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codeName="EstaPastaDeTrabalho" autoCompressPictures="0"/>
  <mc:AlternateContent xmlns:mc="http://schemas.openxmlformats.org/markup-compatibility/2006">
    <mc:Choice Requires="x15">
      <x15ac:absPath xmlns:x15ac="http://schemas.microsoft.com/office/spreadsheetml/2010/11/ac" url="C:\github\myxlsm\"/>
    </mc:Choice>
  </mc:AlternateContent>
  <xr:revisionPtr revIDLastSave="0" documentId="13_ncr:1_{1D679D01-1B97-48AA-A7C6-302F7C804008}" xr6:coauthVersionLast="47" xr6:coauthVersionMax="47" xr10:uidLastSave="{00000000-0000-0000-0000-000000000000}"/>
  <bookViews>
    <workbookView xWindow="15264" yWindow="0" windowWidth="15552" windowHeight="12336" tabRatio="839" activeTab="3" xr2:uid="{00000000-000D-0000-FFFF-FFFF00000000}"/>
  </bookViews>
  <sheets>
    <sheet name="ORÇAMENTO" sheetId="2" r:id="rId1"/>
    <sheet name="IMPRESSÃO ORÇAMENTO" sheetId="4" r:id="rId2"/>
    <sheet name=" SEP 15_09_2020" sheetId="15" state="hidden" r:id="rId3"/>
    <sheet name="PEDIDO DE VENDA" sheetId="6" r:id="rId4"/>
    <sheet name="FICHA DE ATENDIMENTO" sheetId="7" r:id="rId5"/>
    <sheet name="FICHA DE FATURAMENTO" sheetId="8" r:id="rId6"/>
    <sheet name="INVENTARIO" sheetId="3" r:id="rId7"/>
    <sheet name="BANCO DE DADOS DE CLIENTES" sheetId="5" r:id="rId8"/>
    <sheet name="TRANSPORTADORAS" sheetId="9" r:id="rId9"/>
    <sheet name="FOLHA DE ROSTO" sheetId="10" r:id="rId10"/>
    <sheet name="Tabela de Páscoa 2020" sheetId="12" r:id="rId11"/>
  </sheets>
  <externalReferences>
    <externalReference r:id="rId12"/>
    <externalReference r:id="rId13"/>
  </externalReferences>
  <definedNames>
    <definedName name="_xlnm._FilterDatabase" localSheetId="7" hidden="1">'BANCO DE DADOS DE CLIENTES'!$A$1:$W$1937</definedName>
    <definedName name="_xlnm._FilterDatabase" localSheetId="4" hidden="1">'FICHA DE ATENDIMENTO'!$A$20:$H$56</definedName>
    <definedName name="_xlnm._FilterDatabase" localSheetId="5" hidden="1">'FICHA DE FATURAMENTO'!$A$1:$J$3</definedName>
    <definedName name="_xlnm._FilterDatabase" localSheetId="6" hidden="1">INVENTARIO!$A$3:$AP$4078</definedName>
    <definedName name="_xlnm._FilterDatabase" localSheetId="0" hidden="1">ORÇAMENTO!#REF!</definedName>
    <definedName name="a">[1]CLIENTES!$A$3:$T$9985</definedName>
    <definedName name="_xlnm.Print_Area" localSheetId="4">'FICHA DE ATENDIMENTO'!$A$1:$H$39</definedName>
    <definedName name="_xlnm.Print_Area" localSheetId="5">'FICHA DE FATURAMENTO'!$A$1:$J$42</definedName>
    <definedName name="_xlnm.Print_Area" localSheetId="9">'FOLHA DE ROSTO'!$A$1:$L$52</definedName>
    <definedName name="_xlnm.Print_Area" localSheetId="1">'IMPRESSÃO ORÇAMENTO'!$A$1:$H$42</definedName>
    <definedName name="_xlnm.Print_Area" localSheetId="3">'PEDIDO DE VENDA'!$A$1:$J$64</definedName>
    <definedName name="CLIENTES">'BANCO DE DADOS DE CLIENTES'!$A$3:$U$10494</definedName>
    <definedName name="CODIGO">INVENTARIO!$B:$B</definedName>
    <definedName name="DEPÓSITO_SICRED_LF" localSheetId="4">'FICHA DE ATENDIMENTO'!$B$53</definedName>
    <definedName name="DEPÓSITO_SICRED_LF">'FICHA DE ATENDIMENTO'!$B$53</definedName>
    <definedName name="ESPECIFICAÇÃO">INVENTARIO!$G:$G</definedName>
    <definedName name="inventario">INVENTARIO!$B$4:$N$11697</definedName>
    <definedName name="orcamento">ORÇAMENTO!$B$8:$P$411</definedName>
    <definedName name="ORÇAMENTO">ORÇAMENTO!$B$10:$P$363</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15" i="7" l="1"/>
  <c r="B15" i="7"/>
  <c r="K2113" i="3"/>
  <c r="P2" i="2"/>
  <c r="P3" i="2"/>
  <c r="D42" i="8"/>
  <c r="E42" i="8"/>
  <c r="N895" i="3"/>
  <c r="N1333" i="3"/>
  <c r="N1332" i="3"/>
  <c r="N1327" i="3"/>
  <c r="N1328" i="3"/>
  <c r="N1329" i="3"/>
  <c r="N1330" i="3"/>
  <c r="N1331" i="3"/>
  <c r="N1334" i="3"/>
  <c r="N1335" i="3"/>
  <c r="D9" i="2"/>
  <c r="E9" i="2"/>
  <c r="F9" i="2"/>
  <c r="H9" i="2"/>
  <c r="I9" i="2"/>
  <c r="J9" i="2"/>
  <c r="K9" i="2"/>
  <c r="L9" i="2"/>
  <c r="M9" i="2"/>
  <c r="N9" i="2"/>
  <c r="O9" i="2"/>
  <c r="P9" i="2"/>
  <c r="D10" i="2"/>
  <c r="E10" i="2"/>
  <c r="F10" i="2"/>
  <c r="H10" i="2"/>
  <c r="B18" i="4" s="1"/>
  <c r="I10" i="2"/>
  <c r="J10" i="2"/>
  <c r="K10" i="2"/>
  <c r="L10" i="2"/>
  <c r="M10" i="2"/>
  <c r="N10" i="2"/>
  <c r="O10" i="2"/>
  <c r="P10" i="2"/>
  <c r="D11" i="2"/>
  <c r="E11" i="2"/>
  <c r="F11" i="2"/>
  <c r="H11" i="2"/>
  <c r="B19" i="4" s="1"/>
  <c r="I11" i="2"/>
  <c r="J11" i="2"/>
  <c r="K11" i="2"/>
  <c r="L11" i="2"/>
  <c r="M11" i="2"/>
  <c r="N11" i="2"/>
  <c r="O11" i="2"/>
  <c r="P11" i="2"/>
  <c r="D12" i="2"/>
  <c r="E12" i="2"/>
  <c r="F12" i="2"/>
  <c r="H12" i="2"/>
  <c r="B20" i="4" s="1"/>
  <c r="I12" i="2"/>
  <c r="J12" i="2"/>
  <c r="K12" i="2"/>
  <c r="L12" i="2"/>
  <c r="M12" i="2"/>
  <c r="N12" i="2"/>
  <c r="O12" i="2"/>
  <c r="P12" i="2"/>
  <c r="D13" i="2"/>
  <c r="E13" i="2"/>
  <c r="F13" i="2"/>
  <c r="H13" i="2"/>
  <c r="B21" i="4" s="1"/>
  <c r="I13" i="2"/>
  <c r="J13" i="2"/>
  <c r="K13" i="2"/>
  <c r="L13" i="2"/>
  <c r="M13" i="2"/>
  <c r="N13" i="2"/>
  <c r="O13" i="2"/>
  <c r="P13" i="2"/>
  <c r="D14" i="2"/>
  <c r="E14" i="2"/>
  <c r="F14" i="2"/>
  <c r="H14" i="2"/>
  <c r="B22" i="4" s="1"/>
  <c r="I14" i="2"/>
  <c r="J14" i="2"/>
  <c r="K14" i="2"/>
  <c r="L14" i="2"/>
  <c r="M14" i="2"/>
  <c r="N14" i="2"/>
  <c r="O14" i="2"/>
  <c r="P14" i="2"/>
  <c r="D15" i="2"/>
  <c r="E15" i="2"/>
  <c r="F15" i="2"/>
  <c r="H15" i="2"/>
  <c r="B23" i="4" s="1"/>
  <c r="I15" i="2"/>
  <c r="J15" i="2"/>
  <c r="K15" i="2"/>
  <c r="L15" i="2"/>
  <c r="M15" i="2"/>
  <c r="N15" i="2"/>
  <c r="O15" i="2"/>
  <c r="P15" i="2"/>
  <c r="D16" i="2"/>
  <c r="E16" i="2"/>
  <c r="F16" i="2"/>
  <c r="H16" i="2"/>
  <c r="B24" i="4" s="1"/>
  <c r="I16" i="2"/>
  <c r="J16" i="2"/>
  <c r="K16" i="2"/>
  <c r="L16" i="2"/>
  <c r="M16" i="2"/>
  <c r="N16" i="2"/>
  <c r="O16" i="2"/>
  <c r="P16" i="2"/>
  <c r="D17" i="2"/>
  <c r="E17" i="2"/>
  <c r="F17" i="2"/>
  <c r="H17" i="2"/>
  <c r="I17" i="2"/>
  <c r="J17" i="2"/>
  <c r="K17" i="2"/>
  <c r="L17" i="2"/>
  <c r="M17" i="2"/>
  <c r="N17" i="2"/>
  <c r="O17" i="2"/>
  <c r="P17" i="2"/>
  <c r="D18" i="2"/>
  <c r="E18" i="2"/>
  <c r="F18" i="2"/>
  <c r="H18" i="2"/>
  <c r="I18" i="2"/>
  <c r="J18" i="2"/>
  <c r="K18" i="2"/>
  <c r="L18" i="2"/>
  <c r="M18" i="2"/>
  <c r="N18" i="2"/>
  <c r="O18" i="2"/>
  <c r="P18" i="2"/>
  <c r="D19" i="2"/>
  <c r="E19" i="2"/>
  <c r="F19" i="2"/>
  <c r="H19" i="2"/>
  <c r="I19" i="2"/>
  <c r="J19" i="2"/>
  <c r="K19" i="2"/>
  <c r="L19" i="2"/>
  <c r="M19" i="2"/>
  <c r="N19" i="2"/>
  <c r="O19" i="2"/>
  <c r="P19" i="2"/>
  <c r="B11" i="4"/>
  <c r="B10" i="4"/>
  <c r="B9" i="4"/>
  <c r="A18" i="4"/>
  <c r="C18" i="4" s="1"/>
  <c r="F18" i="4"/>
  <c r="A19" i="4"/>
  <c r="D19" i="4" s="1"/>
  <c r="F19" i="4"/>
  <c r="A20" i="4"/>
  <c r="C20" i="4" s="1"/>
  <c r="F20" i="4"/>
  <c r="A21" i="4"/>
  <c r="C21" i="4" s="1"/>
  <c r="F21" i="4"/>
  <c r="H21" i="4" s="1"/>
  <c r="A22" i="4"/>
  <c r="F22" i="4"/>
  <c r="A23" i="4"/>
  <c r="D23" i="4" s="1"/>
  <c r="F23" i="4"/>
  <c r="H23" i="4" s="1"/>
  <c r="A24" i="4"/>
  <c r="E24" i="4" s="1"/>
  <c r="F24" i="4"/>
  <c r="E38" i="8"/>
  <c r="D20" i="2"/>
  <c r="E20" i="2"/>
  <c r="F20" i="2"/>
  <c r="H20" i="2"/>
  <c r="I20" i="2"/>
  <c r="J20" i="2"/>
  <c r="K20" i="2"/>
  <c r="L20" i="2"/>
  <c r="M20" i="2"/>
  <c r="N20" i="2"/>
  <c r="O20" i="2"/>
  <c r="P20" i="2"/>
  <c r="D21" i="2"/>
  <c r="E21" i="2"/>
  <c r="F21" i="2"/>
  <c r="H21" i="2"/>
  <c r="I21" i="2"/>
  <c r="J21" i="2"/>
  <c r="K21" i="2"/>
  <c r="L21" i="2"/>
  <c r="M21" i="2"/>
  <c r="N21" i="2"/>
  <c r="O21" i="2"/>
  <c r="P21" i="2"/>
  <c r="D22" i="2"/>
  <c r="E22" i="2"/>
  <c r="F22" i="2"/>
  <c r="H22" i="2"/>
  <c r="I22" i="2"/>
  <c r="J22" i="2"/>
  <c r="K22" i="2"/>
  <c r="L22" i="2"/>
  <c r="M22" i="2"/>
  <c r="N22" i="2"/>
  <c r="O22" i="2"/>
  <c r="P22" i="2"/>
  <c r="D23" i="2"/>
  <c r="E23" i="2"/>
  <c r="F23" i="2"/>
  <c r="H23" i="2"/>
  <c r="I23" i="2"/>
  <c r="J23" i="2"/>
  <c r="K23" i="2"/>
  <c r="L23" i="2"/>
  <c r="M23" i="2"/>
  <c r="N23" i="2"/>
  <c r="O23" i="2"/>
  <c r="P23" i="2"/>
  <c r="D24" i="2"/>
  <c r="E24" i="2"/>
  <c r="F24" i="2"/>
  <c r="H24" i="2"/>
  <c r="I24" i="2"/>
  <c r="J24" i="2"/>
  <c r="K24" i="2"/>
  <c r="L24" i="2"/>
  <c r="M24" i="2"/>
  <c r="N24" i="2"/>
  <c r="O24" i="2"/>
  <c r="P24" i="2"/>
  <c r="D25" i="2"/>
  <c r="E25" i="2"/>
  <c r="F25" i="2"/>
  <c r="H25" i="2"/>
  <c r="I25" i="2"/>
  <c r="J25" i="2"/>
  <c r="K25" i="2"/>
  <c r="L25" i="2"/>
  <c r="M25" i="2"/>
  <c r="N25" i="2"/>
  <c r="O25" i="2"/>
  <c r="P25" i="2"/>
  <c r="D26" i="2"/>
  <c r="E26" i="2"/>
  <c r="F26" i="2"/>
  <c r="H26" i="2"/>
  <c r="I26" i="2"/>
  <c r="J26" i="2"/>
  <c r="K26" i="2"/>
  <c r="L26" i="2"/>
  <c r="M26" i="2"/>
  <c r="N26" i="2"/>
  <c r="O26" i="2"/>
  <c r="P26" i="2"/>
  <c r="D27" i="2"/>
  <c r="E27" i="2"/>
  <c r="F27" i="2"/>
  <c r="H27" i="2"/>
  <c r="I27" i="2"/>
  <c r="J27" i="2"/>
  <c r="K27" i="2"/>
  <c r="L27" i="2"/>
  <c r="M27" i="2"/>
  <c r="N27" i="2"/>
  <c r="O27" i="2"/>
  <c r="P27" i="2"/>
  <c r="D28" i="2"/>
  <c r="E28" i="2"/>
  <c r="F28" i="2"/>
  <c r="H28" i="2"/>
  <c r="I28" i="2"/>
  <c r="J28" i="2"/>
  <c r="K28" i="2"/>
  <c r="L28" i="2"/>
  <c r="M28" i="2"/>
  <c r="N28" i="2"/>
  <c r="O28" i="2"/>
  <c r="P28" i="2"/>
  <c r="D29" i="2"/>
  <c r="E29" i="2"/>
  <c r="F29" i="2"/>
  <c r="H29" i="2"/>
  <c r="I29" i="2"/>
  <c r="J29" i="2"/>
  <c r="K29" i="2"/>
  <c r="L29" i="2"/>
  <c r="M29" i="2"/>
  <c r="N29" i="2"/>
  <c r="O29" i="2"/>
  <c r="P29" i="2"/>
  <c r="D30" i="2"/>
  <c r="E30" i="2"/>
  <c r="F30" i="2"/>
  <c r="H30" i="2"/>
  <c r="I30" i="2"/>
  <c r="J30" i="2"/>
  <c r="K30" i="2"/>
  <c r="L30" i="2"/>
  <c r="M30" i="2"/>
  <c r="N30" i="2"/>
  <c r="O30" i="2"/>
  <c r="P30" i="2"/>
  <c r="D31" i="2"/>
  <c r="E31" i="2"/>
  <c r="F31" i="2"/>
  <c r="H31" i="2"/>
  <c r="I31" i="2"/>
  <c r="J31" i="2"/>
  <c r="K31" i="2"/>
  <c r="L31" i="2"/>
  <c r="M31" i="2"/>
  <c r="N31" i="2"/>
  <c r="O31" i="2"/>
  <c r="P31" i="2"/>
  <c r="D32" i="2"/>
  <c r="E32" i="2"/>
  <c r="F32" i="2"/>
  <c r="H32" i="2"/>
  <c r="I32" i="2"/>
  <c r="J32" i="2"/>
  <c r="K32" i="2"/>
  <c r="L32" i="2"/>
  <c r="M32" i="2"/>
  <c r="N32" i="2"/>
  <c r="O32" i="2"/>
  <c r="P32" i="2"/>
  <c r="D33" i="2"/>
  <c r="E33" i="2"/>
  <c r="F33" i="2"/>
  <c r="H33" i="2"/>
  <c r="I33" i="2"/>
  <c r="J33" i="2"/>
  <c r="K33" i="2"/>
  <c r="L33" i="2"/>
  <c r="M33" i="2"/>
  <c r="N33" i="2"/>
  <c r="O33" i="2"/>
  <c r="P33" i="2"/>
  <c r="D34" i="2"/>
  <c r="E34" i="2"/>
  <c r="F34" i="2"/>
  <c r="H34" i="2"/>
  <c r="I34" i="2"/>
  <c r="J34" i="2"/>
  <c r="K34" i="2"/>
  <c r="L34" i="2"/>
  <c r="M34" i="2"/>
  <c r="N34" i="2"/>
  <c r="O34" i="2"/>
  <c r="P34" i="2"/>
  <c r="D35" i="2"/>
  <c r="E35" i="2"/>
  <c r="F35" i="2"/>
  <c r="H35" i="2"/>
  <c r="I35" i="2"/>
  <c r="J35" i="2"/>
  <c r="K35" i="2"/>
  <c r="L35" i="2"/>
  <c r="M35" i="2"/>
  <c r="N35" i="2"/>
  <c r="O35" i="2"/>
  <c r="P35" i="2"/>
  <c r="D36" i="2"/>
  <c r="E36" i="2"/>
  <c r="F36" i="2"/>
  <c r="H36" i="2"/>
  <c r="I36" i="2"/>
  <c r="J36" i="2"/>
  <c r="K36" i="2"/>
  <c r="L36" i="2"/>
  <c r="M36" i="2"/>
  <c r="N36" i="2"/>
  <c r="O36" i="2"/>
  <c r="P36" i="2"/>
  <c r="D37" i="2"/>
  <c r="E37" i="2"/>
  <c r="F37" i="2"/>
  <c r="H37" i="2"/>
  <c r="I37" i="2"/>
  <c r="J37" i="2"/>
  <c r="K37" i="2"/>
  <c r="L37" i="2"/>
  <c r="M37" i="2"/>
  <c r="N37" i="2"/>
  <c r="O37" i="2"/>
  <c r="P37" i="2"/>
  <c r="D38" i="2"/>
  <c r="E38" i="2"/>
  <c r="F38" i="2"/>
  <c r="H38" i="2"/>
  <c r="I38" i="2"/>
  <c r="J38" i="2"/>
  <c r="K38" i="2"/>
  <c r="L38" i="2"/>
  <c r="M38" i="2"/>
  <c r="N38" i="2"/>
  <c r="O38" i="2"/>
  <c r="P38" i="2"/>
  <c r="D39" i="2"/>
  <c r="E39" i="2"/>
  <c r="F39" i="2"/>
  <c r="H39" i="2"/>
  <c r="I39" i="2"/>
  <c r="J39" i="2"/>
  <c r="K39" i="2"/>
  <c r="L39" i="2"/>
  <c r="M39" i="2"/>
  <c r="N39" i="2"/>
  <c r="O39" i="2"/>
  <c r="P39" i="2"/>
  <c r="D40" i="2"/>
  <c r="E40" i="2"/>
  <c r="F40" i="2"/>
  <c r="H40" i="2"/>
  <c r="I40" i="2"/>
  <c r="J40" i="2"/>
  <c r="K40" i="2"/>
  <c r="L40" i="2"/>
  <c r="M40" i="2"/>
  <c r="N40" i="2"/>
  <c r="O40" i="2"/>
  <c r="P40" i="2"/>
  <c r="D41" i="2"/>
  <c r="E41" i="2"/>
  <c r="F41" i="2"/>
  <c r="H41" i="2"/>
  <c r="I41" i="2"/>
  <c r="J41" i="2"/>
  <c r="K41" i="2"/>
  <c r="L41" i="2"/>
  <c r="M41" i="2"/>
  <c r="N41" i="2"/>
  <c r="O41" i="2"/>
  <c r="P41" i="2"/>
  <c r="D42" i="2"/>
  <c r="E42" i="2"/>
  <c r="F42" i="2"/>
  <c r="H42" i="2"/>
  <c r="I42" i="2"/>
  <c r="J42" i="2"/>
  <c r="K42" i="2"/>
  <c r="L42" i="2"/>
  <c r="M42" i="2"/>
  <c r="N42" i="2"/>
  <c r="O42" i="2"/>
  <c r="P42" i="2"/>
  <c r="D43" i="2"/>
  <c r="E43" i="2"/>
  <c r="F43" i="2"/>
  <c r="H43" i="2"/>
  <c r="I43" i="2"/>
  <c r="J43" i="2"/>
  <c r="K43" i="2"/>
  <c r="L43" i="2"/>
  <c r="M43" i="2"/>
  <c r="N43" i="2"/>
  <c r="O43" i="2"/>
  <c r="P43" i="2"/>
  <c r="D44" i="2"/>
  <c r="E44" i="2"/>
  <c r="F44" i="2"/>
  <c r="H44" i="2"/>
  <c r="I44" i="2"/>
  <c r="J44" i="2"/>
  <c r="K44" i="2"/>
  <c r="L44" i="2"/>
  <c r="M44" i="2"/>
  <c r="N44" i="2"/>
  <c r="O44" i="2"/>
  <c r="P44" i="2"/>
  <c r="D45" i="2"/>
  <c r="E45" i="2"/>
  <c r="F45" i="2"/>
  <c r="H45" i="2"/>
  <c r="I45" i="2"/>
  <c r="J45" i="2"/>
  <c r="K45" i="2"/>
  <c r="L45" i="2"/>
  <c r="M45" i="2"/>
  <c r="N45" i="2"/>
  <c r="O45" i="2"/>
  <c r="P45" i="2"/>
  <c r="D46" i="2"/>
  <c r="E46" i="2"/>
  <c r="F46" i="2"/>
  <c r="H46" i="2"/>
  <c r="I46" i="2"/>
  <c r="J46" i="2"/>
  <c r="K46" i="2"/>
  <c r="L46" i="2"/>
  <c r="M46" i="2"/>
  <c r="N46" i="2"/>
  <c r="O46" i="2"/>
  <c r="P46" i="2"/>
  <c r="D47" i="2"/>
  <c r="E47" i="2"/>
  <c r="F47" i="2"/>
  <c r="H47" i="2"/>
  <c r="I47" i="2"/>
  <c r="J47" i="2"/>
  <c r="K47" i="2"/>
  <c r="L47" i="2"/>
  <c r="M47" i="2"/>
  <c r="N47" i="2"/>
  <c r="O47" i="2"/>
  <c r="P47" i="2"/>
  <c r="D48" i="2"/>
  <c r="E48" i="2"/>
  <c r="F48" i="2"/>
  <c r="H48" i="2"/>
  <c r="I48" i="2"/>
  <c r="J48" i="2"/>
  <c r="K48" i="2"/>
  <c r="L48" i="2"/>
  <c r="M48" i="2"/>
  <c r="N48" i="2"/>
  <c r="O48" i="2"/>
  <c r="P48" i="2"/>
  <c r="D49" i="2"/>
  <c r="E49" i="2"/>
  <c r="F49" i="2"/>
  <c r="H49" i="2"/>
  <c r="I49" i="2"/>
  <c r="J49" i="2"/>
  <c r="K49" i="2"/>
  <c r="L49" i="2"/>
  <c r="M49" i="2"/>
  <c r="N49" i="2"/>
  <c r="O49" i="2"/>
  <c r="P49" i="2"/>
  <c r="D50" i="2"/>
  <c r="E50" i="2"/>
  <c r="F50" i="2"/>
  <c r="H50" i="2"/>
  <c r="I50" i="2"/>
  <c r="J50" i="2"/>
  <c r="K50" i="2"/>
  <c r="L50" i="2"/>
  <c r="M50" i="2"/>
  <c r="N50" i="2"/>
  <c r="O50" i="2"/>
  <c r="P50" i="2"/>
  <c r="D51" i="2"/>
  <c r="E51" i="2"/>
  <c r="F51" i="2"/>
  <c r="H51" i="2"/>
  <c r="I51" i="2"/>
  <c r="J51" i="2"/>
  <c r="K51" i="2"/>
  <c r="L51" i="2"/>
  <c r="M51" i="2"/>
  <c r="N51" i="2"/>
  <c r="O51" i="2"/>
  <c r="P51" i="2"/>
  <c r="D52" i="2"/>
  <c r="E52" i="2"/>
  <c r="F52" i="2"/>
  <c r="H52" i="2"/>
  <c r="I52" i="2"/>
  <c r="J52" i="2"/>
  <c r="K52" i="2"/>
  <c r="L52" i="2"/>
  <c r="M52" i="2"/>
  <c r="N52" i="2"/>
  <c r="O52" i="2"/>
  <c r="P52" i="2"/>
  <c r="D53" i="2"/>
  <c r="E53" i="2"/>
  <c r="F53" i="2"/>
  <c r="H53" i="2"/>
  <c r="I53" i="2"/>
  <c r="J53" i="2"/>
  <c r="K53" i="2"/>
  <c r="L53" i="2"/>
  <c r="M53" i="2"/>
  <c r="N53" i="2"/>
  <c r="O53" i="2"/>
  <c r="P53" i="2"/>
  <c r="D54" i="2"/>
  <c r="E54" i="2"/>
  <c r="F54" i="2"/>
  <c r="H54" i="2"/>
  <c r="I54" i="2"/>
  <c r="J54" i="2"/>
  <c r="K54" i="2"/>
  <c r="L54" i="2"/>
  <c r="M54" i="2"/>
  <c r="N54" i="2"/>
  <c r="O54" i="2"/>
  <c r="P54" i="2"/>
  <c r="D55" i="2"/>
  <c r="E55" i="2"/>
  <c r="F55" i="2"/>
  <c r="H55" i="2"/>
  <c r="I55" i="2"/>
  <c r="J55" i="2"/>
  <c r="K55" i="2"/>
  <c r="L55" i="2"/>
  <c r="M55" i="2"/>
  <c r="N55" i="2"/>
  <c r="O55" i="2"/>
  <c r="P55" i="2"/>
  <c r="D56" i="2"/>
  <c r="E56" i="2"/>
  <c r="F56" i="2"/>
  <c r="H56" i="2"/>
  <c r="I56" i="2"/>
  <c r="J56" i="2"/>
  <c r="K56" i="2"/>
  <c r="L56" i="2"/>
  <c r="M56" i="2"/>
  <c r="N56" i="2"/>
  <c r="O56" i="2"/>
  <c r="P56" i="2"/>
  <c r="D57" i="2"/>
  <c r="E57" i="2"/>
  <c r="F57" i="2"/>
  <c r="H57" i="2"/>
  <c r="I57" i="2"/>
  <c r="J57" i="2"/>
  <c r="K57" i="2"/>
  <c r="L57" i="2"/>
  <c r="M57" i="2"/>
  <c r="N57" i="2"/>
  <c r="O57" i="2"/>
  <c r="P57" i="2"/>
  <c r="D58" i="2"/>
  <c r="E58" i="2"/>
  <c r="F58" i="2"/>
  <c r="H58" i="2"/>
  <c r="I58" i="2"/>
  <c r="J58" i="2"/>
  <c r="K58" i="2"/>
  <c r="L58" i="2"/>
  <c r="M58" i="2"/>
  <c r="N58" i="2"/>
  <c r="O58" i="2"/>
  <c r="P58" i="2"/>
  <c r="D59" i="2"/>
  <c r="E59" i="2"/>
  <c r="F59" i="2"/>
  <c r="H59" i="2"/>
  <c r="I59" i="2"/>
  <c r="J59" i="2"/>
  <c r="K59" i="2"/>
  <c r="L59" i="2"/>
  <c r="M59" i="2"/>
  <c r="N59" i="2"/>
  <c r="O59" i="2"/>
  <c r="P59" i="2"/>
  <c r="D60" i="2"/>
  <c r="E60" i="2"/>
  <c r="F60" i="2"/>
  <c r="H60" i="2"/>
  <c r="I60" i="2"/>
  <c r="J60" i="2"/>
  <c r="K60" i="2"/>
  <c r="L60" i="2"/>
  <c r="M60" i="2"/>
  <c r="N60" i="2"/>
  <c r="O60" i="2"/>
  <c r="P60" i="2"/>
  <c r="D61" i="2"/>
  <c r="E61" i="2"/>
  <c r="F61" i="2"/>
  <c r="H61" i="2"/>
  <c r="I61" i="2"/>
  <c r="J61" i="2"/>
  <c r="K61" i="2"/>
  <c r="L61" i="2"/>
  <c r="M61" i="2"/>
  <c r="N61" i="2"/>
  <c r="O61" i="2"/>
  <c r="P61" i="2"/>
  <c r="D62" i="2"/>
  <c r="E62" i="2"/>
  <c r="F62" i="2"/>
  <c r="H62" i="2"/>
  <c r="I62" i="2"/>
  <c r="J62" i="2"/>
  <c r="K62" i="2"/>
  <c r="L62" i="2"/>
  <c r="M62" i="2"/>
  <c r="N62" i="2"/>
  <c r="O62" i="2"/>
  <c r="P62" i="2"/>
  <c r="D63" i="2"/>
  <c r="E63" i="2"/>
  <c r="F63" i="2"/>
  <c r="H63" i="2"/>
  <c r="I63" i="2"/>
  <c r="J63" i="2"/>
  <c r="K63" i="2"/>
  <c r="L63" i="2"/>
  <c r="M63" i="2"/>
  <c r="N63" i="2"/>
  <c r="O63" i="2"/>
  <c r="P63" i="2"/>
  <c r="D64" i="2"/>
  <c r="E64" i="2"/>
  <c r="F64" i="2"/>
  <c r="H64" i="2"/>
  <c r="I64" i="2"/>
  <c r="J64" i="2"/>
  <c r="K64" i="2"/>
  <c r="L64" i="2"/>
  <c r="M64" i="2"/>
  <c r="N64" i="2"/>
  <c r="O64" i="2"/>
  <c r="P64" i="2"/>
  <c r="D65" i="2"/>
  <c r="E65" i="2"/>
  <c r="F65" i="2"/>
  <c r="H65" i="2"/>
  <c r="I65" i="2"/>
  <c r="J65" i="2"/>
  <c r="K65" i="2"/>
  <c r="L65" i="2"/>
  <c r="M65" i="2"/>
  <c r="N65" i="2"/>
  <c r="O65" i="2"/>
  <c r="P65" i="2"/>
  <c r="D66" i="2"/>
  <c r="E66" i="2"/>
  <c r="F66" i="2"/>
  <c r="H66" i="2"/>
  <c r="I66" i="2"/>
  <c r="J66" i="2"/>
  <c r="K66" i="2"/>
  <c r="L66" i="2"/>
  <c r="M66" i="2"/>
  <c r="N66" i="2"/>
  <c r="O66" i="2"/>
  <c r="P66" i="2"/>
  <c r="D67" i="2"/>
  <c r="E67" i="2"/>
  <c r="F67" i="2"/>
  <c r="H67" i="2"/>
  <c r="I67" i="2"/>
  <c r="J67" i="2"/>
  <c r="K67" i="2"/>
  <c r="L67" i="2"/>
  <c r="M67" i="2"/>
  <c r="N67" i="2"/>
  <c r="O67" i="2"/>
  <c r="P67" i="2"/>
  <c r="D68" i="2"/>
  <c r="E68" i="2"/>
  <c r="F68" i="2"/>
  <c r="H68" i="2"/>
  <c r="I68" i="2"/>
  <c r="J68" i="2"/>
  <c r="K68" i="2"/>
  <c r="L68" i="2"/>
  <c r="M68" i="2"/>
  <c r="N68" i="2"/>
  <c r="O68" i="2"/>
  <c r="P68" i="2"/>
  <c r="D69" i="2"/>
  <c r="E69" i="2"/>
  <c r="F69" i="2"/>
  <c r="H69" i="2"/>
  <c r="I69" i="2"/>
  <c r="J69" i="2"/>
  <c r="K69" i="2"/>
  <c r="L69" i="2"/>
  <c r="M69" i="2"/>
  <c r="N69" i="2"/>
  <c r="O69" i="2"/>
  <c r="P69" i="2"/>
  <c r="D70" i="2"/>
  <c r="E70" i="2"/>
  <c r="F70" i="2"/>
  <c r="H70" i="2"/>
  <c r="I70" i="2"/>
  <c r="J70" i="2"/>
  <c r="K70" i="2"/>
  <c r="L70" i="2"/>
  <c r="M70" i="2"/>
  <c r="N70" i="2"/>
  <c r="O70" i="2"/>
  <c r="P70" i="2"/>
  <c r="D71" i="2"/>
  <c r="E71" i="2"/>
  <c r="F71" i="2"/>
  <c r="H71" i="2"/>
  <c r="I71" i="2"/>
  <c r="J71" i="2"/>
  <c r="K71" i="2"/>
  <c r="L71" i="2"/>
  <c r="M71" i="2"/>
  <c r="N71" i="2"/>
  <c r="O71" i="2"/>
  <c r="P71" i="2"/>
  <c r="D72" i="2"/>
  <c r="E72" i="2"/>
  <c r="F72" i="2"/>
  <c r="H72" i="2"/>
  <c r="I72" i="2"/>
  <c r="J72" i="2"/>
  <c r="K72" i="2"/>
  <c r="L72" i="2"/>
  <c r="M72" i="2"/>
  <c r="N72" i="2"/>
  <c r="O72" i="2"/>
  <c r="P72" i="2"/>
  <c r="D73" i="2"/>
  <c r="E73" i="2"/>
  <c r="F73" i="2"/>
  <c r="H73" i="2"/>
  <c r="I73" i="2"/>
  <c r="J73" i="2"/>
  <c r="K73" i="2"/>
  <c r="L73" i="2"/>
  <c r="M73" i="2"/>
  <c r="N73" i="2"/>
  <c r="O73" i="2"/>
  <c r="P73" i="2"/>
  <c r="D74" i="2"/>
  <c r="E74" i="2"/>
  <c r="F74" i="2"/>
  <c r="H74" i="2"/>
  <c r="I74" i="2"/>
  <c r="J74" i="2"/>
  <c r="K74" i="2"/>
  <c r="L74" i="2"/>
  <c r="M74" i="2"/>
  <c r="N74" i="2"/>
  <c r="O74" i="2"/>
  <c r="P74" i="2"/>
  <c r="D75" i="2"/>
  <c r="E75" i="2"/>
  <c r="F75" i="2"/>
  <c r="H75" i="2"/>
  <c r="I75" i="2"/>
  <c r="J75" i="2"/>
  <c r="K75" i="2"/>
  <c r="L75" i="2"/>
  <c r="M75" i="2"/>
  <c r="N75" i="2"/>
  <c r="O75" i="2"/>
  <c r="P75" i="2"/>
  <c r="D76" i="2"/>
  <c r="E76" i="2"/>
  <c r="F76" i="2"/>
  <c r="H76" i="2"/>
  <c r="I76" i="2"/>
  <c r="J76" i="2"/>
  <c r="K76" i="2"/>
  <c r="L76" i="2"/>
  <c r="M76" i="2"/>
  <c r="N76" i="2"/>
  <c r="O76" i="2"/>
  <c r="P76" i="2"/>
  <c r="D77" i="2"/>
  <c r="E77" i="2"/>
  <c r="F77" i="2"/>
  <c r="H77" i="2"/>
  <c r="I77" i="2"/>
  <c r="J77" i="2"/>
  <c r="K77" i="2"/>
  <c r="L77" i="2"/>
  <c r="M77" i="2"/>
  <c r="N77" i="2"/>
  <c r="O77" i="2"/>
  <c r="P77" i="2"/>
  <c r="D78" i="2"/>
  <c r="E78" i="2"/>
  <c r="F78" i="2"/>
  <c r="H78" i="2"/>
  <c r="I78" i="2"/>
  <c r="J78" i="2"/>
  <c r="K78" i="2"/>
  <c r="L78" i="2"/>
  <c r="M78" i="2"/>
  <c r="N78" i="2"/>
  <c r="O78" i="2"/>
  <c r="P78" i="2"/>
  <c r="D79" i="2"/>
  <c r="E79" i="2"/>
  <c r="F79" i="2"/>
  <c r="H79" i="2"/>
  <c r="I79" i="2"/>
  <c r="J79" i="2"/>
  <c r="K79" i="2"/>
  <c r="L79" i="2"/>
  <c r="M79" i="2"/>
  <c r="N79" i="2"/>
  <c r="O79" i="2"/>
  <c r="P79" i="2"/>
  <c r="D80" i="2"/>
  <c r="E80" i="2"/>
  <c r="F80" i="2"/>
  <c r="H80" i="2"/>
  <c r="I80" i="2"/>
  <c r="J80" i="2"/>
  <c r="K80" i="2"/>
  <c r="L80" i="2"/>
  <c r="M80" i="2"/>
  <c r="N80" i="2"/>
  <c r="O80" i="2"/>
  <c r="P80" i="2"/>
  <c r="D81" i="2"/>
  <c r="E81" i="2"/>
  <c r="F81" i="2"/>
  <c r="H81" i="2"/>
  <c r="I81" i="2"/>
  <c r="J81" i="2"/>
  <c r="K81" i="2"/>
  <c r="L81" i="2"/>
  <c r="M81" i="2"/>
  <c r="N81" i="2"/>
  <c r="O81" i="2"/>
  <c r="P81" i="2"/>
  <c r="D82" i="2"/>
  <c r="E82" i="2"/>
  <c r="F82" i="2"/>
  <c r="H82" i="2"/>
  <c r="I82" i="2"/>
  <c r="J82" i="2"/>
  <c r="K82" i="2"/>
  <c r="L82" i="2"/>
  <c r="M82" i="2"/>
  <c r="N82" i="2"/>
  <c r="O82" i="2"/>
  <c r="P82" i="2"/>
  <c r="D83" i="2"/>
  <c r="E83" i="2"/>
  <c r="F83" i="2"/>
  <c r="H83" i="2"/>
  <c r="I83" i="2"/>
  <c r="J83" i="2"/>
  <c r="K83" i="2"/>
  <c r="L83" i="2"/>
  <c r="M83" i="2"/>
  <c r="N83" i="2"/>
  <c r="O83" i="2"/>
  <c r="P83" i="2"/>
  <c r="D84" i="2"/>
  <c r="E84" i="2"/>
  <c r="F84" i="2"/>
  <c r="H84" i="2"/>
  <c r="I84" i="2"/>
  <c r="J84" i="2"/>
  <c r="K84" i="2"/>
  <c r="L84" i="2"/>
  <c r="M84" i="2"/>
  <c r="N84" i="2"/>
  <c r="O84" i="2"/>
  <c r="P84" i="2"/>
  <c r="D85" i="2"/>
  <c r="E85" i="2"/>
  <c r="F85" i="2"/>
  <c r="H85" i="2"/>
  <c r="I85" i="2"/>
  <c r="J85" i="2"/>
  <c r="K85" i="2"/>
  <c r="L85" i="2"/>
  <c r="M85" i="2"/>
  <c r="N85" i="2"/>
  <c r="O85" i="2"/>
  <c r="P85" i="2"/>
  <c r="D86" i="2"/>
  <c r="E86" i="2"/>
  <c r="F86" i="2"/>
  <c r="H86" i="2"/>
  <c r="I86" i="2"/>
  <c r="J86" i="2"/>
  <c r="K86" i="2"/>
  <c r="L86" i="2"/>
  <c r="M86" i="2"/>
  <c r="N86" i="2"/>
  <c r="O86" i="2"/>
  <c r="P86" i="2"/>
  <c r="D87" i="2"/>
  <c r="E87" i="2"/>
  <c r="F87" i="2"/>
  <c r="H87" i="2"/>
  <c r="I87" i="2"/>
  <c r="J87" i="2"/>
  <c r="K87" i="2"/>
  <c r="L87" i="2"/>
  <c r="M87" i="2"/>
  <c r="N87" i="2"/>
  <c r="O87" i="2"/>
  <c r="P87" i="2"/>
  <c r="D88" i="2"/>
  <c r="E88" i="2"/>
  <c r="F88" i="2"/>
  <c r="H88" i="2"/>
  <c r="I88" i="2"/>
  <c r="J88" i="2"/>
  <c r="K88" i="2"/>
  <c r="L88" i="2"/>
  <c r="M88" i="2"/>
  <c r="N88" i="2"/>
  <c r="O88" i="2"/>
  <c r="P88" i="2"/>
  <c r="D89" i="2"/>
  <c r="E89" i="2"/>
  <c r="F89" i="2"/>
  <c r="H89" i="2"/>
  <c r="I89" i="2"/>
  <c r="J89" i="2"/>
  <c r="K89" i="2"/>
  <c r="L89" i="2"/>
  <c r="M89" i="2"/>
  <c r="N89" i="2"/>
  <c r="O89" i="2"/>
  <c r="P89" i="2"/>
  <c r="D90" i="2"/>
  <c r="E90" i="2"/>
  <c r="F90" i="2"/>
  <c r="H90" i="2"/>
  <c r="I90" i="2"/>
  <c r="J90" i="2"/>
  <c r="K90" i="2"/>
  <c r="L90" i="2"/>
  <c r="M90" i="2"/>
  <c r="N90" i="2"/>
  <c r="O90" i="2"/>
  <c r="P90" i="2"/>
  <c r="D91" i="2"/>
  <c r="E91" i="2"/>
  <c r="F91" i="2"/>
  <c r="H91" i="2"/>
  <c r="I91" i="2"/>
  <c r="J91" i="2"/>
  <c r="K91" i="2"/>
  <c r="L91" i="2"/>
  <c r="M91" i="2"/>
  <c r="N91" i="2"/>
  <c r="O91" i="2"/>
  <c r="P91" i="2"/>
  <c r="D92" i="2"/>
  <c r="E92" i="2"/>
  <c r="F92" i="2"/>
  <c r="H92" i="2"/>
  <c r="I92" i="2"/>
  <c r="J92" i="2"/>
  <c r="K92" i="2"/>
  <c r="L92" i="2"/>
  <c r="M92" i="2"/>
  <c r="N92" i="2"/>
  <c r="O92" i="2"/>
  <c r="P92" i="2"/>
  <c r="D93" i="2"/>
  <c r="E93" i="2"/>
  <c r="F93" i="2"/>
  <c r="H93" i="2"/>
  <c r="I93" i="2"/>
  <c r="J93" i="2"/>
  <c r="K93" i="2"/>
  <c r="L93" i="2"/>
  <c r="M93" i="2"/>
  <c r="N93" i="2"/>
  <c r="O93" i="2"/>
  <c r="P93" i="2"/>
  <c r="D94" i="2"/>
  <c r="E94" i="2"/>
  <c r="F94" i="2"/>
  <c r="H94" i="2"/>
  <c r="I94" i="2"/>
  <c r="J94" i="2"/>
  <c r="K94" i="2"/>
  <c r="L94" i="2"/>
  <c r="M94" i="2"/>
  <c r="N94" i="2"/>
  <c r="O94" i="2"/>
  <c r="P94" i="2"/>
  <c r="D95" i="2"/>
  <c r="E95" i="2"/>
  <c r="F95" i="2"/>
  <c r="H95" i="2"/>
  <c r="I95" i="2"/>
  <c r="J95" i="2"/>
  <c r="K95" i="2"/>
  <c r="L95" i="2"/>
  <c r="M95" i="2"/>
  <c r="N95" i="2"/>
  <c r="O95" i="2"/>
  <c r="P95" i="2"/>
  <c r="D96" i="2"/>
  <c r="E96" i="2"/>
  <c r="F96" i="2"/>
  <c r="H96" i="2"/>
  <c r="I96" i="2"/>
  <c r="J96" i="2"/>
  <c r="K96" i="2"/>
  <c r="L96" i="2"/>
  <c r="M96" i="2"/>
  <c r="N96" i="2"/>
  <c r="O96" i="2"/>
  <c r="P96" i="2"/>
  <c r="D97" i="2"/>
  <c r="E97" i="2"/>
  <c r="F97" i="2"/>
  <c r="H97" i="2"/>
  <c r="I97" i="2"/>
  <c r="J97" i="2"/>
  <c r="K97" i="2"/>
  <c r="L97" i="2"/>
  <c r="M97" i="2"/>
  <c r="N97" i="2"/>
  <c r="O97" i="2"/>
  <c r="P97" i="2"/>
  <c r="D98" i="2"/>
  <c r="E98" i="2"/>
  <c r="F98" i="2"/>
  <c r="H98" i="2"/>
  <c r="I98" i="2"/>
  <c r="J98" i="2"/>
  <c r="K98" i="2"/>
  <c r="L98" i="2"/>
  <c r="M98" i="2"/>
  <c r="N98" i="2"/>
  <c r="O98" i="2"/>
  <c r="P98" i="2"/>
  <c r="D99" i="2"/>
  <c r="E99" i="2"/>
  <c r="F99" i="2"/>
  <c r="H99" i="2"/>
  <c r="I99" i="2"/>
  <c r="J99" i="2"/>
  <c r="K99" i="2"/>
  <c r="L99" i="2"/>
  <c r="M99" i="2"/>
  <c r="N99" i="2"/>
  <c r="O99" i="2"/>
  <c r="P99" i="2"/>
  <c r="D100" i="2"/>
  <c r="E100" i="2"/>
  <c r="F100" i="2"/>
  <c r="H100" i="2"/>
  <c r="I100" i="2"/>
  <c r="J100" i="2"/>
  <c r="K100" i="2"/>
  <c r="L100" i="2"/>
  <c r="M100" i="2"/>
  <c r="N100" i="2"/>
  <c r="O100" i="2"/>
  <c r="P100" i="2"/>
  <c r="D101" i="2"/>
  <c r="E101" i="2"/>
  <c r="F101" i="2"/>
  <c r="H101" i="2"/>
  <c r="I101" i="2"/>
  <c r="J101" i="2"/>
  <c r="K101" i="2"/>
  <c r="L101" i="2"/>
  <c r="M101" i="2"/>
  <c r="N101" i="2"/>
  <c r="O101" i="2"/>
  <c r="P101" i="2"/>
  <c r="D102" i="2"/>
  <c r="E102" i="2"/>
  <c r="F102" i="2"/>
  <c r="H102" i="2"/>
  <c r="I102" i="2"/>
  <c r="J102" i="2"/>
  <c r="K102" i="2"/>
  <c r="L102" i="2"/>
  <c r="M102" i="2"/>
  <c r="N102" i="2"/>
  <c r="O102" i="2"/>
  <c r="P102" i="2"/>
  <c r="D103" i="2"/>
  <c r="E103" i="2"/>
  <c r="F103" i="2"/>
  <c r="H103" i="2"/>
  <c r="I103" i="2"/>
  <c r="J103" i="2"/>
  <c r="K103" i="2"/>
  <c r="L103" i="2"/>
  <c r="M103" i="2"/>
  <c r="N103" i="2"/>
  <c r="O103" i="2"/>
  <c r="P103" i="2"/>
  <c r="D104" i="2"/>
  <c r="E104" i="2"/>
  <c r="F104" i="2"/>
  <c r="H104" i="2"/>
  <c r="I104" i="2"/>
  <c r="J104" i="2"/>
  <c r="K104" i="2"/>
  <c r="L104" i="2"/>
  <c r="M104" i="2"/>
  <c r="N104" i="2"/>
  <c r="O104" i="2"/>
  <c r="P104" i="2"/>
  <c r="D105" i="2"/>
  <c r="E105" i="2"/>
  <c r="F105" i="2"/>
  <c r="H105" i="2"/>
  <c r="I105" i="2"/>
  <c r="J105" i="2"/>
  <c r="K105" i="2"/>
  <c r="L105" i="2"/>
  <c r="M105" i="2"/>
  <c r="N105" i="2"/>
  <c r="O105" i="2"/>
  <c r="P105" i="2"/>
  <c r="D106" i="2"/>
  <c r="E106" i="2"/>
  <c r="F106" i="2"/>
  <c r="H106" i="2"/>
  <c r="I106" i="2"/>
  <c r="J106" i="2"/>
  <c r="K106" i="2"/>
  <c r="L106" i="2"/>
  <c r="M106" i="2"/>
  <c r="N106" i="2"/>
  <c r="O106" i="2"/>
  <c r="P106" i="2"/>
  <c r="D107" i="2"/>
  <c r="E107" i="2"/>
  <c r="F107" i="2"/>
  <c r="H107" i="2"/>
  <c r="I107" i="2"/>
  <c r="J107" i="2"/>
  <c r="K107" i="2"/>
  <c r="L107" i="2"/>
  <c r="M107" i="2"/>
  <c r="N107" i="2"/>
  <c r="O107" i="2"/>
  <c r="P107" i="2"/>
  <c r="D108" i="2"/>
  <c r="E108" i="2"/>
  <c r="F108" i="2"/>
  <c r="H108" i="2"/>
  <c r="I108" i="2"/>
  <c r="J108" i="2"/>
  <c r="K108" i="2"/>
  <c r="L108" i="2"/>
  <c r="M108" i="2"/>
  <c r="N108" i="2"/>
  <c r="O108" i="2"/>
  <c r="P108" i="2"/>
  <c r="D109" i="2"/>
  <c r="E109" i="2"/>
  <c r="F109" i="2"/>
  <c r="H109" i="2"/>
  <c r="I109" i="2"/>
  <c r="J109" i="2"/>
  <c r="K109" i="2"/>
  <c r="L109" i="2"/>
  <c r="M109" i="2"/>
  <c r="N109" i="2"/>
  <c r="O109" i="2"/>
  <c r="P109" i="2"/>
  <c r="D110" i="2"/>
  <c r="E110" i="2"/>
  <c r="F110" i="2"/>
  <c r="H110" i="2"/>
  <c r="I110" i="2"/>
  <c r="J110" i="2"/>
  <c r="K110" i="2"/>
  <c r="L110" i="2"/>
  <c r="M110" i="2"/>
  <c r="N110" i="2"/>
  <c r="O110" i="2"/>
  <c r="P110" i="2"/>
  <c r="D111" i="2"/>
  <c r="E111" i="2"/>
  <c r="F111" i="2"/>
  <c r="H111" i="2"/>
  <c r="I111" i="2"/>
  <c r="J111" i="2"/>
  <c r="K111" i="2"/>
  <c r="L111" i="2"/>
  <c r="M111" i="2"/>
  <c r="N111" i="2"/>
  <c r="O111" i="2"/>
  <c r="P111" i="2"/>
  <c r="D112" i="2"/>
  <c r="E112" i="2"/>
  <c r="F112" i="2"/>
  <c r="H112" i="2"/>
  <c r="I112" i="2"/>
  <c r="J112" i="2"/>
  <c r="K112" i="2"/>
  <c r="L112" i="2"/>
  <c r="M112" i="2"/>
  <c r="N112" i="2"/>
  <c r="O112" i="2"/>
  <c r="P112" i="2"/>
  <c r="D113" i="2"/>
  <c r="E113" i="2"/>
  <c r="F113" i="2"/>
  <c r="H113" i="2"/>
  <c r="I113" i="2"/>
  <c r="J113" i="2"/>
  <c r="K113" i="2"/>
  <c r="L113" i="2"/>
  <c r="M113" i="2"/>
  <c r="N113" i="2"/>
  <c r="O113" i="2"/>
  <c r="P113" i="2"/>
  <c r="D114" i="2"/>
  <c r="E114" i="2"/>
  <c r="F114" i="2"/>
  <c r="H114" i="2"/>
  <c r="I114" i="2"/>
  <c r="J114" i="2"/>
  <c r="K114" i="2"/>
  <c r="L114" i="2"/>
  <c r="M114" i="2"/>
  <c r="N114" i="2"/>
  <c r="O114" i="2"/>
  <c r="P114" i="2"/>
  <c r="D115" i="2"/>
  <c r="E115" i="2"/>
  <c r="F115" i="2"/>
  <c r="H115" i="2"/>
  <c r="I115" i="2"/>
  <c r="J115" i="2"/>
  <c r="K115" i="2"/>
  <c r="L115" i="2"/>
  <c r="M115" i="2"/>
  <c r="N115" i="2"/>
  <c r="O115" i="2"/>
  <c r="P115" i="2"/>
  <c r="D116" i="2"/>
  <c r="E116" i="2"/>
  <c r="F116" i="2"/>
  <c r="H116" i="2"/>
  <c r="I116" i="2"/>
  <c r="J116" i="2"/>
  <c r="K116" i="2"/>
  <c r="L116" i="2"/>
  <c r="M116" i="2"/>
  <c r="N116" i="2"/>
  <c r="O116" i="2"/>
  <c r="P116" i="2"/>
  <c r="D117" i="2"/>
  <c r="E117" i="2"/>
  <c r="F117" i="2"/>
  <c r="H117" i="2"/>
  <c r="I117" i="2"/>
  <c r="J117" i="2"/>
  <c r="K117" i="2"/>
  <c r="L117" i="2"/>
  <c r="M117" i="2"/>
  <c r="N117" i="2"/>
  <c r="O117" i="2"/>
  <c r="P117" i="2"/>
  <c r="D118" i="2"/>
  <c r="E118" i="2"/>
  <c r="F118" i="2"/>
  <c r="H118" i="2"/>
  <c r="I118" i="2"/>
  <c r="J118" i="2"/>
  <c r="K118" i="2"/>
  <c r="L118" i="2"/>
  <c r="M118" i="2"/>
  <c r="N118" i="2"/>
  <c r="O118" i="2"/>
  <c r="P118" i="2"/>
  <c r="D119" i="2"/>
  <c r="E119" i="2"/>
  <c r="F119" i="2"/>
  <c r="H119" i="2"/>
  <c r="I119" i="2"/>
  <c r="J119" i="2"/>
  <c r="K119" i="2"/>
  <c r="L119" i="2"/>
  <c r="M119" i="2"/>
  <c r="N119" i="2"/>
  <c r="O119" i="2"/>
  <c r="P119" i="2"/>
  <c r="D120" i="2"/>
  <c r="E120" i="2"/>
  <c r="F120" i="2"/>
  <c r="H120" i="2"/>
  <c r="I120" i="2"/>
  <c r="J120" i="2"/>
  <c r="K120" i="2"/>
  <c r="L120" i="2"/>
  <c r="M120" i="2"/>
  <c r="N120" i="2"/>
  <c r="O120" i="2"/>
  <c r="P120" i="2"/>
  <c r="D121" i="2"/>
  <c r="E121" i="2"/>
  <c r="F121" i="2"/>
  <c r="H121" i="2"/>
  <c r="I121" i="2"/>
  <c r="J121" i="2"/>
  <c r="K121" i="2"/>
  <c r="L121" i="2"/>
  <c r="M121" i="2"/>
  <c r="N121" i="2"/>
  <c r="O121" i="2"/>
  <c r="P121" i="2"/>
  <c r="D122" i="2"/>
  <c r="E122" i="2"/>
  <c r="F122" i="2"/>
  <c r="H122" i="2"/>
  <c r="I122" i="2"/>
  <c r="J122" i="2"/>
  <c r="K122" i="2"/>
  <c r="L122" i="2"/>
  <c r="M122" i="2"/>
  <c r="N122" i="2"/>
  <c r="O122" i="2"/>
  <c r="P122" i="2"/>
  <c r="D123" i="2"/>
  <c r="E123" i="2"/>
  <c r="F123" i="2"/>
  <c r="H123" i="2"/>
  <c r="I123" i="2"/>
  <c r="J123" i="2"/>
  <c r="K123" i="2"/>
  <c r="L123" i="2"/>
  <c r="M123" i="2"/>
  <c r="N123" i="2"/>
  <c r="O123" i="2"/>
  <c r="P123" i="2"/>
  <c r="D124" i="2"/>
  <c r="E124" i="2"/>
  <c r="F124" i="2"/>
  <c r="H124" i="2"/>
  <c r="I124" i="2"/>
  <c r="J124" i="2"/>
  <c r="K124" i="2"/>
  <c r="L124" i="2"/>
  <c r="M124" i="2"/>
  <c r="N124" i="2"/>
  <c r="O124" i="2"/>
  <c r="P124" i="2"/>
  <c r="D125" i="2"/>
  <c r="E125" i="2"/>
  <c r="F125" i="2"/>
  <c r="H125" i="2"/>
  <c r="I125" i="2"/>
  <c r="J125" i="2"/>
  <c r="K125" i="2"/>
  <c r="L125" i="2"/>
  <c r="M125" i="2"/>
  <c r="N125" i="2"/>
  <c r="O125" i="2"/>
  <c r="P125" i="2"/>
  <c r="D126" i="2"/>
  <c r="E126" i="2"/>
  <c r="F126" i="2"/>
  <c r="H126" i="2"/>
  <c r="I126" i="2"/>
  <c r="J126" i="2"/>
  <c r="K126" i="2"/>
  <c r="L126" i="2"/>
  <c r="M126" i="2"/>
  <c r="N126" i="2"/>
  <c r="O126" i="2"/>
  <c r="P126" i="2"/>
  <c r="D127" i="2"/>
  <c r="E127" i="2"/>
  <c r="F127" i="2"/>
  <c r="H127" i="2"/>
  <c r="I127" i="2"/>
  <c r="J127" i="2"/>
  <c r="K127" i="2"/>
  <c r="L127" i="2"/>
  <c r="M127" i="2"/>
  <c r="N127" i="2"/>
  <c r="O127" i="2"/>
  <c r="P127" i="2"/>
  <c r="D128" i="2"/>
  <c r="E128" i="2"/>
  <c r="F128" i="2"/>
  <c r="H128" i="2"/>
  <c r="I128" i="2"/>
  <c r="J128" i="2"/>
  <c r="K128" i="2"/>
  <c r="L128" i="2"/>
  <c r="M128" i="2"/>
  <c r="N128" i="2"/>
  <c r="O128" i="2"/>
  <c r="P128" i="2"/>
  <c r="D129" i="2"/>
  <c r="E129" i="2"/>
  <c r="F129" i="2"/>
  <c r="H129" i="2"/>
  <c r="I129" i="2"/>
  <c r="J129" i="2"/>
  <c r="K129" i="2"/>
  <c r="L129" i="2"/>
  <c r="M129" i="2"/>
  <c r="N129" i="2"/>
  <c r="O129" i="2"/>
  <c r="P129" i="2"/>
  <c r="D130" i="2"/>
  <c r="E130" i="2"/>
  <c r="F130" i="2"/>
  <c r="H130" i="2"/>
  <c r="I130" i="2"/>
  <c r="J130" i="2"/>
  <c r="K130" i="2"/>
  <c r="L130" i="2"/>
  <c r="M130" i="2"/>
  <c r="N130" i="2"/>
  <c r="O130" i="2"/>
  <c r="P130" i="2"/>
  <c r="D131" i="2"/>
  <c r="E131" i="2"/>
  <c r="F131" i="2"/>
  <c r="H131" i="2"/>
  <c r="I131" i="2"/>
  <c r="J131" i="2"/>
  <c r="K131" i="2"/>
  <c r="L131" i="2"/>
  <c r="M131" i="2"/>
  <c r="N131" i="2"/>
  <c r="O131" i="2"/>
  <c r="P131" i="2"/>
  <c r="D132" i="2"/>
  <c r="E132" i="2"/>
  <c r="F132" i="2"/>
  <c r="H132" i="2"/>
  <c r="I132" i="2"/>
  <c r="J132" i="2"/>
  <c r="K132" i="2"/>
  <c r="L132" i="2"/>
  <c r="M132" i="2"/>
  <c r="N132" i="2"/>
  <c r="O132" i="2"/>
  <c r="P132" i="2"/>
  <c r="D133" i="2"/>
  <c r="E133" i="2"/>
  <c r="F133" i="2"/>
  <c r="H133" i="2"/>
  <c r="I133" i="2"/>
  <c r="J133" i="2"/>
  <c r="K133" i="2"/>
  <c r="L133" i="2"/>
  <c r="M133" i="2"/>
  <c r="N133" i="2"/>
  <c r="O133" i="2"/>
  <c r="P133" i="2"/>
  <c r="D134" i="2"/>
  <c r="E134" i="2"/>
  <c r="F134" i="2"/>
  <c r="H134" i="2"/>
  <c r="I134" i="2"/>
  <c r="J134" i="2"/>
  <c r="K134" i="2"/>
  <c r="L134" i="2"/>
  <c r="M134" i="2"/>
  <c r="N134" i="2"/>
  <c r="O134" i="2"/>
  <c r="P134" i="2"/>
  <c r="D135" i="2"/>
  <c r="E135" i="2"/>
  <c r="F135" i="2"/>
  <c r="H135" i="2"/>
  <c r="I135" i="2"/>
  <c r="J135" i="2"/>
  <c r="K135" i="2"/>
  <c r="L135" i="2"/>
  <c r="M135" i="2"/>
  <c r="N135" i="2"/>
  <c r="O135" i="2"/>
  <c r="P135" i="2"/>
  <c r="D136" i="2"/>
  <c r="E136" i="2"/>
  <c r="F136" i="2"/>
  <c r="H136" i="2"/>
  <c r="I136" i="2"/>
  <c r="J136" i="2"/>
  <c r="K136" i="2"/>
  <c r="L136" i="2"/>
  <c r="M136" i="2"/>
  <c r="N136" i="2"/>
  <c r="O136" i="2"/>
  <c r="P136" i="2"/>
  <c r="D137" i="2"/>
  <c r="E137" i="2"/>
  <c r="F137" i="2"/>
  <c r="H137" i="2"/>
  <c r="I137" i="2"/>
  <c r="J137" i="2"/>
  <c r="K137" i="2"/>
  <c r="L137" i="2"/>
  <c r="M137" i="2"/>
  <c r="N137" i="2"/>
  <c r="O137" i="2"/>
  <c r="P137" i="2"/>
  <c r="D138" i="2"/>
  <c r="E138" i="2"/>
  <c r="F138" i="2"/>
  <c r="H138" i="2"/>
  <c r="I138" i="2"/>
  <c r="J138" i="2"/>
  <c r="K138" i="2"/>
  <c r="L138" i="2"/>
  <c r="M138" i="2"/>
  <c r="N138" i="2"/>
  <c r="O138" i="2"/>
  <c r="P138" i="2"/>
  <c r="D139" i="2"/>
  <c r="E139" i="2"/>
  <c r="F139" i="2"/>
  <c r="H139" i="2"/>
  <c r="I139" i="2"/>
  <c r="J139" i="2"/>
  <c r="K139" i="2"/>
  <c r="L139" i="2"/>
  <c r="M139" i="2"/>
  <c r="N139" i="2"/>
  <c r="O139" i="2"/>
  <c r="P139" i="2"/>
  <c r="D140" i="2"/>
  <c r="E140" i="2"/>
  <c r="F140" i="2"/>
  <c r="H140" i="2"/>
  <c r="I140" i="2"/>
  <c r="J140" i="2"/>
  <c r="K140" i="2"/>
  <c r="L140" i="2"/>
  <c r="M140" i="2"/>
  <c r="N140" i="2"/>
  <c r="O140" i="2"/>
  <c r="P140" i="2"/>
  <c r="D141" i="2"/>
  <c r="E141" i="2"/>
  <c r="F141" i="2"/>
  <c r="H141" i="2"/>
  <c r="I141" i="2"/>
  <c r="J141" i="2"/>
  <c r="K141" i="2"/>
  <c r="L141" i="2"/>
  <c r="M141" i="2"/>
  <c r="N141" i="2"/>
  <c r="O141" i="2"/>
  <c r="P141" i="2"/>
  <c r="D142" i="2"/>
  <c r="E142" i="2"/>
  <c r="F142" i="2"/>
  <c r="H142" i="2"/>
  <c r="I142" i="2"/>
  <c r="J142" i="2"/>
  <c r="K142" i="2"/>
  <c r="L142" i="2"/>
  <c r="M142" i="2"/>
  <c r="N142" i="2"/>
  <c r="O142" i="2"/>
  <c r="P142" i="2"/>
  <c r="D143" i="2"/>
  <c r="E143" i="2"/>
  <c r="F143" i="2"/>
  <c r="H143" i="2"/>
  <c r="I143" i="2"/>
  <c r="J143" i="2"/>
  <c r="K143" i="2"/>
  <c r="L143" i="2"/>
  <c r="M143" i="2"/>
  <c r="N143" i="2"/>
  <c r="O143" i="2"/>
  <c r="P143" i="2"/>
  <c r="D144" i="2"/>
  <c r="E144" i="2"/>
  <c r="F144" i="2"/>
  <c r="H144" i="2"/>
  <c r="I144" i="2"/>
  <c r="J144" i="2"/>
  <c r="K144" i="2"/>
  <c r="L144" i="2"/>
  <c r="M144" i="2"/>
  <c r="N144" i="2"/>
  <c r="O144" i="2"/>
  <c r="P144" i="2"/>
  <c r="D145" i="2"/>
  <c r="E145" i="2"/>
  <c r="F145" i="2"/>
  <c r="H145" i="2"/>
  <c r="I145" i="2"/>
  <c r="J145" i="2"/>
  <c r="K145" i="2"/>
  <c r="L145" i="2"/>
  <c r="M145" i="2"/>
  <c r="N145" i="2"/>
  <c r="O145" i="2"/>
  <c r="P145" i="2"/>
  <c r="D146" i="2"/>
  <c r="E146" i="2"/>
  <c r="F146" i="2"/>
  <c r="H146" i="2"/>
  <c r="I146" i="2"/>
  <c r="J146" i="2"/>
  <c r="K146" i="2"/>
  <c r="L146" i="2"/>
  <c r="M146" i="2"/>
  <c r="N146" i="2"/>
  <c r="O146" i="2"/>
  <c r="P146" i="2"/>
  <c r="D147" i="2"/>
  <c r="E147" i="2"/>
  <c r="F147" i="2"/>
  <c r="H147" i="2"/>
  <c r="I147" i="2"/>
  <c r="J147" i="2"/>
  <c r="K147" i="2"/>
  <c r="L147" i="2"/>
  <c r="M147" i="2"/>
  <c r="N147" i="2"/>
  <c r="O147" i="2"/>
  <c r="P147" i="2"/>
  <c r="D148" i="2"/>
  <c r="E148" i="2"/>
  <c r="F148" i="2"/>
  <c r="H148" i="2"/>
  <c r="I148" i="2"/>
  <c r="J148" i="2"/>
  <c r="K148" i="2"/>
  <c r="L148" i="2"/>
  <c r="M148" i="2"/>
  <c r="N148" i="2"/>
  <c r="O148" i="2"/>
  <c r="P148" i="2"/>
  <c r="D149" i="2"/>
  <c r="E149" i="2"/>
  <c r="F149" i="2"/>
  <c r="H149" i="2"/>
  <c r="I149" i="2"/>
  <c r="J149" i="2"/>
  <c r="K149" i="2"/>
  <c r="L149" i="2"/>
  <c r="M149" i="2"/>
  <c r="N149" i="2"/>
  <c r="O149" i="2"/>
  <c r="P149" i="2"/>
  <c r="D150" i="2"/>
  <c r="E150" i="2"/>
  <c r="F150" i="2"/>
  <c r="H150" i="2"/>
  <c r="I150" i="2"/>
  <c r="J150" i="2"/>
  <c r="K150" i="2"/>
  <c r="L150" i="2"/>
  <c r="M150" i="2"/>
  <c r="N150" i="2"/>
  <c r="O150" i="2"/>
  <c r="P150" i="2"/>
  <c r="D151" i="2"/>
  <c r="E151" i="2"/>
  <c r="F151" i="2"/>
  <c r="H151" i="2"/>
  <c r="I151" i="2"/>
  <c r="J151" i="2"/>
  <c r="K151" i="2"/>
  <c r="L151" i="2"/>
  <c r="M151" i="2"/>
  <c r="N151" i="2"/>
  <c r="O151" i="2"/>
  <c r="P151" i="2"/>
  <c r="D152" i="2"/>
  <c r="E152" i="2"/>
  <c r="F152" i="2"/>
  <c r="H152" i="2"/>
  <c r="I152" i="2"/>
  <c r="J152" i="2"/>
  <c r="K152" i="2"/>
  <c r="L152" i="2"/>
  <c r="M152" i="2"/>
  <c r="N152" i="2"/>
  <c r="O152" i="2"/>
  <c r="P152" i="2"/>
  <c r="D153" i="2"/>
  <c r="E153" i="2"/>
  <c r="F153" i="2"/>
  <c r="H153" i="2"/>
  <c r="I153" i="2"/>
  <c r="J153" i="2"/>
  <c r="K153" i="2"/>
  <c r="L153" i="2"/>
  <c r="M153" i="2"/>
  <c r="N153" i="2"/>
  <c r="O153" i="2"/>
  <c r="P153" i="2"/>
  <c r="D154" i="2"/>
  <c r="E154" i="2"/>
  <c r="F154" i="2"/>
  <c r="H154" i="2"/>
  <c r="I154" i="2"/>
  <c r="J154" i="2"/>
  <c r="K154" i="2"/>
  <c r="L154" i="2"/>
  <c r="M154" i="2"/>
  <c r="N154" i="2"/>
  <c r="O154" i="2"/>
  <c r="P154" i="2"/>
  <c r="D155" i="2"/>
  <c r="E155" i="2"/>
  <c r="F155" i="2"/>
  <c r="H155" i="2"/>
  <c r="I155" i="2"/>
  <c r="J155" i="2"/>
  <c r="K155" i="2"/>
  <c r="L155" i="2"/>
  <c r="M155" i="2"/>
  <c r="N155" i="2"/>
  <c r="O155" i="2"/>
  <c r="P155" i="2"/>
  <c r="D156" i="2"/>
  <c r="E156" i="2"/>
  <c r="F156" i="2"/>
  <c r="H156" i="2"/>
  <c r="I156" i="2"/>
  <c r="J156" i="2"/>
  <c r="K156" i="2"/>
  <c r="L156" i="2"/>
  <c r="M156" i="2"/>
  <c r="N156" i="2"/>
  <c r="O156" i="2"/>
  <c r="P156" i="2"/>
  <c r="D157" i="2"/>
  <c r="E157" i="2"/>
  <c r="F157" i="2"/>
  <c r="H157" i="2"/>
  <c r="I157" i="2"/>
  <c r="J157" i="2"/>
  <c r="K157" i="2"/>
  <c r="L157" i="2"/>
  <c r="M157" i="2"/>
  <c r="N157" i="2"/>
  <c r="O157" i="2"/>
  <c r="P157" i="2"/>
  <c r="D158" i="2"/>
  <c r="E158" i="2"/>
  <c r="F158" i="2"/>
  <c r="H158" i="2"/>
  <c r="I158" i="2"/>
  <c r="J158" i="2"/>
  <c r="K158" i="2"/>
  <c r="L158" i="2"/>
  <c r="M158" i="2"/>
  <c r="N158" i="2"/>
  <c r="O158" i="2"/>
  <c r="P158" i="2"/>
  <c r="D159" i="2"/>
  <c r="E159" i="2"/>
  <c r="F159" i="2"/>
  <c r="H159" i="2"/>
  <c r="I159" i="2"/>
  <c r="J159" i="2"/>
  <c r="K159" i="2"/>
  <c r="L159" i="2"/>
  <c r="M159" i="2"/>
  <c r="N159" i="2"/>
  <c r="O159" i="2"/>
  <c r="P159" i="2"/>
  <c r="D160" i="2"/>
  <c r="E160" i="2"/>
  <c r="F160" i="2"/>
  <c r="H160" i="2"/>
  <c r="I160" i="2"/>
  <c r="J160" i="2"/>
  <c r="K160" i="2"/>
  <c r="L160" i="2"/>
  <c r="M160" i="2"/>
  <c r="N160" i="2"/>
  <c r="O160" i="2"/>
  <c r="P160" i="2"/>
  <c r="D161" i="2"/>
  <c r="E161" i="2"/>
  <c r="F161" i="2"/>
  <c r="H161" i="2"/>
  <c r="I161" i="2"/>
  <c r="J161" i="2"/>
  <c r="K161" i="2"/>
  <c r="L161" i="2"/>
  <c r="M161" i="2"/>
  <c r="N161" i="2"/>
  <c r="O161" i="2"/>
  <c r="P161" i="2"/>
  <c r="D162" i="2"/>
  <c r="E162" i="2"/>
  <c r="F162" i="2"/>
  <c r="H162" i="2"/>
  <c r="I162" i="2"/>
  <c r="J162" i="2"/>
  <c r="K162" i="2"/>
  <c r="L162" i="2"/>
  <c r="M162" i="2"/>
  <c r="N162" i="2"/>
  <c r="O162" i="2"/>
  <c r="P162" i="2"/>
  <c r="D163" i="2"/>
  <c r="E163" i="2"/>
  <c r="F163" i="2"/>
  <c r="H163" i="2"/>
  <c r="I163" i="2"/>
  <c r="J163" i="2"/>
  <c r="K163" i="2"/>
  <c r="L163" i="2"/>
  <c r="M163" i="2"/>
  <c r="N163" i="2"/>
  <c r="O163" i="2"/>
  <c r="P163" i="2"/>
  <c r="D164" i="2"/>
  <c r="E164" i="2"/>
  <c r="F164" i="2"/>
  <c r="H164" i="2"/>
  <c r="I164" i="2"/>
  <c r="J164" i="2"/>
  <c r="K164" i="2"/>
  <c r="L164" i="2"/>
  <c r="M164" i="2"/>
  <c r="N164" i="2"/>
  <c r="O164" i="2"/>
  <c r="P164" i="2"/>
  <c r="D165" i="2"/>
  <c r="E165" i="2"/>
  <c r="F165" i="2"/>
  <c r="H165" i="2"/>
  <c r="I165" i="2"/>
  <c r="J165" i="2"/>
  <c r="K165" i="2"/>
  <c r="L165" i="2"/>
  <c r="M165" i="2"/>
  <c r="N165" i="2"/>
  <c r="O165" i="2"/>
  <c r="P165" i="2"/>
  <c r="D166" i="2"/>
  <c r="E166" i="2"/>
  <c r="F166" i="2"/>
  <c r="H166" i="2"/>
  <c r="I166" i="2"/>
  <c r="J166" i="2"/>
  <c r="K166" i="2"/>
  <c r="L166" i="2"/>
  <c r="M166" i="2"/>
  <c r="N166" i="2"/>
  <c r="O166" i="2"/>
  <c r="P166" i="2"/>
  <c r="D167" i="2"/>
  <c r="E167" i="2"/>
  <c r="F167" i="2"/>
  <c r="H167" i="2"/>
  <c r="I167" i="2"/>
  <c r="J167" i="2"/>
  <c r="K167" i="2"/>
  <c r="L167" i="2"/>
  <c r="M167" i="2"/>
  <c r="N167" i="2"/>
  <c r="O167" i="2"/>
  <c r="P167" i="2"/>
  <c r="D168" i="2"/>
  <c r="E168" i="2"/>
  <c r="F168" i="2"/>
  <c r="H168" i="2"/>
  <c r="I168" i="2"/>
  <c r="J168" i="2"/>
  <c r="K168" i="2"/>
  <c r="L168" i="2"/>
  <c r="M168" i="2"/>
  <c r="N168" i="2"/>
  <c r="O168" i="2"/>
  <c r="P168" i="2"/>
  <c r="D169" i="2"/>
  <c r="E169" i="2"/>
  <c r="F169" i="2"/>
  <c r="H169" i="2"/>
  <c r="I169" i="2"/>
  <c r="J169" i="2"/>
  <c r="K169" i="2"/>
  <c r="L169" i="2"/>
  <c r="M169" i="2"/>
  <c r="N169" i="2"/>
  <c r="O169" i="2"/>
  <c r="P169" i="2"/>
  <c r="D170" i="2"/>
  <c r="E170" i="2"/>
  <c r="F170" i="2"/>
  <c r="H170" i="2"/>
  <c r="I170" i="2"/>
  <c r="J170" i="2"/>
  <c r="K170" i="2"/>
  <c r="L170" i="2"/>
  <c r="M170" i="2"/>
  <c r="N170" i="2"/>
  <c r="O170" i="2"/>
  <c r="P170" i="2"/>
  <c r="D171" i="2"/>
  <c r="E171" i="2"/>
  <c r="F171" i="2"/>
  <c r="H171" i="2"/>
  <c r="I171" i="2"/>
  <c r="J171" i="2"/>
  <c r="K171" i="2"/>
  <c r="L171" i="2"/>
  <c r="M171" i="2"/>
  <c r="N171" i="2"/>
  <c r="O171" i="2"/>
  <c r="P171" i="2"/>
  <c r="D172" i="2"/>
  <c r="E172" i="2"/>
  <c r="F172" i="2"/>
  <c r="H172" i="2"/>
  <c r="I172" i="2"/>
  <c r="J172" i="2"/>
  <c r="K172" i="2"/>
  <c r="L172" i="2"/>
  <c r="M172" i="2"/>
  <c r="N172" i="2"/>
  <c r="O172" i="2"/>
  <c r="P172" i="2"/>
  <c r="D173" i="2"/>
  <c r="E173" i="2"/>
  <c r="F173" i="2"/>
  <c r="H173" i="2"/>
  <c r="I173" i="2"/>
  <c r="J173" i="2"/>
  <c r="K173" i="2"/>
  <c r="L173" i="2"/>
  <c r="M173" i="2"/>
  <c r="N173" i="2"/>
  <c r="O173" i="2"/>
  <c r="P173" i="2"/>
  <c r="D174" i="2"/>
  <c r="E174" i="2"/>
  <c r="F174" i="2"/>
  <c r="H174" i="2"/>
  <c r="I174" i="2"/>
  <c r="J174" i="2"/>
  <c r="K174" i="2"/>
  <c r="L174" i="2"/>
  <c r="M174" i="2"/>
  <c r="N174" i="2"/>
  <c r="O174" i="2"/>
  <c r="P174" i="2"/>
  <c r="D175" i="2"/>
  <c r="E175" i="2"/>
  <c r="F175" i="2"/>
  <c r="H175" i="2"/>
  <c r="I175" i="2"/>
  <c r="J175" i="2"/>
  <c r="K175" i="2"/>
  <c r="L175" i="2"/>
  <c r="M175" i="2"/>
  <c r="N175" i="2"/>
  <c r="O175" i="2"/>
  <c r="P175" i="2"/>
  <c r="D176" i="2"/>
  <c r="E176" i="2"/>
  <c r="F176" i="2"/>
  <c r="H176" i="2"/>
  <c r="I176" i="2"/>
  <c r="J176" i="2"/>
  <c r="K176" i="2"/>
  <c r="L176" i="2"/>
  <c r="M176" i="2"/>
  <c r="N176" i="2"/>
  <c r="O176" i="2"/>
  <c r="P176" i="2"/>
  <c r="D177" i="2"/>
  <c r="E177" i="2"/>
  <c r="F177" i="2"/>
  <c r="H177" i="2"/>
  <c r="I177" i="2"/>
  <c r="J177" i="2"/>
  <c r="K177" i="2"/>
  <c r="L177" i="2"/>
  <c r="M177" i="2"/>
  <c r="N177" i="2"/>
  <c r="O177" i="2"/>
  <c r="P177" i="2"/>
  <c r="D178" i="2"/>
  <c r="E178" i="2"/>
  <c r="F178" i="2"/>
  <c r="H178" i="2"/>
  <c r="I178" i="2"/>
  <c r="J178" i="2"/>
  <c r="K178" i="2"/>
  <c r="L178" i="2"/>
  <c r="M178" i="2"/>
  <c r="N178" i="2"/>
  <c r="O178" i="2"/>
  <c r="P178" i="2"/>
  <c r="D179" i="2"/>
  <c r="E179" i="2"/>
  <c r="F179" i="2"/>
  <c r="H179" i="2"/>
  <c r="I179" i="2"/>
  <c r="J179" i="2"/>
  <c r="K179" i="2"/>
  <c r="L179" i="2"/>
  <c r="M179" i="2"/>
  <c r="N179" i="2"/>
  <c r="O179" i="2"/>
  <c r="P179" i="2"/>
  <c r="D180" i="2"/>
  <c r="E180" i="2"/>
  <c r="F180" i="2"/>
  <c r="H180" i="2"/>
  <c r="I180" i="2"/>
  <c r="J180" i="2"/>
  <c r="K180" i="2"/>
  <c r="L180" i="2"/>
  <c r="M180" i="2"/>
  <c r="N180" i="2"/>
  <c r="O180" i="2"/>
  <c r="P180" i="2"/>
  <c r="D181" i="2"/>
  <c r="E181" i="2"/>
  <c r="F181" i="2"/>
  <c r="H181" i="2"/>
  <c r="I181" i="2"/>
  <c r="J181" i="2"/>
  <c r="K181" i="2"/>
  <c r="L181" i="2"/>
  <c r="M181" i="2"/>
  <c r="N181" i="2"/>
  <c r="O181" i="2"/>
  <c r="P181" i="2"/>
  <c r="D182" i="2"/>
  <c r="E182" i="2"/>
  <c r="F182" i="2"/>
  <c r="H182" i="2"/>
  <c r="I182" i="2"/>
  <c r="J182" i="2"/>
  <c r="K182" i="2"/>
  <c r="L182" i="2"/>
  <c r="M182" i="2"/>
  <c r="N182" i="2"/>
  <c r="O182" i="2"/>
  <c r="P182" i="2"/>
  <c r="D183" i="2"/>
  <c r="E183" i="2"/>
  <c r="F183" i="2"/>
  <c r="H183" i="2"/>
  <c r="I183" i="2"/>
  <c r="J183" i="2"/>
  <c r="K183" i="2"/>
  <c r="L183" i="2"/>
  <c r="M183" i="2"/>
  <c r="N183" i="2"/>
  <c r="O183" i="2"/>
  <c r="P183" i="2"/>
  <c r="D184" i="2"/>
  <c r="E184" i="2"/>
  <c r="F184" i="2"/>
  <c r="H184" i="2"/>
  <c r="I184" i="2"/>
  <c r="J184" i="2"/>
  <c r="K184" i="2"/>
  <c r="L184" i="2"/>
  <c r="M184" i="2"/>
  <c r="N184" i="2"/>
  <c r="O184" i="2"/>
  <c r="P184" i="2"/>
  <c r="D185" i="2"/>
  <c r="E185" i="2"/>
  <c r="F185" i="2"/>
  <c r="H185" i="2"/>
  <c r="I185" i="2"/>
  <c r="J185" i="2"/>
  <c r="K185" i="2"/>
  <c r="L185" i="2"/>
  <c r="M185" i="2"/>
  <c r="N185" i="2"/>
  <c r="O185" i="2"/>
  <c r="P185" i="2"/>
  <c r="D186" i="2"/>
  <c r="E186" i="2"/>
  <c r="F186" i="2"/>
  <c r="H186" i="2"/>
  <c r="I186" i="2"/>
  <c r="J186" i="2"/>
  <c r="K186" i="2"/>
  <c r="L186" i="2"/>
  <c r="M186" i="2"/>
  <c r="N186" i="2"/>
  <c r="O186" i="2"/>
  <c r="P186" i="2"/>
  <c r="D187" i="2"/>
  <c r="E187" i="2"/>
  <c r="F187" i="2"/>
  <c r="H187" i="2"/>
  <c r="I187" i="2"/>
  <c r="J187" i="2"/>
  <c r="K187" i="2"/>
  <c r="L187" i="2"/>
  <c r="M187" i="2"/>
  <c r="N187" i="2"/>
  <c r="O187" i="2"/>
  <c r="P187" i="2"/>
  <c r="D188" i="2"/>
  <c r="E188" i="2"/>
  <c r="F188" i="2"/>
  <c r="H188" i="2"/>
  <c r="I188" i="2"/>
  <c r="J188" i="2"/>
  <c r="K188" i="2"/>
  <c r="L188" i="2"/>
  <c r="M188" i="2"/>
  <c r="N188" i="2"/>
  <c r="O188" i="2"/>
  <c r="P188" i="2"/>
  <c r="D189" i="2"/>
  <c r="E189" i="2"/>
  <c r="F189" i="2"/>
  <c r="H189" i="2"/>
  <c r="I189" i="2"/>
  <c r="J189" i="2"/>
  <c r="K189" i="2"/>
  <c r="L189" i="2"/>
  <c r="M189" i="2"/>
  <c r="N189" i="2"/>
  <c r="O189" i="2"/>
  <c r="P189" i="2"/>
  <c r="D190" i="2"/>
  <c r="E190" i="2"/>
  <c r="F190" i="2"/>
  <c r="H190" i="2"/>
  <c r="I190" i="2"/>
  <c r="J190" i="2"/>
  <c r="K190" i="2"/>
  <c r="L190" i="2"/>
  <c r="M190" i="2"/>
  <c r="N190" i="2"/>
  <c r="O190" i="2"/>
  <c r="P190" i="2"/>
  <c r="D191" i="2"/>
  <c r="E191" i="2"/>
  <c r="F191" i="2"/>
  <c r="H191" i="2"/>
  <c r="I191" i="2"/>
  <c r="J191" i="2"/>
  <c r="K191" i="2"/>
  <c r="L191" i="2"/>
  <c r="M191" i="2"/>
  <c r="N191" i="2"/>
  <c r="O191" i="2"/>
  <c r="P191" i="2"/>
  <c r="D192" i="2"/>
  <c r="E192" i="2"/>
  <c r="F192" i="2"/>
  <c r="H192" i="2"/>
  <c r="I192" i="2"/>
  <c r="J192" i="2"/>
  <c r="K192" i="2"/>
  <c r="L192" i="2"/>
  <c r="M192" i="2"/>
  <c r="N192" i="2"/>
  <c r="O192" i="2"/>
  <c r="P192" i="2"/>
  <c r="D193" i="2"/>
  <c r="E193" i="2"/>
  <c r="F193" i="2"/>
  <c r="H193" i="2"/>
  <c r="I193" i="2"/>
  <c r="J193" i="2"/>
  <c r="K193" i="2"/>
  <c r="L193" i="2"/>
  <c r="M193" i="2"/>
  <c r="N193" i="2"/>
  <c r="O193" i="2"/>
  <c r="P193" i="2"/>
  <c r="D194" i="2"/>
  <c r="E194" i="2"/>
  <c r="F194" i="2"/>
  <c r="H194" i="2"/>
  <c r="I194" i="2"/>
  <c r="J194" i="2"/>
  <c r="K194" i="2"/>
  <c r="L194" i="2"/>
  <c r="M194" i="2"/>
  <c r="N194" i="2"/>
  <c r="O194" i="2"/>
  <c r="P194" i="2"/>
  <c r="D195" i="2"/>
  <c r="E195" i="2"/>
  <c r="F195" i="2"/>
  <c r="H195" i="2"/>
  <c r="I195" i="2"/>
  <c r="J195" i="2"/>
  <c r="K195" i="2"/>
  <c r="L195" i="2"/>
  <c r="M195" i="2"/>
  <c r="N195" i="2"/>
  <c r="O195" i="2"/>
  <c r="P195" i="2"/>
  <c r="D196" i="2"/>
  <c r="E196" i="2"/>
  <c r="F196" i="2"/>
  <c r="H196" i="2"/>
  <c r="I196" i="2"/>
  <c r="J196" i="2"/>
  <c r="K196" i="2"/>
  <c r="L196" i="2"/>
  <c r="M196" i="2"/>
  <c r="N196" i="2"/>
  <c r="O196" i="2"/>
  <c r="P196" i="2"/>
  <c r="D197" i="2"/>
  <c r="E197" i="2"/>
  <c r="F197" i="2"/>
  <c r="H197" i="2"/>
  <c r="I197" i="2"/>
  <c r="J197" i="2"/>
  <c r="K197" i="2"/>
  <c r="L197" i="2"/>
  <c r="M197" i="2"/>
  <c r="N197" i="2"/>
  <c r="O197" i="2"/>
  <c r="P197" i="2"/>
  <c r="D198" i="2"/>
  <c r="E198" i="2"/>
  <c r="F198" i="2"/>
  <c r="H198" i="2"/>
  <c r="I198" i="2"/>
  <c r="J198" i="2"/>
  <c r="K198" i="2"/>
  <c r="L198" i="2"/>
  <c r="M198" i="2"/>
  <c r="N198" i="2"/>
  <c r="O198" i="2"/>
  <c r="P198" i="2"/>
  <c r="D199" i="2"/>
  <c r="E199" i="2"/>
  <c r="F199" i="2"/>
  <c r="H199" i="2"/>
  <c r="I199" i="2"/>
  <c r="J199" i="2"/>
  <c r="K199" i="2"/>
  <c r="L199" i="2"/>
  <c r="M199" i="2"/>
  <c r="N199" i="2"/>
  <c r="O199" i="2"/>
  <c r="P199" i="2"/>
  <c r="D200" i="2"/>
  <c r="E200" i="2"/>
  <c r="F200" i="2"/>
  <c r="H200" i="2"/>
  <c r="I200" i="2"/>
  <c r="J200" i="2"/>
  <c r="K200" i="2"/>
  <c r="L200" i="2"/>
  <c r="M200" i="2"/>
  <c r="N200" i="2"/>
  <c r="O200" i="2"/>
  <c r="P200" i="2"/>
  <c r="D201" i="2"/>
  <c r="E201" i="2"/>
  <c r="F201" i="2"/>
  <c r="H201" i="2"/>
  <c r="I201" i="2"/>
  <c r="J201" i="2"/>
  <c r="K201" i="2"/>
  <c r="L201" i="2"/>
  <c r="M201" i="2"/>
  <c r="N201" i="2"/>
  <c r="O201" i="2"/>
  <c r="P201" i="2"/>
  <c r="D202" i="2"/>
  <c r="E202" i="2"/>
  <c r="F202" i="2"/>
  <c r="H202" i="2"/>
  <c r="I202" i="2"/>
  <c r="J202" i="2"/>
  <c r="K202" i="2"/>
  <c r="L202" i="2"/>
  <c r="M202" i="2"/>
  <c r="N202" i="2"/>
  <c r="O202" i="2"/>
  <c r="P202" i="2"/>
  <c r="D203" i="2"/>
  <c r="E203" i="2"/>
  <c r="F203" i="2"/>
  <c r="H203" i="2"/>
  <c r="I203" i="2"/>
  <c r="J203" i="2"/>
  <c r="K203" i="2"/>
  <c r="L203" i="2"/>
  <c r="M203" i="2"/>
  <c r="N203" i="2"/>
  <c r="O203" i="2"/>
  <c r="P203" i="2"/>
  <c r="D204" i="2"/>
  <c r="E204" i="2"/>
  <c r="F204" i="2"/>
  <c r="H204" i="2"/>
  <c r="I204" i="2"/>
  <c r="J204" i="2"/>
  <c r="K204" i="2"/>
  <c r="L204" i="2"/>
  <c r="M204" i="2"/>
  <c r="N204" i="2"/>
  <c r="O204" i="2"/>
  <c r="P204" i="2"/>
  <c r="D205" i="2"/>
  <c r="E205" i="2"/>
  <c r="F205" i="2"/>
  <c r="H205" i="2"/>
  <c r="I205" i="2"/>
  <c r="J205" i="2"/>
  <c r="K205" i="2"/>
  <c r="L205" i="2"/>
  <c r="M205" i="2"/>
  <c r="N205" i="2"/>
  <c r="O205" i="2"/>
  <c r="P205" i="2"/>
  <c r="D206" i="2"/>
  <c r="E206" i="2"/>
  <c r="F206" i="2"/>
  <c r="H206" i="2"/>
  <c r="I206" i="2"/>
  <c r="J206" i="2"/>
  <c r="K206" i="2"/>
  <c r="L206" i="2"/>
  <c r="M206" i="2"/>
  <c r="N206" i="2"/>
  <c r="O206" i="2"/>
  <c r="P206" i="2"/>
  <c r="D207" i="2"/>
  <c r="E207" i="2"/>
  <c r="F207" i="2"/>
  <c r="H207" i="2"/>
  <c r="I207" i="2"/>
  <c r="J207" i="2"/>
  <c r="K207" i="2"/>
  <c r="L207" i="2"/>
  <c r="M207" i="2"/>
  <c r="N207" i="2"/>
  <c r="O207" i="2"/>
  <c r="P207" i="2"/>
  <c r="D208" i="2"/>
  <c r="E208" i="2"/>
  <c r="F208" i="2"/>
  <c r="H208" i="2"/>
  <c r="I208" i="2"/>
  <c r="J208" i="2"/>
  <c r="K208" i="2"/>
  <c r="L208" i="2"/>
  <c r="M208" i="2"/>
  <c r="N208" i="2"/>
  <c r="O208" i="2"/>
  <c r="P208" i="2"/>
  <c r="D209" i="2"/>
  <c r="E209" i="2"/>
  <c r="F209" i="2"/>
  <c r="H209" i="2"/>
  <c r="I209" i="2"/>
  <c r="J209" i="2"/>
  <c r="K209" i="2"/>
  <c r="L209" i="2"/>
  <c r="M209" i="2"/>
  <c r="N209" i="2"/>
  <c r="O209" i="2"/>
  <c r="P209" i="2"/>
  <c r="D210" i="2"/>
  <c r="E210" i="2"/>
  <c r="F210" i="2"/>
  <c r="H210" i="2"/>
  <c r="I210" i="2"/>
  <c r="J210" i="2"/>
  <c r="K210" i="2"/>
  <c r="L210" i="2"/>
  <c r="M210" i="2"/>
  <c r="N210" i="2"/>
  <c r="O210" i="2"/>
  <c r="P210" i="2"/>
  <c r="D211" i="2"/>
  <c r="E211" i="2"/>
  <c r="F211" i="2"/>
  <c r="H211" i="2"/>
  <c r="I211" i="2"/>
  <c r="J211" i="2"/>
  <c r="K211" i="2"/>
  <c r="L211" i="2"/>
  <c r="M211" i="2"/>
  <c r="N211" i="2"/>
  <c r="O211" i="2"/>
  <c r="P211" i="2"/>
  <c r="D212" i="2"/>
  <c r="E212" i="2"/>
  <c r="F212" i="2"/>
  <c r="H212" i="2"/>
  <c r="I212" i="2"/>
  <c r="J212" i="2"/>
  <c r="K212" i="2"/>
  <c r="L212" i="2"/>
  <c r="M212" i="2"/>
  <c r="N212" i="2"/>
  <c r="O212" i="2"/>
  <c r="P212" i="2"/>
  <c r="D213" i="2"/>
  <c r="E213" i="2"/>
  <c r="F213" i="2"/>
  <c r="H213" i="2"/>
  <c r="I213" i="2"/>
  <c r="J213" i="2"/>
  <c r="K213" i="2"/>
  <c r="L213" i="2"/>
  <c r="M213" i="2"/>
  <c r="N213" i="2"/>
  <c r="O213" i="2"/>
  <c r="P213" i="2"/>
  <c r="D214" i="2"/>
  <c r="E214" i="2"/>
  <c r="F214" i="2"/>
  <c r="H214" i="2"/>
  <c r="I214" i="2"/>
  <c r="J214" i="2"/>
  <c r="K214" i="2"/>
  <c r="L214" i="2"/>
  <c r="M214" i="2"/>
  <c r="N214" i="2"/>
  <c r="O214" i="2"/>
  <c r="P214" i="2"/>
  <c r="D215" i="2"/>
  <c r="E215" i="2"/>
  <c r="F215" i="2"/>
  <c r="H215" i="2"/>
  <c r="I215" i="2"/>
  <c r="J215" i="2"/>
  <c r="K215" i="2"/>
  <c r="L215" i="2"/>
  <c r="M215" i="2"/>
  <c r="N215" i="2"/>
  <c r="O215" i="2"/>
  <c r="P215" i="2"/>
  <c r="D216" i="2"/>
  <c r="E216" i="2"/>
  <c r="F216" i="2"/>
  <c r="H216" i="2"/>
  <c r="I216" i="2"/>
  <c r="J216" i="2"/>
  <c r="K216" i="2"/>
  <c r="L216" i="2"/>
  <c r="M216" i="2"/>
  <c r="N216" i="2"/>
  <c r="O216" i="2"/>
  <c r="P216" i="2"/>
  <c r="D217" i="2"/>
  <c r="E217" i="2"/>
  <c r="F217" i="2"/>
  <c r="H217" i="2"/>
  <c r="I217" i="2"/>
  <c r="J217" i="2"/>
  <c r="K217" i="2"/>
  <c r="L217" i="2"/>
  <c r="M217" i="2"/>
  <c r="N217" i="2"/>
  <c r="O217" i="2"/>
  <c r="P217" i="2"/>
  <c r="D218" i="2"/>
  <c r="E218" i="2"/>
  <c r="F218" i="2"/>
  <c r="H218" i="2"/>
  <c r="I218" i="2"/>
  <c r="J218" i="2"/>
  <c r="K218" i="2"/>
  <c r="L218" i="2"/>
  <c r="M218" i="2"/>
  <c r="N218" i="2"/>
  <c r="O218" i="2"/>
  <c r="P218" i="2"/>
  <c r="D219" i="2"/>
  <c r="E219" i="2"/>
  <c r="F219" i="2"/>
  <c r="H219" i="2"/>
  <c r="I219" i="2"/>
  <c r="J219" i="2"/>
  <c r="K219" i="2"/>
  <c r="L219" i="2"/>
  <c r="M219" i="2"/>
  <c r="N219" i="2"/>
  <c r="O219" i="2"/>
  <c r="P219" i="2"/>
  <c r="D220" i="2"/>
  <c r="E220" i="2"/>
  <c r="F220" i="2"/>
  <c r="H220" i="2"/>
  <c r="I220" i="2"/>
  <c r="J220" i="2"/>
  <c r="K220" i="2"/>
  <c r="L220" i="2"/>
  <c r="M220" i="2"/>
  <c r="N220" i="2"/>
  <c r="O220" i="2"/>
  <c r="P220" i="2"/>
  <c r="D221" i="2"/>
  <c r="E221" i="2"/>
  <c r="F221" i="2"/>
  <c r="H221" i="2"/>
  <c r="I221" i="2"/>
  <c r="J221" i="2"/>
  <c r="K221" i="2"/>
  <c r="L221" i="2"/>
  <c r="M221" i="2"/>
  <c r="N221" i="2"/>
  <c r="O221" i="2"/>
  <c r="P221" i="2"/>
  <c r="D222" i="2"/>
  <c r="E222" i="2"/>
  <c r="F222" i="2"/>
  <c r="H222" i="2"/>
  <c r="I222" i="2"/>
  <c r="J222" i="2"/>
  <c r="K222" i="2"/>
  <c r="L222" i="2"/>
  <c r="M222" i="2"/>
  <c r="N222" i="2"/>
  <c r="O222" i="2"/>
  <c r="P222" i="2"/>
  <c r="D223" i="2"/>
  <c r="E223" i="2"/>
  <c r="F223" i="2"/>
  <c r="H223" i="2"/>
  <c r="I223" i="2"/>
  <c r="J223" i="2"/>
  <c r="K223" i="2"/>
  <c r="L223" i="2"/>
  <c r="M223" i="2"/>
  <c r="N223" i="2"/>
  <c r="O223" i="2"/>
  <c r="P223" i="2"/>
  <c r="D224" i="2"/>
  <c r="E224" i="2"/>
  <c r="F224" i="2"/>
  <c r="H224" i="2"/>
  <c r="I224" i="2"/>
  <c r="J224" i="2"/>
  <c r="K224" i="2"/>
  <c r="L224" i="2"/>
  <c r="M224" i="2"/>
  <c r="N224" i="2"/>
  <c r="O224" i="2"/>
  <c r="P224" i="2"/>
  <c r="D225" i="2"/>
  <c r="E225" i="2"/>
  <c r="F225" i="2"/>
  <c r="H225" i="2"/>
  <c r="I225" i="2"/>
  <c r="J225" i="2"/>
  <c r="K225" i="2"/>
  <c r="L225" i="2"/>
  <c r="M225" i="2"/>
  <c r="N225" i="2"/>
  <c r="O225" i="2"/>
  <c r="P225" i="2"/>
  <c r="D226" i="2"/>
  <c r="E226" i="2"/>
  <c r="F226" i="2"/>
  <c r="H226" i="2"/>
  <c r="I226" i="2"/>
  <c r="J226" i="2"/>
  <c r="K226" i="2"/>
  <c r="L226" i="2"/>
  <c r="M226" i="2"/>
  <c r="N226" i="2"/>
  <c r="O226" i="2"/>
  <c r="P226" i="2"/>
  <c r="D227" i="2"/>
  <c r="E227" i="2"/>
  <c r="F227" i="2"/>
  <c r="H227" i="2"/>
  <c r="I227" i="2"/>
  <c r="J227" i="2"/>
  <c r="K227" i="2"/>
  <c r="L227" i="2"/>
  <c r="M227" i="2"/>
  <c r="N227" i="2"/>
  <c r="O227" i="2"/>
  <c r="P227" i="2"/>
  <c r="D228" i="2"/>
  <c r="E228" i="2"/>
  <c r="F228" i="2"/>
  <c r="H228" i="2"/>
  <c r="I228" i="2"/>
  <c r="J228" i="2"/>
  <c r="K228" i="2"/>
  <c r="L228" i="2"/>
  <c r="M228" i="2"/>
  <c r="N228" i="2"/>
  <c r="O228" i="2"/>
  <c r="P228" i="2"/>
  <c r="D229" i="2"/>
  <c r="E229" i="2"/>
  <c r="F229" i="2"/>
  <c r="H229" i="2"/>
  <c r="I229" i="2"/>
  <c r="J229" i="2"/>
  <c r="K229" i="2"/>
  <c r="L229" i="2"/>
  <c r="M229" i="2"/>
  <c r="N229" i="2"/>
  <c r="O229" i="2"/>
  <c r="P229" i="2"/>
  <c r="D230" i="2"/>
  <c r="E230" i="2"/>
  <c r="F230" i="2"/>
  <c r="H230" i="2"/>
  <c r="I230" i="2"/>
  <c r="J230" i="2"/>
  <c r="K230" i="2"/>
  <c r="L230" i="2"/>
  <c r="M230" i="2"/>
  <c r="N230" i="2"/>
  <c r="O230" i="2"/>
  <c r="P230" i="2"/>
  <c r="D231" i="2"/>
  <c r="E231" i="2"/>
  <c r="F231" i="2"/>
  <c r="H231" i="2"/>
  <c r="I231" i="2"/>
  <c r="J231" i="2"/>
  <c r="K231" i="2"/>
  <c r="L231" i="2"/>
  <c r="M231" i="2"/>
  <c r="N231" i="2"/>
  <c r="O231" i="2"/>
  <c r="P231" i="2"/>
  <c r="D232" i="2"/>
  <c r="E232" i="2"/>
  <c r="F232" i="2"/>
  <c r="H232" i="2"/>
  <c r="I232" i="2"/>
  <c r="J232" i="2"/>
  <c r="K232" i="2"/>
  <c r="L232" i="2"/>
  <c r="M232" i="2"/>
  <c r="N232" i="2"/>
  <c r="O232" i="2"/>
  <c r="P232" i="2"/>
  <c r="D233" i="2"/>
  <c r="E233" i="2"/>
  <c r="F233" i="2"/>
  <c r="H233" i="2"/>
  <c r="I233" i="2"/>
  <c r="J233" i="2"/>
  <c r="K233" i="2"/>
  <c r="L233" i="2"/>
  <c r="M233" i="2"/>
  <c r="N233" i="2"/>
  <c r="O233" i="2"/>
  <c r="P233" i="2"/>
  <c r="D234" i="2"/>
  <c r="E234" i="2"/>
  <c r="F234" i="2"/>
  <c r="H234" i="2"/>
  <c r="I234" i="2"/>
  <c r="J234" i="2"/>
  <c r="K234" i="2"/>
  <c r="L234" i="2"/>
  <c r="M234" i="2"/>
  <c r="N234" i="2"/>
  <c r="O234" i="2"/>
  <c r="P234" i="2"/>
  <c r="D235" i="2"/>
  <c r="E235" i="2"/>
  <c r="F235" i="2"/>
  <c r="H235" i="2"/>
  <c r="I235" i="2"/>
  <c r="J235" i="2"/>
  <c r="K235" i="2"/>
  <c r="L235" i="2"/>
  <c r="M235" i="2"/>
  <c r="N235" i="2"/>
  <c r="O235" i="2"/>
  <c r="P235" i="2"/>
  <c r="D236" i="2"/>
  <c r="E236" i="2"/>
  <c r="F236" i="2"/>
  <c r="H236" i="2"/>
  <c r="I236" i="2"/>
  <c r="J236" i="2"/>
  <c r="K236" i="2"/>
  <c r="L236" i="2"/>
  <c r="M236" i="2"/>
  <c r="N236" i="2"/>
  <c r="O236" i="2"/>
  <c r="P236" i="2"/>
  <c r="D237" i="2"/>
  <c r="E237" i="2"/>
  <c r="F237" i="2"/>
  <c r="H237" i="2"/>
  <c r="I237" i="2"/>
  <c r="J237" i="2"/>
  <c r="K237" i="2"/>
  <c r="L237" i="2"/>
  <c r="M237" i="2"/>
  <c r="N237" i="2"/>
  <c r="O237" i="2"/>
  <c r="P237" i="2"/>
  <c r="D238" i="2"/>
  <c r="E238" i="2"/>
  <c r="F238" i="2"/>
  <c r="H238" i="2"/>
  <c r="I238" i="2"/>
  <c r="J238" i="2"/>
  <c r="K238" i="2"/>
  <c r="L238" i="2"/>
  <c r="M238" i="2"/>
  <c r="N238" i="2"/>
  <c r="O238" i="2"/>
  <c r="P238" i="2"/>
  <c r="D239" i="2"/>
  <c r="E239" i="2"/>
  <c r="F239" i="2"/>
  <c r="H239" i="2"/>
  <c r="I239" i="2"/>
  <c r="J239" i="2"/>
  <c r="K239" i="2"/>
  <c r="L239" i="2"/>
  <c r="M239" i="2"/>
  <c r="N239" i="2"/>
  <c r="O239" i="2"/>
  <c r="P239" i="2"/>
  <c r="D240" i="2"/>
  <c r="E240" i="2"/>
  <c r="F240" i="2"/>
  <c r="H240" i="2"/>
  <c r="I240" i="2"/>
  <c r="J240" i="2"/>
  <c r="K240" i="2"/>
  <c r="L240" i="2"/>
  <c r="M240" i="2"/>
  <c r="N240" i="2"/>
  <c r="O240" i="2"/>
  <c r="P240" i="2"/>
  <c r="D241" i="2"/>
  <c r="E241" i="2"/>
  <c r="F241" i="2"/>
  <c r="H241" i="2"/>
  <c r="I241" i="2"/>
  <c r="J241" i="2"/>
  <c r="K241" i="2"/>
  <c r="L241" i="2"/>
  <c r="M241" i="2"/>
  <c r="N241" i="2"/>
  <c r="O241" i="2"/>
  <c r="P241" i="2"/>
  <c r="D242" i="2"/>
  <c r="E242" i="2"/>
  <c r="F242" i="2"/>
  <c r="H242" i="2"/>
  <c r="I242" i="2"/>
  <c r="J242" i="2"/>
  <c r="K242" i="2"/>
  <c r="L242" i="2"/>
  <c r="M242" i="2"/>
  <c r="N242" i="2"/>
  <c r="O242" i="2"/>
  <c r="P242" i="2"/>
  <c r="D243" i="2"/>
  <c r="E243" i="2"/>
  <c r="F243" i="2"/>
  <c r="H243" i="2"/>
  <c r="I243" i="2"/>
  <c r="J243" i="2"/>
  <c r="K243" i="2"/>
  <c r="L243" i="2"/>
  <c r="M243" i="2"/>
  <c r="N243" i="2"/>
  <c r="O243" i="2"/>
  <c r="P243" i="2"/>
  <c r="D244" i="2"/>
  <c r="E244" i="2"/>
  <c r="F244" i="2"/>
  <c r="H244" i="2"/>
  <c r="I244" i="2"/>
  <c r="J244" i="2"/>
  <c r="K244" i="2"/>
  <c r="L244" i="2"/>
  <c r="M244" i="2"/>
  <c r="N244" i="2"/>
  <c r="O244" i="2"/>
  <c r="P244" i="2"/>
  <c r="D245" i="2"/>
  <c r="E245" i="2"/>
  <c r="F245" i="2"/>
  <c r="H245" i="2"/>
  <c r="I245" i="2"/>
  <c r="J245" i="2"/>
  <c r="K245" i="2"/>
  <c r="L245" i="2"/>
  <c r="M245" i="2"/>
  <c r="N245" i="2"/>
  <c r="O245" i="2"/>
  <c r="P245" i="2"/>
  <c r="D246" i="2"/>
  <c r="E246" i="2"/>
  <c r="F246" i="2"/>
  <c r="H246" i="2"/>
  <c r="I246" i="2"/>
  <c r="J246" i="2"/>
  <c r="K246" i="2"/>
  <c r="L246" i="2"/>
  <c r="M246" i="2"/>
  <c r="N246" i="2"/>
  <c r="O246" i="2"/>
  <c r="P246" i="2"/>
  <c r="D247" i="2"/>
  <c r="E247" i="2"/>
  <c r="F247" i="2"/>
  <c r="H247" i="2"/>
  <c r="I247" i="2"/>
  <c r="J247" i="2"/>
  <c r="K247" i="2"/>
  <c r="L247" i="2"/>
  <c r="M247" i="2"/>
  <c r="N247" i="2"/>
  <c r="O247" i="2"/>
  <c r="P247" i="2"/>
  <c r="D248" i="2"/>
  <c r="E248" i="2"/>
  <c r="F248" i="2"/>
  <c r="H248" i="2"/>
  <c r="I248" i="2"/>
  <c r="J248" i="2"/>
  <c r="K248" i="2"/>
  <c r="L248" i="2"/>
  <c r="M248" i="2"/>
  <c r="N248" i="2"/>
  <c r="O248" i="2"/>
  <c r="P248" i="2"/>
  <c r="D249" i="2"/>
  <c r="E249" i="2"/>
  <c r="F249" i="2"/>
  <c r="H249" i="2"/>
  <c r="I249" i="2"/>
  <c r="J249" i="2"/>
  <c r="K249" i="2"/>
  <c r="L249" i="2"/>
  <c r="M249" i="2"/>
  <c r="N249" i="2"/>
  <c r="O249" i="2"/>
  <c r="P249" i="2"/>
  <c r="D250" i="2"/>
  <c r="E250" i="2"/>
  <c r="F250" i="2"/>
  <c r="H250" i="2"/>
  <c r="I250" i="2"/>
  <c r="J250" i="2"/>
  <c r="K250" i="2"/>
  <c r="L250" i="2"/>
  <c r="M250" i="2"/>
  <c r="N250" i="2"/>
  <c r="O250" i="2"/>
  <c r="P250" i="2"/>
  <c r="D251" i="2"/>
  <c r="E251" i="2"/>
  <c r="F251" i="2"/>
  <c r="H251" i="2"/>
  <c r="I251" i="2"/>
  <c r="J251" i="2"/>
  <c r="K251" i="2"/>
  <c r="L251" i="2"/>
  <c r="M251" i="2"/>
  <c r="N251" i="2"/>
  <c r="O251" i="2"/>
  <c r="P251" i="2"/>
  <c r="D252" i="2"/>
  <c r="E252" i="2"/>
  <c r="F252" i="2"/>
  <c r="H252" i="2"/>
  <c r="I252" i="2"/>
  <c r="J252" i="2"/>
  <c r="K252" i="2"/>
  <c r="L252" i="2"/>
  <c r="M252" i="2"/>
  <c r="N252" i="2"/>
  <c r="O252" i="2"/>
  <c r="P252" i="2"/>
  <c r="D253" i="2"/>
  <c r="E253" i="2"/>
  <c r="F253" i="2"/>
  <c r="H253" i="2"/>
  <c r="I253" i="2"/>
  <c r="J253" i="2"/>
  <c r="K253" i="2"/>
  <c r="L253" i="2"/>
  <c r="M253" i="2"/>
  <c r="N253" i="2"/>
  <c r="O253" i="2"/>
  <c r="P253" i="2"/>
  <c r="D254" i="2"/>
  <c r="E254" i="2"/>
  <c r="F254" i="2"/>
  <c r="H254" i="2"/>
  <c r="I254" i="2"/>
  <c r="J254" i="2"/>
  <c r="K254" i="2"/>
  <c r="L254" i="2"/>
  <c r="M254" i="2"/>
  <c r="N254" i="2"/>
  <c r="O254" i="2"/>
  <c r="P254" i="2"/>
  <c r="D255" i="2"/>
  <c r="E255" i="2"/>
  <c r="F255" i="2"/>
  <c r="H255" i="2"/>
  <c r="I255" i="2"/>
  <c r="J255" i="2"/>
  <c r="K255" i="2"/>
  <c r="L255" i="2"/>
  <c r="M255" i="2"/>
  <c r="N255" i="2"/>
  <c r="O255" i="2"/>
  <c r="P255" i="2"/>
  <c r="D256" i="2"/>
  <c r="E256" i="2"/>
  <c r="F256" i="2"/>
  <c r="H256" i="2"/>
  <c r="I256" i="2"/>
  <c r="J256" i="2"/>
  <c r="K256" i="2"/>
  <c r="L256" i="2"/>
  <c r="M256" i="2"/>
  <c r="N256" i="2"/>
  <c r="O256" i="2"/>
  <c r="P256" i="2"/>
  <c r="D257" i="2"/>
  <c r="E257" i="2"/>
  <c r="F257" i="2"/>
  <c r="H257" i="2"/>
  <c r="I257" i="2"/>
  <c r="J257" i="2"/>
  <c r="K257" i="2"/>
  <c r="L257" i="2"/>
  <c r="M257" i="2"/>
  <c r="N257" i="2"/>
  <c r="O257" i="2"/>
  <c r="P257" i="2"/>
  <c r="D258" i="2"/>
  <c r="E258" i="2"/>
  <c r="F258" i="2"/>
  <c r="H258" i="2"/>
  <c r="I258" i="2"/>
  <c r="J258" i="2"/>
  <c r="K258" i="2"/>
  <c r="L258" i="2"/>
  <c r="M258" i="2"/>
  <c r="N258" i="2"/>
  <c r="O258" i="2"/>
  <c r="P258" i="2"/>
  <c r="D259" i="2"/>
  <c r="E259" i="2"/>
  <c r="F259" i="2"/>
  <c r="H259" i="2"/>
  <c r="I259" i="2"/>
  <c r="J259" i="2"/>
  <c r="K259" i="2"/>
  <c r="L259" i="2"/>
  <c r="M259" i="2"/>
  <c r="N259" i="2"/>
  <c r="O259" i="2"/>
  <c r="P259" i="2"/>
  <c r="D260" i="2"/>
  <c r="E260" i="2"/>
  <c r="F260" i="2"/>
  <c r="H260" i="2"/>
  <c r="I260" i="2"/>
  <c r="J260" i="2"/>
  <c r="K260" i="2"/>
  <c r="L260" i="2"/>
  <c r="M260" i="2"/>
  <c r="N260" i="2"/>
  <c r="O260" i="2"/>
  <c r="P260" i="2"/>
  <c r="D261" i="2"/>
  <c r="E261" i="2"/>
  <c r="F261" i="2"/>
  <c r="H261" i="2"/>
  <c r="I261" i="2"/>
  <c r="J261" i="2"/>
  <c r="K261" i="2"/>
  <c r="L261" i="2"/>
  <c r="M261" i="2"/>
  <c r="N261" i="2"/>
  <c r="O261" i="2"/>
  <c r="P261" i="2"/>
  <c r="D262" i="2"/>
  <c r="E262" i="2"/>
  <c r="F262" i="2"/>
  <c r="H262" i="2"/>
  <c r="I262" i="2"/>
  <c r="J262" i="2"/>
  <c r="K262" i="2"/>
  <c r="L262" i="2"/>
  <c r="M262" i="2"/>
  <c r="N262" i="2"/>
  <c r="O262" i="2"/>
  <c r="P262" i="2"/>
  <c r="D263" i="2"/>
  <c r="E263" i="2"/>
  <c r="F263" i="2"/>
  <c r="H263" i="2"/>
  <c r="I263" i="2"/>
  <c r="J263" i="2"/>
  <c r="K263" i="2"/>
  <c r="L263" i="2"/>
  <c r="M263" i="2"/>
  <c r="N263" i="2"/>
  <c r="O263" i="2"/>
  <c r="P263" i="2"/>
  <c r="D264" i="2"/>
  <c r="E264" i="2"/>
  <c r="F264" i="2"/>
  <c r="H264" i="2"/>
  <c r="I264" i="2"/>
  <c r="J264" i="2"/>
  <c r="K264" i="2"/>
  <c r="L264" i="2"/>
  <c r="M264" i="2"/>
  <c r="N264" i="2"/>
  <c r="O264" i="2"/>
  <c r="P264" i="2"/>
  <c r="D265" i="2"/>
  <c r="E265" i="2"/>
  <c r="F265" i="2"/>
  <c r="H265" i="2"/>
  <c r="I265" i="2"/>
  <c r="J265" i="2"/>
  <c r="K265" i="2"/>
  <c r="L265" i="2"/>
  <c r="M265" i="2"/>
  <c r="N265" i="2"/>
  <c r="O265" i="2"/>
  <c r="P265" i="2"/>
  <c r="D266" i="2"/>
  <c r="E266" i="2"/>
  <c r="F266" i="2"/>
  <c r="H266" i="2"/>
  <c r="I266" i="2"/>
  <c r="J266" i="2"/>
  <c r="K266" i="2"/>
  <c r="L266" i="2"/>
  <c r="M266" i="2"/>
  <c r="N266" i="2"/>
  <c r="O266" i="2"/>
  <c r="P266" i="2"/>
  <c r="D267" i="2"/>
  <c r="E267" i="2"/>
  <c r="F267" i="2"/>
  <c r="H267" i="2"/>
  <c r="I267" i="2"/>
  <c r="J267" i="2"/>
  <c r="K267" i="2"/>
  <c r="L267" i="2"/>
  <c r="M267" i="2"/>
  <c r="N267" i="2"/>
  <c r="O267" i="2"/>
  <c r="P267" i="2"/>
  <c r="D268" i="2"/>
  <c r="E268" i="2"/>
  <c r="F268" i="2"/>
  <c r="H268" i="2"/>
  <c r="I268" i="2"/>
  <c r="J268" i="2"/>
  <c r="K268" i="2"/>
  <c r="L268" i="2"/>
  <c r="M268" i="2"/>
  <c r="N268" i="2"/>
  <c r="O268" i="2"/>
  <c r="P268" i="2"/>
  <c r="D269" i="2"/>
  <c r="E269" i="2"/>
  <c r="F269" i="2"/>
  <c r="H269" i="2"/>
  <c r="I269" i="2"/>
  <c r="J269" i="2"/>
  <c r="K269" i="2"/>
  <c r="L269" i="2"/>
  <c r="M269" i="2"/>
  <c r="N269" i="2"/>
  <c r="O269" i="2"/>
  <c r="P269" i="2"/>
  <c r="D270" i="2"/>
  <c r="E270" i="2"/>
  <c r="F270" i="2"/>
  <c r="H270" i="2"/>
  <c r="I270" i="2"/>
  <c r="J270" i="2"/>
  <c r="K270" i="2"/>
  <c r="L270" i="2"/>
  <c r="M270" i="2"/>
  <c r="N270" i="2"/>
  <c r="O270" i="2"/>
  <c r="P270" i="2"/>
  <c r="D271" i="2"/>
  <c r="E271" i="2"/>
  <c r="F271" i="2"/>
  <c r="H271" i="2"/>
  <c r="I271" i="2"/>
  <c r="J271" i="2"/>
  <c r="K271" i="2"/>
  <c r="L271" i="2"/>
  <c r="M271" i="2"/>
  <c r="N271" i="2"/>
  <c r="O271" i="2"/>
  <c r="P271" i="2"/>
  <c r="D272" i="2"/>
  <c r="E272" i="2"/>
  <c r="F272" i="2"/>
  <c r="H272" i="2"/>
  <c r="I272" i="2"/>
  <c r="J272" i="2"/>
  <c r="K272" i="2"/>
  <c r="L272" i="2"/>
  <c r="M272" i="2"/>
  <c r="N272" i="2"/>
  <c r="O272" i="2"/>
  <c r="P272" i="2"/>
  <c r="D273" i="2"/>
  <c r="E273" i="2"/>
  <c r="F273" i="2"/>
  <c r="H273" i="2"/>
  <c r="I273" i="2"/>
  <c r="J273" i="2"/>
  <c r="K273" i="2"/>
  <c r="L273" i="2"/>
  <c r="M273" i="2"/>
  <c r="N273" i="2"/>
  <c r="O273" i="2"/>
  <c r="P273" i="2"/>
  <c r="D274" i="2"/>
  <c r="E274" i="2"/>
  <c r="F274" i="2"/>
  <c r="H274" i="2"/>
  <c r="I274" i="2"/>
  <c r="J274" i="2"/>
  <c r="K274" i="2"/>
  <c r="L274" i="2"/>
  <c r="M274" i="2"/>
  <c r="N274" i="2"/>
  <c r="O274" i="2"/>
  <c r="P274" i="2"/>
  <c r="D275" i="2"/>
  <c r="E275" i="2"/>
  <c r="F275" i="2"/>
  <c r="H275" i="2"/>
  <c r="I275" i="2"/>
  <c r="J275" i="2"/>
  <c r="K275" i="2"/>
  <c r="L275" i="2"/>
  <c r="M275" i="2"/>
  <c r="N275" i="2"/>
  <c r="O275" i="2"/>
  <c r="P275" i="2"/>
  <c r="D276" i="2"/>
  <c r="E276" i="2"/>
  <c r="F276" i="2"/>
  <c r="H276" i="2"/>
  <c r="I276" i="2"/>
  <c r="J276" i="2"/>
  <c r="K276" i="2"/>
  <c r="L276" i="2"/>
  <c r="M276" i="2"/>
  <c r="N276" i="2"/>
  <c r="O276" i="2"/>
  <c r="P276" i="2"/>
  <c r="D277" i="2"/>
  <c r="E277" i="2"/>
  <c r="F277" i="2"/>
  <c r="H277" i="2"/>
  <c r="I277" i="2"/>
  <c r="J277" i="2"/>
  <c r="K277" i="2"/>
  <c r="L277" i="2"/>
  <c r="M277" i="2"/>
  <c r="N277" i="2"/>
  <c r="O277" i="2"/>
  <c r="P277" i="2"/>
  <c r="D278" i="2"/>
  <c r="E278" i="2"/>
  <c r="F278" i="2"/>
  <c r="H278" i="2"/>
  <c r="I278" i="2"/>
  <c r="J278" i="2"/>
  <c r="K278" i="2"/>
  <c r="L278" i="2"/>
  <c r="M278" i="2"/>
  <c r="N278" i="2"/>
  <c r="O278" i="2"/>
  <c r="P278" i="2"/>
  <c r="D279" i="2"/>
  <c r="E279" i="2"/>
  <c r="F279" i="2"/>
  <c r="H279" i="2"/>
  <c r="I279" i="2"/>
  <c r="J279" i="2"/>
  <c r="K279" i="2"/>
  <c r="L279" i="2"/>
  <c r="M279" i="2"/>
  <c r="N279" i="2"/>
  <c r="O279" i="2"/>
  <c r="P279" i="2"/>
  <c r="D280" i="2"/>
  <c r="E280" i="2"/>
  <c r="F280" i="2"/>
  <c r="H280" i="2"/>
  <c r="I280" i="2"/>
  <c r="J280" i="2"/>
  <c r="K280" i="2"/>
  <c r="L280" i="2"/>
  <c r="M280" i="2"/>
  <c r="N280" i="2"/>
  <c r="O280" i="2"/>
  <c r="P280" i="2"/>
  <c r="D281" i="2"/>
  <c r="E281" i="2"/>
  <c r="F281" i="2"/>
  <c r="H281" i="2"/>
  <c r="I281" i="2"/>
  <c r="J281" i="2"/>
  <c r="K281" i="2"/>
  <c r="L281" i="2"/>
  <c r="M281" i="2"/>
  <c r="N281" i="2"/>
  <c r="O281" i="2"/>
  <c r="P281" i="2"/>
  <c r="D282" i="2"/>
  <c r="E282" i="2"/>
  <c r="F282" i="2"/>
  <c r="H282" i="2"/>
  <c r="I282" i="2"/>
  <c r="J282" i="2"/>
  <c r="K282" i="2"/>
  <c r="L282" i="2"/>
  <c r="M282" i="2"/>
  <c r="N282" i="2"/>
  <c r="O282" i="2"/>
  <c r="P282" i="2"/>
  <c r="D283" i="2"/>
  <c r="E283" i="2"/>
  <c r="F283" i="2"/>
  <c r="H283" i="2"/>
  <c r="I283" i="2"/>
  <c r="J283" i="2"/>
  <c r="K283" i="2"/>
  <c r="L283" i="2"/>
  <c r="M283" i="2"/>
  <c r="N283" i="2"/>
  <c r="O283" i="2"/>
  <c r="P283" i="2"/>
  <c r="D284" i="2"/>
  <c r="E284" i="2"/>
  <c r="F284" i="2"/>
  <c r="H284" i="2"/>
  <c r="I284" i="2"/>
  <c r="J284" i="2"/>
  <c r="K284" i="2"/>
  <c r="L284" i="2"/>
  <c r="M284" i="2"/>
  <c r="N284" i="2"/>
  <c r="O284" i="2"/>
  <c r="P284" i="2"/>
  <c r="D285" i="2"/>
  <c r="E285" i="2"/>
  <c r="F285" i="2"/>
  <c r="H285" i="2"/>
  <c r="I285" i="2"/>
  <c r="J285" i="2"/>
  <c r="K285" i="2"/>
  <c r="L285" i="2"/>
  <c r="M285" i="2"/>
  <c r="N285" i="2"/>
  <c r="O285" i="2"/>
  <c r="P285" i="2"/>
  <c r="D286" i="2"/>
  <c r="E286" i="2"/>
  <c r="F286" i="2"/>
  <c r="H286" i="2"/>
  <c r="I286" i="2"/>
  <c r="J286" i="2"/>
  <c r="K286" i="2"/>
  <c r="L286" i="2"/>
  <c r="M286" i="2"/>
  <c r="N286" i="2"/>
  <c r="O286" i="2"/>
  <c r="P286" i="2"/>
  <c r="D287" i="2"/>
  <c r="E287" i="2"/>
  <c r="F287" i="2"/>
  <c r="H287" i="2"/>
  <c r="I287" i="2"/>
  <c r="J287" i="2"/>
  <c r="K287" i="2"/>
  <c r="L287" i="2"/>
  <c r="M287" i="2"/>
  <c r="N287" i="2"/>
  <c r="O287" i="2"/>
  <c r="P287" i="2"/>
  <c r="D288" i="2"/>
  <c r="E288" i="2"/>
  <c r="F288" i="2"/>
  <c r="H288" i="2"/>
  <c r="I288" i="2"/>
  <c r="J288" i="2"/>
  <c r="K288" i="2"/>
  <c r="L288" i="2"/>
  <c r="M288" i="2"/>
  <c r="N288" i="2"/>
  <c r="O288" i="2"/>
  <c r="P288" i="2"/>
  <c r="D289" i="2"/>
  <c r="E289" i="2"/>
  <c r="F289" i="2"/>
  <c r="H289" i="2"/>
  <c r="I289" i="2"/>
  <c r="J289" i="2"/>
  <c r="K289" i="2"/>
  <c r="L289" i="2"/>
  <c r="M289" i="2"/>
  <c r="N289" i="2"/>
  <c r="O289" i="2"/>
  <c r="P289" i="2"/>
  <c r="D290" i="2"/>
  <c r="E290" i="2"/>
  <c r="F290" i="2"/>
  <c r="H290" i="2"/>
  <c r="I290" i="2"/>
  <c r="J290" i="2"/>
  <c r="K290" i="2"/>
  <c r="L290" i="2"/>
  <c r="M290" i="2"/>
  <c r="N290" i="2"/>
  <c r="O290" i="2"/>
  <c r="P290" i="2"/>
  <c r="B17" i="4"/>
  <c r="R14" i="2"/>
  <c r="S14" i="2" s="1"/>
  <c r="B11" i="10"/>
  <c r="C2" i="10"/>
  <c r="K41" i="10" s="1"/>
  <c r="M2178" i="3"/>
  <c r="M2183" i="3" s="1"/>
  <c r="N2183" i="3" s="1"/>
  <c r="M2010" i="3"/>
  <c r="M2014" i="3"/>
  <c r="N2014" i="3" s="1"/>
  <c r="M2013" i="3"/>
  <c r="N2013" i="3" s="1"/>
  <c r="M2012" i="3"/>
  <c r="N2012" i="3" s="1"/>
  <c r="M2011" i="3"/>
  <c r="N2011" i="3" s="1"/>
  <c r="N3546" i="3"/>
  <c r="M2116" i="3"/>
  <c r="M2119" i="3" s="1"/>
  <c r="N2119" i="3" s="1"/>
  <c r="M2113" i="3"/>
  <c r="M2118" i="3" s="1"/>
  <c r="M2046" i="3"/>
  <c r="M2049" i="3" s="1"/>
  <c r="N2049" i="3" s="1"/>
  <c r="M2043" i="3"/>
  <c r="M2048" i="3" s="1"/>
  <c r="N2048" i="3" s="1"/>
  <c r="M2295" i="3"/>
  <c r="M2298" i="3" s="1"/>
  <c r="N2298" i="3" s="1"/>
  <c r="M2297" i="3"/>
  <c r="N1319" i="3"/>
  <c r="N1320" i="3"/>
  <c r="N1321" i="3"/>
  <c r="N1322" i="3"/>
  <c r="N1323" i="3"/>
  <c r="N1324" i="3"/>
  <c r="N1325" i="3"/>
  <c r="N1326" i="3"/>
  <c r="N1318" i="3"/>
  <c r="N889" i="3"/>
  <c r="N890" i="3"/>
  <c r="N891" i="3"/>
  <c r="N892" i="3"/>
  <c r="N893" i="3"/>
  <c r="N894" i="3"/>
  <c r="N870" i="3"/>
  <c r="N871" i="3"/>
  <c r="N872" i="3"/>
  <c r="N873" i="3"/>
  <c r="N874" i="3"/>
  <c r="N875" i="3"/>
  <c r="N876" i="3"/>
  <c r="N877" i="3"/>
  <c r="N878" i="3"/>
  <c r="N879" i="3"/>
  <c r="N880" i="3"/>
  <c r="N881" i="3"/>
  <c r="N882" i="3"/>
  <c r="N883" i="3"/>
  <c r="N884" i="3"/>
  <c r="N885" i="3"/>
  <c r="N886" i="3"/>
  <c r="N887" i="3"/>
  <c r="N888" i="3"/>
  <c r="M2653" i="3"/>
  <c r="N2653" i="3" s="1"/>
  <c r="M2652" i="3"/>
  <c r="N2652" i="3" s="1"/>
  <c r="M2651" i="3"/>
  <c r="N2651" i="3" s="1"/>
  <c r="M2650" i="3"/>
  <c r="N2650" i="3" s="1"/>
  <c r="N3395" i="3"/>
  <c r="N3394" i="3"/>
  <c r="N3391" i="3"/>
  <c r="N3390" i="3"/>
  <c r="N3387" i="3"/>
  <c r="N3386" i="3"/>
  <c r="N3383" i="3"/>
  <c r="N3382" i="3"/>
  <c r="N3379" i="3"/>
  <c r="N3378" i="3"/>
  <c r="N3375" i="3"/>
  <c r="N3374" i="3"/>
  <c r="N2975" i="3"/>
  <c r="N2974" i="3"/>
  <c r="N2973" i="3"/>
  <c r="N2972" i="3"/>
  <c r="N2971" i="3"/>
  <c r="N2970" i="3"/>
  <c r="N2976" i="3"/>
  <c r="N2977" i="3"/>
  <c r="N2978" i="3"/>
  <c r="N2979" i="3"/>
  <c r="N2980" i="3"/>
  <c r="N2981" i="3"/>
  <c r="N1375" i="3"/>
  <c r="N1376" i="3"/>
  <c r="N1374" i="3"/>
  <c r="N1377" i="3"/>
  <c r="N3620" i="3"/>
  <c r="N3619" i="3"/>
  <c r="N74" i="3"/>
  <c r="N2817" i="3"/>
  <c r="N493" i="3"/>
  <c r="M899" i="3"/>
  <c r="N899" i="3" s="1"/>
  <c r="M898" i="3"/>
  <c r="N898" i="3" s="1"/>
  <c r="M900" i="3"/>
  <c r="N900" i="3" s="1"/>
  <c r="M2359" i="3"/>
  <c r="N2359" i="3" s="1"/>
  <c r="N905" i="3"/>
  <c r="N907" i="3" s="1"/>
  <c r="N908" i="3" s="1"/>
  <c r="M907" i="3"/>
  <c r="M908" i="3" s="1"/>
  <c r="M906" i="3"/>
  <c r="N903" i="3"/>
  <c r="M3445" i="3"/>
  <c r="N3445" i="3" s="1"/>
  <c r="N3662" i="3"/>
  <c r="N3659" i="3"/>
  <c r="N3634" i="3"/>
  <c r="N3632" i="3"/>
  <c r="N3630" i="3"/>
  <c r="N3628" i="3"/>
  <c r="N3627" i="3"/>
  <c r="N3626" i="3"/>
  <c r="N3624" i="3"/>
  <c r="N3622" i="3"/>
  <c r="N3617" i="3"/>
  <c r="N3615" i="3"/>
  <c r="N3611" i="3"/>
  <c r="N3609" i="3"/>
  <c r="N3605" i="3"/>
  <c r="N3603" i="3"/>
  <c r="N3601" i="3"/>
  <c r="N3598" i="3"/>
  <c r="N3597" i="3"/>
  <c r="N3596" i="3"/>
  <c r="N3595" i="3"/>
  <c r="N3594" i="3"/>
  <c r="N3593" i="3"/>
  <c r="N3591" i="3"/>
  <c r="N3590" i="3"/>
  <c r="N3588" i="3"/>
  <c r="N3587" i="3"/>
  <c r="N3585" i="3"/>
  <c r="N3583" i="3"/>
  <c r="N3581" i="3"/>
  <c r="N3576" i="3"/>
  <c r="N3574" i="3"/>
  <c r="N3553" i="3"/>
  <c r="N3545" i="3"/>
  <c r="N3544" i="3"/>
  <c r="N3542" i="3"/>
  <c r="N3540" i="3"/>
  <c r="N3538" i="3"/>
  <c r="N3536" i="3"/>
  <c r="N3534" i="3"/>
  <c r="N3532" i="3"/>
  <c r="N3530" i="3"/>
  <c r="N3521" i="3"/>
  <c r="N3519" i="3"/>
  <c r="N3518" i="3"/>
  <c r="N3517" i="3"/>
  <c r="N3515" i="3"/>
  <c r="N3513" i="3"/>
  <c r="N3511" i="3"/>
  <c r="N3505" i="3"/>
  <c r="N3528" i="3"/>
  <c r="N3527" i="3"/>
  <c r="N3525" i="3"/>
  <c r="N3524" i="3"/>
  <c r="N3523" i="3"/>
  <c r="N3509" i="3"/>
  <c r="N3508" i="3"/>
  <c r="N3507" i="3"/>
  <c r="N3502" i="3"/>
  <c r="N2984" i="3"/>
  <c r="M2267" i="3"/>
  <c r="N2267" i="3" s="1"/>
  <c r="N2259" i="3"/>
  <c r="M2251" i="3"/>
  <c r="N2251" i="3" s="1"/>
  <c r="N2243" i="3"/>
  <c r="N2235" i="3"/>
  <c r="M2227" i="3"/>
  <c r="N2227" i="3" s="1"/>
  <c r="N3385" i="3"/>
  <c r="N3381" i="3"/>
  <c r="N3384" i="3"/>
  <c r="N3372" i="3"/>
  <c r="N3388" i="3"/>
  <c r="N3377" i="3"/>
  <c r="N3393" i="3"/>
  <c r="N3373" i="3"/>
  <c r="N3389" i="3"/>
  <c r="N3376" i="3"/>
  <c r="N3392" i="3"/>
  <c r="N3380" i="3"/>
  <c r="N904" i="3"/>
  <c r="M902" i="3"/>
  <c r="N902" i="3" s="1"/>
  <c r="N3476" i="3"/>
  <c r="N3475" i="3"/>
  <c r="M2957" i="3"/>
  <c r="N2957" i="3" s="1"/>
  <c r="M2956" i="3"/>
  <c r="N2956" i="3" s="1"/>
  <c r="M2955" i="3"/>
  <c r="N2955" i="3" s="1"/>
  <c r="M3020" i="3"/>
  <c r="N3020" i="3" s="1"/>
  <c r="N3353" i="3"/>
  <c r="N3352" i="3"/>
  <c r="N3351" i="3"/>
  <c r="N3350" i="3"/>
  <c r="N3349" i="3"/>
  <c r="N3348" i="3"/>
  <c r="N3347" i="3"/>
  <c r="N3346" i="3"/>
  <c r="N3345" i="3"/>
  <c r="N3344" i="3"/>
  <c r="N3343" i="3"/>
  <c r="N3342" i="3"/>
  <c r="N3341" i="3"/>
  <c r="N3340" i="3"/>
  <c r="N3339" i="3"/>
  <c r="N3338" i="3"/>
  <c r="N3337" i="3"/>
  <c r="N3336" i="3"/>
  <c r="N3335" i="3"/>
  <c r="N3334" i="3"/>
  <c r="N3333" i="3"/>
  <c r="N3332" i="3"/>
  <c r="N3331" i="3"/>
  <c r="N3330" i="3"/>
  <c r="N3329" i="3"/>
  <c r="N3328" i="3"/>
  <c r="N3327" i="3"/>
  <c r="N3326" i="3"/>
  <c r="N3325" i="3"/>
  <c r="N3324" i="3"/>
  <c r="N3323" i="3"/>
  <c r="N3322" i="3"/>
  <c r="N3321" i="3"/>
  <c r="N3320" i="3"/>
  <c r="N3319" i="3"/>
  <c r="N3318" i="3"/>
  <c r="N3317" i="3"/>
  <c r="N3316" i="3"/>
  <c r="N3315" i="3"/>
  <c r="N3314" i="3"/>
  <c r="N3313" i="3"/>
  <c r="N3312" i="3"/>
  <c r="N3311" i="3"/>
  <c r="N3310" i="3"/>
  <c r="N3309" i="3"/>
  <c r="N3308" i="3"/>
  <c r="N3307" i="3"/>
  <c r="N3306" i="3"/>
  <c r="M3371" i="3"/>
  <c r="N3371" i="3" s="1"/>
  <c r="M3370" i="3"/>
  <c r="N3370" i="3" s="1"/>
  <c r="M3369" i="3"/>
  <c r="N3369" i="3" s="1"/>
  <c r="M3368" i="3"/>
  <c r="N3368" i="3" s="1"/>
  <c r="M3367" i="3"/>
  <c r="N3367" i="3" s="1"/>
  <c r="M3366" i="3"/>
  <c r="N3366" i="3" s="1"/>
  <c r="M3365" i="3"/>
  <c r="N3365" i="3" s="1"/>
  <c r="M3364" i="3"/>
  <c r="N3364" i="3" s="1"/>
  <c r="M3363" i="3"/>
  <c r="N3363" i="3"/>
  <c r="M3362" i="3"/>
  <c r="N3362" i="3" s="1"/>
  <c r="M3361" i="3"/>
  <c r="N3361" i="3" s="1"/>
  <c r="M3360" i="3"/>
  <c r="N3360" i="3" s="1"/>
  <c r="N3359" i="3"/>
  <c r="N3358" i="3"/>
  <c r="N3357" i="3"/>
  <c r="N3356" i="3"/>
  <c r="N3355" i="3"/>
  <c r="N3354" i="3"/>
  <c r="N2999" i="3"/>
  <c r="N2992" i="3"/>
  <c r="N2989" i="3"/>
  <c r="N2944" i="3"/>
  <c r="N2943" i="3"/>
  <c r="M2949" i="3"/>
  <c r="N2949" i="3" s="1"/>
  <c r="M2948" i="3"/>
  <c r="N2948" i="3" s="1"/>
  <c r="M2947" i="3"/>
  <c r="N2947" i="3" s="1"/>
  <c r="M2940" i="3"/>
  <c r="N2940" i="3" s="1"/>
  <c r="M2939" i="3"/>
  <c r="N2939" i="3" s="1"/>
  <c r="M2938" i="3"/>
  <c r="N2938" i="3" s="1"/>
  <c r="M2934" i="3"/>
  <c r="N2934" i="3" s="1"/>
  <c r="M2933" i="3"/>
  <c r="N2933" i="3" s="1"/>
  <c r="M2931" i="3"/>
  <c r="N2931" i="3" s="1"/>
  <c r="M2930" i="3"/>
  <c r="N2930" i="3"/>
  <c r="M2929" i="3"/>
  <c r="N2929" i="3" s="1"/>
  <c r="M2923" i="3"/>
  <c r="N2923" i="3" s="1"/>
  <c r="M2927" i="3"/>
  <c r="N2927" i="3" s="1"/>
  <c r="M2926" i="3"/>
  <c r="N2926" i="3" s="1"/>
  <c r="M2925" i="3"/>
  <c r="N2925" i="3" s="1"/>
  <c r="M2924" i="3"/>
  <c r="N2924" i="3" s="1"/>
  <c r="M2922" i="3"/>
  <c r="N2922" i="3" s="1"/>
  <c r="M2917" i="3"/>
  <c r="N2917" i="3" s="1"/>
  <c r="M2916" i="3"/>
  <c r="N2916" i="3" s="1"/>
  <c r="M2914" i="3"/>
  <c r="M2913" i="3"/>
  <c r="N2913" i="3" s="1"/>
  <c r="M2911" i="3"/>
  <c r="N2911" i="3" s="1"/>
  <c r="M2910" i="3"/>
  <c r="N2910" i="3" s="1"/>
  <c r="M2907" i="3"/>
  <c r="N2907" i="3" s="1"/>
  <c r="M2906" i="3"/>
  <c r="N2906" i="3" s="1"/>
  <c r="M2902" i="3"/>
  <c r="N2902" i="3" s="1"/>
  <c r="M2901" i="3"/>
  <c r="N2901" i="3" s="1"/>
  <c r="M2900" i="3"/>
  <c r="M2898" i="3"/>
  <c r="N2898" i="3" s="1"/>
  <c r="M2897" i="3"/>
  <c r="N2897" i="3" s="1"/>
  <c r="M2896" i="3"/>
  <c r="N2896" i="3" s="1"/>
  <c r="M2894" i="3"/>
  <c r="N2894" i="3" s="1"/>
  <c r="M2893" i="3"/>
  <c r="N2893" i="3" s="1"/>
  <c r="M2892" i="3"/>
  <c r="N2892" i="3" s="1"/>
  <c r="M2890" i="3"/>
  <c r="N2890" i="3" s="1"/>
  <c r="M2889" i="3"/>
  <c r="N2889" i="3" s="1"/>
  <c r="M2888" i="3"/>
  <c r="N2888" i="3" s="1"/>
  <c r="M2886" i="3"/>
  <c r="N2886" i="3" s="1"/>
  <c r="M2885" i="3"/>
  <c r="N2885" i="3" s="1"/>
  <c r="M2883" i="3"/>
  <c r="N2883" i="3" s="1"/>
  <c r="M2882" i="3"/>
  <c r="N2882" i="3" s="1"/>
  <c r="M2879" i="3"/>
  <c r="N2879" i="3" s="1"/>
  <c r="M2878" i="3"/>
  <c r="N2878" i="3" s="1"/>
  <c r="M2877" i="3"/>
  <c r="N2877" i="3" s="1"/>
  <c r="M2875" i="3"/>
  <c r="N2875" i="3" s="1"/>
  <c r="M2874" i="3"/>
  <c r="N2874" i="3" s="1"/>
  <c r="M2873" i="3"/>
  <c r="N2873" i="3" s="1"/>
  <c r="M2871" i="3"/>
  <c r="M2870" i="3"/>
  <c r="N2870" i="3" s="1"/>
  <c r="M2869" i="3"/>
  <c r="N2869" i="3" s="1"/>
  <c r="M2867" i="3"/>
  <c r="N2867" i="3" s="1"/>
  <c r="M2866" i="3"/>
  <c r="N2866" i="3" s="1"/>
  <c r="M2865" i="3"/>
  <c r="N2865" i="3" s="1"/>
  <c r="M2863" i="3"/>
  <c r="N2863" i="3" s="1"/>
  <c r="M2862" i="3"/>
  <c r="N2862" i="3" s="1"/>
  <c r="M2860" i="3"/>
  <c r="N2860" i="3" s="1"/>
  <c r="M2859" i="3"/>
  <c r="N2859" i="3" s="1"/>
  <c r="M2857" i="3"/>
  <c r="N2857" i="3" s="1"/>
  <c r="M2856" i="3"/>
  <c r="N2856" i="3" s="1"/>
  <c r="M2854" i="3"/>
  <c r="N2854" i="3" s="1"/>
  <c r="M2853" i="3"/>
  <c r="N2853" i="3" s="1"/>
  <c r="M2850" i="3"/>
  <c r="N2850" i="3" s="1"/>
  <c r="M2849" i="3"/>
  <c r="N2849" i="3" s="1"/>
  <c r="M2848" i="3"/>
  <c r="N2848" i="3" s="1"/>
  <c r="M2845" i="3"/>
  <c r="N2845" i="3" s="1"/>
  <c r="M2844" i="3"/>
  <c r="N2844" i="3" s="1"/>
  <c r="M2843" i="3"/>
  <c r="N2843" i="3" s="1"/>
  <c r="M2841" i="3"/>
  <c r="N2841" i="3" s="1"/>
  <c r="M2840" i="3"/>
  <c r="M2839" i="3"/>
  <c r="N2839" i="3" s="1"/>
  <c r="M2837" i="3"/>
  <c r="N2837" i="3" s="1"/>
  <c r="M2836" i="3"/>
  <c r="N2836" i="3" s="1"/>
  <c r="M2835" i="3"/>
  <c r="N2835" i="3" s="1"/>
  <c r="M2833" i="3"/>
  <c r="N2833" i="3" s="1"/>
  <c r="M2832" i="3"/>
  <c r="N2832" i="3" s="1"/>
  <c r="M2830" i="3"/>
  <c r="N2830" i="3" s="1"/>
  <c r="M2829" i="3"/>
  <c r="N2829" i="3" s="1"/>
  <c r="M2827" i="3"/>
  <c r="N2827" i="3" s="1"/>
  <c r="M2826" i="3"/>
  <c r="N2826" i="3" s="1"/>
  <c r="M2824" i="3"/>
  <c r="N2824" i="3" s="1"/>
  <c r="M2823" i="3"/>
  <c r="N2823" i="3" s="1"/>
  <c r="M2819" i="3"/>
  <c r="N2819" i="3" s="1"/>
  <c r="M2821" i="3"/>
  <c r="N2821" i="3" s="1"/>
  <c r="M2820" i="3"/>
  <c r="N2820" i="3" s="1"/>
  <c r="M2816" i="3"/>
  <c r="N2816" i="3" s="1"/>
  <c r="M2815" i="3"/>
  <c r="N2815" i="3" s="1"/>
  <c r="M2813" i="3"/>
  <c r="N2813" i="3" s="1"/>
  <c r="M2812" i="3"/>
  <c r="N2812" i="3" s="1"/>
  <c r="M2810" i="3"/>
  <c r="N2810" i="3" s="1"/>
  <c r="M2809" i="3"/>
  <c r="N2809" i="3" s="1"/>
  <c r="M2807" i="3"/>
  <c r="N2807" i="3" s="1"/>
  <c r="M2806" i="3"/>
  <c r="N2806" i="3" s="1"/>
  <c r="M2804" i="3"/>
  <c r="N2804" i="3" s="1"/>
  <c r="M2803" i="3"/>
  <c r="N2803" i="3" s="1"/>
  <c r="M2801" i="3"/>
  <c r="N2801" i="3" s="1"/>
  <c r="M2800" i="3"/>
  <c r="N2800" i="3" s="1"/>
  <c r="M2798" i="3"/>
  <c r="N2798" i="3" s="1"/>
  <c r="M2797" i="3"/>
  <c r="N2797" i="3" s="1"/>
  <c r="M2796" i="3"/>
  <c r="N2796" i="3" s="1"/>
  <c r="M2795" i="3"/>
  <c r="N2795" i="3" s="1"/>
  <c r="M2788" i="3"/>
  <c r="N2788" i="3" s="1"/>
  <c r="M2787" i="3"/>
  <c r="N2787" i="3" s="1"/>
  <c r="M2786" i="3"/>
  <c r="N2786" i="3" s="1"/>
  <c r="M2784" i="3"/>
  <c r="N2784" i="3" s="1"/>
  <c r="M2783" i="3"/>
  <c r="N2783" i="3" s="1"/>
  <c r="M2781" i="3"/>
  <c r="N2781" i="3" s="1"/>
  <c r="M2780" i="3"/>
  <c r="N2780" i="3" s="1"/>
  <c r="M2779" i="3"/>
  <c r="N2779" i="3" s="1"/>
  <c r="M2778" i="3"/>
  <c r="N2778" i="3" s="1"/>
  <c r="M2777" i="3"/>
  <c r="N2777" i="3" s="1"/>
  <c r="M2776" i="3"/>
  <c r="N2776" i="3" s="1"/>
  <c r="M2775" i="3"/>
  <c r="N2775" i="3" s="1"/>
  <c r="M2774" i="3"/>
  <c r="N2774" i="3" s="1"/>
  <c r="M2773" i="3"/>
  <c r="N2773" i="3" s="1"/>
  <c r="M2772" i="3"/>
  <c r="N2772" i="3" s="1"/>
  <c r="M2782" i="3"/>
  <c r="N2782" i="3" s="1"/>
  <c r="M2785" i="3"/>
  <c r="N2785" i="3" s="1"/>
  <c r="M2789" i="3"/>
  <c r="N2789" i="3" s="1"/>
  <c r="M2790" i="3"/>
  <c r="N2790" i="3" s="1"/>
  <c r="M2793" i="3"/>
  <c r="N2793" i="3" s="1"/>
  <c r="M2762" i="3"/>
  <c r="N2762" i="3" s="1"/>
  <c r="M2763" i="3"/>
  <c r="N2763" i="3" s="1"/>
  <c r="M2764" i="3"/>
  <c r="N2764" i="3" s="1"/>
  <c r="M2765" i="3"/>
  <c r="N2765" i="3" s="1"/>
  <c r="M2766" i="3"/>
  <c r="N2766" i="3" s="1"/>
  <c r="M2756" i="3"/>
  <c r="N2756" i="3" s="1"/>
  <c r="M2755" i="3"/>
  <c r="N2755" i="3" s="1"/>
  <c r="M2754" i="3"/>
  <c r="N2754" i="3" s="1"/>
  <c r="M2753" i="3"/>
  <c r="N2753" i="3" s="1"/>
  <c r="M2752" i="3"/>
  <c r="N2752" i="3" s="1"/>
  <c r="M2751" i="3"/>
  <c r="N2751" i="3" s="1"/>
  <c r="M2725" i="3"/>
  <c r="N2725" i="3" s="1"/>
  <c r="M2724" i="3"/>
  <c r="N2724" i="3" s="1"/>
  <c r="M2723" i="3"/>
  <c r="N2723" i="3" s="1"/>
  <c r="M2746" i="3"/>
  <c r="N2746" i="3" s="1"/>
  <c r="M2745" i="3"/>
  <c r="N2745" i="3" s="1"/>
  <c r="M2743" i="3"/>
  <c r="N2743" i="3" s="1"/>
  <c r="M2742" i="3"/>
  <c r="N2742" i="3" s="1"/>
  <c r="M2740" i="3"/>
  <c r="N2740" i="3" s="1"/>
  <c r="M2739" i="3"/>
  <c r="N2739" i="3" s="1"/>
  <c r="M2737" i="3"/>
  <c r="N2737" i="3" s="1"/>
  <c r="M2736" i="3"/>
  <c r="N2736" i="3" s="1"/>
  <c r="M2734" i="3"/>
  <c r="N2734" i="3" s="1"/>
  <c r="M2733" i="3"/>
  <c r="N2733" i="3" s="1"/>
  <c r="M2731" i="3"/>
  <c r="N2731" i="3" s="1"/>
  <c r="M2730" i="3"/>
  <c r="N2730" i="3" s="1"/>
  <c r="M2728" i="3"/>
  <c r="N2728" i="3" s="1"/>
  <c r="M2727" i="3"/>
  <c r="N2727" i="3" s="1"/>
  <c r="M2722" i="3"/>
  <c r="M2721" i="3"/>
  <c r="N2721" i="3" s="1"/>
  <c r="M2719" i="3"/>
  <c r="N2719" i="3" s="1"/>
  <c r="M2718" i="3"/>
  <c r="N2718" i="3" s="1"/>
  <c r="M2716" i="3"/>
  <c r="M2715" i="3"/>
  <c r="N2715" i="3" s="1"/>
  <c r="M2707" i="3"/>
  <c r="N2707" i="3" s="1"/>
  <c r="M2706" i="3"/>
  <c r="N2706" i="3" s="1"/>
  <c r="M2705" i="3"/>
  <c r="M2685" i="3"/>
  <c r="N2685" i="3" s="1"/>
  <c r="M2684" i="3"/>
  <c r="N2684" i="3" s="1"/>
  <c r="M2683" i="3"/>
  <c r="N2683" i="3" s="1"/>
  <c r="M2688" i="3"/>
  <c r="M2687" i="3"/>
  <c r="N2687" i="3" s="1"/>
  <c r="M2681" i="3"/>
  <c r="N2681" i="3" s="1"/>
  <c r="M2680" i="3"/>
  <c r="N2680" i="3" s="1"/>
  <c r="M2677" i="3"/>
  <c r="N2677" i="3" s="1"/>
  <c r="M2676" i="3"/>
  <c r="N2676" i="3" s="1"/>
  <c r="M2675" i="3"/>
  <c r="N2675" i="3" s="1"/>
  <c r="M2672" i="3"/>
  <c r="N2672" i="3" s="1"/>
  <c r="M2673" i="3"/>
  <c r="N2673" i="3" s="1"/>
  <c r="M2671" i="3"/>
  <c r="N2671" i="3" s="1"/>
  <c r="M2666" i="3"/>
  <c r="N2666" i="3" s="1"/>
  <c r="M2667" i="3"/>
  <c r="N2667" i="3" s="1"/>
  <c r="M2668" i="3"/>
  <c r="N2668" i="3" s="1"/>
  <c r="M2669" i="3"/>
  <c r="N2669" i="3" s="1"/>
  <c r="M2661" i="3"/>
  <c r="N2661" i="3" s="1"/>
  <c r="M2660" i="3"/>
  <c r="N2660" i="3" s="1"/>
  <c r="M2659" i="3"/>
  <c r="N2659" i="3" s="1"/>
  <c r="M2658" i="3"/>
  <c r="N2658" i="3" s="1"/>
  <c r="M2662" i="3"/>
  <c r="N2662" i="3" s="1"/>
  <c r="M2663" i="3"/>
  <c r="N2663" i="3" s="1"/>
  <c r="M2664" i="3"/>
  <c r="N2664" i="3" s="1"/>
  <c r="M2665" i="3"/>
  <c r="N2665" i="3" s="1"/>
  <c r="M2635" i="3"/>
  <c r="N2635" i="3" s="1"/>
  <c r="M2634" i="3"/>
  <c r="N2634" i="3" s="1"/>
  <c r="M2633" i="3"/>
  <c r="N2633" i="3" s="1"/>
  <c r="M2631" i="3"/>
  <c r="N2631" i="3" s="1"/>
  <c r="M2630" i="3"/>
  <c r="N2630" i="3" s="1"/>
  <c r="M2629" i="3"/>
  <c r="N2629" i="3" s="1"/>
  <c r="M2627" i="3"/>
  <c r="N2627" i="3" s="1"/>
  <c r="M2626" i="3"/>
  <c r="N2626" i="3" s="1"/>
  <c r="M2625" i="3"/>
  <c r="N2625" i="3" s="1"/>
  <c r="M2623" i="3"/>
  <c r="N2623" i="3" s="1"/>
  <c r="M2622" i="3"/>
  <c r="M2617" i="3"/>
  <c r="N2617" i="3" s="1"/>
  <c r="M2616" i="3"/>
  <c r="N2616" i="3" s="1"/>
  <c r="M2619" i="3"/>
  <c r="N2619" i="3" s="1"/>
  <c r="M2618" i="3"/>
  <c r="N2618" i="3" s="1"/>
  <c r="M3024" i="3"/>
  <c r="N3024" i="3" s="1"/>
  <c r="M3023" i="3"/>
  <c r="N3023" i="3" s="1"/>
  <c r="M3022" i="3"/>
  <c r="N3022" i="3" s="1"/>
  <c r="M3021" i="3"/>
  <c r="M2614" i="3"/>
  <c r="N2614" i="3" s="1"/>
  <c r="M2613" i="3"/>
  <c r="N2613" i="3" s="1"/>
  <c r="M2611" i="3"/>
  <c r="N2611" i="3" s="1"/>
  <c r="M2610" i="3"/>
  <c r="N2610" i="3" s="1"/>
  <c r="M2608" i="3"/>
  <c r="N2608" i="3" s="1"/>
  <c r="M2607" i="3"/>
  <c r="N2607" i="3" s="1"/>
  <c r="M2605" i="3"/>
  <c r="N2605" i="3" s="1"/>
  <c r="M2604" i="3"/>
  <c r="N2604" i="3" s="1"/>
  <c r="M2602" i="3"/>
  <c r="N2602" i="3" s="1"/>
  <c r="M2601" i="3"/>
  <c r="N2601" i="3" s="1"/>
  <c r="M2599" i="3"/>
  <c r="N2599" i="3" s="1"/>
  <c r="M2598" i="3"/>
  <c r="N2598" i="3" s="1"/>
  <c r="M2596" i="3"/>
  <c r="N2596" i="3" s="1"/>
  <c r="M2595" i="3"/>
  <c r="N2595" i="3" s="1"/>
  <c r="M2591" i="3"/>
  <c r="N2591" i="3" s="1"/>
  <c r="M2590" i="3"/>
  <c r="N2590" i="3" s="1"/>
  <c r="M2588" i="3"/>
  <c r="N2588" i="3" s="1"/>
  <c r="M2587" i="3"/>
  <c r="N2587" i="3" s="1"/>
  <c r="M2585" i="3"/>
  <c r="N2585" i="3" s="1"/>
  <c r="M2583" i="3"/>
  <c r="N2583" i="3" s="1"/>
  <c r="M2581" i="3"/>
  <c r="N2581" i="3" s="1"/>
  <c r="M2579" i="3"/>
  <c r="N2579" i="3" s="1"/>
  <c r="M2577" i="3"/>
  <c r="N2577" i="3" s="1"/>
  <c r="M2574" i="3"/>
  <c r="N2574" i="3" s="1"/>
  <c r="M2573" i="3"/>
  <c r="N2573" i="3" s="1"/>
  <c r="M2570" i="3"/>
  <c r="N2570" i="3" s="1"/>
  <c r="M2569" i="3"/>
  <c r="N2569" i="3" s="1"/>
  <c r="M2568" i="3"/>
  <c r="N2568" i="3" s="1"/>
  <c r="M2565" i="3"/>
  <c r="N2565" i="3" s="1"/>
  <c r="M2563" i="3"/>
  <c r="N2563" i="3" s="1"/>
  <c r="M2561" i="3"/>
  <c r="N2561" i="3" s="1"/>
  <c r="M2560" i="3"/>
  <c r="N2560" i="3" s="1"/>
  <c r="M2559" i="3"/>
  <c r="N2559" i="3" s="1"/>
  <c r="M2557" i="3"/>
  <c r="N2557" i="3" s="1"/>
  <c r="M2556" i="3"/>
  <c r="N2556" i="3" s="1"/>
  <c r="M2555" i="3"/>
  <c r="N2555" i="3" s="1"/>
  <c r="M2553" i="3"/>
  <c r="N2553" i="3" s="1"/>
  <c r="M2552" i="3"/>
  <c r="N2552" i="3" s="1"/>
  <c r="M2551" i="3"/>
  <c r="N2551" i="3" s="1"/>
  <c r="M2547" i="3"/>
  <c r="N2547" i="3" s="1"/>
  <c r="M2545" i="3"/>
  <c r="N2545" i="3" s="1"/>
  <c r="M2543" i="3"/>
  <c r="N2543" i="3" s="1"/>
  <c r="M2542" i="3"/>
  <c r="N2542" i="3" s="1"/>
  <c r="M2541" i="3"/>
  <c r="N2541" i="3" s="1"/>
  <c r="M2539" i="3"/>
  <c r="N2539" i="3" s="1"/>
  <c r="M2538" i="3"/>
  <c r="N2538" i="3" s="1"/>
  <c r="M2536" i="3"/>
  <c r="N2536" i="3" s="1"/>
  <c r="M2535" i="3"/>
  <c r="N2535" i="3" s="1"/>
  <c r="M2533" i="3"/>
  <c r="N2533" i="3" s="1"/>
  <c r="M2532" i="3"/>
  <c r="N2532" i="3" s="1"/>
  <c r="M2530" i="3"/>
  <c r="N2530" i="3" s="1"/>
  <c r="M2529" i="3"/>
  <c r="N2529" i="3" s="1"/>
  <c r="M2527" i="3"/>
  <c r="N2527" i="3" s="1"/>
  <c r="M2526" i="3"/>
  <c r="N2526" i="3" s="1"/>
  <c r="M2524" i="3"/>
  <c r="N2524" i="3" s="1"/>
  <c r="M2523" i="3"/>
  <c r="N2523" i="3" s="1"/>
  <c r="M2518" i="3"/>
  <c r="N2518" i="3" s="1"/>
  <c r="M2517" i="3"/>
  <c r="N2517" i="3" s="1"/>
  <c r="M2514" i="3"/>
  <c r="N2514" i="3" s="1"/>
  <c r="M2515" i="3"/>
  <c r="N2515" i="3" s="1"/>
  <c r="M2512" i="3"/>
  <c r="N2512" i="3" s="1"/>
  <c r="M2511" i="3"/>
  <c r="N2511" i="3" s="1"/>
  <c r="M2509" i="3"/>
  <c r="N2509" i="3" s="1"/>
  <c r="M2508" i="3"/>
  <c r="N2508" i="3" s="1"/>
  <c r="M2506" i="3"/>
  <c r="N2506" i="3" s="1"/>
  <c r="M2505" i="3"/>
  <c r="N2505" i="3" s="1"/>
  <c r="M2503" i="3"/>
  <c r="N2503" i="3" s="1"/>
  <c r="M2502" i="3"/>
  <c r="N2502" i="3" s="1"/>
  <c r="M2500" i="3"/>
  <c r="N2500" i="3" s="1"/>
  <c r="M2499" i="3"/>
  <c r="N2499" i="3" s="1"/>
  <c r="M2497" i="3"/>
  <c r="N2497" i="3" s="1"/>
  <c r="M2496" i="3"/>
  <c r="N2496" i="3" s="1"/>
  <c r="M2494" i="3"/>
  <c r="N2494" i="3" s="1"/>
  <c r="M2493" i="3"/>
  <c r="N2493" i="3" s="1"/>
  <c r="M2491" i="3"/>
  <c r="N2491" i="3" s="1"/>
  <c r="M2490" i="3"/>
  <c r="N2490" i="3" s="1"/>
  <c r="M2488" i="3"/>
  <c r="N2488" i="3" s="1"/>
  <c r="M2487" i="3"/>
  <c r="N2487" i="3" s="1"/>
  <c r="M2485" i="3"/>
  <c r="N2485" i="3" s="1"/>
  <c r="M2484" i="3"/>
  <c r="N2484" i="3" s="1"/>
  <c r="M2483" i="3"/>
  <c r="N2483" i="3" s="1"/>
  <c r="M2482" i="3"/>
  <c r="N2482" i="3" s="1"/>
  <c r="M2481" i="3"/>
  <c r="N2481" i="3" s="1"/>
  <c r="M2479" i="3"/>
  <c r="N2479" i="3" s="1"/>
  <c r="M2478" i="3"/>
  <c r="N2478" i="3" s="1"/>
  <c r="M2477" i="3"/>
  <c r="N2477" i="3" s="1"/>
  <c r="M2476" i="3"/>
  <c r="N2476" i="3" s="1"/>
  <c r="M2475" i="3"/>
  <c r="N2475" i="3" s="1"/>
  <c r="M2473" i="3"/>
  <c r="N2473" i="3" s="1"/>
  <c r="M2472" i="3"/>
  <c r="N2472" i="3" s="1"/>
  <c r="M2469" i="3"/>
  <c r="N2469" i="3" s="1"/>
  <c r="M2468" i="3"/>
  <c r="N2468" i="3" s="1"/>
  <c r="M2465" i="3"/>
  <c r="N2465" i="3" s="1"/>
  <c r="M2464" i="3"/>
  <c r="N2464" i="3" s="1"/>
  <c r="M2461" i="3"/>
  <c r="N2461" i="3" s="1"/>
  <c r="M2460" i="3"/>
  <c r="N2460" i="3" s="1"/>
  <c r="M2457" i="3"/>
  <c r="N2457" i="3" s="1"/>
  <c r="M2456" i="3"/>
  <c r="N2456" i="3" s="1"/>
  <c r="M2454" i="3"/>
  <c r="N2454" i="3" s="1"/>
  <c r="M2453" i="3"/>
  <c r="N2453" i="3" s="1"/>
  <c r="M2451" i="3"/>
  <c r="N2451" i="3" s="1"/>
  <c r="M2450" i="3"/>
  <c r="N2450" i="3" s="1"/>
  <c r="M2448" i="3"/>
  <c r="N2448" i="3" s="1"/>
  <c r="M2447" i="3"/>
  <c r="N2447" i="3" s="1"/>
  <c r="M2445" i="3"/>
  <c r="N2445" i="3" s="1"/>
  <c r="M2444" i="3"/>
  <c r="N2444" i="3" s="1"/>
  <c r="M2442" i="3"/>
  <c r="N2442" i="3" s="1"/>
  <c r="M2441" i="3"/>
  <c r="N2441" i="3" s="1"/>
  <c r="M2439" i="3"/>
  <c r="N2439" i="3" s="1"/>
  <c r="M2438" i="3"/>
  <c r="N2438" i="3" s="1"/>
  <c r="M2436" i="3"/>
  <c r="N2436" i="3" s="1"/>
  <c r="M2435" i="3"/>
  <c r="N2435" i="3" s="1"/>
  <c r="M2433" i="3"/>
  <c r="N2433" i="3" s="1"/>
  <c r="M2432" i="3"/>
  <c r="N2432" i="3" s="1"/>
  <c r="M2430" i="3"/>
  <c r="N2430" i="3" s="1"/>
  <c r="M2429" i="3"/>
  <c r="N2429" i="3" s="1"/>
  <c r="M2427" i="3"/>
  <c r="N2427" i="3" s="1"/>
  <c r="M2426" i="3"/>
  <c r="N2426" i="3" s="1"/>
  <c r="M2424" i="3"/>
  <c r="N2424" i="3" s="1"/>
  <c r="M2423" i="3"/>
  <c r="N2423" i="3" s="1"/>
  <c r="AB2421" i="3"/>
  <c r="M2421" i="3"/>
  <c r="N2421" i="3" s="1"/>
  <c r="AB2420" i="3"/>
  <c r="M2420" i="3"/>
  <c r="N2420" i="3" s="1"/>
  <c r="M2414" i="3"/>
  <c r="N2414" i="3" s="1"/>
  <c r="M2418" i="3"/>
  <c r="N2418" i="3" s="1"/>
  <c r="M2417" i="3"/>
  <c r="N2417" i="3" s="1"/>
  <c r="M2416" i="3"/>
  <c r="N2416" i="3" s="1"/>
  <c r="M2410" i="3"/>
  <c r="N2410" i="3" s="1"/>
  <c r="M2412" i="3"/>
  <c r="N2412" i="3" s="1"/>
  <c r="M2408" i="3"/>
  <c r="N2408" i="3" s="1"/>
  <c r="M2407" i="3"/>
  <c r="N2407" i="3" s="1"/>
  <c r="M2405" i="3"/>
  <c r="N2405" i="3" s="1"/>
  <c r="M2403" i="3"/>
  <c r="N2403" i="3" s="1"/>
  <c r="M2402" i="3"/>
  <c r="N2402" i="3" s="1"/>
  <c r="M2401" i="3"/>
  <c r="N2401" i="3" s="1"/>
  <c r="M2398" i="3"/>
  <c r="N2398" i="3" s="1"/>
  <c r="M2396" i="3"/>
  <c r="N2396" i="3" s="1"/>
  <c r="M2394" i="3"/>
  <c r="N2394" i="3" s="1"/>
  <c r="M2389" i="3"/>
  <c r="N2389" i="3" s="1"/>
  <c r="AB2387" i="3"/>
  <c r="M2387" i="3"/>
  <c r="N2387" i="3" s="1"/>
  <c r="M2385" i="3"/>
  <c r="N2385" i="3" s="1"/>
  <c r="M2383" i="3"/>
  <c r="N2383" i="3" s="1"/>
  <c r="M2381" i="3"/>
  <c r="N2381" i="3" s="1"/>
  <c r="M2379" i="3"/>
  <c r="N2379" i="3" s="1"/>
  <c r="M2377" i="3"/>
  <c r="N2377" i="3" s="1"/>
  <c r="M2375" i="3"/>
  <c r="N2375" i="3" s="1"/>
  <c r="M2373" i="3"/>
  <c r="N2373" i="3" s="1"/>
  <c r="M2371" i="3"/>
  <c r="N2371" i="3" s="1"/>
  <c r="M2369" i="3"/>
  <c r="N2369" i="3" s="1"/>
  <c r="M3051" i="3"/>
  <c r="N3051" i="3" s="1"/>
  <c r="M3050" i="3"/>
  <c r="N3050" i="3" s="1"/>
  <c r="M3048" i="3"/>
  <c r="N3048" i="3" s="1"/>
  <c r="M3047" i="3"/>
  <c r="N3047" i="3" s="1"/>
  <c r="M3045" i="3"/>
  <c r="N3045" i="3" s="1"/>
  <c r="M3044" i="3"/>
  <c r="N3044" i="3" s="1"/>
  <c r="M3043" i="3"/>
  <c r="N3043" i="3" s="1"/>
  <c r="M3042" i="3"/>
  <c r="N3042" i="3" s="1"/>
  <c r="M3041" i="3"/>
  <c r="N3041" i="3" s="1"/>
  <c r="M3040" i="3"/>
  <c r="N3040" i="3" s="1"/>
  <c r="M3038" i="3"/>
  <c r="N3038" i="3" s="1"/>
  <c r="M3037" i="3"/>
  <c r="N3037" i="3" s="1"/>
  <c r="M3036" i="3"/>
  <c r="N3036" i="3" s="1"/>
  <c r="M3039" i="3"/>
  <c r="N3039" i="3" s="1"/>
  <c r="M3046" i="3"/>
  <c r="N3046" i="3" s="1"/>
  <c r="M3049" i="3"/>
  <c r="N3049" i="3" s="1"/>
  <c r="M3052" i="3"/>
  <c r="N3052" i="3" s="1"/>
  <c r="M3053" i="3"/>
  <c r="N3053" i="3" s="1"/>
  <c r="M3054" i="3"/>
  <c r="N3054" i="3" s="1"/>
  <c r="M3055" i="3"/>
  <c r="N3055" i="3" s="1"/>
  <c r="M3068" i="3"/>
  <c r="N3068" i="3" s="1"/>
  <c r="M3069" i="3"/>
  <c r="N3069" i="3" s="1"/>
  <c r="M3070" i="3"/>
  <c r="N3070" i="3" s="1"/>
  <c r="M3071" i="3"/>
  <c r="N3071" i="3" s="1"/>
  <c r="M3072" i="3"/>
  <c r="N3072" i="3" s="1"/>
  <c r="M3073" i="3"/>
  <c r="N3073" i="3" s="1"/>
  <c r="M3074" i="3"/>
  <c r="N3074" i="3" s="1"/>
  <c r="M3075" i="3"/>
  <c r="N3075" i="3" s="1"/>
  <c r="M3034" i="3"/>
  <c r="N3034" i="3" s="1"/>
  <c r="M3033" i="3"/>
  <c r="N3033" i="3" s="1"/>
  <c r="M3032" i="3"/>
  <c r="N3032" i="3" s="1"/>
  <c r="M3031" i="3"/>
  <c r="N3031" i="3" s="1"/>
  <c r="M3026" i="3"/>
  <c r="N3026" i="3" s="1"/>
  <c r="M3025" i="3"/>
  <c r="N3025" i="3" s="1"/>
  <c r="N3646" i="3"/>
  <c r="N3647" i="3"/>
  <c r="N3644" i="3"/>
  <c r="N3645" i="3"/>
  <c r="N3660" i="3"/>
  <c r="N3658" i="3"/>
  <c r="N3655" i="3"/>
  <c r="N3654" i="3"/>
  <c r="N3504" i="3"/>
  <c r="N3501" i="3"/>
  <c r="N2358" i="3"/>
  <c r="N897" i="3"/>
  <c r="N901" i="3"/>
  <c r="M3484" i="3"/>
  <c r="N3484" i="3" s="1"/>
  <c r="M3701" i="3"/>
  <c r="N3701" i="3" s="1"/>
  <c r="M3955" i="3"/>
  <c r="N3955" i="3" s="1"/>
  <c r="M3954" i="3"/>
  <c r="N3954" i="3" s="1"/>
  <c r="M2299" i="3"/>
  <c r="N2299" i="3" s="1"/>
  <c r="M2296" i="3"/>
  <c r="N2296" i="3" s="1"/>
  <c r="M2294" i="3"/>
  <c r="N2294" i="3" s="1"/>
  <c r="M2293" i="3"/>
  <c r="N2293" i="3" s="1"/>
  <c r="N2292" i="3"/>
  <c r="M2240" i="3"/>
  <c r="N2240" i="3" s="1"/>
  <c r="N2242" i="3"/>
  <c r="N2241" i="3"/>
  <c r="N2239" i="3"/>
  <c r="M2238" i="3"/>
  <c r="N2238" i="3" s="1"/>
  <c r="M2237" i="3"/>
  <c r="N2237" i="3" s="1"/>
  <c r="N2236" i="3"/>
  <c r="M2244" i="3"/>
  <c r="N2244" i="3" s="1"/>
  <c r="M2245" i="3"/>
  <c r="N2245" i="3" s="1"/>
  <c r="M2246" i="3"/>
  <c r="N2246" i="3" s="1"/>
  <c r="M2247" i="3"/>
  <c r="N2247" i="3" s="1"/>
  <c r="M2248" i="3"/>
  <c r="N2248" i="3" s="1"/>
  <c r="M2249" i="3"/>
  <c r="N2249" i="3" s="1"/>
  <c r="M2250" i="3"/>
  <c r="N2250" i="3" s="1"/>
  <c r="M2252" i="3"/>
  <c r="N2252" i="3" s="1"/>
  <c r="M2253" i="3"/>
  <c r="N2253" i="3" s="1"/>
  <c r="M2254" i="3"/>
  <c r="N2254" i="3" s="1"/>
  <c r="M2255" i="3"/>
  <c r="AA2255" i="3"/>
  <c r="AB2255" i="3"/>
  <c r="M2256" i="3"/>
  <c r="N2256" i="3" s="1"/>
  <c r="M2257" i="3"/>
  <c r="N2257" i="3" s="1"/>
  <c r="AA2257" i="3"/>
  <c r="AA2258" i="3" s="1"/>
  <c r="AA2259" i="3" s="1"/>
  <c r="AB2257" i="3"/>
  <c r="AB2258" i="3" s="1"/>
  <c r="AB2259" i="3" s="1"/>
  <c r="M2258" i="3"/>
  <c r="N2258" i="3" s="1"/>
  <c r="M3909" i="3"/>
  <c r="M3908" i="3"/>
  <c r="N3908" i="3" s="1"/>
  <c r="M3907" i="3"/>
  <c r="N3907" i="3" s="1"/>
  <c r="M3906" i="3"/>
  <c r="N3906" i="3" s="1"/>
  <c r="M3905" i="3"/>
  <c r="N3905" i="3" s="1"/>
  <c r="M3904" i="3"/>
  <c r="N3904" i="3" s="1"/>
  <c r="M3786" i="3"/>
  <c r="N3786" i="3" s="1"/>
  <c r="M5" i="3"/>
  <c r="N5" i="3" s="1"/>
  <c r="M4020" i="3"/>
  <c r="N4020" i="3" s="1"/>
  <c r="M4019" i="3"/>
  <c r="N4019" i="3" s="1"/>
  <c r="M4018" i="3"/>
  <c r="N4018" i="3" s="1"/>
  <c r="M4017" i="3"/>
  <c r="N4017" i="3" s="1"/>
  <c r="M4016" i="3"/>
  <c r="N4016" i="3" s="1"/>
  <c r="M4015" i="3"/>
  <c r="N4015" i="3" s="1"/>
  <c r="M4014" i="3"/>
  <c r="N4014" i="3" s="1"/>
  <c r="M4013" i="3"/>
  <c r="N4013" i="3" s="1"/>
  <c r="M4010" i="3"/>
  <c r="N4010" i="3" s="1"/>
  <c r="M4009" i="3"/>
  <c r="N4009" i="3" s="1"/>
  <c r="M4008" i="3"/>
  <c r="N4008" i="3" s="1"/>
  <c r="M4007" i="3"/>
  <c r="N4007" i="3" s="1"/>
  <c r="M4006" i="3"/>
  <c r="N4006" i="3" s="1"/>
  <c r="M4005" i="3"/>
  <c r="N4005" i="3" s="1"/>
  <c r="M4004" i="3"/>
  <c r="N4004" i="3" s="1"/>
  <c r="M4003" i="3"/>
  <c r="N4003" i="3" s="1"/>
  <c r="M4002" i="3"/>
  <c r="N4002" i="3" s="1"/>
  <c r="M4001" i="3"/>
  <c r="N4001" i="3" s="1"/>
  <c r="M4000" i="3"/>
  <c r="N4000" i="3" s="1"/>
  <c r="M3999" i="3"/>
  <c r="N3999" i="3" s="1"/>
  <c r="M3998" i="3"/>
  <c r="N3998" i="3" s="1"/>
  <c r="M3997" i="3"/>
  <c r="N3997" i="3" s="1"/>
  <c r="M3996" i="3"/>
  <c r="N3996" i="3" s="1"/>
  <c r="M3995" i="3"/>
  <c r="N3995" i="3" s="1"/>
  <c r="M3994" i="3"/>
  <c r="N3994" i="3" s="1"/>
  <c r="M3993" i="3"/>
  <c r="N3993" i="3" s="1"/>
  <c r="M3988" i="3"/>
  <c r="N3988" i="3" s="1"/>
  <c r="M3987" i="3"/>
  <c r="N3987" i="3" s="1"/>
  <c r="M3986" i="3"/>
  <c r="N3986" i="3" s="1"/>
  <c r="M3985" i="3"/>
  <c r="N3985" i="3" s="1"/>
  <c r="M3984" i="3"/>
  <c r="N3984" i="3" s="1"/>
  <c r="M3983" i="3"/>
  <c r="N3983" i="3" s="1"/>
  <c r="M3982" i="3"/>
  <c r="N3982" i="3" s="1"/>
  <c r="M3981" i="3"/>
  <c r="N3981" i="3" s="1"/>
  <c r="M3980" i="3"/>
  <c r="N3980" i="3" s="1"/>
  <c r="M3979" i="3"/>
  <c r="N3979" i="3" s="1"/>
  <c r="M3978" i="3"/>
  <c r="N3978" i="3" s="1"/>
  <c r="M3977" i="3"/>
  <c r="N3977" i="3" s="1"/>
  <c r="M3976" i="3"/>
  <c r="N3976" i="3" s="1"/>
  <c r="M3975" i="3"/>
  <c r="N3975" i="3" s="1"/>
  <c r="M3974" i="3"/>
  <c r="N3974" i="3" s="1"/>
  <c r="M3973" i="3"/>
  <c r="N3973" i="3" s="1"/>
  <c r="M3972" i="3"/>
  <c r="N3972" i="3" s="1"/>
  <c r="M3971" i="3"/>
  <c r="N3971" i="3" s="1"/>
  <c r="M3970" i="3"/>
  <c r="N3970" i="3" s="1"/>
  <c r="M3969" i="3"/>
  <c r="N3969" i="3" s="1"/>
  <c r="M3968" i="3"/>
  <c r="N3968" i="3" s="1"/>
  <c r="M3967" i="3"/>
  <c r="N3967" i="3" s="1"/>
  <c r="M3966" i="3"/>
  <c r="N3966" i="3" s="1"/>
  <c r="M3965" i="3"/>
  <c r="N3965" i="3" s="1"/>
  <c r="M3960" i="3"/>
  <c r="N3960" i="3" s="1"/>
  <c r="M3959" i="3"/>
  <c r="N3959" i="3" s="1"/>
  <c r="M3958" i="3"/>
  <c r="N3958" i="3" s="1"/>
  <c r="M3957" i="3"/>
  <c r="N3957" i="3" s="1"/>
  <c r="M3953" i="3"/>
  <c r="N3953" i="3" s="1"/>
  <c r="M3952" i="3"/>
  <c r="N3952" i="3" s="1"/>
  <c r="M3951" i="3"/>
  <c r="N3951" i="3" s="1"/>
  <c r="M3950" i="3"/>
  <c r="N3950" i="3" s="1"/>
  <c r="M3949" i="3"/>
  <c r="N3949" i="3" s="1"/>
  <c r="M3948" i="3"/>
  <c r="N3948" i="3" s="1"/>
  <c r="M3947" i="3"/>
  <c r="N3947" i="3" s="1"/>
  <c r="M3946" i="3"/>
  <c r="N3946" i="3" s="1"/>
  <c r="M3945" i="3"/>
  <c r="N3945" i="3" s="1"/>
  <c r="M3944" i="3"/>
  <c r="N3944" i="3" s="1"/>
  <c r="M3943" i="3"/>
  <c r="N3943" i="3" s="1"/>
  <c r="M3942" i="3"/>
  <c r="N3942" i="3" s="1"/>
  <c r="M3941" i="3"/>
  <c r="N3941" i="3" s="1"/>
  <c r="M3940" i="3"/>
  <c r="N3940" i="3" s="1"/>
  <c r="M3939" i="3"/>
  <c r="N3939" i="3" s="1"/>
  <c r="M3938" i="3"/>
  <c r="N3938" i="3" s="1"/>
  <c r="M3937" i="3"/>
  <c r="N3937" i="3" s="1"/>
  <c r="M3936" i="3"/>
  <c r="N3936" i="3" s="1"/>
  <c r="M3935" i="3"/>
  <c r="N3935" i="3" s="1"/>
  <c r="M3934" i="3"/>
  <c r="N3934" i="3" s="1"/>
  <c r="M3933" i="3"/>
  <c r="N3933" i="3" s="1"/>
  <c r="M3932" i="3"/>
  <c r="N3932" i="3" s="1"/>
  <c r="M3931" i="3"/>
  <c r="N3931" i="3" s="1"/>
  <c r="M3930" i="3"/>
  <c r="N3930" i="3" s="1"/>
  <c r="M3929" i="3"/>
  <c r="N3929" i="3" s="1"/>
  <c r="M3928" i="3"/>
  <c r="N3928" i="3" s="1"/>
  <c r="M3927" i="3"/>
  <c r="N3927" i="3" s="1"/>
  <c r="M3926" i="3"/>
  <c r="N3926" i="3" s="1"/>
  <c r="M3925" i="3"/>
  <c r="N3925" i="3" s="1"/>
  <c r="M3918" i="3"/>
  <c r="N3918" i="3" s="1"/>
  <c r="M3917" i="3"/>
  <c r="N3917" i="3" s="1"/>
  <c r="M3916" i="3"/>
  <c r="N3916" i="3" s="1"/>
  <c r="M3915" i="3"/>
  <c r="N3915" i="3" s="1"/>
  <c r="M3914" i="3"/>
  <c r="N3914" i="3" s="1"/>
  <c r="M3913" i="3"/>
  <c r="N3913" i="3" s="1"/>
  <c r="M3912" i="3"/>
  <c r="N3912" i="3" s="1"/>
  <c r="M3911" i="3"/>
  <c r="N3911" i="3" s="1"/>
  <c r="M3910" i="3"/>
  <c r="N3910" i="3" s="1"/>
  <c r="M3903" i="3"/>
  <c r="N3903" i="3" s="1"/>
  <c r="M3902" i="3"/>
  <c r="N3902" i="3" s="1"/>
  <c r="M3901" i="3"/>
  <c r="N3901" i="3" s="1"/>
  <c r="M3896" i="3"/>
  <c r="N3896" i="3" s="1"/>
  <c r="M3895" i="3"/>
  <c r="N3895" i="3" s="1"/>
  <c r="M3894" i="3"/>
  <c r="N3894" i="3" s="1"/>
  <c r="M3893" i="3"/>
  <c r="N3893" i="3" s="1"/>
  <c r="M3892" i="3"/>
  <c r="N3892" i="3" s="1"/>
  <c r="M3891" i="3"/>
  <c r="N3891" i="3" s="1"/>
  <c r="M3890" i="3"/>
  <c r="N3890" i="3" s="1"/>
  <c r="M3889" i="3"/>
  <c r="N3889" i="3" s="1"/>
  <c r="M3888" i="3"/>
  <c r="N3888" i="3" s="1"/>
  <c r="M3887" i="3"/>
  <c r="N3887" i="3" s="1"/>
  <c r="M3886" i="3"/>
  <c r="N3886" i="3" s="1"/>
  <c r="M3885" i="3"/>
  <c r="N3885" i="3" s="1"/>
  <c r="M3884" i="3"/>
  <c r="N3884" i="3" s="1"/>
  <c r="M3883" i="3"/>
  <c r="N3883" i="3" s="1"/>
  <c r="M3882" i="3"/>
  <c r="N3882" i="3" s="1"/>
  <c r="M3881" i="3"/>
  <c r="N3881" i="3" s="1"/>
  <c r="M3880" i="3"/>
  <c r="N3880" i="3" s="1"/>
  <c r="M3879" i="3"/>
  <c r="N3879" i="3" s="1"/>
  <c r="M3878" i="3"/>
  <c r="N3878" i="3" s="1"/>
  <c r="M3877" i="3"/>
  <c r="N3877" i="3" s="1"/>
  <c r="M3876" i="3"/>
  <c r="N3876" i="3" s="1"/>
  <c r="M3875" i="3"/>
  <c r="N3875" i="3" s="1"/>
  <c r="M3874" i="3"/>
  <c r="N3874" i="3" s="1"/>
  <c r="M3873" i="3"/>
  <c r="N3873" i="3" s="1"/>
  <c r="M3872" i="3"/>
  <c r="N3872" i="3" s="1"/>
  <c r="M3871" i="3"/>
  <c r="N3871" i="3" s="1"/>
  <c r="M3870" i="3"/>
  <c r="N3870" i="3" s="1"/>
  <c r="M3869" i="3"/>
  <c r="N3869" i="3" s="1"/>
  <c r="M3868" i="3"/>
  <c r="N3868" i="3" s="1"/>
  <c r="M3867" i="3"/>
  <c r="N3867" i="3" s="1"/>
  <c r="M3866" i="3"/>
  <c r="N3866" i="3" s="1"/>
  <c r="M3865" i="3"/>
  <c r="N3865" i="3" s="1"/>
  <c r="M3864" i="3"/>
  <c r="N3864" i="3" s="1"/>
  <c r="M3863" i="3"/>
  <c r="N3863" i="3" s="1"/>
  <c r="M3862" i="3"/>
  <c r="N3862" i="3" s="1"/>
  <c r="M3861" i="3"/>
  <c r="N3861" i="3" s="1"/>
  <c r="M3860" i="3"/>
  <c r="N3860" i="3" s="1"/>
  <c r="M3859" i="3"/>
  <c r="N3859" i="3" s="1"/>
  <c r="M3857" i="3"/>
  <c r="N3857" i="3" s="1"/>
  <c r="M3856" i="3"/>
  <c r="N3856" i="3" s="1"/>
  <c r="M3855" i="3"/>
  <c r="N3855" i="3" s="1"/>
  <c r="M3854" i="3"/>
  <c r="N3854" i="3" s="1"/>
  <c r="M3853" i="3"/>
  <c r="N3853" i="3" s="1"/>
  <c r="M3852" i="3"/>
  <c r="N3852" i="3" s="1"/>
  <c r="M3851" i="3"/>
  <c r="N3851" i="3" s="1"/>
  <c r="M3850" i="3"/>
  <c r="N3850" i="3" s="1"/>
  <c r="M3849" i="3"/>
  <c r="N3849" i="3" s="1"/>
  <c r="M3848" i="3"/>
  <c r="N3848" i="3" s="1"/>
  <c r="M3847" i="3"/>
  <c r="N3847" i="3" s="1"/>
  <c r="M3846" i="3"/>
  <c r="N3846" i="3" s="1"/>
  <c r="M3845" i="3"/>
  <c r="N3845" i="3" s="1"/>
  <c r="M3844" i="3"/>
  <c r="N3844" i="3" s="1"/>
  <c r="M3843" i="3"/>
  <c r="N3843" i="3" s="1"/>
  <c r="M3842" i="3"/>
  <c r="N3842" i="3" s="1"/>
  <c r="M3841" i="3"/>
  <c r="N3841" i="3" s="1"/>
  <c r="M3840" i="3"/>
  <c r="N3840" i="3" s="1"/>
  <c r="M3839" i="3"/>
  <c r="N3839" i="3" s="1"/>
  <c r="M3838" i="3"/>
  <c r="N3838" i="3" s="1"/>
  <c r="M3837" i="3"/>
  <c r="N3837" i="3" s="1"/>
  <c r="M3836" i="3"/>
  <c r="N3836" i="3" s="1"/>
  <c r="M3835" i="3"/>
  <c r="N3835" i="3" s="1"/>
  <c r="M3834" i="3"/>
  <c r="N3834" i="3" s="1"/>
  <c r="M3833" i="3"/>
  <c r="N3833" i="3" s="1"/>
  <c r="M3832" i="3"/>
  <c r="N3832" i="3" s="1"/>
  <c r="M3831" i="3"/>
  <c r="N3831" i="3" s="1"/>
  <c r="M3830" i="3"/>
  <c r="N3830" i="3" s="1"/>
  <c r="M3829" i="3"/>
  <c r="N3829" i="3" s="1"/>
  <c r="M3828" i="3"/>
  <c r="N3828" i="3" s="1"/>
  <c r="M3827" i="3"/>
  <c r="N3827" i="3" s="1"/>
  <c r="M3826" i="3"/>
  <c r="N3826" i="3" s="1"/>
  <c r="M3825" i="3"/>
  <c r="N3825" i="3" s="1"/>
  <c r="M3824" i="3"/>
  <c r="N3824" i="3" s="1"/>
  <c r="M3823" i="3"/>
  <c r="N3823" i="3" s="1"/>
  <c r="M3822" i="3"/>
  <c r="N3822" i="3" s="1"/>
  <c r="M3821" i="3"/>
  <c r="N3821" i="3" s="1"/>
  <c r="M3820" i="3"/>
  <c r="N3820" i="3" s="1"/>
  <c r="M3819" i="3"/>
  <c r="N3819" i="3" s="1"/>
  <c r="M3818" i="3"/>
  <c r="N3818" i="3"/>
  <c r="M3817" i="3"/>
  <c r="N3817" i="3" s="1"/>
  <c r="M3816" i="3"/>
  <c r="N3816" i="3" s="1"/>
  <c r="M3815" i="3"/>
  <c r="N3815" i="3" s="1"/>
  <c r="M3814" i="3"/>
  <c r="N3814" i="3" s="1"/>
  <c r="M3813" i="3"/>
  <c r="N3813" i="3" s="1"/>
  <c r="M3812" i="3"/>
  <c r="N3812" i="3" s="1"/>
  <c r="M3811" i="3"/>
  <c r="N3811" i="3" s="1"/>
  <c r="M3810" i="3"/>
  <c r="N3810" i="3" s="1"/>
  <c r="M3809" i="3"/>
  <c r="N3809" i="3" s="1"/>
  <c r="M3808" i="3"/>
  <c r="N3808" i="3" s="1"/>
  <c r="M3807" i="3"/>
  <c r="N3807" i="3" s="1"/>
  <c r="M3806" i="3"/>
  <c r="N3806" i="3" s="1"/>
  <c r="M3805" i="3"/>
  <c r="N3805" i="3" s="1"/>
  <c r="M3804" i="3"/>
  <c r="N3804" i="3" s="1"/>
  <c r="M3803" i="3"/>
  <c r="N3803" i="3" s="1"/>
  <c r="M3802" i="3"/>
  <c r="N3802" i="3" s="1"/>
  <c r="M3801" i="3"/>
  <c r="N3801" i="3" s="1"/>
  <c r="M3800" i="3"/>
  <c r="N3800" i="3" s="1"/>
  <c r="M3799" i="3"/>
  <c r="N3799" i="3" s="1"/>
  <c r="M3798" i="3"/>
  <c r="N3798" i="3" s="1"/>
  <c r="M3797" i="3"/>
  <c r="N3797" i="3" s="1"/>
  <c r="M3796" i="3"/>
  <c r="N3796" i="3" s="1"/>
  <c r="M3795" i="3"/>
  <c r="N3795" i="3" s="1"/>
  <c r="M3794" i="3"/>
  <c r="N3794" i="3" s="1"/>
  <c r="M3793" i="3"/>
  <c r="N3793" i="3" s="1"/>
  <c r="M3792" i="3"/>
  <c r="N3792" i="3" s="1"/>
  <c r="M3791" i="3"/>
  <c r="N3791" i="3" s="1"/>
  <c r="M3790" i="3"/>
  <c r="N3790" i="3" s="1"/>
  <c r="M3789" i="3"/>
  <c r="N3789" i="3" s="1"/>
  <c r="M3788" i="3"/>
  <c r="N3788" i="3" s="1"/>
  <c r="M3787" i="3"/>
  <c r="N3787" i="3" s="1"/>
  <c r="M3785" i="3"/>
  <c r="N3785" i="3" s="1"/>
  <c r="M3784" i="3"/>
  <c r="N3784" i="3" s="1"/>
  <c r="M3783" i="3"/>
  <c r="N3783" i="3" s="1"/>
  <c r="M3782" i="3"/>
  <c r="N3782" i="3" s="1"/>
  <c r="M3781" i="3"/>
  <c r="N3781" i="3" s="1"/>
  <c r="M3780" i="3"/>
  <c r="N3780" i="3" s="1"/>
  <c r="M3779" i="3"/>
  <c r="N3779" i="3" s="1"/>
  <c r="M3778" i="3"/>
  <c r="N3778" i="3" s="1"/>
  <c r="M3777" i="3"/>
  <c r="N3777" i="3" s="1"/>
  <c r="M3776" i="3"/>
  <c r="N3776" i="3" s="1"/>
  <c r="M3775" i="3"/>
  <c r="N3775" i="3" s="1"/>
  <c r="M3774" i="3"/>
  <c r="N3774" i="3" s="1"/>
  <c r="M3773" i="3"/>
  <c r="N3773" i="3" s="1"/>
  <c r="M3772" i="3"/>
  <c r="N3772" i="3" s="1"/>
  <c r="M3771" i="3"/>
  <c r="N3771" i="3" s="1"/>
  <c r="M3770" i="3"/>
  <c r="N3770" i="3" s="1"/>
  <c r="M3769" i="3"/>
  <c r="N3769" i="3" s="1"/>
  <c r="M3768" i="3"/>
  <c r="N3768" i="3" s="1"/>
  <c r="M3767" i="3"/>
  <c r="N3767" i="3" s="1"/>
  <c r="M3766" i="3"/>
  <c r="N3766" i="3" s="1"/>
  <c r="M3765" i="3"/>
  <c r="N3765" i="3" s="1"/>
  <c r="M3764" i="3"/>
  <c r="N3764" i="3" s="1"/>
  <c r="M3763" i="3"/>
  <c r="M3762" i="3"/>
  <c r="N3762" i="3" s="1"/>
  <c r="M3761" i="3"/>
  <c r="N3761" i="3" s="1"/>
  <c r="M3760" i="3"/>
  <c r="N3760" i="3" s="1"/>
  <c r="M3759" i="3"/>
  <c r="N3759" i="3" s="1"/>
  <c r="M3758" i="3"/>
  <c r="N3758" i="3" s="1"/>
  <c r="M3757" i="3"/>
  <c r="N3757" i="3" s="1"/>
  <c r="M3756" i="3"/>
  <c r="N3756" i="3" s="1"/>
  <c r="M3755" i="3"/>
  <c r="N3755" i="3" s="1"/>
  <c r="M443" i="3"/>
  <c r="N443" i="3" s="1"/>
  <c r="M444" i="3"/>
  <c r="N444" i="3" s="1"/>
  <c r="M445" i="3"/>
  <c r="N445" i="3" s="1"/>
  <c r="M446" i="3"/>
  <c r="N446" i="3" s="1"/>
  <c r="M447" i="3"/>
  <c r="N447" i="3" s="1"/>
  <c r="M448" i="3"/>
  <c r="N448" i="3" s="1"/>
  <c r="M450" i="3"/>
  <c r="N450" i="3" s="1"/>
  <c r="M451" i="3"/>
  <c r="N451" i="3" s="1"/>
  <c r="M452" i="3"/>
  <c r="N452" i="3" s="1"/>
  <c r="M453" i="3"/>
  <c r="N453" i="3" s="1"/>
  <c r="M454" i="3"/>
  <c r="N454" i="3" s="1"/>
  <c r="M455" i="3"/>
  <c r="N455" i="3" s="1"/>
  <c r="M456" i="3"/>
  <c r="N456" i="3" s="1"/>
  <c r="M457" i="3"/>
  <c r="N457" i="3" s="1"/>
  <c r="M458" i="3"/>
  <c r="N458" i="3" s="1"/>
  <c r="M459" i="3"/>
  <c r="N459" i="3" s="1"/>
  <c r="M460" i="3"/>
  <c r="N460" i="3" s="1"/>
  <c r="M461" i="3"/>
  <c r="N461" i="3" s="1"/>
  <c r="M462" i="3"/>
  <c r="N462" i="3" s="1"/>
  <c r="M463" i="3"/>
  <c r="N463" i="3" s="1"/>
  <c r="M464" i="3"/>
  <c r="N464" i="3" s="1"/>
  <c r="M465" i="3"/>
  <c r="N465" i="3" s="1"/>
  <c r="M466" i="3"/>
  <c r="N466" i="3" s="1"/>
  <c r="M467" i="3"/>
  <c r="N467" i="3" s="1"/>
  <c r="M468" i="3"/>
  <c r="N468" i="3" s="1"/>
  <c r="M471" i="3"/>
  <c r="N471" i="3" s="1"/>
  <c r="M472" i="3"/>
  <c r="N472" i="3" s="1"/>
  <c r="M473" i="3"/>
  <c r="N473" i="3" s="1"/>
  <c r="M474" i="3"/>
  <c r="N474" i="3" s="1"/>
  <c r="M475" i="3"/>
  <c r="N475" i="3" s="1"/>
  <c r="M476" i="3"/>
  <c r="N476" i="3" s="1"/>
  <c r="M477" i="3"/>
  <c r="N477" i="3" s="1"/>
  <c r="M478" i="3"/>
  <c r="N478" i="3" s="1"/>
  <c r="M479" i="3"/>
  <c r="N479" i="3" s="1"/>
  <c r="M480" i="3"/>
  <c r="N480" i="3" s="1"/>
  <c r="M481" i="3"/>
  <c r="N481" i="3" s="1"/>
  <c r="M482" i="3"/>
  <c r="N482" i="3" s="1"/>
  <c r="M483" i="3"/>
  <c r="N483" i="3" s="1"/>
  <c r="M485" i="3"/>
  <c r="N485" i="3" s="1"/>
  <c r="M486" i="3"/>
  <c r="N486" i="3" s="1"/>
  <c r="M487" i="3"/>
  <c r="N487" i="3" s="1"/>
  <c r="M488" i="3"/>
  <c r="N488" i="3" s="1"/>
  <c r="M489" i="3"/>
  <c r="N489" i="3" s="1"/>
  <c r="M490" i="3"/>
  <c r="N490" i="3" s="1"/>
  <c r="M491" i="3"/>
  <c r="N491" i="3" s="1"/>
  <c r="M492" i="3"/>
  <c r="N492" i="3" s="1"/>
  <c r="M494" i="3"/>
  <c r="N494" i="3" s="1"/>
  <c r="M495" i="3"/>
  <c r="N495" i="3" s="1"/>
  <c r="M496" i="3"/>
  <c r="N496" i="3" s="1"/>
  <c r="M497" i="3"/>
  <c r="N497" i="3" s="1"/>
  <c r="M498" i="3"/>
  <c r="N498" i="3" s="1"/>
  <c r="M501" i="3"/>
  <c r="N501" i="3" s="1"/>
  <c r="M502" i="3"/>
  <c r="M503" i="3"/>
  <c r="N503" i="3" s="1"/>
  <c r="M504" i="3"/>
  <c r="N504" i="3" s="1"/>
  <c r="M505" i="3"/>
  <c r="N505" i="3" s="1"/>
  <c r="M506" i="3"/>
  <c r="N506" i="3" s="1"/>
  <c r="M507" i="3"/>
  <c r="N507" i="3" s="1"/>
  <c r="M508" i="3"/>
  <c r="N508" i="3" s="1"/>
  <c r="M509" i="3"/>
  <c r="N509" i="3" s="1"/>
  <c r="M510" i="3"/>
  <c r="N510" i="3" s="1"/>
  <c r="M511" i="3"/>
  <c r="N511" i="3" s="1"/>
  <c r="M512" i="3"/>
  <c r="N512" i="3" s="1"/>
  <c r="M513" i="3"/>
  <c r="N513" i="3" s="1"/>
  <c r="M515" i="3"/>
  <c r="N515" i="3" s="1"/>
  <c r="M516" i="3"/>
  <c r="N516" i="3" s="1"/>
  <c r="M517" i="3"/>
  <c r="N517" i="3" s="1"/>
  <c r="M518" i="3"/>
  <c r="N518" i="3" s="1"/>
  <c r="M519" i="3"/>
  <c r="N519" i="3" s="1"/>
  <c r="M520" i="3"/>
  <c r="N520" i="3" s="1"/>
  <c r="M521" i="3"/>
  <c r="N521" i="3" s="1"/>
  <c r="M522" i="3"/>
  <c r="N522" i="3" s="1"/>
  <c r="M523" i="3"/>
  <c r="N523" i="3" s="1"/>
  <c r="M524" i="3"/>
  <c r="N524" i="3" s="1"/>
  <c r="M525" i="3"/>
  <c r="N525" i="3" s="1"/>
  <c r="M526" i="3"/>
  <c r="N526" i="3" s="1"/>
  <c r="M527" i="3"/>
  <c r="N527" i="3" s="1"/>
  <c r="M528" i="3"/>
  <c r="N528" i="3" s="1"/>
  <c r="M529" i="3"/>
  <c r="N529" i="3" s="1"/>
  <c r="M530" i="3"/>
  <c r="N530" i="3" s="1"/>
  <c r="M531" i="3"/>
  <c r="N531" i="3" s="1"/>
  <c r="M532" i="3"/>
  <c r="N532" i="3" s="1"/>
  <c r="M533" i="3"/>
  <c r="N533" i="3" s="1"/>
  <c r="M536" i="3"/>
  <c r="N536" i="3" s="1"/>
  <c r="M537" i="3"/>
  <c r="N537" i="3" s="1"/>
  <c r="M538" i="3"/>
  <c r="N538" i="3" s="1"/>
  <c r="M539" i="3"/>
  <c r="N539" i="3" s="1"/>
  <c r="M540" i="3"/>
  <c r="N540" i="3" s="1"/>
  <c r="M541" i="3"/>
  <c r="N541" i="3" s="1"/>
  <c r="M542" i="3"/>
  <c r="N542" i="3" s="1"/>
  <c r="M543" i="3"/>
  <c r="N543" i="3" s="1"/>
  <c r="M544" i="3"/>
  <c r="N544" i="3" s="1"/>
  <c r="M545" i="3"/>
  <c r="N545" i="3" s="1"/>
  <c r="M546" i="3"/>
  <c r="N546" i="3" s="1"/>
  <c r="M547" i="3"/>
  <c r="N547" i="3" s="1"/>
  <c r="M548" i="3"/>
  <c r="N548" i="3" s="1"/>
  <c r="M549" i="3"/>
  <c r="N549" i="3" s="1"/>
  <c r="M550" i="3"/>
  <c r="N550" i="3" s="1"/>
  <c r="M551" i="3"/>
  <c r="N551" i="3" s="1"/>
  <c r="M552" i="3"/>
  <c r="N552" i="3" s="1"/>
  <c r="M553" i="3"/>
  <c r="N553" i="3" s="1"/>
  <c r="M554" i="3"/>
  <c r="N554" i="3" s="1"/>
  <c r="M557" i="3"/>
  <c r="N557" i="3" s="1"/>
  <c r="M558" i="3"/>
  <c r="N558" i="3" s="1"/>
  <c r="M559" i="3"/>
  <c r="N559" i="3" s="1"/>
  <c r="M560" i="3"/>
  <c r="N560" i="3" s="1"/>
  <c r="M561" i="3"/>
  <c r="N561" i="3" s="1"/>
  <c r="M564" i="3"/>
  <c r="N564" i="3" s="1"/>
  <c r="M565" i="3"/>
  <c r="M566" i="3"/>
  <c r="N566" i="3" s="1"/>
  <c r="M567" i="3"/>
  <c r="N567" i="3" s="1"/>
  <c r="M568" i="3"/>
  <c r="N568" i="3" s="1"/>
  <c r="M571" i="3"/>
  <c r="N571" i="3" s="1"/>
  <c r="M572" i="3"/>
  <c r="N572" i="3" s="1"/>
  <c r="M573" i="3"/>
  <c r="N573" i="3" s="1"/>
  <c r="M574" i="3"/>
  <c r="N574" i="3" s="1"/>
  <c r="M575" i="3"/>
  <c r="N575" i="3" s="1"/>
  <c r="M576" i="3"/>
  <c r="N576" i="3" s="1"/>
  <c r="M577" i="3"/>
  <c r="N577" i="3" s="1"/>
  <c r="M578" i="3"/>
  <c r="N578" i="3" s="1"/>
  <c r="M579" i="3"/>
  <c r="N579" i="3" s="1"/>
  <c r="M580" i="3"/>
  <c r="N580" i="3" s="1"/>
  <c r="M581" i="3"/>
  <c r="N581" i="3" s="1"/>
  <c r="M582" i="3"/>
  <c r="N582" i="3" s="1"/>
  <c r="M583" i="3"/>
  <c r="N583" i="3" s="1"/>
  <c r="M584" i="3"/>
  <c r="N584" i="3" s="1"/>
  <c r="M585" i="3"/>
  <c r="N585" i="3" s="1"/>
  <c r="M586" i="3"/>
  <c r="N586" i="3" s="1"/>
  <c r="M587" i="3"/>
  <c r="N587" i="3" s="1"/>
  <c r="M588" i="3"/>
  <c r="N588" i="3" s="1"/>
  <c r="M589" i="3"/>
  <c r="N589" i="3" s="1"/>
  <c r="M590" i="3"/>
  <c r="N590" i="3" s="1"/>
  <c r="M591" i="3"/>
  <c r="N591" i="3" s="1"/>
  <c r="M592" i="3"/>
  <c r="N592" i="3" s="1"/>
  <c r="M593" i="3"/>
  <c r="N593" i="3" s="1"/>
  <c r="M594" i="3"/>
  <c r="N594" i="3" s="1"/>
  <c r="M595" i="3"/>
  <c r="N595" i="3" s="1"/>
  <c r="M596" i="3"/>
  <c r="N596" i="3" s="1"/>
  <c r="M597" i="3"/>
  <c r="N597" i="3" s="1"/>
  <c r="M598" i="3"/>
  <c r="N598" i="3" s="1"/>
  <c r="M599" i="3"/>
  <c r="N599" i="3" s="1"/>
  <c r="M600" i="3"/>
  <c r="N600" i="3" s="1"/>
  <c r="M601" i="3"/>
  <c r="N601" i="3" s="1"/>
  <c r="M602" i="3"/>
  <c r="N602" i="3" s="1"/>
  <c r="M603" i="3"/>
  <c r="N603" i="3" s="1"/>
  <c r="M604" i="3"/>
  <c r="N604" i="3" s="1"/>
  <c r="M605" i="3"/>
  <c r="N605" i="3" s="1"/>
  <c r="M606" i="3"/>
  <c r="N606" i="3" s="1"/>
  <c r="M607" i="3"/>
  <c r="N607" i="3" s="1"/>
  <c r="M608" i="3"/>
  <c r="N608" i="3" s="1"/>
  <c r="M609" i="3"/>
  <c r="N609" i="3" s="1"/>
  <c r="M610" i="3"/>
  <c r="N610" i="3" s="1"/>
  <c r="M611" i="3"/>
  <c r="N611" i="3" s="1"/>
  <c r="M614" i="3"/>
  <c r="N614" i="3" s="1"/>
  <c r="M615" i="3"/>
  <c r="N615" i="3" s="1"/>
  <c r="M616" i="3"/>
  <c r="N616" i="3" s="1"/>
  <c r="M617" i="3"/>
  <c r="N617" i="3" s="1"/>
  <c r="M618" i="3"/>
  <c r="N618" i="3" s="1"/>
  <c r="M619" i="3"/>
  <c r="N619" i="3" s="1"/>
  <c r="M621" i="3"/>
  <c r="N621" i="3" s="1"/>
  <c r="M622" i="3"/>
  <c r="N622" i="3" s="1"/>
  <c r="M623" i="3"/>
  <c r="N623" i="3" s="1"/>
  <c r="M624" i="3"/>
  <c r="N624" i="3" s="1"/>
  <c r="M625" i="3"/>
  <c r="N625" i="3" s="1"/>
  <c r="M628" i="3"/>
  <c r="N628" i="3" s="1"/>
  <c r="M629" i="3"/>
  <c r="N629" i="3" s="1"/>
  <c r="M630" i="3"/>
  <c r="N630" i="3" s="1"/>
  <c r="M631" i="3"/>
  <c r="N631" i="3" s="1"/>
  <c r="M632" i="3"/>
  <c r="N632" i="3" s="1"/>
  <c r="M633" i="3"/>
  <c r="N633" i="3" s="1"/>
  <c r="M635" i="3"/>
  <c r="N635" i="3" s="1"/>
  <c r="M636" i="3"/>
  <c r="N636" i="3" s="1"/>
  <c r="M637" i="3"/>
  <c r="N637" i="3" s="1"/>
  <c r="M638" i="3"/>
  <c r="N638" i="3" s="1"/>
  <c r="M639" i="3"/>
  <c r="N639" i="3" s="1"/>
  <c r="M640" i="3"/>
  <c r="N640" i="3" s="1"/>
  <c r="M642" i="3"/>
  <c r="N642" i="3" s="1"/>
  <c r="M643" i="3"/>
  <c r="N643" i="3" s="1"/>
  <c r="M644" i="3"/>
  <c r="N644" i="3" s="1"/>
  <c r="M645" i="3"/>
  <c r="N645" i="3" s="1"/>
  <c r="M646" i="3"/>
  <c r="N646" i="3" s="1"/>
  <c r="N648" i="3"/>
  <c r="M649" i="3"/>
  <c r="N649" i="3" s="1"/>
  <c r="M650" i="3"/>
  <c r="N650" i="3" s="1"/>
  <c r="M651" i="3"/>
  <c r="N651" i="3" s="1"/>
  <c r="M652" i="3"/>
  <c r="N652" i="3" s="1"/>
  <c r="M653" i="3"/>
  <c r="N653" i="3" s="1"/>
  <c r="M654" i="3"/>
  <c r="N654" i="3" s="1"/>
  <c r="M656" i="3"/>
  <c r="N656" i="3" s="1"/>
  <c r="M657" i="3"/>
  <c r="N657" i="3" s="1"/>
  <c r="M658" i="3"/>
  <c r="N658" i="3" s="1"/>
  <c r="M659" i="3"/>
  <c r="N659" i="3" s="1"/>
  <c r="M660" i="3"/>
  <c r="N660" i="3" s="1"/>
  <c r="M661" i="3"/>
  <c r="N661" i="3" s="1"/>
  <c r="M663" i="3"/>
  <c r="N663" i="3" s="1"/>
  <c r="M664" i="3"/>
  <c r="N664" i="3" s="1"/>
  <c r="M665" i="3"/>
  <c r="N665" i="3" s="1"/>
  <c r="M666" i="3"/>
  <c r="N666" i="3" s="1"/>
  <c r="M667" i="3"/>
  <c r="N667" i="3" s="1"/>
  <c r="M670" i="3"/>
  <c r="N670" i="3" s="1"/>
  <c r="M671" i="3"/>
  <c r="N671" i="3" s="1"/>
  <c r="M672" i="3"/>
  <c r="N672" i="3" s="1"/>
  <c r="M673" i="3"/>
  <c r="N673" i="3" s="1"/>
  <c r="M674" i="3"/>
  <c r="N674" i="3" s="1"/>
  <c r="M675" i="3"/>
  <c r="N675" i="3" s="1"/>
  <c r="M677" i="3"/>
  <c r="N677" i="3" s="1"/>
  <c r="M678" i="3"/>
  <c r="N678" i="3" s="1"/>
  <c r="M679" i="3"/>
  <c r="N679" i="3" s="1"/>
  <c r="M680" i="3"/>
  <c r="N680" i="3" s="1"/>
  <c r="M681" i="3"/>
  <c r="N681" i="3" s="1"/>
  <c r="M684" i="3"/>
  <c r="N684" i="3" s="1"/>
  <c r="M685" i="3"/>
  <c r="N685" i="3" s="1"/>
  <c r="M686" i="3"/>
  <c r="N686" i="3" s="1"/>
  <c r="M687" i="3"/>
  <c r="N687" i="3" s="1"/>
  <c r="M688" i="3"/>
  <c r="N688" i="3" s="1"/>
  <c r="M689" i="3"/>
  <c r="N689" i="3" s="1"/>
  <c r="M691" i="3"/>
  <c r="N691" i="3" s="1"/>
  <c r="M692" i="3"/>
  <c r="N692" i="3" s="1"/>
  <c r="M693" i="3"/>
  <c r="N693" i="3" s="1"/>
  <c r="M694" i="3"/>
  <c r="N694" i="3" s="1"/>
  <c r="M695" i="3"/>
  <c r="N695" i="3" s="1"/>
  <c r="M696" i="3"/>
  <c r="N696" i="3" s="1"/>
  <c r="M698" i="3"/>
  <c r="N698" i="3" s="1"/>
  <c r="M699" i="3"/>
  <c r="N699" i="3" s="1"/>
  <c r="M700" i="3"/>
  <c r="N700" i="3" s="1"/>
  <c r="M701" i="3"/>
  <c r="N701" i="3" s="1"/>
  <c r="M702" i="3"/>
  <c r="N702" i="3" s="1"/>
  <c r="N704" i="3"/>
  <c r="M705" i="3"/>
  <c r="N705" i="3" s="1"/>
  <c r="M706" i="3"/>
  <c r="N706" i="3" s="1"/>
  <c r="M707" i="3"/>
  <c r="N707" i="3" s="1"/>
  <c r="M708" i="3"/>
  <c r="N708" i="3" s="1"/>
  <c r="M709" i="3"/>
  <c r="N709" i="3" s="1"/>
  <c r="M710" i="3"/>
  <c r="N710" i="3" s="1"/>
  <c r="M711" i="3"/>
  <c r="N711" i="3" s="1"/>
  <c r="M712" i="3"/>
  <c r="N712" i="3" s="1"/>
  <c r="M713" i="3"/>
  <c r="N713" i="3" s="1"/>
  <c r="M714" i="3"/>
  <c r="N714" i="3" s="1"/>
  <c r="M715" i="3"/>
  <c r="N715" i="3" s="1"/>
  <c r="M716" i="3"/>
  <c r="N716" i="3" s="1"/>
  <c r="M717" i="3"/>
  <c r="N717" i="3" s="1"/>
  <c r="M718" i="3"/>
  <c r="N718" i="3" s="1"/>
  <c r="M719" i="3"/>
  <c r="N719" i="3" s="1"/>
  <c r="M720" i="3"/>
  <c r="N720" i="3" s="1"/>
  <c r="M721" i="3"/>
  <c r="N721" i="3" s="1"/>
  <c r="M722" i="3"/>
  <c r="N722" i="3" s="1"/>
  <c r="M723" i="3"/>
  <c r="N723" i="3" s="1"/>
  <c r="M724" i="3"/>
  <c r="N724" i="3" s="1"/>
  <c r="M725" i="3"/>
  <c r="N725" i="3" s="1"/>
  <c r="M726" i="3"/>
  <c r="N726" i="3" s="1"/>
  <c r="M727" i="3"/>
  <c r="N727" i="3" s="1"/>
  <c r="M728" i="3"/>
  <c r="N728" i="3" s="1"/>
  <c r="M729" i="3"/>
  <c r="N729" i="3" s="1"/>
  <c r="M730" i="3"/>
  <c r="N730" i="3" s="1"/>
  <c r="M731" i="3"/>
  <c r="N731" i="3" s="1"/>
  <c r="M732" i="3"/>
  <c r="N732" i="3" s="1"/>
  <c r="M733" i="3"/>
  <c r="N733" i="3" s="1"/>
  <c r="M734" i="3"/>
  <c r="N734" i="3" s="1"/>
  <c r="M735" i="3"/>
  <c r="N735" i="3" s="1"/>
  <c r="M736" i="3"/>
  <c r="N736" i="3" s="1"/>
  <c r="M737" i="3"/>
  <c r="N737" i="3" s="1"/>
  <c r="M738" i="3"/>
  <c r="N738" i="3" s="1"/>
  <c r="M739" i="3"/>
  <c r="N739" i="3" s="1"/>
  <c r="M740" i="3"/>
  <c r="N740" i="3" s="1"/>
  <c r="M741" i="3"/>
  <c r="N741" i="3" s="1"/>
  <c r="M743" i="3"/>
  <c r="N743" i="3" s="1"/>
  <c r="M744" i="3"/>
  <c r="N744" i="3" s="1"/>
  <c r="M745" i="3"/>
  <c r="N745" i="3" s="1"/>
  <c r="M746" i="3"/>
  <c r="M747" i="3"/>
  <c r="N747" i="3" s="1"/>
  <c r="M748" i="3"/>
  <c r="N748" i="3" s="1"/>
  <c r="M749" i="3"/>
  <c r="N749" i="3" s="1"/>
  <c r="M750" i="3"/>
  <c r="N750" i="3" s="1"/>
  <c r="M751" i="3"/>
  <c r="N751" i="3" s="1"/>
  <c r="M752" i="3"/>
  <c r="N752" i="3" s="1"/>
  <c r="M753" i="3"/>
  <c r="N753" i="3" s="1"/>
  <c r="M754" i="3"/>
  <c r="M755" i="3"/>
  <c r="N755" i="3" s="1"/>
  <c r="M756" i="3"/>
  <c r="N756" i="3" s="1"/>
  <c r="M757" i="3"/>
  <c r="N757" i="3" s="1"/>
  <c r="M758" i="3"/>
  <c r="N758" i="3" s="1"/>
  <c r="M759" i="3"/>
  <c r="N759" i="3" s="1"/>
  <c r="M760" i="3"/>
  <c r="N760" i="3" s="1"/>
  <c r="M761" i="3"/>
  <c r="N761" i="3" s="1"/>
  <c r="M762" i="3"/>
  <c r="N762" i="3" s="1"/>
  <c r="M763" i="3"/>
  <c r="N763" i="3" s="1"/>
  <c r="M764" i="3"/>
  <c r="N764" i="3" s="1"/>
  <c r="M765" i="3"/>
  <c r="N765" i="3" s="1"/>
  <c r="M766" i="3"/>
  <c r="N766" i="3" s="1"/>
  <c r="M767" i="3"/>
  <c r="N767" i="3" s="1"/>
  <c r="M768" i="3"/>
  <c r="N768" i="3" s="1"/>
  <c r="M769" i="3"/>
  <c r="N769" i="3" s="1"/>
  <c r="M770" i="3"/>
  <c r="N770" i="3" s="1"/>
  <c r="M771" i="3"/>
  <c r="N771" i="3" s="1"/>
  <c r="M772" i="3"/>
  <c r="N772" i="3" s="1"/>
  <c r="M773" i="3"/>
  <c r="N773" i="3" s="1"/>
  <c r="M779" i="3"/>
  <c r="N779" i="3" s="1"/>
  <c r="M780" i="3"/>
  <c r="N780" i="3" s="1"/>
  <c r="M781" i="3"/>
  <c r="N781" i="3" s="1"/>
  <c r="M782" i="3"/>
  <c r="N782" i="3" s="1"/>
  <c r="M783" i="3"/>
  <c r="N783" i="3" s="1"/>
  <c r="M784" i="3"/>
  <c r="N784" i="3" s="1"/>
  <c r="M785" i="3"/>
  <c r="N785" i="3" s="1"/>
  <c r="M786" i="3"/>
  <c r="N786" i="3" s="1"/>
  <c r="M787" i="3"/>
  <c r="N787" i="3" s="1"/>
  <c r="M788" i="3"/>
  <c r="N788" i="3" s="1"/>
  <c r="M789" i="3"/>
  <c r="N789" i="3" s="1"/>
  <c r="M790" i="3"/>
  <c r="N790" i="3" s="1"/>
  <c r="M791" i="3"/>
  <c r="N791" i="3" s="1"/>
  <c r="M792" i="3"/>
  <c r="N792" i="3" s="1"/>
  <c r="M793" i="3"/>
  <c r="N793" i="3" s="1"/>
  <c r="M794" i="3"/>
  <c r="N794" i="3" s="1"/>
  <c r="M795" i="3"/>
  <c r="N795" i="3" s="1"/>
  <c r="M796" i="3"/>
  <c r="N796" i="3" s="1"/>
  <c r="M797" i="3"/>
  <c r="N797" i="3" s="1"/>
  <c r="M798" i="3"/>
  <c r="N798" i="3" s="1"/>
  <c r="M799" i="3"/>
  <c r="N799" i="3" s="1"/>
  <c r="M800" i="3"/>
  <c r="N800" i="3" s="1"/>
  <c r="M801" i="3"/>
  <c r="N801" i="3" s="1"/>
  <c r="M802" i="3"/>
  <c r="N802" i="3" s="1"/>
  <c r="M803" i="3"/>
  <c r="N803" i="3" s="1"/>
  <c r="M804" i="3"/>
  <c r="N804" i="3" s="1"/>
  <c r="M805" i="3"/>
  <c r="N805" i="3" s="1"/>
  <c r="M806" i="3"/>
  <c r="N806" i="3" s="1"/>
  <c r="M807" i="3"/>
  <c r="M808" i="3"/>
  <c r="N808" i="3" s="1"/>
  <c r="M809" i="3"/>
  <c r="N809" i="3" s="1"/>
  <c r="M810" i="3"/>
  <c r="N810" i="3" s="1"/>
  <c r="M811" i="3"/>
  <c r="N811" i="3" s="1"/>
  <c r="M812" i="3"/>
  <c r="N812" i="3" s="1"/>
  <c r="M813" i="3"/>
  <c r="N813" i="3" s="1"/>
  <c r="M814" i="3"/>
  <c r="N814" i="3" s="1"/>
  <c r="M815" i="3"/>
  <c r="N815" i="3" s="1"/>
  <c r="M816" i="3"/>
  <c r="N816" i="3" s="1"/>
  <c r="M817" i="3"/>
  <c r="N817" i="3" s="1"/>
  <c r="M818" i="3"/>
  <c r="N818" i="3" s="1"/>
  <c r="M819" i="3"/>
  <c r="N819" i="3" s="1"/>
  <c r="M820" i="3"/>
  <c r="N820" i="3" s="1"/>
  <c r="M821" i="3"/>
  <c r="N821" i="3" s="1"/>
  <c r="M822" i="3"/>
  <c r="N822" i="3" s="1"/>
  <c r="M823" i="3"/>
  <c r="N823" i="3" s="1"/>
  <c r="M824" i="3"/>
  <c r="N824" i="3" s="1"/>
  <c r="M825" i="3"/>
  <c r="N825" i="3" s="1"/>
  <c r="M826" i="3"/>
  <c r="N826" i="3" s="1"/>
  <c r="M827" i="3"/>
  <c r="N827" i="3" s="1"/>
  <c r="M828" i="3"/>
  <c r="N828" i="3" s="1"/>
  <c r="M829" i="3"/>
  <c r="N829" i="3" s="1"/>
  <c r="M830" i="3"/>
  <c r="N830" i="3" s="1"/>
  <c r="M831" i="3"/>
  <c r="N831" i="3" s="1"/>
  <c r="M832" i="3"/>
  <c r="N832" i="3" s="1"/>
  <c r="M833" i="3"/>
  <c r="N833" i="3" s="1"/>
  <c r="M834" i="3"/>
  <c r="N834" i="3" s="1"/>
  <c r="M835" i="3"/>
  <c r="N835" i="3" s="1"/>
  <c r="M836" i="3"/>
  <c r="N836" i="3" s="1"/>
  <c r="M837" i="3"/>
  <c r="N837" i="3" s="1"/>
  <c r="M838" i="3"/>
  <c r="N838" i="3" s="1"/>
  <c r="M839" i="3"/>
  <c r="M840" i="3"/>
  <c r="N840" i="3" s="1"/>
  <c r="M841" i="3"/>
  <c r="N841" i="3" s="1"/>
  <c r="M842" i="3"/>
  <c r="N842" i="3" s="1"/>
  <c r="M843" i="3"/>
  <c r="N843" i="3" s="1"/>
  <c r="M844" i="3"/>
  <c r="N844" i="3" s="1"/>
  <c r="M845" i="3"/>
  <c r="N845" i="3" s="1"/>
  <c r="M846" i="3"/>
  <c r="N846" i="3" s="1"/>
  <c r="M847" i="3"/>
  <c r="N847" i="3" s="1"/>
  <c r="M848" i="3"/>
  <c r="N848" i="3" s="1"/>
  <c r="M849" i="3"/>
  <c r="N849" i="3" s="1"/>
  <c r="M850" i="3"/>
  <c r="N850" i="3" s="1"/>
  <c r="M851" i="3"/>
  <c r="N851" i="3" s="1"/>
  <c r="M852" i="3"/>
  <c r="N852" i="3" s="1"/>
  <c r="M853" i="3"/>
  <c r="N853" i="3" s="1"/>
  <c r="M854" i="3"/>
  <c r="N854" i="3" s="1"/>
  <c r="M855" i="3"/>
  <c r="N855" i="3" s="1"/>
  <c r="M856" i="3"/>
  <c r="N856" i="3" s="1"/>
  <c r="M857" i="3"/>
  <c r="N857" i="3" s="1"/>
  <c r="M858" i="3"/>
  <c r="N858" i="3" s="1"/>
  <c r="M859" i="3"/>
  <c r="N859" i="3" s="1"/>
  <c r="M860" i="3"/>
  <c r="N860" i="3" s="1"/>
  <c r="M861" i="3"/>
  <c r="N861" i="3" s="1"/>
  <c r="M862" i="3"/>
  <c r="N862" i="3" s="1"/>
  <c r="M863" i="3"/>
  <c r="N863" i="3" s="1"/>
  <c r="M864" i="3"/>
  <c r="N864" i="3"/>
  <c r="M865" i="3"/>
  <c r="N865" i="3" s="1"/>
  <c r="M866" i="3"/>
  <c r="N866" i="3" s="1"/>
  <c r="M867" i="3"/>
  <c r="N867" i="3" s="1"/>
  <c r="M911" i="3"/>
  <c r="N911" i="3" s="1"/>
  <c r="M912" i="3"/>
  <c r="N912" i="3" s="1"/>
  <c r="M913" i="3"/>
  <c r="N913" i="3" s="1"/>
  <c r="M914" i="3"/>
  <c r="N914" i="3" s="1"/>
  <c r="M915" i="3"/>
  <c r="N915" i="3" s="1"/>
  <c r="M916" i="3"/>
  <c r="N916" i="3" s="1"/>
  <c r="M917" i="3"/>
  <c r="N917" i="3" s="1"/>
  <c r="M918" i="3"/>
  <c r="N918" i="3" s="1"/>
  <c r="M919" i="3"/>
  <c r="N919" i="3" s="1"/>
  <c r="M920" i="3"/>
  <c r="N920" i="3" s="1"/>
  <c r="M921" i="3"/>
  <c r="N921" i="3"/>
  <c r="M922" i="3"/>
  <c r="N922" i="3" s="1"/>
  <c r="M923" i="3"/>
  <c r="N923" i="3" s="1"/>
  <c r="M924" i="3"/>
  <c r="N924" i="3" s="1"/>
  <c r="M925" i="3"/>
  <c r="N925" i="3" s="1"/>
  <c r="M926" i="3"/>
  <c r="N926" i="3" s="1"/>
  <c r="M927" i="3"/>
  <c r="N927" i="3" s="1"/>
  <c r="M928" i="3"/>
  <c r="N928" i="3" s="1"/>
  <c r="M929" i="3"/>
  <c r="N929" i="3" s="1"/>
  <c r="M930" i="3"/>
  <c r="N930" i="3" s="1"/>
  <c r="M931" i="3"/>
  <c r="N931" i="3" s="1"/>
  <c r="M932" i="3"/>
  <c r="N932" i="3" s="1"/>
  <c r="M933" i="3"/>
  <c r="M934" i="3"/>
  <c r="N934" i="3" s="1"/>
  <c r="M935" i="3"/>
  <c r="N935" i="3" s="1"/>
  <c r="M936" i="3"/>
  <c r="N936" i="3" s="1"/>
  <c r="M937" i="3"/>
  <c r="N937" i="3" s="1"/>
  <c r="M938" i="3"/>
  <c r="N938" i="3" s="1"/>
  <c r="M943" i="3"/>
  <c r="N943" i="3" s="1"/>
  <c r="M944" i="3"/>
  <c r="N944" i="3" s="1"/>
  <c r="M945" i="3"/>
  <c r="N945" i="3" s="1"/>
  <c r="M946" i="3"/>
  <c r="N946" i="3" s="1"/>
  <c r="M947" i="3"/>
  <c r="N947" i="3" s="1"/>
  <c r="M948" i="3"/>
  <c r="N948" i="3" s="1"/>
  <c r="M949" i="3"/>
  <c r="N949" i="3" s="1"/>
  <c r="M950" i="3"/>
  <c r="N950" i="3" s="1"/>
  <c r="M951" i="3"/>
  <c r="N951" i="3" s="1"/>
  <c r="M952" i="3"/>
  <c r="N952" i="3" s="1"/>
  <c r="M953" i="3"/>
  <c r="N953" i="3" s="1"/>
  <c r="M954" i="3"/>
  <c r="N954" i="3" s="1"/>
  <c r="M955" i="3"/>
  <c r="N955" i="3" s="1"/>
  <c r="M956" i="3"/>
  <c r="N956" i="3" s="1"/>
  <c r="M957" i="3"/>
  <c r="N957" i="3" s="1"/>
  <c r="M958" i="3"/>
  <c r="N958" i="3" s="1"/>
  <c r="M959" i="3"/>
  <c r="N959" i="3" s="1"/>
  <c r="M960" i="3"/>
  <c r="N960" i="3" s="1"/>
  <c r="M961" i="3"/>
  <c r="N961" i="3" s="1"/>
  <c r="M962" i="3"/>
  <c r="N962" i="3" s="1"/>
  <c r="M963" i="3"/>
  <c r="N963" i="3" s="1"/>
  <c r="M964" i="3"/>
  <c r="N964" i="3" s="1"/>
  <c r="M965" i="3"/>
  <c r="N965" i="3" s="1"/>
  <c r="M966" i="3"/>
  <c r="N966" i="3" s="1"/>
  <c r="M967" i="3"/>
  <c r="N967" i="3" s="1"/>
  <c r="M968" i="3"/>
  <c r="N968" i="3" s="1"/>
  <c r="M969" i="3"/>
  <c r="N969" i="3" s="1"/>
  <c r="M970" i="3"/>
  <c r="N970" i="3" s="1"/>
  <c r="M971" i="3"/>
  <c r="N971" i="3" s="1"/>
  <c r="M972" i="3"/>
  <c r="N972" i="3" s="1"/>
  <c r="M973" i="3"/>
  <c r="N973" i="3" s="1"/>
  <c r="M974" i="3"/>
  <c r="N974" i="3" s="1"/>
  <c r="M975" i="3"/>
  <c r="N975" i="3" s="1"/>
  <c r="M976" i="3"/>
  <c r="N976" i="3" s="1"/>
  <c r="M977" i="3"/>
  <c r="M978" i="3"/>
  <c r="N978" i="3" s="1"/>
  <c r="M979" i="3"/>
  <c r="N979" i="3" s="1"/>
  <c r="M980" i="3"/>
  <c r="N980" i="3" s="1"/>
  <c r="M981" i="3"/>
  <c r="N981" i="3" s="1"/>
  <c r="M982" i="3"/>
  <c r="N982" i="3" s="1"/>
  <c r="M983" i="3"/>
  <c r="N983" i="3" s="1"/>
  <c r="M984" i="3"/>
  <c r="N984" i="3" s="1"/>
  <c r="M985" i="3"/>
  <c r="N985" i="3" s="1"/>
  <c r="M986" i="3"/>
  <c r="N986" i="3" s="1"/>
  <c r="M987" i="3"/>
  <c r="N987" i="3" s="1"/>
  <c r="M988" i="3"/>
  <c r="N988" i="3" s="1"/>
  <c r="M989" i="3"/>
  <c r="N989" i="3" s="1"/>
  <c r="M990" i="3"/>
  <c r="N990" i="3" s="1"/>
  <c r="M991" i="3"/>
  <c r="N991" i="3" s="1"/>
  <c r="M992" i="3"/>
  <c r="N992" i="3" s="1"/>
  <c r="M993" i="3"/>
  <c r="N993" i="3" s="1"/>
  <c r="M994" i="3"/>
  <c r="N994" i="3" s="1"/>
  <c r="M995" i="3"/>
  <c r="N995" i="3" s="1"/>
  <c r="M996" i="3"/>
  <c r="N996" i="3" s="1"/>
  <c r="M997" i="3"/>
  <c r="N997" i="3" s="1"/>
  <c r="M998" i="3"/>
  <c r="N998" i="3" s="1"/>
  <c r="M999" i="3"/>
  <c r="N999" i="3" s="1"/>
  <c r="M1000" i="3"/>
  <c r="N1000" i="3" s="1"/>
  <c r="M1001" i="3"/>
  <c r="N1001" i="3" s="1"/>
  <c r="M1002" i="3"/>
  <c r="N1002" i="3" s="1"/>
  <c r="M1003" i="3"/>
  <c r="N1003" i="3" s="1"/>
  <c r="M1004" i="3"/>
  <c r="N1004" i="3" s="1"/>
  <c r="M1005" i="3"/>
  <c r="N1005" i="3" s="1"/>
  <c r="M1006" i="3"/>
  <c r="N1006" i="3" s="1"/>
  <c r="M1007" i="3"/>
  <c r="N1007" i="3" s="1"/>
  <c r="M1008" i="3"/>
  <c r="N1008" i="3" s="1"/>
  <c r="M1009" i="3"/>
  <c r="N1009" i="3" s="1"/>
  <c r="M1010" i="3"/>
  <c r="N1010" i="3" s="1"/>
  <c r="M1011" i="3"/>
  <c r="N1011" i="3" s="1"/>
  <c r="M1012" i="3"/>
  <c r="N1012" i="3" s="1"/>
  <c r="M1013" i="3"/>
  <c r="N1013" i="3" s="1"/>
  <c r="M1014" i="3"/>
  <c r="N1014" i="3" s="1"/>
  <c r="M1015" i="3"/>
  <c r="N1015" i="3" s="1"/>
  <c r="M1016" i="3"/>
  <c r="N1016" i="3" s="1"/>
  <c r="M1017" i="3"/>
  <c r="N1017" i="3" s="1"/>
  <c r="M1018" i="3"/>
  <c r="N1018" i="3" s="1"/>
  <c r="M1019" i="3"/>
  <c r="N1019" i="3" s="1"/>
  <c r="M1020" i="3"/>
  <c r="N1020" i="3" s="1"/>
  <c r="M1021" i="3"/>
  <c r="N1021" i="3" s="1"/>
  <c r="M1022" i="3"/>
  <c r="M1023" i="3"/>
  <c r="N1023" i="3" s="1"/>
  <c r="M1024" i="3"/>
  <c r="N1024" i="3" s="1"/>
  <c r="M1025" i="3"/>
  <c r="N1025" i="3" s="1"/>
  <c r="M1026" i="3"/>
  <c r="N1026" i="3" s="1"/>
  <c r="M1027" i="3"/>
  <c r="N1027" i="3" s="1"/>
  <c r="M1028" i="3"/>
  <c r="N1028" i="3" s="1"/>
  <c r="M1029" i="3"/>
  <c r="N1029" i="3" s="1"/>
  <c r="M1030" i="3"/>
  <c r="N1030" i="3" s="1"/>
  <c r="M1031" i="3"/>
  <c r="N1031" i="3" s="1"/>
  <c r="M1032" i="3"/>
  <c r="N1032" i="3" s="1"/>
  <c r="M1033" i="3"/>
  <c r="N1033" i="3" s="1"/>
  <c r="M1034" i="3"/>
  <c r="N1034" i="3" s="1"/>
  <c r="M1035" i="3"/>
  <c r="N1035" i="3" s="1"/>
  <c r="M1036" i="3"/>
  <c r="N1036" i="3" s="1"/>
  <c r="M1037" i="3"/>
  <c r="N1037" i="3" s="1"/>
  <c r="M1038" i="3"/>
  <c r="N1038" i="3" s="1"/>
  <c r="M1039" i="3"/>
  <c r="N1039" i="3" s="1"/>
  <c r="M1040" i="3"/>
  <c r="N1040" i="3" s="1"/>
  <c r="M1041" i="3"/>
  <c r="N1041" i="3" s="1"/>
  <c r="M1042" i="3"/>
  <c r="N1042" i="3" s="1"/>
  <c r="M1043" i="3"/>
  <c r="N1043" i="3" s="1"/>
  <c r="M1044" i="3"/>
  <c r="N1044" i="3" s="1"/>
  <c r="M1045" i="3"/>
  <c r="N1045" i="3" s="1"/>
  <c r="M1046" i="3"/>
  <c r="N1046" i="3" s="1"/>
  <c r="M1047" i="3"/>
  <c r="N1047" i="3" s="1"/>
  <c r="M1048" i="3"/>
  <c r="N1048" i="3" s="1"/>
  <c r="M1049" i="3"/>
  <c r="N1049" i="3" s="1"/>
  <c r="M1050" i="3"/>
  <c r="N1050" i="3" s="1"/>
  <c r="M1051" i="3"/>
  <c r="N1051" i="3" s="1"/>
  <c r="M1052" i="3"/>
  <c r="N1052" i="3" s="1"/>
  <c r="M1053" i="3"/>
  <c r="N1053" i="3" s="1"/>
  <c r="M1054" i="3"/>
  <c r="N1054" i="3" s="1"/>
  <c r="M1055" i="3"/>
  <c r="N1055" i="3" s="1"/>
  <c r="M1056" i="3"/>
  <c r="N1056" i="3" s="1"/>
  <c r="M1057" i="3"/>
  <c r="N1057" i="3" s="1"/>
  <c r="M1058" i="3"/>
  <c r="N1058" i="3" s="1"/>
  <c r="M1059" i="3"/>
  <c r="N1059" i="3" s="1"/>
  <c r="M1060" i="3"/>
  <c r="N1060" i="3" s="1"/>
  <c r="M1061" i="3"/>
  <c r="N1061" i="3" s="1"/>
  <c r="M1062" i="3"/>
  <c r="M1063" i="3"/>
  <c r="N1063" i="3" s="1"/>
  <c r="M1064" i="3"/>
  <c r="N1064" i="3" s="1"/>
  <c r="M1065" i="3"/>
  <c r="N1065" i="3" s="1"/>
  <c r="M1066" i="3"/>
  <c r="N1066" i="3" s="1"/>
  <c r="M1067" i="3"/>
  <c r="N1067" i="3" s="1"/>
  <c r="M1068" i="3"/>
  <c r="N1068" i="3" s="1"/>
  <c r="M1069" i="3"/>
  <c r="N1069" i="3" s="1"/>
  <c r="M1070" i="3"/>
  <c r="N1070" i="3" s="1"/>
  <c r="M1071" i="3"/>
  <c r="N1071" i="3" s="1"/>
  <c r="M1072" i="3"/>
  <c r="N1072" i="3" s="1"/>
  <c r="M1073" i="3"/>
  <c r="N1073" i="3" s="1"/>
  <c r="M1074" i="3"/>
  <c r="N1074" i="3" s="1"/>
  <c r="M1075" i="3"/>
  <c r="N1075" i="3" s="1"/>
  <c r="M1076" i="3"/>
  <c r="N1076" i="3" s="1"/>
  <c r="M1077" i="3"/>
  <c r="N1077" i="3" s="1"/>
  <c r="M1078" i="3"/>
  <c r="N1078" i="3" s="1"/>
  <c r="M1079" i="3"/>
  <c r="N1079" i="3" s="1"/>
  <c r="M1080" i="3"/>
  <c r="N1080" i="3" s="1"/>
  <c r="M1081" i="3"/>
  <c r="N1081" i="3" s="1"/>
  <c r="M1082" i="3"/>
  <c r="N1082" i="3" s="1"/>
  <c r="M1083" i="3"/>
  <c r="N1083" i="3" s="1"/>
  <c r="M1084" i="3"/>
  <c r="N1084" i="3" s="1"/>
  <c r="M1085" i="3"/>
  <c r="N1085" i="3" s="1"/>
  <c r="M1086" i="3"/>
  <c r="N1086" i="3" s="1"/>
  <c r="M1087" i="3"/>
  <c r="N1087" i="3" s="1"/>
  <c r="M1088" i="3"/>
  <c r="N1088" i="3" s="1"/>
  <c r="M1089" i="3"/>
  <c r="N1089" i="3" s="1"/>
  <c r="M1090" i="3"/>
  <c r="N1090" i="3" s="1"/>
  <c r="M1091" i="3"/>
  <c r="N1091" i="3" s="1"/>
  <c r="M1092" i="3"/>
  <c r="N1092" i="3" s="1"/>
  <c r="M1093" i="3"/>
  <c r="N1093" i="3" s="1"/>
  <c r="M1094" i="3"/>
  <c r="N1094" i="3" s="1"/>
  <c r="M1095" i="3"/>
  <c r="N1095" i="3" s="1"/>
  <c r="M1096" i="3"/>
  <c r="N1096" i="3" s="1"/>
  <c r="M1097" i="3"/>
  <c r="N1097" i="3" s="1"/>
  <c r="M1098" i="3"/>
  <c r="N1098" i="3" s="1"/>
  <c r="M1099" i="3"/>
  <c r="N1099" i="3" s="1"/>
  <c r="M1100" i="3"/>
  <c r="N1100" i="3" s="1"/>
  <c r="M1101" i="3"/>
  <c r="N1101" i="3" s="1"/>
  <c r="M1102" i="3"/>
  <c r="N1102" i="3" s="1"/>
  <c r="M1103" i="3"/>
  <c r="N1103" i="3" s="1"/>
  <c r="M1104" i="3"/>
  <c r="N1104" i="3" s="1"/>
  <c r="M1105" i="3"/>
  <c r="N1105" i="3" s="1"/>
  <c r="M1106" i="3"/>
  <c r="N1106" i="3" s="1"/>
  <c r="M1107" i="3"/>
  <c r="N1107" i="3" s="1"/>
  <c r="M1108" i="3"/>
  <c r="N1108" i="3" s="1"/>
  <c r="M1109" i="3"/>
  <c r="N1109" i="3" s="1"/>
  <c r="M1110" i="3"/>
  <c r="N1110" i="3" s="1"/>
  <c r="M1111" i="3"/>
  <c r="N1111" i="3" s="1"/>
  <c r="M1112" i="3"/>
  <c r="N1112" i="3" s="1"/>
  <c r="M1113" i="3"/>
  <c r="N1113" i="3" s="1"/>
  <c r="M1114" i="3"/>
  <c r="N1114" i="3" s="1"/>
  <c r="M1115" i="3"/>
  <c r="N1115" i="3" s="1"/>
  <c r="M1116" i="3"/>
  <c r="N1116" i="3" s="1"/>
  <c r="M1117" i="3"/>
  <c r="N1117" i="3" s="1"/>
  <c r="M1118" i="3"/>
  <c r="N1118" i="3" s="1"/>
  <c r="M1119" i="3"/>
  <c r="N1119" i="3" s="1"/>
  <c r="M1120" i="3"/>
  <c r="N1120" i="3" s="1"/>
  <c r="M1121" i="3"/>
  <c r="N1121" i="3" s="1"/>
  <c r="M1122" i="3"/>
  <c r="N1122" i="3" s="1"/>
  <c r="M1123" i="3"/>
  <c r="N1123" i="3" s="1"/>
  <c r="M1124" i="3"/>
  <c r="N1124" i="3" s="1"/>
  <c r="M1125" i="3"/>
  <c r="N1125" i="3" s="1"/>
  <c r="M1126" i="3"/>
  <c r="N1126" i="3" s="1"/>
  <c r="M1127" i="3"/>
  <c r="N1127" i="3" s="1"/>
  <c r="M1128" i="3"/>
  <c r="N1128" i="3" s="1"/>
  <c r="M1129" i="3"/>
  <c r="N1129" i="3" s="1"/>
  <c r="M1130" i="3"/>
  <c r="N1130" i="3" s="1"/>
  <c r="M1131" i="3"/>
  <c r="N1131" i="3" s="1"/>
  <c r="M1132" i="3"/>
  <c r="N1132" i="3" s="1"/>
  <c r="M1133" i="3"/>
  <c r="N1133" i="3"/>
  <c r="M1134" i="3"/>
  <c r="N1134" i="3" s="1"/>
  <c r="M1135" i="3"/>
  <c r="N1135" i="3" s="1"/>
  <c r="M1136" i="3"/>
  <c r="N1136" i="3" s="1"/>
  <c r="M1137" i="3"/>
  <c r="N1137" i="3" s="1"/>
  <c r="M1138" i="3"/>
  <c r="N1138" i="3" s="1"/>
  <c r="M1139" i="3"/>
  <c r="N1139" i="3" s="1"/>
  <c r="M1140" i="3"/>
  <c r="N1140" i="3" s="1"/>
  <c r="M1141" i="3"/>
  <c r="N1141" i="3" s="1"/>
  <c r="M1142" i="3"/>
  <c r="N1142" i="3" s="1"/>
  <c r="M1143" i="3"/>
  <c r="N1143" i="3" s="1"/>
  <c r="M1144" i="3"/>
  <c r="N1144" i="3" s="1"/>
  <c r="M1145" i="3"/>
  <c r="N1145" i="3" s="1"/>
  <c r="M1146" i="3"/>
  <c r="N1146" i="3" s="1"/>
  <c r="M1147" i="3"/>
  <c r="N1147" i="3" s="1"/>
  <c r="M1148" i="3"/>
  <c r="N1148" i="3" s="1"/>
  <c r="M1149" i="3"/>
  <c r="N1149" i="3" s="1"/>
  <c r="M1150" i="3"/>
  <c r="N1150" i="3" s="1"/>
  <c r="M1151" i="3"/>
  <c r="N1151" i="3" s="1"/>
  <c r="M1152" i="3"/>
  <c r="N1152" i="3" s="1"/>
  <c r="M1153" i="3"/>
  <c r="N1153" i="3" s="1"/>
  <c r="M1154" i="3"/>
  <c r="N1154" i="3" s="1"/>
  <c r="M1155" i="3"/>
  <c r="N1155" i="3" s="1"/>
  <c r="M1156" i="3"/>
  <c r="N1156" i="3" s="1"/>
  <c r="M1157" i="3"/>
  <c r="N1157" i="3" s="1"/>
  <c r="M1158" i="3"/>
  <c r="N1158" i="3" s="1"/>
  <c r="M1159" i="3"/>
  <c r="N1159" i="3" s="1"/>
  <c r="M1160" i="3"/>
  <c r="N1160" i="3" s="1"/>
  <c r="M1161" i="3"/>
  <c r="N1161" i="3" s="1"/>
  <c r="M1162" i="3"/>
  <c r="N1162" i="3" s="1"/>
  <c r="M1163" i="3"/>
  <c r="N1163" i="3" s="1"/>
  <c r="M1164" i="3"/>
  <c r="N1164" i="3" s="1"/>
  <c r="M1165" i="3"/>
  <c r="N1165" i="3" s="1"/>
  <c r="M1166" i="3"/>
  <c r="N1166" i="3" s="1"/>
  <c r="M1167" i="3"/>
  <c r="N1167" i="3" s="1"/>
  <c r="M1168" i="3"/>
  <c r="N1168" i="3" s="1"/>
  <c r="M1169" i="3"/>
  <c r="N1169" i="3" s="1"/>
  <c r="M1170" i="3"/>
  <c r="N1170" i="3" s="1"/>
  <c r="M1171" i="3"/>
  <c r="N1171" i="3" s="1"/>
  <c r="M1172" i="3"/>
  <c r="N1172" i="3" s="1"/>
  <c r="M1173" i="3"/>
  <c r="N1173" i="3" s="1"/>
  <c r="M1174" i="3"/>
  <c r="N1174" i="3" s="1"/>
  <c r="M1175" i="3"/>
  <c r="N1175" i="3" s="1"/>
  <c r="M1176" i="3"/>
  <c r="N1176" i="3" s="1"/>
  <c r="M1177" i="3"/>
  <c r="N1177" i="3" s="1"/>
  <c r="M1178" i="3"/>
  <c r="N1178" i="3" s="1"/>
  <c r="M1179" i="3"/>
  <c r="N1179" i="3" s="1"/>
  <c r="M1180" i="3"/>
  <c r="N1180" i="3" s="1"/>
  <c r="M1181" i="3"/>
  <c r="N1181" i="3" s="1"/>
  <c r="M1182" i="3"/>
  <c r="N1182" i="3" s="1"/>
  <c r="M1183" i="3"/>
  <c r="N1183" i="3" s="1"/>
  <c r="M1184" i="3"/>
  <c r="N1184" i="3" s="1"/>
  <c r="M1185" i="3"/>
  <c r="N1185" i="3" s="1"/>
  <c r="M1186" i="3"/>
  <c r="N1186" i="3" s="1"/>
  <c r="M1187" i="3"/>
  <c r="N1187" i="3" s="1"/>
  <c r="M1188" i="3"/>
  <c r="N1188" i="3" s="1"/>
  <c r="M1189" i="3"/>
  <c r="N1189" i="3" s="1"/>
  <c r="M1190" i="3"/>
  <c r="N1190" i="3" s="1"/>
  <c r="M1191" i="3"/>
  <c r="N1191" i="3" s="1"/>
  <c r="M1192" i="3"/>
  <c r="N1192" i="3" s="1"/>
  <c r="M1193" i="3"/>
  <c r="N1193" i="3" s="1"/>
  <c r="M1194" i="3"/>
  <c r="N1194" i="3" s="1"/>
  <c r="M1195" i="3"/>
  <c r="N1195" i="3" s="1"/>
  <c r="M1196" i="3"/>
  <c r="N1196" i="3" s="1"/>
  <c r="M1197" i="3"/>
  <c r="N1197" i="3" s="1"/>
  <c r="M1198" i="3"/>
  <c r="N1198" i="3" s="1"/>
  <c r="M1199" i="3"/>
  <c r="N1199" i="3" s="1"/>
  <c r="M1200" i="3"/>
  <c r="N1200" i="3" s="1"/>
  <c r="M1201" i="3"/>
  <c r="N1201" i="3" s="1"/>
  <c r="M1202" i="3"/>
  <c r="N1202" i="3" s="1"/>
  <c r="M1203" i="3"/>
  <c r="N1203" i="3" s="1"/>
  <c r="M1204" i="3"/>
  <c r="N1204" i="3" s="1"/>
  <c r="M1205" i="3"/>
  <c r="N1205" i="3" s="1"/>
  <c r="M1206" i="3"/>
  <c r="N1206" i="3" s="1"/>
  <c r="M1207" i="3"/>
  <c r="N1207" i="3" s="1"/>
  <c r="M1208" i="3"/>
  <c r="N1208" i="3"/>
  <c r="M1209" i="3"/>
  <c r="N1209" i="3" s="1"/>
  <c r="M1212" i="3"/>
  <c r="N1212" i="3" s="1"/>
  <c r="M1213" i="3"/>
  <c r="N1213" i="3" s="1"/>
  <c r="M1214" i="3"/>
  <c r="N1214" i="3" s="1"/>
  <c r="M1215" i="3"/>
  <c r="N1215" i="3" s="1"/>
  <c r="M1216" i="3"/>
  <c r="N1216" i="3" s="1"/>
  <c r="M1217" i="3"/>
  <c r="N1217" i="3" s="1"/>
  <c r="M1218" i="3"/>
  <c r="N1218" i="3" s="1"/>
  <c r="M1219" i="3"/>
  <c r="N1219" i="3" s="1"/>
  <c r="M1220" i="3"/>
  <c r="N1220" i="3" s="1"/>
  <c r="M1221" i="3"/>
  <c r="N1221" i="3" s="1"/>
  <c r="M1222" i="3"/>
  <c r="N1222" i="3" s="1"/>
  <c r="M1223" i="3"/>
  <c r="N1223" i="3" s="1"/>
  <c r="M1224" i="3"/>
  <c r="N1224" i="3" s="1"/>
  <c r="M1225" i="3"/>
  <c r="N1225" i="3" s="1"/>
  <c r="M1226" i="3"/>
  <c r="N1226" i="3" s="1"/>
  <c r="M1227" i="3"/>
  <c r="N1227" i="3" s="1"/>
  <c r="M1228" i="3"/>
  <c r="N1228" i="3" s="1"/>
  <c r="M1229" i="3"/>
  <c r="N1229" i="3" s="1"/>
  <c r="M1230" i="3"/>
  <c r="N1230" i="3" s="1"/>
  <c r="M1231" i="3"/>
  <c r="N1231" i="3" s="1"/>
  <c r="M1232" i="3"/>
  <c r="N1232" i="3" s="1"/>
  <c r="M1233" i="3"/>
  <c r="N1233" i="3" s="1"/>
  <c r="M1234" i="3"/>
  <c r="N1234" i="3" s="1"/>
  <c r="M1235" i="3"/>
  <c r="N1235" i="3" s="1"/>
  <c r="M1236" i="3"/>
  <c r="N1236" i="3" s="1"/>
  <c r="M1237" i="3"/>
  <c r="N1237" i="3" s="1"/>
  <c r="M1238" i="3"/>
  <c r="N1238" i="3" s="1"/>
  <c r="M1239" i="3"/>
  <c r="N1239" i="3" s="1"/>
  <c r="M1240" i="3"/>
  <c r="N1240" i="3" s="1"/>
  <c r="M1241" i="3"/>
  <c r="N1241" i="3" s="1"/>
  <c r="M1242" i="3"/>
  <c r="N1242" i="3" s="1"/>
  <c r="M1243" i="3"/>
  <c r="N1243" i="3" s="1"/>
  <c r="M1244" i="3"/>
  <c r="N1244" i="3" s="1"/>
  <c r="M1245" i="3"/>
  <c r="N1245" i="3" s="1"/>
  <c r="M1246" i="3"/>
  <c r="N1246" i="3" s="1"/>
  <c r="M1247" i="3"/>
  <c r="N1247" i="3" s="1"/>
  <c r="M1248" i="3"/>
  <c r="N1248" i="3" s="1"/>
  <c r="M1249" i="3"/>
  <c r="N1249" i="3" s="1"/>
  <c r="M1250" i="3"/>
  <c r="N1250" i="3" s="1"/>
  <c r="M1251" i="3"/>
  <c r="N1251" i="3" s="1"/>
  <c r="M1252" i="3"/>
  <c r="N1252" i="3" s="1"/>
  <c r="M1253" i="3"/>
  <c r="N1253" i="3" s="1"/>
  <c r="M1254" i="3"/>
  <c r="N1254" i="3" s="1"/>
  <c r="M1255" i="3"/>
  <c r="N1255" i="3" s="1"/>
  <c r="M1256" i="3"/>
  <c r="N1256" i="3" s="1"/>
  <c r="M1257" i="3"/>
  <c r="N1257" i="3" s="1"/>
  <c r="M1258" i="3"/>
  <c r="N1258" i="3" s="1"/>
  <c r="M1259" i="3"/>
  <c r="N1259" i="3" s="1"/>
  <c r="M1260" i="3"/>
  <c r="N1260" i="3" s="1"/>
  <c r="M1261" i="3"/>
  <c r="N1261" i="3" s="1"/>
  <c r="M1262" i="3"/>
  <c r="N1262" i="3" s="1"/>
  <c r="M1263" i="3"/>
  <c r="N1263" i="3" s="1"/>
  <c r="M1264" i="3"/>
  <c r="N1264" i="3" s="1"/>
  <c r="M1265" i="3"/>
  <c r="N1265" i="3" s="1"/>
  <c r="M1266" i="3"/>
  <c r="N1266" i="3" s="1"/>
  <c r="M1267" i="3"/>
  <c r="N1267" i="3" s="1"/>
  <c r="M1268" i="3"/>
  <c r="N1268" i="3" s="1"/>
  <c r="M1269" i="3"/>
  <c r="N1269" i="3" s="1"/>
  <c r="M1270" i="3"/>
  <c r="N1270" i="3" s="1"/>
  <c r="M1271" i="3"/>
  <c r="N1271" i="3" s="1"/>
  <c r="M1272" i="3"/>
  <c r="N1272" i="3" s="1"/>
  <c r="M1273" i="3"/>
  <c r="N1273" i="3" s="1"/>
  <c r="M1274" i="3"/>
  <c r="N1274" i="3" s="1"/>
  <c r="M1275" i="3"/>
  <c r="N1275" i="3" s="1"/>
  <c r="M1276" i="3"/>
  <c r="N1276" i="3" s="1"/>
  <c r="M1277" i="3"/>
  <c r="N1277" i="3" s="1"/>
  <c r="M1278" i="3"/>
  <c r="N1278" i="3" s="1"/>
  <c r="M1279" i="3"/>
  <c r="N1279" i="3" s="1"/>
  <c r="M1280" i="3"/>
  <c r="N1280" i="3" s="1"/>
  <c r="M1281" i="3"/>
  <c r="N1281" i="3" s="1"/>
  <c r="M1282" i="3"/>
  <c r="N1282" i="3" s="1"/>
  <c r="M1283" i="3"/>
  <c r="N1283" i="3" s="1"/>
  <c r="M1284" i="3"/>
  <c r="N1284" i="3" s="1"/>
  <c r="M1285" i="3"/>
  <c r="N1285" i="3" s="1"/>
  <c r="M1286" i="3"/>
  <c r="N1286" i="3" s="1"/>
  <c r="M1287" i="3"/>
  <c r="N1287" i="3" s="1"/>
  <c r="M1288" i="3"/>
  <c r="N1288" i="3" s="1"/>
  <c r="M1289" i="3"/>
  <c r="N1289" i="3" s="1"/>
  <c r="M1290" i="3"/>
  <c r="N1290" i="3" s="1"/>
  <c r="M1291" i="3"/>
  <c r="N1291" i="3" s="1"/>
  <c r="M1292" i="3"/>
  <c r="N1292" i="3" s="1"/>
  <c r="M1293" i="3"/>
  <c r="N1293" i="3" s="1"/>
  <c r="M1294" i="3"/>
  <c r="N1294" i="3" s="1"/>
  <c r="M1295" i="3"/>
  <c r="N1295" i="3" s="1"/>
  <c r="M1296" i="3"/>
  <c r="N1296" i="3" s="1"/>
  <c r="M1297" i="3"/>
  <c r="N1297" i="3" s="1"/>
  <c r="M1298" i="3"/>
  <c r="N1298" i="3" s="1"/>
  <c r="M1299" i="3"/>
  <c r="N1299" i="3" s="1"/>
  <c r="M1300" i="3"/>
  <c r="N1300" i="3" s="1"/>
  <c r="M1301" i="3"/>
  <c r="N1301" i="3" s="1"/>
  <c r="M1302" i="3"/>
  <c r="N1302" i="3" s="1"/>
  <c r="M1303" i="3"/>
  <c r="N1303" i="3" s="1"/>
  <c r="M1304" i="3"/>
  <c r="N1304" i="3" s="1"/>
  <c r="M1305" i="3"/>
  <c r="N1305" i="3" s="1"/>
  <c r="M1306" i="3"/>
  <c r="N1306" i="3" s="1"/>
  <c r="M1307" i="3"/>
  <c r="N1307" i="3" s="1"/>
  <c r="M1308" i="3"/>
  <c r="N1308" i="3" s="1"/>
  <c r="M1309" i="3"/>
  <c r="N1309" i="3" s="1"/>
  <c r="M1310" i="3"/>
  <c r="N1310" i="3" s="1"/>
  <c r="M1311" i="3"/>
  <c r="N1311" i="3" s="1"/>
  <c r="M1312" i="3"/>
  <c r="N1312" i="3" s="1"/>
  <c r="M1313" i="3"/>
  <c r="N1313" i="3" s="1"/>
  <c r="M1314" i="3"/>
  <c r="N1314" i="3" s="1"/>
  <c r="M1315" i="3"/>
  <c r="N1315" i="3" s="1"/>
  <c r="M1316" i="3"/>
  <c r="N1316" i="3" s="1"/>
  <c r="M1344" i="3"/>
  <c r="N1344" i="3" s="1"/>
  <c r="M1345" i="3"/>
  <c r="N1345" i="3" s="1"/>
  <c r="M1346" i="3"/>
  <c r="N1346" i="3" s="1"/>
  <c r="M1347" i="3"/>
  <c r="N1347" i="3" s="1"/>
  <c r="M1348" i="3"/>
  <c r="N1348" i="3" s="1"/>
  <c r="M1351" i="3"/>
  <c r="N1351" i="3" s="1"/>
  <c r="M1352" i="3"/>
  <c r="N1352" i="3" s="1"/>
  <c r="M1353" i="3"/>
  <c r="N1353" i="3" s="1"/>
  <c r="M1354" i="3"/>
  <c r="N1354" i="3" s="1"/>
  <c r="M1355" i="3"/>
  <c r="N1355" i="3" s="1"/>
  <c r="N1356" i="3"/>
  <c r="M1358" i="3"/>
  <c r="N1358" i="3" s="1"/>
  <c r="M1359" i="3"/>
  <c r="N1359" i="3" s="1"/>
  <c r="M1360" i="3"/>
  <c r="N1360" i="3" s="1"/>
  <c r="M1361" i="3"/>
  <c r="N1361" i="3" s="1"/>
  <c r="M1362" i="3"/>
  <c r="N1362" i="3" s="1"/>
  <c r="M1363" i="3"/>
  <c r="M1364" i="3" s="1"/>
  <c r="N1364" i="3" s="1"/>
  <c r="M1365" i="3"/>
  <c r="N1365" i="3" s="1"/>
  <c r="M1366" i="3"/>
  <c r="N1366" i="3" s="1"/>
  <c r="M1367" i="3"/>
  <c r="N1367" i="3" s="1"/>
  <c r="M1368" i="3"/>
  <c r="N1368" i="3" s="1"/>
  <c r="M1369" i="3"/>
  <c r="N1369" i="3" s="1"/>
  <c r="M1370" i="3"/>
  <c r="N1370" i="3" s="1"/>
  <c r="N1371" i="3"/>
  <c r="M1372" i="3"/>
  <c r="N1372" i="3" s="1"/>
  <c r="M1373" i="3"/>
  <c r="N1373" i="3" s="1"/>
  <c r="M1378" i="3"/>
  <c r="N1378" i="3" s="1"/>
  <c r="M1379" i="3"/>
  <c r="N1379" i="3" s="1"/>
  <c r="M1380" i="3"/>
  <c r="N1380" i="3" s="1"/>
  <c r="M1381" i="3"/>
  <c r="N1381" i="3" s="1"/>
  <c r="M1382" i="3"/>
  <c r="N1382" i="3" s="1"/>
  <c r="N1383" i="3"/>
  <c r="M1385" i="3"/>
  <c r="N1385" i="3" s="1"/>
  <c r="M1386" i="3"/>
  <c r="N1386" i="3" s="1"/>
  <c r="M1387" i="3"/>
  <c r="N1387" i="3" s="1"/>
  <c r="M1388" i="3"/>
  <c r="N1388" i="3" s="1"/>
  <c r="M1389" i="3"/>
  <c r="N1389" i="3" s="1"/>
  <c r="N1390" i="3"/>
  <c r="M1392" i="3"/>
  <c r="N1392" i="3" s="1"/>
  <c r="M1393" i="3"/>
  <c r="N1393" i="3" s="1"/>
  <c r="M1394" i="3"/>
  <c r="N1394" i="3" s="1"/>
  <c r="M1395" i="3"/>
  <c r="N1395" i="3" s="1"/>
  <c r="M1396" i="3"/>
  <c r="N1396" i="3" s="1"/>
  <c r="M1397" i="3"/>
  <c r="N1397" i="3" s="1"/>
  <c r="M1398" i="3"/>
  <c r="N1398" i="3" s="1"/>
  <c r="M1399" i="3"/>
  <c r="N1399" i="3" s="1"/>
  <c r="M1400" i="3"/>
  <c r="N1400" i="3" s="1"/>
  <c r="M1401" i="3"/>
  <c r="N1401" i="3" s="1"/>
  <c r="M1402" i="3"/>
  <c r="N1402" i="3" s="1"/>
  <c r="M1403" i="3"/>
  <c r="N1403" i="3" s="1"/>
  <c r="M1406" i="3"/>
  <c r="N1406" i="3" s="1"/>
  <c r="M1407" i="3"/>
  <c r="N1407" i="3" s="1"/>
  <c r="M1408" i="3"/>
  <c r="N1408" i="3" s="1"/>
  <c r="M1409" i="3"/>
  <c r="N1409" i="3" s="1"/>
  <c r="M1410" i="3"/>
  <c r="N1410" i="3" s="1"/>
  <c r="M1411" i="3"/>
  <c r="N1411" i="3" s="1"/>
  <c r="M1413" i="3"/>
  <c r="N1413" i="3" s="1"/>
  <c r="M1414" i="3"/>
  <c r="N1414" i="3" s="1"/>
  <c r="M1415" i="3"/>
  <c r="N1415" i="3" s="1"/>
  <c r="M1416" i="3"/>
  <c r="N1416" i="3" s="1"/>
  <c r="M1417" i="3"/>
  <c r="N1417" i="3" s="1"/>
  <c r="M1418" i="3"/>
  <c r="N1418" i="3" s="1"/>
  <c r="M1419" i="3"/>
  <c r="N1419" i="3" s="1"/>
  <c r="M1420" i="3"/>
  <c r="N1420" i="3" s="1"/>
  <c r="M1423" i="3"/>
  <c r="N1423" i="3" s="1"/>
  <c r="N1424" i="3"/>
  <c r="M1425" i="3"/>
  <c r="N1425" i="3" s="1"/>
  <c r="M1426" i="3"/>
  <c r="N1426" i="3" s="1"/>
  <c r="M1427" i="3"/>
  <c r="N1427" i="3" s="1"/>
  <c r="M1428" i="3"/>
  <c r="N1428" i="3" s="1"/>
  <c r="M1429" i="3"/>
  <c r="N1429" i="3" s="1"/>
  <c r="M1430" i="3"/>
  <c r="N1430" i="3" s="1"/>
  <c r="M1431" i="3"/>
  <c r="N1431" i="3" s="1"/>
  <c r="M1432" i="3"/>
  <c r="N1432" i="3" s="1"/>
  <c r="M1433" i="3"/>
  <c r="N1433" i="3" s="1"/>
  <c r="M1434" i="3"/>
  <c r="N1434" i="3" s="1"/>
  <c r="M1435" i="3"/>
  <c r="N1435" i="3" s="1"/>
  <c r="M1436" i="3"/>
  <c r="N1436" i="3" s="1"/>
  <c r="M1437" i="3"/>
  <c r="N1437" i="3" s="1"/>
  <c r="M1438" i="3"/>
  <c r="N1438" i="3" s="1"/>
  <c r="N1440" i="3"/>
  <c r="M1441" i="3"/>
  <c r="N1441" i="3" s="1"/>
  <c r="M1442" i="3"/>
  <c r="N1442" i="3" s="1"/>
  <c r="M1443" i="3"/>
  <c r="N1443" i="3" s="1"/>
  <c r="M1444" i="3"/>
  <c r="N1444" i="3" s="1"/>
  <c r="M1445" i="3"/>
  <c r="N1445" i="3" s="1"/>
  <c r="M1446" i="3"/>
  <c r="N1446" i="3" s="1"/>
  <c r="M1447" i="3"/>
  <c r="N1447" i="3" s="1"/>
  <c r="M1448" i="3"/>
  <c r="N1448" i="3" s="1"/>
  <c r="M1449" i="3"/>
  <c r="N1449" i="3" s="1"/>
  <c r="M1450" i="3"/>
  <c r="N1450" i="3" s="1"/>
  <c r="M1451" i="3"/>
  <c r="N1451" i="3" s="1"/>
  <c r="M1452" i="3"/>
  <c r="N1452" i="3" s="1"/>
  <c r="M1453" i="3"/>
  <c r="N1453" i="3" s="1"/>
  <c r="M1454" i="3"/>
  <c r="N1454" i="3" s="1"/>
  <c r="M1455" i="3"/>
  <c r="N1455" i="3" s="1"/>
  <c r="M1456" i="3"/>
  <c r="N1456" i="3" s="1"/>
  <c r="M1457" i="3"/>
  <c r="N1457" i="3" s="1"/>
  <c r="M1458" i="3"/>
  <c r="N1458" i="3" s="1"/>
  <c r="M1459" i="3"/>
  <c r="N1459" i="3" s="1"/>
  <c r="M1460" i="3"/>
  <c r="N1460" i="3" s="1"/>
  <c r="M1461" i="3"/>
  <c r="N1461" i="3" s="1"/>
  <c r="M1462" i="3"/>
  <c r="N1462" i="3" s="1"/>
  <c r="M1463" i="3"/>
  <c r="N1463" i="3" s="1"/>
  <c r="M1464" i="3"/>
  <c r="N1464" i="3" s="1"/>
  <c r="M1465" i="3"/>
  <c r="N1465" i="3" s="1"/>
  <c r="M1466" i="3"/>
  <c r="N1466" i="3" s="1"/>
  <c r="M1467" i="3"/>
  <c r="N1467" i="3" s="1"/>
  <c r="M1468" i="3"/>
  <c r="N1468" i="3" s="1"/>
  <c r="M1469" i="3"/>
  <c r="N1469" i="3" s="1"/>
  <c r="M1470" i="3"/>
  <c r="N1470" i="3" s="1"/>
  <c r="M1471" i="3"/>
  <c r="N1471" i="3" s="1"/>
  <c r="M1472" i="3"/>
  <c r="N1472" i="3" s="1"/>
  <c r="M1473" i="3"/>
  <c r="N1473" i="3" s="1"/>
  <c r="M1474" i="3"/>
  <c r="N1474" i="3" s="1"/>
  <c r="M1475" i="3"/>
  <c r="N1475" i="3" s="1"/>
  <c r="M1476" i="3"/>
  <c r="N1476" i="3" s="1"/>
  <c r="M1477" i="3"/>
  <c r="N1477" i="3" s="1"/>
  <c r="M1478" i="3"/>
  <c r="N1478" i="3" s="1"/>
  <c r="M1479" i="3"/>
  <c r="N1479" i="3" s="1"/>
  <c r="M1480" i="3"/>
  <c r="N1480" i="3" s="1"/>
  <c r="M1481" i="3"/>
  <c r="N1481" i="3" s="1"/>
  <c r="M1482" i="3"/>
  <c r="N1482" i="3" s="1"/>
  <c r="M1483" i="3"/>
  <c r="N1483" i="3" s="1"/>
  <c r="M1484" i="3"/>
  <c r="N1484" i="3" s="1"/>
  <c r="M1485" i="3"/>
  <c r="N1485" i="3" s="1"/>
  <c r="M1486" i="3"/>
  <c r="N1486" i="3" s="1"/>
  <c r="M1487" i="3"/>
  <c r="N1487" i="3" s="1"/>
  <c r="M1488" i="3"/>
  <c r="N1488" i="3" s="1"/>
  <c r="M1489" i="3"/>
  <c r="N1489" i="3" s="1"/>
  <c r="M1490" i="3"/>
  <c r="N1490" i="3" s="1"/>
  <c r="M1491" i="3"/>
  <c r="N1491" i="3" s="1"/>
  <c r="M1492" i="3"/>
  <c r="N1492" i="3" s="1"/>
  <c r="M1493" i="3"/>
  <c r="N1493" i="3" s="1"/>
  <c r="M1494" i="3"/>
  <c r="N1494" i="3" s="1"/>
  <c r="M1495" i="3"/>
  <c r="N1495" i="3" s="1"/>
  <c r="M1496" i="3"/>
  <c r="N1496" i="3" s="1"/>
  <c r="M1497" i="3"/>
  <c r="N1497" i="3" s="1"/>
  <c r="M1498" i="3"/>
  <c r="N1498" i="3" s="1"/>
  <c r="M1499" i="3"/>
  <c r="N1499" i="3" s="1"/>
  <c r="M1500" i="3"/>
  <c r="N1500" i="3" s="1"/>
  <c r="M1501" i="3"/>
  <c r="N1501" i="3" s="1"/>
  <c r="M1502" i="3"/>
  <c r="N1502" i="3" s="1"/>
  <c r="M1503" i="3"/>
  <c r="N1503" i="3" s="1"/>
  <c r="M1504" i="3"/>
  <c r="N1504" i="3" s="1"/>
  <c r="M1505" i="3"/>
  <c r="N1505" i="3" s="1"/>
  <c r="M1506" i="3"/>
  <c r="N1506" i="3" s="1"/>
  <c r="M1507" i="3"/>
  <c r="N1507" i="3" s="1"/>
  <c r="M1508" i="3"/>
  <c r="N1508" i="3" s="1"/>
  <c r="M1509" i="3"/>
  <c r="N1509" i="3" s="1"/>
  <c r="M1510" i="3"/>
  <c r="N1510" i="3" s="1"/>
  <c r="M1511" i="3"/>
  <c r="N1511" i="3" s="1"/>
  <c r="M1512" i="3"/>
  <c r="N1512" i="3" s="1"/>
  <c r="M1513" i="3"/>
  <c r="N1513" i="3" s="1"/>
  <c r="M1514" i="3"/>
  <c r="N1514" i="3" s="1"/>
  <c r="M1515" i="3"/>
  <c r="N1515" i="3" s="1"/>
  <c r="M1516" i="3"/>
  <c r="N1516" i="3" s="1"/>
  <c r="M1517" i="3"/>
  <c r="N1517" i="3" s="1"/>
  <c r="M1518" i="3"/>
  <c r="N1518" i="3" s="1"/>
  <c r="M1519" i="3"/>
  <c r="N1519" i="3" s="1"/>
  <c r="M1520" i="3"/>
  <c r="N1520" i="3" s="1"/>
  <c r="M1521" i="3"/>
  <c r="N1521" i="3" s="1"/>
  <c r="M1522" i="3"/>
  <c r="N1522" i="3" s="1"/>
  <c r="M1523" i="3"/>
  <c r="N1523" i="3" s="1"/>
  <c r="M1524" i="3"/>
  <c r="N1524" i="3" s="1"/>
  <c r="M1525" i="3"/>
  <c r="N1525" i="3" s="1"/>
  <c r="M1526" i="3"/>
  <c r="N1526" i="3" s="1"/>
  <c r="M1527" i="3"/>
  <c r="N1527" i="3" s="1"/>
  <c r="M1528" i="3"/>
  <c r="N1528" i="3" s="1"/>
  <c r="M1529" i="3"/>
  <c r="N1529" i="3" s="1"/>
  <c r="M1530" i="3"/>
  <c r="N1530" i="3" s="1"/>
  <c r="M1531" i="3"/>
  <c r="N1531" i="3" s="1"/>
  <c r="M1532" i="3"/>
  <c r="N1532" i="3" s="1"/>
  <c r="M1533" i="3"/>
  <c r="N1533" i="3" s="1"/>
  <c r="M1534" i="3"/>
  <c r="N1534" i="3" s="1"/>
  <c r="M1535" i="3"/>
  <c r="N1535" i="3" s="1"/>
  <c r="M1536" i="3"/>
  <c r="N1536" i="3" s="1"/>
  <c r="M1537" i="3"/>
  <c r="N1537" i="3" s="1"/>
  <c r="M1538" i="3"/>
  <c r="N1538" i="3" s="1"/>
  <c r="M1539" i="3"/>
  <c r="N1539" i="3" s="1"/>
  <c r="M1540" i="3"/>
  <c r="N1540" i="3" s="1"/>
  <c r="M1541" i="3"/>
  <c r="N1541" i="3" s="1"/>
  <c r="M1542" i="3"/>
  <c r="N1542" i="3" s="1"/>
  <c r="M1543" i="3"/>
  <c r="N1543" i="3" s="1"/>
  <c r="M1544" i="3"/>
  <c r="N1544" i="3" s="1"/>
  <c r="M1545" i="3"/>
  <c r="N1545" i="3" s="1"/>
  <c r="M1546" i="3"/>
  <c r="N1546" i="3" s="1"/>
  <c r="M1547" i="3"/>
  <c r="N1547" i="3" s="1"/>
  <c r="M1548" i="3"/>
  <c r="N1548" i="3" s="1"/>
  <c r="M1549" i="3"/>
  <c r="N1549" i="3" s="1"/>
  <c r="M1550" i="3"/>
  <c r="N1550" i="3" s="1"/>
  <c r="M1551" i="3"/>
  <c r="N1551" i="3" s="1"/>
  <c r="M1552" i="3"/>
  <c r="N1552" i="3"/>
  <c r="M1553" i="3"/>
  <c r="N1553" i="3" s="1"/>
  <c r="M1554" i="3"/>
  <c r="N1554" i="3" s="1"/>
  <c r="M1555" i="3"/>
  <c r="N1555" i="3" s="1"/>
  <c r="M1556" i="3"/>
  <c r="N1556" i="3" s="1"/>
  <c r="M1557" i="3"/>
  <c r="N1557" i="3" s="1"/>
  <c r="M1558" i="3"/>
  <c r="N1558" i="3" s="1"/>
  <c r="M1559" i="3"/>
  <c r="N1559" i="3" s="1"/>
  <c r="M1560" i="3"/>
  <c r="N1560" i="3" s="1"/>
  <c r="M1561" i="3"/>
  <c r="N1561" i="3" s="1"/>
  <c r="M1562" i="3"/>
  <c r="N1562" i="3" s="1"/>
  <c r="M1563" i="3"/>
  <c r="N1563" i="3" s="1"/>
  <c r="M1564" i="3"/>
  <c r="N1564" i="3" s="1"/>
  <c r="M1565" i="3"/>
  <c r="N1565" i="3" s="1"/>
  <c r="M1566" i="3"/>
  <c r="N1566" i="3" s="1"/>
  <c r="M1567" i="3"/>
  <c r="N1567" i="3" s="1"/>
  <c r="M1568" i="3"/>
  <c r="N1568" i="3"/>
  <c r="M1569" i="3"/>
  <c r="N1569" i="3" s="1"/>
  <c r="N1570" i="3"/>
  <c r="M1572" i="3"/>
  <c r="N1572" i="3" s="1"/>
  <c r="M1573" i="3"/>
  <c r="N1573" i="3" s="1"/>
  <c r="M1574" i="3"/>
  <c r="N1574" i="3" s="1"/>
  <c r="M1575" i="3"/>
  <c r="N1575" i="3" s="1"/>
  <c r="M1576" i="3"/>
  <c r="N1576" i="3" s="1"/>
  <c r="M1577" i="3"/>
  <c r="N1577" i="3" s="1"/>
  <c r="M1578" i="3"/>
  <c r="N1578" i="3" s="1"/>
  <c r="M1579" i="3"/>
  <c r="N1579" i="3"/>
  <c r="M1580" i="3"/>
  <c r="N1580" i="3" s="1"/>
  <c r="M1581" i="3"/>
  <c r="N1581" i="3" s="1"/>
  <c r="M1582" i="3"/>
  <c r="N1582" i="3" s="1"/>
  <c r="M1583" i="3"/>
  <c r="N1583" i="3" s="1"/>
  <c r="M1584" i="3"/>
  <c r="N1584" i="3" s="1"/>
  <c r="M1585" i="3"/>
  <c r="N1585" i="3" s="1"/>
  <c r="M1586" i="3"/>
  <c r="N1586" i="3" s="1"/>
  <c r="M1587" i="3"/>
  <c r="N1587" i="3" s="1"/>
  <c r="M1588" i="3"/>
  <c r="N1588" i="3" s="1"/>
  <c r="M1589" i="3"/>
  <c r="N1589" i="3" s="1"/>
  <c r="M1590" i="3"/>
  <c r="N1590" i="3"/>
  <c r="M1591" i="3"/>
  <c r="N1591" i="3" s="1"/>
  <c r="M1592" i="3"/>
  <c r="N1592" i="3" s="1"/>
  <c r="M1593" i="3"/>
  <c r="N1593" i="3" s="1"/>
  <c r="M1594" i="3"/>
  <c r="N1594" i="3" s="1"/>
  <c r="M1595" i="3"/>
  <c r="N1595" i="3" s="1"/>
  <c r="M1601" i="3"/>
  <c r="N1601" i="3" s="1"/>
  <c r="M1602" i="3"/>
  <c r="N1602" i="3" s="1"/>
  <c r="M1603" i="3"/>
  <c r="N1603" i="3" s="1"/>
  <c r="M1604" i="3"/>
  <c r="N1604" i="3" s="1"/>
  <c r="M1605" i="3"/>
  <c r="N1605" i="3" s="1"/>
  <c r="M1606" i="3"/>
  <c r="N1606" i="3" s="1"/>
  <c r="M1607" i="3"/>
  <c r="N1607" i="3" s="1"/>
  <c r="M1608" i="3"/>
  <c r="N1608" i="3" s="1"/>
  <c r="M1609" i="3"/>
  <c r="N1609" i="3" s="1"/>
  <c r="M1610" i="3"/>
  <c r="N1610" i="3" s="1"/>
  <c r="M1611" i="3"/>
  <c r="N1611" i="3" s="1"/>
  <c r="M1612" i="3"/>
  <c r="N1612" i="3" s="1"/>
  <c r="M1613" i="3"/>
  <c r="N1613" i="3" s="1"/>
  <c r="M1614" i="3"/>
  <c r="N1614" i="3" s="1"/>
  <c r="M1615" i="3"/>
  <c r="N1615" i="3" s="1"/>
  <c r="M1616" i="3"/>
  <c r="N1616" i="3" s="1"/>
  <c r="M1617" i="3"/>
  <c r="N1617" i="3" s="1"/>
  <c r="M1618" i="3"/>
  <c r="N1618" i="3" s="1"/>
  <c r="M1619" i="3"/>
  <c r="N1619" i="3" s="1"/>
  <c r="M1620" i="3"/>
  <c r="N1620" i="3" s="1"/>
  <c r="M1621" i="3"/>
  <c r="N1621" i="3" s="1"/>
  <c r="M1622" i="3"/>
  <c r="N1622" i="3" s="1"/>
  <c r="M1623" i="3"/>
  <c r="N1623" i="3" s="1"/>
  <c r="M1624" i="3"/>
  <c r="N1624" i="3" s="1"/>
  <c r="M1625" i="3"/>
  <c r="N1625" i="3" s="1"/>
  <c r="M1626" i="3"/>
  <c r="N1626" i="3" s="1"/>
  <c r="M1627" i="3"/>
  <c r="N1627" i="3" s="1"/>
  <c r="M1629" i="3"/>
  <c r="N1629" i="3" s="1"/>
  <c r="M1630" i="3"/>
  <c r="N1630" i="3" s="1"/>
  <c r="M1631" i="3"/>
  <c r="N1631" i="3" s="1"/>
  <c r="M1632" i="3"/>
  <c r="N1632" i="3" s="1"/>
  <c r="M1633" i="3"/>
  <c r="N1633" i="3" s="1"/>
  <c r="M1634" i="3"/>
  <c r="N1634" i="3" s="1"/>
  <c r="M1635" i="3"/>
  <c r="N1635" i="3" s="1"/>
  <c r="M1636" i="3"/>
  <c r="N1636" i="3" s="1"/>
  <c r="M1637" i="3"/>
  <c r="N1637" i="3" s="1"/>
  <c r="M1638" i="3"/>
  <c r="N1638" i="3" s="1"/>
  <c r="M1639" i="3"/>
  <c r="N1639" i="3" s="1"/>
  <c r="M1640" i="3"/>
  <c r="N1640" i="3" s="1"/>
  <c r="M1641" i="3"/>
  <c r="N1641" i="3" s="1"/>
  <c r="M1643" i="3"/>
  <c r="N1643" i="3" s="1"/>
  <c r="M1644" i="3"/>
  <c r="N1644" i="3" s="1"/>
  <c r="M1645" i="3"/>
  <c r="N1645" i="3" s="1"/>
  <c r="M1646" i="3"/>
  <c r="N1646" i="3" s="1"/>
  <c r="M1647" i="3"/>
  <c r="N1647" i="3" s="1"/>
  <c r="M1648" i="3"/>
  <c r="N1648" i="3" s="1"/>
  <c r="M1649" i="3"/>
  <c r="N1649" i="3" s="1"/>
  <c r="M1650" i="3"/>
  <c r="N1650" i="3" s="1"/>
  <c r="M1651" i="3"/>
  <c r="N1651" i="3" s="1"/>
  <c r="M1652" i="3"/>
  <c r="N1652" i="3" s="1"/>
  <c r="M1653" i="3"/>
  <c r="N1653" i="3" s="1"/>
  <c r="M1654" i="3"/>
  <c r="N1654" i="3" s="1"/>
  <c r="M1655" i="3"/>
  <c r="N1655" i="3" s="1"/>
  <c r="M1656" i="3"/>
  <c r="N1656" i="3" s="1"/>
  <c r="M1657" i="3"/>
  <c r="N1657" i="3" s="1"/>
  <c r="M1658" i="3"/>
  <c r="N1658" i="3" s="1"/>
  <c r="M1659" i="3"/>
  <c r="N1659" i="3" s="1"/>
  <c r="M1660" i="3"/>
  <c r="N1660" i="3" s="1"/>
  <c r="M1661" i="3"/>
  <c r="N1661" i="3" s="1"/>
  <c r="M1662" i="3"/>
  <c r="N1662" i="3" s="1"/>
  <c r="M1663" i="3"/>
  <c r="N1663" i="3" s="1"/>
  <c r="M1664" i="3"/>
  <c r="N1664" i="3" s="1"/>
  <c r="M1665" i="3"/>
  <c r="N1665" i="3" s="1"/>
  <c r="M1666" i="3"/>
  <c r="N1666" i="3" s="1"/>
  <c r="M1667" i="3"/>
  <c r="N1667" i="3" s="1"/>
  <c r="M1668" i="3"/>
  <c r="N1668" i="3" s="1"/>
  <c r="M1669" i="3"/>
  <c r="N1669" i="3" s="1"/>
  <c r="M1670" i="3"/>
  <c r="N1670" i="3" s="1"/>
  <c r="M1671" i="3"/>
  <c r="N1671" i="3" s="1"/>
  <c r="M1672" i="3"/>
  <c r="N1672" i="3" s="1"/>
  <c r="M1673" i="3"/>
  <c r="N1673" i="3" s="1"/>
  <c r="M1674" i="3"/>
  <c r="N1674" i="3" s="1"/>
  <c r="M1675" i="3"/>
  <c r="N1675" i="3" s="1"/>
  <c r="M1676" i="3"/>
  <c r="N1676" i="3" s="1"/>
  <c r="M1677" i="3"/>
  <c r="N1677" i="3" s="1"/>
  <c r="M1678" i="3"/>
  <c r="N1678" i="3" s="1"/>
  <c r="M1679" i="3"/>
  <c r="N1679" i="3" s="1"/>
  <c r="M1680" i="3"/>
  <c r="N1680" i="3" s="1"/>
  <c r="M1681" i="3"/>
  <c r="N1681" i="3" s="1"/>
  <c r="M1682" i="3"/>
  <c r="N1682" i="3" s="1"/>
  <c r="M1683" i="3"/>
  <c r="N1683" i="3" s="1"/>
  <c r="M1684" i="3"/>
  <c r="N1684" i="3" s="1"/>
  <c r="M1685" i="3"/>
  <c r="N1685" i="3" s="1"/>
  <c r="M1686" i="3"/>
  <c r="N1686" i="3" s="1"/>
  <c r="M1687" i="3"/>
  <c r="N1687" i="3" s="1"/>
  <c r="M1688" i="3"/>
  <c r="N1688" i="3" s="1"/>
  <c r="M1689" i="3"/>
  <c r="N1689" i="3" s="1"/>
  <c r="M1690" i="3"/>
  <c r="N1690" i="3" s="1"/>
  <c r="M1691" i="3"/>
  <c r="N1691" i="3" s="1"/>
  <c r="M1692" i="3"/>
  <c r="N1692" i="3" s="1"/>
  <c r="M1693" i="3"/>
  <c r="N1693" i="3" s="1"/>
  <c r="M1694" i="3"/>
  <c r="N1694" i="3" s="1"/>
  <c r="M1695" i="3"/>
  <c r="N1695" i="3" s="1"/>
  <c r="M1696" i="3"/>
  <c r="N1696" i="3" s="1"/>
  <c r="M1697" i="3"/>
  <c r="N1697" i="3" s="1"/>
  <c r="M1698" i="3"/>
  <c r="N1698" i="3" s="1"/>
  <c r="M1699" i="3"/>
  <c r="N1699" i="3" s="1"/>
  <c r="M1700" i="3"/>
  <c r="N1700" i="3" s="1"/>
  <c r="M1701" i="3"/>
  <c r="N1701" i="3" s="1"/>
  <c r="M1702" i="3"/>
  <c r="N1702" i="3" s="1"/>
  <c r="M1703" i="3"/>
  <c r="N1703" i="3" s="1"/>
  <c r="M1704" i="3"/>
  <c r="N1704" i="3" s="1"/>
  <c r="M1705" i="3"/>
  <c r="N1705" i="3" s="1"/>
  <c r="M1706" i="3"/>
  <c r="N1706" i="3" s="1"/>
  <c r="M1707" i="3"/>
  <c r="N1707" i="3" s="1"/>
  <c r="M1708" i="3"/>
  <c r="N1708" i="3" s="1"/>
  <c r="M1709" i="3"/>
  <c r="N1709" i="3" s="1"/>
  <c r="M1710" i="3"/>
  <c r="N1710" i="3" s="1"/>
  <c r="M1711" i="3"/>
  <c r="N1711" i="3" s="1"/>
  <c r="M1712" i="3"/>
  <c r="N1712" i="3" s="1"/>
  <c r="M1713" i="3"/>
  <c r="N1713" i="3" s="1"/>
  <c r="M1714" i="3"/>
  <c r="N1714" i="3" s="1"/>
  <c r="M1715" i="3"/>
  <c r="N1715" i="3" s="1"/>
  <c r="M1716" i="3"/>
  <c r="N1716" i="3" s="1"/>
  <c r="M1717" i="3"/>
  <c r="N1717" i="3" s="1"/>
  <c r="M1718" i="3"/>
  <c r="N1718" i="3" s="1"/>
  <c r="M1719" i="3"/>
  <c r="N1719" i="3" s="1"/>
  <c r="M1720" i="3"/>
  <c r="N1720" i="3" s="1"/>
  <c r="M1721" i="3"/>
  <c r="N1721" i="3" s="1"/>
  <c r="M1722" i="3"/>
  <c r="N1722" i="3" s="1"/>
  <c r="M1723" i="3"/>
  <c r="N1723" i="3" s="1"/>
  <c r="M1724" i="3"/>
  <c r="N1724" i="3" s="1"/>
  <c r="M1725" i="3"/>
  <c r="N1725" i="3" s="1"/>
  <c r="M1726" i="3"/>
  <c r="N1726" i="3" s="1"/>
  <c r="M1727" i="3"/>
  <c r="N1727" i="3" s="1"/>
  <c r="M1728" i="3"/>
  <c r="N1728" i="3" s="1"/>
  <c r="M1729" i="3"/>
  <c r="N1729" i="3" s="1"/>
  <c r="M1730" i="3"/>
  <c r="N1730" i="3" s="1"/>
  <c r="M1731" i="3"/>
  <c r="N1731" i="3" s="1"/>
  <c r="M1732" i="3"/>
  <c r="N1732" i="3" s="1"/>
  <c r="M1733" i="3"/>
  <c r="N1733" i="3" s="1"/>
  <c r="M1734" i="3"/>
  <c r="N1734" i="3" s="1"/>
  <c r="M1735" i="3"/>
  <c r="N1735" i="3" s="1"/>
  <c r="M1736" i="3"/>
  <c r="N1736" i="3" s="1"/>
  <c r="M1737" i="3"/>
  <c r="N1737" i="3" s="1"/>
  <c r="M1738" i="3"/>
  <c r="N1738" i="3" s="1"/>
  <c r="M1739" i="3"/>
  <c r="N1739" i="3" s="1"/>
  <c r="M1740" i="3"/>
  <c r="N1740" i="3" s="1"/>
  <c r="M1741" i="3"/>
  <c r="N1741" i="3" s="1"/>
  <c r="M1742" i="3"/>
  <c r="N1742" i="3" s="1"/>
  <c r="M1743" i="3"/>
  <c r="N1743" i="3" s="1"/>
  <c r="M1744" i="3"/>
  <c r="N1744" i="3" s="1"/>
  <c r="M1745" i="3"/>
  <c r="N1745" i="3" s="1"/>
  <c r="M1746" i="3"/>
  <c r="N1746" i="3" s="1"/>
  <c r="M1747" i="3"/>
  <c r="N1747" i="3" s="1"/>
  <c r="M1748" i="3"/>
  <c r="N1748" i="3" s="1"/>
  <c r="M1749" i="3"/>
  <c r="N1749" i="3" s="1"/>
  <c r="M1750" i="3"/>
  <c r="N1750" i="3" s="1"/>
  <c r="M1751" i="3"/>
  <c r="N1751" i="3" s="1"/>
  <c r="M1752" i="3"/>
  <c r="N1752" i="3" s="1"/>
  <c r="M1753" i="3"/>
  <c r="N1753" i="3" s="1"/>
  <c r="M1754" i="3"/>
  <c r="N1754" i="3" s="1"/>
  <c r="M1755" i="3"/>
  <c r="N1755" i="3" s="1"/>
  <c r="M1756" i="3"/>
  <c r="N1756" i="3" s="1"/>
  <c r="M1757" i="3"/>
  <c r="N1757" i="3" s="1"/>
  <c r="M1758" i="3"/>
  <c r="N1758" i="3" s="1"/>
  <c r="M1759" i="3"/>
  <c r="N1759" i="3" s="1"/>
  <c r="M1760" i="3"/>
  <c r="N1760" i="3" s="1"/>
  <c r="M1761" i="3"/>
  <c r="N1761" i="3" s="1"/>
  <c r="M1762" i="3"/>
  <c r="N1762" i="3" s="1"/>
  <c r="M1763" i="3"/>
  <c r="N1763" i="3" s="1"/>
  <c r="M1764" i="3"/>
  <c r="N1764" i="3" s="1"/>
  <c r="M1765" i="3"/>
  <c r="N1765" i="3" s="1"/>
  <c r="M1766" i="3"/>
  <c r="N1766" i="3" s="1"/>
  <c r="M1767" i="3"/>
  <c r="N1767" i="3" s="1"/>
  <c r="M1768" i="3"/>
  <c r="N1768" i="3" s="1"/>
  <c r="M1769" i="3"/>
  <c r="N1769" i="3" s="1"/>
  <c r="M1770" i="3"/>
  <c r="N1770" i="3" s="1"/>
  <c r="M1771" i="3"/>
  <c r="N1771" i="3" s="1"/>
  <c r="M1772" i="3"/>
  <c r="N1772" i="3" s="1"/>
  <c r="M1773" i="3"/>
  <c r="N1773" i="3" s="1"/>
  <c r="M1774" i="3"/>
  <c r="N1774" i="3" s="1"/>
  <c r="M1775" i="3"/>
  <c r="N1775" i="3" s="1"/>
  <c r="M1776" i="3"/>
  <c r="N1776" i="3" s="1"/>
  <c r="M1777" i="3"/>
  <c r="N1777" i="3" s="1"/>
  <c r="M1778" i="3"/>
  <c r="N1778" i="3" s="1"/>
  <c r="M1779" i="3"/>
  <c r="N1779" i="3" s="1"/>
  <c r="M1780" i="3"/>
  <c r="N1780" i="3" s="1"/>
  <c r="M1781" i="3"/>
  <c r="N1781" i="3" s="1"/>
  <c r="M1782" i="3"/>
  <c r="N1782" i="3" s="1"/>
  <c r="M1783" i="3"/>
  <c r="N1783" i="3" s="1"/>
  <c r="M1784" i="3"/>
  <c r="N1784" i="3" s="1"/>
  <c r="M1785" i="3"/>
  <c r="N1785" i="3" s="1"/>
  <c r="M1786" i="3"/>
  <c r="N1786" i="3" s="1"/>
  <c r="M1787" i="3"/>
  <c r="N1787" i="3" s="1"/>
  <c r="M1788" i="3"/>
  <c r="N1788" i="3" s="1"/>
  <c r="M1789" i="3"/>
  <c r="N1789" i="3" s="1"/>
  <c r="M1790" i="3"/>
  <c r="N1790" i="3" s="1"/>
  <c r="M1791" i="3"/>
  <c r="N1791" i="3" s="1"/>
  <c r="M1792" i="3"/>
  <c r="N1792" i="3" s="1"/>
  <c r="M1793" i="3"/>
  <c r="N1793" i="3" s="1"/>
  <c r="M1794" i="3"/>
  <c r="N1794" i="3" s="1"/>
  <c r="M1795" i="3"/>
  <c r="N1795" i="3" s="1"/>
  <c r="M1796" i="3"/>
  <c r="N1796" i="3" s="1"/>
  <c r="M1797" i="3"/>
  <c r="N1797" i="3" s="1"/>
  <c r="M1798" i="3"/>
  <c r="N1798" i="3" s="1"/>
  <c r="M1799" i="3"/>
  <c r="N1799" i="3" s="1"/>
  <c r="M1800" i="3"/>
  <c r="N1800" i="3" s="1"/>
  <c r="M1801" i="3"/>
  <c r="N1801" i="3" s="1"/>
  <c r="M1802" i="3"/>
  <c r="N1802" i="3" s="1"/>
  <c r="M1803" i="3"/>
  <c r="N1803" i="3" s="1"/>
  <c r="M1804" i="3"/>
  <c r="N1804" i="3" s="1"/>
  <c r="M1805" i="3"/>
  <c r="N1805" i="3" s="1"/>
  <c r="M1806" i="3"/>
  <c r="N1806" i="3" s="1"/>
  <c r="M1807" i="3"/>
  <c r="N1807" i="3" s="1"/>
  <c r="M1808" i="3"/>
  <c r="N1808" i="3" s="1"/>
  <c r="M1809" i="3"/>
  <c r="N1809" i="3" s="1"/>
  <c r="M1810" i="3"/>
  <c r="N1810" i="3" s="1"/>
  <c r="M1811" i="3"/>
  <c r="N1811" i="3" s="1"/>
  <c r="M1812" i="3"/>
  <c r="N1812" i="3" s="1"/>
  <c r="M1813" i="3"/>
  <c r="N1813" i="3" s="1"/>
  <c r="M1814" i="3"/>
  <c r="N1814" i="3" s="1"/>
  <c r="M1815" i="3"/>
  <c r="N1815" i="3" s="1"/>
  <c r="M1816" i="3"/>
  <c r="N1816" i="3" s="1"/>
  <c r="M1817" i="3"/>
  <c r="N1817" i="3" s="1"/>
  <c r="M1823" i="3"/>
  <c r="N1823" i="3" s="1"/>
  <c r="M1824" i="3"/>
  <c r="N1824" i="3" s="1"/>
  <c r="M1825" i="3"/>
  <c r="N1825" i="3" s="1"/>
  <c r="M1826" i="3"/>
  <c r="N1826" i="3" s="1"/>
  <c r="M1827" i="3"/>
  <c r="N1827" i="3" s="1"/>
  <c r="M1828" i="3"/>
  <c r="N1828" i="3" s="1"/>
  <c r="M1829" i="3"/>
  <c r="N1829" i="3" s="1"/>
  <c r="M1830" i="3"/>
  <c r="N1830" i="3" s="1"/>
  <c r="M1831" i="3"/>
  <c r="N1831" i="3" s="1"/>
  <c r="M1832" i="3"/>
  <c r="N1832" i="3" s="1"/>
  <c r="M1833" i="3"/>
  <c r="N1833" i="3" s="1"/>
  <c r="M1834" i="3"/>
  <c r="N1834" i="3" s="1"/>
  <c r="M1835" i="3"/>
  <c r="N1835" i="3" s="1"/>
  <c r="M1836" i="3"/>
  <c r="N1836" i="3" s="1"/>
  <c r="M1837" i="3"/>
  <c r="N1837" i="3" s="1"/>
  <c r="M1838" i="3"/>
  <c r="N1838" i="3" s="1"/>
  <c r="M1839" i="3"/>
  <c r="N1839" i="3" s="1"/>
  <c r="M1840" i="3"/>
  <c r="N1840" i="3" s="1"/>
  <c r="M1841" i="3"/>
  <c r="N1841" i="3" s="1"/>
  <c r="M1842" i="3"/>
  <c r="N1842" i="3" s="1"/>
  <c r="M1843" i="3"/>
  <c r="N1843" i="3" s="1"/>
  <c r="M1844" i="3"/>
  <c r="N1844" i="3" s="1"/>
  <c r="M1845" i="3"/>
  <c r="N1845" i="3" s="1"/>
  <c r="M1846" i="3"/>
  <c r="N1846" i="3" s="1"/>
  <c r="M1847" i="3"/>
  <c r="N1847" i="3" s="1"/>
  <c r="M1848" i="3"/>
  <c r="N1848" i="3" s="1"/>
  <c r="M1849" i="3"/>
  <c r="N1849" i="3" s="1"/>
  <c r="M1850" i="3"/>
  <c r="N1850" i="3" s="1"/>
  <c r="M1851" i="3"/>
  <c r="N1851" i="3" s="1"/>
  <c r="M1852" i="3"/>
  <c r="N1852" i="3" s="1"/>
  <c r="M1853" i="3"/>
  <c r="N1853" i="3" s="1"/>
  <c r="M1854" i="3"/>
  <c r="N1854" i="3" s="1"/>
  <c r="M1855" i="3"/>
  <c r="N1855" i="3" s="1"/>
  <c r="M1856" i="3"/>
  <c r="N1856" i="3" s="1"/>
  <c r="M1857" i="3"/>
  <c r="N1857" i="3" s="1"/>
  <c r="M1858" i="3"/>
  <c r="N1858" i="3" s="1"/>
  <c r="M1859" i="3"/>
  <c r="N1859" i="3" s="1"/>
  <c r="M1860" i="3"/>
  <c r="N1860" i="3" s="1"/>
  <c r="M1861" i="3"/>
  <c r="N1861" i="3" s="1"/>
  <c r="M1862" i="3"/>
  <c r="N1862" i="3" s="1"/>
  <c r="M1863" i="3"/>
  <c r="N1863" i="3" s="1"/>
  <c r="M1864" i="3"/>
  <c r="N1864" i="3" s="1"/>
  <c r="M1865" i="3"/>
  <c r="N1865" i="3" s="1"/>
  <c r="M1866" i="3"/>
  <c r="N1866" i="3" s="1"/>
  <c r="M1867" i="3"/>
  <c r="N1867" i="3" s="1"/>
  <c r="M1868" i="3"/>
  <c r="N1868" i="3" s="1"/>
  <c r="M1869" i="3"/>
  <c r="N1869" i="3" s="1"/>
  <c r="M1870" i="3"/>
  <c r="N1870" i="3" s="1"/>
  <c r="M1873" i="3"/>
  <c r="N1873" i="3" s="1"/>
  <c r="M1874" i="3"/>
  <c r="N1874" i="3" s="1"/>
  <c r="M1875" i="3"/>
  <c r="N1875" i="3" s="1"/>
  <c r="M1876" i="3"/>
  <c r="N1876" i="3" s="1"/>
  <c r="M1877" i="3"/>
  <c r="N1877" i="3" s="1"/>
  <c r="M1878" i="3"/>
  <c r="N1878" i="3" s="1"/>
  <c r="M1879" i="3"/>
  <c r="N1879" i="3" s="1"/>
  <c r="M1880" i="3"/>
  <c r="N1880" i="3" s="1"/>
  <c r="M1881" i="3"/>
  <c r="N1881" i="3" s="1"/>
  <c r="M1882" i="3"/>
  <c r="N1882" i="3" s="1"/>
  <c r="M1883" i="3"/>
  <c r="N1883" i="3" s="1"/>
  <c r="M1884" i="3"/>
  <c r="N1884" i="3" s="1"/>
  <c r="M1885" i="3"/>
  <c r="N1885" i="3" s="1"/>
  <c r="M1886" i="3"/>
  <c r="N1886" i="3" s="1"/>
  <c r="M1887" i="3"/>
  <c r="N1887" i="3" s="1"/>
  <c r="M1888" i="3"/>
  <c r="N1888" i="3" s="1"/>
  <c r="M1889" i="3"/>
  <c r="N1889" i="3" s="1"/>
  <c r="M1890" i="3"/>
  <c r="N1890" i="3" s="1"/>
  <c r="M1891" i="3"/>
  <c r="N1891" i="3" s="1"/>
  <c r="M1892" i="3"/>
  <c r="N1892" i="3" s="1"/>
  <c r="M1893" i="3"/>
  <c r="N1893" i="3" s="1"/>
  <c r="M1894" i="3"/>
  <c r="N1894" i="3" s="1"/>
  <c r="M1895" i="3"/>
  <c r="N1895" i="3" s="1"/>
  <c r="M1896" i="3"/>
  <c r="N1896" i="3" s="1"/>
  <c r="M1897" i="3"/>
  <c r="N1897" i="3" s="1"/>
  <c r="M1898" i="3"/>
  <c r="N1898" i="3" s="1"/>
  <c r="N1900" i="3"/>
  <c r="M1901" i="3"/>
  <c r="N1901" i="3" s="1"/>
  <c r="M1902" i="3"/>
  <c r="N1902" i="3" s="1"/>
  <c r="M1903" i="3"/>
  <c r="N1903" i="3" s="1"/>
  <c r="M1904" i="3"/>
  <c r="N1904" i="3" s="1"/>
  <c r="M1905" i="3"/>
  <c r="N1905" i="3" s="1"/>
  <c r="M1906" i="3"/>
  <c r="N1906" i="3" s="1"/>
  <c r="M1907" i="3"/>
  <c r="N1907" i="3" s="1"/>
  <c r="M1908" i="3"/>
  <c r="N1908" i="3" s="1"/>
  <c r="M1909" i="3"/>
  <c r="N1909" i="3" s="1"/>
  <c r="M1910" i="3"/>
  <c r="N1910" i="3" s="1"/>
  <c r="M1911" i="3"/>
  <c r="N1911" i="3" s="1"/>
  <c r="M1912" i="3"/>
  <c r="N1912" i="3" s="1"/>
  <c r="M1913" i="3"/>
  <c r="N1913" i="3" s="1"/>
  <c r="M1914" i="3"/>
  <c r="N1914" i="3" s="1"/>
  <c r="M1915" i="3"/>
  <c r="N1915" i="3" s="1"/>
  <c r="M1916" i="3"/>
  <c r="N1916" i="3" s="1"/>
  <c r="M1917" i="3"/>
  <c r="N1917" i="3" s="1"/>
  <c r="M1918" i="3"/>
  <c r="N1918" i="3" s="1"/>
  <c r="M1919" i="3"/>
  <c r="N1919" i="3" s="1"/>
  <c r="M1920" i="3"/>
  <c r="N1920" i="3" s="1"/>
  <c r="M1921" i="3"/>
  <c r="N1921" i="3" s="1"/>
  <c r="M1922" i="3"/>
  <c r="N1922" i="3" s="1"/>
  <c r="M1923" i="3"/>
  <c r="N1923" i="3" s="1"/>
  <c r="M1924" i="3"/>
  <c r="N1924" i="3" s="1"/>
  <c r="M1925" i="3"/>
  <c r="N1925" i="3" s="1"/>
  <c r="M1926" i="3"/>
  <c r="N1926" i="3" s="1"/>
  <c r="M1927" i="3"/>
  <c r="N1927" i="3" s="1"/>
  <c r="M1928" i="3"/>
  <c r="N1928" i="3" s="1"/>
  <c r="M1929" i="3"/>
  <c r="N1929" i="3" s="1"/>
  <c r="M1930" i="3"/>
  <c r="N1930" i="3" s="1"/>
  <c r="M1931" i="3"/>
  <c r="N1931" i="3" s="1"/>
  <c r="M1932" i="3"/>
  <c r="N1932" i="3" s="1"/>
  <c r="M1933" i="3"/>
  <c r="N1933" i="3" s="1"/>
  <c r="M1934" i="3"/>
  <c r="N1934" i="3" s="1"/>
  <c r="M1935" i="3"/>
  <c r="N1935" i="3" s="1"/>
  <c r="M1936" i="3"/>
  <c r="N1936" i="3" s="1"/>
  <c r="M1937" i="3"/>
  <c r="N1937" i="3" s="1"/>
  <c r="M1938" i="3"/>
  <c r="N1938" i="3" s="1"/>
  <c r="M1939" i="3"/>
  <c r="N1939" i="3" s="1"/>
  <c r="M1940" i="3"/>
  <c r="N1940" i="3" s="1"/>
  <c r="M1941" i="3"/>
  <c r="N1941" i="3" s="1"/>
  <c r="M1942" i="3"/>
  <c r="N1942" i="3" s="1"/>
  <c r="M1943" i="3"/>
  <c r="N1943" i="3" s="1"/>
  <c r="M1944" i="3"/>
  <c r="N1944" i="3" s="1"/>
  <c r="M1945" i="3"/>
  <c r="N1945" i="3" s="1"/>
  <c r="M1946" i="3"/>
  <c r="N1946" i="3" s="1"/>
  <c r="M1947" i="3"/>
  <c r="N1947" i="3" s="1"/>
  <c r="M1948" i="3"/>
  <c r="N1948" i="3" s="1"/>
  <c r="M1949" i="3"/>
  <c r="N1949" i="3" s="1"/>
  <c r="M1950" i="3"/>
  <c r="N1950" i="3" s="1"/>
  <c r="M1951" i="3"/>
  <c r="N1951" i="3" s="1"/>
  <c r="M1952" i="3"/>
  <c r="N1952" i="3" s="1"/>
  <c r="M1953" i="3"/>
  <c r="N1953" i="3" s="1"/>
  <c r="M1954" i="3"/>
  <c r="N1954" i="3" s="1"/>
  <c r="M1955" i="3"/>
  <c r="N1955" i="3" s="1"/>
  <c r="M1956" i="3"/>
  <c r="N1956" i="3" s="1"/>
  <c r="M1957" i="3"/>
  <c r="N1957" i="3" s="1"/>
  <c r="M1958" i="3"/>
  <c r="N1958" i="3" s="1"/>
  <c r="M1959" i="3"/>
  <c r="N1959" i="3" s="1"/>
  <c r="M1960" i="3"/>
  <c r="N1960" i="3" s="1"/>
  <c r="M1961" i="3"/>
  <c r="N1961" i="3" s="1"/>
  <c r="M1962" i="3"/>
  <c r="N1962" i="3" s="1"/>
  <c r="M1963" i="3"/>
  <c r="N1963" i="3" s="1"/>
  <c r="M1964" i="3"/>
  <c r="N1964" i="3" s="1"/>
  <c r="M1965" i="3"/>
  <c r="N1965" i="3" s="1"/>
  <c r="M1966" i="3"/>
  <c r="N1966" i="3" s="1"/>
  <c r="M1967" i="3"/>
  <c r="N1967" i="3" s="1"/>
  <c r="M1968" i="3"/>
  <c r="N1968" i="3" s="1"/>
  <c r="M1969" i="3"/>
  <c r="N1969" i="3" s="1"/>
  <c r="M1970" i="3"/>
  <c r="N1970" i="3" s="1"/>
  <c r="M1971" i="3"/>
  <c r="N1971" i="3" s="1"/>
  <c r="M1972" i="3"/>
  <c r="N1972" i="3" s="1"/>
  <c r="M1973" i="3"/>
  <c r="N1973" i="3" s="1"/>
  <c r="M1974" i="3"/>
  <c r="N1974" i="3" s="1"/>
  <c r="M1975" i="3"/>
  <c r="N1975" i="3" s="1"/>
  <c r="M1976" i="3"/>
  <c r="N1976" i="3" s="1"/>
  <c r="M1977" i="3"/>
  <c r="N1977" i="3" s="1"/>
  <c r="M1978" i="3"/>
  <c r="N1978" i="3" s="1"/>
  <c r="M1979" i="3"/>
  <c r="N1979" i="3" s="1"/>
  <c r="M1980" i="3"/>
  <c r="N1980" i="3" s="1"/>
  <c r="M1981" i="3"/>
  <c r="N1981" i="3" s="1"/>
  <c r="M1982" i="3"/>
  <c r="N1982" i="3" s="1"/>
  <c r="M1983" i="3"/>
  <c r="N1983" i="3" s="1"/>
  <c r="M1984" i="3"/>
  <c r="N1984" i="3" s="1"/>
  <c r="M1985" i="3"/>
  <c r="N1985" i="3" s="1"/>
  <c r="M1986" i="3"/>
  <c r="N1986" i="3" s="1"/>
  <c r="M1987" i="3"/>
  <c r="N1987" i="3" s="1"/>
  <c r="M1988" i="3"/>
  <c r="N1988" i="3" s="1"/>
  <c r="M1989" i="3"/>
  <c r="N1989" i="3" s="1"/>
  <c r="M1990" i="3"/>
  <c r="N1990" i="3" s="1"/>
  <c r="M1991" i="3"/>
  <c r="N1991" i="3" s="1"/>
  <c r="M1992" i="3"/>
  <c r="N1992" i="3" s="1"/>
  <c r="M1993" i="3"/>
  <c r="N1993" i="3" s="1"/>
  <c r="M1994" i="3"/>
  <c r="N1994" i="3" s="1"/>
  <c r="M1995" i="3"/>
  <c r="N1995" i="3" s="1"/>
  <c r="M1996" i="3"/>
  <c r="N1996" i="3" s="1"/>
  <c r="M1997" i="3"/>
  <c r="N1997" i="3" s="1"/>
  <c r="M1998" i="3"/>
  <c r="N1998" i="3" s="1"/>
  <c r="M1999" i="3"/>
  <c r="N1999" i="3"/>
  <c r="M2000" i="3"/>
  <c r="N2000" i="3" s="1"/>
  <c r="M2001" i="3"/>
  <c r="N2001" i="3" s="1"/>
  <c r="M2002" i="3"/>
  <c r="N2002" i="3" s="1"/>
  <c r="M2003" i="3"/>
  <c r="N2003" i="3" s="1"/>
  <c r="M2004" i="3"/>
  <c r="N2004" i="3" s="1"/>
  <c r="M2005" i="3"/>
  <c r="N2005" i="3" s="1"/>
  <c r="M2006" i="3"/>
  <c r="N2006" i="3" s="1"/>
  <c r="M2007" i="3"/>
  <c r="N2007" i="3" s="1"/>
  <c r="M2008" i="3"/>
  <c r="N2008" i="3" s="1"/>
  <c r="M2009" i="3"/>
  <c r="N2009" i="3" s="1"/>
  <c r="M2017" i="3"/>
  <c r="N2017" i="3" s="1"/>
  <c r="M2018" i="3"/>
  <c r="N2018" i="3" s="1"/>
  <c r="M2019" i="3"/>
  <c r="N2019" i="3" s="1"/>
  <c r="M2020" i="3"/>
  <c r="N2020" i="3" s="1"/>
  <c r="M2021" i="3"/>
  <c r="N2021" i="3" s="1"/>
  <c r="M2022" i="3"/>
  <c r="N2022" i="3" s="1"/>
  <c r="M2023" i="3"/>
  <c r="N2023" i="3" s="1"/>
  <c r="M2024" i="3"/>
  <c r="N2024" i="3" s="1"/>
  <c r="M2025" i="3"/>
  <c r="N2025" i="3" s="1"/>
  <c r="M2026" i="3"/>
  <c r="N2026" i="3" s="1"/>
  <c r="M2027" i="3"/>
  <c r="N2027" i="3" s="1"/>
  <c r="M2028" i="3"/>
  <c r="N2028" i="3" s="1"/>
  <c r="M2029" i="3"/>
  <c r="N2029" i="3" s="1"/>
  <c r="M2030" i="3"/>
  <c r="N2030" i="3" s="1"/>
  <c r="M2031" i="3"/>
  <c r="N2031" i="3" s="1"/>
  <c r="M2032" i="3"/>
  <c r="N2032" i="3" s="1"/>
  <c r="M2033" i="3"/>
  <c r="N2033" i="3" s="1"/>
  <c r="M2034" i="3"/>
  <c r="N2034" i="3" s="1"/>
  <c r="M2035" i="3"/>
  <c r="N2035" i="3" s="1"/>
  <c r="M2036" i="3"/>
  <c r="N2036" i="3" s="1"/>
  <c r="M2037" i="3"/>
  <c r="N2037" i="3" s="1"/>
  <c r="M2038" i="3"/>
  <c r="N2038" i="3" s="1"/>
  <c r="M2039" i="3"/>
  <c r="N2039" i="3" s="1"/>
  <c r="M2040" i="3"/>
  <c r="N2040" i="3" s="1"/>
  <c r="M2041" i="3"/>
  <c r="N2041" i="3" s="1"/>
  <c r="M2042" i="3"/>
  <c r="N2042" i="3" s="1"/>
  <c r="M2044" i="3"/>
  <c r="N2044" i="3" s="1"/>
  <c r="M2045" i="3"/>
  <c r="N2045" i="3" s="1"/>
  <c r="M2047" i="3"/>
  <c r="N2047" i="3" s="1"/>
  <c r="M2050" i="3"/>
  <c r="N2050" i="3" s="1"/>
  <c r="M2051" i="3"/>
  <c r="N2051" i="3" s="1"/>
  <c r="M2052" i="3"/>
  <c r="N2052" i="3" s="1"/>
  <c r="M2053" i="3"/>
  <c r="N2053" i="3" s="1"/>
  <c r="M2054" i="3"/>
  <c r="N2054" i="3" s="1"/>
  <c r="M2055" i="3"/>
  <c r="N2055" i="3" s="1"/>
  <c r="M2056" i="3"/>
  <c r="N2056" i="3" s="1"/>
  <c r="M2057" i="3"/>
  <c r="N2057" i="3" s="1"/>
  <c r="M2058" i="3"/>
  <c r="N2058" i="3" s="1"/>
  <c r="M2059" i="3"/>
  <c r="N2059" i="3" s="1"/>
  <c r="M2060" i="3"/>
  <c r="N2060" i="3" s="1"/>
  <c r="M2061" i="3"/>
  <c r="N2061" i="3" s="1"/>
  <c r="M2062" i="3"/>
  <c r="N2062" i="3" s="1"/>
  <c r="N2063" i="3"/>
  <c r="M2064" i="3"/>
  <c r="N2064" i="3" s="1"/>
  <c r="M2065" i="3"/>
  <c r="N2065" i="3" s="1"/>
  <c r="M2066" i="3"/>
  <c r="N2066" i="3" s="1"/>
  <c r="M2067" i="3"/>
  <c r="N2067" i="3" s="1"/>
  <c r="M2068" i="3"/>
  <c r="N2068" i="3" s="1"/>
  <c r="M2069" i="3"/>
  <c r="N2069" i="3" s="1"/>
  <c r="M2070" i="3"/>
  <c r="N2070" i="3" s="1"/>
  <c r="M2071" i="3"/>
  <c r="N2071" i="3" s="1"/>
  <c r="M2072" i="3"/>
  <c r="N2072" i="3" s="1"/>
  <c r="M2073" i="3"/>
  <c r="N2073" i="3" s="1"/>
  <c r="M2074" i="3"/>
  <c r="N2074" i="3" s="1"/>
  <c r="M2075" i="3"/>
  <c r="N2075" i="3" s="1"/>
  <c r="M2076" i="3"/>
  <c r="N2076" i="3" s="1"/>
  <c r="M2077" i="3"/>
  <c r="N2077" i="3" s="1"/>
  <c r="M2078" i="3"/>
  <c r="N2078" i="3" s="1"/>
  <c r="M2079" i="3"/>
  <c r="N2079" i="3" s="1"/>
  <c r="M2080" i="3"/>
  <c r="N2080" i="3" s="1"/>
  <c r="M2081" i="3"/>
  <c r="N2081" i="3" s="1"/>
  <c r="M2082" i="3"/>
  <c r="N2082" i="3" s="1"/>
  <c r="M2083" i="3"/>
  <c r="N2083" i="3" s="1"/>
  <c r="M2084" i="3"/>
  <c r="N2084" i="3" s="1"/>
  <c r="M2085" i="3"/>
  <c r="N2085" i="3" s="1"/>
  <c r="M2086" i="3"/>
  <c r="N2086" i="3" s="1"/>
  <c r="M2087" i="3"/>
  <c r="N2087" i="3" s="1"/>
  <c r="M2088" i="3"/>
  <c r="N2088" i="3" s="1"/>
  <c r="M2089" i="3"/>
  <c r="N2089" i="3" s="1"/>
  <c r="M2090" i="3"/>
  <c r="N2090" i="3" s="1"/>
  <c r="M2091" i="3"/>
  <c r="N2091" i="3" s="1"/>
  <c r="M2092" i="3"/>
  <c r="N2092" i="3" s="1"/>
  <c r="M2093" i="3"/>
  <c r="N2093" i="3" s="1"/>
  <c r="M2094" i="3"/>
  <c r="N2094" i="3" s="1"/>
  <c r="M2095" i="3"/>
  <c r="N2095" i="3" s="1"/>
  <c r="M2096" i="3"/>
  <c r="N2096" i="3" s="1"/>
  <c r="M2097" i="3"/>
  <c r="N2097" i="3" s="1"/>
  <c r="M2098" i="3"/>
  <c r="N2098" i="3" s="1"/>
  <c r="M2099" i="3"/>
  <c r="N2099" i="3" s="1"/>
  <c r="M2100" i="3"/>
  <c r="N2100" i="3" s="1"/>
  <c r="M2101" i="3"/>
  <c r="N2101" i="3" s="1"/>
  <c r="M2102" i="3"/>
  <c r="N2102" i="3" s="1"/>
  <c r="M2103" i="3"/>
  <c r="N2103" i="3" s="1"/>
  <c r="M2104" i="3"/>
  <c r="N2104" i="3" s="1"/>
  <c r="M2105" i="3"/>
  <c r="N2105" i="3" s="1"/>
  <c r="M2106" i="3"/>
  <c r="N2106" i="3" s="1"/>
  <c r="M2107" i="3"/>
  <c r="N2107" i="3" s="1"/>
  <c r="M2108" i="3"/>
  <c r="N2108" i="3" s="1"/>
  <c r="M2109" i="3"/>
  <c r="N2109" i="3" s="1"/>
  <c r="M2110" i="3"/>
  <c r="N2110" i="3" s="1"/>
  <c r="M2111" i="3"/>
  <c r="N2111" i="3" s="1"/>
  <c r="M2112" i="3"/>
  <c r="N2112" i="3" s="1"/>
  <c r="M2114" i="3"/>
  <c r="N2114" i="3" s="1"/>
  <c r="M2115" i="3"/>
  <c r="N2115" i="3" s="1"/>
  <c r="M2117" i="3"/>
  <c r="N2117" i="3" s="1"/>
  <c r="M2120" i="3"/>
  <c r="N2120" i="3" s="1"/>
  <c r="M2121" i="3"/>
  <c r="N2121" i="3" s="1"/>
  <c r="M2122" i="3"/>
  <c r="N2122" i="3" s="1"/>
  <c r="M2123" i="3"/>
  <c r="N2123" i="3" s="1"/>
  <c r="M2124" i="3"/>
  <c r="N2124" i="3" s="1"/>
  <c r="M2125" i="3"/>
  <c r="N2125" i="3" s="1"/>
  <c r="M2126" i="3"/>
  <c r="N2126" i="3" s="1"/>
  <c r="M2127" i="3"/>
  <c r="N2127" i="3" s="1"/>
  <c r="M2128" i="3"/>
  <c r="N2128" i="3" s="1"/>
  <c r="M2129" i="3"/>
  <c r="N2129" i="3" s="1"/>
  <c r="M2130" i="3"/>
  <c r="N2130" i="3" s="1"/>
  <c r="M2131" i="3"/>
  <c r="N2131" i="3" s="1"/>
  <c r="M2132" i="3"/>
  <c r="N2132" i="3" s="1"/>
  <c r="M2133" i="3"/>
  <c r="N2133" i="3" s="1"/>
  <c r="M2134" i="3"/>
  <c r="N2134" i="3" s="1"/>
  <c r="M2135" i="3"/>
  <c r="N2135" i="3" s="1"/>
  <c r="M2136" i="3"/>
  <c r="N2136" i="3" s="1"/>
  <c r="M2137" i="3"/>
  <c r="N2137" i="3" s="1"/>
  <c r="M2138" i="3"/>
  <c r="N2138" i="3" s="1"/>
  <c r="M2139" i="3"/>
  <c r="N2139" i="3" s="1"/>
  <c r="M2140" i="3"/>
  <c r="N2140" i="3" s="1"/>
  <c r="M2141" i="3"/>
  <c r="N2141" i="3" s="1"/>
  <c r="M2142" i="3"/>
  <c r="N2142" i="3" s="1"/>
  <c r="M2143" i="3"/>
  <c r="N2143" i="3" s="1"/>
  <c r="M2144" i="3"/>
  <c r="N2144" i="3" s="1"/>
  <c r="M2145" i="3"/>
  <c r="N2145" i="3" s="1"/>
  <c r="M2146" i="3"/>
  <c r="N2146" i="3" s="1"/>
  <c r="M2147" i="3"/>
  <c r="N2147" i="3" s="1"/>
  <c r="M2148" i="3"/>
  <c r="N2148" i="3" s="1"/>
  <c r="M2149" i="3"/>
  <c r="N2149" i="3" s="1"/>
  <c r="M2150" i="3"/>
  <c r="N2150" i="3" s="1"/>
  <c r="M2151" i="3"/>
  <c r="N2151" i="3" s="1"/>
  <c r="M2152" i="3"/>
  <c r="N2152" i="3" s="1"/>
  <c r="M2153" i="3"/>
  <c r="N2153" i="3" s="1"/>
  <c r="M2154" i="3"/>
  <c r="N2154" i="3" s="1"/>
  <c r="M2155" i="3"/>
  <c r="N2155" i="3" s="1"/>
  <c r="M2156" i="3"/>
  <c r="N2156" i="3" s="1"/>
  <c r="M2157" i="3"/>
  <c r="N2157" i="3" s="1"/>
  <c r="M2158" i="3"/>
  <c r="N2158" i="3" s="1"/>
  <c r="M2159" i="3"/>
  <c r="N2159" i="3" s="1"/>
  <c r="M2160" i="3"/>
  <c r="N2160" i="3" s="1"/>
  <c r="M2161" i="3"/>
  <c r="N2161" i="3" s="1"/>
  <c r="M2162" i="3"/>
  <c r="N2162" i="3" s="1"/>
  <c r="M2163" i="3"/>
  <c r="N2163" i="3" s="1"/>
  <c r="M2164" i="3"/>
  <c r="N2164" i="3" s="1"/>
  <c r="M2165" i="3"/>
  <c r="N2165" i="3" s="1"/>
  <c r="M2166" i="3"/>
  <c r="N2166" i="3" s="1"/>
  <c r="M2167" i="3"/>
  <c r="N2167" i="3" s="1"/>
  <c r="M2168" i="3"/>
  <c r="N2168" i="3" s="1"/>
  <c r="M2169" i="3"/>
  <c r="N2169" i="3" s="1"/>
  <c r="M2170" i="3"/>
  <c r="N2170" i="3" s="1"/>
  <c r="M2171" i="3"/>
  <c r="N2171" i="3" s="1"/>
  <c r="M2172" i="3"/>
  <c r="N2172" i="3" s="1"/>
  <c r="M2173" i="3"/>
  <c r="N2173" i="3" s="1"/>
  <c r="M2174" i="3"/>
  <c r="N2174" i="3" s="1"/>
  <c r="M2175" i="3"/>
  <c r="N2175" i="3" s="1"/>
  <c r="M2176" i="3"/>
  <c r="N2176" i="3" s="1"/>
  <c r="M2177" i="3"/>
  <c r="N2177" i="3" s="1"/>
  <c r="M2179" i="3"/>
  <c r="N2179" i="3" s="1"/>
  <c r="M2180" i="3"/>
  <c r="N2180" i="3" s="1"/>
  <c r="M2181" i="3"/>
  <c r="N2181" i="3" s="1"/>
  <c r="M2182" i="3"/>
  <c r="N2182" i="3" s="1"/>
  <c r="M2184" i="3"/>
  <c r="N2184" i="3" s="1"/>
  <c r="M2185" i="3"/>
  <c r="N2185" i="3" s="1"/>
  <c r="M2186" i="3"/>
  <c r="N2186" i="3" s="1"/>
  <c r="M2187" i="3"/>
  <c r="N2187" i="3" s="1"/>
  <c r="M2188" i="3"/>
  <c r="N2188" i="3" s="1"/>
  <c r="M2189" i="3"/>
  <c r="N2189" i="3" s="1"/>
  <c r="M2190" i="3"/>
  <c r="N2190" i="3" s="1"/>
  <c r="M2191" i="3"/>
  <c r="N2191" i="3" s="1"/>
  <c r="M2192" i="3"/>
  <c r="N2192" i="3" s="1"/>
  <c r="M2193" i="3"/>
  <c r="N2193" i="3" s="1"/>
  <c r="M2194" i="3"/>
  <c r="N2194" i="3" s="1"/>
  <c r="M2195" i="3"/>
  <c r="N2195" i="3" s="1"/>
  <c r="M2196" i="3"/>
  <c r="N2196" i="3" s="1"/>
  <c r="M2197" i="3"/>
  <c r="N2197" i="3" s="1"/>
  <c r="M2198" i="3"/>
  <c r="N2198" i="3" s="1"/>
  <c r="M2199" i="3"/>
  <c r="N2199" i="3" s="1"/>
  <c r="M2200" i="3"/>
  <c r="N2200" i="3" s="1"/>
  <c r="M2201" i="3"/>
  <c r="N2201" i="3" s="1"/>
  <c r="M2202" i="3"/>
  <c r="N2202" i="3" s="1"/>
  <c r="M2203" i="3"/>
  <c r="N2203" i="3" s="1"/>
  <c r="M2204" i="3"/>
  <c r="N2204" i="3" s="1"/>
  <c r="M2205" i="3"/>
  <c r="N2205" i="3" s="1"/>
  <c r="M2206" i="3"/>
  <c r="N2206" i="3" s="1"/>
  <c r="M2207" i="3"/>
  <c r="N2207" i="3" s="1"/>
  <c r="M2208" i="3"/>
  <c r="N2208" i="3" s="1"/>
  <c r="M2209" i="3"/>
  <c r="N2209" i="3" s="1"/>
  <c r="M2210" i="3"/>
  <c r="N2210" i="3"/>
  <c r="M2211" i="3"/>
  <c r="N2211" i="3" s="1"/>
  <c r="M2212" i="3"/>
  <c r="N2212" i="3" s="1"/>
  <c r="M2213" i="3"/>
  <c r="N2213" i="3" s="1"/>
  <c r="M2214" i="3"/>
  <c r="N2214" i="3" s="1"/>
  <c r="M2215" i="3"/>
  <c r="N2215" i="3" s="1"/>
  <c r="M2216" i="3"/>
  <c r="N2216" i="3" s="1"/>
  <c r="M2217" i="3"/>
  <c r="N2217" i="3" s="1"/>
  <c r="M2218" i="3"/>
  <c r="N2218" i="3" s="1"/>
  <c r="M2220" i="3"/>
  <c r="N2220" i="3" s="1"/>
  <c r="M2221" i="3"/>
  <c r="N2221" i="3" s="1"/>
  <c r="M2222" i="3"/>
  <c r="N2222" i="3" s="1"/>
  <c r="M2223" i="3"/>
  <c r="N2223" i="3" s="1"/>
  <c r="M2224" i="3"/>
  <c r="N2224" i="3" s="1"/>
  <c r="M2225" i="3"/>
  <c r="N2225" i="3" s="1"/>
  <c r="M2226" i="3"/>
  <c r="N2226" i="3" s="1"/>
  <c r="M2228" i="3"/>
  <c r="M2231" i="3" s="1"/>
  <c r="N2231" i="3" s="1"/>
  <c r="M2229" i="3"/>
  <c r="N2229" i="3" s="1"/>
  <c r="M2230" i="3"/>
  <c r="N2230" i="3" s="1"/>
  <c r="M2232" i="3"/>
  <c r="N2232" i="3" s="1"/>
  <c r="M2233" i="3"/>
  <c r="N2233" i="3" s="1"/>
  <c r="N2264" i="3"/>
  <c r="M2268" i="3"/>
  <c r="N2268" i="3" s="1"/>
  <c r="M2269" i="3"/>
  <c r="N2269" i="3" s="1"/>
  <c r="M2270" i="3"/>
  <c r="N2270" i="3" s="1"/>
  <c r="M2271" i="3"/>
  <c r="N2271" i="3" s="1"/>
  <c r="M2272" i="3"/>
  <c r="N2272" i="3" s="1"/>
  <c r="M2273" i="3"/>
  <c r="N2273" i="3" s="1"/>
  <c r="M2274" i="3"/>
  <c r="N2274" i="3" s="1"/>
  <c r="M2275" i="3"/>
  <c r="N2275" i="3" s="1"/>
  <c r="M2276" i="3"/>
  <c r="N2276" i="3" s="1"/>
  <c r="M2277" i="3"/>
  <c r="N2277" i="3" s="1"/>
  <c r="M2278" i="3"/>
  <c r="N2278" i="3" s="1"/>
  <c r="M2279" i="3"/>
  <c r="N2279" i="3" s="1"/>
  <c r="M2280" i="3"/>
  <c r="N2280" i="3" s="1"/>
  <c r="M2281" i="3"/>
  <c r="N2281" i="3" s="1"/>
  <c r="M2282" i="3"/>
  <c r="N2282" i="3" s="1"/>
  <c r="M2283" i="3"/>
  <c r="N2283" i="3" s="1"/>
  <c r="M2284" i="3"/>
  <c r="N2284" i="3" s="1"/>
  <c r="M2285" i="3"/>
  <c r="N2285" i="3" s="1"/>
  <c r="M2286" i="3"/>
  <c r="N2286" i="3" s="1"/>
  <c r="M2287" i="3"/>
  <c r="N2287" i="3" s="1"/>
  <c r="M2288" i="3"/>
  <c r="N2288" i="3" s="1"/>
  <c r="M2289" i="3"/>
  <c r="N2289" i="3" s="1"/>
  <c r="M2290" i="3"/>
  <c r="N2290" i="3" s="1"/>
  <c r="M2291" i="3"/>
  <c r="N2291" i="3" s="1"/>
  <c r="M2300" i="3"/>
  <c r="N2300" i="3" s="1"/>
  <c r="M2301" i="3"/>
  <c r="N2301" i="3" s="1"/>
  <c r="M2302" i="3"/>
  <c r="N2302" i="3" s="1"/>
  <c r="M2303" i="3"/>
  <c r="N2303" i="3" s="1"/>
  <c r="M2304" i="3"/>
  <c r="N2304" i="3" s="1"/>
  <c r="M2305" i="3"/>
  <c r="N2305" i="3" s="1"/>
  <c r="M2306" i="3"/>
  <c r="N2306" i="3" s="1"/>
  <c r="M2307" i="3"/>
  <c r="N2307" i="3" s="1"/>
  <c r="M2308" i="3"/>
  <c r="N2308" i="3" s="1"/>
  <c r="M2309" i="3"/>
  <c r="N2309" i="3" s="1"/>
  <c r="M2310" i="3"/>
  <c r="N2310" i="3" s="1"/>
  <c r="M2311" i="3"/>
  <c r="N2311" i="3" s="1"/>
  <c r="M2312" i="3"/>
  <c r="N2312" i="3" s="1"/>
  <c r="M2313" i="3"/>
  <c r="N2313" i="3" s="1"/>
  <c r="M2321" i="3"/>
  <c r="N2321" i="3" s="1"/>
  <c r="M2322" i="3"/>
  <c r="N2322" i="3" s="1"/>
  <c r="M2323" i="3"/>
  <c r="N2323" i="3" s="1"/>
  <c r="M2324" i="3"/>
  <c r="N2324" i="3" s="1"/>
  <c r="M2325" i="3"/>
  <c r="N2325" i="3" s="1"/>
  <c r="M2326" i="3"/>
  <c r="N2326" i="3" s="1"/>
  <c r="M2327" i="3"/>
  <c r="N2327" i="3" s="1"/>
  <c r="M2328" i="3"/>
  <c r="N2328" i="3" s="1"/>
  <c r="M2329" i="3"/>
  <c r="N2329" i="3" s="1"/>
  <c r="M2330" i="3"/>
  <c r="N2330" i="3" s="1"/>
  <c r="M2331" i="3"/>
  <c r="N2331" i="3" s="1"/>
  <c r="M2332" i="3"/>
  <c r="N2332" i="3" s="1"/>
  <c r="M2333" i="3"/>
  <c r="N2333" i="3" s="1"/>
  <c r="M2334" i="3"/>
  <c r="N2334" i="3" s="1"/>
  <c r="M2335" i="3"/>
  <c r="N2335" i="3" s="1"/>
  <c r="M2336" i="3"/>
  <c r="N2336" i="3" s="1"/>
  <c r="M2337" i="3"/>
  <c r="N2337" i="3" s="1"/>
  <c r="M2338" i="3"/>
  <c r="N2338" i="3" s="1"/>
  <c r="M2339" i="3"/>
  <c r="N2339" i="3"/>
  <c r="M2340" i="3"/>
  <c r="N2340" i="3" s="1"/>
  <c r="M2341" i="3"/>
  <c r="N2341" i="3" s="1"/>
  <c r="M2342" i="3"/>
  <c r="N2342" i="3" s="1"/>
  <c r="M2343" i="3"/>
  <c r="N2343" i="3" s="1"/>
  <c r="M2344" i="3"/>
  <c r="N2344" i="3" s="1"/>
  <c r="M2345" i="3"/>
  <c r="N2345" i="3" s="1"/>
  <c r="M2346" i="3"/>
  <c r="N2346" i="3" s="1"/>
  <c r="M2347" i="3"/>
  <c r="N2347" i="3" s="1"/>
  <c r="M2348" i="3"/>
  <c r="N2348" i="3" s="1"/>
  <c r="M2349" i="3"/>
  <c r="N2349" i="3" s="1"/>
  <c r="M2350" i="3"/>
  <c r="N2350" i="3" s="1"/>
  <c r="M2351" i="3"/>
  <c r="N2351" i="3" s="1"/>
  <c r="M2352" i="3"/>
  <c r="N2352" i="3" s="1"/>
  <c r="M2353" i="3"/>
  <c r="N2353" i="3" s="1"/>
  <c r="M2354" i="3"/>
  <c r="N2354" i="3" s="1"/>
  <c r="M2355" i="3"/>
  <c r="N2355" i="3" s="1"/>
  <c r="M2356" i="3"/>
  <c r="N2356" i="3" s="1"/>
  <c r="M2357" i="3"/>
  <c r="N2357" i="3" s="1"/>
  <c r="M2360" i="3"/>
  <c r="N2360" i="3" s="1"/>
  <c r="M2361" i="3"/>
  <c r="N2361" i="3" s="1"/>
  <c r="M2362" i="3"/>
  <c r="N2362" i="3" s="1"/>
  <c r="M2368" i="3"/>
  <c r="N2368" i="3" s="1"/>
  <c r="M2370" i="3"/>
  <c r="N2370" i="3" s="1"/>
  <c r="M2372" i="3"/>
  <c r="N2372" i="3" s="1"/>
  <c r="M2374" i="3"/>
  <c r="N2374" i="3" s="1"/>
  <c r="M2376" i="3"/>
  <c r="N2376" i="3" s="1"/>
  <c r="M2378" i="3"/>
  <c r="N2378" i="3" s="1"/>
  <c r="M2380" i="3"/>
  <c r="N2380" i="3" s="1"/>
  <c r="M2382" i="3"/>
  <c r="N2382" i="3" s="1"/>
  <c r="M2384" i="3"/>
  <c r="N2384" i="3" s="1"/>
  <c r="M2386" i="3"/>
  <c r="N2386" i="3" s="1"/>
  <c r="M2388" i="3"/>
  <c r="N2388" i="3" s="1"/>
  <c r="M2390" i="3"/>
  <c r="N2390" i="3" s="1"/>
  <c r="M2391" i="3"/>
  <c r="N2391" i="3" s="1"/>
  <c r="M2392" i="3"/>
  <c r="N2392" i="3" s="1"/>
  <c r="M2393" i="3"/>
  <c r="N2393" i="3" s="1"/>
  <c r="M2395" i="3"/>
  <c r="N2395" i="3" s="1"/>
  <c r="M2397" i="3"/>
  <c r="N2397" i="3" s="1"/>
  <c r="M2399" i="3"/>
  <c r="N2399" i="3" s="1"/>
  <c r="M2400" i="3"/>
  <c r="N2400" i="3" s="1"/>
  <c r="M2404" i="3"/>
  <c r="N2404" i="3" s="1"/>
  <c r="M2406" i="3"/>
  <c r="N2406" i="3" s="1"/>
  <c r="M2409" i="3"/>
  <c r="N2409" i="3" s="1"/>
  <c r="M2411" i="3"/>
  <c r="N2411" i="3" s="1"/>
  <c r="M2413" i="3"/>
  <c r="N2413" i="3" s="1"/>
  <c r="M2415" i="3"/>
  <c r="N2415" i="3" s="1"/>
  <c r="M2419" i="3"/>
  <c r="N2419" i="3" s="1"/>
  <c r="M2422" i="3"/>
  <c r="N2422" i="3" s="1"/>
  <c r="M2425" i="3"/>
  <c r="N2425" i="3" s="1"/>
  <c r="M2428" i="3"/>
  <c r="N2428" i="3" s="1"/>
  <c r="M2431" i="3"/>
  <c r="N2431" i="3" s="1"/>
  <c r="M2434" i="3"/>
  <c r="N2434" i="3" s="1"/>
  <c r="M2437" i="3"/>
  <c r="N2437" i="3" s="1"/>
  <c r="M2440" i="3"/>
  <c r="N2440" i="3" s="1"/>
  <c r="M2443" i="3"/>
  <c r="N2443" i="3" s="1"/>
  <c r="M2446" i="3"/>
  <c r="N2446" i="3" s="1"/>
  <c r="M2449" i="3"/>
  <c r="N2449" i="3" s="1"/>
  <c r="M2452" i="3"/>
  <c r="N2452" i="3" s="1"/>
  <c r="M2455" i="3"/>
  <c r="N2455" i="3" s="1"/>
  <c r="M2458" i="3"/>
  <c r="N2458" i="3" s="1"/>
  <c r="M2462" i="3"/>
  <c r="N2462" i="3" s="1"/>
  <c r="M2466" i="3"/>
  <c r="N2466" i="3" s="1"/>
  <c r="M2470" i="3"/>
  <c r="N2470" i="3" s="1"/>
  <c r="M2459" i="3"/>
  <c r="N2459" i="3" s="1"/>
  <c r="M2463" i="3"/>
  <c r="N2463" i="3" s="1"/>
  <c r="M2467" i="3"/>
  <c r="N2467" i="3" s="1"/>
  <c r="M2471" i="3"/>
  <c r="N2471" i="3" s="1"/>
  <c r="M2474" i="3"/>
  <c r="N2474" i="3" s="1"/>
  <c r="M2480" i="3"/>
  <c r="N2480" i="3" s="1"/>
  <c r="M2486" i="3"/>
  <c r="N2486" i="3" s="1"/>
  <c r="M2489" i="3"/>
  <c r="N2489" i="3" s="1"/>
  <c r="M2492" i="3"/>
  <c r="N2492" i="3" s="1"/>
  <c r="M2495" i="3"/>
  <c r="N2495" i="3" s="1"/>
  <c r="M2498" i="3"/>
  <c r="N2498" i="3" s="1"/>
  <c r="M2501" i="3"/>
  <c r="N2501" i="3" s="1"/>
  <c r="M2504" i="3"/>
  <c r="N2504" i="3" s="1"/>
  <c r="M2507" i="3"/>
  <c r="N2507" i="3" s="1"/>
  <c r="M2510" i="3"/>
  <c r="N2510" i="3" s="1"/>
  <c r="M2513" i="3"/>
  <c r="N2513" i="3" s="1"/>
  <c r="M2522" i="3"/>
  <c r="N2522" i="3" s="1"/>
  <c r="M2525" i="3"/>
  <c r="N2525" i="3" s="1"/>
  <c r="M2528" i="3"/>
  <c r="N2528" i="3" s="1"/>
  <c r="M2531" i="3"/>
  <c r="N2531" i="3" s="1"/>
  <c r="M2534" i="3"/>
  <c r="N2534" i="3" s="1"/>
  <c r="M2537" i="3"/>
  <c r="N2537" i="3" s="1"/>
  <c r="M2540" i="3"/>
  <c r="N2540" i="3" s="1"/>
  <c r="M2544" i="3"/>
  <c r="M2546" i="3"/>
  <c r="N2546" i="3" s="1"/>
  <c r="M2548" i="3"/>
  <c r="N2548" i="3" s="1"/>
  <c r="M2549" i="3"/>
  <c r="N2549" i="3" s="1"/>
  <c r="M2550" i="3"/>
  <c r="N2550" i="3" s="1"/>
  <c r="M2554" i="3"/>
  <c r="N2554" i="3" s="1"/>
  <c r="M2558" i="3"/>
  <c r="N2558" i="3" s="1"/>
  <c r="M2562" i="3"/>
  <c r="N2562" i="3" s="1"/>
  <c r="M2564" i="3"/>
  <c r="N2564" i="3" s="1"/>
  <c r="M2566" i="3"/>
  <c r="N2566" i="3" s="1"/>
  <c r="M2567" i="3"/>
  <c r="N2567" i="3" s="1"/>
  <c r="M2571" i="3"/>
  <c r="N2571" i="3" s="1"/>
  <c r="M2572" i="3"/>
  <c r="N2572" i="3" s="1"/>
  <c r="M2575" i="3"/>
  <c r="N2575" i="3" s="1"/>
  <c r="M2576" i="3"/>
  <c r="N2576" i="3" s="1"/>
  <c r="M2578" i="3"/>
  <c r="N2578" i="3" s="1"/>
  <c r="M2580" i="3"/>
  <c r="N2580" i="3" s="1"/>
  <c r="M2582" i="3"/>
  <c r="N2582" i="3" s="1"/>
  <c r="M2584" i="3"/>
  <c r="N2584" i="3" s="1"/>
  <c r="M2586" i="3"/>
  <c r="N2586" i="3" s="1"/>
  <c r="M2589" i="3"/>
  <c r="N2589" i="3" s="1"/>
  <c r="M2592" i="3"/>
  <c r="N2592" i="3" s="1"/>
  <c r="M2593" i="3"/>
  <c r="N2593" i="3" s="1"/>
  <c r="M2594" i="3"/>
  <c r="N2594" i="3" s="1"/>
  <c r="M2597" i="3"/>
  <c r="N2597" i="3" s="1"/>
  <c r="M2600" i="3"/>
  <c r="N2600" i="3" s="1"/>
  <c r="M2603" i="3"/>
  <c r="N2603" i="3" s="1"/>
  <c r="M2606" i="3"/>
  <c r="N2606" i="3" s="1"/>
  <c r="M2609" i="3"/>
  <c r="N2609" i="3" s="1"/>
  <c r="M2612" i="3"/>
  <c r="N2612" i="3" s="1"/>
  <c r="M2615" i="3"/>
  <c r="N2615" i="3" s="1"/>
  <c r="M2620" i="3"/>
  <c r="N2620" i="3" s="1"/>
  <c r="M2621" i="3"/>
  <c r="N2621" i="3" s="1"/>
  <c r="M2624" i="3"/>
  <c r="N2624" i="3" s="1"/>
  <c r="M2628" i="3"/>
  <c r="N2628" i="3" s="1"/>
  <c r="M2632" i="3"/>
  <c r="N2632" i="3" s="1"/>
  <c r="M2636" i="3"/>
  <c r="N2636" i="3" s="1"/>
  <c r="M2637" i="3"/>
  <c r="N2637" i="3" s="1"/>
  <c r="M2638" i="3"/>
  <c r="N2638" i="3" s="1"/>
  <c r="M2639" i="3"/>
  <c r="N2639" i="3" s="1"/>
  <c r="M2640" i="3"/>
  <c r="N2640" i="3" s="1"/>
  <c r="M2641" i="3"/>
  <c r="N2641" i="3" s="1"/>
  <c r="M2642" i="3"/>
  <c r="N2642" i="3" s="1"/>
  <c r="M2643" i="3"/>
  <c r="N2643" i="3" s="1"/>
  <c r="M2644" i="3"/>
  <c r="N2644" i="3" s="1"/>
  <c r="M2645" i="3"/>
  <c r="N2645" i="3" s="1"/>
  <c r="M2646" i="3"/>
  <c r="N2646" i="3" s="1"/>
  <c r="M2647" i="3"/>
  <c r="N2647" i="3" s="1"/>
  <c r="M2648" i="3"/>
  <c r="N2648" i="3" s="1"/>
  <c r="M2649" i="3"/>
  <c r="N2649" i="3" s="1"/>
  <c r="M2654" i="3"/>
  <c r="N2654" i="3" s="1"/>
  <c r="M2655" i="3"/>
  <c r="N2655" i="3" s="1"/>
  <c r="M2656" i="3"/>
  <c r="N2656" i="3" s="1"/>
  <c r="M2657" i="3"/>
  <c r="N2657" i="3" s="1"/>
  <c r="M2670" i="3"/>
  <c r="N2670" i="3" s="1"/>
  <c r="M2674" i="3"/>
  <c r="N2674" i="3" s="1"/>
  <c r="M2678" i="3"/>
  <c r="N2678" i="3" s="1"/>
  <c r="M2679" i="3"/>
  <c r="N2679" i="3" s="1"/>
  <c r="M2682" i="3"/>
  <c r="N2682" i="3" s="1"/>
  <c r="M2686" i="3"/>
  <c r="N2686" i="3" s="1"/>
  <c r="N2689" i="3"/>
  <c r="M2690" i="3"/>
  <c r="N2690" i="3" s="1"/>
  <c r="M2691" i="3"/>
  <c r="N2691" i="3" s="1"/>
  <c r="M2692" i="3"/>
  <c r="N2692" i="3" s="1"/>
  <c r="M2693" i="3"/>
  <c r="N2693" i="3" s="1"/>
  <c r="M2694" i="3"/>
  <c r="N2694" i="3" s="1"/>
  <c r="M2695" i="3"/>
  <c r="N2695" i="3" s="1"/>
  <c r="M2696" i="3"/>
  <c r="N2696" i="3" s="1"/>
  <c r="M2697" i="3"/>
  <c r="N2697" i="3" s="1"/>
  <c r="M2698" i="3"/>
  <c r="N2698" i="3" s="1"/>
  <c r="M2699" i="3"/>
  <c r="N2699" i="3" s="1"/>
  <c r="M2700" i="3"/>
  <c r="N2700" i="3" s="1"/>
  <c r="M2701" i="3"/>
  <c r="N2701" i="3" s="1"/>
  <c r="M2702" i="3"/>
  <c r="N2702" i="3" s="1"/>
  <c r="M2703" i="3"/>
  <c r="N2703" i="3" s="1"/>
  <c r="M2704" i="3"/>
  <c r="N2704" i="3" s="1"/>
  <c r="M2708" i="3"/>
  <c r="N2708" i="3" s="1"/>
  <c r="M2709" i="3"/>
  <c r="N2709" i="3" s="1"/>
  <c r="M2710" i="3"/>
  <c r="N2710" i="3" s="1"/>
  <c r="M2711" i="3"/>
  <c r="N2711" i="3" s="1"/>
  <c r="M2712" i="3"/>
  <c r="N2712" i="3" s="1"/>
  <c r="M2713" i="3"/>
  <c r="N2713" i="3" s="1"/>
  <c r="M2714" i="3"/>
  <c r="N2714" i="3" s="1"/>
  <c r="M2717" i="3"/>
  <c r="N2717" i="3" s="1"/>
  <c r="M2720" i="3"/>
  <c r="N2720" i="3" s="1"/>
  <c r="M2726" i="3"/>
  <c r="N2726" i="3" s="1"/>
  <c r="M2729" i="3"/>
  <c r="N2729" i="3" s="1"/>
  <c r="M2732" i="3"/>
  <c r="N2732" i="3" s="1"/>
  <c r="M2735" i="3"/>
  <c r="N2735" i="3" s="1"/>
  <c r="M2738" i="3"/>
  <c r="N2738" i="3" s="1"/>
  <c r="M2741" i="3"/>
  <c r="N2741" i="3" s="1"/>
  <c r="M2744" i="3"/>
  <c r="N2744" i="3" s="1"/>
  <c r="M2747" i="3"/>
  <c r="N2747" i="3" s="1"/>
  <c r="M2748" i="3"/>
  <c r="N2748" i="3" s="1"/>
  <c r="M2749" i="3"/>
  <c r="N2749" i="3" s="1"/>
  <c r="M2750" i="3"/>
  <c r="N2750" i="3" s="1"/>
  <c r="M2757" i="3"/>
  <c r="N2757" i="3" s="1"/>
  <c r="M2758" i="3"/>
  <c r="N2758" i="3" s="1"/>
  <c r="M2759" i="3"/>
  <c r="N2759" i="3" s="1"/>
  <c r="M2760" i="3"/>
  <c r="N2760" i="3" s="1"/>
  <c r="M2761" i="3"/>
  <c r="N2761" i="3" s="1"/>
  <c r="M2767" i="3"/>
  <c r="N2767" i="3" s="1"/>
  <c r="M2768" i="3"/>
  <c r="N2768" i="3" s="1"/>
  <c r="M2769" i="3"/>
  <c r="N2769" i="3" s="1"/>
  <c r="M2770" i="3"/>
  <c r="N2770" i="3" s="1"/>
  <c r="M2771" i="3"/>
  <c r="N2771" i="3" s="1"/>
  <c r="M2794" i="3"/>
  <c r="N2794" i="3" s="1"/>
  <c r="M2799" i="3"/>
  <c r="N2799" i="3" s="1"/>
  <c r="M2802" i="3"/>
  <c r="N2802" i="3" s="1"/>
  <c r="M2805" i="3"/>
  <c r="N2805" i="3" s="1"/>
  <c r="M2808" i="3"/>
  <c r="N2808" i="3" s="1"/>
  <c r="M2811" i="3"/>
  <c r="N2811" i="3" s="1"/>
  <c r="M2814" i="3"/>
  <c r="N2814" i="3" s="1"/>
  <c r="M2818" i="3"/>
  <c r="N2818" i="3" s="1"/>
  <c r="M2822" i="3"/>
  <c r="N2822" i="3" s="1"/>
  <c r="M2825" i="3"/>
  <c r="N2825" i="3" s="1"/>
  <c r="M2828" i="3"/>
  <c r="N2828" i="3" s="1"/>
  <c r="M2831" i="3"/>
  <c r="N2831" i="3" s="1"/>
  <c r="M2834" i="3"/>
  <c r="N2834" i="3" s="1"/>
  <c r="M2838" i="3"/>
  <c r="N2838" i="3" s="1"/>
  <c r="M2842" i="3"/>
  <c r="N2842" i="3" s="1"/>
  <c r="M2847" i="3"/>
  <c r="N2847" i="3" s="1"/>
  <c r="M2851" i="3"/>
  <c r="N2851" i="3" s="1"/>
  <c r="M2852" i="3"/>
  <c r="N2852" i="3" s="1"/>
  <c r="M2855" i="3"/>
  <c r="N2855" i="3" s="1"/>
  <c r="M2858" i="3"/>
  <c r="N2858" i="3" s="1"/>
  <c r="M2861" i="3"/>
  <c r="N2861" i="3" s="1"/>
  <c r="M2864" i="3"/>
  <c r="N2864" i="3" s="1"/>
  <c r="M2868" i="3"/>
  <c r="N2868" i="3" s="1"/>
  <c r="M2872" i="3"/>
  <c r="N2872" i="3" s="1"/>
  <c r="M2876" i="3"/>
  <c r="N2876" i="3" s="1"/>
  <c r="M2880" i="3"/>
  <c r="N2880" i="3" s="1"/>
  <c r="M2881" i="3"/>
  <c r="N2881" i="3" s="1"/>
  <c r="M2884" i="3"/>
  <c r="N2884" i="3" s="1"/>
  <c r="M2887" i="3"/>
  <c r="N2887" i="3" s="1"/>
  <c r="M2891" i="3"/>
  <c r="N2891" i="3" s="1"/>
  <c r="M2895" i="3"/>
  <c r="N2895" i="3" s="1"/>
  <c r="M2899" i="3"/>
  <c r="N2899" i="3" s="1"/>
  <c r="M2903" i="3"/>
  <c r="N2903" i="3" s="1"/>
  <c r="M2904" i="3"/>
  <c r="N2904" i="3" s="1"/>
  <c r="M2905" i="3"/>
  <c r="N2905" i="3" s="1"/>
  <c r="M2908" i="3"/>
  <c r="N2908" i="3" s="1"/>
  <c r="M2909" i="3"/>
  <c r="N2909" i="3" s="1"/>
  <c r="M2912" i="3"/>
  <c r="N2912" i="3" s="1"/>
  <c r="M2915" i="3"/>
  <c r="N2915" i="3" s="1"/>
  <c r="M2918" i="3"/>
  <c r="N2918" i="3" s="1"/>
  <c r="M2919" i="3"/>
  <c r="N2919" i="3" s="1"/>
  <c r="M2920" i="3"/>
  <c r="N2920" i="3" s="1"/>
  <c r="M2921" i="3"/>
  <c r="N2921" i="3" s="1"/>
  <c r="M2928" i="3"/>
  <c r="N2928" i="3" s="1"/>
  <c r="M2932" i="3"/>
  <c r="N2932" i="3" s="1"/>
  <c r="M2935" i="3"/>
  <c r="N2935" i="3" s="1"/>
  <c r="M2936" i="3"/>
  <c r="N2936" i="3" s="1"/>
  <c r="M2937" i="3"/>
  <c r="N2937" i="3"/>
  <c r="M2942" i="3"/>
  <c r="N2942" i="3" s="1"/>
  <c r="M2946" i="3"/>
  <c r="N2946" i="3" s="1"/>
  <c r="M2950" i="3"/>
  <c r="N2950" i="3" s="1"/>
  <c r="M2951" i="3"/>
  <c r="N2951" i="3" s="1"/>
  <c r="M2952" i="3"/>
  <c r="N2952" i="3" s="1"/>
  <c r="M2953" i="3"/>
  <c r="N2953" i="3" s="1"/>
  <c r="M2954" i="3"/>
  <c r="N2954" i="3" s="1"/>
  <c r="N2966" i="3"/>
  <c r="M3006" i="3"/>
  <c r="N3006" i="3" s="1"/>
  <c r="M3007" i="3"/>
  <c r="N3007" i="3" s="1"/>
  <c r="M3008" i="3"/>
  <c r="N3008" i="3" s="1"/>
  <c r="M2519" i="3"/>
  <c r="N2519" i="3" s="1"/>
  <c r="M2520" i="3"/>
  <c r="N2520" i="3" s="1"/>
  <c r="M2521" i="3"/>
  <c r="N2521" i="3" s="1"/>
  <c r="M2516" i="3"/>
  <c r="N2516" i="3" s="1"/>
  <c r="M3009" i="3"/>
  <c r="N3009" i="3" s="1"/>
  <c r="M3019" i="3"/>
  <c r="N3019" i="3" s="1"/>
  <c r="M3035" i="3"/>
  <c r="N3035" i="3" s="1"/>
  <c r="M3076" i="3"/>
  <c r="N3076" i="3" s="1"/>
  <c r="M3077" i="3"/>
  <c r="N3077" i="3" s="1"/>
  <c r="M3078" i="3"/>
  <c r="N3078" i="3" s="1"/>
  <c r="M3079" i="3"/>
  <c r="N3079" i="3" s="1"/>
  <c r="M3080" i="3"/>
  <c r="N3080" i="3" s="1"/>
  <c r="M3081" i="3"/>
  <c r="N3081" i="3" s="1"/>
  <c r="M3082" i="3"/>
  <c r="N3082" i="3" s="1"/>
  <c r="M3083" i="3"/>
  <c r="N3083" i="3" s="1"/>
  <c r="M3084" i="3"/>
  <c r="N3084" i="3" s="1"/>
  <c r="M3085" i="3"/>
  <c r="N3085" i="3" s="1"/>
  <c r="M3086" i="3"/>
  <c r="N3086" i="3" s="1"/>
  <c r="M3087" i="3"/>
  <c r="N3087" i="3" s="1"/>
  <c r="M3088" i="3"/>
  <c r="N3088" i="3" s="1"/>
  <c r="M3089" i="3"/>
  <c r="N3089" i="3" s="1"/>
  <c r="M3090" i="3"/>
  <c r="N3090" i="3" s="1"/>
  <c r="M3091" i="3"/>
  <c r="N3091" i="3" s="1"/>
  <c r="M3092" i="3"/>
  <c r="N3092" i="3" s="1"/>
  <c r="M3093" i="3"/>
  <c r="N3093" i="3" s="1"/>
  <c r="M3094" i="3"/>
  <c r="N3094" i="3" s="1"/>
  <c r="M3095" i="3"/>
  <c r="N3095" i="3" s="1"/>
  <c r="M3096" i="3"/>
  <c r="N3096" i="3" s="1"/>
  <c r="M3097" i="3"/>
  <c r="N3097" i="3" s="1"/>
  <c r="M3098" i="3"/>
  <c r="N3098" i="3" s="1"/>
  <c r="M3099" i="3"/>
  <c r="N3099" i="3" s="1"/>
  <c r="M3100" i="3"/>
  <c r="N3100" i="3" s="1"/>
  <c r="M3101" i="3"/>
  <c r="N3101" i="3" s="1"/>
  <c r="M3102" i="3"/>
  <c r="N3102" i="3" s="1"/>
  <c r="M3103" i="3"/>
  <c r="N3103" i="3" s="1"/>
  <c r="M3104" i="3"/>
  <c r="N3104" i="3" s="1"/>
  <c r="M3105" i="3"/>
  <c r="N3105" i="3" s="1"/>
  <c r="M3106" i="3"/>
  <c r="N3106" i="3" s="1"/>
  <c r="M3107" i="3"/>
  <c r="N3107" i="3" s="1"/>
  <c r="M3108" i="3"/>
  <c r="N3108" i="3" s="1"/>
  <c r="M3109" i="3"/>
  <c r="N3109" i="3" s="1"/>
  <c r="M3110" i="3"/>
  <c r="N3110" i="3" s="1"/>
  <c r="M3111" i="3"/>
  <c r="N3111" i="3" s="1"/>
  <c r="M3112" i="3"/>
  <c r="N3112" i="3" s="1"/>
  <c r="M3113" i="3"/>
  <c r="N3113" i="3" s="1"/>
  <c r="M3114" i="3"/>
  <c r="N3114" i="3" s="1"/>
  <c r="M3115" i="3"/>
  <c r="N3115" i="3" s="1"/>
  <c r="M3116" i="3"/>
  <c r="N3116" i="3" s="1"/>
  <c r="M3117" i="3"/>
  <c r="N3117" i="3" s="1"/>
  <c r="M3118" i="3"/>
  <c r="N3118" i="3" s="1"/>
  <c r="M3119" i="3"/>
  <c r="N3119" i="3" s="1"/>
  <c r="M3120" i="3"/>
  <c r="N3120" i="3" s="1"/>
  <c r="M3121" i="3"/>
  <c r="N3121" i="3" s="1"/>
  <c r="M3122" i="3"/>
  <c r="N3122" i="3" s="1"/>
  <c r="M3123" i="3"/>
  <c r="N3123" i="3" s="1"/>
  <c r="M3124" i="3"/>
  <c r="N3124" i="3" s="1"/>
  <c r="M3125" i="3"/>
  <c r="N3125" i="3" s="1"/>
  <c r="M3126" i="3"/>
  <c r="N3126" i="3" s="1"/>
  <c r="M3127" i="3"/>
  <c r="N3127" i="3" s="1"/>
  <c r="M3128" i="3"/>
  <c r="N3128" i="3" s="1"/>
  <c r="M3129" i="3"/>
  <c r="N3129" i="3" s="1"/>
  <c r="M3130" i="3"/>
  <c r="N3130" i="3" s="1"/>
  <c r="M3131" i="3"/>
  <c r="N3131" i="3" s="1"/>
  <c r="M3132" i="3"/>
  <c r="N3132" i="3" s="1"/>
  <c r="M3133" i="3"/>
  <c r="N3133" i="3" s="1"/>
  <c r="M3134" i="3"/>
  <c r="N3134" i="3" s="1"/>
  <c r="M3135" i="3"/>
  <c r="N3135" i="3" s="1"/>
  <c r="M3136" i="3"/>
  <c r="N3136" i="3" s="1"/>
  <c r="M3137" i="3"/>
  <c r="N3137" i="3" s="1"/>
  <c r="M3138" i="3"/>
  <c r="N3138" i="3" s="1"/>
  <c r="M3139" i="3"/>
  <c r="N3139" i="3" s="1"/>
  <c r="M3140" i="3"/>
  <c r="N3140" i="3" s="1"/>
  <c r="M3141" i="3"/>
  <c r="N3141" i="3" s="1"/>
  <c r="M3142" i="3"/>
  <c r="N3142" i="3" s="1"/>
  <c r="M3143" i="3"/>
  <c r="N3143" i="3" s="1"/>
  <c r="M3144" i="3"/>
  <c r="N3144" i="3" s="1"/>
  <c r="M3145" i="3"/>
  <c r="N3145" i="3" s="1"/>
  <c r="M3146" i="3"/>
  <c r="N3146" i="3" s="1"/>
  <c r="M3147" i="3"/>
  <c r="N3147" i="3" s="1"/>
  <c r="M3148" i="3"/>
  <c r="N3148" i="3" s="1"/>
  <c r="M3149" i="3"/>
  <c r="N3149" i="3" s="1"/>
  <c r="M3150" i="3"/>
  <c r="N3150" i="3" s="1"/>
  <c r="M3151" i="3"/>
  <c r="N3151" i="3" s="1"/>
  <c r="M3152" i="3"/>
  <c r="N3152" i="3" s="1"/>
  <c r="M3153" i="3"/>
  <c r="N3153" i="3" s="1"/>
  <c r="M3154" i="3"/>
  <c r="N3154" i="3" s="1"/>
  <c r="M3155" i="3"/>
  <c r="N3155" i="3" s="1"/>
  <c r="M3156" i="3"/>
  <c r="N3156" i="3" s="1"/>
  <c r="M3157" i="3"/>
  <c r="N3157" i="3" s="1"/>
  <c r="M3158" i="3"/>
  <c r="N3158" i="3" s="1"/>
  <c r="M3159" i="3"/>
  <c r="N3159" i="3" s="1"/>
  <c r="M3160" i="3"/>
  <c r="N3160" i="3" s="1"/>
  <c r="M3161" i="3"/>
  <c r="N3161" i="3" s="1"/>
  <c r="M3162" i="3"/>
  <c r="N3162" i="3" s="1"/>
  <c r="M3163" i="3"/>
  <c r="N3163" i="3" s="1"/>
  <c r="M3164" i="3"/>
  <c r="N3164" i="3" s="1"/>
  <c r="M3165" i="3"/>
  <c r="N3165" i="3" s="1"/>
  <c r="M3166" i="3"/>
  <c r="N3166" i="3" s="1"/>
  <c r="M3167" i="3"/>
  <c r="N3167" i="3" s="1"/>
  <c r="M3168" i="3"/>
  <c r="N3168" i="3" s="1"/>
  <c r="M3169" i="3"/>
  <c r="N3169" i="3" s="1"/>
  <c r="M3170" i="3"/>
  <c r="N3170" i="3" s="1"/>
  <c r="M3171" i="3"/>
  <c r="N3171" i="3" s="1"/>
  <c r="M3172" i="3"/>
  <c r="N3172" i="3" s="1"/>
  <c r="M3173" i="3"/>
  <c r="N3173" i="3" s="1"/>
  <c r="M3174" i="3"/>
  <c r="N3174" i="3" s="1"/>
  <c r="M3175" i="3"/>
  <c r="N3175" i="3" s="1"/>
  <c r="M3176" i="3"/>
  <c r="N3176" i="3" s="1"/>
  <c r="M3177" i="3"/>
  <c r="N3177" i="3" s="1"/>
  <c r="M3178" i="3"/>
  <c r="N3178" i="3" s="1"/>
  <c r="M3179" i="3"/>
  <c r="N3179" i="3" s="1"/>
  <c r="M3180" i="3"/>
  <c r="N3180" i="3" s="1"/>
  <c r="M3181" i="3"/>
  <c r="N3181" i="3" s="1"/>
  <c r="M3182" i="3"/>
  <c r="N3182" i="3" s="1"/>
  <c r="M3183" i="3"/>
  <c r="N3183" i="3" s="1"/>
  <c r="M3184" i="3"/>
  <c r="N3184" i="3" s="1"/>
  <c r="M3185" i="3"/>
  <c r="N3185" i="3" s="1"/>
  <c r="M3186" i="3"/>
  <c r="N3186" i="3" s="1"/>
  <c r="M3187" i="3"/>
  <c r="N3187" i="3" s="1"/>
  <c r="M3188" i="3"/>
  <c r="N3188" i="3" s="1"/>
  <c r="M3189" i="3"/>
  <c r="N3189" i="3" s="1"/>
  <c r="M3190" i="3"/>
  <c r="N3190" i="3" s="1"/>
  <c r="M3191" i="3"/>
  <c r="N3191" i="3" s="1"/>
  <c r="M3192" i="3"/>
  <c r="N3192" i="3" s="1"/>
  <c r="M3193" i="3"/>
  <c r="N3193" i="3" s="1"/>
  <c r="M3194" i="3"/>
  <c r="N3194" i="3" s="1"/>
  <c r="M3195" i="3"/>
  <c r="N3195" i="3" s="1"/>
  <c r="M3196" i="3"/>
  <c r="N3196" i="3" s="1"/>
  <c r="M3197" i="3"/>
  <c r="N3197" i="3" s="1"/>
  <c r="M3198" i="3"/>
  <c r="N3198" i="3" s="1"/>
  <c r="M3199" i="3"/>
  <c r="N3199" i="3" s="1"/>
  <c r="M3200" i="3"/>
  <c r="N3200" i="3" s="1"/>
  <c r="M3201" i="3"/>
  <c r="N3201" i="3" s="1"/>
  <c r="M3202" i="3"/>
  <c r="N3202" i="3" s="1"/>
  <c r="M3203" i="3"/>
  <c r="N3203" i="3" s="1"/>
  <c r="M3204" i="3"/>
  <c r="N3204" i="3" s="1"/>
  <c r="M3205" i="3"/>
  <c r="N3205" i="3" s="1"/>
  <c r="M3206" i="3"/>
  <c r="N3206" i="3" s="1"/>
  <c r="M3207" i="3"/>
  <c r="N3207" i="3" s="1"/>
  <c r="M3208" i="3"/>
  <c r="N3208" i="3" s="1"/>
  <c r="M3209" i="3"/>
  <c r="N3209" i="3" s="1"/>
  <c r="M3210" i="3"/>
  <c r="N3210" i="3" s="1"/>
  <c r="M3211" i="3"/>
  <c r="N3211" i="3" s="1"/>
  <c r="M3212" i="3"/>
  <c r="N3212" i="3" s="1"/>
  <c r="M3213" i="3"/>
  <c r="N3213" i="3" s="1"/>
  <c r="M3214" i="3"/>
  <c r="N3214" i="3" s="1"/>
  <c r="M3215" i="3"/>
  <c r="N3215" i="3" s="1"/>
  <c r="M3216" i="3"/>
  <c r="N3216" i="3" s="1"/>
  <c r="M3217" i="3"/>
  <c r="N3217" i="3" s="1"/>
  <c r="M3218" i="3"/>
  <c r="N3218" i="3" s="1"/>
  <c r="M3219" i="3"/>
  <c r="N3219" i="3" s="1"/>
  <c r="M3220" i="3"/>
  <c r="N3220" i="3" s="1"/>
  <c r="M3221" i="3"/>
  <c r="N3221" i="3" s="1"/>
  <c r="M3222" i="3"/>
  <c r="N3222" i="3" s="1"/>
  <c r="M3223" i="3"/>
  <c r="N3223" i="3" s="1"/>
  <c r="M3224" i="3"/>
  <c r="N3224" i="3" s="1"/>
  <c r="M3225" i="3"/>
  <c r="N3225" i="3" s="1"/>
  <c r="M3226" i="3"/>
  <c r="N3226" i="3" s="1"/>
  <c r="M3227" i="3"/>
  <c r="N3227" i="3" s="1"/>
  <c r="M3228" i="3"/>
  <c r="N3228" i="3" s="1"/>
  <c r="M3229" i="3"/>
  <c r="N3229" i="3" s="1"/>
  <c r="M3230" i="3"/>
  <c r="N3230" i="3" s="1"/>
  <c r="M3231" i="3"/>
  <c r="N3231" i="3" s="1"/>
  <c r="M3232" i="3"/>
  <c r="N3232" i="3" s="1"/>
  <c r="M3233" i="3"/>
  <c r="N3233" i="3" s="1"/>
  <c r="M3234" i="3"/>
  <c r="N3234" i="3" s="1"/>
  <c r="M3235" i="3"/>
  <c r="N3235" i="3" s="1"/>
  <c r="M3236" i="3"/>
  <c r="N3236" i="3" s="1"/>
  <c r="M3237" i="3"/>
  <c r="N3237" i="3" s="1"/>
  <c r="M3238" i="3"/>
  <c r="N3238" i="3" s="1"/>
  <c r="M3239" i="3"/>
  <c r="N3239" i="3" s="1"/>
  <c r="M3240" i="3"/>
  <c r="N3240" i="3" s="1"/>
  <c r="M3241" i="3"/>
  <c r="N3241" i="3" s="1"/>
  <c r="M3242" i="3"/>
  <c r="N3242" i="3" s="1"/>
  <c r="M3243" i="3"/>
  <c r="N3243" i="3" s="1"/>
  <c r="M3244" i="3"/>
  <c r="N3244" i="3" s="1"/>
  <c r="M3245" i="3"/>
  <c r="N3245" i="3" s="1"/>
  <c r="M3246" i="3"/>
  <c r="N3246" i="3" s="1"/>
  <c r="M3247" i="3"/>
  <c r="N3247" i="3" s="1"/>
  <c r="M3248" i="3"/>
  <c r="N3248" i="3" s="1"/>
  <c r="M3249" i="3"/>
  <c r="N3249" i="3" s="1"/>
  <c r="M3250" i="3"/>
  <c r="N3250" i="3" s="1"/>
  <c r="M3251" i="3"/>
  <c r="N3251" i="3" s="1"/>
  <c r="M3252" i="3"/>
  <c r="N3252" i="3" s="1"/>
  <c r="M3253" i="3"/>
  <c r="N3253" i="3" s="1"/>
  <c r="M3254" i="3"/>
  <c r="N3254" i="3" s="1"/>
  <c r="M3255" i="3"/>
  <c r="N3255" i="3" s="1"/>
  <c r="M3256" i="3"/>
  <c r="N3256" i="3" s="1"/>
  <c r="M3257" i="3"/>
  <c r="N3257" i="3" s="1"/>
  <c r="M3258" i="3"/>
  <c r="N3258" i="3" s="1"/>
  <c r="M3259" i="3"/>
  <c r="N3259" i="3" s="1"/>
  <c r="M3260" i="3"/>
  <c r="N3260" i="3" s="1"/>
  <c r="M3261" i="3"/>
  <c r="N3261" i="3" s="1"/>
  <c r="M3262" i="3"/>
  <c r="N3262" i="3" s="1"/>
  <c r="M3263" i="3"/>
  <c r="N3263" i="3" s="1"/>
  <c r="M3264" i="3"/>
  <c r="N3264" i="3" s="1"/>
  <c r="M3265" i="3"/>
  <c r="N3265" i="3" s="1"/>
  <c r="M3266" i="3"/>
  <c r="N3266" i="3" s="1"/>
  <c r="M3267" i="3"/>
  <c r="N3267" i="3" s="1"/>
  <c r="M3268" i="3"/>
  <c r="N3268" i="3" s="1"/>
  <c r="M3269" i="3"/>
  <c r="N3269" i="3" s="1"/>
  <c r="M3270" i="3"/>
  <c r="N3270" i="3" s="1"/>
  <c r="M3271" i="3"/>
  <c r="N3271" i="3" s="1"/>
  <c r="M3272" i="3"/>
  <c r="N3272" i="3" s="1"/>
  <c r="M3273" i="3"/>
  <c r="N3273" i="3" s="1"/>
  <c r="M3274" i="3"/>
  <c r="N3274" i="3" s="1"/>
  <c r="M3275" i="3"/>
  <c r="N3275" i="3" s="1"/>
  <c r="M3276" i="3"/>
  <c r="N3276" i="3" s="1"/>
  <c r="M3277" i="3"/>
  <c r="N3277" i="3" s="1"/>
  <c r="M3278" i="3"/>
  <c r="N3278" i="3" s="1"/>
  <c r="M3279" i="3"/>
  <c r="N3279" i="3" s="1"/>
  <c r="M3280" i="3"/>
  <c r="N3280" i="3" s="1"/>
  <c r="M3281" i="3"/>
  <c r="N3281" i="3" s="1"/>
  <c r="M3282" i="3"/>
  <c r="N3282" i="3" s="1"/>
  <c r="M3283" i="3"/>
  <c r="N3283" i="3" s="1"/>
  <c r="M3284" i="3"/>
  <c r="N3284" i="3" s="1"/>
  <c r="M3285" i="3"/>
  <c r="M3286" i="3"/>
  <c r="N3286" i="3" s="1"/>
  <c r="M3287" i="3"/>
  <c r="N3287" i="3" s="1"/>
  <c r="M3288" i="3"/>
  <c r="N3288" i="3" s="1"/>
  <c r="M3289" i="3"/>
  <c r="N3289" i="3" s="1"/>
  <c r="M3290" i="3"/>
  <c r="N3290" i="3" s="1"/>
  <c r="M3291" i="3"/>
  <c r="N3291" i="3" s="1"/>
  <c r="M3292" i="3"/>
  <c r="N3292" i="3" s="1"/>
  <c r="M3293" i="3"/>
  <c r="N3293" i="3"/>
  <c r="M3294" i="3"/>
  <c r="N3294" i="3" s="1"/>
  <c r="M3295" i="3"/>
  <c r="N3295" i="3" s="1"/>
  <c r="M3296" i="3"/>
  <c r="N3296" i="3" s="1"/>
  <c r="M3297" i="3"/>
  <c r="N3297" i="3" s="1"/>
  <c r="M3298" i="3"/>
  <c r="N3298" i="3" s="1"/>
  <c r="M3299" i="3"/>
  <c r="N3299" i="3" s="1"/>
  <c r="M3300" i="3"/>
  <c r="N3300" i="3" s="1"/>
  <c r="M3301" i="3"/>
  <c r="N3301" i="3" s="1"/>
  <c r="M3302" i="3"/>
  <c r="N3302" i="3" s="1"/>
  <c r="M3303" i="3"/>
  <c r="N3303" i="3" s="1"/>
  <c r="M3304" i="3"/>
  <c r="N3304" i="3" s="1"/>
  <c r="M3305" i="3"/>
  <c r="N3305" i="3" s="1"/>
  <c r="M3400" i="3"/>
  <c r="N3400" i="3" s="1"/>
  <c r="M3401" i="3"/>
  <c r="N3401" i="3" s="1"/>
  <c r="M3402" i="3"/>
  <c r="N3402" i="3" s="1"/>
  <c r="M3403" i="3"/>
  <c r="N3403" i="3" s="1"/>
  <c r="M3404" i="3"/>
  <c r="N3404" i="3" s="1"/>
  <c r="M3405" i="3"/>
  <c r="N3405" i="3" s="1"/>
  <c r="M3406" i="3"/>
  <c r="N3406" i="3" s="1"/>
  <c r="M3407" i="3"/>
  <c r="N3407" i="3" s="1"/>
  <c r="M3408" i="3"/>
  <c r="N3408" i="3" s="1"/>
  <c r="M3409" i="3"/>
  <c r="N3409" i="3" s="1"/>
  <c r="M3410" i="3"/>
  <c r="N3410" i="3" s="1"/>
  <c r="M3411" i="3"/>
  <c r="N3411" i="3" s="1"/>
  <c r="M3412" i="3"/>
  <c r="N3412" i="3" s="1"/>
  <c r="M3413" i="3"/>
  <c r="N3413" i="3" s="1"/>
  <c r="M3414" i="3"/>
  <c r="N3414" i="3" s="1"/>
  <c r="M3415" i="3"/>
  <c r="N3415" i="3" s="1"/>
  <c r="M3416" i="3"/>
  <c r="N3416" i="3" s="1"/>
  <c r="M3417" i="3"/>
  <c r="N3417" i="3" s="1"/>
  <c r="M3418" i="3"/>
  <c r="N3418" i="3" s="1"/>
  <c r="M3419" i="3"/>
  <c r="N3419" i="3" s="1"/>
  <c r="M3420" i="3"/>
  <c r="N3420" i="3" s="1"/>
  <c r="M3421" i="3"/>
  <c r="N3421" i="3" s="1"/>
  <c r="M3422" i="3"/>
  <c r="N3422" i="3" s="1"/>
  <c r="M3423" i="3"/>
  <c r="N3423" i="3" s="1"/>
  <c r="M3424" i="3"/>
  <c r="N3424" i="3" s="1"/>
  <c r="M3425" i="3"/>
  <c r="N3425" i="3" s="1"/>
  <c r="M3426" i="3"/>
  <c r="N3426" i="3" s="1"/>
  <c r="M3427" i="3"/>
  <c r="N3427" i="3" s="1"/>
  <c r="M3428" i="3"/>
  <c r="N3428" i="3" s="1"/>
  <c r="M3429" i="3"/>
  <c r="N3429" i="3" s="1"/>
  <c r="M3430" i="3"/>
  <c r="N3430" i="3" s="1"/>
  <c r="M3431" i="3"/>
  <c r="N3431" i="3" s="1"/>
  <c r="M3432" i="3"/>
  <c r="N3432" i="3" s="1"/>
  <c r="M3433" i="3"/>
  <c r="N3433" i="3" s="1"/>
  <c r="M3434" i="3"/>
  <c r="N3434" i="3" s="1"/>
  <c r="M3435" i="3"/>
  <c r="N3435" i="3" s="1"/>
  <c r="M3436" i="3"/>
  <c r="N3436" i="3" s="1"/>
  <c r="M3437" i="3"/>
  <c r="N3437" i="3" s="1"/>
  <c r="M3438" i="3"/>
  <c r="N3438" i="3" s="1"/>
  <c r="M3439" i="3"/>
  <c r="N3439" i="3" s="1"/>
  <c r="M3440" i="3"/>
  <c r="N3440" i="3" s="1"/>
  <c r="M3441" i="3"/>
  <c r="N3441" i="3" s="1"/>
  <c r="M3442" i="3"/>
  <c r="N3442" i="3" s="1"/>
  <c r="M3443" i="3"/>
  <c r="N3443" i="3" s="1"/>
  <c r="M3444" i="3"/>
  <c r="N3444" i="3" s="1"/>
  <c r="M3450" i="3"/>
  <c r="N3450" i="3" s="1"/>
  <c r="M3451" i="3"/>
  <c r="N3451" i="3" s="1"/>
  <c r="M3452" i="3"/>
  <c r="N3452" i="3" s="1"/>
  <c r="M3453" i="3"/>
  <c r="N3453" i="3" s="1"/>
  <c r="M3454" i="3"/>
  <c r="N3454" i="3" s="1"/>
  <c r="M3455" i="3"/>
  <c r="N3455" i="3" s="1"/>
  <c r="M3456" i="3"/>
  <c r="N3456" i="3" s="1"/>
  <c r="M3457" i="3"/>
  <c r="N3457" i="3" s="1"/>
  <c r="M3458" i="3"/>
  <c r="N3458" i="3" s="1"/>
  <c r="M3459" i="3"/>
  <c r="N3459" i="3" s="1"/>
  <c r="M3460" i="3"/>
  <c r="N3460" i="3" s="1"/>
  <c r="M3461" i="3"/>
  <c r="N3461" i="3" s="1"/>
  <c r="M3462" i="3"/>
  <c r="N3462" i="3" s="1"/>
  <c r="M3464" i="3"/>
  <c r="N3464" i="3" s="1"/>
  <c r="M3465" i="3"/>
  <c r="N3465" i="3" s="1"/>
  <c r="M3466" i="3"/>
  <c r="N3466" i="3" s="1"/>
  <c r="M3467" i="3"/>
  <c r="N3467" i="3" s="1"/>
  <c r="M3468" i="3"/>
  <c r="N3468" i="3" s="1"/>
  <c r="M3469" i="3"/>
  <c r="N3469" i="3" s="1"/>
  <c r="M3470" i="3"/>
  <c r="N3470" i="3" s="1"/>
  <c r="M3471" i="3"/>
  <c r="N3471" i="3" s="1"/>
  <c r="M3472" i="3"/>
  <c r="N3472" i="3" s="1"/>
  <c r="M3473" i="3"/>
  <c r="N3473" i="3" s="1"/>
  <c r="M3474" i="3"/>
  <c r="N3474" i="3" s="1"/>
  <c r="M3477" i="3"/>
  <c r="N3477" i="3" s="1"/>
  <c r="M3478" i="3"/>
  <c r="N3478" i="3" s="1"/>
  <c r="M3479" i="3"/>
  <c r="N3479" i="3" s="1"/>
  <c r="M3480" i="3"/>
  <c r="N3480" i="3" s="1"/>
  <c r="M3481" i="3"/>
  <c r="N3481" i="3" s="1"/>
  <c r="M3482" i="3"/>
  <c r="N3482" i="3" s="1"/>
  <c r="M3483" i="3"/>
  <c r="N3483" i="3" s="1"/>
  <c r="N3554" i="3"/>
  <c r="N3556" i="3"/>
  <c r="N3557" i="3"/>
  <c r="N3560" i="3"/>
  <c r="N3562" i="3"/>
  <c r="N3563" i="3"/>
  <c r="N3564" i="3"/>
  <c r="N3571" i="3"/>
  <c r="N3572" i="3"/>
  <c r="N3649" i="3"/>
  <c r="N3650" i="3"/>
  <c r="M3667" i="3"/>
  <c r="N3667" i="3" s="1"/>
  <c r="M3668" i="3"/>
  <c r="N3668" i="3" s="1"/>
  <c r="M3669" i="3"/>
  <c r="N3669" i="3" s="1"/>
  <c r="N3670" i="3"/>
  <c r="N3671" i="3"/>
  <c r="N3672" i="3"/>
  <c r="M3673" i="3"/>
  <c r="N3673" i="3" s="1"/>
  <c r="M3674" i="3"/>
  <c r="N3674" i="3" s="1"/>
  <c r="M3675" i="3"/>
  <c r="N3675" i="3" s="1"/>
  <c r="M3676" i="3"/>
  <c r="N3676" i="3" s="1"/>
  <c r="M3677" i="3"/>
  <c r="N3677" i="3" s="1"/>
  <c r="M3678" i="3"/>
  <c r="N3678" i="3" s="1"/>
  <c r="M3679" i="3"/>
  <c r="N3679" i="3" s="1"/>
  <c r="M3680" i="3"/>
  <c r="N3680" i="3" s="1"/>
  <c r="M3681" i="3"/>
  <c r="N3681" i="3" s="1"/>
  <c r="M3682" i="3"/>
  <c r="N3682" i="3" s="1"/>
  <c r="M3683" i="3"/>
  <c r="N3683" i="3" s="1"/>
  <c r="M3684" i="3"/>
  <c r="N3684" i="3" s="1"/>
  <c r="M3685" i="3"/>
  <c r="N3685" i="3" s="1"/>
  <c r="M3686" i="3"/>
  <c r="N3686" i="3" s="1"/>
  <c r="M3687" i="3"/>
  <c r="N3687" i="3" s="1"/>
  <c r="M3688" i="3"/>
  <c r="N3688" i="3" s="1"/>
  <c r="M3689" i="3"/>
  <c r="N3689" i="3" s="1"/>
  <c r="M3690" i="3"/>
  <c r="N3690" i="3" s="1"/>
  <c r="M3691" i="3"/>
  <c r="N3691" i="3" s="1"/>
  <c r="M3692" i="3"/>
  <c r="N3692" i="3" s="1"/>
  <c r="M3693" i="3"/>
  <c r="N3693" i="3" s="1"/>
  <c r="M3694" i="3"/>
  <c r="N3694" i="3" s="1"/>
  <c r="M3695" i="3"/>
  <c r="N3695" i="3" s="1"/>
  <c r="M3696" i="3"/>
  <c r="N3696" i="3" s="1"/>
  <c r="M3697" i="3"/>
  <c r="N3697" i="3" s="1"/>
  <c r="M3698" i="3"/>
  <c r="N3698" i="3" s="1"/>
  <c r="M3699" i="3"/>
  <c r="N3699" i="3" s="1"/>
  <c r="M3700" i="3"/>
  <c r="N3700" i="3" s="1"/>
  <c r="M3702" i="3"/>
  <c r="N3702" i="3" s="1"/>
  <c r="M3703" i="3"/>
  <c r="N3703" i="3" s="1"/>
  <c r="M3704" i="3"/>
  <c r="N3704" i="3" s="1"/>
  <c r="M3705" i="3"/>
  <c r="N3705" i="3" s="1"/>
  <c r="M3706" i="3"/>
  <c r="N3706" i="3" s="1"/>
  <c r="M3707" i="3"/>
  <c r="N3707" i="3" s="1"/>
  <c r="M3708" i="3"/>
  <c r="N3708" i="3" s="1"/>
  <c r="M3709" i="3"/>
  <c r="N3709" i="3" s="1"/>
  <c r="M3710" i="3"/>
  <c r="N3710" i="3" s="1"/>
  <c r="M3711" i="3"/>
  <c r="N3711" i="3" s="1"/>
  <c r="M3712" i="3"/>
  <c r="N3712" i="3" s="1"/>
  <c r="M3713" i="3"/>
  <c r="N3713" i="3" s="1"/>
  <c r="M3714" i="3"/>
  <c r="N3714" i="3" s="1"/>
  <c r="M3715" i="3"/>
  <c r="N3715" i="3" s="1"/>
  <c r="M3716" i="3"/>
  <c r="N3716" i="3" s="1"/>
  <c r="M3717" i="3"/>
  <c r="N3717" i="3" s="1"/>
  <c r="M3718" i="3"/>
  <c r="N3718" i="3" s="1"/>
  <c r="M3719" i="3"/>
  <c r="N3719" i="3" s="1"/>
  <c r="M3720" i="3"/>
  <c r="N3720" i="3" s="1"/>
  <c r="M3721" i="3"/>
  <c r="N3721" i="3" s="1"/>
  <c r="M3722" i="3"/>
  <c r="N3722" i="3" s="1"/>
  <c r="M3723" i="3"/>
  <c r="N3723" i="3" s="1"/>
  <c r="M3724" i="3"/>
  <c r="N3724" i="3" s="1"/>
  <c r="M3725" i="3"/>
  <c r="N3725" i="3" s="1"/>
  <c r="M3726" i="3"/>
  <c r="N3726" i="3" s="1"/>
  <c r="M3727" i="3"/>
  <c r="N3727" i="3" s="1"/>
  <c r="M3728" i="3"/>
  <c r="N3728" i="3" s="1"/>
  <c r="M3729" i="3"/>
  <c r="N3729" i="3" s="1"/>
  <c r="M3730" i="3"/>
  <c r="N3730" i="3" s="1"/>
  <c r="M3731" i="3"/>
  <c r="N3731" i="3" s="1"/>
  <c r="M3732" i="3"/>
  <c r="N3732" i="3" s="1"/>
  <c r="M3733" i="3"/>
  <c r="N3733" i="3" s="1"/>
  <c r="M3734" i="3"/>
  <c r="N3734" i="3" s="1"/>
  <c r="M3735" i="3"/>
  <c r="N3735" i="3" s="1"/>
  <c r="M3736" i="3"/>
  <c r="N3736" i="3" s="1"/>
  <c r="M3737" i="3"/>
  <c r="N3737" i="3" s="1"/>
  <c r="M3738" i="3"/>
  <c r="N3738" i="3" s="1"/>
  <c r="M3739" i="3"/>
  <c r="N3739" i="3" s="1"/>
  <c r="M3740" i="3"/>
  <c r="N3740" i="3" s="1"/>
  <c r="M3741" i="3"/>
  <c r="N3741" i="3" s="1"/>
  <c r="M3742" i="3"/>
  <c r="N3742" i="3" s="1"/>
  <c r="M3743" i="3"/>
  <c r="N3743" i="3" s="1"/>
  <c r="M3744" i="3"/>
  <c r="N3744" i="3" s="1"/>
  <c r="M3745" i="3"/>
  <c r="N3745" i="3" s="1"/>
  <c r="M3746" i="3"/>
  <c r="N3746" i="3" s="1"/>
  <c r="M3747" i="3"/>
  <c r="N3747" i="3" s="1"/>
  <c r="M3748" i="3"/>
  <c r="N3748" i="3" s="1"/>
  <c r="M3749" i="3"/>
  <c r="N3749" i="3" s="1"/>
  <c r="M3750" i="3"/>
  <c r="N3750" i="3" s="1"/>
  <c r="M3751" i="3"/>
  <c r="N3751" i="3" s="1"/>
  <c r="M4022" i="3"/>
  <c r="N4022" i="3" s="1"/>
  <c r="M4023" i="3"/>
  <c r="N4023" i="3" s="1"/>
  <c r="M4024" i="3"/>
  <c r="N4024" i="3" s="1"/>
  <c r="M4025" i="3"/>
  <c r="N4025" i="3" s="1"/>
  <c r="M4026" i="3"/>
  <c r="N4026" i="3" s="1"/>
  <c r="M4027" i="3"/>
  <c r="N4027" i="3" s="1"/>
  <c r="M4028" i="3"/>
  <c r="N4028" i="3" s="1"/>
  <c r="M4029" i="3"/>
  <c r="N4029" i="3" s="1"/>
  <c r="M4030" i="3"/>
  <c r="N4030" i="3" s="1"/>
  <c r="M4031" i="3"/>
  <c r="N4031" i="3" s="1"/>
  <c r="M4032" i="3"/>
  <c r="N4032" i="3" s="1"/>
  <c r="M4033" i="3"/>
  <c r="N4033" i="3" s="1"/>
  <c r="M4034" i="3"/>
  <c r="N4034" i="3" s="1"/>
  <c r="M4035" i="3"/>
  <c r="N4035" i="3" s="1"/>
  <c r="M4036" i="3"/>
  <c r="N4036" i="3" s="1"/>
  <c r="M4037" i="3"/>
  <c r="N4037" i="3" s="1"/>
  <c r="M4038" i="3"/>
  <c r="N4038" i="3" s="1"/>
  <c r="M4039" i="3"/>
  <c r="N4039" i="3" s="1"/>
  <c r="M4040" i="3"/>
  <c r="N4040" i="3" s="1"/>
  <c r="M4041" i="3"/>
  <c r="N4041" i="3" s="1"/>
  <c r="M4042" i="3"/>
  <c r="N4042" i="3" s="1"/>
  <c r="M4043" i="3"/>
  <c r="N4043" i="3" s="1"/>
  <c r="M4044" i="3"/>
  <c r="N4044" i="3" s="1"/>
  <c r="M4045" i="3"/>
  <c r="N4045" i="3" s="1"/>
  <c r="M4046" i="3"/>
  <c r="N4046" i="3" s="1"/>
  <c r="M4047" i="3"/>
  <c r="N4047" i="3" s="1"/>
  <c r="M4048" i="3"/>
  <c r="N4048" i="3" s="1"/>
  <c r="M4049" i="3"/>
  <c r="N4049" i="3" s="1"/>
  <c r="M4050" i="3"/>
  <c r="N4050" i="3" s="1"/>
  <c r="M4051" i="3"/>
  <c r="N4051" i="3" s="1"/>
  <c r="M4052" i="3"/>
  <c r="N4052" i="3" s="1"/>
  <c r="M4053" i="3"/>
  <c r="N4053" i="3" s="1"/>
  <c r="M4054" i="3"/>
  <c r="N4054" i="3" s="1"/>
  <c r="M4055" i="3"/>
  <c r="N4055" i="3" s="1"/>
  <c r="M4056" i="3"/>
  <c r="N4056" i="3" s="1"/>
  <c r="M4057" i="3"/>
  <c r="N4057" i="3" s="1"/>
  <c r="M4058" i="3"/>
  <c r="N4058" i="3" s="1"/>
  <c r="M4059" i="3"/>
  <c r="N4059" i="3" s="1"/>
  <c r="M4060" i="3"/>
  <c r="N4060" i="3" s="1"/>
  <c r="M4061" i="3"/>
  <c r="N4061" i="3" s="1"/>
  <c r="M4062" i="3"/>
  <c r="N4062" i="3" s="1"/>
  <c r="M4063" i="3"/>
  <c r="N4063" i="3" s="1"/>
  <c r="M4064" i="3"/>
  <c r="N4064" i="3" s="1"/>
  <c r="M4065" i="3"/>
  <c r="N4065" i="3" s="1"/>
  <c r="M4066" i="3"/>
  <c r="N4066" i="3" s="1"/>
  <c r="M4067" i="3"/>
  <c r="N4067" i="3" s="1"/>
  <c r="M4068" i="3"/>
  <c r="N4068" i="3" s="1"/>
  <c r="M4069" i="3"/>
  <c r="N4069" i="3" s="1"/>
  <c r="M4070" i="3"/>
  <c r="N4070" i="3" s="1"/>
  <c r="M4071" i="3"/>
  <c r="N4071" i="3" s="1"/>
  <c r="M4072" i="3"/>
  <c r="N4072" i="3" s="1"/>
  <c r="M4073" i="3"/>
  <c r="N4073" i="3" s="1"/>
  <c r="M4074" i="3"/>
  <c r="N4074" i="3" s="1"/>
  <c r="M4075" i="3"/>
  <c r="N4075" i="3" s="1"/>
  <c r="M4076" i="3"/>
  <c r="N4076" i="3" s="1"/>
  <c r="M4077" i="3"/>
  <c r="N4077" i="3" s="1"/>
  <c r="M6" i="3"/>
  <c r="N6" i="3" s="1"/>
  <c r="M7" i="3"/>
  <c r="N7" i="3" s="1"/>
  <c r="M8" i="3"/>
  <c r="N8" i="3" s="1"/>
  <c r="M9" i="3"/>
  <c r="N9" i="3" s="1"/>
  <c r="M10" i="3"/>
  <c r="N10" i="3" s="1"/>
  <c r="M11" i="3"/>
  <c r="N11" i="3" s="1"/>
  <c r="M12" i="3"/>
  <c r="N12" i="3" s="1"/>
  <c r="M13" i="3"/>
  <c r="N13" i="3"/>
  <c r="M14" i="3"/>
  <c r="N14" i="3" s="1"/>
  <c r="M15" i="3"/>
  <c r="N15" i="3" s="1"/>
  <c r="M18" i="3"/>
  <c r="N18" i="3" s="1"/>
  <c r="M19" i="3"/>
  <c r="N19" i="3" s="1"/>
  <c r="M20" i="3"/>
  <c r="N20" i="3" s="1"/>
  <c r="M21" i="3"/>
  <c r="N21" i="3" s="1"/>
  <c r="M22" i="3"/>
  <c r="N22" i="3" s="1"/>
  <c r="M23" i="3"/>
  <c r="N23" i="3" s="1"/>
  <c r="M25" i="3"/>
  <c r="N25" i="3" s="1"/>
  <c r="M26" i="3"/>
  <c r="N26" i="3" s="1"/>
  <c r="M27" i="3"/>
  <c r="N27" i="3" s="1"/>
  <c r="M28" i="3"/>
  <c r="N28" i="3" s="1"/>
  <c r="M29" i="3"/>
  <c r="N29" i="3" s="1"/>
  <c r="M30" i="3"/>
  <c r="N30" i="3" s="1"/>
  <c r="M31" i="3"/>
  <c r="N31" i="3" s="1"/>
  <c r="M32" i="3"/>
  <c r="N32" i="3" s="1"/>
  <c r="M33" i="3"/>
  <c r="N33" i="3" s="1"/>
  <c r="M34" i="3"/>
  <c r="N34" i="3" s="1"/>
  <c r="M35" i="3"/>
  <c r="N35" i="3" s="1"/>
  <c r="M36" i="3"/>
  <c r="N36" i="3" s="1"/>
  <c r="M37" i="3"/>
  <c r="N37" i="3" s="1"/>
  <c r="M39" i="3"/>
  <c r="N39" i="3" s="1"/>
  <c r="M40" i="3"/>
  <c r="N40" i="3" s="1"/>
  <c r="M41" i="3"/>
  <c r="N41" i="3" s="1"/>
  <c r="M42" i="3"/>
  <c r="N42" i="3" s="1"/>
  <c r="M43" i="3"/>
  <c r="N43" i="3" s="1"/>
  <c r="M46" i="3"/>
  <c r="N46" i="3" s="1"/>
  <c r="M47" i="3"/>
  <c r="N47" i="3" s="1"/>
  <c r="M48" i="3"/>
  <c r="N48" i="3" s="1"/>
  <c r="M49" i="3"/>
  <c r="N49" i="3" s="1"/>
  <c r="M50" i="3"/>
  <c r="N50" i="3" s="1"/>
  <c r="N51" i="3"/>
  <c r="M53" i="3"/>
  <c r="N53" i="3" s="1"/>
  <c r="M54" i="3"/>
  <c r="N54" i="3" s="1"/>
  <c r="M55" i="3"/>
  <c r="N55" i="3" s="1"/>
  <c r="M56" i="3"/>
  <c r="N56" i="3" s="1"/>
  <c r="M57" i="3"/>
  <c r="N57" i="3" s="1"/>
  <c r="N59" i="3"/>
  <c r="M60" i="3"/>
  <c r="N60" i="3" s="1"/>
  <c r="M61" i="3"/>
  <c r="N61" i="3" s="1"/>
  <c r="M62" i="3"/>
  <c r="N62" i="3" s="1"/>
  <c r="M63" i="3"/>
  <c r="N63" i="3" s="1"/>
  <c r="M64" i="3"/>
  <c r="N64" i="3" s="1"/>
  <c r="M65" i="3"/>
  <c r="N65" i="3" s="1"/>
  <c r="M66" i="3"/>
  <c r="N66" i="3" s="1"/>
  <c r="M67" i="3"/>
  <c r="N67" i="3" s="1"/>
  <c r="M68" i="3"/>
  <c r="N68" i="3" s="1"/>
  <c r="M69" i="3"/>
  <c r="N69" i="3" s="1"/>
  <c r="M70" i="3"/>
  <c r="N70" i="3" s="1"/>
  <c r="M71" i="3"/>
  <c r="N71" i="3" s="1"/>
  <c r="M72" i="3"/>
  <c r="N72" i="3" s="1"/>
  <c r="M73" i="3"/>
  <c r="N73" i="3" s="1"/>
  <c r="M75" i="3"/>
  <c r="N75" i="3" s="1"/>
  <c r="M76" i="3"/>
  <c r="N76" i="3" s="1"/>
  <c r="M77" i="3"/>
  <c r="N77" i="3" s="1"/>
  <c r="M78" i="3"/>
  <c r="N78" i="3" s="1"/>
  <c r="M79" i="3"/>
  <c r="N79" i="3" s="1"/>
  <c r="M82" i="3"/>
  <c r="N82" i="3" s="1"/>
  <c r="M83" i="3"/>
  <c r="N83" i="3" s="1"/>
  <c r="M84" i="3"/>
  <c r="N84" i="3" s="1"/>
  <c r="M85" i="3"/>
  <c r="N85" i="3" s="1"/>
  <c r="M86" i="3"/>
  <c r="N86" i="3" s="1"/>
  <c r="M87" i="3"/>
  <c r="N87" i="3" s="1"/>
  <c r="M88" i="3"/>
  <c r="N88" i="3" s="1"/>
  <c r="M89" i="3"/>
  <c r="N89" i="3" s="1"/>
  <c r="M90" i="3"/>
  <c r="N90" i="3" s="1"/>
  <c r="M91" i="3"/>
  <c r="N91" i="3" s="1"/>
  <c r="M92" i="3"/>
  <c r="N92" i="3" s="1"/>
  <c r="M93" i="3"/>
  <c r="N93" i="3" s="1"/>
  <c r="M94" i="3"/>
  <c r="N94" i="3" s="1"/>
  <c r="M96" i="3"/>
  <c r="N96" i="3" s="1"/>
  <c r="M97" i="3"/>
  <c r="N97" i="3" s="1"/>
  <c r="M98" i="3"/>
  <c r="N98" i="3" s="1"/>
  <c r="M99" i="3"/>
  <c r="N99" i="3" s="1"/>
  <c r="M100" i="3"/>
  <c r="N100" i="3" s="1"/>
  <c r="M101" i="3"/>
  <c r="N101" i="3" s="1"/>
  <c r="M102" i="3"/>
  <c r="N102" i="3" s="1"/>
  <c r="M103" i="3"/>
  <c r="N103" i="3" s="1"/>
  <c r="M104" i="3"/>
  <c r="N104" i="3" s="1"/>
  <c r="M105" i="3"/>
  <c r="N105" i="3" s="1"/>
  <c r="M106" i="3"/>
  <c r="N106" i="3" s="1"/>
  <c r="M107" i="3"/>
  <c r="N107" i="3" s="1"/>
  <c r="M108" i="3"/>
  <c r="N108" i="3" s="1"/>
  <c r="M109" i="3"/>
  <c r="N109" i="3" s="1"/>
  <c r="M110" i="3"/>
  <c r="N110" i="3" s="1"/>
  <c r="M111" i="3"/>
  <c r="N111" i="3" s="1"/>
  <c r="M112" i="3"/>
  <c r="N112" i="3" s="1"/>
  <c r="M113" i="3"/>
  <c r="N113" i="3" s="1"/>
  <c r="M114" i="3"/>
  <c r="N114" i="3" s="1"/>
  <c r="M115" i="3"/>
  <c r="N115" i="3" s="1"/>
  <c r="M116" i="3"/>
  <c r="N116" i="3" s="1"/>
  <c r="M117" i="3"/>
  <c r="N117" i="3" s="1"/>
  <c r="M118" i="3"/>
  <c r="N118" i="3" s="1"/>
  <c r="M119" i="3"/>
  <c r="N119" i="3" s="1"/>
  <c r="M120" i="3"/>
  <c r="N120" i="3" s="1"/>
  <c r="M121" i="3"/>
  <c r="N121" i="3" s="1"/>
  <c r="M124" i="3"/>
  <c r="N124" i="3" s="1"/>
  <c r="M125" i="3"/>
  <c r="N125" i="3" s="1"/>
  <c r="M126" i="3"/>
  <c r="N126" i="3" s="1"/>
  <c r="M127" i="3"/>
  <c r="N127" i="3" s="1"/>
  <c r="M128" i="3"/>
  <c r="N128" i="3"/>
  <c r="M129" i="3"/>
  <c r="N129" i="3" s="1"/>
  <c r="M130" i="3"/>
  <c r="N130" i="3" s="1"/>
  <c r="M131" i="3"/>
  <c r="N131" i="3" s="1"/>
  <c r="M132" i="3"/>
  <c r="N132" i="3" s="1"/>
  <c r="M133" i="3"/>
  <c r="N133" i="3" s="1"/>
  <c r="M134" i="3"/>
  <c r="N134" i="3" s="1"/>
  <c r="M135" i="3"/>
  <c r="N135" i="3" s="1"/>
  <c r="M138" i="3"/>
  <c r="N138" i="3" s="1"/>
  <c r="M139" i="3"/>
  <c r="N139" i="3" s="1"/>
  <c r="M140" i="3"/>
  <c r="N140" i="3" s="1"/>
  <c r="M141" i="3"/>
  <c r="N141" i="3" s="1"/>
  <c r="M142" i="3"/>
  <c r="N142" i="3" s="1"/>
  <c r="M145" i="3"/>
  <c r="N145" i="3" s="1"/>
  <c r="M146" i="3"/>
  <c r="N146" i="3" s="1"/>
  <c r="M147" i="3"/>
  <c r="N147" i="3" s="1"/>
  <c r="M148" i="3"/>
  <c r="N148" i="3" s="1"/>
  <c r="M149" i="3"/>
  <c r="N149" i="3" s="1"/>
  <c r="M150" i="3"/>
  <c r="N150" i="3" s="1"/>
  <c r="M152" i="3"/>
  <c r="N152" i="3" s="1"/>
  <c r="M153" i="3"/>
  <c r="N153" i="3" s="1"/>
  <c r="M154" i="3"/>
  <c r="N154" i="3" s="1"/>
  <c r="M155" i="3"/>
  <c r="N155" i="3" s="1"/>
  <c r="M156" i="3"/>
  <c r="N156" i="3" s="1"/>
  <c r="M157" i="3"/>
  <c r="N157" i="3" s="1"/>
  <c r="M158" i="3"/>
  <c r="N158" i="3" s="1"/>
  <c r="M159" i="3"/>
  <c r="N159" i="3" s="1"/>
  <c r="M160" i="3"/>
  <c r="N160" i="3" s="1"/>
  <c r="M161" i="3"/>
  <c r="N161" i="3" s="1"/>
  <c r="M162" i="3"/>
  <c r="N162" i="3" s="1"/>
  <c r="M163" i="3"/>
  <c r="N163" i="3" s="1"/>
  <c r="M164" i="3"/>
  <c r="N164" i="3" s="1"/>
  <c r="M165" i="3"/>
  <c r="N165" i="3" s="1"/>
  <c r="M166" i="3"/>
  <c r="N166" i="3" s="1"/>
  <c r="M167" i="3"/>
  <c r="N167" i="3" s="1"/>
  <c r="M168" i="3"/>
  <c r="N168" i="3" s="1"/>
  <c r="M169" i="3"/>
  <c r="N169" i="3" s="1"/>
  <c r="M170" i="3"/>
  <c r="N170" i="3" s="1"/>
  <c r="M171" i="3"/>
  <c r="N171" i="3" s="1"/>
  <c r="M172" i="3"/>
  <c r="N172" i="3" s="1"/>
  <c r="M173" i="3"/>
  <c r="N173" i="3" s="1"/>
  <c r="M174" i="3"/>
  <c r="N174" i="3" s="1"/>
  <c r="M175" i="3"/>
  <c r="N175" i="3" s="1"/>
  <c r="M178" i="3"/>
  <c r="N178" i="3" s="1"/>
  <c r="M179" i="3"/>
  <c r="N179" i="3" s="1"/>
  <c r="M180" i="3"/>
  <c r="N180" i="3" s="1"/>
  <c r="M181" i="3"/>
  <c r="N181" i="3" s="1"/>
  <c r="M182" i="3"/>
  <c r="N182" i="3" s="1"/>
  <c r="M185" i="3"/>
  <c r="N185" i="3" s="1"/>
  <c r="M186" i="3"/>
  <c r="N186" i="3" s="1"/>
  <c r="M187" i="3"/>
  <c r="N187" i="3" s="1"/>
  <c r="M188" i="3"/>
  <c r="N188" i="3" s="1"/>
  <c r="M189" i="3"/>
  <c r="N189" i="3" s="1"/>
  <c r="M190" i="3"/>
  <c r="N190" i="3" s="1"/>
  <c r="M191" i="3"/>
  <c r="N191" i="3" s="1"/>
  <c r="M192" i="3"/>
  <c r="N192" i="3" s="1"/>
  <c r="M193" i="3"/>
  <c r="N193" i="3" s="1"/>
  <c r="M194" i="3"/>
  <c r="N194" i="3" s="1"/>
  <c r="M195" i="3"/>
  <c r="N195" i="3" s="1"/>
  <c r="M196" i="3"/>
  <c r="N196" i="3" s="1"/>
  <c r="M199" i="3"/>
  <c r="N199" i="3" s="1"/>
  <c r="M200" i="3"/>
  <c r="N200" i="3" s="1"/>
  <c r="M201" i="3"/>
  <c r="N201" i="3" s="1"/>
  <c r="M202" i="3"/>
  <c r="N202" i="3" s="1"/>
  <c r="M203" i="3"/>
  <c r="N203" i="3" s="1"/>
  <c r="M204" i="3"/>
  <c r="N204" i="3" s="1"/>
  <c r="M205" i="3"/>
  <c r="N205" i="3" s="1"/>
  <c r="M206" i="3"/>
  <c r="N206" i="3" s="1"/>
  <c r="M207" i="3"/>
  <c r="N207" i="3" s="1"/>
  <c r="M208" i="3"/>
  <c r="N208" i="3" s="1"/>
  <c r="M209" i="3"/>
  <c r="N209" i="3" s="1"/>
  <c r="M210" i="3"/>
  <c r="N210" i="3" s="1"/>
  <c r="N212" i="3"/>
  <c r="M213" i="3"/>
  <c r="N213" i="3" s="1"/>
  <c r="M214" i="3"/>
  <c r="N214" i="3" s="1"/>
  <c r="M215" i="3"/>
  <c r="N215" i="3" s="1"/>
  <c r="M216" i="3"/>
  <c r="N216" i="3" s="1"/>
  <c r="M217" i="3"/>
  <c r="N217" i="3" s="1"/>
  <c r="M218" i="3"/>
  <c r="N218" i="3" s="1"/>
  <c r="M219" i="3"/>
  <c r="N219" i="3" s="1"/>
  <c r="M220" i="3"/>
  <c r="N220" i="3" s="1"/>
  <c r="M221" i="3"/>
  <c r="N221" i="3" s="1"/>
  <c r="M222" i="3"/>
  <c r="N222" i="3" s="1"/>
  <c r="M223" i="3"/>
  <c r="N223" i="3" s="1"/>
  <c r="M224" i="3"/>
  <c r="N224" i="3" s="1"/>
  <c r="M225" i="3"/>
  <c r="N225" i="3" s="1"/>
  <c r="M226" i="3"/>
  <c r="N226" i="3" s="1"/>
  <c r="M227" i="3"/>
  <c r="N227" i="3" s="1"/>
  <c r="M228" i="3"/>
  <c r="N228" i="3" s="1"/>
  <c r="M229" i="3"/>
  <c r="N229" i="3" s="1"/>
  <c r="M230" i="3"/>
  <c r="N230" i="3" s="1"/>
  <c r="M231" i="3"/>
  <c r="N231" i="3" s="1"/>
  <c r="M232" i="3"/>
  <c r="N232" i="3" s="1"/>
  <c r="M233" i="3"/>
  <c r="N233" i="3" s="1"/>
  <c r="M234" i="3"/>
  <c r="N234" i="3" s="1"/>
  <c r="M235" i="3"/>
  <c r="N235" i="3" s="1"/>
  <c r="M236" i="3"/>
  <c r="N236" i="3" s="1"/>
  <c r="M237" i="3"/>
  <c r="N237" i="3" s="1"/>
  <c r="M238" i="3"/>
  <c r="N238" i="3" s="1"/>
  <c r="M239" i="3"/>
  <c r="N239" i="3" s="1"/>
  <c r="M240" i="3"/>
  <c r="N240" i="3" s="1"/>
  <c r="M241" i="3"/>
  <c r="N241" i="3" s="1"/>
  <c r="M242" i="3"/>
  <c r="N242" i="3" s="1"/>
  <c r="M243" i="3"/>
  <c r="N243" i="3" s="1"/>
  <c r="M244" i="3"/>
  <c r="N244" i="3" s="1"/>
  <c r="M245" i="3"/>
  <c r="N245" i="3" s="1"/>
  <c r="M246" i="3"/>
  <c r="N246" i="3" s="1"/>
  <c r="M247" i="3"/>
  <c r="N247" i="3" s="1"/>
  <c r="M248" i="3"/>
  <c r="N248" i="3" s="1"/>
  <c r="M249" i="3"/>
  <c r="N249" i="3" s="1"/>
  <c r="M250" i="3"/>
  <c r="N250" i="3" s="1"/>
  <c r="M251" i="3"/>
  <c r="N251" i="3" s="1"/>
  <c r="M252" i="3"/>
  <c r="N252" i="3" s="1"/>
  <c r="M253" i="3"/>
  <c r="N253" i="3" s="1"/>
  <c r="M254" i="3"/>
  <c r="N254" i="3" s="1"/>
  <c r="M255" i="3"/>
  <c r="N255" i="3" s="1"/>
  <c r="M256" i="3"/>
  <c r="N256" i="3" s="1"/>
  <c r="M257" i="3"/>
  <c r="N257" i="3" s="1"/>
  <c r="M258" i="3"/>
  <c r="N258" i="3" s="1"/>
  <c r="N260" i="3"/>
  <c r="M261" i="3"/>
  <c r="N261" i="3" s="1"/>
  <c r="M262" i="3"/>
  <c r="N262" i="3" s="1"/>
  <c r="M263" i="3"/>
  <c r="N263" i="3" s="1"/>
  <c r="M264" i="3"/>
  <c r="N264" i="3" s="1"/>
  <c r="M265" i="3"/>
  <c r="N265" i="3" s="1"/>
  <c r="M266" i="3"/>
  <c r="N266" i="3" s="1"/>
  <c r="M267" i="3"/>
  <c r="N267" i="3" s="1"/>
  <c r="M268" i="3"/>
  <c r="N268" i="3" s="1"/>
  <c r="M269" i="3"/>
  <c r="N269" i="3" s="1"/>
  <c r="M270" i="3"/>
  <c r="N270" i="3" s="1"/>
  <c r="M271" i="3"/>
  <c r="N271" i="3" s="1"/>
  <c r="M272" i="3"/>
  <c r="N272" i="3" s="1"/>
  <c r="M273" i="3"/>
  <c r="N273" i="3" s="1"/>
  <c r="M274" i="3"/>
  <c r="N274" i="3" s="1"/>
  <c r="M275" i="3"/>
  <c r="N275" i="3" s="1"/>
  <c r="M276" i="3"/>
  <c r="N276" i="3" s="1"/>
  <c r="M277" i="3"/>
  <c r="N277" i="3"/>
  <c r="M278" i="3"/>
  <c r="N278" i="3" s="1"/>
  <c r="M279" i="3"/>
  <c r="N279" i="3" s="1"/>
  <c r="M280" i="3"/>
  <c r="N280" i="3" s="1"/>
  <c r="M281" i="3"/>
  <c r="N281" i="3" s="1"/>
  <c r="M282" i="3"/>
  <c r="N282" i="3" s="1"/>
  <c r="M283" i="3"/>
  <c r="N283" i="3" s="1"/>
  <c r="M284" i="3"/>
  <c r="N284" i="3" s="1"/>
  <c r="M285" i="3"/>
  <c r="N285" i="3" s="1"/>
  <c r="M286" i="3"/>
  <c r="N286" i="3" s="1"/>
  <c r="M287" i="3"/>
  <c r="N287" i="3" s="1"/>
  <c r="M290" i="3"/>
  <c r="N290" i="3" s="1"/>
  <c r="M291" i="3"/>
  <c r="N291" i="3" s="1"/>
  <c r="M292" i="3"/>
  <c r="N292" i="3" s="1"/>
  <c r="M293" i="3"/>
  <c r="N293" i="3" s="1"/>
  <c r="M294" i="3"/>
  <c r="N294" i="3" s="1"/>
  <c r="M295" i="3"/>
  <c r="N295" i="3" s="1"/>
  <c r="M297" i="3"/>
  <c r="N297" i="3" s="1"/>
  <c r="M298" i="3"/>
  <c r="N298" i="3" s="1"/>
  <c r="M299" i="3"/>
  <c r="N299" i="3" s="1"/>
  <c r="M300" i="3"/>
  <c r="N300" i="3" s="1"/>
  <c r="M301" i="3"/>
  <c r="N301" i="3" s="1"/>
  <c r="M302" i="3"/>
  <c r="N302" i="3" s="1"/>
  <c r="M304" i="3"/>
  <c r="N304" i="3" s="1"/>
  <c r="M305" i="3"/>
  <c r="N305" i="3" s="1"/>
  <c r="M306" i="3"/>
  <c r="N306" i="3" s="1"/>
  <c r="M307" i="3"/>
  <c r="N307" i="3" s="1"/>
  <c r="M308" i="3"/>
  <c r="N308" i="3" s="1"/>
  <c r="M309" i="3"/>
  <c r="N309" i="3" s="1"/>
  <c r="M311" i="3"/>
  <c r="N311" i="3" s="1"/>
  <c r="M312" i="3"/>
  <c r="N312" i="3" s="1"/>
  <c r="M313" i="3"/>
  <c r="N313" i="3" s="1"/>
  <c r="M314" i="3"/>
  <c r="N314" i="3" s="1"/>
  <c r="M315" i="3"/>
  <c r="N315" i="3" s="1"/>
  <c r="M316" i="3"/>
  <c r="N316" i="3" s="1"/>
  <c r="M318" i="3"/>
  <c r="N318" i="3" s="1"/>
  <c r="M319" i="3"/>
  <c r="N319" i="3" s="1"/>
  <c r="M320" i="3"/>
  <c r="N320" i="3" s="1"/>
  <c r="M321" i="3"/>
  <c r="N321" i="3" s="1"/>
  <c r="M322" i="3"/>
  <c r="N322" i="3" s="1"/>
  <c r="N324" i="3"/>
  <c r="M325" i="3"/>
  <c r="N325" i="3" s="1"/>
  <c r="M326" i="3"/>
  <c r="N326" i="3" s="1"/>
  <c r="M327" i="3"/>
  <c r="N327" i="3" s="1"/>
  <c r="M328" i="3"/>
  <c r="N328" i="3" s="1"/>
  <c r="M329" i="3"/>
  <c r="N329" i="3" s="1"/>
  <c r="M330" i="3"/>
  <c r="N330" i="3" s="1"/>
  <c r="M331" i="3"/>
  <c r="N331" i="3" s="1"/>
  <c r="M332" i="3"/>
  <c r="N332" i="3" s="1"/>
  <c r="M333" i="3"/>
  <c r="N333" i="3" s="1"/>
  <c r="M334" i="3"/>
  <c r="N334" i="3" s="1"/>
  <c r="M335" i="3"/>
  <c r="N335" i="3" s="1"/>
  <c r="M336" i="3"/>
  <c r="N336" i="3" s="1"/>
  <c r="M339" i="3"/>
  <c r="N339" i="3" s="1"/>
  <c r="M340" i="3"/>
  <c r="N340" i="3" s="1"/>
  <c r="M341" i="3"/>
  <c r="N341" i="3" s="1"/>
  <c r="M342" i="3"/>
  <c r="N342" i="3" s="1"/>
  <c r="M343" i="3"/>
  <c r="N343" i="3" s="1"/>
  <c r="M346" i="3"/>
  <c r="N346" i="3" s="1"/>
  <c r="M347" i="3"/>
  <c r="N347" i="3" s="1"/>
  <c r="M348" i="3"/>
  <c r="N348" i="3" s="1"/>
  <c r="M349" i="3"/>
  <c r="N349" i="3" s="1"/>
  <c r="M350" i="3"/>
  <c r="N350" i="3" s="1"/>
  <c r="M353" i="3"/>
  <c r="N353" i="3" s="1"/>
  <c r="M354" i="3"/>
  <c r="N354" i="3" s="1"/>
  <c r="M355" i="3"/>
  <c r="N355" i="3" s="1"/>
  <c r="M356" i="3"/>
  <c r="N356" i="3" s="1"/>
  <c r="M357" i="3"/>
  <c r="N357" i="3" s="1"/>
  <c r="M358" i="3"/>
  <c r="N358" i="3" s="1"/>
  <c r="M359" i="3"/>
  <c r="N359" i="3" s="1"/>
  <c r="M360" i="3"/>
  <c r="N360" i="3" s="1"/>
  <c r="M361" i="3"/>
  <c r="N361" i="3" s="1"/>
  <c r="M362" i="3"/>
  <c r="N362" i="3" s="1"/>
  <c r="M363" i="3"/>
  <c r="N363" i="3" s="1"/>
  <c r="M364" i="3"/>
  <c r="N364" i="3" s="1"/>
  <c r="M366" i="3"/>
  <c r="N366" i="3" s="1"/>
  <c r="M367" i="3"/>
  <c r="N367" i="3" s="1"/>
  <c r="M368" i="3"/>
  <c r="N368" i="3" s="1"/>
  <c r="M369" i="3"/>
  <c r="N369" i="3" s="1"/>
  <c r="M370" i="3"/>
  <c r="N370" i="3" s="1"/>
  <c r="M371" i="3"/>
  <c r="N371" i="3" s="1"/>
  <c r="M372" i="3"/>
  <c r="N372" i="3" s="1"/>
  <c r="M373" i="3"/>
  <c r="N373" i="3" s="1"/>
  <c r="M374" i="3"/>
  <c r="N374" i="3" s="1"/>
  <c r="M375" i="3"/>
  <c r="N375" i="3" s="1"/>
  <c r="M376" i="3"/>
  <c r="N376" i="3" s="1"/>
  <c r="M377" i="3"/>
  <c r="N377" i="3" s="1"/>
  <c r="M378" i="3"/>
  <c r="N378" i="3" s="1"/>
  <c r="M379" i="3"/>
  <c r="N379" i="3" s="1"/>
  <c r="M380" i="3"/>
  <c r="N380" i="3" s="1"/>
  <c r="M381" i="3"/>
  <c r="N381" i="3" s="1"/>
  <c r="M382" i="3"/>
  <c r="N382" i="3" s="1"/>
  <c r="M383" i="3"/>
  <c r="N383" i="3" s="1"/>
  <c r="M384" i="3"/>
  <c r="N384" i="3" s="1"/>
  <c r="M385" i="3"/>
  <c r="N385" i="3" s="1"/>
  <c r="M386" i="3"/>
  <c r="N386" i="3" s="1"/>
  <c r="M387" i="3"/>
  <c r="N387" i="3" s="1"/>
  <c r="M388" i="3"/>
  <c r="N388" i="3" s="1"/>
  <c r="M389" i="3"/>
  <c r="N389" i="3" s="1"/>
  <c r="M390" i="3"/>
  <c r="N390" i="3" s="1"/>
  <c r="M391" i="3"/>
  <c r="N391" i="3" s="1"/>
  <c r="M392" i="3"/>
  <c r="N392" i="3" s="1"/>
  <c r="M393" i="3"/>
  <c r="N393" i="3" s="1"/>
  <c r="M394" i="3"/>
  <c r="N394" i="3" s="1"/>
  <c r="M395" i="3"/>
  <c r="N395" i="3" s="1"/>
  <c r="M396" i="3"/>
  <c r="N396" i="3" s="1"/>
  <c r="M397" i="3"/>
  <c r="N397" i="3" s="1"/>
  <c r="M398" i="3"/>
  <c r="N398" i="3" s="1"/>
  <c r="M399" i="3"/>
  <c r="N399" i="3" s="1"/>
  <c r="M400" i="3"/>
  <c r="N400" i="3" s="1"/>
  <c r="M401" i="3"/>
  <c r="N401" i="3" s="1"/>
  <c r="M402" i="3"/>
  <c r="N402" i="3" s="1"/>
  <c r="M403" i="3"/>
  <c r="N403" i="3" s="1"/>
  <c r="M404" i="3"/>
  <c r="N404" i="3" s="1"/>
  <c r="M405" i="3"/>
  <c r="N405" i="3" s="1"/>
  <c r="M406" i="3"/>
  <c r="N406" i="3" s="1"/>
  <c r="M407" i="3"/>
  <c r="N407" i="3" s="1"/>
  <c r="M408" i="3"/>
  <c r="N408" i="3" s="1"/>
  <c r="M409" i="3"/>
  <c r="N409" i="3" s="1"/>
  <c r="M410" i="3"/>
  <c r="N410" i="3" s="1"/>
  <c r="M411" i="3"/>
  <c r="N411" i="3" s="1"/>
  <c r="M412" i="3"/>
  <c r="N412" i="3" s="1"/>
  <c r="M413" i="3"/>
  <c r="N413" i="3" s="1"/>
  <c r="M414" i="3"/>
  <c r="N414" i="3" s="1"/>
  <c r="M415" i="3"/>
  <c r="N415" i="3" s="1"/>
  <c r="M416" i="3"/>
  <c r="N416" i="3" s="1"/>
  <c r="M417" i="3"/>
  <c r="N417" i="3" s="1"/>
  <c r="M418" i="3"/>
  <c r="N418" i="3" s="1"/>
  <c r="M419" i="3"/>
  <c r="N419" i="3" s="1"/>
  <c r="M420" i="3"/>
  <c r="N420" i="3" s="1"/>
  <c r="M421" i="3"/>
  <c r="N421" i="3" s="1"/>
  <c r="M422" i="3"/>
  <c r="N422" i="3" s="1"/>
  <c r="M423" i="3"/>
  <c r="N423" i="3" s="1"/>
  <c r="M424" i="3"/>
  <c r="N424" i="3" s="1"/>
  <c r="M425" i="3"/>
  <c r="N425" i="3" s="1"/>
  <c r="N426" i="3"/>
  <c r="M428" i="3"/>
  <c r="N428" i="3" s="1"/>
  <c r="M429" i="3"/>
  <c r="N429" i="3" s="1"/>
  <c r="M430" i="3"/>
  <c r="N430" i="3" s="1"/>
  <c r="M431" i="3"/>
  <c r="N431" i="3" s="1"/>
  <c r="M432" i="3"/>
  <c r="N432" i="3" s="1"/>
  <c r="M433" i="3"/>
  <c r="N433" i="3" s="1"/>
  <c r="M434" i="3"/>
  <c r="N434" i="3" s="1"/>
  <c r="M435" i="3"/>
  <c r="N435" i="3" s="1"/>
  <c r="M436" i="3"/>
  <c r="N436" i="3" s="1"/>
  <c r="M437" i="3"/>
  <c r="N437" i="3" s="1"/>
  <c r="M4" i="3"/>
  <c r="N4" i="3" s="1"/>
  <c r="N742" i="3"/>
  <c r="N1210" i="3"/>
  <c r="N1211" i="3"/>
  <c r="N1412" i="3"/>
  <c r="N2941" i="3"/>
  <c r="N2945" i="3"/>
  <c r="N3485" i="3"/>
  <c r="N3486" i="3"/>
  <c r="N3487" i="3"/>
  <c r="N3493" i="3"/>
  <c r="N3494" i="3"/>
  <c r="N3495" i="3"/>
  <c r="N3496" i="3"/>
  <c r="N3497" i="3"/>
  <c r="N3498" i="3"/>
  <c r="N3499" i="3"/>
  <c r="N3506" i="3"/>
  <c r="N3510" i="3"/>
  <c r="N3512" i="3"/>
  <c r="N3514" i="3"/>
  <c r="N3516" i="3"/>
  <c r="N3520" i="3"/>
  <c r="N3522" i="3"/>
  <c r="N3526" i="3"/>
  <c r="N3529" i="3"/>
  <c r="N3531" i="3"/>
  <c r="N3533" i="3"/>
  <c r="N3535" i="3"/>
  <c r="N3537" i="3"/>
  <c r="N3539" i="3"/>
  <c r="N3541" i="3"/>
  <c r="N3543" i="3"/>
  <c r="N3547" i="3"/>
  <c r="N3548" i="3"/>
  <c r="N3549" i="3"/>
  <c r="N3550" i="3"/>
  <c r="N3551" i="3"/>
  <c r="N3552" i="3"/>
  <c r="N3555" i="3"/>
  <c r="N3558" i="3"/>
  <c r="N3559" i="3"/>
  <c r="N3561" i="3"/>
  <c r="N3565" i="3"/>
  <c r="N3566" i="3"/>
  <c r="N3567" i="3"/>
  <c r="N3568" i="3"/>
  <c r="N3569" i="3"/>
  <c r="N3570" i="3"/>
  <c r="N3573" i="3"/>
  <c r="N3575" i="3"/>
  <c r="N3580" i="3"/>
  <c r="N3582" i="3"/>
  <c r="N3584" i="3"/>
  <c r="N3586" i="3"/>
  <c r="N3589" i="3"/>
  <c r="N3592" i="3"/>
  <c r="N3600" i="3"/>
  <c r="N3602" i="3"/>
  <c r="N3604" i="3"/>
  <c r="N3608" i="3"/>
  <c r="N3610" i="3"/>
  <c r="N3614" i="3"/>
  <c r="N3616" i="3"/>
  <c r="N3621" i="3"/>
  <c r="N3623" i="3"/>
  <c r="N3625" i="3"/>
  <c r="N3629" i="3"/>
  <c r="N3631" i="3"/>
  <c r="N3633" i="3"/>
  <c r="A17" i="4"/>
  <c r="C17" i="4" s="1"/>
  <c r="F17" i="4"/>
  <c r="H17" i="4" s="1"/>
  <c r="D5" i="12"/>
  <c r="J19" i="8"/>
  <c r="J20" i="8"/>
  <c r="J21" i="8"/>
  <c r="J22" i="8"/>
  <c r="J23" i="8"/>
  <c r="E19" i="8"/>
  <c r="F19" i="8"/>
  <c r="G19" i="8"/>
  <c r="E20" i="8"/>
  <c r="F20" i="8"/>
  <c r="G20" i="8"/>
  <c r="E21" i="8"/>
  <c r="F21" i="8"/>
  <c r="G21" i="8"/>
  <c r="C19" i="8"/>
  <c r="C20" i="8"/>
  <c r="C21" i="8"/>
  <c r="L19" i="8"/>
  <c r="N19" i="8" s="1"/>
  <c r="I19" i="8" s="1"/>
  <c r="L20" i="8"/>
  <c r="N20" i="8" s="1"/>
  <c r="I20" i="8" s="1"/>
  <c r="R9" i="2"/>
  <c r="S9" i="2" s="1"/>
  <c r="AB3764" i="3"/>
  <c r="AB3763" i="3"/>
  <c r="AB3762" i="3"/>
  <c r="AB2419" i="3"/>
  <c r="AB2386" i="3"/>
  <c r="AB2346" i="3"/>
  <c r="AA2346" i="3"/>
  <c r="AB2340" i="3"/>
  <c r="AA2340" i="3"/>
  <c r="AB2335" i="3"/>
  <c r="AA2335" i="3"/>
  <c r="AB2330" i="3"/>
  <c r="AA2330" i="3"/>
  <c r="AB2324" i="3"/>
  <c r="AA2324" i="3"/>
  <c r="AB2312" i="3"/>
  <c r="AB2313" i="3" s="1"/>
  <c r="AA2312" i="3"/>
  <c r="AA2313" i="3" s="1"/>
  <c r="AB2310" i="3"/>
  <c r="AA2310" i="3"/>
  <c r="AB1475" i="3"/>
  <c r="AA1475" i="3"/>
  <c r="AB1474" i="3"/>
  <c r="AA1474" i="3"/>
  <c r="AB1468" i="3"/>
  <c r="AA1468" i="3"/>
  <c r="AB1467" i="3"/>
  <c r="AA1467" i="3"/>
  <c r="AB1461" i="3"/>
  <c r="AA1461" i="3"/>
  <c r="AB1460" i="3"/>
  <c r="AA1460" i="3"/>
  <c r="AB1454" i="3"/>
  <c r="AA1454" i="3"/>
  <c r="AB1453" i="3"/>
  <c r="AA1453" i="3"/>
  <c r="AB1447" i="3"/>
  <c r="AA1447" i="3"/>
  <c r="AB1446" i="3"/>
  <c r="AA1446" i="3"/>
  <c r="AB594" i="3"/>
  <c r="AA594" i="3"/>
  <c r="AB593" i="3"/>
  <c r="AA593" i="3"/>
  <c r="B13" i="10"/>
  <c r="I9" i="10"/>
  <c r="B9" i="10"/>
  <c r="B7" i="10"/>
  <c r="B5" i="10"/>
  <c r="F9" i="10"/>
  <c r="C1" i="10"/>
  <c r="L41" i="10" s="1"/>
  <c r="I32" i="6"/>
  <c r="G13" i="6"/>
  <c r="B14" i="6"/>
  <c r="B13" i="6"/>
  <c r="G11" i="6"/>
  <c r="B11" i="6"/>
  <c r="J10" i="6"/>
  <c r="G10" i="6"/>
  <c r="B10" i="6"/>
  <c r="G9" i="6"/>
  <c r="B9" i="6"/>
  <c r="G8" i="6"/>
  <c r="B8" i="6"/>
  <c r="B7" i="6"/>
  <c r="F6" i="6"/>
  <c r="F5" i="6"/>
  <c r="B55" i="6" s="1"/>
  <c r="J3" i="6"/>
  <c r="F4" i="6"/>
  <c r="B16" i="7"/>
  <c r="B13" i="7"/>
  <c r="H12" i="7"/>
  <c r="E12" i="7"/>
  <c r="B12" i="7"/>
  <c r="E11" i="7"/>
  <c r="B11" i="7"/>
  <c r="E10" i="7"/>
  <c r="B10" i="7"/>
  <c r="B9" i="7"/>
  <c r="D8" i="7"/>
  <c r="D7" i="7"/>
  <c r="H5" i="7"/>
  <c r="D6" i="7"/>
  <c r="A4" i="6"/>
  <c r="B15" i="8"/>
  <c r="G14" i="8"/>
  <c r="B14" i="8"/>
  <c r="G12" i="8"/>
  <c r="B12" i="8"/>
  <c r="J11" i="8"/>
  <c r="G11" i="8"/>
  <c r="B11" i="8"/>
  <c r="G10" i="8"/>
  <c r="B10" i="8"/>
  <c r="G9" i="8"/>
  <c r="B9" i="8"/>
  <c r="B8" i="8"/>
  <c r="F7" i="8"/>
  <c r="F6" i="8"/>
  <c r="F5" i="8"/>
  <c r="A1" i="5"/>
  <c r="S1131" i="5"/>
  <c r="G1131" i="5"/>
  <c r="T1122" i="5"/>
  <c r="S1122" i="5"/>
  <c r="G1118" i="5"/>
  <c r="T1101" i="5"/>
  <c r="S1101" i="5"/>
  <c r="G1101" i="5"/>
  <c r="G1092" i="5"/>
  <c r="S1091" i="5"/>
  <c r="G1091" i="5"/>
  <c r="S1088" i="5"/>
  <c r="G1088" i="5"/>
  <c r="G1078" i="5"/>
  <c r="G1069" i="5"/>
  <c r="T1068" i="5"/>
  <c r="S1068" i="5"/>
  <c r="G1068" i="5"/>
  <c r="T1067" i="5"/>
  <c r="S1067" i="5"/>
  <c r="G1067" i="5"/>
  <c r="G1065" i="5"/>
  <c r="T1064" i="5"/>
  <c r="S1064" i="5"/>
  <c r="G1064" i="5"/>
  <c r="G1063" i="5"/>
  <c r="G1062" i="5"/>
  <c r="S1059" i="5"/>
  <c r="G1059" i="5"/>
  <c r="S1056" i="5"/>
  <c r="G1056" i="5"/>
  <c r="S1055" i="5"/>
  <c r="G1055" i="5"/>
  <c r="S1052" i="5"/>
  <c r="G1052" i="5"/>
  <c r="G1049" i="5"/>
  <c r="S1046" i="5"/>
  <c r="G1046" i="5"/>
  <c r="S1045" i="5"/>
  <c r="G1045" i="5"/>
  <c r="G1042" i="5"/>
  <c r="S1040" i="5"/>
  <c r="G1040" i="5"/>
  <c r="G1039" i="5"/>
  <c r="S1035" i="5"/>
  <c r="T1031" i="5"/>
  <c r="S1031" i="5"/>
  <c r="G1031" i="5"/>
  <c r="R1031" i="5" s="1"/>
  <c r="E1031" i="5"/>
  <c r="G1030" i="5"/>
  <c r="S1029" i="5"/>
  <c r="G1029" i="5"/>
  <c r="S1027" i="5"/>
  <c r="S1026" i="5"/>
  <c r="G1026" i="5"/>
  <c r="S1016" i="5"/>
  <c r="G1016" i="5"/>
  <c r="G1015" i="5"/>
  <c r="S986" i="5"/>
  <c r="G986" i="5"/>
  <c r="S984" i="5"/>
  <c r="G984" i="5"/>
  <c r="S982" i="5"/>
  <c r="G982" i="5"/>
  <c r="S968" i="5"/>
  <c r="S967" i="5"/>
  <c r="G967" i="5"/>
  <c r="G966" i="5"/>
  <c r="S958" i="5"/>
  <c r="G958" i="5"/>
  <c r="S955" i="5"/>
  <c r="G955" i="5"/>
  <c r="T953" i="5"/>
  <c r="G953" i="5"/>
  <c r="S949" i="5"/>
  <c r="G949" i="5"/>
  <c r="S945" i="5"/>
  <c r="G945" i="5"/>
  <c r="E945" i="5"/>
  <c r="T944" i="5"/>
  <c r="G942" i="5"/>
  <c r="G939" i="5"/>
  <c r="S885" i="5"/>
  <c r="S881" i="5"/>
  <c r="S878" i="5"/>
  <c r="T841" i="5"/>
  <c r="S841" i="5"/>
  <c r="R841" i="5"/>
  <c r="Q841" i="5"/>
  <c r="G841" i="5"/>
  <c r="T459" i="5"/>
  <c r="S459" i="5"/>
  <c r="T458" i="5"/>
  <c r="S458" i="5"/>
  <c r="T455" i="5"/>
  <c r="T449" i="5"/>
  <c r="S449" i="5"/>
  <c r="T447" i="5"/>
  <c r="S447" i="5"/>
  <c r="T441" i="5"/>
  <c r="S441" i="5"/>
  <c r="S440" i="5"/>
  <c r="T437" i="5"/>
  <c r="S437" i="5"/>
  <c r="R437" i="5"/>
  <c r="T407" i="5"/>
  <c r="S407" i="5"/>
  <c r="T201" i="5"/>
  <c r="S201" i="5"/>
  <c r="R201" i="5"/>
  <c r="AF4006" i="3"/>
  <c r="D95" i="12"/>
  <c r="AF4015" i="3"/>
  <c r="AF4016" i="3"/>
  <c r="AF4017" i="3"/>
  <c r="AF3965" i="3"/>
  <c r="D69" i="12"/>
  <c r="AF3966" i="3"/>
  <c r="D70" i="12"/>
  <c r="AF3967" i="3"/>
  <c r="D71" i="12"/>
  <c r="AF3968" i="3"/>
  <c r="D72" i="12"/>
  <c r="AF3969" i="3"/>
  <c r="D73" i="12"/>
  <c r="AF3970" i="3"/>
  <c r="D74" i="12"/>
  <c r="AF3971" i="3"/>
  <c r="D75" i="12"/>
  <c r="AF3972" i="3"/>
  <c r="D76" i="12"/>
  <c r="AF3973" i="3"/>
  <c r="D77" i="12"/>
  <c r="AF3974" i="3"/>
  <c r="D78" i="12"/>
  <c r="AF3975" i="3"/>
  <c r="D79" i="12"/>
  <c r="AF3976" i="3"/>
  <c r="D80" i="12"/>
  <c r="AF3977" i="3"/>
  <c r="D81" i="12"/>
  <c r="AF3978" i="3"/>
  <c r="D82" i="12"/>
  <c r="AF3979" i="3"/>
  <c r="D83" i="12"/>
  <c r="AF3980" i="3"/>
  <c r="D84" i="12"/>
  <c r="AF3993" i="3"/>
  <c r="D85" i="12"/>
  <c r="AF3994" i="3"/>
  <c r="D86" i="12"/>
  <c r="AF3995" i="3"/>
  <c r="D87" i="12"/>
  <c r="AF3996" i="3"/>
  <c r="D88" i="12"/>
  <c r="AF3997" i="3"/>
  <c r="D89" i="12"/>
  <c r="AF3998" i="3"/>
  <c r="D90" i="12"/>
  <c r="AF3999" i="3"/>
  <c r="D91" i="12"/>
  <c r="AF4000" i="3"/>
  <c r="D92" i="12"/>
  <c r="AF4001" i="3"/>
  <c r="D93" i="12"/>
  <c r="AF4005" i="3"/>
  <c r="D94" i="12"/>
  <c r="E103" i="12"/>
  <c r="D103" i="12"/>
  <c r="E102" i="12"/>
  <c r="D102" i="12"/>
  <c r="E101" i="12"/>
  <c r="D101" i="12"/>
  <c r="D97" i="12"/>
  <c r="D96" i="12"/>
  <c r="D66" i="12"/>
  <c r="D65" i="12"/>
  <c r="D64" i="12"/>
  <c r="D63" i="12"/>
  <c r="D62" i="12"/>
  <c r="D61" i="12"/>
  <c r="D60" i="12"/>
  <c r="D59" i="12"/>
  <c r="D58" i="12"/>
  <c r="D57" i="12"/>
  <c r="D56" i="12"/>
  <c r="D55" i="12"/>
  <c r="D54" i="12"/>
  <c r="D53" i="12"/>
  <c r="D52" i="12"/>
  <c r="D51" i="12"/>
  <c r="D50" i="12"/>
  <c r="D49" i="12"/>
  <c r="D48" i="12"/>
  <c r="D44" i="12"/>
  <c r="D43" i="12"/>
  <c r="D42" i="12"/>
  <c r="D41" i="12"/>
  <c r="D40" i="12"/>
  <c r="D39" i="12"/>
  <c r="D38" i="12"/>
  <c r="D37" i="12"/>
  <c r="D36" i="12"/>
  <c r="D35" i="12"/>
  <c r="D34" i="12"/>
  <c r="D33" i="12"/>
  <c r="D32" i="12"/>
  <c r="D31" i="12"/>
  <c r="D29" i="12"/>
  <c r="D28" i="12"/>
  <c r="D27" i="12"/>
  <c r="D26" i="12"/>
  <c r="D25" i="12"/>
  <c r="D24" i="12"/>
  <c r="D23" i="12"/>
  <c r="D22" i="12"/>
  <c r="D20" i="12"/>
  <c r="D18" i="12"/>
  <c r="D17" i="12"/>
  <c r="D16" i="12"/>
  <c r="D15" i="12"/>
  <c r="D14" i="12"/>
  <c r="D13" i="12"/>
  <c r="D12" i="12"/>
  <c r="D11" i="12"/>
  <c r="D10" i="12"/>
  <c r="D9" i="12"/>
  <c r="D8" i="12"/>
  <c r="D7" i="12"/>
  <c r="D6" i="12"/>
  <c r="A5" i="8"/>
  <c r="L21" i="8"/>
  <c r="M21" i="8" s="1"/>
  <c r="C22" i="8"/>
  <c r="E22" i="8"/>
  <c r="F22" i="8"/>
  <c r="G22" i="8"/>
  <c r="L22" i="8"/>
  <c r="M22" i="8" s="1"/>
  <c r="C23" i="8"/>
  <c r="E23" i="8"/>
  <c r="F23" i="8"/>
  <c r="G23" i="8"/>
  <c r="L23" i="8"/>
  <c r="M23" i="8" s="1"/>
  <c r="I42" i="8"/>
  <c r="A6" i="7"/>
  <c r="F18" i="7"/>
  <c r="C32" i="6"/>
  <c r="S32" i="6" s="1"/>
  <c r="T32" i="6" s="1"/>
  <c r="D32" i="6"/>
  <c r="E32" i="6"/>
  <c r="F32" i="6"/>
  <c r="G32" i="6"/>
  <c r="J32" i="6"/>
  <c r="C33" i="6"/>
  <c r="K33" i="6" s="1"/>
  <c r="D33" i="6"/>
  <c r="E33" i="6"/>
  <c r="F33" i="6"/>
  <c r="G33" i="6"/>
  <c r="I33" i="6"/>
  <c r="J33" i="6"/>
  <c r="J34" i="6"/>
  <c r="J35" i="6"/>
  <c r="J36" i="6"/>
  <c r="J37" i="6"/>
  <c r="J38" i="6"/>
  <c r="J39" i="6"/>
  <c r="J40" i="6"/>
  <c r="J41" i="6"/>
  <c r="J42" i="6"/>
  <c r="C34" i="6"/>
  <c r="U34" i="6" s="1"/>
  <c r="V34" i="6" s="1"/>
  <c r="D34" i="6"/>
  <c r="E34" i="6"/>
  <c r="F34" i="6"/>
  <c r="G34" i="6"/>
  <c r="I34" i="6"/>
  <c r="C35" i="6"/>
  <c r="O35" i="6" s="1"/>
  <c r="P35" i="6" s="1"/>
  <c r="D35" i="6"/>
  <c r="E35" i="6"/>
  <c r="F35" i="6"/>
  <c r="G35" i="6"/>
  <c r="I35" i="6"/>
  <c r="C36" i="6"/>
  <c r="S36" i="6" s="1"/>
  <c r="T36" i="6" s="1"/>
  <c r="D36" i="6"/>
  <c r="E36" i="6"/>
  <c r="F36" i="6"/>
  <c r="G36" i="6"/>
  <c r="I36" i="6"/>
  <c r="C37" i="6"/>
  <c r="O37" i="6" s="1"/>
  <c r="P37" i="6" s="1"/>
  <c r="D37" i="6"/>
  <c r="E37" i="6"/>
  <c r="F37" i="6"/>
  <c r="G37" i="6"/>
  <c r="I37" i="6"/>
  <c r="C38" i="6"/>
  <c r="S38" i="6" s="1"/>
  <c r="T38" i="6" s="1"/>
  <c r="D38" i="6"/>
  <c r="E38" i="6"/>
  <c r="F38" i="6"/>
  <c r="G38" i="6"/>
  <c r="I38" i="6"/>
  <c r="C39" i="6"/>
  <c r="Q39" i="6" s="1"/>
  <c r="R39" i="6" s="1"/>
  <c r="D39" i="6"/>
  <c r="E39" i="6"/>
  <c r="F39" i="6"/>
  <c r="G39" i="6"/>
  <c r="I39" i="6"/>
  <c r="C40" i="6"/>
  <c r="L40" i="6" s="1"/>
  <c r="D40" i="6"/>
  <c r="E40" i="6"/>
  <c r="F40" i="6"/>
  <c r="G40" i="6"/>
  <c r="I40" i="6"/>
  <c r="C41" i="6"/>
  <c r="S41" i="6" s="1"/>
  <c r="T41" i="6" s="1"/>
  <c r="D41" i="6"/>
  <c r="E41" i="6"/>
  <c r="F41" i="6"/>
  <c r="G41" i="6"/>
  <c r="I41" i="6"/>
  <c r="C42" i="6"/>
  <c r="Q42" i="6" s="1"/>
  <c r="R42" i="6" s="1"/>
  <c r="D42" i="6"/>
  <c r="E42" i="6"/>
  <c r="F42" i="6"/>
  <c r="G42" i="6"/>
  <c r="I42" i="6"/>
  <c r="A5" i="4"/>
  <c r="A13" i="4"/>
  <c r="R10" i="2"/>
  <c r="S10" i="2" s="1"/>
  <c r="R11" i="2"/>
  <c r="S11" i="2" s="1"/>
  <c r="R12" i="2"/>
  <c r="S12" i="2" s="1"/>
  <c r="R13" i="2"/>
  <c r="S13" i="2" s="1"/>
  <c r="R15" i="2"/>
  <c r="S15" i="2" s="1"/>
  <c r="R16" i="2"/>
  <c r="S16" i="2" s="1"/>
  <c r="R17" i="2"/>
  <c r="S17" i="2" s="1"/>
  <c r="R18" i="2"/>
  <c r="S18" i="2" s="1"/>
  <c r="R19" i="2"/>
  <c r="S19" i="2" s="1"/>
  <c r="R20" i="2"/>
  <c r="S20" i="2" s="1"/>
  <c r="R21" i="2"/>
  <c r="S21" i="2" s="1"/>
  <c r="R22" i="2"/>
  <c r="S22" i="2" s="1"/>
  <c r="R23" i="2"/>
  <c r="S23" i="2" s="1"/>
  <c r="R24" i="2"/>
  <c r="S24" i="2" s="1"/>
  <c r="R25" i="2"/>
  <c r="S25" i="2" s="1"/>
  <c r="R26" i="2"/>
  <c r="S26" i="2" s="1"/>
  <c r="R27" i="2"/>
  <c r="S27" i="2" s="1"/>
  <c r="R28" i="2"/>
  <c r="S28" i="2" s="1"/>
  <c r="R29" i="2"/>
  <c r="S29" i="2" s="1"/>
  <c r="R30" i="2"/>
  <c r="S30" i="2" s="1"/>
  <c r="R31" i="2"/>
  <c r="S31" i="2" s="1"/>
  <c r="R32" i="2"/>
  <c r="S32" i="2" s="1"/>
  <c r="R33" i="2"/>
  <c r="S33" i="2" s="1"/>
  <c r="R34" i="2"/>
  <c r="S34" i="2" s="1"/>
  <c r="R35" i="2"/>
  <c r="S35" i="2" s="1"/>
  <c r="R36" i="2"/>
  <c r="S36" i="2" s="1"/>
  <c r="R37" i="2"/>
  <c r="S37" i="2" s="1"/>
  <c r="R38" i="2"/>
  <c r="S38" i="2" s="1"/>
  <c r="R39" i="2"/>
  <c r="S39" i="2" s="1"/>
  <c r="R40" i="2"/>
  <c r="S40" i="2" s="1"/>
  <c r="R41" i="2"/>
  <c r="S41" i="2" s="1"/>
  <c r="R42" i="2"/>
  <c r="S42" i="2" s="1"/>
  <c r="R43" i="2"/>
  <c r="S43" i="2" s="1"/>
  <c r="R44" i="2"/>
  <c r="S44" i="2" s="1"/>
  <c r="R45" i="2"/>
  <c r="S45" i="2" s="1"/>
  <c r="R46" i="2"/>
  <c r="S46" i="2" s="1"/>
  <c r="R47" i="2"/>
  <c r="S47" i="2" s="1"/>
  <c r="R48" i="2"/>
  <c r="S48" i="2" s="1"/>
  <c r="R49" i="2"/>
  <c r="S49" i="2" s="1"/>
  <c r="R50" i="2"/>
  <c r="S50" i="2" s="1"/>
  <c r="R51" i="2"/>
  <c r="S51" i="2" s="1"/>
  <c r="R52" i="2"/>
  <c r="S52" i="2" s="1"/>
  <c r="R53" i="2"/>
  <c r="S53" i="2" s="1"/>
  <c r="R54" i="2"/>
  <c r="S54" i="2" s="1"/>
  <c r="R55" i="2"/>
  <c r="S55" i="2" s="1"/>
  <c r="R56" i="2"/>
  <c r="S56" i="2" s="1"/>
  <c r="R57" i="2"/>
  <c r="S57" i="2" s="1"/>
  <c r="R58" i="2"/>
  <c r="S58" i="2" s="1"/>
  <c r="R59" i="2"/>
  <c r="S59" i="2" s="1"/>
  <c r="R60" i="2"/>
  <c r="S60" i="2" s="1"/>
  <c r="R61" i="2"/>
  <c r="S61" i="2" s="1"/>
  <c r="R62" i="2"/>
  <c r="S62" i="2" s="1"/>
  <c r="R63" i="2"/>
  <c r="S63" i="2" s="1"/>
  <c r="R64" i="2"/>
  <c r="S64" i="2" s="1"/>
  <c r="R65" i="2"/>
  <c r="S65" i="2" s="1"/>
  <c r="R66" i="2"/>
  <c r="S66" i="2" s="1"/>
  <c r="R67" i="2"/>
  <c r="S67" i="2" s="1"/>
  <c r="R68" i="2"/>
  <c r="S68" i="2" s="1"/>
  <c r="R69" i="2"/>
  <c r="S69" i="2" s="1"/>
  <c r="R70" i="2"/>
  <c r="S70" i="2" s="1"/>
  <c r="R71" i="2"/>
  <c r="S71" i="2" s="1"/>
  <c r="R72" i="2"/>
  <c r="S72" i="2" s="1"/>
  <c r="R73" i="2"/>
  <c r="S73" i="2" s="1"/>
  <c r="R74" i="2"/>
  <c r="S74" i="2" s="1"/>
  <c r="R75" i="2"/>
  <c r="S75" i="2" s="1"/>
  <c r="R76" i="2"/>
  <c r="S76" i="2" s="1"/>
  <c r="R77" i="2"/>
  <c r="S77" i="2" s="1"/>
  <c r="R78" i="2"/>
  <c r="S78" i="2" s="1"/>
  <c r="R79" i="2"/>
  <c r="S79" i="2" s="1"/>
  <c r="R80" i="2"/>
  <c r="S80" i="2" s="1"/>
  <c r="R81" i="2"/>
  <c r="S81" i="2" s="1"/>
  <c r="R82" i="2"/>
  <c r="S82" i="2" s="1"/>
  <c r="R83" i="2"/>
  <c r="S83" i="2" s="1"/>
  <c r="R84" i="2"/>
  <c r="S84" i="2" s="1"/>
  <c r="R85" i="2"/>
  <c r="S85" i="2" s="1"/>
  <c r="R86" i="2"/>
  <c r="S86" i="2" s="1"/>
  <c r="R87" i="2"/>
  <c r="S87" i="2" s="1"/>
  <c r="R88" i="2"/>
  <c r="S88" i="2" s="1"/>
  <c r="R89" i="2"/>
  <c r="S89" i="2" s="1"/>
  <c r="R90" i="2"/>
  <c r="S90" i="2" s="1"/>
  <c r="R91" i="2"/>
  <c r="S91" i="2" s="1"/>
  <c r="R92" i="2"/>
  <c r="S92" i="2" s="1"/>
  <c r="R93" i="2"/>
  <c r="S93" i="2" s="1"/>
  <c r="R94" i="2"/>
  <c r="S94" i="2" s="1"/>
  <c r="R95" i="2"/>
  <c r="S95" i="2" s="1"/>
  <c r="R96" i="2"/>
  <c r="S96" i="2" s="1"/>
  <c r="R97" i="2"/>
  <c r="S97" i="2" s="1"/>
  <c r="R98" i="2"/>
  <c r="S98" i="2" s="1"/>
  <c r="R99" i="2"/>
  <c r="S99" i="2" s="1"/>
  <c r="R100" i="2"/>
  <c r="S100" i="2" s="1"/>
  <c r="R101" i="2"/>
  <c r="S101" i="2" s="1"/>
  <c r="R102" i="2"/>
  <c r="S102" i="2" s="1"/>
  <c r="R103" i="2"/>
  <c r="S103" i="2" s="1"/>
  <c r="R104" i="2"/>
  <c r="S104" i="2" s="1"/>
  <c r="R105" i="2"/>
  <c r="S105" i="2" s="1"/>
  <c r="R106" i="2"/>
  <c r="S106" i="2" s="1"/>
  <c r="R107" i="2"/>
  <c r="S107" i="2" s="1"/>
  <c r="R108" i="2"/>
  <c r="S108" i="2" s="1"/>
  <c r="R109" i="2"/>
  <c r="S109" i="2" s="1"/>
  <c r="R110" i="2"/>
  <c r="S110" i="2" s="1"/>
  <c r="R111" i="2"/>
  <c r="S111" i="2" s="1"/>
  <c r="R112" i="2"/>
  <c r="S112" i="2" s="1"/>
  <c r="R113" i="2"/>
  <c r="S113" i="2" s="1"/>
  <c r="R114" i="2"/>
  <c r="S114" i="2" s="1"/>
  <c r="R115" i="2"/>
  <c r="S115" i="2" s="1"/>
  <c r="R116" i="2"/>
  <c r="S116" i="2" s="1"/>
  <c r="R117" i="2"/>
  <c r="S117" i="2" s="1"/>
  <c r="R118" i="2"/>
  <c r="S118" i="2" s="1"/>
  <c r="R119" i="2"/>
  <c r="S119" i="2" s="1"/>
  <c r="R120" i="2"/>
  <c r="S120" i="2" s="1"/>
  <c r="R121" i="2"/>
  <c r="S121" i="2" s="1"/>
  <c r="R122" i="2"/>
  <c r="S122" i="2" s="1"/>
  <c r="R123" i="2"/>
  <c r="S123" i="2" s="1"/>
  <c r="R124" i="2"/>
  <c r="S124" i="2" s="1"/>
  <c r="R125" i="2"/>
  <c r="S125" i="2" s="1"/>
  <c r="R126" i="2"/>
  <c r="S126" i="2" s="1"/>
  <c r="R127" i="2"/>
  <c r="S127" i="2" s="1"/>
  <c r="R128" i="2"/>
  <c r="S128" i="2" s="1"/>
  <c r="R129" i="2"/>
  <c r="S129" i="2" s="1"/>
  <c r="R130" i="2"/>
  <c r="S130" i="2" s="1"/>
  <c r="R131" i="2"/>
  <c r="S131" i="2" s="1"/>
  <c r="R132" i="2"/>
  <c r="S132" i="2" s="1"/>
  <c r="R133" i="2"/>
  <c r="S133" i="2" s="1"/>
  <c r="R134" i="2"/>
  <c r="S134" i="2" s="1"/>
  <c r="R135" i="2"/>
  <c r="S135" i="2" s="1"/>
  <c r="R136" i="2"/>
  <c r="S136" i="2" s="1"/>
  <c r="R137" i="2"/>
  <c r="S137" i="2" s="1"/>
  <c r="R138" i="2"/>
  <c r="S138" i="2" s="1"/>
  <c r="R139" i="2"/>
  <c r="S139" i="2" s="1"/>
  <c r="R140" i="2"/>
  <c r="S140" i="2" s="1"/>
  <c r="R141" i="2"/>
  <c r="S141" i="2" s="1"/>
  <c r="R142" i="2"/>
  <c r="S142" i="2" s="1"/>
  <c r="R143" i="2"/>
  <c r="S143" i="2" s="1"/>
  <c r="R144" i="2"/>
  <c r="S144" i="2" s="1"/>
  <c r="R145" i="2"/>
  <c r="S145" i="2" s="1"/>
  <c r="R146" i="2"/>
  <c r="S146" i="2" s="1"/>
  <c r="R147" i="2"/>
  <c r="S147" i="2" s="1"/>
  <c r="R148" i="2"/>
  <c r="S148" i="2" s="1"/>
  <c r="R149" i="2"/>
  <c r="S149" i="2" s="1"/>
  <c r="R150" i="2"/>
  <c r="S150" i="2" s="1"/>
  <c r="R151" i="2"/>
  <c r="S151" i="2" s="1"/>
  <c r="R152" i="2"/>
  <c r="S152" i="2" s="1"/>
  <c r="R153" i="2"/>
  <c r="S153" i="2" s="1"/>
  <c r="R154" i="2"/>
  <c r="S154" i="2" s="1"/>
  <c r="R155" i="2"/>
  <c r="S155" i="2" s="1"/>
  <c r="R156" i="2"/>
  <c r="S156" i="2" s="1"/>
  <c r="R157" i="2"/>
  <c r="S157" i="2" s="1"/>
  <c r="R158" i="2"/>
  <c r="S158" i="2" s="1"/>
  <c r="R159" i="2"/>
  <c r="S159" i="2" s="1"/>
  <c r="R160" i="2"/>
  <c r="S160" i="2" s="1"/>
  <c r="R161" i="2"/>
  <c r="S161" i="2" s="1"/>
  <c r="R162" i="2"/>
  <c r="S162" i="2" s="1"/>
  <c r="R163" i="2"/>
  <c r="S163" i="2" s="1"/>
  <c r="R164" i="2"/>
  <c r="S164" i="2" s="1"/>
  <c r="R165" i="2"/>
  <c r="S165" i="2" s="1"/>
  <c r="R166" i="2"/>
  <c r="S166" i="2" s="1"/>
  <c r="R167" i="2"/>
  <c r="S167" i="2" s="1"/>
  <c r="R168" i="2"/>
  <c r="S168" i="2" s="1"/>
  <c r="R169" i="2"/>
  <c r="S169" i="2" s="1"/>
  <c r="R170" i="2"/>
  <c r="S170" i="2" s="1"/>
  <c r="R171" i="2"/>
  <c r="S171" i="2" s="1"/>
  <c r="R172" i="2"/>
  <c r="S172" i="2" s="1"/>
  <c r="R173" i="2"/>
  <c r="S173" i="2" s="1"/>
  <c r="R174" i="2"/>
  <c r="S174" i="2" s="1"/>
  <c r="R175" i="2"/>
  <c r="S175" i="2" s="1"/>
  <c r="R176" i="2"/>
  <c r="S176" i="2" s="1"/>
  <c r="R177" i="2"/>
  <c r="S177" i="2" s="1"/>
  <c r="R178" i="2"/>
  <c r="S178" i="2" s="1"/>
  <c r="R179" i="2"/>
  <c r="S179" i="2" s="1"/>
  <c r="R180" i="2"/>
  <c r="S180" i="2" s="1"/>
  <c r="R181" i="2"/>
  <c r="S181" i="2" s="1"/>
  <c r="R182" i="2"/>
  <c r="S182" i="2" s="1"/>
  <c r="R183" i="2"/>
  <c r="S183" i="2" s="1"/>
  <c r="R184" i="2"/>
  <c r="S184" i="2" s="1"/>
  <c r="R185" i="2"/>
  <c r="S185" i="2" s="1"/>
  <c r="R186" i="2"/>
  <c r="S186" i="2" s="1"/>
  <c r="R187" i="2"/>
  <c r="S187" i="2" s="1"/>
  <c r="R188" i="2"/>
  <c r="S188" i="2" s="1"/>
  <c r="R189" i="2"/>
  <c r="S189" i="2" s="1"/>
  <c r="R190" i="2"/>
  <c r="S190" i="2" s="1"/>
  <c r="R191" i="2"/>
  <c r="S191" i="2" s="1"/>
  <c r="R192" i="2"/>
  <c r="S192" i="2" s="1"/>
  <c r="R193" i="2"/>
  <c r="S193" i="2" s="1"/>
  <c r="R194" i="2"/>
  <c r="S194" i="2" s="1"/>
  <c r="R195" i="2"/>
  <c r="S195" i="2" s="1"/>
  <c r="R196" i="2"/>
  <c r="S196" i="2" s="1"/>
  <c r="R197" i="2"/>
  <c r="S197" i="2" s="1"/>
  <c r="R198" i="2"/>
  <c r="S198" i="2" s="1"/>
  <c r="R199" i="2"/>
  <c r="S199" i="2" s="1"/>
  <c r="R200" i="2"/>
  <c r="S200" i="2" s="1"/>
  <c r="R201" i="2"/>
  <c r="S201" i="2" s="1"/>
  <c r="R202" i="2"/>
  <c r="S202" i="2" s="1"/>
  <c r="R203" i="2"/>
  <c r="S203" i="2" s="1"/>
  <c r="R204" i="2"/>
  <c r="S204" i="2" s="1"/>
  <c r="R205" i="2"/>
  <c r="S205" i="2" s="1"/>
  <c r="R206" i="2"/>
  <c r="S206" i="2" s="1"/>
  <c r="R207" i="2"/>
  <c r="S207" i="2" s="1"/>
  <c r="R208" i="2"/>
  <c r="S208" i="2" s="1"/>
  <c r="R209" i="2"/>
  <c r="S209" i="2" s="1"/>
  <c r="R210" i="2"/>
  <c r="S210" i="2" s="1"/>
  <c r="R211" i="2"/>
  <c r="S211" i="2" s="1"/>
  <c r="R212" i="2"/>
  <c r="S212" i="2" s="1"/>
  <c r="R213" i="2"/>
  <c r="S213" i="2" s="1"/>
  <c r="R214" i="2"/>
  <c r="S214" i="2" s="1"/>
  <c r="R215" i="2"/>
  <c r="S215" i="2" s="1"/>
  <c r="R216" i="2"/>
  <c r="S216" i="2" s="1"/>
  <c r="R217" i="2"/>
  <c r="S217" i="2" s="1"/>
  <c r="R218" i="2"/>
  <c r="S218" i="2" s="1"/>
  <c r="R219" i="2"/>
  <c r="S219" i="2" s="1"/>
  <c r="R220" i="2"/>
  <c r="S220" i="2" s="1"/>
  <c r="R221" i="2"/>
  <c r="S221" i="2" s="1"/>
  <c r="R222" i="2"/>
  <c r="S222" i="2" s="1"/>
  <c r="R223" i="2"/>
  <c r="S223" i="2" s="1"/>
  <c r="R224" i="2"/>
  <c r="S224" i="2" s="1"/>
  <c r="R225" i="2"/>
  <c r="S225" i="2" s="1"/>
  <c r="R226" i="2"/>
  <c r="S226" i="2" s="1"/>
  <c r="R227" i="2"/>
  <c r="S227" i="2" s="1"/>
  <c r="R228" i="2"/>
  <c r="S228" i="2" s="1"/>
  <c r="R229" i="2"/>
  <c r="S229" i="2" s="1"/>
  <c r="R230" i="2"/>
  <c r="S230" i="2" s="1"/>
  <c r="R231" i="2"/>
  <c r="S231" i="2" s="1"/>
  <c r="R232" i="2"/>
  <c r="S232" i="2" s="1"/>
  <c r="R233" i="2"/>
  <c r="S233" i="2" s="1"/>
  <c r="R234" i="2"/>
  <c r="S234" i="2" s="1"/>
  <c r="R235" i="2"/>
  <c r="S235" i="2" s="1"/>
  <c r="R236" i="2"/>
  <c r="S236" i="2" s="1"/>
  <c r="R237" i="2"/>
  <c r="S237" i="2" s="1"/>
  <c r="R238" i="2"/>
  <c r="S238" i="2" s="1"/>
  <c r="R239" i="2"/>
  <c r="S239" i="2" s="1"/>
  <c r="R240" i="2"/>
  <c r="S240" i="2" s="1"/>
  <c r="R241" i="2"/>
  <c r="S241" i="2" s="1"/>
  <c r="R242" i="2"/>
  <c r="S242" i="2" s="1"/>
  <c r="R243" i="2"/>
  <c r="S243" i="2" s="1"/>
  <c r="R244" i="2"/>
  <c r="S244" i="2" s="1"/>
  <c r="R245" i="2"/>
  <c r="S245" i="2" s="1"/>
  <c r="R246" i="2"/>
  <c r="S246" i="2" s="1"/>
  <c r="R247" i="2"/>
  <c r="S247" i="2" s="1"/>
  <c r="R248" i="2"/>
  <c r="S248" i="2" s="1"/>
  <c r="R249" i="2"/>
  <c r="S249" i="2" s="1"/>
  <c r="R250" i="2"/>
  <c r="S250" i="2" s="1"/>
  <c r="R251" i="2"/>
  <c r="S251" i="2" s="1"/>
  <c r="R252" i="2"/>
  <c r="S252" i="2" s="1"/>
  <c r="R253" i="2"/>
  <c r="S253" i="2" s="1"/>
  <c r="R254" i="2"/>
  <c r="S254" i="2" s="1"/>
  <c r="R255" i="2"/>
  <c r="S255" i="2" s="1"/>
  <c r="R256" i="2"/>
  <c r="S256" i="2" s="1"/>
  <c r="R257" i="2"/>
  <c r="S257" i="2" s="1"/>
  <c r="R258" i="2"/>
  <c r="S258" i="2" s="1"/>
  <c r="R259" i="2"/>
  <c r="S259" i="2" s="1"/>
  <c r="R260" i="2"/>
  <c r="S260" i="2" s="1"/>
  <c r="R261" i="2"/>
  <c r="S261" i="2" s="1"/>
  <c r="R262" i="2"/>
  <c r="S262" i="2" s="1"/>
  <c r="R263" i="2"/>
  <c r="S263" i="2" s="1"/>
  <c r="R264" i="2"/>
  <c r="S264" i="2" s="1"/>
  <c r="R265" i="2"/>
  <c r="S265" i="2" s="1"/>
  <c r="R266" i="2"/>
  <c r="S266" i="2" s="1"/>
  <c r="R267" i="2"/>
  <c r="S267" i="2" s="1"/>
  <c r="R268" i="2"/>
  <c r="S268" i="2" s="1"/>
  <c r="R269" i="2"/>
  <c r="S269" i="2" s="1"/>
  <c r="R270" i="2"/>
  <c r="S270" i="2" s="1"/>
  <c r="R271" i="2"/>
  <c r="S271" i="2" s="1"/>
  <c r="R272" i="2"/>
  <c r="S272" i="2" s="1"/>
  <c r="R273" i="2"/>
  <c r="S273" i="2" s="1"/>
  <c r="R274" i="2"/>
  <c r="S274" i="2" s="1"/>
  <c r="R275" i="2"/>
  <c r="S275" i="2" s="1"/>
  <c r="R276" i="2"/>
  <c r="S276" i="2" s="1"/>
  <c r="R277" i="2"/>
  <c r="S277" i="2" s="1"/>
  <c r="R278" i="2"/>
  <c r="S278" i="2" s="1"/>
  <c r="R279" i="2"/>
  <c r="S279" i="2" s="1"/>
  <c r="R280" i="2"/>
  <c r="S280" i="2" s="1"/>
  <c r="R281" i="2"/>
  <c r="S281" i="2" s="1"/>
  <c r="R282" i="2"/>
  <c r="S282" i="2" s="1"/>
  <c r="R283" i="2"/>
  <c r="S283" i="2" s="1"/>
  <c r="R284" i="2"/>
  <c r="S284" i="2" s="1"/>
  <c r="R285" i="2"/>
  <c r="S285" i="2" s="1"/>
  <c r="R286" i="2"/>
  <c r="S286" i="2" s="1"/>
  <c r="R287" i="2"/>
  <c r="S287" i="2" s="1"/>
  <c r="R288" i="2"/>
  <c r="S288" i="2" s="1"/>
  <c r="R289" i="2"/>
  <c r="S289" i="2" s="1"/>
  <c r="R290" i="2"/>
  <c r="S290" i="2" s="1"/>
  <c r="N563" i="3"/>
  <c r="N351" i="3"/>
  <c r="N303" i="3"/>
  <c r="N183" i="3"/>
  <c r="N151" i="3"/>
  <c r="N143" i="3"/>
  <c r="N95" i="3"/>
  <c r="N38" i="3"/>
  <c r="N3285" i="3"/>
  <c r="N3001" i="3"/>
  <c r="N2969" i="3"/>
  <c r="N2314" i="3"/>
  <c r="N2265" i="3"/>
  <c r="N1571" i="3"/>
  <c r="N1350" i="3"/>
  <c r="N977" i="3"/>
  <c r="N933" i="3"/>
  <c r="N676" i="3"/>
  <c r="N668" i="3"/>
  <c r="N620" i="3"/>
  <c r="N612" i="3"/>
  <c r="N556" i="3"/>
  <c r="N500" i="3"/>
  <c r="N2900" i="3"/>
  <c r="N2914" i="3"/>
  <c r="N310" i="3"/>
  <c r="N198" i="3"/>
  <c r="N45" i="3"/>
  <c r="N3000" i="3"/>
  <c r="N2968" i="3"/>
  <c r="N1357" i="3"/>
  <c r="N1349" i="3"/>
  <c r="N683" i="3"/>
  <c r="N627" i="3"/>
  <c r="N555" i="3"/>
  <c r="N499" i="3"/>
  <c r="N3763" i="3"/>
  <c r="N2985" i="3"/>
  <c r="N2993" i="3"/>
  <c r="N365" i="3"/>
  <c r="N317" i="3"/>
  <c r="N197" i="3"/>
  <c r="N52" i="3"/>
  <c r="N44" i="3"/>
  <c r="N2967" i="3"/>
  <c r="N2263" i="3"/>
  <c r="N2219" i="3"/>
  <c r="N1899" i="3"/>
  <c r="N1384" i="3"/>
  <c r="N690" i="3"/>
  <c r="N682" i="3"/>
  <c r="N634" i="3"/>
  <c r="N626" i="3"/>
  <c r="N570" i="3"/>
  <c r="N562" i="3"/>
  <c r="N514" i="3"/>
  <c r="N449" i="3"/>
  <c r="N2297" i="3"/>
  <c r="N2986" i="3"/>
  <c r="N2994" i="3"/>
  <c r="N2262" i="3"/>
  <c r="N1391" i="3"/>
  <c r="N1062" i="3"/>
  <c r="N1022" i="3"/>
  <c r="N839" i="3"/>
  <c r="N807" i="3"/>
  <c r="N754" i="3"/>
  <c r="N746" i="3"/>
  <c r="N697" i="3"/>
  <c r="N641" i="3"/>
  <c r="N569" i="3"/>
  <c r="N3909" i="3"/>
  <c r="N2255" i="3"/>
  <c r="N3021" i="3"/>
  <c r="N2622" i="3"/>
  <c r="N2688" i="3"/>
  <c r="N2716" i="3"/>
  <c r="N2987" i="3"/>
  <c r="N2995" i="3"/>
  <c r="N427" i="3"/>
  <c r="N323" i="3"/>
  <c r="N259" i="3"/>
  <c r="N211" i="3"/>
  <c r="N123" i="3"/>
  <c r="N58" i="3"/>
  <c r="N3005" i="3"/>
  <c r="N2965" i="3"/>
  <c r="N2318" i="3"/>
  <c r="N2261" i="3"/>
  <c r="N1628" i="3"/>
  <c r="N1439" i="3"/>
  <c r="N2871" i="3"/>
  <c r="N2988" i="3"/>
  <c r="N2996" i="3"/>
  <c r="N338" i="3"/>
  <c r="N122" i="3"/>
  <c r="N17" i="3"/>
  <c r="N3004" i="3"/>
  <c r="N2964" i="3"/>
  <c r="N2260" i="3"/>
  <c r="N1872" i="3"/>
  <c r="N1422" i="3"/>
  <c r="N1405" i="3"/>
  <c r="N703" i="3"/>
  <c r="N655" i="3"/>
  <c r="N647" i="3"/>
  <c r="N535" i="3"/>
  <c r="N470" i="3"/>
  <c r="N2997" i="3"/>
  <c r="N345" i="3"/>
  <c r="N337" i="3"/>
  <c r="N289" i="3"/>
  <c r="N177" i="3"/>
  <c r="N137" i="3"/>
  <c r="N81" i="3"/>
  <c r="N24" i="3"/>
  <c r="N16" i="3"/>
  <c r="N3003" i="3"/>
  <c r="N2846" i="3"/>
  <c r="N2316" i="3"/>
  <c r="N1871" i="3"/>
  <c r="N1642" i="3"/>
  <c r="N1421" i="3"/>
  <c r="N1404" i="3"/>
  <c r="N662" i="3"/>
  <c r="N534" i="3"/>
  <c r="N502" i="3"/>
  <c r="N469" i="3"/>
  <c r="N2982" i="3"/>
  <c r="N2990" i="3"/>
  <c r="N2998" i="3"/>
  <c r="N352" i="3"/>
  <c r="N344" i="3"/>
  <c r="N296" i="3"/>
  <c r="N288" i="3"/>
  <c r="N184" i="3"/>
  <c r="N176" i="3"/>
  <c r="N144" i="3"/>
  <c r="N136" i="3"/>
  <c r="N80" i="3"/>
  <c r="N3002" i="3"/>
  <c r="N2544" i="3"/>
  <c r="N2315" i="3"/>
  <c r="N2266" i="3"/>
  <c r="N2118" i="3"/>
  <c r="N2046" i="3"/>
  <c r="N669" i="3"/>
  <c r="N613" i="3"/>
  <c r="N565" i="3"/>
  <c r="N484" i="3"/>
  <c r="N2705" i="3"/>
  <c r="N2722" i="3"/>
  <c r="N2840" i="3"/>
  <c r="N2983" i="3"/>
  <c r="N2991" i="3"/>
  <c r="N2319" i="3"/>
  <c r="N2320" i="3"/>
  <c r="N2317" i="3"/>
  <c r="M2015" i="3"/>
  <c r="M2016" i="3" s="1"/>
  <c r="N2016" i="3" s="1"/>
  <c r="N2010" i="3"/>
  <c r="N2113" i="3"/>
  <c r="N2295" i="3"/>
  <c r="N2043" i="3"/>
  <c r="N906" i="3"/>
  <c r="C23" i="4"/>
  <c r="E21" i="4"/>
  <c r="D24" i="4"/>
  <c r="G23" i="4"/>
  <c r="E23" i="4"/>
  <c r="G21" i="4"/>
  <c r="D21" i="4"/>
  <c r="C22" i="4"/>
  <c r="G22" i="4"/>
  <c r="H22" i="4"/>
  <c r="D22" i="4"/>
  <c r="E22" i="4"/>
  <c r="G24" i="4"/>
  <c r="H24" i="4"/>
  <c r="C24" i="4"/>
  <c r="H20" i="4"/>
  <c r="H19" i="4"/>
  <c r="E19" i="4"/>
  <c r="H18" i="4"/>
  <c r="N1363" i="3"/>
  <c r="E18" i="4"/>
  <c r="E20" i="4"/>
  <c r="G18" i="4"/>
  <c r="G20" i="4"/>
  <c r="D18" i="4"/>
  <c r="D20" i="4"/>
  <c r="N2178" i="3"/>
  <c r="D17" i="4"/>
  <c r="E17" i="4"/>
  <c r="G17" i="4"/>
  <c r="O4" i="2"/>
  <c r="O5" i="2" s="1"/>
  <c r="K37" i="6"/>
  <c r="N21" i="8"/>
  <c r="I21" i="8" s="1"/>
  <c r="C19" i="4"/>
  <c r="G19" i="4"/>
  <c r="U38" i="6" l="1"/>
  <c r="V38" i="6" s="1"/>
  <c r="N2228" i="3"/>
  <c r="S40" i="6"/>
  <c r="T40" i="6" s="1"/>
  <c r="Q36" i="6"/>
  <c r="R36" i="6" s="1"/>
  <c r="K40" i="6"/>
  <c r="O36" i="6"/>
  <c r="P36" i="6" s="1"/>
  <c r="O40" i="6"/>
  <c r="P40" i="6" s="1"/>
  <c r="K41" i="6"/>
  <c r="L41" i="6"/>
  <c r="N2015" i="3"/>
  <c r="M41" i="6"/>
  <c r="N41" i="6" s="1"/>
  <c r="N2116" i="3"/>
  <c r="Q37" i="6"/>
  <c r="R37" i="6" s="1"/>
  <c r="K34" i="6"/>
  <c r="K38" i="6"/>
  <c r="Q40" i="6"/>
  <c r="R40" i="6" s="1"/>
  <c r="Q38" i="6"/>
  <c r="R38" i="6" s="1"/>
  <c r="M38" i="6"/>
  <c r="N38" i="6" s="1"/>
  <c r="M2234" i="3"/>
  <c r="N2234" i="3" s="1"/>
  <c r="U36" i="6"/>
  <c r="V36" i="6" s="1"/>
  <c r="O39" i="6"/>
  <c r="P39" i="6" s="1"/>
  <c r="M36" i="6"/>
  <c r="N36" i="6" s="1"/>
  <c r="L38" i="6"/>
  <c r="M40" i="6"/>
  <c r="N40" i="6" s="1"/>
  <c r="U40" i="6"/>
  <c r="V40" i="6" s="1"/>
  <c r="S35" i="6"/>
  <c r="T35" i="6" s="1"/>
  <c r="M35" i="6"/>
  <c r="N35" i="6" s="1"/>
  <c r="K36" i="6"/>
  <c r="O38" i="6"/>
  <c r="P38" i="6" s="1"/>
  <c r="L36" i="6"/>
  <c r="M37" i="6"/>
  <c r="N37" i="6" s="1"/>
  <c r="O41" i="6"/>
  <c r="P41" i="6" s="1"/>
  <c r="Q41" i="6"/>
  <c r="R41" i="6" s="1"/>
  <c r="L37" i="6"/>
  <c r="M20" i="8"/>
  <c r="U39" i="6"/>
  <c r="V39" i="6" s="1"/>
  <c r="L39" i="6"/>
  <c r="K39" i="6"/>
  <c r="S37" i="6"/>
  <c r="T37" i="6" s="1"/>
  <c r="U37" i="6"/>
  <c r="V37" i="6" s="1"/>
  <c r="M39" i="6"/>
  <c r="N39" i="6" s="1"/>
  <c r="S39" i="6"/>
  <c r="T39" i="6" s="1"/>
  <c r="Q35" i="6"/>
  <c r="R35" i="6" s="1"/>
  <c r="O33" i="6"/>
  <c r="P33" i="6" s="1"/>
  <c r="U33" i="6"/>
  <c r="V33" i="6" s="1"/>
  <c r="H25" i="4"/>
  <c r="Q34" i="6"/>
  <c r="R34" i="6" s="1"/>
  <c r="M32" i="6"/>
  <c r="N32" i="6" s="1"/>
  <c r="N22" i="8"/>
  <c r="I22" i="8" s="1"/>
  <c r="L35" i="6"/>
  <c r="L34" i="6"/>
  <c r="S34" i="6"/>
  <c r="T34" i="6" s="1"/>
  <c r="K32" i="6"/>
  <c r="Q33" i="6"/>
  <c r="R33" i="6" s="1"/>
  <c r="L33" i="6"/>
  <c r="L32" i="6"/>
  <c r="U35" i="6"/>
  <c r="V35" i="6" s="1"/>
  <c r="S33" i="6"/>
  <c r="T33" i="6" s="1"/>
  <c r="J43" i="6"/>
  <c r="K35" i="6"/>
  <c r="O34" i="6"/>
  <c r="P34" i="6" s="1"/>
  <c r="M19" i="8"/>
  <c r="S42" i="6"/>
  <c r="T42" i="6" s="1"/>
  <c r="Q32" i="6"/>
  <c r="R32" i="6" s="1"/>
  <c r="K42" i="6"/>
  <c r="U32" i="6"/>
  <c r="V32" i="6" s="1"/>
  <c r="M33" i="6"/>
  <c r="N33" i="6" s="1"/>
  <c r="O32" i="6"/>
  <c r="P32" i="6" s="1"/>
  <c r="M34" i="6"/>
  <c r="N34" i="6" s="1"/>
  <c r="J24" i="8"/>
  <c r="T289" i="2"/>
  <c r="T287" i="2"/>
  <c r="T285" i="2"/>
  <c r="T279" i="2"/>
  <c r="T275" i="2"/>
  <c r="T271" i="2"/>
  <c r="T267" i="2"/>
  <c r="T265" i="2"/>
  <c r="T263" i="2"/>
  <c r="T259" i="2"/>
  <c r="T257" i="2"/>
  <c r="T255" i="2"/>
  <c r="T251" i="2"/>
  <c r="T249" i="2"/>
  <c r="T247" i="2"/>
  <c r="T245" i="2"/>
  <c r="T243" i="2"/>
  <c r="T241" i="2"/>
  <c r="T239" i="2"/>
  <c r="T237" i="2"/>
  <c r="T235" i="2"/>
  <c r="T229" i="2"/>
  <c r="T227" i="2"/>
  <c r="T225" i="2"/>
  <c r="T223" i="2"/>
  <c r="T221" i="2"/>
  <c r="T219" i="2"/>
  <c r="T217" i="2"/>
  <c r="T213" i="2"/>
  <c r="T211" i="2"/>
  <c r="T209" i="2"/>
  <c r="T207" i="2"/>
  <c r="T205" i="2"/>
  <c r="T201" i="2"/>
  <c r="T199" i="2"/>
  <c r="T197" i="2"/>
  <c r="T195" i="2"/>
  <c r="T193" i="2"/>
  <c r="T191" i="2"/>
  <c r="T189" i="2"/>
  <c r="T187" i="2"/>
  <c r="T179" i="2"/>
  <c r="T177" i="2"/>
  <c r="T290" i="2"/>
  <c r="T288" i="2"/>
  <c r="T286" i="2"/>
  <c r="T284" i="2"/>
  <c r="T282" i="2"/>
  <c r="T280" i="2"/>
  <c r="T278" i="2"/>
  <c r="T276" i="2"/>
  <c r="T274" i="2"/>
  <c r="T268" i="2"/>
  <c r="T266" i="2"/>
  <c r="T262" i="2"/>
  <c r="T260" i="2"/>
  <c r="T256" i="2"/>
  <c r="T254" i="2"/>
  <c r="T252" i="2"/>
  <c r="T248" i="2"/>
  <c r="T246" i="2"/>
  <c r="T242" i="2"/>
  <c r="T240" i="2"/>
  <c r="T238" i="2"/>
  <c r="T234" i="2"/>
  <c r="T230" i="2"/>
  <c r="T228" i="2"/>
  <c r="T226" i="2"/>
  <c r="T224" i="2"/>
  <c r="T222" i="2"/>
  <c r="T220" i="2"/>
  <c r="T216" i="2"/>
  <c r="T212" i="2"/>
  <c r="T210" i="2"/>
  <c r="T208" i="2"/>
  <c r="T204" i="2"/>
  <c r="T200" i="2"/>
  <c r="T196" i="2"/>
  <c r="T194" i="2"/>
  <c r="T192" i="2"/>
  <c r="T190" i="2"/>
  <c r="T186" i="2"/>
  <c r="T184" i="2"/>
  <c r="T182" i="2"/>
  <c r="T180" i="2"/>
  <c r="T178" i="2"/>
  <c r="T147" i="2"/>
  <c r="T77" i="2"/>
  <c r="T76" i="2"/>
  <c r="T36" i="2"/>
  <c r="T128" i="2"/>
  <c r="T30" i="2"/>
  <c r="T39" i="2"/>
  <c r="T35" i="2"/>
  <c r="T142" i="2"/>
  <c r="T145" i="2"/>
  <c r="T86" i="2"/>
  <c r="T38" i="2"/>
  <c r="T55" i="2"/>
  <c r="T172" i="2"/>
  <c r="T25" i="2"/>
  <c r="T123" i="2"/>
  <c r="T79" i="2"/>
  <c r="T136" i="2"/>
  <c r="T139" i="2"/>
  <c r="T40" i="2"/>
  <c r="T130" i="2"/>
  <c r="T11" i="2"/>
  <c r="T113" i="2"/>
  <c r="T13" i="2"/>
  <c r="T51" i="2"/>
  <c r="T59" i="2"/>
  <c r="T52" i="2"/>
  <c r="T66" i="2"/>
  <c r="T89" i="2"/>
  <c r="T82" i="2"/>
  <c r="T171" i="2"/>
  <c r="T110" i="2"/>
  <c r="T69" i="2"/>
  <c r="T140" i="2"/>
  <c r="T63" i="2"/>
  <c r="T46" i="2"/>
  <c r="T96" i="2"/>
  <c r="T67" i="2"/>
  <c r="T105" i="2"/>
  <c r="T152" i="2"/>
  <c r="T135" i="2"/>
  <c r="T126" i="2"/>
  <c r="T73" i="2"/>
  <c r="T71" i="2"/>
  <c r="T50" i="2"/>
  <c r="T138" i="2"/>
  <c r="T141" i="2"/>
  <c r="T120" i="2"/>
  <c r="T167" i="2"/>
  <c r="T153" i="2"/>
  <c r="T157" i="2"/>
  <c r="T161" i="2"/>
  <c r="T143" i="2"/>
  <c r="T23" i="2"/>
  <c r="T47" i="2"/>
  <c r="T18" i="2"/>
  <c r="T146" i="2"/>
  <c r="T169" i="2"/>
  <c r="T104" i="2"/>
  <c r="T150" i="2"/>
  <c r="T94" i="2"/>
  <c r="T21" i="2"/>
  <c r="T102" i="2"/>
  <c r="T92" i="2"/>
  <c r="T74" i="2"/>
  <c r="T61" i="2"/>
  <c r="T98" i="2"/>
  <c r="T158" i="2"/>
  <c r="T10" i="2"/>
  <c r="T42" i="2"/>
  <c r="T272" i="2"/>
  <c r="T116" i="2"/>
  <c r="T17" i="2"/>
  <c r="T15" i="2"/>
  <c r="T28" i="2"/>
  <c r="T100" i="2"/>
  <c r="T281" i="2"/>
  <c r="T154" i="2"/>
  <c r="T99" i="2"/>
  <c r="T57" i="2"/>
  <c r="T273" i="2"/>
  <c r="T112" i="2"/>
  <c r="T253" i="2"/>
  <c r="T215" i="2"/>
  <c r="T283" i="2"/>
  <c r="T233" i="2"/>
  <c r="T114" i="2"/>
  <c r="T26" i="2"/>
  <c r="T83" i="2"/>
  <c r="T258" i="2"/>
  <c r="T173" i="2"/>
  <c r="T68" i="2"/>
  <c r="T144" i="2"/>
  <c r="T91" i="2"/>
  <c r="T218" i="2"/>
  <c r="T27" i="2"/>
  <c r="T261" i="2"/>
  <c r="T270" i="2"/>
  <c r="T264" i="2"/>
  <c r="T198" i="2"/>
  <c r="T56" i="2"/>
  <c r="T34" i="2"/>
  <c r="T97" i="2"/>
  <c r="T168" i="2"/>
  <c r="T29" i="2"/>
  <c r="T65" i="2"/>
  <c r="T12" i="2"/>
  <c r="T165" i="2"/>
  <c r="T124" i="2"/>
  <c r="T118" i="2"/>
  <c r="T163" i="2"/>
  <c r="T14" i="2"/>
  <c r="T119" i="2"/>
  <c r="T16" i="2"/>
  <c r="T155" i="2"/>
  <c r="T131" i="2"/>
  <c r="T111" i="2"/>
  <c r="T174" i="2"/>
  <c r="T132" i="2"/>
  <c r="T85" i="2"/>
  <c r="T31" i="2"/>
  <c r="T80" i="2"/>
  <c r="T87" i="2"/>
  <c r="T81" i="2"/>
  <c r="T49" i="2"/>
  <c r="T44" i="2"/>
  <c r="T175" i="2"/>
  <c r="T129" i="2"/>
  <c r="T75" i="2"/>
  <c r="T45" i="2"/>
  <c r="T72" i="2"/>
  <c r="T84" i="2"/>
  <c r="T64" i="2"/>
  <c r="T109" i="2"/>
  <c r="T88" i="2"/>
  <c r="T41" i="2"/>
  <c r="T162" i="2"/>
  <c r="T48" i="2"/>
  <c r="T19" i="2"/>
  <c r="T33" i="2"/>
  <c r="T170" i="2"/>
  <c r="T156" i="2"/>
  <c r="T78" i="2"/>
  <c r="T134" i="2"/>
  <c r="T60" i="2"/>
  <c r="T137" i="2"/>
  <c r="T101" i="2"/>
  <c r="T20" i="2"/>
  <c r="T106" i="2"/>
  <c r="T9" i="2"/>
  <c r="T151" i="2"/>
  <c r="T127" i="2"/>
  <c r="T125" i="2"/>
  <c r="T122" i="2"/>
  <c r="T70" i="2"/>
  <c r="T95" i="2"/>
  <c r="T108" i="2"/>
  <c r="T93" i="2"/>
  <c r="T185" i="2"/>
  <c r="T32" i="2"/>
  <c r="T250" i="2"/>
  <c r="T164" i="2"/>
  <c r="T54" i="2"/>
  <c r="T236" i="2"/>
  <c r="T203" i="2"/>
  <c r="T269" i="2"/>
  <c r="T107" i="2"/>
  <c r="T214" i="2"/>
  <c r="T206" i="2"/>
  <c r="T166" i="2"/>
  <c r="T159" i="2"/>
  <c r="T58" i="2"/>
  <c r="T149" i="2"/>
  <c r="T90" i="2"/>
  <c r="T121" i="2"/>
  <c r="T53" i="2"/>
  <c r="T117" i="2"/>
  <c r="T43" i="2"/>
  <c r="T244" i="2"/>
  <c r="T115" i="2"/>
  <c r="T202" i="2"/>
  <c r="T148" i="2"/>
  <c r="T176" i="2"/>
  <c r="T37" i="2"/>
  <c r="T24" i="2"/>
  <c r="T181" i="2"/>
  <c r="T22" i="2"/>
  <c r="T183" i="2"/>
  <c r="T231" i="2"/>
  <c r="T188" i="2"/>
  <c r="T103" i="2"/>
  <c r="T277" i="2"/>
  <c r="T160" i="2"/>
  <c r="T62" i="2"/>
  <c r="T232" i="2"/>
  <c r="T133" i="2"/>
  <c r="O42" i="6"/>
  <c r="P42" i="6" s="1"/>
  <c r="M42" i="6"/>
  <c r="N42" i="6" s="1"/>
  <c r="L42" i="6"/>
  <c r="N23" i="8"/>
  <c r="I23" i="8" s="1"/>
  <c r="U42" i="6"/>
  <c r="V42" i="6" s="1"/>
  <c r="U41" i="6"/>
  <c r="V41" i="6" s="1"/>
  <c r="P43" i="6" l="1"/>
  <c r="V43" i="6"/>
  <c r="J44" i="6"/>
  <c r="J46" i="6" s="1"/>
  <c r="N43" i="6"/>
  <c r="T43" i="6"/>
  <c r="R43"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Elizangela</author>
  </authors>
  <commentList>
    <comment ref="B8" authorId="0" shapeId="0" xr:uid="{00000000-0006-0000-0200-000001000000}">
      <text>
        <r>
          <rPr>
            <b/>
            <sz val="9"/>
            <color indexed="81"/>
            <rFont val="Tahoma"/>
            <family val="2"/>
          </rPr>
          <t>Elizang</t>
        </r>
        <r>
          <rPr>
            <sz val="9"/>
            <color indexed="81"/>
            <rFont val="Tahoma"/>
            <family val="2"/>
          </rPr>
          <t>ela:</t>
        </r>
        <r>
          <rPr>
            <b/>
            <sz val="9"/>
            <color indexed="81"/>
            <rFont val="Tahoma"/>
            <family val="2"/>
          </rPr>
          <t xml:space="preserve">
</t>
        </r>
        <r>
          <rPr>
            <b/>
            <sz val="10"/>
            <color indexed="81"/>
            <rFont val="Tahoma"/>
            <family val="2"/>
          </rPr>
          <t>FIGURAS LUMINOSAS</t>
        </r>
        <r>
          <rPr>
            <sz val="10"/>
            <color indexed="81"/>
            <rFont val="Tahoma"/>
            <family val="2"/>
          </rPr>
          <t xml:space="preserve">  não há uma previsão de demanda para estes itens, eles são produzidos conforme necessidade e as novas peças introduzidas na coluna</t>
        </r>
        <r>
          <rPr>
            <b/>
            <sz val="10"/>
            <color indexed="81"/>
            <rFont val="Tahoma"/>
            <family val="2"/>
          </rPr>
          <t xml:space="preserve"> L</t>
        </r>
        <r>
          <rPr>
            <sz val="10"/>
            <color indexed="81"/>
            <rFont val="Tahoma"/>
            <family val="2"/>
          </rPr>
          <t xml:space="preserve">. A disponibilidade de estoque planejado, confirmado e previsto vai consideras as somas das colunas </t>
        </r>
        <r>
          <rPr>
            <b/>
            <sz val="10"/>
            <color indexed="81"/>
            <rFont val="Tahoma"/>
            <family val="2"/>
          </rPr>
          <t>I</t>
        </r>
        <r>
          <rPr>
            <sz val="10"/>
            <color indexed="81"/>
            <rFont val="Tahoma"/>
            <family val="2"/>
          </rPr>
          <t xml:space="preserve"> e </t>
        </r>
        <r>
          <rPr>
            <b/>
            <sz val="10"/>
            <color indexed="81"/>
            <rFont val="Tahoma"/>
            <family val="2"/>
          </rPr>
          <t xml:space="preserve">L </t>
        </r>
        <r>
          <rPr>
            <sz val="10"/>
            <color indexed="81"/>
            <rFont val="Tahoma"/>
            <family val="2"/>
          </rPr>
          <t xml:space="preserve">para estoque de venda e </t>
        </r>
        <r>
          <rPr>
            <b/>
            <sz val="10"/>
            <color indexed="81"/>
            <rFont val="Tahoma"/>
            <family val="2"/>
          </rPr>
          <t>J</t>
        </r>
        <r>
          <rPr>
            <sz val="10"/>
            <color indexed="81"/>
            <rFont val="Tahoma"/>
            <family val="2"/>
          </rPr>
          <t xml:space="preserve"> e </t>
        </r>
        <r>
          <rPr>
            <b/>
            <sz val="10"/>
            <color indexed="81"/>
            <rFont val="Tahoma"/>
            <family val="2"/>
          </rPr>
          <t>K</t>
        </r>
        <r>
          <rPr>
            <sz val="10"/>
            <color indexed="81"/>
            <rFont val="Tahoma"/>
            <family val="2"/>
          </rPr>
          <t xml:space="preserve"> para locação. Para </t>
        </r>
        <r>
          <rPr>
            <b/>
            <sz val="10"/>
            <color indexed="81"/>
            <rFont val="Tahoma"/>
            <family val="2"/>
          </rPr>
          <t xml:space="preserve">ROTO E ARAMADOS </t>
        </r>
        <r>
          <rPr>
            <sz val="10"/>
            <color indexed="81"/>
            <rFont val="Tahoma"/>
            <family val="2"/>
          </rPr>
          <t>consideramos o mesmo raciocínio, inserindo na coluna</t>
        </r>
        <r>
          <rPr>
            <b/>
            <sz val="10"/>
            <color indexed="81"/>
            <rFont val="Tahoma"/>
            <family val="2"/>
          </rPr>
          <t xml:space="preserve"> L</t>
        </r>
        <r>
          <rPr>
            <sz val="10"/>
            <color indexed="81"/>
            <rFont val="Tahoma"/>
            <family val="2"/>
          </rPr>
          <t xml:space="preserve"> as novas produções para suprir a demanda 2019. 
</t>
        </r>
        <r>
          <rPr>
            <b/>
            <sz val="10"/>
            <color indexed="81"/>
            <rFont val="Tahoma"/>
            <family val="2"/>
          </rPr>
          <t>FIBRAS</t>
        </r>
        <r>
          <rPr>
            <sz val="10"/>
            <color indexed="81"/>
            <rFont val="Tahoma"/>
            <family val="2"/>
          </rPr>
          <t xml:space="preserve">  há uma previsão de estoque pretendido para 2019 que está na coluna </t>
        </r>
        <r>
          <rPr>
            <b/>
            <sz val="10"/>
            <color indexed="81"/>
            <rFont val="Tahoma"/>
            <family val="2"/>
          </rPr>
          <t>R</t>
        </r>
        <r>
          <rPr>
            <sz val="10"/>
            <color indexed="81"/>
            <rFont val="Tahoma"/>
            <family val="2"/>
          </rPr>
          <t>, é ela quem alimenta o estoque planejado, confirmado e previsto. Quando a demanda estrapolar o planejado, é na coluna</t>
        </r>
        <r>
          <rPr>
            <b/>
            <sz val="10"/>
            <color indexed="81"/>
            <rFont val="Tahoma"/>
            <family val="2"/>
          </rPr>
          <t xml:space="preserve"> R</t>
        </r>
        <r>
          <rPr>
            <sz val="10"/>
            <color indexed="81"/>
            <rFont val="Tahoma"/>
            <family val="2"/>
          </rPr>
          <t xml:space="preserve"> que deverá ser feita alteração.</t>
        </r>
      </text>
    </comment>
    <comment ref="D32" authorId="0" shapeId="0" xr:uid="{00000000-0006-0000-0200-000002000000}">
      <text>
        <r>
          <rPr>
            <b/>
            <sz val="9"/>
            <color indexed="81"/>
            <rFont val="Segoe UI"/>
            <family val="2"/>
          </rPr>
          <t>Elizangela:</t>
        </r>
        <r>
          <rPr>
            <sz val="9"/>
            <color indexed="81"/>
            <rFont val="Segoe UI"/>
            <family val="2"/>
          </rPr>
          <t xml:space="preserve">
55 com strobos</t>
        </r>
      </text>
    </comment>
    <comment ref="D39" authorId="0" shapeId="0" xr:uid="{00000000-0006-0000-0200-000003000000}">
      <text>
        <r>
          <rPr>
            <b/>
            <sz val="9"/>
            <color indexed="81"/>
            <rFont val="Segoe UI"/>
            <family val="2"/>
          </rPr>
          <t>Elizangela:</t>
        </r>
        <r>
          <rPr>
            <sz val="9"/>
            <color indexed="81"/>
            <rFont val="Segoe UI"/>
            <family val="2"/>
          </rPr>
          <t xml:space="preserve">
com strobos</t>
        </r>
      </text>
    </comment>
    <comment ref="D57" authorId="0" shapeId="0" xr:uid="{00000000-0006-0000-0200-000004000000}">
      <text>
        <r>
          <rPr>
            <b/>
            <sz val="9"/>
            <color indexed="81"/>
            <rFont val="Segoe UI"/>
            <family val="2"/>
          </rPr>
          <t>Elizangela:</t>
        </r>
        <r>
          <rPr>
            <sz val="9"/>
            <color indexed="81"/>
            <rFont val="Segoe UI"/>
            <family val="2"/>
          </rPr>
          <t xml:space="preserve">
22 com tubo snow fall</t>
        </r>
      </text>
    </comment>
    <comment ref="D58" authorId="0" shapeId="0" xr:uid="{00000000-0006-0000-0200-000005000000}">
      <text>
        <r>
          <rPr>
            <b/>
            <sz val="9"/>
            <color indexed="81"/>
            <rFont val="Segoe UI"/>
            <family val="2"/>
          </rPr>
          <t>Elizangela:</t>
        </r>
        <r>
          <rPr>
            <sz val="9"/>
            <color indexed="81"/>
            <rFont val="Segoe UI"/>
            <family val="2"/>
          </rPr>
          <t xml:space="preserve">
sem meteoros com strobos</t>
        </r>
      </text>
    </comment>
    <comment ref="D98" authorId="0" shapeId="0" xr:uid="{00000000-0006-0000-0200-000006000000}">
      <text>
        <r>
          <rPr>
            <b/>
            <sz val="9"/>
            <color indexed="81"/>
            <rFont val="Segoe UI"/>
            <family val="2"/>
          </rPr>
          <t>Elizangela:</t>
        </r>
        <r>
          <rPr>
            <sz val="9"/>
            <color indexed="81"/>
            <rFont val="Segoe UI"/>
            <family val="2"/>
          </rPr>
          <t xml:space="preserve">
corda de LED</t>
        </r>
      </text>
    </comment>
    <comment ref="D115" authorId="0" shapeId="0" xr:uid="{00000000-0006-0000-0200-000007000000}">
      <text>
        <r>
          <rPr>
            <b/>
            <sz val="9"/>
            <color indexed="81"/>
            <rFont val="Tahoma"/>
            <family val="2"/>
          </rPr>
          <t>Elizangela:</t>
        </r>
        <r>
          <rPr>
            <sz val="9"/>
            <color indexed="81"/>
            <rFont val="Tahoma"/>
            <family val="2"/>
          </rPr>
          <t xml:space="preserve">
com strobo</t>
        </r>
      </text>
    </comment>
    <comment ref="D121" authorId="0" shapeId="0" xr:uid="{00000000-0006-0000-0200-000008000000}">
      <text>
        <r>
          <rPr>
            <b/>
            <sz val="9"/>
            <color indexed="81"/>
            <rFont val="Segoe UI"/>
            <family val="2"/>
          </rPr>
          <t>Elizangela:</t>
        </r>
        <r>
          <rPr>
            <sz val="9"/>
            <color indexed="81"/>
            <rFont val="Segoe UI"/>
            <family val="2"/>
          </rPr>
          <t xml:space="preserve">
com strobo</t>
        </r>
      </text>
    </comment>
    <comment ref="D146" authorId="0" shapeId="0" xr:uid="{00000000-0006-0000-0200-000009000000}">
      <text>
        <r>
          <rPr>
            <b/>
            <sz val="9"/>
            <color indexed="81"/>
            <rFont val="Segoe UI"/>
            <family val="2"/>
          </rPr>
          <t>Elizangela:</t>
        </r>
        <r>
          <rPr>
            <sz val="9"/>
            <color indexed="81"/>
            <rFont val="Segoe UI"/>
            <family val="2"/>
          </rPr>
          <t xml:space="preserve">
com strobos</t>
        </r>
      </text>
    </comment>
    <comment ref="D171" authorId="0" shapeId="0" xr:uid="{00000000-0006-0000-0200-00000A000000}">
      <text>
        <r>
          <rPr>
            <b/>
            <sz val="9"/>
            <color indexed="81"/>
            <rFont val="Segoe UI"/>
            <family val="2"/>
          </rPr>
          <t>Elizangela:</t>
        </r>
        <r>
          <rPr>
            <sz val="9"/>
            <color indexed="81"/>
            <rFont val="Segoe UI"/>
            <family val="2"/>
          </rPr>
          <t xml:space="preserve">
com strobo</t>
        </r>
      </text>
    </comment>
    <comment ref="D186" authorId="0" shapeId="0" xr:uid="{00000000-0006-0000-0200-00000B000000}">
      <text>
        <r>
          <rPr>
            <b/>
            <sz val="9"/>
            <color indexed="81"/>
            <rFont val="Tahoma"/>
            <family val="2"/>
          </rPr>
          <t>Elizangela:</t>
        </r>
        <r>
          <rPr>
            <sz val="9"/>
            <color indexed="81"/>
            <rFont val="Tahoma"/>
            <family val="2"/>
          </rPr>
          <t xml:space="preserve">
com strobos</t>
        </r>
      </text>
    </comment>
    <comment ref="D189" authorId="0" shapeId="0" xr:uid="{00000000-0006-0000-0200-00000C000000}">
      <text>
        <r>
          <rPr>
            <b/>
            <sz val="9"/>
            <color indexed="81"/>
            <rFont val="Segoe UI"/>
            <family val="2"/>
          </rPr>
          <t>Elizangela:</t>
        </r>
        <r>
          <rPr>
            <sz val="9"/>
            <color indexed="81"/>
            <rFont val="Segoe UI"/>
            <family val="2"/>
          </rPr>
          <t xml:space="preserve">
com strobo </t>
        </r>
      </text>
    </comment>
    <comment ref="D190" authorId="0" shapeId="0" xr:uid="{00000000-0006-0000-0200-00000D000000}">
      <text>
        <r>
          <rPr>
            <b/>
            <sz val="9"/>
            <color indexed="81"/>
            <rFont val="Segoe UI"/>
            <family val="2"/>
          </rPr>
          <t>Elizangela:</t>
        </r>
        <r>
          <rPr>
            <sz val="9"/>
            <color indexed="81"/>
            <rFont val="Segoe UI"/>
            <family val="2"/>
          </rPr>
          <t xml:space="preserve">
8 led</t>
        </r>
      </text>
    </comment>
    <comment ref="D194" authorId="0" shapeId="0" xr:uid="{00000000-0006-0000-0200-00000E000000}">
      <text>
        <r>
          <rPr>
            <b/>
            <sz val="9"/>
            <color indexed="81"/>
            <rFont val="Segoe UI"/>
            <family val="2"/>
          </rPr>
          <t>Elizangela:</t>
        </r>
        <r>
          <rPr>
            <sz val="9"/>
            <color indexed="81"/>
            <rFont val="Segoe UI"/>
            <family val="2"/>
          </rPr>
          <t xml:space="preserve">
com strobo</t>
        </r>
      </text>
    </comment>
    <comment ref="D201" authorId="0" shapeId="0" xr:uid="{00000000-0006-0000-0200-00000F000000}">
      <text>
        <r>
          <rPr>
            <b/>
            <sz val="9"/>
            <color indexed="81"/>
            <rFont val="Segoe UI"/>
            <family val="2"/>
          </rPr>
          <t>Elizangela:</t>
        </r>
        <r>
          <rPr>
            <sz val="9"/>
            <color indexed="81"/>
            <rFont val="Segoe UI"/>
            <family val="2"/>
          </rPr>
          <t xml:space="preserve">
mais 15 peças de 1,30m</t>
        </r>
      </text>
    </comment>
    <comment ref="D205" authorId="0" shapeId="0" xr:uid="{00000000-0006-0000-0200-000010000000}">
      <text>
        <r>
          <rPr>
            <b/>
            <sz val="9"/>
            <color indexed="81"/>
            <rFont val="Segoe UI"/>
            <family val="2"/>
          </rPr>
          <t>Elizangela:</t>
        </r>
        <r>
          <rPr>
            <sz val="9"/>
            <color indexed="81"/>
            <rFont val="Segoe UI"/>
            <family val="2"/>
          </rPr>
          <t xml:space="preserve">
mais 16 peças de 2,60m</t>
        </r>
      </text>
    </comment>
    <comment ref="D267" authorId="0" shapeId="0" xr:uid="{00000000-0006-0000-0200-000011000000}">
      <text>
        <r>
          <rPr>
            <b/>
            <sz val="9"/>
            <color indexed="81"/>
            <rFont val="Segoe UI"/>
            <family val="2"/>
          </rPr>
          <t>Elizangela:</t>
        </r>
        <r>
          <rPr>
            <sz val="9"/>
            <color indexed="81"/>
            <rFont val="Segoe UI"/>
            <family val="2"/>
          </rPr>
          <t xml:space="preserve">
com preenchimento</t>
        </r>
      </text>
    </comment>
    <comment ref="D268" authorId="0" shapeId="0" xr:uid="{00000000-0006-0000-0200-000012000000}">
      <text>
        <r>
          <rPr>
            <b/>
            <sz val="9"/>
            <color indexed="81"/>
            <rFont val="Tahoma"/>
            <family val="2"/>
          </rPr>
          <t>Elizangela:</t>
        </r>
        <r>
          <rPr>
            <sz val="9"/>
            <color indexed="81"/>
            <rFont val="Tahoma"/>
            <family val="2"/>
          </rPr>
          <t xml:space="preserve">
mais 20
 peças de 1 lado</t>
        </r>
      </text>
    </comment>
    <comment ref="D283" authorId="0" shapeId="0" xr:uid="{00000000-0006-0000-0200-000013000000}">
      <text>
        <r>
          <rPr>
            <b/>
            <sz val="9"/>
            <color indexed="81"/>
            <rFont val="Segoe UI"/>
            <family val="2"/>
          </rPr>
          <t>Elizangela:</t>
        </r>
        <r>
          <rPr>
            <sz val="9"/>
            <color indexed="81"/>
            <rFont val="Segoe UI"/>
            <family val="2"/>
          </rPr>
          <t xml:space="preserve">
3 com strobos</t>
        </r>
      </text>
    </comment>
    <comment ref="D297" authorId="0" shapeId="0" xr:uid="{00000000-0006-0000-0200-000014000000}">
      <text>
        <r>
          <rPr>
            <b/>
            <sz val="9"/>
            <color indexed="81"/>
            <rFont val="Segoe UI"/>
            <family val="2"/>
          </rPr>
          <t>Elizangela:</t>
        </r>
        <r>
          <rPr>
            <sz val="9"/>
            <color indexed="81"/>
            <rFont val="Segoe UI"/>
            <family val="2"/>
          </rPr>
          <t xml:space="preserve">
1 precisa ser reformada.</t>
        </r>
      </text>
    </comment>
    <comment ref="D305" authorId="0" shapeId="0" xr:uid="{00000000-0006-0000-0200-000015000000}">
      <text>
        <r>
          <rPr>
            <b/>
            <sz val="9"/>
            <color indexed="81"/>
            <rFont val="Segoe UI"/>
            <family val="2"/>
          </rPr>
          <t>Elizangela:</t>
        </r>
        <r>
          <rPr>
            <sz val="9"/>
            <color indexed="81"/>
            <rFont val="Segoe UI"/>
            <family val="2"/>
          </rPr>
          <t xml:space="preserve">
LED</t>
        </r>
      </text>
    </comment>
    <comment ref="E316" authorId="0" shapeId="0" xr:uid="{00000000-0006-0000-0200-000016000000}">
      <text>
        <r>
          <rPr>
            <b/>
            <sz val="9"/>
            <color indexed="81"/>
            <rFont val="Segoe UI"/>
            <family val="2"/>
          </rPr>
          <t>Elizangela:</t>
        </r>
        <r>
          <rPr>
            <sz val="9"/>
            <color indexed="81"/>
            <rFont val="Segoe UI"/>
            <family val="2"/>
          </rPr>
          <t xml:space="preserve">
1 de 14m e 1 de 17m</t>
        </r>
      </text>
    </comment>
    <comment ref="D470" authorId="0" shapeId="0" xr:uid="{00000000-0006-0000-0200-000017000000}">
      <text>
        <r>
          <rPr>
            <b/>
            <sz val="9"/>
            <color indexed="81"/>
            <rFont val="Tahoma"/>
            <family val="2"/>
          </rPr>
          <t>Elizangela:</t>
        </r>
        <r>
          <rPr>
            <sz val="9"/>
            <color indexed="81"/>
            <rFont val="Tahoma"/>
            <family val="2"/>
          </rPr>
          <t xml:space="preserve">
2 dourados</t>
        </r>
      </text>
    </comment>
    <comment ref="C704" authorId="0" shapeId="0" xr:uid="{00000000-0006-0000-0200-000018000000}">
      <text>
        <r>
          <rPr>
            <b/>
            <sz val="9"/>
            <color indexed="81"/>
            <rFont val="Segoe UI"/>
            <family val="2"/>
          </rPr>
          <t>Elizangela:</t>
        </r>
        <r>
          <rPr>
            <sz val="9"/>
            <color indexed="81"/>
            <rFont val="Segoe UI"/>
            <family val="2"/>
          </rPr>
          <t xml:space="preserve">
5 azuis 2cm, 42 dourada 1cm, 18 douradas 2cm, 2 prata 3cm e 14 cobre 3cm</t>
        </r>
      </text>
    </comment>
    <comment ref="C705" authorId="0" shapeId="0" xr:uid="{00000000-0006-0000-0200-000019000000}">
      <text>
        <r>
          <rPr>
            <b/>
            <sz val="9"/>
            <color indexed="81"/>
            <rFont val="Segoe UI"/>
            <family val="2"/>
          </rPr>
          <t>Elizangela:</t>
        </r>
        <r>
          <rPr>
            <sz val="9"/>
            <color indexed="81"/>
            <rFont val="Segoe UI"/>
            <family val="2"/>
          </rPr>
          <t xml:space="preserve">
110 douradas, 63 cobre e 14 prata.</t>
        </r>
      </text>
    </comment>
    <comment ref="C706" authorId="0" shapeId="0" xr:uid="{00000000-0006-0000-0200-00001A000000}">
      <text>
        <r>
          <rPr>
            <b/>
            <sz val="9"/>
            <color indexed="81"/>
            <rFont val="Segoe UI"/>
            <family val="2"/>
          </rPr>
          <t>Elizangela:</t>
        </r>
        <r>
          <rPr>
            <sz val="9"/>
            <color indexed="81"/>
            <rFont val="Segoe UI"/>
            <family val="2"/>
          </rPr>
          <t xml:space="preserve">
17 azuis, 22 prata e 210 douradas.</t>
        </r>
      </text>
    </comment>
    <comment ref="C707" authorId="0" shapeId="0" xr:uid="{00000000-0006-0000-0200-00001B000000}">
      <text>
        <r>
          <rPr>
            <b/>
            <sz val="9"/>
            <color indexed="81"/>
            <rFont val="Segoe UI"/>
            <family val="2"/>
          </rPr>
          <t>Elizangela:</t>
        </r>
        <r>
          <rPr>
            <sz val="9"/>
            <color indexed="81"/>
            <rFont val="Segoe UI"/>
            <family val="2"/>
          </rPr>
          <t xml:space="preserve">
1006 douradas, 27 prata, 18 azuis, 30 verdes, 26 cobre e 64 vermelhas.</t>
        </r>
      </text>
    </comment>
    <comment ref="C708" authorId="0" shapeId="0" xr:uid="{00000000-0006-0000-0200-00001C000000}">
      <text>
        <r>
          <rPr>
            <b/>
            <sz val="9"/>
            <color indexed="81"/>
            <rFont val="Segoe UI"/>
            <family val="2"/>
          </rPr>
          <t>Elizangela:</t>
        </r>
        <r>
          <rPr>
            <sz val="9"/>
            <color indexed="81"/>
            <rFont val="Segoe UI"/>
            <family val="2"/>
          </rPr>
          <t xml:space="preserve">
370 douradas, 75 cobre, 43 azuis e 86 vermelhas.</t>
        </r>
      </text>
    </comment>
    <comment ref="C709" authorId="0" shapeId="0" xr:uid="{00000000-0006-0000-0200-00001D000000}">
      <text>
        <r>
          <rPr>
            <b/>
            <sz val="9"/>
            <color indexed="81"/>
            <rFont val="Segoe UI"/>
            <family val="2"/>
          </rPr>
          <t>Elizangela:</t>
        </r>
        <r>
          <rPr>
            <sz val="9"/>
            <color indexed="81"/>
            <rFont val="Segoe UI"/>
            <family val="2"/>
          </rPr>
          <t xml:space="preserve">
4650 douradas, 48 vermelhas, 204 cobre, 215 prata, 132 verdes e 39 azuis.</t>
        </r>
      </text>
    </comment>
    <comment ref="D709" authorId="0" shapeId="0" xr:uid="{00000000-0006-0000-0200-00001E000000}">
      <text>
        <r>
          <rPr>
            <b/>
            <sz val="9"/>
            <color indexed="81"/>
            <rFont val="Segoe UI"/>
            <family val="2"/>
          </rPr>
          <t>Elizangela:</t>
        </r>
        <r>
          <rPr>
            <sz val="9"/>
            <color indexed="81"/>
            <rFont val="Segoe UI"/>
            <family val="2"/>
          </rPr>
          <t xml:space="preserve">
formato mais oval</t>
        </r>
      </text>
    </comment>
    <comment ref="C710" authorId="0" shapeId="0" xr:uid="{00000000-0006-0000-0200-00001F000000}">
      <text>
        <r>
          <rPr>
            <b/>
            <sz val="9"/>
            <color indexed="81"/>
            <rFont val="Segoe UI"/>
            <family val="2"/>
          </rPr>
          <t>Elizangela:</t>
        </r>
        <r>
          <rPr>
            <sz val="9"/>
            <color indexed="81"/>
            <rFont val="Segoe UI"/>
            <family val="2"/>
          </rPr>
          <t xml:space="preserve">
76 vermelhas, 191 prata, 36 cobre e 408 douradas.
</t>
        </r>
      </text>
    </comment>
    <comment ref="C711" authorId="0" shapeId="0" xr:uid="{00000000-0006-0000-0200-000020000000}">
      <text>
        <r>
          <rPr>
            <b/>
            <sz val="9"/>
            <color indexed="81"/>
            <rFont val="Segoe UI"/>
            <family val="2"/>
          </rPr>
          <t>Elizangela:</t>
        </r>
        <r>
          <rPr>
            <sz val="9"/>
            <color indexed="81"/>
            <rFont val="Segoe UI"/>
            <family val="2"/>
          </rPr>
          <t xml:space="preserve">
95 douradas, 29 vermelhas, 79 prata, 13 azuis e 18 verdes</t>
        </r>
      </text>
    </comment>
    <comment ref="C712" authorId="0" shapeId="0" xr:uid="{00000000-0006-0000-0200-000021000000}">
      <text>
        <r>
          <rPr>
            <b/>
            <sz val="9"/>
            <color indexed="81"/>
            <rFont val="Segoe UI"/>
            <family val="2"/>
          </rPr>
          <t>Elizangela:</t>
        </r>
        <r>
          <rPr>
            <sz val="9"/>
            <color indexed="81"/>
            <rFont val="Segoe UI"/>
            <family val="2"/>
          </rPr>
          <t xml:space="preserve">
45 prata, 3 vermelhas, 12 cobre.</t>
        </r>
      </text>
    </comment>
    <comment ref="D728" authorId="0" shapeId="0" xr:uid="{00000000-0006-0000-0200-000022000000}">
      <text>
        <r>
          <rPr>
            <b/>
            <sz val="9"/>
            <color indexed="81"/>
            <rFont val="Segoe UI"/>
            <family val="2"/>
          </rPr>
          <t>Elizangela:</t>
        </r>
        <r>
          <rPr>
            <sz val="9"/>
            <color indexed="81"/>
            <rFont val="Segoe UI"/>
            <family val="2"/>
          </rPr>
          <t xml:space="preserve">
com pinhas e cerejinhas</t>
        </r>
      </text>
    </comment>
    <comment ref="C735" authorId="0" shapeId="0" xr:uid="{00000000-0006-0000-0200-000023000000}">
      <text>
        <r>
          <rPr>
            <b/>
            <sz val="9"/>
            <color indexed="81"/>
            <rFont val="Segoe UI"/>
            <family val="2"/>
          </rPr>
          <t>Elizangela:</t>
        </r>
        <r>
          <rPr>
            <sz val="9"/>
            <color indexed="81"/>
            <rFont val="Segoe UI"/>
            <family val="2"/>
          </rPr>
          <t xml:space="preserve">
mais 64m branco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Sergio</author>
  </authors>
  <commentList>
    <comment ref="C6" authorId="0" shapeId="0" xr:uid="{00000000-0006-0000-0400-000001000000}">
      <text>
        <r>
          <rPr>
            <b/>
            <sz val="8"/>
            <color indexed="81"/>
            <rFont val="Tahoma"/>
            <family val="2"/>
          </rPr>
          <t>NOME FANTASIA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Sergio</author>
  </authors>
  <commentList>
    <comment ref="E5" authorId="0" shapeId="0" xr:uid="{00000000-0006-0000-0500-000001000000}">
      <text>
        <r>
          <rPr>
            <b/>
            <sz val="8"/>
            <color indexed="81"/>
            <rFont val="Tahoma"/>
            <family val="2"/>
          </rPr>
          <t>NOME FANTASIA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Adriana</author>
    <author>Maera</author>
  </authors>
  <commentList>
    <comment ref="J250" authorId="0" shapeId="0" xr:uid="{00000000-0006-0000-0600-000001000000}">
      <text>
        <r>
          <rPr>
            <b/>
            <sz val="9"/>
            <color indexed="81"/>
            <rFont val="Segoe UI"/>
            <family val="2"/>
          </rPr>
          <t>Adriana:</t>
        </r>
        <r>
          <rPr>
            <sz val="9"/>
            <color indexed="81"/>
            <rFont val="Segoe UI"/>
            <family val="2"/>
          </rPr>
          <t xml:space="preserve">
potencias erradas</t>
        </r>
      </text>
    </comment>
    <comment ref="K2113" authorId="1" shapeId="0" xr:uid="{AEE54616-1C86-4F4F-987B-DBEE878F1E79}">
      <text>
        <r>
          <rPr>
            <b/>
            <sz val="9"/>
            <color indexed="81"/>
            <rFont val="Segoe UI"/>
            <family val="2"/>
          </rPr>
          <t>Maera:</t>
        </r>
        <r>
          <rPr>
            <sz val="9"/>
            <color indexed="81"/>
            <rFont val="Segoe UI"/>
            <family val="2"/>
          </rPr>
          <t xml:space="preserve">
252 cristal
246 led azul</t>
        </r>
      </text>
    </comment>
    <comment ref="H2571" authorId="0" shapeId="0" xr:uid="{00000000-0006-0000-0600-000002000000}">
      <text>
        <r>
          <rPr>
            <b/>
            <sz val="9"/>
            <color indexed="81"/>
            <rFont val="Segoe UI"/>
            <family val="2"/>
          </rPr>
          <t>Adriana:</t>
        </r>
        <r>
          <rPr>
            <sz val="9"/>
            <color indexed="81"/>
            <rFont val="Segoe UI"/>
            <family val="2"/>
          </rPr>
          <t xml:space="preserve">
largura confirmada em 17/08/2020 por Miguel</t>
        </r>
      </text>
    </comment>
    <comment ref="H2573" authorId="0" shapeId="0" xr:uid="{00000000-0006-0000-0600-000003000000}">
      <text>
        <r>
          <rPr>
            <b/>
            <sz val="9"/>
            <color indexed="81"/>
            <rFont val="Segoe UI"/>
            <family val="2"/>
          </rPr>
          <t>Adriana:</t>
        </r>
        <r>
          <rPr>
            <sz val="9"/>
            <color indexed="81"/>
            <rFont val="Segoe UI"/>
            <family val="2"/>
          </rPr>
          <t xml:space="preserve">
largura confirmada em 17/08/2020 por Miguel</t>
        </r>
      </text>
    </comment>
    <comment ref="H2574" authorId="0" shapeId="0" xr:uid="{00000000-0006-0000-0600-000004000000}">
      <text>
        <r>
          <rPr>
            <b/>
            <sz val="9"/>
            <color indexed="81"/>
            <rFont val="Segoe UI"/>
            <family val="2"/>
          </rPr>
          <t>Adriana:</t>
        </r>
        <r>
          <rPr>
            <sz val="9"/>
            <color indexed="81"/>
            <rFont val="Segoe UI"/>
            <family val="2"/>
          </rPr>
          <t xml:space="preserve">
largura confirmada em 17/08/2020 por Miguel</t>
        </r>
      </text>
    </comment>
    <comment ref="M2891" authorId="0" shapeId="0" xr:uid="{00000000-0006-0000-0600-000005000000}">
      <text>
        <r>
          <rPr>
            <b/>
            <sz val="9"/>
            <color indexed="81"/>
            <rFont val="Segoe UI"/>
            <family val="2"/>
          </rPr>
          <t>Adriana:</t>
        </r>
        <r>
          <rPr>
            <sz val="9"/>
            <color indexed="81"/>
            <rFont val="Segoe UI"/>
            <family val="2"/>
          </rPr>
          <t xml:space="preserve">
24/05/2018 - valor corrigido. Paulo passou R$ 1.150,00 para acrescentar ref. O motor</t>
        </r>
      </text>
    </comment>
    <comment ref="X2891" authorId="0" shapeId="0" xr:uid="{00000000-0006-0000-0600-000006000000}">
      <text>
        <r>
          <rPr>
            <b/>
            <sz val="9"/>
            <color indexed="81"/>
            <rFont val="Segoe UI"/>
            <family val="2"/>
          </rPr>
          <t>Adriana:</t>
        </r>
        <r>
          <rPr>
            <sz val="9"/>
            <color indexed="81"/>
            <rFont val="Segoe UI"/>
            <family val="2"/>
          </rPr>
          <t xml:space="preserve">
24/05/2018 - valor corrigido. Paulo passou R$ 1.150,00 para acrescentar ref. O motor</t>
        </r>
      </text>
    </comment>
    <comment ref="AA2891" authorId="0" shapeId="0" xr:uid="{00000000-0006-0000-0600-000007000000}">
      <text>
        <r>
          <rPr>
            <b/>
            <sz val="9"/>
            <color indexed="81"/>
            <rFont val="Segoe UI"/>
            <family val="2"/>
          </rPr>
          <t>Adriana:</t>
        </r>
        <r>
          <rPr>
            <sz val="9"/>
            <color indexed="81"/>
            <rFont val="Segoe UI"/>
            <family val="2"/>
          </rPr>
          <t xml:space="preserve">
24/05/2018 - valor corrigido. Paulo passou R$ 1.150,00 para acrescentar ref. O motor</t>
        </r>
      </text>
    </comment>
    <comment ref="M2892" authorId="0" shapeId="0" xr:uid="{00000000-0006-0000-0600-000008000000}">
      <text>
        <r>
          <rPr>
            <b/>
            <sz val="9"/>
            <color indexed="81"/>
            <rFont val="Segoe UI"/>
            <family val="2"/>
          </rPr>
          <t>Adriana:</t>
        </r>
        <r>
          <rPr>
            <sz val="9"/>
            <color indexed="81"/>
            <rFont val="Segoe UI"/>
            <family val="2"/>
          </rPr>
          <t xml:space="preserve">
24/05/2018 - valor corrigido. Paulo passou R$ 1.150,00 para acrescentar ref. O motor</t>
        </r>
      </text>
    </comment>
    <comment ref="X2892" authorId="0" shapeId="0" xr:uid="{00000000-0006-0000-0600-000009000000}">
      <text>
        <r>
          <rPr>
            <b/>
            <sz val="9"/>
            <color indexed="81"/>
            <rFont val="Segoe UI"/>
            <family val="2"/>
          </rPr>
          <t>Adriana:</t>
        </r>
        <r>
          <rPr>
            <sz val="9"/>
            <color indexed="81"/>
            <rFont val="Segoe UI"/>
            <family val="2"/>
          </rPr>
          <t xml:space="preserve">
24/05/2018 - valor corrigido. Paulo passou R$ 1.150,00 para acrescentar ref. O motor</t>
        </r>
      </text>
    </comment>
    <comment ref="AA2892" authorId="0" shapeId="0" xr:uid="{00000000-0006-0000-0600-00000A000000}">
      <text>
        <r>
          <rPr>
            <b/>
            <sz val="9"/>
            <color indexed="81"/>
            <rFont val="Segoe UI"/>
            <family val="2"/>
          </rPr>
          <t>Adriana:</t>
        </r>
        <r>
          <rPr>
            <sz val="9"/>
            <color indexed="81"/>
            <rFont val="Segoe UI"/>
            <family val="2"/>
          </rPr>
          <t xml:space="preserve">
24/05/2018 - valor corrigido. Paulo passou R$ 1.150,00 para acrescentar ref. O motor</t>
        </r>
      </text>
    </comment>
    <comment ref="M2893" authorId="0" shapeId="0" xr:uid="{00000000-0006-0000-0600-00000B000000}">
      <text>
        <r>
          <rPr>
            <b/>
            <sz val="9"/>
            <color indexed="81"/>
            <rFont val="Segoe UI"/>
            <family val="2"/>
          </rPr>
          <t>Adriana:</t>
        </r>
        <r>
          <rPr>
            <sz val="9"/>
            <color indexed="81"/>
            <rFont val="Segoe UI"/>
            <family val="2"/>
          </rPr>
          <t xml:space="preserve">
24/05/2018 - valor corrigido. Paulo passou R$ 1.150,00 para acrescentar ref. O motor</t>
        </r>
      </text>
    </comment>
    <comment ref="X2893" authorId="0" shapeId="0" xr:uid="{00000000-0006-0000-0600-00000C000000}">
      <text>
        <r>
          <rPr>
            <b/>
            <sz val="9"/>
            <color indexed="81"/>
            <rFont val="Segoe UI"/>
            <family val="2"/>
          </rPr>
          <t>Adriana:</t>
        </r>
        <r>
          <rPr>
            <sz val="9"/>
            <color indexed="81"/>
            <rFont val="Segoe UI"/>
            <family val="2"/>
          </rPr>
          <t xml:space="preserve">
24/05/2018 - valor corrigido. Paulo passou R$ 1.150,00 para acrescentar ref. O motor</t>
        </r>
      </text>
    </comment>
    <comment ref="AA2893" authorId="0" shapeId="0" xr:uid="{00000000-0006-0000-0600-00000D000000}">
      <text>
        <r>
          <rPr>
            <b/>
            <sz val="9"/>
            <color indexed="81"/>
            <rFont val="Segoe UI"/>
            <family val="2"/>
          </rPr>
          <t>Adriana:</t>
        </r>
        <r>
          <rPr>
            <sz val="9"/>
            <color indexed="81"/>
            <rFont val="Segoe UI"/>
            <family val="2"/>
          </rPr>
          <t xml:space="preserve">
24/05/2018 - valor corrigido. Paulo passou R$ 1.150,00 para acrescentar ref. O motor</t>
        </r>
      </text>
    </comment>
    <comment ref="M2894" authorId="0" shapeId="0" xr:uid="{00000000-0006-0000-0600-00000E000000}">
      <text>
        <r>
          <rPr>
            <b/>
            <sz val="9"/>
            <color indexed="81"/>
            <rFont val="Segoe UI"/>
            <family val="2"/>
          </rPr>
          <t>Adriana:</t>
        </r>
        <r>
          <rPr>
            <sz val="9"/>
            <color indexed="81"/>
            <rFont val="Segoe UI"/>
            <family val="2"/>
          </rPr>
          <t xml:space="preserve">
24/05/2018 - valor corrigido. Paulo passou R$ 1.150,00 para acrescentar ref. O motor</t>
        </r>
      </text>
    </comment>
    <comment ref="X2894" authorId="0" shapeId="0" xr:uid="{00000000-0006-0000-0600-00000F000000}">
      <text>
        <r>
          <rPr>
            <b/>
            <sz val="9"/>
            <color indexed="81"/>
            <rFont val="Segoe UI"/>
            <family val="2"/>
          </rPr>
          <t>Adriana:</t>
        </r>
        <r>
          <rPr>
            <sz val="9"/>
            <color indexed="81"/>
            <rFont val="Segoe UI"/>
            <family val="2"/>
          </rPr>
          <t xml:space="preserve">
24/05/2018 - valor corrigido. Paulo passou R$ 1.150,00 para acrescentar ref. O motor</t>
        </r>
      </text>
    </comment>
    <comment ref="AA2894" authorId="0" shapeId="0" xr:uid="{00000000-0006-0000-0600-000010000000}">
      <text>
        <r>
          <rPr>
            <b/>
            <sz val="9"/>
            <color indexed="81"/>
            <rFont val="Segoe UI"/>
            <family val="2"/>
          </rPr>
          <t>Adriana:</t>
        </r>
        <r>
          <rPr>
            <sz val="9"/>
            <color indexed="81"/>
            <rFont val="Segoe UI"/>
            <family val="2"/>
          </rPr>
          <t xml:space="preserve">
24/05/2018 - valor corrigido. Paulo passou R$ 1.150,00 para acrescentar ref. O motor</t>
        </r>
      </text>
    </comment>
    <comment ref="AG2895" authorId="0" shapeId="0" xr:uid="{00000000-0006-0000-0600-000011000000}">
      <text>
        <r>
          <rPr>
            <b/>
            <sz val="9"/>
            <color indexed="81"/>
            <rFont val="Segoe UI"/>
            <family val="2"/>
          </rPr>
          <t>Adriana:</t>
        </r>
        <r>
          <rPr>
            <sz val="9"/>
            <color indexed="81"/>
            <rFont val="Segoe UI"/>
            <family val="2"/>
          </rPr>
          <t xml:space="preserve">
24/05/2018 - valor corrigido. Paulo passou R$ 1.150,00 para acrescentar ref. O motor</t>
        </r>
      </text>
    </comment>
    <comment ref="AG2896" authorId="0" shapeId="0" xr:uid="{00000000-0006-0000-0600-000012000000}">
      <text>
        <r>
          <rPr>
            <b/>
            <sz val="9"/>
            <color indexed="81"/>
            <rFont val="Segoe UI"/>
            <family val="2"/>
          </rPr>
          <t>Adriana:</t>
        </r>
        <r>
          <rPr>
            <sz val="9"/>
            <color indexed="81"/>
            <rFont val="Segoe UI"/>
            <family val="2"/>
          </rPr>
          <t xml:space="preserve">
24/05/2018 - valor corrigido. Paulo passou R$ 1.150,00 para acrescentar ref. O motor</t>
        </r>
      </text>
    </comment>
    <comment ref="AG2897" authorId="0" shapeId="0" xr:uid="{00000000-0006-0000-0600-000013000000}">
      <text>
        <r>
          <rPr>
            <b/>
            <sz val="9"/>
            <color indexed="81"/>
            <rFont val="Segoe UI"/>
            <family val="2"/>
          </rPr>
          <t>Adriana:</t>
        </r>
        <r>
          <rPr>
            <sz val="9"/>
            <color indexed="81"/>
            <rFont val="Segoe UI"/>
            <family val="2"/>
          </rPr>
          <t xml:space="preserve">
24/05/2018 - valor corrigido. Paulo passou R$ 1.150,00 para acrescentar ref. O motor</t>
        </r>
      </text>
    </comment>
    <comment ref="AG2898" authorId="0" shapeId="0" xr:uid="{00000000-0006-0000-0600-000014000000}">
      <text>
        <r>
          <rPr>
            <b/>
            <sz val="9"/>
            <color indexed="81"/>
            <rFont val="Segoe UI"/>
            <family val="2"/>
          </rPr>
          <t>Adriana:</t>
        </r>
        <r>
          <rPr>
            <sz val="9"/>
            <color indexed="81"/>
            <rFont val="Segoe UI"/>
            <family val="2"/>
          </rPr>
          <t xml:space="preserve">
24/05/2018 - valor corrigido. Paulo passou R$ 1.150,00 para acrescentar ref. O motor</t>
        </r>
      </text>
    </comment>
    <comment ref="M2928" authorId="0" shapeId="0" xr:uid="{00000000-0006-0000-0600-000015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 ref="X2928" authorId="0" shapeId="0" xr:uid="{00000000-0006-0000-0600-000016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 ref="AA2928" authorId="0" shapeId="0" xr:uid="{00000000-0006-0000-0600-000017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 ref="M2929" authorId="0" shapeId="0" xr:uid="{00000000-0006-0000-0600-000018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 ref="X2929" authorId="0" shapeId="0" xr:uid="{00000000-0006-0000-0600-000019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 ref="AA2929" authorId="0" shapeId="0" xr:uid="{00000000-0006-0000-0600-00001A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 ref="M2930" authorId="0" shapeId="0" xr:uid="{00000000-0006-0000-0600-00001B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 ref="X2930" authorId="0" shapeId="0" xr:uid="{00000000-0006-0000-0600-00001C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 ref="AA2930" authorId="0" shapeId="0" xr:uid="{00000000-0006-0000-0600-00001D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 ref="M2931" authorId="0" shapeId="0" xr:uid="{00000000-0006-0000-0600-00001E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 ref="X2931" authorId="0" shapeId="0" xr:uid="{00000000-0006-0000-0600-00001F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 ref="AA2931" authorId="0" shapeId="0" xr:uid="{00000000-0006-0000-0600-000020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 ref="AG2932" authorId="0" shapeId="0" xr:uid="{00000000-0006-0000-0600-000021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 ref="AG2933" authorId="0" shapeId="0" xr:uid="{00000000-0006-0000-0600-000022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 ref="AG2934" authorId="0" shapeId="0" xr:uid="{00000000-0006-0000-0600-000023000000}">
      <text>
        <r>
          <rPr>
            <b/>
            <sz val="9"/>
            <color indexed="81"/>
            <rFont val="Segoe UI"/>
            <family val="2"/>
          </rPr>
          <t xml:space="preserve">Adriana:
</t>
        </r>
        <r>
          <rPr>
            <sz val="9"/>
            <color indexed="81"/>
            <rFont val="Segoe UI"/>
            <family val="2"/>
          </rPr>
          <t xml:space="preserve">24/05/2018 - valor corrigido. Paulo passou R$ 1.150,00 para acrescentar ref. O motor
</t>
        </r>
      </text>
    </comment>
  </commentList>
</comments>
</file>

<file path=xl/sharedStrings.xml><?xml version="1.0" encoding="utf-8"?>
<sst xmlns="http://schemas.openxmlformats.org/spreadsheetml/2006/main" count="57642" uniqueCount="25389">
  <si>
    <t>Aramados</t>
  </si>
  <si>
    <t>ARAMADO</t>
  </si>
  <si>
    <t>AD02</t>
  </si>
  <si>
    <t>AD03</t>
  </si>
  <si>
    <t>AD04</t>
  </si>
  <si>
    <t>Nfe.:</t>
  </si>
  <si>
    <t>(47) 3333-1133</t>
  </si>
  <si>
    <t>Adriana</t>
  </si>
  <si>
    <t>(55) 3781-5239</t>
  </si>
  <si>
    <t>Associação Comercial Cultural Industrial de Agropecuária e de Serviços de Getúlio Vargas</t>
  </si>
  <si>
    <t>Janete Jevinski</t>
  </si>
  <si>
    <t>Diretora de cultura</t>
  </si>
  <si>
    <t>89.107.775/0001-74</t>
  </si>
  <si>
    <t>Rua Irmão Gabriel Leão, 336</t>
  </si>
  <si>
    <t>Getúlio Vargas</t>
  </si>
  <si>
    <t>99.900-000</t>
  </si>
  <si>
    <t>(54) 3341-1600 ramal 233</t>
  </si>
  <si>
    <t>cultura@itake.net.br</t>
  </si>
  <si>
    <t>Fernanda</t>
  </si>
  <si>
    <t>acciasgv@itake.com.br</t>
  </si>
  <si>
    <t>(54) 3341-3704</t>
  </si>
  <si>
    <t>S.R.E.</t>
  </si>
  <si>
    <t>17.747.924/0001-59</t>
  </si>
  <si>
    <t>Praça Cesário Alvim, s/n</t>
  </si>
  <si>
    <t>Teka Betine</t>
  </si>
  <si>
    <t>Coordenadora de Turismo</t>
  </si>
  <si>
    <t>46.151.718/0001-80</t>
  </si>
  <si>
    <t>(18) 3641-6270 / 9684-4011</t>
  </si>
  <si>
    <t>turismo@birigui.sp.gov.br / tekabetine@gmail.com</t>
  </si>
  <si>
    <t>FG10PPAM</t>
  </si>
  <si>
    <t>FG09PPAZ</t>
  </si>
  <si>
    <t>FG09PPAM</t>
  </si>
  <si>
    <t>FG09PPVD</t>
  </si>
  <si>
    <t>FG09PPVM</t>
  </si>
  <si>
    <t>FG09PAZ</t>
  </si>
  <si>
    <t>FG09PAM</t>
  </si>
  <si>
    <t>FG09PVD</t>
  </si>
  <si>
    <t>FG09PVM</t>
  </si>
  <si>
    <t>FG09MAZ</t>
  </si>
  <si>
    <t>FG09MAM</t>
  </si>
  <si>
    <t>FG09MVD</t>
  </si>
  <si>
    <t>FG09MVM</t>
  </si>
  <si>
    <t>FG09GAZ</t>
  </si>
  <si>
    <t>FG09GAM</t>
  </si>
  <si>
    <t>FG09GVD</t>
  </si>
  <si>
    <t>FG09GVM</t>
  </si>
  <si>
    <t>FG09GGAZ</t>
  </si>
  <si>
    <t>FG09GGAM</t>
  </si>
  <si>
    <t>FG09GGVD</t>
  </si>
  <si>
    <t>FG09GGVM</t>
  </si>
  <si>
    <t>FG09PPSAZ</t>
  </si>
  <si>
    <t>FG09PPSAM</t>
  </si>
  <si>
    <t>FG09PPSVD</t>
  </si>
  <si>
    <t>FG09PPSVM</t>
  </si>
  <si>
    <t>FG09PSAZ</t>
  </si>
  <si>
    <t>FG09PSAM</t>
  </si>
  <si>
    <t>FG09PSVD</t>
  </si>
  <si>
    <t>FG09PSVM</t>
  </si>
  <si>
    <t>FG09MSAZ</t>
  </si>
  <si>
    <t>FG09MSAM</t>
  </si>
  <si>
    <t>FG09MSVD</t>
  </si>
  <si>
    <t>FG09MSVM</t>
  </si>
  <si>
    <t>FG09GSAZ</t>
  </si>
  <si>
    <t>FG09GSAM</t>
  </si>
  <si>
    <t>FG09GSVD</t>
  </si>
  <si>
    <t>FG09GSVM</t>
  </si>
  <si>
    <t>FG09GGSAZ</t>
  </si>
  <si>
    <t>FG09GGSAM</t>
  </si>
  <si>
    <t>FG09GGSVD</t>
  </si>
  <si>
    <t>FG09GGSVM</t>
  </si>
  <si>
    <t>FG10PPAZ</t>
  </si>
  <si>
    <t>FG10PPVD</t>
  </si>
  <si>
    <t>FG10PPVM</t>
  </si>
  <si>
    <t>FG10PAZ</t>
  </si>
  <si>
    <t>FG10PAM</t>
  </si>
  <si>
    <t>FG10PVD</t>
  </si>
  <si>
    <t>FG10PVM</t>
  </si>
  <si>
    <t>FG10MAZ</t>
  </si>
  <si>
    <t>FG10MAM</t>
  </si>
  <si>
    <t>FG10MVD</t>
  </si>
  <si>
    <t>FG10MVM</t>
  </si>
  <si>
    <t>FG10GAZ</t>
  </si>
  <si>
    <t>FG10GAM</t>
  </si>
  <si>
    <t>FG10GVD</t>
  </si>
  <si>
    <t>FG10GVM</t>
  </si>
  <si>
    <t>FG10GGAZ</t>
  </si>
  <si>
    <t>FG10GGAM</t>
  </si>
  <si>
    <t>FG10GGVD</t>
  </si>
  <si>
    <t>FG10GGVM</t>
  </si>
  <si>
    <t>FG10PPSAZ</t>
  </si>
  <si>
    <t>FG10PPSAM</t>
  </si>
  <si>
    <t>FG10PPSVD</t>
  </si>
  <si>
    <t>FG10PPSVM</t>
  </si>
  <si>
    <t>FG10PSAZ</t>
  </si>
  <si>
    <t>FG10PSAM</t>
  </si>
  <si>
    <t>FG10PSVD</t>
  </si>
  <si>
    <t>FG10PSVM</t>
  </si>
  <si>
    <t>FG10MSAZ</t>
  </si>
  <si>
    <t>FG10MSAM</t>
  </si>
  <si>
    <t>FG10MSVD</t>
  </si>
  <si>
    <t>FG10MSVM</t>
  </si>
  <si>
    <t>FG10GSAZ</t>
  </si>
  <si>
    <t>FG10GSAM</t>
  </si>
  <si>
    <t>FG10GSVD</t>
  </si>
  <si>
    <t>FG10GSVM</t>
  </si>
  <si>
    <t>FG10GGSAZ</t>
  </si>
  <si>
    <t>FG10GGSAM</t>
  </si>
  <si>
    <t>FG10GGSVD</t>
  </si>
  <si>
    <t>FG10GGSVM</t>
  </si>
  <si>
    <t>LE01AZV</t>
  </si>
  <si>
    <t>LE01BCB</t>
  </si>
  <si>
    <t>LE01BCC</t>
  </si>
  <si>
    <t>LE01BCV</t>
  </si>
  <si>
    <t>LE01VDV</t>
  </si>
  <si>
    <t>LE01VMV</t>
  </si>
  <si>
    <t>LE05AZ</t>
  </si>
  <si>
    <t>LE05BC</t>
  </si>
  <si>
    <t>LE05VD</t>
  </si>
  <si>
    <t>LE05VM</t>
  </si>
  <si>
    <t>LE071</t>
  </si>
  <si>
    <t>LE072</t>
  </si>
  <si>
    <t>LE073</t>
  </si>
  <si>
    <t>LE08120</t>
  </si>
  <si>
    <t>LE0880</t>
  </si>
  <si>
    <t>STB016</t>
  </si>
  <si>
    <t>FX07A70</t>
  </si>
  <si>
    <t>FX07A100</t>
  </si>
  <si>
    <t>FX07A165</t>
  </si>
  <si>
    <t>FX07A210</t>
  </si>
  <si>
    <t>FX07B70</t>
  </si>
  <si>
    <t>FX07B100</t>
  </si>
  <si>
    <t>FX07B165</t>
  </si>
  <si>
    <t>FX07B210</t>
  </si>
  <si>
    <t>FX0870</t>
  </si>
  <si>
    <t>FX08110</t>
  </si>
  <si>
    <t>FX08190</t>
  </si>
  <si>
    <t>FX08230</t>
  </si>
  <si>
    <t>FX09100</t>
  </si>
  <si>
    <t>FX09140</t>
  </si>
  <si>
    <t>FX09190</t>
  </si>
  <si>
    <t>FX09260</t>
  </si>
  <si>
    <t>FX09300</t>
  </si>
  <si>
    <t>FX1030</t>
  </si>
  <si>
    <t>FX1050</t>
  </si>
  <si>
    <t>FX1070</t>
  </si>
  <si>
    <t>FX1080</t>
  </si>
  <si>
    <t>FX10100</t>
  </si>
  <si>
    <t>FX10120</t>
  </si>
  <si>
    <t>FX10130</t>
  </si>
  <si>
    <t>FX10150</t>
  </si>
  <si>
    <t>FX10180</t>
  </si>
  <si>
    <t>FX10190</t>
  </si>
  <si>
    <t>FX10200</t>
  </si>
  <si>
    <t>FX10240</t>
  </si>
  <si>
    <t>FX10280</t>
  </si>
  <si>
    <t>FX10300</t>
  </si>
  <si>
    <t>FX1250</t>
  </si>
  <si>
    <t>FX1280</t>
  </si>
  <si>
    <t>FX12200</t>
  </si>
  <si>
    <t>FX12300</t>
  </si>
  <si>
    <t>AR024</t>
  </si>
  <si>
    <t>AR024SM</t>
  </si>
  <si>
    <t>AR024M</t>
  </si>
  <si>
    <t>AR024S</t>
  </si>
  <si>
    <t>AR026</t>
  </si>
  <si>
    <t>AR026SM</t>
  </si>
  <si>
    <t>AR026M</t>
  </si>
  <si>
    <t>AR026S</t>
  </si>
  <si>
    <t>AR029</t>
  </si>
  <si>
    <t>AR029SM</t>
  </si>
  <si>
    <t>AR029M</t>
  </si>
  <si>
    <t>AR029S</t>
  </si>
  <si>
    <t>AR0212</t>
  </si>
  <si>
    <t>AR0212SM</t>
  </si>
  <si>
    <t>AR0212M</t>
  </si>
  <si>
    <t>AR0212S</t>
  </si>
  <si>
    <t>AR0215</t>
  </si>
  <si>
    <t>AR054</t>
  </si>
  <si>
    <t>AR058</t>
  </si>
  <si>
    <t>AR0510</t>
  </si>
  <si>
    <t>AR0512</t>
  </si>
  <si>
    <t>AR074</t>
  </si>
  <si>
    <t>AR074SM</t>
  </si>
  <si>
    <t>AR074M</t>
  </si>
  <si>
    <t>AR074S</t>
  </si>
  <si>
    <t>AR076</t>
  </si>
  <si>
    <t>AR076SM</t>
  </si>
  <si>
    <t>AR076M</t>
  </si>
  <si>
    <t>AR076S</t>
  </si>
  <si>
    <t>AR079</t>
  </si>
  <si>
    <t>AR079SM</t>
  </si>
  <si>
    <t>AR079M</t>
  </si>
  <si>
    <t>AR079S</t>
  </si>
  <si>
    <t>AR0712</t>
  </si>
  <si>
    <t>AR0712SM</t>
  </si>
  <si>
    <t>AR0712M</t>
  </si>
  <si>
    <t>AR0712S</t>
  </si>
  <si>
    <t>AR0715</t>
  </si>
  <si>
    <t>AR084</t>
  </si>
  <si>
    <t>AR084SM</t>
  </si>
  <si>
    <t>AR084M</t>
  </si>
  <si>
    <t>AR084S</t>
  </si>
  <si>
    <t>AR086</t>
  </si>
  <si>
    <t>AR086SM</t>
  </si>
  <si>
    <t>AR086M</t>
  </si>
  <si>
    <t>AR086S</t>
  </si>
  <si>
    <t>AR089</t>
  </si>
  <si>
    <t>AR089SM</t>
  </si>
  <si>
    <t>AR089M</t>
  </si>
  <si>
    <t>AR089S</t>
  </si>
  <si>
    <t>AR0812</t>
  </si>
  <si>
    <t>AR0812SM</t>
  </si>
  <si>
    <t>AR0812M</t>
  </si>
  <si>
    <t>AR0812S</t>
  </si>
  <si>
    <t>AR0815</t>
  </si>
  <si>
    <t>AR134</t>
  </si>
  <si>
    <t>AR136</t>
  </si>
  <si>
    <t>AR139</t>
  </si>
  <si>
    <t>AR1312</t>
  </si>
  <si>
    <t>AR1315</t>
  </si>
  <si>
    <t>AR144</t>
  </si>
  <si>
    <t>AR146</t>
  </si>
  <si>
    <t>AR149</t>
  </si>
  <si>
    <t>AR1412</t>
  </si>
  <si>
    <t>AR1415</t>
  </si>
  <si>
    <t>AR154</t>
  </si>
  <si>
    <t>AR156</t>
  </si>
  <si>
    <t>AR159</t>
  </si>
  <si>
    <t>AR1512</t>
  </si>
  <si>
    <t>AR1515</t>
  </si>
  <si>
    <t>FG07PPAZ</t>
  </si>
  <si>
    <t>FG07PPAM</t>
  </si>
  <si>
    <t>FG07PPVD</t>
  </si>
  <si>
    <t>FG07PPVM</t>
  </si>
  <si>
    <t>FG07PAZ</t>
  </si>
  <si>
    <t>FG07PAM</t>
  </si>
  <si>
    <t>FG07PVD</t>
  </si>
  <si>
    <t>FG07PVM</t>
  </si>
  <si>
    <t>FG07MAZ</t>
  </si>
  <si>
    <t>FG07MAM</t>
  </si>
  <si>
    <t>FG07MVD</t>
  </si>
  <si>
    <t>FG07MVM</t>
  </si>
  <si>
    <t>FG07GAZ</t>
  </si>
  <si>
    <t>FG07GAM</t>
  </si>
  <si>
    <t>FG07GVD</t>
  </si>
  <si>
    <t>FG07GVM</t>
  </si>
  <si>
    <t>FG07GGAZ</t>
  </si>
  <si>
    <t>FG07GGAM</t>
  </si>
  <si>
    <t>FG07GGVD</t>
  </si>
  <si>
    <t>FG07GGVM</t>
  </si>
  <si>
    <t>FG07PPSAZ</t>
  </si>
  <si>
    <t>FG07PPSAM</t>
  </si>
  <si>
    <t>FG07PPSVD</t>
  </si>
  <si>
    <t>FG07PPSVM</t>
  </si>
  <si>
    <t>FG07PSAZ</t>
  </si>
  <si>
    <t>FG07PSAM</t>
  </si>
  <si>
    <t>FG07PSVD</t>
  </si>
  <si>
    <t>FG07PSVM</t>
  </si>
  <si>
    <t>FG07MSAZ</t>
  </si>
  <si>
    <t>FG07MSAM</t>
  </si>
  <si>
    <t>FG07MSVD</t>
  </si>
  <si>
    <t>FG07MSVM</t>
  </si>
  <si>
    <t>FG07GSAZ</t>
  </si>
  <si>
    <t>FG07GSAM</t>
  </si>
  <si>
    <t>FG07GSVD</t>
  </si>
  <si>
    <t>FG07GSVM</t>
  </si>
  <si>
    <t>FG07GGSAZ</t>
  </si>
  <si>
    <t>FG07GGSAM</t>
  </si>
  <si>
    <t>FG07GGSVD</t>
  </si>
  <si>
    <t>FG07GGSVM</t>
  </si>
  <si>
    <t>LC5</t>
  </si>
  <si>
    <t>LC7</t>
  </si>
  <si>
    <t>LC10</t>
  </si>
  <si>
    <t>LC15</t>
  </si>
  <si>
    <t>LC17</t>
  </si>
  <si>
    <t>LC20</t>
  </si>
  <si>
    <t>LC32</t>
  </si>
  <si>
    <t>LC50</t>
  </si>
  <si>
    <t>BLD3</t>
  </si>
  <si>
    <t>BLD4</t>
  </si>
  <si>
    <t>BLD5</t>
  </si>
  <si>
    <t>BLD6</t>
  </si>
  <si>
    <t>BLD7</t>
  </si>
  <si>
    <t>BLD8</t>
  </si>
  <si>
    <t>BLD10</t>
  </si>
  <si>
    <t>BLD12</t>
  </si>
  <si>
    <t>BLD14</t>
  </si>
  <si>
    <t>BLD20</t>
  </si>
  <si>
    <t>BLD25</t>
  </si>
  <si>
    <t>BLD30</t>
  </si>
  <si>
    <t>BLD35</t>
  </si>
  <si>
    <t>Prefeitura de Marialva</t>
  </si>
  <si>
    <t>Aline Rebello</t>
  </si>
  <si>
    <t>76.282.680/0001-45</t>
  </si>
  <si>
    <t>Rua Santa Efigênia, 680</t>
  </si>
  <si>
    <t>Marialva</t>
  </si>
  <si>
    <t>86.990-000</t>
  </si>
  <si>
    <t>(44) 3232-1807 / 8804-0521</t>
  </si>
  <si>
    <t>turismomarialva@hotmail.com</t>
  </si>
  <si>
    <t>Caroline</t>
  </si>
  <si>
    <t>compras@capitaldauvafina.com.br</t>
  </si>
  <si>
    <t>(44) 3232-8383</t>
  </si>
  <si>
    <t>S.R.E. - Engenharia e Construções Ltda</t>
  </si>
  <si>
    <t>Chopinzinho</t>
  </si>
  <si>
    <t>85.560-000</t>
  </si>
  <si>
    <t>Shopping Cidade das Flores</t>
  </si>
  <si>
    <t>Eloisa Hobold</t>
  </si>
  <si>
    <t>cfloresmarketing@brasilsat.com.br</t>
  </si>
  <si>
    <t>Prefeitura de Colina</t>
  </si>
  <si>
    <t xml:space="preserve">Silvia Helena  </t>
  </si>
  <si>
    <t>45.291.234/0001-73</t>
  </si>
  <si>
    <t> Rua Antonio Paulo de Miranda, nº 466</t>
  </si>
  <si>
    <t>Colina</t>
  </si>
  <si>
    <t>14.770-000</t>
  </si>
  <si>
    <t>(17) 3341-9444</t>
  </si>
  <si>
    <t>fundo_social.colina@hotmail.com</t>
  </si>
  <si>
    <t>licitacoes@colina.sp.gov.br</t>
  </si>
  <si>
    <t>(17) 3341-9448</t>
  </si>
  <si>
    <t>Eletro Oeste</t>
  </si>
  <si>
    <t>Jaime Ribeiro de Freitas</t>
  </si>
  <si>
    <t>Sócio - Proprietário</t>
  </si>
  <si>
    <t>Eletro Oeste Comércio de Materiais Elétricos Ltda EPP</t>
  </si>
  <si>
    <t>07.324.090/0001-15</t>
  </si>
  <si>
    <t>Avenida Getúlio Dorneles Vargas, 2629-N</t>
  </si>
  <si>
    <t>Passo dos Fortes</t>
  </si>
  <si>
    <t>89.805-001</t>
  </si>
  <si>
    <t>(49) 33247171</t>
  </si>
  <si>
    <t>eletrooeste@eletrooeste.com.br</t>
  </si>
  <si>
    <t>Madame Fru Fru</t>
  </si>
  <si>
    <t xml:space="preserve">Valéria </t>
  </si>
  <si>
    <t>Madame Fru Fru Enxovais e Presentes Ltda ME</t>
  </si>
  <si>
    <t>08.807.917/0001-04</t>
  </si>
  <si>
    <t>Av. Siqueira Campos, 570</t>
  </si>
  <si>
    <t>Boqueirão</t>
  </si>
  <si>
    <t>11.045-200</t>
  </si>
  <si>
    <t>enxovais@madamefrufru.com.br</t>
  </si>
  <si>
    <t>ASTURTÍLIAS</t>
  </si>
  <si>
    <t>Associação de Turismo de Treze de Tílias</t>
  </si>
  <si>
    <t>00.557.486/0001-63</t>
  </si>
  <si>
    <t>Rua Leoberto Leal, 195</t>
  </si>
  <si>
    <t xml:space="preserve">Treze Tílias </t>
  </si>
  <si>
    <t>89.650-000</t>
  </si>
  <si>
    <t>Prefeitura de Castro</t>
  </si>
  <si>
    <t>77.001.311/0001-08</t>
  </si>
  <si>
    <t>Praça Pedro Kaled, 22</t>
  </si>
  <si>
    <t>Castro</t>
  </si>
  <si>
    <t> 84165-540</t>
  </si>
  <si>
    <t>Prefeitura de Guaramirim</t>
  </si>
  <si>
    <t>Janine Bylaardt</t>
  </si>
  <si>
    <t>83.102.475/0001-16</t>
  </si>
  <si>
    <t>Rua 28 de Agosto, 2042</t>
  </si>
  <si>
    <t xml:space="preserve">Guaramirim </t>
  </si>
  <si>
    <t>89.270-000</t>
  </si>
  <si>
    <t>(47) 3373-0147</t>
  </si>
  <si>
    <t>coordenaclubes@guaramirim.sc.gov.br</t>
  </si>
  <si>
    <t>Prefeitura de Itapemirim</t>
  </si>
  <si>
    <t>Priscila Brazil</t>
  </si>
  <si>
    <t>Praça Domingos José Matins</t>
  </si>
  <si>
    <t>Itapemirim</t>
  </si>
  <si>
    <t>(28) 35296722</t>
  </si>
  <si>
    <t>priscilabrazil@itapemirim.es.gov.br</t>
  </si>
  <si>
    <t>Prefeitura de Piraí do Sul</t>
  </si>
  <si>
    <t>Praça Alípio Domingues, 34</t>
  </si>
  <si>
    <t>Piraí do Sul</t>
  </si>
  <si>
    <t>84.240-000</t>
  </si>
  <si>
    <t>(42) 32371628</t>
  </si>
  <si>
    <t>setur@piraidosul.pr.gov.br</t>
  </si>
  <si>
    <t>Prefeitura de Douradina</t>
  </si>
  <si>
    <t xml:space="preserve">Lia  </t>
  </si>
  <si>
    <t>78.200.110/0001-94</t>
  </si>
  <si>
    <t>Av. Brasil, 701</t>
  </si>
  <si>
    <t>Douradina</t>
  </si>
  <si>
    <t>87.485-000</t>
  </si>
  <si>
    <t>(44)36631579</t>
  </si>
  <si>
    <t>fabio@douradina.pr.gov.br</t>
  </si>
  <si>
    <t>Oliveira Magazine</t>
  </si>
  <si>
    <t>José Maria</t>
  </si>
  <si>
    <t>Administrador</t>
  </si>
  <si>
    <t>Loja de Departamento Salinas Ltda</t>
  </si>
  <si>
    <t>11.859.224/0001-70</t>
  </si>
  <si>
    <t>15.301.287-0</t>
  </si>
  <si>
    <t>Av. Dr. Miguel Santa Brigida, 2002</t>
  </si>
  <si>
    <t>Ponta Agulha</t>
  </si>
  <si>
    <t>Salinopolis</t>
  </si>
  <si>
    <t>68.721-000</t>
  </si>
  <si>
    <t>j.mc.oliveira@hotmail.com</t>
  </si>
  <si>
    <t>Cerimonial La Plage</t>
  </si>
  <si>
    <t>Rogério</t>
  </si>
  <si>
    <t>MGK Soares Comércio de lanches e Serviço de Buffet ME</t>
  </si>
  <si>
    <t>08.611.464/0001-46</t>
  </si>
  <si>
    <t>Rua Castelo Branco, 432</t>
  </si>
  <si>
    <t>Praia da Costa</t>
  </si>
  <si>
    <t>Vila Velha</t>
  </si>
  <si>
    <t>29.101-480</t>
  </si>
  <si>
    <t>(27) 32391715</t>
  </si>
  <si>
    <t>cerimoniallaplage@yahoo.com.br</t>
  </si>
  <si>
    <t>Prefeitura de Barra do Sul</t>
  </si>
  <si>
    <t>Alex</t>
  </si>
  <si>
    <t>Rua Amandio Cabral, 457</t>
  </si>
  <si>
    <t>Barra do Sul</t>
  </si>
  <si>
    <t>89.247-000</t>
  </si>
  <si>
    <t>(47) 3448-1043</t>
  </si>
  <si>
    <t>alex@megabeats.com.br / esporteturismo@balneariobarradosul.sc.gov.br</t>
  </si>
  <si>
    <t>Prefeitura de Guarulhos</t>
  </si>
  <si>
    <t>Hariadyne Leme</t>
  </si>
  <si>
    <t>Rua Bom Clima, 91</t>
  </si>
  <si>
    <t>Bom Clima</t>
  </si>
  <si>
    <t>Guarulhos</t>
  </si>
  <si>
    <t>07.916-220</t>
  </si>
  <si>
    <t>(11) 24758600</t>
  </si>
  <si>
    <t>hariadyne@gmail.com</t>
  </si>
  <si>
    <t>Prefeitura Municipal de Amparo</t>
  </si>
  <si>
    <t>Paula</t>
  </si>
  <si>
    <t>43.465.459/0001-73</t>
  </si>
  <si>
    <t>Av. Bernardino de Campos, 705</t>
  </si>
  <si>
    <t>Amparo</t>
  </si>
  <si>
    <t>13.900-400</t>
  </si>
  <si>
    <t>(19) 38179300</t>
  </si>
  <si>
    <t>paula@amparo.sp.gov.br</t>
  </si>
  <si>
    <t>tesouraria</t>
  </si>
  <si>
    <t>tesouraria@amparo.sp.gov.br</t>
  </si>
  <si>
    <t>Prefeitura de Araçatuba</t>
  </si>
  <si>
    <t>Carlos Nova</t>
  </si>
  <si>
    <t>45.511.847/0001-79</t>
  </si>
  <si>
    <t>Rua Coelho Neto, 73</t>
  </si>
  <si>
    <t>Vila São Paulo</t>
  </si>
  <si>
    <t>Araçatuba</t>
  </si>
  <si>
    <t>16.015-920</t>
  </si>
  <si>
    <t>(18) 36258636</t>
  </si>
  <si>
    <t>carlosnovaturismo@gmail.com</t>
  </si>
  <si>
    <t>Robson / João Vitor</t>
  </si>
  <si>
    <t>joao.sgge@aracatuba.sp.gov.br</t>
  </si>
  <si>
    <t>(18) 3607-6617 ou (18) 3607-6606.</t>
  </si>
  <si>
    <t xml:space="preserve">System Comércio e Distribuidora </t>
  </si>
  <si>
    <t>Denis André Passold</t>
  </si>
  <si>
    <t>09.056.757/0001-71</t>
  </si>
  <si>
    <t>Gaspar</t>
  </si>
  <si>
    <t>89.110-000</t>
  </si>
  <si>
    <t>systemcomercio@terra.com.br</t>
  </si>
  <si>
    <t>Posto Azet</t>
  </si>
  <si>
    <t>Eduardo Araújo</t>
  </si>
  <si>
    <t>Comprador</t>
  </si>
  <si>
    <t>Jural Combustiveis Ltda</t>
  </si>
  <si>
    <t>10.384.624/0001-03</t>
  </si>
  <si>
    <t>10.439.764-0</t>
  </si>
  <si>
    <t>Av. JK, 2852</t>
  </si>
  <si>
    <t>JK Nova Capital</t>
  </si>
  <si>
    <t>75.105-080</t>
  </si>
  <si>
    <t>(62) 33219144 / 33219129 / 99827912</t>
  </si>
  <si>
    <t>eduardo@masut.com.br</t>
  </si>
  <si>
    <t>Lafayette Marcos Luiz da Cunha</t>
  </si>
  <si>
    <t>Lafayette</t>
  </si>
  <si>
    <t>028.922.277-04</t>
  </si>
  <si>
    <t>001381033.44-94</t>
  </si>
  <si>
    <t>Est. Geraldo C. Brum Km 4.5 CXp. 085</t>
  </si>
  <si>
    <t>Fazenda Palmital</t>
  </si>
  <si>
    <t>Além Paraíba</t>
  </si>
  <si>
    <t>36.660-000</t>
  </si>
  <si>
    <t>(32) 3462-8737</t>
  </si>
  <si>
    <t>l.cunha17@hotmail.com</t>
  </si>
  <si>
    <t>Fabrica de Enfeites</t>
  </si>
  <si>
    <t>Norberto Alves da Silva</t>
  </si>
  <si>
    <t>Só Festas Enfeites e Decorações Ltda.</t>
  </si>
  <si>
    <t>56.308.810/0001-64</t>
  </si>
  <si>
    <t>Rua João Chimelo, 1086</t>
  </si>
  <si>
    <t>Giordano Mestrinelli</t>
  </si>
  <si>
    <t>Catanduva</t>
  </si>
  <si>
    <t>15.803-270</t>
  </si>
  <si>
    <t>(17) 35244101/ 35245879 / 35239462 / 96182306</t>
  </si>
  <si>
    <t>sofestas@terra.com.br</t>
  </si>
  <si>
    <t>Birigui</t>
  </si>
  <si>
    <t>16.200-918</t>
  </si>
  <si>
    <t>NT Eventos</t>
  </si>
  <si>
    <t>Fernanda / Valéria</t>
  </si>
  <si>
    <t>NT Logística Comércio e Serviços  Ltda</t>
  </si>
  <si>
    <t>09.942.131/0001-62</t>
  </si>
  <si>
    <t>Av. Bosque da Saúde, 2107</t>
  </si>
  <si>
    <t>Saúde</t>
  </si>
  <si>
    <t>04.142-090</t>
  </si>
  <si>
    <t xml:space="preserve">(11) 50616053 </t>
  </si>
  <si>
    <t>nteventos@uol.com.br</t>
  </si>
  <si>
    <t>Beatriz / Valéria</t>
  </si>
  <si>
    <t>ACISE</t>
  </si>
  <si>
    <t>Estefania / Simone</t>
  </si>
  <si>
    <t>Associação Comercial, Industrial, Agropecuária e de Serviços de Espumoso</t>
  </si>
  <si>
    <t>89.657.290/0001-54</t>
  </si>
  <si>
    <t>Rua Duque de Caxias, 300</t>
  </si>
  <si>
    <t>Paraíso</t>
  </si>
  <si>
    <t>Espumoso</t>
  </si>
  <si>
    <t>99.400-000</t>
  </si>
  <si>
    <t>aciseespumoso@yahoo.com.br</t>
  </si>
  <si>
    <t>Graziela Viera de Matos</t>
  </si>
  <si>
    <t>acise@espumoso.com.br</t>
  </si>
  <si>
    <t>Condomínio Residencial Granja Julieta</t>
  </si>
  <si>
    <t>06.860.032/0001-43</t>
  </si>
  <si>
    <t>Rua Capitão Otávio Machado, 1144</t>
  </si>
  <si>
    <t>Chacara Santo Antonio</t>
  </si>
  <si>
    <t>04.718-002</t>
  </si>
  <si>
    <t>(11) 27375008</t>
  </si>
  <si>
    <t>Lia de Simone Borma</t>
  </si>
  <si>
    <t>condgranju@terra.com.br</t>
  </si>
  <si>
    <t>(11) 51817220</t>
  </si>
  <si>
    <t xml:space="preserve">Naldrink's Bar e Distribuidora </t>
  </si>
  <si>
    <t>Cristiane  ou Arnaldo</t>
  </si>
  <si>
    <t>Naldrink's Bar e Distribuidora Ltda</t>
  </si>
  <si>
    <t>32.348.351/0001-84</t>
  </si>
  <si>
    <t>Rua Padre Cusmão, 207</t>
  </si>
  <si>
    <t xml:space="preserve">Da Luz </t>
  </si>
  <si>
    <t>26.256-140</t>
  </si>
  <si>
    <t>(21) 2667-4178</t>
  </si>
  <si>
    <t>romilys@gmail.com</t>
  </si>
  <si>
    <t>Projeteria</t>
  </si>
  <si>
    <t>Decor Sette</t>
  </si>
  <si>
    <t>Unesette Soluções em Mídia Digital ltda</t>
  </si>
  <si>
    <t>11.265.446/0001-64</t>
  </si>
  <si>
    <t>Av. Ayrton Senna, 2150, Bl. H Sala 209</t>
  </si>
  <si>
    <t>22.775-003</t>
  </si>
  <si>
    <t>(21) 32347262</t>
  </si>
  <si>
    <t>Condomínio Centro de Compras de Campos</t>
  </si>
  <si>
    <t>Carla Terra</t>
  </si>
  <si>
    <t>31.506.231/0001-03</t>
  </si>
  <si>
    <t>Av. Pelinca, 207</t>
  </si>
  <si>
    <t>Pelinca</t>
  </si>
  <si>
    <t>Campos dos Goytacazes</t>
  </si>
  <si>
    <t>28.035-175</t>
  </si>
  <si>
    <t>(22) 88086940</t>
  </si>
  <si>
    <t>cvbterra@yahoo.com.br</t>
  </si>
  <si>
    <t>Casa &amp; etc.</t>
  </si>
  <si>
    <t xml:space="preserve">Cristiana </t>
  </si>
  <si>
    <t>32.590.754/0001-35</t>
  </si>
  <si>
    <t>Rua Visconde de Piraja, 330, Loja 217</t>
  </si>
  <si>
    <t>Ipanema</t>
  </si>
  <si>
    <t>22.410-003</t>
  </si>
  <si>
    <t>(21) 25218145</t>
  </si>
  <si>
    <t>ckuhn@uol.com.br</t>
  </si>
  <si>
    <t xml:space="preserve">Brimadec </t>
  </si>
  <si>
    <t>Cynthia / Osvaldo</t>
  </si>
  <si>
    <t>Brimadec Comércio de Materiais Elétricos Ltda</t>
  </si>
  <si>
    <t>03.018.547/0001-02</t>
  </si>
  <si>
    <t>Rua Walter Marquardt, 1650</t>
  </si>
  <si>
    <t>Rio Molha</t>
  </si>
  <si>
    <t>89.259-700</t>
  </si>
  <si>
    <t>(47) 33707711/ 33708844</t>
  </si>
  <si>
    <t>brimadec@terra.com.br</t>
  </si>
  <si>
    <t>Ingrid</t>
  </si>
  <si>
    <t>financeiro@brimadec.com.br</t>
  </si>
  <si>
    <t>(47) 33708844</t>
  </si>
  <si>
    <t>Prefeitura de Gaspar</t>
  </si>
  <si>
    <t>Diretora de Turismo</t>
  </si>
  <si>
    <t>83.102.244/0001-02</t>
  </si>
  <si>
    <t>Rua Coronel Aristíliano Ramos, 435 - Praça Getúlio Vargas</t>
  </si>
  <si>
    <t>(47) 33325856</t>
  </si>
  <si>
    <t>Cristiane de Lucena Lima Medrado</t>
  </si>
  <si>
    <t>Cristiane</t>
  </si>
  <si>
    <t>677.958.115-15</t>
  </si>
  <si>
    <t>Avenida Benjamin de Souza, 84</t>
  </si>
  <si>
    <t>São Tomé de Paripe</t>
  </si>
  <si>
    <t>40.800-250</t>
  </si>
  <si>
    <t>(71) 33948014</t>
  </si>
  <si>
    <t>khrismedrado@hotmail.com</t>
  </si>
  <si>
    <t>Prefeitura de Poá</t>
  </si>
  <si>
    <t>Neide</t>
  </si>
  <si>
    <t>Av. Brasil, 198</t>
  </si>
  <si>
    <t>Poá</t>
  </si>
  <si>
    <t>08.561-900</t>
  </si>
  <si>
    <t>(11) 46394654</t>
  </si>
  <si>
    <t>mari.silva.2@hotmail.com</t>
  </si>
  <si>
    <t>Prefeitura de Cosmópolis</t>
  </si>
  <si>
    <t>Rua Campos Sales, 398</t>
  </si>
  <si>
    <t>Cosmópolis</t>
  </si>
  <si>
    <t>13.150-000</t>
  </si>
  <si>
    <t>(19) 38123101</t>
  </si>
  <si>
    <t>turismo@cosmopolis.sp.gov.br</t>
  </si>
  <si>
    <t>Deisi França Stival</t>
  </si>
  <si>
    <t>Deisi</t>
  </si>
  <si>
    <t>Decoradora</t>
  </si>
  <si>
    <t>428.416.239-04</t>
  </si>
  <si>
    <t>1.044.053-0</t>
  </si>
  <si>
    <t>Rua Américo Mattei, 562 - Sobrado 02</t>
  </si>
  <si>
    <t>Tarumã</t>
  </si>
  <si>
    <t>82.800-170</t>
  </si>
  <si>
    <t>(41) 33592536 / 99155456</t>
  </si>
  <si>
    <t>deisifrancastival@gmail.com</t>
  </si>
  <si>
    <t>Prefeitura de Abelardo Luz</t>
  </si>
  <si>
    <t>Fernanda Quadros</t>
  </si>
  <si>
    <t>Av. Padre João Smedt, 1605</t>
  </si>
  <si>
    <t xml:space="preserve">Abelardo Luz </t>
  </si>
  <si>
    <t>89.830-000</t>
  </si>
  <si>
    <t>fernanda_facco9@hotmail.com</t>
  </si>
  <si>
    <t>Prefeitura de Salto de Pirapora</t>
  </si>
  <si>
    <t>Luis Claudio de Goes Pinto</t>
  </si>
  <si>
    <t>Pregoeiro</t>
  </si>
  <si>
    <t xml:space="preserve">Prefeitura de Salto Pirapora </t>
  </si>
  <si>
    <t>Saldo de Pirapora</t>
  </si>
  <si>
    <t>compras_luisclaudio@hotmail.com</t>
  </si>
  <si>
    <t>Prefeitura de Votuporanga</t>
  </si>
  <si>
    <t>educacao@votuporanga.sp.gov.br</t>
  </si>
  <si>
    <t>Prefeitura de Rio Bonito</t>
  </si>
  <si>
    <t>Giane</t>
  </si>
  <si>
    <t>Rio Bonito</t>
  </si>
  <si>
    <t>(21) 27345284</t>
  </si>
  <si>
    <t>setordecompraspmrb@yahoo.com.br</t>
  </si>
  <si>
    <t>Prefeitura de Ribeira do Pombal</t>
  </si>
  <si>
    <t>Osvaldo Rocha Góis</t>
  </si>
  <si>
    <t>Diretor de Cultura</t>
  </si>
  <si>
    <t>Ribeira do Pombal</t>
  </si>
  <si>
    <t>(71) 81412470</t>
  </si>
  <si>
    <t>demucpombalba@gmail.com</t>
  </si>
  <si>
    <t>Prefeitura de Corbélia</t>
  </si>
  <si>
    <t>Zenilda</t>
  </si>
  <si>
    <t>76.208.826/0001-02</t>
  </si>
  <si>
    <t>Rua Amor Perfeito, 1616</t>
  </si>
  <si>
    <t>Corbélia</t>
  </si>
  <si>
    <t>85.420-000</t>
  </si>
  <si>
    <t>(45) 32428804 / 99258300</t>
  </si>
  <si>
    <t>turiscorb@ibest.com.br</t>
  </si>
  <si>
    <t>Danielle Barbosa</t>
  </si>
  <si>
    <t>Danielle</t>
  </si>
  <si>
    <t>035.383.336-37</t>
  </si>
  <si>
    <t>Rua Engenheiro Alberto Pontes, 489/ 1004</t>
  </si>
  <si>
    <t>Buritis</t>
  </si>
  <si>
    <t>30.492-020</t>
  </si>
  <si>
    <t>(31) 33060760 / 99221530</t>
  </si>
  <si>
    <t>danielleslb@hotmail.com.br</t>
  </si>
  <si>
    <t>danielleslb@hotmail.com</t>
  </si>
  <si>
    <t>Prefeitura Três Corações</t>
  </si>
  <si>
    <t>Marcio de Souza</t>
  </si>
  <si>
    <t>Prefeitura de Três Corações</t>
  </si>
  <si>
    <t>Três Corações</t>
  </si>
  <si>
    <t>(35)32352948</t>
  </si>
  <si>
    <t>marcinhovovo@yahoo.com.br</t>
  </si>
  <si>
    <t>Prefeitura de São Mateus do Sul</t>
  </si>
  <si>
    <t>Dalva</t>
  </si>
  <si>
    <t>São Mateus do Sul</t>
  </si>
  <si>
    <t>(42)39127050 / 39127052</t>
  </si>
  <si>
    <t>Prefeitura de Bariri</t>
  </si>
  <si>
    <t>Rua Francisco Munhoz Cegarra, 126</t>
  </si>
  <si>
    <t>Bariri</t>
  </si>
  <si>
    <t>17.250-000</t>
  </si>
  <si>
    <t>(14) 36629200</t>
  </si>
  <si>
    <t>licitacao@bariri.sp.gov.br</t>
  </si>
  <si>
    <t>Sandra Condurú</t>
  </si>
  <si>
    <t>Sandra</t>
  </si>
  <si>
    <t>13.371.169-200</t>
  </si>
  <si>
    <t>Av. Governador José Malcher, 543 - Apto. 902</t>
  </si>
  <si>
    <t>Nazaré</t>
  </si>
  <si>
    <t>66.035-100</t>
  </si>
  <si>
    <t>(91) 32222966</t>
  </si>
  <si>
    <t>sandraconduru@hotmail.com</t>
  </si>
  <si>
    <t>(91) 30318575</t>
  </si>
  <si>
    <t>Verde Total</t>
  </si>
  <si>
    <t>Dimas</t>
  </si>
  <si>
    <t>Dimas de Almeida Junior - ME</t>
  </si>
  <si>
    <t>00.827.616/0001-30</t>
  </si>
  <si>
    <t>Rua Fernando Aloisi, 141</t>
  </si>
  <si>
    <t>Nova América</t>
  </si>
  <si>
    <t>(19) 33715607 / 82231333</t>
  </si>
  <si>
    <t>verdetotal@terra.com.br</t>
  </si>
  <si>
    <t>dimas.de.junior@terra.com.br</t>
  </si>
  <si>
    <t>(19) 33715607</t>
  </si>
  <si>
    <t>Boulevard Decorações</t>
  </si>
  <si>
    <t>Victor</t>
  </si>
  <si>
    <t>Antônio José de Souza Floricultura - ME</t>
  </si>
  <si>
    <t>10.604.749/0001-00</t>
  </si>
  <si>
    <t>Rua Antonio Bento, 239</t>
  </si>
  <si>
    <t>Vila Matias</t>
  </si>
  <si>
    <t>11.075-260</t>
  </si>
  <si>
    <t>(13) 32239581</t>
  </si>
  <si>
    <t>boulevarddecoracoes@hotmail.com</t>
  </si>
  <si>
    <t>Boulevarddecoracoes@hotmail.com</t>
  </si>
  <si>
    <t>JC Multieventos</t>
  </si>
  <si>
    <t>Kellyn Cristina</t>
  </si>
  <si>
    <t>JC Multieventos Ltda</t>
  </si>
  <si>
    <t>09.478.133/0001-42</t>
  </si>
  <si>
    <t>Rua Av. Presidente Medici, 100</t>
  </si>
  <si>
    <t>Campo Velho</t>
  </si>
  <si>
    <t>Cuiabá</t>
  </si>
  <si>
    <t>78.065-250</t>
  </si>
  <si>
    <t>(65) 36349613 / 36343433</t>
  </si>
  <si>
    <t>producao@jcmultieventos.com.br</t>
  </si>
  <si>
    <t>Kellyn</t>
  </si>
  <si>
    <t>(65) 36343433</t>
  </si>
  <si>
    <t>Shopping Garden Sul</t>
  </si>
  <si>
    <t>Sergio Battistini</t>
  </si>
  <si>
    <t>Shopping Garden Sul  ltda</t>
  </si>
  <si>
    <t>07.710.675/0001-73</t>
  </si>
  <si>
    <t>Alameda dos Guaíos, 701</t>
  </si>
  <si>
    <t>Planalto Paulista</t>
  </si>
  <si>
    <t>04.070-000</t>
  </si>
  <si>
    <t>(11) 55915555/ 74272621</t>
  </si>
  <si>
    <t>Sérgio</t>
  </si>
  <si>
    <t>(11) 55915555</t>
  </si>
  <si>
    <t>Prefeitura de Piedade</t>
  </si>
  <si>
    <t>Mauro Pedroso</t>
  </si>
  <si>
    <t>Compras e Licitação</t>
  </si>
  <si>
    <t>46.634.457/0001-59</t>
  </si>
  <si>
    <t>Praça Raul Gomes de Abreu, 200</t>
  </si>
  <si>
    <t>Piedade</t>
  </si>
  <si>
    <t>18.170-000</t>
  </si>
  <si>
    <t>(15) 32448400 / 32443151</t>
  </si>
  <si>
    <t>piedade@piedade.sp.gov.br</t>
  </si>
  <si>
    <t>(15) 32448400</t>
  </si>
  <si>
    <t>ACISAT</t>
  </si>
  <si>
    <t>Inês</t>
  </si>
  <si>
    <t>Associação Comercial, Industrial de Serviços e Agropecuária  de Tapejara</t>
  </si>
  <si>
    <t>87.615.191/0001-84</t>
  </si>
  <si>
    <t>Rua Cel Lolico, 517 - sala 220</t>
  </si>
  <si>
    <t>Tapejara</t>
  </si>
  <si>
    <t>99.950-000</t>
  </si>
  <si>
    <t>(54) 33441293</t>
  </si>
  <si>
    <t>acisat@netvisual.com.br</t>
  </si>
  <si>
    <t>Radael Simionato</t>
  </si>
  <si>
    <t>radael@acisat.org.br</t>
  </si>
  <si>
    <t>Condomínio do Centro Empresarial Transatlântico</t>
  </si>
  <si>
    <t>Rosangela  G. Martins</t>
  </si>
  <si>
    <t>65.500.258/0001-00</t>
  </si>
  <si>
    <t>Rua Verbo Divino, 1488</t>
  </si>
  <si>
    <t>04.719-904</t>
  </si>
  <si>
    <t>(11) 51812030</t>
  </si>
  <si>
    <t>rasangelaccet@terra.com.br</t>
  </si>
  <si>
    <t>Rosangela</t>
  </si>
  <si>
    <t>Editora O Liberal</t>
  </si>
  <si>
    <t>Elaine</t>
  </si>
  <si>
    <t>Editora O Liberal Ltda</t>
  </si>
  <si>
    <t>43.256.429/0001-57</t>
  </si>
  <si>
    <t>Rua Padre Manoel da Nóbréga, 136</t>
  </si>
  <si>
    <t>Santa Catarina</t>
  </si>
  <si>
    <t>Americana</t>
  </si>
  <si>
    <t>13.466-321</t>
  </si>
  <si>
    <t>(19)34710300 / 34710304</t>
  </si>
  <si>
    <t>elaine@liberal.com.br</t>
  </si>
  <si>
    <t>(19) 34710317</t>
  </si>
  <si>
    <t>Super Luz Comércio e Representação</t>
  </si>
  <si>
    <t>Luciano Pinto</t>
  </si>
  <si>
    <t>Susana Lurdes Santos dos Santos</t>
  </si>
  <si>
    <t>14.367.289/0001-96</t>
  </si>
  <si>
    <t>438.007.621.30</t>
  </si>
  <si>
    <t>Rua Henrique Teodoro Schultz, 359</t>
  </si>
  <si>
    <t>Vila Rica</t>
  </si>
  <si>
    <t>Carazinho</t>
  </si>
  <si>
    <t>99.500-000</t>
  </si>
  <si>
    <t xml:space="preserve">(54) 33318722 </t>
  </si>
  <si>
    <t>superluzcomercioerepresentacao@gmail.com</t>
  </si>
  <si>
    <t>Luciano</t>
  </si>
  <si>
    <t>lucianoa.pinto@ibest.com.br</t>
  </si>
  <si>
    <t>(54) 84062019</t>
  </si>
  <si>
    <t>Supermercados Santa Lucia</t>
  </si>
  <si>
    <t>Deuzanira Reis</t>
  </si>
  <si>
    <t>M.A.Silva e Silva ltda</t>
  </si>
  <si>
    <t>23.069.198/0005-99</t>
  </si>
  <si>
    <t>03.026.964-4</t>
  </si>
  <si>
    <t>Rodovia BR 156, 1538</t>
  </si>
  <si>
    <t>Jardim Felicidade</t>
  </si>
  <si>
    <t>68.908-094</t>
  </si>
  <si>
    <t xml:space="preserve">(96) 32171180 </t>
  </si>
  <si>
    <t>deuza.reis@ssantalucia.com.br</t>
  </si>
  <si>
    <t>Rivaldo Veras</t>
  </si>
  <si>
    <t>rivaldo.veras@ssantalucia.com.br</t>
  </si>
  <si>
    <t>(96) 32171180</t>
  </si>
  <si>
    <t>Paróquia São Pedro e São Paulo</t>
  </si>
  <si>
    <t>Maria / Marcia</t>
  </si>
  <si>
    <t>Mitra Diocesana de Lorena</t>
  </si>
  <si>
    <t>45.220.415/0015-04</t>
  </si>
  <si>
    <t>Rua Manoel Correa da Rocha, 224</t>
  </si>
  <si>
    <t>Vila Paulo Romeu</t>
  </si>
  <si>
    <t>Cruzeiro</t>
  </si>
  <si>
    <t>12.710-490</t>
  </si>
  <si>
    <t>(12) 31441290</t>
  </si>
  <si>
    <t>paroquiaspesp@ig.com.br</t>
  </si>
  <si>
    <t>Pe. Osvaldo</t>
  </si>
  <si>
    <t>Shopping Della Giustina</t>
  </si>
  <si>
    <t>Cristiane Peyrot Rosso</t>
  </si>
  <si>
    <t>Condomínio Shopping Center Della Giustina</t>
  </si>
  <si>
    <t>80.166.879/0001-85</t>
  </si>
  <si>
    <t>Praça Nereu Ramos, 364</t>
  </si>
  <si>
    <t>Criciúma</t>
  </si>
  <si>
    <t>88.801-505</t>
  </si>
  <si>
    <t>(48) 34375854</t>
  </si>
  <si>
    <t>marketing@shoppingdella.com.br</t>
  </si>
  <si>
    <t>Recreio Medical Center</t>
  </si>
  <si>
    <t>Márcia Bruno/ Ailton / João Cabral</t>
  </si>
  <si>
    <t>Condomínio Edifício Recreio Medical Center</t>
  </si>
  <si>
    <t>07.785.630/0001-68</t>
  </si>
  <si>
    <t>Av. Das Américas, 16.150</t>
  </si>
  <si>
    <t>Recreio dos Bandeirantes</t>
  </si>
  <si>
    <t>22.790-701</t>
  </si>
  <si>
    <t>(21)21976700 /45012200</t>
  </si>
  <si>
    <t>administracao@recreiomedicalcenter.com.br</t>
  </si>
  <si>
    <t>Sr. Borges</t>
  </si>
  <si>
    <t>nucleo1@bap.com.br</t>
  </si>
  <si>
    <t>(21) 45012200</t>
  </si>
  <si>
    <t>Denise Santos Lopes</t>
  </si>
  <si>
    <t>404.414.230-00</t>
  </si>
  <si>
    <t>900.687.283-3</t>
  </si>
  <si>
    <t>Rua Francisco Massena Vieira,122</t>
  </si>
  <si>
    <t>Santa Tereza</t>
  </si>
  <si>
    <t>90.850-460</t>
  </si>
  <si>
    <t>(51) 32325171/ 99560019</t>
  </si>
  <si>
    <t>clubefeliscatus@clubefeliscatus.com.br</t>
  </si>
  <si>
    <t>(51) 32325171/ 32325171</t>
  </si>
  <si>
    <t>Construtora Celi</t>
  </si>
  <si>
    <t>Dione Lima</t>
  </si>
  <si>
    <t>núcleo de marketing</t>
  </si>
  <si>
    <t>Construtora Celi Ltda</t>
  </si>
  <si>
    <t>13.031.257/0001-52</t>
  </si>
  <si>
    <t>27.003.375-0</t>
  </si>
  <si>
    <t>Av. General Calazans, 862</t>
  </si>
  <si>
    <t>Industrial</t>
  </si>
  <si>
    <t>49.065-420</t>
  </si>
  <si>
    <t>(79) 32165104</t>
  </si>
  <si>
    <t>dione@celi.com.br</t>
  </si>
  <si>
    <t>Dione</t>
  </si>
  <si>
    <t>Luminapar Serviços de Iluminação Pública Ltda</t>
  </si>
  <si>
    <t>09.047.890/0001-61</t>
  </si>
  <si>
    <t>90415521.71</t>
  </si>
  <si>
    <t>Rua Major Vicente de Castro, 131, Sala 01</t>
  </si>
  <si>
    <t>Vila Fanny</t>
  </si>
  <si>
    <t>81.030-020</t>
  </si>
  <si>
    <t>(41) 3525-2600</t>
  </si>
  <si>
    <t>almirdecastro@luminapar.com.br</t>
  </si>
  <si>
    <t>Almir</t>
  </si>
  <si>
    <t>Shopping Benfica</t>
  </si>
  <si>
    <t>Georgianne</t>
  </si>
  <si>
    <t>Gerente de Resp. Social</t>
  </si>
  <si>
    <t>Condomínio Shopping Benfica</t>
  </si>
  <si>
    <t>05.206.443/0001-57</t>
  </si>
  <si>
    <t>Av. Carapinima, 2200</t>
  </si>
  <si>
    <t>Benfica</t>
  </si>
  <si>
    <t>60.015-290</t>
  </si>
  <si>
    <t>(85) 3243--1000</t>
  </si>
  <si>
    <t>shoppingbenfica@shoppingbenfica.com.br</t>
  </si>
  <si>
    <t>Hidroluz</t>
  </si>
  <si>
    <t>Elízio</t>
  </si>
  <si>
    <t xml:space="preserve">Vendedor </t>
  </si>
  <si>
    <t>Hidroluz Material Elétrico Ltda</t>
  </si>
  <si>
    <t>10.644.182/0001-97</t>
  </si>
  <si>
    <t>082.604.71-1</t>
  </si>
  <si>
    <t>Av. Central, 203</t>
  </si>
  <si>
    <t>Parque Residencial Laranjeiras</t>
  </si>
  <si>
    <t>29.165-130</t>
  </si>
  <si>
    <t>(27) 33283980/ 30643702</t>
  </si>
  <si>
    <t>hidroluz.es@hotmail.com</t>
  </si>
  <si>
    <t>Elizio</t>
  </si>
  <si>
    <t>Edificio San Pietro</t>
  </si>
  <si>
    <t>Anderson</t>
  </si>
  <si>
    <t>08.816.827/0001-80</t>
  </si>
  <si>
    <t>Vila da Serra</t>
  </si>
  <si>
    <t>Nova Lima</t>
  </si>
  <si>
    <t>34.000-000</t>
  </si>
  <si>
    <t>(31) 33323416 / 33711904</t>
  </si>
  <si>
    <t>agcaldas@veloxmail.com.br</t>
  </si>
  <si>
    <t>Hand's</t>
  </si>
  <si>
    <t>Gabriela</t>
  </si>
  <si>
    <t>Cherulli's Comércio Ltda</t>
  </si>
  <si>
    <t>11.809.653/0001-2</t>
  </si>
  <si>
    <t>001.580.097/00-33</t>
  </si>
  <si>
    <t>Av. Afonso Vaz de Melo, 640 - lj 261</t>
  </si>
  <si>
    <t>Barreiro</t>
  </si>
  <si>
    <t>30.640-070</t>
  </si>
  <si>
    <t>(31) 25315111</t>
  </si>
  <si>
    <t>hands.contato@yahoo.com.br</t>
  </si>
  <si>
    <t>S V Produções</t>
  </si>
  <si>
    <t>Emerson</t>
  </si>
  <si>
    <t>P S Pinheiro</t>
  </si>
  <si>
    <t>10.734.453/0001-03</t>
  </si>
  <si>
    <t>Rua Sete de Setembro, 584</t>
  </si>
  <si>
    <t>Mantena</t>
  </si>
  <si>
    <t>35.290-000</t>
  </si>
  <si>
    <t>(27) 97300134</t>
  </si>
  <si>
    <t>estudio@brsite.com.br</t>
  </si>
  <si>
    <t>AD-HOC</t>
  </si>
  <si>
    <t>Claudia Abrantes</t>
  </si>
  <si>
    <t>AD-HOC Serviços e Empreendimentos Ltda</t>
  </si>
  <si>
    <t>04.678.980/0001-37</t>
  </si>
  <si>
    <t>Est. Benjamin Constant, 670</t>
  </si>
  <si>
    <t>Galpão</t>
  </si>
  <si>
    <t>Nova Cidade</t>
  </si>
  <si>
    <t>26.535-010</t>
  </si>
  <si>
    <t>(21) 2692-6742</t>
  </si>
  <si>
    <t>comercial@adhocserv.com.br</t>
  </si>
  <si>
    <t>Aleone Decorações Ltda</t>
  </si>
  <si>
    <t>Camila</t>
  </si>
  <si>
    <t>11.396.430/0001-90</t>
  </si>
  <si>
    <t>148.923.874-115</t>
  </si>
  <si>
    <t>Rua Ambrosina de Macedo, 184 Casa 10</t>
  </si>
  <si>
    <t>Vila Mariana</t>
  </si>
  <si>
    <t xml:space="preserve">São Paulo </t>
  </si>
  <si>
    <t>04.013-030</t>
  </si>
  <si>
    <t>(11) 5572-8650</t>
  </si>
  <si>
    <t>alessandraleone@terra.com.br</t>
  </si>
  <si>
    <t>Camila/Viviane</t>
  </si>
  <si>
    <t>(11) 2872-8650</t>
  </si>
  <si>
    <t>SEDEC</t>
  </si>
  <si>
    <t>Marta Lúcia Lemo</t>
  </si>
  <si>
    <t>Sec. De Desenvolvimento</t>
  </si>
  <si>
    <t>Secretaria de Desenvolvimento econômico</t>
  </si>
  <si>
    <t>31.846.892/0001-70</t>
  </si>
  <si>
    <t xml:space="preserve">Praça Mariana Rocha Leão, 20 </t>
  </si>
  <si>
    <t>Itatiaia</t>
  </si>
  <si>
    <t>27.580-000</t>
  </si>
  <si>
    <t>(24)33526777 - Ramal 325</t>
  </si>
  <si>
    <t>sedec@itatiaia.rj.gov.br</t>
  </si>
  <si>
    <t>Marta</t>
  </si>
  <si>
    <t>Maxiplan Investimentos</t>
  </si>
  <si>
    <t>Nivaldo Nass</t>
  </si>
  <si>
    <t>NN Empreendimentos ltda</t>
  </si>
  <si>
    <t>79.361.366/0001-46</t>
  </si>
  <si>
    <t>Rua Jacob Eisenhut, 312 apto 901</t>
  </si>
  <si>
    <t>89.203-070</t>
  </si>
  <si>
    <t>(47) 34514323</t>
  </si>
  <si>
    <t>nivaldo@cajadina.com.br</t>
  </si>
  <si>
    <t>Nivaldo</t>
  </si>
  <si>
    <t>Viviane Fernandes Barabach</t>
  </si>
  <si>
    <t>Viviane</t>
  </si>
  <si>
    <t>030958369-10</t>
  </si>
  <si>
    <t>Rua Carlos Lampe, 121</t>
  </si>
  <si>
    <t>São Rafael</t>
  </si>
  <si>
    <t xml:space="preserve">Rio Negrinho </t>
  </si>
  <si>
    <t>89.295-000</t>
  </si>
  <si>
    <t>(47) 32035000</t>
  </si>
  <si>
    <t>sacc@certaceramica.com.br</t>
  </si>
  <si>
    <t>Viger</t>
  </si>
  <si>
    <t xml:space="preserve">Mário </t>
  </si>
  <si>
    <t>Mário Alberto Kleinowski</t>
  </si>
  <si>
    <t>90.222.985/0001-92</t>
  </si>
  <si>
    <t>Av. das Hortências, 3789 - Conj. 404</t>
  </si>
  <si>
    <t>(51) 34421885 / 99864308</t>
  </si>
  <si>
    <t>viger@terra.com.br</t>
  </si>
  <si>
    <t>Maria Ester Pinho</t>
  </si>
  <si>
    <t>e.p.k@terra.com.br</t>
  </si>
  <si>
    <t>(51) 34421885 / 98997672</t>
  </si>
  <si>
    <t>J.R.O.</t>
  </si>
  <si>
    <t>Norma - Prefeitura de Rio das Flores</t>
  </si>
  <si>
    <t>J.R.O Silva Produções e Organização e Sonorização de Eventos</t>
  </si>
  <si>
    <t>11.175.804/0001-48</t>
  </si>
  <si>
    <t>Rua Prefeito Hilton Dutra Navarro, 08B</t>
  </si>
  <si>
    <t>Rio das Flores</t>
  </si>
  <si>
    <t>27.660-000</t>
  </si>
  <si>
    <t>(24) 98285228 / 24580475</t>
  </si>
  <si>
    <t>culturismo@pmrf-rj.com.br</t>
  </si>
  <si>
    <t>Norma</t>
  </si>
  <si>
    <t>Prefeitura de Ibirubá</t>
  </si>
  <si>
    <t>Margrid</t>
  </si>
  <si>
    <t>87.564.381/0001-10</t>
  </si>
  <si>
    <t>Rua Tiradentes, 700</t>
  </si>
  <si>
    <t>Ibirubá</t>
  </si>
  <si>
    <t>98.200-000</t>
  </si>
  <si>
    <t>(55) 33248500/ 33248505/ 84124281</t>
  </si>
  <si>
    <t>compras@ibiruba.rs.gov.br</t>
  </si>
  <si>
    <t>Tissi Distribuidora</t>
  </si>
  <si>
    <t>Jonas</t>
  </si>
  <si>
    <t>Tissi Com e instalações de materiais Elétricos Ltda ME</t>
  </si>
  <si>
    <t>01.970.347/0001-20</t>
  </si>
  <si>
    <t>Est. Paulo Voltolini 175</t>
  </si>
  <si>
    <t>Nereu Ramos</t>
  </si>
  <si>
    <t>89.265-830</t>
  </si>
  <si>
    <t>compras.tissi@yahoo.com.br</t>
  </si>
  <si>
    <t>Tatiana Faria</t>
  </si>
  <si>
    <t>Tatiana</t>
  </si>
  <si>
    <t>Tatiana Elisa Siniscalchi Faria</t>
  </si>
  <si>
    <t>296.756.748-57</t>
  </si>
  <si>
    <t>Rua Professora Escolástica de Tole do Pontes, 174</t>
  </si>
  <si>
    <t xml:space="preserve">Jundiaí </t>
  </si>
  <si>
    <t>13.209-290</t>
  </si>
  <si>
    <t>(11) 9943-6964</t>
  </si>
  <si>
    <t>tatianaesfaria@gmail.com</t>
  </si>
  <si>
    <t>Shopping Center Celeiro Ltda</t>
  </si>
  <si>
    <t>Nelson</t>
  </si>
  <si>
    <t>Shopping Center Celeiro</t>
  </si>
  <si>
    <t>25.650.250/0001-06</t>
  </si>
  <si>
    <t xml:space="preserve">Av. Monte Verde, 743 </t>
  </si>
  <si>
    <t>Monte Verde</t>
  </si>
  <si>
    <t>Camanducaia</t>
  </si>
  <si>
    <t>37.653-000</t>
  </si>
  <si>
    <t>(35) 3435-1677</t>
  </si>
  <si>
    <t>(35) 3438-1677</t>
  </si>
  <si>
    <t>SINBI</t>
  </si>
  <si>
    <t>Silvana S. Sanchez</t>
  </si>
  <si>
    <t>Supervisora administrativa</t>
  </si>
  <si>
    <t>Sindicato das Industrias do Calçado e Vestuário de Birigui</t>
  </si>
  <si>
    <t>51.098.390/0001-15</t>
  </si>
  <si>
    <t>Rua Roberto Clark, 460</t>
  </si>
  <si>
    <t>16.200-043</t>
  </si>
  <si>
    <t>financeiro@sindicato.org.br</t>
  </si>
  <si>
    <t>Silvana</t>
  </si>
  <si>
    <t>OVG</t>
  </si>
  <si>
    <t>Luciano Dantas</t>
  </si>
  <si>
    <t>Organização das Voluntárias de Goiás</t>
  </si>
  <si>
    <t>02.106.664/0001-65</t>
  </si>
  <si>
    <t>Rua T-14, 249</t>
  </si>
  <si>
    <t>74.230-130</t>
  </si>
  <si>
    <t>lcdjales@gmail.com</t>
  </si>
  <si>
    <t>Camilo Vargas</t>
  </si>
  <si>
    <t>Nelo</t>
  </si>
  <si>
    <t>299.575.409-04</t>
  </si>
  <si>
    <t>Rua Germano Wagner,10</t>
  </si>
  <si>
    <t>Centenário</t>
  </si>
  <si>
    <t>Jarágua do Sul</t>
  </si>
  <si>
    <t>89.256-800</t>
  </si>
  <si>
    <t>(47) 3370-0162</t>
  </si>
  <si>
    <t>Lúcio</t>
  </si>
  <si>
    <t>Favani Emporium</t>
  </si>
  <si>
    <t>Rafael</t>
  </si>
  <si>
    <t>FAVANI EMPORIUM ARTIGOS DE DECORACAO LTDA - M</t>
  </si>
  <si>
    <t>14.397.081/0001-10</t>
  </si>
  <si>
    <t>001849951.00-86</t>
  </si>
  <si>
    <t>Rua Julio Diniz 310, Galpão 01</t>
  </si>
  <si>
    <t>Santa Branca</t>
  </si>
  <si>
    <t>31.565-180</t>
  </si>
  <si>
    <t>Odete L B Bez EPP</t>
  </si>
  <si>
    <t>Fabricio</t>
  </si>
  <si>
    <t>08.248.067/0001-51</t>
  </si>
  <si>
    <t>Rua Jacob Luiz Busata, 57</t>
  </si>
  <si>
    <t>Erechim</t>
  </si>
  <si>
    <t>99.700-000</t>
  </si>
  <si>
    <t>(54) 3522-1222</t>
  </si>
  <si>
    <t>fabricio@hidroluzdistribuidora.com.br</t>
  </si>
  <si>
    <t>Tendas e Companhia Ltda ME</t>
  </si>
  <si>
    <t>Fátima</t>
  </si>
  <si>
    <t>08.508.151/0001-67</t>
  </si>
  <si>
    <t>Rod. BR101 Km 281, SNº Lt 02 - Qd08</t>
  </si>
  <si>
    <t>Duques</t>
  </si>
  <si>
    <t>Tangua</t>
  </si>
  <si>
    <t>24.890-000</t>
  </si>
  <si>
    <t>21 2234-0196</t>
  </si>
  <si>
    <t>compras@tendasecia.com.br</t>
  </si>
  <si>
    <t>Carla</t>
  </si>
  <si>
    <t>carla@tendasecia.com.br</t>
  </si>
  <si>
    <t>Item Presentes e Utilidades</t>
  </si>
  <si>
    <t>Gilma</t>
  </si>
  <si>
    <t>Zilma Natalina Oliveira Santos</t>
  </si>
  <si>
    <t>07.480.112/0001-36</t>
  </si>
  <si>
    <t>Av. Cônego Miguel Monteiro, 375</t>
  </si>
  <si>
    <t>(77) 3455-1545</t>
  </si>
  <si>
    <t>gilmaceli@hotmail.com</t>
  </si>
  <si>
    <t>Heliotrop Comercio de Bijouterias Ltda</t>
  </si>
  <si>
    <t>Maria Celia</t>
  </si>
  <si>
    <t>72.343.635/0001-00</t>
  </si>
  <si>
    <t>22.451-040</t>
  </si>
  <si>
    <t>financeirogl@aol.com</t>
  </si>
  <si>
    <t>Prefeitura de Dois Vizinhos</t>
  </si>
  <si>
    <t>Av. Rio Grande do Sul, 130</t>
  </si>
  <si>
    <t>Dois Vizinhos</t>
  </si>
  <si>
    <t>85.660-000</t>
  </si>
  <si>
    <t>(46) 3536-8800</t>
  </si>
  <si>
    <t>Pé com Pé Calçados</t>
  </si>
  <si>
    <t>Alessandra/ Érica</t>
  </si>
  <si>
    <t>Pé com Pé com Calçados</t>
  </si>
  <si>
    <t>55.541.130/0001-23</t>
  </si>
  <si>
    <t>Rua Manoel Cottas de Azevedo, 71/91</t>
  </si>
  <si>
    <t>Jardim Klayton</t>
  </si>
  <si>
    <t>16.203-041</t>
  </si>
  <si>
    <t>(18)3643-5500/ 3643-5503</t>
  </si>
  <si>
    <t>alessandra@pecompe.com.br / erica@pecompe.com.br</t>
  </si>
  <si>
    <t>Adriana Andózia</t>
  </si>
  <si>
    <t>andozia@pecompe.com.br</t>
  </si>
  <si>
    <t>(18) 3643-5516</t>
  </si>
  <si>
    <t>ACIL Limeira</t>
  </si>
  <si>
    <t>Reinaldo/Eliane</t>
  </si>
  <si>
    <t>Associação Comercial e Industrial de limeira</t>
  </si>
  <si>
    <t>51.486.900/0001-21</t>
  </si>
  <si>
    <t>Rua Santa Cruz, 647</t>
  </si>
  <si>
    <t>13.480-041</t>
  </si>
  <si>
    <t>(19) 34044900/ 34044906</t>
  </si>
  <si>
    <t>eventosacil@acil.org.br</t>
  </si>
  <si>
    <t>Prefeitura de Pérola</t>
  </si>
  <si>
    <t>Gleice</t>
  </si>
  <si>
    <t>81.478.133/0001-70</t>
  </si>
  <si>
    <t>Rua do Rosário, 202 Sala 01</t>
  </si>
  <si>
    <t>Pérola</t>
  </si>
  <si>
    <t>87.540-000</t>
  </si>
  <si>
    <t>(44) 3636-8300</t>
  </si>
  <si>
    <t>prefeituradeperola@gmail.com</t>
  </si>
  <si>
    <t>Antonio Nunes</t>
  </si>
  <si>
    <t>ctperola@gmail.com</t>
  </si>
  <si>
    <t>Daniela Vasconcellos</t>
  </si>
  <si>
    <t>Daniela</t>
  </si>
  <si>
    <t>Daniela Vasconcelos</t>
  </si>
  <si>
    <t>274.280.998-89</t>
  </si>
  <si>
    <t>Rua Dom Antonio Barreiros, 111 - Apto 21B</t>
  </si>
  <si>
    <t>Vila Gumercindo</t>
  </si>
  <si>
    <t>04.134-090</t>
  </si>
  <si>
    <t>(11) 3571-5569</t>
  </si>
  <si>
    <t>daniela.leite@ig.com.br</t>
  </si>
  <si>
    <t>Prefeitura de Camanducaia</t>
  </si>
  <si>
    <t>Francisco de Assis Morarotto</t>
  </si>
  <si>
    <t>17.935.396/0001-61</t>
  </si>
  <si>
    <t>Rua Prof. Francisco Manoel do Nascimento, 15</t>
  </si>
  <si>
    <t>37.650-000</t>
  </si>
  <si>
    <t>(35) 3433-1323 / 9100-6935</t>
  </si>
  <si>
    <t>turismo@camanducaia.mg.gov.br</t>
  </si>
  <si>
    <t>Câmara de Dirigentes Lojistas de Araranguá</t>
  </si>
  <si>
    <t>Luciana Daitx</t>
  </si>
  <si>
    <t>82.544.743/0001-97</t>
  </si>
  <si>
    <t>Av. Getúlio Vargas, 352, Sala 24</t>
  </si>
  <si>
    <t>Cen</t>
  </si>
  <si>
    <t>(48) 3522-0102 / 9132-7700</t>
  </si>
  <si>
    <t>executivo@ararangua.cdl-sc.org.br</t>
  </si>
  <si>
    <t>Qualiterme Usinagem Ltda</t>
  </si>
  <si>
    <t>Antônia</t>
  </si>
  <si>
    <t>Qualiterme Usinagem Ltda - ME</t>
  </si>
  <si>
    <t>10.810.878/0001-46</t>
  </si>
  <si>
    <t>Dorothovio do Nascimento, 1940</t>
  </si>
  <si>
    <t xml:space="preserve">Distrito Industrial </t>
  </si>
  <si>
    <t>89.223-600</t>
  </si>
  <si>
    <t>(47) 3473-1755</t>
  </si>
  <si>
    <t>qualiterme@hotmail.com</t>
  </si>
  <si>
    <t>Prefeitura de Coromandel</t>
  </si>
  <si>
    <t>Setor de Licitação</t>
  </si>
  <si>
    <t>18.591.149/0001-58</t>
  </si>
  <si>
    <t>Rua Artur Bernardes, 170</t>
  </si>
  <si>
    <t>Coromandel</t>
  </si>
  <si>
    <t>38.550-000</t>
  </si>
  <si>
    <t>(34) 3841-1344</t>
  </si>
  <si>
    <t>compraspmc@coromandel.mg.gov.br</t>
  </si>
  <si>
    <t>Prefeitura de Barra do Piraí</t>
  </si>
  <si>
    <t>Rosangela Abbud Fernandez</t>
  </si>
  <si>
    <t>Diretora de Cultura</t>
  </si>
  <si>
    <t>28.576.080/0001-47</t>
  </si>
  <si>
    <t>Travessa Assunção, 69</t>
  </si>
  <si>
    <t>Barra do Piraí</t>
  </si>
  <si>
    <t>27.123-080</t>
  </si>
  <si>
    <t>(24) 2444-4588 / 2443-2566</t>
  </si>
  <si>
    <t>rosangelabbud@hotmail.com</t>
  </si>
  <si>
    <t>Rosangela Abbud</t>
  </si>
  <si>
    <t>Prefeitura de Cerejeiras</t>
  </si>
  <si>
    <t>04.914.925/0001-07</t>
  </si>
  <si>
    <t>Avenida das Nações, 1919</t>
  </si>
  <si>
    <t>Cerejeiras</t>
  </si>
  <si>
    <t>78.997-000</t>
  </si>
  <si>
    <t>(69)3342-2343 / 3342-2671</t>
  </si>
  <si>
    <t>prefcerejeiras@hotmail.com</t>
  </si>
  <si>
    <t>Quark Engenharia</t>
  </si>
  <si>
    <t>Gerente Administrativa</t>
  </si>
  <si>
    <t>Quark Engenharia Ltda - ME</t>
  </si>
  <si>
    <t>12.496.490/0001-48</t>
  </si>
  <si>
    <t>(47) 34394100</t>
  </si>
  <si>
    <t>Prefeitura de Campo Alegre</t>
  </si>
  <si>
    <t>83.102.749/0001-77</t>
  </si>
  <si>
    <t>Rua Coronel Bueno Franco, 292</t>
  </si>
  <si>
    <t xml:space="preserve">Campo Alegre </t>
  </si>
  <si>
    <t>89.294-000</t>
  </si>
  <si>
    <t>(47) 3632-2266</t>
  </si>
  <si>
    <t>compras@campoalegre.sc.gov.br</t>
  </si>
  <si>
    <t>Bianca Genevain Dalpra Bolpato</t>
  </si>
  <si>
    <t>Bianca</t>
  </si>
  <si>
    <t>040.481.016-09</t>
  </si>
  <si>
    <t>Rua Alzira Gracia, 795</t>
  </si>
  <si>
    <t>Juiz de Fora</t>
  </si>
  <si>
    <t>36.070-730</t>
  </si>
  <si>
    <t>(32) 3214-3040 / 8847-9262</t>
  </si>
  <si>
    <t>biagene@ig.com.br</t>
  </si>
  <si>
    <t>(32) 3214-3040</t>
  </si>
  <si>
    <t>Matrix Show Eventos e Artigos de Época Ltda</t>
  </si>
  <si>
    <t>Helder</t>
  </si>
  <si>
    <t>04.409.974/0001-84</t>
  </si>
  <si>
    <t>Rua Uruguaiana, 416</t>
  </si>
  <si>
    <t>Bras</t>
  </si>
  <si>
    <t>03.050-040</t>
  </si>
  <si>
    <t>(11) 9973-8007 / 7737-5630 / 2098-0713</t>
  </si>
  <si>
    <t>matrix@matrixeventos.com.br</t>
  </si>
  <si>
    <t>Simone R. Miguel</t>
  </si>
  <si>
    <t>Prefeitura de Engenheiro Coelho</t>
  </si>
  <si>
    <t>67.996.363/0001-08</t>
  </si>
  <si>
    <t>Rua Domingos Franco de Oliveira, 1645</t>
  </si>
  <si>
    <t>Pq. Das Industrias</t>
  </si>
  <si>
    <t>Engenheiro Coelho</t>
  </si>
  <si>
    <t>13.165-000</t>
  </si>
  <si>
    <t>(19) 3857-8000</t>
  </si>
  <si>
    <t>fernando.licitacoes@yahoo.com.br</t>
  </si>
  <si>
    <t>Luiz Fernando Rospendovski</t>
  </si>
  <si>
    <t>Espera Neném</t>
  </si>
  <si>
    <t>Carolina Perolin</t>
  </si>
  <si>
    <t>Mara Regina Serafim Weber Enxovais ME</t>
  </si>
  <si>
    <t>10.789.194/0001-00</t>
  </si>
  <si>
    <t>Rua Anita garibaldi, 231</t>
  </si>
  <si>
    <t>89203-570</t>
  </si>
  <si>
    <t>47 3028-4561</t>
  </si>
  <si>
    <t>carolina@eikoncomunicacao.com.br</t>
  </si>
  <si>
    <t>Cooperativa de Produção Ind. E Comercialização Edson Adão Lins</t>
  </si>
  <si>
    <t>Joel</t>
  </si>
  <si>
    <t>08.037.081/0001-06</t>
  </si>
  <si>
    <t>Assentamento José Maria</t>
  </si>
  <si>
    <t>(49) 9106-2421</t>
  </si>
  <si>
    <t>tomazipt@gmail.com</t>
  </si>
  <si>
    <t>Rafael Augusto Lazzari</t>
  </si>
  <si>
    <t>007.619.029-37</t>
  </si>
  <si>
    <t>Rua Angelo Store, 68</t>
  </si>
  <si>
    <t>89216-440</t>
  </si>
  <si>
    <t>(47) 96008181</t>
  </si>
  <si>
    <t>rrmudancacompleta@hotmail.com</t>
  </si>
  <si>
    <t xml:space="preserve">Vinicius  Eventos </t>
  </si>
  <si>
    <t>Vinicius</t>
  </si>
  <si>
    <t>Vinicius Buzo Vilalva Eventos ME</t>
  </si>
  <si>
    <t>07.281.712/0001-75</t>
  </si>
  <si>
    <t>Avenida Fortunato Targino Granja, 2932</t>
  </si>
  <si>
    <t>Albino Zan</t>
  </si>
  <si>
    <t>15.502-106</t>
  </si>
  <si>
    <t>(17) 3421-1815 / 9609-9357 / 9631-0245</t>
  </si>
  <si>
    <t>Marilene Bezerra</t>
  </si>
  <si>
    <t xml:space="preserve">Marilene  </t>
  </si>
  <si>
    <t>Marilene Silva Matias Bezerra</t>
  </si>
  <si>
    <t>073.706.524-91</t>
  </si>
  <si>
    <t>Rua Mal. Mascarenha de Morais, 96 - Ap 901</t>
  </si>
  <si>
    <t>Copacabana</t>
  </si>
  <si>
    <t>22.030-040</t>
  </si>
  <si>
    <t>(21) 22351208 / 99777523</t>
  </si>
  <si>
    <t>leninhamatias@yahoo.com.br</t>
  </si>
  <si>
    <t>Marilene</t>
  </si>
  <si>
    <t>Prefeitura Municipal de Ubiratã</t>
  </si>
  <si>
    <t>Dejivan</t>
  </si>
  <si>
    <t>Município de Ubiratã</t>
  </si>
  <si>
    <t>76.950.096/0001-10</t>
  </si>
  <si>
    <t>Av. Nilza de Oliveira Pipino, 1852 CX postal 24</t>
  </si>
  <si>
    <t>Ubiratã</t>
  </si>
  <si>
    <t>85.440-000</t>
  </si>
  <si>
    <t>(44) 35434355</t>
  </si>
  <si>
    <t>esporte@ubirata.pr.gov.br</t>
  </si>
  <si>
    <t>Prefeitura de Londrina</t>
  </si>
  <si>
    <t>Cristiano Feijó</t>
  </si>
  <si>
    <t>75.771.477/0001-70</t>
  </si>
  <si>
    <t>Av. Duque Caxias, 635</t>
  </si>
  <si>
    <t>Jardim Mazzei II</t>
  </si>
  <si>
    <t>Londrina</t>
  </si>
  <si>
    <t>86.015-901</t>
  </si>
  <si>
    <t>Prefeitura de Terra Roxa</t>
  </si>
  <si>
    <t>75.587.204/0001-70</t>
  </si>
  <si>
    <t>Av. Presidente Costa e Silva, 95</t>
  </si>
  <si>
    <t>Terra Roxa</t>
  </si>
  <si>
    <t>85.990-000</t>
  </si>
  <si>
    <t>(44) 3645-1122</t>
  </si>
  <si>
    <t>Mercolux</t>
  </si>
  <si>
    <t>Mercolux Comercial Elétrica Ltda</t>
  </si>
  <si>
    <t>01.614.582/0001-69</t>
  </si>
  <si>
    <t>Av. Irineu Bornhausen, 855</t>
  </si>
  <si>
    <t>São João</t>
  </si>
  <si>
    <t>88.304-000</t>
  </si>
  <si>
    <t>(47) 33481313</t>
  </si>
  <si>
    <t>Prefeitura de Garuva</t>
  </si>
  <si>
    <t>83.102.848/0001-59</t>
  </si>
  <si>
    <t>Av. Celso Ramos, 1614</t>
  </si>
  <si>
    <t>Garuva</t>
  </si>
  <si>
    <t>(47) 3445-8205</t>
  </si>
  <si>
    <t>licitacoes@garuva.sc.gov.br</t>
  </si>
  <si>
    <t>Prefeitura de Balneário Piçarras</t>
  </si>
  <si>
    <t>83.102.335/0001-48</t>
  </si>
  <si>
    <t>Rua Alexandre Guilherme Figueiredo, 68</t>
  </si>
  <si>
    <t>Balneário Piçarras</t>
  </si>
  <si>
    <t>88.380-000</t>
  </si>
  <si>
    <t>(47) 3347-4747</t>
  </si>
  <si>
    <t>compraspmp@picarras.sc.gov.br</t>
  </si>
  <si>
    <t>Flavia Coradini</t>
  </si>
  <si>
    <t>Prefeitura de Santos Dumont</t>
  </si>
  <si>
    <t>Santos Dumont</t>
  </si>
  <si>
    <t>36.240-000</t>
  </si>
  <si>
    <t>mall@sdnet.com.br</t>
  </si>
  <si>
    <t>Maria Alzira</t>
  </si>
  <si>
    <t xml:space="preserve">Jornal o Liberal Regional </t>
  </si>
  <si>
    <t>Dennys</t>
  </si>
  <si>
    <t>Editora Clube Ltda</t>
  </si>
  <si>
    <t>05.671.925/0001-88</t>
  </si>
  <si>
    <t>Floriano Peixoto, 805</t>
  </si>
  <si>
    <t>Vila Medonça</t>
  </si>
  <si>
    <t>16.015-000</t>
  </si>
  <si>
    <t>(18) 3117-6640</t>
  </si>
  <si>
    <t>dennys@srcomunicacao.com</t>
  </si>
  <si>
    <t>(18) 3117-6641</t>
  </si>
  <si>
    <t>Prefeitura Municipal de Chiapetta</t>
  </si>
  <si>
    <t>87.613.055/0001-55</t>
  </si>
  <si>
    <t>Av. Ipiranga, 1544</t>
  </si>
  <si>
    <t>centro</t>
  </si>
  <si>
    <t>Chiapetta</t>
  </si>
  <si>
    <t>98.760-000</t>
  </si>
  <si>
    <t>(55) 3784-1300</t>
  </si>
  <si>
    <t>Luciana</t>
  </si>
  <si>
    <t>07.633.040/0001-10</t>
  </si>
  <si>
    <t>Praça Lauro Carneiro de Loyola, 10</t>
  </si>
  <si>
    <t>Prefeitura de Planalto</t>
  </si>
  <si>
    <t>Luciane</t>
  </si>
  <si>
    <t>87.612.891/0001-15</t>
  </si>
  <si>
    <t>Rua Humberto de Campos</t>
  </si>
  <si>
    <t>Planalto</t>
  </si>
  <si>
    <t>98.470-000</t>
  </si>
  <si>
    <t>(55) 3794-1250</t>
  </si>
  <si>
    <t>lucianepanissi@yahoo.com.br</t>
  </si>
  <si>
    <t>Cidade:</t>
  </si>
  <si>
    <t>Telefone:</t>
  </si>
  <si>
    <t>Estado:</t>
  </si>
  <si>
    <t>PEDIDO</t>
  </si>
  <si>
    <t>Cliente n.º :</t>
  </si>
  <si>
    <t>Contato:</t>
  </si>
  <si>
    <t>Cargo:</t>
  </si>
  <si>
    <t>Razão Social:</t>
  </si>
  <si>
    <t>CNPJ:</t>
  </si>
  <si>
    <t>I.E.:</t>
  </si>
  <si>
    <t>Endereço:</t>
  </si>
  <si>
    <t>Bairro:</t>
  </si>
  <si>
    <t>CEP:</t>
  </si>
  <si>
    <t>e-mail:</t>
  </si>
  <si>
    <t>Contato financ.:</t>
  </si>
  <si>
    <t>CONDIÇÕES DE PAGAMENTO</t>
  </si>
  <si>
    <t>Data de vencimento</t>
  </si>
  <si>
    <t>Alt</t>
  </si>
  <si>
    <t>TOTAL GERAL</t>
  </si>
  <si>
    <t>Expedição:</t>
  </si>
  <si>
    <t>Entrega:</t>
  </si>
  <si>
    <t>Atendente :</t>
  </si>
  <si>
    <t>Ass:</t>
  </si>
  <si>
    <t>OBSERVAÇÕES</t>
  </si>
  <si>
    <t>Valor (R$)</t>
  </si>
  <si>
    <t>e-mail</t>
  </si>
  <si>
    <t>Data fechamento:</t>
  </si>
  <si>
    <t>Valor do pedido:</t>
  </si>
  <si>
    <t>FORMAS DE PAGAMENTO</t>
  </si>
  <si>
    <t>CHEQUE</t>
  </si>
  <si>
    <t>QUANTIDADE DE PARCELAS</t>
  </si>
  <si>
    <t>VALOR (R$)</t>
  </si>
  <si>
    <t>1º VECIMENTO</t>
  </si>
  <si>
    <t>2º VECIMENTO</t>
  </si>
  <si>
    <t>3º VECIMENTO</t>
  </si>
  <si>
    <t>4º VECIMENTO</t>
  </si>
  <si>
    <t>VISTO DOS RESPONSÁVEIS</t>
  </si>
  <si>
    <t>Valor total</t>
  </si>
  <si>
    <t>PRODUTO:</t>
  </si>
  <si>
    <t>OPERAÇÃO:</t>
  </si>
  <si>
    <t>Pagamento à vista</t>
  </si>
  <si>
    <t>Pagamento parcelado em 2 vezes, sendo 50% na confirmação do pedido e 50% no despacho da mercadoria</t>
  </si>
  <si>
    <t>Pagamento parcelado em 3 vezes, sendo 1- entrada e saldo em 30 e 60dd</t>
  </si>
  <si>
    <t>Pagamento parcelado em 4 vezes, sendo 1- entrada e saldo em 30 / 60 e 90dd</t>
  </si>
  <si>
    <t>30% de entrada e saldo em 3x ( sendo a 1ª no despacho da mercadoria e as demais parcelas em 30/60 dd)</t>
  </si>
  <si>
    <t>Miguel Simões</t>
  </si>
  <si>
    <t>BOLETO</t>
  </si>
  <si>
    <t>DEPÓSITO BB LF</t>
  </si>
  <si>
    <t>INFORMAÇÕES DE TRANSPORTE</t>
  </si>
  <si>
    <t>R$ Frete</t>
  </si>
  <si>
    <t>Telefone</t>
  </si>
  <si>
    <t>Transcaçula Transportes Ltda ME</t>
  </si>
  <si>
    <t>Viação Garcia Ltda</t>
  </si>
  <si>
    <t>Aceville Transportes Ltda</t>
  </si>
  <si>
    <t>Rota Brasil Transportes Ltda</t>
  </si>
  <si>
    <t>Transville Transportes e Serviços Ltda</t>
  </si>
  <si>
    <t>Transporte Mann Ltda</t>
  </si>
  <si>
    <t>Kenya SA Transporte e Logística</t>
  </si>
  <si>
    <t>Transportadora Delzan Ltda</t>
  </si>
  <si>
    <t>Transportes Waldemar Ltda</t>
  </si>
  <si>
    <t>Reunidas Transportadora Rodoviária de Cargas</t>
  </si>
  <si>
    <t>Transportadora Plimor Ltda</t>
  </si>
  <si>
    <t>Meridional Cargas Ltda</t>
  </si>
  <si>
    <t>RPJ Logística &amp; Transportes Ltda ME</t>
  </si>
  <si>
    <t>B. Transportes Ltda</t>
  </si>
  <si>
    <t>Transportes Gelsleishter</t>
  </si>
  <si>
    <t>Remac - AS Transportes Rodoviários</t>
  </si>
  <si>
    <t>Rodonaves Transportes e Encomendas Ltda</t>
  </si>
  <si>
    <t>Braspress Transportes Urgentes LTDA</t>
  </si>
  <si>
    <t>Silvio Transportes</t>
  </si>
  <si>
    <t>Transportes Ramthun</t>
  </si>
  <si>
    <t>MTR Transporte Ltda</t>
  </si>
  <si>
    <t>TNT Mercurio</t>
  </si>
  <si>
    <t>Itamar de Freitas Costa</t>
  </si>
  <si>
    <t>Keller Transportes Ltda</t>
  </si>
  <si>
    <t>88.317.847/0012-06</t>
  </si>
  <si>
    <t>57.692.055/0050-05</t>
  </si>
  <si>
    <t>09.473.734/0001-62</t>
  </si>
  <si>
    <t>82.666.983/0004-07</t>
  </si>
  <si>
    <t>78.586.674/0142-48</t>
  </si>
  <si>
    <t>81.560.047/0001-01</t>
  </si>
  <si>
    <t>02.297.092/0001-49</t>
  </si>
  <si>
    <t>82.604.042/0001-04</t>
  </si>
  <si>
    <t>78.663.788/0001-03</t>
  </si>
  <si>
    <t>03.225.625/0039-12</t>
  </si>
  <si>
    <t>04.195.643/0008-65</t>
  </si>
  <si>
    <t xml:space="preserve">02.426.588/0004-18 </t>
  </si>
  <si>
    <t>89.317.697/0018-80</t>
  </si>
  <si>
    <t>83.083.428/0001-72</t>
  </si>
  <si>
    <t>00.428.307/0001-98</t>
  </si>
  <si>
    <t>88.085.485/0031-20</t>
  </si>
  <si>
    <t>23.864.838/0013-62</t>
  </si>
  <si>
    <t>07.087.598/0003-09</t>
  </si>
  <si>
    <t>04.353.469/0032-61</t>
  </si>
  <si>
    <t>78.861.168/0001-89</t>
  </si>
  <si>
    <t>75.324.905/0007-01</t>
  </si>
  <si>
    <t>07.575.651/0055-41</t>
  </si>
  <si>
    <t>44.914.992/0024-24</t>
  </si>
  <si>
    <t>48.740.351/0022-90</t>
  </si>
  <si>
    <t>79.286.142/0001-17</t>
  </si>
  <si>
    <t>85.459.857/0008-01</t>
  </si>
  <si>
    <t>04.503.660/0002-27</t>
  </si>
  <si>
    <t>81.771.669/0003-40</t>
  </si>
  <si>
    <t>73.202.640/0003-10</t>
  </si>
  <si>
    <t>88.610.266/0006-01</t>
  </si>
  <si>
    <t>95.591.723/0024-05</t>
  </si>
  <si>
    <t>193.982.639-04</t>
  </si>
  <si>
    <t>Nome / Razão Social</t>
  </si>
  <si>
    <t>CPF / CNPJ</t>
  </si>
  <si>
    <t>Compr</t>
  </si>
  <si>
    <t>(47)3467-8000</t>
  </si>
  <si>
    <t>(47) 3348-2779</t>
  </si>
  <si>
    <t>(47) 3454-7290</t>
  </si>
  <si>
    <t>(47) 3463-7938</t>
  </si>
  <si>
    <t>Rápido Transpaulo Ltda.</t>
  </si>
  <si>
    <t>Expresso Araçatuba Transportes e Logistica Ltda.</t>
  </si>
  <si>
    <t>Ouro Negro Transportes Ltda</t>
  </si>
  <si>
    <t>Expresso São Miguel Ltda</t>
  </si>
  <si>
    <t>VRG Linhas Aéreas</t>
  </si>
  <si>
    <t>Transportes Bertolini Ltda</t>
  </si>
  <si>
    <t>Chtrans Transportes</t>
  </si>
  <si>
    <t>Expresso Javali S/A</t>
  </si>
  <si>
    <t>NOME</t>
  </si>
  <si>
    <t>ASSINATURA</t>
  </si>
  <si>
    <t>À VISTA EM DINHEIRO</t>
  </si>
  <si>
    <t>Frete:</t>
  </si>
  <si>
    <t>DEPÓSITO SANTANDER LF</t>
  </si>
  <si>
    <t>End. Entrega:</t>
  </si>
  <si>
    <t>Frete por conta</t>
  </si>
  <si>
    <t>Pagamento através de boleto bancário (o boleto será encaminhado via e-mail pelo dept. financeiro)</t>
  </si>
  <si>
    <t>FG89</t>
  </si>
  <si>
    <t>FG16P</t>
  </si>
  <si>
    <t>Previsão de despacho &gt;&gt;&gt;&gt;</t>
  </si>
  <si>
    <t>Pagamento parcelado em 5 vezes, sendo 30% na confirmação do pedido e saldo em 4 parcelas fixas.</t>
  </si>
  <si>
    <t>Negociação Especial de Feira - 10% de desconto com pagamento parcelado em 3X, sendo a 1ª no despacho da mercadoria e as demais em 30 e 60dd</t>
  </si>
  <si>
    <t>30% de entrada e saldo em 2x ( sendo a 1ª no despacho da mercadoria e as demais parcelas em 30 dd)</t>
  </si>
  <si>
    <t>FG63P</t>
  </si>
  <si>
    <t>FG63M</t>
  </si>
  <si>
    <t>FG63G</t>
  </si>
  <si>
    <t>Casinhas</t>
  </si>
  <si>
    <t>Pinheiro Natalino verde, com bolas vermelhas e estrelas douradas, produzido em fibra de vidro</t>
  </si>
  <si>
    <t>Pinheiro Natalino verde, com bolas  e estrelas douradas, produzido em fibra de vidro</t>
  </si>
  <si>
    <t>Pinheiro Natalino na cor prata, com bolas  vermelhas e estrelas douradas, produzido em fibra de vidro</t>
  </si>
  <si>
    <t>Pinheiro Natalino dourado, nevado, com bolas vermelhas e estrelas prateadas, produzido em fibra de vidro</t>
  </si>
  <si>
    <t>Pinheiro Natalino verde, nevado, com bolas  vermelhas e estrelas douradas, produzido em fibra de vidro</t>
  </si>
  <si>
    <t>Pinheiro Natalino verde, nevado, com bolas e estrelas douradas, produzido em fibra de vidro</t>
  </si>
  <si>
    <t>AD01</t>
  </si>
  <si>
    <t>Gláucio Martins Queiroz</t>
  </si>
  <si>
    <t>Secretaria de Turismo, Esporte e Lazer</t>
  </si>
  <si>
    <t>28.645.786/0001-13</t>
  </si>
  <si>
    <t>Rua Julio Vieitas, 88</t>
  </si>
  <si>
    <t>São Sebastião do Alto</t>
  </si>
  <si>
    <t>28.550-000</t>
  </si>
  <si>
    <t>(22) 2559-1160 / 2559-1107</t>
  </si>
  <si>
    <t>turesportelazeralto@hotmail.com</t>
  </si>
  <si>
    <t>Prefeitura de Vidal Ramos</t>
  </si>
  <si>
    <t>Edilson Luiz Boing</t>
  </si>
  <si>
    <t>Coordenador de Aministração</t>
  </si>
  <si>
    <t>83.102.376/0001-34</t>
  </si>
  <si>
    <t>Av. Jorge Lacerda, s/n</t>
  </si>
  <si>
    <t>Vidal Ramos</t>
  </si>
  <si>
    <t>88.443-000</t>
  </si>
  <si>
    <t>(47) 3356-1122 / 9963-3544</t>
  </si>
  <si>
    <t>compras@prefeituravidalramos.com.br</t>
  </si>
  <si>
    <t>Moriá Comércio E Serviços Ltda. ME</t>
  </si>
  <si>
    <t>10.462.173/0001-85</t>
  </si>
  <si>
    <t>174657-0</t>
  </si>
  <si>
    <t>Rua Alexandre Guimarães, 3790, Sala 01</t>
  </si>
  <si>
    <t>Nova Porto Velho</t>
  </si>
  <si>
    <t>76.820-091</t>
  </si>
  <si>
    <t>Prefeitura de Toropi</t>
  </si>
  <si>
    <t>Marli Oliveira</t>
  </si>
  <si>
    <t>Secretaria da Educação</t>
  </si>
  <si>
    <t>01.539.271/0001-82</t>
  </si>
  <si>
    <t>Rua Fernando Ferrari, s/n</t>
  </si>
  <si>
    <t>Toropi</t>
  </si>
  <si>
    <t>97.418-000</t>
  </si>
  <si>
    <t>(55) 3276-7011</t>
  </si>
  <si>
    <t>educ@toropi.rs.gov.br</t>
  </si>
  <si>
    <t>Cond. Ilha do Coral</t>
  </si>
  <si>
    <t>Adalberto Winter</t>
  </si>
  <si>
    <t>09.399.503/0001-56</t>
  </si>
  <si>
    <t>Rua Pará, 134</t>
  </si>
  <si>
    <t>89.204-420</t>
  </si>
  <si>
    <t>3435-1166</t>
  </si>
  <si>
    <t>adalberto.winter@gmail.com</t>
  </si>
  <si>
    <t>Lúcia Helena Bueno Jaú Me</t>
  </si>
  <si>
    <t>Lúcia Bueno</t>
  </si>
  <si>
    <t>04.768.881.0001-46</t>
  </si>
  <si>
    <t>Rua Sargento José Mathias, 97</t>
  </si>
  <si>
    <t>Jardim Ibirapuera</t>
  </si>
  <si>
    <t>Jaú</t>
  </si>
  <si>
    <t>17.208-361</t>
  </si>
  <si>
    <t>(14) 3624-6880 / 9754-0944</t>
  </si>
  <si>
    <t>lucia-bueno@uol.com.br</t>
  </si>
  <si>
    <t>Prefeitura de Praia Grande</t>
  </si>
  <si>
    <t>Ana</t>
  </si>
  <si>
    <t>82.913.211/0001-80</t>
  </si>
  <si>
    <t>Rua Irineu Bornhausen, 320</t>
  </si>
  <si>
    <t>Praia Grande</t>
  </si>
  <si>
    <t>88.990-000</t>
  </si>
  <si>
    <t>anapm@praiagrande.sc.gov.br</t>
  </si>
  <si>
    <t>Fundação Educacional Miguel Mofarrej</t>
  </si>
  <si>
    <t>Aroldo Natel Bosan</t>
  </si>
  <si>
    <t>44.537.199/0002-48</t>
  </si>
  <si>
    <t>Rod. BR 153, KM 338 + 420mts</t>
  </si>
  <si>
    <t>Água do Cateto</t>
  </si>
  <si>
    <t>Ourinhos</t>
  </si>
  <si>
    <t>19.909-100</t>
  </si>
  <si>
    <t xml:space="preserve">(14) 3302-1200 </t>
  </si>
  <si>
    <t>aroldo@objetivoourinhos.com.br</t>
  </si>
  <si>
    <t>Prefeitura de Xanxerê</t>
  </si>
  <si>
    <t>Diretoria de Ações Culturais</t>
  </si>
  <si>
    <t>83.009.860/0001-13</t>
  </si>
  <si>
    <t>Rua Dr. José de Miranda Ramos, 455</t>
  </si>
  <si>
    <t>Xanxerê</t>
  </si>
  <si>
    <t>89.820-000</t>
  </si>
  <si>
    <t>(49) 3441-8547</t>
  </si>
  <si>
    <t>cultura@xanxere.sc.gov.br</t>
  </si>
  <si>
    <t>Prefeitura de Muitos Capões</t>
  </si>
  <si>
    <t>Elisabete Costa da Silva</t>
  </si>
  <si>
    <t>01.621.714/0001-80</t>
  </si>
  <si>
    <t>Rus Dorval Antunes Pereira, 950</t>
  </si>
  <si>
    <t>Muitos Capões</t>
  </si>
  <si>
    <t>95.230-000</t>
  </si>
  <si>
    <t>(54)3612-2102</t>
  </si>
  <si>
    <t>imprensa@muitoscapoes.rs.gov.br</t>
  </si>
  <si>
    <t>Nivaldo Stoeberl &amp; Cia Ltda</t>
  </si>
  <si>
    <t>82.770.033/0001-85</t>
  </si>
  <si>
    <t>Rua João Stoeberl, 119</t>
  </si>
  <si>
    <t>Colonial</t>
  </si>
  <si>
    <t>(47) 8409-7824</t>
  </si>
  <si>
    <t>Cia da Obra</t>
  </si>
  <si>
    <t>Companhia da Obra Engenharia e Construções Ltda</t>
  </si>
  <si>
    <t>00.711.110/0001-61</t>
  </si>
  <si>
    <t>062.937.991-00.36</t>
  </si>
  <si>
    <t>Rua Nunes Vieira, 167</t>
  </si>
  <si>
    <t>30.350-120</t>
  </si>
  <si>
    <t>(31) 3296-8305</t>
  </si>
  <si>
    <t>ciaobra@terra.com.br</t>
  </si>
  <si>
    <t>Ampla Consultoria</t>
  </si>
  <si>
    <t>Bruno Barbosa</t>
  </si>
  <si>
    <t>Ampla Consult. em Projetos de Eng. e Arquitetura Ltda</t>
  </si>
  <si>
    <t>11.098.052/0001-69</t>
  </si>
  <si>
    <t>001451081.00-32</t>
  </si>
  <si>
    <t>Rua São Paulo, 1071, Sala 1309, Bloco A</t>
  </si>
  <si>
    <t>30.170-131</t>
  </si>
  <si>
    <t>(31) 9303-0762 / 2535-7856</t>
  </si>
  <si>
    <t>bruno@amplaprojetos.com.br</t>
  </si>
  <si>
    <t>Sengel Construções Ltda</t>
  </si>
  <si>
    <t>Wilson Starling</t>
  </si>
  <si>
    <t>17.723.933/0001-00</t>
  </si>
  <si>
    <t>062.392.918-0048</t>
  </si>
  <si>
    <t>Rua Grão Mogol, 5005</t>
  </si>
  <si>
    <t>Carmo</t>
  </si>
  <si>
    <t>30.310-010</t>
  </si>
  <si>
    <t>(31) 2122-7400 / 2122-7444</t>
  </si>
  <si>
    <t>wilson@sengel.com.br</t>
  </si>
  <si>
    <t>SAG Empreendimentos Ltda</t>
  </si>
  <si>
    <t>Silvio</t>
  </si>
  <si>
    <t>00.235.639/0001-56</t>
  </si>
  <si>
    <t>062.933.76300-00</t>
  </si>
  <si>
    <t>Rua Paulo Afonso, 304, Sala 01</t>
  </si>
  <si>
    <t>30.350-080</t>
  </si>
  <si>
    <t>(31) 3296-8127</t>
  </si>
  <si>
    <t>sagsilvio@terra.com.br</t>
  </si>
  <si>
    <t>Elisabeth Heinzelnann</t>
  </si>
  <si>
    <t>248.311.749-04</t>
  </si>
  <si>
    <t>485572-8</t>
  </si>
  <si>
    <t>Rua Ismael Carlos Correia, 23</t>
  </si>
  <si>
    <t>Saguaçú</t>
  </si>
  <si>
    <t>89.221-520</t>
  </si>
  <si>
    <t>(47) 9964-3714</t>
  </si>
  <si>
    <t>heinbeth@terra.com.br</t>
  </si>
  <si>
    <t>Doce Beijo</t>
  </si>
  <si>
    <t>Dorotea Kasten</t>
  </si>
  <si>
    <t>Doce Beijo Chocolates Ltda EPP</t>
  </si>
  <si>
    <t>81.570.020/0001-08</t>
  </si>
  <si>
    <t>Rua Aquidaban, 330</t>
  </si>
  <si>
    <t>(47) 3433-2828</t>
  </si>
  <si>
    <t>dorotea@docebeijo.com.br</t>
  </si>
  <si>
    <t>Prefeitura de São Pedro de Alcântara</t>
  </si>
  <si>
    <t>Delene S. Junckes</t>
  </si>
  <si>
    <t>01.613.101/0001-09</t>
  </si>
  <si>
    <t>Praça Leopoldo Francisco Kretzer, 01</t>
  </si>
  <si>
    <t>São Pedro de Alcântara</t>
  </si>
  <si>
    <t>88.125-000</t>
  </si>
  <si>
    <t>(48) 3277-0122</t>
  </si>
  <si>
    <t>administracao@pmspa.sc.gov.br</t>
  </si>
  <si>
    <t>Prefeitura de Capivari de Baixo</t>
  </si>
  <si>
    <t>Marilene Manoel Alexandre</t>
  </si>
  <si>
    <t>Engenheira</t>
  </si>
  <si>
    <t>95.780.441/0001-60</t>
  </si>
  <si>
    <t>Rua Ernani Cotrin, 187</t>
  </si>
  <si>
    <t>Capivari de Baixo</t>
  </si>
  <si>
    <t>88.745-000</t>
  </si>
  <si>
    <t>(48) 3621-4445 / 3621-4406 / 9986-1441</t>
  </si>
  <si>
    <t>engemari@ibest.com.br</t>
  </si>
  <si>
    <t>Prefeitura de Foz do Jordão</t>
  </si>
  <si>
    <t>Prefeitura de foz do Jordão</t>
  </si>
  <si>
    <t>01.603.719/0001-80</t>
  </si>
  <si>
    <t>Rua Padre Emílio Barbieri, s/n</t>
  </si>
  <si>
    <t>Foz do Jordão</t>
  </si>
  <si>
    <t>85.415-000</t>
  </si>
  <si>
    <t>(42) 3639-1182</t>
  </si>
  <si>
    <t>kelissg@yahoo.com.br</t>
  </si>
  <si>
    <t>Prefeitura de Vila Nova do Sul</t>
  </si>
  <si>
    <t>94.444.189/0001-55</t>
  </si>
  <si>
    <t>Av. Dario Antunes da Rosa, 432</t>
  </si>
  <si>
    <t>Vila Nova do Sul</t>
  </si>
  <si>
    <t>97.385-000</t>
  </si>
  <si>
    <t>(55) 3234-1030</t>
  </si>
  <si>
    <t>smec@vilanovanet.com.br</t>
  </si>
  <si>
    <t>Cristiane Bocchi</t>
  </si>
  <si>
    <t>019.672.569-00</t>
  </si>
  <si>
    <t>5904644-6</t>
  </si>
  <si>
    <t>Rua das Acácias, s/n</t>
  </si>
  <si>
    <t>Santa Isabel do Oeste</t>
  </si>
  <si>
    <t>85.650-000</t>
  </si>
  <si>
    <t>(47) 9912-8833</t>
  </si>
  <si>
    <t>cbocchi7@gmail.com / cristiane@ibocchi.com.br</t>
  </si>
  <si>
    <t>Prefeitura de Barra Velha</t>
  </si>
  <si>
    <t>83.102.830/0001-57</t>
  </si>
  <si>
    <t>Av. Gov. Celso Ramos, 200</t>
  </si>
  <si>
    <t>Barra Velha</t>
  </si>
  <si>
    <t>88.390-000</t>
  </si>
  <si>
    <t>(47) 3446-7705</t>
  </si>
  <si>
    <t>compras@barravelha.sc.gov.br</t>
  </si>
  <si>
    <t>Ana Batista da Silva Me</t>
  </si>
  <si>
    <t>Ana Batista</t>
  </si>
  <si>
    <t>08.930.402/0002-88</t>
  </si>
  <si>
    <t>Rua Francisco Sergio Jacinto, 266</t>
  </si>
  <si>
    <t>artesanatosemfibra@yahoo.com.br</t>
  </si>
  <si>
    <t>Luz e Forma</t>
  </si>
  <si>
    <t>Adriana Barbosa</t>
  </si>
  <si>
    <t>Luz e Forma Comércio e Decorações Ltda</t>
  </si>
  <si>
    <t>02.742.361/0002-10</t>
  </si>
  <si>
    <t>Rua Alberto Bornschein, 129</t>
  </si>
  <si>
    <t>89.216-440</t>
  </si>
  <si>
    <t>(47) 3453-2562</t>
  </si>
  <si>
    <t>luzeforma@luzeforma.com.br</t>
  </si>
  <si>
    <t>Street Decor</t>
  </si>
  <si>
    <t>Iara Montezano</t>
  </si>
  <si>
    <t>Street Decor Importação, Indústria e Comércio Ltda EPP</t>
  </si>
  <si>
    <t>12.112.382/0001-24</t>
  </si>
  <si>
    <t>Av. Edmundo Doubrawa, 313</t>
  </si>
  <si>
    <t>Z. Industrial Norte</t>
  </si>
  <si>
    <t>89.219-502</t>
  </si>
  <si>
    <t>(47) 3437-3261</t>
  </si>
  <si>
    <t>streetdecor@gmail.com</t>
  </si>
  <si>
    <t>turismo@imbituba.sc.gov.br</t>
  </si>
  <si>
    <t>Secretaria Municipal de Desenv. Ecônomico e Turístico</t>
  </si>
  <si>
    <t>Antônio Clésio Costa</t>
  </si>
  <si>
    <t>Prefeitura de Imbituba</t>
  </si>
  <si>
    <t>Av. Presidente Vargas, s/n</t>
  </si>
  <si>
    <t>(48) 3255-2374 / 3255-8377</t>
  </si>
  <si>
    <t>Prefeitura Municipal de São Miguel do Guamá</t>
  </si>
  <si>
    <t>Jango Matos</t>
  </si>
  <si>
    <t>05.193.073/0001-60</t>
  </si>
  <si>
    <t>Praça Licurgo Peixoto, 130</t>
  </si>
  <si>
    <t>São Miguel do Guamá</t>
  </si>
  <si>
    <t>68.660-000</t>
  </si>
  <si>
    <t>(91) 81665990/ 96394485</t>
  </si>
  <si>
    <t>jangomatos@yahoo.com.br</t>
  </si>
  <si>
    <t>Fundação Cultural de Joinville</t>
  </si>
  <si>
    <t>Cristovão Petry</t>
  </si>
  <si>
    <t>83.796.227/0001-12</t>
  </si>
  <si>
    <t>Avenida José Vieira, 315</t>
  </si>
  <si>
    <t>89.204-110</t>
  </si>
  <si>
    <t>47 34332190/ 34330021</t>
  </si>
  <si>
    <t>fundacao@joinvillecultural.sc.gov.br</t>
  </si>
  <si>
    <t>Prefeitura Municipal de Joinville</t>
  </si>
  <si>
    <t>83.169.623/0001-10</t>
  </si>
  <si>
    <t>Rua Hermann August Lepper, 10</t>
  </si>
  <si>
    <t>06.455-000</t>
  </si>
  <si>
    <t>CDL de Indaial</t>
  </si>
  <si>
    <t>Câmara de Dirigentes Lojistas de Indaial</t>
  </si>
  <si>
    <t>83.177.071/0001-91</t>
  </si>
  <si>
    <t>Rua Dr. Blumenau, 286</t>
  </si>
  <si>
    <t>Indaial</t>
  </si>
  <si>
    <t>Prefeitura de Bom Jesus</t>
  </si>
  <si>
    <t>Mara Kramer de Almeida</t>
  </si>
  <si>
    <t>Desenvolvimento Econômico</t>
  </si>
  <si>
    <t>Prefeitura Municipal de Bom Jesus</t>
  </si>
  <si>
    <t>87.851.200/0001-36</t>
  </si>
  <si>
    <t>Avenida Manoel Silveira Azevedo, 2987</t>
  </si>
  <si>
    <t>Bom Jesus</t>
  </si>
  <si>
    <t>95.290-000</t>
  </si>
  <si>
    <t xml:space="preserve">(54)3237-1471 - 91391496 </t>
  </si>
  <si>
    <t xml:space="preserve">desenvolvimento@bomjesus.rs.gov.br </t>
  </si>
  <si>
    <t>Prefeitura de Amambaí</t>
  </si>
  <si>
    <t xml:space="preserve">Jaqueline Raymundo </t>
  </si>
  <si>
    <t>Diretora da Fundação de Esporte e Cultura</t>
  </si>
  <si>
    <t>Prefeitura Municipal de Amambaí</t>
  </si>
  <si>
    <t>03.568.433/0001-36</t>
  </si>
  <si>
    <t>Rua Sete de Setembro, 3244</t>
  </si>
  <si>
    <t>Amambaí</t>
  </si>
  <si>
    <t>MS</t>
  </si>
  <si>
    <t>79.990-000</t>
  </si>
  <si>
    <t>(67)84661105/ 34813265</t>
  </si>
  <si>
    <t>jaqueraymundo@hotmail.com</t>
  </si>
  <si>
    <t>Fundação Lia Maria Aguiar</t>
  </si>
  <si>
    <t>Luis da Silva Goshima</t>
  </si>
  <si>
    <t>Gerente de Projetos</t>
  </si>
  <si>
    <t>10.455.425/0001-49</t>
  </si>
  <si>
    <t>(12) 3663-4293 / 3663-4658</t>
  </si>
  <si>
    <t>luiz@fundacaoliamariaguiar.org</t>
  </si>
  <si>
    <t>Prefeitura de Cascavel</t>
  </si>
  <si>
    <t>Alande Manfroi Tissiani</t>
  </si>
  <si>
    <t>Diretora de Eventos e Turismo</t>
  </si>
  <si>
    <t>Prefeitura Municipal de Cascavel</t>
  </si>
  <si>
    <t>76.208.867/0001-07</t>
  </si>
  <si>
    <t>Rua Paraná, 5000</t>
  </si>
  <si>
    <t>85.801-000</t>
  </si>
  <si>
    <t>(45) 3902-1358</t>
  </si>
  <si>
    <t>alandet@cascavel.pr.gov.br</t>
  </si>
  <si>
    <t>Fundação Cultural Ilha de São Francisco do Sul</t>
  </si>
  <si>
    <t>Aldair Carvalho</t>
  </si>
  <si>
    <t>Diretor</t>
  </si>
  <si>
    <t>79.356.713/0001-42</t>
  </si>
  <si>
    <t>Rua Marechal Floriano Peixoto, 220</t>
  </si>
  <si>
    <t>São Francisco do Sul</t>
  </si>
  <si>
    <t>89.240-000</t>
  </si>
  <si>
    <t>(47) 3444-6161 / 9133-0152</t>
  </si>
  <si>
    <t>cultura@saofranciscodosul.sc.gov.br</t>
  </si>
  <si>
    <t>Lurdes</t>
  </si>
  <si>
    <t>87.613.105/0001-02</t>
  </si>
  <si>
    <t>Rua Cel. Julio Pereira dos Santos, 465</t>
  </si>
  <si>
    <t>Sede</t>
  </si>
  <si>
    <t>Santo Augusto</t>
  </si>
  <si>
    <t>98.590-000</t>
  </si>
  <si>
    <t>(55) 3781-4390</t>
  </si>
  <si>
    <t>cultura@santoaugusto.rs.gov.br</t>
  </si>
  <si>
    <t>Nossa Casa Presentes</t>
  </si>
  <si>
    <t xml:space="preserve">Ecilda Girão </t>
  </si>
  <si>
    <t>Tiluge Comércio e Importação de Presentes Ltda</t>
  </si>
  <si>
    <t>05.885.961/0001-44</t>
  </si>
  <si>
    <t>06.684.411-8</t>
  </si>
  <si>
    <t xml:space="preserve">ecildagirao@hotmail.com </t>
  </si>
  <si>
    <t>Renata Arantes Casa</t>
  </si>
  <si>
    <t>Renata</t>
  </si>
  <si>
    <t>Renata Arantes de Sousa EPP</t>
  </si>
  <si>
    <t>11.751.060/0001-62</t>
  </si>
  <si>
    <t>10.466.223-9</t>
  </si>
  <si>
    <t>Rua 137  n. 441 qd 49 Lt 11</t>
  </si>
  <si>
    <t>Goiania</t>
  </si>
  <si>
    <t>74.170-120</t>
  </si>
  <si>
    <t>(62) 3933-4902/ 32422646</t>
  </si>
  <si>
    <t>arteycor@hotmail.com</t>
  </si>
  <si>
    <t>Alexandre</t>
  </si>
  <si>
    <t>alexandremdejesus@hotmail.com</t>
  </si>
  <si>
    <t xml:space="preserve">(62) 39334902     </t>
  </si>
  <si>
    <t>A Orquídea</t>
  </si>
  <si>
    <t>Van Leeuwen</t>
  </si>
  <si>
    <t>Axé comércial Agrícola Ltda</t>
  </si>
  <si>
    <t>58.731.993/0001-51</t>
  </si>
  <si>
    <t>Rua Campo de Pouso, 1162/1126 - Centro</t>
  </si>
  <si>
    <t>Holambra</t>
  </si>
  <si>
    <t>13.825-000</t>
  </si>
  <si>
    <t>(19) 38021759/38021278</t>
  </si>
  <si>
    <t>a_orquidea@terra.com.br</t>
  </si>
  <si>
    <t>Port Marion</t>
  </si>
  <si>
    <t>Tais</t>
  </si>
  <si>
    <t>Prop</t>
  </si>
  <si>
    <t>Décor Sette Dec. e Pres. Ltda</t>
  </si>
  <si>
    <t>Rua Lauro Muller, 116</t>
  </si>
  <si>
    <t>Sh. Rio Sul, Botafogo</t>
  </si>
  <si>
    <t>(21) 3234-7262 / 9218-1411</t>
  </si>
  <si>
    <t>thais@portmarion.com.br</t>
  </si>
  <si>
    <t>Armazém dos Presentes</t>
  </si>
  <si>
    <t>Denise</t>
  </si>
  <si>
    <t>Welter &amp; Pazdziora Ltda</t>
  </si>
  <si>
    <t>110.010.589.9</t>
  </si>
  <si>
    <t>Av. Rio Branco, 715, Sala 01, 02, 03</t>
  </si>
  <si>
    <t>Santa Rosa</t>
  </si>
  <si>
    <t>98900-000</t>
  </si>
  <si>
    <t>(55) 3512-1222</t>
  </si>
  <si>
    <t>denise@metalurgicaflores.com.br</t>
  </si>
  <si>
    <t>Volendam Flores e Presentes Ltda</t>
  </si>
  <si>
    <t>Maria Angelica</t>
  </si>
  <si>
    <t>Volendam Flores e Presentes Ltda ME</t>
  </si>
  <si>
    <t>00.252.248/0001-40</t>
  </si>
  <si>
    <t>Av. Alvares Cabral, 1818</t>
  </si>
  <si>
    <t>Santo agostinho</t>
  </si>
  <si>
    <t>30.170-001</t>
  </si>
  <si>
    <t>(31) 32925825</t>
  </si>
  <si>
    <t>angelicabitaraes@hotmail.com</t>
  </si>
  <si>
    <t>Armazém de Arte</t>
  </si>
  <si>
    <t>Armazém de Arte Ltda</t>
  </si>
  <si>
    <t>42.951.962/0001-76</t>
  </si>
  <si>
    <t xml:space="preserve">Av Uruguai, 740 Lj 01 </t>
  </si>
  <si>
    <t>Sion</t>
  </si>
  <si>
    <t>30.310-300</t>
  </si>
  <si>
    <t>(31) 32257706</t>
  </si>
  <si>
    <t>Lola Presentes</t>
  </si>
  <si>
    <t>Luiza</t>
  </si>
  <si>
    <t>CL Comercial dos Importados Ltda</t>
  </si>
  <si>
    <t>00.518.197/0001-55</t>
  </si>
  <si>
    <t>16.107.504-5</t>
  </si>
  <si>
    <t>Rua Santa Clara, 219</t>
  </si>
  <si>
    <t>São José</t>
  </si>
  <si>
    <t>Campina Grande</t>
  </si>
  <si>
    <t>58.400-170</t>
  </si>
  <si>
    <t>(83) 33211804</t>
  </si>
  <si>
    <t>lolapresentes@yahoo.com.br</t>
  </si>
  <si>
    <t>Regiane Clélia Ynayama ME</t>
  </si>
  <si>
    <t>Regiane</t>
  </si>
  <si>
    <t>Oficina Espaço</t>
  </si>
  <si>
    <t>05.697.588/0001-06</t>
  </si>
  <si>
    <t>Rua 11, nº 822</t>
  </si>
  <si>
    <t>Santa Fé do Sul</t>
  </si>
  <si>
    <t>15.775-000</t>
  </si>
  <si>
    <t>(17)36313620</t>
  </si>
  <si>
    <t>reynayama@uol.com.br</t>
  </si>
  <si>
    <t xml:space="preserve">Kazzi Decorações </t>
  </si>
  <si>
    <t>Maria Elizangela ou Demétrio</t>
  </si>
  <si>
    <t>Kazzi Decorações Ltda</t>
  </si>
  <si>
    <t>07.505.227/0001-38</t>
  </si>
  <si>
    <t>Rua Desembargador Arno Hoeschl, 129</t>
  </si>
  <si>
    <t>88.015-620</t>
  </si>
  <si>
    <t>kazzidecoracoes@terra.com.br</t>
  </si>
  <si>
    <t>Casa Flor Decorações de interiores</t>
  </si>
  <si>
    <t>Lilia</t>
  </si>
  <si>
    <t>Vanessa Emanuelle Maturana Decorações ME</t>
  </si>
  <si>
    <t>07.654.927/0001-94</t>
  </si>
  <si>
    <t>Av. Visconde do Rio Branco, 282</t>
  </si>
  <si>
    <t>Jardinópolis</t>
  </si>
  <si>
    <t>14680-000</t>
  </si>
  <si>
    <t>(16) 81217676/36933232/36637676</t>
  </si>
  <si>
    <t>lilia.maturana@gmail.com</t>
  </si>
  <si>
    <t>Idea Prima</t>
  </si>
  <si>
    <t>Akira ou Juliana</t>
  </si>
  <si>
    <t>Sócias</t>
  </si>
  <si>
    <t>AK Comércio de Presentes e Decorações Ltda</t>
  </si>
  <si>
    <t>07.182.429/0001-96</t>
  </si>
  <si>
    <t>28.341.335-2</t>
  </si>
  <si>
    <t>Av. Eduardo Elias Zahran, 2478 - SL 07</t>
  </si>
  <si>
    <t>Jardim Vilas Boas</t>
  </si>
  <si>
    <t>Campo Grande</t>
  </si>
  <si>
    <t>79.051-000</t>
  </si>
  <si>
    <t>(67)3341-2233</t>
  </si>
  <si>
    <t>ideaprima@email.com</t>
  </si>
  <si>
    <t>Casa Maia Ltda</t>
  </si>
  <si>
    <t>03.064.114/0001-93</t>
  </si>
  <si>
    <t>Rua São Paulo, 1883</t>
  </si>
  <si>
    <t>Lourdes</t>
  </si>
  <si>
    <t>30170-132</t>
  </si>
  <si>
    <t>(35) 3335-1878</t>
  </si>
  <si>
    <t>casamaia@casamaia.com.br</t>
  </si>
  <si>
    <t>Dissenha &amp; Campedelli</t>
  </si>
  <si>
    <t>Maristela</t>
  </si>
  <si>
    <t>Dissenha &amp; Campedelli Com. De Presentes Ltda</t>
  </si>
  <si>
    <t>12.722.176/0001-36</t>
  </si>
  <si>
    <t>Rua Padre Leonardo, 504</t>
  </si>
  <si>
    <t>Aeroporto</t>
  </si>
  <si>
    <t>04625-022</t>
  </si>
  <si>
    <t>(11) 7277-7071</t>
  </si>
  <si>
    <t>maristelacampedelli@terra.com.br</t>
  </si>
  <si>
    <t>Espaço de Artes</t>
  </si>
  <si>
    <t>Fátima Lima</t>
  </si>
  <si>
    <t>M. J. Barros Gonçalves</t>
  </si>
  <si>
    <t>04.490.822/0001-59</t>
  </si>
  <si>
    <t>Av. dos Holandeses, Qd 01 n 01, Ed. São Luís, Sub Solo</t>
  </si>
  <si>
    <t>Calhau</t>
  </si>
  <si>
    <t>São Luis</t>
  </si>
  <si>
    <t>65071-380</t>
  </si>
  <si>
    <t>(98) 3268-9190 / 3235-9805 / 8127-8673</t>
  </si>
  <si>
    <t>espacofatimalima@elo.com</t>
  </si>
  <si>
    <t>Cravo e Canela Decorações</t>
  </si>
  <si>
    <t>Cravo e Canela Decorações Ltda ME</t>
  </si>
  <si>
    <t>01.491.402/0001-07</t>
  </si>
  <si>
    <t>Rua Jorge Zipperer, 299</t>
  </si>
  <si>
    <t>Schramm</t>
  </si>
  <si>
    <t>89290-000</t>
  </si>
  <si>
    <t>(47) 3633-3042</t>
  </si>
  <si>
    <t>atendimento@cravoecanela.com.br</t>
  </si>
  <si>
    <t>Kalla Interiores</t>
  </si>
  <si>
    <t>Bruno Cesar Kuss</t>
  </si>
  <si>
    <t>CK Móveis  Decorações Ltda</t>
  </si>
  <si>
    <t>11.967.217/0001-91</t>
  </si>
  <si>
    <t>Rua Siqueira Campos, 88</t>
  </si>
  <si>
    <t>Alto de Mafra</t>
  </si>
  <si>
    <t>89300-000</t>
  </si>
  <si>
    <t>(47) 3642-0023/8404-0397/84040395</t>
  </si>
  <si>
    <t>kallainteriores@hotmail.com</t>
  </si>
  <si>
    <t>Mariclaudia</t>
  </si>
  <si>
    <t>Marisa</t>
  </si>
  <si>
    <t>Casas Mariclaudia Enxovais Ltda</t>
  </si>
  <si>
    <t>00.947.775/0003-30</t>
  </si>
  <si>
    <t>Av. Limeira, 722, Piso 10,11,14,16</t>
  </si>
  <si>
    <t>Vila Rezende</t>
  </si>
  <si>
    <t>Piracicaba</t>
  </si>
  <si>
    <t>13414-018</t>
  </si>
  <si>
    <t>(19) 3437-3333</t>
  </si>
  <si>
    <t>compras@mariclaudia.com.br</t>
  </si>
  <si>
    <t>Decore</t>
  </si>
  <si>
    <t>Bruna Raisa Lopes de Mello ME</t>
  </si>
  <si>
    <t>11.195.031/000161</t>
  </si>
  <si>
    <t>Rua. Pref. Rafael Gil, 387</t>
  </si>
  <si>
    <t>86690-000</t>
  </si>
  <si>
    <t>decorecolorado@hotmail.com</t>
  </si>
  <si>
    <t>Inova Novidades</t>
  </si>
  <si>
    <t>Curty Artesanatos e Presentes Ltda ME</t>
  </si>
  <si>
    <t>11.100.622/0001-08</t>
  </si>
  <si>
    <t>Av. Alberto Braune, 127, Loja A</t>
  </si>
  <si>
    <t>Nova Friburgo</t>
  </si>
  <si>
    <t>28613-001</t>
  </si>
  <si>
    <t>(22) 2522-1100</t>
  </si>
  <si>
    <t>contato@inovanovidades.com.br</t>
  </si>
  <si>
    <t>Scutellata</t>
  </si>
  <si>
    <t>Neiva</t>
  </si>
  <si>
    <t>Neiva Teresinha da Silveira</t>
  </si>
  <si>
    <t>09.035.079/0001-60</t>
  </si>
  <si>
    <t>Osório</t>
  </si>
  <si>
    <t>(51) 3601-2093 / 9971-0331</t>
  </si>
  <si>
    <t>scutellata@terra.com.br</t>
  </si>
  <si>
    <t>San Pietro</t>
  </si>
  <si>
    <t>San Pietro Prod. Farmaceuticos Ltda</t>
  </si>
  <si>
    <t>09.591.788/0001-22</t>
  </si>
  <si>
    <t>Av. Daniel de La Touche, 2000</t>
  </si>
  <si>
    <t>Cohama</t>
  </si>
  <si>
    <t>65074-115</t>
  </si>
  <si>
    <t>Ana Packer Presentes Ltda</t>
  </si>
  <si>
    <t>Ana Packer</t>
  </si>
  <si>
    <t>Ana Packer Presentes Ltda EPP</t>
  </si>
  <si>
    <t>06.274.825/0001-80</t>
  </si>
  <si>
    <t>Alameda Araguaia, 762, loja 56</t>
  </si>
  <si>
    <t>06455-000</t>
  </si>
  <si>
    <t>(11) 4193-5427</t>
  </si>
  <si>
    <t>contato@annapacker.com.br</t>
  </si>
  <si>
    <t>Prefeitura de Bonito</t>
  </si>
  <si>
    <t>Perin</t>
  </si>
  <si>
    <t>Rua Cel. Pilad Rebuá, 1780</t>
  </si>
  <si>
    <t>Bonito</t>
  </si>
  <si>
    <t>79.290-000</t>
  </si>
  <si>
    <t>(67) 32551578</t>
  </si>
  <si>
    <t>gabinete.prefeito@bonito.ms.gov.br</t>
  </si>
  <si>
    <t>Sheila Presentes</t>
  </si>
  <si>
    <t>Sheila</t>
  </si>
  <si>
    <t>Propietaria</t>
  </si>
  <si>
    <t>S.K.S. Presentes Ltda Me</t>
  </si>
  <si>
    <t>30.538.144/0001-67</t>
  </si>
  <si>
    <t>08107584-7</t>
  </si>
  <si>
    <t>Av. Nossa Senhora da Penha, 570 G12</t>
  </si>
  <si>
    <t xml:space="preserve">Vitória </t>
  </si>
  <si>
    <t>29.047-287</t>
  </si>
  <si>
    <t>27)32250058- 33250497</t>
  </si>
  <si>
    <t>sheila.presentes@hotmail.com</t>
  </si>
  <si>
    <t>Artflor e Festa</t>
  </si>
  <si>
    <t>Milton Sergio da Silva</t>
  </si>
  <si>
    <t>Aparecida Benedita Baessa Me</t>
  </si>
  <si>
    <t>08.277.996/0001-99</t>
  </si>
  <si>
    <t>Av. Sete de Setembro, 619</t>
  </si>
  <si>
    <t>Ibitinga</t>
  </si>
  <si>
    <t>14940-000</t>
  </si>
  <si>
    <t>(16) 3342-3475</t>
  </si>
  <si>
    <t>Party Shop</t>
  </si>
  <si>
    <t>Party Shop Promoções Ltda</t>
  </si>
  <si>
    <t>73.780.546/0001-86</t>
  </si>
  <si>
    <t>Rua Marques de São Vincente, 52 lj 202</t>
  </si>
  <si>
    <t>Gávea</t>
  </si>
  <si>
    <t>beteroque@gmail.com</t>
  </si>
  <si>
    <t>Flor Presentes e Decoração</t>
  </si>
  <si>
    <t>Lais</t>
  </si>
  <si>
    <t>Flor Decoração e Comércio de Presentes Ltda</t>
  </si>
  <si>
    <t>10.453.099/0001-30</t>
  </si>
  <si>
    <t>Rua Conde de Linhares, 624</t>
  </si>
  <si>
    <t>Cidade Jardim</t>
  </si>
  <si>
    <t>(31) 32964609</t>
  </si>
  <si>
    <t>Flor.decoracao@yahoo.com.br</t>
  </si>
  <si>
    <t>Centro Cultural Egon Frey</t>
  </si>
  <si>
    <t>Aldani da Rocha Frey</t>
  </si>
  <si>
    <t>Rua Nereu Ramos,62</t>
  </si>
  <si>
    <t>Fraiburgo</t>
  </si>
  <si>
    <t>(49) 32460093</t>
  </si>
  <si>
    <t>ccegonfrey@hotmail.com</t>
  </si>
  <si>
    <t>Soraya Abrantes de Lima Me</t>
  </si>
  <si>
    <t>Soraya</t>
  </si>
  <si>
    <t>00.387.780/0001-74</t>
  </si>
  <si>
    <t>Juazeiro do Norte</t>
  </si>
  <si>
    <t>(88) 3571-3690/88197762</t>
  </si>
  <si>
    <t>soraya.abrantes@hotmail.com</t>
  </si>
  <si>
    <t>Pop Presentes</t>
  </si>
  <si>
    <t>Juçara</t>
  </si>
  <si>
    <t>Souza Serrat e Cia Ltda</t>
  </si>
  <si>
    <t>07.051.671/0001-20</t>
  </si>
  <si>
    <t>Rua Dr. Veloso, 560</t>
  </si>
  <si>
    <t>Montes Claros</t>
  </si>
  <si>
    <t>39400-074</t>
  </si>
  <si>
    <t>(38) 3221-3180</t>
  </si>
  <si>
    <t>jsnassau@hotmail.com</t>
  </si>
  <si>
    <t>Armazém das Festas</t>
  </si>
  <si>
    <t>A.S. Comércio e Eventos Ltda</t>
  </si>
  <si>
    <t>10.525.712/0001-88</t>
  </si>
  <si>
    <t>Travessa 9 de Janeiro, 657</t>
  </si>
  <si>
    <t>Fatima</t>
  </si>
  <si>
    <t>Belem</t>
  </si>
  <si>
    <t>66060-370</t>
  </si>
  <si>
    <t>Torta &amp; Cia</t>
  </si>
  <si>
    <t>Heloisa Porto</t>
  </si>
  <si>
    <t>Primeira Torta Alimentos Ltda - EPP</t>
  </si>
  <si>
    <t>06.193.315/0001-89</t>
  </si>
  <si>
    <t>Estrada da Gávea, 820 a 850</t>
  </si>
  <si>
    <t>São Conrado</t>
  </si>
  <si>
    <t>22610-002</t>
  </si>
  <si>
    <t>(21) 3322-5933 / 2580-0727</t>
  </si>
  <si>
    <t>Star Garden Interiores</t>
  </si>
  <si>
    <t>Athiê</t>
  </si>
  <si>
    <t>Star Garden Com. De Móveis e Decoração Ltda EPP</t>
  </si>
  <si>
    <t>08.062.061/0001-95</t>
  </si>
  <si>
    <t>Estrada Municipal Pardinho, Fazenda Limoeiro,  KM09 PRD20</t>
  </si>
  <si>
    <t>Perimetro Urbano</t>
  </si>
  <si>
    <t>Pardinho</t>
  </si>
  <si>
    <t>18640-000</t>
  </si>
  <si>
    <t>(14) 3886-1391/ 96741849</t>
  </si>
  <si>
    <t>sga@stargarden.com.br</t>
  </si>
  <si>
    <t>financeiro@stargarden.com.br</t>
  </si>
  <si>
    <t>Casa Quinze</t>
  </si>
  <si>
    <t>Quinzinho</t>
  </si>
  <si>
    <t>RDJ Bazar e Utilidades Ltda EPP</t>
  </si>
  <si>
    <t>31.432.214/0001-60</t>
  </si>
  <si>
    <t>Estrada do Vigário Geral, 894</t>
  </si>
  <si>
    <t>Vigário Geral</t>
  </si>
  <si>
    <t>21241-180</t>
  </si>
  <si>
    <t>(21) 3452-1515 / 8115-1515</t>
  </si>
  <si>
    <t>contato@casaquinze.com.,br</t>
  </si>
  <si>
    <t>financeiro@casaquinze.com.br</t>
  </si>
  <si>
    <t>Central de Aviamentos</t>
  </si>
  <si>
    <t>Luiz Antonio / Rosane</t>
  </si>
  <si>
    <t>Central de Aviamentos São Paulo Ltda</t>
  </si>
  <si>
    <t>32.424.350/0001-71</t>
  </si>
  <si>
    <t>Av. Vitória, 2826</t>
  </si>
  <si>
    <t>Bento Ferreira</t>
  </si>
  <si>
    <t>29050-810</t>
  </si>
  <si>
    <t>(27) 3357-8888</t>
  </si>
  <si>
    <t>compras@centraldeaviamentos.com.br</t>
  </si>
  <si>
    <t>Atelie de Bolos Bellini</t>
  </si>
  <si>
    <t>Marcelo</t>
  </si>
  <si>
    <t>Athelie de Bolos Bellini Ltda- ME</t>
  </si>
  <si>
    <t>58.208.877/0001-52</t>
  </si>
  <si>
    <t>Rua Euclides da Cunha, 185</t>
  </si>
  <si>
    <t>Gonzaga</t>
  </si>
  <si>
    <t>Santos</t>
  </si>
  <si>
    <t>11065-101</t>
  </si>
  <si>
    <t>(13) 3252-2319 / 3324-7710</t>
  </si>
  <si>
    <t>marcelobellini@terra.com.br</t>
  </si>
  <si>
    <t>Flor &amp; Mel Floricultura</t>
  </si>
  <si>
    <t>Francisco Nival</t>
  </si>
  <si>
    <t>Flor e Mel Floricultura Ltda ME</t>
  </si>
  <si>
    <t>11.918.657/0001-59</t>
  </si>
  <si>
    <t>Rua Gustavo Richard, 249 sl6</t>
  </si>
  <si>
    <t>Camboriu</t>
  </si>
  <si>
    <t>88.340-00</t>
  </si>
  <si>
    <t>(47) 3365-2681</t>
  </si>
  <si>
    <t>nilvacs65@hotmail.com</t>
  </si>
  <si>
    <t>Hogar</t>
  </si>
  <si>
    <t>30320-901</t>
  </si>
  <si>
    <t>(31) 3286-4090 / 3286-2822</t>
  </si>
  <si>
    <t>financeiro@hogar.com.br</t>
  </si>
  <si>
    <t>Hotel JP Ltda</t>
  </si>
  <si>
    <t>Luciene Marize Santos</t>
  </si>
  <si>
    <t>48.538.805/0001-10</t>
  </si>
  <si>
    <t>Rod. Anhanguera, km 306,5</t>
  </si>
  <si>
    <t>Jd. Zinato</t>
  </si>
  <si>
    <t>14093-500</t>
  </si>
  <si>
    <t>(16) 2101-1400</t>
  </si>
  <si>
    <t>eventos@hoteljp.com.br</t>
  </si>
  <si>
    <t>Lampadário Itaipava</t>
  </si>
  <si>
    <t>Decorações Ita Sul Ltda Me</t>
  </si>
  <si>
    <t>72.415.250/0001-01</t>
  </si>
  <si>
    <t>Est União e Indústria, 10240</t>
  </si>
  <si>
    <t>Itaipava</t>
  </si>
  <si>
    <t>Petrópolis</t>
  </si>
  <si>
    <t>25730-735</t>
  </si>
  <si>
    <t>lampadarioitaipava@veloxmail.com.br</t>
  </si>
  <si>
    <t>Stillo Semi Joias Comércio Ltda Me</t>
  </si>
  <si>
    <t>Elenira</t>
  </si>
  <si>
    <t>05.632.009/0001-39</t>
  </si>
  <si>
    <t>Av. Marechal Arthur da Costa e Silva</t>
  </si>
  <si>
    <t>Jardim da Glória</t>
  </si>
  <si>
    <t>Limeira</t>
  </si>
  <si>
    <t>13.487-230</t>
  </si>
  <si>
    <t>(19) 34454507</t>
  </si>
  <si>
    <t>stilosemijoias@terra.com.br</t>
  </si>
  <si>
    <t>AOI Utilidades do Lar Ltda</t>
  </si>
  <si>
    <t>Iazuky</t>
  </si>
  <si>
    <t>Rua Duque de Caxias, 126</t>
  </si>
  <si>
    <t>Varzea</t>
  </si>
  <si>
    <t>Teresopolis</t>
  </si>
  <si>
    <t>25.953-390</t>
  </si>
  <si>
    <t>(21) 36428354 / 83819328</t>
  </si>
  <si>
    <t>aoiutilidadesdolar@hotmail.com</t>
  </si>
  <si>
    <t>Legnarte</t>
  </si>
  <si>
    <t>Lucélia</t>
  </si>
  <si>
    <t>Vendedora</t>
  </si>
  <si>
    <t>Arte em Madeiras Com. De Import. E Export. Ltda</t>
  </si>
  <si>
    <t>96.230.248/0001-18</t>
  </si>
  <si>
    <t>Rua Costa Carvalho, 80</t>
  </si>
  <si>
    <t>Pinheiros</t>
  </si>
  <si>
    <t>05.429-000</t>
  </si>
  <si>
    <t>(11) 30377065 / 38133251</t>
  </si>
  <si>
    <t>legnarte@terra.com.br</t>
  </si>
  <si>
    <t>Verde e Harmonia</t>
  </si>
  <si>
    <t>Greice</t>
  </si>
  <si>
    <t>01.301.482/0001-82</t>
  </si>
  <si>
    <t>Leblon</t>
  </si>
  <si>
    <t>22430-060</t>
  </si>
  <si>
    <t>Pro Eventos Assessoria e Promoção Ltda</t>
  </si>
  <si>
    <t>Debora / Sebastião</t>
  </si>
  <si>
    <t>81.042.665/0001-60</t>
  </si>
  <si>
    <t>Av. Agostinho de Leão Jr, 99</t>
  </si>
  <si>
    <t>80030-110</t>
  </si>
  <si>
    <t>(41) 3013-3500</t>
  </si>
  <si>
    <t>financeiro@agenciaproeventos.com.br</t>
  </si>
  <si>
    <t>Hotel Frontenac</t>
  </si>
  <si>
    <t>Vera Lucia ou Beatriz</t>
  </si>
  <si>
    <t>Hotel Frontenac Ltda</t>
  </si>
  <si>
    <t>00.293.751/0001-43</t>
  </si>
  <si>
    <t>Av. Dr. Paulo Ribas, 295</t>
  </si>
  <si>
    <t>Capivari</t>
  </si>
  <si>
    <t>compras@frontenac.com.br</t>
  </si>
  <si>
    <t>Orquide Presentes e Decorações</t>
  </si>
  <si>
    <t>Lidia</t>
  </si>
  <si>
    <t>Lidia Eliete Araujo</t>
  </si>
  <si>
    <t>13.297.317/0001-83</t>
  </si>
  <si>
    <t>R PC Padre Joaquim Luiz as Silveira, 981</t>
  </si>
  <si>
    <t>Gameleira</t>
  </si>
  <si>
    <t>Felixlandia</t>
  </si>
  <si>
    <t>35.794-000</t>
  </si>
  <si>
    <t>(38) 3753-2310/9938-7333</t>
  </si>
  <si>
    <t>elietearaujo3@yahoo.com.br</t>
  </si>
  <si>
    <t>Janete Teixeira e França</t>
  </si>
  <si>
    <t>Janete</t>
  </si>
  <si>
    <t>279.474.298-12</t>
  </si>
  <si>
    <t>Rua São João da Sapucaia, 354</t>
  </si>
  <si>
    <t>Pq. Tiete</t>
  </si>
  <si>
    <t>Sâo Paulo</t>
  </si>
  <si>
    <t>02871-090</t>
  </si>
  <si>
    <t>(11) 3983-6276 / 7971-3606</t>
  </si>
  <si>
    <t>Veneri Perfumes e Decorações</t>
  </si>
  <si>
    <t>Veneri comércio de Perfumes e Decorações Ltda</t>
  </si>
  <si>
    <t>12.357.219/0001-21</t>
  </si>
  <si>
    <t>10.477.335-9</t>
  </si>
  <si>
    <t>Av. Goiás, 733 - sl03</t>
  </si>
  <si>
    <t>Setor Central</t>
  </si>
  <si>
    <t>Anápolis</t>
  </si>
  <si>
    <t>75.025-090</t>
  </si>
  <si>
    <t>(62)8173-5645</t>
  </si>
  <si>
    <t>m.marisas@hotmail.com</t>
  </si>
  <si>
    <t>marisa@veneri.com.br</t>
  </si>
  <si>
    <t>Grupo Espírita das Samaritanas de Poços de Caldas</t>
  </si>
  <si>
    <t>Maria Helena Moreira</t>
  </si>
  <si>
    <t>21.421.094/0001-42</t>
  </si>
  <si>
    <t>Rua Inconfidentes, 158</t>
  </si>
  <si>
    <t>37701-388</t>
  </si>
  <si>
    <t>(11) 3862-6941 / 9790-9554</t>
  </si>
  <si>
    <t>mhmadv@uol.com.br</t>
  </si>
  <si>
    <t>Dinis Presentes e Enxovais</t>
  </si>
  <si>
    <t>M. R. Dinis Presentes ME</t>
  </si>
  <si>
    <t>06.935.341/0001-35</t>
  </si>
  <si>
    <t>Rua São Paulo 1969</t>
  </si>
  <si>
    <t>Santa Paula</t>
  </si>
  <si>
    <t>São caetano do Sul</t>
  </si>
  <si>
    <t>09.530-211</t>
  </si>
  <si>
    <t>(11) 4228-1325/ 9937-6687</t>
  </si>
  <si>
    <t>mrdinispresentes@terra.com.br</t>
  </si>
  <si>
    <t>Cialar</t>
  </si>
  <si>
    <t>Erika</t>
  </si>
  <si>
    <t>Cialar Móveis Ltda</t>
  </si>
  <si>
    <t>08.379.114/0001-04</t>
  </si>
  <si>
    <t>Av. Nazará 996</t>
  </si>
  <si>
    <t>Ipiranga</t>
  </si>
  <si>
    <t>São paulo</t>
  </si>
  <si>
    <t>04.262-100</t>
  </si>
  <si>
    <t>( 11) 6399-7029 / 5542-3856</t>
  </si>
  <si>
    <t>epruiz13@yahoo.com.br</t>
  </si>
  <si>
    <t>Planeta Casa</t>
  </si>
  <si>
    <t>Reis e Franco ltda</t>
  </si>
  <si>
    <t>05.905.158/0001-24</t>
  </si>
  <si>
    <t>Rua Antonio Lavigne de Lemos, 44</t>
  </si>
  <si>
    <t>Ilhéus</t>
  </si>
  <si>
    <t>45.653-330</t>
  </si>
  <si>
    <t>(73) 3634-2636</t>
  </si>
  <si>
    <t>planeta.casa@hotmail.com</t>
  </si>
  <si>
    <t>Boutique de Criações</t>
  </si>
  <si>
    <t>Thais</t>
  </si>
  <si>
    <t>Boutique de Criações - Comércio de Roupa e Artigos para Presente - Ltda</t>
  </si>
  <si>
    <t>12.289.433/0001-98</t>
  </si>
  <si>
    <t>206.0046240-10</t>
  </si>
  <si>
    <t>Calcada das Primaveras, 25 Cond. Centro Comercial</t>
  </si>
  <si>
    <t>06.453-046</t>
  </si>
  <si>
    <t>( 11) 4191-4475</t>
  </si>
  <si>
    <t>Cynthia Cristianne Decorações</t>
  </si>
  <si>
    <t>Rua Araçá, 100</t>
  </si>
  <si>
    <t>Atiradores</t>
  </si>
  <si>
    <t>89.203-000</t>
  </si>
  <si>
    <t>(47) 3422-8462</t>
  </si>
  <si>
    <t>cynthia.decoracoes@terra.com.br</t>
  </si>
  <si>
    <t>Jopfer</t>
  </si>
  <si>
    <t>Ana Grilo</t>
  </si>
  <si>
    <t>Jopfer Ltda - ME</t>
  </si>
  <si>
    <t>11.257.291/0001-14</t>
  </si>
  <si>
    <t>Rua Serra de Bragança, 1341 - Apto 602</t>
  </si>
  <si>
    <t>Vila Gomes jardim</t>
  </si>
  <si>
    <t>03.318-000</t>
  </si>
  <si>
    <t>(11) 2296-7552</t>
  </si>
  <si>
    <t>anagrilo19@gmail.com</t>
  </si>
  <si>
    <t xml:space="preserve">Dona Malagueta </t>
  </si>
  <si>
    <t>Claudia Squiavitano</t>
  </si>
  <si>
    <t>Dona Malagueta Com. De Objetos Decorativos Ltda</t>
  </si>
  <si>
    <t>08.700.057/0001-05</t>
  </si>
  <si>
    <t>Praça Adolfo Fonseca, 215</t>
  </si>
  <si>
    <t>Fundinho</t>
  </si>
  <si>
    <t>Uberlandia</t>
  </si>
  <si>
    <t>30.400-152</t>
  </si>
  <si>
    <t>(34) 3235-6506 / 9129-1299</t>
  </si>
  <si>
    <t>donamalagueta@hotmail.com</t>
  </si>
  <si>
    <t>FUNDACC</t>
  </si>
  <si>
    <t>Fundação educacional e Cultural de Caraguatatuba</t>
  </si>
  <si>
    <t>67.652.750/0001-19</t>
  </si>
  <si>
    <t>Rua Santa Cruz, 396</t>
  </si>
  <si>
    <t>Caraguatatuba</t>
  </si>
  <si>
    <t>11.660-150</t>
  </si>
  <si>
    <t>(12) 3897-5660</t>
  </si>
  <si>
    <t>fundacc@fundacc.com.br</t>
  </si>
  <si>
    <t>Espaço Casa</t>
  </si>
  <si>
    <t>R. dos Santos Ferreira ME</t>
  </si>
  <si>
    <t>04.225.126/0001-15</t>
  </si>
  <si>
    <t>Rua Dr. Paul Harris, 127</t>
  </si>
  <si>
    <t>11.660-090</t>
  </si>
  <si>
    <t xml:space="preserve">(12) 3882-3134 </t>
  </si>
  <si>
    <t>espacocasa@uol.com.br</t>
  </si>
  <si>
    <t>Cadi - Crem Onni Arquitetura Desing de Interiores S/C Ltda ME</t>
  </si>
  <si>
    <t>Carla Mendonça</t>
  </si>
  <si>
    <t>Cadi - Crem Onini Arquitetura Desing de Interiores S/C Ltda ME</t>
  </si>
  <si>
    <t>05.154.226/0001-60</t>
  </si>
  <si>
    <t>Rua São Tomé, 119 - Cjto 92</t>
  </si>
  <si>
    <t>Vila Olimpia</t>
  </si>
  <si>
    <t>04.551-080</t>
  </si>
  <si>
    <t>(5096-0201/ 9126-0796</t>
  </si>
  <si>
    <t>nocite@uol.com.br</t>
  </si>
  <si>
    <t>Viena</t>
  </si>
  <si>
    <t>Varanda móveis Com Estilo Ltda</t>
  </si>
  <si>
    <t>04.410.566/0001-42</t>
  </si>
  <si>
    <t>10337.769-7</t>
  </si>
  <si>
    <t>Av. deputado Jamel cecílio, 1692 - Qd QR-G Lt 07</t>
  </si>
  <si>
    <t>Setor Loteamento Areial I</t>
  </si>
  <si>
    <t>74.820-050</t>
  </si>
  <si>
    <t>(62) 3241-7833</t>
  </si>
  <si>
    <t>vienaluminarias@uol.com.br</t>
  </si>
  <si>
    <t>Silvia Helena Barreiros Ubatuba ME</t>
  </si>
  <si>
    <t>Silvia</t>
  </si>
  <si>
    <t>00.936.348/0001-95</t>
  </si>
  <si>
    <t>Alameda Berlim, 90</t>
  </si>
  <si>
    <t>Alphaville Zero</t>
  </si>
  <si>
    <t>06.475-010</t>
  </si>
  <si>
    <t>(11) 4193-4417 / 4152-5050 / 96517697</t>
  </si>
  <si>
    <t>barreiroseli@uol.com.br</t>
  </si>
  <si>
    <t>Maison Lucia noivas</t>
  </si>
  <si>
    <t>Maria Lucia Pereira</t>
  </si>
  <si>
    <t>M. L. Pereira Maison Noiva - ME</t>
  </si>
  <si>
    <t>11.170.994/0001-00</t>
  </si>
  <si>
    <t>15290916-8</t>
  </si>
  <si>
    <t>Av. jucelino Kubitschek, 3487</t>
  </si>
  <si>
    <t>Conceição do Araguaia</t>
  </si>
  <si>
    <t>68.540-000</t>
  </si>
  <si>
    <t>(94) 9116-6006</t>
  </si>
  <si>
    <t>luciadesing@bol.com.br</t>
  </si>
  <si>
    <t>DFM Dafama</t>
  </si>
  <si>
    <t>Daniela Merlo</t>
  </si>
  <si>
    <t>DFM Dafama Embalagens Flexíveis Comércio e Representação Ltda</t>
  </si>
  <si>
    <t>58.841.677/0001-32</t>
  </si>
  <si>
    <t>Rua General Socrates, 216 andar 9 sl 94 e 95</t>
  </si>
  <si>
    <t>Penha de Franca</t>
  </si>
  <si>
    <t>03.632-040</t>
  </si>
  <si>
    <t>(11) 2941-7164 / 8181-5307</t>
  </si>
  <si>
    <t>daniela.divembalagem@terra.com.br</t>
  </si>
  <si>
    <t>Supermercado Serve Bem</t>
  </si>
  <si>
    <t>Angelino</t>
  </si>
  <si>
    <t>Sagrada Família Distribuidora de Alimentos Ltda</t>
  </si>
  <si>
    <t>10.283.700/0001-94</t>
  </si>
  <si>
    <t>10437122-6</t>
  </si>
  <si>
    <t>Av. Brasilia, 309</t>
  </si>
  <si>
    <t>Formosinha</t>
  </si>
  <si>
    <t>Formosa</t>
  </si>
  <si>
    <t>73.813-010</t>
  </si>
  <si>
    <t>(61) 3642-4965</t>
  </si>
  <si>
    <t>superservebem@gmail.com</t>
  </si>
  <si>
    <t>Metalurgica Peron Ltda</t>
  </si>
  <si>
    <t>04.510.589/0001-29</t>
  </si>
  <si>
    <t>902.376.780-2</t>
  </si>
  <si>
    <t>Rua Itacolomi, 2075</t>
  </si>
  <si>
    <t>Menino Deus</t>
  </si>
  <si>
    <t>85.502-070</t>
  </si>
  <si>
    <t>Oficina de Arte Decorações Ltda Me</t>
  </si>
  <si>
    <t>Margarete</t>
  </si>
  <si>
    <t>01.498.442/0001-72</t>
  </si>
  <si>
    <t>Rua Barbacena, 236</t>
  </si>
  <si>
    <t>Anita Garibaldi</t>
  </si>
  <si>
    <t>89203-355</t>
  </si>
  <si>
    <t>(47) 3455-2207</t>
  </si>
  <si>
    <t>marketing@oficinadeartedecoracoes.com.br</t>
  </si>
  <si>
    <t>Elizangela Chagas</t>
  </si>
  <si>
    <t>Elizangela</t>
  </si>
  <si>
    <t>028.865.479-05</t>
  </si>
  <si>
    <t>Rua Waldir Ochner, 38</t>
  </si>
  <si>
    <t>Jardim Iririu</t>
  </si>
  <si>
    <t>89.228-024</t>
  </si>
  <si>
    <t>(47) 34670634</t>
  </si>
  <si>
    <t>eliz_chagas@hotmail.com</t>
  </si>
  <si>
    <t>Ana Paula dos Santos</t>
  </si>
  <si>
    <t>Ana Paula</t>
  </si>
  <si>
    <t>059.971.379-88</t>
  </si>
  <si>
    <t>Rua Pedro Felipe Borges, 124</t>
  </si>
  <si>
    <t>Jarivatuba</t>
  </si>
  <si>
    <t>89.230-440</t>
  </si>
  <si>
    <t>(47) 8496-0003</t>
  </si>
  <si>
    <t>anna_lf@live.com</t>
  </si>
  <si>
    <t>Renata Feuser Silveira</t>
  </si>
  <si>
    <t>Renata Feuser</t>
  </si>
  <si>
    <t>036.276.799-89</t>
  </si>
  <si>
    <t>Rua Desembargador Guilherme Abry, 676, ap. 203</t>
  </si>
  <si>
    <t>(47) 9629-5996</t>
  </si>
  <si>
    <t>renata.feuser@hotmail.com</t>
  </si>
  <si>
    <t>Donatec Comercio e Servicos Limitada - ME</t>
  </si>
  <si>
    <t>Sao Paulo</t>
  </si>
  <si>
    <t>04.164-010</t>
  </si>
  <si>
    <t>(11) 2991-9617</t>
  </si>
  <si>
    <t>innova@innovanatal.com.br</t>
  </si>
  <si>
    <t>Suspiro Festas Decoracoes</t>
  </si>
  <si>
    <t>Valdenia</t>
  </si>
  <si>
    <t>Suspiro Festas e Decoracoes Ltda</t>
  </si>
  <si>
    <t>21.389.184/0001-01</t>
  </si>
  <si>
    <t>Rua Conego Raimundo, 218</t>
  </si>
  <si>
    <t>Sete Lagoas</t>
  </si>
  <si>
    <t>35.700-034</t>
  </si>
  <si>
    <t>(31) 3771-1820</t>
  </si>
  <si>
    <t>Maristela de Abreu Goulart</t>
  </si>
  <si>
    <t>Pedro</t>
  </si>
  <si>
    <t>05.815.176/0001-15</t>
  </si>
  <si>
    <t>Rua Teixeira de Freitas,807</t>
  </si>
  <si>
    <t>90.640-220</t>
  </si>
  <si>
    <t>(51) 9113-6080 / 9191-1516</t>
  </si>
  <si>
    <t>pedro.eac2@brturbo.com.br</t>
  </si>
  <si>
    <t>Atractive Decoracao e Presentes LTDA</t>
  </si>
  <si>
    <t>Nanci S. Hinckel</t>
  </si>
  <si>
    <t>Atractive Dec. e Presentes LTDA</t>
  </si>
  <si>
    <t>04.502.982/0001-70</t>
  </si>
  <si>
    <t>096/2876534</t>
  </si>
  <si>
    <t>Av. Tulio de Rose, 100, loja 115</t>
  </si>
  <si>
    <t>Passo da Areia</t>
  </si>
  <si>
    <t>91.340-110</t>
  </si>
  <si>
    <t>(51) 3022-4222 / 3381-1459</t>
  </si>
  <si>
    <t>felicebazar@terra.com.br</t>
  </si>
  <si>
    <t>Lilian Simoes de Souza Avelar</t>
  </si>
  <si>
    <t>Lilian</t>
  </si>
  <si>
    <t>809.116.925-68</t>
  </si>
  <si>
    <t>Estrada do Coco, Km 86,</t>
  </si>
  <si>
    <t>Catu de Abroz</t>
  </si>
  <si>
    <t>Camacari</t>
  </si>
  <si>
    <t>42.700-000</t>
  </si>
  <si>
    <t>(71) 3358-9547</t>
  </si>
  <si>
    <t>liusimoess@hotmail.com</t>
  </si>
  <si>
    <t>D` Fuhrmann Presentes e Decoracoes</t>
  </si>
  <si>
    <t>Selma</t>
  </si>
  <si>
    <t>Selma Maria Fuhrmann Dembiski</t>
  </si>
  <si>
    <t>03.686.699/0001-83</t>
  </si>
  <si>
    <t>90205614-99</t>
  </si>
  <si>
    <t>Av Comendador Franco, 5050</t>
  </si>
  <si>
    <t>Uberaba</t>
  </si>
  <si>
    <t>81.560-000</t>
  </si>
  <si>
    <t>(41) 3079-5999</t>
  </si>
  <si>
    <t>selma@dfuhrmannchocolates.com.br</t>
  </si>
  <si>
    <t>Maria Alice A Almeida</t>
  </si>
  <si>
    <t>Maria Alice</t>
  </si>
  <si>
    <t>Maria Alice Azeredo Almeida</t>
  </si>
  <si>
    <t>91.375.055/0001-31</t>
  </si>
  <si>
    <t>093/0160835</t>
  </si>
  <si>
    <t>Rua Andrade Neves, 3203</t>
  </si>
  <si>
    <t>Pelotas</t>
  </si>
  <si>
    <t>96.020-080</t>
  </si>
  <si>
    <t>(53) 3225-0882</t>
  </si>
  <si>
    <t>marilicefinanceiro@uol.com.br</t>
  </si>
  <si>
    <t>Arte Original</t>
  </si>
  <si>
    <t>Jacinta Daenecke Cia Ltda</t>
  </si>
  <si>
    <t>00.687.958/0001-00</t>
  </si>
  <si>
    <t>30901931-89</t>
  </si>
  <si>
    <t>Palmas</t>
  </si>
  <si>
    <t>85.555-000</t>
  </si>
  <si>
    <t>(46) 3252-1146 / 3263-2885</t>
  </si>
  <si>
    <t>Flores e Flores</t>
  </si>
  <si>
    <t>Joice ou Maristela</t>
  </si>
  <si>
    <t>ALM Comercio de Flores Ltda - ME</t>
  </si>
  <si>
    <t>10.767.402/0001-70</t>
  </si>
  <si>
    <t> 072/0128897</t>
  </si>
  <si>
    <t>Rua Duque de Caxias, 714</t>
  </si>
  <si>
    <t>Americano</t>
  </si>
  <si>
    <t>Lajeado</t>
  </si>
  <si>
    <t>95.900-000</t>
  </si>
  <si>
    <t>(51) 3714-1951 / (51) 9732-5375</t>
  </si>
  <si>
    <t>floresefloresalm@otmail.com</t>
  </si>
  <si>
    <t>Vivianne Pereira Aragao Silva - ME</t>
  </si>
  <si>
    <t>Vivianne</t>
  </si>
  <si>
    <t>03.773.325/0001-03</t>
  </si>
  <si>
    <t>Rua Maestro Alexandre, 82, 1 andar</t>
  </si>
  <si>
    <t>Nova Sta Cruz</t>
  </si>
  <si>
    <t>Santa Cruz do Capibaribe</t>
  </si>
  <si>
    <t>55.190-000</t>
  </si>
  <si>
    <t>(81) 3731-3232</t>
  </si>
  <si>
    <t>tpresentes@hotmail.com</t>
  </si>
  <si>
    <t>Porto Real</t>
  </si>
  <si>
    <t xml:space="preserve">Plinio </t>
  </si>
  <si>
    <t>Porto Real Armarinhos Ltdas</t>
  </si>
  <si>
    <t>37.399.540/0001-08</t>
  </si>
  <si>
    <t>10.247.872-4</t>
  </si>
  <si>
    <t>Avenida Sao Paulo, 493</t>
  </si>
  <si>
    <t>Campinas</t>
  </si>
  <si>
    <t>74.510-030</t>
  </si>
  <si>
    <t>(62) 3233-8827 / 3095-3368</t>
  </si>
  <si>
    <t>portorealarm@hotmail.com</t>
  </si>
  <si>
    <t>Decor Sette Dec. e Presentes Ltda - ME</t>
  </si>
  <si>
    <t>(21) 3234-7262 / 9118-1411</t>
  </si>
  <si>
    <t>Disneilandia Decoracoes Ltda</t>
  </si>
  <si>
    <t>01.056.340/0001-05</t>
  </si>
  <si>
    <t>10.003.191-9</t>
  </si>
  <si>
    <t>Rua Barao do Rio Branco, 892</t>
  </si>
  <si>
    <t>75.025-040</t>
  </si>
  <si>
    <t xml:space="preserve">(62) 3324-2537 </t>
  </si>
  <si>
    <t>disneydecor@terra.com.br</t>
  </si>
  <si>
    <t>MC Home Decor</t>
  </si>
  <si>
    <t>Maria Clara Home Decor</t>
  </si>
  <si>
    <t>13.302.777/0001-52</t>
  </si>
  <si>
    <t>Avenida Jorge Amado, 850</t>
  </si>
  <si>
    <t>Jardins</t>
  </si>
  <si>
    <t>Aracaju</t>
  </si>
  <si>
    <t>49.025-330</t>
  </si>
  <si>
    <t>Mundo de Gramado Comercio Turismo Lazer e Entretenimento Ltda</t>
  </si>
  <si>
    <t>00.420.255/0001-03</t>
  </si>
  <si>
    <t>056/0041039</t>
  </si>
  <si>
    <t>Avenida Borges de Medeiros, 3166</t>
  </si>
  <si>
    <t>(54) 3295-7575</t>
  </si>
  <si>
    <t>gerenciaoperacional@casadamontanha.com.br</t>
  </si>
  <si>
    <t>Dokassa</t>
  </si>
  <si>
    <t>Cleris J Cassaniga</t>
  </si>
  <si>
    <t>Doktim Distribuidora de Embalagens Ltda</t>
  </si>
  <si>
    <t>08.670.141/0001-23</t>
  </si>
  <si>
    <t>Rua Venezuela, 40</t>
  </si>
  <si>
    <t>Timbo</t>
  </si>
  <si>
    <t>89.120-000</t>
  </si>
  <si>
    <t>(47) 3399-2277 / 9186-9730</t>
  </si>
  <si>
    <t>cleris@dokassadistribuidora.com.br</t>
  </si>
  <si>
    <t>Algodão Doce Lar</t>
  </si>
  <si>
    <t>Gizeli</t>
  </si>
  <si>
    <t>Gizeli de Fátima Klann ME</t>
  </si>
  <si>
    <t>04.490.285/0001-47</t>
  </si>
  <si>
    <t>Av. Nereu Ramos, 1302</t>
  </si>
  <si>
    <t>Penha</t>
  </si>
  <si>
    <t>88.385-000</t>
  </si>
  <si>
    <t>(47) 3345-0924</t>
  </si>
  <si>
    <t>algodaodocelar@hotmail.com</t>
  </si>
  <si>
    <t>algodaodocelarpenha@hotmail.com</t>
  </si>
  <si>
    <t>Pehnk Materiais para Construcao Ltda</t>
  </si>
  <si>
    <t>Gilson</t>
  </si>
  <si>
    <t>85.102.184/0001-53</t>
  </si>
  <si>
    <t>Rua Nereu Ramos, 136</t>
  </si>
  <si>
    <t>Sao Joao Batista</t>
  </si>
  <si>
    <t>88.240-000</t>
  </si>
  <si>
    <t>(48) 3265-7400</t>
  </si>
  <si>
    <t>pehnk@terra.com.br</t>
  </si>
  <si>
    <t>Etica Instalacoes e Equipamentos para Escritorio Ltda</t>
  </si>
  <si>
    <t>Thais Farah</t>
  </si>
  <si>
    <t>20.676.326/0001-40</t>
  </si>
  <si>
    <t>Rua Vieira Goncalves, 877</t>
  </si>
  <si>
    <t>Martins</t>
  </si>
  <si>
    <t>38.400-356</t>
  </si>
  <si>
    <t>(34) 9662-1711</t>
  </si>
  <si>
    <t>thais@realizaconstrutora.com.br</t>
  </si>
  <si>
    <t xml:space="preserve">Claudio Arydes Gomes  </t>
  </si>
  <si>
    <t xml:space="preserve">Claudio   </t>
  </si>
  <si>
    <t>Claudio Arydes Gomes</t>
  </si>
  <si>
    <t>969270117 - 49</t>
  </si>
  <si>
    <t>06336869-0</t>
  </si>
  <si>
    <t>Rua Rangel Pestana, 345</t>
  </si>
  <si>
    <t>Nova Iguaçu</t>
  </si>
  <si>
    <t>26255-200</t>
  </si>
  <si>
    <t>(21) 9741-2127 / 3773-1378</t>
  </si>
  <si>
    <t>claudioarydes@hotmail.com</t>
  </si>
  <si>
    <t>Claudio</t>
  </si>
  <si>
    <t>Maria Veronica Araujo Regalado</t>
  </si>
  <si>
    <t>Maria Veronica</t>
  </si>
  <si>
    <t>423410194-04</t>
  </si>
  <si>
    <t>Rua Nossa Senhora do Carmo, 2330</t>
  </si>
  <si>
    <t>Santo Delmiro 2</t>
  </si>
  <si>
    <t>Mossoro</t>
  </si>
  <si>
    <t>RN</t>
  </si>
  <si>
    <t>59.615-530</t>
  </si>
  <si>
    <t>(84) 3318-2505 / 9999-9129</t>
  </si>
  <si>
    <t>babyfestas-mossoro@hotmail.com</t>
  </si>
  <si>
    <t>babyfestas_mossoro@hotmail.com</t>
  </si>
  <si>
    <t>Margarete Conceicao Fava Souza</t>
  </si>
  <si>
    <t>Maria Conceicao</t>
  </si>
  <si>
    <t>136.648.163-15</t>
  </si>
  <si>
    <t>Rua Padre Miguel, 55</t>
  </si>
  <si>
    <t>Nova Parnamirim</t>
  </si>
  <si>
    <t>Parnamirim</t>
  </si>
  <si>
    <t>59.150-440</t>
  </si>
  <si>
    <t>(84) 3208-4170 / 9635-1336</t>
  </si>
  <si>
    <t>Tropical Kids Festa</t>
  </si>
  <si>
    <t>Tropical Kids Festas ltda</t>
  </si>
  <si>
    <t>12.559.510/0001-82</t>
  </si>
  <si>
    <t>Rua Guiraréia, 63</t>
  </si>
  <si>
    <t>Irajá</t>
  </si>
  <si>
    <t>21.371-420</t>
  </si>
  <si>
    <t>(21) 33524757 / 33912331</t>
  </si>
  <si>
    <t>tropicalkids@hotmail.com</t>
  </si>
  <si>
    <t>Hortência Maria Gomes Fassina</t>
  </si>
  <si>
    <t>Hortencia</t>
  </si>
  <si>
    <t>036.788.228-00</t>
  </si>
  <si>
    <t>Rua Washington Luiz, 66</t>
  </si>
  <si>
    <t>Aguaí</t>
  </si>
  <si>
    <t>13.860-000</t>
  </si>
  <si>
    <t>(19) 36521056 / 97655835</t>
  </si>
  <si>
    <t>hm.fassina@uol.com.br</t>
  </si>
  <si>
    <t>Vatel Elétrica Ltda - ME</t>
  </si>
  <si>
    <t>José</t>
  </si>
  <si>
    <t>00.849.154/0001-52</t>
  </si>
  <si>
    <t>Rua Dr Mário Ramos, 122 - lj14/15</t>
  </si>
  <si>
    <t>Barra Mansa</t>
  </si>
  <si>
    <t>27.330-230</t>
  </si>
  <si>
    <t>(24) 33231944/33238719/ 33237718</t>
  </si>
  <si>
    <t>Associação de lojistas do Cadima Shopping</t>
  </si>
  <si>
    <t>Luiz Fernando Albuquerque de Oliveira</t>
  </si>
  <si>
    <t>Gerente Geral</t>
  </si>
  <si>
    <t>03.085.551/0001-93</t>
  </si>
  <si>
    <t xml:space="preserve">Rua Moisés Amélio, 17 </t>
  </si>
  <si>
    <t>28.613-210</t>
  </si>
  <si>
    <t>luizfernando@cadimashopping.com.br</t>
  </si>
  <si>
    <t xml:space="preserve">Coisas de Papel </t>
  </si>
  <si>
    <t>José Campos</t>
  </si>
  <si>
    <t>Coisas de Papel Ltda</t>
  </si>
  <si>
    <t>02.565.733/0001-07</t>
  </si>
  <si>
    <t>Rua Rosa Raposo, 130</t>
  </si>
  <si>
    <t>Araruama</t>
  </si>
  <si>
    <t>28.970-000</t>
  </si>
  <si>
    <t>(22) 26650544</t>
  </si>
  <si>
    <t>coisasdepapelbazar@hotmail.com</t>
  </si>
  <si>
    <t>Rosangela Periu Menguelhe</t>
  </si>
  <si>
    <t>Rosangela / Márcia</t>
  </si>
  <si>
    <t>397586999-20</t>
  </si>
  <si>
    <t>Rua Lopes Trovão, 132</t>
  </si>
  <si>
    <t>Zona 4</t>
  </si>
  <si>
    <t>Maringá</t>
  </si>
  <si>
    <t>87.014-080</t>
  </si>
  <si>
    <t>(44) 32272298</t>
  </si>
  <si>
    <t>vendas@vellut.com.br</t>
  </si>
  <si>
    <t>Telma Cristine Abdon Calheira</t>
  </si>
  <si>
    <t>Telma</t>
  </si>
  <si>
    <t>02.911442/0001-15</t>
  </si>
  <si>
    <t>Rua João Paulo 2 Ibirataia</t>
  </si>
  <si>
    <t>Ibirataia</t>
  </si>
  <si>
    <t>45.580-000</t>
  </si>
  <si>
    <t>(71) 33229322</t>
  </si>
  <si>
    <t>telmacalheira@hotmail.com</t>
  </si>
  <si>
    <t>Zivatile Distribuidora de Bebidas e Alimentos</t>
  </si>
  <si>
    <t>José Junior</t>
  </si>
  <si>
    <t>Zivatile Distribuidora de Bebidas e Alimentos Ltda</t>
  </si>
  <si>
    <t>05.475.152/0001-64</t>
  </si>
  <si>
    <t>06.674.759-7</t>
  </si>
  <si>
    <t>Avenida Senador José Armirio de Moraes, 1297</t>
  </si>
  <si>
    <t>Dom José</t>
  </si>
  <si>
    <t>Sobral</t>
  </si>
  <si>
    <t>62.015-505</t>
  </si>
  <si>
    <t>valderi.arcanjo@zivatile.com.br</t>
  </si>
  <si>
    <t>Simplismenti Acessórios Interiores Ltda</t>
  </si>
  <si>
    <t>Marisa / Alessandra</t>
  </si>
  <si>
    <t>07.653.977/0001-57</t>
  </si>
  <si>
    <t>Rua Visconde do Rio Branco, 356</t>
  </si>
  <si>
    <t>13.480-100</t>
  </si>
  <si>
    <t>(19) 37020669 / 37020668</t>
  </si>
  <si>
    <t>simplismete@hotmail.com</t>
  </si>
  <si>
    <t>Ivan Edson Moraes Nunes</t>
  </si>
  <si>
    <t>Ivan / José</t>
  </si>
  <si>
    <t>|van Edson Moraes Nunes</t>
  </si>
  <si>
    <t>11564795/0001-87</t>
  </si>
  <si>
    <t>03039275-6</t>
  </si>
  <si>
    <t>Rua Renascimento,1970</t>
  </si>
  <si>
    <t>Renascer</t>
  </si>
  <si>
    <t>Macapá</t>
  </si>
  <si>
    <t>AP</t>
  </si>
  <si>
    <t>68.907-620</t>
  </si>
  <si>
    <t>(96) 81145053/ 91190066</t>
  </si>
  <si>
    <t>i.m.nunes@hotmail.com</t>
  </si>
  <si>
    <t>Diogo Souza</t>
  </si>
  <si>
    <t>Diogo</t>
  </si>
  <si>
    <t>104.026.727-04</t>
  </si>
  <si>
    <t>099.35287-4</t>
  </si>
  <si>
    <t xml:space="preserve">Av. Gerimario Dantas, 860 </t>
  </si>
  <si>
    <t>Pechincha</t>
  </si>
  <si>
    <t>22.743-010</t>
  </si>
  <si>
    <t>(21) 2425258 / 24255162</t>
  </si>
  <si>
    <t>diogo@obainfantil.com.br</t>
  </si>
  <si>
    <t>Grêmio Literário e Recreativo Português</t>
  </si>
  <si>
    <t>04.940.516/0001-77</t>
  </si>
  <si>
    <t>04.6562-6</t>
  </si>
  <si>
    <t>Rua Senador Manuel Barata, 477/483</t>
  </si>
  <si>
    <t>66.010-145</t>
  </si>
  <si>
    <t>(91) 32229425/ 32410918</t>
  </si>
  <si>
    <t>presidencia@gremioportugues.com.br</t>
  </si>
  <si>
    <t>financeiro@gremioportugues.com.br</t>
  </si>
  <si>
    <t>Sadi Magazin</t>
  </si>
  <si>
    <t>Sadi</t>
  </si>
  <si>
    <t>Sadi Artigos Texteis Ltda</t>
  </si>
  <si>
    <t>10.538.378/0001-05</t>
  </si>
  <si>
    <t>904.647.07-18</t>
  </si>
  <si>
    <t>Avenida Brasil, 8209</t>
  </si>
  <si>
    <t>Foz do Iguaçu</t>
  </si>
  <si>
    <t>85.851-000</t>
  </si>
  <si>
    <t>(45) 35741403</t>
  </si>
  <si>
    <t>sadimagazin@uol.com.br</t>
  </si>
  <si>
    <t>Prefeitura de Bom Sucesso do Sul</t>
  </si>
  <si>
    <t>Prefeitura Municipal de Bom Sucesso do Sul</t>
  </si>
  <si>
    <t>80.874.100/0001-86</t>
  </si>
  <si>
    <t>Rua Cândido Merlo, 290</t>
  </si>
  <si>
    <t>Bom Sucesso do Sul</t>
  </si>
  <si>
    <t>85.515-000</t>
  </si>
  <si>
    <t>pmbssul@wln.com.br</t>
  </si>
  <si>
    <t>Associação Comercial de Ribeirão Pires</t>
  </si>
  <si>
    <t xml:space="preserve">Deborah </t>
  </si>
  <si>
    <t>50.168.160/0001-12</t>
  </si>
  <si>
    <t>Rua Stella Bruna C. Nardelli, 257 - Subsolo shopping Garden</t>
  </si>
  <si>
    <t>Ribeirão Pires</t>
  </si>
  <si>
    <t>09.400-150</t>
  </si>
  <si>
    <t>(11) 25950212</t>
  </si>
  <si>
    <t>aciarp.projetos@terra.com.br</t>
  </si>
  <si>
    <t>Supermercado Badotti</t>
  </si>
  <si>
    <t>Ruan</t>
  </si>
  <si>
    <t xml:space="preserve">Badotti e Cia Ltda </t>
  </si>
  <si>
    <t>83.853.655/0001-30</t>
  </si>
  <si>
    <t>Av. Brasil, 295</t>
  </si>
  <si>
    <t>(49) 34331015</t>
  </si>
  <si>
    <t>badotti@badotti.com.br</t>
  </si>
  <si>
    <t>Hellida Freire Kelsch</t>
  </si>
  <si>
    <t>Hellida</t>
  </si>
  <si>
    <t>529.705.234-34</t>
  </si>
  <si>
    <t>305.428-9</t>
  </si>
  <si>
    <t>Av. 17 de Agosto, 2594/1901</t>
  </si>
  <si>
    <t>Monteiro</t>
  </si>
  <si>
    <t>52.061-540</t>
  </si>
  <si>
    <t>(81) 34416211/ 32689800 / 88027740</t>
  </si>
  <si>
    <t>hellida-kelsch@hotmail.com</t>
  </si>
  <si>
    <t>Sucesso Publicidade</t>
  </si>
  <si>
    <t>Franciso</t>
  </si>
  <si>
    <t>Sucesso Promoção e Publicidade S/C Ltda</t>
  </si>
  <si>
    <t>05.343.447/0001-87</t>
  </si>
  <si>
    <t xml:space="preserve">Rua Desembargador Freitas, 685 </t>
  </si>
  <si>
    <t>Teresina</t>
  </si>
  <si>
    <t>PI</t>
  </si>
  <si>
    <t>64.000-240</t>
  </si>
  <si>
    <t>(86) 3215-8300/9981-0113</t>
  </si>
  <si>
    <t>gerencia@sucessopublicidade.com.br</t>
  </si>
  <si>
    <t>CDL de Videira</t>
  </si>
  <si>
    <t>Câmara de Dirigentes Lojistas de Videira</t>
  </si>
  <si>
    <t>83.400.036/0001-90</t>
  </si>
  <si>
    <t>Rua Jacob Gaio, 51,</t>
  </si>
  <si>
    <t>Dois Pinheiros</t>
  </si>
  <si>
    <t>(49) 3566-0221 / 3566-9022</t>
  </si>
  <si>
    <t>Multiponto</t>
  </si>
  <si>
    <t>Multiponto Comércio de Materiais Elétricos e Instalação</t>
  </si>
  <si>
    <t>05.795.238/0001-74</t>
  </si>
  <si>
    <t>Rua Brochado da Rocha, 246-E</t>
  </si>
  <si>
    <t>80.803-160</t>
  </si>
  <si>
    <t>(49) 33285757 / 9997-3248</t>
  </si>
  <si>
    <t>multiponto@multipontoi.com.br</t>
  </si>
  <si>
    <t>Prefeitura de Anchieta</t>
  </si>
  <si>
    <t>Isabel</t>
  </si>
  <si>
    <t xml:space="preserve">Rod. do Sol KM 21,5, Nº 1620 </t>
  </si>
  <si>
    <t xml:space="preserve">Vila Residencial Samarco </t>
  </si>
  <si>
    <t>Anchieta</t>
  </si>
  <si>
    <t xml:space="preserve">29230-000 </t>
  </si>
  <si>
    <t>(28) 35363668</t>
  </si>
  <si>
    <t>angelica.setur@hotmail.com</t>
  </si>
  <si>
    <t>Angélica</t>
  </si>
  <si>
    <t>(28) 3536-3143</t>
  </si>
  <si>
    <t>Prefeitura de Brusque</t>
  </si>
  <si>
    <t>Jorge Ramos</t>
  </si>
  <si>
    <t>Praça das Bandeiras, 77</t>
  </si>
  <si>
    <t>88.350-051</t>
  </si>
  <si>
    <t>(47) 32511889 /88613465</t>
  </si>
  <si>
    <t>jorge.sde@brusque.sc.gov.br</t>
  </si>
  <si>
    <t>Prefeitura de Novo Hamburgo</t>
  </si>
  <si>
    <t>Rua Guia Lopes, 4201</t>
  </si>
  <si>
    <t>Bairro Canudos</t>
  </si>
  <si>
    <t>Novo Hamburgo</t>
  </si>
  <si>
    <t xml:space="preserve">93410-340 </t>
  </si>
  <si>
    <t>(51) 35949999 - 9299</t>
  </si>
  <si>
    <t>raquel@novohamburgo.rs.gov.br</t>
  </si>
  <si>
    <t>Prefeitura de Chopinzinho</t>
  </si>
  <si>
    <t>76.995.414/0001-60</t>
  </si>
  <si>
    <t>CDL de Jaraguá do Sul</t>
  </si>
  <si>
    <t>Juvanir Franzen Novaski Pedrotti</t>
  </si>
  <si>
    <t xml:space="preserve">Executiva </t>
  </si>
  <si>
    <t>82.739.061/0001-30</t>
  </si>
  <si>
    <t>Rua Octaviano Lombardi, 100</t>
  </si>
  <si>
    <t>Czerniewcz</t>
  </si>
  <si>
    <t>Jaraguá do Sul</t>
  </si>
  <si>
    <t>89.255-055</t>
  </si>
  <si>
    <t>(47) 3275-7070/3275-7075</t>
  </si>
  <si>
    <t>executivo@jaraguadosul.cdl-sc.org.br</t>
  </si>
  <si>
    <t>GS Materiais</t>
  </si>
  <si>
    <t>Gilberto Catusso</t>
  </si>
  <si>
    <t>Gilberto Catusso e Cia Ltda</t>
  </si>
  <si>
    <t>01.227.738/0001-59</t>
  </si>
  <si>
    <t>90105280-86</t>
  </si>
  <si>
    <t>Rua Caramuru, 66</t>
  </si>
  <si>
    <t>Pato Branco</t>
  </si>
  <si>
    <t>85.501-060</t>
  </si>
  <si>
    <t>(46) 3225-3327</t>
  </si>
  <si>
    <t>gsmateriais@gmail.com</t>
  </si>
  <si>
    <t>Beiramar Shopping</t>
  </si>
  <si>
    <t>73.370.991/0001-78</t>
  </si>
  <si>
    <t>Rua Bocaiúva, 2468</t>
  </si>
  <si>
    <t>88.015-902</t>
  </si>
  <si>
    <t>Blumenau</t>
  </si>
  <si>
    <t>Datasul</t>
  </si>
  <si>
    <t>Carlos</t>
  </si>
  <si>
    <t>M. Abuhab Participações S/A</t>
  </si>
  <si>
    <t>03.204.024/0001-50</t>
  </si>
  <si>
    <t>Av. santos Dumont, 935, Complemento 1</t>
  </si>
  <si>
    <t>Santo antonio</t>
  </si>
  <si>
    <t>89.218-105</t>
  </si>
  <si>
    <t>(47) 3802-9105/3802-9106</t>
  </si>
  <si>
    <t>carlos.brittes@datasul.com.br</t>
  </si>
  <si>
    <t>Perini Business Park</t>
  </si>
  <si>
    <t>Administração</t>
  </si>
  <si>
    <t>Condomínio Perini Business Park</t>
  </si>
  <si>
    <t>05.600.443/0001-37</t>
  </si>
  <si>
    <t>Rua Dona francisca, 8300</t>
  </si>
  <si>
    <t>Dist. Industrial</t>
  </si>
  <si>
    <t>89.239-270</t>
  </si>
  <si>
    <t>(47) 8849-7510</t>
  </si>
  <si>
    <t>wagner@perinibusinesspark.com.br</t>
  </si>
  <si>
    <t>Shopping Triches</t>
  </si>
  <si>
    <t>Alfonso Petry</t>
  </si>
  <si>
    <t>Gerente Administrativo</t>
  </si>
  <si>
    <t>Centro Comercial Triches</t>
  </si>
  <si>
    <t>03.905.381/0001-46</t>
  </si>
  <si>
    <t>Rua Sinimbu, 2070</t>
  </si>
  <si>
    <t>Caxias do Sul</t>
  </si>
  <si>
    <t>95.020-000</t>
  </si>
  <si>
    <t>(54) 3223-1314</t>
  </si>
  <si>
    <t>Alfonso.striches@terra.com.br</t>
  </si>
  <si>
    <t>Casa Futuro Decorações</t>
  </si>
  <si>
    <t>Cláudia Travesso</t>
  </si>
  <si>
    <t>Casa Futuro Decorações Ltda</t>
  </si>
  <si>
    <t>65.304.750/0001-00</t>
  </si>
  <si>
    <t>062749304-0078</t>
  </si>
  <si>
    <t>Av. Contorno, 7439</t>
  </si>
  <si>
    <t>Santo Antonio</t>
  </si>
  <si>
    <t>30.110-047</t>
  </si>
  <si>
    <t>(31) 3309-5255</t>
  </si>
  <si>
    <t>claudia@casafuturo.com.br</t>
  </si>
  <si>
    <t xml:space="preserve">Hacasa </t>
  </si>
  <si>
    <t>Andréia Simas de Rosa</t>
  </si>
  <si>
    <t>Hacasa Adm. e Empreendimentos Imobiliários S/A</t>
  </si>
  <si>
    <t>83.796.284/0001-00</t>
  </si>
  <si>
    <t>Rua Afonso Pena, 233</t>
  </si>
  <si>
    <t>Bucareim</t>
  </si>
  <si>
    <t>89.202-420</t>
  </si>
  <si>
    <t>(47) 3145-1917</t>
  </si>
  <si>
    <t>andreia.simas@hacasa.com.br</t>
  </si>
  <si>
    <t>Totvs</t>
  </si>
  <si>
    <t>Totvs S/A</t>
  </si>
  <si>
    <t>53.113.791/0017-90</t>
  </si>
  <si>
    <t>(47) 2101-7070</t>
  </si>
  <si>
    <t>Assoc. Com. e Ind. de Cascavel</t>
  </si>
  <si>
    <t>Marta Weiber Fernandes</t>
  </si>
  <si>
    <t>Analista Administrativo</t>
  </si>
  <si>
    <t>Associação Comercial e Industrial de Cascavel</t>
  </si>
  <si>
    <t>76.097.989/0001-65</t>
  </si>
  <si>
    <t>Av. Toledo, 247</t>
  </si>
  <si>
    <t>Cascavel</t>
  </si>
  <si>
    <t>85.810-230</t>
  </si>
  <si>
    <t>(45) 3321-1434</t>
  </si>
  <si>
    <t>financeiro02@acicvel.com.br</t>
  </si>
  <si>
    <t>Prefeitura de Massaranduba</t>
  </si>
  <si>
    <t>Prefeitura Municipal de Massaranduba</t>
  </si>
  <si>
    <t>83.102.483/0001-62</t>
  </si>
  <si>
    <t xml:space="preserve">Rua 11 de Novembro, 2765 </t>
  </si>
  <si>
    <t>Massaranduba</t>
  </si>
  <si>
    <t>89.108-970</t>
  </si>
  <si>
    <t>(47) 3379-4600</t>
  </si>
  <si>
    <t>CDL de Blumenau</t>
  </si>
  <si>
    <t>Paulo Cesar Lopes</t>
  </si>
  <si>
    <t>Presidente</t>
  </si>
  <si>
    <t>82.659.715/0001-15</t>
  </si>
  <si>
    <t>Alameda Rio Branco, 165</t>
  </si>
  <si>
    <t>89.010-300</t>
  </si>
  <si>
    <t>(47) 3221-5735</t>
  </si>
  <si>
    <t xml:space="preserve"> executivo@blumenau.cdl-sc.org.br</t>
  </si>
  <si>
    <t>CDL de Laguna</t>
  </si>
  <si>
    <t>Charlene Cardoso</t>
  </si>
  <si>
    <t>CDL de laguna</t>
  </si>
  <si>
    <t>05.958.206/0001-42</t>
  </si>
  <si>
    <t>Rua Laurindo Horn, 72 , Sl 01</t>
  </si>
  <si>
    <t>Laguna</t>
  </si>
  <si>
    <t>88.790-000</t>
  </si>
  <si>
    <t>(48) 3644-0405</t>
  </si>
  <si>
    <t>laguna.acil@gmail.com</t>
  </si>
  <si>
    <t>Assoc. Com. de Mogi das Cruzes</t>
  </si>
  <si>
    <t>Associação Comercial de Mogi das Cruzes</t>
  </si>
  <si>
    <t>52.579.810/0001-48</t>
  </si>
  <si>
    <t>Rua Barão de Jaceguai, 674</t>
  </si>
  <si>
    <t xml:space="preserve">Mogi das Cruzes </t>
  </si>
  <si>
    <t>08.710-904</t>
  </si>
  <si>
    <t>(11)4728-4302</t>
  </si>
  <si>
    <t>acmc@acmc.com.br</t>
  </si>
  <si>
    <t>Prefeitura de Tucunduva</t>
  </si>
  <si>
    <t>Elisandra Demboski</t>
  </si>
  <si>
    <t>Prefeitura Municipal de Tucunduva</t>
  </si>
  <si>
    <t>87.612.792/0001-33</t>
  </si>
  <si>
    <t>Rua Santa Rosa, 520</t>
  </si>
  <si>
    <t>Tucunduva</t>
  </si>
  <si>
    <t>98.930-000</t>
  </si>
  <si>
    <t>(55)3542-1022</t>
  </si>
  <si>
    <t>elisandrademboski@yahoo.com.br</t>
  </si>
  <si>
    <t>Junny Confecções</t>
  </si>
  <si>
    <t>Maria Celoni Rossete Martini</t>
  </si>
  <si>
    <t>Comercio de Confecções Martini Ltda</t>
  </si>
  <si>
    <t>02.917.264/0001-30</t>
  </si>
  <si>
    <t>Rua Saul Brandalise, 295</t>
  </si>
  <si>
    <t>Videira</t>
  </si>
  <si>
    <t>89.560-000</t>
  </si>
  <si>
    <t>(49)3566-0891</t>
  </si>
  <si>
    <t>junny@junny.com.br</t>
  </si>
  <si>
    <t>Palacio dos Enfeites</t>
  </si>
  <si>
    <t>Lorivaldo</t>
  </si>
  <si>
    <t>Melo &amp; Sierra Ltda</t>
  </si>
  <si>
    <t>03.607.204/0001-83</t>
  </si>
  <si>
    <t>Alameda dos Jurupis, 1491/1499</t>
  </si>
  <si>
    <t>Indianápolis</t>
  </si>
  <si>
    <t>04.088-005</t>
  </si>
  <si>
    <t>(11) 5095-7500</t>
  </si>
  <si>
    <t>festas@palaciodosenfeites.com.br</t>
  </si>
  <si>
    <t>Prefeitura de Ressaquinha</t>
  </si>
  <si>
    <t>Prefeitura Municipal de Ressaquinha</t>
  </si>
  <si>
    <t>18.094.847/0001-48</t>
  </si>
  <si>
    <t>Praça da Estação, S/N</t>
  </si>
  <si>
    <t>Ressaquinha</t>
  </si>
  <si>
    <t>36.270-000</t>
  </si>
  <si>
    <t>(32) 3341-1259</t>
  </si>
  <si>
    <t>contato@ressaquinha.mg.gov.br</t>
  </si>
  <si>
    <t>Prefeitura de Bandeirantes</t>
  </si>
  <si>
    <t>Dept. de Compras</t>
  </si>
  <si>
    <t>Prefeitura Municipal de Bandeirantes</t>
  </si>
  <si>
    <t>76.235.753.0001-48</t>
  </si>
  <si>
    <t>Rua Frei Rafael Proner, 1457</t>
  </si>
  <si>
    <t>Bandeirantes</t>
  </si>
  <si>
    <t>86.360-000</t>
  </si>
  <si>
    <t>(43) 3542-4525/8819-8250</t>
  </si>
  <si>
    <t>comprasbandeirantes@yahoo.com.br</t>
  </si>
  <si>
    <t>Prefeitura de Francisco Beltrão</t>
  </si>
  <si>
    <t>77.816.510/0001-66</t>
  </si>
  <si>
    <t>Francisco Beltrão</t>
  </si>
  <si>
    <t>85.601-030</t>
  </si>
  <si>
    <t>Prefeitura de Jataí</t>
  </si>
  <si>
    <t>Tarcisio Rodrigues Junior</t>
  </si>
  <si>
    <t>Diretor de Eventos</t>
  </si>
  <si>
    <t>Prefeitura Municipal de Jataí</t>
  </si>
  <si>
    <t>01.165.729/0001-80</t>
  </si>
  <si>
    <t>Rua Itaruma, 355</t>
  </si>
  <si>
    <t>Vila Santa Maria</t>
  </si>
  <si>
    <t>Jataí</t>
  </si>
  <si>
    <t>75.800-089</t>
  </si>
  <si>
    <t>(64) 3632-4004/3632-8839</t>
  </si>
  <si>
    <t>eventos.turismo@jatai.go.gov.br</t>
  </si>
  <si>
    <t>Prefeitura de Mariópolis</t>
  </si>
  <si>
    <t>Secr. Ind. Com. e Turismo</t>
  </si>
  <si>
    <t>Prefeitura Municipal de Mariópolis</t>
  </si>
  <si>
    <t>76.995.323/0001-24</t>
  </si>
  <si>
    <t>Rua Seis, 1030</t>
  </si>
  <si>
    <t>Mariópolis</t>
  </si>
  <si>
    <t>85.525-000</t>
  </si>
  <si>
    <t>imprensamariapolis@gmail.com</t>
  </si>
  <si>
    <t>Sia Company Decorações</t>
  </si>
  <si>
    <t>Andressa Morais</t>
  </si>
  <si>
    <t>Sia Company Decorações Especiais Ltda</t>
  </si>
  <si>
    <t>11.002.116/0001-86</t>
  </si>
  <si>
    <t>10.454738-3</t>
  </si>
  <si>
    <t>Al D, 207, Sala 15</t>
  </si>
  <si>
    <t>Chacara São Pedro</t>
  </si>
  <si>
    <t>Aparecida de Goiânia</t>
  </si>
  <si>
    <t>74.923-200</t>
  </si>
  <si>
    <t>(32)3281-7441</t>
  </si>
  <si>
    <t>andressa.morais@grupoorca.net</t>
  </si>
  <si>
    <t>Casa Festa</t>
  </si>
  <si>
    <t>Marlene</t>
  </si>
  <si>
    <t>C.T. &amp; M.J. Com. de Produtos Alimentícios Ltda ME</t>
  </si>
  <si>
    <t>06.971.796/0001-06</t>
  </si>
  <si>
    <t>Av. André Rodrigues de Freitas, 335</t>
  </si>
  <si>
    <t>Itapema do Norte</t>
  </si>
  <si>
    <t>(41) 9977-2626/3342-2014 ou (47) 3443-2254/3443-6726</t>
  </si>
  <si>
    <t>mfmatias@yahoo.com.br</t>
  </si>
  <si>
    <t>Prefeitura de Alto Taquari</t>
  </si>
  <si>
    <t>Lucia Helena do Nascimento</t>
  </si>
  <si>
    <t>Prefeitura Municipal de Alto Taquari</t>
  </si>
  <si>
    <t>01.362.680/0001-56</t>
  </si>
  <si>
    <t>Av. Macário Subtil de Oliveira, 848</t>
  </si>
  <si>
    <t>Alto Taquari</t>
  </si>
  <si>
    <t>78.785-000</t>
  </si>
  <si>
    <t>(66) 3496-1575</t>
  </si>
  <si>
    <t>luciataquari@hotmail.com</t>
  </si>
  <si>
    <t>Prefeitura de Pancas</t>
  </si>
  <si>
    <t>Secretaria de Turismo</t>
  </si>
  <si>
    <t>Elson Nascimento</t>
  </si>
  <si>
    <t>Prefeitura Municipal de Pancas</t>
  </si>
  <si>
    <t>27.174.150/0001-78</t>
  </si>
  <si>
    <t>Av. 13 de Maio, 324</t>
  </si>
  <si>
    <t>Pancas</t>
  </si>
  <si>
    <t>29.750-000</t>
  </si>
  <si>
    <t>(27) 3726-1543/3726-1074</t>
  </si>
  <si>
    <t>augustocult@yahoo.com.br</t>
  </si>
  <si>
    <t>Prefeitura de Cravinhos</t>
  </si>
  <si>
    <t>Cláudia Maria Carrascosa Santos</t>
  </si>
  <si>
    <t>Prefeitura Municipal de Cravinhos</t>
  </si>
  <si>
    <t>45.228.319/0001-07</t>
  </si>
  <si>
    <t>Rua Tiradentes, 253</t>
  </si>
  <si>
    <t>Cravinhos</t>
  </si>
  <si>
    <t>14.140-000</t>
  </si>
  <si>
    <t>(16) 3951-3617</t>
  </si>
  <si>
    <t>clau@metalnet.com.br</t>
  </si>
  <si>
    <t>Prefeitura de Quatá</t>
  </si>
  <si>
    <t>Prefeitura Municipal de Quata</t>
  </si>
  <si>
    <t>44.547.313/0001-30</t>
  </si>
  <si>
    <t>Rua General Marcondes Salgado, 332</t>
  </si>
  <si>
    <t>Quata</t>
  </si>
  <si>
    <t>19.780-000</t>
  </si>
  <si>
    <t>(18) 3366-9500/3366-9507</t>
  </si>
  <si>
    <t>compras.quata@itelefonica.com.br</t>
  </si>
  <si>
    <t>Assoc. Com. e Emp. de Dois Corregos</t>
  </si>
  <si>
    <t>Rosana Massolini</t>
  </si>
  <si>
    <t>Associação Comercial e Empresarial de Dois Córregos</t>
  </si>
  <si>
    <t>50.840.750/0001-40</t>
  </si>
  <si>
    <t>Av. 4 de Fevereiro, 351</t>
  </si>
  <si>
    <t>Dois Córregos</t>
  </si>
  <si>
    <t>17.300-000</t>
  </si>
  <si>
    <t>(14) 3652-1266/3652-2060</t>
  </si>
  <si>
    <t>acedc@hotmail.com</t>
  </si>
  <si>
    <t>Ramos Presentes</t>
  </si>
  <si>
    <t>Ramos Presentes Ltda</t>
  </si>
  <si>
    <t>01.562.039/0001-65</t>
  </si>
  <si>
    <t>Rua 9 de Julho, 350</t>
  </si>
  <si>
    <t>Araraquara</t>
  </si>
  <si>
    <t>14.801-295</t>
  </si>
  <si>
    <t>José Roberto Crukovic</t>
  </si>
  <si>
    <t>José Roberto</t>
  </si>
  <si>
    <t>007.871.228-90</t>
  </si>
  <si>
    <t>8.036.596-6</t>
  </si>
  <si>
    <t>Rua Mauricina, 251</t>
  </si>
  <si>
    <t>Vila Romana</t>
  </si>
  <si>
    <t>05.045-030</t>
  </si>
  <si>
    <t>(11) 3675-1546/9241-8525</t>
  </si>
  <si>
    <t>Grillo Presentes Ltda</t>
  </si>
  <si>
    <t>11.431.608/0001-97</t>
  </si>
  <si>
    <t>0062861-19</t>
  </si>
  <si>
    <t>Imbiribeira</t>
  </si>
  <si>
    <t>51.150-000</t>
  </si>
  <si>
    <t>(81) 3428-4222</t>
  </si>
  <si>
    <t>Assoc. de Hotéis e Pousadas de Monte Verde</t>
  </si>
  <si>
    <t>Nelson Pacheco</t>
  </si>
  <si>
    <t>Assoc. de Hotéis e oousades de Monte Verde</t>
  </si>
  <si>
    <t>06.131.711/0001-81</t>
  </si>
  <si>
    <t>Av. Monte Verde, 39</t>
  </si>
  <si>
    <t>Monte Verde - Camanducaia</t>
  </si>
  <si>
    <t>36.653-000</t>
  </si>
  <si>
    <t>(35) 3438-1839</t>
  </si>
  <si>
    <t>pacheco21@oi.com.br</t>
  </si>
  <si>
    <t>Prefeitura de Rebouças</t>
  </si>
  <si>
    <t>Josele Santos</t>
  </si>
  <si>
    <t>Prefeitura Municipal de Rebouças</t>
  </si>
  <si>
    <t>77.774.859/0001-82</t>
  </si>
  <si>
    <t>Rua José Afonso Vieira Lopes, 96</t>
  </si>
  <si>
    <t>Rebouças</t>
  </si>
  <si>
    <t>84.550-000</t>
  </si>
  <si>
    <t>(42) 3457-1299</t>
  </si>
  <si>
    <t>joselessocial@hotmail.com</t>
  </si>
  <si>
    <t>Day Eventos</t>
  </si>
  <si>
    <t>Daiana Seraphim Barbosa</t>
  </si>
  <si>
    <t>Day Comunicação e Eventos Ltda</t>
  </si>
  <si>
    <t>08.849.835/0001-22</t>
  </si>
  <si>
    <t>Campo Belo</t>
  </si>
  <si>
    <t>(11) 2737-5008 / 9650-1001 / 9177-6457</t>
  </si>
  <si>
    <t>contato@dayeventos.com.br</t>
  </si>
  <si>
    <t>Mecânica Torres</t>
  </si>
  <si>
    <t>Osmar Antoniel Torres ME</t>
  </si>
  <si>
    <t>02.339.477/0001-17</t>
  </si>
  <si>
    <t>13.179.974-6</t>
  </si>
  <si>
    <t>Av. Mato Grosso, 1379</t>
  </si>
  <si>
    <t>Gaúcha do Norte</t>
  </si>
  <si>
    <t>78.875-000</t>
  </si>
  <si>
    <t>(66) 3582-1172</t>
  </si>
  <si>
    <t>matosjmjm@yahoo.com.br</t>
  </si>
  <si>
    <t>Prefeitura de Guaíba</t>
  </si>
  <si>
    <t>Claudia Mara Borges Rosa</t>
  </si>
  <si>
    <t>Secretaria de Turismo, Desporto e Cultura</t>
  </si>
  <si>
    <t>Prefeitura Municipal de Guaíba</t>
  </si>
  <si>
    <t>88.811.911/0001-20</t>
  </si>
  <si>
    <t>Av. Nestor de Moura Jardim, 111</t>
  </si>
  <si>
    <t>Guaíba</t>
  </si>
  <si>
    <t>92.500-000</t>
  </si>
  <si>
    <t>(51) 3491-1888 / 9878-7178</t>
  </si>
  <si>
    <t>turismoecultura@guaiba.rs.gov.br</t>
  </si>
  <si>
    <t>Associação Comercial de Laguna</t>
  </si>
  <si>
    <t>83.711.895/0001-08</t>
  </si>
  <si>
    <t>Rua Raulino Horn, 72, Sala 01</t>
  </si>
  <si>
    <t>Sergio Ricardo Borri - Colorado - ME</t>
  </si>
  <si>
    <t>Prefeitura de Andirá</t>
  </si>
  <si>
    <t>07.773.246/0001-45</t>
  </si>
  <si>
    <t>90360066-73</t>
  </si>
  <si>
    <t xml:space="preserve">Av. Paraná, 131, Sala 1 </t>
  </si>
  <si>
    <t>Colorado</t>
  </si>
  <si>
    <t>86.690-000</t>
  </si>
  <si>
    <t>(44) 3323-1749/9141-0928 ou (43) 9108-6689/3538-1401</t>
  </si>
  <si>
    <t>serginhoborri@gmail.com</t>
  </si>
  <si>
    <t>Cacon Empreiteira Ltda</t>
  </si>
  <si>
    <t>Dilceia Motta</t>
  </si>
  <si>
    <t>05.208.059/0001-93</t>
  </si>
  <si>
    <t>Rua Valdenir Heringer da Silva, 07 Sala 205</t>
  </si>
  <si>
    <t>Casimiro de Abreu</t>
  </si>
  <si>
    <t>28.860-000</t>
  </si>
  <si>
    <t>(22) 2778-1238</t>
  </si>
  <si>
    <t>dilceiamotta@yahoo.com.br</t>
  </si>
  <si>
    <t>Assoc. Com. e Emp. de Coronel Vivida</t>
  </si>
  <si>
    <t>Hilton</t>
  </si>
  <si>
    <t>Eventos</t>
  </si>
  <si>
    <t>Associação Comercial e Empresarial de Coronel Vivida</t>
  </si>
  <si>
    <t>77.486.090/0001-05</t>
  </si>
  <si>
    <t>Rua Brigadeiro Rocha Loures, 158</t>
  </si>
  <si>
    <t>Coronel Vivida</t>
  </si>
  <si>
    <t>85.550-000</t>
  </si>
  <si>
    <t>(46) 3232-8329</t>
  </si>
  <si>
    <t>hilton@wlncoronel.com</t>
  </si>
  <si>
    <t>Carmen</t>
  </si>
  <si>
    <t>Prefeitura de Itapuca</t>
  </si>
  <si>
    <t>Adriane Nischespois Scorsatto</t>
  </si>
  <si>
    <t>Secretaria de Cultura e Turismo</t>
  </si>
  <si>
    <t>Prefeitura Municipal de Itapuca</t>
  </si>
  <si>
    <t>93.856.862/0001-00</t>
  </si>
  <si>
    <t>Rua Arvorezinha, 995</t>
  </si>
  <si>
    <t>Itapuca</t>
  </si>
  <si>
    <t>(51) 3613-3081</t>
  </si>
  <si>
    <t>adrinisches@hotmail.com</t>
  </si>
  <si>
    <t>Câmara Municipal de Caculé</t>
  </si>
  <si>
    <t>Andréia Borges</t>
  </si>
  <si>
    <t>05.269.101/0001-86</t>
  </si>
  <si>
    <t>Praça Deoclides Cardoso, 580</t>
  </si>
  <si>
    <t>São Cristóvão</t>
  </si>
  <si>
    <t>Caculé</t>
  </si>
  <si>
    <t>46.300-000</t>
  </si>
  <si>
    <t>(77) 3455-2588</t>
  </si>
  <si>
    <t>andreiaborges4@hotmail.com</t>
  </si>
  <si>
    <t>Prefeitura Municipal de Caculé</t>
  </si>
  <si>
    <t>Jackeline Pessoa</t>
  </si>
  <si>
    <t>Gabinete</t>
  </si>
  <si>
    <t>13.676.788/0001-00</t>
  </si>
  <si>
    <t>Rua Rui Barbosa, 26</t>
  </si>
  <si>
    <t>(77) 3455-1412</t>
  </si>
  <si>
    <t>gabinete.prefeitura@henet.com.br</t>
  </si>
  <si>
    <t>Sergio Chulik</t>
  </si>
  <si>
    <t>Sergio</t>
  </si>
  <si>
    <t>581.402.559-04</t>
  </si>
  <si>
    <t>3363625-3</t>
  </si>
  <si>
    <t>Rua Leopoldo Chulik, 455</t>
  </si>
  <si>
    <t>Cercadinho</t>
  </si>
  <si>
    <t>Campo Largo</t>
  </si>
  <si>
    <t>83.608-630</t>
  </si>
  <si>
    <t>(41) 3285-3843</t>
  </si>
  <si>
    <t>sergio@svdtransportes.com.br</t>
  </si>
  <si>
    <t>Cacau Show</t>
  </si>
  <si>
    <t>Zulmiro Klann</t>
  </si>
  <si>
    <t>RZK Comércio de Chocolates Ltda</t>
  </si>
  <si>
    <t>00.972.758/0001-91</t>
  </si>
  <si>
    <t>Rua Cel. Cordova, 116</t>
  </si>
  <si>
    <t>Lages</t>
  </si>
  <si>
    <t>88.502-000</t>
  </si>
  <si>
    <t>(49) 3225-6456/9156-4645</t>
  </si>
  <si>
    <t>cacaushowlages@hotmail.com</t>
  </si>
  <si>
    <t>Prefeitura de Cesário Lange</t>
  </si>
  <si>
    <t>Márcia de Campos Trevisan</t>
  </si>
  <si>
    <t>Secretária de Educação e Cultura</t>
  </si>
  <si>
    <t>Prefeitura Municipal de Cesário Lange</t>
  </si>
  <si>
    <t>Praça Adolfo Testa, 651</t>
  </si>
  <si>
    <t>Cesário Lange</t>
  </si>
  <si>
    <t>18.285-000</t>
  </si>
  <si>
    <t>(15) 3246-8602</t>
  </si>
  <si>
    <t>educacao@cesariolange.sp.gov.br</t>
  </si>
  <si>
    <t>Prefeitura de Roque Gonzales</t>
  </si>
  <si>
    <t>Kerli</t>
  </si>
  <si>
    <t>Prefeitura Municipal de Roque Gonzales</t>
  </si>
  <si>
    <t>87.612.982/0001-50</t>
  </si>
  <si>
    <t>Rua padre Anchieta, 221</t>
  </si>
  <si>
    <t>Roque Gonzales</t>
  </si>
  <si>
    <t>97.970-000</t>
  </si>
  <si>
    <t>(55) 3365-1233/9614-0791</t>
  </si>
  <si>
    <t>kerli@roquegonzales-rs.com.br</t>
  </si>
  <si>
    <t>Prefeitura de Catalão</t>
  </si>
  <si>
    <t>Prefeitura Municipal de Catalão</t>
  </si>
  <si>
    <t>01.505.643/0001-50</t>
  </si>
  <si>
    <t>Rua Nassin Agel, 505</t>
  </si>
  <si>
    <t>Catalão</t>
  </si>
  <si>
    <t>75.701-050</t>
  </si>
  <si>
    <t>(64) 3441-5038</t>
  </si>
  <si>
    <t>gizarquitetura@hotmail.com</t>
  </si>
  <si>
    <t>Paulo Cesar da Costa Restaurante</t>
  </si>
  <si>
    <t>Paulo Cesar da Costa Restaurante ME</t>
  </si>
  <si>
    <t>02.819.516/0001-98</t>
  </si>
  <si>
    <t>Av. Macedo Soares, 340, Lojas 18 a 21</t>
  </si>
  <si>
    <t>76.995.448/0001-54</t>
  </si>
  <si>
    <t>Rua Caramuru, 271</t>
  </si>
  <si>
    <t>CDL de Joinville</t>
  </si>
  <si>
    <t>Condomínio Residencial Antuérpia</t>
  </si>
  <si>
    <t>Rosely Castanho Pignataro</t>
  </si>
  <si>
    <t>64.910.037/0001-30</t>
  </si>
  <si>
    <t>Rua Etiópia, 55</t>
  </si>
  <si>
    <t>Mooca</t>
  </si>
  <si>
    <t>03.122-020</t>
  </si>
  <si>
    <t>(11) 2604-5026 / 8116-0686</t>
  </si>
  <si>
    <t xml:space="preserve">roselypignataro@globo.com </t>
  </si>
  <si>
    <t>Lindolar Móveis</t>
  </si>
  <si>
    <t>Lindolar Móveis Ltda</t>
  </si>
  <si>
    <t>05.956.090/0001-02</t>
  </si>
  <si>
    <t>Rua Antonio Dutra, 720</t>
  </si>
  <si>
    <t>Itabaiana</t>
  </si>
  <si>
    <t>SE</t>
  </si>
  <si>
    <t>(79) 3431-1333</t>
  </si>
  <si>
    <t>Promotur</t>
  </si>
  <si>
    <t>05.478.007/0001-37</t>
  </si>
  <si>
    <t>Rua XV de Novembro, 4543</t>
  </si>
  <si>
    <t>Glória</t>
  </si>
  <si>
    <t>Officina Verde</t>
  </si>
  <si>
    <t>Roberto C. Lordello</t>
  </si>
  <si>
    <t>Officina Verde Ltda ME</t>
  </si>
  <si>
    <t>68.050.137/0001-94</t>
  </si>
  <si>
    <t>Rua João Batista Pinto, 80</t>
  </si>
  <si>
    <t>Horto Florestal</t>
  </si>
  <si>
    <t>02.635-080</t>
  </si>
  <si>
    <t>(11) 2231-2507</t>
  </si>
  <si>
    <t>diretoria@officinaverde.com.br</t>
  </si>
  <si>
    <t>Carmem Christmas</t>
  </si>
  <si>
    <t>Fabrício Pessoa</t>
  </si>
  <si>
    <t>CML Comércio de Artigos para Decoração Ltda</t>
  </si>
  <si>
    <t>08.977.863/0001-25</t>
  </si>
  <si>
    <t>07.490.834/001-30</t>
  </si>
  <si>
    <t>Q CIA QUADRA 13, CONJ 04 LOTE 14</t>
  </si>
  <si>
    <t>Guará</t>
  </si>
  <si>
    <t>Brasília</t>
  </si>
  <si>
    <t>DF</t>
  </si>
  <si>
    <t>71.250-200</t>
  </si>
  <si>
    <t>(61) 3032-6458 / 9986-8622</t>
  </si>
  <si>
    <t xml:space="preserve">fabricio.pessoa@worldcel.com.br </t>
  </si>
  <si>
    <t>Casa Neki</t>
  </si>
  <si>
    <t>Jotesh</t>
  </si>
  <si>
    <t>Casa Neki Ltda</t>
  </si>
  <si>
    <t>03.150.437/0001-08</t>
  </si>
  <si>
    <t>04141368-7</t>
  </si>
  <si>
    <t>Bêco do Comércio, 043</t>
  </si>
  <si>
    <t>69.005-240</t>
  </si>
  <si>
    <t>(92) 3633-2838/3633-6318/9142-8715</t>
  </si>
  <si>
    <t>casaneki@yahoo.com.br / nemobrasil@yahoo.com.br</t>
  </si>
  <si>
    <t>CR Home Gift</t>
  </si>
  <si>
    <t>Larissa Moura Ramalheiro</t>
  </si>
  <si>
    <t>L M Ramalheiro e Cia Ltda</t>
  </si>
  <si>
    <t>11.789.234/0001-86</t>
  </si>
  <si>
    <t>15.300.067-8</t>
  </si>
  <si>
    <t>Av. Visconde de Souza Franco, 776, 1 piso, 152</t>
  </si>
  <si>
    <t>Reduto - Boulevard Sh. Belém</t>
  </si>
  <si>
    <t>Belém</t>
  </si>
  <si>
    <t>66.053-000</t>
  </si>
  <si>
    <t>(91) 8116-1070 / 3224-7400 / (93) 9122-3674</t>
  </si>
  <si>
    <t>laramalheiro@hotmail.com</t>
  </si>
  <si>
    <t>Ciça</t>
  </si>
  <si>
    <t>Coordenadora de Qualidade</t>
  </si>
  <si>
    <t>Hotel Monreale Resort</t>
  </si>
  <si>
    <t>01.204.495/0001-33</t>
  </si>
  <si>
    <t>518.056.788-0081</t>
  </si>
  <si>
    <t>Av. Leonor Furlaneto Delgado, 3033</t>
  </si>
  <si>
    <t>Zona Rural</t>
  </si>
  <si>
    <t>Poços de Caldas</t>
  </si>
  <si>
    <t>37.710-300</t>
  </si>
  <si>
    <t>(35) 2101-7777</t>
  </si>
  <si>
    <t>qualidade@monreale.com.br</t>
  </si>
  <si>
    <t>Crialt</t>
  </si>
  <si>
    <t>Luciane Franco da Cruz</t>
  </si>
  <si>
    <t>Crialtshop Promoções e Eventis Ltda</t>
  </si>
  <si>
    <t>03.972.202/0001-93</t>
  </si>
  <si>
    <t>Rua Dr. Mohty Domit, 102</t>
  </si>
  <si>
    <t>Jd. Social</t>
  </si>
  <si>
    <t>82.520-320</t>
  </si>
  <si>
    <t>(41) 3362-7839</t>
  </si>
  <si>
    <t>crialt@crialt.com.br</t>
  </si>
  <si>
    <t>Caracol Chocolates</t>
  </si>
  <si>
    <t>Patricia Muratório</t>
  </si>
  <si>
    <t>Chocolate Caseiro Mercosul</t>
  </si>
  <si>
    <t>01.877.543/0001-54</t>
  </si>
  <si>
    <t>056/0052596</t>
  </si>
  <si>
    <t>Rua Santa Rosa, 173</t>
  </si>
  <si>
    <t>Carniel</t>
  </si>
  <si>
    <t>(54) 3286-1533 / 9978-3625</t>
  </si>
  <si>
    <t xml:space="preserve">patriciamuratorio@ibest.com.br </t>
  </si>
  <si>
    <t>Cibele</t>
  </si>
  <si>
    <t>compras1@caracolchocolates.com.br</t>
  </si>
  <si>
    <t>(54) 3286-1533</t>
  </si>
  <si>
    <t>Associação Coml e Indl de Mogi Mirim</t>
  </si>
  <si>
    <t>Gerencia</t>
  </si>
  <si>
    <t>44.793.255/0001-24</t>
  </si>
  <si>
    <t>Av. Luiz Gonzaga de Amoedo Campos, 500</t>
  </si>
  <si>
    <t>Nova Mogi</t>
  </si>
  <si>
    <t>Mogi Mirim</t>
  </si>
  <si>
    <t>13.801-000</t>
  </si>
  <si>
    <t>acimm@acimm.com.br</t>
  </si>
  <si>
    <t>Ibrahim Danyalgil Júnior</t>
  </si>
  <si>
    <t>10.927.097/0001-36</t>
  </si>
  <si>
    <t>0383920-62</t>
  </si>
  <si>
    <t>(81) 3445-0302/9262-8772</t>
  </si>
  <si>
    <t>financeiro@milleluci.com.br</t>
  </si>
  <si>
    <t>Ilumiart Decorações</t>
  </si>
  <si>
    <t>Marcelo Bassuino</t>
  </si>
  <si>
    <t>JV Iluminações Ltda</t>
  </si>
  <si>
    <t>10.256.886/0001-92</t>
  </si>
  <si>
    <t xml:space="preserve">Rua Ipira, 35D, </t>
  </si>
  <si>
    <t>Eldorado</t>
  </si>
  <si>
    <t>Chapecó</t>
  </si>
  <si>
    <t>89.810-190</t>
  </si>
  <si>
    <t>Natal Luz e Gramado</t>
  </si>
  <si>
    <t>Geordano</t>
  </si>
  <si>
    <t>Associação de Cultura e Turismo de Gramado</t>
  </si>
  <si>
    <t>05.970.767/0001-67</t>
  </si>
  <si>
    <t>056/0079184</t>
  </si>
  <si>
    <t>Rua Senador Salgado Filho, 89, compl 02</t>
  </si>
  <si>
    <t>(54) 9993-3365</t>
  </si>
  <si>
    <t>geordano@natalluzdegramado.com.br</t>
  </si>
  <si>
    <t>Thematic Decor</t>
  </si>
  <si>
    <t>07.948.245/0001-94</t>
  </si>
  <si>
    <t>Valinhos</t>
  </si>
  <si>
    <t>(19) 3859-9470 / 3871-0382</t>
  </si>
  <si>
    <t>Prefeitura de Chapecó</t>
  </si>
  <si>
    <t>Cássia Lajús</t>
  </si>
  <si>
    <t>Coordenadora da Decoração Natalina</t>
  </si>
  <si>
    <t>83.021.808/0001-82</t>
  </si>
  <si>
    <t>Av. Getúlio Vargas, 957 S</t>
  </si>
  <si>
    <t>Chapeço</t>
  </si>
  <si>
    <t>89.812-000</t>
  </si>
  <si>
    <t>(49) 3321-8456</t>
  </si>
  <si>
    <t>cassialajus@hotmail.com</t>
  </si>
  <si>
    <t>Balneário Camboriú Shopping</t>
  </si>
  <si>
    <t>Aline Righi</t>
  </si>
  <si>
    <t>Fundo de Promoções do Balneário Camboriú Shopping Center</t>
  </si>
  <si>
    <t>09.002.550/0001-14</t>
  </si>
  <si>
    <t>Av. Santa Catarina, 01</t>
  </si>
  <si>
    <t>Dos Estados</t>
  </si>
  <si>
    <t>Balneário Camboriú</t>
  </si>
  <si>
    <t>88.339-005</t>
  </si>
  <si>
    <t>(47) 3263-8444</t>
  </si>
  <si>
    <t>aline.bcs@almeidajunior.com.br</t>
  </si>
  <si>
    <t>Maxi Shopping Jundiaí</t>
  </si>
  <si>
    <t>Silvia Helena Orenga Sandoval</t>
  </si>
  <si>
    <t>Associação dos Lojistas do Maxi Shopping Jundiaí</t>
  </si>
  <si>
    <t>58.387.606/0001-01</t>
  </si>
  <si>
    <t>Av. Antonio Frederico Ozanan, 6000</t>
  </si>
  <si>
    <t>Vila Rio Branco</t>
  </si>
  <si>
    <t>Jundiaí</t>
  </si>
  <si>
    <t>13.215-275</t>
  </si>
  <si>
    <t>(11) 4523-3341</t>
  </si>
  <si>
    <t>silvia@maxishopping.com.br</t>
  </si>
  <si>
    <t>Coisas do Mano</t>
  </si>
  <si>
    <t>Carlos Mallet</t>
  </si>
  <si>
    <t>Carlos Alberto Flores Mallet</t>
  </si>
  <si>
    <t>04.122.088/0001-75</t>
  </si>
  <si>
    <t>Rua Serafim Valandro, 1680/A</t>
  </si>
  <si>
    <t>Santa Maria</t>
  </si>
  <si>
    <t>97.015-630</t>
  </si>
  <si>
    <t>(55) 3222-8472</t>
  </si>
  <si>
    <t>manomallet@yahoo.com.br</t>
  </si>
  <si>
    <t>Prefeitura de Tupã</t>
  </si>
  <si>
    <t>Prefeitura da Estância Turística de Tupã</t>
  </si>
  <si>
    <t>44.573.087/0001-61</t>
  </si>
  <si>
    <t>Praça da Bandeira, 800</t>
  </si>
  <si>
    <t>Tupã</t>
  </si>
  <si>
    <t>17.600-380</t>
  </si>
  <si>
    <t>(14) 3404-1000</t>
  </si>
  <si>
    <t>compras@tupa.sp.gov.br</t>
  </si>
  <si>
    <t>117.1</t>
  </si>
  <si>
    <t>Aracelis Góis Morales</t>
  </si>
  <si>
    <t>Secretária de Cultura e Turismo</t>
  </si>
  <si>
    <t>Av. Tamoios, 1685</t>
  </si>
  <si>
    <t>17.600-005</t>
  </si>
  <si>
    <t>(14) 3491-5013 / 3491-3015</t>
  </si>
  <si>
    <t>aracelisgm@hotmail.com</t>
  </si>
  <si>
    <t>Duoarq Artigos de Decoração Ltda</t>
  </si>
  <si>
    <t>Valério De Curtis</t>
  </si>
  <si>
    <t>03.428.770/0001-28</t>
  </si>
  <si>
    <t>Independência</t>
  </si>
  <si>
    <t>Porto Alegre</t>
  </si>
  <si>
    <t>(51) 8473-6858 / 3346-8954</t>
  </si>
  <si>
    <t>valerio@duoarq.com.br</t>
  </si>
  <si>
    <t>Promosom</t>
  </si>
  <si>
    <t>Geovana Mereghetti Viana</t>
  </si>
  <si>
    <t>Promosom Produções Sonorização e Serviços Ltda</t>
  </si>
  <si>
    <t>31.772.940/0001-22</t>
  </si>
  <si>
    <t>081.314.97-3</t>
  </si>
  <si>
    <t>Rua Verde Mar, 25</t>
  </si>
  <si>
    <t>Bicanga</t>
  </si>
  <si>
    <t>Serra</t>
  </si>
  <si>
    <t>29.164-809</t>
  </si>
  <si>
    <t>(27)3337-4515 / 9981-2325</t>
  </si>
  <si>
    <t>promosom@terra.com.br</t>
  </si>
  <si>
    <t>Innova Natal</t>
  </si>
  <si>
    <t>Ris Bonvenuto</t>
  </si>
  <si>
    <t>Donatec Com. e Serviços Ltda ME</t>
  </si>
  <si>
    <t>66.980.707/0001-10</t>
  </si>
  <si>
    <t>Rua Angaturama, 895</t>
  </si>
  <si>
    <t>Vila das Merces</t>
  </si>
  <si>
    <t>04164-010</t>
  </si>
  <si>
    <t>(11) 2991-9617 / 2953-5883</t>
  </si>
  <si>
    <t>contato@innovanatal.com.br</t>
  </si>
  <si>
    <t>Prefeitura de Gaúcha do Norte</t>
  </si>
  <si>
    <t>Juliano</t>
  </si>
  <si>
    <t>01.614.539/0001-01</t>
  </si>
  <si>
    <t>Avenida Brasil, 1298</t>
  </si>
  <si>
    <t>Prefeitura de Porto Alegre do Norte</t>
  </si>
  <si>
    <t>Rosa</t>
  </si>
  <si>
    <t>03.238.672/0001-28</t>
  </si>
  <si>
    <t>Avenida Piraguassu, 517</t>
  </si>
  <si>
    <t>Setor de Esportes</t>
  </si>
  <si>
    <t>Porto Alegre do Norte</t>
  </si>
  <si>
    <t>78.655-000</t>
  </si>
  <si>
    <t>(66) 3569-1226</t>
  </si>
  <si>
    <t>tarzanpan@hotmail.com</t>
  </si>
  <si>
    <t>AICITA</t>
  </si>
  <si>
    <t>Sandra de Cássia Bredariol Jericó</t>
  </si>
  <si>
    <t>Assoc. Industrial e Comercial de Iitatiba</t>
  </si>
  <si>
    <t>50.124.668/0001-19</t>
  </si>
  <si>
    <t>Rua Cel. Camilo Pires, 230</t>
  </si>
  <si>
    <t>Itatiba</t>
  </si>
  <si>
    <t>13.257-721</t>
  </si>
  <si>
    <t>(11) 4534-7884</t>
  </si>
  <si>
    <t>sandra@aicita.com.br</t>
  </si>
  <si>
    <t>Prefeitura de Três Passos</t>
  </si>
  <si>
    <t>Célia</t>
  </si>
  <si>
    <t>87.613.188/0001-21</t>
  </si>
  <si>
    <t>Av. Santos Dumont, 75</t>
  </si>
  <si>
    <t>Três Passos</t>
  </si>
  <si>
    <t>98.600-000</t>
  </si>
  <si>
    <t>(55) 3522-3200</t>
  </si>
  <si>
    <t>compras@trespassos-rs.com.br</t>
  </si>
  <si>
    <t>Construtora Hema</t>
  </si>
  <si>
    <t>Melissa Catão Maia</t>
  </si>
  <si>
    <t>08.566.846/0001-03</t>
  </si>
  <si>
    <t>Av. João Maurício, 1041</t>
  </si>
  <si>
    <t>Manaíra</t>
  </si>
  <si>
    <t>João Pessoa</t>
  </si>
  <si>
    <t>PB</t>
  </si>
  <si>
    <t>58.038-000</t>
  </si>
  <si>
    <t>(83) 3241-4041 / 3021-1627</t>
  </si>
  <si>
    <t>melissa@construtorahema.com.br</t>
  </si>
  <si>
    <t>Global Editora e Distribuidora Ltda</t>
  </si>
  <si>
    <t>43.825.736/0001-01</t>
  </si>
  <si>
    <t>109.085.073-112</t>
  </si>
  <si>
    <t>Rua Pirapitingui, 111</t>
  </si>
  <si>
    <t>Liberdade</t>
  </si>
  <si>
    <t>01.508-020</t>
  </si>
  <si>
    <t>(11) 3277-7999</t>
  </si>
  <si>
    <t>cidinhaalves@globaleditora.com.br</t>
  </si>
  <si>
    <t>Diocese de São João Batista</t>
  </si>
  <si>
    <t>Padre Luiz</t>
  </si>
  <si>
    <t>44.832.368/0020-54</t>
  </si>
  <si>
    <t>Praça Dona Esméria Figueiredo, 211</t>
  </si>
  <si>
    <t>Tapiratiba</t>
  </si>
  <si>
    <t>13.760-000</t>
  </si>
  <si>
    <t>(19) 3657-1478</t>
  </si>
  <si>
    <t>padrelu@uol.com.br</t>
  </si>
  <si>
    <t>Albenízio Elias Reis Junior</t>
  </si>
  <si>
    <t>Maria José</t>
  </si>
  <si>
    <t>08.113.757/0001-01</t>
  </si>
  <si>
    <t>0339801-36</t>
  </si>
  <si>
    <t>Rua Padre Joaquim Cavalcanti, 46</t>
  </si>
  <si>
    <t>Gravatá</t>
  </si>
  <si>
    <t>55.641-150</t>
  </si>
  <si>
    <t>(81) 3533-0433</t>
  </si>
  <si>
    <t>Art Y Cor</t>
  </si>
  <si>
    <t>Raquel</t>
  </si>
  <si>
    <t>Art Y Cor Comércio de Presentes e Cia Ltda</t>
  </si>
  <si>
    <t>03.594.375/0001-15</t>
  </si>
  <si>
    <t>10.323.017-3</t>
  </si>
  <si>
    <t>Av. 136, Quadra 40, Lote 20</t>
  </si>
  <si>
    <t>Setor Marista</t>
  </si>
  <si>
    <t>74.180-040</t>
  </si>
  <si>
    <t>(62) 3242-2646 / 3242-2677</t>
  </si>
  <si>
    <t>renataarantescasa@hotmail.com</t>
  </si>
  <si>
    <t>Casa Viva Ltda</t>
  </si>
  <si>
    <t>Carmem Maia</t>
  </si>
  <si>
    <t>02.716.920/0001-36</t>
  </si>
  <si>
    <t>Av. Cel. Alfredo Custódio de Paula, 117</t>
  </si>
  <si>
    <t>Pouso Alegre</t>
  </si>
  <si>
    <t>37.550-000</t>
  </si>
  <si>
    <t>(35)3422-0096</t>
  </si>
  <si>
    <t>casaviva98@bol.com.br</t>
  </si>
  <si>
    <t>Prefeitura de Colniza</t>
  </si>
  <si>
    <t>Ademir Catarino Nascimento Filho</t>
  </si>
  <si>
    <t>04.213.687/0001-02</t>
  </si>
  <si>
    <t>Av. Tarumã, 116</t>
  </si>
  <si>
    <t>Colniza</t>
  </si>
  <si>
    <t>78.335-000</t>
  </si>
  <si>
    <t>(66) 3571-1000</t>
  </si>
  <si>
    <t>ademir_pmc@hotmail.com</t>
  </si>
  <si>
    <t>Vânia Orben</t>
  </si>
  <si>
    <t>prefeituracolniza@hotmail.com</t>
  </si>
  <si>
    <t>Futuro Decorações e Serviços Ltda</t>
  </si>
  <si>
    <t>Claudia Travesso</t>
  </si>
  <si>
    <t>10.778.213/0001-00</t>
  </si>
  <si>
    <t>001.160387.00-67</t>
  </si>
  <si>
    <t>Rua Nogueira da Gama, 294</t>
  </si>
  <si>
    <t>Alto dos Pinheiros</t>
  </si>
  <si>
    <t>30.530-10</t>
  </si>
  <si>
    <t>(35) 3309-5255</t>
  </si>
  <si>
    <t>bernadete@casafuturo.com.br</t>
  </si>
  <si>
    <t>PolloShop</t>
  </si>
  <si>
    <t>Mariana Mikosz</t>
  </si>
  <si>
    <t>PolloShop Participações e Empreendimentos Ltda</t>
  </si>
  <si>
    <t>85.048.403/0001-63</t>
  </si>
  <si>
    <t>Rua Camões, 601</t>
  </si>
  <si>
    <t>Alto da XV</t>
  </si>
  <si>
    <t>80.040-180</t>
  </si>
  <si>
    <t>(41) 3360-5985</t>
  </si>
  <si>
    <t>marianah@polloshop.com.br</t>
  </si>
  <si>
    <t>Recanto das Águas</t>
  </si>
  <si>
    <t>Priscilla Aguiar</t>
  </si>
  <si>
    <t>Gerente Operacional</t>
  </si>
  <si>
    <t>Vila do Farol Hoteis e Turismo Ltda</t>
  </si>
  <si>
    <t>02.386.079/0002-47</t>
  </si>
  <si>
    <t>Estrada da Rainha, 800</t>
  </si>
  <si>
    <t>Praia dos Amores</t>
  </si>
  <si>
    <t>88.331-510</t>
  </si>
  <si>
    <t>(47) 3261-0399 / 3261-0361</t>
  </si>
  <si>
    <t>priscilla@resortrecantodasaguas.com.br</t>
  </si>
  <si>
    <t>Gianfranco Schurmann Curi</t>
  </si>
  <si>
    <t>02.386.079/0001-66</t>
  </si>
  <si>
    <t>Av. Vereador Manoel José dos Santos, 800</t>
  </si>
  <si>
    <t>Bombinhas</t>
  </si>
  <si>
    <t>88.215-000</t>
  </si>
  <si>
    <t>(47) 3393-9020 / 8403-3383</t>
  </si>
  <si>
    <t>franco@viladofarol.com.br</t>
  </si>
  <si>
    <t>Amerincanflex</t>
  </si>
  <si>
    <t>Giorgio Luiz Colombo</t>
  </si>
  <si>
    <t>Liu Jardini Comercial de Móveis Ltda</t>
  </si>
  <si>
    <t>07.081.028/0001-40</t>
  </si>
  <si>
    <t>Av. Bady Bassit, 3620</t>
  </si>
  <si>
    <t>Boa Vista</t>
  </si>
  <si>
    <t>São José do Rio Preto</t>
  </si>
  <si>
    <t>15.025-000</t>
  </si>
  <si>
    <t>(17) 3212-7119</t>
  </si>
  <si>
    <t>giorgio@americanflex.com.br</t>
  </si>
  <si>
    <t>Sindicato do Com. Varejista de Araraquara</t>
  </si>
  <si>
    <t>Beto Braga</t>
  </si>
  <si>
    <t>43.975.432/0001-20</t>
  </si>
  <si>
    <t>Rua Voluntários da Pátria, 1435</t>
  </si>
  <si>
    <t>14.801-320</t>
  </si>
  <si>
    <t>(16) 9701-6034</t>
  </si>
  <si>
    <t>betobraga5@uol.com.br</t>
  </si>
  <si>
    <t>Assoc. Comercial e Industrial de Araraquara</t>
  </si>
  <si>
    <t>43.969.427/0001-05</t>
  </si>
  <si>
    <t>Rua São Bento, 825</t>
  </si>
  <si>
    <t>14.801-300</t>
  </si>
  <si>
    <t>Assoc. Comercial e Industrial de Bastos</t>
  </si>
  <si>
    <t>51.507.580/0001-49</t>
  </si>
  <si>
    <t>Rua Ver. Shigueru Shida, 145</t>
  </si>
  <si>
    <t>Jd. Hikari</t>
  </si>
  <si>
    <t>Bastos</t>
  </si>
  <si>
    <t>17.690-000</t>
  </si>
  <si>
    <t>(14) 3478-1020 / 3478-1774</t>
  </si>
  <si>
    <t>acib@acibastos.com.br</t>
  </si>
  <si>
    <t>Eletro Comercial Montesc Ltda</t>
  </si>
  <si>
    <t>Carlos Souza</t>
  </si>
  <si>
    <t>02.364.275/0001-30</t>
  </si>
  <si>
    <t xml:space="preserve">Rua Indaial, 1118, </t>
  </si>
  <si>
    <t>São Judas</t>
  </si>
  <si>
    <t>Itajaí</t>
  </si>
  <si>
    <t>88303-303</t>
  </si>
  <si>
    <t>(47) 3348-4259 / 9987-7393</t>
  </si>
  <si>
    <t>carlos@montesc.com.br</t>
  </si>
  <si>
    <t>E. I. Comércio de Material Elétrico</t>
  </si>
  <si>
    <t>José Paulo</t>
  </si>
  <si>
    <t>01.764.207/0001-03</t>
  </si>
  <si>
    <t>Rua Pedrinho Machado, 577</t>
  </si>
  <si>
    <t>Jardim América</t>
  </si>
  <si>
    <t>Marau</t>
  </si>
  <si>
    <t>99150-000</t>
  </si>
  <si>
    <t>(54) 8408-5218</t>
  </si>
  <si>
    <t>zepaulomarau@ibest.com.br</t>
  </si>
  <si>
    <t>Taubaté Shopping</t>
  </si>
  <si>
    <t>Martha Serra</t>
  </si>
  <si>
    <t>Associação dos Lojistas do condomínio Taubaté Shopping Center</t>
  </si>
  <si>
    <t>65.038.747/0001-84</t>
  </si>
  <si>
    <t>Av. Charles Schneider - 1.700</t>
  </si>
  <si>
    <t>Vila Costa</t>
  </si>
  <si>
    <t>Taubaté</t>
  </si>
  <si>
    <t>12.040-000</t>
  </si>
  <si>
    <t>(12) 3634.7999 - ramal 7922</t>
  </si>
  <si>
    <t>gerenciamkt@taubateshopping.com.br</t>
  </si>
  <si>
    <t>Veritas Eventos</t>
  </si>
  <si>
    <t>Sidney Baseggio</t>
  </si>
  <si>
    <t>CBT Eventos Ltda EPP</t>
  </si>
  <si>
    <t>07.435.707/0001-70</t>
  </si>
  <si>
    <t>Alameda Madeira, 258, CJ 2005</t>
  </si>
  <si>
    <t>Alphaville</t>
  </si>
  <si>
    <t>Barueri</t>
  </si>
  <si>
    <t>06.454-010</t>
  </si>
  <si>
    <t>(11) 4195-0985</t>
  </si>
  <si>
    <t>sidney@veritas.com.br</t>
  </si>
  <si>
    <t>WA Natal</t>
  </si>
  <si>
    <t>Carla Werneneck</t>
  </si>
  <si>
    <t>WA Natal e Marketing Corporativo Ltda</t>
  </si>
  <si>
    <t>10.328.523/0001-15</t>
  </si>
  <si>
    <t>Av. Alberto Craveiro, 2553</t>
  </si>
  <si>
    <t>Castelão</t>
  </si>
  <si>
    <t>Fortaleza</t>
  </si>
  <si>
    <t>CE</t>
  </si>
  <si>
    <t>60.860-000</t>
  </si>
  <si>
    <t>(85) 3458-0447 / 9625-0183</t>
  </si>
  <si>
    <t>carlawwa@hotmail.com</t>
  </si>
  <si>
    <t>CDL de Rio do Sul</t>
  </si>
  <si>
    <t>Marli</t>
  </si>
  <si>
    <t>85.785.780/0001-85</t>
  </si>
  <si>
    <t>Rua Xv de Novembro, 73</t>
  </si>
  <si>
    <t>Rio do Sul</t>
  </si>
  <si>
    <t>89160-000</t>
  </si>
  <si>
    <t>(47) 3531-9230</t>
  </si>
  <si>
    <t>87.599.122/0001-24</t>
  </si>
  <si>
    <t>Rua Irineu Ferlin, 355</t>
  </si>
  <si>
    <t>99.150-000</t>
  </si>
  <si>
    <t>Pousada Vila do Coral</t>
  </si>
  <si>
    <t>Laryssa</t>
  </si>
  <si>
    <t>Setor de Compras</t>
  </si>
  <si>
    <t>Pousada Vila do Coral Ltda</t>
  </si>
  <si>
    <t>04.633.153/0001-27</t>
  </si>
  <si>
    <t>Av. Vereador Manoel José dos Santos, 215</t>
  </si>
  <si>
    <t>(47) 3393-9333 / 3393-9335</t>
  </si>
  <si>
    <t>aeb@viladocoral.com.br</t>
  </si>
  <si>
    <t>Av. Vereador Manoel José dos Santos, 305</t>
  </si>
  <si>
    <t>(47) 3393-9800</t>
  </si>
  <si>
    <t>Vos Construtora e Incorporação Ltda</t>
  </si>
  <si>
    <t>Mario Pera</t>
  </si>
  <si>
    <t>04.696.521/0001-86</t>
  </si>
  <si>
    <t>Rua Baleia Jubarte, 242, Sala 09</t>
  </si>
  <si>
    <t>José Amandio</t>
  </si>
  <si>
    <t>(47) 3393-9020</t>
  </si>
  <si>
    <t>gerencia@viladofarol.com.br</t>
  </si>
  <si>
    <t>Shopping Curitiba</t>
  </si>
  <si>
    <t>Jeferson Thauny</t>
  </si>
  <si>
    <t>Condomínio Complexo Shopping Curitiba</t>
  </si>
  <si>
    <t>01.426.138/0001-10</t>
  </si>
  <si>
    <t>Rua Brigadeiro Franco, 2300</t>
  </si>
  <si>
    <t>80.250-030</t>
  </si>
  <si>
    <t>(41) 3026-1045</t>
  </si>
  <si>
    <t>jeferson.thauny@shoppingcuritiba.com.br</t>
  </si>
  <si>
    <t>Center Fábricas</t>
  </si>
  <si>
    <t>80.991.599/0001-01</t>
  </si>
  <si>
    <t>Cidade Alta</t>
  </si>
  <si>
    <t>Araranguá</t>
  </si>
  <si>
    <t>88.900-000</t>
  </si>
  <si>
    <t xml:space="preserve">Cloosterman </t>
  </si>
  <si>
    <t>Luciana Cloosterman</t>
  </si>
  <si>
    <t>Transforme Produções e Eventos Ltda Me</t>
  </si>
  <si>
    <t>02.048.541/0001-15</t>
  </si>
  <si>
    <t>Rua 10 de Novembro, 520</t>
  </si>
  <si>
    <t>Pq. dos Eucaliptos</t>
  </si>
  <si>
    <t>Moreno</t>
  </si>
  <si>
    <t>54,800-000</t>
  </si>
  <si>
    <t>(81) 3446-3281 / 3032-5961</t>
  </si>
  <si>
    <t>cloostermanlivre@hotmail.com</t>
  </si>
  <si>
    <t>Top Luz</t>
  </si>
  <si>
    <t>Moisés Isaias Ruppenthal</t>
  </si>
  <si>
    <t>06.310.602/0001-21</t>
  </si>
  <si>
    <t>moises@topluz.com.br</t>
  </si>
  <si>
    <t>Prefeitura de Vila Flores</t>
  </si>
  <si>
    <t>Marcelo P. Nedeff</t>
  </si>
  <si>
    <t>Secretaria da Fazenda</t>
  </si>
  <si>
    <t>91.566.869/0001-53</t>
  </si>
  <si>
    <t>Rua Fabiano Ferretto, 200</t>
  </si>
  <si>
    <t>Vila Flores</t>
  </si>
  <si>
    <t>95.334-000</t>
  </si>
  <si>
    <t>(54) 3447-1313 / 3447-1300</t>
  </si>
  <si>
    <t>fazenda@pmvilaflores.com.br</t>
  </si>
  <si>
    <t>Auto Fest</t>
  </si>
  <si>
    <t>Natália Marinho</t>
  </si>
  <si>
    <t>VR Alliance Participação e Empreendimentos Ltda</t>
  </si>
  <si>
    <t>08.728.126/0001-99</t>
  </si>
  <si>
    <t>Av. Inácio Conceição Vieira, 14-55</t>
  </si>
  <si>
    <t>Vila Aviação B</t>
  </si>
  <si>
    <t>Bauru</t>
  </si>
  <si>
    <t>17.048-011</t>
  </si>
  <si>
    <t>(14) 3104-5003 / 3104-5000</t>
  </si>
  <si>
    <t>marketing@carroenoautofest.com.br</t>
  </si>
  <si>
    <t>São Bento do Sul</t>
  </si>
  <si>
    <t>89.290-000</t>
  </si>
  <si>
    <t>Prefeitura de São Bento do Sul</t>
  </si>
  <si>
    <t>Cristiane Nenevê da Silva</t>
  </si>
  <si>
    <t>Diretora do Dept. de Turismo</t>
  </si>
  <si>
    <t>Rua Jorge Lacerda, 75</t>
  </si>
  <si>
    <t>89.280-175</t>
  </si>
  <si>
    <t>(47) 3626-2123 / 9111-6450</t>
  </si>
  <si>
    <t>cristiane@saobentodosul.sc.gov.br</t>
  </si>
  <si>
    <t>Prefeitura de Capão Bonito do Sul</t>
  </si>
  <si>
    <t>Setor de Compras e Licitação</t>
  </si>
  <si>
    <t>04.215.971/0001-00</t>
  </si>
  <si>
    <t>Rua Arthur Feijo, 375</t>
  </si>
  <si>
    <t>Capão Bonito do Sul</t>
  </si>
  <si>
    <t>95.308-000</t>
  </si>
  <si>
    <t>(54) 3625-3027 / 3625-3045</t>
  </si>
  <si>
    <t>setordelicitacao@yahoo.com.br</t>
  </si>
  <si>
    <t>CDL de Joaçaba</t>
  </si>
  <si>
    <t>Miguel L. Giusti</t>
  </si>
  <si>
    <t>Dir. e Coord. Mon. Frei Bruno</t>
  </si>
  <si>
    <t>84.590.728/0001-00</t>
  </si>
  <si>
    <t>Av. XV de Novembro, 371, 8º andar, Sl 802</t>
  </si>
  <si>
    <t>Joaçaba</t>
  </si>
  <si>
    <t>89.600-000</t>
  </si>
  <si>
    <t>(49) 3522-1955</t>
  </si>
  <si>
    <t>miguelgiusti@wmfotos.com.br</t>
  </si>
  <si>
    <t>Prefeitura de Arroio Trinta</t>
  </si>
  <si>
    <t>82.826.462/0001-27</t>
  </si>
  <si>
    <t>Rua XV de Novembro, 26</t>
  </si>
  <si>
    <t>Arroio Trinta</t>
  </si>
  <si>
    <t>89.590-000</t>
  </si>
  <si>
    <t>(49) 3535-6000</t>
  </si>
  <si>
    <t>Condomínio Edificio Avis Rara</t>
  </si>
  <si>
    <t>Zuleica</t>
  </si>
  <si>
    <t>Condomínio Edifício Avis Para</t>
  </si>
  <si>
    <t>59.490.565/0001-47</t>
  </si>
  <si>
    <t>Rua Pintassilgo, 185</t>
  </si>
  <si>
    <t>Indianopolis</t>
  </si>
  <si>
    <t>04.514-902</t>
  </si>
  <si>
    <t>(11) 5543-0030</t>
  </si>
  <si>
    <t>avisrara@wave.net.br</t>
  </si>
  <si>
    <t>Galeria Nove de Março</t>
  </si>
  <si>
    <t>Ana Beatriz</t>
  </si>
  <si>
    <t>Administração e Marketing</t>
  </si>
  <si>
    <t>Eugênio Alberto Fleischer</t>
  </si>
  <si>
    <t>248.002.109-25</t>
  </si>
  <si>
    <t>Rua Nove de Março, 774</t>
  </si>
  <si>
    <t>89.201-400</t>
  </si>
  <si>
    <t>(47) 3026-3655</t>
  </si>
  <si>
    <t>galerianovedemarco@hotmail.com</t>
  </si>
  <si>
    <t>Colégio Marista Santa Maria</t>
  </si>
  <si>
    <t>Maria Helena Galelli</t>
  </si>
  <si>
    <t>92.023.159/0009-05</t>
  </si>
  <si>
    <t>Rua Floriano Peixoto, 1217</t>
  </si>
  <si>
    <t>97.015-373</t>
  </si>
  <si>
    <t>(55) 3222-2232 / 9977-1170</t>
  </si>
  <si>
    <t>helena.galelli@maristas.org.br</t>
  </si>
  <si>
    <t>Associação Comercial e Empresarial de Iporã</t>
  </si>
  <si>
    <t>Marta F. Ribeiro</t>
  </si>
  <si>
    <t>77.842.862/0001-96</t>
  </si>
  <si>
    <t>Rua Sinop, 861</t>
  </si>
  <si>
    <t>Iporã</t>
  </si>
  <si>
    <t>87.560-000</t>
  </si>
  <si>
    <t>(44) 3652-1441</t>
  </si>
  <si>
    <t>aceipora@yahoo.com.br</t>
  </si>
  <si>
    <t>Prefeitura Municipal de Saltinho</t>
  </si>
  <si>
    <t>Daniela Scopel</t>
  </si>
  <si>
    <t>01.612.844/0001-56</t>
  </si>
  <si>
    <t xml:space="preserve">Rua Álvaro Costa, 545 </t>
  </si>
  <si>
    <t>Saltinho</t>
  </si>
  <si>
    <t>89.981-000</t>
  </si>
  <si>
    <t>(49)  3656-0044 / 8422-0555</t>
  </si>
  <si>
    <t>daniela_scopel@hotmail.com</t>
  </si>
  <si>
    <t>Francisco Valdomiro Bueno</t>
  </si>
  <si>
    <t>Setor de Licitações</t>
  </si>
  <si>
    <t>85525-000</t>
  </si>
  <si>
    <t>(46) 3226-1222</t>
  </si>
  <si>
    <t>francisco.bueno@mariopolis.pr.gov.br</t>
  </si>
  <si>
    <t>CDL de Itajaí</t>
  </si>
  <si>
    <t>Hamilton Luiz Sedrez</t>
  </si>
  <si>
    <t>Diretor de Esporte, Cultura e Lazer</t>
  </si>
  <si>
    <t>84.307.925/0001-70</t>
  </si>
  <si>
    <t>Rua Lauro Muller, 219</t>
  </si>
  <si>
    <t>88310-270</t>
  </si>
  <si>
    <t>(47) 3341-5404</t>
  </si>
  <si>
    <t>Prefeitura de Água Boa</t>
  </si>
  <si>
    <t>Verania Volpi</t>
  </si>
  <si>
    <t xml:space="preserve">Prefeitura de Água Boa </t>
  </si>
  <si>
    <t>15.023.898/0001-90</t>
  </si>
  <si>
    <t>Av. Planalto, 410</t>
  </si>
  <si>
    <t>Água Boa</t>
  </si>
  <si>
    <t>78.635-000</t>
  </si>
  <si>
    <t>(66) 3468-6400/ 3468-6432</t>
  </si>
  <si>
    <t>veravolpi@hotmail.com</t>
  </si>
  <si>
    <t>Betto Comercial Elétrica Ltda</t>
  </si>
  <si>
    <t>Silvia Betto</t>
  </si>
  <si>
    <t>02.780.228/0001-77</t>
  </si>
  <si>
    <t>Rua Bento Gonçalves, 1154</t>
  </si>
  <si>
    <t>(54) 3342-1826</t>
  </si>
  <si>
    <t>rs025595@via-rs.net</t>
  </si>
  <si>
    <t>Casa Shopping</t>
  </si>
  <si>
    <t>Adson Aguiar</t>
  </si>
  <si>
    <t>Cond. do Shopping da Habitação Casa Shopping</t>
  </si>
  <si>
    <t>29.273.687/0001-10</t>
  </si>
  <si>
    <t>Av. Ayrton Senna, 2150, Bl. K Cobertura</t>
  </si>
  <si>
    <t>Barra da Tijuca</t>
  </si>
  <si>
    <t>Rio de Janeiro</t>
  </si>
  <si>
    <t>22.775-002</t>
  </si>
  <si>
    <t>(21) 2108-8326 / 2108-8051</t>
  </si>
  <si>
    <t>adson@casashopping.com</t>
  </si>
  <si>
    <t>Prefeitura de Fazenda Rio Grande</t>
  </si>
  <si>
    <t>95.422.986/0001-02</t>
  </si>
  <si>
    <t>Rua Jacarandá, 300</t>
  </si>
  <si>
    <t>Eucaliptos</t>
  </si>
  <si>
    <t>Fazenda Rio Grande</t>
  </si>
  <si>
    <t>83.820-000</t>
  </si>
  <si>
    <t>Prefeitura de Casca</t>
  </si>
  <si>
    <t>Carmem</t>
  </si>
  <si>
    <t>87.596.623/0001-57</t>
  </si>
  <si>
    <t>Rua Tiradentes, 778</t>
  </si>
  <si>
    <t>99.260-000</t>
  </si>
  <si>
    <t>(54) 3347-1227</t>
  </si>
  <si>
    <t>turismo@pmcasca.com.br</t>
  </si>
  <si>
    <t>Prefeitura de Guapimirim</t>
  </si>
  <si>
    <t>Rodrigo</t>
  </si>
  <si>
    <t>39.547.500/0001-83</t>
  </si>
  <si>
    <t>Av. Dedo de Deus, 820</t>
  </si>
  <si>
    <t>Guapimirim</t>
  </si>
  <si>
    <t>25.940-000</t>
  </si>
  <si>
    <t>(21) 2632-1108 / 9252-8480</t>
  </si>
  <si>
    <t>cpl_guapi@yahoo.com.br</t>
  </si>
  <si>
    <t>J.A. Munaro Constr. E Incorp. Ltda</t>
  </si>
  <si>
    <t>Giuliano Gomes</t>
  </si>
  <si>
    <t>10.846.413/0001-45</t>
  </si>
  <si>
    <t>Rua Cesar Carelli, 90</t>
  </si>
  <si>
    <t>Pioneiros</t>
  </si>
  <si>
    <t>83.833-054</t>
  </si>
  <si>
    <t>(41) 3604-5343 / 3627-4527 / 9603-0988</t>
  </si>
  <si>
    <t>giulianno@acinfaz.com.br</t>
  </si>
  <si>
    <t>A Colegial Livraria e Papelaria Ltda</t>
  </si>
  <si>
    <t>Elidio</t>
  </si>
  <si>
    <t>10.615.558/0001-35</t>
  </si>
  <si>
    <t>Rua da Raposa, 83</t>
  </si>
  <si>
    <t>Santa Inês</t>
  </si>
  <si>
    <t>MA</t>
  </si>
  <si>
    <t>65.300-000</t>
  </si>
  <si>
    <t>(98) 3653-1369 / 3653-6415</t>
  </si>
  <si>
    <t>a.colegial@hotmail.com</t>
  </si>
  <si>
    <t>Emdur</t>
  </si>
  <si>
    <t>Empresa de Desenvolvimento Urbano</t>
  </si>
  <si>
    <t>04.763.223/0001-61</t>
  </si>
  <si>
    <t>Avenida Brasília, 1576,</t>
  </si>
  <si>
    <t>N. S. das Graças</t>
  </si>
  <si>
    <t>Porto Velho</t>
  </si>
  <si>
    <t>RO</t>
  </si>
  <si>
    <t>78.916-800</t>
  </si>
  <si>
    <t>(69) 3224-6331</t>
  </si>
  <si>
    <t>Assoc. Com. Ind. e Agropecuária de Rio Piracicaba</t>
  </si>
  <si>
    <t>Tatiana Camilo</t>
  </si>
  <si>
    <t>Agente de Desenvolvimento</t>
  </si>
  <si>
    <t>23.947.054/0001-64</t>
  </si>
  <si>
    <t>Rua Dep. Wilson Alvarenga, 99</t>
  </si>
  <si>
    <t>Rio Piracicaba</t>
  </si>
  <si>
    <t>34.940-000</t>
  </si>
  <si>
    <t>(31) 3854-1368 / 9205-1682</t>
  </si>
  <si>
    <t>aciarp@yahoo.com.br</t>
  </si>
  <si>
    <t>Câmara Municipal de Rio Acima MG</t>
  </si>
  <si>
    <t>Hethane de Fátima</t>
  </si>
  <si>
    <t>22.639.769/0001-97</t>
  </si>
  <si>
    <t>Rua João Clemente Filho, 25</t>
  </si>
  <si>
    <t>Rio Acima</t>
  </si>
  <si>
    <t>34.300-000</t>
  </si>
  <si>
    <t>(31) 3545-1229</t>
  </si>
  <si>
    <t>cmrioacima@gmail.com</t>
  </si>
  <si>
    <t>Instituto Kern</t>
  </si>
  <si>
    <t>Rosymeri Kern Barbosa</t>
  </si>
  <si>
    <t>Antonio Vineto de Oliveira</t>
  </si>
  <si>
    <t>371.363.729-68</t>
  </si>
  <si>
    <t>Rua Pres. Carlos Cavalcanti, 378</t>
  </si>
  <si>
    <t>80.020-280</t>
  </si>
  <si>
    <t>(41) 3307-0714 / 8883-3420</t>
  </si>
  <si>
    <t>rosymeri@institutokern.com.br</t>
  </si>
  <si>
    <t>Prefeitura de Primeiro de Maio</t>
  </si>
  <si>
    <t>76.245.059/0001-01</t>
  </si>
  <si>
    <t>Rua Onze, 674</t>
  </si>
  <si>
    <t>Primeiro de Maio</t>
  </si>
  <si>
    <t>86.140-000</t>
  </si>
  <si>
    <t>(43) 3235-1122</t>
  </si>
  <si>
    <t>licitacaoprimeirodemaio@hotmail.com</t>
  </si>
  <si>
    <t>Fundação Cultural de Angra dos Reis</t>
  </si>
  <si>
    <t>Claudia</t>
  </si>
  <si>
    <t>Divisão de Compras</t>
  </si>
  <si>
    <t>09.302.584/0001-24</t>
  </si>
  <si>
    <t>Rua Quaresma Júnior, 119</t>
  </si>
  <si>
    <t>Angra dos Reis</t>
  </si>
  <si>
    <t>23.900-290</t>
  </si>
  <si>
    <t>(24) 3365-7200</t>
  </si>
  <si>
    <t>cultuar.dcl@angra.rj.gov.br</t>
  </si>
  <si>
    <t>Mitra Diocesana de Chapecó</t>
  </si>
  <si>
    <t>83.314.930/0003-09</t>
  </si>
  <si>
    <t>Rua Amazonas, 55</t>
  </si>
  <si>
    <t>Campo Erê</t>
  </si>
  <si>
    <t>89.980-000</t>
  </si>
  <si>
    <t>(49) 3656-0044</t>
  </si>
  <si>
    <t>Quantum Engenharia Elétrica Ltda</t>
  </si>
  <si>
    <t>82.094.640/0001-72</t>
  </si>
  <si>
    <t>Capoeiras</t>
  </si>
  <si>
    <t>(48) 3271-0200</t>
  </si>
  <si>
    <t>Bom Retiro</t>
  </si>
  <si>
    <t>00.166.929/0001-95</t>
  </si>
  <si>
    <t>Wilton Correia Lima Neto EPP</t>
  </si>
  <si>
    <t>06.197.827/0001-13</t>
  </si>
  <si>
    <t>06690310-6</t>
  </si>
  <si>
    <t>Rua Dez, 1888 A</t>
  </si>
  <si>
    <t>Conjunto Jereissate</t>
  </si>
  <si>
    <t>Maracanau</t>
  </si>
  <si>
    <t>61.900-290</t>
  </si>
  <si>
    <t>(85) 3371-0679</t>
  </si>
  <si>
    <t>Prefeitura de Bandeira do Sul</t>
  </si>
  <si>
    <t>Monica</t>
  </si>
  <si>
    <t>18.175.794/0001-90</t>
  </si>
  <si>
    <t>Rua Dr. Afonso Dias de Araújo, 305</t>
  </si>
  <si>
    <t>Bandeira do Sul</t>
  </si>
  <si>
    <t>37.740-000</t>
  </si>
  <si>
    <t>(35) 3742-1300 / 9961-0966</t>
  </si>
  <si>
    <t>compras@bandeiradosul.mg.gov.br</t>
  </si>
  <si>
    <t>Giltec Comercial Elétrica Ltda</t>
  </si>
  <si>
    <t>Traudi</t>
  </si>
  <si>
    <t>04.057.418/0001-96</t>
  </si>
  <si>
    <t>Rua João Pessoa, 835, Loja 01 A</t>
  </si>
  <si>
    <t>89.036-000</t>
  </si>
  <si>
    <t>(47) 3329-9787</t>
  </si>
  <si>
    <t>traudi@giltec.com.br</t>
  </si>
  <si>
    <t>Prefeitura de Barreiras</t>
  </si>
  <si>
    <t>13.654.405/0001-95</t>
  </si>
  <si>
    <t>Av. Cleriston Andrade, 729</t>
  </si>
  <si>
    <t>Vila Brasil</t>
  </si>
  <si>
    <t>Barreiras</t>
  </si>
  <si>
    <t>47.801-250</t>
  </si>
  <si>
    <t>(77) 3613-9709 / 8112-1200</t>
  </si>
  <si>
    <t>poollyka@hotmail.com</t>
  </si>
  <si>
    <t>Paiol da Luz Ltda</t>
  </si>
  <si>
    <t>Rogerio</t>
  </si>
  <si>
    <t>Paiol da Luz Iluminação Técnica para Eventos Ltda</t>
  </si>
  <si>
    <t>08.207.090/0001-06</t>
  </si>
  <si>
    <t>90384282-22</t>
  </si>
  <si>
    <t>Rua da Paz, 51</t>
  </si>
  <si>
    <t>80.060-160</t>
  </si>
  <si>
    <t>(41) 3663-7979 / 9995-0108 / 7811-6009</t>
  </si>
  <si>
    <t>paiol@paioldaluz.com.br</t>
  </si>
  <si>
    <t>Fábio Oliveira</t>
  </si>
  <si>
    <t>290.239.438-13</t>
  </si>
  <si>
    <t>Estrada da Roselandia, 5005</t>
  </si>
  <si>
    <t xml:space="preserve">Pq. Rizzo II </t>
  </si>
  <si>
    <t>Cotia</t>
  </si>
  <si>
    <t>06702-300</t>
  </si>
  <si>
    <t>Ana Lucia Xavier</t>
  </si>
  <si>
    <t>76.235.761/0001-94</t>
  </si>
  <si>
    <t>Rua Mauro Cardoso de Oliveira, 190</t>
  </si>
  <si>
    <t>Andirá</t>
  </si>
  <si>
    <t>86.380-000</t>
  </si>
  <si>
    <t>(43) 3534-8100</t>
  </si>
  <si>
    <t>alsxavier@hotmail.com</t>
  </si>
  <si>
    <t>Prefeitura de Itapejara d' Oeste</t>
  </si>
  <si>
    <t>76.995.430/0001-52</t>
  </si>
  <si>
    <t>Avenida Manoel Ribas, 620</t>
  </si>
  <si>
    <t>Itapejara d' Oeste</t>
  </si>
  <si>
    <t>85.580-000</t>
  </si>
  <si>
    <t>(46) 3526-8300</t>
  </si>
  <si>
    <t>cleversonjuliani@hotmail.com</t>
  </si>
  <si>
    <t>Prefeitura de Cruzília</t>
  </si>
  <si>
    <t>18.008.904/0001-29</t>
  </si>
  <si>
    <t>Rua Cel. Cornelio Maciel, 135</t>
  </si>
  <si>
    <t>Cruzília</t>
  </si>
  <si>
    <t>37.445-000</t>
  </si>
  <si>
    <t>(35) 3346-1250</t>
  </si>
  <si>
    <t>cruziliacompras@ig.com.br</t>
  </si>
  <si>
    <t>Prefeitura de Navegantes</t>
  </si>
  <si>
    <t>Secretário de Turismo</t>
  </si>
  <si>
    <t>83.102.855/0001-50</t>
  </si>
  <si>
    <t>Navegantes</t>
  </si>
  <si>
    <t>88.375-000</t>
  </si>
  <si>
    <t>Krona Tubos e Conexões Ltda.</t>
  </si>
  <si>
    <t>Willy Aranha</t>
  </si>
  <si>
    <t>00.145.602/0001-37</t>
  </si>
  <si>
    <t>Rua dos Suiços, 715</t>
  </si>
  <si>
    <t>Vila Nova</t>
  </si>
  <si>
    <t>89.237-720</t>
  </si>
  <si>
    <t>(47) 3431-7957</t>
  </si>
  <si>
    <t>willy@krona.com.br</t>
  </si>
  <si>
    <t>Prefeitura de São Sebastião do Alto</t>
  </si>
  <si>
    <t>FG84</t>
  </si>
  <si>
    <t>Vaca, produzida em fibra de vidro</t>
  </si>
  <si>
    <t>FG85</t>
  </si>
  <si>
    <t>FG86</t>
  </si>
  <si>
    <t>RB250</t>
  </si>
  <si>
    <t>Refletor com lâmpada branca de 250w</t>
  </si>
  <si>
    <t xml:space="preserve">FIBRA </t>
  </si>
  <si>
    <t>Laço de veludo vermelho 5cm</t>
  </si>
  <si>
    <t>Laço de veludo vermelho 7cm</t>
  </si>
  <si>
    <t>Laço de veludo vermelho 10cm</t>
  </si>
  <si>
    <t>Laço de veludo vermelho 15cm</t>
  </si>
  <si>
    <t>Laço de veludo vermelho 17cm</t>
  </si>
  <si>
    <t>Laço de veludo vermelho 20cm</t>
  </si>
  <si>
    <t>Laço de veludo vermelho 32cm</t>
  </si>
  <si>
    <t>Laço de veludo vermelho 50cm</t>
  </si>
  <si>
    <t>PST01</t>
  </si>
  <si>
    <t>LE27</t>
  </si>
  <si>
    <t>FG10PPM</t>
  </si>
  <si>
    <t>FG10PM</t>
  </si>
  <si>
    <t>FG10MM</t>
  </si>
  <si>
    <t>FG10GM</t>
  </si>
  <si>
    <t>Círculo produzido em MDF adesivado com desenho de pandeiro</t>
  </si>
  <si>
    <t>Círculo produzido em MDF adesivado com desenho de chocalhos</t>
  </si>
  <si>
    <t>Círculo produzido em MDF adesivado com  desenho de máscaras</t>
  </si>
  <si>
    <t>Círculo produzido em MDF adesivado com  desenho de tambor</t>
  </si>
  <si>
    <t>Círculo produzido em MDF adesivado com desenho de violão</t>
  </si>
  <si>
    <t xml:space="preserve">Círculo produzido em MDF adesivado com  desenho de mulata </t>
  </si>
  <si>
    <t>Círculo produzido em MDF adesivado com  desenho de Pierrot</t>
  </si>
  <si>
    <t>Sequencia</t>
  </si>
  <si>
    <t>Peso Total</t>
  </si>
  <si>
    <t>Larg.</t>
  </si>
  <si>
    <t>Compr.</t>
  </si>
  <si>
    <t>Qtd.</t>
  </si>
  <si>
    <t>R$ Unit</t>
  </si>
  <si>
    <t>R$ Total</t>
  </si>
  <si>
    <t>OBS</t>
  </si>
  <si>
    <t>CLIENTE DESDE</t>
  </si>
  <si>
    <t>ULTIMA ATUALIZ.</t>
  </si>
  <si>
    <t>Prefeitura de Adamantina</t>
  </si>
  <si>
    <t>Primeira Dama</t>
  </si>
  <si>
    <t>Prefeitura Municipal de Adamantina</t>
  </si>
  <si>
    <t>43.008.291/0001-77</t>
  </si>
  <si>
    <t>Isento</t>
  </si>
  <si>
    <t>Rua Osvaldo Cruz, 262</t>
  </si>
  <si>
    <t>Centro</t>
  </si>
  <si>
    <t>Adamantina</t>
  </si>
  <si>
    <t>SP</t>
  </si>
  <si>
    <t>17.800-000</t>
  </si>
  <si>
    <t xml:space="preserve">(18) 3502-9049 </t>
  </si>
  <si>
    <t>Cestas Boamesa</t>
  </si>
  <si>
    <t>Doracy Rego</t>
  </si>
  <si>
    <t>Setor de Vendas</t>
  </si>
  <si>
    <t>Comercial de Estivas Rego Ltda</t>
  </si>
  <si>
    <t>23.030.471/0001-48</t>
  </si>
  <si>
    <t>104.191.775-8</t>
  </si>
  <si>
    <t>Rua Dr. Amaro de Alencar, 618</t>
  </si>
  <si>
    <t>São Raimundo</t>
  </si>
  <si>
    <t>Manaus</t>
  </si>
  <si>
    <t>AM</t>
  </si>
  <si>
    <t>69.029-010</t>
  </si>
  <si>
    <t>(92) 3671-6670</t>
  </si>
  <si>
    <t>doracy_vendas@cestasboamesa.com.br</t>
  </si>
  <si>
    <t>Prefeitura de Itapema</t>
  </si>
  <si>
    <t>Leticia Boing</t>
  </si>
  <si>
    <t>Secretaria de Cultura</t>
  </si>
  <si>
    <t>Prefeitura Municipal de Itapema</t>
  </si>
  <si>
    <t>82.572.207/0001-03</t>
  </si>
  <si>
    <t xml:space="preserve">Av. Nereu Ramos, 134 </t>
  </si>
  <si>
    <t>Itapema</t>
  </si>
  <si>
    <t>SC</t>
  </si>
  <si>
    <t>88.220-000</t>
  </si>
  <si>
    <t>(47) 3268-8051</t>
  </si>
  <si>
    <t>cultura@itapema.sc.gov.br</t>
  </si>
  <si>
    <t>Camboriú</t>
  </si>
  <si>
    <t>88.340-000</t>
  </si>
  <si>
    <t>Prefeitura</t>
  </si>
  <si>
    <t>culturacamboriu@gmail.com</t>
  </si>
  <si>
    <t>Secr. Cultura</t>
  </si>
  <si>
    <t>Casa d´Agronômica</t>
  </si>
  <si>
    <t>Roberta Schmitt</t>
  </si>
  <si>
    <t>Secretaria de Estado de Coordenação e Articulação</t>
  </si>
  <si>
    <t>82.951.229/0001-76</t>
  </si>
  <si>
    <t>Rua Rui Barbosa, s/n, Casa D'Agronômica</t>
  </si>
  <si>
    <t>Agronômica</t>
  </si>
  <si>
    <t>Florianópolis</t>
  </si>
  <si>
    <t>88025-300</t>
  </si>
  <si>
    <t>(48) 3251-9500/8843-1908</t>
  </si>
  <si>
    <t>roberta.schmitt@gmail.com</t>
  </si>
  <si>
    <t>Secretaria de Estado da Administração</t>
  </si>
  <si>
    <t>Salete Santos</t>
  </si>
  <si>
    <t>Secretaria de Estado da Administração - Administração Pública Geral</t>
  </si>
  <si>
    <t>82.951.351/0001-42</t>
  </si>
  <si>
    <t xml:space="preserve">Rod. SC 401, Km5, 4600 Bloco 2 </t>
  </si>
  <si>
    <t>Saco Grande II</t>
  </si>
  <si>
    <t>88.032-000</t>
  </si>
  <si>
    <t>(48) 3221-8500</t>
  </si>
  <si>
    <t>Arranjo Decorações</t>
  </si>
  <si>
    <t>Jaqueline</t>
  </si>
  <si>
    <t>Arranjo Decorações Ltda</t>
  </si>
  <si>
    <t>41.913.393/0001-01</t>
  </si>
  <si>
    <t>Av. 21 de Abril, 1100</t>
  </si>
  <si>
    <t>Divinópolis</t>
  </si>
  <si>
    <t>MG</t>
  </si>
  <si>
    <t>35.500-010</t>
  </si>
  <si>
    <t>(37) 3222-2372</t>
  </si>
  <si>
    <t>arranjo@bol.com.br</t>
  </si>
  <si>
    <t>Assoc. Com. e Ind. de Pindamonhangaba</t>
  </si>
  <si>
    <t>Gerente</t>
  </si>
  <si>
    <t>Associação Comercial e Industrial de Pindamonhangaba</t>
  </si>
  <si>
    <t>45.223.534/0001-15</t>
  </si>
  <si>
    <t>Rua Dep. Claro cesar, 44</t>
  </si>
  <si>
    <t>Pindamonhagaba</t>
  </si>
  <si>
    <t>12.415-190</t>
  </si>
  <si>
    <t>(12) 3644-7100</t>
  </si>
  <si>
    <t>gerencia@acipinda.com.br</t>
  </si>
  <si>
    <t>Assoc. Beneficente Cultural e Esportiva de José Boiteux</t>
  </si>
  <si>
    <t>Ana Lopes</t>
  </si>
  <si>
    <t>Associação Beneficente Cultural e Esportiva de José Boiteux</t>
  </si>
  <si>
    <t>11.188.041/0001-70</t>
  </si>
  <si>
    <t>Rua 13 de Maio, S/N</t>
  </si>
  <si>
    <t>José Boiteux</t>
  </si>
  <si>
    <t>89.145-000</t>
  </si>
  <si>
    <t>(47) 3352-7215/8437-9105</t>
  </si>
  <si>
    <t>pmjb.saude@terra.com.br</t>
  </si>
  <si>
    <t>Ilumitech</t>
  </si>
  <si>
    <t>Marcio Landim</t>
  </si>
  <si>
    <t xml:space="preserve">Lighting Designer </t>
  </si>
  <si>
    <t>Ilumitech Construtora Ltda</t>
  </si>
  <si>
    <t>04.375.003/0001-60</t>
  </si>
  <si>
    <t>55.084.189-EP</t>
  </si>
  <si>
    <t>Rua Nigéria, 264, Lot. Granjas Rurais Pres. Vargas</t>
  </si>
  <si>
    <t>Pirajá</t>
  </si>
  <si>
    <t>Salvador</t>
  </si>
  <si>
    <t>BA</t>
  </si>
  <si>
    <t>40.230-090</t>
  </si>
  <si>
    <t>(71) 3239-3828/3015-4747/9974-4595</t>
  </si>
  <si>
    <t>marciolandim@uol.com.br</t>
  </si>
  <si>
    <t>Assoc. Com. e Emp. de Porto Feliz</t>
  </si>
  <si>
    <t>Eduardo Santinon</t>
  </si>
  <si>
    <t>Associação Comercial e Empresarial de Porto Feliz</t>
  </si>
  <si>
    <t>55.142.970/0001-13</t>
  </si>
  <si>
    <t>Rua Arcílio Borges, 162</t>
  </si>
  <si>
    <t>Porto Feliz</t>
  </si>
  <si>
    <t>18.540-000</t>
  </si>
  <si>
    <t>(15) 3262-1515</t>
  </si>
  <si>
    <t>esantinon@esantinon.com.br</t>
  </si>
  <si>
    <t>Arttotal Decorações</t>
  </si>
  <si>
    <t>Alexandre Arantes</t>
  </si>
  <si>
    <t>Proprietário</t>
  </si>
  <si>
    <t>Arttotal Comércio e Locação Ltda</t>
  </si>
  <si>
    <t>01.517.743/0001-04</t>
  </si>
  <si>
    <t>Av. Barro Branco, 335</t>
  </si>
  <si>
    <t>Jabaquara</t>
  </si>
  <si>
    <t>São Paulo</t>
  </si>
  <si>
    <t>04.324-090</t>
  </si>
  <si>
    <t>(11) 5594-6677</t>
  </si>
  <si>
    <t>alexandre@arttotal.com.br</t>
  </si>
  <si>
    <t>CDL de Mafra e Rio Negro</t>
  </si>
  <si>
    <t>Vilmar Jaroszevski</t>
  </si>
  <si>
    <t>Diretor Comercial</t>
  </si>
  <si>
    <t>83.492.645/0001-16</t>
  </si>
  <si>
    <t>Rua Felipe Schimidt, 266, 2º andar</t>
  </si>
  <si>
    <t>Mafra</t>
  </si>
  <si>
    <t>89.300-000</t>
  </si>
  <si>
    <t>(47) 3642-0722</t>
  </si>
  <si>
    <t>comercial@mafra.rionegro.cdl-sc.org.br</t>
  </si>
  <si>
    <t>Drogavida Comercial de Drogas Ltda</t>
  </si>
  <si>
    <t>NW3 Comunicação</t>
  </si>
  <si>
    <t>Agencia de Publicidade</t>
  </si>
  <si>
    <t>55.992.358/0001-30</t>
  </si>
  <si>
    <t>Rua Visconde de Inhauma, 1006, Sl. J</t>
  </si>
  <si>
    <t>Ribeirão Preto</t>
  </si>
  <si>
    <t>14.010-100</t>
  </si>
  <si>
    <t>(16) 2111-6699</t>
  </si>
  <si>
    <t>financeiro@nw3.com.br</t>
  </si>
  <si>
    <t>CDL de Muriaé</t>
  </si>
  <si>
    <t>Tânia</t>
  </si>
  <si>
    <t>20.302.311/0001-12</t>
  </si>
  <si>
    <t>Praça João Pinheiro, 15, Sl.302</t>
  </si>
  <si>
    <t>Muriaé</t>
  </si>
  <si>
    <t>36.880-000</t>
  </si>
  <si>
    <t>(32) 3729-9009/8817-0939</t>
  </si>
  <si>
    <t>contato@cdlmuriae.com.br</t>
  </si>
  <si>
    <t>Artchic</t>
  </si>
  <si>
    <t>Wagner Luiz Ferrarin</t>
  </si>
  <si>
    <t>Wagner Luiz Ferrarin - ME</t>
  </si>
  <si>
    <t>05.341.774/0001-08</t>
  </si>
  <si>
    <t>90.268.072-10</t>
  </si>
  <si>
    <t>Av. Paraná, 5312</t>
  </si>
  <si>
    <t>Umuarama</t>
  </si>
  <si>
    <t>PR</t>
  </si>
  <si>
    <t>87.502-000</t>
  </si>
  <si>
    <t>(44) 3622-8541</t>
  </si>
  <si>
    <t>artchic@uol.com.br</t>
  </si>
  <si>
    <t>Olinda Seguros</t>
  </si>
  <si>
    <t>Cêlia Cândido</t>
  </si>
  <si>
    <t>Grand' Olinda Corretora de Seguros Ltda</t>
  </si>
  <si>
    <t>06.224.457/0001-66</t>
  </si>
  <si>
    <t>Av. Santos Dumont, 972</t>
  </si>
  <si>
    <t>Encruzilhada</t>
  </si>
  <si>
    <t>Recife</t>
  </si>
  <si>
    <t>PE</t>
  </si>
  <si>
    <t>52.041-060</t>
  </si>
  <si>
    <t>(81)2101-7000</t>
  </si>
  <si>
    <t>celia@olindaseguros.com.br</t>
  </si>
  <si>
    <t>A Jóia</t>
  </si>
  <si>
    <t>Mara</t>
  </si>
  <si>
    <t>Marketing</t>
  </si>
  <si>
    <t>Rua Amazonas, 3466</t>
  </si>
  <si>
    <t>Votuporanga</t>
  </si>
  <si>
    <t>15.500-004</t>
  </si>
  <si>
    <t>(17) 3422-4525</t>
  </si>
  <si>
    <t>ajoia@ajoia.com.br</t>
  </si>
  <si>
    <t xml:space="preserve">Polo Empreendimento Imobiliário </t>
  </si>
  <si>
    <t>Polo Empreendimento Imobiliário Ltda</t>
  </si>
  <si>
    <t>02.475.598/0001-09</t>
  </si>
  <si>
    <t>Av. T4, 130, Setor Bueno</t>
  </si>
  <si>
    <t>Setor Bueno</t>
  </si>
  <si>
    <t>Goiânia</t>
  </si>
  <si>
    <t>GO</t>
  </si>
  <si>
    <t>74.230-030</t>
  </si>
  <si>
    <t>(62) 3278-1100/9972-8411</t>
  </si>
  <si>
    <t>cindy@poloimoveis.com.br;</t>
  </si>
  <si>
    <t>Mil Lâmpadas</t>
  </si>
  <si>
    <t>Paulo</t>
  </si>
  <si>
    <t>NFS Comércio Ltda ME</t>
  </si>
  <si>
    <t>05.101.179/0001-97</t>
  </si>
  <si>
    <t>082.158.74-6</t>
  </si>
  <si>
    <t>Av. Saturnino de Brito, 1415</t>
  </si>
  <si>
    <t>Praia do Canto</t>
  </si>
  <si>
    <t>Vitória</t>
  </si>
  <si>
    <t>ES</t>
  </si>
  <si>
    <t>(27) 3225-2450/9231-5823</t>
  </si>
  <si>
    <t>mil_lampadas@yahoo.com.br</t>
  </si>
  <si>
    <t>Mega Watts</t>
  </si>
  <si>
    <t>Suzana</t>
  </si>
  <si>
    <t>Mega Watts Ltda</t>
  </si>
  <si>
    <t>04.933.986/0001-03</t>
  </si>
  <si>
    <t>Rua Chile, S/N, Qd 6, Lt 14 e 15</t>
  </si>
  <si>
    <t>Jd. América</t>
  </si>
  <si>
    <t>Itaguai</t>
  </si>
  <si>
    <t>RJ</t>
  </si>
  <si>
    <t>23.810-070</t>
  </si>
  <si>
    <t>(21) 3781-2892</t>
  </si>
  <si>
    <t>megawatts_rj@yahoo.com.br</t>
  </si>
  <si>
    <t>Park Shopping Barigui</t>
  </si>
  <si>
    <t>Associação dos Lojistas do Parkshoppingbarigui</t>
  </si>
  <si>
    <t>05.923.869/0001-21</t>
  </si>
  <si>
    <t>Rua Prof. Pedro Parigot de Souza, 600</t>
  </si>
  <si>
    <t>Mossungue</t>
  </si>
  <si>
    <t>Curitiba</t>
  </si>
  <si>
    <t>81.200-100</t>
  </si>
  <si>
    <t>Prefeitura de Itapoá</t>
  </si>
  <si>
    <t>Carlito Custódio</t>
  </si>
  <si>
    <t>Secretário de Administração e Finanças</t>
  </si>
  <si>
    <t>Prefeitura Municipal de Itapoá</t>
  </si>
  <si>
    <t>81.140.303/0001-01</t>
  </si>
  <si>
    <t>Av. 1590, 430</t>
  </si>
  <si>
    <t>Itapoá</t>
  </si>
  <si>
    <t>89.249-000</t>
  </si>
  <si>
    <t>(47) 3443-8858 / 3443-8810</t>
  </si>
  <si>
    <t>carlito@itapoa.sc.gov.br</t>
  </si>
  <si>
    <t>Prefeitura de Pirassununga</t>
  </si>
  <si>
    <t>Naja</t>
  </si>
  <si>
    <t>Gabinete do Prefeito</t>
  </si>
  <si>
    <t>Prefeitura Municipal de Pirassununga</t>
  </si>
  <si>
    <t>45.731.650/0001-45</t>
  </si>
  <si>
    <t>Rua Galício Del Nero, 51</t>
  </si>
  <si>
    <t>Pirassununga</t>
  </si>
  <si>
    <t>13.630-000</t>
  </si>
  <si>
    <t>(19) 3565-8068/3565-8000</t>
  </si>
  <si>
    <t>prefeito@pirassununga.sp.gov.br</t>
  </si>
  <si>
    <t>Prefeitura de Matinhos</t>
  </si>
  <si>
    <t>Prefeitura Municipal de Matinhos</t>
  </si>
  <si>
    <t>76.017.466/0001-61</t>
  </si>
  <si>
    <t>Rua pastor Elias Abrahão, 22</t>
  </si>
  <si>
    <t>Matinhos</t>
  </si>
  <si>
    <t>83.260-000</t>
  </si>
  <si>
    <t>Dejair Alves Camargo</t>
  </si>
  <si>
    <t>Controlador Geral</t>
  </si>
  <si>
    <t>(41) 3971-6018 / 9946-2164</t>
  </si>
  <si>
    <t>dejaircamargo@hotmail.com</t>
  </si>
  <si>
    <t>Compras</t>
  </si>
  <si>
    <t>Prefeitura de Santo Antonio da Platina</t>
  </si>
  <si>
    <t>Rosmari de Fátima Palavro</t>
  </si>
  <si>
    <t>Departamento de Turismo</t>
  </si>
  <si>
    <t>Prefeitura Municipal de Santo Antonio da Platina</t>
  </si>
  <si>
    <t>76.968.627/0001-00</t>
  </si>
  <si>
    <t>Santo Antonio da Platina</t>
  </si>
  <si>
    <t>86.430-000</t>
  </si>
  <si>
    <t>(43) 3534-3369/ 9959-1188</t>
  </si>
  <si>
    <t>turismo@santoantoniodaplatina.pr.gov.br</t>
  </si>
  <si>
    <t>Av. Cel Oliveira Motta, 1110</t>
  </si>
  <si>
    <t>Turismo</t>
  </si>
  <si>
    <t>Oficina do Papai Noel</t>
  </si>
  <si>
    <t>Wlamir e Mari</t>
  </si>
  <si>
    <t>Proprietários</t>
  </si>
  <si>
    <t>Spiel Eventos e Produções Ltda - ME</t>
  </si>
  <si>
    <t>08.170.492/0001-75</t>
  </si>
  <si>
    <t xml:space="preserve">Rua Dueto de Amor, 15 </t>
  </si>
  <si>
    <t>Vila das Belezas</t>
  </si>
  <si>
    <t>05.777-200</t>
  </si>
  <si>
    <t>(11)5512-9639</t>
  </si>
  <si>
    <t>contatooficinanoel@terra.com.br</t>
  </si>
  <si>
    <t>Progettare</t>
  </si>
  <si>
    <t>Jaime Nogueira Eleutério</t>
  </si>
  <si>
    <t>Diretor de Operações</t>
  </si>
  <si>
    <t>Progettare Engenharia de Projetos e Construções Ltda</t>
  </si>
  <si>
    <t>05.959.584/0001-40</t>
  </si>
  <si>
    <t>062265224.00-12</t>
  </si>
  <si>
    <t>Rua Campos Elíseos, 403</t>
  </si>
  <si>
    <t>Barroca</t>
  </si>
  <si>
    <t>Belo Horizonte</t>
  </si>
  <si>
    <t>30.430-510</t>
  </si>
  <si>
    <t>(31) 3373-8444/8525-0906</t>
  </si>
  <si>
    <t>jaime@progettare.com</t>
  </si>
  <si>
    <t>Carlina Promoções e Eventos</t>
  </si>
  <si>
    <t>Nazaré de Oliveira</t>
  </si>
  <si>
    <t>Gerente de Produção</t>
  </si>
  <si>
    <t>Carlina Promoções e Publicidade Ltda</t>
  </si>
  <si>
    <t>26.556.175/0001-73</t>
  </si>
  <si>
    <t>Rua Miranda Reis, 634</t>
  </si>
  <si>
    <t>Poção</t>
  </si>
  <si>
    <t xml:space="preserve">Cuiabá </t>
  </si>
  <si>
    <t>MT</t>
  </si>
  <si>
    <t>78.015-640</t>
  </si>
  <si>
    <t>(65)3322-6803/3322-6011/8111-4183/8115-3434</t>
  </si>
  <si>
    <t>carlinapromocoes@terra.com.br</t>
  </si>
  <si>
    <t>Lia Maria Aguiar</t>
  </si>
  <si>
    <t>003.692.768-68</t>
  </si>
  <si>
    <t>1.840.726-2</t>
  </si>
  <si>
    <t>Av. Dr. Victor Godinho, 455</t>
  </si>
  <si>
    <t>Vila Capivari</t>
  </si>
  <si>
    <t>Campos do Jordão</t>
  </si>
  <si>
    <t>12.460-000</t>
  </si>
  <si>
    <t>(12)3663-4293/3663-4658/8148-5200</t>
  </si>
  <si>
    <t>contato@fundacaoliamariaguiar.org</t>
  </si>
  <si>
    <t>Prefeitura de São José dos Campos</t>
  </si>
  <si>
    <t>Maria Emília Cardoso</t>
  </si>
  <si>
    <t>Assessora de Eventos Oficiais e Turismo</t>
  </si>
  <si>
    <t>Prefeitura Municipal de São josé dos Campos</t>
  </si>
  <si>
    <t>46.643.466/0001-06</t>
  </si>
  <si>
    <t>Rua José de Alencar, 123</t>
  </si>
  <si>
    <t>Vila santa Luzia</t>
  </si>
  <si>
    <t>São josé dos Campos</t>
  </si>
  <si>
    <t>12.209-530</t>
  </si>
  <si>
    <t>(12) 39478352</t>
  </si>
  <si>
    <t>Costão do Santinho</t>
  </si>
  <si>
    <t>Iolanda Marcondes</t>
  </si>
  <si>
    <t>Proprietária</t>
  </si>
  <si>
    <t>Costão do Santinho Turismo e Lazer Ltda</t>
  </si>
  <si>
    <t>04.908.757/0001-39</t>
  </si>
  <si>
    <t>Est. Vereador Onildo Lemos, 2505</t>
  </si>
  <si>
    <t>Praia do Santinho</t>
  </si>
  <si>
    <t>88.058-700</t>
  </si>
  <si>
    <t>iolanda@costao.com.br</t>
  </si>
  <si>
    <t>IPREVILLE</t>
  </si>
  <si>
    <t xml:space="preserve">Inst. de Previd. Social dos Serv. Públicos do Munic. de Joinville </t>
  </si>
  <si>
    <t>01.280.363/0001-90</t>
  </si>
  <si>
    <t>Praça Nereu Ramos, 372</t>
  </si>
  <si>
    <t>Joinville</t>
  </si>
  <si>
    <t>89.201-170</t>
  </si>
  <si>
    <t>Simões &amp; Duarte</t>
  </si>
  <si>
    <t>Sonia M. Moura Ramalheiro</t>
  </si>
  <si>
    <t>Diretora Financeira</t>
  </si>
  <si>
    <t>Simões &amp; Duarte Ltda</t>
  </si>
  <si>
    <t>63.863.476/0001-76</t>
  </si>
  <si>
    <t>15.162.719-3</t>
  </si>
  <si>
    <t>Tv. Turiano Meira, 2565</t>
  </si>
  <si>
    <t>Diamantino</t>
  </si>
  <si>
    <t>Santarém</t>
  </si>
  <si>
    <t>PA</t>
  </si>
  <si>
    <t>68.020-590</t>
  </si>
  <si>
    <t>(93) 3524-1537/3524-3011/9122-3108</t>
  </si>
  <si>
    <t>sonia@supercentercr.com.br</t>
  </si>
  <si>
    <t>Lumiarts</t>
  </si>
  <si>
    <t>Ambrosio</t>
  </si>
  <si>
    <t>Ângela Moline Colnago - ME Lumiarts</t>
  </si>
  <si>
    <t>10.931.383/0001-75</t>
  </si>
  <si>
    <t>Rua Donato Armelin, 294</t>
  </si>
  <si>
    <t>Vila Euclides</t>
  </si>
  <si>
    <t>Presidente Prudente</t>
  </si>
  <si>
    <t>19013-810</t>
  </si>
  <si>
    <t>(18) 8113-2379</t>
  </si>
  <si>
    <t>ambrosiosaturno@terra.com.br</t>
  </si>
  <si>
    <t>Aldeia do Papai Noel</t>
  </si>
  <si>
    <t>Janilce Almeida</t>
  </si>
  <si>
    <t>Diretora</t>
  </si>
  <si>
    <t>Bom Park Divesões Ltda</t>
  </si>
  <si>
    <t>01.000.394/0001-40</t>
  </si>
  <si>
    <t>Rua Bela Vista 353</t>
  </si>
  <si>
    <t>Gramado</t>
  </si>
  <si>
    <t>RS</t>
  </si>
  <si>
    <t>95.670-000</t>
  </si>
  <si>
    <t>(54) 3286-7332/9129-3431/9129-3433</t>
  </si>
  <si>
    <t>janilce@ufrgs.br</t>
  </si>
  <si>
    <t>Shopping Mueller Joinville</t>
  </si>
  <si>
    <t>Maria Helena da Silva</t>
  </si>
  <si>
    <t>Assistente de Marketing</t>
  </si>
  <si>
    <t>Assoc. dos Lojistas do Mueller Shopping Center de joinville</t>
  </si>
  <si>
    <t>00.490.772/0001-59</t>
  </si>
  <si>
    <t>Rua Visconde de Taunay, 235</t>
  </si>
  <si>
    <t>89.200-000</t>
  </si>
  <si>
    <t>(47) 3451-8286</t>
  </si>
  <si>
    <t>marketing@muellerjoinville.com.br</t>
  </si>
  <si>
    <t>CDL de Imbituba</t>
  </si>
  <si>
    <t>Paulo Sergio Martins</t>
  </si>
  <si>
    <t>Secretário Executivo</t>
  </si>
  <si>
    <t>83.816.439-0001-14</t>
  </si>
  <si>
    <t>Rua Nereu Ramos, 815, Sl 6, 2º andar</t>
  </si>
  <si>
    <t>Imbituba</t>
  </si>
  <si>
    <t>88.780-000</t>
  </si>
  <si>
    <t>(48) 3255-0756 / 9985-0572</t>
  </si>
  <si>
    <t>executivo@imbituba.cdl-sc.org.br</t>
  </si>
  <si>
    <t>Lalu Label</t>
  </si>
  <si>
    <t>Andrelise Cunha</t>
  </si>
  <si>
    <t>Laura Luiz Comercio de Confecções Ltda</t>
  </si>
  <si>
    <t>10.500.644/0001-00</t>
  </si>
  <si>
    <t>Rua Max Colin, 704</t>
  </si>
  <si>
    <t>América</t>
  </si>
  <si>
    <t>89.204-040</t>
  </si>
  <si>
    <t>(47) 9947-5050</t>
  </si>
  <si>
    <t>andrelisecunha@gmail.com</t>
  </si>
  <si>
    <t>Condomínio Stop Shop</t>
  </si>
  <si>
    <t>Rose</t>
  </si>
  <si>
    <t>02.129.852/0001-09</t>
  </si>
  <si>
    <t>Rodovia Antônio Heil, 635, Km 23</t>
  </si>
  <si>
    <t>Santa terezinha</t>
  </si>
  <si>
    <t>Brusque</t>
  </si>
  <si>
    <t>88.352-502</t>
  </si>
  <si>
    <t>(47) 3255-7000</t>
  </si>
  <si>
    <t>rose@stopshop.com.br</t>
  </si>
  <si>
    <t>Shopping Center Itaguaçú</t>
  </si>
  <si>
    <t>Milena Luisa</t>
  </si>
  <si>
    <t>Gerente de Marketing</t>
  </si>
  <si>
    <t>Assoc. dos Lojistas do Shopping Center Itaguaçú</t>
  </si>
  <si>
    <t>76.276.575/0001-01</t>
  </si>
  <si>
    <t>Rua Gerôncio Thives, 1079</t>
  </si>
  <si>
    <t>Barreiros</t>
  </si>
  <si>
    <t xml:space="preserve">São José  </t>
  </si>
  <si>
    <t>88.117-900</t>
  </si>
  <si>
    <t>(48) 40013134</t>
  </si>
  <si>
    <t>mkt@shoppingitaguacu.com.br</t>
  </si>
  <si>
    <t>Duende puxando, produzidos em fibra de vidro</t>
  </si>
  <si>
    <t>Duende sentado, produzidos em fibra de vidro</t>
  </si>
  <si>
    <t>Duende com brinquedo, produzidos em fibra de vidro</t>
  </si>
  <si>
    <t>Duende empurrando, produzidos em fibra de vidro</t>
  </si>
  <si>
    <t>Maquinista, produzidos em fibra de vidro</t>
  </si>
  <si>
    <t>FG16M</t>
  </si>
  <si>
    <t>FG16G</t>
  </si>
  <si>
    <t>FG59P</t>
  </si>
  <si>
    <t>FG59M</t>
  </si>
  <si>
    <t>FG59G</t>
  </si>
  <si>
    <t>FG59GG</t>
  </si>
  <si>
    <t>Cometa, produzido em fibra de vidro</t>
  </si>
  <si>
    <t>FG55</t>
  </si>
  <si>
    <t>FG56</t>
  </si>
  <si>
    <t>Vagão, produzido em fibra de vidro</t>
  </si>
  <si>
    <t>Laço, produzido em fibra de vidro</t>
  </si>
  <si>
    <t>FG65</t>
  </si>
  <si>
    <t>FG67P</t>
  </si>
  <si>
    <t>FG67M</t>
  </si>
  <si>
    <t>FG67G</t>
  </si>
  <si>
    <t>FG68P</t>
  </si>
  <si>
    <t>FG68M</t>
  </si>
  <si>
    <t>FG68G</t>
  </si>
  <si>
    <t>Estrela, produzida em fibra de vidro</t>
  </si>
  <si>
    <t>FG69P</t>
  </si>
  <si>
    <t>FG69M</t>
  </si>
  <si>
    <t>FG69G</t>
  </si>
  <si>
    <t>Bala, produzida em fibra de vidro</t>
  </si>
  <si>
    <t>FG70P</t>
  </si>
  <si>
    <t>FG70M</t>
  </si>
  <si>
    <t>FG70G</t>
  </si>
  <si>
    <t>Biscoito, produzido em fibra de vidro</t>
  </si>
  <si>
    <t>FG71P</t>
  </si>
  <si>
    <t>FG71M</t>
  </si>
  <si>
    <t>FG71G</t>
  </si>
  <si>
    <t>CR01</t>
  </si>
  <si>
    <t>Corda dourada para isolamento</t>
  </si>
  <si>
    <t>PL05</t>
  </si>
  <si>
    <t>PL06</t>
  </si>
  <si>
    <t>PL07</t>
  </si>
  <si>
    <t>PL08</t>
  </si>
  <si>
    <t>Placa "Feliz Natal", produzida em fibra de vidro</t>
  </si>
  <si>
    <t>Placa "Oficina do Papai Noel", produzida em fibra de vidro</t>
  </si>
  <si>
    <t>Placa "Casa do Papai Noel", produzida em fibra de vidro</t>
  </si>
  <si>
    <t>Placa "Jardim Encantado", produzida em fibra de vidro</t>
  </si>
  <si>
    <t>Placa "Reino dos Doces", produzida em fibra de vidro</t>
  </si>
  <si>
    <t>Placa "Cidade das Crianças", produzida em fibra de vidro</t>
  </si>
  <si>
    <t>Importados</t>
  </si>
  <si>
    <t>Metros de mangueira LED 220v, branca</t>
  </si>
  <si>
    <t>Metros de mangueira LED 220v, verde</t>
  </si>
  <si>
    <t>Metros de mangueira LED 220v, azul</t>
  </si>
  <si>
    <t>Metros de mangueira LED 220v, vermelha</t>
  </si>
  <si>
    <t>Boneco de neve cartola produzido em fibra de vidro</t>
  </si>
  <si>
    <t>MP001BC</t>
  </si>
  <si>
    <t>MP001VD</t>
  </si>
  <si>
    <t>MP001VM</t>
  </si>
  <si>
    <t>Mangueira LED Snowfall 24v, 1m</t>
  </si>
  <si>
    <t>Mangueira LED Snowfall 24v, 3m</t>
  </si>
  <si>
    <t>Rena estilizada produzida em fibra de vidro</t>
  </si>
  <si>
    <t>Boneco de neve estilizado produzido em fibra de vidro</t>
  </si>
  <si>
    <t>Papai Noel estilizado produzido em fibra de vidro</t>
  </si>
  <si>
    <t>Pacote redondo, produzido em fibra de vidro</t>
  </si>
  <si>
    <t>Pacote de presente retangular, produzido em fibra de vidro</t>
  </si>
  <si>
    <t>Pacote de presente quadrado baixo, produzido em fibra de vidro</t>
  </si>
  <si>
    <t>Pacote de presente quadrado alto, produzido em fibra de vidro</t>
  </si>
  <si>
    <t>Pacote de presente quadrado médio, produzido em fibra de vidro</t>
  </si>
  <si>
    <t>Ovo de Páscoa produzido em estrutura metálica e corda luminosa</t>
  </si>
  <si>
    <t>Papai Noel Mago produzido em fibra de vidro</t>
  </si>
  <si>
    <t>Papai Noel  produzido em fibra de vidro</t>
  </si>
  <si>
    <t>Coelho com ovo produzido em estrutura metálica e corda luminosa</t>
  </si>
  <si>
    <t>Mamãe e bebê coelhos produzidos em estrutura metálica e corda luminosa</t>
  </si>
  <si>
    <t>Bebê coelhinho  produzido em estrutura metálica e corda luminosa</t>
  </si>
  <si>
    <t>Coelho com laço no pescoço produzido em estrutura metálica e corda luminosa</t>
  </si>
  <si>
    <t>Pandeiro produzido em estrutura metálica e corda luminosa</t>
  </si>
  <si>
    <t>Chocalho produzido em estrutura metálica e corda luminosa</t>
  </si>
  <si>
    <t>Máscara produzida em estrutura metálica e corda luminosa</t>
  </si>
  <si>
    <t>Serpentinas produzidas em estrutura metálica e corda luminosa</t>
  </si>
  <si>
    <t>Tambor produzido em estrutura metálica e corda luminosa</t>
  </si>
  <si>
    <t>Atabaque produzido em estrutura metálica e corda luminosa</t>
  </si>
  <si>
    <t>Mulata produzida em lona com estrutura metálica</t>
  </si>
  <si>
    <t xml:space="preserve">Círculo produzido em lona e estrutura metálica com desenho de mulata </t>
  </si>
  <si>
    <t>Círculo produzido em lona e estrutura metálica  com desenho de máscaras</t>
  </si>
  <si>
    <t>Sambista produzido em lona com estrutura metálica</t>
  </si>
  <si>
    <t>Círculo produzido em lona e estrutura metálica  com desenho de Pierrot</t>
  </si>
  <si>
    <t>Círculo produzido em lona e estrutura metálica  com desenho de violão</t>
  </si>
  <si>
    <t>Círculo produzido em lona e estrutura metálica  com desenho de tambor</t>
  </si>
  <si>
    <t>Círculo produzido em lona e estrutura metálica  com desenho de chocalhos</t>
  </si>
  <si>
    <t>Círculo produzido em lona e estrutura metálica  com desenho de pandeiro</t>
  </si>
  <si>
    <t>Atabaque com linhas produzido em estrutura metálica e corda luminosa</t>
  </si>
  <si>
    <t>Pandeiros com linhas produzidos em estrutura metálica e corda luminosa</t>
  </si>
  <si>
    <t>Chocalhos com linhas produzidos em estrutura metálica e corda luminosa</t>
  </si>
  <si>
    <t>Máscara com linhas produzida em estrutura metálica e corda luminosa</t>
  </si>
  <si>
    <t>Violão com linhas produzido em estrutura metálica e corda luminosa</t>
  </si>
  <si>
    <t>Tambor com linhas produzido em estrutura metálica e corda luminosa</t>
  </si>
  <si>
    <t>Coelho espiando produzido em estrutura metálica e corda luminosa</t>
  </si>
  <si>
    <t>Coelho acenando produzido em estrutura metálica e corda luminosa</t>
  </si>
  <si>
    <t>Coelho pondo ovos na cesta produzida em estrutura metálica e corda luminosa</t>
  </si>
  <si>
    <t>Ovos de páscoa produzido em estrutura metálica e corda luminosa</t>
  </si>
  <si>
    <t>REV01</t>
  </si>
  <si>
    <t>REM03</t>
  </si>
  <si>
    <t>Refletor com lâmpada verde de 400w</t>
  </si>
  <si>
    <t>REA02</t>
  </si>
  <si>
    <t>Refletor com lâmpada azul de 400w</t>
  </si>
  <si>
    <t>Refletor com lâmpada magenta de 400w</t>
  </si>
  <si>
    <t>REB04</t>
  </si>
  <si>
    <t>Refletor com lâmpada branca de 400w</t>
  </si>
  <si>
    <t>RH500</t>
  </si>
  <si>
    <t>Refletor halógeno com lâmpada de 500w potência</t>
  </si>
  <si>
    <t>Coelho jardineiro acenando produzido em estrutura metálica e corda luminosa</t>
  </si>
  <si>
    <t>Bota com gato e doces, produzida em fibra de vidro</t>
  </si>
  <si>
    <t>PFG07</t>
  </si>
  <si>
    <t>Bota Casa, produzido em fibra de vidro</t>
  </si>
  <si>
    <t>PFG08</t>
  </si>
  <si>
    <t>Coelho, produzido em fibra de vidro</t>
  </si>
  <si>
    <t>PFG09</t>
  </si>
  <si>
    <t>Coelho com cesto, segurando ovo, produzido em fibra de vidro</t>
  </si>
  <si>
    <t>PFG11</t>
  </si>
  <si>
    <t>Casa, produzida em fibra de vidro</t>
  </si>
  <si>
    <t>PJ</t>
  </si>
  <si>
    <t>PM</t>
  </si>
  <si>
    <t>PJO</t>
  </si>
  <si>
    <t>PBA</t>
  </si>
  <si>
    <t>PBE</t>
  </si>
  <si>
    <t>PGA</t>
  </si>
  <si>
    <t>PAS</t>
  </si>
  <si>
    <t>POV</t>
  </si>
  <si>
    <t>FG61M</t>
  </si>
  <si>
    <t>FG61E</t>
  </si>
  <si>
    <t>FG61C</t>
  </si>
  <si>
    <t>FG62M</t>
  </si>
  <si>
    <t>FG62G</t>
  </si>
  <si>
    <t>FG60B</t>
  </si>
  <si>
    <t>FG60N</t>
  </si>
  <si>
    <t>Obs</t>
  </si>
  <si>
    <t>FIG. LUMINOSA</t>
  </si>
  <si>
    <t>FIBRA</t>
  </si>
  <si>
    <t>GR37</t>
  </si>
  <si>
    <t>GR38</t>
  </si>
  <si>
    <t>GR39</t>
  </si>
  <si>
    <t>PT24</t>
  </si>
  <si>
    <t>Atenciosamente,</t>
  </si>
  <si>
    <t>LE18</t>
  </si>
  <si>
    <t>13mm</t>
  </si>
  <si>
    <t>CGR14</t>
  </si>
  <si>
    <t>CGR15</t>
  </si>
  <si>
    <t>CGR16</t>
  </si>
  <si>
    <t>CGR17</t>
  </si>
  <si>
    <t>CGR18</t>
  </si>
  <si>
    <t>CGR19</t>
  </si>
  <si>
    <t>FJ10</t>
  </si>
  <si>
    <t>FJ11</t>
  </si>
  <si>
    <t>FJ12</t>
  </si>
  <si>
    <t>FJ13</t>
  </si>
  <si>
    <t>Jardim - GR16</t>
  </si>
  <si>
    <t>Jardim - GR09</t>
  </si>
  <si>
    <t>Jardim - GR14</t>
  </si>
  <si>
    <t>CL70</t>
  </si>
  <si>
    <t>FG72</t>
  </si>
  <si>
    <t>FG73</t>
  </si>
  <si>
    <t>FG75</t>
  </si>
  <si>
    <t>FG78</t>
  </si>
  <si>
    <t>FG76</t>
  </si>
  <si>
    <t>FG77P</t>
  </si>
  <si>
    <t>FG77G</t>
  </si>
  <si>
    <t>FX28</t>
  </si>
  <si>
    <t>FG77M</t>
  </si>
  <si>
    <t>Menino Jesus, produzido em fibra de vidro</t>
  </si>
  <si>
    <t>Maria, produzida em fibra de vidro</t>
  </si>
  <si>
    <t>José, produzido em fibra de vidro</t>
  </si>
  <si>
    <t>Rei Baltazar, produzido em fibra de vidro</t>
  </si>
  <si>
    <t>Rei Belchior, produzido em fibra de vidro</t>
  </si>
  <si>
    <t>Rei Gaspar, produzido em fibra de vidro</t>
  </si>
  <si>
    <t>Pastor, produzido em fibra de vidro</t>
  </si>
  <si>
    <t>Anjo, produzido em fibra de vidro</t>
  </si>
  <si>
    <t>Torre, produzida em fibra de vidro</t>
  </si>
  <si>
    <t>Cogumelo gigante, produzido em fibra de vidro</t>
  </si>
  <si>
    <t>FG82</t>
  </si>
  <si>
    <t>FG80</t>
  </si>
  <si>
    <t>FG81</t>
  </si>
  <si>
    <t>FG83</t>
  </si>
  <si>
    <t>Sagrada Família, produzida em fibra de vidro</t>
  </si>
  <si>
    <t>Pastor e Ovelha, produzida em fibra de vidro</t>
  </si>
  <si>
    <t>3 Reis Magos, produzida em fibra de vidro</t>
  </si>
  <si>
    <t>FG74</t>
  </si>
  <si>
    <t>Quebra Nozes  com machado, prod. em fibra de vidro</t>
  </si>
  <si>
    <t>Quebra Nozes  com espada, prod. em fibra de vidro</t>
  </si>
  <si>
    <t>Quebra Nozes  com cetro, prod. em fibra de vidro</t>
  </si>
  <si>
    <t>Sino tam. M, produzido em fibra de vidro</t>
  </si>
  <si>
    <t>Sino tam. G, produzido em fibra de vidro</t>
  </si>
  <si>
    <t>Caixa de presente com Duende, prod. em fibra de vidro</t>
  </si>
  <si>
    <t>Caixa de presente com Boneco de Neve, prod. em fibra de vidro</t>
  </si>
  <si>
    <t>Saco de presente, prod em fibra de vidro</t>
  </si>
  <si>
    <t>"Casa do Papai Noel", prod em fibra de vidro</t>
  </si>
  <si>
    <t>Pirulito P, prod. em bolas de fibra de vidro em vários tamanhos</t>
  </si>
  <si>
    <t>Pirulito M, prod. em bolas de fibra de vidro em vários tamanhos</t>
  </si>
  <si>
    <t>Pirulito G, prod. em bolas de fibra de vidro em vários tamanhos</t>
  </si>
  <si>
    <t>MP001AM</t>
  </si>
  <si>
    <t>LE15</t>
  </si>
  <si>
    <t xml:space="preserve">Festão de LED branco medindo 3,00m </t>
  </si>
  <si>
    <t>GR09SM</t>
  </si>
  <si>
    <t>GR09M</t>
  </si>
  <si>
    <t>GR14SM</t>
  </si>
  <si>
    <t>GR09S</t>
  </si>
  <si>
    <t>GR14M</t>
  </si>
  <si>
    <t>GR14S</t>
  </si>
  <si>
    <t>GR16SM</t>
  </si>
  <si>
    <t>GR16M</t>
  </si>
  <si>
    <t>GR16S</t>
  </si>
  <si>
    <t>GR17SM</t>
  </si>
  <si>
    <t>GR17M</t>
  </si>
  <si>
    <t>GR17S</t>
  </si>
  <si>
    <t>GR19SM</t>
  </si>
  <si>
    <t>GR19M</t>
  </si>
  <si>
    <t>GR19S</t>
  </si>
  <si>
    <t>GR20SM</t>
  </si>
  <si>
    <t>GR20M</t>
  </si>
  <si>
    <t>GR20S</t>
  </si>
  <si>
    <t>GR23SM</t>
  </si>
  <si>
    <t>GR23M</t>
  </si>
  <si>
    <t>GR23S</t>
  </si>
  <si>
    <t>PT11SM</t>
  </si>
  <si>
    <t>PT11M</t>
  </si>
  <si>
    <t>PT11S</t>
  </si>
  <si>
    <t>PT12SM</t>
  </si>
  <si>
    <t>PT12M</t>
  </si>
  <si>
    <t>PT12S</t>
  </si>
  <si>
    <t>PT16SM</t>
  </si>
  <si>
    <t>PT16M</t>
  </si>
  <si>
    <t>PT16S</t>
  </si>
  <si>
    <t>PT17SM</t>
  </si>
  <si>
    <t>PT17M</t>
  </si>
  <si>
    <t>PT17S</t>
  </si>
  <si>
    <t>PT18SM</t>
  </si>
  <si>
    <t>PT18M</t>
  </si>
  <si>
    <t>PT18S</t>
  </si>
  <si>
    <t>TR05SM</t>
  </si>
  <si>
    <t>TR05M</t>
  </si>
  <si>
    <t>TR05S</t>
  </si>
  <si>
    <t>TR09SM</t>
  </si>
  <si>
    <t>TR09M</t>
  </si>
  <si>
    <t>TR09S</t>
  </si>
  <si>
    <t>TR10SM</t>
  </si>
  <si>
    <t>TR10M</t>
  </si>
  <si>
    <t>TR10S</t>
  </si>
  <si>
    <t>TR11SM</t>
  </si>
  <si>
    <t>TR11M</t>
  </si>
  <si>
    <t>TR11S</t>
  </si>
  <si>
    <t>BCO01D</t>
  </si>
  <si>
    <t>Banco de madeira para duende</t>
  </si>
  <si>
    <t>Banco de madeira para passarinheiro</t>
  </si>
  <si>
    <t>MP001AZ</t>
  </si>
  <si>
    <t>Atabaque com serpentinas produzido em estrutura metálica e corda luminosa</t>
  </si>
  <si>
    <t>Pandeiros com serpentinas produzidos em estrutura metálica e corda luminosa</t>
  </si>
  <si>
    <t>Chocalhos com serpentinas produzidos em estrutura metálica e corda luminosa</t>
  </si>
  <si>
    <t>Máscara com serpentinas produzida em estrutura metálica e corda luminosa</t>
  </si>
  <si>
    <t>Violão com serpentinas produzido em estrutura metálica e corda luminosa</t>
  </si>
  <si>
    <t>Tambor com serpentinas produzido em estrutura metálica e corda luminosa</t>
  </si>
  <si>
    <t>DATA</t>
  </si>
  <si>
    <t>Qtde</t>
  </si>
  <si>
    <t>Unitário</t>
  </si>
  <si>
    <t>Total</t>
  </si>
  <si>
    <t>GR01</t>
  </si>
  <si>
    <t>GR02</t>
  </si>
  <si>
    <t>GR03</t>
  </si>
  <si>
    <t>GR04</t>
  </si>
  <si>
    <t>GR05</t>
  </si>
  <si>
    <t>GR06</t>
  </si>
  <si>
    <t>GR07</t>
  </si>
  <si>
    <t>GR08</t>
  </si>
  <si>
    <t>GR09</t>
  </si>
  <si>
    <t>GR10</t>
  </si>
  <si>
    <t>GR11</t>
  </si>
  <si>
    <t>GR12</t>
  </si>
  <si>
    <t>GR13</t>
  </si>
  <si>
    <t>GR14</t>
  </si>
  <si>
    <t>GR16</t>
  </si>
  <si>
    <t>Braço de Luminária</t>
  </si>
  <si>
    <t>PT01</t>
  </si>
  <si>
    <t>PT02</t>
  </si>
  <si>
    <t>PT03</t>
  </si>
  <si>
    <t>PT04</t>
  </si>
  <si>
    <t>PT05</t>
  </si>
  <si>
    <t>PT06</t>
  </si>
  <si>
    <t>PT07</t>
  </si>
  <si>
    <t>PT08</t>
  </si>
  <si>
    <t>PT09</t>
  </si>
  <si>
    <t>PT10</t>
  </si>
  <si>
    <t>PT11</t>
  </si>
  <si>
    <t>PT12</t>
  </si>
  <si>
    <t>Poste de Pétala</t>
  </si>
  <si>
    <t>TR03</t>
  </si>
  <si>
    <t>TR04</t>
  </si>
  <si>
    <t>TR05</t>
  </si>
  <si>
    <t>TR07</t>
  </si>
  <si>
    <t>Travessa de Rua</t>
  </si>
  <si>
    <t>-</t>
  </si>
  <si>
    <t>FX01</t>
  </si>
  <si>
    <t>FX02</t>
  </si>
  <si>
    <t>Figura para Fachada</t>
  </si>
  <si>
    <t>FX03</t>
  </si>
  <si>
    <t>FX04</t>
  </si>
  <si>
    <t>FX05</t>
  </si>
  <si>
    <t>FX06</t>
  </si>
  <si>
    <t>FX14</t>
  </si>
  <si>
    <t>FX15</t>
  </si>
  <si>
    <t>Especificação</t>
  </si>
  <si>
    <t>Estrela</t>
  </si>
  <si>
    <t>FG04</t>
  </si>
  <si>
    <t>PL03</t>
  </si>
  <si>
    <t>PL04</t>
  </si>
  <si>
    <t>Potência Unitária</t>
  </si>
  <si>
    <t>Potência Total</t>
  </si>
  <si>
    <t>Cliente:</t>
  </si>
  <si>
    <t>Portais</t>
  </si>
  <si>
    <t>Trenó, produzido em fibra de vidro</t>
  </si>
  <si>
    <t>Rena, produzida em fibra de vidro</t>
  </si>
  <si>
    <t>PO01</t>
  </si>
  <si>
    <t>PO02</t>
  </si>
  <si>
    <t>PO03</t>
  </si>
  <si>
    <t>PO04</t>
  </si>
  <si>
    <t>Árvore</t>
  </si>
  <si>
    <t>BE01P</t>
  </si>
  <si>
    <t>BE01M</t>
  </si>
  <si>
    <t>BE01G</t>
  </si>
  <si>
    <t>Elementos Complementares</t>
  </si>
  <si>
    <t>FG11</t>
  </si>
  <si>
    <t>FG12</t>
  </si>
  <si>
    <t>FG13</t>
  </si>
  <si>
    <t>FG14</t>
  </si>
  <si>
    <t>FG15</t>
  </si>
  <si>
    <t>FG17</t>
  </si>
  <si>
    <t>FG18</t>
  </si>
  <si>
    <t>FG19</t>
  </si>
  <si>
    <t>FG20</t>
  </si>
  <si>
    <t>FG21</t>
  </si>
  <si>
    <t>FG22</t>
  </si>
  <si>
    <t>FG23</t>
  </si>
  <si>
    <t>Presépios</t>
  </si>
  <si>
    <t>Papai Noéis</t>
  </si>
  <si>
    <t>Trenó Completo</t>
  </si>
  <si>
    <t>Bolas Natalinas</t>
  </si>
  <si>
    <t>Personagens Diversos</t>
  </si>
  <si>
    <t>Pacotes de Presentes</t>
  </si>
  <si>
    <t>Noel presentes, produzido em fibra de vidro</t>
  </si>
  <si>
    <t>Festão</t>
  </si>
  <si>
    <t>FG25</t>
  </si>
  <si>
    <t>FG26</t>
  </si>
  <si>
    <t>FG27</t>
  </si>
  <si>
    <t>FG28</t>
  </si>
  <si>
    <t>FG31</t>
  </si>
  <si>
    <t>FG32</t>
  </si>
  <si>
    <t>FG33</t>
  </si>
  <si>
    <t>FG34</t>
  </si>
  <si>
    <t>FG35</t>
  </si>
  <si>
    <t>Cogumelo, produzido em fibra de vidro</t>
  </si>
  <si>
    <t>PFG01</t>
  </si>
  <si>
    <t>Páscoa Fibra</t>
  </si>
  <si>
    <t>PFG02</t>
  </si>
  <si>
    <t>PFG03P</t>
  </si>
  <si>
    <t>PFG03M</t>
  </si>
  <si>
    <t>PFG03G</t>
  </si>
  <si>
    <t>P2D01</t>
  </si>
  <si>
    <t>Páscoa Bidimensional</t>
  </si>
  <si>
    <t>P2D02</t>
  </si>
  <si>
    <t>P2D03</t>
  </si>
  <si>
    <t>P2D04</t>
  </si>
  <si>
    <t>P2D05</t>
  </si>
  <si>
    <t>P2D06</t>
  </si>
  <si>
    <t>P2D07</t>
  </si>
  <si>
    <t>P2D08P</t>
  </si>
  <si>
    <t>P2D08M</t>
  </si>
  <si>
    <t>P2D09</t>
  </si>
  <si>
    <t>P2D10</t>
  </si>
  <si>
    <t>P2D11P</t>
  </si>
  <si>
    <t>P2D11M</t>
  </si>
  <si>
    <t>FG29</t>
  </si>
  <si>
    <t>FG36</t>
  </si>
  <si>
    <t>MN01</t>
  </si>
  <si>
    <t>Máquinas</t>
  </si>
  <si>
    <t>Esquilo produzido em fibra de vidro</t>
  </si>
  <si>
    <t>Bota produzida em fibra de vidro</t>
  </si>
  <si>
    <t>Gato produzido em fibra de vidro</t>
  </si>
  <si>
    <t>Noz produzida em fibra de vidro</t>
  </si>
  <si>
    <t>Avelã produzida em fibra de vidro</t>
  </si>
  <si>
    <t>Bonequinho neve produzido em fibra de vidro</t>
  </si>
  <si>
    <t>Boneco de neve c/ braços de galho produzido em fibra de vidro</t>
  </si>
  <si>
    <t>NE01</t>
  </si>
  <si>
    <t>Fibra Sintética Branca</t>
  </si>
  <si>
    <t>PLT01</t>
  </si>
  <si>
    <t>Pilaretes</t>
  </si>
  <si>
    <t>GR17</t>
  </si>
  <si>
    <t>GR18</t>
  </si>
  <si>
    <t>GR19</t>
  </si>
  <si>
    <t>GR20</t>
  </si>
  <si>
    <t>FX24P</t>
  </si>
  <si>
    <t>FX24M</t>
  </si>
  <si>
    <t>FX24G</t>
  </si>
  <si>
    <t>FX25</t>
  </si>
  <si>
    <t>FX26P</t>
  </si>
  <si>
    <t>FX26M</t>
  </si>
  <si>
    <t>FX27P</t>
  </si>
  <si>
    <t>FX27M</t>
  </si>
  <si>
    <t>Noel sentado, produzido em fibra de vidro</t>
  </si>
  <si>
    <t>FG37</t>
  </si>
  <si>
    <t>Passarinheiro, produzido em fibra de vidro</t>
  </si>
  <si>
    <t>FG38</t>
  </si>
  <si>
    <t>FG40A</t>
  </si>
  <si>
    <t>Anjo com detalhes translúcido, produzido em fibra de vidro</t>
  </si>
  <si>
    <t>FG40B</t>
  </si>
  <si>
    <t>Anjo com pintura sólida, produzido em fibra de vidro</t>
  </si>
  <si>
    <t>FG41</t>
  </si>
  <si>
    <t>FG48</t>
  </si>
  <si>
    <t>Noel escalando (costas), produzido em fibra de vidro</t>
  </si>
  <si>
    <t>FG49</t>
  </si>
  <si>
    <t>Noel escalando (frente), produzido em fibra de vidro</t>
  </si>
  <si>
    <t>FG39P</t>
  </si>
  <si>
    <t>Vela, produzida em fibra de vidro</t>
  </si>
  <si>
    <t>FG39M</t>
  </si>
  <si>
    <t>FG39G</t>
  </si>
  <si>
    <t>FG46</t>
  </si>
  <si>
    <t>Poltrona Noel, produzida em fibra de vidro e tecido.</t>
  </si>
  <si>
    <t>FG47</t>
  </si>
  <si>
    <t>Noel foto (banco noel), produzido em fibra de vidro</t>
  </si>
  <si>
    <t>FG42</t>
  </si>
  <si>
    <t>Bule casa, produzido em fibra de vidro</t>
  </si>
  <si>
    <t>ORÇAMENTO</t>
  </si>
  <si>
    <t>PFG06</t>
  </si>
  <si>
    <t>PFG04</t>
  </si>
  <si>
    <t>Figura luminosa com movimento</t>
  </si>
  <si>
    <t>PAM01M</t>
  </si>
  <si>
    <t>PAM01G</t>
  </si>
  <si>
    <t>PAM02M</t>
  </si>
  <si>
    <t>PAM02G</t>
  </si>
  <si>
    <t>PAM03M</t>
  </si>
  <si>
    <t>PAM03G</t>
  </si>
  <si>
    <t>Bule Casa, produzido em fibra de vidro</t>
  </si>
  <si>
    <t>Coelho saindo do Ovo, produzido em fibra de vidro</t>
  </si>
  <si>
    <t>Coelho c/ carrinho e 2 Ovos P, produzido em fibra de vidro</t>
  </si>
  <si>
    <t>Ovo de páscoa, produzido em fibra de vidro</t>
  </si>
  <si>
    <t>PA01M</t>
  </si>
  <si>
    <t>PA01G</t>
  </si>
  <si>
    <t>PA02M</t>
  </si>
  <si>
    <t>PA02G</t>
  </si>
  <si>
    <t>PA03M</t>
  </si>
  <si>
    <t>PA03G</t>
  </si>
  <si>
    <t>PA04M</t>
  </si>
  <si>
    <t>PA04G</t>
  </si>
  <si>
    <t>PA04GG</t>
  </si>
  <si>
    <t>PA04P</t>
  </si>
  <si>
    <t>Coelho espiando, prod. em  estrutura metálica e corda luminosa, com movimento</t>
  </si>
  <si>
    <t>Coelho abanando, prod. em  estrutura metálica e corda luminosa, com movimento</t>
  </si>
  <si>
    <t>Coelho ovos,  prod. em  estrutura metálica e corda luminosa, com movimento</t>
  </si>
  <si>
    <t>Figura luminosa páscoa - estática</t>
  </si>
  <si>
    <t>PA05P</t>
  </si>
  <si>
    <t>PA05M</t>
  </si>
  <si>
    <t>PA08</t>
  </si>
  <si>
    <t>PA09</t>
  </si>
  <si>
    <t>PA10</t>
  </si>
  <si>
    <t>P2D12</t>
  </si>
  <si>
    <t>CGR01</t>
  </si>
  <si>
    <t>CGR02</t>
  </si>
  <si>
    <t>CGR03</t>
  </si>
  <si>
    <t>CGR04</t>
  </si>
  <si>
    <t>CGR05</t>
  </si>
  <si>
    <t>CGR06</t>
  </si>
  <si>
    <t>CGR07</t>
  </si>
  <si>
    <t>CGR08</t>
  </si>
  <si>
    <t>CGR09</t>
  </si>
  <si>
    <t>CGR10</t>
  </si>
  <si>
    <t>CGR11</t>
  </si>
  <si>
    <t>CGR12</t>
  </si>
  <si>
    <t>CGR13</t>
  </si>
  <si>
    <t>CTR01</t>
  </si>
  <si>
    <t>CTR02</t>
  </si>
  <si>
    <t>CTR03</t>
  </si>
  <si>
    <t>CTR04</t>
  </si>
  <si>
    <t>CTR05</t>
  </si>
  <si>
    <t>CTR06</t>
  </si>
  <si>
    <t>CTR07</t>
  </si>
  <si>
    <t>CTR08</t>
  </si>
  <si>
    <t>CTR09</t>
  </si>
  <si>
    <t>CTR10</t>
  </si>
  <si>
    <t>CTR11</t>
  </si>
  <si>
    <t>CTR12</t>
  </si>
  <si>
    <t>CPT01</t>
  </si>
  <si>
    <t>CPT02</t>
  </si>
  <si>
    <t>CPT03</t>
  </si>
  <si>
    <t>CPT04</t>
  </si>
  <si>
    <t>CPT05</t>
  </si>
  <si>
    <t>CPT06</t>
  </si>
  <si>
    <t>CPT07</t>
  </si>
  <si>
    <t>CPT08</t>
  </si>
  <si>
    <t>CPT09</t>
  </si>
  <si>
    <t>Braço de luminária - carnaval</t>
  </si>
  <si>
    <t>Travessa de Rua - carnaval</t>
  </si>
  <si>
    <t>Poste de Pétala - carnaval</t>
  </si>
  <si>
    <t>FG03P</t>
  </si>
  <si>
    <t>FG03G</t>
  </si>
  <si>
    <t>GR21</t>
  </si>
  <si>
    <t>GR22</t>
  </si>
  <si>
    <t>GR23</t>
  </si>
  <si>
    <t>GR25</t>
  </si>
  <si>
    <t>GR26</t>
  </si>
  <si>
    <t>GR27</t>
  </si>
  <si>
    <t>GR28</t>
  </si>
  <si>
    <t>GR29</t>
  </si>
  <si>
    <t>GR30</t>
  </si>
  <si>
    <t>GR31</t>
  </si>
  <si>
    <t>GR32</t>
  </si>
  <si>
    <t>GR33</t>
  </si>
  <si>
    <t>GR34</t>
  </si>
  <si>
    <t>GR36</t>
  </si>
  <si>
    <t>PT13</t>
  </si>
  <si>
    <t>PT14</t>
  </si>
  <si>
    <t>PT15</t>
  </si>
  <si>
    <t>PT16</t>
  </si>
  <si>
    <t>PT17</t>
  </si>
  <si>
    <t>PT18</t>
  </si>
  <si>
    <t>PT19</t>
  </si>
  <si>
    <t>TR09</t>
  </si>
  <si>
    <t>TR10</t>
  </si>
  <si>
    <t>TR11</t>
  </si>
  <si>
    <t>TR12</t>
  </si>
  <si>
    <t>FJ01</t>
  </si>
  <si>
    <t>FJ02</t>
  </si>
  <si>
    <t>FJ03</t>
  </si>
  <si>
    <t>FJ04</t>
  </si>
  <si>
    <t>FJ05</t>
  </si>
  <si>
    <t>FJ07</t>
  </si>
  <si>
    <t>FJ08</t>
  </si>
  <si>
    <t>FJ09</t>
  </si>
  <si>
    <t>Jardim</t>
  </si>
  <si>
    <t>FJ06P</t>
  </si>
  <si>
    <t>FJ06M</t>
  </si>
  <si>
    <t>FJ06G</t>
  </si>
  <si>
    <t>AR17</t>
  </si>
  <si>
    <t>Bengala, produzida em fibra de vidro</t>
  </si>
  <si>
    <t>FG38T</t>
  </si>
  <si>
    <t>FG51</t>
  </si>
  <si>
    <t>FG52</t>
  </si>
  <si>
    <t>FG53</t>
  </si>
  <si>
    <t>FG54</t>
  </si>
  <si>
    <t>FG57</t>
  </si>
  <si>
    <t>www.luzeforma.com.br</t>
  </si>
  <si>
    <t>MP003</t>
  </si>
  <si>
    <t>MP004</t>
  </si>
  <si>
    <t>Kit Alimentador/ Conector Incandescente</t>
  </si>
  <si>
    <t>PT14SM</t>
  </si>
  <si>
    <t>PT14M</t>
  </si>
  <si>
    <t>PT14S</t>
  </si>
  <si>
    <t>Rotomoldagem</t>
  </si>
  <si>
    <t>RT10AM</t>
  </si>
  <si>
    <t>RT10VD</t>
  </si>
  <si>
    <t>RT10VM</t>
  </si>
  <si>
    <t>RT09BC</t>
  </si>
  <si>
    <t>RT09AZ</t>
  </si>
  <si>
    <t>RT09AM</t>
  </si>
  <si>
    <t>RT09VD</t>
  </si>
  <si>
    <t>RT09VM</t>
  </si>
  <si>
    <t>RT07BC</t>
  </si>
  <si>
    <t>RT07AZ</t>
  </si>
  <si>
    <t>RT07AM</t>
  </si>
  <si>
    <t>RT07VD</t>
  </si>
  <si>
    <t>RT07VM</t>
  </si>
  <si>
    <t>TR12SM</t>
  </si>
  <si>
    <t>TR12M</t>
  </si>
  <si>
    <t>TR12S</t>
  </si>
  <si>
    <t>GR06SM</t>
  </si>
  <si>
    <t>GR06M</t>
  </si>
  <si>
    <t>GR06S</t>
  </si>
  <si>
    <t>(32) 3252-7405 / 3252-7412 / 8808-7433</t>
  </si>
  <si>
    <t>(43) 9969-3323</t>
  </si>
  <si>
    <t>Prefeitura de Jaraguá do Sul</t>
  </si>
  <si>
    <t>Renato</t>
  </si>
  <si>
    <t>83.102.459/0001-23</t>
  </si>
  <si>
    <t>Rua Walter Marquardt, 1111</t>
  </si>
  <si>
    <t>Barra do Rio Molha</t>
  </si>
  <si>
    <t>id988@jaraguadosul.sc.gov.br</t>
  </si>
  <si>
    <t>(47) 2106-8215</t>
  </si>
  <si>
    <t>Elcio Ricardo Alberton</t>
  </si>
  <si>
    <t>(47) 2106-8076</t>
  </si>
  <si>
    <t>83.009.886/0001-61</t>
  </si>
  <si>
    <t>(49) 3445 4322</t>
  </si>
  <si>
    <t>Jacira</t>
  </si>
  <si>
    <t>financeiro@abelardoluz.sc.gov.br</t>
  </si>
  <si>
    <t>(47) 3473-6988</t>
  </si>
  <si>
    <t>(47) 3436-1181</t>
  </si>
  <si>
    <t>(47) 7812-2226</t>
  </si>
  <si>
    <t>(47) 3454-0088</t>
  </si>
  <si>
    <t>(47) 3435-3268</t>
  </si>
  <si>
    <t>(47) 3026-3656</t>
  </si>
  <si>
    <t>(47) 3461-8855</t>
  </si>
  <si>
    <t>(47) 2101-1000</t>
  </si>
  <si>
    <t>(47) 3177-2700</t>
  </si>
  <si>
    <t>(47) 3438-5413</t>
  </si>
  <si>
    <t>(47) 3461-3900</t>
  </si>
  <si>
    <t>(47) 3802-2500</t>
  </si>
  <si>
    <t>(47) 9964-8445</t>
  </si>
  <si>
    <t>(47) 9600-8181</t>
  </si>
  <si>
    <t>(47) 3435-3657</t>
  </si>
  <si>
    <t>(47) 3121-4803</t>
  </si>
  <si>
    <t>(47) 3437-9649</t>
  </si>
  <si>
    <t>(47) 3177-1250</t>
  </si>
  <si>
    <t>(47) 2101-3700</t>
  </si>
  <si>
    <t>(47) 3455-4268</t>
  </si>
  <si>
    <t>(47) 3801-7100</t>
  </si>
  <si>
    <t>(47) 3203-2450</t>
  </si>
  <si>
    <t>(47) 3473-6125</t>
  </si>
  <si>
    <t>(47) 3465-5548</t>
  </si>
  <si>
    <t>(47) 3029-9500</t>
  </si>
  <si>
    <t>(47) 4009-5000</t>
  </si>
  <si>
    <t>(47) 9901-0950</t>
  </si>
  <si>
    <t>LE08160</t>
  </si>
  <si>
    <t>LE03AZ1</t>
  </si>
  <si>
    <t>LE03BC1</t>
  </si>
  <si>
    <t>LE03VD1</t>
  </si>
  <si>
    <t>LE03AZ2</t>
  </si>
  <si>
    <t>LE03BC2</t>
  </si>
  <si>
    <t>LE03VD2</t>
  </si>
  <si>
    <t>46.634.572/0001-23</t>
  </si>
  <si>
    <t>83.615.393/0001-75</t>
  </si>
  <si>
    <t>86.051.398/0001-00</t>
  </si>
  <si>
    <t>82.909.409/0001-90</t>
  </si>
  <si>
    <t>10.121.515/0001-01</t>
  </si>
  <si>
    <t>27.142.694/0001-58</t>
  </si>
  <si>
    <t>27.174.168/0001-70</t>
  </si>
  <si>
    <t>77.001.329/0001-00</t>
  </si>
  <si>
    <t>95.954.509/0001-80</t>
  </si>
  <si>
    <t>46.319.000/0001-50</t>
  </si>
  <si>
    <t>44.730.331/0001-52</t>
  </si>
  <si>
    <t>46.634.093/0001-07</t>
  </si>
  <si>
    <t>46.599.809/0001-82</t>
  </si>
  <si>
    <t>28.741.072/0001-09</t>
  </si>
  <si>
    <t>Mons. Antonio de Souza Gens, 23</t>
  </si>
  <si>
    <t xml:space="preserve">28.800-000 </t>
  </si>
  <si>
    <t>13.809.397/0001-09</t>
  </si>
  <si>
    <t>Pc. Domingos Ferreira de Brito, s/n</t>
  </si>
  <si>
    <t>48.400-000</t>
  </si>
  <si>
    <t>17.955.535/0001-19</t>
  </si>
  <si>
    <t>Rua Coronel Alfredo Silva, 57</t>
  </si>
  <si>
    <t>37.410-000</t>
  </si>
  <si>
    <t>76.021.450/0001-22</t>
  </si>
  <si>
    <t>Rua Barão do Rio Branco, 431</t>
  </si>
  <si>
    <t>83.900-000</t>
  </si>
  <si>
    <t>46.181.376/0001-40</t>
  </si>
  <si>
    <t>83.102.343/0001-94</t>
  </si>
  <si>
    <t>88.254.875/0001-60</t>
  </si>
  <si>
    <t>55.021.455/0001-85</t>
  </si>
  <si>
    <t>(48) 3261-1888</t>
  </si>
  <si>
    <t>(12) 3263-5081</t>
  </si>
  <si>
    <t>47 3461-2500</t>
  </si>
  <si>
    <t>47 3453-2663</t>
  </si>
  <si>
    <t>(49) 3329-6184</t>
  </si>
  <si>
    <t>(16) 3322-3633</t>
  </si>
  <si>
    <t>10.260.901/0001-76</t>
  </si>
  <si>
    <t>00.564.615/0001-40</t>
  </si>
  <si>
    <t>02.220.027/0001-15</t>
  </si>
  <si>
    <t>04.055.925/0001-90</t>
  </si>
  <si>
    <t>702268917.00-36</t>
  </si>
  <si>
    <t>47 3431.3233</t>
  </si>
  <si>
    <t>(44) 3323-0069</t>
  </si>
  <si>
    <t>(91) 3226-7184 e 3228-2245</t>
  </si>
  <si>
    <t>46 3224-7824</t>
  </si>
  <si>
    <t xml:space="preserve">  (85)3613-3399</t>
  </si>
  <si>
    <t>(18) 3649-8000</t>
  </si>
  <si>
    <t>(31) 3653-0035</t>
  </si>
  <si>
    <t>(47)  3456-5414</t>
  </si>
  <si>
    <t>109/0266496</t>
  </si>
  <si>
    <t>FJ14M</t>
  </si>
  <si>
    <t>RT01BC</t>
  </si>
  <si>
    <t>RT01AZ</t>
  </si>
  <si>
    <t>RT01AM</t>
  </si>
  <si>
    <t>RT01VD</t>
  </si>
  <si>
    <t>RT01VM</t>
  </si>
  <si>
    <t>RT02AZ</t>
  </si>
  <si>
    <t>RT02BC</t>
  </si>
  <si>
    <t>RT02AM</t>
  </si>
  <si>
    <t>RT02VD</t>
  </si>
  <si>
    <t>RT02VM</t>
  </si>
  <si>
    <t>RT03BC</t>
  </si>
  <si>
    <t>RT03AZ</t>
  </si>
  <si>
    <t>RT03AM</t>
  </si>
  <si>
    <t>RT03VD</t>
  </si>
  <si>
    <t>RT03VM</t>
  </si>
  <si>
    <t>Estrela de 8 pontas na cor amarela, com iluminação interna, produzida em  Polietileno</t>
  </si>
  <si>
    <t>Estrela de 8 pontas na cor azul, com iluminação interna, produzida em  Polietileno</t>
  </si>
  <si>
    <t>Estrela de 8 pontas na cor branca, com iluminação interna, produzida em  Polietileno</t>
  </si>
  <si>
    <t>Estrela de 8 pontas na cor verde, com iluminação interna, produzida em  Polietileno</t>
  </si>
  <si>
    <t>Estrela de 8 pontas na cor vermelha, com iluminação interna, produzida em  Polietileno</t>
  </si>
  <si>
    <t>Estrela de 5 pontas na cor branca, com iluminação interna, produzida em  Polietileno</t>
  </si>
  <si>
    <t>Estrela de 5 pontas na cor azul, com iluminação interna, produzida em  Polietileno</t>
  </si>
  <si>
    <t>Estrela de 5 pontas na cor amarela, com iluminação interna, produzida em  Polietileno</t>
  </si>
  <si>
    <t>Estrela de 5 pontas na cor verde, com iluminação interna, produzida em  Polietileno</t>
  </si>
  <si>
    <t>Estrela de 5 pontas na cor vermelha, com iluminação interna, produzida em  Polietileno</t>
  </si>
  <si>
    <t>Bola natalina na cor branca, com iluminação interna, produzida em  Polietileno</t>
  </si>
  <si>
    <t>Bola natalina na cor azul, com iluminação interna, produzida em  Polietileno</t>
  </si>
  <si>
    <t>Bola natalina na cor amarela, com iluminação interna, produzida em  Polietileno</t>
  </si>
  <si>
    <t>Bola natalina na cor verde, com iluminação interna, produzida em  Polietileno</t>
  </si>
  <si>
    <t>Bola natalina na cor vermelha, com iluminação interna, produzida em  Polietileno</t>
  </si>
  <si>
    <t xml:space="preserve">Bola natalina na cor amarela, com iluminação interna e pintura de arabesco, produzida em  Polietileno </t>
  </si>
  <si>
    <t xml:space="preserve">Bola natalina na cor verde, com iluminação interna e pintura de arabescos, produzida em  Polietileno </t>
  </si>
  <si>
    <t xml:space="preserve">Bola natalina na cor vermelha, com iluminação interna e pintura de arabescos, produzida em  Polietileno </t>
  </si>
  <si>
    <t xml:space="preserve">Bola natalina na cor branca, com iluminação interna e adesivo, produzida em  Polietileno </t>
  </si>
  <si>
    <t xml:space="preserve">Bola natalina na cor azul, com iluminação interna e adesivo, produzida em  Polietileno </t>
  </si>
  <si>
    <t xml:space="preserve">Bola natalina na cor amarela, com iluminação interna e adesivo, produzida em  Polietileno </t>
  </si>
  <si>
    <t xml:space="preserve">Bola natalina na cor verde, com iluminação interna e adesivos, produzida em  Polietileno </t>
  </si>
  <si>
    <t xml:space="preserve">Bola natalina na cor vermelha, com iluminação interna e adesivos, produzida em  Polietileno </t>
  </si>
  <si>
    <t xml:space="preserve">Bola natalina na cor azul, com iluminação interna e adesivo de estrelas, produzida em  Polietileno </t>
  </si>
  <si>
    <t xml:space="preserve">Bola natalina na cor amarela, com iluminação interna e adesivo de estrelas, produzida em  Polietileno </t>
  </si>
  <si>
    <t xml:space="preserve">Bola natalina na cor verde, com iluminação interna e adesivos de estrelas, produzida em  Polietileno </t>
  </si>
  <si>
    <t xml:space="preserve">Bola natalina na cor vermelha, com iluminação interna e adesivos de estrelas, produzida em  Polietileno </t>
  </si>
  <si>
    <t>FG91P</t>
  </si>
  <si>
    <t>FG91M</t>
  </si>
  <si>
    <t>FG91G</t>
  </si>
  <si>
    <t>FG92P</t>
  </si>
  <si>
    <t>FG92M</t>
  </si>
  <si>
    <t>FG92G</t>
  </si>
  <si>
    <t>FG93P</t>
  </si>
  <si>
    <t>FG93M</t>
  </si>
  <si>
    <t>FG93G</t>
  </si>
  <si>
    <t>FG94P</t>
  </si>
  <si>
    <t>FG94M</t>
  </si>
  <si>
    <t>FG94G</t>
  </si>
  <si>
    <t>FG95P</t>
  </si>
  <si>
    <t>FG95M</t>
  </si>
  <si>
    <t>FG95G</t>
  </si>
  <si>
    <t>FX29</t>
  </si>
  <si>
    <t>(12) 3669-1000</t>
  </si>
  <si>
    <t>STB016A</t>
  </si>
  <si>
    <t>STB016B</t>
  </si>
  <si>
    <t>artflorefesta@terra.com,br</t>
  </si>
  <si>
    <t>Jacinta Daenecke</t>
  </si>
  <si>
    <t>161/0065163</t>
  </si>
  <si>
    <t>Rua Arnoldo Osvaldo Mentz, 501</t>
  </si>
  <si>
    <t>Igrejinha</t>
  </si>
  <si>
    <t>95.650-000</t>
  </si>
  <si>
    <t>Moises Isaias Ruppenthal</t>
  </si>
  <si>
    <t>Melissa</t>
  </si>
  <si>
    <t>José Antonio/ Neiva</t>
  </si>
  <si>
    <t>Verde e Harmonia Ltda ME</t>
  </si>
  <si>
    <t>Rossana</t>
  </si>
  <si>
    <t>Luiz Carlos</t>
  </si>
  <si>
    <t>Betânia</t>
  </si>
  <si>
    <t>Casa Thereza Aguiar</t>
  </si>
  <si>
    <t>11.383.546/0001-95</t>
  </si>
  <si>
    <t>Rua José aAngelo Cazeri, 134</t>
  </si>
  <si>
    <t>Portal das Flores</t>
  </si>
  <si>
    <t xml:space="preserve">São Pedro </t>
  </si>
  <si>
    <t>13.520-000</t>
  </si>
  <si>
    <t>(19) 3483-3071 / 3483-4503</t>
  </si>
  <si>
    <t>contato@casatherezaaguiar.com.br</t>
  </si>
  <si>
    <t>(19) 3483-3071 / 3483-4503/ (11) 8723-1424</t>
  </si>
  <si>
    <t>27.130.950-4</t>
  </si>
  <si>
    <t>06.952450-5</t>
  </si>
  <si>
    <t>Rua São Luiz, 438</t>
  </si>
  <si>
    <t>63.010-125</t>
  </si>
  <si>
    <t>Av Cel. José Osório, 82 - Sala 829</t>
  </si>
  <si>
    <t>087/0101374</t>
  </si>
  <si>
    <t>95.520-000</t>
  </si>
  <si>
    <t>Janaina</t>
  </si>
  <si>
    <t>nctiluge@hotmail.com</t>
  </si>
  <si>
    <t>(85) 3268-2313</t>
  </si>
  <si>
    <t>(24) 2222-2393 / 2222-8493</t>
  </si>
  <si>
    <t>Vanir</t>
  </si>
  <si>
    <t>Elis Quintão</t>
  </si>
  <si>
    <t>lampadarioitaipava@yahoo.com.br</t>
  </si>
  <si>
    <t>(98) 4009-7412 / 4009-7423 / 4009-7411 / 4009-7410 (Escritório)</t>
  </si>
  <si>
    <t>Convenience</t>
  </si>
  <si>
    <t>Christiane Brito de Carvalho</t>
  </si>
  <si>
    <t>Christiane Maria Brito de Carvalho ME</t>
  </si>
  <si>
    <t>05.419.464/0001-50</t>
  </si>
  <si>
    <t>324213019.00-20</t>
  </si>
  <si>
    <t>Rua Alcides Faria, 195</t>
  </si>
  <si>
    <t>Varginha</t>
  </si>
  <si>
    <t>Itajuba</t>
  </si>
  <si>
    <t>37.501-058</t>
  </si>
  <si>
    <t>(35) 3621-1627</t>
  </si>
  <si>
    <t>convenience@veloxmail.com.br</t>
  </si>
  <si>
    <t>Christiane</t>
  </si>
  <si>
    <t>Clinica Paulista de Cardiologia</t>
  </si>
  <si>
    <t>Suaid Arquitetura</t>
  </si>
  <si>
    <t>Gilberto Suaid</t>
  </si>
  <si>
    <t>Suaid Arquitetura e Imoboliaria Ltda</t>
  </si>
  <si>
    <t>04.850.971/0001-81</t>
  </si>
  <si>
    <t>Av. Rui Barbosa, 266 - ap. 1101</t>
  </si>
  <si>
    <t>Flamengo</t>
  </si>
  <si>
    <t>22.250-020</t>
  </si>
  <si>
    <t>(21) 2551-3234 / 9254-9186</t>
  </si>
  <si>
    <t>gilbertosuaid@terra.com.br</t>
  </si>
  <si>
    <t>Gilberto</t>
  </si>
  <si>
    <t>Mazzi Presentes</t>
  </si>
  <si>
    <t>Neto</t>
  </si>
  <si>
    <t>Stylo Móveis e Decorações</t>
  </si>
  <si>
    <t>Marilda</t>
  </si>
  <si>
    <t>Marilda Boff Schwalb EPP</t>
  </si>
  <si>
    <t>79.480.356/0001-20</t>
  </si>
  <si>
    <t>Ararangua</t>
  </si>
  <si>
    <t>(48) 3522-0657</t>
  </si>
  <si>
    <t>Celso</t>
  </si>
  <si>
    <t>celso@stylodecora.com.br</t>
  </si>
  <si>
    <t>contato@stylodecora.com.br</t>
  </si>
  <si>
    <t>Dirceu Bravin Pousada ME</t>
  </si>
  <si>
    <t>04.985.437/0001-82</t>
  </si>
  <si>
    <t>Rua Engenheiro Adelardo Soares Cayubi, 197</t>
  </si>
  <si>
    <t>(12) 3663-6010</t>
  </si>
  <si>
    <t>Patricia</t>
  </si>
  <si>
    <t>Maxipresentes</t>
  </si>
  <si>
    <t>Roberto</t>
  </si>
  <si>
    <t>Miranda e Russo Ltda Me</t>
  </si>
  <si>
    <t>11.328.188/0001-18</t>
  </si>
  <si>
    <t>maxipresentes@hotmail.com</t>
  </si>
  <si>
    <t>Margarete Gregorin</t>
  </si>
  <si>
    <t>Margarete Gregorin Ruette ME</t>
  </si>
  <si>
    <t>10.213.415/0001-05</t>
  </si>
  <si>
    <t>Rua Maranhão, 826</t>
  </si>
  <si>
    <t>15.800-020</t>
  </si>
  <si>
    <t>(17) 3524-2902</t>
  </si>
  <si>
    <t>Spaço Casa</t>
  </si>
  <si>
    <t xml:space="preserve">Keila </t>
  </si>
  <si>
    <t>financeiro@saopatricio.net</t>
  </si>
  <si>
    <t>(98) 4009-7410</t>
  </si>
  <si>
    <t>patricia@saopatricio.net</t>
  </si>
  <si>
    <t xml:space="preserve">Isento </t>
  </si>
  <si>
    <t>Palmira</t>
  </si>
  <si>
    <t>Renato Bernardinelli EPP</t>
  </si>
  <si>
    <t>denise@portmarion.com.br</t>
  </si>
  <si>
    <t>22.430-060</t>
  </si>
  <si>
    <t>Diocese de São João da Boa Vista</t>
  </si>
  <si>
    <t>Silvia Ramos</t>
  </si>
  <si>
    <t>silviaramos@ramos.com.br</t>
  </si>
  <si>
    <t>(16) 3334-7878</t>
  </si>
  <si>
    <t>Júnior</t>
  </si>
  <si>
    <t>53.858.650/0001-39</t>
  </si>
  <si>
    <t>Rua Antonio Pedro, 321</t>
  </si>
  <si>
    <t>Pedreira</t>
  </si>
  <si>
    <t>13.920-000</t>
  </si>
  <si>
    <t>(19) 8179-5209</t>
  </si>
  <si>
    <t>Mazzi Presentes Ltda EPP</t>
  </si>
  <si>
    <t>67.284.851/0001-84</t>
  </si>
  <si>
    <t>Av. Dona Gertrudes, 149</t>
  </si>
  <si>
    <t>São João da Boa Vista</t>
  </si>
  <si>
    <t>13.870-110</t>
  </si>
  <si>
    <t>(19) 3622-2990</t>
  </si>
  <si>
    <t>mazzipresentes@hotmail.com</t>
  </si>
  <si>
    <t>Lúcia</t>
  </si>
  <si>
    <t>verdeharmonia@uol.com.br</t>
  </si>
  <si>
    <t>(21) 2239-7699/ 8803-2626</t>
  </si>
  <si>
    <t>Av. Afranio de Mello Franco, 419 Apto 1101</t>
  </si>
  <si>
    <t>Super Festa Decorações</t>
  </si>
  <si>
    <t>Ivan Lima</t>
  </si>
  <si>
    <t>José Ivan Pereira Lima Decorações ME</t>
  </si>
  <si>
    <t>03.982.993/0001-32</t>
  </si>
  <si>
    <t>06.300.650-2</t>
  </si>
  <si>
    <t xml:space="preserve">Rua 15 de Novembro, 783 </t>
  </si>
  <si>
    <t>Montese</t>
  </si>
  <si>
    <t>60.421-035</t>
  </si>
  <si>
    <t>(85) 3491-0827</t>
  </si>
  <si>
    <t>superfestadecoracoes@hotmail.com</t>
  </si>
  <si>
    <t>Vellut Tecidos</t>
  </si>
  <si>
    <t>Márcia</t>
  </si>
  <si>
    <t>Vellut Tecidos Ltda</t>
  </si>
  <si>
    <t>05.751.084/0001-19</t>
  </si>
  <si>
    <t>Av. XV de Novembro, 832</t>
  </si>
  <si>
    <t>Zona 01</t>
  </si>
  <si>
    <t>Maringa</t>
  </si>
  <si>
    <t>87.013-230</t>
  </si>
  <si>
    <t>(44) 3227-2298</t>
  </si>
  <si>
    <t>Driele</t>
  </si>
  <si>
    <t>Valmodas Armarinhos e Confecções</t>
  </si>
  <si>
    <t xml:space="preserve">João </t>
  </si>
  <si>
    <t>J &amp; L Dias Ltda ME</t>
  </si>
  <si>
    <t>15.239.028/0001-53</t>
  </si>
  <si>
    <t>10.530.576-6</t>
  </si>
  <si>
    <t>Rua 16 s/n Quadra 35 Lote 17</t>
  </si>
  <si>
    <t xml:space="preserve">Novo Jardim Oriente </t>
  </si>
  <si>
    <t>Valparaiso de Goiás</t>
  </si>
  <si>
    <t>72.870-213</t>
  </si>
  <si>
    <t>(61) 3025-6200 / (61) 3025-6202</t>
  </si>
  <si>
    <t>jldiasmodas@yahoo.com.,br</t>
  </si>
  <si>
    <t xml:space="preserve">(61) 3025-6200 </t>
  </si>
  <si>
    <t>Frivolite</t>
  </si>
  <si>
    <t>Jane/ Cecília</t>
  </si>
  <si>
    <t>Guimaraes de Castro e Cia Ltda</t>
  </si>
  <si>
    <t>28.334.662/0001-17</t>
  </si>
  <si>
    <t>Rua Visconde de Piraja, 547 Loja 108</t>
  </si>
  <si>
    <t>22.410-001</t>
  </si>
  <si>
    <t>(21)  2259-1045</t>
  </si>
  <si>
    <t>não tem</t>
  </si>
  <si>
    <t>Sebastião (contador)</t>
  </si>
  <si>
    <t>(21) 2210-9058</t>
  </si>
  <si>
    <t>nfe@bragacampos.com.br    enviar boletos por correio</t>
  </si>
  <si>
    <t>Juliana Bodanese</t>
  </si>
  <si>
    <t>Juliana Emilia Bodanese</t>
  </si>
  <si>
    <t>01.673.810/0001-71</t>
  </si>
  <si>
    <t>Av. Nossa Senhora da Luz, 580</t>
  </si>
  <si>
    <t>Clevelandia</t>
  </si>
  <si>
    <t>85.530-000</t>
  </si>
  <si>
    <t>(46) 9915-4547</t>
  </si>
  <si>
    <t>enviar boleto por correio</t>
  </si>
  <si>
    <t>Arcadia Presentes e Decoração</t>
  </si>
  <si>
    <t>Porcel e Cia Ltda</t>
  </si>
  <si>
    <t>07.431.302/0001-63</t>
  </si>
  <si>
    <t>13.306.795-5</t>
  </si>
  <si>
    <t>Av. dos Jacarandas, 3283</t>
  </si>
  <si>
    <t>Setor Comercial</t>
  </si>
  <si>
    <t>Sinop</t>
  </si>
  <si>
    <t>78.550-246</t>
  </si>
  <si>
    <t>(66) 3531-7785</t>
  </si>
  <si>
    <t>financeiro@arcadiacasa.com.br</t>
  </si>
  <si>
    <t>Quinze Quinze Utilidades do Lar Ltda</t>
  </si>
  <si>
    <t>08.916.218/0001-00</t>
  </si>
  <si>
    <t>21.241-180</t>
  </si>
  <si>
    <t xml:space="preserve">(21) 3452-1515 </t>
  </si>
  <si>
    <t>comprascasaquinze@hotmail.com</t>
  </si>
  <si>
    <t>Valéria</t>
  </si>
  <si>
    <t>Roquim Utilidades do Lar Ltda EPP</t>
  </si>
  <si>
    <t>13.844.574/0001-98</t>
  </si>
  <si>
    <t>(21) 3452-1515</t>
  </si>
  <si>
    <t>Cestas Especiais</t>
  </si>
  <si>
    <t>LamounierProduções Artisticas Ltda</t>
  </si>
  <si>
    <t>03.829.342/0001-07</t>
  </si>
  <si>
    <t>Rua Paris, 241/112</t>
  </si>
  <si>
    <t>Sumaré</t>
  </si>
  <si>
    <t>01.257-040</t>
  </si>
  <si>
    <t>suzanalamou@uol.com.br / contato@cestasespeciais.com.br</t>
  </si>
  <si>
    <t>(11) 3864-2588 / 9632-7990</t>
  </si>
  <si>
    <t>Com Corda Comércio e Decoração</t>
  </si>
  <si>
    <t>Ana Cristina Araujo</t>
  </si>
  <si>
    <t>Com Corda Comércio e Decoração Ltda</t>
  </si>
  <si>
    <t>27.204.452/0001-41</t>
  </si>
  <si>
    <t>Rua Voluntários da Pátria, 445 Loja 111</t>
  </si>
  <si>
    <t>Botafogo</t>
  </si>
  <si>
    <t>Rio De Janeiro</t>
  </si>
  <si>
    <t>22.270-000</t>
  </si>
  <si>
    <t>(21) 2527-1785</t>
  </si>
  <si>
    <t>comcoradrio@hotmail.com</t>
  </si>
  <si>
    <t>Ana Cristina</t>
  </si>
  <si>
    <t>anacrisaraujo@hotmail.com</t>
  </si>
  <si>
    <t>gloria@camposdojordaoreceptivo.com.br / contato@dashortensias.com.br</t>
  </si>
  <si>
    <t>Jairo Fabiano</t>
  </si>
  <si>
    <t>grupo@dashortensias.com.br</t>
  </si>
  <si>
    <t>Copafer Comercial</t>
  </si>
  <si>
    <t>Adilson Bonucci</t>
  </si>
  <si>
    <t>Copafer Comercial Ltda</t>
  </si>
  <si>
    <t>55.728.224/0001-06</t>
  </si>
  <si>
    <t>Av. dos Estados,  4555</t>
  </si>
  <si>
    <t>Santa Terezinha</t>
  </si>
  <si>
    <t>Santo André</t>
  </si>
  <si>
    <t>09.210-580</t>
  </si>
  <si>
    <t>(11) 4996-6000 / 9987-7000</t>
  </si>
  <si>
    <t>adilson@copafer.com.br</t>
  </si>
  <si>
    <t>Adilson</t>
  </si>
  <si>
    <t>Eliane Amado Salgado</t>
  </si>
  <si>
    <t>Clinica Paulista de Cardiologia Intervencionista Ltda</t>
  </si>
  <si>
    <t>02.376.206/0001-46</t>
  </si>
  <si>
    <t>Rua Nova York, 730, apto 81</t>
  </si>
  <si>
    <t>Brooklin Paulista</t>
  </si>
  <si>
    <t>04.650-000</t>
  </si>
  <si>
    <t>elisalgado@msn.com</t>
  </si>
  <si>
    <t>Eliane</t>
  </si>
  <si>
    <t>(11) 9979-1530</t>
  </si>
  <si>
    <t>(11) 3758-7888 / 3213-7729</t>
  </si>
  <si>
    <t>Atelie Elaine Cardoso</t>
  </si>
  <si>
    <t>Elaine Cardoso</t>
  </si>
  <si>
    <t>E.R. Cardoso &amp; Cia Ltda ME</t>
  </si>
  <si>
    <t>07.472.276/0001-11</t>
  </si>
  <si>
    <t>13.305.776-3</t>
  </si>
  <si>
    <t>Rua Fernando Corrêa da Costa, 264</t>
  </si>
  <si>
    <t>Rondonópolis</t>
  </si>
  <si>
    <t>78.700-100</t>
  </si>
  <si>
    <t>(66) 3421-8043 / 9984-2838</t>
  </si>
  <si>
    <t>elaynercardoso@bol.com.br</t>
  </si>
  <si>
    <t>90123633-00</t>
  </si>
  <si>
    <t>Jumbo Presentes</t>
  </si>
  <si>
    <t>Teresinha / Eduardo</t>
  </si>
  <si>
    <t>Jumbo Importação Exportação LTDA</t>
  </si>
  <si>
    <t>91.503.847/0001-44</t>
  </si>
  <si>
    <t>096/0934979</t>
  </si>
  <si>
    <t>Av. Cristovão Colombo, 1311</t>
  </si>
  <si>
    <t>Floresta</t>
  </si>
  <si>
    <t>90.560-004</t>
  </si>
  <si>
    <t xml:space="preserve">(51) 3222-4905 </t>
  </si>
  <si>
    <t>jumbodecoracoes@gmail.com / maryteremar@gmail.com</t>
  </si>
  <si>
    <t>Pousada das Hortensias</t>
  </si>
  <si>
    <t>Rua Izidro Rocha, 1182</t>
  </si>
  <si>
    <t>Rua Izidro Rocha , 1210 Loja A</t>
  </si>
  <si>
    <t>São Jorge Utilidades</t>
  </si>
  <si>
    <t>Heloisa Costa Utilidades ME</t>
  </si>
  <si>
    <t>03.105.026/0001-92</t>
  </si>
  <si>
    <t>10.314.398-0</t>
  </si>
  <si>
    <t>Rua Santana  Qd. 87 Lote:12 Loja 02</t>
  </si>
  <si>
    <t>Setor Fumal</t>
  </si>
  <si>
    <t>Luziânia</t>
  </si>
  <si>
    <t>72.801-520</t>
  </si>
  <si>
    <t>(61) 4141-6307 / 3601-3975</t>
  </si>
  <si>
    <t>hc34vendas@hotmail.com</t>
  </si>
  <si>
    <t>Marcela</t>
  </si>
  <si>
    <t>O Bortolettão</t>
  </si>
  <si>
    <t>O Bortolettão Comércio e Confecções  Ltda EPP</t>
  </si>
  <si>
    <t>obortolettao@uol.com.br</t>
  </si>
  <si>
    <t>Ilumicore</t>
  </si>
  <si>
    <t>Ilumicore Comércio de Materiais Elétricos Ltda ME</t>
  </si>
  <si>
    <t>13.437.080/0001-99</t>
  </si>
  <si>
    <t>Bela Vista</t>
  </si>
  <si>
    <t>( 49) 3316-1004 / 8846-0303</t>
  </si>
  <si>
    <t>256365-512</t>
  </si>
  <si>
    <t>Roka Idéias e Objetos</t>
  </si>
  <si>
    <t>J.R. Comércio de Presentes e Decorações Ltda Me</t>
  </si>
  <si>
    <t>08.975.042/0001-50</t>
  </si>
  <si>
    <t>Rod. Virgilio Várzea, 1874</t>
  </si>
  <si>
    <t>Saco Grande</t>
  </si>
  <si>
    <t>88.032-001</t>
  </si>
  <si>
    <t>(48) 3389-3589</t>
  </si>
  <si>
    <t>estoque@rokanet.com.br</t>
  </si>
  <si>
    <t>Griffos</t>
  </si>
  <si>
    <t>Ana Fiuza</t>
  </si>
  <si>
    <t>Gerana Papelaria Ltda</t>
  </si>
  <si>
    <t>05.266.165/0002-04</t>
  </si>
  <si>
    <t>Rua Humaita, 158</t>
  </si>
  <si>
    <t>Humaita</t>
  </si>
  <si>
    <t>22.261-001</t>
  </si>
  <si>
    <t>(21) 2266-3063</t>
  </si>
  <si>
    <t>ana.fiuza@oi.com.br</t>
  </si>
  <si>
    <t>Millenium</t>
  </si>
  <si>
    <t>(47) 4052-9226</t>
  </si>
  <si>
    <t>Denis</t>
  </si>
  <si>
    <t>Papelli</t>
  </si>
  <si>
    <t>Tereza</t>
  </si>
  <si>
    <t>Papelli - Papel &amp; Presente Ltda</t>
  </si>
  <si>
    <t>05.117.154/0002-62</t>
  </si>
  <si>
    <t>Est. Francisco da Cruz Nunes, 6723 Loja 101</t>
  </si>
  <si>
    <t>Itaipu</t>
  </si>
  <si>
    <t>Niterói</t>
  </si>
  <si>
    <t>24.340-000</t>
  </si>
  <si>
    <t xml:space="preserve">(21) 2610-4684 </t>
  </si>
  <si>
    <t>lojas@papelli.com.br</t>
  </si>
  <si>
    <t>papelli@papelli.com.br</t>
  </si>
  <si>
    <t>(21) 2610-4684</t>
  </si>
  <si>
    <t>Shopping Park Europeu</t>
  </si>
  <si>
    <t>Bibiana Silveira</t>
  </si>
  <si>
    <t>Shopping Park Europeu S/A</t>
  </si>
  <si>
    <t>11.096.279/0001-75</t>
  </si>
  <si>
    <t>Rua Sete de Maio, 933</t>
  </si>
  <si>
    <t>Itoupava Norte</t>
  </si>
  <si>
    <t>89.052-050</t>
  </si>
  <si>
    <t>(47) 3039-1900</t>
  </si>
  <si>
    <t xml:space="preserve">bibiana@shoppingparkeuropeu.com.br 
</t>
  </si>
  <si>
    <t>Viviane Bahr</t>
  </si>
  <si>
    <t xml:space="preserve">viviane@shoppingparkeuropeu.com.br
</t>
  </si>
  <si>
    <t>(47) 3039-1932</t>
  </si>
  <si>
    <t>Metros de fita de veludo vermelho com 0,10m de largura</t>
  </si>
  <si>
    <t xml:space="preserve">Paulo </t>
  </si>
  <si>
    <t>02.344.640/0001-44</t>
  </si>
  <si>
    <t>Rua Alto do Bonfim , 328</t>
  </si>
  <si>
    <t>Vila Santa Catarina</t>
  </si>
  <si>
    <t>04.382-070</t>
  </si>
  <si>
    <t>(11) 5670-9900 / 7895-7714</t>
  </si>
  <si>
    <t>glasspecas@glasspecas.com.br</t>
  </si>
  <si>
    <t>administrativo@glasspecas.com.br</t>
  </si>
  <si>
    <t xml:space="preserve">(11) 5670-9900 </t>
  </si>
  <si>
    <t>Cláudia</t>
  </si>
  <si>
    <t>Glasspeças</t>
  </si>
  <si>
    <t>Glasspeças Indústria e Comércio Ltda</t>
  </si>
  <si>
    <t>P&amp;G Cenografia</t>
  </si>
  <si>
    <t>Edson</t>
  </si>
  <si>
    <t>Setor de Suprimentos</t>
  </si>
  <si>
    <t>Cenários e Cenas Consultoria Assessoria e Planejamento Ltda</t>
  </si>
  <si>
    <t>04.401.869/0001-07</t>
  </si>
  <si>
    <t>Rua Alvorada de Minas, Quadra 60 Lote 16</t>
  </si>
  <si>
    <t>Paciência</t>
  </si>
  <si>
    <t>23.585-500</t>
  </si>
  <si>
    <t>(21) 3299-4000 / 4072 / 4061 / 4068</t>
  </si>
  <si>
    <t>edson@cenografia.com</t>
  </si>
  <si>
    <t>Adilson / Debora</t>
  </si>
  <si>
    <t>Nilda Armarinho</t>
  </si>
  <si>
    <t>14.587.764/0001-30</t>
  </si>
  <si>
    <t>Av. Pio XII, 5552</t>
  </si>
  <si>
    <t>Jatiuca</t>
  </si>
  <si>
    <t>Maceío</t>
  </si>
  <si>
    <t>AL</t>
  </si>
  <si>
    <t>57.035-560</t>
  </si>
  <si>
    <t>(82) 3037-0204</t>
  </si>
  <si>
    <t>Nilda / José Mário</t>
  </si>
  <si>
    <t>nildaarmarinho@live.com</t>
  </si>
  <si>
    <t xml:space="preserve">Nilda Maria Gomes de Lima </t>
  </si>
  <si>
    <t>Rua Dr. Virgulino Queiroz, 40</t>
  </si>
  <si>
    <t>espacocasa@terra.com.br</t>
  </si>
  <si>
    <t>MH Empreendimentos</t>
  </si>
  <si>
    <t>Marilda X. Mendes</t>
  </si>
  <si>
    <t>MH Empreendimentos, Construção e Participação Ltda</t>
  </si>
  <si>
    <t>11.408.316/0002-14</t>
  </si>
  <si>
    <t>Rua Jorge Cherem, 84 Sala A</t>
  </si>
  <si>
    <t>Jurerê</t>
  </si>
  <si>
    <t>88.053-620</t>
  </si>
  <si>
    <t>(48) 3282-0863</t>
  </si>
  <si>
    <t>25.656.460-4</t>
  </si>
  <si>
    <t>gerencia@villasdelmar.com.br</t>
  </si>
  <si>
    <t>Paula / Neuza</t>
  </si>
  <si>
    <t>Andréa</t>
  </si>
  <si>
    <t>FHME Papelaria Fina Ltda</t>
  </si>
  <si>
    <t>06.338.745/0001-41</t>
  </si>
  <si>
    <t>Rua Cel. Moreira Cesar, 265 Loja 137</t>
  </si>
  <si>
    <t>Icarai</t>
  </si>
  <si>
    <t>24.230-052</t>
  </si>
  <si>
    <t>(21) 2610-7590 / 8864-5193</t>
  </si>
  <si>
    <t>ortizferraz@uol.com.br</t>
  </si>
  <si>
    <t>Ricardo</t>
  </si>
  <si>
    <t>papelli@uol.com.br</t>
  </si>
  <si>
    <t>(21) 2610-7590 / 8727-8247</t>
  </si>
  <si>
    <t>(13) 3234-2780</t>
  </si>
  <si>
    <t>(91) 3423-2795 / 3423-3009</t>
  </si>
  <si>
    <t>Lorivaldo / Luciana</t>
  </si>
  <si>
    <t>Cinthia</t>
  </si>
  <si>
    <t>Iracema</t>
  </si>
  <si>
    <t>Demétrio</t>
  </si>
  <si>
    <t>(48) 3024-4100</t>
  </si>
  <si>
    <t>Carol Supermercado</t>
  </si>
  <si>
    <t>Cintia</t>
  </si>
  <si>
    <t>Guabiruba</t>
  </si>
  <si>
    <t>88.360-000</t>
  </si>
  <si>
    <t>(47) 9194-1352</t>
  </si>
  <si>
    <t>cintia@supcarol.com.br</t>
  </si>
  <si>
    <t>Show de Natal</t>
  </si>
  <si>
    <t>Leandro Cassol</t>
  </si>
  <si>
    <t>Marina Cassol</t>
  </si>
  <si>
    <t>12.694.195/0001-04</t>
  </si>
  <si>
    <t>072/0135192</t>
  </si>
  <si>
    <t>Rua Miguel Tosted, 356</t>
  </si>
  <si>
    <t>(51) 3726-3242 / 9276-1717</t>
  </si>
  <si>
    <t>Glades</t>
  </si>
  <si>
    <t>contato@pontolux.com.br</t>
  </si>
  <si>
    <t>(51) 3011-6456</t>
  </si>
  <si>
    <t xml:space="preserve">Tatuapé Garden </t>
  </si>
  <si>
    <t>Tatuapé Garden Paisagismo Ltda</t>
  </si>
  <si>
    <t>00.333.976/0001-86</t>
  </si>
  <si>
    <t>Av. Salim Farah Maluf, 2211</t>
  </si>
  <si>
    <t>Tatuapé</t>
  </si>
  <si>
    <t>03.323-020</t>
  </si>
  <si>
    <t>Prefeitura de Reriutaba</t>
  </si>
  <si>
    <t>Patricia Lopes e Silva</t>
  </si>
  <si>
    <t>07.598.667/0001-87</t>
  </si>
  <si>
    <t>Rua Dr. Osvaldo Honorio Lemos, 176</t>
  </si>
  <si>
    <t>Reriutaba</t>
  </si>
  <si>
    <t>62.260-000</t>
  </si>
  <si>
    <t>(88) 9652-1188 / 9207-9198</t>
  </si>
  <si>
    <t>osvaldoneto2007@yahoo.com.br</t>
  </si>
  <si>
    <t>Osvaldo Onorio Lemos Neto</t>
  </si>
  <si>
    <t>(88) 9932-9972 / 9975-5153</t>
  </si>
  <si>
    <t xml:space="preserve">Maristela </t>
  </si>
  <si>
    <t>Rua Para, 3227</t>
  </si>
  <si>
    <t>Patrimônio Velho</t>
  </si>
  <si>
    <t>15.502-236</t>
  </si>
  <si>
    <t>(17) 3405-9750</t>
  </si>
  <si>
    <t>Elétrica Super Luz</t>
  </si>
  <si>
    <t>Núria / Noêmia</t>
  </si>
  <si>
    <t>Elétrica Super Luz Ltda</t>
  </si>
  <si>
    <t>04.774.384/0001-50</t>
  </si>
  <si>
    <t>Av. Rio das Pedras. 1299</t>
  </si>
  <si>
    <t>Jardim Aricanduva</t>
  </si>
  <si>
    <t>03.453-100</t>
  </si>
  <si>
    <t>(11) 2721-4422</t>
  </si>
  <si>
    <t>financeiro@eletricasuperluz.com.br</t>
  </si>
  <si>
    <t>Núria</t>
  </si>
  <si>
    <t>daenecke@wln.com.br</t>
  </si>
  <si>
    <t>Jane Art</t>
  </si>
  <si>
    <t>Jane Art Presentes e Decorações Ltda Me</t>
  </si>
  <si>
    <t>07.549.779/0001-48</t>
  </si>
  <si>
    <t>Rua Pastor Albert Schneider, 405</t>
  </si>
  <si>
    <t>Barra do Rio Cerro</t>
  </si>
  <si>
    <t>89.260-300</t>
  </si>
  <si>
    <t>(47) 3376-0844</t>
  </si>
  <si>
    <t>janeart@netuno.com.br</t>
  </si>
  <si>
    <t>Livraria Margarida</t>
  </si>
  <si>
    <t>Margarida</t>
  </si>
  <si>
    <t>Livraria Margarida Distribuidora e Rep. De Livros Ltda</t>
  </si>
  <si>
    <t>07.476.781/0001-34</t>
  </si>
  <si>
    <t>19.402.743-0</t>
  </si>
  <si>
    <t>Rua Agnelo Pereira da Silva, 3010 leste</t>
  </si>
  <si>
    <t xml:space="preserve">São João </t>
  </si>
  <si>
    <t>64.045-440</t>
  </si>
  <si>
    <t>val_lmargarida@hotmail.com / emlages@yahoo.com.br</t>
  </si>
  <si>
    <t>Ceciane</t>
  </si>
  <si>
    <t>cecianesousa@hotmail.com</t>
  </si>
  <si>
    <t>(86) 3232-2519 / 3233-5188 / 3233-4934</t>
  </si>
  <si>
    <t>Textil Abril</t>
  </si>
  <si>
    <t>Teresa</t>
  </si>
  <si>
    <t>Textil Abril Ltda</t>
  </si>
  <si>
    <t>46.801.973/0020-93</t>
  </si>
  <si>
    <t>Rua Silva Teles, 695</t>
  </si>
  <si>
    <t>Pari</t>
  </si>
  <si>
    <t>03.026-001</t>
  </si>
  <si>
    <t>(11) 2799-2525</t>
  </si>
  <si>
    <t>Aline / Clenilson</t>
  </si>
  <si>
    <t>(11) 2799-2571</t>
  </si>
  <si>
    <t>Stop Lar</t>
  </si>
  <si>
    <t>ERA Utilidades Ltda - ME</t>
  </si>
  <si>
    <t>09.415.343/0001-91</t>
  </si>
  <si>
    <t>802.521.07-7</t>
  </si>
  <si>
    <t>Rua Cassiano Castelo, 238</t>
  </si>
  <si>
    <t xml:space="preserve">Colatina </t>
  </si>
  <si>
    <t>29.700-060</t>
  </si>
  <si>
    <t xml:space="preserve">(27) 3722-0829 </t>
  </si>
  <si>
    <t>erautilidades@hotmail.com</t>
  </si>
  <si>
    <t>Andréa Guerra</t>
  </si>
  <si>
    <t>sergio@shopgarden.com.br</t>
  </si>
  <si>
    <t>001497524.00-84</t>
  </si>
  <si>
    <t>Rua Conceição Aparecida Augusten, 19</t>
  </si>
  <si>
    <t>Castelo</t>
  </si>
  <si>
    <t>30.840-400</t>
  </si>
  <si>
    <t>(31)  3415-6888 / 8813-5136/ 8797-8555</t>
  </si>
  <si>
    <t>maxipresentes@hotmail.com / michelle.maxipresentes@hotmail.com</t>
  </si>
  <si>
    <t xml:space="preserve">Arlequim Cenários </t>
  </si>
  <si>
    <t>Ivan Nunes</t>
  </si>
  <si>
    <t>14.024.841/0001-43</t>
  </si>
  <si>
    <t>03.041979-4</t>
  </si>
  <si>
    <t>Av. Coaracy Nunes, 1236 Loja E</t>
  </si>
  <si>
    <t>Central</t>
  </si>
  <si>
    <t>68.900-010</t>
  </si>
  <si>
    <t>(96) 3081-3320 / 9119-0066</t>
  </si>
  <si>
    <t>contato@arlequimcenarios.com.br</t>
  </si>
  <si>
    <t>E.M. Martins Nunes - ME</t>
  </si>
  <si>
    <t>Pim Presentes</t>
  </si>
  <si>
    <t>Juliana</t>
  </si>
  <si>
    <t>Pim Comércio de Presentes e Decorações Ltda ME</t>
  </si>
  <si>
    <t>09.205.077/0001-72</t>
  </si>
  <si>
    <t>Rua Brasil, 2094</t>
  </si>
  <si>
    <t>Fernandópolis</t>
  </si>
  <si>
    <t>15.600-000</t>
  </si>
  <si>
    <t>(17) 3442-6438</t>
  </si>
  <si>
    <t>pimcentro@hotmail.com</t>
  </si>
  <si>
    <t>Elétrica Servilha</t>
  </si>
  <si>
    <t>Eloy</t>
  </si>
  <si>
    <t>Eloy Brasil Servilha EPP</t>
  </si>
  <si>
    <t>03.731.453/0001-86</t>
  </si>
  <si>
    <t>Rua Manoel Matheus, 305</t>
  </si>
  <si>
    <t>Vinhedo</t>
  </si>
  <si>
    <t>13.280-000</t>
  </si>
  <si>
    <t>(19) 3876-3351 / 3876-6066</t>
  </si>
  <si>
    <t>eservilha@superig.com.br</t>
  </si>
  <si>
    <t>Paysage Ornamentos</t>
  </si>
  <si>
    <t>Valéria Ávila</t>
  </si>
  <si>
    <t>Paysage Ornamentos Ltda ME</t>
  </si>
  <si>
    <t>00.464.928/0001-27</t>
  </si>
  <si>
    <t>702917953.00-37</t>
  </si>
  <si>
    <t>Av. Cesário Alvim, 447</t>
  </si>
  <si>
    <t>Uberlândia</t>
  </si>
  <si>
    <t>38.400-096</t>
  </si>
  <si>
    <t>(34) 3216-7770</t>
  </si>
  <si>
    <t>Mutti Delicatessen</t>
  </si>
  <si>
    <t>Detlef Kelsch</t>
  </si>
  <si>
    <t>Kelsch Indústria e  Ltda</t>
  </si>
  <si>
    <t>40.819.823/0001-68</t>
  </si>
  <si>
    <t>017480922</t>
  </si>
  <si>
    <t>Av. 17 de Agosto, 61</t>
  </si>
  <si>
    <t>52.060-590</t>
  </si>
  <si>
    <t>(81) 3268-9800 / 8802-9800</t>
  </si>
  <si>
    <t>muttideli@gmail.com</t>
  </si>
  <si>
    <t>Aleksandro</t>
  </si>
  <si>
    <t>Úteis e Divertidos Comércio Ltda ME</t>
  </si>
  <si>
    <t>01.746.134/0001-19</t>
  </si>
  <si>
    <t>Rua Largo Sete de Setembro, 60/64</t>
  </si>
  <si>
    <t>01.501-050</t>
  </si>
  <si>
    <t>(11) 3101-4253 / 7764-4128</t>
  </si>
  <si>
    <t>alearmazemcentral@yahoo.com.br</t>
  </si>
  <si>
    <t>asturtilias@yahoo.com.br / marina@hoteltirol.com.br</t>
  </si>
  <si>
    <t>(49) 3537-1444 / 3537-0125 / 9985-1603</t>
  </si>
  <si>
    <t>Armazém Central</t>
  </si>
  <si>
    <t>Soraia</t>
  </si>
  <si>
    <t>Ruth</t>
  </si>
  <si>
    <t>Arraial Boutique Ltda Me</t>
  </si>
  <si>
    <t>93.171.551/0002-80</t>
  </si>
  <si>
    <t>056/0046855</t>
  </si>
  <si>
    <t>Rua Augusto Zatti, 63</t>
  </si>
  <si>
    <t>(54) 3286-7880</t>
  </si>
  <si>
    <t>arraial@hy.com.br</t>
  </si>
  <si>
    <t>Le Rêve Buffet</t>
  </si>
  <si>
    <t>Adriana Lins</t>
  </si>
  <si>
    <t>CAC Comércio e Serviços Ltda</t>
  </si>
  <si>
    <t>84.475.169/0001-98</t>
  </si>
  <si>
    <t>04.124.661-6</t>
  </si>
  <si>
    <t>Av. Alvaro Botelho Maia, 206</t>
  </si>
  <si>
    <t>69.025-070</t>
  </si>
  <si>
    <t>lerevebuffet@hotmail.com</t>
  </si>
  <si>
    <t>Karina</t>
  </si>
  <si>
    <t>(92) 3304-0980 / 8121-5393</t>
  </si>
  <si>
    <t>Posto São Marcos II</t>
  </si>
  <si>
    <t>Marcos</t>
  </si>
  <si>
    <t>Joao Marcos Pires da Silva</t>
  </si>
  <si>
    <t>056.236.657</t>
  </si>
  <si>
    <t>Travessa Professora Helena, 881</t>
  </si>
  <si>
    <t>Santa Rita de Cassia</t>
  </si>
  <si>
    <t>47.150-000</t>
  </si>
  <si>
    <t>(77) 3625-1339 / 9929-8298</t>
  </si>
  <si>
    <t>joaomarcos.piresdasilva@yahoo.com.br</t>
  </si>
  <si>
    <t>Sayo Decorações</t>
  </si>
  <si>
    <t>Sayo</t>
  </si>
  <si>
    <t>José Massayoshi Simabucuro ME</t>
  </si>
  <si>
    <t>13.808.503/0001-30</t>
  </si>
  <si>
    <t>28.367.803-8</t>
  </si>
  <si>
    <t>Rua D. Aquino, 997 casa 01</t>
  </si>
  <si>
    <t>79.002-185</t>
  </si>
  <si>
    <t>(67) 3324-6903 / 9677-5743 / 8404-3658</t>
  </si>
  <si>
    <t>sayocgrdecoracao@hotmail.com</t>
  </si>
  <si>
    <t>Arraial Soninho</t>
  </si>
  <si>
    <t>01.773.653/0002-57</t>
  </si>
  <si>
    <t>Misturafina</t>
  </si>
  <si>
    <t>Elza / Lafayete</t>
  </si>
  <si>
    <t>La e Ka Presentes Ltda</t>
  </si>
  <si>
    <t>25.731.951/0001-61</t>
  </si>
  <si>
    <t>Av. Coronel José Dias Bicalho, 603 Lj</t>
  </si>
  <si>
    <t>São Luiz Pampulha</t>
  </si>
  <si>
    <t>31.275-050</t>
  </si>
  <si>
    <t>(31) 3491-8403</t>
  </si>
  <si>
    <t>Elza</t>
  </si>
  <si>
    <t>lafalaeka@hotmail.com</t>
  </si>
  <si>
    <t>Fabrício Ortiz</t>
  </si>
  <si>
    <t>New Decor</t>
  </si>
  <si>
    <t>Juraci</t>
  </si>
  <si>
    <t>Jumonfron Decorações Eireli Epp</t>
  </si>
  <si>
    <t>15.539.203/0001-28</t>
  </si>
  <si>
    <t>096/3481606</t>
  </si>
  <si>
    <t>Av. Cristovão Colombo, 545 Lj 2063</t>
  </si>
  <si>
    <t>90.560-900</t>
  </si>
  <si>
    <t>(51) 3018-7563</t>
  </si>
  <si>
    <t>jumonfron@hotmail.com</t>
  </si>
  <si>
    <t>FG96</t>
  </si>
  <si>
    <t>Shopping Center Difusora</t>
  </si>
  <si>
    <t>Condomínio Shopping Center Difusora</t>
  </si>
  <si>
    <t>10.723.700/0001-68</t>
  </si>
  <si>
    <t>Av. Agamenon Magalhães, 444</t>
  </si>
  <si>
    <t>Caruaru</t>
  </si>
  <si>
    <t>Maurício de Nassau</t>
  </si>
  <si>
    <t>55.012-290</t>
  </si>
  <si>
    <t>financeiro@shoppingdifusora.com.br</t>
  </si>
  <si>
    <t>(15) 3491-9498</t>
  </si>
  <si>
    <t>larissa@videira.cdl-sc.org.br / executivo@videira.cdl-sc.org.br</t>
  </si>
  <si>
    <t>Larissa</t>
  </si>
  <si>
    <t>Condomínio Acácia</t>
  </si>
  <si>
    <t>Edivania</t>
  </si>
  <si>
    <t>Condomínio dos Edifícios Acácia</t>
  </si>
  <si>
    <t>12.164.023/0001-10</t>
  </si>
  <si>
    <t>Rua José Benedito Viana de Moraes, 265</t>
  </si>
  <si>
    <t>Vila São Francisco</t>
  </si>
  <si>
    <t>05.351-005</t>
  </si>
  <si>
    <t>(11) 3714-0557</t>
  </si>
  <si>
    <t>atendimento.acacia@hotmail.com</t>
  </si>
  <si>
    <t>Thor Construtora Ltda</t>
  </si>
  <si>
    <t>Isabella</t>
  </si>
  <si>
    <t>Thor Construtora</t>
  </si>
  <si>
    <t>41.918.194/0001-96</t>
  </si>
  <si>
    <t>062.324673-0082</t>
  </si>
  <si>
    <t>Av. Brasil, 1701 - SL 204</t>
  </si>
  <si>
    <t>Funcionários</t>
  </si>
  <si>
    <t>Belo horizonte</t>
  </si>
  <si>
    <t>30.140-002</t>
  </si>
  <si>
    <t>(31) 3385-6164</t>
  </si>
  <si>
    <t>thorconstrutora@globo.com</t>
  </si>
  <si>
    <t>Thorconstrutora@globo.com</t>
  </si>
  <si>
    <t>Condomínio Beiramar Shopping Center</t>
  </si>
  <si>
    <t>(48) 3212-4671</t>
  </si>
  <si>
    <t>Josivan Tertuliano da Silva ME</t>
  </si>
  <si>
    <t>Josivan</t>
  </si>
  <si>
    <t>Casa Fênix</t>
  </si>
  <si>
    <t>15.352.441/0001-20</t>
  </si>
  <si>
    <t>242.64456-2</t>
  </si>
  <si>
    <t>Rua A 51 (CJ. Benedito Bentes 2), 01</t>
  </si>
  <si>
    <t>Benedito Bentes</t>
  </si>
  <si>
    <t>Maceio</t>
  </si>
  <si>
    <t>57.084-051</t>
  </si>
  <si>
    <t>(82) 3031-7079</t>
  </si>
  <si>
    <t>casafenixmaceio@oi.com.br</t>
  </si>
  <si>
    <t>LVF Empreendimentos</t>
  </si>
  <si>
    <t>Michelle</t>
  </si>
  <si>
    <t>LVF Empreendimentos LTDA</t>
  </si>
  <si>
    <t>06.105.453/0001-69</t>
  </si>
  <si>
    <t>18.1.090.034.1295-0</t>
  </si>
  <si>
    <t>(81) 2103-7777</t>
  </si>
  <si>
    <t>michelle@lvfempreendimentos.com.br</t>
  </si>
  <si>
    <t>viviane.adm@lvfempreendimentos.com.br</t>
  </si>
  <si>
    <t>(81)2103-7777</t>
  </si>
  <si>
    <t>MVD Transportes e Serviços Ltda</t>
  </si>
  <si>
    <t>01.045.961/0001-85</t>
  </si>
  <si>
    <t>(47) 3373-1879</t>
  </si>
  <si>
    <t>(22) 2523-8630</t>
  </si>
  <si>
    <t>(54) 3383-1059</t>
  </si>
  <si>
    <t>(54) 3342-4068</t>
  </si>
  <si>
    <t>Rodoviário Ramos Ltda</t>
  </si>
  <si>
    <t>25.100.223/0061-92</t>
  </si>
  <si>
    <t>(47) 3488-1500</t>
  </si>
  <si>
    <t>D.C Turismo Ltda</t>
  </si>
  <si>
    <t>Associação Comercial e Industrial de São João Del - Rei</t>
  </si>
  <si>
    <t xml:space="preserve">Associação Comercial e Industrial de São João Del - Rei </t>
  </si>
  <si>
    <t>24.735.151/0001-56</t>
  </si>
  <si>
    <t>Rua Maria Tereza, 20 - 2º andar</t>
  </si>
  <si>
    <t>São João Del Rei</t>
  </si>
  <si>
    <t>36.307-312</t>
  </si>
  <si>
    <t>acidelrei@acidelrei.com.br</t>
  </si>
  <si>
    <t>(32) 3371-7377</t>
  </si>
  <si>
    <t>Windsor Atlantica Hotel</t>
  </si>
  <si>
    <t>Rede Windsor de Hoteis Ltda</t>
  </si>
  <si>
    <t>10.872.652/0003-31</t>
  </si>
  <si>
    <t>Av. Princesa Isabel, 10</t>
  </si>
  <si>
    <t>22.011-010</t>
  </si>
  <si>
    <t>(21) 2195-7800 / 2195-7850</t>
  </si>
  <si>
    <t>alois@windsorhoteis.com.br</t>
  </si>
  <si>
    <t>Adriana Lois</t>
  </si>
  <si>
    <t>Fundação Municipal de Turismo de Barra Velha</t>
  </si>
  <si>
    <t xml:space="preserve">Fundação Municipal de Turismo </t>
  </si>
  <si>
    <t>Costãoville</t>
  </si>
  <si>
    <t>Costaoville Empreendimentos Imobiliários S/A</t>
  </si>
  <si>
    <t>07.033.311/0001-04</t>
  </si>
  <si>
    <t>Estrada Dario Manoel Cardoso, 2548</t>
  </si>
  <si>
    <t>Ingleses do Rio Vermelho</t>
  </si>
  <si>
    <t>88.058-400</t>
  </si>
  <si>
    <t>(85) 3243 -1000</t>
  </si>
  <si>
    <t>Shopping Center Neumarkt Blumenau</t>
  </si>
  <si>
    <t>Fundo de Promoções Coletivas do Shopping Center Neumarkt Blumenau</t>
  </si>
  <si>
    <t>00.238.977/0001-41</t>
  </si>
  <si>
    <t>Rua Sete de Setembro, 1213</t>
  </si>
  <si>
    <t>89.010-911</t>
  </si>
  <si>
    <t>(47) 3326-5566 ramal 258 / 9923-7754</t>
  </si>
  <si>
    <t>Fabíola Schneider</t>
  </si>
  <si>
    <t>Analista de Marketing</t>
  </si>
  <si>
    <t>fabiola.snb@almeidajunior.com.br</t>
  </si>
  <si>
    <t>(46) 3234-1135</t>
  </si>
  <si>
    <t>Heloisa martins soares ramos</t>
  </si>
  <si>
    <t>Heloisa</t>
  </si>
  <si>
    <t>889.840.441-72</t>
  </si>
  <si>
    <t>isento</t>
  </si>
  <si>
    <t>Av. Central, 287</t>
  </si>
  <si>
    <t>Augustinópolis</t>
  </si>
  <si>
    <t>TO</t>
  </si>
  <si>
    <t>77.960-000</t>
  </si>
  <si>
    <t>(63) 9963-7168</t>
  </si>
  <si>
    <t>hmstutuco@hotmail.com</t>
  </si>
  <si>
    <t>AC Decora</t>
  </si>
  <si>
    <t>Andréa Cremens</t>
  </si>
  <si>
    <t>A. Cremens Calheiros Cerqueira  - ME</t>
  </si>
  <si>
    <t>15.548.541/0001-26</t>
  </si>
  <si>
    <t xml:space="preserve">Praça Armindo Azevedo, 16 </t>
  </si>
  <si>
    <t>Brumado</t>
  </si>
  <si>
    <t>46.100-000</t>
  </si>
  <si>
    <t>(77)  3441-3755</t>
  </si>
  <si>
    <t>andreacremens@gmail.com</t>
  </si>
  <si>
    <t>Livraria e Bazar Mil Koisas</t>
  </si>
  <si>
    <t>Ivanir Silvestrin</t>
  </si>
  <si>
    <t>Silvestrin &amp; Silvestrin Ltda ME</t>
  </si>
  <si>
    <t>95.824.561/0001-11</t>
  </si>
  <si>
    <t>Rua Sete de Setembro, 621</t>
  </si>
  <si>
    <t>Caibi</t>
  </si>
  <si>
    <t>89.888-000</t>
  </si>
  <si>
    <t>(49) 3648-0076</t>
  </si>
  <si>
    <t>ja.silvestrin@bol.com.br</t>
  </si>
  <si>
    <t>Galeria 09 de Março</t>
  </si>
  <si>
    <t>Itamar</t>
  </si>
  <si>
    <t>Fleischer Participações Ltda</t>
  </si>
  <si>
    <t>01.498.434/0001-26</t>
  </si>
  <si>
    <t>Rua Nove de Março, 737 Lj1, parte1 terreo</t>
  </si>
  <si>
    <t>operacional@galerianovedemarco.com.br</t>
  </si>
  <si>
    <t>(47) 3026-36555</t>
  </si>
  <si>
    <t>HWF Participações Ltda</t>
  </si>
  <si>
    <t>05.482.863/0001-66</t>
  </si>
  <si>
    <t>Rua Nove de Março, 737 Lj1, parte2 terreo</t>
  </si>
  <si>
    <t>Daiana menogini</t>
  </si>
  <si>
    <t>050.968.996-59</t>
  </si>
  <si>
    <t>Daiana Menogini</t>
  </si>
  <si>
    <t>Daiana</t>
  </si>
  <si>
    <t>Rua Arthur Seret Lion 432</t>
  </si>
  <si>
    <t>São Luiz</t>
  </si>
  <si>
    <t>Jacutinga</t>
  </si>
  <si>
    <t>37.590-000</t>
  </si>
  <si>
    <t>(35) 3443-2158/8823-2453</t>
  </si>
  <si>
    <t>daianamenogini@hotmail.com</t>
  </si>
  <si>
    <t>C + E</t>
  </si>
  <si>
    <t>Josy Carvalho</t>
  </si>
  <si>
    <t>Christmas Magic Comércio de Importação e Exportação Ltda</t>
  </si>
  <si>
    <t>66.882.200/0001-23</t>
  </si>
  <si>
    <t>Rua Ponte de Pedra,162</t>
  </si>
  <si>
    <t>Jardim Califórnia</t>
  </si>
  <si>
    <t>06.409-010</t>
  </si>
  <si>
    <t>(11) 4198-7025</t>
  </si>
  <si>
    <t>josy.carvalho@cmaise.com.br</t>
  </si>
  <si>
    <t>Matsumi</t>
  </si>
  <si>
    <t>Rua Dr. Hermenegildo Foltran Zamuner, 30</t>
  </si>
  <si>
    <t>Mirante de São Guilherme</t>
  </si>
  <si>
    <t>Tiete</t>
  </si>
  <si>
    <t>18.530-000</t>
  </si>
  <si>
    <t>(15) 3282-4991</t>
  </si>
  <si>
    <t>castor1020@hotmail.com</t>
  </si>
  <si>
    <t>Frisotec</t>
  </si>
  <si>
    <t>Kátia</t>
  </si>
  <si>
    <t>Frisotec Indústria e Comércio de produtos Plásticos Ltda</t>
  </si>
  <si>
    <t>00.352.836/0001-55</t>
  </si>
  <si>
    <t>Av. padre Anchieta, 244</t>
  </si>
  <si>
    <t>Jordanopolis</t>
  </si>
  <si>
    <t>São Bernardo do Campo</t>
  </si>
  <si>
    <t>09.891-420</t>
  </si>
  <si>
    <t>(11) 4332-6999</t>
  </si>
  <si>
    <t>nfe@frisotec.com.br</t>
  </si>
  <si>
    <t>Luiza Nunes</t>
  </si>
  <si>
    <t>Luiza Nunes de Lima</t>
  </si>
  <si>
    <t>078.281.126-45</t>
  </si>
  <si>
    <t>Rua Cassiterita, 690</t>
  </si>
  <si>
    <t>31.080-150</t>
  </si>
  <si>
    <t>(31) 3482-3925/9181-4867</t>
  </si>
  <si>
    <t>luizalimajn@gmail.com</t>
  </si>
  <si>
    <t>tesouraria@bssul.pr.gov.br</t>
  </si>
  <si>
    <t>00.107.799/0001-10</t>
  </si>
  <si>
    <t>Rua Mario Lobo, 106</t>
  </si>
  <si>
    <t>89.201-230</t>
  </si>
  <si>
    <t>Condomínio Shopping Center Cidade das Flores</t>
  </si>
  <si>
    <t>Maria Graziella</t>
  </si>
  <si>
    <t>Maria Graziella Guarita</t>
  </si>
  <si>
    <t>Conte Com a Grá-</t>
  </si>
  <si>
    <t>13.210.417/0001-20</t>
  </si>
  <si>
    <t>Rua Cons. Torres Homem, 399</t>
  </si>
  <si>
    <t>Jd. Paulista</t>
  </si>
  <si>
    <t>01432-010</t>
  </si>
  <si>
    <t>11 3078-2778/ 99977-9259</t>
  </si>
  <si>
    <t>m.gra@uol.com.br</t>
  </si>
  <si>
    <t>Dennys Campioni</t>
  </si>
  <si>
    <t>Denys Augusto Campioni</t>
  </si>
  <si>
    <t>248.553.458-65</t>
  </si>
  <si>
    <t>Rua Floriano Peixoto, 805 - Jornal o Liberal</t>
  </si>
  <si>
    <t>Vila Mendonça</t>
  </si>
  <si>
    <t>(18) 9791-0055/3117-6644</t>
  </si>
  <si>
    <t>dennys@lr1.com.br</t>
  </si>
  <si>
    <t>Mariana Chies</t>
  </si>
  <si>
    <t>Mariana</t>
  </si>
  <si>
    <t>903.011.530-00</t>
  </si>
  <si>
    <t>Av. Rio Branco, 1587</t>
  </si>
  <si>
    <t>Caíru</t>
  </si>
  <si>
    <t>Garibaldi</t>
  </si>
  <si>
    <t>95.720-000</t>
  </si>
  <si>
    <t>(54) 3462-2195</t>
  </si>
  <si>
    <t>marianachies@globo.com</t>
  </si>
  <si>
    <t>Eletro Amper</t>
  </si>
  <si>
    <t>Rubia</t>
  </si>
  <si>
    <t>Rubia/Janaina</t>
  </si>
  <si>
    <t>Eletro Amper Comércio e Serviços Ltda</t>
  </si>
  <si>
    <t>09.551.327/0001-26</t>
  </si>
  <si>
    <t>Rua Marcos Gorressen. 660</t>
  </si>
  <si>
    <t>(47) 3449-0662</t>
  </si>
  <si>
    <t>amper.vendas1@gmail.com</t>
  </si>
  <si>
    <t>eletroamper@hotmail.com</t>
  </si>
  <si>
    <t>Barra Garden Shopping</t>
  </si>
  <si>
    <t>Condomínio do Edifício Barra Garden Shopping Center</t>
  </si>
  <si>
    <t>02.088.671/0001-81</t>
  </si>
  <si>
    <t>Av. das Americas, 3255</t>
  </si>
  <si>
    <t>22.631-002</t>
  </si>
  <si>
    <t>marketing@barragarden.com.br</t>
  </si>
  <si>
    <t>(21) 2136-9191 ramal 122</t>
  </si>
  <si>
    <t>(21) 2136-9191 ramal 23</t>
  </si>
  <si>
    <t>renata@waxgreen.com.br</t>
  </si>
  <si>
    <t>Renata/Eduardo</t>
  </si>
  <si>
    <t>marcos@waxgreen.com.br</t>
  </si>
  <si>
    <t>(11) 5821-8421</t>
  </si>
  <si>
    <t>05.890-140</t>
  </si>
  <si>
    <t>Jardim IAE</t>
  </si>
  <si>
    <t>Rua Gerõnimo G. Garcia 09</t>
  </si>
  <si>
    <t>04.162.443/0001-30</t>
  </si>
  <si>
    <t>Waxgreen Exp e Com. Ltda</t>
  </si>
  <si>
    <t>Marcos ou Samia</t>
  </si>
  <si>
    <t>Wax Green</t>
  </si>
  <si>
    <t>Edna Fontanella</t>
  </si>
  <si>
    <t>Edna</t>
  </si>
  <si>
    <t>753.133.169-15</t>
  </si>
  <si>
    <t>2500509-0</t>
  </si>
  <si>
    <t>Rodovia SC 403, 5722</t>
  </si>
  <si>
    <t>Ingleses</t>
  </si>
  <si>
    <t>88.058-001</t>
  </si>
  <si>
    <t>(48) 3369-3433</t>
  </si>
  <si>
    <t>edna@fontanella.com.br</t>
  </si>
  <si>
    <t>(11) 5821-8421 (ramal26/35)</t>
  </si>
  <si>
    <t>(48) 3369-8016</t>
  </si>
  <si>
    <t>Etiele</t>
  </si>
  <si>
    <t>financeiro@multipontoi.com.br</t>
  </si>
  <si>
    <t>compraspma@adamantina.sp.gov.br</t>
  </si>
  <si>
    <t>(18)  3502-9049</t>
  </si>
  <si>
    <t>Di Casa Presentes</t>
  </si>
  <si>
    <t>Lucirene</t>
  </si>
  <si>
    <t>Guimarães &amp; Silva Comercial Ltda</t>
  </si>
  <si>
    <t>13.972.511/0001-17</t>
  </si>
  <si>
    <t>001.807678.00-71</t>
  </si>
  <si>
    <t>Rua Francisco Bahia 76A</t>
  </si>
  <si>
    <t>Pedro Leopoldo</t>
  </si>
  <si>
    <t>33.600-000</t>
  </si>
  <si>
    <t>(31) 3661-1087</t>
  </si>
  <si>
    <t>dicasapresentes@gmail.com</t>
  </si>
  <si>
    <t>lucirenerezende@hotmail.com</t>
  </si>
  <si>
    <t>Prosign</t>
  </si>
  <si>
    <t>07.614.049/0001-83</t>
  </si>
  <si>
    <t>Rua Basilio Costalonga, 130</t>
  </si>
  <si>
    <t>Ilha das Flores</t>
  </si>
  <si>
    <t>29.115-560</t>
  </si>
  <si>
    <t>Marcelo Loureiro</t>
  </si>
  <si>
    <t>(27) 3321-7506</t>
  </si>
  <si>
    <t>marcelo@prosign.com.br</t>
  </si>
  <si>
    <t>Nathielle</t>
  </si>
  <si>
    <t>financeiro@prosign.com.br</t>
  </si>
  <si>
    <t>Prosign Indústria e Serviços de Comunicação Visual Ltda - Me</t>
  </si>
  <si>
    <t>Arco Iris Mega Store</t>
  </si>
  <si>
    <t>Cristina/Jonas</t>
  </si>
  <si>
    <t>E.J.E. Comércio e Papelaria Ltda</t>
  </si>
  <si>
    <t>10.719.494/0001-12</t>
  </si>
  <si>
    <t>Rua José Bonifácio 330</t>
  </si>
  <si>
    <t>Cordeirópolis</t>
  </si>
  <si>
    <t>13.490-000</t>
  </si>
  <si>
    <t>(19) 3546-2284</t>
  </si>
  <si>
    <t>pap-arcoiris@hotmail.com</t>
  </si>
  <si>
    <t>M. Basso</t>
  </si>
  <si>
    <t>Regina</t>
  </si>
  <si>
    <t>M. Basso Cia Ltda</t>
  </si>
  <si>
    <t>61.639.050/0001-08</t>
  </si>
  <si>
    <t>Rua 18, 436</t>
  </si>
  <si>
    <t>Barretos</t>
  </si>
  <si>
    <t>14.780-060</t>
  </si>
  <si>
    <t>(17) 3322-0469</t>
  </si>
  <si>
    <t>vitrineruaprincipal@hotmail.com</t>
  </si>
  <si>
    <t>17 3322-0469</t>
  </si>
  <si>
    <t>Francisco Darlan dos Santos</t>
  </si>
  <si>
    <t>765.524.463-49</t>
  </si>
  <si>
    <t>Av. Coronel Carvalho, 2570</t>
  </si>
  <si>
    <t>Narra do Ceará</t>
  </si>
  <si>
    <t>60.341-630</t>
  </si>
  <si>
    <t>(85) 91723005</t>
  </si>
  <si>
    <t>anapaulapc@superig.com.br</t>
  </si>
  <si>
    <t>(85) 32865175</t>
  </si>
  <si>
    <t>Sabrina</t>
  </si>
  <si>
    <t>278.177.438-35</t>
  </si>
  <si>
    <t>Anel Viário Sul KM 457, nº 351 casa 15</t>
  </si>
  <si>
    <t>Cond. Guaporé 1</t>
  </si>
  <si>
    <t>14021-800</t>
  </si>
  <si>
    <t>(16) 8115-3030</t>
  </si>
  <si>
    <t>sabrinasalomaosilva@gmail.com</t>
  </si>
  <si>
    <t>Sabrina Salomão da Silva</t>
  </si>
  <si>
    <t>Fazzenda Park Hotel</t>
  </si>
  <si>
    <t xml:space="preserve">Cássia </t>
  </si>
  <si>
    <t>Fazzenda Park Hotel Ltda</t>
  </si>
  <si>
    <t>01.235.218/0001-98</t>
  </si>
  <si>
    <t>Rua João Matias Zimmermann, 2299</t>
  </si>
  <si>
    <t>Gasparinho</t>
  </si>
  <si>
    <t>(47) 3397-9000 / 9187-7336</t>
  </si>
  <si>
    <t>cassia@fazzenda.com.br</t>
  </si>
  <si>
    <t>Michele</t>
  </si>
  <si>
    <t>financeiro@fazzenda.com.br</t>
  </si>
  <si>
    <t>(47) 3397-9000</t>
  </si>
  <si>
    <t>Viviane Prieto</t>
  </si>
  <si>
    <t>Viviane Cardoso Barros Prieto</t>
  </si>
  <si>
    <t>001.235.146-65</t>
  </si>
  <si>
    <t>Av. Raja Gabaglia, 1626</t>
  </si>
  <si>
    <t>Luxemburgo</t>
  </si>
  <si>
    <t>30.441-194</t>
  </si>
  <si>
    <t>(31) 3349-8014</t>
  </si>
  <si>
    <t>prieto.viviane@gmail.com</t>
  </si>
  <si>
    <t>Ana Maria Chaves Silva</t>
  </si>
  <si>
    <t>Ana Maria</t>
  </si>
  <si>
    <t>157.023.178-82</t>
  </si>
  <si>
    <t>Rua das Quaresmeiras, 840</t>
  </si>
  <si>
    <t>Condomínio Village Paineiras</t>
  </si>
  <si>
    <t>Pindamonhangaba</t>
  </si>
  <si>
    <t>12.421-520</t>
  </si>
  <si>
    <t>(12) 3642-7482</t>
  </si>
  <si>
    <t>mae10_3@hotmail.com</t>
  </si>
  <si>
    <t>Ouro Verde Projetos, Construções e Representações</t>
  </si>
  <si>
    <t>Patricia Matos</t>
  </si>
  <si>
    <t>05.495.325/0001-06</t>
  </si>
  <si>
    <t>15.229.036-2</t>
  </si>
  <si>
    <t>Rua Bernal de Couto, 597</t>
  </si>
  <si>
    <t>Umarizal</t>
  </si>
  <si>
    <t>66.055-080</t>
  </si>
  <si>
    <t>(91) 8162-9945</t>
  </si>
  <si>
    <t>patriciamatosarquiteta@gmail.com</t>
  </si>
  <si>
    <t>montesc@montesc.com.br</t>
  </si>
  <si>
    <t>Monnalisa</t>
  </si>
  <si>
    <t>Alexandre Ricardo</t>
  </si>
  <si>
    <t>Cadore Nobre - Comércio de Vestuário Infantil Ltda - ME</t>
  </si>
  <si>
    <t>08.609.447/0001-74</t>
  </si>
  <si>
    <t>90579756-50</t>
  </si>
  <si>
    <t>Rua Buenos Aires, 57</t>
  </si>
  <si>
    <t>80.250-070</t>
  </si>
  <si>
    <t>(41) 3242-8793</t>
  </si>
  <si>
    <t>alexandre@monnalisastore.com.br</t>
  </si>
  <si>
    <t>Felipe</t>
  </si>
  <si>
    <t>felipesilvadaniel@gmail.com</t>
  </si>
  <si>
    <t>Germania Móveis</t>
  </si>
  <si>
    <t>Estofados Germania Ltda</t>
  </si>
  <si>
    <t>89.086.136/0001-70</t>
  </si>
  <si>
    <t>084/0004427</t>
  </si>
  <si>
    <t>Av. 15 de Novembro, 1975</t>
  </si>
  <si>
    <t>Nova Petrópolis</t>
  </si>
  <si>
    <t>95.150-000</t>
  </si>
  <si>
    <t>germania@germania.com.br</t>
  </si>
  <si>
    <t>financeiro@germania.com.br</t>
  </si>
  <si>
    <t>Regina célia teixeira Rocha da Silva</t>
  </si>
  <si>
    <t>Regina Célia Teixeira da Silva</t>
  </si>
  <si>
    <t>332.630.276-20</t>
  </si>
  <si>
    <t>Rua Santo Antônio, 1098 - Apto 904 Bl1</t>
  </si>
  <si>
    <t>36.016-210</t>
  </si>
  <si>
    <t>(32) 3211-2151</t>
  </si>
  <si>
    <t>reginaceliateixeira@yahoo.com.br</t>
  </si>
  <si>
    <t>Mimo do Céu</t>
  </si>
  <si>
    <t>Mimo do Céu Comércio Ltda</t>
  </si>
  <si>
    <t>01.624.839/0001-63</t>
  </si>
  <si>
    <t>Rua Marquês de Caravelas, 376</t>
  </si>
  <si>
    <t>Barra</t>
  </si>
  <si>
    <t>40.140-240</t>
  </si>
  <si>
    <t>(71) 3264-3214</t>
  </si>
  <si>
    <t>lourdes.mimodoceu@terra.com.br</t>
  </si>
  <si>
    <t>Martha</t>
  </si>
  <si>
    <t>martha@taubateshopping.com.br</t>
  </si>
  <si>
    <t>Grand Park Hotel</t>
  </si>
  <si>
    <t>Grand Park Hotel Ltda</t>
  </si>
  <si>
    <t>08.448.634/0001-13</t>
  </si>
  <si>
    <t>28.367.315-0</t>
  </si>
  <si>
    <t>Amambai</t>
  </si>
  <si>
    <t>(67) 3044-4444</t>
  </si>
  <si>
    <t>grandpark@terra.com.br</t>
  </si>
  <si>
    <t>Irma Maria</t>
  </si>
  <si>
    <t>irmapan@terra.com.br</t>
  </si>
  <si>
    <t>(67) 3383-2461</t>
  </si>
  <si>
    <t>Tower Construção e Reformas</t>
  </si>
  <si>
    <t>Fernando/Judite</t>
  </si>
  <si>
    <t>Tower Construção e reformas Ltda</t>
  </si>
  <si>
    <t>03.390.181/0001-06</t>
  </si>
  <si>
    <t>Av. Protásio Alves, 3149- conj. 304</t>
  </si>
  <si>
    <t>90.410-003</t>
  </si>
  <si>
    <t>(51)3338-3709</t>
  </si>
  <si>
    <t>fluzneto@terra.com.br</t>
  </si>
  <si>
    <t>Fernando</t>
  </si>
  <si>
    <t>(51) 3338-3709</t>
  </si>
  <si>
    <t>Rede Feminina de Combate ao Cancer de Xanxerê</t>
  </si>
  <si>
    <t>Vanilde</t>
  </si>
  <si>
    <t>Rede Feminina Regional de Combte ao Câncer de Xanxerê</t>
  </si>
  <si>
    <t>80.629.827/0001-06</t>
  </si>
  <si>
    <t>Rua Marechal Bormann, 351 - 1º andar</t>
  </si>
  <si>
    <t>(49) 8802-8168</t>
  </si>
  <si>
    <t>Juziane Aparecida camilo Freitas</t>
  </si>
  <si>
    <t>Juziane</t>
  </si>
  <si>
    <t>Juziane Aparecida Camilo Freitas</t>
  </si>
  <si>
    <t>709.303.509-44</t>
  </si>
  <si>
    <t>Rua Alfredo Eichner, 75 casa1</t>
  </si>
  <si>
    <t>89217-216</t>
  </si>
  <si>
    <t>(47) 3121-9735/ 3027-5101</t>
  </si>
  <si>
    <t>juziane.camilo@gmail.com</t>
  </si>
  <si>
    <t>Sérgio Gutknecht</t>
  </si>
  <si>
    <t>003.688.429-40</t>
  </si>
  <si>
    <t>Rua Itajai 455</t>
  </si>
  <si>
    <t>Bairro Rio Morto</t>
  </si>
  <si>
    <t>89130-000</t>
  </si>
  <si>
    <t>(47) 3333-8100</t>
  </si>
  <si>
    <t>sergio@postes.com.br</t>
  </si>
  <si>
    <t>Sh. Mandacaru Boulevard</t>
  </si>
  <si>
    <t>João Marcos</t>
  </si>
  <si>
    <t>Av. Mandacaru, 277</t>
  </si>
  <si>
    <t>Jardim Seminário</t>
  </si>
  <si>
    <t>87.080-000</t>
  </si>
  <si>
    <t>(44) 3032-5000</t>
  </si>
  <si>
    <t>Karina Rachid da Fonseca</t>
  </si>
  <si>
    <t>083.752.607-89</t>
  </si>
  <si>
    <t>12.519.709-5</t>
  </si>
  <si>
    <t>Rua Maestro Eduardo Souto, 32</t>
  </si>
  <si>
    <t>Piratininga</t>
  </si>
  <si>
    <t xml:space="preserve">Niterói </t>
  </si>
  <si>
    <t>24.358-250</t>
  </si>
  <si>
    <t>(21) 8585-7522/2709-8025</t>
  </si>
  <si>
    <t>karachiddafonseca@yahoo.com.br</t>
  </si>
  <si>
    <t>SESI - Serviço Social da Indústria</t>
  </si>
  <si>
    <t>03.777.341/0052-06</t>
  </si>
  <si>
    <t>Rua Ministro Calógeras, 157</t>
  </si>
  <si>
    <t>89.202-207</t>
  </si>
  <si>
    <t>(47) 3431-6107</t>
  </si>
  <si>
    <t>melissa.souza@sesisc.org.br</t>
  </si>
  <si>
    <t>Patrícia</t>
  </si>
  <si>
    <t>contasapagar.jvl@sesisc.org.br</t>
  </si>
  <si>
    <t>(47) 3431-6116</t>
  </si>
  <si>
    <t>Luciano Rodrigo Weiand</t>
  </si>
  <si>
    <t>952.835.520-04</t>
  </si>
  <si>
    <t>Rua Dr João Satt, 25</t>
  </si>
  <si>
    <t>Jardim Europa</t>
  </si>
  <si>
    <t>91360-394</t>
  </si>
  <si>
    <t>(51) 91864625</t>
  </si>
  <si>
    <t>lucianorw@yahoo.com.br</t>
  </si>
  <si>
    <t>Iris Kuczkowski</t>
  </si>
  <si>
    <t>Iris</t>
  </si>
  <si>
    <t>Iris Dora Persike Kuczkowski</t>
  </si>
  <si>
    <t>016.924.599-37</t>
  </si>
  <si>
    <t>19/r-2.443.847</t>
  </si>
  <si>
    <t>Rua João Butschardt, 41</t>
  </si>
  <si>
    <t>89270-000</t>
  </si>
  <si>
    <t>(47) 33706305</t>
  </si>
  <si>
    <t>lite.r@hotmail.com</t>
  </si>
  <si>
    <t>Joceli</t>
  </si>
  <si>
    <t>contabil@campoalegre.sc.gov.br</t>
  </si>
  <si>
    <t>Lourdes Deboni Piana</t>
  </si>
  <si>
    <t>Rocco Barroco Iluminação</t>
  </si>
  <si>
    <t>Marlei</t>
  </si>
  <si>
    <t>127.811.859-49</t>
  </si>
  <si>
    <t>Avenida Brasil, 6817</t>
  </si>
  <si>
    <t>(45) 3225-1081</t>
  </si>
  <si>
    <t>roccobarroco@terra.com.br</t>
  </si>
  <si>
    <t>Caroline Basei</t>
  </si>
  <si>
    <t>Centro Odontológico Basei</t>
  </si>
  <si>
    <t>09.062.071/0001-93</t>
  </si>
  <si>
    <t>Av. Ecoville, 790 casa 234</t>
  </si>
  <si>
    <t>Sarandi</t>
  </si>
  <si>
    <t>91150-400</t>
  </si>
  <si>
    <t>(51) 30427447</t>
  </si>
  <si>
    <t>carolvasei@hotmail.com</t>
  </si>
  <si>
    <t>VIC Center Santa Bárbara</t>
  </si>
  <si>
    <t>Márcia Mendonça</t>
  </si>
  <si>
    <t>VICMALL 01SBO Empreendimentos Ltda</t>
  </si>
  <si>
    <t>13.035.211/0001-01</t>
  </si>
  <si>
    <t>Av. Ibirapuera, 2144</t>
  </si>
  <si>
    <t>Indianópolis</t>
  </si>
  <si>
    <t>04.028-001</t>
  </si>
  <si>
    <t>(11) 3588-1267</t>
  </si>
  <si>
    <t>marcia.mendonca@vict.com.br</t>
  </si>
  <si>
    <t>Marina</t>
  </si>
  <si>
    <t>(11) 3588-1135</t>
  </si>
  <si>
    <t>marina.silva@vict.com.br</t>
  </si>
  <si>
    <t>redefeminina@netxan.com.br</t>
  </si>
  <si>
    <t>Barranorte Shopping</t>
  </si>
  <si>
    <t>Vivian</t>
  </si>
  <si>
    <t>Edificio Comercial Ingleses Barranorte Shopping</t>
  </si>
  <si>
    <t>01.945.044/0001-57</t>
  </si>
  <si>
    <t>Rua Dom João Becker, 145</t>
  </si>
  <si>
    <t>88.058-600</t>
  </si>
  <si>
    <t>(48) 3269-2211</t>
  </si>
  <si>
    <t>barranorteshopping.adm@hotmail.com</t>
  </si>
  <si>
    <t>Águas do Vale</t>
  </si>
  <si>
    <t>José Afonso</t>
  </si>
  <si>
    <t>Águas do Vale Comércio e Indústria Ltda - ME</t>
  </si>
  <si>
    <t>04.484.260/0001-30</t>
  </si>
  <si>
    <t>10.340.165-2</t>
  </si>
  <si>
    <t>Av. Coronel Bento de Godoy,1 998</t>
  </si>
  <si>
    <t>Estância Itanhanga</t>
  </si>
  <si>
    <t>Caldas Novas</t>
  </si>
  <si>
    <t>75.690-000</t>
  </si>
  <si>
    <t>(64) 3453-3760</t>
  </si>
  <si>
    <t>cachacaria@cvaq.com.br</t>
  </si>
  <si>
    <t>Maria Regina de Lima Rodrigues</t>
  </si>
  <si>
    <t>029.709.436-03</t>
  </si>
  <si>
    <t>MG1053266</t>
  </si>
  <si>
    <t>Rua Tatuí, 91 Apto 301</t>
  </si>
  <si>
    <t>Santa Lucia</t>
  </si>
  <si>
    <t>30360-280</t>
  </si>
  <si>
    <t>(31) 3296-5314</t>
  </si>
  <si>
    <t>regina.limar@hotmail.com</t>
  </si>
  <si>
    <t>Roberta Keller Jung</t>
  </si>
  <si>
    <t>Roberta</t>
  </si>
  <si>
    <t>038.735.629-01</t>
  </si>
  <si>
    <t>Rua Pastor Sandrescky, 159 - Sl 107</t>
  </si>
  <si>
    <t>88350-040</t>
  </si>
  <si>
    <t>(47) 3351-2159</t>
  </si>
  <si>
    <t>robertakeller01@yahoo.com.br</t>
  </si>
  <si>
    <t>Roni Dalmolin</t>
  </si>
  <si>
    <t>847.855.431-91</t>
  </si>
  <si>
    <t>Rua Bambu, 244</t>
  </si>
  <si>
    <t>Primavera do Leste</t>
  </si>
  <si>
    <t>Jd Votória</t>
  </si>
  <si>
    <t>78.850-000</t>
  </si>
  <si>
    <t>(66) 9986-2347</t>
  </si>
  <si>
    <t>ronidalmolin@zipmail.com.br</t>
  </si>
  <si>
    <t>Associação Res. Parque dos Príncipes</t>
  </si>
  <si>
    <t>Associação dos Proprietários do Residencial Parque dos Príncipes</t>
  </si>
  <si>
    <t>51.449.445/0001-94</t>
  </si>
  <si>
    <t>Av. Darcy Reis, 1311</t>
  </si>
  <si>
    <t>Parque dos Príncipes</t>
  </si>
  <si>
    <t>05.396-450</t>
  </si>
  <si>
    <t>(11) 3761-1866 / 3761-0473 / 3761-4533</t>
  </si>
  <si>
    <t>mariana@parquedosprincipes.com.br</t>
  </si>
  <si>
    <t>Tatiane</t>
  </si>
  <si>
    <t>tatiane@parquedosprincipes.com.br</t>
  </si>
  <si>
    <t>Jurerê Open Shopping</t>
  </si>
  <si>
    <t>Suelen Eichholz</t>
  </si>
  <si>
    <t>JI Administração Imobiliária Ltda</t>
  </si>
  <si>
    <t>12.700.551/0001-47</t>
  </si>
  <si>
    <t>Av. Das Raias, 400</t>
  </si>
  <si>
    <t>Jurerê Internacional</t>
  </si>
  <si>
    <t>88.053-400</t>
  </si>
  <si>
    <t xml:space="preserve">(48) 3261-5594 </t>
  </si>
  <si>
    <t>suelen.ludtke@jurere.com.br</t>
  </si>
  <si>
    <t xml:space="preserve">Rosani Cascaes </t>
  </si>
  <si>
    <t>rosani.cascaes@jurere.com.br</t>
  </si>
  <si>
    <t>(48) 3261-5597</t>
  </si>
  <si>
    <t>Kathy</t>
  </si>
  <si>
    <t>Rua Vereador João Pereira Lima, 383</t>
  </si>
  <si>
    <t>(47) 3455-0190</t>
  </si>
  <si>
    <t>operacional.joi@mvdlogistica.com.br</t>
  </si>
  <si>
    <t>expedicao.bulk@terra.com.br</t>
  </si>
  <si>
    <t>(47) 3455-1313</t>
  </si>
  <si>
    <t>Preserv Rio</t>
  </si>
  <si>
    <t>Leila</t>
  </si>
  <si>
    <t>Preserv Manutenção Eletrônica Ltda</t>
  </si>
  <si>
    <t>02.549.591/0001-86</t>
  </si>
  <si>
    <t>86.116.59-6</t>
  </si>
  <si>
    <t>Rua Barão de Itapegipe, 458</t>
  </si>
  <si>
    <t>Rio Comprido</t>
  </si>
  <si>
    <t>20.261-005</t>
  </si>
  <si>
    <t>(21) 2204-0999</t>
  </si>
  <si>
    <t>preservrio@preservrio.com.br</t>
  </si>
  <si>
    <t>financeiro@preservrio.com.br</t>
  </si>
  <si>
    <t>Contato</t>
  </si>
  <si>
    <t>Papelaria Della Giustina</t>
  </si>
  <si>
    <t>Thais ou Arlene</t>
  </si>
  <si>
    <t>Comercial e Papelaria Della Giustina Ltda EPP</t>
  </si>
  <si>
    <t>81.768.152/0001-30</t>
  </si>
  <si>
    <t>Rua Albamo Schmidt, 2200</t>
  </si>
  <si>
    <t>89.205-101</t>
  </si>
  <si>
    <t>(47) 3432-0314</t>
  </si>
  <si>
    <t>papelaria_pdg@terra.com.br</t>
  </si>
  <si>
    <t>Casa Nossa</t>
  </si>
  <si>
    <t>Alex Santos</t>
  </si>
  <si>
    <t>Atacadão Ribeiro Ltda</t>
  </si>
  <si>
    <t>15.770.056/0001-00</t>
  </si>
  <si>
    <t>0762093900184</t>
  </si>
  <si>
    <t>St. Habitacional Arniqueira Conjunto 01, Chacara 109, Lote 6 Loja 02</t>
  </si>
  <si>
    <t>Aguas Claras</t>
  </si>
  <si>
    <t>71.993-010</t>
  </si>
  <si>
    <t>(61) 4103-1373</t>
  </si>
  <si>
    <t>vendas.casanossa@hotmail.com</t>
  </si>
  <si>
    <t>Associação Comercial Capinópolis</t>
  </si>
  <si>
    <t>Neide Ane Alves de Carvalho Santos</t>
  </si>
  <si>
    <t>Associação Comercial, Industrial e Agropecuaria de Capinópolis</t>
  </si>
  <si>
    <t>19.956.713/0001-51</t>
  </si>
  <si>
    <t>Rua 100, nº 717</t>
  </si>
  <si>
    <t>Capinópolis</t>
  </si>
  <si>
    <t>38.360-000</t>
  </si>
  <si>
    <t>(34) 3263-1865</t>
  </si>
  <si>
    <t>aciac@netsite.com.br</t>
  </si>
  <si>
    <t>Neide Ane</t>
  </si>
  <si>
    <t>Prefeitura de Arroio do Meio</t>
  </si>
  <si>
    <t xml:space="preserve"> Aldir de Bona</t>
  </si>
  <si>
    <t>87.297.271/0001-39</t>
  </si>
  <si>
    <t>Rua Monsenhor Jacob Seger, 186</t>
  </si>
  <si>
    <t>Arroio do Meio</t>
  </si>
  <si>
    <t>95.940-000</t>
  </si>
  <si>
    <t>(51) 3716-1166</t>
  </si>
  <si>
    <t>a.debona@arroiodomeiors.com.br</t>
  </si>
  <si>
    <t>Nívea</t>
  </si>
  <si>
    <t>compras@arroiodomeiors.com.br</t>
  </si>
  <si>
    <t>compras@casadamontanha.com.br</t>
  </si>
  <si>
    <t>ESCO - Betim MG</t>
  </si>
  <si>
    <t>Bruno</t>
  </si>
  <si>
    <t>Soldering Comércio e Indústria Ltda</t>
  </si>
  <si>
    <t>17.403.551/0001-07</t>
  </si>
  <si>
    <t>067.015.491-0049</t>
  </si>
  <si>
    <t>Av. Engenheiro Gerhardt Ett, 1215</t>
  </si>
  <si>
    <t>Dist. Ind. Paulo Camilo de Oliveira Pena</t>
  </si>
  <si>
    <t>Betim</t>
  </si>
  <si>
    <t>32.669-110</t>
  </si>
  <si>
    <t>bruno.moreira@escocorp.com</t>
  </si>
  <si>
    <t>carlos.zica@escocorp.com.br</t>
  </si>
  <si>
    <t>(31) 3539-1288/3539-1203</t>
  </si>
  <si>
    <t>(31) 3539-1212</t>
  </si>
  <si>
    <t>Cecília Kolossvary</t>
  </si>
  <si>
    <t>Cecília</t>
  </si>
  <si>
    <t>Cecília Maria Kolossvary</t>
  </si>
  <si>
    <t>032.512.938-00</t>
  </si>
  <si>
    <t>Rua Curupaiti, 135</t>
  </si>
  <si>
    <t>City Lapa</t>
  </si>
  <si>
    <t>05087-010</t>
  </si>
  <si>
    <t>(11) 99965-4477</t>
  </si>
  <si>
    <t>cilimk@uol.com.br</t>
  </si>
  <si>
    <t>Eva Zomer Soares</t>
  </si>
  <si>
    <t>Eva</t>
  </si>
  <si>
    <t>Eva Sonia Zomer Soares</t>
  </si>
  <si>
    <t>836.374.974-87</t>
  </si>
  <si>
    <t>Av. Professor Manoel de Abreu, 851 apto 305</t>
  </si>
  <si>
    <t>Maracanã</t>
  </si>
  <si>
    <t>20.550-170</t>
  </si>
  <si>
    <t>(21) 3253-8123</t>
  </si>
  <si>
    <t>izomer@globo.com</t>
  </si>
  <si>
    <t>Samar New Generation</t>
  </si>
  <si>
    <t>Marizabel</t>
  </si>
  <si>
    <t>Marizabel Aparecida Gaudencio - EPP</t>
  </si>
  <si>
    <t>83.863.912/0002-80</t>
  </si>
  <si>
    <t>Av. Nereu Ramos, 326</t>
  </si>
  <si>
    <t xml:space="preserve">Santa Cecília </t>
  </si>
  <si>
    <t>89540-000</t>
  </si>
  <si>
    <t>(49) 3244-0933</t>
  </si>
  <si>
    <t>samarconfeccao@hotmail.com</t>
  </si>
  <si>
    <t>samarnf@hotmail.com</t>
  </si>
  <si>
    <t>Rosa Shopping</t>
  </si>
  <si>
    <t xml:space="preserve">Carolina </t>
  </si>
  <si>
    <t>Condomínio do Edifício Paço das Rosas</t>
  </si>
  <si>
    <t>73.811.952/0001-69</t>
  </si>
  <si>
    <t>Av. Marechal Henrique Lott, 120</t>
  </si>
  <si>
    <t>22.631-370</t>
  </si>
  <si>
    <t>(21) 3325-8336</t>
  </si>
  <si>
    <t>carolina@rosachopp.com.br</t>
  </si>
  <si>
    <t>rosashopping@ig.com.br</t>
  </si>
  <si>
    <t>Banco do Brasil</t>
  </si>
  <si>
    <t>Schirlei</t>
  </si>
  <si>
    <t>Banco do Brasil AS</t>
  </si>
  <si>
    <t>00.000.000/0038-83</t>
  </si>
  <si>
    <t>Rua Luiz Niemeyer, 54 2º andar</t>
  </si>
  <si>
    <t>89.201-060</t>
  </si>
  <si>
    <t>(47) 3431-2040/3431-2011</t>
  </si>
  <si>
    <t>schirleicristina@bb.com.br</t>
  </si>
  <si>
    <t>Vera Regina Maciel Coimbra</t>
  </si>
  <si>
    <t>Vera</t>
  </si>
  <si>
    <t>085.312.189-34</t>
  </si>
  <si>
    <t>Rua Jeronimo Durski, 910</t>
  </si>
  <si>
    <t>Bigorrilho</t>
  </si>
  <si>
    <t>Curtiba</t>
  </si>
  <si>
    <t>80.730-290</t>
  </si>
  <si>
    <t>(41) 9974-3013</t>
  </si>
  <si>
    <t>vcoimbra@smma.curitiba.pr.gov.br</t>
  </si>
  <si>
    <t>Martinho José Lehnert</t>
  </si>
  <si>
    <t>784.242.169-20</t>
  </si>
  <si>
    <t>Rua Exp. José Ribeiro, 196</t>
  </si>
  <si>
    <t>Ilha da Figueira</t>
  </si>
  <si>
    <t>Jaragua do Sul</t>
  </si>
  <si>
    <t>89.258-850</t>
  </si>
  <si>
    <t>(47) 3370-4741</t>
  </si>
  <si>
    <t>mj.lehnert@uol.com.br</t>
  </si>
  <si>
    <t>Camara de Dirigentes Lojistas de Joinville</t>
  </si>
  <si>
    <t>Laticínio Alto Alegre</t>
  </si>
  <si>
    <t>laticínio Daniel Colle Ltda</t>
  </si>
  <si>
    <t>04.421.375/0001-86</t>
  </si>
  <si>
    <t>90.235.439-55</t>
  </si>
  <si>
    <t>Linha Alto Alegre</t>
  </si>
  <si>
    <t>Verê</t>
  </si>
  <si>
    <t>85.585-000</t>
  </si>
  <si>
    <t>Rua Principal KM 05 - cx postal 47</t>
  </si>
  <si>
    <t>(46) 3535-1692/3535-2222</t>
  </si>
  <si>
    <t>laticinioaa@gmail.com</t>
  </si>
  <si>
    <t>Marcos Calgarotto</t>
  </si>
  <si>
    <t>marcoscalgarotto@gmail.com</t>
  </si>
  <si>
    <t>Luiz Fernando Felix de Paula</t>
  </si>
  <si>
    <t>Luiz Fernando</t>
  </si>
  <si>
    <t>Av. Marechal Mallet, 216 apto 42</t>
  </si>
  <si>
    <t>Canto Forte</t>
  </si>
  <si>
    <t xml:space="preserve">Praia Grande </t>
  </si>
  <si>
    <t>11700-400</t>
  </si>
  <si>
    <t>esem@uol.com.br</t>
  </si>
  <si>
    <t>Brasil Foods</t>
  </si>
  <si>
    <t>Jessica</t>
  </si>
  <si>
    <t>BRF - Brasil Foods AS</t>
  </si>
  <si>
    <t>01.838.723/0169-88</t>
  </si>
  <si>
    <t>Rua Jorge Tzachel, 475 Terreo</t>
  </si>
  <si>
    <t>Fazenda</t>
  </si>
  <si>
    <t>Itajai</t>
  </si>
  <si>
    <t>88.301-600</t>
  </si>
  <si>
    <t>(47) 3249-4100</t>
  </si>
  <si>
    <t>contasapagar@brasilfoods.com</t>
  </si>
  <si>
    <t>jessica</t>
  </si>
  <si>
    <t>Renata dos Santos Pais Ferreira Pinto</t>
  </si>
  <si>
    <t>018.485.647-75</t>
  </si>
  <si>
    <t>Condomínio Vale do Itaipu, 318</t>
  </si>
  <si>
    <t>Itaipú</t>
  </si>
  <si>
    <t>24.340-140</t>
  </si>
  <si>
    <t>(21) 2608-2782/8298-9654</t>
  </si>
  <si>
    <t>marijoa@ibest.com.br</t>
  </si>
  <si>
    <t>jessica.souza@brasilfoods.com</t>
  </si>
  <si>
    <t>(49) 3328-5757 / (49) 8411-5757</t>
  </si>
  <si>
    <t>telma.cristina@larcentermandacaru.com.br</t>
  </si>
  <si>
    <t>jmarcos.costa@larcentermandacaru.com.br</t>
  </si>
  <si>
    <t>Sonhos Decorações e Eventos</t>
  </si>
  <si>
    <t>Alexsandro/Sergio</t>
  </si>
  <si>
    <t>Diogo Rosenilton Silva dos Santos</t>
  </si>
  <si>
    <t>15.133.212/0001-14</t>
  </si>
  <si>
    <t>Rua Moreira Neto, 480</t>
  </si>
  <si>
    <t>Jardim do Divino</t>
  </si>
  <si>
    <t>08.460-600</t>
  </si>
  <si>
    <t>(11) 3987-2054</t>
  </si>
  <si>
    <t>alexsandrosonhosdecorações@gmail.com</t>
  </si>
  <si>
    <t>sergiosonhosdecorações@gmail.com</t>
  </si>
  <si>
    <t>Andreia</t>
  </si>
  <si>
    <t>financeiro@acmc.com.br</t>
  </si>
  <si>
    <t>Gigi Bedaque</t>
  </si>
  <si>
    <t>Maria Virginia de Tolosa Mollica Bedaque</t>
  </si>
  <si>
    <t>002.660.708-50</t>
  </si>
  <si>
    <t>Rua Mangabeiras, 91 Apto 11</t>
  </si>
  <si>
    <t>Higienópolis</t>
  </si>
  <si>
    <t>01.233-010</t>
  </si>
  <si>
    <t>(11)  998146775</t>
  </si>
  <si>
    <t>gigi.bedaque@yahoo.com.br</t>
  </si>
  <si>
    <t>Artur Kelson</t>
  </si>
  <si>
    <t>Vera Marsano</t>
  </si>
  <si>
    <t>Artur Kelson Empreendimentos e Participações Ltda</t>
  </si>
  <si>
    <t>30.062.459/0001-80</t>
  </si>
  <si>
    <t>Rua Dias Ferreira, 190 Sala 502</t>
  </si>
  <si>
    <t>22.431-050</t>
  </si>
  <si>
    <t>(21)  2540-4974</t>
  </si>
  <si>
    <t>vera@grupoak.com.br</t>
  </si>
  <si>
    <t>Prefeitura Municipal de Itatiba</t>
  </si>
  <si>
    <t xml:space="preserve">Eliane Xavier
</t>
  </si>
  <si>
    <t>50.122.571/0001-77</t>
  </si>
  <si>
    <t>Jd. de Lucca</t>
  </si>
  <si>
    <t>Avenida Luciano Consoline, 600</t>
  </si>
  <si>
    <t>13.253-205</t>
  </si>
  <si>
    <t>(11) 4487-6015</t>
  </si>
  <si>
    <t>secet@esportes.itatiba.sp.gov.br</t>
  </si>
  <si>
    <t>compraslicitacoes@compras.itatiba.sp.gov.br</t>
  </si>
  <si>
    <t>Financeiro</t>
  </si>
  <si>
    <t>(11) 3183-0655</t>
  </si>
  <si>
    <t>Hotel Tirol</t>
  </si>
  <si>
    <t>Hotel Tirol Ltda Epp</t>
  </si>
  <si>
    <t>83.610.733/0001-75</t>
  </si>
  <si>
    <t>Rua São Vicente de Paulo, 111</t>
  </si>
  <si>
    <t>89650-000</t>
  </si>
  <si>
    <t>(49)3537-0125</t>
  </si>
  <si>
    <t>nini@hoteltirol.com.br</t>
  </si>
  <si>
    <t>Robson</t>
  </si>
  <si>
    <t>robson@hoteltirou.com.br</t>
  </si>
  <si>
    <t>CDL Balneário Camboriú</t>
  </si>
  <si>
    <t>Câmara de Dirigentes Lojistas Balneário Camboriú</t>
  </si>
  <si>
    <t>83.531.723/0001-44</t>
  </si>
  <si>
    <t>Rua 902, 530</t>
  </si>
  <si>
    <t>88.330-596</t>
  </si>
  <si>
    <t>(47) 3261-3306</t>
  </si>
  <si>
    <t>cdl@cdl-bc.com.br</t>
  </si>
  <si>
    <t>Solange</t>
  </si>
  <si>
    <t>solange@cdl-bc.com.br</t>
  </si>
  <si>
    <t>(47) 3261-3311</t>
  </si>
  <si>
    <t>Orivaldo Martins da Silva</t>
  </si>
  <si>
    <t>Orivaldo</t>
  </si>
  <si>
    <t>065.641.178-33</t>
  </si>
  <si>
    <t>Rua Antônio Tolher, 506</t>
  </si>
  <si>
    <t>Jd. Paraíso</t>
  </si>
  <si>
    <t>Bebedouro</t>
  </si>
  <si>
    <t>14.701-480</t>
  </si>
  <si>
    <t>(17) 3342-5333</t>
  </si>
  <si>
    <t>orivaldomartinsdasilva@yahoo.com.br</t>
  </si>
  <si>
    <t>Prefeitura de Alto Bela Vista</t>
  </si>
  <si>
    <t>01.614.374/0001-60</t>
  </si>
  <si>
    <t>Rua do Comércio,1015</t>
  </si>
  <si>
    <t>Alto Bela Vista</t>
  </si>
  <si>
    <t>89.730-000</t>
  </si>
  <si>
    <t>compras@altobelavista.sc.gov.br</t>
  </si>
  <si>
    <t>(49) 3455-9022 / 9974-3067</t>
  </si>
  <si>
    <t>Ricardo Jacob de macedo</t>
  </si>
  <si>
    <t>Maria Emília</t>
  </si>
  <si>
    <t>327131776-34</t>
  </si>
  <si>
    <t>CI-M 146232</t>
  </si>
  <si>
    <t>Rua Visconde do Rio das Velhas, 35 apto 602</t>
  </si>
  <si>
    <t>Vila Paris</t>
  </si>
  <si>
    <t>30.380-740</t>
  </si>
  <si>
    <t>mariaerocha2@gmail.com</t>
  </si>
  <si>
    <t>Carolina Dias</t>
  </si>
  <si>
    <t>Coordenadoria Geral de Apoio a Governadoria</t>
  </si>
  <si>
    <t>03.693.136/0001-12</t>
  </si>
  <si>
    <t xml:space="preserve">Av. D. Pedro II , 608 </t>
  </si>
  <si>
    <t>78.900-900</t>
  </si>
  <si>
    <t>(69) 3216-5000</t>
  </si>
  <si>
    <t>carolinadias.gov@gmail.com</t>
  </si>
  <si>
    <t>Karla</t>
  </si>
  <si>
    <t>karla_steck@hotmail.com</t>
  </si>
  <si>
    <t>(69) 3216-5211</t>
  </si>
  <si>
    <t>Voo Terrestre Logística Ltda</t>
  </si>
  <si>
    <t>07.576.233/0001-86</t>
  </si>
  <si>
    <t>(47) 3435-4086</t>
  </si>
  <si>
    <t>Pamela</t>
  </si>
  <si>
    <t>Cleverson</t>
  </si>
  <si>
    <t>JKM Transportes Logística e Armazenagem Ltda</t>
  </si>
  <si>
    <t>11.030.240/0001-55</t>
  </si>
  <si>
    <t>(47) 3404-3147</t>
  </si>
  <si>
    <t>Maria Madalena de Souza Leite</t>
  </si>
  <si>
    <t>Flavia Leite</t>
  </si>
  <si>
    <t>489.966.616-00</t>
  </si>
  <si>
    <t>Rua Benjamim Machado, 177</t>
  </si>
  <si>
    <t>Agua Limpa</t>
  </si>
  <si>
    <t>Ouro Preto</t>
  </si>
  <si>
    <t>35.400-000</t>
  </si>
  <si>
    <t>flavia.souza.leite@gmail.com</t>
  </si>
  <si>
    <t>(31) 3227-0898</t>
  </si>
  <si>
    <t>JR Indústria e Comércio</t>
  </si>
  <si>
    <t>JR Indústria e Comércio de Confecções Ltda</t>
  </si>
  <si>
    <t>05.850.689/0001-67</t>
  </si>
  <si>
    <t>28.327.704-1</t>
  </si>
  <si>
    <t>Av. Ranulfho Marques Leal, 3525</t>
  </si>
  <si>
    <t>Joziane</t>
  </si>
  <si>
    <t>Três Lagoas</t>
  </si>
  <si>
    <t>79.610-100</t>
  </si>
  <si>
    <t>(67) 3521-6295</t>
  </si>
  <si>
    <t>andersonmalhas@gmail.com</t>
  </si>
  <si>
    <t>Denise de Morais Fleuri</t>
  </si>
  <si>
    <t>391.930.981-20</t>
  </si>
  <si>
    <t>Rua 8, nº 61</t>
  </si>
  <si>
    <t>Gameleira de Goiás</t>
  </si>
  <si>
    <t>75184-000</t>
  </si>
  <si>
    <t>irmaosfleuri@terra.com.br</t>
  </si>
  <si>
    <t>Helvia Barbosa Louzada</t>
  </si>
  <si>
    <t>Helvia</t>
  </si>
  <si>
    <t>676.716.597-20</t>
  </si>
  <si>
    <t>ID 05140304 Detran</t>
  </si>
  <si>
    <t>Rua Prudente de Morais, 1259/Cobertura</t>
  </si>
  <si>
    <t>22.420-043</t>
  </si>
  <si>
    <t>(62) 9979-2101</t>
  </si>
  <si>
    <t>(21) 9964-4081</t>
  </si>
  <si>
    <t>helvia.louzada@gmail.com</t>
  </si>
  <si>
    <t>09.443.495/0001-06</t>
  </si>
  <si>
    <t>Associação dos Lojistas do Shopping Mandacaru Boulevard</t>
  </si>
  <si>
    <t>Governo de Rondônia</t>
  </si>
  <si>
    <t>Rosana Aparecida Scheifer de Castilho</t>
  </si>
  <si>
    <t>Rosana</t>
  </si>
  <si>
    <t>09.023.372/0001-08</t>
  </si>
  <si>
    <t>Rua General Carneiro, 567</t>
  </si>
  <si>
    <t>Ponta Grossa</t>
  </si>
  <si>
    <t>84.010-370</t>
  </si>
  <si>
    <t>(42)3025-4545/3025-4543</t>
  </si>
  <si>
    <t>contato@sonhoencantadopg.com.br</t>
  </si>
  <si>
    <t>90436254-94</t>
  </si>
  <si>
    <t>FIEPR</t>
  </si>
  <si>
    <t>Iara Carvalho</t>
  </si>
  <si>
    <t>Federação das Indústrias do Estado do Paraná</t>
  </si>
  <si>
    <t>76.709.898/0001-33</t>
  </si>
  <si>
    <t>Av. Cândido de Abreu, 200 - 7º andar</t>
  </si>
  <si>
    <t>Centro Cívico</t>
  </si>
  <si>
    <t>80.530-902</t>
  </si>
  <si>
    <t>(41) 3271-7741</t>
  </si>
  <si>
    <t>iara.carvalho@fiepr.org.br</t>
  </si>
  <si>
    <t>Anna Regia</t>
  </si>
  <si>
    <t>(41) 3271-9026</t>
  </si>
  <si>
    <t>anna.buraqoski@fiepr.org.br c/c para iara.carvalho@fiepr.org.br</t>
  </si>
  <si>
    <t>Neusa Inês Girolla Martinelli</t>
  </si>
  <si>
    <t>Neusa</t>
  </si>
  <si>
    <t>313.361.599-87</t>
  </si>
  <si>
    <t>Rua Trombulho Central, 389</t>
  </si>
  <si>
    <t>Saguaçu</t>
  </si>
  <si>
    <t>89.221-150</t>
  </si>
  <si>
    <t>(47) 3472-0720 / 9984-0180</t>
  </si>
  <si>
    <t>neusa@martinelli.adv.br</t>
  </si>
  <si>
    <t>Thamara de Faria Tannús de Almeida dos Reis</t>
  </si>
  <si>
    <t>Thamara</t>
  </si>
  <si>
    <t>916.957.167-87</t>
  </si>
  <si>
    <t>Rua Jamil Tannus, 567</t>
  </si>
  <si>
    <t>Vila Póvoa</t>
  </si>
  <si>
    <t>38.400-134</t>
  </si>
  <si>
    <t>(34) 9971-1932</t>
  </si>
  <si>
    <t>tannus.arq@gmail.com</t>
  </si>
  <si>
    <t>Takae Takahashi</t>
  </si>
  <si>
    <t>Takae</t>
  </si>
  <si>
    <t>311.289.378-67</t>
  </si>
  <si>
    <t>Rua Jeroaquara, 406 apto 32 Torre Jabuticabeira</t>
  </si>
  <si>
    <t>05.047-010</t>
  </si>
  <si>
    <t>(11) 99843-9198</t>
  </si>
  <si>
    <t>kreuzarts@gmail.com</t>
  </si>
  <si>
    <t>Instituto de Ensino Barão Mauá</t>
  </si>
  <si>
    <t>Adriana Aloise Joaquim</t>
  </si>
  <si>
    <t>Aloise e Joaquim Ltda</t>
  </si>
  <si>
    <t>59.989/0001-33</t>
  </si>
  <si>
    <t>Av. Senador Fláquer, 555</t>
  </si>
  <si>
    <t>09.725-442</t>
  </si>
  <si>
    <t>(11) 4125-1700</t>
  </si>
  <si>
    <t>admdaizi@baraodemaua.com.br</t>
  </si>
  <si>
    <t>Mutual Seguradora</t>
  </si>
  <si>
    <t>Juliana Souza</t>
  </si>
  <si>
    <t>Companhia Mutual de Seguros</t>
  </si>
  <si>
    <t>75.170.191/0001-39</t>
  </si>
  <si>
    <t>04.571-011</t>
  </si>
  <si>
    <t>(11) 5508-6000</t>
  </si>
  <si>
    <t>jsouza@mutualseguros.com.br</t>
  </si>
  <si>
    <t>Bruna Arruda</t>
  </si>
  <si>
    <t>Bruna Alves da Costa Arruda</t>
  </si>
  <si>
    <t>329.252.608-61</t>
  </si>
  <si>
    <t>44.117.143-6</t>
  </si>
  <si>
    <t>Rua Penita, 3029 apto 05</t>
  </si>
  <si>
    <t>Redentora</t>
  </si>
  <si>
    <t>15.015-820</t>
  </si>
  <si>
    <t>bru_nette@hotmail.com</t>
  </si>
  <si>
    <t>Silvionei Passaúra</t>
  </si>
  <si>
    <t>024.234.369-47</t>
  </si>
  <si>
    <t>Rua Dep. Heitor Alencar Furtado, 1661</t>
  </si>
  <si>
    <t>Ecpville</t>
  </si>
  <si>
    <t>81200-110</t>
  </si>
  <si>
    <t>(41) 3206-1108/ 9905-1258</t>
  </si>
  <si>
    <t>silvionei@passaura.com.br</t>
  </si>
  <si>
    <t>lucianepass@hotmail.com</t>
  </si>
  <si>
    <t>CDL de Campos Novos</t>
  </si>
  <si>
    <t>Vilmair</t>
  </si>
  <si>
    <t>Câmara de Dirigentes Lojistas Campos Novos</t>
  </si>
  <si>
    <t>83.413.526/0001-20</t>
  </si>
  <si>
    <t>Rua: Cel Pedro carlos, 974</t>
  </si>
  <si>
    <t>Campos Novos</t>
  </si>
  <si>
    <t>89.620-000</t>
  </si>
  <si>
    <t>(49) 3544-0436 / 8818-6062</t>
  </si>
  <si>
    <t xml:space="preserve">cdl@camposnovos.cdl-sc.org.br
</t>
  </si>
  <si>
    <t>Auto Posto Hardt Ltda</t>
  </si>
  <si>
    <t>Bárbara / Vanessa</t>
  </si>
  <si>
    <t>08.925.162/0001-42</t>
  </si>
  <si>
    <t>Rua XV de Outubro, 3530</t>
  </si>
  <si>
    <t>89.239-700</t>
  </si>
  <si>
    <t>(47) 3435-1003</t>
  </si>
  <si>
    <t>Marcele Maior</t>
  </si>
  <si>
    <t>Marcele Micheline Souto Maior Nunes Araújo</t>
  </si>
  <si>
    <t>023.392.724-75</t>
  </si>
  <si>
    <t>Rua Dom Manoel de Medeiros, 2274 apto 102</t>
  </si>
  <si>
    <t>Parquelândia</t>
  </si>
  <si>
    <t>60455-305</t>
  </si>
  <si>
    <t>(85) 3217-1715/9989-3607</t>
  </si>
  <si>
    <t>marcelemaior@yahoo.com.br</t>
  </si>
  <si>
    <t>Elizabeth Magalhães da Silva Correa</t>
  </si>
  <si>
    <t>Elizabeth Correa</t>
  </si>
  <si>
    <t>018.103.018-74</t>
  </si>
  <si>
    <t>Rua Conselheiro Lafaiete, 30 apt 08</t>
  </si>
  <si>
    <t>Embaré</t>
  </si>
  <si>
    <t>11.040-280</t>
  </si>
  <si>
    <t>(13) 3227-6594</t>
  </si>
  <si>
    <t>bethinhacorrea@hotmail.com</t>
  </si>
  <si>
    <t>Renata de castra</t>
  </si>
  <si>
    <t>Renata Macedo Leoni de Castro</t>
  </si>
  <si>
    <t>Estrada Municipal Professor josé de Almeida, 500 casa 803</t>
  </si>
  <si>
    <t>Bonfim Paulista</t>
  </si>
  <si>
    <t>14110-000</t>
  </si>
  <si>
    <t>(16) 3636-7898</t>
  </si>
  <si>
    <t>renata@coelhovignini.com.br</t>
  </si>
  <si>
    <t>Vívia Piazer</t>
  </si>
  <si>
    <t>Vívia Dévana Piazer</t>
  </si>
  <si>
    <t>012.702.670-35</t>
  </si>
  <si>
    <t>Rua das Camélias, 205</t>
  </si>
  <si>
    <t>Cinquentenário</t>
  </si>
  <si>
    <t>95.012-120</t>
  </si>
  <si>
    <t>(54) 3027-1981</t>
  </si>
  <si>
    <t>vivia@climedhi.com.br</t>
  </si>
  <si>
    <t>Lorena Venturini</t>
  </si>
  <si>
    <t>Lorena Vellasco de Sá Peixoto Venturini</t>
  </si>
  <si>
    <t>689.291.021-15</t>
  </si>
  <si>
    <t>52.464.360-x</t>
  </si>
  <si>
    <t>Rua Azevedo Soares, 1826 Apto 71 torre 02</t>
  </si>
  <si>
    <t>03.322-001</t>
  </si>
  <si>
    <t>lorenav.venturini@terra.com.br</t>
  </si>
  <si>
    <t>Hotéis 2H</t>
  </si>
  <si>
    <t>Anelise ou Guilherme</t>
  </si>
  <si>
    <t>Hotéis 2H Ltda ME</t>
  </si>
  <si>
    <t>13.338.866/0001-59</t>
  </si>
  <si>
    <t>Rua Barbacena, 182</t>
  </si>
  <si>
    <t>89.203-355</t>
  </si>
  <si>
    <t>(47) 3439-3777</t>
  </si>
  <si>
    <t>compras@doishhotel.com.br</t>
  </si>
  <si>
    <t>Guilherme</t>
  </si>
  <si>
    <t>Prefeitura de Cajati</t>
  </si>
  <si>
    <t>Rosana Piotta</t>
  </si>
  <si>
    <t>Prefeitura Municipal de Cajati</t>
  </si>
  <si>
    <t>64.037.815/0001-28</t>
  </si>
  <si>
    <t>Praça do Paço Municipal, 10</t>
  </si>
  <si>
    <t>Cajati</t>
  </si>
  <si>
    <t>11.950-000</t>
  </si>
  <si>
    <t>(13) 3854-1669 / 9603-0899 / 3854-8700</t>
  </si>
  <si>
    <t xml:space="preserve">rosana_ciotta@hotmail.com </t>
  </si>
  <si>
    <t>246.920.936-68</t>
  </si>
  <si>
    <t>João Monlevade</t>
  </si>
  <si>
    <t>35931-209</t>
  </si>
  <si>
    <t>sirlanialmeidasilva@yahoo.com.br</t>
  </si>
  <si>
    <t>Sirlani</t>
  </si>
  <si>
    <t>Sirlani Alves de Almeida</t>
  </si>
  <si>
    <t>Sirlani Alves  de Almeida</t>
  </si>
  <si>
    <t>Bárbara Binkowski</t>
  </si>
  <si>
    <t>Bárbara Nowick Binkowski</t>
  </si>
  <si>
    <t>007.283.850-74</t>
  </si>
  <si>
    <t>Guarani das Missãoes</t>
  </si>
  <si>
    <t>(55) 96466279</t>
  </si>
  <si>
    <t>banovickib@hotmail.com</t>
  </si>
  <si>
    <t>Thiessa Cristina N. Silva</t>
  </si>
  <si>
    <t>Thiessa</t>
  </si>
  <si>
    <t>006.265.291-58</t>
  </si>
  <si>
    <t>508794-3</t>
  </si>
  <si>
    <t xml:space="preserve">Praça José Mauricio de Moura, 428 </t>
  </si>
  <si>
    <t>Mara Rosa</t>
  </si>
  <si>
    <t>76.490-000</t>
  </si>
  <si>
    <t>(62) 8555-0060</t>
  </si>
  <si>
    <t>thiessacristina@hotmail.com</t>
  </si>
  <si>
    <t>Carmen Silvia</t>
  </si>
  <si>
    <t xml:space="preserve"> Carmen Silvia Mariotto Jubran</t>
  </si>
  <si>
    <t>874.916.308-63</t>
  </si>
  <si>
    <t>5567711-3</t>
  </si>
  <si>
    <t>Rua Alberto Uliana 96</t>
  </si>
  <si>
    <t>Jardim Ouro Verde</t>
  </si>
  <si>
    <t>19.906-025</t>
  </si>
  <si>
    <t>(14) 322-7003</t>
  </si>
  <si>
    <t>silvia@tdkom.com.br</t>
  </si>
  <si>
    <t>Anaíde Ramos</t>
  </si>
  <si>
    <t>Anaíde Magalhães Silva Cristo</t>
  </si>
  <si>
    <t>504.233.475-00</t>
  </si>
  <si>
    <t>Rua Tenente Fernando Tuy, 131 apto 1202 Alto do Parque</t>
  </si>
  <si>
    <t>Itaiguara</t>
  </si>
  <si>
    <t>41.830-498</t>
  </si>
  <si>
    <t>(71)8884-3331</t>
  </si>
  <si>
    <t>anaideramos@gmail.com</t>
  </si>
  <si>
    <t>Carmel</t>
  </si>
  <si>
    <t>Talita</t>
  </si>
  <si>
    <t>Carmel Comércio de Materiais Elétricos Ltda</t>
  </si>
  <si>
    <t>04.367.718/0001-71</t>
  </si>
  <si>
    <t>Av. Visconde de Indaiatuba, 969</t>
  </si>
  <si>
    <t>Indaiatuba</t>
  </si>
  <si>
    <t>13.338-010</t>
  </si>
  <si>
    <t>(19) 3875-8477</t>
  </si>
  <si>
    <t>talitabandeira@terra.com.br</t>
  </si>
  <si>
    <t>carmel.pagar@gmail.com</t>
  </si>
  <si>
    <t>Item</t>
  </si>
  <si>
    <t>Ass.</t>
  </si>
  <si>
    <t>Maria Neusa Reis da Silva</t>
  </si>
  <si>
    <t>Gislaine</t>
  </si>
  <si>
    <t>953.700.059-15</t>
  </si>
  <si>
    <t>3541580-7</t>
  </si>
  <si>
    <t>Rua Finlândia, 78</t>
  </si>
  <si>
    <t>Vila Isabel</t>
  </si>
  <si>
    <t>Apucarana</t>
  </si>
  <si>
    <t>86.808-150</t>
  </si>
  <si>
    <t>(43) 9142-1353</t>
  </si>
  <si>
    <t>angelgis@ibest.com.br</t>
  </si>
  <si>
    <t>Antônio Pereira</t>
  </si>
  <si>
    <t>Antônio Carlos de Moura Mendes Pereira</t>
  </si>
  <si>
    <t>741.997.659-72</t>
  </si>
  <si>
    <t>Rua Vidal Ramos, 53 - Sl 603</t>
  </si>
  <si>
    <t>88.010-320</t>
  </si>
  <si>
    <t>(48) 9155-1313</t>
  </si>
  <si>
    <t>antoniomendespereira@hotmail.com</t>
  </si>
  <si>
    <t>Ana Paula Hastenreiter</t>
  </si>
  <si>
    <t>001.630.806-90</t>
  </si>
  <si>
    <t>Estrada da linha Bela Vista - 1ª chácara depois do clube</t>
  </si>
  <si>
    <t>Guarantâ do norte</t>
  </si>
  <si>
    <t>78.520-000</t>
  </si>
  <si>
    <t>(66) 9616-7491</t>
  </si>
  <si>
    <t>aphaten@yahoo.com.br</t>
  </si>
  <si>
    <t>Isildinha Pedrosa</t>
  </si>
  <si>
    <t>Isildinha</t>
  </si>
  <si>
    <t>Maria isildinha de Souza Pedrosa</t>
  </si>
  <si>
    <t>061.842.508-09</t>
  </si>
  <si>
    <t xml:space="preserve">Rua Claude Monet, 75 - </t>
  </si>
  <si>
    <t>Cond. Renascence</t>
  </si>
  <si>
    <t>Assis</t>
  </si>
  <si>
    <t>19.816-000</t>
  </si>
  <si>
    <t>isildinha-pedrosa@uol.com.br</t>
  </si>
  <si>
    <t>Copercampos</t>
  </si>
  <si>
    <t>Maria Lucia Pauli</t>
  </si>
  <si>
    <t>Cooperativa Regional Agropecuária de Campos Novos</t>
  </si>
  <si>
    <t>83.158.824/0001-11</t>
  </si>
  <si>
    <t>Rodovia BR 282 - KM 338, nº 23</t>
  </si>
  <si>
    <t>(49) 3541-6079</t>
  </si>
  <si>
    <t>marialucia@copercampos.com.br</t>
  </si>
  <si>
    <t>Leomir Almeida</t>
  </si>
  <si>
    <t>leomir@copercampos.com.br</t>
  </si>
  <si>
    <t>(49) 3541-6028</t>
  </si>
  <si>
    <t>Marcio José pavanello</t>
  </si>
  <si>
    <t>Presidente Getúlio</t>
  </si>
  <si>
    <t>3352-1830</t>
  </si>
  <si>
    <t>Casca</t>
  </si>
  <si>
    <t>Hospital 9 de Julho</t>
  </si>
  <si>
    <t>Márcia ou Tatiana</t>
  </si>
  <si>
    <t>Hospital 9 de Julho S/S Ltda</t>
  </si>
  <si>
    <t>00.919.386/0001-30</t>
  </si>
  <si>
    <t>Rua Alvaro Maia, 1600</t>
  </si>
  <si>
    <t>Olaria</t>
  </si>
  <si>
    <t>76.801-270</t>
  </si>
  <si>
    <t>(69) 3216-1190 / 3216-1102</t>
  </si>
  <si>
    <t>adm@h9julho.com.br</t>
  </si>
  <si>
    <t>Kelly</t>
  </si>
  <si>
    <t>contasapagar@h9julho.com.br</t>
  </si>
  <si>
    <t>(69) 3216-1157</t>
  </si>
  <si>
    <t>08.555-620</t>
  </si>
  <si>
    <t>(11) 4638-7177 / 3596-0942</t>
  </si>
  <si>
    <t>ricardo@economaxx.com.br</t>
  </si>
  <si>
    <t>Vanusia</t>
  </si>
  <si>
    <t>licita.06@poa.sp.gov.br</t>
  </si>
  <si>
    <t xml:space="preserve">(11) 4634-8811 </t>
  </si>
  <si>
    <t>Drial Eventos</t>
  </si>
  <si>
    <t>Elaine / Aluisio</t>
  </si>
  <si>
    <t>Drial Organização de Eventos Esportivos Ltda</t>
  </si>
  <si>
    <t>95.409.611/0001-02</t>
  </si>
  <si>
    <t>Rua Paraiso, 1100</t>
  </si>
  <si>
    <t>Vila Roseira</t>
  </si>
  <si>
    <t>São José dos Pinhais</t>
  </si>
  <si>
    <t>83.070-165</t>
  </si>
  <si>
    <t>drialeventos@terra.com.br</t>
  </si>
  <si>
    <t>Elaine/ Aluisio</t>
  </si>
  <si>
    <t>(41) 3287-7131 / 3344-2520</t>
  </si>
  <si>
    <t>Rua Sebastião Simão de Almeida, 491</t>
  </si>
  <si>
    <t>(31) 3852-0802/ 8592-4192</t>
  </si>
  <si>
    <t>Fundo de Promoção e Propaganda do Joinville Garten Shopping</t>
  </si>
  <si>
    <t>13.334.184/0001-78</t>
  </si>
  <si>
    <t>Avenida Rolf Wiest, 333</t>
  </si>
  <si>
    <t>89.223-005</t>
  </si>
  <si>
    <t>(47) 3043-9444</t>
  </si>
  <si>
    <t>ana.jgs@almeidajunior.com.br</t>
  </si>
  <si>
    <t>Cleide Cristiane Luchtemberg Piran</t>
  </si>
  <si>
    <t>leide</t>
  </si>
  <si>
    <t>969.852.329-49</t>
  </si>
  <si>
    <t>Ieda Lúcia Belinski</t>
  </si>
  <si>
    <t>Ieda</t>
  </si>
  <si>
    <t>Rua Mauro Moura, 27</t>
  </si>
  <si>
    <t>89237-320</t>
  </si>
  <si>
    <t>recepcao.joinville@transpaulo.com.br</t>
  </si>
  <si>
    <t>Daiane Treml Gonçalves Fuck</t>
  </si>
  <si>
    <t>Daiane Gonçalves</t>
  </si>
  <si>
    <t>059.133.239-63</t>
  </si>
  <si>
    <t>Rua Waltraud Puschel 320</t>
  </si>
  <si>
    <t>Jd Sofia</t>
  </si>
  <si>
    <t>89223-399</t>
  </si>
  <si>
    <t>47 9912-9556</t>
  </si>
  <si>
    <t>daiane.treml@gmail.com</t>
  </si>
  <si>
    <t>Fabiana Freitas</t>
  </si>
  <si>
    <t>295.606.348-01</t>
  </si>
  <si>
    <t>Av. Sagitário,198 apto 263</t>
  </si>
  <si>
    <t>Alpha Conde II</t>
  </si>
  <si>
    <t>06.473-073</t>
  </si>
  <si>
    <t>(11) 99236-3997</t>
  </si>
  <si>
    <t>fabi.ff@gmail.com</t>
  </si>
  <si>
    <t>CDL de Santa Cecília</t>
  </si>
  <si>
    <t>Analita</t>
  </si>
  <si>
    <t>Câmara de Dirigentes Logistas de Santa Cecília</t>
  </si>
  <si>
    <t>83.236.067/0001-57</t>
  </si>
  <si>
    <t>Rua Sargento Juvenil Pereira de Souza, 449</t>
  </si>
  <si>
    <t>89.540-000</t>
  </si>
  <si>
    <t>(49) 3244-0012</t>
  </si>
  <si>
    <t>executivo@santacecilia.cdl-sc.org.br</t>
  </si>
  <si>
    <t>Sinclair Seminate Córtes</t>
  </si>
  <si>
    <t>Sinclair</t>
  </si>
  <si>
    <t>Rua Procópio Davidoff, 431</t>
  </si>
  <si>
    <t xml:space="preserve">Floreal </t>
  </si>
  <si>
    <t>15.320-000</t>
  </si>
  <si>
    <t>kelocortes@hotmail.com</t>
  </si>
  <si>
    <t>TVI Transportes Ltda</t>
  </si>
  <si>
    <t>01.718.056/0001-49</t>
  </si>
  <si>
    <t>(47) 3436-2500</t>
  </si>
  <si>
    <t>Rodrigo Leandro Arruda</t>
  </si>
  <si>
    <t>259.801.078-78</t>
  </si>
  <si>
    <t>Rua Dom Pedro II, 78</t>
  </si>
  <si>
    <t>Vila Bressani</t>
  </si>
  <si>
    <t>Paulínia</t>
  </si>
  <si>
    <t>13.140-480</t>
  </si>
  <si>
    <t>19 97983395</t>
  </si>
  <si>
    <t>rodrilarruda@zipmail.com</t>
  </si>
  <si>
    <t>377.680.268-53</t>
  </si>
  <si>
    <t>ITEM</t>
  </si>
  <si>
    <t>55.357.362/0001-26</t>
  </si>
  <si>
    <t>Rua Santa Barbara, 721 - Sala 2</t>
  </si>
  <si>
    <t>Santa Barbarad'Oeste</t>
  </si>
  <si>
    <t>13.450-013</t>
  </si>
  <si>
    <t>(19) 3463-3222</t>
  </si>
  <si>
    <t>imobiliariapinguim@hotmail.com</t>
  </si>
  <si>
    <t>Ivanir</t>
  </si>
  <si>
    <t>Prefeitura Municipal de Cerquilho</t>
  </si>
  <si>
    <t>46.634.614/0001-26</t>
  </si>
  <si>
    <t>Rua Engenheiro Urbano Padua de Araújo, 28</t>
  </si>
  <si>
    <t>Cerquilho</t>
  </si>
  <si>
    <t>18.520-000</t>
  </si>
  <si>
    <t>(15) 3384-2634</t>
  </si>
  <si>
    <t>teatro@cerquilho.sp.gov.br</t>
  </si>
  <si>
    <t>Elisangela</t>
  </si>
  <si>
    <t>pmc.compras@cerquilho.sp.gov.br</t>
  </si>
  <si>
    <t>(15) 3384-9111</t>
  </si>
  <si>
    <t>Noilda/Sheila</t>
  </si>
  <si>
    <t>Município de Esperança do Sul</t>
  </si>
  <si>
    <t>01.613.464/0001-36</t>
  </si>
  <si>
    <t>Av. Rio Branco, 1626</t>
  </si>
  <si>
    <t>Esperança do Sul</t>
  </si>
  <si>
    <t>98635-000</t>
  </si>
  <si>
    <t>(550 3616-4171</t>
  </si>
  <si>
    <t>smecd.edu@mksnet.com.br</t>
  </si>
  <si>
    <t>(55) 3616-4150</t>
  </si>
  <si>
    <t>Imobiliária Pinguin Ltda</t>
  </si>
  <si>
    <t>Imobiliária Pinguin</t>
  </si>
  <si>
    <t>Eva Dias da Silva</t>
  </si>
  <si>
    <t>Eva Dias da Silva ME</t>
  </si>
  <si>
    <t>13.629.731/0001-42</t>
  </si>
  <si>
    <t>Av. Prefeito José Juvenal Mafra, 1875</t>
  </si>
  <si>
    <t>(47) 3342-3085</t>
  </si>
  <si>
    <t>silviomareguerra@brturbo.com.br</t>
  </si>
  <si>
    <t>Lojas JB</t>
  </si>
  <si>
    <t>Loide</t>
  </si>
  <si>
    <t>James Barbosa e Cia Ltda</t>
  </si>
  <si>
    <t>45.213.626/0001-14</t>
  </si>
  <si>
    <t>Av. Siqueira Campos 51</t>
  </si>
  <si>
    <t>Jascareí</t>
  </si>
  <si>
    <t>12.308-190</t>
  </si>
  <si>
    <t>(12) 3954-4740</t>
  </si>
  <si>
    <t>kelihidalgo@hotmail.com</t>
  </si>
  <si>
    <t>Sonila</t>
  </si>
  <si>
    <t>sonilabarbosa.jb@uol.com.br</t>
  </si>
  <si>
    <t>(12) 3954-4743</t>
  </si>
  <si>
    <t>Thais Schincariol</t>
  </si>
  <si>
    <t>Thais Ige Marquesim Schincariol</t>
  </si>
  <si>
    <t>291.219.448-22</t>
  </si>
  <si>
    <t>Rua Luis Mori, 221</t>
  </si>
  <si>
    <t>Botucatu</t>
  </si>
  <si>
    <t>18.611-250</t>
  </si>
  <si>
    <t>thais@marquesim.com.br</t>
  </si>
  <si>
    <t>(14) 3882-0468</t>
  </si>
  <si>
    <t>Priscila Meira Serafio Csipai</t>
  </si>
  <si>
    <t>Priscila Meira</t>
  </si>
  <si>
    <t>226.614.548-70</t>
  </si>
  <si>
    <t>Rua Cabo João Teruel Fregoni, 124 apto 123 blA</t>
  </si>
  <si>
    <t>07.032-000</t>
  </si>
  <si>
    <t>(11) 43720075</t>
  </si>
  <si>
    <t>pri_meira82@hotmail.com</t>
  </si>
  <si>
    <t>Luiz Armando</t>
  </si>
  <si>
    <t>250.246.658-05</t>
  </si>
  <si>
    <t>Luiza Modas</t>
  </si>
  <si>
    <t>Tradição Comércio de Confecções e Calçados Ltda</t>
  </si>
  <si>
    <t>82.121.799/0001-39</t>
  </si>
  <si>
    <t>Rua Santa Catarina, 1422</t>
  </si>
  <si>
    <t>89.211-300</t>
  </si>
  <si>
    <t>(47) 3436-3526</t>
  </si>
  <si>
    <t>luiza@luizamodas.com.br</t>
  </si>
  <si>
    <t>Piquete</t>
  </si>
  <si>
    <t>12.620-000</t>
  </si>
  <si>
    <t>Joinville Garden Shopping</t>
  </si>
  <si>
    <t>Alessandra Gartz Bartel</t>
  </si>
  <si>
    <t>970.409.599-68</t>
  </si>
  <si>
    <t>Rua João Butschardt, 261</t>
  </si>
  <si>
    <t>(47) 3373-0091</t>
  </si>
  <si>
    <t>barteljunior@terra.com.br</t>
  </si>
  <si>
    <t>Rosana Pollini</t>
  </si>
  <si>
    <t>Rua Padre Amorim, 542</t>
  </si>
  <si>
    <t>Nova Itapira</t>
  </si>
  <si>
    <t>Cidade de Itapira</t>
  </si>
  <si>
    <t>13.974-279</t>
  </si>
  <si>
    <t>rosanapollini@terra.com.br</t>
  </si>
  <si>
    <t>Porto de Itapoá</t>
  </si>
  <si>
    <t>Tayana Carolina Maier</t>
  </si>
  <si>
    <t>Itapoá Terminais Portuários S.A.</t>
  </si>
  <si>
    <t>01.317.277/0001-05</t>
  </si>
  <si>
    <t>Avenida Beira Mar 05, 2900</t>
  </si>
  <si>
    <t>Figueira do Pontal</t>
  </si>
  <si>
    <t>(47) 3443-8696 / 9650-8666</t>
  </si>
  <si>
    <t>tayana.maier@portoitapoa.com.br</t>
  </si>
  <si>
    <t>Carla Muller de Carvalho</t>
  </si>
  <si>
    <t>007.511.637-59</t>
  </si>
  <si>
    <t>27.123-170</t>
  </si>
  <si>
    <t>Rua Coronel Perdeneiras, 433</t>
  </si>
  <si>
    <t>Auxiliadora de Fátima Santana Armando</t>
  </si>
  <si>
    <t>(12) 3156-3407</t>
  </si>
  <si>
    <t>pretopiquete@yahoo.com.br</t>
  </si>
  <si>
    <t>Rubens Thomas Ramos Junior</t>
  </si>
  <si>
    <t>Rubens Junior</t>
  </si>
  <si>
    <t>854.857.996-04</t>
  </si>
  <si>
    <t>Rua Tapajós 61 apto 93</t>
  </si>
  <si>
    <t>Vila Tupi</t>
  </si>
  <si>
    <t>11.703-340</t>
  </si>
  <si>
    <t>(13) 3473-4284</t>
  </si>
  <si>
    <t>advjunior@hotmail.com</t>
  </si>
  <si>
    <t>Jackeline Oliveira Silva</t>
  </si>
  <si>
    <t>008.816.471-36</t>
  </si>
  <si>
    <t>Rua Lafaiete Teixeira, quadra A/Z, lt 18</t>
  </si>
  <si>
    <t>jackeline_0102@hotmail.com</t>
  </si>
  <si>
    <t>Daniela Dowich</t>
  </si>
  <si>
    <t>036.084.935-06</t>
  </si>
  <si>
    <t>Rua Tancredo Neves, qd43, lt04</t>
  </si>
  <si>
    <t>Luiz Eduardo Magalhães</t>
  </si>
  <si>
    <t>47850-000</t>
  </si>
  <si>
    <t>(63) 3534-1155</t>
  </si>
  <si>
    <t>dani_janke@hotmail.com</t>
  </si>
  <si>
    <t>Associação Mundo Novo</t>
  </si>
  <si>
    <t>Elaine Lira</t>
  </si>
  <si>
    <t>02.791.797/0001-18</t>
  </si>
  <si>
    <t>Av. das Américas, 7899 Bl 1 Sl 201</t>
  </si>
  <si>
    <t>Rio de janeiro</t>
  </si>
  <si>
    <t>22.793-081</t>
  </si>
  <si>
    <t>(21) 2431-7439 / 7815-3601</t>
  </si>
  <si>
    <t>elaine@condominiomundonovo.com</t>
  </si>
  <si>
    <t>Bonny</t>
  </si>
  <si>
    <t>Pábila</t>
  </si>
  <si>
    <t xml:space="preserve">Anderson Naka Toyoda </t>
  </si>
  <si>
    <t>07.061.649/0001-61</t>
  </si>
  <si>
    <t>903.21365-56</t>
  </si>
  <si>
    <t>Av. São Paulo, 243</t>
  </si>
  <si>
    <t xml:space="preserve">Maringá </t>
  </si>
  <si>
    <t>87.013-040</t>
  </si>
  <si>
    <t>(44) 3031-3886 / 3026-2808 / 9851-9555</t>
  </si>
  <si>
    <t>pabila_bonny@hotmail.com</t>
  </si>
  <si>
    <t>Vanderley</t>
  </si>
  <si>
    <t>vanderley.bonny@hotmail.com</t>
  </si>
  <si>
    <t>(44) 3031-2858</t>
  </si>
  <si>
    <t>Jussara (vizinha)</t>
  </si>
  <si>
    <t>Jussara</t>
  </si>
  <si>
    <t>Rua Alberto bornschein</t>
  </si>
  <si>
    <t>Prefeitura Municipal de Birigui</t>
  </si>
  <si>
    <t>Rua Santos Dumont, 28</t>
  </si>
  <si>
    <t>materiais@birigui.so.gov.br</t>
  </si>
  <si>
    <t>(18) 3643-6123</t>
  </si>
  <si>
    <t>Luiz Antonio de Faria e Souza</t>
  </si>
  <si>
    <t>Luiz Antonio</t>
  </si>
  <si>
    <t>694.816.448-04</t>
  </si>
  <si>
    <t>Av. das Palmas, 58</t>
  </si>
  <si>
    <t>Granja Viana</t>
  </si>
  <si>
    <t>06.706-225</t>
  </si>
  <si>
    <t>lsouza2008@uol.com.br</t>
  </si>
  <si>
    <t>(11) 9 9933-3666</t>
  </si>
  <si>
    <t>Central das Cadeiras</t>
  </si>
  <si>
    <t>Rosane</t>
  </si>
  <si>
    <t>Ras Comércio de Móveis Ltda</t>
  </si>
  <si>
    <t>01.151.748/0001-58</t>
  </si>
  <si>
    <t>096/2542849</t>
  </si>
  <si>
    <t xml:space="preserve">Av. Independência, 736 </t>
  </si>
  <si>
    <t>90.035-072</t>
  </si>
  <si>
    <t>(51) 3311-7388</t>
  </si>
  <si>
    <t>centraldecadeiras@terra.com.br</t>
  </si>
  <si>
    <t>Gilcileia Guarienti Souza Soldatelli</t>
  </si>
  <si>
    <t>013.805.700-18</t>
  </si>
  <si>
    <t>Rua Paissandu 1074, ap02</t>
  </si>
  <si>
    <t>Passo Fundo</t>
  </si>
  <si>
    <t>99.010-100</t>
  </si>
  <si>
    <t>gilguarienti@yahoo.com.br</t>
  </si>
  <si>
    <t>Eletrosul</t>
  </si>
  <si>
    <t>Agencia Mob</t>
  </si>
  <si>
    <t>Eletrosul Centrais Elétricas S/A</t>
  </si>
  <si>
    <t>00.073.957/0001-68</t>
  </si>
  <si>
    <t>Rua Dep. Antonio Edu Vieira, 999</t>
  </si>
  <si>
    <t>Pantanal</t>
  </si>
  <si>
    <t>88.040-901</t>
  </si>
  <si>
    <t>(48) 3231-7000</t>
  </si>
  <si>
    <t>producao@agenciamob.com</t>
  </si>
  <si>
    <t>Agencia Mob - Bruna</t>
  </si>
  <si>
    <t>(48) 3025-1818</t>
  </si>
  <si>
    <t>(17) 3847-1316 / 9736-9161</t>
  </si>
  <si>
    <t>(47) 3467-8000</t>
  </si>
  <si>
    <t xml:space="preserve">Transportadora Risso LTDA </t>
  </si>
  <si>
    <t>52.661.634/0018-37</t>
  </si>
  <si>
    <t>Rua Gabriel Vilela Sobrinho, 60</t>
  </si>
  <si>
    <t>Adriana Ribeiro</t>
  </si>
  <si>
    <t>Cond. De Ed. Mare Vita Residence Service</t>
  </si>
  <si>
    <t>Condomínio Mare Vita</t>
  </si>
  <si>
    <t>06.165.268/0001-60</t>
  </si>
  <si>
    <t>Praça Antônio Callado, 175</t>
  </si>
  <si>
    <t>(21) 3150-3844</t>
  </si>
  <si>
    <t>condominiomarevita@yahoo.com.br</t>
  </si>
  <si>
    <t>Edsandro Marcolino dos Santos</t>
  </si>
  <si>
    <t>Edsandro</t>
  </si>
  <si>
    <t>963.320.775-49</t>
  </si>
  <si>
    <t>Santo Antônio</t>
  </si>
  <si>
    <t>49.060-470</t>
  </si>
  <si>
    <t>Rua de Muribeca, 36 - Prox. Pan. Beatriz</t>
  </si>
  <si>
    <t>(79) 9817-0861</t>
  </si>
  <si>
    <t>edysandro@uol.com.br</t>
  </si>
  <si>
    <t>Carla Ribeiro Valle</t>
  </si>
  <si>
    <t>047.802.177-17</t>
  </si>
  <si>
    <t>Rua Dr. Moraes Barbosa, 89 apto 201</t>
  </si>
  <si>
    <t>27.140-040</t>
  </si>
  <si>
    <t>(24) 2442-0944</t>
  </si>
  <si>
    <t>carlavalle@senar-rio.com.br</t>
  </si>
  <si>
    <t>Centro Educacional São Francisco de Assis</t>
  </si>
  <si>
    <t>Claudia Cristiane de Andrade</t>
  </si>
  <si>
    <t>Associação Franciscana de Instrução e Assistencia - AFIA</t>
  </si>
  <si>
    <t>01.060.060/0003-24</t>
  </si>
  <si>
    <t>Al 05, SN Q18 Norte Al 02 Lt 02</t>
  </si>
  <si>
    <t>77.006-096</t>
  </si>
  <si>
    <t>(63) 3213-1313</t>
  </si>
  <si>
    <t>secretaria@saofranciscopalmas.com.br</t>
  </si>
  <si>
    <t>Andrea Muniz/Ana Carolina Frota</t>
  </si>
  <si>
    <t>X-stratégia</t>
  </si>
  <si>
    <t>X-stratégia Consultoria Empresarial</t>
  </si>
  <si>
    <t>04.908.014/0001-69</t>
  </si>
  <si>
    <t>Av. Guanabara, n 38</t>
  </si>
  <si>
    <t>Jaó</t>
  </si>
  <si>
    <t>74.673-040</t>
  </si>
  <si>
    <t>(61) 3367-1574/3204-4442</t>
  </si>
  <si>
    <t>andrea@x-strategia.com.br</t>
  </si>
  <si>
    <t>Alan Cezar lobato</t>
  </si>
  <si>
    <t>053.927.406-26</t>
  </si>
  <si>
    <t>Rua Piratininga, 347 apto 203</t>
  </si>
  <si>
    <t>Contagem</t>
  </si>
  <si>
    <t>32.240-550</t>
  </si>
  <si>
    <t>alan.lobobato@yahoo.com.br</t>
  </si>
  <si>
    <t xml:space="preserve">Bonny </t>
  </si>
  <si>
    <t>BNY Confecções Ltda</t>
  </si>
  <si>
    <t>09.277.316/0001-56</t>
  </si>
  <si>
    <t>904.17010-02</t>
  </si>
  <si>
    <t>Av. Paraná, 4788</t>
  </si>
  <si>
    <t>Zona 3</t>
  </si>
  <si>
    <t>Deisemara Sebold</t>
  </si>
  <si>
    <t>935.816.619-34</t>
  </si>
  <si>
    <t>Iria Fernandes da Silva</t>
  </si>
  <si>
    <t>233.809.779-34</t>
  </si>
  <si>
    <t>Ilton Carlos Dellandrea</t>
  </si>
  <si>
    <t>031.310.179-53</t>
  </si>
  <si>
    <t>47 9646-0009</t>
  </si>
  <si>
    <t>FG Procave</t>
  </si>
  <si>
    <t>FGP Empreendimentos Ltda</t>
  </si>
  <si>
    <t>83.495.374/0001-52</t>
  </si>
  <si>
    <t>Rua 1101, nº 60 - Sala 181</t>
  </si>
  <si>
    <t>(47) 3361-1000</t>
  </si>
  <si>
    <t>marketing@fgempreendimentos.com.br</t>
  </si>
  <si>
    <t>Nilsa Aparecida bastos Ardito</t>
  </si>
  <si>
    <t>Nilsa Ardito</t>
  </si>
  <si>
    <t>391.825.258-20</t>
  </si>
  <si>
    <t>Rua São Daniel, 173</t>
  </si>
  <si>
    <t>Vila Brasílio Machado</t>
  </si>
  <si>
    <t>(11) 5061-5556/8858-9696</t>
  </si>
  <si>
    <t>nilsa@adpresentes.com.br</t>
  </si>
  <si>
    <t>Prefeitura de Mucurici</t>
  </si>
  <si>
    <t>Praça São Sebastião, s/n</t>
  </si>
  <si>
    <t>Mucurici</t>
  </si>
  <si>
    <t>29.880-000</t>
  </si>
  <si>
    <t>pmmmucurici@hotmail.com</t>
  </si>
  <si>
    <t>(27) 3751-1106 / 3751-1103 / 3751-1463</t>
  </si>
  <si>
    <t>verah_carla@hotmail.com / tesouraria@esperancadosul.rs.gov.br</t>
  </si>
  <si>
    <t>Rubia Boeno Spenazzatto</t>
  </si>
  <si>
    <t>053.853.879-16</t>
  </si>
  <si>
    <t>47 34441235</t>
  </si>
  <si>
    <t>Martinelli Advocacia Empresarial</t>
  </si>
  <si>
    <t>Marina da Silva Wunderlich</t>
  </si>
  <si>
    <t>Martinelli Advocacia Empresaria</t>
  </si>
  <si>
    <t>01.650.515/0001-08</t>
  </si>
  <si>
    <t>Rua Coronel Santiago, 177</t>
  </si>
  <si>
    <t>89.203-560</t>
  </si>
  <si>
    <t>(47) 2101-1831</t>
  </si>
  <si>
    <t>marina@martinelli.adv.br</t>
  </si>
  <si>
    <t>Clarines Giordani</t>
  </si>
  <si>
    <t>clarines@martinelli.adv.br</t>
  </si>
  <si>
    <t>(47) 2101-1820</t>
  </si>
  <si>
    <t>Maria Emília Bonfim Pimenta da Rocha</t>
  </si>
  <si>
    <t>032.305.876-00</t>
  </si>
  <si>
    <t>Rua Espírito Santo, 1111, apto 802</t>
  </si>
  <si>
    <t>30.160-031</t>
  </si>
  <si>
    <t>(31) 9443-8185</t>
  </si>
  <si>
    <t>Associação Comercial de Ubatuba</t>
  </si>
  <si>
    <t xml:space="preserve">Ahmad Khalil Barakat </t>
  </si>
  <si>
    <t>45.085.982/0001-08</t>
  </si>
  <si>
    <t>Rua Dr. Esteves da Silva, 51</t>
  </si>
  <si>
    <t>Ubatuba</t>
  </si>
  <si>
    <t>11.680-000</t>
  </si>
  <si>
    <t>(12) 3834-1449 / 7811-7149</t>
  </si>
  <si>
    <t>kibe66@hotmail.com</t>
  </si>
  <si>
    <t>Maria Erminia Oliveira e Silva Almeida</t>
  </si>
  <si>
    <t>314.588.741-68</t>
  </si>
  <si>
    <t>Rua das Violetas - Quadra 05 - Lt 06/07 - nº 257</t>
  </si>
  <si>
    <t xml:space="preserve">Floris Cuiabá Residence </t>
  </si>
  <si>
    <t>78.049-422</t>
  </si>
  <si>
    <t>betolebre@terra.com.br</t>
  </si>
  <si>
    <t>Edson José Giordani</t>
  </si>
  <si>
    <t>119.248.468-10</t>
  </si>
  <si>
    <t>Rua Dom Bosco, 135 - Apto 104</t>
  </si>
  <si>
    <t>Taquaral</t>
  </si>
  <si>
    <t>13.076-060</t>
  </si>
  <si>
    <t>(19) 3307-8415/ 9731-2072</t>
  </si>
  <si>
    <t>edson.giordani@gmail.com</t>
  </si>
  <si>
    <t>Igreja Presbiteriana Antioquia</t>
  </si>
  <si>
    <t>83.797.555/0001-33</t>
  </si>
  <si>
    <t>Rua Agostinho dos Santos, 1144</t>
  </si>
  <si>
    <t>89.228-440</t>
  </si>
  <si>
    <t>Elétrica Lameiras</t>
  </si>
  <si>
    <t>Silvio Fonseca</t>
  </si>
  <si>
    <t>S.R. Lameiras Fonseca Materiais Elétricos - ME</t>
  </si>
  <si>
    <t>02.017.822/0001-00</t>
  </si>
  <si>
    <t>Rua Veja, 16 Loja 15</t>
  </si>
  <si>
    <t>Andarai</t>
  </si>
  <si>
    <t>20.540-370</t>
  </si>
  <si>
    <t>srlfonseca@gmail.com</t>
  </si>
  <si>
    <t>27.174.069/0001-98</t>
  </si>
  <si>
    <t>Cond. Mirante do Bonito</t>
  </si>
  <si>
    <t>José Carlos</t>
  </si>
  <si>
    <t>Associação dos Proprietários do Condomínio Mirante do Bonito</t>
  </si>
  <si>
    <t>03.312.575/0001-38</t>
  </si>
  <si>
    <t>Rod. De Aces de Glicerio Ao Bair Macuqu, km 12</t>
  </si>
  <si>
    <t>Macuquinho</t>
  </si>
  <si>
    <t>Glicério</t>
  </si>
  <si>
    <t>16.270-000</t>
  </si>
  <si>
    <t>(18) 9604-1233</t>
  </si>
  <si>
    <t>j.p.rocha@hotmail.com</t>
  </si>
  <si>
    <t>(47) 3433-0758 / 9614-7167</t>
  </si>
  <si>
    <t>Unimed de São Bento do Sul</t>
  </si>
  <si>
    <t>85.177.194/0001-58</t>
  </si>
  <si>
    <t>Cooperativa de Trabalho Médico do Planalto Norte de Santa Catarina Ltda</t>
  </si>
  <si>
    <t xml:space="preserve">Av. Dom Pedro II, 373 </t>
  </si>
  <si>
    <t>89.280-136</t>
  </si>
  <si>
    <t>(47) 3631-4183</t>
  </si>
  <si>
    <t>sheila@upn.unimedsc.com.br</t>
  </si>
  <si>
    <t>Daniele</t>
  </si>
  <si>
    <t>financeiro@upn.unimedsc.com.br</t>
  </si>
  <si>
    <t>(47) 3631-4170</t>
  </si>
  <si>
    <t>Elizabeth B. Bekendorf</t>
  </si>
  <si>
    <t>(47 ) 3312-4030</t>
  </si>
  <si>
    <t>marketing@butzke.com.br</t>
  </si>
  <si>
    <t>Timbó</t>
  </si>
  <si>
    <t>Tec Light</t>
  </si>
  <si>
    <t>Cintya</t>
  </si>
  <si>
    <t>Tec Light Indústria e Comércio de Reatores Ltda</t>
  </si>
  <si>
    <t>10.699.386/0001-25</t>
  </si>
  <si>
    <t>Rua Daniela Perez, 352</t>
  </si>
  <si>
    <t>Barramares</t>
  </si>
  <si>
    <t>29.131-438</t>
  </si>
  <si>
    <t>(27) 3349-2983</t>
  </si>
  <si>
    <t>vendas@tec-light.com</t>
  </si>
  <si>
    <t>Claudete</t>
  </si>
  <si>
    <t>financeiro@tec-light.com</t>
  </si>
  <si>
    <t>(27) 3244-7473</t>
  </si>
  <si>
    <t>Av. Santos Dumont, 831 - 1º andar</t>
  </si>
  <si>
    <t>89.222-900</t>
  </si>
  <si>
    <t>Metalnox</t>
  </si>
  <si>
    <t>Metalnox Indústria Metalúrgica Ltda</t>
  </si>
  <si>
    <t>Luiz Antonio Roza</t>
  </si>
  <si>
    <t>78.810.975/0001-72</t>
  </si>
  <si>
    <t>Rua José Theodoro Ribeiro, 3571</t>
  </si>
  <si>
    <t>89.258-001</t>
  </si>
  <si>
    <t>(47) 2107-4935</t>
  </si>
  <si>
    <t>compras@metalnox.com.br</t>
  </si>
  <si>
    <t>compras@metalnox.com.br c/c para nfeentrada@metalnox.com.br</t>
  </si>
  <si>
    <t>Afonso Alberto Fernandes Santana</t>
  </si>
  <si>
    <t>115.716.596-68</t>
  </si>
  <si>
    <t>Avenida Alvares Cabral, 374, Sl 1208</t>
  </si>
  <si>
    <t>30.170-000</t>
  </si>
  <si>
    <t>afonso@soma.com.br</t>
  </si>
  <si>
    <t>(31) 3213-0835/3213-3920</t>
  </si>
  <si>
    <t>Ademilar Administradora de Consórcio S/A</t>
  </si>
  <si>
    <t>Vanessa</t>
  </si>
  <si>
    <t>Vanessa Ferreira</t>
  </si>
  <si>
    <t>Ademilar</t>
  </si>
  <si>
    <t>84.911.098/0001-29</t>
  </si>
  <si>
    <t>Av. Sete de Setembro, 5870</t>
  </si>
  <si>
    <t>Batel</t>
  </si>
  <si>
    <t>80.240-001</t>
  </si>
  <si>
    <t>(41) 3023-2000</t>
  </si>
  <si>
    <t>vanessa@ademilar.com.br</t>
  </si>
  <si>
    <t>Pousada Big Bear</t>
  </si>
  <si>
    <t>James Barbosa Pousada</t>
  </si>
  <si>
    <t>06.538.017/0001-83</t>
  </si>
  <si>
    <t>Rua Antonio Nicola Padula 141</t>
  </si>
  <si>
    <t>12460-000</t>
  </si>
  <si>
    <t>(12)3663-2140/3954</t>
  </si>
  <si>
    <t>keli.jb.telefonista@hotmail.com</t>
  </si>
  <si>
    <t>Condomínio Edifício Francisco Gaetani</t>
  </si>
  <si>
    <t>26.225.015/0001-03</t>
  </si>
  <si>
    <t>Avenida Brasil, 1653</t>
  </si>
  <si>
    <t>(31) 3261-5731</t>
  </si>
  <si>
    <t>Sueli</t>
  </si>
  <si>
    <t>sueli@kagel.com.br</t>
  </si>
  <si>
    <t>(31) 3287-3230</t>
  </si>
  <si>
    <t>j.p.rocha@hotmail.com c/c consil.celia@uol.com.br</t>
  </si>
  <si>
    <t>Elétrica Martinho Simon</t>
  </si>
  <si>
    <t>Joceli Simon</t>
  </si>
  <si>
    <t>Elétrica Martinho simon Ltda ME</t>
  </si>
  <si>
    <t>04.303.403/0001-60</t>
  </si>
  <si>
    <t>Av. Coronel Bertaso, 1130</t>
  </si>
  <si>
    <t>Quilombo</t>
  </si>
  <si>
    <t>89.850-000</t>
  </si>
  <si>
    <t>(49) 3346-3064</t>
  </si>
  <si>
    <t>martinho.simon@gmail.com</t>
  </si>
  <si>
    <t>Martinho Simon</t>
  </si>
  <si>
    <t>Ana Carolina</t>
  </si>
  <si>
    <t>05.295.828/0001-38</t>
  </si>
  <si>
    <t>Rua Concórdia, 167</t>
  </si>
  <si>
    <t>89.203-600</t>
  </si>
  <si>
    <t>(47) 3422-1323/ 3422-0233</t>
  </si>
  <si>
    <t>ana@lhw.com.br</t>
  </si>
  <si>
    <t>Leny</t>
  </si>
  <si>
    <t>leny@lhw.com.br</t>
  </si>
  <si>
    <t>Condomínio Residencial Alfredo Volpi</t>
  </si>
  <si>
    <t>13.831.154/0001-77</t>
  </si>
  <si>
    <t>Rua Salvador Correa 199</t>
  </si>
  <si>
    <t>28035-310</t>
  </si>
  <si>
    <t>(22) 2731-8132/9886-6466</t>
  </si>
  <si>
    <t>anelisasaad@yahoo.com.br</t>
  </si>
  <si>
    <t xml:space="preserve">Elizabeth Engelmann
</t>
  </si>
  <si>
    <t>901.528.830-53</t>
  </si>
  <si>
    <t>Rua Flores da Cunha, 78</t>
  </si>
  <si>
    <t>Ijuí</t>
  </si>
  <si>
    <t>(55) 3332-6310</t>
  </si>
  <si>
    <t>devolucaoparfix@yahoo.com.br</t>
  </si>
  <si>
    <t>Grupo Canal</t>
  </si>
  <si>
    <t>Vinicius Buosi</t>
  </si>
  <si>
    <t>Canal de Marketing Promocional Associados Ltda</t>
  </si>
  <si>
    <t>05.747.981/0001-59</t>
  </si>
  <si>
    <t>Rua Jorge Cury Brahim, 712</t>
  </si>
  <si>
    <t>Pilarzinho</t>
  </si>
  <si>
    <t>82.110-040</t>
  </si>
  <si>
    <t>(41) 3331-8339 / 8446-6256</t>
  </si>
  <si>
    <t>vinicius.buosi@grupocanal.com.br</t>
  </si>
  <si>
    <t>Infra Estruturas Promocionais Ltda.</t>
  </si>
  <si>
    <t>02.965.681/0001-58</t>
  </si>
  <si>
    <t>90307119-28</t>
  </si>
  <si>
    <t>Avenida Manoel Ribas, 2632, Sala 3</t>
  </si>
  <si>
    <t>Merces</t>
  </si>
  <si>
    <t>80.810-000</t>
  </si>
  <si>
    <t>(41) 3027-5071</t>
  </si>
  <si>
    <t>infra@infrapromo.com.br</t>
  </si>
  <si>
    <t>Tarugo</t>
  </si>
  <si>
    <t>Tindade</t>
  </si>
  <si>
    <t>014.329.949-21</t>
  </si>
  <si>
    <t>Neivaldo</t>
  </si>
  <si>
    <t>10.926.473/0001-78</t>
  </si>
  <si>
    <t>Interior</t>
  </si>
  <si>
    <t>Concórdia</t>
  </si>
  <si>
    <t>89.700-000</t>
  </si>
  <si>
    <t>98.700-000</t>
  </si>
  <si>
    <t>Residencial Monte Cristo</t>
  </si>
  <si>
    <t>12.645.500/0001-60</t>
  </si>
  <si>
    <t>Rua Ministro Calogeras, 1063</t>
  </si>
  <si>
    <t>89.202-005</t>
  </si>
  <si>
    <t>aicondominio11@gmail.com</t>
  </si>
  <si>
    <t>Antonio Inácio</t>
  </si>
  <si>
    <t>(47) 3028-2030</t>
  </si>
  <si>
    <t>(49) 8402-3483/9677-7463</t>
  </si>
  <si>
    <t>Polpa Brasil</t>
  </si>
  <si>
    <t>Dilse</t>
  </si>
  <si>
    <t>Polpa Brasil Desidratados Ltda</t>
  </si>
  <si>
    <t>03.097.354/0001-94</t>
  </si>
  <si>
    <t>Rod. Ayrton Senna da Silva, Km 01</t>
  </si>
  <si>
    <t>São Miguel</t>
  </si>
  <si>
    <t>89.580-000</t>
  </si>
  <si>
    <t>(49) 3246-9200 / 8423-1443</t>
  </si>
  <si>
    <t>suprimentos@polpabrasil.com.br</t>
  </si>
  <si>
    <t>financeiro@polpabrassil.com.br</t>
  </si>
  <si>
    <t xml:space="preserve">(49) 3246-9200 </t>
  </si>
  <si>
    <t>Badala Som</t>
  </si>
  <si>
    <t>José Lázaro</t>
  </si>
  <si>
    <t>Maria Lucia Rosa Nascimento</t>
  </si>
  <si>
    <t>072.979.178-50</t>
  </si>
  <si>
    <t>52.863.69</t>
  </si>
  <si>
    <t>Rua Capitão Felicio Gomes, 109</t>
  </si>
  <si>
    <t>Gomes</t>
  </si>
  <si>
    <t>14.781-556</t>
  </si>
  <si>
    <t>(17) 3323-2459</t>
  </si>
  <si>
    <t>badalasom@ghotmail.com</t>
  </si>
  <si>
    <t>Claudia da Silva Silvério</t>
  </si>
  <si>
    <t>005.837.249-06</t>
  </si>
  <si>
    <t>47 3025-3050</t>
  </si>
  <si>
    <t>Ligia Renata Forghieri</t>
  </si>
  <si>
    <t>024.560.009-43</t>
  </si>
  <si>
    <t>Rua Athos Anzola, 138</t>
  </si>
  <si>
    <t>Jd. Santiago</t>
  </si>
  <si>
    <t>86.071-650</t>
  </si>
  <si>
    <t>(43) 3029-2120/8812-7671</t>
  </si>
  <si>
    <t>ligia_renata@yahoo.com.br</t>
  </si>
  <si>
    <t>Fernanda Wolff</t>
  </si>
  <si>
    <t>966.520.719-91</t>
  </si>
  <si>
    <t>Rua Dario Bordin, 296 apto 301</t>
  </si>
  <si>
    <t>União da Vitória</t>
  </si>
  <si>
    <t>84.600-000</t>
  </si>
  <si>
    <t>(42) 8810-4858</t>
  </si>
  <si>
    <t>fer_wolff@hotmail.com</t>
  </si>
  <si>
    <t>Condomínio Praça das Águas</t>
  </si>
  <si>
    <t>Arlete</t>
  </si>
  <si>
    <t>15.315.163/0001-30</t>
  </si>
  <si>
    <t>Rua Boa Esperança, 267</t>
  </si>
  <si>
    <t>Chacara Santo Antonio (Zona Leste)</t>
  </si>
  <si>
    <t>03.408-000</t>
  </si>
  <si>
    <t>(11) 7884-1157 / 2798-1240 / 2090-6699</t>
  </si>
  <si>
    <t>arlete@consulmedseguros.com.br</t>
  </si>
  <si>
    <t>Santa Catarina Plaza Hotel</t>
  </si>
  <si>
    <t>Cássia Fernanda P. Pereira e Albuquerque</t>
  </si>
  <si>
    <t>Vital Pereira Empreendimentos Turísmos Ltda</t>
  </si>
  <si>
    <t>04.777.365/0001-88</t>
  </si>
  <si>
    <t>Rua Vidal Ramos, 480</t>
  </si>
  <si>
    <t>Canoinhas</t>
  </si>
  <si>
    <t>89.460-000</t>
  </si>
  <si>
    <t>(47) 3622-8400</t>
  </si>
  <si>
    <t>cassiapereira@hotmail.com</t>
  </si>
  <si>
    <t>rodrigoadm@scplazahotel.com.br</t>
  </si>
  <si>
    <t>Cristina Antunes Lauriano</t>
  </si>
  <si>
    <t>783.518.397-87</t>
  </si>
  <si>
    <t>Rua Marques de São Vicente, 512/801</t>
  </si>
  <si>
    <t>22.451-047</t>
  </si>
  <si>
    <t>(21) 8104-6867</t>
  </si>
  <si>
    <t>tinalauriano@globo.com</t>
  </si>
  <si>
    <t>LHW Engenharia</t>
  </si>
  <si>
    <t>LHW Empreendimentos Imobiliários Ltda</t>
  </si>
  <si>
    <t>Patricia Cozer</t>
  </si>
  <si>
    <t>administracao@perinibusinesspark.com.br</t>
  </si>
  <si>
    <t xml:space="preserve"> (47) 3028-8606 | 8827-9532</t>
  </si>
  <si>
    <t>Costão Golf</t>
  </si>
  <si>
    <t>Costão Golf Ltda</t>
  </si>
  <si>
    <t>07.144.291/0001-30</t>
  </si>
  <si>
    <t>Iolanda</t>
  </si>
  <si>
    <t>leandro.hoppe@costaoville.com.br</t>
  </si>
  <si>
    <t>(48) 3261-1763</t>
  </si>
  <si>
    <t>Elisabete Mendonça dos Santos</t>
  </si>
  <si>
    <t>Rua Júlia Wanderley, 325 apto 101</t>
  </si>
  <si>
    <t>80430-030</t>
  </si>
  <si>
    <t>41 3272-5114</t>
  </si>
  <si>
    <t>elisabete_msantos@yahoo.com.br</t>
  </si>
  <si>
    <t>João Farias de Andrade</t>
  </si>
  <si>
    <t>051.101.128-86</t>
  </si>
  <si>
    <t>Av. Robert Kennedy, 1675 casa 171</t>
  </si>
  <si>
    <t>Jd. Calux</t>
  </si>
  <si>
    <t>09.895-005</t>
  </si>
  <si>
    <t>(11) 99160-8006/3087-5408</t>
  </si>
  <si>
    <t>joaofa@ffm.br</t>
  </si>
  <si>
    <t>Rita de Cassia Vilaça de Oliveira</t>
  </si>
  <si>
    <t>Rua Heitor Vieira Junior 191, apto 194 A</t>
  </si>
  <si>
    <t>Altos do Esplanada</t>
  </si>
  <si>
    <t>São José dos Campos</t>
  </si>
  <si>
    <t>12.246-013</t>
  </si>
  <si>
    <t>(12) 8141-4156</t>
  </si>
  <si>
    <t>rita.oliveira@embraer.com.br</t>
  </si>
  <si>
    <t>Recki Luz</t>
  </si>
  <si>
    <t>Recki Luz Elétrica Ltda EPP</t>
  </si>
  <si>
    <t>82.864.828/0001-52</t>
  </si>
  <si>
    <t>Rua Santa Catarina, 2142</t>
  </si>
  <si>
    <t>89.212-000</t>
  </si>
  <si>
    <t>(47) 3436-1041</t>
  </si>
  <si>
    <t>reckiluz@terra.com.br</t>
  </si>
  <si>
    <t>gilson@reckiluz.com.br</t>
  </si>
  <si>
    <t>(47) 3036-1041</t>
  </si>
  <si>
    <t>Silvia Maria Borim Cõdo Dias</t>
  </si>
  <si>
    <t>257.040.796-87</t>
  </si>
  <si>
    <t>Rua Guaxupé, 289 casa/ esquina com Capivari e Henrique Pacine</t>
  </si>
  <si>
    <t>30220-320</t>
  </si>
  <si>
    <t>31 9977-8081/3250-0461/3282-6619</t>
  </si>
  <si>
    <t>silviaborim@yahoo.com.br</t>
  </si>
  <si>
    <t>Evany Butzke</t>
  </si>
  <si>
    <t>Rua Lontras 161</t>
  </si>
  <si>
    <t>47 3382-0021/9979-3548</t>
  </si>
  <si>
    <t>evanibutzke@gmail.com</t>
  </si>
  <si>
    <t>Minipa do Brasil</t>
  </si>
  <si>
    <t>Grasiela</t>
  </si>
  <si>
    <t>Minipa do Brasil Ltda</t>
  </si>
  <si>
    <t>10.719.113/0002-86</t>
  </si>
  <si>
    <t>Rua D. Francisca, 8300 Bl4</t>
  </si>
  <si>
    <t>Distrito Industrial Norte</t>
  </si>
  <si>
    <t>89219-600</t>
  </si>
  <si>
    <t>47 3467-0042</t>
  </si>
  <si>
    <t>25658573-3</t>
  </si>
  <si>
    <t>greichert@minipa.com.br</t>
  </si>
  <si>
    <t>Anderson Andrejow</t>
  </si>
  <si>
    <t>47 30262392</t>
  </si>
  <si>
    <t>Ana Paula Filippe</t>
  </si>
  <si>
    <t>Banco do Brasil AS Agencia Príncipe Joinville SC</t>
  </si>
  <si>
    <t>00.000.000/2497-00</t>
  </si>
  <si>
    <t>Rua Luiz Niemeyer, 54</t>
  </si>
  <si>
    <t>47 3431-2121/3431-2136</t>
  </si>
  <si>
    <t>anafilippe@bb.com.br</t>
  </si>
  <si>
    <t>pracadasaguas@gmail.com</t>
  </si>
  <si>
    <t>(11) 2367-9422</t>
  </si>
  <si>
    <t>Laura Camboriú</t>
  </si>
  <si>
    <t>MEUC - Missão Evangélica Cristã</t>
  </si>
  <si>
    <t>Eunice</t>
  </si>
  <si>
    <t>82.650.656/0004-67</t>
  </si>
  <si>
    <t>Rua Luiz Brockmann 89</t>
  </si>
  <si>
    <t>89204-260</t>
  </si>
  <si>
    <t>47 3422-7016</t>
  </si>
  <si>
    <t>eunicedeckmann@hotmail.com</t>
  </si>
  <si>
    <t>João Humberto Ceni</t>
  </si>
  <si>
    <t>Carla Ceni</t>
  </si>
  <si>
    <t>184.692.300-00</t>
  </si>
  <si>
    <t>Bento Gonçalves, 69/ 1204 - Ed. Maison Renoir</t>
  </si>
  <si>
    <t>99.010-010</t>
  </si>
  <si>
    <t>54 3312-5547</t>
  </si>
  <si>
    <t>carlaceni@yahoo.com.br</t>
  </si>
  <si>
    <t>Myriane Stella Scalco</t>
  </si>
  <si>
    <t>263.174.196-04</t>
  </si>
  <si>
    <t>Av. Padre Dehon, 177 apto 202</t>
  </si>
  <si>
    <t>Lavras</t>
  </si>
  <si>
    <t>37200-000</t>
  </si>
  <si>
    <t>msscalco@dag.ufla.br</t>
  </si>
  <si>
    <t>Claerto</t>
  </si>
  <si>
    <t>83.314.930/0038-39</t>
  </si>
  <si>
    <t>Rua Tiradentes, 94</t>
  </si>
  <si>
    <t xml:space="preserve">(49) 3433-0226 / 9989-8490 </t>
  </si>
  <si>
    <t>cclaerto@brturbo.com.br</t>
  </si>
  <si>
    <t>Clarice</t>
  </si>
  <si>
    <t>(49) 3433-0340</t>
  </si>
  <si>
    <t>psbjxxe@netxan.com.br</t>
  </si>
  <si>
    <t>52.661.634/0018-36</t>
  </si>
  <si>
    <t>(47) 3467-7999</t>
  </si>
  <si>
    <t xml:space="preserve"> CAJUMAR TRANSPORTES DE CARGAS LTDA </t>
  </si>
  <si>
    <t>82.173.071/0001-50</t>
  </si>
  <si>
    <t>Restaurante Princesa</t>
  </si>
  <si>
    <t>Michelle Elisabeth Barbosa</t>
  </si>
  <si>
    <t>Michelle Elisabeth Barbosa - EPP</t>
  </si>
  <si>
    <t>11.285.958/0001-92</t>
  </si>
  <si>
    <t>Av. Independência, 757</t>
  </si>
  <si>
    <t>Vila Jaboticabeira</t>
  </si>
  <si>
    <t>12031-000</t>
  </si>
  <si>
    <t>12 36325633</t>
  </si>
  <si>
    <t>loide.jb@hotmail.com.br</t>
  </si>
  <si>
    <t>CRH Indústria e Empreendimentos Ltda</t>
  </si>
  <si>
    <t>79.409.348/0001-97</t>
  </si>
  <si>
    <t>Rua Xavantes, 54</t>
  </si>
  <si>
    <t>89.203-900</t>
  </si>
  <si>
    <t>Universidade Católica Dom Bosco</t>
  </si>
  <si>
    <t>Ana Luiza</t>
  </si>
  <si>
    <t>Missão Salesiana de Mato Grosso</t>
  </si>
  <si>
    <t>03.226.149/0015-87</t>
  </si>
  <si>
    <t>Av. Tamandare, 6000</t>
  </si>
  <si>
    <t>79.002-970</t>
  </si>
  <si>
    <t>(67) 3029-4170 / 9267-1622</t>
  </si>
  <si>
    <t>Altair da Silva</t>
  </si>
  <si>
    <t>altair@ucdb.br</t>
  </si>
  <si>
    <t>engenheiraanaluiza@gmail.com</t>
  </si>
  <si>
    <t>(67) 8122-9915</t>
  </si>
  <si>
    <t>Mônica Cristina Costa Santiago</t>
  </si>
  <si>
    <t>024.278.967-64</t>
  </si>
  <si>
    <t>Rua Adriano 167, apto 402</t>
  </si>
  <si>
    <t>Todos os Santos</t>
  </si>
  <si>
    <t>21 8885-1369/2213-2921</t>
  </si>
  <si>
    <t>wherrer@yahoo.com</t>
  </si>
  <si>
    <t>Prefeitura de Atibaia</t>
  </si>
  <si>
    <t>José Pedro Lessi</t>
  </si>
  <si>
    <t>Prefeitura da Estância de Atibaia</t>
  </si>
  <si>
    <t>45.279.635/0001-08</t>
  </si>
  <si>
    <t>Avenida da Saudade, 252</t>
  </si>
  <si>
    <t>Atibaia</t>
  </si>
  <si>
    <t>12.940-560</t>
  </si>
  <si>
    <t>(11) 4414-2210</t>
  </si>
  <si>
    <t xml:space="preserve">Sandra Lia Tremanti </t>
  </si>
  <si>
    <t>compras@atibaia.sp.gov.br</t>
  </si>
  <si>
    <t>josepedro@atibaia.sp.gov.br</t>
  </si>
  <si>
    <t>(11) 4414-2606</t>
  </si>
  <si>
    <t>Condomínio La Perle Beira Mar</t>
  </si>
  <si>
    <t>Arno</t>
  </si>
  <si>
    <t>10.212.365/0001-33</t>
  </si>
  <si>
    <t>Av. Gov. Irineu Bornhausen, 3600</t>
  </si>
  <si>
    <t>88.025-200</t>
  </si>
  <si>
    <t>(48) 9101-1568</t>
  </si>
  <si>
    <t>condominiolaperle@yahoo.com.br</t>
  </si>
  <si>
    <t>Angeloni</t>
  </si>
  <si>
    <t>Karoline</t>
  </si>
  <si>
    <t>A. Angeloni &amp; Cia Ltda</t>
  </si>
  <si>
    <t>Av. Governador Ivo Silveira, 2445</t>
  </si>
  <si>
    <t>88.085-001</t>
  </si>
  <si>
    <t>karoline.schmitz@angeloni.com.br</t>
  </si>
  <si>
    <t>César Pacheco</t>
  </si>
  <si>
    <t>(47) 3451-2415 / 3275-7900</t>
  </si>
  <si>
    <t>(48) 3461-7546</t>
  </si>
  <si>
    <t>Madville</t>
  </si>
  <si>
    <t>Gmad Madville Suprimentos para Móveis Ltda</t>
  </si>
  <si>
    <t>07.062.174/0001-28</t>
  </si>
  <si>
    <t>Rua Anita Garibaldi, 2417</t>
  </si>
  <si>
    <t>89.203-301</t>
  </si>
  <si>
    <t>(47) 9926-1603</t>
  </si>
  <si>
    <t>86.646.984/0016-96</t>
  </si>
  <si>
    <t>cesar.pacheco@angeloni.com.br / cristiano.cereser@angeloni.com.br / karoline.schmitz@angeloni.com.br</t>
  </si>
  <si>
    <t>Prefeitura de Capão da Canoa</t>
  </si>
  <si>
    <t>Prefeitura Municipal de Capão da Canoa</t>
  </si>
  <si>
    <t>90.836.693/0001-40</t>
  </si>
  <si>
    <t>Av. Paraguassu, 1881</t>
  </si>
  <si>
    <t>Capão da Canoa</t>
  </si>
  <si>
    <t>95.555-000</t>
  </si>
  <si>
    <t>Prefeitura de Itatiaiuçu</t>
  </si>
  <si>
    <t>Ailton</t>
  </si>
  <si>
    <t>Prefeitura Municipal de Itatiaiuçu</t>
  </si>
  <si>
    <t>18.691.766/0001-25</t>
  </si>
  <si>
    <t>Praça Antonio Quirino da Silva, 404</t>
  </si>
  <si>
    <t>Itatiaiuçu</t>
  </si>
  <si>
    <t>35.685-000</t>
  </si>
  <si>
    <t xml:space="preserve">(31) 3572-1244 </t>
  </si>
  <si>
    <t>ailtonadrianoslv@gmail.com / compras@itatiaiucu.mg.gov.br</t>
  </si>
  <si>
    <t>Audeni Souza</t>
  </si>
  <si>
    <t>Rua Sete de Setembro, 24</t>
  </si>
  <si>
    <t>Juazeiro</t>
  </si>
  <si>
    <t>48903-670</t>
  </si>
  <si>
    <t>(47) 9972-8073 / 3426-9993</t>
  </si>
  <si>
    <t>ricardo@grupoliberato.com / financeiro.infra@grupoliberato.com</t>
  </si>
  <si>
    <t>ricardo@grupoliberato.com</t>
  </si>
  <si>
    <t>89.207-101</t>
  </si>
  <si>
    <t>Guanabara</t>
  </si>
  <si>
    <t>Rua Graciosa, 1092 sala 2</t>
  </si>
  <si>
    <t>13.359.795/0001-70</t>
  </si>
  <si>
    <t>Liberato Comercial e Instaladora Ltda - ME</t>
  </si>
  <si>
    <t>Liberato Infraestrutura</t>
  </si>
  <si>
    <t>Rodolfo</t>
  </si>
  <si>
    <t>compras@cosmopolis.sp.gov.br</t>
  </si>
  <si>
    <t>(19) 3812-8000</t>
  </si>
  <si>
    <t>São Lucas Ecomax</t>
  </si>
  <si>
    <t>Priscila - Raffcom</t>
  </si>
  <si>
    <t>CIB - Clínica de Imagem Brusque</t>
  </si>
  <si>
    <t>04.101.755/0002-14</t>
  </si>
  <si>
    <t>Pastor Sandrescky, 160</t>
  </si>
  <si>
    <t>88.350-040</t>
  </si>
  <si>
    <t>(47) 3351-0727</t>
  </si>
  <si>
    <t>producao@raffcom.com.br</t>
  </si>
  <si>
    <t>vanessa@saolucasecomax.com.br</t>
  </si>
  <si>
    <t>(47) 3348-7060</t>
  </si>
  <si>
    <t>Carolina Richter Song</t>
  </si>
  <si>
    <t>Carolina</t>
  </si>
  <si>
    <t>062.033.689-70</t>
  </si>
  <si>
    <t xml:space="preserve">Rua Princesa Isabel, 74 </t>
  </si>
  <si>
    <t>89.201-270</t>
  </si>
  <si>
    <t>(47) 3433-3149 / 3029-0934 / 9964-6490</t>
  </si>
  <si>
    <t>carolsongf@hotmail.com</t>
  </si>
  <si>
    <t>Ana Paula Barreira Botelho</t>
  </si>
  <si>
    <t>090.758.637-64</t>
  </si>
  <si>
    <t>Rua Monte Aprazível, 31 bl B</t>
  </si>
  <si>
    <t>Vila Nova Conceição</t>
  </si>
  <si>
    <t>São Paulo SP</t>
  </si>
  <si>
    <t>11 99277-1595/5501-7700/5501-6766</t>
  </si>
  <si>
    <t>anapaulabbotelho@yahoo.com.br</t>
  </si>
  <si>
    <t>Maria Estela Brocardo Lopes</t>
  </si>
  <si>
    <t>465.018.789-34</t>
  </si>
  <si>
    <t>Erval Velho</t>
  </si>
  <si>
    <t>BR 282 Km 375</t>
  </si>
  <si>
    <t>89613-000</t>
  </si>
  <si>
    <t>restaurantedogringo@gmail.com</t>
  </si>
  <si>
    <t>Fiji Bar</t>
  </si>
  <si>
    <t>Nice</t>
  </si>
  <si>
    <t xml:space="preserve"> Nadir Martins Moraes, 788 </t>
  </si>
  <si>
    <t>89.214-585</t>
  </si>
  <si>
    <t>nice@scbrokers.com.br</t>
  </si>
  <si>
    <t>47 3029-3030</t>
  </si>
  <si>
    <t>CRW Plásticos</t>
  </si>
  <si>
    <t>Thais (Ag. Tellus)</t>
  </si>
  <si>
    <t>CRW Plásticos Joinville S/A</t>
  </si>
  <si>
    <t>02.111.314/0001-97</t>
  </si>
  <si>
    <t>Rua Edmundo Doubrawa, 820</t>
  </si>
  <si>
    <t>Pirabeiraba</t>
  </si>
  <si>
    <t>(47) 3026-6561 (Ag, Tellus) / 3177-0500 (CRW)</t>
  </si>
  <si>
    <t>orcamento@agenciatellus.com.br</t>
  </si>
  <si>
    <t>Eliane Borba</t>
  </si>
  <si>
    <t>(47) 3477-0500</t>
  </si>
  <si>
    <t>eborba@crwplasticos.com</t>
  </si>
  <si>
    <t>Festas Criativas</t>
  </si>
  <si>
    <t>Julie</t>
  </si>
  <si>
    <t>Julie Anna de Wander Lopes ME</t>
  </si>
  <si>
    <t>07.202.133/0001-90</t>
  </si>
  <si>
    <t>St. SMPW Quadra 05 Conjunto 09 Lote 08</t>
  </si>
  <si>
    <t>Nucleo Bandeirante</t>
  </si>
  <si>
    <t>Brasilia</t>
  </si>
  <si>
    <t>71.735-509</t>
  </si>
  <si>
    <t>juliewl@hotmail.com</t>
  </si>
  <si>
    <t>Marlete</t>
  </si>
  <si>
    <t>financeiro@festascriativas.com.br</t>
  </si>
  <si>
    <t>(61) 3568-2289 / 3568-0055 / 8168-2100</t>
  </si>
  <si>
    <t>(61) 3568-0055 / 7816-3903</t>
  </si>
  <si>
    <t>Marcos Guimarães</t>
  </si>
  <si>
    <t>Porto Belo</t>
  </si>
  <si>
    <t>Fundação Municipal de Turismo de Porto Belo</t>
  </si>
  <si>
    <t>13.102.858/0001-09</t>
  </si>
  <si>
    <t>Av. Governador Celso Ramos, 1492</t>
  </si>
  <si>
    <t>88.210-000</t>
  </si>
  <si>
    <t>(47) 3369-5638</t>
  </si>
  <si>
    <t>marcaoguima@hotmail.com</t>
  </si>
  <si>
    <t>Floricultura e Bazar Gravetus</t>
  </si>
  <si>
    <t>Nadia</t>
  </si>
  <si>
    <t>Floricultura e Bazar Gravetus Ltda</t>
  </si>
  <si>
    <t>07.867.908/0002-27</t>
  </si>
  <si>
    <t>Rua Dr. Paula Xavier, 1199</t>
  </si>
  <si>
    <t>84.010-270</t>
  </si>
  <si>
    <t>nadia@gravetus.com.br</t>
  </si>
  <si>
    <t>(42) 3025-1999</t>
  </si>
  <si>
    <t>cobranca@kamylus.com.br</t>
  </si>
  <si>
    <t>Christopher Cordeiro</t>
  </si>
  <si>
    <t>Christopher</t>
  </si>
  <si>
    <t>Christopher de Lima Nunes Cordeiro</t>
  </si>
  <si>
    <t>966.910.005-44</t>
  </si>
  <si>
    <t>Rua Joaquim Lima, 62</t>
  </si>
  <si>
    <t>Candeal</t>
  </si>
  <si>
    <t>48.710-000</t>
  </si>
  <si>
    <t>(75) 8195-0661</t>
  </si>
  <si>
    <t>chrislcordeiro@hotmail.com</t>
  </si>
  <si>
    <t>Av. Desembargador Moreira, 2800 – Sala 504</t>
  </si>
  <si>
    <t xml:space="preserve">Dionisio Torres </t>
  </si>
  <si>
    <t>60.170-002</t>
  </si>
  <si>
    <t>(85) 3268-2313 - 3268-1167 - 9141-0075</t>
  </si>
  <si>
    <t>L'Apparato Arte e Design</t>
  </si>
  <si>
    <t>Beju Atelier de Artigos Pessoais e Decoração Ltda Me</t>
  </si>
  <si>
    <t>08.726.719/0001-16</t>
  </si>
  <si>
    <t>Rua Camboriu, 166</t>
  </si>
  <si>
    <t>Victor Konder</t>
  </si>
  <si>
    <t xml:space="preserve">Blumenau </t>
  </si>
  <si>
    <t>89.012-160</t>
  </si>
  <si>
    <t>comercial@lapparato.com.br</t>
  </si>
  <si>
    <t>(47) 3276-0181</t>
  </si>
  <si>
    <t>47 3276-0181</t>
  </si>
  <si>
    <t>255 364 547</t>
  </si>
  <si>
    <t>vanessa@terraplenagemhardt.com.br</t>
  </si>
  <si>
    <t>(47) 3326-4001/ 9971-7478</t>
  </si>
  <si>
    <t>Prefeitura de Nepomuceno</t>
  </si>
  <si>
    <t>Mírian</t>
  </si>
  <si>
    <t>18.244.350/0001-69</t>
  </si>
  <si>
    <t>Pç. Padre José, 180</t>
  </si>
  <si>
    <t>Nepomuceno</t>
  </si>
  <si>
    <t>37.250-000</t>
  </si>
  <si>
    <t>(35) 3861-3838/ 9805-0610</t>
  </si>
  <si>
    <t>mirianh3@hotmail.com</t>
  </si>
  <si>
    <t>Ana Célia</t>
  </si>
  <si>
    <t>fazenda@nepomuceno.mg.gov.br</t>
  </si>
  <si>
    <t>(35) 3861-3693</t>
  </si>
  <si>
    <t>(41) 3287-7131 / (33) 8865-3012 Magno</t>
  </si>
  <si>
    <t>Prefeitura Municipal de Três Arroios</t>
  </si>
  <si>
    <t>Maria Cristina</t>
  </si>
  <si>
    <t>92.453.810/0001-11</t>
  </si>
  <si>
    <t>Rua João Nahner, 155</t>
  </si>
  <si>
    <t>Três Arroios</t>
  </si>
  <si>
    <t>99.725-000</t>
  </si>
  <si>
    <t>(54) 3526-1122</t>
  </si>
  <si>
    <t>miriamrm@uol.com.br</t>
  </si>
  <si>
    <t>Gilberto Carlos Klein</t>
  </si>
  <si>
    <t>Nelson Marfil Filho</t>
  </si>
  <si>
    <t>Miriam Rufino</t>
  </si>
  <si>
    <t>058.564.368-73</t>
  </si>
  <si>
    <t>Av. Omer Daibert, 01 quadra c 276</t>
  </si>
  <si>
    <t>Terra Nova II</t>
  </si>
  <si>
    <t>09820-680</t>
  </si>
  <si>
    <t>(11) 4347-9016</t>
  </si>
  <si>
    <t>Prefeitura Municipal de Contenda</t>
  </si>
  <si>
    <t>76.105.519/0001-04</t>
  </si>
  <si>
    <t xml:space="preserve">Av. João Franco, 400 </t>
  </si>
  <si>
    <t>Contenda</t>
  </si>
  <si>
    <t>(41) 3625-1212</t>
  </si>
  <si>
    <t>Agroflora</t>
  </si>
  <si>
    <t>Agroflora Jardins</t>
  </si>
  <si>
    <t>Eua XV de Novembro 2215</t>
  </si>
  <si>
    <t>(47) 3453-2493</t>
  </si>
  <si>
    <t>falecom@agroflorajardins.com.br</t>
  </si>
  <si>
    <t>Hanke Materiais e Serviços Elétricos</t>
  </si>
  <si>
    <t>Elvio</t>
  </si>
  <si>
    <t>Antonio Hanke Materiais e Serviços Elétricos ME</t>
  </si>
  <si>
    <t>13.602.991/0001-24</t>
  </si>
  <si>
    <t>Rua dos Canários, 414</t>
  </si>
  <si>
    <t>85.509-160</t>
  </si>
  <si>
    <t>(46) 3225-4636</t>
  </si>
  <si>
    <t>tayanebertolla@hotmail.com</t>
  </si>
  <si>
    <t>Tayane</t>
  </si>
  <si>
    <t>LE28</t>
  </si>
  <si>
    <t>LE29</t>
  </si>
  <si>
    <t>LE30VM</t>
  </si>
  <si>
    <t>LE30BC</t>
  </si>
  <si>
    <t>LE30DR</t>
  </si>
  <si>
    <t>AD01P</t>
  </si>
  <si>
    <t>Mon Petit</t>
  </si>
  <si>
    <t>CCJ Comércio e Confecção de Roupas Ltda</t>
  </si>
  <si>
    <t>03.370.158/0001-41</t>
  </si>
  <si>
    <t>90.376.916-55</t>
  </si>
  <si>
    <t>Av. Tiradentes, 1670</t>
  </si>
  <si>
    <t>Rodocentro</t>
  </si>
  <si>
    <t>86.071-000</t>
  </si>
  <si>
    <t>(43) 3323-1366</t>
  </si>
  <si>
    <t>jannani@me.com</t>
  </si>
  <si>
    <t>Leticia Silveira Nomura</t>
  </si>
  <si>
    <t>Leticia</t>
  </si>
  <si>
    <t>034.246.919-33</t>
  </si>
  <si>
    <t xml:space="preserve">Rua das Figueiras, 30 - Condomínio Saulo Ramos </t>
  </si>
  <si>
    <t>Canto da Lagoa</t>
  </si>
  <si>
    <t>Ctt Thais Pasin</t>
  </si>
  <si>
    <t>Jonathan</t>
  </si>
  <si>
    <t>Silvestre Park Hotel</t>
  </si>
  <si>
    <t>Denise Macedo</t>
  </si>
  <si>
    <t>Avelar de Morais Macedo e Cia Ltda EPP</t>
  </si>
  <si>
    <t>37.641.263/0001-90</t>
  </si>
  <si>
    <t>10.249.189-5</t>
  </si>
  <si>
    <t>Av. Thermas Park SN</t>
  </si>
  <si>
    <t>Setor Pauzanes</t>
  </si>
  <si>
    <t>Rio Verde</t>
  </si>
  <si>
    <t>75.903-020</t>
  </si>
  <si>
    <t>64 3621-0015/99878828</t>
  </si>
  <si>
    <t>denisecmacedo@gmail.com</t>
  </si>
  <si>
    <t>Átrio Presentes</t>
  </si>
  <si>
    <t>Djanira</t>
  </si>
  <si>
    <t>Atrio Comercio de Presentes e Jóias Taciane Ltda</t>
  </si>
  <si>
    <t>00.747.291/0001-86</t>
  </si>
  <si>
    <t>Rua Gavião Peixoto, 183 Js 101/102</t>
  </si>
  <si>
    <t>Icaraí</t>
  </si>
  <si>
    <t>24.230-091</t>
  </si>
  <si>
    <t>djanira@atriopresentes.com.br</t>
  </si>
  <si>
    <t>21 2710-3099</t>
  </si>
  <si>
    <t>Priscila</t>
  </si>
  <si>
    <t>financeiro@atriopresentes.com.br</t>
  </si>
  <si>
    <t>V. R. Participações</t>
  </si>
  <si>
    <t>Marcia</t>
  </si>
  <si>
    <t>V. R. Comercio de mercadorias em Geram Ltda</t>
  </si>
  <si>
    <t>05.314.656/0001-00</t>
  </si>
  <si>
    <t>165/0168923</t>
  </si>
  <si>
    <t>Rua Frederico Dhil, 7320</t>
  </si>
  <si>
    <t>Estela Maris</t>
  </si>
  <si>
    <t>Alvorada</t>
  </si>
  <si>
    <t>94.810-240</t>
  </si>
  <si>
    <t>51 3411-7849</t>
  </si>
  <si>
    <t>participacoes2002@yahoo.com.br</t>
  </si>
  <si>
    <t>Valdeci Rodrigues</t>
  </si>
  <si>
    <t>51 3442-1892</t>
  </si>
  <si>
    <t>Estação Buritis</t>
  </si>
  <si>
    <t>Célio/Mário</t>
  </si>
  <si>
    <t>Av. Pastor Mário Werneck, 1911 Lj 04</t>
  </si>
  <si>
    <t>04.234.650/0001-52</t>
  </si>
  <si>
    <t>062112657.00-78</t>
  </si>
  <si>
    <t>Estação Buritis Ltda</t>
  </si>
  <si>
    <t>Estoril</t>
  </si>
  <si>
    <t>30.455-610</t>
  </si>
  <si>
    <t>31 3378-7024</t>
  </si>
  <si>
    <t>estacaoburitis@hotmail.com</t>
  </si>
  <si>
    <t>Célio</t>
  </si>
  <si>
    <t>31 2515-0171</t>
  </si>
  <si>
    <t>ADS Materiais Elétricos</t>
  </si>
  <si>
    <t>ADS Materiais Elétricos Ltda</t>
  </si>
  <si>
    <t>14.244.674/0001-46</t>
  </si>
  <si>
    <t>Rua Santa Ifigênia, 718</t>
  </si>
  <si>
    <t>01.207-000</t>
  </si>
  <si>
    <t>11 3333-1460</t>
  </si>
  <si>
    <t>nfe@adseletrica.com</t>
  </si>
  <si>
    <t>adriana@adseletrica.com</t>
  </si>
  <si>
    <t>11 3331-9695</t>
  </si>
  <si>
    <t>Supermercados Paraiso</t>
  </si>
  <si>
    <t>Ronaldo</t>
  </si>
  <si>
    <t>Assis e Santos Araçatuba Ltda ME</t>
  </si>
  <si>
    <t>Rua Floriano Peixoto, 1080</t>
  </si>
  <si>
    <t>17 3022-5106</t>
  </si>
  <si>
    <t>multistil@hotmail.com</t>
  </si>
  <si>
    <t>17 3022-5206</t>
  </si>
  <si>
    <t>10.323.571/0001-10</t>
  </si>
  <si>
    <t>Armarinhos Larose</t>
  </si>
  <si>
    <t>Antonio Carlos Larose</t>
  </si>
  <si>
    <t>Armarinhos Larose Ltda</t>
  </si>
  <si>
    <t>67.687.319/0001-08</t>
  </si>
  <si>
    <t>Rua Dom Pedro II, 165</t>
  </si>
  <si>
    <t>13.465-040</t>
  </si>
  <si>
    <t>19 3408-8899</t>
  </si>
  <si>
    <t>armarinhoslarose@uol.com.br</t>
  </si>
  <si>
    <t>Antonio</t>
  </si>
  <si>
    <t>19 3408-8898</t>
  </si>
  <si>
    <t>Jeito de Ser Cristão</t>
  </si>
  <si>
    <t>Rodrigo de Castro Garcia</t>
  </si>
  <si>
    <t>Rodrigo de Castro Garcia 13953840886</t>
  </si>
  <si>
    <t>165.207.862-113</t>
  </si>
  <si>
    <t>16.572.176/0001-58</t>
  </si>
  <si>
    <t>Rua Dom Pedro II, 1169</t>
  </si>
  <si>
    <t>Conserva</t>
  </si>
  <si>
    <t>13.466-000</t>
  </si>
  <si>
    <t>19 3029-6830</t>
  </si>
  <si>
    <t>rodrigo@oyapoc.com.br</t>
  </si>
  <si>
    <t>19 9199-8475</t>
  </si>
  <si>
    <t>Suelly's</t>
  </si>
  <si>
    <t>By Suelly's Comercio e Representações Ltda ME</t>
  </si>
  <si>
    <t>Sueli Bahia</t>
  </si>
  <si>
    <t>04.157.455/0001-76</t>
  </si>
  <si>
    <t>Rua das Laranjeiras, 43 Lj 26</t>
  </si>
  <si>
    <t>Laranjeiras</t>
  </si>
  <si>
    <t>22.240-070</t>
  </si>
  <si>
    <t>21 2225-7191</t>
  </si>
  <si>
    <t>suelibahia@terra.com.br</t>
  </si>
  <si>
    <t>Detalhes Decoração</t>
  </si>
  <si>
    <t>Celi</t>
  </si>
  <si>
    <t>M C C Maia Saldanha ME</t>
  </si>
  <si>
    <t>13.528.364/0001-90</t>
  </si>
  <si>
    <t>20.248.668-0</t>
  </si>
  <si>
    <t>Rua Anibal Brandão, 361 Lj 361B</t>
  </si>
  <si>
    <t>59.151-800</t>
  </si>
  <si>
    <t>84 2010-6488</t>
  </si>
  <si>
    <t>detalhes2011@hotmail.com</t>
  </si>
  <si>
    <t>Donna Casa</t>
  </si>
  <si>
    <t>Maylan</t>
  </si>
  <si>
    <t>Donna Casa Comércio de presentes Ltda</t>
  </si>
  <si>
    <t>06.371.503/000150</t>
  </si>
  <si>
    <t>20.097.880-2</t>
  </si>
  <si>
    <t>Av. Bernardo Vieira, 3775 - Lj 333/333A Midway Mall</t>
  </si>
  <si>
    <t>Tirol</t>
  </si>
  <si>
    <t>Natal</t>
  </si>
  <si>
    <t>59.015-450</t>
  </si>
  <si>
    <t>84 3344-4352</t>
  </si>
  <si>
    <t>donnacasaltda@gmail.com</t>
  </si>
  <si>
    <t>Monalisa</t>
  </si>
  <si>
    <t>Estrutura em Aço e Usinagem N. S. de Fátima</t>
  </si>
  <si>
    <t>Tercina Flora de Jesus Santos Pinhan EPP</t>
  </si>
  <si>
    <t>14.066.892/0001-38</t>
  </si>
  <si>
    <t>Rua Joaquim Paula Cruz, 629</t>
  </si>
  <si>
    <t>Jd Santa Ursula</t>
  </si>
  <si>
    <t>Aguai</t>
  </si>
  <si>
    <t>19 3652-7084</t>
  </si>
  <si>
    <t>pinheirosilvag@bol.com.br</t>
  </si>
  <si>
    <t>Pousada Lagoa das Conchas</t>
  </si>
  <si>
    <t>Baltazar</t>
  </si>
  <si>
    <t>Pousada Lagoa das Conchas Ltda ME</t>
  </si>
  <si>
    <t>08.951.805/0001-22</t>
  </si>
  <si>
    <t>Rod. Emanuel Pinheiro SN Km 58</t>
  </si>
  <si>
    <t>Coxipozinho</t>
  </si>
  <si>
    <t>Chapada dos Guimarães</t>
  </si>
  <si>
    <t>78.195-000</t>
  </si>
  <si>
    <t>65 8111-6474</t>
  </si>
  <si>
    <t>baltazarurich@terra.com.br</t>
  </si>
  <si>
    <t>Raquel presentes</t>
  </si>
  <si>
    <t>Raquel Ferraz</t>
  </si>
  <si>
    <t>Raquel Ferraz Marques Decorações ME</t>
  </si>
  <si>
    <t>09.660.599/0001-64</t>
  </si>
  <si>
    <t>10.431.855-1</t>
  </si>
  <si>
    <t>Rua Adelino Roque 620 Sl01</t>
  </si>
  <si>
    <t>Bela Vista de Goiás</t>
  </si>
  <si>
    <t>75.240-000</t>
  </si>
  <si>
    <t>62 3551-1851</t>
  </si>
  <si>
    <t>raquelempresabvg@hotmail.com</t>
  </si>
  <si>
    <t>Gisele Bastos</t>
  </si>
  <si>
    <t>Gisele</t>
  </si>
  <si>
    <t>Gisele Cristina de Lemos Bastos</t>
  </si>
  <si>
    <t>844.089.799-53</t>
  </si>
  <si>
    <t>RG 4.634.639-2</t>
  </si>
  <si>
    <t>Rua Mal Cerejo, 601 Bl 2 ap 302</t>
  </si>
  <si>
    <t>Freguesia</t>
  </si>
  <si>
    <t>22.743-380</t>
  </si>
  <si>
    <t>21 2133-6395/ 2101-6155 / 3042-9574</t>
  </si>
  <si>
    <t>gisele.bastos@globo.com</t>
  </si>
  <si>
    <t>Jane passos</t>
  </si>
  <si>
    <t>contato@boutiquedecriacoes.com.br</t>
  </si>
  <si>
    <t>Maria Helena do Nascimento</t>
  </si>
  <si>
    <t>11 7769-7382</t>
  </si>
  <si>
    <t>Flores deLili</t>
  </si>
  <si>
    <t xml:space="preserve">Natália </t>
  </si>
  <si>
    <t>Flores de Lili Eirele</t>
  </si>
  <si>
    <t>08.431.972/0001-42</t>
  </si>
  <si>
    <t>001023024.00-82</t>
  </si>
  <si>
    <t>Rua Curitiba 1595</t>
  </si>
  <si>
    <t>30.170-122</t>
  </si>
  <si>
    <t>31 7132-0661</t>
  </si>
  <si>
    <t>nataliacancadoxisto@gmail.com</t>
  </si>
  <si>
    <t>Bráulio Brarbosa Ambientações</t>
  </si>
  <si>
    <t>Bráulio</t>
  </si>
  <si>
    <t>Bráulio B. Barros ME</t>
  </si>
  <si>
    <t>09.618.367/0001-48</t>
  </si>
  <si>
    <t>Rua Julia Aragão 350/01</t>
  </si>
  <si>
    <t>Novo</t>
  </si>
  <si>
    <t>81 9827-1882</t>
  </si>
  <si>
    <t>arquiteturabr@hotmail.com</t>
  </si>
  <si>
    <t>Agencia de Eventos Branca Vieira</t>
  </si>
  <si>
    <t>Nemora/Mª Aparecida</t>
  </si>
  <si>
    <t>Maria Aparecida Vieira &amp; Cia Ltda ME</t>
  </si>
  <si>
    <t>11.379.074/0001-05</t>
  </si>
  <si>
    <t>Rua Comandante Vicente de Paula, 123</t>
  </si>
  <si>
    <t>Setor Serrinha</t>
  </si>
  <si>
    <t>Redenção</t>
  </si>
  <si>
    <t>68.550-000</t>
  </si>
  <si>
    <t>94 3424-1850</t>
  </si>
  <si>
    <t>nemora.simey@hotmail.com</t>
  </si>
  <si>
    <t>Sandra Esmeralda Luiz</t>
  </si>
  <si>
    <t>471.389.639-04</t>
  </si>
  <si>
    <t>48 9959-4485</t>
  </si>
  <si>
    <t>Deli &amp; Cia</t>
  </si>
  <si>
    <t>Mário Phiton</t>
  </si>
  <si>
    <t>Deli &amp; C. I. A. Delicatessen Ltda</t>
  </si>
  <si>
    <t>08.957.752/0001-57</t>
  </si>
  <si>
    <t>Av. Euclides da Cunha 79</t>
  </si>
  <si>
    <t>Graça</t>
  </si>
  <si>
    <t>40.150-120</t>
  </si>
  <si>
    <t>71 3617-8686/9973-0323/9973-0295</t>
  </si>
  <si>
    <t>mphiton@terra.com.br</t>
  </si>
  <si>
    <t>Shopping Kilar</t>
  </si>
  <si>
    <t>Saga Comércio de Móveis e Decorações Ltda Epp</t>
  </si>
  <si>
    <t>07.587.643/0001-22</t>
  </si>
  <si>
    <t>LRG Benjamin Constant 595</t>
  </si>
  <si>
    <t>88.015-390</t>
  </si>
  <si>
    <t>48 3028-3044</t>
  </si>
  <si>
    <t>fatima@kilar.com.br</t>
  </si>
  <si>
    <t>Nerilda Tavares Coiffeur e Butique</t>
  </si>
  <si>
    <t>Nerilda</t>
  </si>
  <si>
    <t>Nerilda Tavares Coiffeur e Butique Ltda ME</t>
  </si>
  <si>
    <t>05.953.521/0001-87</t>
  </si>
  <si>
    <t>Av. Dr Mario Guimarães, 533 Ljs 03 e 05 Terreo</t>
  </si>
  <si>
    <t>Nova iguaçu</t>
  </si>
  <si>
    <t>26.255-230</t>
  </si>
  <si>
    <t>21 2668-1386/ 7894-6306</t>
  </si>
  <si>
    <t>nerildatavares@uol.com.br</t>
  </si>
  <si>
    <t>Complemento Casa</t>
  </si>
  <si>
    <t>Laura</t>
  </si>
  <si>
    <t>R3 Comércio varejista de Móveis e Artigos para Decoração Ltda Epp</t>
  </si>
  <si>
    <t>13.753.948/0001-60</t>
  </si>
  <si>
    <t>Av. Dorival Marcondes Godoy 285 Lj Area 3</t>
  </si>
  <si>
    <t>Fazenda Castelo</t>
  </si>
  <si>
    <t>Resende</t>
  </si>
  <si>
    <t>27.535-320</t>
  </si>
  <si>
    <t>24 3355-1010/9998-2006</t>
  </si>
  <si>
    <t>complementocasa@hotmail.com</t>
  </si>
  <si>
    <t>Floricultura carmem</t>
  </si>
  <si>
    <t>Carmen Ferreira EPP</t>
  </si>
  <si>
    <t>72.354.400/0001-06</t>
  </si>
  <si>
    <t>Av. Nereu Ramos SN Ed. D. Manoel V</t>
  </si>
  <si>
    <t>Meia Praia</t>
  </si>
  <si>
    <t>47 3368-4313/3368-4996/8838-8894</t>
  </si>
  <si>
    <t>floriculturacarmem@hotmail.com</t>
  </si>
  <si>
    <t>Florifesta Floricultura</t>
  </si>
  <si>
    <t>Sebastião Custodio</t>
  </si>
  <si>
    <t>E M B Custodio ME</t>
  </si>
  <si>
    <t>73.744.781/0001-00</t>
  </si>
  <si>
    <t>13.149.687-5</t>
  </si>
  <si>
    <t xml:space="preserve"> Rua Vinte e Oito de Outrubro 2493</t>
  </si>
  <si>
    <t>Mirassol D'oeste</t>
  </si>
  <si>
    <t>78280-000</t>
  </si>
  <si>
    <t>65 3241-2565</t>
  </si>
  <si>
    <t>florifesta_floricultura@hotmail.com</t>
  </si>
  <si>
    <t>Romero Brito Galeria café Importação e Exportação</t>
  </si>
  <si>
    <t>Badaro Art Caffe Conceito Importadora e Exportadora Ltda ME</t>
  </si>
  <si>
    <t>12.037.697/0001-54</t>
  </si>
  <si>
    <t>Rua Libero Badaro 408</t>
  </si>
  <si>
    <t>01.008-000</t>
  </si>
  <si>
    <t>11 4193-2580</t>
  </si>
  <si>
    <t>logichome_r@logic.adm.br</t>
  </si>
  <si>
    <t>11 4193-2580/3846-9888</t>
  </si>
  <si>
    <t>Castor Materiais para Construção</t>
  </si>
  <si>
    <t>AJM Castor materiais para Construção Ltda ME</t>
  </si>
  <si>
    <t>01.698.396/0001-55</t>
  </si>
  <si>
    <t>Rodobeef Transportes e Logística</t>
  </si>
  <si>
    <t>Cristiani</t>
  </si>
  <si>
    <t>Rodobeef Transportes e Logística Ltda</t>
  </si>
  <si>
    <t>13.021.731/0001-65</t>
  </si>
  <si>
    <t>Rua Humberto de campos 1301</t>
  </si>
  <si>
    <t>Andradina</t>
  </si>
  <si>
    <t>16.901-012</t>
  </si>
  <si>
    <t>67 35223273/9295-2921</t>
  </si>
  <si>
    <t>cristiani@flexoart.com.br</t>
  </si>
  <si>
    <t>Artemãos</t>
  </si>
  <si>
    <t>Márcia Pedrinha de Almeida ME</t>
  </si>
  <si>
    <t xml:space="preserve">Márcia Pedrinha de Almeida </t>
  </si>
  <si>
    <t>01.480.376/0001-03</t>
  </si>
  <si>
    <t>15194283-8</t>
  </si>
  <si>
    <t>Trav. Benjamin Constant, 1158</t>
  </si>
  <si>
    <t>66.035-060</t>
  </si>
  <si>
    <t>91 3223-2875</t>
  </si>
  <si>
    <t>m_pedrinha@yahoo.com.br</t>
  </si>
  <si>
    <t>Márcia Pedrinha de Almeida</t>
  </si>
  <si>
    <t>Maria Fulô</t>
  </si>
  <si>
    <t>Paula Dias</t>
  </si>
  <si>
    <t>Maria Fulô Florista Ltda ME</t>
  </si>
  <si>
    <t>05.613.557/0001-11</t>
  </si>
  <si>
    <t>030263530</t>
  </si>
  <si>
    <t>Rua Barão de Contendas, 79</t>
  </si>
  <si>
    <t>Graças</t>
  </si>
  <si>
    <t>52.050-330</t>
  </si>
  <si>
    <t>atendimento@mariafulodecoracoes.com.br</t>
  </si>
  <si>
    <t>81 3427-1134</t>
  </si>
  <si>
    <t>Ivana Alves Siqueira</t>
  </si>
  <si>
    <t>Siqueira &amp; Terra Interiores Ltda ME</t>
  </si>
  <si>
    <t>15.100.887/0001-67</t>
  </si>
  <si>
    <t>001920535.00-10</t>
  </si>
  <si>
    <t>Rua Marechal Deodoro, 35</t>
  </si>
  <si>
    <t>38.400-210</t>
  </si>
  <si>
    <t>ivanasiqueira@hotmail.com</t>
  </si>
  <si>
    <t>Ivana</t>
  </si>
  <si>
    <t>34 3236-4170/9123-6928</t>
  </si>
  <si>
    <t>Casalinda Interiores</t>
  </si>
  <si>
    <t>Valdeci</t>
  </si>
  <si>
    <t>01.721.185/0001-96</t>
  </si>
  <si>
    <t>702343468.00-64</t>
  </si>
  <si>
    <t>PC Adolfo Fonseca 77</t>
  </si>
  <si>
    <t>38.400-152</t>
  </si>
  <si>
    <t>34 32558114/9821-2207</t>
  </si>
  <si>
    <t>casalindainteriores@yahoo.com.br</t>
  </si>
  <si>
    <t>Papelaria Atalaia</t>
  </si>
  <si>
    <t>Noeli</t>
  </si>
  <si>
    <t>Kamila Etienne Um Ann ME</t>
  </si>
  <si>
    <t>17.300.933/0001-05</t>
  </si>
  <si>
    <t>13.470.998-5</t>
  </si>
  <si>
    <t>Av. Brasil, 610 W</t>
  </si>
  <si>
    <t>Tangara da Serra</t>
  </si>
  <si>
    <t>78.300-000</t>
  </si>
  <si>
    <t>65 3326-2617</t>
  </si>
  <si>
    <t>atalaiatga@hotmail.com</t>
  </si>
  <si>
    <t>Kamila</t>
  </si>
  <si>
    <t>Condominio Residencial Villa di Firenze</t>
  </si>
  <si>
    <t>Marco</t>
  </si>
  <si>
    <t>Rua Gomes Cardim, 657</t>
  </si>
  <si>
    <t>03.050-000</t>
  </si>
  <si>
    <t>11 4328-0161/99484-4586/4327-0161</t>
  </si>
  <si>
    <t>marco_felippe@hotmail.com</t>
  </si>
  <si>
    <t>Babilonia</t>
  </si>
  <si>
    <t>A&amp;O Comércio de Produtos para Bem Estar Ltda ME</t>
  </si>
  <si>
    <t>08.967.665/0001-80</t>
  </si>
  <si>
    <t>R. Calçada Flor de Linho 20 Lj 02 Terreo</t>
  </si>
  <si>
    <t>06.453-006</t>
  </si>
  <si>
    <t>11 4197-1567</t>
  </si>
  <si>
    <t>thabata@aromasbabilonia.com.br</t>
  </si>
  <si>
    <t>Dyanna Presentes</t>
  </si>
  <si>
    <t>Dyana Rodrigues</t>
  </si>
  <si>
    <t>13.522.562/0001-47</t>
  </si>
  <si>
    <t>Dianna Maria Pereira Rodrigues 83518762249</t>
  </si>
  <si>
    <t>Rua Amilde Tedechi 55 Lj 2</t>
  </si>
  <si>
    <t>Parque Res. D. Lafaiete Libanio</t>
  </si>
  <si>
    <t>15.046-020</t>
  </si>
  <si>
    <t>Ateliê Casa de Boneca</t>
  </si>
  <si>
    <t>Angela</t>
  </si>
  <si>
    <t>Angela Maria da Silva Young Fei ME</t>
  </si>
  <si>
    <t>11.229.828/0001-32</t>
  </si>
  <si>
    <t>Av. joão Peixoto Viegas, 914</t>
  </si>
  <si>
    <t>Jardim Consorcio</t>
  </si>
  <si>
    <t>04.437-000</t>
  </si>
  <si>
    <t>11 5563-2748/3205-2748</t>
  </si>
  <si>
    <t>ateliecasadeboneca@uol.com.br</t>
  </si>
  <si>
    <t>CEI Norte</t>
  </si>
  <si>
    <t>Decoracenter Comercio de Artigos Ornamentais Ltda ME</t>
  </si>
  <si>
    <t>14.489.939/0001-76</t>
  </si>
  <si>
    <t>07.589.607/001-09</t>
  </si>
  <si>
    <t>Q Ql 1 Lt 11/14 Sl 210</t>
  </si>
  <si>
    <t>Tauatinga</t>
  </si>
  <si>
    <t>72.135-010</t>
  </si>
  <si>
    <t>61 3355-2555</t>
  </si>
  <si>
    <t>compras@ceinorte.com.br</t>
  </si>
  <si>
    <t>contasapagar@ceinorte.com.br</t>
  </si>
  <si>
    <t>Moda Morena</t>
  </si>
  <si>
    <t>Campos Paro Boutique ltda ME</t>
  </si>
  <si>
    <t>00.023.906/0001-21</t>
  </si>
  <si>
    <t>Av. Cunha Cintra 535</t>
  </si>
  <si>
    <t>Penápolis</t>
  </si>
  <si>
    <t>16.300-000</t>
  </si>
  <si>
    <t>18 3653-6110</t>
  </si>
  <si>
    <t>modamorena@modamorena.com.br</t>
  </si>
  <si>
    <t>Tudo de Bom</t>
  </si>
  <si>
    <t>Tudo de Bom Indústria e Comércio de Confecções Ltda ME</t>
  </si>
  <si>
    <t>02.889.739/0001-21</t>
  </si>
  <si>
    <t>06.289465-0</t>
  </si>
  <si>
    <t>Av. Engenheiro Santana Junior, 2654</t>
  </si>
  <si>
    <t>Papicu</t>
  </si>
  <si>
    <t>60.175-650</t>
  </si>
  <si>
    <t>85 3452-6811/3452-6801</t>
  </si>
  <si>
    <t>erikamanix@hotmail.com</t>
  </si>
  <si>
    <t>Lucia</t>
  </si>
  <si>
    <t>luciamanix@hotmail.com</t>
  </si>
  <si>
    <t>Chuva de estrelas produzida em estrutura metálica e mangueira luminosa</t>
  </si>
  <si>
    <t>GR01SM</t>
  </si>
  <si>
    <t>GR01M</t>
  </si>
  <si>
    <t>GR01S</t>
  </si>
  <si>
    <t>GR01L</t>
  </si>
  <si>
    <t>GR01C</t>
  </si>
  <si>
    <t>GR02SM</t>
  </si>
  <si>
    <t>GR02M</t>
  </si>
  <si>
    <t>GR02S</t>
  </si>
  <si>
    <t>GR02L</t>
  </si>
  <si>
    <t>GR02C</t>
  </si>
  <si>
    <t>Papai Noel produzido em estrutura metálica e mangueira luminosa</t>
  </si>
  <si>
    <t>GR03SM</t>
  </si>
  <si>
    <t>GR03M</t>
  </si>
  <si>
    <t>GR03S</t>
  </si>
  <si>
    <t>GR03L</t>
  </si>
  <si>
    <t>Papai Noel produzido em estrutura metálica e mangueira de LED</t>
  </si>
  <si>
    <t>GR03C</t>
  </si>
  <si>
    <t>Papai Noel produzido em estrutura metálica e mangueira luminosa.  Preenchimento da figura com lâmpadas de LED.</t>
  </si>
  <si>
    <t>GR04SM</t>
  </si>
  <si>
    <t>GR04M</t>
  </si>
  <si>
    <t>Cometas entrelaçados produzido em estrutura metálica e mangueira luminosa.  Aplicação de mangueiras de LED com movimentos</t>
  </si>
  <si>
    <t>GR04S</t>
  </si>
  <si>
    <t>GR04L</t>
  </si>
  <si>
    <t>Cometas entrelaçados produzido em estrutura metálica e mangueira de LED</t>
  </si>
  <si>
    <t>GR04C</t>
  </si>
  <si>
    <t>Cometas entrelaçados produzido em estrutura metálica e mangueira luminosa.  Preenchimento da figura com lâmpadas de LED.</t>
  </si>
  <si>
    <t>Sinos produzidos em estrutura metálica e mangueira luminosa</t>
  </si>
  <si>
    <t>GR05SM</t>
  </si>
  <si>
    <t>GR05M</t>
  </si>
  <si>
    <t>GR05S</t>
  </si>
  <si>
    <t>GR05L</t>
  </si>
  <si>
    <t>GR05C</t>
  </si>
  <si>
    <t>Cordão com bolas produzido em estrutura metálica e mangueira luminosa</t>
  </si>
  <si>
    <t>Cordão com bolas produzido em estrutura metálica e mangueira luminosa. Aplicação de mangueiras de LED com movimentos</t>
  </si>
  <si>
    <t>GR06L</t>
  </si>
  <si>
    <t>Cordão com bolas produzido em estrutura metálica e mangueira de LED</t>
  </si>
  <si>
    <t>GR06C</t>
  </si>
  <si>
    <t>Cordão com bolas produzido em estrutura metálica e mangueira luminosa.  Preenchimento da figura com lâmpadas de LED.</t>
  </si>
  <si>
    <t>Anjo com trombeta produzido em estrutura metálica e mangueira luminosa</t>
  </si>
  <si>
    <t>GR07SM</t>
  </si>
  <si>
    <t>GR07M</t>
  </si>
  <si>
    <t>Anjo com trombeta produzido em estrutura metálica e mangueira luminosa.  Aplicação de mangueiras de LED com movimentos</t>
  </si>
  <si>
    <t>GR07S</t>
  </si>
  <si>
    <t>GR07L</t>
  </si>
  <si>
    <t>Anjo com trombeta produzido em estrutura metálica e mangueira de LED</t>
  </si>
  <si>
    <t>GR07C</t>
  </si>
  <si>
    <t>Anjo com trombeta produzido em estrutura metálica e mangueira luminosa.  Preenchimento da figura com lâmpadas de LED.</t>
  </si>
  <si>
    <t>Luminária com arabescos produzida em estrutura metálica e mangueira luminosa</t>
  </si>
  <si>
    <t>GR08SM</t>
  </si>
  <si>
    <t>GR08M</t>
  </si>
  <si>
    <t>GR08S</t>
  </si>
  <si>
    <t>GR08L</t>
  </si>
  <si>
    <t>GR08C</t>
  </si>
  <si>
    <t>Raios com estrelas produzidos em estrutura metálica e mangueira luminosa</t>
  </si>
  <si>
    <t>Raios com estrelas produzidos em estrutura metálica e mangueira luminosa.  Aplicação de mangueiras de LED com movimentos</t>
  </si>
  <si>
    <t>GR09L</t>
  </si>
  <si>
    <t>Raios com estrelas produzidos em estrutura metálica e mangueira de LED</t>
  </si>
  <si>
    <t>GR09C</t>
  </si>
  <si>
    <t>Raios com estrelas produzidos em estrutura metálica e mangueira luminosa.  Preenchimento da figura com lâmpadas de LED.</t>
  </si>
  <si>
    <t>GR10SM</t>
  </si>
  <si>
    <t>GR10M</t>
  </si>
  <si>
    <t>GR10S</t>
  </si>
  <si>
    <t>GR10L</t>
  </si>
  <si>
    <t>GR10C</t>
  </si>
  <si>
    <t>Estrelas com arabescos produzidas em estrutura metálica e mangueira luminosa</t>
  </si>
  <si>
    <t>GR11SM</t>
  </si>
  <si>
    <t>GR11M</t>
  </si>
  <si>
    <t>GR11S</t>
  </si>
  <si>
    <t>GR11L</t>
  </si>
  <si>
    <t>GR11C</t>
  </si>
  <si>
    <t>Lua e estrelas produzidas em estrutura metálica e mangueira luminosa</t>
  </si>
  <si>
    <t>GR12SM</t>
  </si>
  <si>
    <t>GR12M</t>
  </si>
  <si>
    <t>GR12S</t>
  </si>
  <si>
    <t>GR12L</t>
  </si>
  <si>
    <t>GR12C</t>
  </si>
  <si>
    <t>Pinheiro com estrelas produzido em estrutura metálica e mangueira luminosa</t>
  </si>
  <si>
    <t>GR13SM</t>
  </si>
  <si>
    <t>GR13M</t>
  </si>
  <si>
    <t>Pinheiro com estrelas produzido em estrutura metálica e mangueira luminosa.  Aplicação de mangueiras de LED com movimentos</t>
  </si>
  <si>
    <t>GR13S</t>
  </si>
  <si>
    <t>GR13L</t>
  </si>
  <si>
    <t>Pinheiro com estrelas produzido em estrutura metálica e mangueira de LED</t>
  </si>
  <si>
    <t>GR13C</t>
  </si>
  <si>
    <t>Pinheiro com estrelas produzido em estrutura metálica e mangueira luminosa.  Preenchimento da figura com lâmpadas de LED.</t>
  </si>
  <si>
    <t>Estrela com arabescos produzida em estrutura metálica e mangueira luminosa</t>
  </si>
  <si>
    <t>Estrela com arabescos produzida em estrutura metálica e mangueira luminosa. Aplicação de mangueiras de LED com movimentos</t>
  </si>
  <si>
    <t>GR14L</t>
  </si>
  <si>
    <t>Estrela com arabescos produzida em estrutura metálica e mangueira de LED</t>
  </si>
  <si>
    <t>GR14C</t>
  </si>
  <si>
    <t>Estrela com arabescos produzida em estrutura metálica e mangueira luminosa.  Preenchimento da figura com lâmpadas de LED.</t>
  </si>
  <si>
    <t>GR16L</t>
  </si>
  <si>
    <t>GR16C</t>
  </si>
  <si>
    <t>Arabescos produzidos em estrutura metálica e mangueira luminosa</t>
  </si>
  <si>
    <t>Arabescos produzidos em estrutura metálica e mangueira luminosa. Aplicação de mangueiras de LED com movimentos</t>
  </si>
  <si>
    <t>GR17L</t>
  </si>
  <si>
    <t>Arabescos produzidos em estrutura metálica e mangueira de LED</t>
  </si>
  <si>
    <t>GR17C</t>
  </si>
  <si>
    <t>Arabescos produzidos em estrutura metálica e mangueira luminosa.  Preenchimento da figura com lâmpadas de LED.</t>
  </si>
  <si>
    <t>GR18SM</t>
  </si>
  <si>
    <t>GR18M</t>
  </si>
  <si>
    <t>GR18S</t>
  </si>
  <si>
    <t>GR18L</t>
  </si>
  <si>
    <t>GR18C</t>
  </si>
  <si>
    <t>Raios com estrelas produzidos em estrutura metálica e mangueira luminosa. Aplicação de mangueiras de LED com movimentos</t>
  </si>
  <si>
    <t>GR19L</t>
  </si>
  <si>
    <t>GR19C</t>
  </si>
  <si>
    <t>Cometa produzido em estrutura metálica e mangueira luminosa</t>
  </si>
  <si>
    <t>Cometa produzido em estrutura metálica e mangueira luminosa.  Aplicação de mangueiras de LED com movimentos</t>
  </si>
  <si>
    <t>GR20L</t>
  </si>
  <si>
    <t>Cometa produzido em estrutura metálica e mangueira de LED</t>
  </si>
  <si>
    <t>GR20C</t>
  </si>
  <si>
    <t>Cometa produzido em estrutura metálica e mangueira luminosa.  Preenchimento da figura com lâmpadas de LED.</t>
  </si>
  <si>
    <t>GR21SM</t>
  </si>
  <si>
    <t>GR21M</t>
  </si>
  <si>
    <t>GR21S</t>
  </si>
  <si>
    <t>GR21L</t>
  </si>
  <si>
    <t>GR21C</t>
  </si>
  <si>
    <t>Conjunto de três estrelas produzido em estrutura metálica e mangueira luminosa</t>
  </si>
  <si>
    <t>GR22SM</t>
  </si>
  <si>
    <t>GR22M</t>
  </si>
  <si>
    <t>Conjunto de três estrelas produzido em estrutura metálica e mangueira luminosa.  Aplicação de mangueiras de LED com movimentos</t>
  </si>
  <si>
    <t>GR22S</t>
  </si>
  <si>
    <t>GR22L</t>
  </si>
  <si>
    <t>Conjunto de três estrelas produzido em estrutura metálica e mangueira de LED</t>
  </si>
  <si>
    <t>GR22C</t>
  </si>
  <si>
    <t>Conjunto de três estrelas produzido em estrutura metálica e mangueira luminosa.  Preenchimento da figura com lâmpadas de LED.</t>
  </si>
  <si>
    <t>GR23L</t>
  </si>
  <si>
    <t>Estrela dupla de oito pontas produzida em estrutura metálica e mangueira luminosa</t>
  </si>
  <si>
    <t>GR25SM</t>
  </si>
  <si>
    <t>GR25M</t>
  </si>
  <si>
    <t>GR25S</t>
  </si>
  <si>
    <t>GR25L</t>
  </si>
  <si>
    <t>GR25C</t>
  </si>
  <si>
    <t>Estrela dupla de cinco pontas produzida em estrutura metálica e mangueira luminosa</t>
  </si>
  <si>
    <t>GR26SM</t>
  </si>
  <si>
    <t>GR26M</t>
  </si>
  <si>
    <t>GR26S</t>
  </si>
  <si>
    <t>GR26L</t>
  </si>
  <si>
    <t>GR26C</t>
  </si>
  <si>
    <t>GR27SM</t>
  </si>
  <si>
    <t>GR27M</t>
  </si>
  <si>
    <t>GR27S</t>
  </si>
  <si>
    <t>GR27L</t>
  </si>
  <si>
    <t>GR27C</t>
  </si>
  <si>
    <t>GR28SM</t>
  </si>
  <si>
    <t>GR28M</t>
  </si>
  <si>
    <t>GR28S</t>
  </si>
  <si>
    <t>GR28L</t>
  </si>
  <si>
    <t>GR28C</t>
  </si>
  <si>
    <t>Vela produzida em estrutura metálica e mangueira luminosa</t>
  </si>
  <si>
    <t>GR29SM</t>
  </si>
  <si>
    <t>GR29M</t>
  </si>
  <si>
    <t>GR29S</t>
  </si>
  <si>
    <t>GR29L</t>
  </si>
  <si>
    <t>GR29C</t>
  </si>
  <si>
    <t>Sino com laço produzido em estrutura metálica e mangueira luminosa</t>
  </si>
  <si>
    <t>GR30SM</t>
  </si>
  <si>
    <t>GR30M</t>
  </si>
  <si>
    <t>Sino com laço produzido em estrutura metálica e mangueira luminosa.  Aplicação de mangueiras de LED com movimentos</t>
  </si>
  <si>
    <t>GR30S</t>
  </si>
  <si>
    <t>GR30L</t>
  </si>
  <si>
    <t>Sino com laço produzido em estrutura metálica e mangueira de LED</t>
  </si>
  <si>
    <t>GR30C</t>
  </si>
  <si>
    <t>Sino com laço produzido em estrutura metálica e mangueira luminosa.  Preenchimento da figura com lâmpadas de LED.</t>
  </si>
  <si>
    <t>Conjunto de cinco estrelas produzido em estrutura metálica e mangueira luminosa</t>
  </si>
  <si>
    <t>GR31SM</t>
  </si>
  <si>
    <t>GR31M</t>
  </si>
  <si>
    <t>Conjunto de cinco estrelas produzido em estrutura metálica e mangueira luminosa.  Aplicação de mangueiras de LED com movimentos</t>
  </si>
  <si>
    <t>GR31S</t>
  </si>
  <si>
    <t>GR31L</t>
  </si>
  <si>
    <t>Conjunto de cinco estrelas produzido em estrutura metálica e mangueira de LED</t>
  </si>
  <si>
    <t>GR31C</t>
  </si>
  <si>
    <t>Conjunto de cinco estrelas produzido em estrutura metálica e mangueira luminosa.  Preenchimento da figura com lâmpadas de LED.</t>
  </si>
  <si>
    <t>GR32SM</t>
  </si>
  <si>
    <t>GR32M</t>
  </si>
  <si>
    <t>GR32S</t>
  </si>
  <si>
    <t>GR32L</t>
  </si>
  <si>
    <t>GR32C</t>
  </si>
  <si>
    <t>Pomba com arabesco produzida em estrutura metálica e mangueira luminosa</t>
  </si>
  <si>
    <t>GR33SM</t>
  </si>
  <si>
    <t>GR33M</t>
  </si>
  <si>
    <t>GR33S</t>
  </si>
  <si>
    <t>GR33L</t>
  </si>
  <si>
    <t>GR33C</t>
  </si>
  <si>
    <t>Sino com folha produzido em estrutura metálica e mangueira luminosa</t>
  </si>
  <si>
    <t>GR34SM</t>
  </si>
  <si>
    <t>GR34M</t>
  </si>
  <si>
    <t>Sino com folha produzido em estrutura metálica e mangueira luminosa.  Aplicação de mangueiras de LED com movimentos</t>
  </si>
  <si>
    <t>GR34S</t>
  </si>
  <si>
    <t>GR34L</t>
  </si>
  <si>
    <t>Sino com folha produzido em estrutura metálica e mangueira de LED</t>
  </si>
  <si>
    <t>GR34C</t>
  </si>
  <si>
    <t>Sino com folha produzido em estrutura metálica e mangueira luminosa.  Preenchimento da figura com lâmpadas de LED.</t>
  </si>
  <si>
    <t>Caixa de presente produzida em estrutura metálica e mangueira luminosa</t>
  </si>
  <si>
    <t>GR36SM</t>
  </si>
  <si>
    <t>GR36M</t>
  </si>
  <si>
    <t>GR36S</t>
  </si>
  <si>
    <t>GR36L</t>
  </si>
  <si>
    <t>GR37SM</t>
  </si>
  <si>
    <t>GR37M</t>
  </si>
  <si>
    <t>GR37S</t>
  </si>
  <si>
    <t>GR37L</t>
  </si>
  <si>
    <t>GR38SM</t>
  </si>
  <si>
    <t>GR38M</t>
  </si>
  <si>
    <t>GR38S</t>
  </si>
  <si>
    <t>GR38L</t>
  </si>
  <si>
    <t>GR38C</t>
  </si>
  <si>
    <t>GR39SM</t>
  </si>
  <si>
    <t>GR39M</t>
  </si>
  <si>
    <t>GR39S</t>
  </si>
  <si>
    <t>GR39L</t>
  </si>
  <si>
    <t>GR45</t>
  </si>
  <si>
    <t>GR45SM</t>
  </si>
  <si>
    <t>GR45M</t>
  </si>
  <si>
    <t>GR45S</t>
  </si>
  <si>
    <t>GR45L</t>
  </si>
  <si>
    <t>GR45C</t>
  </si>
  <si>
    <t>GR46</t>
  </si>
  <si>
    <t>GR46SM</t>
  </si>
  <si>
    <t>GR46M</t>
  </si>
  <si>
    <t>GR46S</t>
  </si>
  <si>
    <t>GR46L</t>
  </si>
  <si>
    <t>GR47</t>
  </si>
  <si>
    <t>GR47SM</t>
  </si>
  <si>
    <t>GR47M</t>
  </si>
  <si>
    <t>GR47S</t>
  </si>
  <si>
    <t>GR47L</t>
  </si>
  <si>
    <t>GR49</t>
  </si>
  <si>
    <t>GR49SM</t>
  </si>
  <si>
    <t>GR49M</t>
  </si>
  <si>
    <t>GR49S</t>
  </si>
  <si>
    <t>GR49L</t>
  </si>
  <si>
    <t>GR49C</t>
  </si>
  <si>
    <t>GR50</t>
  </si>
  <si>
    <t>GR50SM</t>
  </si>
  <si>
    <t>GR50M</t>
  </si>
  <si>
    <t>GR50S</t>
  </si>
  <si>
    <t>GR50L</t>
  </si>
  <si>
    <t>PT01SM</t>
  </si>
  <si>
    <t>PT01M</t>
  </si>
  <si>
    <t>PT01S</t>
  </si>
  <si>
    <t>PT01L</t>
  </si>
  <si>
    <t>PT01C</t>
  </si>
  <si>
    <t>PT02SM</t>
  </si>
  <si>
    <t>PT02M</t>
  </si>
  <si>
    <t>PT02S</t>
  </si>
  <si>
    <t>PT02L</t>
  </si>
  <si>
    <t>PT02C</t>
  </si>
  <si>
    <t>PT03SM</t>
  </si>
  <si>
    <t>PT03M</t>
  </si>
  <si>
    <t>PT03S</t>
  </si>
  <si>
    <t>PT03L</t>
  </si>
  <si>
    <t>PT03C</t>
  </si>
  <si>
    <t>PT04SM</t>
  </si>
  <si>
    <t>PT04M</t>
  </si>
  <si>
    <t>PT04S</t>
  </si>
  <si>
    <t>PT04L</t>
  </si>
  <si>
    <t>PT04C</t>
  </si>
  <si>
    <t>PT05SM</t>
  </si>
  <si>
    <t>PT05M</t>
  </si>
  <si>
    <t>PT05S</t>
  </si>
  <si>
    <t>PT05L</t>
  </si>
  <si>
    <t>PT05C</t>
  </si>
  <si>
    <t>PT06SM</t>
  </si>
  <si>
    <t>PT06M</t>
  </si>
  <si>
    <t>PT06S</t>
  </si>
  <si>
    <t>PT06L</t>
  </si>
  <si>
    <t>PT06C</t>
  </si>
  <si>
    <t>PT07SM</t>
  </si>
  <si>
    <t>PT07M</t>
  </si>
  <si>
    <t>PT07S</t>
  </si>
  <si>
    <t>PT07L</t>
  </si>
  <si>
    <t>PT07C</t>
  </si>
  <si>
    <t>PT08SM</t>
  </si>
  <si>
    <t>PT08M</t>
  </si>
  <si>
    <t>PT08S</t>
  </si>
  <si>
    <t>PT08L</t>
  </si>
  <si>
    <t>PT08C</t>
  </si>
  <si>
    <t>PT09SM</t>
  </si>
  <si>
    <t>PT09M</t>
  </si>
  <si>
    <t>PT09S</t>
  </si>
  <si>
    <t>PT09L</t>
  </si>
  <si>
    <t>PT09C</t>
  </si>
  <si>
    <t>PT10SM</t>
  </si>
  <si>
    <t>PT10M</t>
  </si>
  <si>
    <t>PT10S</t>
  </si>
  <si>
    <t>PT10L</t>
  </si>
  <si>
    <t>PT10C</t>
  </si>
  <si>
    <t>PT11L</t>
  </si>
  <si>
    <t>PT11C</t>
  </si>
  <si>
    <t>PT12L</t>
  </si>
  <si>
    <t>PT12C</t>
  </si>
  <si>
    <t>PT13SM</t>
  </si>
  <si>
    <t>PT13M</t>
  </si>
  <si>
    <t>PT13S</t>
  </si>
  <si>
    <t>PT13L</t>
  </si>
  <si>
    <t>PT13C</t>
  </si>
  <si>
    <t>PT14L</t>
  </si>
  <si>
    <t>PT14C</t>
  </si>
  <si>
    <t>PT15SM</t>
  </si>
  <si>
    <t>PT15M</t>
  </si>
  <si>
    <t>PT15S</t>
  </si>
  <si>
    <t>PT15L</t>
  </si>
  <si>
    <t>PT15C</t>
  </si>
  <si>
    <t>PT16L</t>
  </si>
  <si>
    <t>PT16C</t>
  </si>
  <si>
    <t>PT17L</t>
  </si>
  <si>
    <t>PT17C</t>
  </si>
  <si>
    <t>PT18L</t>
  </si>
  <si>
    <t>PT18C</t>
  </si>
  <si>
    <t>PT19SM</t>
  </si>
  <si>
    <t>PT19M</t>
  </si>
  <si>
    <t>PT19S</t>
  </si>
  <si>
    <t>PT19L</t>
  </si>
  <si>
    <t>PT19C</t>
  </si>
  <si>
    <t>Bola com arabescos produzido em estrutura metálica e mangueira de LED</t>
  </si>
  <si>
    <t>PT24SM</t>
  </si>
  <si>
    <t>PT24M</t>
  </si>
  <si>
    <t>PT24S</t>
  </si>
  <si>
    <t>PT24L</t>
  </si>
  <si>
    <t>PT25</t>
  </si>
  <si>
    <t>PT25SM</t>
  </si>
  <si>
    <t>PT25M</t>
  </si>
  <si>
    <t>PT25S</t>
  </si>
  <si>
    <t>PT25L</t>
  </si>
  <si>
    <t>PT26</t>
  </si>
  <si>
    <t>PT26SM</t>
  </si>
  <si>
    <t>PT26M</t>
  </si>
  <si>
    <t>PT26S</t>
  </si>
  <si>
    <t>PT26L</t>
  </si>
  <si>
    <t>PT26C</t>
  </si>
  <si>
    <t>PT27</t>
  </si>
  <si>
    <t>PT27SM</t>
  </si>
  <si>
    <t>PT27M</t>
  </si>
  <si>
    <t>PT27S</t>
  </si>
  <si>
    <t>PT27L</t>
  </si>
  <si>
    <t>PT27C</t>
  </si>
  <si>
    <t>PT29</t>
  </si>
  <si>
    <t>PT29SM</t>
  </si>
  <si>
    <t>PT29M</t>
  </si>
  <si>
    <t>PT29S</t>
  </si>
  <si>
    <t>PT29L</t>
  </si>
  <si>
    <t>PT30</t>
  </si>
  <si>
    <t>PT30SM</t>
  </si>
  <si>
    <t>PT30M</t>
  </si>
  <si>
    <t>PT30S</t>
  </si>
  <si>
    <t>PT30L</t>
  </si>
  <si>
    <t>PT30C</t>
  </si>
  <si>
    <t>Estrelas com arabescos produzidas em estrutura metálica e mangueira luminosa. Aplicação de mangueiras de LED com movimentos</t>
  </si>
  <si>
    <t>Estrelas com arabescos produzidas em estrutura metálica e mangueira de LED</t>
  </si>
  <si>
    <t>TR03SM</t>
  </si>
  <si>
    <t>TR03M</t>
  </si>
  <si>
    <t>TR03S</t>
  </si>
  <si>
    <t>TR03L</t>
  </si>
  <si>
    <t>TR03C</t>
  </si>
  <si>
    <t>TR04SM</t>
  </si>
  <si>
    <t>TR04M</t>
  </si>
  <si>
    <t>TR04S</t>
  </si>
  <si>
    <t>TR04L</t>
  </si>
  <si>
    <t>TR04C</t>
  </si>
  <si>
    <t>TR05L</t>
  </si>
  <si>
    <t>TR05C</t>
  </si>
  <si>
    <t>TR07SM</t>
  </si>
  <si>
    <t>TR07M</t>
  </si>
  <si>
    <t>TR07S</t>
  </si>
  <si>
    <t>TR07L</t>
  </si>
  <si>
    <t>TR07C</t>
  </si>
  <si>
    <t>TR09L</t>
  </si>
  <si>
    <t>TR09C</t>
  </si>
  <si>
    <t>TR10L</t>
  </si>
  <si>
    <t>TR10C</t>
  </si>
  <si>
    <t>TR11L</t>
  </si>
  <si>
    <t>TR11C</t>
  </si>
  <si>
    <t>TR12L</t>
  </si>
  <si>
    <t>TR12C</t>
  </si>
  <si>
    <t>TR14</t>
  </si>
  <si>
    <t>TR14SM</t>
  </si>
  <si>
    <t>TR14M</t>
  </si>
  <si>
    <t>TR14S</t>
  </si>
  <si>
    <t>TR14L</t>
  </si>
  <si>
    <t>TR14C</t>
  </si>
  <si>
    <t>TR15</t>
  </si>
  <si>
    <t>TR15SM</t>
  </si>
  <si>
    <t>TR15M</t>
  </si>
  <si>
    <t>TR15S</t>
  </si>
  <si>
    <t>TR15L</t>
  </si>
  <si>
    <t>TR16</t>
  </si>
  <si>
    <t>TR16SM</t>
  </si>
  <si>
    <t>TR16M</t>
  </si>
  <si>
    <t>TR16S</t>
  </si>
  <si>
    <t>TR16L</t>
  </si>
  <si>
    <t>TR16C</t>
  </si>
  <si>
    <t>TR17</t>
  </si>
  <si>
    <t>TR17SM</t>
  </si>
  <si>
    <t>TR17M</t>
  </si>
  <si>
    <t>TR17S</t>
  </si>
  <si>
    <t>TR17L</t>
  </si>
  <si>
    <t>TR17C</t>
  </si>
  <si>
    <t>PO01SM</t>
  </si>
  <si>
    <t>PO01M</t>
  </si>
  <si>
    <t>PO01S</t>
  </si>
  <si>
    <t>PO01L</t>
  </si>
  <si>
    <t>PO01C</t>
  </si>
  <si>
    <t>PO02SM</t>
  </si>
  <si>
    <t>PO02M</t>
  </si>
  <si>
    <t>PO02S</t>
  </si>
  <si>
    <t>PO02L</t>
  </si>
  <si>
    <t>PO02C</t>
  </si>
  <si>
    <t>PO03SM</t>
  </si>
  <si>
    <t>PO03M</t>
  </si>
  <si>
    <t>PO03S</t>
  </si>
  <si>
    <t>PO03L</t>
  </si>
  <si>
    <t>PO03C</t>
  </si>
  <si>
    <t>PO04SM</t>
  </si>
  <si>
    <t>PO04M</t>
  </si>
  <si>
    <t>PO04S</t>
  </si>
  <si>
    <t>PO04L</t>
  </si>
  <si>
    <t>PO04C</t>
  </si>
  <si>
    <t>FX01SM</t>
  </si>
  <si>
    <t>FX01M</t>
  </si>
  <si>
    <t>FX01S</t>
  </si>
  <si>
    <t>FX01L</t>
  </si>
  <si>
    <t>FX01C</t>
  </si>
  <si>
    <t>FX02SM</t>
  </si>
  <si>
    <t>FX02M</t>
  </si>
  <si>
    <t>FX02S</t>
  </si>
  <si>
    <t>FX02L</t>
  </si>
  <si>
    <t>FX02C</t>
  </si>
  <si>
    <t>FX03SM</t>
  </si>
  <si>
    <t>FX03M</t>
  </si>
  <si>
    <t>FX03S</t>
  </si>
  <si>
    <t>FX03L</t>
  </si>
  <si>
    <t>FX03C</t>
  </si>
  <si>
    <t>FX04SM</t>
  </si>
  <si>
    <t>FX04M</t>
  </si>
  <si>
    <t>FX04S</t>
  </si>
  <si>
    <t>FX04L</t>
  </si>
  <si>
    <t>FX04C</t>
  </si>
  <si>
    <t>FX05SM</t>
  </si>
  <si>
    <t>FX05M</t>
  </si>
  <si>
    <t>FX05S</t>
  </si>
  <si>
    <t>FX05L</t>
  </si>
  <si>
    <t>FX05C</t>
  </si>
  <si>
    <t>FX06SM</t>
  </si>
  <si>
    <t>FX06M</t>
  </si>
  <si>
    <t>Papai Noel produzido em estrutura metálica e mangueira luminosa. Aplicação de mangueiras de LED com movimentos</t>
  </si>
  <si>
    <t>FX06S</t>
  </si>
  <si>
    <t>FX06L</t>
  </si>
  <si>
    <t>FX06C</t>
  </si>
  <si>
    <t>FX14SM</t>
  </si>
  <si>
    <t>FX14M</t>
  </si>
  <si>
    <t>FX14S</t>
  </si>
  <si>
    <t>FX14L</t>
  </si>
  <si>
    <t>FX14C</t>
  </si>
  <si>
    <t>FX15SM</t>
  </si>
  <si>
    <t>FX15M</t>
  </si>
  <si>
    <t>FX15S</t>
  </si>
  <si>
    <t>FX15L</t>
  </si>
  <si>
    <t>FX15C</t>
  </si>
  <si>
    <t>FX24PSM</t>
  </si>
  <si>
    <t>FX24PM</t>
  </si>
  <si>
    <t>FX24PS</t>
  </si>
  <si>
    <t>FX24PL</t>
  </si>
  <si>
    <t>FX24PC</t>
  </si>
  <si>
    <t>FX24MSM</t>
  </si>
  <si>
    <t>FX24MM</t>
  </si>
  <si>
    <t>FX24MS</t>
  </si>
  <si>
    <t>FX24ML</t>
  </si>
  <si>
    <t>FX24MC</t>
  </si>
  <si>
    <t>FX24GSM</t>
  </si>
  <si>
    <t>FX24GM</t>
  </si>
  <si>
    <t>FX24GS</t>
  </si>
  <si>
    <t>FX24GC</t>
  </si>
  <si>
    <t>FX25SM</t>
  </si>
  <si>
    <t>FX25M</t>
  </si>
  <si>
    <t>FX25S</t>
  </si>
  <si>
    <t>FX25L</t>
  </si>
  <si>
    <t>FX26PSM</t>
  </si>
  <si>
    <t>FX26PM</t>
  </si>
  <si>
    <t>FX26PS</t>
  </si>
  <si>
    <t>FX26PL</t>
  </si>
  <si>
    <t>FX26MSM</t>
  </si>
  <si>
    <t>FX26MM</t>
  </si>
  <si>
    <t>FX26MS</t>
  </si>
  <si>
    <t>FX26ML</t>
  </si>
  <si>
    <t>FX27PSM</t>
  </si>
  <si>
    <t>FX27PM</t>
  </si>
  <si>
    <t>FX27PS</t>
  </si>
  <si>
    <t>FX27PL</t>
  </si>
  <si>
    <t>FX27MSM</t>
  </si>
  <si>
    <t>FX27MM</t>
  </si>
  <si>
    <t>FX27MS</t>
  </si>
  <si>
    <t>FX27ML</t>
  </si>
  <si>
    <t>FX28SM</t>
  </si>
  <si>
    <t>FX28M</t>
  </si>
  <si>
    <t>FX28S</t>
  </si>
  <si>
    <t>FX28L</t>
  </si>
  <si>
    <t>FX29SM</t>
  </si>
  <si>
    <t>FX29M</t>
  </si>
  <si>
    <t>FX29S</t>
  </si>
  <si>
    <t>FX29L</t>
  </si>
  <si>
    <t>FX29C</t>
  </si>
  <si>
    <t>FX07A70SM</t>
  </si>
  <si>
    <t>FX07A70M</t>
  </si>
  <si>
    <t>FX07A70S</t>
  </si>
  <si>
    <t>FX07A70L</t>
  </si>
  <si>
    <t>FX07A70C</t>
  </si>
  <si>
    <t>FX07A100SM</t>
  </si>
  <si>
    <t>FX07A100M</t>
  </si>
  <si>
    <t>FX07A100S</t>
  </si>
  <si>
    <t>FX07A100L</t>
  </si>
  <si>
    <t>FX07A100C</t>
  </si>
  <si>
    <t>FX07A165SM</t>
  </si>
  <si>
    <t>FX07A165M</t>
  </si>
  <si>
    <t>FX07A165S</t>
  </si>
  <si>
    <t>FX07A165L</t>
  </si>
  <si>
    <t>FX07A165C</t>
  </si>
  <si>
    <t>FX07A210SM</t>
  </si>
  <si>
    <t>FX07A210M</t>
  </si>
  <si>
    <t>FX07A210S</t>
  </si>
  <si>
    <t>FX07A210L</t>
  </si>
  <si>
    <t>FX07A210C</t>
  </si>
  <si>
    <t>FX07B70SM</t>
  </si>
  <si>
    <t>FX07B70M</t>
  </si>
  <si>
    <t>FX07B70S</t>
  </si>
  <si>
    <t>FX07B70L</t>
  </si>
  <si>
    <t>FX07B70C</t>
  </si>
  <si>
    <t>FX07B100SM</t>
  </si>
  <si>
    <t>FX07B100M</t>
  </si>
  <si>
    <t>FX07B100S</t>
  </si>
  <si>
    <t>FX07B100L</t>
  </si>
  <si>
    <t>FX07B100C</t>
  </si>
  <si>
    <t>FX07B165SM</t>
  </si>
  <si>
    <t>FX07B165M</t>
  </si>
  <si>
    <t>FX07B165S</t>
  </si>
  <si>
    <t>FX07B165L</t>
  </si>
  <si>
    <t>FX07B165C</t>
  </si>
  <si>
    <t>FX07B210SM</t>
  </si>
  <si>
    <t>FX07B210M</t>
  </si>
  <si>
    <t>FX07B210S</t>
  </si>
  <si>
    <t>FX07B210L</t>
  </si>
  <si>
    <t>FX07B210C</t>
  </si>
  <si>
    <t>FX0870SM</t>
  </si>
  <si>
    <t>FX0870M</t>
  </si>
  <si>
    <t>FX0870S</t>
  </si>
  <si>
    <t>FX0870L</t>
  </si>
  <si>
    <t>FX0870C</t>
  </si>
  <si>
    <t>FX08110SM</t>
  </si>
  <si>
    <t>FX08110M</t>
  </si>
  <si>
    <t>FX08110S</t>
  </si>
  <si>
    <t>FX08110L</t>
  </si>
  <si>
    <t>FX08110C</t>
  </si>
  <si>
    <t>FX08190SM</t>
  </si>
  <si>
    <t>FX08190M</t>
  </si>
  <si>
    <t>FX08190S</t>
  </si>
  <si>
    <t>FX08190L</t>
  </si>
  <si>
    <t>FX08190C</t>
  </si>
  <si>
    <t>FX08230SM</t>
  </si>
  <si>
    <t>FX08230M</t>
  </si>
  <si>
    <t>FX08230S</t>
  </si>
  <si>
    <t>FX08230L</t>
  </si>
  <si>
    <t>FX08230C</t>
  </si>
  <si>
    <t>FX09100SM</t>
  </si>
  <si>
    <t>FX09100M</t>
  </si>
  <si>
    <t>FX09100S</t>
  </si>
  <si>
    <t>FX09100L</t>
  </si>
  <si>
    <t>FX09100C</t>
  </si>
  <si>
    <t>FX09140SM</t>
  </si>
  <si>
    <t>FX09140M</t>
  </si>
  <si>
    <t>FX09140S</t>
  </si>
  <si>
    <t>FX09140L</t>
  </si>
  <si>
    <t>FX09140C</t>
  </si>
  <si>
    <t>FX09190SM</t>
  </si>
  <si>
    <t>FX09190M</t>
  </si>
  <si>
    <t>FX09190S</t>
  </si>
  <si>
    <t>FX09190L</t>
  </si>
  <si>
    <t>FX09190C</t>
  </si>
  <si>
    <t>FX09260SM</t>
  </si>
  <si>
    <t>FX09260M</t>
  </si>
  <si>
    <t>FX09260S</t>
  </si>
  <si>
    <t>FX09260L</t>
  </si>
  <si>
    <t>FX09260C</t>
  </si>
  <si>
    <t>FX09300SM</t>
  </si>
  <si>
    <t>FX09300M</t>
  </si>
  <si>
    <t>FX09300S</t>
  </si>
  <si>
    <t>FX09300L</t>
  </si>
  <si>
    <t>FX09300C</t>
  </si>
  <si>
    <t>FX1030S</t>
  </si>
  <si>
    <t>FX1030L</t>
  </si>
  <si>
    <t>FX1030C</t>
  </si>
  <si>
    <t>FX1050SM</t>
  </si>
  <si>
    <t>FX1050M</t>
  </si>
  <si>
    <t>FX1050S</t>
  </si>
  <si>
    <t>FX1050L</t>
  </si>
  <si>
    <t>FX1050C</t>
  </si>
  <si>
    <t>FX1070SM</t>
  </si>
  <si>
    <t>FX1070M</t>
  </si>
  <si>
    <t>FX1070S</t>
  </si>
  <si>
    <t>FX1070L</t>
  </si>
  <si>
    <t>FX1070C</t>
  </si>
  <si>
    <t>FX1080SM</t>
  </si>
  <si>
    <t>FX1080M</t>
  </si>
  <si>
    <t>FX1080S</t>
  </si>
  <si>
    <t>FX1080L</t>
  </si>
  <si>
    <t>FX1080C</t>
  </si>
  <si>
    <t>FX10100SM</t>
  </si>
  <si>
    <t>FX10100M</t>
  </si>
  <si>
    <t>FX10100S</t>
  </si>
  <si>
    <t>FX10100L</t>
  </si>
  <si>
    <t>FX10100C</t>
  </si>
  <si>
    <t>FX10120SM</t>
  </si>
  <si>
    <t>FX10120M</t>
  </si>
  <si>
    <t>FX10120S</t>
  </si>
  <si>
    <t>FX10120L</t>
  </si>
  <si>
    <t>FX10120C</t>
  </si>
  <si>
    <t>FX10130SM</t>
  </si>
  <si>
    <t>FX10130M</t>
  </si>
  <si>
    <t>FX10130S</t>
  </si>
  <si>
    <t>FX10130L</t>
  </si>
  <si>
    <t>FX10130C</t>
  </si>
  <si>
    <t>FX10150SM</t>
  </si>
  <si>
    <t>FX10150M</t>
  </si>
  <si>
    <t>FX10150S</t>
  </si>
  <si>
    <t>FX10150L</t>
  </si>
  <si>
    <t>FX10150C</t>
  </si>
  <si>
    <t>FX10180SM</t>
  </si>
  <si>
    <t>FX10180M</t>
  </si>
  <si>
    <t>FX10180S</t>
  </si>
  <si>
    <t>FX10180L</t>
  </si>
  <si>
    <t>FX10180C</t>
  </si>
  <si>
    <t>FX10190SM</t>
  </si>
  <si>
    <t>FX10190M</t>
  </si>
  <si>
    <t>FX10190S</t>
  </si>
  <si>
    <t>FX10190L</t>
  </si>
  <si>
    <t>FX10190C</t>
  </si>
  <si>
    <t>FX10200SM</t>
  </si>
  <si>
    <t>FX10200M</t>
  </si>
  <si>
    <t>FX10200S</t>
  </si>
  <si>
    <t>FX10200L</t>
  </si>
  <si>
    <t>FX10200C</t>
  </si>
  <si>
    <t>FX10240SM</t>
  </si>
  <si>
    <t>FX10240M</t>
  </si>
  <si>
    <t>FX10240S</t>
  </si>
  <si>
    <t>FX10240L</t>
  </si>
  <si>
    <t>FX10240C</t>
  </si>
  <si>
    <t>FX10280SM</t>
  </si>
  <si>
    <t>FX10280M</t>
  </si>
  <si>
    <t>FX10280S</t>
  </si>
  <si>
    <t>FX10280L</t>
  </si>
  <si>
    <t>FX10280C</t>
  </si>
  <si>
    <t>FX10300SM</t>
  </si>
  <si>
    <t>FX10300M</t>
  </si>
  <si>
    <t>FX10300S</t>
  </si>
  <si>
    <t>FX10300L</t>
  </si>
  <si>
    <t>FX10300C</t>
  </si>
  <si>
    <t>FX1250S</t>
  </si>
  <si>
    <t>FX1250L</t>
  </si>
  <si>
    <t>FX1280S</t>
  </si>
  <si>
    <t>FX1280L</t>
  </si>
  <si>
    <t>FX12200SM</t>
  </si>
  <si>
    <t>FX12200M</t>
  </si>
  <si>
    <t>FX12200S</t>
  </si>
  <si>
    <t>FX12200L</t>
  </si>
  <si>
    <t>FX12300SM</t>
  </si>
  <si>
    <t>FX12300M</t>
  </si>
  <si>
    <t>FX12300S</t>
  </si>
  <si>
    <t>FX12300L</t>
  </si>
  <si>
    <t>FJ01SM</t>
  </si>
  <si>
    <t>FJ01M</t>
  </si>
  <si>
    <t>FJ01S</t>
  </si>
  <si>
    <t>FJ01L</t>
  </si>
  <si>
    <t>FJ01C</t>
  </si>
  <si>
    <t>FJ02SM</t>
  </si>
  <si>
    <t>FJ02M</t>
  </si>
  <si>
    <t>FJ02S</t>
  </si>
  <si>
    <t>FJ02L</t>
  </si>
  <si>
    <t>FJ02C</t>
  </si>
  <si>
    <t>FJ03SM</t>
  </si>
  <si>
    <t>FJ03M</t>
  </si>
  <si>
    <t>FJ03S</t>
  </si>
  <si>
    <t>FJ03L</t>
  </si>
  <si>
    <t>FJ03C</t>
  </si>
  <si>
    <t>FJ04SM</t>
  </si>
  <si>
    <t>FJ04M</t>
  </si>
  <si>
    <t>FJ04S</t>
  </si>
  <si>
    <t>FJ04L</t>
  </si>
  <si>
    <t>FJ04C</t>
  </si>
  <si>
    <t>FJ05SM</t>
  </si>
  <si>
    <t>FJ05M</t>
  </si>
  <si>
    <t>FJ05S</t>
  </si>
  <si>
    <t>FJ05L</t>
  </si>
  <si>
    <t>FJ05C</t>
  </si>
  <si>
    <t>FJ06PSM</t>
  </si>
  <si>
    <t>FJ06PM</t>
  </si>
  <si>
    <t>FJ06PS</t>
  </si>
  <si>
    <t>FJ06PL</t>
  </si>
  <si>
    <t>FJ06PC</t>
  </si>
  <si>
    <t>FJ06MSM</t>
  </si>
  <si>
    <t>FJ06MM</t>
  </si>
  <si>
    <t>FJ06MS</t>
  </si>
  <si>
    <t>FJ06ML</t>
  </si>
  <si>
    <t>FJ06MC</t>
  </si>
  <si>
    <t>FJ06GSM</t>
  </si>
  <si>
    <t>FJ06GM</t>
  </si>
  <si>
    <t>FJ06GS</t>
  </si>
  <si>
    <t>FJ06GL</t>
  </si>
  <si>
    <t>FJ06GC</t>
  </si>
  <si>
    <t>FJ07SM</t>
  </si>
  <si>
    <t>FJ07M</t>
  </si>
  <si>
    <t>FJ07S</t>
  </si>
  <si>
    <t>FJ07L</t>
  </si>
  <si>
    <t>FJ07C</t>
  </si>
  <si>
    <t>FJ08SM</t>
  </si>
  <si>
    <t>FJ08M</t>
  </si>
  <si>
    <t>FJ08S</t>
  </si>
  <si>
    <t>FJ08L</t>
  </si>
  <si>
    <t>FJ08C</t>
  </si>
  <si>
    <t>FJ09SM</t>
  </si>
  <si>
    <t>FJ09M</t>
  </si>
  <si>
    <t>FJ09S</t>
  </si>
  <si>
    <t>FJ09L</t>
  </si>
  <si>
    <t>FJ09C</t>
  </si>
  <si>
    <t>FJ10SM</t>
  </si>
  <si>
    <t>FJ10M</t>
  </si>
  <si>
    <t>FJ10S</t>
  </si>
  <si>
    <t>FJ10L</t>
  </si>
  <si>
    <t>FJ10C</t>
  </si>
  <si>
    <t>FJ11SM</t>
  </si>
  <si>
    <t>FJ11M</t>
  </si>
  <si>
    <t>FJ11S</t>
  </si>
  <si>
    <t>FJ11L</t>
  </si>
  <si>
    <t>FJ11C</t>
  </si>
  <si>
    <t>FJ12SM</t>
  </si>
  <si>
    <t>FJ12M</t>
  </si>
  <si>
    <t>FJ12S</t>
  </si>
  <si>
    <t>FJ12L</t>
  </si>
  <si>
    <t>FJ12C</t>
  </si>
  <si>
    <t>FJ13P</t>
  </si>
  <si>
    <t>FJ15P</t>
  </si>
  <si>
    <t>FJ15PSM</t>
  </si>
  <si>
    <t>FJ15PM</t>
  </si>
  <si>
    <t>FJ15PS</t>
  </si>
  <si>
    <t>FJ15PL</t>
  </si>
  <si>
    <t>FJ15M</t>
  </si>
  <si>
    <t>FJ15MSM</t>
  </si>
  <si>
    <t>FJ15MM</t>
  </si>
  <si>
    <t>FJ15MS</t>
  </si>
  <si>
    <t>FJ15ML</t>
  </si>
  <si>
    <t>AR024L</t>
  </si>
  <si>
    <t>AR026L</t>
  </si>
  <si>
    <t>AR029L</t>
  </si>
  <si>
    <t>AR0212L</t>
  </si>
  <si>
    <t>AR0215SM</t>
  </si>
  <si>
    <t>AR0215M</t>
  </si>
  <si>
    <t>AR0215S</t>
  </si>
  <si>
    <t>AR0215L</t>
  </si>
  <si>
    <t>Árvore de estrelas, produzida em estrutura metálica e mangueira luminosa</t>
  </si>
  <si>
    <t>AR074L</t>
  </si>
  <si>
    <t>AR074C</t>
  </si>
  <si>
    <t>AR076L</t>
  </si>
  <si>
    <t>AR076C</t>
  </si>
  <si>
    <t>AR079L</t>
  </si>
  <si>
    <t>AR079C</t>
  </si>
  <si>
    <t>AR0712L</t>
  </si>
  <si>
    <t>AR0712C</t>
  </si>
  <si>
    <t>AR0715SM</t>
  </si>
  <si>
    <t>AR0715M</t>
  </si>
  <si>
    <t>AR0715S</t>
  </si>
  <si>
    <t>AR0715L</t>
  </si>
  <si>
    <t>AR0715C</t>
  </si>
  <si>
    <t>Árvore de pinheiro e estrelas, produzida em estrutura metálica e mangueira luminosa</t>
  </si>
  <si>
    <t>Árvore de pinheiro e estrelas, produzida em estrutura metálica e mangueira luminosa. Aplicação de mangueiras de LED com movimentos</t>
  </si>
  <si>
    <t>AR084L</t>
  </si>
  <si>
    <t>Árvore de pinheiro e estrelas, produzida em estrutura metálica e mangueira de LED</t>
  </si>
  <si>
    <t>AR084C</t>
  </si>
  <si>
    <t>Árvore de pinheiro e estrelas, produzida em estrutura metálica e mangueira luminosa. Preenchimento da figura com lâmpadas de LED.</t>
  </si>
  <si>
    <t>AR086L</t>
  </si>
  <si>
    <t>AR086C</t>
  </si>
  <si>
    <t>AR089L</t>
  </si>
  <si>
    <t>AR089C</t>
  </si>
  <si>
    <t>AR0812L</t>
  </si>
  <si>
    <t>AR0812C</t>
  </si>
  <si>
    <t>AR0815SM</t>
  </si>
  <si>
    <t>AR0815M</t>
  </si>
  <si>
    <t>AR0815S</t>
  </si>
  <si>
    <t>AR0815L</t>
  </si>
  <si>
    <t>AR0815C</t>
  </si>
  <si>
    <t>Árvore de asteriscos, produzida em estrutura metálica e mangueira luminosa</t>
  </si>
  <si>
    <t>AR134SM</t>
  </si>
  <si>
    <t>AR134M</t>
  </si>
  <si>
    <t>Árvore de asteriscos, produzida em estrutura metálica e mangueira luminosa. Aplicação de mangueiras de LED com movimentos</t>
  </si>
  <si>
    <t>AR134S</t>
  </si>
  <si>
    <t>AR134L</t>
  </si>
  <si>
    <t>Árvore de asteriscos, produzida em estrutura metálica e mangueira de LED</t>
  </si>
  <si>
    <t>AR136SM</t>
  </si>
  <si>
    <t>AR136M</t>
  </si>
  <si>
    <t>AR136S</t>
  </si>
  <si>
    <t>AR136L</t>
  </si>
  <si>
    <t>AR139SM</t>
  </si>
  <si>
    <t>AR139M</t>
  </si>
  <si>
    <t>AR139S</t>
  </si>
  <si>
    <t>AR139L</t>
  </si>
  <si>
    <t>AR1312SM</t>
  </si>
  <si>
    <t>AR1312M</t>
  </si>
  <si>
    <t>AR1312S</t>
  </si>
  <si>
    <t>AR1312L</t>
  </si>
  <si>
    <t>AR1315SM</t>
  </si>
  <si>
    <t>AR1315M</t>
  </si>
  <si>
    <t>AR1315S</t>
  </si>
  <si>
    <t>AR1315L</t>
  </si>
  <si>
    <t>AR144SM</t>
  </si>
  <si>
    <t>AR144M</t>
  </si>
  <si>
    <t>Árvore de estrelas, produzida em estrutura metálica e mangueira luminosa. Aplicação de mangueiras de LED com movimentos</t>
  </si>
  <si>
    <t>AR144S</t>
  </si>
  <si>
    <t>AR144L</t>
  </si>
  <si>
    <t>Árvore de estrelas, produzida em estrutura metálica e mangueira de LED</t>
  </si>
  <si>
    <t>AR144C</t>
  </si>
  <si>
    <t>Árvore de estrelas, produzida em estrutura metálica e mangueira luminosa. Preenchimento da figura com lâmpadas de LED.</t>
  </si>
  <si>
    <t>AR146SM</t>
  </si>
  <si>
    <t>AR146M</t>
  </si>
  <si>
    <t>AR146S</t>
  </si>
  <si>
    <t>AR146L</t>
  </si>
  <si>
    <t>AR146C</t>
  </si>
  <si>
    <t>AR149SM</t>
  </si>
  <si>
    <t>AR149M</t>
  </si>
  <si>
    <t>AR149S</t>
  </si>
  <si>
    <t>AR149L</t>
  </si>
  <si>
    <t>AR149C</t>
  </si>
  <si>
    <t>AR1412SM</t>
  </si>
  <si>
    <t>AR1412M</t>
  </si>
  <si>
    <t>AR1412S</t>
  </si>
  <si>
    <t>AR1412L</t>
  </si>
  <si>
    <t>AR1412C</t>
  </si>
  <si>
    <t>AR1415SM</t>
  </si>
  <si>
    <t>AR1415M</t>
  </si>
  <si>
    <t>AR1415S</t>
  </si>
  <si>
    <t>AR1415L</t>
  </si>
  <si>
    <t>AR1415C</t>
  </si>
  <si>
    <t>AR154SM</t>
  </si>
  <si>
    <t>AR154M</t>
  </si>
  <si>
    <t>AR154S</t>
  </si>
  <si>
    <t>AR154L</t>
  </si>
  <si>
    <t>AR154C</t>
  </si>
  <si>
    <t>AR156SM</t>
  </si>
  <si>
    <t>AR156M</t>
  </si>
  <si>
    <t>AR156S</t>
  </si>
  <si>
    <t>AR156L</t>
  </si>
  <si>
    <t>AR156C</t>
  </si>
  <si>
    <t>AR159SM</t>
  </si>
  <si>
    <t>AR159M</t>
  </si>
  <si>
    <t>AR159S</t>
  </si>
  <si>
    <t>AR159L</t>
  </si>
  <si>
    <t>AR159C</t>
  </si>
  <si>
    <t>AR1512SM</t>
  </si>
  <si>
    <t>AR1512M</t>
  </si>
  <si>
    <t>AR1512S</t>
  </si>
  <si>
    <t>AR1512L</t>
  </si>
  <si>
    <t>AR1512C</t>
  </si>
  <si>
    <t>AR1515SM</t>
  </si>
  <si>
    <t>AR1515M</t>
  </si>
  <si>
    <t>AR1515S</t>
  </si>
  <si>
    <t>AR1515L</t>
  </si>
  <si>
    <t>AR1515C</t>
  </si>
  <si>
    <t>Pinheiro, produzido em estrutura metálica e mangueira luminosa</t>
  </si>
  <si>
    <t>Pinheiro, produzida em estrutura metálica e mangueira luminosa. Aplicação de mangueiras de LED com movimentos</t>
  </si>
  <si>
    <t>Pinheiro, produzida em estrutura metálica e mangueira de LED</t>
  </si>
  <si>
    <t>Pinheiro, produzida em estrutura metálica e mangueira luminosa. Preenchimento da figura com lâmpadas de LED.</t>
  </si>
  <si>
    <t>AR17SM</t>
  </si>
  <si>
    <t>AR17M</t>
  </si>
  <si>
    <t>AR17S</t>
  </si>
  <si>
    <t>AR17L</t>
  </si>
  <si>
    <t>AR17C</t>
  </si>
  <si>
    <t>AR18</t>
  </si>
  <si>
    <t xml:space="preserve">Árvore natalina produzida em estrutura metálica e mangueira luminosa. </t>
  </si>
  <si>
    <t>AR18SM</t>
  </si>
  <si>
    <t>AR18M</t>
  </si>
  <si>
    <t>Árvore natalina produzida em estrutura metálica e mangueira luminosa. Aplicação de mangueiras de LED com movimentos.</t>
  </si>
  <si>
    <t>AR18S</t>
  </si>
  <si>
    <t>AR18L</t>
  </si>
  <si>
    <t xml:space="preserve">Árvore natalina produzida em estrutura metálica e mangueira de LED </t>
  </si>
  <si>
    <t>Árvore natalina produzida em estrutura metálica e mangueira luminosa. Preenchimento da figura com lâmpadas de LED.</t>
  </si>
  <si>
    <t>AR194</t>
  </si>
  <si>
    <t>AR194SM</t>
  </si>
  <si>
    <t>AR194M</t>
  </si>
  <si>
    <t>AR194S</t>
  </si>
  <si>
    <t>AR194L</t>
  </si>
  <si>
    <t>AR194C</t>
  </si>
  <si>
    <t>AR196</t>
  </si>
  <si>
    <t>AR196SM</t>
  </si>
  <si>
    <t>AR196M</t>
  </si>
  <si>
    <t>AR196S</t>
  </si>
  <si>
    <t>AR196L</t>
  </si>
  <si>
    <t>AR196C</t>
  </si>
  <si>
    <t>AR199</t>
  </si>
  <si>
    <t>AR199SM</t>
  </si>
  <si>
    <t>AR199M</t>
  </si>
  <si>
    <t>AR199S</t>
  </si>
  <si>
    <t>AR199L</t>
  </si>
  <si>
    <t>AR199C</t>
  </si>
  <si>
    <t>AR1912</t>
  </si>
  <si>
    <t>AR1912SM</t>
  </si>
  <si>
    <t>AR1912M</t>
  </si>
  <si>
    <t>AR1912S</t>
  </si>
  <si>
    <t>AR1912L</t>
  </si>
  <si>
    <t>AR1912C</t>
  </si>
  <si>
    <t>AR1915</t>
  </si>
  <si>
    <t>AR1915SM</t>
  </si>
  <si>
    <t>AR1915M</t>
  </si>
  <si>
    <t>AR1915S</t>
  </si>
  <si>
    <t>AR1915L</t>
  </si>
  <si>
    <t>AR1915C</t>
  </si>
  <si>
    <t>AR204</t>
  </si>
  <si>
    <t>AR204SM</t>
  </si>
  <si>
    <t>AR204M</t>
  </si>
  <si>
    <t>AR204S</t>
  </si>
  <si>
    <t>AR204L</t>
  </si>
  <si>
    <t>AR204C</t>
  </si>
  <si>
    <t>AR206</t>
  </si>
  <si>
    <t>AR206SM</t>
  </si>
  <si>
    <t>AR206M</t>
  </si>
  <si>
    <t>AR206S</t>
  </si>
  <si>
    <t>AR206L</t>
  </si>
  <si>
    <t>AR206C</t>
  </si>
  <si>
    <t>AR209</t>
  </si>
  <si>
    <t>AR209SM</t>
  </si>
  <si>
    <t>AR209M</t>
  </si>
  <si>
    <t>AR209S</t>
  </si>
  <si>
    <t>AR209L</t>
  </si>
  <si>
    <t>AR209C</t>
  </si>
  <si>
    <t>AR2012</t>
  </si>
  <si>
    <t>AR2012SM</t>
  </si>
  <si>
    <t>AR2012M</t>
  </si>
  <si>
    <t>AR2012S</t>
  </si>
  <si>
    <t>AR2012L</t>
  </si>
  <si>
    <t>AR2012C</t>
  </si>
  <si>
    <t>AR2015</t>
  </si>
  <si>
    <t>AR2015SM</t>
  </si>
  <si>
    <t>AR2015M</t>
  </si>
  <si>
    <t>AR2015S</t>
  </si>
  <si>
    <t>AR2015L</t>
  </si>
  <si>
    <t>AR2015C</t>
  </si>
  <si>
    <t>AR214</t>
  </si>
  <si>
    <t>AR214SM</t>
  </si>
  <si>
    <t>AR214M</t>
  </si>
  <si>
    <t>AR214S</t>
  </si>
  <si>
    <t>AR214L</t>
  </si>
  <si>
    <t>AR214C</t>
  </si>
  <si>
    <t>AR216</t>
  </si>
  <si>
    <t>AR216SM</t>
  </si>
  <si>
    <t>AR216M</t>
  </si>
  <si>
    <t>AR216S</t>
  </si>
  <si>
    <t>AR216L</t>
  </si>
  <si>
    <t>AR216C</t>
  </si>
  <si>
    <t>AR219</t>
  </si>
  <si>
    <t>AR219SM</t>
  </si>
  <si>
    <t>AR219M</t>
  </si>
  <si>
    <t>AR219S</t>
  </si>
  <si>
    <t>AR219L</t>
  </si>
  <si>
    <t>AR219C</t>
  </si>
  <si>
    <t>AR2112</t>
  </si>
  <si>
    <t>AR2112SM</t>
  </si>
  <si>
    <t>AR2112M</t>
  </si>
  <si>
    <t>AR2112S</t>
  </si>
  <si>
    <t>AR2112L</t>
  </si>
  <si>
    <t>AR2112C</t>
  </si>
  <si>
    <t>AR2115</t>
  </si>
  <si>
    <t>AR2115SM</t>
  </si>
  <si>
    <t>AR2115M</t>
  </si>
  <si>
    <t>AR2115S</t>
  </si>
  <si>
    <t>AR2115L</t>
  </si>
  <si>
    <t>AR2115C</t>
  </si>
  <si>
    <t>AR224</t>
  </si>
  <si>
    <t>AR224SM</t>
  </si>
  <si>
    <t>AR224M</t>
  </si>
  <si>
    <t>AR224S</t>
  </si>
  <si>
    <t>AR224L</t>
  </si>
  <si>
    <t>AR226</t>
  </si>
  <si>
    <t>AR226SM</t>
  </si>
  <si>
    <t>AR226M</t>
  </si>
  <si>
    <t>AR226S</t>
  </si>
  <si>
    <t>AR226L</t>
  </si>
  <si>
    <t>AR229</t>
  </si>
  <si>
    <t>AR229SM</t>
  </si>
  <si>
    <t>AR229M</t>
  </si>
  <si>
    <t>AR229S</t>
  </si>
  <si>
    <t>AR229L</t>
  </si>
  <si>
    <t>AR2212</t>
  </si>
  <si>
    <t>AR2212SM</t>
  </si>
  <si>
    <t>AR2212M</t>
  </si>
  <si>
    <t>AR2212S</t>
  </si>
  <si>
    <t>AR2212L</t>
  </si>
  <si>
    <t>AR2215</t>
  </si>
  <si>
    <t>AR2215SM</t>
  </si>
  <si>
    <t>AR2215M</t>
  </si>
  <si>
    <t>AR2215S</t>
  </si>
  <si>
    <t>AR2215L</t>
  </si>
  <si>
    <t>Sagrada Família Conjunto, produzida em fibra de vidro</t>
  </si>
  <si>
    <t>FG104</t>
  </si>
  <si>
    <t>FG100</t>
  </si>
  <si>
    <t>Noel Gigante, produzido em fibra de vidro</t>
  </si>
  <si>
    <t>FG101</t>
  </si>
  <si>
    <t>Duende PP, produzido em fibra de vidro</t>
  </si>
  <si>
    <t>FG97</t>
  </si>
  <si>
    <t>FG98</t>
  </si>
  <si>
    <t>Urso, produzido em fibra de vidro</t>
  </si>
  <si>
    <t>Trem</t>
  </si>
  <si>
    <t>FG67GG</t>
  </si>
  <si>
    <t>FG77ADP</t>
  </si>
  <si>
    <t>Pirulito P, prod. em bolas adesivadas  de fibra de vidro em vários tamanhos</t>
  </si>
  <si>
    <t>FG77ADM</t>
  </si>
  <si>
    <t>Pirulito M, prod. em bolas  adesivadas de fibra de vidro em vários tamanhos</t>
  </si>
  <si>
    <t>FG77ADG</t>
  </si>
  <si>
    <t>Pirulito G, prod. em bolas  adesivadas de fibra de vidro em vários tamanhos</t>
  </si>
  <si>
    <t>FG77ARP</t>
  </si>
  <si>
    <t>Pirulito P, prod. em bolas com arabescos  de fibra de vidro em vários tamanhos</t>
  </si>
  <si>
    <t>FG77ARM</t>
  </si>
  <si>
    <t>Pirulito M, prod. em bolas com arabescos  de fibra de vidro em vários tamanhos</t>
  </si>
  <si>
    <t>FG77ARG</t>
  </si>
  <si>
    <t>Pirulito G, prod. em bolas com arabescos  de fibra de vidro em vários tamanhos</t>
  </si>
  <si>
    <t>FG90VDP</t>
  </si>
  <si>
    <t xml:space="preserve"> </t>
  </si>
  <si>
    <t>FG90VDM</t>
  </si>
  <si>
    <t>FG90VDG</t>
  </si>
  <si>
    <t>FG90VMP</t>
  </si>
  <si>
    <t>Pinheiro Natalino vermelho, com bolas verdes e estrelas douradas, produzido em fibra de vidro</t>
  </si>
  <si>
    <t>FG90VMM</t>
  </si>
  <si>
    <t>FG90VMG</t>
  </si>
  <si>
    <t>FG05VD</t>
  </si>
  <si>
    <t>FG05VM</t>
  </si>
  <si>
    <t>FG05AZ</t>
  </si>
  <si>
    <t>FG99</t>
  </si>
  <si>
    <t>FG102</t>
  </si>
  <si>
    <t>Pacote de presente redondo, produzido em fibra de vidro</t>
  </si>
  <si>
    <t>FG103</t>
  </si>
  <si>
    <t>Pacote de presente quadrado, produzido em fibra de vidro</t>
  </si>
  <si>
    <t>FS41</t>
  </si>
  <si>
    <t>Foto Session</t>
  </si>
  <si>
    <t>Photoface Noel pedra, produzido em fibra de vidro</t>
  </si>
  <si>
    <t>FS38T</t>
  </si>
  <si>
    <t>FS60N</t>
  </si>
  <si>
    <t>Photoface Caixa de presente com Duende, Produzido em fibra de vidro</t>
  </si>
  <si>
    <t>FS60B</t>
  </si>
  <si>
    <t>Photoface Caixa de presente com Boneco de Neve, Produzido em fibra de vidro</t>
  </si>
  <si>
    <t>Bolas de natal azul, com ilum. e adesivo, prod. em fibra de vidro</t>
  </si>
  <si>
    <t>Bolas de natal amarela, com ilum. e adesivo, prod. em fibra de vidro</t>
  </si>
  <si>
    <t>Bolas de natal verde, com ilum. e adesivo, prod. em fibra de vidro</t>
  </si>
  <si>
    <t>Bolas de natal vermelha, com ilum. e adesivo, prod. em fibra de vidro</t>
  </si>
  <si>
    <t>Bolas de natal azul, cor sólida e adesivo, prod. em fibra de vidro</t>
  </si>
  <si>
    <t>Bolas de natal amarela, cor sólida e adesivo, prod. em fibra de vidro</t>
  </si>
  <si>
    <t>Bolas de natal verde, cor sólida e adesivo, prod. em fibra de vidro</t>
  </si>
  <si>
    <t>Bolas de natal vermelha, cor sólida e adesivo, prod. em fibra de vidro</t>
  </si>
  <si>
    <t>Bolas de natal azul,  cor sólida e adesivo, prod. em fibra de vidro</t>
  </si>
  <si>
    <t>Bolas de natal  amarela, cor sólida e adesivo, prod. em fibra de vidro</t>
  </si>
  <si>
    <t>Bolas de natal azul, com ilum. e adesivo, produ. em fibra de vidro</t>
  </si>
  <si>
    <t>Bolas de natal amarela, com ilum. e adesivo, produ. em fibra de vidro</t>
  </si>
  <si>
    <t>Bolas de natal verde, com ilum. e adesivo, produ. em fibra de vidro</t>
  </si>
  <si>
    <t>Bolas de natal vermelha, com ilum. e adesivo, produ. em fibra de vidro</t>
  </si>
  <si>
    <t>Bolas de natal amarela,  cor sólida e adesivo, prod. em fibra de vidro</t>
  </si>
  <si>
    <t>Bolas de natal azul, com ilum. e pintura, prod. em fibra de vidro</t>
  </si>
  <si>
    <t>Bolas de natal amarela, com ilum. e pintura, prod. em fibra de vidro</t>
  </si>
  <si>
    <t>Bolas de natal verde, com ilum. e pintura, prod. em fibra de vidro</t>
  </si>
  <si>
    <t>Bolas de natal vermelha, com ilum. e pintura, prod. em fibra de vidro</t>
  </si>
  <si>
    <t>Bolas de natal  verde, com ilum. e pintura, prod. em fibra de vidro</t>
  </si>
  <si>
    <t>Bolas de natal  vermelha, com ilum. e pintura, prod. em fibra de vidro</t>
  </si>
  <si>
    <t>Bolas de natal azul, cor sólida e pint. de arabescos, prod. em fibra de vidro</t>
  </si>
  <si>
    <t>Bolas de natal amarela, cor sólida e pint. de arabescos, prod. em fibra de vidro</t>
  </si>
  <si>
    <t>Bolas de natal verde, cor sólida e pint. de arabescos, prod. em fibra de vidro</t>
  </si>
  <si>
    <t>Bolas de natal  vermelha, cor sólida e pint. de arabescos, prod. em fibra de vidro</t>
  </si>
  <si>
    <t>Meias Bolas de natal com ilum. e pintura, prod. em fibra de vidro</t>
  </si>
  <si>
    <t>Ramos marrons com 48 LEDs mornos e capa estilo algodão -220V</t>
  </si>
  <si>
    <t>Dupla de ramos marrons com 64 LEDs mornos e capa estilo algodão -220V</t>
  </si>
  <si>
    <t>Transformador 220V AC -24 AC (5W)</t>
  </si>
  <si>
    <t>LE33</t>
  </si>
  <si>
    <t>Transformador 220V AC -24 AC (24W)</t>
  </si>
  <si>
    <t>LE05AM</t>
  </si>
  <si>
    <t>Metros de mangueira LED 220v, amarela</t>
  </si>
  <si>
    <t>ESPECIAIS</t>
  </si>
  <si>
    <t>Código do Produto</t>
  </si>
  <si>
    <t>Vila dos Sonhos Decorações e Presentes</t>
  </si>
  <si>
    <t>Cafael Canela</t>
  </si>
  <si>
    <t>VL Decoração, Presentes e Brinquedos Eireli ME</t>
  </si>
  <si>
    <t>17.485.198/0001-43</t>
  </si>
  <si>
    <t>002090328.00-43</t>
  </si>
  <si>
    <t>Rua Coronel Pedro Paulo Penido, 200A</t>
  </si>
  <si>
    <t>Cidade Nova</t>
  </si>
  <si>
    <t>31.170-330</t>
  </si>
  <si>
    <t>31 3484-5421</t>
  </si>
  <si>
    <t>canelinha_rafa@hotmail.com</t>
  </si>
  <si>
    <t>viladossonhosnfe@yahoo.com.br</t>
  </si>
  <si>
    <t>31 3484-5421/9309-1881</t>
  </si>
  <si>
    <t>Armazém e CIA</t>
  </si>
  <si>
    <t>Luciana O. Botta Antonelli EPP</t>
  </si>
  <si>
    <t>05.679.569/0001-49</t>
  </si>
  <si>
    <t>90279636-30</t>
  </si>
  <si>
    <t>Av. Goias, 366</t>
  </si>
  <si>
    <t>Cianorte</t>
  </si>
  <si>
    <t>44 3629-1005</t>
  </si>
  <si>
    <t>armazemecia@hotmail.com</t>
  </si>
  <si>
    <t>Miltom</t>
  </si>
  <si>
    <t>Arte e Gosto</t>
  </si>
  <si>
    <t>Margareth Cabral</t>
  </si>
  <si>
    <t>Dalmar Comercio de artigos de Presentes Ltda ME</t>
  </si>
  <si>
    <t>07.605.973/0001-01</t>
  </si>
  <si>
    <t>Aterrado</t>
  </si>
  <si>
    <t>Volta Redonda</t>
  </si>
  <si>
    <t>27.213-140</t>
  </si>
  <si>
    <t>arte.gosto@hotmail.com</t>
  </si>
  <si>
    <t>24 3346-0148</t>
  </si>
  <si>
    <t>Nadia Casa</t>
  </si>
  <si>
    <t>Ines</t>
  </si>
  <si>
    <t>Andrea Akemi Mizuguchi ME</t>
  </si>
  <si>
    <t>07.889.907/0001-00</t>
  </si>
  <si>
    <t>Av. Vereador Narciso Yague Guimarães 1001 Lj 10/16/17/E14/E15</t>
  </si>
  <si>
    <t>Jardim Armenia</t>
  </si>
  <si>
    <t>Mogi das Cruzes</t>
  </si>
  <si>
    <t>08.780-910</t>
  </si>
  <si>
    <t>11 4726-6784/99828-3329</t>
  </si>
  <si>
    <t>nadiacasa@nadiacasa.com.br</t>
  </si>
  <si>
    <t>Arte D'Etalhe</t>
  </si>
  <si>
    <t>Leonor</t>
  </si>
  <si>
    <t>artedetalhe@gmail.com</t>
  </si>
  <si>
    <t>MC Corrêa Mayer Artesanatos ME</t>
  </si>
  <si>
    <t>01.485.699/0001-90</t>
  </si>
  <si>
    <t>Rua Barata Ribeiro, 739 Lj C</t>
  </si>
  <si>
    <t>22.051-002</t>
  </si>
  <si>
    <t>21 22356233</t>
  </si>
  <si>
    <t>21 2549-3109</t>
  </si>
  <si>
    <t>Comercial Cabus</t>
  </si>
  <si>
    <t>Jane</t>
  </si>
  <si>
    <t>Comercial Cabus Ltda</t>
  </si>
  <si>
    <t>35.483.791/0002-13</t>
  </si>
  <si>
    <t>Rua Padre Floriano, 163</t>
  </si>
  <si>
    <t>50.020-380</t>
  </si>
  <si>
    <t>81 3213-1349</t>
  </si>
  <si>
    <t>comercialcabus@ig.com.br</t>
  </si>
  <si>
    <t>Comercial de Mare</t>
  </si>
  <si>
    <t>Comercial de Mare Ltda</t>
  </si>
  <si>
    <t>15.277.603/0001-02</t>
  </si>
  <si>
    <t>Av. Vicente Machado, 1392</t>
  </si>
  <si>
    <t>Irati</t>
  </si>
  <si>
    <t>84.500-000</t>
  </si>
  <si>
    <t>42 3422-1820</t>
  </si>
  <si>
    <t>viviane@redetudocasa.com.br</t>
  </si>
  <si>
    <t>nfe@redetudocasa.com.br</t>
  </si>
  <si>
    <t>Prefeitura Municipal de Turvo</t>
  </si>
  <si>
    <t>Janice/Nestor</t>
  </si>
  <si>
    <t>Municipio de Turvo</t>
  </si>
  <si>
    <t>82.548.983/0001-60</t>
  </si>
  <si>
    <t>Rua Dr Nereu Ramos SN - Prefeitura</t>
  </si>
  <si>
    <t>Turvo</t>
  </si>
  <si>
    <t>88.930-000</t>
  </si>
  <si>
    <t>48 3525-0186</t>
  </si>
  <si>
    <t>imprensapmturvo@netvale.net</t>
  </si>
  <si>
    <t>Elétrica Nicolucci</t>
  </si>
  <si>
    <t>Adriana Nicolucci</t>
  </si>
  <si>
    <t>Elétrica Nicolucci Ltda</t>
  </si>
  <si>
    <t>50.427.103/0001-00</t>
  </si>
  <si>
    <t>Av. Antônio Paschoal, 94</t>
  </si>
  <si>
    <t>Jd. Brasília</t>
  </si>
  <si>
    <t>Sertãozinho</t>
  </si>
  <si>
    <t>14.170-000</t>
  </si>
  <si>
    <t>16 2105-0999/2105-0950</t>
  </si>
  <si>
    <t>vendas@eletricanicolucci.com.br</t>
  </si>
  <si>
    <t>financeiro@eletricanicolucci.com.br</t>
  </si>
  <si>
    <t>16 2105-0999</t>
  </si>
  <si>
    <t>Gommp Comércio e Serviços Ltda ME</t>
  </si>
  <si>
    <t>Cerilla Presentes</t>
  </si>
  <si>
    <t>00.950.828/0001-00</t>
  </si>
  <si>
    <t>Rua Visconde de Piraja, 251 Lj A/B</t>
  </si>
  <si>
    <t>Anacapri Presentes</t>
  </si>
  <si>
    <t>Cleide</t>
  </si>
  <si>
    <t>Anacapri Decorações e Presentes ltda ME</t>
  </si>
  <si>
    <t>11.236.647/0001-33</t>
  </si>
  <si>
    <t>Av. das Nuvens, 41 Lj 06 e 07</t>
  </si>
  <si>
    <t>Aldeia da Serra</t>
  </si>
  <si>
    <t>Santana de Parnaiba</t>
  </si>
  <si>
    <t>11 4192-3691</t>
  </si>
  <si>
    <t>06.519-225</t>
  </si>
  <si>
    <t>a.n.a.capri@hotmail.com</t>
  </si>
  <si>
    <t>Flavio dos Santos Soares ME</t>
  </si>
  <si>
    <t>Flavio/Sergio</t>
  </si>
  <si>
    <t>10.416.531.0001-13</t>
  </si>
  <si>
    <t>Av. Salim Farah Maluf 2211</t>
  </si>
  <si>
    <t>03.076-000</t>
  </si>
  <si>
    <t>11 5591-5555</t>
  </si>
  <si>
    <t>LE01AZC</t>
  </si>
  <si>
    <t>LE01VDC</t>
  </si>
  <si>
    <t>LE01VMC</t>
  </si>
  <si>
    <t>LE05MN</t>
  </si>
  <si>
    <t>Metros de mangueira LED 220v, branco morno</t>
  </si>
  <si>
    <t>Papelaria Inez</t>
  </si>
  <si>
    <t>Jair Chagas dos Santos</t>
  </si>
  <si>
    <t>Maria Inez Holtz Picco &amp; CIA Ltda</t>
  </si>
  <si>
    <t>05.380.388/0001-17</t>
  </si>
  <si>
    <t>Rua São João, 02 Casa 01</t>
  </si>
  <si>
    <t>Boituva</t>
  </si>
  <si>
    <t>18.550-000</t>
  </si>
  <si>
    <t>15 3363-6035/9119-4287</t>
  </si>
  <si>
    <t>j_chagas2000@yahoo.com.br</t>
  </si>
  <si>
    <t>Imperial Shopping</t>
  </si>
  <si>
    <t>16.602.614/0001-83</t>
  </si>
  <si>
    <t>Rod BR010 nº100</t>
  </si>
  <si>
    <t>Jardim São Luís</t>
  </si>
  <si>
    <t>Imperatriz</t>
  </si>
  <si>
    <t>65.913-015</t>
  </si>
  <si>
    <t>Adriano Pinheiro</t>
  </si>
  <si>
    <t>Monica/Carmem</t>
  </si>
  <si>
    <t>47 3368-4996</t>
  </si>
  <si>
    <t>contato@acboneca.com.br</t>
  </si>
  <si>
    <t>RBS Participações S/A</t>
  </si>
  <si>
    <t>Ana Pitman</t>
  </si>
  <si>
    <t>Produtora Artística</t>
  </si>
  <si>
    <t>Rua General Vieira da Rosa, s/n</t>
  </si>
  <si>
    <t>Morro da Cruz</t>
  </si>
  <si>
    <t>88.020-240</t>
  </si>
  <si>
    <t>(48)  3216-3431</t>
  </si>
  <si>
    <t>culturaeventossc@gruporbs.com.br</t>
  </si>
  <si>
    <t>68.737.857/0005-56</t>
  </si>
  <si>
    <t>Renata Souza</t>
  </si>
  <si>
    <t>81 3426-7759/9968-9294</t>
  </si>
  <si>
    <t>mariafuloflorista@gmail.com</t>
  </si>
  <si>
    <t>espacolagoa.chapada@gmail.com</t>
  </si>
  <si>
    <t>65 3626-5181</t>
  </si>
  <si>
    <t>alparo@modamorena.com.br</t>
  </si>
  <si>
    <t>18 3652-7080</t>
  </si>
  <si>
    <t>(48) 3532-0132 / 9164-5359</t>
  </si>
  <si>
    <t xml:space="preserve">Meteoro com 80 LEDs em movimento Snowfall </t>
  </si>
  <si>
    <t xml:space="preserve">Meteoro com 120 LEDs em movimento Snowfall </t>
  </si>
  <si>
    <t xml:space="preserve">Meteoro com 160 LEDs em movimento Snowfall </t>
  </si>
  <si>
    <t>04.998.724/0001-27</t>
  </si>
  <si>
    <t>Cremilda/Sandra</t>
  </si>
  <si>
    <t>Laura Viegas</t>
  </si>
  <si>
    <t>andreia@aromasbabilonia.com.br</t>
  </si>
  <si>
    <t>Thabata</t>
  </si>
  <si>
    <t>World Malharia</t>
  </si>
  <si>
    <t>Jailton Marques</t>
  </si>
  <si>
    <t>J. Marques nascimento ME</t>
  </si>
  <si>
    <t>07.816.100/0001-30</t>
  </si>
  <si>
    <t>03.029.555-6</t>
  </si>
  <si>
    <t>Rua hamilton Silva, 2692 C</t>
  </si>
  <si>
    <t>Macapa</t>
  </si>
  <si>
    <t>68901-140</t>
  </si>
  <si>
    <t>96 3223-1226</t>
  </si>
  <si>
    <t>worldmalharia@hotmail.com</t>
  </si>
  <si>
    <t>Luzia Paula</t>
  </si>
  <si>
    <t>luziapaula@hotmail.com.br</t>
  </si>
  <si>
    <t>04.288-110</t>
  </si>
  <si>
    <t>Nilza</t>
  </si>
  <si>
    <t>87.200-151</t>
  </si>
  <si>
    <t>Dolce casa</t>
  </si>
  <si>
    <t>dolce.casa35@gmail.com</t>
  </si>
  <si>
    <t>34 32364170</t>
  </si>
  <si>
    <t>GLD90</t>
  </si>
  <si>
    <t>GLD500</t>
  </si>
  <si>
    <t>GLD410</t>
  </si>
  <si>
    <t>GLD245</t>
  </si>
  <si>
    <t>GLD155</t>
  </si>
  <si>
    <t>FT0125</t>
  </si>
  <si>
    <t>FT0225</t>
  </si>
  <si>
    <t>FT0325</t>
  </si>
  <si>
    <t>FT0425</t>
  </si>
  <si>
    <t>FT0525</t>
  </si>
  <si>
    <t>FT0625</t>
  </si>
  <si>
    <t>FT0130</t>
  </si>
  <si>
    <t>FT0230</t>
  </si>
  <si>
    <t>FT0330</t>
  </si>
  <si>
    <t>FT0430</t>
  </si>
  <si>
    <t>FT0530</t>
  </si>
  <si>
    <t>FT0630</t>
  </si>
  <si>
    <t>Rua Luiz Alves Pereira, 377 Lj 09 e 11 - Aterrado center Shopping</t>
  </si>
  <si>
    <t xml:space="preserve">Prefeitura Municipal de Cruzeiro do Iguaçu </t>
  </si>
  <si>
    <t xml:space="preserve">Itacir Alves </t>
  </si>
  <si>
    <t xml:space="preserve">Compras </t>
  </si>
  <si>
    <t>Avenida 13 de Maio, 906</t>
  </si>
  <si>
    <t>Cruzeiro do Iguaçu</t>
  </si>
  <si>
    <t>85.598-000</t>
  </si>
  <si>
    <t>(46) 3572-8014</t>
  </si>
  <si>
    <t>Maria Helena</t>
  </si>
  <si>
    <t>Maria Helena Giaretta Fregonezi</t>
  </si>
  <si>
    <t>078.564.338-92</t>
  </si>
  <si>
    <t>Rua Orensy Rodrigues da Silva, 1397</t>
  </si>
  <si>
    <t>16.901-016</t>
  </si>
  <si>
    <t>18 3722-2927</t>
  </si>
  <si>
    <t>67 9295-2921</t>
  </si>
  <si>
    <t>sm.alvaro@hotmail.com</t>
  </si>
  <si>
    <t>Maria de Lourdes</t>
  </si>
  <si>
    <t>Maria de Lourdes Vieira Machado EPP</t>
  </si>
  <si>
    <t>68.818.187/0001-06</t>
  </si>
  <si>
    <t xml:space="preserve">Rua Prudente de Morais, 238 </t>
  </si>
  <si>
    <t>14.700-120</t>
  </si>
  <si>
    <t>biravieira_oj@yahoo.com.br</t>
  </si>
  <si>
    <t xml:space="preserve">Ubirajara </t>
  </si>
  <si>
    <t>17  3343-4976  /  3342-6740</t>
  </si>
  <si>
    <t>17  9181-7861</t>
  </si>
  <si>
    <t xml:space="preserve">Prefeitura Municipal de Gaúcha do Norte </t>
  </si>
  <si>
    <t>Marli Aléssio</t>
  </si>
  <si>
    <t>(66) 3582-1521</t>
  </si>
  <si>
    <t>Secretária de Assistência Social</t>
  </si>
  <si>
    <t xml:space="preserve">Av. Brasil, 1298  </t>
  </si>
  <si>
    <t xml:space="preserve">Centro </t>
  </si>
  <si>
    <t xml:space="preserve">Gaúcha do Norte </t>
  </si>
  <si>
    <t>semasgnorte@hotmail.com</t>
  </si>
  <si>
    <t>Fernanda Victício / Natalia Bachi Borro</t>
  </si>
  <si>
    <t>Primeira Dama / Sec. Cultura</t>
  </si>
  <si>
    <t>natalia.cultura@adamantina.sp.gov.br</t>
  </si>
  <si>
    <t>Natalina</t>
  </si>
  <si>
    <t>95.589.230/0001-44</t>
  </si>
  <si>
    <t>Sagrada Família, produzido em alumínio e pintura branca</t>
  </si>
  <si>
    <t>Pastor e Ovelha, produzido em alumínio e pintura branca</t>
  </si>
  <si>
    <t>3 Reis Magos, produzido em alumínio e pintura branca</t>
  </si>
  <si>
    <t>Prefeitura Municipal de Paulinia</t>
  </si>
  <si>
    <t>Kiki Tuzuki</t>
  </si>
  <si>
    <t>Secretaria de Turismo e Eventos</t>
  </si>
  <si>
    <t>45.751.435/0001-06</t>
  </si>
  <si>
    <t>Av. Prefeito José Lozano Araujo, 1551</t>
  </si>
  <si>
    <t>Parque Brasil 500</t>
  </si>
  <si>
    <t>Paulinia</t>
  </si>
  <si>
    <t>13.140-000</t>
  </si>
  <si>
    <t>19 78291078</t>
  </si>
  <si>
    <t>kikicms@gmail.com</t>
  </si>
  <si>
    <t xml:space="preserve">Creative Mix </t>
  </si>
  <si>
    <t>Mauro</t>
  </si>
  <si>
    <t>Creative Mix Comercio de Papelaria e Brinquedos Ltda</t>
  </si>
  <si>
    <t>07.745.681/0001-66</t>
  </si>
  <si>
    <t>Av. Imirim 1332</t>
  </si>
  <si>
    <t>Imirim</t>
  </si>
  <si>
    <t>02.464-100</t>
  </si>
  <si>
    <t>Sócio</t>
  </si>
  <si>
    <t>11  2364-3631</t>
  </si>
  <si>
    <t>mauro@creativemix.com.br</t>
  </si>
  <si>
    <t>11 2364-3633</t>
  </si>
  <si>
    <t>Treze Comunicação</t>
  </si>
  <si>
    <t>Lucy</t>
  </si>
  <si>
    <t>Diretora Comercial</t>
  </si>
  <si>
    <t>Agencia Treze Comunicação Ltda ME</t>
  </si>
  <si>
    <t>07.177.540/0001-94</t>
  </si>
  <si>
    <t>165.578-4</t>
  </si>
  <si>
    <t>Rua Florentino Peixoto, 20 sala 22</t>
  </si>
  <si>
    <t xml:space="preserve">Gonzaga </t>
  </si>
  <si>
    <t>11.060-030</t>
  </si>
  <si>
    <t>13 3345-0167</t>
  </si>
  <si>
    <t>atendimento@trezecomunicacao.com.br</t>
  </si>
  <si>
    <t>13 8846-4642     /   13 97754534</t>
  </si>
  <si>
    <t>Strobos de 6w potência</t>
  </si>
  <si>
    <t>Strobos de 6w potência instalados em figuras luminosas</t>
  </si>
  <si>
    <t>Strobos de 6w potência instalados em  rabichos</t>
  </si>
  <si>
    <t>Papai Noel produzido em estrutura metálica e mangueira luminosa. Aplicação de mangueiras de LED com movimentos e Strobos</t>
  </si>
  <si>
    <t>Papai Noel produzido em estrutura metálica e mangueira luminosa. Aplicação de Strobos</t>
  </si>
  <si>
    <t>Cometas entrelaçados produzido em estrutura metálica e mangueira luminosa. Aplicação de mangueiras de LED com movimentos e Strobos</t>
  </si>
  <si>
    <t>Cometas entrelaçados produzido em estrutura metálica e mangueira luminosa. Aplicação de Strobos</t>
  </si>
  <si>
    <t>Cordão com bolas produzido em estrutura metálica e mangueira luminosa. Aplicação de mangueiras de LED com movimentos e Strobos</t>
  </si>
  <si>
    <t>Cordão com bolas produzido em estrutura metálica e mangueira luminosa. Aplicação de Strobos</t>
  </si>
  <si>
    <t>Anjo com trombeta produzido em estrutura metálica e mangueira luminosa. Aplicação de mangueiras de LED com movimentos e Strobos</t>
  </si>
  <si>
    <t>Anjo com trombeta produzido em estrutura metálica e mangueira luminosa. Aplicação de Strobos</t>
  </si>
  <si>
    <t>Raios com estrelas produzidos em estrutura metálica e mangueira luminosa. Aplicação de mangueiras de LED com movimentos e Strobos</t>
  </si>
  <si>
    <t>Raios com estrelas produzidos em estrutura metálica e mangueira luminosa. Aplicação de Strobos</t>
  </si>
  <si>
    <t>Pinheiro com estrelas produzido em estrutura metálica e mangueira luminosa. Aplicação de mangueiras de LED com movimentos e Strobos</t>
  </si>
  <si>
    <t>Pinheiro com estrelas produzido em estrutura metálica e mangueira luminosa. Aplicação de Strobos</t>
  </si>
  <si>
    <t>Estrela com arabescos produzida em estrutura metálica e mangueira luminosa. Aplicação de mangueiras de LED com movimentos e Strobos</t>
  </si>
  <si>
    <t>Estrela com arabescos produzida em estrutura metálica e mangueira luminosa. Aplicação de Strobos</t>
  </si>
  <si>
    <t>Arabescos produzidos em estrutura metálica e mangueira luminosa. Aplicação de mangueiras de LED com movimentos e Strobos</t>
  </si>
  <si>
    <t>Arabescos produzidos em estrutura metálica e mangueira luminosa. Aplicação de Strobos</t>
  </si>
  <si>
    <t>Cometa produzido em estrutura metálica e mangueira luminosa. Aplicação de mangueiras de LED com movimentos e Strobos</t>
  </si>
  <si>
    <t>Cometa produzido em estrutura metálica e mangueira luminosa. Aplicação de Strobos</t>
  </si>
  <si>
    <t>Conjunto de três estrelas produzido em estrutura metálica e mangueira luminosa. Aplicação de mangueiras de LED com movimentos e Strobos</t>
  </si>
  <si>
    <t>Conjunto de três estrelas produzido em estrutura metálica e mangueira luminosa. Aplicação de Strobos</t>
  </si>
  <si>
    <t>Sino com laço produzido em estrutura metálica e mangueira luminosa. Aplicação de mangueiras de LED com movimentos e Strobos</t>
  </si>
  <si>
    <t>Sino com laço produzido em estrutura metálica e mangueira luminosa. Aplicação de Strobos</t>
  </si>
  <si>
    <t>Conjunto de cinco estrelas produzido em estrutura metálica e mangueira luminosa. Aplicação de mangueiras de LED com movimentos e Strobos</t>
  </si>
  <si>
    <t>Conjunto de cinco estrelas produzido em estrutura metálica e mangueira luminosa. Aplicação de Strobos</t>
  </si>
  <si>
    <t>Sino com folha produzido em estrutura metálica e mangueira luminosa. Aplicação de mangueiras de LED com movimentos e Strobos</t>
  </si>
  <si>
    <t>Sino com folha produzido em estrutura metálica e mangueira luminosa. Aplicação de Strobos</t>
  </si>
  <si>
    <t>Estrelas com arabescos produzidas em estrutura metálica e mangueira luminosa. Aplicação de mangueiras de LED com movimentos e Strobos</t>
  </si>
  <si>
    <t>Estrelas com arabescos produzidas em estrutura metálica e mangueira luminosa. Aplicação de Strobos</t>
  </si>
  <si>
    <t>Luminária com arabescos produzida em estrutura metálica e mangueira luminosa. Aplicação de mangueiras de LED com movimentos e Strobos</t>
  </si>
  <si>
    <t>Luminária com arabescos produzida em estrutura metálica e mangueira luminosa. Aplicação de Strobos</t>
  </si>
  <si>
    <t>Árvore de pinheiro e estrelas, produzida em estrutura metálica e mangueira luminosa. Aplicação de mangueiras de LED com movimentos e Strobos</t>
  </si>
  <si>
    <t>Árvore de pinheiro e estrelas, produzida em estrutura metálica e mangueira luminosa. Aplicação de Strobos</t>
  </si>
  <si>
    <t>Árvore de asteriscos, produzida em estrutura metálica e mangueira luminosa. Aplicação de mangueiras de LED com movimentos e Strobos</t>
  </si>
  <si>
    <t>Árvore de asteriscos, produzida em estrutura metálica e mangueira luminosa. Aplicação de Strobos</t>
  </si>
  <si>
    <t>Árvore de estrelas, produzida em estrutura metálica e mangueira luminosa. Aplicação de mangueiras de LED com movimentos e Strobos</t>
  </si>
  <si>
    <t>Árvore de estrelas, produzida em estrutura metálica e mangueira luminosa. Aplicação de Strobos</t>
  </si>
  <si>
    <t>Pinheiro, produzida em estrutura metálica e mangueira luminosa. Aplicação de mangueiras de LED com movimentos e Strobos</t>
  </si>
  <si>
    <t>Pinheiro, produzida em estrutura metálica e mangueira luminosa. Aplicação de Strobos</t>
  </si>
  <si>
    <t>Árvore natalina produzida em estrutura metálica e mangueira luminosa. Aplicação de mangueiras de LED com movimentos e Strobos</t>
  </si>
  <si>
    <t>Árvore natalina produzida em estrutura metálica e mangueira luminosa. Aplicação de Strobos</t>
  </si>
  <si>
    <t>SH01</t>
  </si>
  <si>
    <t>Litros de shampoo neutro para máquina de neve</t>
  </si>
  <si>
    <t>Amanda</t>
  </si>
  <si>
    <t>Norberto Albino do Carmo Decorações ME</t>
  </si>
  <si>
    <t>15.700.658/0001-83</t>
  </si>
  <si>
    <t>555.46.814.113</t>
  </si>
  <si>
    <t>Av. João Martins da Silveira Sobrinho, 2295</t>
  </si>
  <si>
    <t>Vila Maria</t>
  </si>
  <si>
    <t>Porto Ferreira</t>
  </si>
  <si>
    <t>13.660-000</t>
  </si>
  <si>
    <t>19 3585-1818/3585-4175/3585-5257</t>
  </si>
  <si>
    <t>norberto.albino@hotmail.com</t>
  </si>
  <si>
    <t>bmqfinanceiro@hotmail.com</t>
  </si>
  <si>
    <t>Manuela</t>
  </si>
  <si>
    <t>asturtilias@gmail.com</t>
  </si>
  <si>
    <t>Marcus Bierbaum</t>
  </si>
  <si>
    <t>49 3537-0997</t>
  </si>
  <si>
    <t>MP Comércio</t>
  </si>
  <si>
    <t>MP Comércio e Importação Eireli EPP</t>
  </si>
  <si>
    <t>14.206.686/0001-86</t>
  </si>
  <si>
    <t>001830793.00-57</t>
  </si>
  <si>
    <t>Pilar</t>
  </si>
  <si>
    <t>30.390-150</t>
  </si>
  <si>
    <t>Rua Gerônimo Marcucci, 246 - Letra A</t>
  </si>
  <si>
    <t>31 3286-4090/3286-2822</t>
  </si>
  <si>
    <t>lulbessa@yahoo.com.br</t>
  </si>
  <si>
    <t>Cristiano Souza</t>
  </si>
  <si>
    <t>fiscalmp@gmail.com/mpfinanceiro1@gmail.com</t>
  </si>
  <si>
    <t xml:space="preserve">Velarts </t>
  </si>
  <si>
    <t>Julio Lopes</t>
  </si>
  <si>
    <t>Velarts Velas de Decorações Ltda</t>
  </si>
  <si>
    <t>02.838.883/0001-39</t>
  </si>
  <si>
    <t>04.139.917-0</t>
  </si>
  <si>
    <t>Av. Sete de Setembro, 344</t>
  </si>
  <si>
    <t>69.005-141</t>
  </si>
  <si>
    <t>92 3234-4623</t>
  </si>
  <si>
    <t>julio.lopes@pmm.am.gov.br</t>
  </si>
  <si>
    <t>92 3233-2635</t>
  </si>
  <si>
    <t>Humaitá</t>
  </si>
  <si>
    <t>Secretária Municipal da Educação</t>
  </si>
  <si>
    <t xml:space="preserve">Prefeitura Municipal de Humaitá </t>
  </si>
  <si>
    <t>87.613139/0001-99</t>
  </si>
  <si>
    <t>Av. João Pessoa, 414</t>
  </si>
  <si>
    <t>98.670-000</t>
  </si>
  <si>
    <t>55 3525-1231</t>
  </si>
  <si>
    <t>peduca@humaita-rs.com.br</t>
  </si>
  <si>
    <t>Centro Cultural Lurdes Célia Kreher</t>
  </si>
  <si>
    <t>91.996.173/0001-67</t>
  </si>
  <si>
    <t xml:space="preserve">Rui Barbosa,150 </t>
  </si>
  <si>
    <t>Dalva de Carvalho Osório</t>
  </si>
  <si>
    <t>235.041.028-53</t>
  </si>
  <si>
    <t>RG6592883</t>
  </si>
  <si>
    <t>Av. Prof. Laudelino de Lima Rolim, 111</t>
  </si>
  <si>
    <t>Vila Nova Capão Bonito</t>
  </si>
  <si>
    <t>Capão Bonito</t>
  </si>
  <si>
    <t>18.304-090</t>
  </si>
  <si>
    <t>15 3542-3285</t>
  </si>
  <si>
    <t>dalvaosorio2@hotmail.com</t>
  </si>
  <si>
    <t>Particular</t>
  </si>
  <si>
    <t>13.545.003/0001-52</t>
  </si>
  <si>
    <t>Av. Darcy de Paula Gaigher, s/n, Box 21</t>
  </si>
  <si>
    <t>Cachoeirinha</t>
  </si>
  <si>
    <t>29240-000</t>
  </si>
  <si>
    <t>Soeli</t>
  </si>
  <si>
    <t>soeli.prefeitura@hotmail.com</t>
  </si>
  <si>
    <t>48 3525-8100</t>
  </si>
  <si>
    <t>Marcelo Paiva</t>
  </si>
  <si>
    <t>(27) 3345-7117</t>
  </si>
  <si>
    <t>marcelopaiva@propagbr.com.br</t>
  </si>
  <si>
    <t>Luciana Malacarne</t>
  </si>
  <si>
    <t>luciana@propagbr.com.br</t>
  </si>
  <si>
    <t>LE0880E</t>
  </si>
  <si>
    <t>LE08120E</t>
  </si>
  <si>
    <t>LE08160E</t>
  </si>
  <si>
    <t>Meteoro com 80 LEDs estáticos</t>
  </si>
  <si>
    <t>Meteoro com 120 LEDs estáticos</t>
  </si>
  <si>
    <t>Meteoro com 160 LEDs estáticos</t>
  </si>
  <si>
    <t>Fernanda Teixeira de Carvalho Ribeiro</t>
  </si>
  <si>
    <t>948.339.235-72</t>
  </si>
  <si>
    <t>Av. Princesa Isabel, 590 apto 601</t>
  </si>
  <si>
    <t>40.140-000</t>
  </si>
  <si>
    <t>71 3343-1100</t>
  </si>
  <si>
    <t>fernanda@uniqueevt.com.br</t>
  </si>
  <si>
    <t>Jose Lessa</t>
  </si>
  <si>
    <t>jose.lessa@apsa.com.br</t>
  </si>
  <si>
    <t xml:space="preserve">Palmitinho </t>
  </si>
  <si>
    <t>Adilson Casali</t>
  </si>
  <si>
    <t>87.612.909/0001-89</t>
  </si>
  <si>
    <t>Rua Santos Dumont, 25</t>
  </si>
  <si>
    <t>98.430-000</t>
  </si>
  <si>
    <t>47 3453-2562</t>
  </si>
  <si>
    <t>comunicacao_ti@palmitinho.rs.gov.br</t>
  </si>
  <si>
    <t>Iza Magazine</t>
  </si>
  <si>
    <t>Ilza / Luan</t>
  </si>
  <si>
    <t>Ilza Magazine Ltda EPP</t>
  </si>
  <si>
    <t>15.387.077/0001-33</t>
  </si>
  <si>
    <t>Rua Curt Hering, 717</t>
  </si>
  <si>
    <t>89.150-000</t>
  </si>
  <si>
    <t>47 3352-0921</t>
  </si>
  <si>
    <t>ilzamagazine_nfe@hotmail.com</t>
  </si>
  <si>
    <t>Ilza</t>
  </si>
  <si>
    <t>Placa Art</t>
  </si>
  <si>
    <t>Marilaine</t>
  </si>
  <si>
    <t>14.373.038/0001-14</t>
  </si>
  <si>
    <t>Av. Crestani nº 1548</t>
  </si>
  <si>
    <t>Palma Sola</t>
  </si>
  <si>
    <t>89.985-000</t>
  </si>
  <si>
    <t>49 3652-0200</t>
  </si>
  <si>
    <t>placa@placa.art.br</t>
  </si>
  <si>
    <t>Gustavo Marques Battisti ME</t>
  </si>
  <si>
    <t>Autarquia Municipal de Turismo Gramadotur</t>
  </si>
  <si>
    <t>Caroline Volk</t>
  </si>
  <si>
    <t>18.137.082/0001-86</t>
  </si>
  <si>
    <t xml:space="preserve">Av. Borges de Medeiros nº 4.111 sala 51 </t>
  </si>
  <si>
    <t>54 3286-2002</t>
  </si>
  <si>
    <t>marcelo.drechsler@gramadotur.net.br</t>
  </si>
  <si>
    <t>tributos@gramado.rs.gov.br</t>
  </si>
  <si>
    <t>ACAS</t>
  </si>
  <si>
    <t>Jandeir</t>
  </si>
  <si>
    <t>Associação Cultural e Artística de Salgueiro</t>
  </si>
  <si>
    <t>08.871.960/0001-39</t>
  </si>
  <si>
    <t>R. Estrada Gisele A. Conserva, 231</t>
  </si>
  <si>
    <t>N Sª das Graças</t>
  </si>
  <si>
    <t>Salgueiro</t>
  </si>
  <si>
    <t>56.000-000</t>
  </si>
  <si>
    <t>87 8835-4903</t>
  </si>
  <si>
    <t>jandeirdias@hotmail.com</t>
  </si>
  <si>
    <t>Realize financeira</t>
  </si>
  <si>
    <t>Silvanio</t>
  </si>
  <si>
    <t>Silvanio da Rosa EIRELI ME</t>
  </si>
  <si>
    <t>08.601.434/0001-59</t>
  </si>
  <si>
    <t>Rua Felipe Schimidt, 515</t>
  </si>
  <si>
    <t>88.010-001</t>
  </si>
  <si>
    <t>48 3733-9400</t>
  </si>
  <si>
    <t>diretoria@realizesc.com.br</t>
  </si>
  <si>
    <t>48 3733-9405</t>
  </si>
  <si>
    <t>Vip Transportes Ltda</t>
  </si>
  <si>
    <t>62.939.244/0004-34</t>
  </si>
  <si>
    <t>41 3284-1113</t>
  </si>
  <si>
    <t>Cadore Transportes e Comércio Ltda</t>
  </si>
  <si>
    <t>90.394.107/0012-07</t>
  </si>
  <si>
    <t>(47) 3436-3824</t>
  </si>
  <si>
    <t>Municipio de Palmitinho</t>
  </si>
  <si>
    <t>Prefeitura Municipal de Santa Izabel do Ivaí</t>
  </si>
  <si>
    <t>Secretaria de Educação e Cultura</t>
  </si>
  <si>
    <t>76.974.823/0001-80</t>
  </si>
  <si>
    <t>Av. Manoel Ribas, 470</t>
  </si>
  <si>
    <t>Santa Izabel do Ivaí</t>
  </si>
  <si>
    <t>87.910-000</t>
  </si>
  <si>
    <t>(44) 3453-1372</t>
  </si>
  <si>
    <t>crmtrech_18@hotmail.com</t>
  </si>
  <si>
    <t xml:space="preserve">Itajai Administradora de Shopping Centers Ltda - ME </t>
  </si>
  <si>
    <t>03.043.201/0001-64</t>
  </si>
  <si>
    <t xml:space="preserve">Rua samuel Heuse, 234 </t>
  </si>
  <si>
    <t xml:space="preserve">Itajaí </t>
  </si>
  <si>
    <t>88.301-070</t>
  </si>
  <si>
    <t>(47) 3348-4609</t>
  </si>
  <si>
    <t>alessandro@itajaishopping.com.br</t>
  </si>
  <si>
    <t>Shopping Palladium</t>
  </si>
  <si>
    <t>Cida</t>
  </si>
  <si>
    <t>Associação dos Lojistas Palladium Shopping Center</t>
  </si>
  <si>
    <t>09.535.834/0001-76</t>
  </si>
  <si>
    <t>Av. Pres. Kennedy, 4121</t>
  </si>
  <si>
    <t>Portão</t>
  </si>
  <si>
    <t>80.610-905</t>
  </si>
  <si>
    <t>(41) 3212-3500</t>
  </si>
  <si>
    <t>Flávio dos Santos Soares ME</t>
  </si>
  <si>
    <t>10.416.531/0001-13</t>
  </si>
  <si>
    <t>Condominio Residencial PortoRiviera</t>
  </si>
  <si>
    <t>Andréia</t>
  </si>
  <si>
    <t>08.868.373/0001-90</t>
  </si>
  <si>
    <t>Rodovia Osvaldo Reis, nº 3299</t>
  </si>
  <si>
    <t>Praia Brava</t>
  </si>
  <si>
    <t>88.306-002</t>
  </si>
  <si>
    <t>47  3344-1070   /   33671438</t>
  </si>
  <si>
    <t>portoriviera@hotmail.com</t>
  </si>
  <si>
    <t>Josiane</t>
  </si>
  <si>
    <t>47  33671438</t>
  </si>
  <si>
    <t>Hospital Almodin</t>
  </si>
  <si>
    <t>Edna Almodin</t>
  </si>
  <si>
    <t>02.438.461/0001-76</t>
  </si>
  <si>
    <t>Silva Jardim, 359</t>
  </si>
  <si>
    <t>87.013-010</t>
  </si>
  <si>
    <t>44 3262-2061   /   44 32622061</t>
  </si>
  <si>
    <t>edna@hospitalprovisao.com.br</t>
  </si>
  <si>
    <t>gerencia@hospitalprovisao</t>
  </si>
  <si>
    <t>44 3262-2061</t>
  </si>
  <si>
    <t>83.102.277/0001-52</t>
  </si>
  <si>
    <t>Rua Alberto Werner, 100</t>
  </si>
  <si>
    <t>Vila Operária</t>
  </si>
  <si>
    <t>88.304-053</t>
  </si>
  <si>
    <t>(47) 3348-0303</t>
  </si>
  <si>
    <t>paulo.ricardo@iatajai.sc.gov.br</t>
  </si>
  <si>
    <t>Paulo Ricardo</t>
  </si>
  <si>
    <t>condominios@realcontabil.cnt.br</t>
  </si>
  <si>
    <t>Maria Amélia Lins</t>
  </si>
  <si>
    <t>Maria Amélia</t>
  </si>
  <si>
    <t>Maria Amélia de Coni e Moura Mattos Lins</t>
  </si>
  <si>
    <t>677.775.465-20</t>
  </si>
  <si>
    <t>Rua Morro do escravo do Miguel, 198, apt 504</t>
  </si>
  <si>
    <t>Ondina</t>
  </si>
  <si>
    <t>40.170-000</t>
  </si>
  <si>
    <t>71 3116-3232/9969-0550</t>
  </si>
  <si>
    <t>mariaamelia.lins@inema.ba.gov.br</t>
  </si>
  <si>
    <t>LOG Soldas Comercio e Transporte Ltda EPP</t>
  </si>
  <si>
    <t>Luiz Terahata</t>
  </si>
  <si>
    <t>LOG Soldas Comercio e Transportes Ltda EPP</t>
  </si>
  <si>
    <t>15.229.699/0001-33</t>
  </si>
  <si>
    <t xml:space="preserve">Rua Osvaldo de Santi, 246 </t>
  </si>
  <si>
    <t>Jardim Nova São Carlos</t>
  </si>
  <si>
    <t xml:space="preserve">São Carlos </t>
  </si>
  <si>
    <t>13.570-214</t>
  </si>
  <si>
    <t>16  9795-2737</t>
  </si>
  <si>
    <t>Luiz_Terahata@praxair.com</t>
  </si>
  <si>
    <t>Condomínio Parco Perini</t>
  </si>
  <si>
    <t>Ana Lucia Alves</t>
  </si>
  <si>
    <t>Perville / Coordenadora Comercial</t>
  </si>
  <si>
    <t>08.254.027/0001-12</t>
  </si>
  <si>
    <t>Alameda Rolf Colin, 109</t>
  </si>
  <si>
    <t>89.204-070</t>
  </si>
  <si>
    <t>47 3803-2211</t>
  </si>
  <si>
    <t xml:space="preserve"> ana@perville.com.br</t>
  </si>
  <si>
    <t>Bruna Cozer</t>
  </si>
  <si>
    <t>comercialpbp@perville.com.br</t>
  </si>
  <si>
    <t>47 3803-2200</t>
  </si>
  <si>
    <t>Lucimar Targa</t>
  </si>
  <si>
    <t>Lucimar</t>
  </si>
  <si>
    <t>819.223.887-34</t>
  </si>
  <si>
    <t>Xerém</t>
  </si>
  <si>
    <t>Duque de Caxias</t>
  </si>
  <si>
    <t>21 3212-4889</t>
  </si>
  <si>
    <t>lucimartarga@ig.com.br</t>
  </si>
  <si>
    <t>lucimartarga.atnas@petrobras.com.br</t>
  </si>
  <si>
    <t>Chris Ayrosa</t>
  </si>
  <si>
    <t>Fabiana Marson</t>
  </si>
  <si>
    <t>C A Cenografia e Eventos Ltda EPP</t>
  </si>
  <si>
    <t>08.205.233/0001-32</t>
  </si>
  <si>
    <t>3.55.131-6</t>
  </si>
  <si>
    <t>Rua Simpatia, 301</t>
  </si>
  <si>
    <t>Vila Madalena</t>
  </si>
  <si>
    <t>05.436-020</t>
  </si>
  <si>
    <t>11 3032-3202</t>
  </si>
  <si>
    <t>Joelma</t>
  </si>
  <si>
    <t>joelma.silva@chrisayrosa.com.br</t>
  </si>
  <si>
    <t>Papelaria icoense</t>
  </si>
  <si>
    <t>Albaniza</t>
  </si>
  <si>
    <t>LG Teixeira ME</t>
  </si>
  <si>
    <t>11.148.084/0001-21</t>
  </si>
  <si>
    <t>06.384.444-3</t>
  </si>
  <si>
    <t xml:space="preserve">Trav. Ana Vieira Pinheiro,04 </t>
  </si>
  <si>
    <t>Icó</t>
  </si>
  <si>
    <t>63.430-000</t>
  </si>
  <si>
    <t>88  3561.1569</t>
  </si>
  <si>
    <t>papelariaicoense@hotmail.com</t>
  </si>
  <si>
    <t>albanizateixeira@gmail.com</t>
  </si>
  <si>
    <t>88 3561-1569</t>
  </si>
  <si>
    <t>Luzes e Magia Produções Culturais Ltda</t>
  </si>
  <si>
    <t>Mauro Jair</t>
  </si>
  <si>
    <t>05.427.515/0001-96</t>
  </si>
  <si>
    <t>Rua Cerro Corá 2142 casa 10</t>
  </si>
  <si>
    <t>05.061-400</t>
  </si>
  <si>
    <t>49 9116-7810</t>
  </si>
  <si>
    <t>maurojair@pop.com.br</t>
  </si>
  <si>
    <t>54 3286-2671</t>
  </si>
  <si>
    <t>Lisiane Brocker Urbani</t>
  </si>
  <si>
    <t>Urbani e Cadorin Ltda ME</t>
  </si>
  <si>
    <t>D´Arte Multiarte</t>
  </si>
  <si>
    <t>09.129.085/0001-87</t>
  </si>
  <si>
    <t>Rua Praça da Matriz, 40</t>
  </si>
  <si>
    <t>Canela</t>
  </si>
  <si>
    <t>95.680-000</t>
  </si>
  <si>
    <t>54 3282-4191</t>
  </si>
  <si>
    <t>contato@dartemultiarte.com.br</t>
  </si>
  <si>
    <t>Rodrigo Cadorin</t>
  </si>
  <si>
    <t>54 9191-2705</t>
  </si>
  <si>
    <t>Associação Terra dos Homens</t>
  </si>
  <si>
    <t>Valéria Nogueira</t>
  </si>
  <si>
    <t>01.705.989/0001-00</t>
  </si>
  <si>
    <t>Av. Beira Bar, 404, sl 406</t>
  </si>
  <si>
    <t xml:space="preserve">Rio de Janeiro </t>
  </si>
  <si>
    <t>22.031-072</t>
  </si>
  <si>
    <t>21 2524-1073</t>
  </si>
  <si>
    <t>valerianogueira@terradoshomens.com.br</t>
  </si>
  <si>
    <t>Morgana</t>
  </si>
  <si>
    <t>morganagargano@terradoshomens.com.br</t>
  </si>
  <si>
    <t>Art Lilac</t>
  </si>
  <si>
    <t>Chaiene</t>
  </si>
  <si>
    <t>Pamela Gabriela Avila Orozco ME</t>
  </si>
  <si>
    <t>11.085.250/0001-98</t>
  </si>
  <si>
    <t>146.070.448-110</t>
  </si>
  <si>
    <t>Av. Min. Laudo Ferreira de Camargo, 467</t>
  </si>
  <si>
    <t>Jd. Peri-peri</t>
  </si>
  <si>
    <t>05.537-001</t>
  </si>
  <si>
    <t>11 3782-0358/3714-8984</t>
  </si>
  <si>
    <t>artlilac@uol.com.br</t>
  </si>
  <si>
    <t xml:space="preserve"> JLP Eventos</t>
  </si>
  <si>
    <t>Osterno</t>
  </si>
  <si>
    <t>O. C. da Silveira Filho Eireli ME</t>
  </si>
  <si>
    <t>12.186.397/0001-37</t>
  </si>
  <si>
    <t>002207136.00-10</t>
  </si>
  <si>
    <t>Princesa isabel</t>
  </si>
  <si>
    <t>Frutal</t>
  </si>
  <si>
    <t>38.200-000</t>
  </si>
  <si>
    <t>(34) 9974-5500 / 3411-2003</t>
  </si>
  <si>
    <t>grupojlp@hotmail.com</t>
  </si>
  <si>
    <t>SP &amp; RB Produções e Eventos Ltda</t>
  </si>
  <si>
    <t>Sirlei</t>
  </si>
  <si>
    <t>MR7 Deorações</t>
  </si>
  <si>
    <t>17.293.237/0001-00</t>
  </si>
  <si>
    <t>Av. Pompéia, 1735</t>
  </si>
  <si>
    <t>Pompéia</t>
  </si>
  <si>
    <t>05023-0001</t>
  </si>
  <si>
    <t>(11) 3807-1931</t>
  </si>
  <si>
    <t>sirlei@mr7decoracoes.com.br</t>
  </si>
  <si>
    <t>financeiro@mr7decoracoes.com.br</t>
  </si>
  <si>
    <t>Infinito Turismo</t>
  </si>
  <si>
    <t>Cidinha</t>
  </si>
  <si>
    <t>Infinito Turismo Ltda</t>
  </si>
  <si>
    <t>01.505.761/0001-68</t>
  </si>
  <si>
    <t>Rua Sete Quadra, 200</t>
  </si>
  <si>
    <t>Res. Park Sta Monica</t>
  </si>
  <si>
    <t>Osvaldo Cruz</t>
  </si>
  <si>
    <t>17700-000</t>
  </si>
  <si>
    <t>18 65283159/35281002</t>
  </si>
  <si>
    <t>infinitoturismo@hotmail.com</t>
  </si>
  <si>
    <t>bernardesj@hotmail.com</t>
  </si>
  <si>
    <t>Câmara de Dirigentes Lojistas de Belo horizonte</t>
  </si>
  <si>
    <t>Cristina Silva</t>
  </si>
  <si>
    <t>Comercial</t>
  </si>
  <si>
    <t>Câmara de Dirigentes Lojistas de Belo Horizonte</t>
  </si>
  <si>
    <t>17.179.359/0001-70</t>
  </si>
  <si>
    <t>Av. João Pinheiro, 495</t>
  </si>
  <si>
    <t>30.130-180</t>
  </si>
  <si>
    <t>(31) 3249-1639+</t>
  </si>
  <si>
    <t>cristina.silva@cdlbh.com.br</t>
  </si>
  <si>
    <t>guilherme.lima@cdlbh.com.br</t>
  </si>
  <si>
    <t>(31) 3249-1895</t>
  </si>
  <si>
    <t>Condomínio Casa Industria do Estado de MS</t>
  </si>
  <si>
    <t>Dheyse</t>
  </si>
  <si>
    <t>15.556.111/0001-56</t>
  </si>
  <si>
    <t>Av. Afonso Pena, 1206</t>
  </si>
  <si>
    <t>79.005-901</t>
  </si>
  <si>
    <t>(67) 3389-9085</t>
  </si>
  <si>
    <t>daraujo@sfiems.com.br</t>
  </si>
  <si>
    <t>Araujo</t>
  </si>
  <si>
    <t>mfleck@sfiems.com.br</t>
  </si>
  <si>
    <t>(67) 3389-9107</t>
  </si>
  <si>
    <t>Sindicato do Comercio Varejista de São José dos Campos</t>
  </si>
  <si>
    <t>50.012.1237/0001-34</t>
  </si>
  <si>
    <t>Av. Nove de Julho,211</t>
  </si>
  <si>
    <t>Vila Adyana</t>
  </si>
  <si>
    <t xml:space="preserve">SP </t>
  </si>
  <si>
    <t>12.243-000</t>
  </si>
  <si>
    <t>(12) 4009-7156</t>
  </si>
  <si>
    <t>sindcomercio@sindcomercio.com.br</t>
  </si>
  <si>
    <t>Rogéria</t>
  </si>
  <si>
    <t>financeiro@sindcomercio.com.br</t>
  </si>
  <si>
    <t>(12) 4009-7137</t>
  </si>
  <si>
    <t>Suellen Potter</t>
  </si>
  <si>
    <t>Rua Reinaldo Schmithausen, 2422</t>
  </si>
  <si>
    <t>Cordeiros</t>
  </si>
  <si>
    <t>88.311-480</t>
  </si>
  <si>
    <t>47 3004-3700/8462-3670/3341-1576</t>
  </si>
  <si>
    <t>usimetal@usimetal.com.br</t>
  </si>
  <si>
    <t>Paróquia São Sebastião</t>
  </si>
  <si>
    <t>Luciani</t>
  </si>
  <si>
    <t>Diocese de Criciuma</t>
  </si>
  <si>
    <t>Rua Frei Protásio, 344</t>
  </si>
  <si>
    <t>48 3532-0117</t>
  </si>
  <si>
    <t>parsaosebastiao@bol.com.br</t>
  </si>
  <si>
    <t>02.681.642/0008-03</t>
  </si>
  <si>
    <t>D'o Chef</t>
  </si>
  <si>
    <t>11.564.795/0001-87</t>
  </si>
  <si>
    <t>Rua renascimento 1970</t>
  </si>
  <si>
    <t>Renascer 2</t>
  </si>
  <si>
    <t>96  3217-5874</t>
  </si>
  <si>
    <t>ivanedsonn@hotmail.com</t>
  </si>
  <si>
    <t>96 3081-3320     9119-0066</t>
  </si>
  <si>
    <t>Lysing</t>
  </si>
  <si>
    <t>Daniel</t>
  </si>
  <si>
    <t>14.694.138/0001-42</t>
  </si>
  <si>
    <t>Andarella Franquia  Ltda</t>
  </si>
  <si>
    <t xml:space="preserve">Marcelo </t>
  </si>
  <si>
    <t>Andarella Franquia Ltda</t>
  </si>
  <si>
    <t>04.025.332/0001-81</t>
  </si>
  <si>
    <t>Isenta</t>
  </si>
  <si>
    <t xml:space="preserve">Dr. Pereira dos Santos, 30 2ºandar </t>
  </si>
  <si>
    <t>Tijuca</t>
  </si>
  <si>
    <t>20.520-170</t>
  </si>
  <si>
    <t>21 2570-0848</t>
  </si>
  <si>
    <t>castromarcelo@hotmail.com</t>
  </si>
  <si>
    <t>andrea</t>
  </si>
  <si>
    <t>andrea.dam@andarella.com.br</t>
  </si>
  <si>
    <t>BDL Comercio</t>
  </si>
  <si>
    <t>Diego Vendramin</t>
  </si>
  <si>
    <t>BDL Comércio de Materiais de Construção Ltda</t>
  </si>
  <si>
    <t>07.637.404/0001-30</t>
  </si>
  <si>
    <t>Guabiju</t>
  </si>
  <si>
    <t>95.355-000</t>
  </si>
  <si>
    <t>54  3272-1208</t>
  </si>
  <si>
    <t>dgvendramin@bol.com.br</t>
  </si>
  <si>
    <t>Diego</t>
  </si>
  <si>
    <t>54 9919-7371</t>
  </si>
  <si>
    <t>josé Éctore Ruffatto, 351</t>
  </si>
  <si>
    <t xml:space="preserve">Estação da Luz </t>
  </si>
  <si>
    <t>Susana</t>
  </si>
  <si>
    <t>Luzia Correa ME</t>
  </si>
  <si>
    <t>12.925.187/0001-13</t>
  </si>
  <si>
    <t>Av. Manoel Mendes de Camargo 2130</t>
  </si>
  <si>
    <t>Campo Mourão</t>
  </si>
  <si>
    <t>44 3523.9494</t>
  </si>
  <si>
    <t>susanaestacaodaluz@hotmail.com</t>
  </si>
  <si>
    <t>44 9803.7555</t>
  </si>
  <si>
    <t>87.303-000</t>
  </si>
  <si>
    <t>Light Service Comercio de Materiais Eletricos Hidraulicos e Suprimentos de informática Ltda - ME</t>
  </si>
  <si>
    <t>Light Service</t>
  </si>
  <si>
    <t>04.732.800/0001-58</t>
  </si>
  <si>
    <t>Av. T 13  nº 466</t>
  </si>
  <si>
    <t>Setor Bela Vista</t>
  </si>
  <si>
    <t>74.823-400</t>
  </si>
  <si>
    <t>62  3255-6382</t>
  </si>
  <si>
    <t>daniellservice@hotmail.com</t>
  </si>
  <si>
    <t>62  8186-4897</t>
  </si>
  <si>
    <t>Prefeitura Municipal de Rio Negrinho</t>
  </si>
  <si>
    <t>Crisleine Pruch</t>
  </si>
  <si>
    <t>83.102.756/0001-79</t>
  </si>
  <si>
    <t>Av. Richard Schweitzer Albuquerque, 200</t>
  </si>
  <si>
    <t>(47) 3644-8911</t>
  </si>
  <si>
    <t>turismo@rionegrinho.sc.gov.br</t>
  </si>
  <si>
    <t>Eloi José Dums</t>
  </si>
  <si>
    <t>eloi@rionegrinho.sc.gov.br</t>
  </si>
  <si>
    <t>(47) 3646-3600</t>
  </si>
  <si>
    <t>Enice Maria Coelho</t>
  </si>
  <si>
    <t>Enice</t>
  </si>
  <si>
    <t>027.938.222-72</t>
  </si>
  <si>
    <t>Praia do Flamengo, 122 - 803</t>
  </si>
  <si>
    <t>22.210-030</t>
  </si>
  <si>
    <t>21 2265-4559</t>
  </si>
  <si>
    <t>Município de Guabiju</t>
  </si>
  <si>
    <t xml:space="preserve">Rua José Bonifácio, 816 </t>
  </si>
  <si>
    <t>91.566.844/0001-50</t>
  </si>
  <si>
    <t>Prefeitura Municipal de Guabiju</t>
  </si>
  <si>
    <t>Guabiju RS</t>
  </si>
  <si>
    <t>54  3272-1266</t>
  </si>
  <si>
    <t>54 3272-1266</t>
  </si>
  <si>
    <t>guabiju@via-rs.net</t>
  </si>
  <si>
    <t>Paola Rossoni Braga Mei</t>
  </si>
  <si>
    <t>Carlos Alberto Braga</t>
  </si>
  <si>
    <t>17.376.935/0001-70</t>
  </si>
  <si>
    <t>Rua Jydallo Jorge 1767</t>
  </si>
  <si>
    <t>V. Xavier</t>
  </si>
  <si>
    <t>14.810-098</t>
  </si>
  <si>
    <t>16 9701-6034</t>
  </si>
  <si>
    <t>betobraga2@ig.com.br</t>
  </si>
  <si>
    <t>Av. Luiz carlos Berrini, 1681 4º andar Conjunto41 e 42</t>
  </si>
  <si>
    <t>Brooklin novo</t>
  </si>
  <si>
    <t>Tigre</t>
  </si>
  <si>
    <t>Cristiane Raduenz</t>
  </si>
  <si>
    <t>Tigre S.A.</t>
  </si>
  <si>
    <t>84.684.455/0001-63</t>
  </si>
  <si>
    <t>Rua Xavantes, 54 - CX Postal 147</t>
  </si>
  <si>
    <t>47 3441-5481/3441-5000</t>
  </si>
  <si>
    <t>cristiane.raduenz@tigre.com</t>
  </si>
  <si>
    <t>Aline Vieira</t>
  </si>
  <si>
    <t>aline.vieira@tigre.com</t>
  </si>
  <si>
    <t>WOA Empreendimentos Imobiliários</t>
  </si>
  <si>
    <t>Denise peixoto</t>
  </si>
  <si>
    <t>WOA Empreendimentos Imobiliários Ltda</t>
  </si>
  <si>
    <t>10.880.745/0001-46</t>
  </si>
  <si>
    <t>Boulevard Paulo Zimmer, 55</t>
  </si>
  <si>
    <t>88.025-340</t>
  </si>
  <si>
    <t>48 3224-1899</t>
  </si>
  <si>
    <t>denise@woaimoveis.com.br</t>
  </si>
  <si>
    <t>Escola de Natação Peixinho Dourado</t>
  </si>
  <si>
    <t>Andrade Campos &amp; CIA Ltda ME</t>
  </si>
  <si>
    <t>63.865.315/0001-11</t>
  </si>
  <si>
    <t>Rua Pariquis, 1735 Térreo</t>
  </si>
  <si>
    <t>Batista Campos</t>
  </si>
  <si>
    <t>66.033-590</t>
  </si>
  <si>
    <t>81 3445-0302</t>
  </si>
  <si>
    <t>contato@milleluci.com.br</t>
  </si>
  <si>
    <t>Condomínio Comercial Open Shopping</t>
  </si>
  <si>
    <t>Christianne</t>
  </si>
  <si>
    <t>15.914.889/0001-90</t>
  </si>
  <si>
    <t>Rua Julia da Costa, 70</t>
  </si>
  <si>
    <t>Paranaguá</t>
  </si>
  <si>
    <t>83.203-060</t>
  </si>
  <si>
    <t>(41) 3425-7105</t>
  </si>
  <si>
    <t>christianne@acmempreendimentos.com.br</t>
  </si>
  <si>
    <t>Pentagono 431 comercio Ltda</t>
  </si>
  <si>
    <t>Carlos Alberto</t>
  </si>
  <si>
    <t>01.475.677/0001-49</t>
  </si>
  <si>
    <t>Rua Assunção nº 431</t>
  </si>
  <si>
    <t xml:space="preserve">Jardim vinte e Cinco de Agosto </t>
  </si>
  <si>
    <t>25.075-090</t>
  </si>
  <si>
    <t>21 7877-3631     21  2671-4745</t>
  </si>
  <si>
    <t>pentagono431@ig.com.br</t>
  </si>
  <si>
    <t>21 9976-8614</t>
  </si>
  <si>
    <t>compras@cajati.sp.gov.br</t>
  </si>
  <si>
    <t>(13) 3854-8700</t>
  </si>
  <si>
    <t>Paróquia Cristo Ressuscitado</t>
  </si>
  <si>
    <t xml:space="preserve">Av. Marechal Rondom, 5311 </t>
  </si>
  <si>
    <t>Alvorada Do Oeste</t>
  </si>
  <si>
    <t>76.930-000</t>
  </si>
  <si>
    <t>69 9997-0269</t>
  </si>
  <si>
    <t>cris_andreis@hotmail.com</t>
  </si>
  <si>
    <t>Ana Paula Amorim</t>
  </si>
  <si>
    <t>07.984.267/0034-78</t>
  </si>
  <si>
    <t>13240-000</t>
  </si>
  <si>
    <t>11 3077-1000</t>
  </si>
  <si>
    <t>aamorim@starbucks.com.br</t>
  </si>
  <si>
    <t>Renato granero</t>
  </si>
  <si>
    <t>rgranero@starbucks.com.br</t>
  </si>
  <si>
    <t>11 3077-1012</t>
  </si>
  <si>
    <t>Campo dos Aleixos</t>
  </si>
  <si>
    <t>Jarinu</t>
  </si>
  <si>
    <t xml:space="preserve">Rod. Edgard Máximo Zambotto, Km 76, SP 354 </t>
  </si>
  <si>
    <t>Starbucks Brasil Comércio de Cafés Ltda</t>
  </si>
  <si>
    <t>04.128.765/0022-97</t>
  </si>
  <si>
    <t>ACIC Colina</t>
  </si>
  <si>
    <t>Associação Comercial e Industrial de Colina</t>
  </si>
  <si>
    <t>50.508.019.0001/11</t>
  </si>
  <si>
    <t>Av. Pio de Melo Nogueira, 65</t>
  </si>
  <si>
    <t>17 33411006</t>
  </si>
  <si>
    <t>acic.colina@gmail.com</t>
  </si>
  <si>
    <t>São Luiz Calçados</t>
  </si>
  <si>
    <t>Oliveira &amp; Custódio Ltda</t>
  </si>
  <si>
    <t>14.611.842/0001-94</t>
  </si>
  <si>
    <t>0000000013774-0</t>
  </si>
  <si>
    <t>Setor 01</t>
  </si>
  <si>
    <t>Ariquemes</t>
  </si>
  <si>
    <t>76.870-056</t>
  </si>
  <si>
    <t>Al. Do Ipe, 1743 - cx postal 250</t>
  </si>
  <si>
    <t>69 3535-3727</t>
  </si>
  <si>
    <t>loc_custodio@hotmail.com</t>
  </si>
  <si>
    <t>Ailton_ventura@hotmail.com</t>
  </si>
  <si>
    <t>ACIA Ariquemes</t>
  </si>
  <si>
    <t>Associação Comercial e Industrial de Ariquemes</t>
  </si>
  <si>
    <t>04.803.706/0001-42</t>
  </si>
  <si>
    <t>Av. JK 1769</t>
  </si>
  <si>
    <t>Setor Institucional</t>
  </si>
  <si>
    <t>76.872-869</t>
  </si>
  <si>
    <t>Dipil</t>
  </si>
  <si>
    <t>Indústria Química Dipil</t>
  </si>
  <si>
    <t>78.175.189/0001-40</t>
  </si>
  <si>
    <t>Rua José Jesuíno Correia, 1300, Km 13</t>
  </si>
  <si>
    <t>Industrial Zeferino Kuklinski</t>
  </si>
  <si>
    <t>89.108-000</t>
  </si>
  <si>
    <t>(47) 3379-1342</t>
  </si>
  <si>
    <t>dipil@dipil.com.br</t>
  </si>
  <si>
    <t>compras@dipil.com.br</t>
  </si>
  <si>
    <t>0800-702 5152 Ramal 218</t>
  </si>
  <si>
    <t>Associação Comercial, Cultural, Industrial, de Agropecuária e de Serviço de Getúlio Vargas</t>
  </si>
  <si>
    <t>89.107.777/5000-74</t>
  </si>
  <si>
    <t>Av. Engenheiro Girardello nº 85</t>
  </si>
  <si>
    <t>Prefeitura Municipal</t>
  </si>
  <si>
    <t>54  3341-3704</t>
  </si>
  <si>
    <t>accias@accias.org.com.br</t>
  </si>
  <si>
    <t>administrativo@pmgv.rs.gov.br</t>
  </si>
  <si>
    <t>54  3341-1600</t>
  </si>
  <si>
    <t>ACIA - Assoc. Comercial e Empresarial de Arapongas</t>
  </si>
  <si>
    <t>Associação Comercial e Empresarial de Arapongas</t>
  </si>
  <si>
    <t>77.249.944/0001-21</t>
  </si>
  <si>
    <t>Praça Doutor Julio Junqueira, 88, 1º Andar</t>
  </si>
  <si>
    <t>Palácio do Comércio</t>
  </si>
  <si>
    <t>Arapongas</t>
  </si>
  <si>
    <t>86.701-901</t>
  </si>
  <si>
    <t>(43) 3055-3377</t>
  </si>
  <si>
    <t>Elizabeth Liberato</t>
  </si>
  <si>
    <t>beth@acia.org.br</t>
  </si>
  <si>
    <t>(43) 3055-3377 / 9972-3395</t>
  </si>
  <si>
    <t>Eugênio Raulino Koerich S/A Comercio e industria</t>
  </si>
  <si>
    <t>86.184.074/0018-99</t>
  </si>
  <si>
    <t xml:space="preserve">Rua Deodoro, 190 </t>
  </si>
  <si>
    <t>21.670-570</t>
  </si>
  <si>
    <t>Mariana Bodanese</t>
  </si>
  <si>
    <t>Mariana Letícia Schram Bodanese</t>
  </si>
  <si>
    <t>054.685.389-70</t>
  </si>
  <si>
    <t>Maximiliano Kolbe, 198</t>
  </si>
  <si>
    <t>Pioneiros Catarinenses</t>
  </si>
  <si>
    <t>85.805-610</t>
  </si>
  <si>
    <t>45 3226-9015</t>
  </si>
  <si>
    <t>marianalscb@gmail.com</t>
  </si>
  <si>
    <t>Hotel Transamérica Comandatuba</t>
  </si>
  <si>
    <t>Guilherme Ribeiro</t>
  </si>
  <si>
    <t>Produção Chris Ayrosa</t>
  </si>
  <si>
    <t>Transamérica de Hotéis Nordeste Ltda</t>
  </si>
  <si>
    <t>13.432.810/0001-69</t>
  </si>
  <si>
    <t>Loc. Ilha de Comandatuba, SN</t>
  </si>
  <si>
    <t>Ilha de Comandatuba</t>
  </si>
  <si>
    <t>Una</t>
  </si>
  <si>
    <t>45.690-000</t>
  </si>
  <si>
    <t>(11) 3032-3202/ 99854-1175</t>
  </si>
  <si>
    <t>guilherme.ribeiro@chrisayrosa.com.br</t>
  </si>
  <si>
    <t>Marisa Ladeira</t>
  </si>
  <si>
    <t>Marisa Viola Dias Ladeira</t>
  </si>
  <si>
    <t>519.888.606-87</t>
  </si>
  <si>
    <t>Rua São João do Paraiso, 41 apto 300</t>
  </si>
  <si>
    <t>30.315-450</t>
  </si>
  <si>
    <t>31 3225-8341</t>
  </si>
  <si>
    <t>marisaladeira@hotmail.com</t>
  </si>
  <si>
    <t>Delta Supermercados</t>
  </si>
  <si>
    <t>Supermercados Delta max Ltda</t>
  </si>
  <si>
    <t>00.286.528/0001-79</t>
  </si>
  <si>
    <t>Av. Monsenhor Martinho Salgot, 471</t>
  </si>
  <si>
    <t>13.414-040</t>
  </si>
  <si>
    <t>(19) 3412-2022/99737-4339</t>
  </si>
  <si>
    <t>pbraga@deltasuper.com.br</t>
  </si>
  <si>
    <t>Associação Comercial Ind. De Colina</t>
  </si>
  <si>
    <t>50.508.019/0001-11</t>
  </si>
  <si>
    <t>17  3341-1006</t>
  </si>
  <si>
    <t>17 3341-1006</t>
  </si>
  <si>
    <t>Kátia Xanchão</t>
  </si>
  <si>
    <t>Kátia Costa Xanchão Cançado</t>
  </si>
  <si>
    <t>031.135.366-50</t>
  </si>
  <si>
    <t>Rua São Bento, 152</t>
  </si>
  <si>
    <t>Bairro da Graça</t>
  </si>
  <si>
    <t>31.140-065</t>
  </si>
  <si>
    <t>kxanchao@gmail.com</t>
  </si>
  <si>
    <t>Lúmino Iluminação</t>
  </si>
  <si>
    <t>Graziela</t>
  </si>
  <si>
    <t>Lúmino Iluminação Ltda EPP</t>
  </si>
  <si>
    <t>15.179.030/0001-84</t>
  </si>
  <si>
    <t>25668095-7</t>
  </si>
  <si>
    <t>Rua max Colin, 1134</t>
  </si>
  <si>
    <t>89.204-041</t>
  </si>
  <si>
    <t>47 3026-1212</t>
  </si>
  <si>
    <t>contato@luminoiluminacao.com.br</t>
  </si>
  <si>
    <t>gisele@luminoiluminacao.com.br</t>
  </si>
  <si>
    <t xml:space="preserve">Mansurvargas Movéis Modulados Ltda </t>
  </si>
  <si>
    <t>Josie</t>
  </si>
  <si>
    <t>15.618.835/0001-87</t>
  </si>
  <si>
    <t>Av. Pelinca, 413</t>
  </si>
  <si>
    <t>Pq. Tamandaré</t>
  </si>
  <si>
    <t>28.035-053</t>
  </si>
  <si>
    <t>22  2724-0457</t>
  </si>
  <si>
    <t>favorita.pelinca@hotmail.com</t>
  </si>
  <si>
    <t>Francisco Mansur</t>
  </si>
  <si>
    <t>Prefeitura Municipal de Marcelino Ramos</t>
  </si>
  <si>
    <t>87.613.287/0001-03</t>
  </si>
  <si>
    <t>Praça Padre Basso, nº15</t>
  </si>
  <si>
    <t xml:space="preserve">Marcelino Ramos </t>
  </si>
  <si>
    <t>54  3372-1334</t>
  </si>
  <si>
    <t>tur@marcelinoramos.rs.gov.br</t>
  </si>
  <si>
    <t xml:space="preserve">Luciano </t>
  </si>
  <si>
    <t>54 3372-1334</t>
  </si>
  <si>
    <t>Prefeitura de Capinópolis</t>
  </si>
  <si>
    <t xml:space="preserve">Jamel </t>
  </si>
  <si>
    <t>18.457.234/0001-28</t>
  </si>
  <si>
    <t>Avenida 113 , nº 636</t>
  </si>
  <si>
    <t>Paraiso</t>
  </si>
  <si>
    <t>34  3263-0300</t>
  </si>
  <si>
    <t>compraspmc2@hotmail.com</t>
  </si>
  <si>
    <t>34  3263-0336</t>
  </si>
  <si>
    <t>Rita Neile</t>
  </si>
  <si>
    <t>Rita</t>
  </si>
  <si>
    <t>Rita Neile Rodrigues Madureira</t>
  </si>
  <si>
    <t>361.390.687-20</t>
  </si>
  <si>
    <t>Rua Ignes Peixoto, 413 casa</t>
  </si>
  <si>
    <t>24.346-106</t>
  </si>
  <si>
    <t>21 2608-0376</t>
  </si>
  <si>
    <t>neile@uol.com.br</t>
  </si>
  <si>
    <t>Condomínio Shopping Estação Itaipava</t>
  </si>
  <si>
    <t>Edvaldo Trabuco</t>
  </si>
  <si>
    <t>Deccorart</t>
  </si>
  <si>
    <t>08.520.334/0001-06</t>
  </si>
  <si>
    <t>Estrada União e Indústria, 11000</t>
  </si>
  <si>
    <t>Bairro Itaipava</t>
  </si>
  <si>
    <t>25.730-735</t>
  </si>
  <si>
    <t>(44) 4141-2416 / 9923-7373</t>
  </si>
  <si>
    <t>financeiro@deccorart.com.br</t>
  </si>
  <si>
    <t>Orion Soluções em Iluminação Ltda.</t>
  </si>
  <si>
    <t>Letícia Karla Klein</t>
  </si>
  <si>
    <t>08.389.230/0001-04</t>
  </si>
  <si>
    <t>903.870.41-90</t>
  </si>
  <si>
    <t>Rua Rio Tocantins, 1694</t>
  </si>
  <si>
    <t>Jd. Weissópolis</t>
  </si>
  <si>
    <t>Pinhais</t>
  </si>
  <si>
    <t>83.322-170</t>
  </si>
  <si>
    <t>41 3601-1250/3056-0017</t>
  </si>
  <si>
    <t xml:space="preserve"> compras@oriondobrasil.com.br</t>
  </si>
  <si>
    <t>Município de Juti</t>
  </si>
  <si>
    <t>24.644.296/0001-41</t>
  </si>
  <si>
    <t>Av. Gabriel de oliveira, 1000</t>
  </si>
  <si>
    <t>Juti</t>
  </si>
  <si>
    <t>79.955-000</t>
  </si>
  <si>
    <t>67 3463-1110</t>
  </si>
  <si>
    <t>beljuti@hotmail.com</t>
  </si>
  <si>
    <t>silvia.morassute@hotmail.com</t>
  </si>
  <si>
    <t>67 3463-1110   67  8473-6552</t>
  </si>
  <si>
    <t>Wellington Lima de Amorim</t>
  </si>
  <si>
    <t>Wellington</t>
  </si>
  <si>
    <t>039.935.726-29</t>
  </si>
  <si>
    <t>Rua Setiba, 280</t>
  </si>
  <si>
    <t>Frei Eustáquio</t>
  </si>
  <si>
    <t>30.830-170</t>
  </si>
  <si>
    <t>well_amorim@yahoo.com.br</t>
  </si>
  <si>
    <t>Wagner Couto de Oliveira</t>
  </si>
  <si>
    <t>050.328.706-76</t>
  </si>
  <si>
    <t>Rua Heider Pereira Teixeira, 245 apto 101</t>
  </si>
  <si>
    <t>Campo</t>
  </si>
  <si>
    <t>Barbacena</t>
  </si>
  <si>
    <t>36.200-500</t>
  </si>
  <si>
    <t>32 3331-3548</t>
  </si>
  <si>
    <t>couto.w@hotmail.com</t>
  </si>
  <si>
    <t>Brandão &amp; Travi Empreendimentos Esportivos</t>
  </si>
  <si>
    <t>Daiane Kich</t>
  </si>
  <si>
    <t>Brandão &amp; Travi Empreendimentos Esportivos Ltda EPP</t>
  </si>
  <si>
    <t>13.824.270/0001-69</t>
  </si>
  <si>
    <t>096/3448773</t>
  </si>
  <si>
    <t>Av. Cristóvão Colombo, 1663 1º andar</t>
  </si>
  <si>
    <t>51 3222-0161</t>
  </si>
  <si>
    <t>daiakich.k@gmail.com</t>
  </si>
  <si>
    <t>San Remo</t>
  </si>
  <si>
    <t>L dos Santos Lima Comércio de Armarinho ME</t>
  </si>
  <si>
    <t>16.993.915/0001-85</t>
  </si>
  <si>
    <t>002.042.204/0061</t>
  </si>
  <si>
    <t>Rua Wenceslau Braz 725</t>
  </si>
  <si>
    <t>Parque Leblon</t>
  </si>
  <si>
    <t>31.540-670</t>
  </si>
  <si>
    <t>31 9514-5181</t>
  </si>
  <si>
    <t>sanremobh@gmail.com</t>
  </si>
  <si>
    <t>Gisela Pizzato do Prado</t>
  </si>
  <si>
    <t>226.111.948-82</t>
  </si>
  <si>
    <t>Av. Orozimbo Maia, 590 apto 161</t>
  </si>
  <si>
    <t>13.010-211</t>
  </si>
  <si>
    <t>19 3201-8353</t>
  </si>
  <si>
    <t>pizzatto@gpizzatto.com.br</t>
  </si>
  <si>
    <t>Luma Presentes e decorações</t>
  </si>
  <si>
    <t>Marilucia Bergler</t>
  </si>
  <si>
    <t>José Mauricio dos Santos ME</t>
  </si>
  <si>
    <t>04.852.171/0001-08</t>
  </si>
  <si>
    <t>Rua Ernani Cotrim, 133</t>
  </si>
  <si>
    <t>marilucialuz@hotmail.com</t>
  </si>
  <si>
    <t>Compras diretas no show room</t>
  </si>
  <si>
    <t>Luagel Comércio de Confecções</t>
  </si>
  <si>
    <t>Maxiliane</t>
  </si>
  <si>
    <t>Luagel Comércio de Confecções Ltda</t>
  </si>
  <si>
    <t>82.829.516/0001-08</t>
  </si>
  <si>
    <t>Av. D. Pedro II, 739</t>
  </si>
  <si>
    <t>49 3533-6015</t>
  </si>
  <si>
    <t>contato@luagel.com.br</t>
  </si>
  <si>
    <t>Diacuy Crema</t>
  </si>
  <si>
    <t>491.069.539-72</t>
  </si>
  <si>
    <t>Rua Engenheiro Rebolças, 1851 apto 02</t>
  </si>
  <si>
    <t>Rebolças</t>
  </si>
  <si>
    <t>80.230-040</t>
  </si>
  <si>
    <t>41 3333-3304</t>
  </si>
  <si>
    <t>docrema@uol.com.br</t>
  </si>
  <si>
    <t>Prefeitura Municipal de Vidal Ramos</t>
  </si>
  <si>
    <t>Prefeitura Municipal de Concórdia</t>
  </si>
  <si>
    <t>83.024.257/0001-00</t>
  </si>
  <si>
    <t>Rua Leonel Mosele, 62</t>
  </si>
  <si>
    <t>49 3441-2136</t>
  </si>
  <si>
    <t>tesouraria@concordia.sc.gov.br</t>
  </si>
  <si>
    <t>49  3441-2000</t>
  </si>
  <si>
    <t xml:space="preserve">Cristal Eventos e Comércio Ltda </t>
  </si>
  <si>
    <t>Luz Marina</t>
  </si>
  <si>
    <t>Cristal Eventos e Comércio Ltda</t>
  </si>
  <si>
    <t>11.779.599/0001-20</t>
  </si>
  <si>
    <t>Rua Rosa de Almeida, 12</t>
  </si>
  <si>
    <t xml:space="preserve">Padre Miguel </t>
  </si>
  <si>
    <t>21.775-480</t>
  </si>
  <si>
    <t>21 3338-8612</t>
  </si>
  <si>
    <t>luzeventos@terra.com.br</t>
  </si>
  <si>
    <t>Marina de Souza</t>
  </si>
  <si>
    <t>21 8697-9949</t>
  </si>
  <si>
    <t>1840.726-2</t>
  </si>
  <si>
    <t>Professor Atilio Zelante Flosi, 120</t>
  </si>
  <si>
    <t>Alto da Boa Vista</t>
  </si>
  <si>
    <t>12 3663-4293</t>
  </si>
  <si>
    <t>Associação Comercial e Empresarial de Caçador</t>
  </si>
  <si>
    <t>83.059.667/0001-97</t>
  </si>
  <si>
    <t>Av. Barão do Rio Branco, 327</t>
  </si>
  <si>
    <t>Caçador</t>
  </si>
  <si>
    <t>89.500-000</t>
  </si>
  <si>
    <t>(49) 3563-1116 / 3563-4290</t>
  </si>
  <si>
    <t>acic@conection.com.br</t>
  </si>
  <si>
    <t>Camara de Dirigentes Lojistas  de Teixeira de Freitas</t>
  </si>
  <si>
    <t>André Mendonça</t>
  </si>
  <si>
    <t>13.270.186/0001-40</t>
  </si>
  <si>
    <t>Praça Castro Alves, 272</t>
  </si>
  <si>
    <t xml:space="preserve">Teixeira de Freitas </t>
  </si>
  <si>
    <t>45.985-214</t>
  </si>
  <si>
    <t>71 9228-3999</t>
  </si>
  <si>
    <t>andre@usinapromo.com.br</t>
  </si>
  <si>
    <t>daniela@usinapromo.com.br</t>
  </si>
  <si>
    <t>73 9965-5487</t>
  </si>
  <si>
    <t>Demo Comercio de Materiais Elétricos Ltda</t>
  </si>
  <si>
    <t>Junior</t>
  </si>
  <si>
    <t>02.192.556/0001-52</t>
  </si>
  <si>
    <t>Cruz e Souza, 480</t>
  </si>
  <si>
    <t xml:space="preserve">1º de Maio </t>
  </si>
  <si>
    <t xml:space="preserve">Içara </t>
  </si>
  <si>
    <t>88.820-000</t>
  </si>
  <si>
    <t>48 9614-5359</t>
  </si>
  <si>
    <t>jdemos@terra.com.br</t>
  </si>
  <si>
    <t>48 3432-6915</t>
  </si>
  <si>
    <t>Maria Elisa Ferreira de Lima</t>
  </si>
  <si>
    <t>149.524.167-04</t>
  </si>
  <si>
    <t>Rua Alberto de Campos, 289 Apto 401</t>
  </si>
  <si>
    <t>22.411-030</t>
  </si>
  <si>
    <t>21 2529-6723/2529-2290</t>
  </si>
  <si>
    <t>hemo-gavea@ig.com.br</t>
  </si>
  <si>
    <t>Tarcísio Oliveira Castro</t>
  </si>
  <si>
    <t>Tarcísio</t>
  </si>
  <si>
    <t>595.057.961-53</t>
  </si>
  <si>
    <t>Rua Rafael Levi Miranda, 04 Quiosque das Tias</t>
  </si>
  <si>
    <t>Itacuruçá</t>
  </si>
  <si>
    <t>Mangaratiba</t>
  </si>
  <si>
    <t>23.860-000</t>
  </si>
  <si>
    <t>21 9908-9873</t>
  </si>
  <si>
    <t>stjm_@hotmail.com</t>
  </si>
  <si>
    <t>Cristal Decorações</t>
  </si>
  <si>
    <t>Vera Tomasi</t>
  </si>
  <si>
    <t>Guiomar Terezinha Zanon</t>
  </si>
  <si>
    <t>14.663.858/0001-40</t>
  </si>
  <si>
    <t>Rua Sete de Setembro, 1826</t>
  </si>
  <si>
    <t>Pinhal</t>
  </si>
  <si>
    <t>98.345-000</t>
  </si>
  <si>
    <t>(55) 9969-1449</t>
  </si>
  <si>
    <t>tomasi@hotmail.com</t>
  </si>
  <si>
    <t>Elisabeth Aparecida Martins Romualdo</t>
  </si>
  <si>
    <t xml:space="preserve">Elisabeth </t>
  </si>
  <si>
    <t>838.212.957-91</t>
  </si>
  <si>
    <t>Rua Aquidabã, 842, apt101</t>
  </si>
  <si>
    <t>Méier</t>
  </si>
  <si>
    <t>20.720-295</t>
  </si>
  <si>
    <t>21  2595-6729</t>
  </si>
  <si>
    <t>elisabethmartins1961@yahoo.com.br</t>
  </si>
  <si>
    <t>Elisabeth</t>
  </si>
  <si>
    <t>21 9882-0376</t>
  </si>
  <si>
    <t>C R Paixão Brandão</t>
  </si>
  <si>
    <t>Jéssica</t>
  </si>
  <si>
    <t>RB Produção e Eventos</t>
  </si>
  <si>
    <t>05.465.907/0001-40</t>
  </si>
  <si>
    <t>Av. Rui Barbosa, 688 Galeria Carapebus Bl C</t>
  </si>
  <si>
    <t>Macaé</t>
  </si>
  <si>
    <t>27.910-362</t>
  </si>
  <si>
    <t>22 2772-0903</t>
  </si>
  <si>
    <t>comercial.rbproducao@gmail.com</t>
  </si>
  <si>
    <t>Jéssica e Beto</t>
  </si>
  <si>
    <t>atendimento.rbproducao@gmail.com</t>
  </si>
  <si>
    <t>Habitar</t>
  </si>
  <si>
    <t>Valéria Santos</t>
  </si>
  <si>
    <t>Daniel Martins Correa Santos ME</t>
  </si>
  <si>
    <t>07.385.201/0001-01</t>
  </si>
  <si>
    <t>351.3460100-85</t>
  </si>
  <si>
    <t>Av. Brasil, 190</t>
  </si>
  <si>
    <t>Janaúba</t>
  </si>
  <si>
    <t>39.440-000</t>
  </si>
  <si>
    <t>38 3821-1717</t>
  </si>
  <si>
    <t>valeriasantos@norteline.com.br</t>
  </si>
  <si>
    <t>Loja Madri</t>
  </si>
  <si>
    <t>Adriano</t>
  </si>
  <si>
    <t>Adriano A. Manes &amp; Cia Ltda. EPP</t>
  </si>
  <si>
    <t>02.727.936/001-44</t>
  </si>
  <si>
    <t>Rua João Planincheck, 2000</t>
  </si>
  <si>
    <t>Nova Brasília</t>
  </si>
  <si>
    <t>47 3371 4100</t>
  </si>
  <si>
    <t>madri.loja@gmail.com</t>
  </si>
  <si>
    <t>Prefeitura Municipal de São Lourenço</t>
  </si>
  <si>
    <t>Eron</t>
  </si>
  <si>
    <t>18.188.219/0001-21</t>
  </si>
  <si>
    <t>Praça Duque de Caxias, 61</t>
  </si>
  <si>
    <t>São Lourenço</t>
  </si>
  <si>
    <t>37.470-000</t>
  </si>
  <si>
    <t>(35) 3332-4490</t>
  </si>
  <si>
    <t>eronsassone1957@yahoo.com.br</t>
  </si>
  <si>
    <t xml:space="preserve">Prefeitura de Iraí </t>
  </si>
  <si>
    <t>Prefeitura Municipal de Iraí</t>
  </si>
  <si>
    <t>87.612.941/0001-64</t>
  </si>
  <si>
    <t>Rua Valzumiro Dutra, 161</t>
  </si>
  <si>
    <t>Iraí</t>
  </si>
  <si>
    <t>98.460-000</t>
  </si>
  <si>
    <t>(55)3745 1288 - (55) 37451869</t>
  </si>
  <si>
    <t>licitacao@irai.rs.gov.br</t>
  </si>
  <si>
    <t>Maria Cristina Beneduzi EPP</t>
  </si>
  <si>
    <t>Simone</t>
  </si>
  <si>
    <t>09299384/0001-60</t>
  </si>
  <si>
    <t>Leopoldo Gasparotto, 30 sala 02</t>
  </si>
  <si>
    <t>Capitão</t>
  </si>
  <si>
    <t>95.935-000</t>
  </si>
  <si>
    <t>51  9330-2483    3758-1167</t>
  </si>
  <si>
    <t>sibeneduzi@certelnet.com.br</t>
  </si>
  <si>
    <t>Gilmar</t>
  </si>
  <si>
    <t>51 3758-1167   9330-2483</t>
  </si>
  <si>
    <t>99.800-000</t>
  </si>
  <si>
    <t>Associação Comercial e Empresarial de Gravatá</t>
  </si>
  <si>
    <t>08.057.259/0001-80</t>
  </si>
  <si>
    <t>Rua Sergio Loretto, 365</t>
  </si>
  <si>
    <t>55.641-20</t>
  </si>
  <si>
    <t>Paróquia N. S. De Lourdes e São Luis</t>
  </si>
  <si>
    <t>Pe. Claudio ou Emanuele</t>
  </si>
  <si>
    <t>Padre</t>
  </si>
  <si>
    <t>Rua Padre Schroeder, 1</t>
  </si>
  <si>
    <t>Mitra Metropolitana de Florianópolis</t>
  </si>
  <si>
    <t>83.932.343/0019-40</t>
  </si>
  <si>
    <t>88.025-090</t>
  </si>
  <si>
    <t>48 3228-3527</t>
  </si>
  <si>
    <t>nabor@autocargo.com.br</t>
  </si>
  <si>
    <t>Emanuele</t>
  </si>
  <si>
    <t>Associação Comercial e Industrial de Birigui</t>
  </si>
  <si>
    <t>Marisa Eunice</t>
  </si>
  <si>
    <t>44.434.587/0001-12</t>
  </si>
  <si>
    <t>Av. Governador Pedro de Toledo, 262</t>
  </si>
  <si>
    <t>16.200-045</t>
  </si>
  <si>
    <t>18 3649-4220</t>
  </si>
  <si>
    <t>financeiro@acibirigui.com.br</t>
  </si>
  <si>
    <t>Débora Abreu</t>
  </si>
  <si>
    <t>Débora Abreu da Costa</t>
  </si>
  <si>
    <t>989.436.000-97</t>
  </si>
  <si>
    <t>Rua Roque Gonzales, 145/201</t>
  </si>
  <si>
    <t>deboraabreu7@yahoo.com.br</t>
  </si>
  <si>
    <t>76.205.681/0001-96</t>
  </si>
  <si>
    <t>Rua Getúlio Vargas,901</t>
  </si>
  <si>
    <t>Renascença</t>
  </si>
  <si>
    <t>85.610-000</t>
  </si>
  <si>
    <t>almoxarifado@renascença.pr.gov.br</t>
  </si>
  <si>
    <t>Jair Henrique de Paula</t>
  </si>
  <si>
    <t>574.487.109-82</t>
  </si>
  <si>
    <t>4.078.061-0 PR</t>
  </si>
  <si>
    <t>Rua Raposo Tavares, 1755</t>
  </si>
  <si>
    <t>82.100-452</t>
  </si>
  <si>
    <t>jhenripa@gmail.com</t>
  </si>
  <si>
    <t>41 9928-1448     41  9515-5504</t>
  </si>
  <si>
    <t>41 3023-4350</t>
  </si>
  <si>
    <t>Associação Comercial de Monte Verde</t>
  </si>
  <si>
    <t>21.417.076/0001-97</t>
  </si>
  <si>
    <t>Rua Parelha, 128</t>
  </si>
  <si>
    <t>Distrito de Monte Verde</t>
  </si>
  <si>
    <t>monica.milev@ig.com.br</t>
  </si>
  <si>
    <t>Jardim Botânico</t>
  </si>
  <si>
    <t>90.690-270</t>
  </si>
  <si>
    <t>51 9246-2074</t>
  </si>
  <si>
    <t xml:space="preserve">Decorarte </t>
  </si>
  <si>
    <t>Viller Voltolini</t>
  </si>
  <si>
    <t>Helena Maria Voltolini de Oliveira</t>
  </si>
  <si>
    <t>05.075.839/0001-14</t>
  </si>
  <si>
    <t>90149173-97</t>
  </si>
  <si>
    <t xml:space="preserve">Av. 29 de Abril, 574 </t>
  </si>
  <si>
    <t>Guaratuba</t>
  </si>
  <si>
    <t>83.280-000</t>
  </si>
  <si>
    <t>41 3472-9329/3442-7025/9674-2585</t>
  </si>
  <si>
    <t>viller.voltolini@hotmail.com</t>
  </si>
  <si>
    <t>Santa Mistura</t>
  </si>
  <si>
    <t>Santa Mistura Comércio de Alimentos Ltda</t>
  </si>
  <si>
    <t>16.884.704/0001-04</t>
  </si>
  <si>
    <t>Rua Otto Boehm, 648</t>
  </si>
  <si>
    <t>89.201-700</t>
  </si>
  <si>
    <t>3025-6569</t>
  </si>
  <si>
    <t>Sandra / Ludmila</t>
  </si>
  <si>
    <t>adm@stamistura.com</t>
  </si>
  <si>
    <t>financeiro@stamistura.com</t>
  </si>
  <si>
    <t>Zuleide</t>
  </si>
  <si>
    <t>(46) 3550-1520</t>
  </si>
  <si>
    <t>social@renascenca.pr.gov.br</t>
  </si>
  <si>
    <t>Andrea Aparecida da Silva</t>
  </si>
  <si>
    <t xml:space="preserve">Andrea </t>
  </si>
  <si>
    <t>109.173.388-04</t>
  </si>
  <si>
    <t>Rua amalia Belloti Pastorello,237</t>
  </si>
  <si>
    <t>Tube Bastos</t>
  </si>
  <si>
    <t>11.724-030</t>
  </si>
  <si>
    <t>13  3496-2288</t>
  </si>
  <si>
    <t>aabrexo@ia.com.br</t>
  </si>
  <si>
    <t>Andrea</t>
  </si>
  <si>
    <t>13  3496-2225</t>
  </si>
  <si>
    <t>Prefeitura do Município de Maringá</t>
  </si>
  <si>
    <t>Dorvalino</t>
  </si>
  <si>
    <t>Semusp</t>
  </si>
  <si>
    <t>76.282.656/0001-06</t>
  </si>
  <si>
    <t>Av. XV de Novembro, 701</t>
  </si>
  <si>
    <t>(44) 3261-5518</t>
  </si>
  <si>
    <t>semusp_financeiro@maringa.pr.gov.br</t>
  </si>
  <si>
    <t>Município de Itajaí</t>
  </si>
  <si>
    <t>Super Já</t>
  </si>
  <si>
    <t>Transportes Super Já Ltda ME</t>
  </si>
  <si>
    <t>85.294.718/0001-90</t>
  </si>
  <si>
    <t>Rua Rio Grande do Sul, 139</t>
  </si>
  <si>
    <t>Enseada</t>
  </si>
  <si>
    <t>89240-000</t>
  </si>
  <si>
    <t>47 3425-2295/9988-8064</t>
  </si>
  <si>
    <t>superjaj@gmail.com</t>
  </si>
  <si>
    <t>fernanda01freitas@hotmail.com</t>
  </si>
  <si>
    <t>66 3496-1575</t>
  </si>
  <si>
    <t>Cristina</t>
  </si>
  <si>
    <t>18.178.400/0001-57</t>
  </si>
  <si>
    <t>Rua Coronel José Custódio, 84</t>
  </si>
  <si>
    <t>37.730-000</t>
  </si>
  <si>
    <t>35  3743-3067</t>
  </si>
  <si>
    <t>educcampestre@hotmail.com</t>
  </si>
  <si>
    <t>cotacao@campestre.mg.gov.br</t>
  </si>
  <si>
    <t>35 3743-3067</t>
  </si>
  <si>
    <t>75.461.442/0001-34</t>
  </si>
  <si>
    <t>smeplanaltina@yahoo.com.br</t>
  </si>
  <si>
    <t>Planaltina do Paraná</t>
  </si>
  <si>
    <t>87.860-000</t>
  </si>
  <si>
    <t>44  3435-1394</t>
  </si>
  <si>
    <t>Pc Giacono Madalozzo, 234</t>
  </si>
  <si>
    <t>Condomínio Torremolinos</t>
  </si>
  <si>
    <t>Condomínio do Edifício Torremolinos</t>
  </si>
  <si>
    <t>04.803.734/0001-60</t>
  </si>
  <si>
    <t>89.201-100</t>
  </si>
  <si>
    <t>47 9627-9100</t>
  </si>
  <si>
    <t>controladoria.joinville@bluetree.com.br</t>
  </si>
  <si>
    <t>Município de Campestre</t>
  </si>
  <si>
    <t>Campestre</t>
  </si>
  <si>
    <t>Municipio de Ituporanga</t>
  </si>
  <si>
    <t>Bruna</t>
  </si>
  <si>
    <t>83.102.640/0001-30</t>
  </si>
  <si>
    <t>Rua Joaquim Boing,40</t>
  </si>
  <si>
    <t>Ituporanga</t>
  </si>
  <si>
    <t>88.400-000</t>
  </si>
  <si>
    <t>47  3533-1211</t>
  </si>
  <si>
    <t>cdlituporanga@yahoo.com.br</t>
  </si>
  <si>
    <t>Galeria Areia Branca</t>
  </si>
  <si>
    <t>Luciane / Rosimere</t>
  </si>
  <si>
    <t>Associação de Comerciantes da Galeria Areia Branca</t>
  </si>
  <si>
    <t>14.111.767/0001-00</t>
  </si>
  <si>
    <t>Av. Areia Branca 1230</t>
  </si>
  <si>
    <t>Santa Cruz</t>
  </si>
  <si>
    <t>23.550-740</t>
  </si>
  <si>
    <t>21 3313-1473/98024-0383</t>
  </si>
  <si>
    <t>galeriaareiabranca@bol.com.br</t>
  </si>
  <si>
    <t>Breeze Hotel</t>
  </si>
  <si>
    <t>Eugilane/Aparecido</t>
  </si>
  <si>
    <t>GHI Hotelaria e Turismo Ltda ME</t>
  </si>
  <si>
    <t>14.756.646/0001-04</t>
  </si>
  <si>
    <t>10561342-8</t>
  </si>
  <si>
    <t>Av. Vera Cruz, 2295</t>
  </si>
  <si>
    <t>Jd. Guanabara</t>
  </si>
  <si>
    <t>74.675-720</t>
  </si>
  <si>
    <t>62 3264-7439/ 62 8122-7380</t>
  </si>
  <si>
    <t>breezehotelgo@gmail.com</t>
  </si>
  <si>
    <t>Via D'Água</t>
  </si>
  <si>
    <t>Isolar EV</t>
  </si>
  <si>
    <t xml:space="preserve">Diretor Comercial </t>
  </si>
  <si>
    <t>16.637.264/0001-90</t>
  </si>
  <si>
    <t xml:space="preserve">Joinville </t>
  </si>
  <si>
    <t>89.218-252</t>
  </si>
  <si>
    <t>47 3804-4480</t>
  </si>
  <si>
    <t>viadagua@viadagua.com.br</t>
  </si>
  <si>
    <t>Eloir</t>
  </si>
  <si>
    <t>47 9987-9612</t>
  </si>
  <si>
    <t>Município de Guaxupé</t>
  </si>
  <si>
    <t>Prefeitura de Guaxupé</t>
  </si>
  <si>
    <t>18.663.401/0001-97</t>
  </si>
  <si>
    <t>Av. Conde Ribeiro do Valle, 68</t>
  </si>
  <si>
    <t>Guaxupé</t>
  </si>
  <si>
    <t>37.800-000</t>
  </si>
  <si>
    <t>(35) 3559-1004</t>
  </si>
  <si>
    <t>smculturaguaxupe@yahoo.com.br</t>
  </si>
  <si>
    <t>Positiva Assessoria e Consultoria Contábil</t>
  </si>
  <si>
    <t>Positiva Assessoria e Consultoria Contábil Ltda</t>
  </si>
  <si>
    <t>09.094.309/0001-62</t>
  </si>
  <si>
    <t>Rua salvador Correa 199</t>
  </si>
  <si>
    <t>28.035-310</t>
  </si>
  <si>
    <t>22 2723-1186</t>
  </si>
  <si>
    <t>jane.cont@hotmail.com</t>
  </si>
  <si>
    <t>Américo</t>
  </si>
  <si>
    <t>Múltipla Marketing e Entretenimento Ltda ME</t>
  </si>
  <si>
    <t>09.687.699/0001-84</t>
  </si>
  <si>
    <t>29.056-925</t>
  </si>
  <si>
    <t>27 3325-0032</t>
  </si>
  <si>
    <t>americo@multiplamarketing.com.br</t>
  </si>
  <si>
    <t>Primeira Linha</t>
  </si>
  <si>
    <t>Rua das Palmeiras 795 Ed. Palm Center Sl 706</t>
  </si>
  <si>
    <t>Casa das Lampadas Ltda</t>
  </si>
  <si>
    <t>Celio</t>
  </si>
  <si>
    <t>09.041.091/0001-88</t>
  </si>
  <si>
    <t>90.415.272-23</t>
  </si>
  <si>
    <t>Av. Brasil  8023</t>
  </si>
  <si>
    <t>85.810-001</t>
  </si>
  <si>
    <t>045 3223-3969</t>
  </si>
  <si>
    <t>celio@eletricaglobal.com.br</t>
  </si>
  <si>
    <t>45 3223-3969</t>
  </si>
  <si>
    <t>Seguridade Serviços de Segurança Ltda</t>
  </si>
  <si>
    <t>85.204.881/0001-15</t>
  </si>
  <si>
    <t>Orestes Guimaraes</t>
  </si>
  <si>
    <t>89.204-060</t>
  </si>
  <si>
    <t>47 3425-3400</t>
  </si>
  <si>
    <t>camila.ribeiro@seguridade.com.br</t>
  </si>
  <si>
    <t>SERVIÇO SOCIAL DO COMERCIO - SESC - AR PARANÁ</t>
  </si>
  <si>
    <t>03.584.427/0035-11</t>
  </si>
  <si>
    <t>Praça Generoso Marques, 189</t>
  </si>
  <si>
    <t>80.020-230</t>
  </si>
  <si>
    <t>41  32344226</t>
  </si>
  <si>
    <t>marcelocruz@sescpr.com.br</t>
  </si>
  <si>
    <t>41 3234-4226</t>
  </si>
  <si>
    <t>Miranda Comercio e Representações Ltda ME</t>
  </si>
  <si>
    <t>Julio Cesar</t>
  </si>
  <si>
    <t>02.941.761/0001-73</t>
  </si>
  <si>
    <t>10.398.886-6</t>
  </si>
  <si>
    <t>Viela C-1 QD C-1 LT11 nº 81</t>
  </si>
  <si>
    <t>Setor Sul</t>
  </si>
  <si>
    <t xml:space="preserve">Goiânia </t>
  </si>
  <si>
    <t>74.845-104</t>
  </si>
  <si>
    <t>62 3289-9462</t>
  </si>
  <si>
    <t>andreagarcia.garcia@hotmail.com</t>
  </si>
  <si>
    <t>62 3093-1122</t>
  </si>
  <si>
    <t>Prefeitura Municipal de Irecê</t>
  </si>
  <si>
    <t>Carol</t>
  </si>
  <si>
    <t>13.715.891/0001-04</t>
  </si>
  <si>
    <t>Praça Teotonio Marques Dourado Filho, 01</t>
  </si>
  <si>
    <t>Irecê</t>
  </si>
  <si>
    <t>44.900-972</t>
  </si>
  <si>
    <t>74 3641-3787</t>
  </si>
  <si>
    <t>carolteraoka@hotmail.com</t>
  </si>
  <si>
    <t>74  3641-3787</t>
  </si>
  <si>
    <t>Léo</t>
  </si>
  <si>
    <t>comprador</t>
  </si>
  <si>
    <t>Atelier Oney  Barroso</t>
  </si>
  <si>
    <t>14.037.039/0001-98</t>
  </si>
  <si>
    <t>22  2528-2236</t>
  </si>
  <si>
    <t>oney.barroso@gmail.com</t>
  </si>
  <si>
    <t>22 2528-2236</t>
  </si>
  <si>
    <t>(81) 3533-0677</t>
  </si>
  <si>
    <t>aciagravata@hotmail.com</t>
  </si>
  <si>
    <t>Lidiane Bezerra</t>
  </si>
  <si>
    <t>Western Asset Management Company</t>
  </si>
  <si>
    <t>Sheila Cirigola</t>
  </si>
  <si>
    <t>04.437.241/0001-41</t>
  </si>
  <si>
    <t>Western Asset Management Company Distribuidora de Titulos e Valores Mobiliários Ltda</t>
  </si>
  <si>
    <t>Av. Pres. Jucelino Kubitschek, 1455 - 15º andar</t>
  </si>
  <si>
    <t>Itaim</t>
  </si>
  <si>
    <t>04.543-011</t>
  </si>
  <si>
    <t>11 3478-5012</t>
  </si>
  <si>
    <t>sheila.cirigola@westernasset.com</t>
  </si>
  <si>
    <t>Prefeitura de Guarujá do Sul</t>
  </si>
  <si>
    <t>Prefeitura Municipal de Guarujá do Sul</t>
  </si>
  <si>
    <t>83.027.045/0001-87</t>
  </si>
  <si>
    <t>Rua Paraná, 338</t>
  </si>
  <si>
    <t>Guarujá do Sul</t>
  </si>
  <si>
    <t>89.940-000</t>
  </si>
  <si>
    <t>(49) 3642-0122</t>
  </si>
  <si>
    <t>Claudenice Caramori</t>
  </si>
  <si>
    <t>nicecaramori@hotmail.com</t>
  </si>
  <si>
    <t>Fundação Cultural de Campo Mourão - FUNDACAM</t>
  </si>
  <si>
    <t>Rodrigo S. Ferreira</t>
  </si>
  <si>
    <t>80.291.784/0001-93</t>
  </si>
  <si>
    <t>Av. Comendador Norberto Marcondes, 1987</t>
  </si>
  <si>
    <t>87.303-100</t>
  </si>
  <si>
    <t xml:space="preserve">(44)  3523-9439 </t>
  </si>
  <si>
    <t>licitacao@fundacam.com.br</t>
  </si>
  <si>
    <t>Economaxx Engenharia e Arquitetura</t>
  </si>
  <si>
    <t>Economaxx Instalações Elétricas Ltda</t>
  </si>
  <si>
    <t>09.117.997/0001-39</t>
  </si>
  <si>
    <t>Av. Vital Brasil 458 1º andar</t>
  </si>
  <si>
    <t>Vila Açoreana</t>
  </si>
  <si>
    <t>Poa</t>
  </si>
  <si>
    <t>08.557-000</t>
  </si>
  <si>
    <t>Koerich</t>
  </si>
  <si>
    <t>Adilson J. Toll</t>
  </si>
  <si>
    <t>(48) 8826-9797 / 3212-2500</t>
  </si>
  <si>
    <t>adilson@koerich.com.br</t>
  </si>
  <si>
    <t>Prefeitura Municipal de Juara</t>
  </si>
  <si>
    <t>Regina Célia</t>
  </si>
  <si>
    <t>15.072.663/0001-99</t>
  </si>
  <si>
    <t>Rua Nitória, 500</t>
  </si>
  <si>
    <t>Juara</t>
  </si>
  <si>
    <t>78.575-000</t>
  </si>
  <si>
    <t>(66) 3556-9400 / 3556-2021</t>
  </si>
  <si>
    <t>decoracaoinfantilwr@hotmail.com</t>
  </si>
  <si>
    <t>Regina Celia</t>
  </si>
  <si>
    <t>Simone Rodrigues</t>
  </si>
  <si>
    <t>Dep. Compras</t>
  </si>
  <si>
    <t>(41) 3627-8541</t>
  </si>
  <si>
    <t>simone.comprasfrg@hotmail.com</t>
  </si>
  <si>
    <t xml:space="preserve">Prefeitura de Planaltina do Paraná </t>
  </si>
  <si>
    <t>Nelson Galvão Junior</t>
  </si>
  <si>
    <t>027.232.428-03</t>
  </si>
  <si>
    <t>RG 12.190.634-6</t>
  </si>
  <si>
    <t>Paulo Moriyama, 234</t>
  </si>
  <si>
    <t>Vila Figueira</t>
  </si>
  <si>
    <t>Suzano</t>
  </si>
  <si>
    <t>08.676-080</t>
  </si>
  <si>
    <t>11  4748-1099</t>
  </si>
  <si>
    <t>nelsongalvaojunior@tj.sp.gov.br</t>
  </si>
  <si>
    <t>11  4748-1099 ramal 253</t>
  </si>
  <si>
    <t>Prefeitura Municipal de Guarapuava</t>
  </si>
  <si>
    <t>Sávio</t>
  </si>
  <si>
    <t>76.178.037/0001-76</t>
  </si>
  <si>
    <t>Município de Guarapuava</t>
  </si>
  <si>
    <t>Rua Brigadeiro Rocha, 2777</t>
  </si>
  <si>
    <t>Guarapuava</t>
  </si>
  <si>
    <t>85.010-210</t>
  </si>
  <si>
    <t>(42) 3621-3092 / 9933-4591</t>
  </si>
  <si>
    <t>prefeituradeguarapuava@hotmail.com</t>
  </si>
  <si>
    <t>Savio</t>
  </si>
  <si>
    <t>A. R. Produções</t>
  </si>
  <si>
    <t>Alberto Magni</t>
  </si>
  <si>
    <t>Magni &amp; A. R. Produções e Shows Ltda</t>
  </si>
  <si>
    <t>09.604.690/0001-62</t>
  </si>
  <si>
    <t>Av. Capitão Manoel Rudge, 565, Sala 07</t>
  </si>
  <si>
    <t>Pq. Monte Líbano</t>
  </si>
  <si>
    <t>08780-290</t>
  </si>
  <si>
    <t>(11) 4726-1268</t>
  </si>
  <si>
    <t>alberto@arproducoes.com.br</t>
  </si>
  <si>
    <t>G. A. Produções Eventos e Serviços</t>
  </si>
  <si>
    <t>Diana Mendonça</t>
  </si>
  <si>
    <t>Wanderson Gonçalves Arruda ME</t>
  </si>
  <si>
    <t>14.209.749/0001-58</t>
  </si>
  <si>
    <t>Rua Benjamimn Constant 547 A</t>
  </si>
  <si>
    <t>Novo centro</t>
  </si>
  <si>
    <t>Ico</t>
  </si>
  <si>
    <t>mendonca1234@hotmail.com</t>
  </si>
  <si>
    <t>12.671.029/0001-84</t>
  </si>
  <si>
    <t>056/0087187</t>
  </si>
  <si>
    <t>Gasperin Comercio de Materiais Elétricos e Instal. El. Ltda ME</t>
  </si>
  <si>
    <t>Rua Emílio Leobet,100 loja 01</t>
  </si>
  <si>
    <t>54  3286-7063</t>
  </si>
  <si>
    <t>financeiro@dlightgramado.com.br</t>
  </si>
  <si>
    <t>Prefeitura de Nova Crixás</t>
  </si>
  <si>
    <t>Salmon</t>
  </si>
  <si>
    <t>Município de Nova crixás</t>
  </si>
  <si>
    <t>00.236.968/0001-11</t>
  </si>
  <si>
    <t>Av. GO 4, 272</t>
  </si>
  <si>
    <t>Nova Crixás</t>
  </si>
  <si>
    <t>76.520-000</t>
  </si>
  <si>
    <t>62 3385-3180</t>
  </si>
  <si>
    <t>feitosa.sb@gmail.com</t>
  </si>
  <si>
    <t>Prefeitura de Indaiatuba</t>
  </si>
  <si>
    <t>Município de Indaiatuba</t>
  </si>
  <si>
    <t>44.733.608/0001-09</t>
  </si>
  <si>
    <t>Av. Eng. Fábio Roberto Barnabe, 2800</t>
  </si>
  <si>
    <t>Jd. Esplanada II</t>
  </si>
  <si>
    <t>13.330-900</t>
  </si>
  <si>
    <t>(19) 3801-8831</t>
  </si>
  <si>
    <t>urbanismo03@indaiatuba.sp.gov.br</t>
  </si>
  <si>
    <t>Erlon</t>
  </si>
  <si>
    <t>83.932.343/0001-11</t>
  </si>
  <si>
    <t>Esteves Junior, nº 447</t>
  </si>
  <si>
    <t>88.015-130</t>
  </si>
  <si>
    <t>48 3224-4799</t>
  </si>
  <si>
    <t>adm@arquifln.org.br</t>
  </si>
  <si>
    <t>Eliane Besen</t>
  </si>
  <si>
    <t>financeiro@arquifln.org.br</t>
  </si>
  <si>
    <t>48  3224-4799</t>
  </si>
  <si>
    <t>Maycol Goudinho</t>
  </si>
  <si>
    <t>Fiscal de Contrato</t>
  </si>
  <si>
    <t>(47) 3423-1900 / 9186-0825</t>
  </si>
  <si>
    <t>maycol@ipreville.sc.gov.br</t>
  </si>
  <si>
    <t>Mitra Diocesana de Joinville</t>
  </si>
  <si>
    <t>84.708.478/0046-62</t>
  </si>
  <si>
    <t>Olávio Bilac nº 585</t>
  </si>
  <si>
    <t>89.239-100</t>
  </si>
  <si>
    <t>47  8834-8229</t>
  </si>
  <si>
    <t>silvia.r.k.minatti@gmail.com</t>
  </si>
  <si>
    <t>47  9990-8093</t>
  </si>
  <si>
    <t>Cristiano Barbosa Bolpato</t>
  </si>
  <si>
    <t>Cristiano</t>
  </si>
  <si>
    <t>040.244.686-00</t>
  </si>
  <si>
    <t>Rua Alzira Garcia, 795</t>
  </si>
  <si>
    <t>Nossa Srª de Lourdes</t>
  </si>
  <si>
    <t>36070-730</t>
  </si>
  <si>
    <t xml:space="preserve"> 32 3214-3040</t>
  </si>
  <si>
    <t>cristianobolpato@hotmail.com</t>
  </si>
  <si>
    <t>Douglas Viana Rodrigues</t>
  </si>
  <si>
    <t>Mariana Rangel Gomes</t>
  </si>
  <si>
    <t>108772097-40</t>
  </si>
  <si>
    <t>Rua Operários Campistas nº 119</t>
  </si>
  <si>
    <t>Parque São Caetano</t>
  </si>
  <si>
    <t>28.030-255</t>
  </si>
  <si>
    <t>22  2733-1733</t>
  </si>
  <si>
    <t>dvianarodrigues@hotmail.com</t>
  </si>
  <si>
    <t>22 2733-1733</t>
  </si>
  <si>
    <t>Salete A Martins</t>
  </si>
  <si>
    <t>Lanchonete Frei Gabriel</t>
  </si>
  <si>
    <t>15.173.931/0001-69</t>
  </si>
  <si>
    <t>Rua Olavo Ribeiro Córtes nº 110</t>
  </si>
  <si>
    <t>Jardim das Laranjeiras</t>
  </si>
  <si>
    <t>34 8814-8130</t>
  </si>
  <si>
    <t>saleteamartins@hotmail.com</t>
  </si>
  <si>
    <t>34  8814-8130</t>
  </si>
  <si>
    <t>Terwan engenharia de Eletricidade Industria e Comércio Ltda</t>
  </si>
  <si>
    <t>Carlos Eduardo</t>
  </si>
  <si>
    <t>45.209.863/0001-01</t>
  </si>
  <si>
    <t>Rua Álvares Cabral nº 222</t>
  </si>
  <si>
    <t>Campo do Galvão</t>
  </si>
  <si>
    <t>12.505-070</t>
  </si>
  <si>
    <t>12  3132-2100</t>
  </si>
  <si>
    <t>empresa@terwan.com.br</t>
  </si>
  <si>
    <t>12 3132-2100</t>
  </si>
  <si>
    <t>Lia mara Paludo Schaefer</t>
  </si>
  <si>
    <t>Lica / Tina</t>
  </si>
  <si>
    <t>Lica Paludo</t>
  </si>
  <si>
    <t>560.152.169-72</t>
  </si>
  <si>
    <t>Rodovia João paulo, 213 Galpão 2</t>
  </si>
  <si>
    <t>João Paulo</t>
  </si>
  <si>
    <t>88.030-300</t>
  </si>
  <si>
    <t>48 3028-6688/8414-3672</t>
  </si>
  <si>
    <t>producao@licapaludo.com.br</t>
  </si>
  <si>
    <t>Letícia de Souza Balero</t>
  </si>
  <si>
    <t>319.931.298-55</t>
  </si>
  <si>
    <t>40.887.331-0</t>
  </si>
  <si>
    <t>Rua Boa Esperança, 267 apto 201 Torre Perrier</t>
  </si>
  <si>
    <t>Chácara Santo Antônio</t>
  </si>
  <si>
    <t>11 97268-9601</t>
  </si>
  <si>
    <t>lebalero@hotmail.com</t>
  </si>
  <si>
    <t xml:space="preserve">Letícia </t>
  </si>
  <si>
    <t>Filadelpho e Anselmet empreendimentos Comerciais Ltda ME</t>
  </si>
  <si>
    <t>Anelisa / Jane</t>
  </si>
  <si>
    <t>05.464.670/0001-82</t>
  </si>
  <si>
    <t>Av. Alberto Torres, 57 Fundos</t>
  </si>
  <si>
    <t>28.035-582</t>
  </si>
  <si>
    <t>22 99886-6416</t>
  </si>
  <si>
    <t>75.326.066/0001-75</t>
  </si>
  <si>
    <t>Otacílio Costa</t>
  </si>
  <si>
    <t>88.540-000</t>
  </si>
  <si>
    <t>Cheque</t>
  </si>
  <si>
    <t>VENDA</t>
  </si>
  <si>
    <t>LOCAÇÃO</t>
  </si>
  <si>
    <t>LOCAÇÃO / INSTALAÇÃO</t>
  </si>
  <si>
    <t>PERMUTA</t>
  </si>
  <si>
    <t>TROCA</t>
  </si>
  <si>
    <t>FICHA DE ATENDIMENTO</t>
  </si>
  <si>
    <t>14/1005</t>
  </si>
  <si>
    <t>14/1006</t>
  </si>
  <si>
    <t>14/1007</t>
  </si>
  <si>
    <t>14/1008</t>
  </si>
  <si>
    <t>14/1009</t>
  </si>
  <si>
    <t>14/1010</t>
  </si>
  <si>
    <t>14/1011</t>
  </si>
  <si>
    <t>14/1012</t>
  </si>
  <si>
    <t>14/1013</t>
  </si>
  <si>
    <t>14/1014</t>
  </si>
  <si>
    <t>14/1015</t>
  </si>
  <si>
    <t>14/1016</t>
  </si>
  <si>
    <t>14/1017</t>
  </si>
  <si>
    <t>14/1018</t>
  </si>
  <si>
    <t>14/1019</t>
  </si>
  <si>
    <t>14/1020</t>
  </si>
  <si>
    <t>14/1021</t>
  </si>
  <si>
    <t>14/1022</t>
  </si>
  <si>
    <t>14/1023</t>
  </si>
  <si>
    <t>14/1024</t>
  </si>
  <si>
    <t>14/1025</t>
  </si>
  <si>
    <t>14/1026</t>
  </si>
  <si>
    <t>14/1028</t>
  </si>
  <si>
    <t>14/1029</t>
  </si>
  <si>
    <t>14/1030</t>
  </si>
  <si>
    <t>14/1031</t>
  </si>
  <si>
    <t>14/1032</t>
  </si>
  <si>
    <t>14/1033</t>
  </si>
  <si>
    <t>14/1034</t>
  </si>
  <si>
    <t>14/1035</t>
  </si>
  <si>
    <t>14/1036</t>
  </si>
  <si>
    <t>14/1037</t>
  </si>
  <si>
    <t>14/1038</t>
  </si>
  <si>
    <t>14/1039</t>
  </si>
  <si>
    <t>14/1040</t>
  </si>
  <si>
    <t>14/1041</t>
  </si>
  <si>
    <t>14/1042</t>
  </si>
  <si>
    <t>14/1043</t>
  </si>
  <si>
    <t>14/1044</t>
  </si>
  <si>
    <t>14/1045</t>
  </si>
  <si>
    <t>14/1046</t>
  </si>
  <si>
    <t>14/1047</t>
  </si>
  <si>
    <t>14/1048</t>
  </si>
  <si>
    <t>14/1049</t>
  </si>
  <si>
    <t>14/1050</t>
  </si>
  <si>
    <t>14/1051</t>
  </si>
  <si>
    <t>14/1052</t>
  </si>
  <si>
    <t>14/1053</t>
  </si>
  <si>
    <t>14/1054</t>
  </si>
  <si>
    <t>14/1055</t>
  </si>
  <si>
    <t>14/1056</t>
  </si>
  <si>
    <t>14/1057</t>
  </si>
  <si>
    <t>14/1058</t>
  </si>
  <si>
    <t>14/1059</t>
  </si>
  <si>
    <t>14/1060</t>
  </si>
  <si>
    <t>14/1061</t>
  </si>
  <si>
    <t>14/1062</t>
  </si>
  <si>
    <t>14/1063</t>
  </si>
  <si>
    <t>14/1064</t>
  </si>
  <si>
    <t>14/1065</t>
  </si>
  <si>
    <t>14/1066</t>
  </si>
  <si>
    <t>14/1067</t>
  </si>
  <si>
    <t>14/1068</t>
  </si>
  <si>
    <t>14/1069</t>
  </si>
  <si>
    <t>14/1070</t>
  </si>
  <si>
    <t>14/1071</t>
  </si>
  <si>
    <t>14/1072</t>
  </si>
  <si>
    <t>14/1073</t>
  </si>
  <si>
    <t>14/1074</t>
  </si>
  <si>
    <t>14/1075</t>
  </si>
  <si>
    <t>14/1076</t>
  </si>
  <si>
    <t>14/1077</t>
  </si>
  <si>
    <t>14/1078</t>
  </si>
  <si>
    <t>14/1079</t>
  </si>
  <si>
    <t>14/1080</t>
  </si>
  <si>
    <t>14/1081</t>
  </si>
  <si>
    <t>14/1082</t>
  </si>
  <si>
    <t>14/1083</t>
  </si>
  <si>
    <t>14/1084</t>
  </si>
  <si>
    <t>14/1085</t>
  </si>
  <si>
    <t>14/1086</t>
  </si>
  <si>
    <t>14/1087</t>
  </si>
  <si>
    <t>14/1088</t>
  </si>
  <si>
    <t>14/1089</t>
  </si>
  <si>
    <t>14/1090</t>
  </si>
  <si>
    <t>14/1091</t>
  </si>
  <si>
    <t>14/1092</t>
  </si>
  <si>
    <t>14/1093</t>
  </si>
  <si>
    <t>14/1094</t>
  </si>
  <si>
    <t>14/1095</t>
  </si>
  <si>
    <t>14/1096</t>
  </si>
  <si>
    <t>14/1097</t>
  </si>
  <si>
    <t>14/1098</t>
  </si>
  <si>
    <t>14/1099</t>
  </si>
  <si>
    <t>14/1100</t>
  </si>
  <si>
    <t>14/1101</t>
  </si>
  <si>
    <t>14/1102</t>
  </si>
  <si>
    <t>14/1103</t>
  </si>
  <si>
    <t>14/1104</t>
  </si>
  <si>
    <t>14/1105</t>
  </si>
  <si>
    <t>14/1106</t>
  </si>
  <si>
    <t>14/1107</t>
  </si>
  <si>
    <t>14/1108</t>
  </si>
  <si>
    <t>14/1109</t>
  </si>
  <si>
    <t>14/1110</t>
  </si>
  <si>
    <t>14/1111</t>
  </si>
  <si>
    <t>14/1112</t>
  </si>
  <si>
    <t>14/1113</t>
  </si>
  <si>
    <t>14/1114</t>
  </si>
  <si>
    <t>14/1115</t>
  </si>
  <si>
    <t>14/1116</t>
  </si>
  <si>
    <t>14/1117</t>
  </si>
  <si>
    <t>14/1119</t>
  </si>
  <si>
    <t>14/1120</t>
  </si>
  <si>
    <t>14/1121</t>
  </si>
  <si>
    <t>14/1122</t>
  </si>
  <si>
    <t>14/1123</t>
  </si>
  <si>
    <t>14/1124</t>
  </si>
  <si>
    <t>14/1125</t>
  </si>
  <si>
    <t>14/1126</t>
  </si>
  <si>
    <t>14/1127</t>
  </si>
  <si>
    <t>14/1128</t>
  </si>
  <si>
    <t>14/1129</t>
  </si>
  <si>
    <t>14/1130</t>
  </si>
  <si>
    <t>14/1131</t>
  </si>
  <si>
    <t>14/1132</t>
  </si>
  <si>
    <t>14/1133</t>
  </si>
  <si>
    <t>14/1134</t>
  </si>
  <si>
    <t>14/1135</t>
  </si>
  <si>
    <t>14/1136</t>
  </si>
  <si>
    <t>14/1137</t>
  </si>
  <si>
    <t>14/1138</t>
  </si>
  <si>
    <t>14/1139</t>
  </si>
  <si>
    <t>14/1141</t>
  </si>
  <si>
    <t>14/1142</t>
  </si>
  <si>
    <t>14/1143</t>
  </si>
  <si>
    <t>14/1144</t>
  </si>
  <si>
    <t>14/1145</t>
  </si>
  <si>
    <t>14/1146</t>
  </si>
  <si>
    <t>14/1147</t>
  </si>
  <si>
    <t>14/1148</t>
  </si>
  <si>
    <t>14/1149</t>
  </si>
  <si>
    <t>14/1150</t>
  </si>
  <si>
    <t>14/1151</t>
  </si>
  <si>
    <t>14/1152</t>
  </si>
  <si>
    <t>14/1153</t>
  </si>
  <si>
    <t>14/1154</t>
  </si>
  <si>
    <t>14/1155</t>
  </si>
  <si>
    <r>
      <t xml:space="preserve">(62) 3201-9426 / 3201-9427 / 9605-3046 / </t>
    </r>
    <r>
      <rPr>
        <b/>
        <sz val="10"/>
        <rFont val="Arial"/>
        <family val="2"/>
      </rPr>
      <t>3201-9438</t>
    </r>
  </si>
  <si>
    <r>
      <t xml:space="preserve">terezafreitas@textilabril.com.br </t>
    </r>
    <r>
      <rPr>
        <sz val="10"/>
        <color indexed="10"/>
        <rFont val="Arial"/>
        <family val="2"/>
      </rPr>
      <t xml:space="preserve"> com cópia para recepcao@textilabril.com.br</t>
    </r>
  </si>
  <si>
    <r>
      <t xml:space="preserve">clenilson@textilabril.com.br </t>
    </r>
    <r>
      <rPr>
        <sz val="10"/>
        <color indexed="10"/>
        <rFont val="Arial"/>
        <family val="2"/>
      </rPr>
      <t>com cópia para recepcao@textilabril.com.br</t>
    </r>
  </si>
  <si>
    <t>PFG13</t>
  </si>
  <si>
    <t>Coelho com cenoura, produzido em fibra de vidro</t>
  </si>
  <si>
    <t>PFG12V</t>
  </si>
  <si>
    <t>PFG12A</t>
  </si>
  <si>
    <t>PFG12L</t>
  </si>
  <si>
    <t>Casa ovo,  na cor amarela produzida em fibra de vidro</t>
  </si>
  <si>
    <t>Casa ovo, na cor vermelha produzida em fibra de vidro</t>
  </si>
  <si>
    <t>Casa ovo, na cor lilás produzida em fibra de vidro</t>
  </si>
  <si>
    <t>Pagamento à vista com desconto</t>
  </si>
  <si>
    <t>Negociação Especial de Feira - 10% de desconto com pagamento parcelado em 4X, sendo a 1ª no despacho da mercadoria e as demais em 30, 60 e 90dd</t>
  </si>
  <si>
    <t>Negociação Especial de Feira - 10% de desconto com pagamento parcelado em 2X, sendo 50% na confirmação do pedido e saldo para 30 dias</t>
  </si>
  <si>
    <t>(47) 3429-2122</t>
  </si>
  <si>
    <t>EMITENTE</t>
  </si>
  <si>
    <t>DESTINATÁRIO</t>
  </si>
  <si>
    <t>SEM FRETE</t>
  </si>
  <si>
    <t>Nº Transportadora / Freteiro</t>
  </si>
  <si>
    <t>Larg</t>
  </si>
  <si>
    <t>Sambista produzido PVC com impressão digital</t>
  </si>
  <si>
    <t>Máscaras produzido PVC com impressão digital</t>
  </si>
  <si>
    <t>Arlequim produzido PVC com impressão digital</t>
  </si>
  <si>
    <t>Passista produzido PVC com impressão digital</t>
  </si>
  <si>
    <t>CFX01P</t>
  </si>
  <si>
    <t>Fachada - carnaval</t>
  </si>
  <si>
    <t>Nota Musical produzida em estrutura metálica e corda luminosa</t>
  </si>
  <si>
    <t>CFX01M</t>
  </si>
  <si>
    <t>CFX01G</t>
  </si>
  <si>
    <t>CFX02M</t>
  </si>
  <si>
    <t>CFX02G</t>
  </si>
  <si>
    <t>CFX02GG</t>
  </si>
  <si>
    <t>CFX03P</t>
  </si>
  <si>
    <t>CFX03M</t>
  </si>
  <si>
    <t>CFX03G</t>
  </si>
  <si>
    <t>CFX04P</t>
  </si>
  <si>
    <t>CFX04M</t>
  </si>
  <si>
    <t>CFX04G</t>
  </si>
  <si>
    <t>CFX05G</t>
  </si>
  <si>
    <t>CFX05GG</t>
  </si>
  <si>
    <t>Código</t>
  </si>
  <si>
    <t>Leila Cenci</t>
  </si>
  <si>
    <t>004.441.149-98</t>
  </si>
  <si>
    <t>Metalplaca Indústria Ltda</t>
  </si>
  <si>
    <t>Diane</t>
  </si>
  <si>
    <t>09.083.663/0001-91</t>
  </si>
  <si>
    <t>Rua Marau, n° 1.100 portão 2</t>
  </si>
  <si>
    <t>Carlos Barbosa</t>
  </si>
  <si>
    <t>95.185-000</t>
  </si>
  <si>
    <t>54  3461-5003</t>
  </si>
  <si>
    <t>placaeponto@placaepon to.ind.br</t>
  </si>
  <si>
    <t>Fabiana Cauduro</t>
  </si>
  <si>
    <t>placaepontos@placaepontos.ind.br</t>
  </si>
  <si>
    <t>Edson Augusto Simões Junior</t>
  </si>
  <si>
    <t>277.194.048-58</t>
  </si>
  <si>
    <t>Avenida da Aclimação, 72</t>
  </si>
  <si>
    <t>Aclimação</t>
  </si>
  <si>
    <t>01.531-001</t>
  </si>
  <si>
    <t>11 99222-4340</t>
  </si>
  <si>
    <t>juniorsimoes2005@hotmail.com</t>
  </si>
  <si>
    <t>Associação dos Moradores do Loteamento Denominado Jardim Jockey Club</t>
  </si>
  <si>
    <t>Associação dos Moradores do Loteamento Denominado Jockey Club</t>
  </si>
  <si>
    <t>02.270.686/0001-66</t>
  </si>
  <si>
    <t>Av. lauro Fontoura Junior, 321</t>
  </si>
  <si>
    <t>Jd. Jockey Club</t>
  </si>
  <si>
    <t>38.046-000</t>
  </si>
  <si>
    <t>(34) 9139-1133</t>
  </si>
  <si>
    <t xml:space="preserve">nicklilia@hotmail.com   </t>
  </si>
  <si>
    <t>Raquel - AMP Administradora</t>
  </si>
  <si>
    <t>contaspagar@ampadministradora.com.br</t>
  </si>
  <si>
    <t>(34) 3312-1447</t>
  </si>
  <si>
    <t>Alberto A Bernardino e Cia Ltda</t>
  </si>
  <si>
    <t>Milena</t>
  </si>
  <si>
    <t>46.744.694/0001-72</t>
  </si>
  <si>
    <t>246.001.650-114</t>
  </si>
  <si>
    <t>Av. Macedo Soares, 241</t>
  </si>
  <si>
    <t>(12) 3669-9000</t>
  </si>
  <si>
    <t>milena@hotelestoril.com.br</t>
  </si>
  <si>
    <t>Prefeitura Minicipal de Pedreira</t>
  </si>
  <si>
    <t>Antonio Carlos</t>
  </si>
  <si>
    <t>Municipio de Pedreira</t>
  </si>
  <si>
    <t>46.410.775/0001-36</t>
  </si>
  <si>
    <t>Praça Epitácio Pessoa, 3</t>
  </si>
  <si>
    <t>(19)3893-3522/3893-1184</t>
  </si>
  <si>
    <t>compras.prefpedreira@gmail.com</t>
  </si>
  <si>
    <t>Alfa Transportes Eireli</t>
  </si>
  <si>
    <t>82.110.818/0001-21</t>
  </si>
  <si>
    <t>(47) 3422-7646</t>
  </si>
  <si>
    <t>Hotel Estoril</t>
  </si>
  <si>
    <t>Miguel Simões (47) 3027-9700</t>
  </si>
  <si>
    <t>Sergio Simões (47) 3027-9700</t>
  </si>
  <si>
    <t>RESUMO DO ATENDIMENTO</t>
  </si>
  <si>
    <t>CLIENTE:</t>
  </si>
  <si>
    <t>CONTATO:</t>
  </si>
  <si>
    <t>TELEFONES:</t>
  </si>
  <si>
    <t>E-MAIL:</t>
  </si>
  <si>
    <t>ATENDIMENTO:</t>
  </si>
  <si>
    <t>TIPO</t>
  </si>
  <si>
    <t>STATUS</t>
  </si>
  <si>
    <t>OBSERVAÇÃO</t>
  </si>
  <si>
    <t>FICHA DE FATURAMENTO</t>
  </si>
  <si>
    <t>Prefeitura Municipal de Marau</t>
  </si>
  <si>
    <t>Karen</t>
  </si>
  <si>
    <t>Município de Marau</t>
  </si>
  <si>
    <t>cultura@pmmarau.com.br / karen.deconto@pmmarau.com.br</t>
  </si>
  <si>
    <t>adri.broco@pmmarau.com.br</t>
  </si>
  <si>
    <t>(54) 3342-9500</t>
  </si>
  <si>
    <t>02/04/2014 p/ Adriana</t>
  </si>
  <si>
    <t>Helena</t>
  </si>
  <si>
    <t>Chuva de estrelas produzida em estrutura metálica e mangueira luminosa. Aplicação de mangueiras de LED com movimentos e Strobos</t>
  </si>
  <si>
    <t>Chuva de estrelas produzida em estrutura metálica e mangueira luminosa.  Aplicação de mangueiras de LED com movimentos</t>
  </si>
  <si>
    <t>Chuva de estrelas produzida em estrutura metálica e mangueira luminosa. Aplicação de Strobos</t>
  </si>
  <si>
    <t>Chuva de estrelas produzida em estrutura metálica e mangueira de LED</t>
  </si>
  <si>
    <t>Chuva de estrelas produzida em estrutura metálica e mangueira luminosa. Preenchimento da figura com lâmpadas de LED.</t>
  </si>
  <si>
    <t>Chuva de estrelas produzida em estrutura metálica e mangueira luminosa.  Preenchimento da figura com lâmpadas de LED.</t>
  </si>
  <si>
    <t>Chuva de estrelas produzida em estrutura metálica e mangueira luminosa. Aplicação de mangueiras de LED com movimentos</t>
  </si>
  <si>
    <t>Ovelha, produzida em fibra de vidro</t>
  </si>
  <si>
    <t>Photoface Boneco de Chumbo com Tambor, Produzido em fibra de vidro</t>
  </si>
  <si>
    <t>Anjo aramado, produzido em alumínio e pintura, com detalhes em LED. Branco</t>
  </si>
  <si>
    <t>Kit mangueira de LED,  1 aliment., 2 conector 1 ponteira</t>
  </si>
  <si>
    <t>Guirlanda de 5,00m de diâmetro decorada com fita de veludo vermelha, conjuntos de LED branco, conjunto de micro lâmpadas incandescentes, bolas de plásticos douradas e laço em fibra de vidro medindo 2,10m</t>
  </si>
  <si>
    <t>Guirlanda de 4,10m de diâmetro decorada com fita de veludo vermelha, conjuntos de LED branco, conjunto de micro lâmpadas incandescentes, bolas de plásticos douradas e laço em fibra de vidro medindo 2,10m</t>
  </si>
  <si>
    <t>Guirlanda de 2,45m de diâmetro decorada com fita de veludo vermelha, conjuntos de LED branco, conjunto de micro lâmpadas incandescentes, bolas de plásticos douradas e laço em fibra de vidro medindo 1,12m</t>
  </si>
  <si>
    <t>Guirlanda de 1,55m de diâmetro decorada com fita de veludo vermelha, conjuntos de LED branco, conjunto de micro lâmpadas incandescentes, bolas de plásticos douradas e laço em fibra de vidro medindo 0,60m</t>
  </si>
  <si>
    <t>Papai Noel na Lua, produzido em fibra de vidro</t>
  </si>
  <si>
    <t>Cavalo de brinquedo,  produzido em fibra de vidro</t>
  </si>
  <si>
    <t>Locomotiva, produzida em fibra de vidro</t>
  </si>
  <si>
    <t>Estábulo para presépio, prod. em fibra de vidro</t>
  </si>
  <si>
    <t>Mureta para presépio, prod. em fibra de vidro</t>
  </si>
  <si>
    <t>Estrela com arabescos produzida em estrutura metálica, mangueira luminosa e estrela tridimensional em rotomoldagem.</t>
  </si>
  <si>
    <t>Estrela com arabescos produzida em estrutura metálica, mangueira luminosa e estrela tridimensional em rotomoldagem. Aplicação de mangueiras de LED com movimentos e Strobos</t>
  </si>
  <si>
    <t>Estrela com arabescos produzida em estrutura metálica, mangueira luminosa e estrela tridimensional em rotomoldagem. Aplicação de mangueiras de LED com movimentos</t>
  </si>
  <si>
    <t>Estrela com arabescos produzida em estrutura metálica, mangueira luminosa e estrela tridimensional em rotomoldagem. Aplicação de Strobos</t>
  </si>
  <si>
    <t xml:space="preserve">Estrela com arabescos produzida em estrutura metálica, mangueira de LED e estrela tridimensional em rotomoldagem. </t>
  </si>
  <si>
    <t>Estrela com arabescos produzida em estrutura metálica, mangueira luminosa e estrela tridimensional em rotomoldagem. Preenchimento da figura com lâmpadas de LED.</t>
  </si>
  <si>
    <t>Estrela com arabescos produzida em estrutura metálica, mangueira luminosa e estrela  tridimensional em rotomoldagem</t>
  </si>
  <si>
    <t>Estrela com arabescos produzida em estrutura metálica, mangueira luminosa e estrela tridimensional em rotomoldagem</t>
  </si>
  <si>
    <t>Cometas entrelaçados produzido em estrutura metálica e mangueira luminosa</t>
  </si>
  <si>
    <t>danieltrilha@yahoo.com.br</t>
  </si>
  <si>
    <t>FS17</t>
  </si>
  <si>
    <t>FG37AZ</t>
  </si>
  <si>
    <t>FG38AZ</t>
  </si>
  <si>
    <t>FG38TAZ</t>
  </si>
  <si>
    <t>Boneco de chumbo Grande , produzido em fibra de vidro, pintura azul e branco</t>
  </si>
  <si>
    <t>Boneco de chumbo Pequeno, produzido em fibra de vidro, pintura azul e branco</t>
  </si>
  <si>
    <t>Boneco de chumbo P, com tambor, produzido em fibra de vidro, pintura azul e branco</t>
  </si>
  <si>
    <t>Boneco de chumbo Grande , produzido em fibra de vidro, pintura vermelho e preto</t>
  </si>
  <si>
    <t>Boneco de chumbo Pequeno, produzido em fibra de vidro, pintura vermelho e preto</t>
  </si>
  <si>
    <t>Boneco de chumbo P, com tambor, produzido em fibra de vidro, pintura vermelho e preto</t>
  </si>
  <si>
    <t>FG105</t>
  </si>
  <si>
    <t>FG106</t>
  </si>
  <si>
    <t>Pilaretes, produzido em fibra de vidro</t>
  </si>
  <si>
    <t>FX30</t>
  </si>
  <si>
    <t>FG107</t>
  </si>
  <si>
    <t>Linha Movimento e Música</t>
  </si>
  <si>
    <t>FG108</t>
  </si>
  <si>
    <t>FG109</t>
  </si>
  <si>
    <t>FG110</t>
  </si>
  <si>
    <t>FG111</t>
  </si>
  <si>
    <t>FG112</t>
  </si>
  <si>
    <t>FG113</t>
  </si>
  <si>
    <t>GR51</t>
  </si>
  <si>
    <t>GR51SM</t>
  </si>
  <si>
    <t>GR51M</t>
  </si>
  <si>
    <t>GR51S</t>
  </si>
  <si>
    <t>GR51L</t>
  </si>
  <si>
    <t>GR51C</t>
  </si>
  <si>
    <t>GR52</t>
  </si>
  <si>
    <t>GR52SM</t>
  </si>
  <si>
    <t>GR52M</t>
  </si>
  <si>
    <t>GR52S</t>
  </si>
  <si>
    <t>GR52L</t>
  </si>
  <si>
    <t>GR52C</t>
  </si>
  <si>
    <t>GR53</t>
  </si>
  <si>
    <t>GR53SM</t>
  </si>
  <si>
    <t>GR53M</t>
  </si>
  <si>
    <t>GR53S</t>
  </si>
  <si>
    <t>GR53L</t>
  </si>
  <si>
    <t>GR53C</t>
  </si>
  <si>
    <t>GR54</t>
  </si>
  <si>
    <t>GR54SM</t>
  </si>
  <si>
    <t>GR54M</t>
  </si>
  <si>
    <t>GR54S</t>
  </si>
  <si>
    <t>GR54L</t>
  </si>
  <si>
    <t>GR54C</t>
  </si>
  <si>
    <t>Conjunto de estrelas com bola produzido em estrutura metálica e mangueira luminosa</t>
  </si>
  <si>
    <t>Conjunto de estrelas com bola produzido em estrutura metálica e mangueira luminosa. Aplicação de mangueiras de LED com movimentos e Strobos</t>
  </si>
  <si>
    <t>Conjunto de estrelas com bola produzido em estrutura metálica e mangueira luminosa. Aplicação de mangueiras de LED com movimentos</t>
  </si>
  <si>
    <t>Conjunto de estrelas com bola produzido em estrutura metálica e mangueira luminosa. Aplicação de Strobos</t>
  </si>
  <si>
    <t>Conjunto de estrelas com bola produzido em estrutura metálica e mangueira de LED</t>
  </si>
  <si>
    <t>Conjunto de estrelas com bola produzido em estrutura metálica e mangueira luminosa.  Preenchimento da figura com lâmpadas de LED.</t>
  </si>
  <si>
    <t>GR55</t>
  </si>
  <si>
    <t>GR55SM</t>
  </si>
  <si>
    <t>GR55M</t>
  </si>
  <si>
    <t>GR55S</t>
  </si>
  <si>
    <t>GR55L</t>
  </si>
  <si>
    <t>GR55C</t>
  </si>
  <si>
    <t>GR56</t>
  </si>
  <si>
    <t>GR56SM</t>
  </si>
  <si>
    <t>GR56M</t>
  </si>
  <si>
    <t>GR56S</t>
  </si>
  <si>
    <t>GR56L</t>
  </si>
  <si>
    <t>GR56C</t>
  </si>
  <si>
    <t>GR57</t>
  </si>
  <si>
    <t>GR57SM</t>
  </si>
  <si>
    <t>GR57M</t>
  </si>
  <si>
    <t>GR57S</t>
  </si>
  <si>
    <t>GR57L</t>
  </si>
  <si>
    <t>GR57C</t>
  </si>
  <si>
    <t>GR58</t>
  </si>
  <si>
    <t>GR58SM</t>
  </si>
  <si>
    <t>GR58M</t>
  </si>
  <si>
    <t>GR58S</t>
  </si>
  <si>
    <t>GR58L</t>
  </si>
  <si>
    <t>GR58C</t>
  </si>
  <si>
    <t>GR59</t>
  </si>
  <si>
    <t>GR59SM</t>
  </si>
  <si>
    <t>GR59M</t>
  </si>
  <si>
    <t>GR59S</t>
  </si>
  <si>
    <t>GR59L</t>
  </si>
  <si>
    <t>GR59C</t>
  </si>
  <si>
    <t>GR60</t>
  </si>
  <si>
    <t>GR60SM</t>
  </si>
  <si>
    <t>GR60M</t>
  </si>
  <si>
    <t>GR60S</t>
  </si>
  <si>
    <t>GR60L</t>
  </si>
  <si>
    <t>GR60C</t>
  </si>
  <si>
    <t>Pingente com arabescos produzido em estrutura metálica e mangueira luminosa</t>
  </si>
  <si>
    <t>Pingente com arabescos produzido em estrutura metálica e mangueira luminosa. Aplicação de mangueiras de LED com movimentos e Strobos</t>
  </si>
  <si>
    <t>Pingente com arabescos produzido em estrutura metálica e mangueira luminosa. Aplicação de mangueiras de LED com movimentos</t>
  </si>
  <si>
    <t>Pingente com arabescos produzido em estrutura metálica e mangueira luminosa. Aplicação de Strobos</t>
  </si>
  <si>
    <t>Pingente com arabescos produzido em estrutura metálica e mangueira de LED</t>
  </si>
  <si>
    <t>Pingente com arabescos produzido em estrutura metálica e mangueira luminosa.  Preenchimento da figura com lâmpadas de LED.</t>
  </si>
  <si>
    <t>GR61</t>
  </si>
  <si>
    <t>GR61SM</t>
  </si>
  <si>
    <t>GR61M</t>
  </si>
  <si>
    <t>GR61S</t>
  </si>
  <si>
    <t>GR61L</t>
  </si>
  <si>
    <t>GR61C</t>
  </si>
  <si>
    <t>Bola com estrelas e arabescos produzido em estrutura metálica e mangueira luminosa</t>
  </si>
  <si>
    <t>Bola com estrelas e arabescos produzido em estrutura metálica e mangueira luminosa. Aplicação de mangueiras de LED com movimentos e Strobos</t>
  </si>
  <si>
    <t>Bola com estrelas e arabescos produzido em estrutura metálica e mangueira luminosa. Aplicação de mangueiras de LED com movimentos</t>
  </si>
  <si>
    <t>Bola com estrelas e arabescos produzido em estrutura metálica e mangueira luminosa. Aplicação de Strobos</t>
  </si>
  <si>
    <t>Bola com estrelas e arabescos produzido em estrutura metálica e mangueira de LED</t>
  </si>
  <si>
    <t>Bola com estrelas e arabescos produzido em estrutura metálica e mangueira luminosa.  Preenchimento da figura com lâmpadas de LED.</t>
  </si>
  <si>
    <t>Bola com arabescos produzido em estrutura metálica e mangueira luminosa</t>
  </si>
  <si>
    <t>Bola com arabescos  produzido em estrutura metálica e mangueira luminosa. Aplicação de mangueiras de LED com movimentos e Strobos</t>
  </si>
  <si>
    <t>Bola com arabescos produzido em estrutura metálica e mangueira luminosa. Aplicação de mangueiras de LED com movimentos</t>
  </si>
  <si>
    <t>Bola com arabescos produzido em estrutura metálica e mangueira luminosa. Aplicação de Strobos</t>
  </si>
  <si>
    <t>Bola com arabescos produzido em estrutura metálica e mangueira luminosa.  Preenchimento da figura com lâmpadas de LED.</t>
  </si>
  <si>
    <t>GR62</t>
  </si>
  <si>
    <t>GR62SM</t>
  </si>
  <si>
    <t>GR62M</t>
  </si>
  <si>
    <t>GR62S</t>
  </si>
  <si>
    <t>GR62L</t>
  </si>
  <si>
    <t>GR62C</t>
  </si>
  <si>
    <t>GR63</t>
  </si>
  <si>
    <t>GR63SM</t>
  </si>
  <si>
    <t>GR63M</t>
  </si>
  <si>
    <t>GR63S</t>
  </si>
  <si>
    <t>GR63L</t>
  </si>
  <si>
    <t>Estrela com arabescos produzida em estrutura metálica, mangueira luminosa e estrela de 5 pontas tridimensional em rotomoldagem</t>
  </si>
  <si>
    <t>Estrela com arabescos produzida em estrutura metálica, mangueira luminosa e estrela de 5 pontas tridimensional em rotomoldagem. Aplicação de mangueiras de LED com movimentos e Strobos</t>
  </si>
  <si>
    <t>Estrela com arabescos produzida em estrutura metálica, mangueira luminosa e estrela de 5 pontas tridimensional em rotomoldagem. Aplicação de mangueiras de LED com movimentos</t>
  </si>
  <si>
    <t>Estrela com arabescos produzida em estrutura metálica, mangueira luminosa e estrela de 5 pontas tridimensional em rotomoldagem. Aplicação de Strobos</t>
  </si>
  <si>
    <t xml:space="preserve">Estrela com arabescos produzida em estrutura metálica, mangueira de LED e estrela de 5 pontas tridimensional em rotomoldagem. </t>
  </si>
  <si>
    <t>GR64</t>
  </si>
  <si>
    <t>GR64SM</t>
  </si>
  <si>
    <t>GR64M</t>
  </si>
  <si>
    <t>GR64S</t>
  </si>
  <si>
    <t>GR64L</t>
  </si>
  <si>
    <t>GR65</t>
  </si>
  <si>
    <t>GR65SM</t>
  </si>
  <si>
    <t>GR65M</t>
  </si>
  <si>
    <t>GR65S</t>
  </si>
  <si>
    <t>GR65L</t>
  </si>
  <si>
    <t>Estrela com arabescos produzida em estrutura metálica, mangueira luminosa e estrela de 8 pontas tridimensional em rotomoldagem</t>
  </si>
  <si>
    <t>Estrela com arabescos produzida em estrutura metálica, mangueira luminosa e estrela de 8 pontas tridimensional em rotomoldagem. Aplicação de mangueiras de LED com movimentos e Strobos</t>
  </si>
  <si>
    <t>Estrela com arabescos produzida em estrutura metálica, mangueira luminosa e estrela de 8 pontas tridimensional em rotomoldagem. Aplicação de mangueiras de LED com movimentos</t>
  </si>
  <si>
    <t>Estrela com arabescos produzida em estrutura metálica, mangueira luminosa e estrela de 8 pontas tridimensional em rotomoldagem. Aplicação de Strobos</t>
  </si>
  <si>
    <t xml:space="preserve">Estrela com arabescos produzida em estrutura metálica, mangueira de LED e estrela de 8 pontas tridimensional em rotomoldagem. </t>
  </si>
  <si>
    <t>PT31</t>
  </si>
  <si>
    <t>PT31SM</t>
  </si>
  <si>
    <t>PT31M</t>
  </si>
  <si>
    <t>PT31S</t>
  </si>
  <si>
    <t>PT31L</t>
  </si>
  <si>
    <t>PT31C</t>
  </si>
  <si>
    <t>PT32</t>
  </si>
  <si>
    <t>PT32SM</t>
  </si>
  <si>
    <t>PT32M</t>
  </si>
  <si>
    <t>PT32S</t>
  </si>
  <si>
    <t>PT32L</t>
  </si>
  <si>
    <t>PT32C</t>
  </si>
  <si>
    <t>PT33</t>
  </si>
  <si>
    <t>PT33SM</t>
  </si>
  <si>
    <t>PT33M</t>
  </si>
  <si>
    <t>PT33S</t>
  </si>
  <si>
    <t>PT33L</t>
  </si>
  <si>
    <t>PT33C</t>
  </si>
  <si>
    <t>PT34</t>
  </si>
  <si>
    <t>PT34SM</t>
  </si>
  <si>
    <t>PT34M</t>
  </si>
  <si>
    <t>PT34S</t>
  </si>
  <si>
    <t>PT34L</t>
  </si>
  <si>
    <t>PT34C</t>
  </si>
  <si>
    <t>PT35</t>
  </si>
  <si>
    <t>PT35SM</t>
  </si>
  <si>
    <t>PT35M</t>
  </si>
  <si>
    <t>PT35S</t>
  </si>
  <si>
    <t>PT35L</t>
  </si>
  <si>
    <t>PT35C</t>
  </si>
  <si>
    <t>PT36</t>
  </si>
  <si>
    <t>PT36SM</t>
  </si>
  <si>
    <t>PT36M</t>
  </si>
  <si>
    <t>PT36S</t>
  </si>
  <si>
    <t>PT36L</t>
  </si>
  <si>
    <t>PT36C</t>
  </si>
  <si>
    <t>PT37</t>
  </si>
  <si>
    <t>PT37SM</t>
  </si>
  <si>
    <t>PT37M</t>
  </si>
  <si>
    <t>PT37S</t>
  </si>
  <si>
    <t>PT37L</t>
  </si>
  <si>
    <t>PT37C</t>
  </si>
  <si>
    <t>PT38</t>
  </si>
  <si>
    <t>PT38SM</t>
  </si>
  <si>
    <t>PT38M</t>
  </si>
  <si>
    <t>PT38S</t>
  </si>
  <si>
    <t>PT38L</t>
  </si>
  <si>
    <t>PT38C</t>
  </si>
  <si>
    <t>PT39</t>
  </si>
  <si>
    <t>PT39SM</t>
  </si>
  <si>
    <t>PT39M</t>
  </si>
  <si>
    <t>PT39S</t>
  </si>
  <si>
    <t>PT39L</t>
  </si>
  <si>
    <t>PT39C</t>
  </si>
  <si>
    <t>PT43</t>
  </si>
  <si>
    <t>PT43SM</t>
  </si>
  <si>
    <t>PT43M</t>
  </si>
  <si>
    <t>PT43S</t>
  </si>
  <si>
    <t>PT43L</t>
  </si>
  <si>
    <t>PT43C</t>
  </si>
  <si>
    <t>PT44</t>
  </si>
  <si>
    <t>PT44SM</t>
  </si>
  <si>
    <t>PT44M</t>
  </si>
  <si>
    <t>PT44S</t>
  </si>
  <si>
    <t>PT44L</t>
  </si>
  <si>
    <t>PT44C</t>
  </si>
  <si>
    <t>PT45</t>
  </si>
  <si>
    <t>PT45SM</t>
  </si>
  <si>
    <t>PT45M</t>
  </si>
  <si>
    <t>PT45S</t>
  </si>
  <si>
    <t>PT45L</t>
  </si>
  <si>
    <t>PT45C</t>
  </si>
  <si>
    <t>PT46</t>
  </si>
  <si>
    <t>PT46SM</t>
  </si>
  <si>
    <t>PT46M</t>
  </si>
  <si>
    <t>PT46S</t>
  </si>
  <si>
    <t>PT46L</t>
  </si>
  <si>
    <t>PT46C</t>
  </si>
  <si>
    <t>FX24GL</t>
  </si>
  <si>
    <t>FX30SM</t>
  </si>
  <si>
    <t>FX30M</t>
  </si>
  <si>
    <t>FX30S</t>
  </si>
  <si>
    <t>FX30L</t>
  </si>
  <si>
    <t>FX30C</t>
  </si>
  <si>
    <t>FX31M</t>
  </si>
  <si>
    <t>FX31P</t>
  </si>
  <si>
    <t>FX31PSM</t>
  </si>
  <si>
    <t>FX31PM</t>
  </si>
  <si>
    <t>FX31PS</t>
  </si>
  <si>
    <t>FX31PL</t>
  </si>
  <si>
    <t>FX31PC</t>
  </si>
  <si>
    <t>FX31MSM</t>
  </si>
  <si>
    <t>FX31MM</t>
  </si>
  <si>
    <t>FX31MS</t>
  </si>
  <si>
    <t>FX31ML</t>
  </si>
  <si>
    <t>FX31MC</t>
  </si>
  <si>
    <t>FX31G</t>
  </si>
  <si>
    <t>FX31GSM</t>
  </si>
  <si>
    <t>FX31GM</t>
  </si>
  <si>
    <t>FX31GS</t>
  </si>
  <si>
    <t>FX31GL</t>
  </si>
  <si>
    <t>FX31GC</t>
  </si>
  <si>
    <t>Sinos produzidos em estrutura metálica e mangueira luminosa. Aplicação de mangueiras de LED com movimentos e Strobos</t>
  </si>
  <si>
    <t>Sinos produzidos em estrutura metálica e mangueira luminosa.  Aplicação de mangueiras de LED com movimentos</t>
  </si>
  <si>
    <t>Sinos produzidos em estrutura metálica e mangueira luminosa. Aplicação de Strobos</t>
  </si>
  <si>
    <t>Sinos produzidos em estrutura metálica e mangueira de LED</t>
  </si>
  <si>
    <t>Sinos produzidos em estrutura metálica e mangueira luminosa.  Preenchimento da figura com lâmpadas de LED.</t>
  </si>
  <si>
    <t>Luminária com arabescos produzida em estrutura metálica e mangueira luminosa.  Aplicação de mangueiras de LED com movimentos</t>
  </si>
  <si>
    <t>Luminária com arabescos produzida em estrutura metálica e mangueira de LED</t>
  </si>
  <si>
    <t>Luminária com arabescos produzida em estrutura metálica e mangueira luminosa.  Preenchimento da figura com lâmpadas de LED.</t>
  </si>
  <si>
    <t>Estrelas com arabescos produzidas em estrutura metálica e mangueira luminosa.  Aplicação de mangueiras de LED com movimentos</t>
  </si>
  <si>
    <t>Estrelas com arabescos produzidas em estrutura metálica e mangueira luminosa.  Preenchimento da figura com lâmpadas de LED.</t>
  </si>
  <si>
    <t>Lua e estrelas produzidas em estrutura metálica e mangueira luminosa. Aplicação de mangueiras de LED com movimentos e Strobos</t>
  </si>
  <si>
    <t>Lua e estrelas produzidas em estrutura metálica e mangueira luminosa.  Aplicação de mangueiras de LED com movimentos</t>
  </si>
  <si>
    <t>Lua e estrelas produzidas em estrutura metálica e mangueira luminosa. Aplicação de Strobos</t>
  </si>
  <si>
    <t>Lua e estrelas produzidas em estrutura metálica e mangueira de LED</t>
  </si>
  <si>
    <t>Lua e estrelas produzidas em estrutura metálica e mangueira luminosa.  Preenchimento da figura com lâmpadas de LED.</t>
  </si>
  <si>
    <t>Estrela com arabescos produzida em estrutura metálica e mangueira luminosa.  Aplicação de mangueiras de LED com movimentos</t>
  </si>
  <si>
    <t>Estrela dupla de oito pontas produzida em estrutura metálica e mangueira luminosa. Aplicação de mangueiras de LED com movimentos e Strobos</t>
  </si>
  <si>
    <t>Estrela dupla de oito pontas produzida em estrutura metálica e mangueira luminosa.  Aplicação de mangueiras de LED com movimentos</t>
  </si>
  <si>
    <t>Estrela dupla de oito pontas produzida em estrutura metálica e mangueira luminosa. Aplicação de Strobos</t>
  </si>
  <si>
    <t>Estrela dupla de oito pontas produzida em estrutura metálica e mangueira de LED</t>
  </si>
  <si>
    <t>Estrela dupla de oito pontas produzida em estrutura metálica e mangueira luminosa.  Preenchimento da figura com lâmpadas de LED.</t>
  </si>
  <si>
    <t>Estrela dupla de cinco pontas produzida em estrutura metálica e mangueira luminosa. Aplicação de mangueiras de LED com movimentos e Strobos</t>
  </si>
  <si>
    <t>Estrela dupla de cinco pontas produzida em estrutura metálica e mangueira luminosa.  Aplicação de mangueiras de LED com movimentos</t>
  </si>
  <si>
    <t>Estrela dupla de cinco pontas produzida em estrutura metálica e mangueira luminosa. Aplicação de Strobos</t>
  </si>
  <si>
    <t>Estrela dupla de cinco pontas produzida em estrutura metálica e mangueira de LED</t>
  </si>
  <si>
    <t>Estrela dupla de cinco pontas produzida em estrutura metálica e mangueira luminosa.  Preenchimento da figura com lâmpadas de LED.</t>
  </si>
  <si>
    <t>Vela produzida em estrutura metálica e mangueira luminosa. Aplicação de mangueiras de LED com movimentos e Strobos</t>
  </si>
  <si>
    <t>Vela produzida em estrutura metálica e mangueira luminosa.  Aplicação de mangueiras de LED com movimentos</t>
  </si>
  <si>
    <t>Vela produzida em estrutura metálica e mangueira luminosa. Aplicação de Strobos</t>
  </si>
  <si>
    <t>Vela produzida em estrutura metálica e mangueira de LED</t>
  </si>
  <si>
    <t>Vela produzida em estrutura metálica e mangueira luminosa.  Preenchimento da figura com lâmpadas de LED.</t>
  </si>
  <si>
    <t>Pomba com arabescos produzida em estrutura metálica e mangueira luminosa. Aplicação de mangueiras de LED com movimentos e Strobos</t>
  </si>
  <si>
    <t>Pomba com arabescos produzida em estrutura metálica e mangueira luminosa. Aplicação de mangueiras de LED com movimentos</t>
  </si>
  <si>
    <t>Pomba com arabescos produzida em estrutura metálica e mangueira luminosa. Aplicação de Strobos</t>
  </si>
  <si>
    <t>Pomba com arabescos produzida em estrutura metálica e mangueira de LED</t>
  </si>
  <si>
    <t>Pomba com arabescos produzida em estrutura metálica e mangueira luminosa.  Preenchimento da figura com lâmpadas de LED.</t>
  </si>
  <si>
    <t>Caixa de presente produzida em estrutura metálica e mangueira luminosa. Aplicação de mangueiras de LED com movimentos e Strobos</t>
  </si>
  <si>
    <t>Caixa de presente produzida em estrutura metálica e mangueira luminosa. Aplicação de Strobos</t>
  </si>
  <si>
    <t>Arabescos produzidos em estrutura metálica e mangueira luminosa.  Aplicação de mangueiras de LED com movimentos</t>
  </si>
  <si>
    <t>Fractales produzidos em estrutura metálica e mangueira de LED</t>
  </si>
  <si>
    <t>Arabescos produzidos em estrutura metálica, mangueira luminosa e bolas tridimensionais em rotomoldagem. Aplicação de mangueiras de LED com movimentos e Strobos</t>
  </si>
  <si>
    <t>Arabescos com folhas produzidos em estrutura metálica e mangueira luminosa</t>
  </si>
  <si>
    <t>Arabescos com folhas produzidos em estrutura metálica e mangueira luminosa. Aplicação de mangueiras de LED com movimentos e Strobos</t>
  </si>
  <si>
    <t>Arabescos com folhas produzidos em estrutura metálica e mangueira luminosa. Aplicação de mangueiras de LED com movimentos.</t>
  </si>
  <si>
    <t>Arabescos com folhas produzidos em estrutura metálica e mangueira luminosa. Aplicação de Strobos</t>
  </si>
  <si>
    <t>Arabescos com folhas produzidos em estrutura metálica e mangueira de LED</t>
  </si>
  <si>
    <t>Arabescos com folhas produzidos em estrutura metálica e mangueira luminosa. Preenchimento da figura com lâmpadas de LED.</t>
  </si>
  <si>
    <t>Arabescos e bola com arabescos  produzidos em estrutura metálica e mangueira luminosa</t>
  </si>
  <si>
    <t>Arabescos e bola com arabescos produzidos em estrutura metálica e mangueira luminosa. Aplicação de mangueiras de LED com movimentos e Strobos</t>
  </si>
  <si>
    <t>Arabescos e bola com arabescos produzidos em estrutura metálica e mangueira luminosa. Aplicação de mangueiras de LED com movimentos</t>
  </si>
  <si>
    <t>Arabescos e bola com arabescos produzidos em estrutura metálica e mangueira luminosa. Aplicação de Strobos</t>
  </si>
  <si>
    <t>Arabescos e bola com arabescos produzidos em estrutura metálica e mangueira de LED</t>
  </si>
  <si>
    <t>Arabescos e bola com arabescos produzidos em estrutura metálica e mangueira luminosa.  Preenchimento da figura com lâmpadas de LED.</t>
  </si>
  <si>
    <t>Arabescos e bola com estrelas  produzidos em estrutura metálica e mangueira luminosa</t>
  </si>
  <si>
    <t>Arabescos e bola com estrelas produzidos em estrutura metálica e mangueira luminosa. Aplicação de mangueiras de LED com movimentos e Strobos</t>
  </si>
  <si>
    <t>Arabescos e bola com estrelas produzidos em estrutura metálica e mangueira luminosa. Aplicação de mangueiras de LED com movimentos</t>
  </si>
  <si>
    <t>Arabescos e bola com estrelas produzidos em estrutura metálica e mangueira luminosa. Aplicação de Strobos</t>
  </si>
  <si>
    <t>Arabescos e bola com estrelas produzidos em estrutura metálica e mangueira de LED</t>
  </si>
  <si>
    <t>Arabescos e bola com estrelas produzidos em estrutura metálica e mangueira luminosa.  Preenchimento da figura com lâmpadas de LED.</t>
  </si>
  <si>
    <t>Arabescos e bola produzidos em estrutura metálica e mangueira luminosa</t>
  </si>
  <si>
    <t>Arabescos e bola produzidos em estrutura metálica e mangueira luminosa. Aplicação de mangueiras de LED com movimentos e Strobos</t>
  </si>
  <si>
    <t>Arabescos e bola produzidos em estrutura metálica e mangueira luminosa. Aplicação de mangueiras de LED com movimentos</t>
  </si>
  <si>
    <t>Arabescos e bola produzidos em estrutura metálica e mangueira luminosa. Aplicação de Strobos</t>
  </si>
  <si>
    <t>Arabescos e bola produzidos em estrutura metálica e mangueira de LED</t>
  </si>
  <si>
    <t>Arabescos e bola produzidos em estrutura metálica e mangueira luminosa.  Preenchimento da figura com lâmpadas de LED.</t>
  </si>
  <si>
    <t>Sagrada família produzida em estrutura metálica e mangueira luminosa</t>
  </si>
  <si>
    <t>Sagrada família produzida em estrutura metálica e mangueira luminosa. Aplicação de mangueiras de LED com movimentos e Strobos</t>
  </si>
  <si>
    <t>Sagrada família produzida em estrutura metálica e mangueira luminosa. Aplicação de Strobos</t>
  </si>
  <si>
    <t>FX32P</t>
  </si>
  <si>
    <t>FX32PSM</t>
  </si>
  <si>
    <t>FX32PM</t>
  </si>
  <si>
    <t>FX32PS</t>
  </si>
  <si>
    <t>FX32PL</t>
  </si>
  <si>
    <t>FX32PC</t>
  </si>
  <si>
    <t>FX32M</t>
  </si>
  <si>
    <t>FX32MSM</t>
  </si>
  <si>
    <t>FX32MM</t>
  </si>
  <si>
    <t>FX32MS</t>
  </si>
  <si>
    <t>FX32ML</t>
  </si>
  <si>
    <t>FX32MC</t>
  </si>
  <si>
    <t>FX32G</t>
  </si>
  <si>
    <t>FX32GSM</t>
  </si>
  <si>
    <t>FX32GM</t>
  </si>
  <si>
    <t>FX32GS</t>
  </si>
  <si>
    <t>FX32GL</t>
  </si>
  <si>
    <t>FX32GC</t>
  </si>
  <si>
    <t>FX33P</t>
  </si>
  <si>
    <t>FX33PSM</t>
  </si>
  <si>
    <t>FX33PM</t>
  </si>
  <si>
    <t>FX33PS</t>
  </si>
  <si>
    <t>FX33PL</t>
  </si>
  <si>
    <t>FX33PC</t>
  </si>
  <si>
    <t>FX33M</t>
  </si>
  <si>
    <t>FX33MSM</t>
  </si>
  <si>
    <t>FX33MM</t>
  </si>
  <si>
    <t>FX33MS</t>
  </si>
  <si>
    <t>FX33ML</t>
  </si>
  <si>
    <t>FX33MC</t>
  </si>
  <si>
    <t>FX33G</t>
  </si>
  <si>
    <t>FX33GSM</t>
  </si>
  <si>
    <t>FX33GM</t>
  </si>
  <si>
    <t>FX33GS</t>
  </si>
  <si>
    <t>FX33GL</t>
  </si>
  <si>
    <t>FX33GC</t>
  </si>
  <si>
    <t>FX34P</t>
  </si>
  <si>
    <t>FX34PSM</t>
  </si>
  <si>
    <t>FX34PM</t>
  </si>
  <si>
    <t>FX34PS</t>
  </si>
  <si>
    <t>FX34PL</t>
  </si>
  <si>
    <t>FX34PC</t>
  </si>
  <si>
    <t>FX34M</t>
  </si>
  <si>
    <t>FX34MSM</t>
  </si>
  <si>
    <t>FX34MM</t>
  </si>
  <si>
    <t>FX34MS</t>
  </si>
  <si>
    <t>FX34ML</t>
  </si>
  <si>
    <t>FX34MC</t>
  </si>
  <si>
    <t>FX34G</t>
  </si>
  <si>
    <t>FX34GSM</t>
  </si>
  <si>
    <t>FX34GM</t>
  </si>
  <si>
    <t>FX34GS</t>
  </si>
  <si>
    <t>FX34GL</t>
  </si>
  <si>
    <t>FX34GC</t>
  </si>
  <si>
    <t>FX35P</t>
  </si>
  <si>
    <t>FX35PSM</t>
  </si>
  <si>
    <t>FX35PM</t>
  </si>
  <si>
    <t>FX35PS</t>
  </si>
  <si>
    <t>FX35PL</t>
  </si>
  <si>
    <t>FX35PC</t>
  </si>
  <si>
    <t>FX35M</t>
  </si>
  <si>
    <t>FX35MSM</t>
  </si>
  <si>
    <t>FX35MM</t>
  </si>
  <si>
    <t>FX35MS</t>
  </si>
  <si>
    <t>FX35ML</t>
  </si>
  <si>
    <t>FX35MC</t>
  </si>
  <si>
    <t>FX35G</t>
  </si>
  <si>
    <t>FX35GSM</t>
  </si>
  <si>
    <t>FX35GM</t>
  </si>
  <si>
    <t>FX35GS</t>
  </si>
  <si>
    <t>FX35GL</t>
  </si>
  <si>
    <t>FX35GC</t>
  </si>
  <si>
    <t>FX36P</t>
  </si>
  <si>
    <t>FX36PSM</t>
  </si>
  <si>
    <t>FX36PM</t>
  </si>
  <si>
    <t>FX36PS</t>
  </si>
  <si>
    <t>FX36PL</t>
  </si>
  <si>
    <t>FX36PC</t>
  </si>
  <si>
    <t>FX36M</t>
  </si>
  <si>
    <t>FX36MSM</t>
  </si>
  <si>
    <t>FX36MM</t>
  </si>
  <si>
    <t>FX36MS</t>
  </si>
  <si>
    <t>FX36ML</t>
  </si>
  <si>
    <t>FX36MC</t>
  </si>
  <si>
    <t>FX36G</t>
  </si>
  <si>
    <t>FX36GSM</t>
  </si>
  <si>
    <t>FX36GM</t>
  </si>
  <si>
    <t>FX36GS</t>
  </si>
  <si>
    <t>FX36GL</t>
  </si>
  <si>
    <t>FX36GC</t>
  </si>
  <si>
    <t>FJ16G</t>
  </si>
  <si>
    <t>FJ16MSM</t>
  </si>
  <si>
    <t>FJ16MM</t>
  </si>
  <si>
    <t>FJ16MS</t>
  </si>
  <si>
    <t>FJ16ML</t>
  </si>
  <si>
    <t>FJ16MC</t>
  </si>
  <si>
    <t>FJ16GSM</t>
  </si>
  <si>
    <t>FJ16GM</t>
  </si>
  <si>
    <t>FJ16GS</t>
  </si>
  <si>
    <t>FJ16GL</t>
  </si>
  <si>
    <t>FJ16GC</t>
  </si>
  <si>
    <t>FJ16M</t>
  </si>
  <si>
    <t>FJ17G</t>
  </si>
  <si>
    <t>FJ17GSM</t>
  </si>
  <si>
    <t>FJ17GM</t>
  </si>
  <si>
    <t>FJ17GS</t>
  </si>
  <si>
    <t>FJ17GL</t>
  </si>
  <si>
    <t>FJ17GC</t>
  </si>
  <si>
    <t>FJ17M</t>
  </si>
  <si>
    <t>FJ17MSM</t>
  </si>
  <si>
    <t>FJ17MM</t>
  </si>
  <si>
    <t>FJ17MS</t>
  </si>
  <si>
    <t>FJ17ML</t>
  </si>
  <si>
    <t>FJ17MC</t>
  </si>
  <si>
    <t>FJ18M</t>
  </si>
  <si>
    <t>FJ18</t>
  </si>
  <si>
    <t>FJ18SM</t>
  </si>
  <si>
    <t>FJ18S</t>
  </si>
  <si>
    <t>FJ18L</t>
  </si>
  <si>
    <t>FJ19</t>
  </si>
  <si>
    <t>FJ19SM</t>
  </si>
  <si>
    <t>FJ19M</t>
  </si>
  <si>
    <t>FJ19S</t>
  </si>
  <si>
    <t>FJ19L</t>
  </si>
  <si>
    <t>FJ19C</t>
  </si>
  <si>
    <t>FJ20</t>
  </si>
  <si>
    <t>FJ20SM</t>
  </si>
  <si>
    <t>FJ20M</t>
  </si>
  <si>
    <t>FJ20S</t>
  </si>
  <si>
    <t>FJ20L</t>
  </si>
  <si>
    <t>FJ20C</t>
  </si>
  <si>
    <t>Árvore de arabescos, produzida em estrutura met. e mangueira luminosa</t>
  </si>
  <si>
    <t>Árvore de arabescos, produzida em estrutura met. e mangueira luminosa. Aplicação de mangueiras de LED com movimentos e Strobos</t>
  </si>
  <si>
    <t>Árvore de arabescos, produzida em estrutura met. e mangueira luminosa. Aplicação de mangueiras de LED com movimentos</t>
  </si>
  <si>
    <t>Árvore de arabescos, produzida em estrutura met. e mangueira luminosa. Aplicação de Strobos</t>
  </si>
  <si>
    <t>Árvore de arabescos, produzida em estrutura met. e mangueira de LED</t>
  </si>
  <si>
    <t>Árvore de arabescos, produzida em estrutura met. e mangueira  de LED</t>
  </si>
  <si>
    <t>Árvore de guirlandas, produzida em est. met., festão e conj. de mini-lâmpadas</t>
  </si>
  <si>
    <t>Árvore de estrelas produzida em estrutura met. e mangueira luminosa. Aplicação de mangueiras de LED com movimentos e Strobos</t>
  </si>
  <si>
    <t>Árvore de estrelas produzida em estrutura met. e mangueira luminosa. Aplicação de mangueiras de LED com movimentos</t>
  </si>
  <si>
    <t>Árvore de estrelas produzida em estrutura met. e mangueira luminosa. Aplicação de Strobos</t>
  </si>
  <si>
    <t>Árvore de estrelas produzida em estrutura met. e mangueira de LED</t>
  </si>
  <si>
    <t>Árvore de estrelas produzida em estrutura met. e mangueira luminosa. Preenchimento da figura com lâmpadas de LED.</t>
  </si>
  <si>
    <t>Trenó com abertura lateral, produzido em fibra de vidro</t>
  </si>
  <si>
    <t>FG20AD</t>
  </si>
  <si>
    <t>FG21AD</t>
  </si>
  <si>
    <t>FG23AD</t>
  </si>
  <si>
    <t>FG65AD</t>
  </si>
  <si>
    <t>Pacote de presente quadrado baixo, produzido em fibra de vidro e adesivos em forma de estrelas</t>
  </si>
  <si>
    <t>Pacote de presente quadrado alto, produzido em fibra de vidro e adesivos em forma de estrelas</t>
  </si>
  <si>
    <t>Pacote de presente quadrado médio, produzido em fibra de vidro e adesivos em forma de estrelas,</t>
  </si>
  <si>
    <t>Pacote de presente retangular, produzido em fibra de vidro e adesivos em forma de círculos</t>
  </si>
  <si>
    <t>Pacote redondo, produzido em fibra de vidro e adesivos em forma de círculos</t>
  </si>
  <si>
    <t>Noel com  corneta produzido em fibra de vidro</t>
  </si>
  <si>
    <t>Pinheiro, produzido em fibra de vidro</t>
  </si>
  <si>
    <t>Tambor com urso, produzido em fibra de vidro.</t>
  </si>
  <si>
    <t>FG114</t>
  </si>
  <si>
    <t>Boneco de neve com braços de galho e dois bonequinhos de neve fixados em sua estrutura, produzidos em fibra de vidro</t>
  </si>
  <si>
    <t>Photoface Bonecos de Neve, produzido em fibra de vidro</t>
  </si>
  <si>
    <t>Mini Jardim com Esquilo e Cogumelos, produzido em fibra de vidro</t>
  </si>
  <si>
    <t>Rena violinista, produzido em fibra de vidro</t>
  </si>
  <si>
    <t>Rena Harpista, produzido em fibra de vidro</t>
  </si>
  <si>
    <t>RT05BC</t>
  </si>
  <si>
    <t>RT05AM</t>
  </si>
  <si>
    <t>RT05VD</t>
  </si>
  <si>
    <t>RT05VM</t>
  </si>
  <si>
    <t>FG22AD</t>
  </si>
  <si>
    <t>CL110</t>
  </si>
  <si>
    <t>CLF110</t>
  </si>
  <si>
    <t>LE01AZT</t>
  </si>
  <si>
    <t>LE01MNT</t>
  </si>
  <si>
    <t>LE31BC</t>
  </si>
  <si>
    <t>LE31MN</t>
  </si>
  <si>
    <t>LE31RGB</t>
  </si>
  <si>
    <t>STB015</t>
  </si>
  <si>
    <t>Strobos de 5w potência</t>
  </si>
  <si>
    <t>Grama em LED (kit com 20 peças) na cor branca - Bivolt</t>
  </si>
  <si>
    <t>Grama em LED (kit com 20 peças) na cor verde - Bivolt</t>
  </si>
  <si>
    <t>Grama em LED (kit com 20 peças) na cor azul - 220V</t>
  </si>
  <si>
    <t>Grama em LED (kit com 20 peças) na cor branca - 220V</t>
  </si>
  <si>
    <t>Grama em LED (kit com 20 peças) na cor verde - 220V</t>
  </si>
  <si>
    <t>Pam Distribuidora</t>
  </si>
  <si>
    <t>Pam Comercio e Distribuição de Confecções e Tecidos Ltda ME</t>
  </si>
  <si>
    <t>0749304500124</t>
  </si>
  <si>
    <t>ST Ade Quadra 600 Conjunto 02 Lote 34 Loja 01</t>
  </si>
  <si>
    <t xml:space="preserve">Recantos das Emas </t>
  </si>
  <si>
    <t>72.640-002</t>
  </si>
  <si>
    <t>61 3082-1863</t>
  </si>
  <si>
    <t>pamdistribuidora@hotmail.com</t>
  </si>
  <si>
    <t xml:space="preserve">Doer alimentos do Brasil </t>
  </si>
  <si>
    <t xml:space="preserve">Carlos </t>
  </si>
  <si>
    <t xml:space="preserve">Doer Alimentos do Brasil </t>
  </si>
  <si>
    <t>13.158.724/0001-00</t>
  </si>
  <si>
    <t>1770203831</t>
  </si>
  <si>
    <t>Nércio Xavier, 97</t>
  </si>
  <si>
    <t>Vila Carlos Antonio Wilkens</t>
  </si>
  <si>
    <t xml:space="preserve">Cachoeirinha </t>
  </si>
  <si>
    <t>94.930-420</t>
  </si>
  <si>
    <t>51 30129477</t>
  </si>
  <si>
    <t>doerdobrasil@gmail.com</t>
  </si>
  <si>
    <t>Arts Renato</t>
  </si>
  <si>
    <t>Luís Renato</t>
  </si>
  <si>
    <t>Arts Renato Ltda</t>
  </si>
  <si>
    <t>07.012.650/0001-04</t>
  </si>
  <si>
    <t>Av. Luís de matos, 384</t>
  </si>
  <si>
    <t>Sudoeste</t>
  </si>
  <si>
    <t>74.303-010</t>
  </si>
  <si>
    <t>(62 3093-1656/8449-8618/8238-3280</t>
  </si>
  <si>
    <t>luisrenatogyn@hotmail.com</t>
  </si>
  <si>
    <t>Luis Renato</t>
  </si>
  <si>
    <t>Luiz ou Maira</t>
  </si>
  <si>
    <t>03.755.771/0001-87</t>
  </si>
  <si>
    <t>Rua Waldemar Rangrab, 358</t>
  </si>
  <si>
    <t>São Miguel do Oeste</t>
  </si>
  <si>
    <t>89.900-000</t>
  </si>
  <si>
    <t>(49) 3621-0254</t>
  </si>
  <si>
    <t>lmmateriaiseletricos@yahoo.com.br</t>
  </si>
  <si>
    <t>Maira</t>
  </si>
  <si>
    <t>LM Materiais Elétricos Ltda EPP</t>
  </si>
  <si>
    <t>Artesanato Bicholandia</t>
  </si>
  <si>
    <t>Manoel Jaime</t>
  </si>
  <si>
    <t>87.078.143/0001-02</t>
  </si>
  <si>
    <t>056/0046944</t>
  </si>
  <si>
    <t xml:space="preserve">Av. Borges de Medeiros, 2454 </t>
  </si>
  <si>
    <t>54  32861759</t>
  </si>
  <si>
    <t>contato@artesanatobicholandia.com.br</t>
  </si>
  <si>
    <t>54 3286-1759</t>
  </si>
  <si>
    <t>Futuro</t>
  </si>
  <si>
    <t>Hellen</t>
  </si>
  <si>
    <t>Hellen Nilse Amorim Mundoca ME</t>
  </si>
  <si>
    <t>05.865.460/0002-87</t>
  </si>
  <si>
    <t>639.082.430.115</t>
  </si>
  <si>
    <t>Av. Dona Gertrudes, 431</t>
  </si>
  <si>
    <t>São joão da Boa Vista</t>
  </si>
  <si>
    <t>13.870-100</t>
  </si>
  <si>
    <t>19 4129-0087/9609-8104</t>
  </si>
  <si>
    <t>hnmundoca@terra.com.br</t>
  </si>
  <si>
    <t>096/3490958</t>
  </si>
  <si>
    <t>(54) 3281-8250</t>
  </si>
  <si>
    <t>Alana</t>
  </si>
  <si>
    <t>Munique Decorações</t>
  </si>
  <si>
    <t>Comercial Monich Ltda ME</t>
  </si>
  <si>
    <t>75.484.063/0001-60</t>
  </si>
  <si>
    <t>250128721</t>
  </si>
  <si>
    <t>Rua Olavo Bilac 45</t>
  </si>
  <si>
    <t>47 3424-1255</t>
  </si>
  <si>
    <t>presentesmonich@ig.com.br</t>
  </si>
  <si>
    <t>CDL de São Miguel D'Oeste</t>
  </si>
  <si>
    <t>Joce</t>
  </si>
  <si>
    <t>Camara de Dirigentes Logistas de SM Oeste-SC</t>
  </si>
  <si>
    <t>83.829.820/0001-18</t>
  </si>
  <si>
    <t>Rua 7 de Setembro, 2307 Sl 401G</t>
  </si>
  <si>
    <t>49 36210010</t>
  </si>
  <si>
    <t>social@smoeste.cdl-sc.org.br</t>
  </si>
  <si>
    <t>Curumim Produção e Eventos</t>
  </si>
  <si>
    <t>Eneson Gomes Pereira (Ney)</t>
  </si>
  <si>
    <t>Curumim Comércio de Artigos de Iluminação e Serviços de Produção de Eventos Ltda</t>
  </si>
  <si>
    <t>15.461.337/0001-73</t>
  </si>
  <si>
    <t>Rua Iracema, 101</t>
  </si>
  <si>
    <t>Flores/ Conj. Beija Flor II</t>
  </si>
  <si>
    <t>69.028-310</t>
  </si>
  <si>
    <t>92 3346-6678/9141-2901</t>
  </si>
  <si>
    <t>neygp@uol.com.br</t>
  </si>
  <si>
    <t>Noelia Lemos</t>
  </si>
  <si>
    <t>curumimeventos@hotmail.com</t>
  </si>
  <si>
    <t>92 9122-5892</t>
  </si>
  <si>
    <t>Jaú Shopping</t>
  </si>
  <si>
    <t>Associação Condomínio Jaú Shopping Center</t>
  </si>
  <si>
    <t>51.526.309/0001-50</t>
  </si>
  <si>
    <t>Av. Dr. Quinzinho, 511</t>
  </si>
  <si>
    <t>Chacara Pecciolli</t>
  </si>
  <si>
    <t>17.210-110</t>
  </si>
  <si>
    <t>14 2104-2310</t>
  </si>
  <si>
    <t>financeiro@jaushopping.com.br</t>
  </si>
  <si>
    <t>Vinhepaper Livraria e Papelaria</t>
  </si>
  <si>
    <t>Cristina D'Avilla Papelaria Ltda</t>
  </si>
  <si>
    <t>46.960.266/0001-87</t>
  </si>
  <si>
    <t>714.004.384.115</t>
  </si>
  <si>
    <t>Av. Dois de Abril, 164</t>
  </si>
  <si>
    <t>19 3826-2705</t>
  </si>
  <si>
    <t>Inês, Mari ou Raquel</t>
  </si>
  <si>
    <t>ines@vinhepaper.com.br</t>
  </si>
  <si>
    <t>Cristina D'avilla</t>
  </si>
  <si>
    <t>financeiro@vilnhepaper.com.br</t>
  </si>
  <si>
    <t>19 3886-9886</t>
  </si>
  <si>
    <t>Bazarella Casa</t>
  </si>
  <si>
    <t>Bazarella Casa Decoração &amp; presentes Ltda ME</t>
  </si>
  <si>
    <t>10.401.385/0001-52</t>
  </si>
  <si>
    <t>28.349.305-4</t>
  </si>
  <si>
    <t>Rua Oscar Guimarães, 401</t>
  </si>
  <si>
    <t>79.600-020</t>
  </si>
  <si>
    <t>67 3522-3273/9295-2921</t>
  </si>
  <si>
    <t>bazarellacasa@gmail.com</t>
  </si>
  <si>
    <t>67 3522-3273</t>
  </si>
  <si>
    <t>Eletro Laser</t>
  </si>
  <si>
    <t>Antonio de Araujo Amorim</t>
  </si>
  <si>
    <t>02.445.490/0001-65</t>
  </si>
  <si>
    <t>Rua Jeová Bezerra, 68</t>
  </si>
  <si>
    <t>Patos</t>
  </si>
  <si>
    <t>83 3421-5901</t>
  </si>
  <si>
    <t>contato@eletrolaser.com.br</t>
  </si>
  <si>
    <t>Jobeci Lustosa</t>
  </si>
  <si>
    <t>MZT Cargas Ltda</t>
  </si>
  <si>
    <t>(47) 3464-2929</t>
  </si>
  <si>
    <t>Transportadora Minuano Ltda</t>
  </si>
  <si>
    <t>11.222.818/0002-56</t>
  </si>
  <si>
    <t>87.183.570/0003-04</t>
  </si>
  <si>
    <t>(47) 3463-5110</t>
  </si>
  <si>
    <t>Azul</t>
  </si>
  <si>
    <t>contato@mchome.com.br</t>
  </si>
  <si>
    <t>79 3217-6662</t>
  </si>
  <si>
    <t>Ortiz &amp; Ferraz Ltda ME</t>
  </si>
  <si>
    <t>00.568.334/0003-28</t>
  </si>
  <si>
    <t>78798173</t>
  </si>
  <si>
    <t>Rua Mariz e Barros, 90 Loja 104</t>
  </si>
  <si>
    <t>Niteroi</t>
  </si>
  <si>
    <t>24.220-121</t>
  </si>
  <si>
    <t>21 2610-8681</t>
  </si>
  <si>
    <t>21 2610-8681/8864-5193</t>
  </si>
  <si>
    <t>Juliano de Campos Bertoluzzi ME</t>
  </si>
  <si>
    <t>09.405.061/0001-03</t>
  </si>
  <si>
    <t>153/0169221</t>
  </si>
  <si>
    <t>Rua monte Casseros, 2657</t>
  </si>
  <si>
    <t>Uruguaiana</t>
  </si>
  <si>
    <t>97.510-381</t>
  </si>
  <si>
    <t>55 3412-9581/9623-7810</t>
  </si>
  <si>
    <t>55 3412-9581</t>
  </si>
  <si>
    <t>Casa Linda Interiores Ltda ME</t>
  </si>
  <si>
    <t>marciasigaud@gmail.com</t>
  </si>
  <si>
    <t>patricia@cerilla.com.br</t>
  </si>
  <si>
    <t>21 98195-0200/98195-0011</t>
  </si>
  <si>
    <t>Arabescos produzidos em estrutura metálica, mangueira luminosa e conjunto de LED em movimento snowfall.</t>
  </si>
  <si>
    <t>Arabescos produzidos em estrutura metálica, mangueira luminosa e conjunto de LED em movimento snowfall. Aplicação de mangueiras de LED com movimentos e Strobos</t>
  </si>
  <si>
    <t>Arabescos produzidos em estrutura metálica, mangueira luminosa e conjunto de LED em movimento snowfall. Aplicação de mangueiras de LED com movimentos.</t>
  </si>
  <si>
    <t>Arabescos produzidos em estrutura metálica, mangueira luminosa e conjunto de LED em movimento snowfall. Aplicação de Strobos</t>
  </si>
  <si>
    <t>Arabescos produzidos em estrutura metálica, mangueira de LED e conjunto de LED em movimento snowfall.</t>
  </si>
  <si>
    <t>Celebrare Mãos de Fada</t>
  </si>
  <si>
    <t>Vanessa ou Marcia</t>
  </si>
  <si>
    <t>Marcia Ines Grings Wiltgen ME</t>
  </si>
  <si>
    <t>18.350.054/0001-42</t>
  </si>
  <si>
    <t>084/0039972</t>
  </si>
  <si>
    <t>Rua Presidente Lucena, 457</t>
  </si>
  <si>
    <t>Nova petrópolis</t>
  </si>
  <si>
    <t>54 3281-3124/9978-9794</t>
  </si>
  <si>
    <t>celebrarefestas@hotmail.com</t>
  </si>
  <si>
    <t>54 9978-9794</t>
  </si>
  <si>
    <t>Doce Encanto Presentes e Brinquedos</t>
  </si>
  <si>
    <t>Mereli</t>
  </si>
  <si>
    <t>Mereli Rank ME</t>
  </si>
  <si>
    <t>09.145.290/0001-36</t>
  </si>
  <si>
    <t>255.509.782</t>
  </si>
  <si>
    <t>Rua José Rückl, 158</t>
  </si>
  <si>
    <t>Serra Alta</t>
  </si>
  <si>
    <t>São bento do Sul</t>
  </si>
  <si>
    <t>89.291-690</t>
  </si>
  <si>
    <t>47 3633-2516</t>
  </si>
  <si>
    <t>doceencantopresentes@gmail.com</t>
  </si>
  <si>
    <t>Adauto</t>
  </si>
  <si>
    <t>Unipel Papelaria Ltda</t>
  </si>
  <si>
    <t>73.491.920/0001-23</t>
  </si>
  <si>
    <t>37983541</t>
  </si>
  <si>
    <t xml:space="preserve">Av. Getúlio Vargas, 215 </t>
  </si>
  <si>
    <t>Porto Seguro</t>
  </si>
  <si>
    <t>Adauto/Ruth</t>
  </si>
  <si>
    <t>45.810-000</t>
  </si>
  <si>
    <t>73 3288-4350/3288-1097</t>
  </si>
  <si>
    <t>unipell@hotmail.com</t>
  </si>
  <si>
    <t xml:space="preserve">Cenário giratório com três personagens natalinos, produzido em fibra de vidro, com movimento giratório </t>
  </si>
  <si>
    <t>Augusto Nascimento</t>
  </si>
  <si>
    <t>augusto.nascimento@costao.com.br</t>
  </si>
  <si>
    <t>(48) 3261-1761</t>
  </si>
  <si>
    <t>(48) 3261-1400</t>
  </si>
  <si>
    <t>Leandro Hoppe</t>
  </si>
  <si>
    <t>(48) 3261-1089 / 3261-1400</t>
  </si>
  <si>
    <t>Alfredo Chaves</t>
  </si>
  <si>
    <t>LOCAL PARA ENTREGA DE MATERIAL RUA ANTONIO ABRÃAO, 160, ILHA DAS FLORES - VILA VELHA ES  CEP  29115-550                                                                                                                                   LOCAL PARA COBRANÇA    AV. NOSSA SENHORA DA PENHA, 595, SANTA LÚCIA - VITÓRIA ES SLS1101 A 1104</t>
  </si>
  <si>
    <t xml:space="preserve">Bourbon </t>
  </si>
  <si>
    <t>Cristiane Vieira</t>
  </si>
  <si>
    <t>Hotel Bourbon de Curitiba Ltda</t>
  </si>
  <si>
    <t>78.943.321/0001-17</t>
  </si>
  <si>
    <t>101.62930-98</t>
  </si>
  <si>
    <t>Rua Candido Lopes, 102</t>
  </si>
  <si>
    <t>80.020-060</t>
  </si>
  <si>
    <t>41  2169-4723</t>
  </si>
  <si>
    <t>cristiane.vieira@bourbon.com.br</t>
  </si>
  <si>
    <t>Alice Silva</t>
  </si>
  <si>
    <t>alice.silva@bourbon.com.br</t>
  </si>
  <si>
    <t>41   3221-4612</t>
  </si>
  <si>
    <t>Cavalcanti Primo VeículosLtda</t>
  </si>
  <si>
    <t>09.127.069/0001-55</t>
  </si>
  <si>
    <t>16.007.541-6</t>
  </si>
  <si>
    <t>Rua Clovis Rolim, n° 2001</t>
  </si>
  <si>
    <t>Brisamar</t>
  </si>
  <si>
    <t>58.033-454</t>
  </si>
  <si>
    <t>83 4009-9009</t>
  </si>
  <si>
    <t>neide@cavalcantiprimo.com.br</t>
  </si>
  <si>
    <t>Debora</t>
  </si>
  <si>
    <t>pagamento@cavalcantiprimo.com.br</t>
  </si>
  <si>
    <t>Ana Paula Biagi Ferreira ME</t>
  </si>
  <si>
    <t>10.753.421/0001-47</t>
  </si>
  <si>
    <t>664.169.312.116</t>
  </si>
  <si>
    <t>Frederico Ozanan, 507</t>
  </si>
  <si>
    <t>14.160-200</t>
  </si>
  <si>
    <t>16 3524-9600</t>
  </si>
  <si>
    <t>anapaula_biagi@hotmail.com</t>
  </si>
  <si>
    <t>16  3524-9600</t>
  </si>
  <si>
    <t>Paróquia São José</t>
  </si>
  <si>
    <t>Carlos Roberto Facholi</t>
  </si>
  <si>
    <t>Diocese de Presidente Prudente</t>
  </si>
  <si>
    <t>44.859.254/0046-37</t>
  </si>
  <si>
    <t>Av. Osvaldo Cruz, 410</t>
  </si>
  <si>
    <t>Caiuá</t>
  </si>
  <si>
    <t>19.450-000</t>
  </si>
  <si>
    <t>18 3278-1163/9972-2205</t>
  </si>
  <si>
    <t>carlosfacholi@gmail.com</t>
  </si>
  <si>
    <t>Carlos/Kátia</t>
  </si>
  <si>
    <t>Scala</t>
  </si>
  <si>
    <t>Eveline Rocha</t>
  </si>
  <si>
    <t>Licia Rocha de medeiros Guedes</t>
  </si>
  <si>
    <t>10.645.193/0002-72</t>
  </si>
  <si>
    <t>16.164.220-9</t>
  </si>
  <si>
    <t>Rua Dr. Pedro Firmino, 470</t>
  </si>
  <si>
    <t>58.700-070</t>
  </si>
  <si>
    <t>83 3421-7070/3421-2435</t>
  </si>
  <si>
    <t>lojascala@hotmail.com</t>
  </si>
  <si>
    <t>Socorro Guedes</t>
  </si>
  <si>
    <t>Participações do Paranhana EIREL ME</t>
  </si>
  <si>
    <t>financeiro@topluz.com.br</t>
  </si>
  <si>
    <t>16.119.485-0</t>
  </si>
  <si>
    <t>58.700-090</t>
  </si>
  <si>
    <t>genesi@poloimoveis.com.br</t>
  </si>
  <si>
    <t>financeiro@poloimoveis.com.br</t>
  </si>
  <si>
    <t>Florisol Flores</t>
  </si>
  <si>
    <t>Bazar Maniflor Ltda</t>
  </si>
  <si>
    <t>05.595.261/0001-15</t>
  </si>
  <si>
    <t>77.530.380</t>
  </si>
  <si>
    <t>Rua da Alfandega, 274</t>
  </si>
  <si>
    <t>20.061-022</t>
  </si>
  <si>
    <t>21 2242-8564/2252-6873</t>
  </si>
  <si>
    <t>gruposolflores@gmail.com</t>
  </si>
  <si>
    <t>Antonia</t>
  </si>
  <si>
    <t>Pam Comércio e Distribuição de Confecções e Tecidos Ltda</t>
  </si>
  <si>
    <t>24.934.465/0001-88</t>
  </si>
  <si>
    <t>07.493.045.001-24</t>
  </si>
  <si>
    <t>ADE Quadra 600 conjunto 2 lote 34</t>
  </si>
  <si>
    <t>Recanto das Emas</t>
  </si>
  <si>
    <t>Antonioa</t>
  </si>
  <si>
    <t>comercialpontolux@hotmail.com</t>
  </si>
  <si>
    <t>Ninarte Decor</t>
  </si>
  <si>
    <t>Ninar/ Danielle</t>
  </si>
  <si>
    <t>Curicica</t>
  </si>
  <si>
    <t>21 2441-2401/99965-5539</t>
  </si>
  <si>
    <t>ninartedecor@gmail.com</t>
  </si>
  <si>
    <t>Julio Cesar Coelho lopes</t>
  </si>
  <si>
    <t>135.985.112-72</t>
  </si>
  <si>
    <t>69.005-140</t>
  </si>
  <si>
    <t>Open Doors Eventos Corporativos</t>
  </si>
  <si>
    <t>Marcia Loewen</t>
  </si>
  <si>
    <t>Open Doors Serviços de organização Ltda</t>
  </si>
  <si>
    <t>15.091.524/0001-02</t>
  </si>
  <si>
    <t>Rua Jorge Brey, 820</t>
  </si>
  <si>
    <t>Alto Boqueirão</t>
  </si>
  <si>
    <t>81.720-230</t>
  </si>
  <si>
    <t>41 3092-5726</t>
  </si>
  <si>
    <t>cristine@opendoorseventos.com.br</t>
  </si>
  <si>
    <t>41 3092-5726/8832-2627</t>
  </si>
  <si>
    <t>11.010.340/0001-10</t>
  </si>
  <si>
    <t>626.784.290-112</t>
  </si>
  <si>
    <t>B. Jardim</t>
  </si>
  <si>
    <t>11 4432-3193</t>
  </si>
  <si>
    <t>Cadima Shopping</t>
  </si>
  <si>
    <t>Associação de Lojistas Cadima Shopping</t>
  </si>
  <si>
    <t>22  2523-8630</t>
  </si>
  <si>
    <t>marketing@cadimashopping.com.br</t>
  </si>
  <si>
    <t>João</t>
  </si>
  <si>
    <t>compras@cadimashopping.com.br</t>
  </si>
  <si>
    <t>Caca Peressoni Produções e Eventos</t>
  </si>
  <si>
    <t>14.226.531/0001-01</t>
  </si>
  <si>
    <t>022/0069875</t>
  </si>
  <si>
    <t xml:space="preserve">Rua Tenente Manoel Corrêa, 273 </t>
  </si>
  <si>
    <t>54  9164-7089</t>
  </si>
  <si>
    <t>cacaperessoni@cacaperessoni.com.br</t>
  </si>
  <si>
    <t>Alexandra</t>
  </si>
  <si>
    <t>54  9164-6807</t>
  </si>
  <si>
    <t>Leonardo Schmitt Decoração</t>
  </si>
  <si>
    <t>Leonardo</t>
  </si>
  <si>
    <t>12.342.924/0001-55</t>
  </si>
  <si>
    <t xml:space="preserve">Rua Maria Eduarda, 386 </t>
  </si>
  <si>
    <t xml:space="preserve">Pantanal </t>
  </si>
  <si>
    <t>89.040-250</t>
  </si>
  <si>
    <t>48 3266-5015</t>
  </si>
  <si>
    <t>leo-schmitt@hotmail.com</t>
  </si>
  <si>
    <t>48 8429-6639</t>
  </si>
  <si>
    <t>Condomínios Shopping Ideal</t>
  </si>
  <si>
    <t>Everton</t>
  </si>
  <si>
    <t>10.738.709/0001-42</t>
  </si>
  <si>
    <t>Rua Adão Manoel da Silva, 584</t>
  </si>
  <si>
    <t>Areias</t>
  </si>
  <si>
    <t xml:space="preserve">São José </t>
  </si>
  <si>
    <t>88.113-260</t>
  </si>
  <si>
    <t>48 3029-7311</t>
  </si>
  <si>
    <t>marketing@shoppingideal.com.br</t>
  </si>
  <si>
    <t>Priscilla</t>
  </si>
  <si>
    <t>condominio@shoppingideal.com.br</t>
  </si>
  <si>
    <t>48 3029-7302</t>
  </si>
  <si>
    <t>ALASC Associação dos Lojistas do araçatuba Shopping Center Ltda</t>
  </si>
  <si>
    <t>01.985.966/0001-98</t>
  </si>
  <si>
    <t>Avenida Joaquim Pompeu de Toledo, 601</t>
  </si>
  <si>
    <t>Jardim Nova Iorque</t>
  </si>
  <si>
    <t>16.020-150</t>
  </si>
  <si>
    <t>18  3622-2369</t>
  </si>
  <si>
    <t>marketing@aracatubashopping.com.br</t>
  </si>
  <si>
    <t>18 3622-2369</t>
  </si>
  <si>
    <t>Cascata com 378 LEDs na cor branca, fio branco</t>
  </si>
  <si>
    <t>Cascata com 200 LEDs na cor branca, fio branco</t>
  </si>
  <si>
    <t>Cascata com 378 LEDs warm + flashing na cor branca, fio branco</t>
  </si>
  <si>
    <t>14/1027</t>
  </si>
  <si>
    <t>Cidade Norte  Participações e Administração SPE Ltda</t>
  </si>
  <si>
    <t>13.473.271/0001-06</t>
  </si>
  <si>
    <t>Av. Alfredo Antonio de Oliveira n° 2.077</t>
  </si>
  <si>
    <t>Jardim Planalto</t>
  </si>
  <si>
    <t>15.046-355</t>
  </si>
  <si>
    <t>17 2137-6070</t>
  </si>
  <si>
    <t>renataferreira@shoppingcidadenorte.com.br</t>
  </si>
  <si>
    <t>biancaonishi@shoppingcidadenorte.com.br</t>
  </si>
  <si>
    <t>Tânia Lígia Rizzo Oliveira</t>
  </si>
  <si>
    <t>239.637.511-34</t>
  </si>
  <si>
    <t>212.493 SSP/DF</t>
  </si>
  <si>
    <t>SMPW Quadra 04 Conjunto 02</t>
  </si>
  <si>
    <t>Park Way</t>
  </si>
  <si>
    <t>61 3346-0208</t>
  </si>
  <si>
    <t>tanialigia@hotmail.com</t>
  </si>
  <si>
    <t>71.735-402</t>
  </si>
  <si>
    <t>Versato Decoração</t>
  </si>
  <si>
    <t>Ana Valéria Marinho</t>
  </si>
  <si>
    <t>Cecilia Gomes Marinho ME</t>
  </si>
  <si>
    <t>35.304.609.0001-39</t>
  </si>
  <si>
    <t>20.080.062-0</t>
  </si>
  <si>
    <t>Av. Hermes da Fonseca, 1149</t>
  </si>
  <si>
    <t>59.014-615</t>
  </si>
  <si>
    <t>84 3221-5542</t>
  </si>
  <si>
    <t>anavaleriamarinho@gmail.com</t>
  </si>
  <si>
    <t>Marinho</t>
  </si>
  <si>
    <t>escritorio@versatodecoracao.com.br</t>
  </si>
  <si>
    <t>El Elyom Comercial Ltda ME</t>
  </si>
  <si>
    <t>05.366.485/0001-55</t>
  </si>
  <si>
    <t>78.046.350</t>
  </si>
  <si>
    <t>Praça Tobias Barreto, 7, Loja B</t>
  </si>
  <si>
    <t>Vila Izabel</t>
  </si>
  <si>
    <t>20.551-020</t>
  </si>
  <si>
    <t>(21) 3872-7247</t>
  </si>
  <si>
    <t>jonas-lightcity@hotmail.com</t>
  </si>
  <si>
    <t xml:space="preserve">(21) 2458-4234 / 7742-8431 </t>
  </si>
  <si>
    <t>Máquina simuladora de Neve que opera com mistura de shampoo neutro e água, acompanha timer, suporte de ferro para galão extra, galão extra de 50 litros e mangueira de silicone.</t>
  </si>
  <si>
    <t>254034969</t>
  </si>
  <si>
    <t>Prefeitura  Municipal de Lagoa dos Três Cantos</t>
  </si>
  <si>
    <t>Iara</t>
  </si>
  <si>
    <t>Municipio de Lagoa dos Três Cantos</t>
  </si>
  <si>
    <t>Lagoa dos Três Cantos</t>
  </si>
  <si>
    <t>(54) 3392-1082</t>
  </si>
  <si>
    <t>culturaeturismo@lagoa3cantos.rs.gov.br</t>
  </si>
  <si>
    <t>Luciana de Araujo Coelho Brecci ME</t>
  </si>
  <si>
    <t>Acilandia</t>
  </si>
  <si>
    <t>Emporio Home</t>
  </si>
  <si>
    <t>12.948454/0001-78</t>
  </si>
  <si>
    <t>42460395</t>
  </si>
  <si>
    <t>Rua Souza Junior, 305 C</t>
  </si>
  <si>
    <t>Petrolina</t>
  </si>
  <si>
    <t>56.302-360</t>
  </si>
  <si>
    <t>87 3861-8100</t>
  </si>
  <si>
    <t>emporiohome@hotmail.com</t>
  </si>
  <si>
    <t>87  38618100</t>
  </si>
  <si>
    <t>99 3529-0731</t>
  </si>
  <si>
    <t>joel.costa@mrmalls.com.br</t>
  </si>
  <si>
    <t>Joel Costa</t>
  </si>
  <si>
    <t>169/08/13</t>
  </si>
  <si>
    <t>Jamef Transportes</t>
  </si>
  <si>
    <t>20.147.617/0004-94</t>
  </si>
  <si>
    <t>(47) 3205-5311</t>
  </si>
  <si>
    <t>Paula Karina Decorações e Presentes</t>
  </si>
  <si>
    <t>William ou Paula</t>
  </si>
  <si>
    <t>Paula Karina Paro de Carvalho</t>
  </si>
  <si>
    <t>11.801.905/0001-87</t>
  </si>
  <si>
    <t>10467262-5</t>
  </si>
  <si>
    <t>Travessa 5, qd. 75, Lt07, Casa 01 - Cond. Privê Atlântico</t>
  </si>
  <si>
    <t>Jardim Atlântico</t>
  </si>
  <si>
    <t>74.343-650</t>
  </si>
  <si>
    <t>65 3289-7828</t>
  </si>
  <si>
    <t>paulakarinaparo@hotmail.com</t>
  </si>
  <si>
    <t>marketing@beiramar.com.br</t>
  </si>
  <si>
    <t>Daiane</t>
  </si>
  <si>
    <t>Shock Esculturas</t>
  </si>
  <si>
    <t>João Daniel Meireles Justo</t>
  </si>
  <si>
    <t>16.656.164/0001-01</t>
  </si>
  <si>
    <t>Rua Vereador Floriano Petersen, 220 slE</t>
  </si>
  <si>
    <t>Casa Grande</t>
  </si>
  <si>
    <t xml:space="preserve">Gramado </t>
  </si>
  <si>
    <t>54 8133-3335</t>
  </si>
  <si>
    <t>Shockesculturas@hotmail.com</t>
  </si>
  <si>
    <t>Rio Tapajós Shopping Center</t>
  </si>
  <si>
    <t>Franere Participações S/A</t>
  </si>
  <si>
    <t>12.218.498/0004-95</t>
  </si>
  <si>
    <t>154084379</t>
  </si>
  <si>
    <t>Av. Eng. Fernando Guilhon, S/N C 01</t>
  </si>
  <si>
    <t>Santarenzinho</t>
  </si>
  <si>
    <t>68035-000</t>
  </si>
  <si>
    <t>(99) 3523-3323 / 8848-4557 / (93) 9150-1965</t>
  </si>
  <si>
    <t>RM mercado Mini Preço Eireli EPP</t>
  </si>
  <si>
    <t>Paula Ribeiro</t>
  </si>
  <si>
    <t>18.744.891/0001-56</t>
  </si>
  <si>
    <t>10.577.309-3</t>
  </si>
  <si>
    <t>Av. Walter Sabino dos Santos QD. 31 Lote F loja 01</t>
  </si>
  <si>
    <t>Parque São Bernado</t>
  </si>
  <si>
    <t>Valáraiso</t>
  </si>
  <si>
    <t>72.870-131</t>
  </si>
  <si>
    <t>61 3047-0944</t>
  </si>
  <si>
    <t>rm-mercado@bol.com.br</t>
  </si>
  <si>
    <t>Paulo Ribeiro Junior</t>
  </si>
  <si>
    <t>financeirorm@bol.com.br</t>
  </si>
  <si>
    <t>61 8628-1121</t>
  </si>
  <si>
    <t>Caibi Materiais para Construção Ltda</t>
  </si>
  <si>
    <t xml:space="preserve">Miguel </t>
  </si>
  <si>
    <t>08.689.330/0001-48</t>
  </si>
  <si>
    <t>255.352.174</t>
  </si>
  <si>
    <t>Avenida Progresso, 653</t>
  </si>
  <si>
    <t>49  3648-0840</t>
  </si>
  <si>
    <t>caibimateriais@yahoo.com.br</t>
  </si>
  <si>
    <t>Miguel</t>
  </si>
  <si>
    <t>49  9144-0240</t>
  </si>
  <si>
    <t>fabiana.marson@ayrosadesign.com.br</t>
  </si>
  <si>
    <t>Nature Gift</t>
  </si>
  <si>
    <t>Claudia Rebello</t>
  </si>
  <si>
    <t>Ferrante e Rebello Ltda</t>
  </si>
  <si>
    <t>64.370.885/0003-65</t>
  </si>
  <si>
    <t>4337761070281</t>
  </si>
  <si>
    <t>Jd. São Luiz</t>
  </si>
  <si>
    <t xml:space="preserve">Av. mestra Fininha, 1470 </t>
  </si>
  <si>
    <t>39.400-776</t>
  </si>
  <si>
    <t>38 3690-3338/8402-7918/9985-3395</t>
  </si>
  <si>
    <t>naturefarm@terra.com.br</t>
  </si>
  <si>
    <t>Maria Clara</t>
  </si>
  <si>
    <t>mariaclara.naturefarm@terra.com.br</t>
  </si>
  <si>
    <t>38 8402-7918</t>
  </si>
  <si>
    <t>Condominio Edificio Shopping Pátio Iporanga</t>
  </si>
  <si>
    <t>Marcos Quirino</t>
  </si>
  <si>
    <t>Av. Ana Costa, 465</t>
  </si>
  <si>
    <t>11.060-003</t>
  </si>
  <si>
    <t>13   3286-1138</t>
  </si>
  <si>
    <t>gerencia@shoppingpatioiporanga.com.br</t>
  </si>
  <si>
    <t>Sidney freitas</t>
  </si>
  <si>
    <t>sgfreitas@acobeni.com.br</t>
  </si>
  <si>
    <t>13  3289-5747</t>
  </si>
  <si>
    <t>Amerc onstruções Civis</t>
  </si>
  <si>
    <t>Diacui</t>
  </si>
  <si>
    <t>Amerc Construções Civis Ltda - EPP</t>
  </si>
  <si>
    <t>76.198.100/0001-36</t>
  </si>
  <si>
    <t>Av. Comendador Franco 2853</t>
  </si>
  <si>
    <t>81.520-000</t>
  </si>
  <si>
    <t>Passeio San Miguel</t>
  </si>
  <si>
    <t>Fabiana</t>
  </si>
  <si>
    <t>FKS Indústria e Comércio de Calçados e Confecções Ltda ME</t>
  </si>
  <si>
    <t>12.303.098/0001-35</t>
  </si>
  <si>
    <t>256156085</t>
  </si>
  <si>
    <t>Rua 3150, nº 82 - Sl 01 Bl. B</t>
  </si>
  <si>
    <t>88.330-281</t>
  </si>
  <si>
    <t>47 3361-9600/3248-4708</t>
  </si>
  <si>
    <t>financeiro@vitrinetorus.com.br</t>
  </si>
  <si>
    <t>Transportadora Mann</t>
  </si>
  <si>
    <t>(47)  2101.1000</t>
  </si>
  <si>
    <t>Juarez Fagundes Comunicações Ltda</t>
  </si>
  <si>
    <t>Gilda</t>
  </si>
  <si>
    <t>05.950.163/0001-59</t>
  </si>
  <si>
    <t>145.487.007.111</t>
  </si>
  <si>
    <t>Av. Maria Coelho aguiar, 573 Galpão 45H</t>
  </si>
  <si>
    <t>Jd. São Luis / Sto Amaro</t>
  </si>
  <si>
    <t>05.805-000</t>
  </si>
  <si>
    <t>11  3814-2486</t>
  </si>
  <si>
    <t>gilda057@gmail.com</t>
  </si>
  <si>
    <t xml:space="preserve">Associação dos Lojistas do Oeste Plaza Shopping </t>
  </si>
  <si>
    <t>08.042.946/0001-22</t>
  </si>
  <si>
    <t>Av. Guanabara, 2919</t>
  </si>
  <si>
    <t>Stella Maris</t>
  </si>
  <si>
    <t>16.901-100</t>
  </si>
  <si>
    <t>18 3722-7053</t>
  </si>
  <si>
    <t>alojas1@gmail.com</t>
  </si>
  <si>
    <t>Av. Nossa Senhora das Graças, 44</t>
  </si>
  <si>
    <t>25.250-020</t>
  </si>
  <si>
    <t>Prefeitura Municipal de Abdon Batista</t>
  </si>
  <si>
    <t>Luciamar</t>
  </si>
  <si>
    <t>Prefeito</t>
  </si>
  <si>
    <t>Município de Abdon Batista</t>
  </si>
  <si>
    <t>78.511.052/0001-10</t>
  </si>
  <si>
    <t>Rua João Santin, 30</t>
  </si>
  <si>
    <t>Abdon Batista</t>
  </si>
  <si>
    <t>89.363-000</t>
  </si>
  <si>
    <t>(49) 3545-1177 / 8811-9019</t>
  </si>
  <si>
    <t>prefeito@abdonbatista.sc.gov.br</t>
  </si>
  <si>
    <t>Setor de Notas</t>
  </si>
  <si>
    <t>notas@abdonbatista.sc.gov.br</t>
  </si>
  <si>
    <t>(49) 3545-1177</t>
  </si>
  <si>
    <t>Vendas E-commerce</t>
  </si>
  <si>
    <t>Eliz</t>
  </si>
  <si>
    <t>Exit</t>
  </si>
  <si>
    <t>Ana paula Inglez</t>
  </si>
  <si>
    <t>Exit Comunicação Estratégica Ltda</t>
  </si>
  <si>
    <t>05.511.924/0001-76</t>
  </si>
  <si>
    <t>Rua max Colin, 1480</t>
  </si>
  <si>
    <t>47 3028-1300</t>
  </si>
  <si>
    <t>anapa@exit.ag</t>
  </si>
  <si>
    <t>Condominio Resort Tamboré</t>
  </si>
  <si>
    <t>09.157.580/0001-08</t>
  </si>
  <si>
    <t>Av. Marcos Penteado de Ulhoa Rodrigues, n° 3.800</t>
  </si>
  <si>
    <t>Tamboré</t>
  </si>
  <si>
    <t>Santana de Parnaíba</t>
  </si>
  <si>
    <t>06.543-001</t>
  </si>
  <si>
    <t>11 4152-3317</t>
  </si>
  <si>
    <t>gerente@resortt.com.br</t>
  </si>
  <si>
    <t>Vera Lucia</t>
  </si>
  <si>
    <t>contasapagar@resortt.com.br</t>
  </si>
  <si>
    <t>11   4152-3317</t>
  </si>
  <si>
    <t>47 3249-1731/9969-2665</t>
  </si>
  <si>
    <t>Shopping Total</t>
  </si>
  <si>
    <t>Porto Shop S/A</t>
  </si>
  <si>
    <t>05.047.690/0002-39</t>
  </si>
  <si>
    <t>Av. Cristóvão Colombo, 545</t>
  </si>
  <si>
    <t>90.560-003</t>
  </si>
  <si>
    <t>11.418.940/0001-11</t>
  </si>
  <si>
    <t>Antonio Jucier Pereira da Silva</t>
  </si>
  <si>
    <t>JP Decorações Temáticas</t>
  </si>
  <si>
    <t>Agnaldo</t>
  </si>
  <si>
    <t>042.807.654-80</t>
  </si>
  <si>
    <t>Rua Alberto de Oliveira, Quadra 15, Lote 1</t>
  </si>
  <si>
    <t>Parque Beira Mar</t>
  </si>
  <si>
    <t>25.085-262</t>
  </si>
  <si>
    <t>(21) 3566-1997</t>
  </si>
  <si>
    <t>jrdecortotal@hotmail.com</t>
  </si>
  <si>
    <t xml:space="preserve">Rapido Sunorte Ltda </t>
  </si>
  <si>
    <t>86.048.063/0001-33</t>
  </si>
  <si>
    <t>(47) 8867-8241</t>
  </si>
  <si>
    <t>Ionice</t>
  </si>
  <si>
    <t xml:space="preserve">Pedro Henrique Marques de oliveira </t>
  </si>
  <si>
    <t>14.518.624/0001-00</t>
  </si>
  <si>
    <t>186.197.300-53</t>
  </si>
  <si>
    <t>rua augusto Getulio Vieira 421</t>
  </si>
  <si>
    <t>São Dimas</t>
  </si>
  <si>
    <t>Conselheiro Lafaiete</t>
  </si>
  <si>
    <t>36.400-000</t>
  </si>
  <si>
    <t>31  3761-7939</t>
  </si>
  <si>
    <t>ioniceeletroic@hotmail.com</t>
  </si>
  <si>
    <t>Prefeitura Municipal de Corupá</t>
  </si>
  <si>
    <t>Educação</t>
  </si>
  <si>
    <t>Município de Corupá</t>
  </si>
  <si>
    <t>83.102.467/0001-70</t>
  </si>
  <si>
    <t>Avenida Getúlio Vargas, 443</t>
  </si>
  <si>
    <t>Corupá</t>
  </si>
  <si>
    <t>89.278-000</t>
  </si>
  <si>
    <t>(47) 3375-6500</t>
  </si>
  <si>
    <t>cida61@ibest.com.br</t>
  </si>
  <si>
    <t>Encel - Engenharia de Construções Elétricas</t>
  </si>
  <si>
    <t>Encel - Engenharia de Construções Elétricas Ltda</t>
  </si>
  <si>
    <t>17.216.268/0001-68</t>
  </si>
  <si>
    <t>062.006538.0087</t>
  </si>
  <si>
    <t>Rua Araguari, 1705 - Conj. 601, 602 e 606</t>
  </si>
  <si>
    <t>Santo Agostinho</t>
  </si>
  <si>
    <t>30.190-111</t>
  </si>
  <si>
    <t>31 3291-8922/3291-7099/3335-9688</t>
  </si>
  <si>
    <t>fernando@encel.com.br</t>
  </si>
  <si>
    <t>Indicação, Claudia - Futuro Decorações</t>
  </si>
  <si>
    <t xml:space="preserve">Paulo Cesar Klein </t>
  </si>
  <si>
    <t>06.171.665/0001-44</t>
  </si>
  <si>
    <t>039.0125490</t>
  </si>
  <si>
    <t>Rua Elias Zardo, 401</t>
  </si>
  <si>
    <t xml:space="preserve">Erechim </t>
  </si>
  <si>
    <t>54 3321-0792</t>
  </si>
  <si>
    <t>purapescaria@yahoo.com.br</t>
  </si>
  <si>
    <t>54 9973-4861</t>
  </si>
  <si>
    <t>Eletrica Cavalli Ltda ME</t>
  </si>
  <si>
    <t>Marlene Cavalli</t>
  </si>
  <si>
    <t>04.935.537/0001-02</t>
  </si>
  <si>
    <t>254.360.106</t>
  </si>
  <si>
    <t>Av. Coronel Bertaso, 1323</t>
  </si>
  <si>
    <t>49 3346-3798</t>
  </si>
  <si>
    <t>eletrficacavalli@hotmail.com</t>
  </si>
  <si>
    <t>Malwee</t>
  </si>
  <si>
    <t>Marco Antonio de Almeida</t>
  </si>
  <si>
    <t>Malwee Malhas Ltda</t>
  </si>
  <si>
    <t>84.429.737/0001-14</t>
  </si>
  <si>
    <t>250.264.722</t>
  </si>
  <si>
    <t>Rua Berta Weege, 200</t>
  </si>
  <si>
    <t>Jaragua do sul</t>
  </si>
  <si>
    <t>89.260-900</t>
  </si>
  <si>
    <t>47 2107-7067</t>
  </si>
  <si>
    <t>marco.compras@malwee.com.br</t>
  </si>
  <si>
    <t>janfe@malwee.com.br</t>
  </si>
  <si>
    <t>Armazem das Flores</t>
  </si>
  <si>
    <t>Comercio de Utilidades Sasse Ltda</t>
  </si>
  <si>
    <t>13.530.392/0001-42</t>
  </si>
  <si>
    <t>256384177</t>
  </si>
  <si>
    <t>Av. Oscar Barcelos, 1143/sl 04</t>
  </si>
  <si>
    <t>89.160-027</t>
  </si>
  <si>
    <t>47 3525-1784</t>
  </si>
  <si>
    <t>armazemflores@hotmail.com</t>
  </si>
  <si>
    <t>Jose Felipe Neves Santiago</t>
  </si>
  <si>
    <t>Jose Felipe</t>
  </si>
  <si>
    <t>807.052.607-63</t>
  </si>
  <si>
    <t>06.327.122-5</t>
  </si>
  <si>
    <t>Rua Alves do Vale, 874</t>
  </si>
  <si>
    <t>Vila Valqueire</t>
  </si>
  <si>
    <t>21.330-110</t>
  </si>
  <si>
    <t>21  2166-3767</t>
  </si>
  <si>
    <t>jfnsantiago@yahoo.com.br</t>
  </si>
  <si>
    <t>José Felipe</t>
  </si>
  <si>
    <t>21  99567-0986</t>
  </si>
  <si>
    <t>Stely Andrade</t>
  </si>
  <si>
    <t>stely@shoppingpalladium.com.br</t>
  </si>
  <si>
    <t>Parnaíba Dhopping Center</t>
  </si>
  <si>
    <t>Alberto Moura</t>
  </si>
  <si>
    <t>Condomínio Parnaíba Shopping Center</t>
  </si>
  <si>
    <t>18.661.514/0001-53</t>
  </si>
  <si>
    <t>Av. São Sebastião, 3429</t>
  </si>
  <si>
    <t>Reis Veloso</t>
  </si>
  <si>
    <t>Parnaíba</t>
  </si>
  <si>
    <t>64,204-035</t>
  </si>
  <si>
    <t>alberto@parnaibashopping.com.br</t>
  </si>
  <si>
    <t>86 3323-7000</t>
  </si>
  <si>
    <t>LMG Roupas Ltda</t>
  </si>
  <si>
    <t>83.108.712/0001-56</t>
  </si>
  <si>
    <t>250.136.287</t>
  </si>
  <si>
    <t>Rod. BR-280 Prefeito Engelbert Oechsler, 477</t>
  </si>
  <si>
    <t>Vila Lenzi</t>
  </si>
  <si>
    <t>89.265-000</t>
  </si>
  <si>
    <t>J.J. Sul Transporte de Cargas e Encomendas Ltda</t>
  </si>
  <si>
    <t>78.517.588-42</t>
  </si>
  <si>
    <t>(47) 3426-4444</t>
  </si>
  <si>
    <t xml:space="preserve">Gazin Ind. E Comer. De Móveis e Eletrod. Ltda </t>
  </si>
  <si>
    <t>77.941.490/0001-55</t>
  </si>
  <si>
    <t>842.00010-62</t>
  </si>
  <si>
    <t>Rod. PR 082  KM 01</t>
  </si>
  <si>
    <t>44  3663-8000</t>
  </si>
  <si>
    <t>paulo.souza@gazin.com.br</t>
  </si>
  <si>
    <t>patricia.amati@gazin.com.br</t>
  </si>
  <si>
    <t>Aldeiotta Empreendimentos S/A</t>
  </si>
  <si>
    <t>Lucimare</t>
  </si>
  <si>
    <t>13.800.859/0001-27</t>
  </si>
  <si>
    <t>Av. Lafayete Coutinho  (Av. Contorno) n° 1010</t>
  </si>
  <si>
    <t>Comércio</t>
  </si>
  <si>
    <t>40.015-160</t>
  </si>
  <si>
    <t>71  3453-8202</t>
  </si>
  <si>
    <t>lucimare@bahiamarina.com.br</t>
  </si>
  <si>
    <t>Erlane</t>
  </si>
  <si>
    <t>eriane@bahiamarina.com.br</t>
  </si>
  <si>
    <t>71 3453-8202</t>
  </si>
  <si>
    <t>02.610.861/0001-17</t>
  </si>
  <si>
    <t>(47)  3028-4420</t>
  </si>
  <si>
    <t xml:space="preserve">NBL Serviços de Transportes Ltda - ME </t>
  </si>
  <si>
    <t>Prefeitura Municipal de Ibirubá</t>
  </si>
  <si>
    <t xml:space="preserve">Lilian </t>
  </si>
  <si>
    <t>Rua Tiradentes n°700</t>
  </si>
  <si>
    <t>54 3324-8500</t>
  </si>
  <si>
    <t>fazenda@ibiruba.rs.gov.br</t>
  </si>
  <si>
    <t>Coamo Agroindustrial Cooperativa</t>
  </si>
  <si>
    <t>Antonio Luiz Cardoso</t>
  </si>
  <si>
    <t>75.904.383/0025-07</t>
  </si>
  <si>
    <t>80.103.165-03</t>
  </si>
  <si>
    <t>Rua Fioravante João Ferri, 99</t>
  </si>
  <si>
    <t>Jardim Alvorada</t>
  </si>
  <si>
    <t xml:space="preserve">Campo Mourão </t>
  </si>
  <si>
    <t>87.308-445</t>
  </si>
  <si>
    <t>44  3599-8015</t>
  </si>
  <si>
    <t>amartins@coamo.com.br</t>
  </si>
  <si>
    <t>44 3599-8015</t>
  </si>
  <si>
    <t xml:space="preserve">Antônio marcos Domingues Torres </t>
  </si>
  <si>
    <t>745.599.907-00</t>
  </si>
  <si>
    <t xml:space="preserve">Rua cirne Maia ,117 sala 1102 </t>
  </si>
  <si>
    <t>cachambi</t>
  </si>
  <si>
    <t>20771-410</t>
  </si>
  <si>
    <t>antoniotorrescenografia@yahoo.com.br</t>
  </si>
  <si>
    <t>21 980347200</t>
  </si>
  <si>
    <t>TEX  TRANSPORTE DE ENCOMENDAS EXPRESSS LTDA</t>
  </si>
  <si>
    <t>06367990/0031-00</t>
  </si>
  <si>
    <t>47 32272445</t>
  </si>
  <si>
    <t>Ayub Teixeira Com. De Semi jóias Ltda</t>
  </si>
  <si>
    <t>Bianca Lucas</t>
  </si>
  <si>
    <t>777.361.66</t>
  </si>
  <si>
    <t xml:space="preserve">Rua Doutor Euclides Solon De Pontes, n° 53 Galpão </t>
  </si>
  <si>
    <t>28.625-020</t>
  </si>
  <si>
    <t>22  2542-1595</t>
  </si>
  <si>
    <t>marketing@meuvisual.com.br</t>
  </si>
  <si>
    <t xml:space="preserve">Euclides Abrão </t>
  </si>
  <si>
    <t>08.575.338/0003-45</t>
  </si>
  <si>
    <t xml:space="preserve">Av. JK n° 03 sala 02 </t>
  </si>
  <si>
    <t xml:space="preserve">106 Sul </t>
  </si>
  <si>
    <t>77.020-040</t>
  </si>
  <si>
    <t>62  9298-0102</t>
  </si>
  <si>
    <t>euclides@santagenoveva.com.br</t>
  </si>
  <si>
    <t>Euclides</t>
  </si>
  <si>
    <t>Nelson T. pacheco Junior</t>
  </si>
  <si>
    <t>Av. Monte Verde, 743-Lj16/18</t>
  </si>
  <si>
    <t>(47) 3451-3800</t>
  </si>
  <si>
    <t>Hidroluz Materiais Elétricos</t>
  </si>
  <si>
    <t>Pedro Neves de Souza</t>
  </si>
  <si>
    <t>PNS Materiais Elétricos Ltda</t>
  </si>
  <si>
    <t>10.777.214/0001-22</t>
  </si>
  <si>
    <t>25.588.467-2</t>
  </si>
  <si>
    <t>Rua José francisco Bernardes, 657</t>
  </si>
  <si>
    <t>47 3365-3536/9181-2882</t>
  </si>
  <si>
    <t>hidroluz1@gmail.com</t>
  </si>
  <si>
    <t>Koerich Imóveis</t>
  </si>
  <si>
    <t>Aline Dutra</t>
  </si>
  <si>
    <t>W. K. Imóveis Ltda</t>
  </si>
  <si>
    <t>04.622.918/0001-23</t>
  </si>
  <si>
    <t>Rua Victor Konder, 223 - 1º andar</t>
  </si>
  <si>
    <t>88.015-400</t>
  </si>
  <si>
    <t>48 3330-9090/8402-9367</t>
  </si>
  <si>
    <t>alinedutra@koerichimoveis.com.br</t>
  </si>
  <si>
    <t>L'Art du Vert</t>
  </si>
  <si>
    <t>Juliana Naschenweng ME</t>
  </si>
  <si>
    <t>Heloisa Nascheweng</t>
  </si>
  <si>
    <t>18.414.436/0001-92</t>
  </si>
  <si>
    <t>25.707.98-23</t>
  </si>
  <si>
    <t>Rua 200, nº 200</t>
  </si>
  <si>
    <t>88.330-648</t>
  </si>
  <si>
    <t>47 3366-0888</t>
  </si>
  <si>
    <t>art@artduvert.com.br</t>
  </si>
  <si>
    <t>Hoylson</t>
  </si>
  <si>
    <t>R GOTHARD KAESEMODEL, 732</t>
  </si>
  <si>
    <t>Hoylson Trevisol</t>
  </si>
  <si>
    <t>hoylson@quarkengenharia.com.br</t>
  </si>
  <si>
    <t>RM Equipamentos LTDA.</t>
  </si>
  <si>
    <t>Roni dos Santos Moraes</t>
  </si>
  <si>
    <t>9055708700</t>
  </si>
  <si>
    <t>Rua Vereador Natalino José Ferreira, 149</t>
  </si>
  <si>
    <t>Delfino III</t>
  </si>
  <si>
    <t>85990-000</t>
  </si>
  <si>
    <t>(44) 3645-2148</t>
  </si>
  <si>
    <t>rm_equipamentos@hotmail.com</t>
  </si>
  <si>
    <t>Roni</t>
  </si>
  <si>
    <t>CDL de Araxá</t>
  </si>
  <si>
    <t>03.042.727/0001-20</t>
  </si>
  <si>
    <t>Araxá</t>
  </si>
  <si>
    <t>Rua Primeiro de Maio, 80</t>
  </si>
  <si>
    <t>38.183-242</t>
  </si>
  <si>
    <t>(34) 3662-6060</t>
  </si>
  <si>
    <t>contato@cdlaraxa.com.br</t>
  </si>
  <si>
    <t>Monteiro Elétrica e Hidráulica</t>
  </si>
  <si>
    <t>Olivio</t>
  </si>
  <si>
    <t>Eletromonteiro Materiais de Construção Ltda ME</t>
  </si>
  <si>
    <t>18.363.219/0001-10</t>
  </si>
  <si>
    <t>257071172</t>
  </si>
  <si>
    <t>Rua Dr. Valdir Cotrin, 220</t>
  </si>
  <si>
    <t>Lauro Muller</t>
  </si>
  <si>
    <t>(48)34644187</t>
  </si>
  <si>
    <t>oliviomonteiro@hotmail.com</t>
  </si>
  <si>
    <t>Câmara de Dirigentes Lojistas de Araxá</t>
  </si>
  <si>
    <t>itamar@bbruna.com.br</t>
  </si>
  <si>
    <t>Sabrina A. Vaz</t>
  </si>
  <si>
    <t>Olívio</t>
  </si>
  <si>
    <t>Prefeitura de Nova Boa Vista</t>
  </si>
  <si>
    <t>Município de Nova Boa Vista</t>
  </si>
  <si>
    <t>94.704.061/0001-83</t>
  </si>
  <si>
    <t>Av. Jacob Wagner Sobrinho, 939</t>
  </si>
  <si>
    <t>Nova Boa Vista</t>
  </si>
  <si>
    <t>99.580-000</t>
  </si>
  <si>
    <t>(54) 3360-3000</t>
  </si>
  <si>
    <t>TWS EMPREENDIMENTOS</t>
  </si>
  <si>
    <t>Hannah</t>
  </si>
  <si>
    <t>TWS Brasil Imobiliária Investimentos e Participações Societárias Ltda</t>
  </si>
  <si>
    <t>08.563.347/0001-54</t>
  </si>
  <si>
    <t>16.161.969-0</t>
  </si>
  <si>
    <t>Av. Gal Edson Ramalho, 230 sala 103</t>
  </si>
  <si>
    <t>58.038-100</t>
  </si>
  <si>
    <t>83  3252-1853</t>
  </si>
  <si>
    <t>tmb.assistente.projeto@tws-group.com.br</t>
  </si>
  <si>
    <t>Ivone</t>
  </si>
  <si>
    <t>tmb.compras@tws-group.com.br</t>
  </si>
  <si>
    <t>83 3252-1853</t>
  </si>
  <si>
    <t>19.099.645/0001-51</t>
  </si>
  <si>
    <t>Patrimonio Novo</t>
  </si>
  <si>
    <t>Comercial Pignatari de Presentes Eirele EPP</t>
  </si>
  <si>
    <t>Trama Visual Comercio e Est. Ltda - ME</t>
  </si>
  <si>
    <t>Nadine</t>
  </si>
  <si>
    <t>00.012.235/0001-01</t>
  </si>
  <si>
    <t>255.189.204-114</t>
  </si>
  <si>
    <t>Carapucuiba</t>
  </si>
  <si>
    <t>06.343-040</t>
  </si>
  <si>
    <t>11 4146-9614</t>
  </si>
  <si>
    <t>tramavisual@uol.com.br</t>
  </si>
  <si>
    <t>Estrada da Aldeia, 1506</t>
  </si>
  <si>
    <t>nadine.azevedo@uol.com.br</t>
  </si>
  <si>
    <t>11  4146-9614</t>
  </si>
  <si>
    <t>Subcondomínio Mall</t>
  </si>
  <si>
    <t>Sheila Reis</t>
  </si>
  <si>
    <t>17.314.448/0001-82</t>
  </si>
  <si>
    <t>Av. Sagitário, 198</t>
  </si>
  <si>
    <t>11 2664 0404</t>
  </si>
  <si>
    <t>sheiladosreis.40@hotmail.com</t>
  </si>
  <si>
    <t>Fabiana Sasounian</t>
  </si>
  <si>
    <t>fabiana.sasounian@alphasquaremall.com.br</t>
  </si>
  <si>
    <t xml:space="preserve">(47) 3467-8000 </t>
  </si>
  <si>
    <t>Sudoeste Transportes Ltda</t>
  </si>
  <si>
    <t>02.343.801/0002-66</t>
  </si>
  <si>
    <t>Alexandre Krueguer</t>
  </si>
  <si>
    <t>684.582.239-53</t>
  </si>
  <si>
    <t>3466-6173</t>
  </si>
  <si>
    <t>Município de Santo Augusto</t>
  </si>
  <si>
    <t>Vera Tomazzi / Representante</t>
  </si>
  <si>
    <t>Prefeitura Municipal de Santo Augusto</t>
  </si>
  <si>
    <t>compras.santoaugusto@hotmail.com</t>
  </si>
  <si>
    <t>Fundo Municipal de Assistência Social de Vargeão</t>
  </si>
  <si>
    <t>Prefeito Amarildo</t>
  </si>
  <si>
    <t>13.436.983/0001-55</t>
  </si>
  <si>
    <t>Rua 7 de Setembro, 477</t>
  </si>
  <si>
    <t>Vargeão</t>
  </si>
  <si>
    <t>89.690-000</t>
  </si>
  <si>
    <t>contabilidade@vargeao.sc.goc.br</t>
  </si>
  <si>
    <t>49 3434.0148</t>
  </si>
  <si>
    <t>Setor de Contabilidade</t>
  </si>
  <si>
    <t>Luzes &amp; Decor</t>
  </si>
  <si>
    <t>Luzes &amp; Decor Ltda. - ME</t>
  </si>
  <si>
    <t>19.786.942/0001-75</t>
  </si>
  <si>
    <t>217/0012650</t>
  </si>
  <si>
    <t>Rua Julio de Castilhos, 533</t>
  </si>
  <si>
    <t>Rodeio Bonito</t>
  </si>
  <si>
    <t>98.360-000</t>
  </si>
  <si>
    <t>luzesedecor@gmail.com</t>
  </si>
  <si>
    <t xml:space="preserve">Município de Cruzeiro do Iguaçu </t>
  </si>
  <si>
    <t>enirson_macagnan@hotmail.com</t>
  </si>
  <si>
    <t>Édson Bertoldo</t>
  </si>
  <si>
    <t>financascruzeiroeb@hotmail.com</t>
  </si>
  <si>
    <t>46  3572-8000</t>
  </si>
  <si>
    <t>Diogo Tesche</t>
  </si>
  <si>
    <t>13.290.007/0001-37</t>
  </si>
  <si>
    <t>Rua João Carlos de Souza, 112</t>
  </si>
  <si>
    <t>Santa Mônica</t>
  </si>
  <si>
    <t>88.035-350</t>
  </si>
  <si>
    <t>(48) 4141-2887</t>
  </si>
  <si>
    <t>diogo@voeideias.com.br</t>
  </si>
  <si>
    <t>Prefeitura de Carlópolis</t>
  </si>
  <si>
    <t>Município de Carlópolis</t>
  </si>
  <si>
    <t>76.965.789/0001-87</t>
  </si>
  <si>
    <t>Rua Benedito Salles, 1060</t>
  </si>
  <si>
    <t>Carlópolis</t>
  </si>
  <si>
    <t>86.420-000</t>
  </si>
  <si>
    <t>(43) 3566-1291</t>
  </si>
  <si>
    <t>turismo@carlopolis.pr.gov.br</t>
  </si>
  <si>
    <t>licitacoes@carlopolis.pr.gov.br</t>
  </si>
  <si>
    <t>(43) 3566-2704</t>
  </si>
  <si>
    <t>Jefferspn Ribeiro</t>
  </si>
  <si>
    <t>mercolux@mercolux.com.br</t>
  </si>
  <si>
    <t>12.917.918/0001-89</t>
  </si>
  <si>
    <t>Transportes Mobiline Ltda</t>
  </si>
  <si>
    <t>03.341.775/0001-19</t>
  </si>
  <si>
    <t>47 3027-3584</t>
  </si>
  <si>
    <t>Condominio do Edificio Armosfera</t>
  </si>
  <si>
    <t xml:space="preserve"> Alexandre</t>
  </si>
  <si>
    <t xml:space="preserve">gerente </t>
  </si>
  <si>
    <t>06.299.037/0001-49</t>
  </si>
  <si>
    <t>Av. das Acácias, 540</t>
  </si>
  <si>
    <t xml:space="preserve">Barra da Tijuca </t>
  </si>
  <si>
    <t>22.776-000</t>
  </si>
  <si>
    <t>atendimento@atmosferarjcom.br</t>
  </si>
  <si>
    <t>gerencia@atmosferarj.com.br</t>
  </si>
  <si>
    <t>21  2408-4481  /  78609225</t>
  </si>
  <si>
    <t>Prefeitura Municipal de Juquiá</t>
  </si>
  <si>
    <t>46.585.964/0001-40</t>
  </si>
  <si>
    <t>Rua Mohamad Said Hedjazi n° 42</t>
  </si>
  <si>
    <t>Juquiá</t>
  </si>
  <si>
    <t>11.800-000</t>
  </si>
  <si>
    <t>13  3844-6111 ramal 247</t>
  </si>
  <si>
    <t>fundosocial@juquia.sp.gov.br</t>
  </si>
  <si>
    <t>tesouraria@juquia.sp.gov.br</t>
  </si>
  <si>
    <t>13  3844-6111 ramal 216</t>
  </si>
  <si>
    <t>10.156.074/0001-75</t>
  </si>
  <si>
    <t>Centro Educacional Alves  Faria Ltda</t>
  </si>
  <si>
    <t xml:space="preserve">Junio Carlos </t>
  </si>
  <si>
    <t>02.850.990/0001-82</t>
  </si>
  <si>
    <t>Av. Perimetral Norte n° 4129 Q Areal L 01/04 sala 02</t>
  </si>
  <si>
    <t>Vila João Vaz</t>
  </si>
  <si>
    <t xml:space="preserve">GO </t>
  </si>
  <si>
    <t>62 3272-5095</t>
  </si>
  <si>
    <t>junio.mendes@alfa.br</t>
  </si>
  <si>
    <t>Jesse Obede</t>
  </si>
  <si>
    <t>62  3272-5095</t>
  </si>
  <si>
    <t>Prefeitura de Macieira</t>
  </si>
  <si>
    <t>Ariane</t>
  </si>
  <si>
    <t>Município de Macieira</t>
  </si>
  <si>
    <t>Rua José Augusto Royer, 133</t>
  </si>
  <si>
    <t>Macieira</t>
  </si>
  <si>
    <t>89.518-000</t>
  </si>
  <si>
    <t>(49) 3574-0140 / 3574-2004</t>
  </si>
  <si>
    <t>Secretária Municipal de Educação, Cultura e Esportes</t>
  </si>
  <si>
    <t>anispanholi@hotmail.com</t>
  </si>
  <si>
    <t>Giovana Betinelli</t>
  </si>
  <si>
    <t>educacao@macieira.sc.gov.br</t>
  </si>
  <si>
    <t>Margarete Padilha</t>
  </si>
  <si>
    <t>Prefeitura Municipal de Registro</t>
  </si>
  <si>
    <t>Debora Goetz</t>
  </si>
  <si>
    <t>Município de Registro</t>
  </si>
  <si>
    <t>45.685.872/0001-79</t>
  </si>
  <si>
    <t>Rua José Antonio de Campos, 250</t>
  </si>
  <si>
    <t>Registro</t>
  </si>
  <si>
    <t>11.900-000</t>
  </si>
  <si>
    <t>(13) 3828-1000</t>
  </si>
  <si>
    <t>debora.administracao@registro.sp.gov.br</t>
  </si>
  <si>
    <t>Setor de Compras / Priscila</t>
  </si>
  <si>
    <t>priscila_compras@registro.sp.gov.br</t>
  </si>
  <si>
    <t>Município de Francisco Beltrão</t>
  </si>
  <si>
    <t>Rua Octaviano Teixeira dos Santos, 1000</t>
  </si>
  <si>
    <t>Pagliari e Pagliari Choperia Ltda</t>
  </si>
  <si>
    <t>13.885.384/0001-19</t>
  </si>
  <si>
    <t>76.870-164</t>
  </si>
  <si>
    <t>69 3536-4226</t>
  </si>
  <si>
    <t>paulorpagliari@hotmail.com</t>
  </si>
  <si>
    <t>69  8474-3387</t>
  </si>
  <si>
    <t>3361951</t>
  </si>
  <si>
    <t>Irmãos Gonçalves Comércio e indústria Ltda</t>
  </si>
  <si>
    <t>Hugo</t>
  </si>
  <si>
    <t>69  3521-2261</t>
  </si>
  <si>
    <t>compras@irmaosgoncalves.com.br</t>
  </si>
  <si>
    <t>Izaias</t>
  </si>
  <si>
    <t>mkt@irmaosgonclaves.com.br</t>
  </si>
  <si>
    <t>Editora Gráfica Opet Ltda.</t>
  </si>
  <si>
    <t>Deisi Cabrini Brancaleone</t>
  </si>
  <si>
    <t>Coordenadora de Marketing</t>
  </si>
  <si>
    <t>72.314.776/0001-97</t>
  </si>
  <si>
    <t>10.193.989,82</t>
  </si>
  <si>
    <t>Av. Desembargador Hugo Simas, 1220</t>
  </si>
  <si>
    <t>80.520-250</t>
  </si>
  <si>
    <t>(41) 3017-0111</t>
  </si>
  <si>
    <t>deisicabrini@opet.com.br</t>
  </si>
  <si>
    <t>Patricia Destefani</t>
  </si>
  <si>
    <t>18.477.814/0001-87</t>
  </si>
  <si>
    <t>257.134.930</t>
  </si>
  <si>
    <t>Rua dos Desenhistas, 125</t>
  </si>
  <si>
    <t>Petropolis</t>
  </si>
  <si>
    <t>89.232-242</t>
  </si>
  <si>
    <t>47 3454-2405</t>
  </si>
  <si>
    <t>patriciadestefani2005@yahoo.com.br</t>
  </si>
  <si>
    <t>.</t>
  </si>
  <si>
    <t>Casa 2000</t>
  </si>
  <si>
    <t>Giulliana</t>
  </si>
  <si>
    <t>Casa Dois Mil Ltda</t>
  </si>
  <si>
    <t>65.381.089/0001-29</t>
  </si>
  <si>
    <t>261.532.289.0002</t>
  </si>
  <si>
    <t>Av. Rio Branco, 174</t>
  </si>
  <si>
    <t>Formiga</t>
  </si>
  <si>
    <t>35.570-000</t>
  </si>
  <si>
    <t>37 3321-2000</t>
  </si>
  <si>
    <t>casa2000ltda@yahoo.com.br</t>
  </si>
  <si>
    <t>nfecasa2000@yahoo.com.br</t>
  </si>
  <si>
    <t>Padaria Gemel</t>
  </si>
  <si>
    <t>Felipe Henrique Schulz ME</t>
  </si>
  <si>
    <t>97.532.747/0001-22</t>
  </si>
  <si>
    <t>146261100111</t>
  </si>
  <si>
    <t>Rua Padre José de Anchieta, 999</t>
  </si>
  <si>
    <t>Santo Amaro</t>
  </si>
  <si>
    <t>04.742-001</t>
  </si>
  <si>
    <t>11 5521-2658</t>
  </si>
  <si>
    <t>gemel@gemelpadaria.com.br</t>
  </si>
  <si>
    <t>11 5546-0788</t>
  </si>
  <si>
    <t>AG Decoração Natalina</t>
  </si>
  <si>
    <t>André</t>
  </si>
  <si>
    <t>Oliveira &amp; Lima Decorações e Eventos Ltda ME</t>
  </si>
  <si>
    <t>17.940.757/0001-68</t>
  </si>
  <si>
    <t>082.948.34-8</t>
  </si>
  <si>
    <t>Av. Transamazonica, 200</t>
  </si>
  <si>
    <t>29.124-344</t>
  </si>
  <si>
    <t>27 3244-0289</t>
  </si>
  <si>
    <t>agdecoracaonatalina@hotmail.com</t>
  </si>
  <si>
    <t>André Gustavo</t>
  </si>
  <si>
    <t>1 1 99862-3905</t>
  </si>
  <si>
    <t>Pedagógica Livraria e Papelaria</t>
  </si>
  <si>
    <t>Livraria Pedagógica Paulista Ltda</t>
  </si>
  <si>
    <t>45.403.243/0001-09</t>
  </si>
  <si>
    <t>669.050.777.116</t>
  </si>
  <si>
    <t>Rua Pe Luz, 235</t>
  </si>
  <si>
    <t>Srorocaba</t>
  </si>
  <si>
    <t>18.035-010</t>
  </si>
  <si>
    <t>15 4009-2000</t>
  </si>
  <si>
    <t>compraspapelaria@livrariapedagogica.com.br</t>
  </si>
  <si>
    <t>Rua Castanheira  n°2268</t>
  </si>
  <si>
    <t>Ahavat Comércio e Serviços Ltda. ME</t>
  </si>
  <si>
    <t>Beto Brandão (CR Paixão)</t>
  </si>
  <si>
    <t>09.561.577/0001-47</t>
  </si>
  <si>
    <t>78503360</t>
  </si>
  <si>
    <t>Rua Visconde de Ururaí, 445</t>
  </si>
  <si>
    <t>Quissamã</t>
  </si>
  <si>
    <t>28.735-000</t>
  </si>
  <si>
    <t>(22) 2772-0903</t>
  </si>
  <si>
    <t>atendimento@ahavat.com.br</t>
  </si>
  <si>
    <t>Adriana Brandão</t>
  </si>
  <si>
    <t>aboc.aboc.15@outlook.com</t>
  </si>
  <si>
    <t>Natal &amp; Art</t>
  </si>
  <si>
    <t>Mauricio Fagundes Cassas Enfeites EPP</t>
  </si>
  <si>
    <t>07.073.615/0001-97</t>
  </si>
  <si>
    <t>116.924.068.114</t>
  </si>
  <si>
    <t>Rua Nova York, 499, Apto 161</t>
  </si>
  <si>
    <t>Brooklin</t>
  </si>
  <si>
    <t>04560-000</t>
  </si>
  <si>
    <t>Mauricio</t>
  </si>
  <si>
    <t>contato@nataleart.com</t>
  </si>
  <si>
    <t>Ilumina Brasil, Transportes, Promoçoes e Eventos Ltda</t>
  </si>
  <si>
    <t>14.497.635/0001-50</t>
  </si>
  <si>
    <t>18.599.970.089</t>
  </si>
  <si>
    <t>Rua Rosa Fernandes Barreiro, 281</t>
  </si>
  <si>
    <t>Recanto dos Fernandes</t>
  </si>
  <si>
    <t>35 3423-8207  /  35 9984-9606</t>
  </si>
  <si>
    <t>iluminabrasilluciano@hotmail.com</t>
  </si>
  <si>
    <t>Prefeitura de Assis Chateaubriand</t>
  </si>
  <si>
    <t>Município de Assis Chateaubriand</t>
  </si>
  <si>
    <t>76.208.479/0001-18</t>
  </si>
  <si>
    <t>Av. Civica, s/n</t>
  </si>
  <si>
    <t>Assis Chateaubriand</t>
  </si>
  <si>
    <t>85.935-000</t>
  </si>
  <si>
    <t>(44) 3528-4067 Diogo (44) 9946-0164 Jessica</t>
  </si>
  <si>
    <t>comprasassis@hotmail.com</t>
  </si>
  <si>
    <t>04.082.624/0024-42</t>
  </si>
  <si>
    <t>Av. Capitão Silvio n° 3790</t>
  </si>
  <si>
    <t>76.876-678</t>
  </si>
  <si>
    <t>José Osvaldo de Oliveira Transoliveira</t>
  </si>
  <si>
    <t>78.815.958/0001-28</t>
  </si>
  <si>
    <t>47 3473-6847</t>
  </si>
  <si>
    <t>Município de Concórdia</t>
  </si>
  <si>
    <t>candido@concordia.sc.gov.br</t>
  </si>
  <si>
    <t>83.882.936/0001-10</t>
  </si>
  <si>
    <t>LCM Transportes Ltda</t>
  </si>
  <si>
    <t>00.216.842/0001-85</t>
  </si>
  <si>
    <t>(47)3422-6872</t>
  </si>
  <si>
    <t>Rodoasa</t>
  </si>
  <si>
    <t>Daju  Comércio de Tecidos Ltda.</t>
  </si>
  <si>
    <t>Bruna Roman Páncaro</t>
  </si>
  <si>
    <t>76.917.624/0003-00</t>
  </si>
  <si>
    <t>1019967510</t>
  </si>
  <si>
    <t>Rua Brasilio Itibere, 3279</t>
  </si>
  <si>
    <t>Água Verde</t>
  </si>
  <si>
    <t>80.250-160</t>
  </si>
  <si>
    <t>(41) 3302-3700</t>
  </si>
  <si>
    <t>bruna.roman@daju.com.br</t>
  </si>
  <si>
    <t>mkt2@muellerjoinville.com.br</t>
  </si>
  <si>
    <t>Prefeitura Municipal de Querência</t>
  </si>
  <si>
    <t>Janice</t>
  </si>
  <si>
    <t>1ª Dama</t>
  </si>
  <si>
    <t>37.465.002/0001-66</t>
  </si>
  <si>
    <t>Av. Cuiabá, 335,  Q9 L1</t>
  </si>
  <si>
    <t>Setor C</t>
  </si>
  <si>
    <t>Querencia</t>
  </si>
  <si>
    <t>78.643-000</t>
  </si>
  <si>
    <t>(66) 3529-1468 / 8402-7790</t>
  </si>
  <si>
    <t>janicewentz@hotmail.com</t>
  </si>
  <si>
    <t>Tito</t>
  </si>
  <si>
    <t>tito.prefeitura@hotmail.com</t>
  </si>
  <si>
    <t>03.597.937/0001-84</t>
  </si>
  <si>
    <t>07.318.763/001-79</t>
  </si>
  <si>
    <t>Vanderléia da Silva Rimes</t>
  </si>
  <si>
    <t>Quadra 08, Conjunto 16, Lote 09</t>
  </si>
  <si>
    <t>Setor Complementar de Indústria e Abastecimento</t>
  </si>
  <si>
    <t>71.250-750</t>
  </si>
  <si>
    <t>(61) 3363-8340</t>
  </si>
  <si>
    <t>sre@sre.com.br</t>
  </si>
  <si>
    <t>Município de Pato Branco</t>
  </si>
  <si>
    <t>(46) 3225-1544</t>
  </si>
  <si>
    <t>Município de Alpestre</t>
  </si>
  <si>
    <t>Representante</t>
  </si>
  <si>
    <t>87.612.933/0001-18</t>
  </si>
  <si>
    <t>Praça Tancredo Neves, 300</t>
  </si>
  <si>
    <t>Alpestre</t>
  </si>
  <si>
    <t>98.480-000</t>
  </si>
  <si>
    <t>(55) 3796 1166</t>
  </si>
  <si>
    <t>compras@alpestre.rs.gov.br</t>
  </si>
  <si>
    <t>Setor Financeiro</t>
  </si>
  <si>
    <t xml:space="preserve">JMA Comercial e Representações </t>
  </si>
  <si>
    <t>Light City</t>
  </si>
  <si>
    <t>Light City Empreendimentos Artísticos Ltda.</t>
  </si>
  <si>
    <t>00.649.381/0001-34</t>
  </si>
  <si>
    <t>Rua Mirataia, 350, Bloco 3 apt 908</t>
  </si>
  <si>
    <t>Pechincha - Jacarepagua</t>
  </si>
  <si>
    <t>22.770-190</t>
  </si>
  <si>
    <t>Osterno Custodio da Silveira Filho</t>
  </si>
  <si>
    <t>062.343.068-10</t>
  </si>
  <si>
    <t>18.306.339 SSP/SP</t>
  </si>
  <si>
    <t>Rua Benjzmim Constant, 613</t>
  </si>
  <si>
    <t>(34) 9974-5500</t>
  </si>
  <si>
    <t>Supermercado Nardelli Ltda.</t>
  </si>
  <si>
    <t>Albino E. Nardelli</t>
  </si>
  <si>
    <t>75.394.189/0001-43</t>
  </si>
  <si>
    <t>250.785.234</t>
  </si>
  <si>
    <t>Rua Dom Bosco, 1235</t>
  </si>
  <si>
    <t>89.160-117</t>
  </si>
  <si>
    <t>(47) 3531-8500</t>
  </si>
  <si>
    <t>albino@supernardelli.com.br</t>
  </si>
  <si>
    <t>Albino</t>
  </si>
  <si>
    <t>Prefeitura Municipal de Renascença</t>
  </si>
  <si>
    <t>Município de Renascença</t>
  </si>
  <si>
    <t>Poupe Bem Atacado</t>
  </si>
  <si>
    <t>B. A. Barbosa Supermercado Ltda.</t>
  </si>
  <si>
    <t>43.462.720/0006-96</t>
  </si>
  <si>
    <t>468.012.425.119</t>
  </si>
  <si>
    <t>Av. Paulo Gomes, 51</t>
  </si>
  <si>
    <t>Morumgaba</t>
  </si>
  <si>
    <t>13.260-000</t>
  </si>
  <si>
    <t>corazza@superpoupebem.com.br</t>
  </si>
  <si>
    <t xml:space="preserve">Techcapital Diagnósticos &amp; Equipamentos Médico - Hospitalares </t>
  </si>
  <si>
    <t>Prefeitura Municipal de Irineópolis</t>
  </si>
  <si>
    <t>Juliano Pozzi Pereira</t>
  </si>
  <si>
    <t>Município de Irineópolis</t>
  </si>
  <si>
    <t>83.102.558/0001-05</t>
  </si>
  <si>
    <t>Rua Paraná, 200</t>
  </si>
  <si>
    <t>Irineópolis</t>
  </si>
  <si>
    <t>89.440-000</t>
  </si>
  <si>
    <t>julianopozzi@yahoo.com.br</t>
  </si>
  <si>
    <t>Novo Mercolux Comércio e Representações Ltda.</t>
  </si>
  <si>
    <t>09.017.873/0001-81</t>
  </si>
  <si>
    <t>78.354.569</t>
  </si>
  <si>
    <t>Rua Alcantara Machado, 44</t>
  </si>
  <si>
    <t>20.081-010</t>
  </si>
  <si>
    <t>(21) 2516-5630</t>
  </si>
  <si>
    <t>Jefferson</t>
  </si>
  <si>
    <t>Schreiber Logística Ltda</t>
  </si>
  <si>
    <t>10.349.430/0001-77</t>
  </si>
  <si>
    <t>(47) 3521-1313</t>
  </si>
  <si>
    <t>(11) 4014-7068</t>
  </si>
  <si>
    <t>Vejim Empreendimentos</t>
  </si>
  <si>
    <t>Edson Mantoani Jr</t>
  </si>
  <si>
    <t>Diretor Adm. E Financeiro</t>
  </si>
  <si>
    <t>Vejim Empreendimentos, Participações e Locação de Imóveis Ltda.</t>
  </si>
  <si>
    <t>11.319.525/0001-00</t>
  </si>
  <si>
    <t>Av. Franz Liszt, 225, 1º Andar, Sala 01</t>
  </si>
  <si>
    <t>Vila Medereiros</t>
  </si>
  <si>
    <t>02.151-100</t>
  </si>
  <si>
    <t>(11) 2109-0650</t>
  </si>
  <si>
    <t>edsonjr@dallogistica.com.br</t>
  </si>
  <si>
    <t>Talita Salini</t>
  </si>
  <si>
    <t>Município de Gaspar</t>
  </si>
  <si>
    <t>turismo@gaspar.sc.gov.br</t>
  </si>
  <si>
    <t>Maicon Pedroso Costa</t>
  </si>
  <si>
    <t>033.519.019-76</t>
  </si>
  <si>
    <t>9688-9727</t>
  </si>
  <si>
    <t>System Comércio e Distribuidora Ltda. EPP</t>
  </si>
  <si>
    <t>Rua Thea Andressen, 28, Sala 02</t>
  </si>
  <si>
    <t>Badenfurt</t>
  </si>
  <si>
    <t>89.070-310</t>
  </si>
  <si>
    <t>Ramos e Flores Presentes</t>
  </si>
  <si>
    <t>Francine Cristina Ramos</t>
  </si>
  <si>
    <t>Ramos e Flores Presentes LTDA</t>
  </si>
  <si>
    <t>15.575.909/0001-45</t>
  </si>
  <si>
    <t>256726914</t>
  </si>
  <si>
    <t xml:space="preserve">Rua Presidente João Goulart, </t>
  </si>
  <si>
    <t>Ressacada</t>
  </si>
  <si>
    <t>88.307-200</t>
  </si>
  <si>
    <t>47 3348-6405</t>
  </si>
  <si>
    <t>ramoseflores@ramoseflores.com.br</t>
  </si>
  <si>
    <t>Francine</t>
  </si>
  <si>
    <t>fran@ramoseflores.com.br</t>
  </si>
  <si>
    <t>Eletro Instaladora Central</t>
  </si>
  <si>
    <t>Lauri Batistti</t>
  </si>
  <si>
    <t>Elétrica JLB Ltda. ME</t>
  </si>
  <si>
    <t>15.424.679/0001-13</t>
  </si>
  <si>
    <t>256.703.566</t>
  </si>
  <si>
    <t>Avenida Assis Brasil, 257, Sala 02</t>
  </si>
  <si>
    <t>Ipumirim</t>
  </si>
  <si>
    <t>89790-000</t>
  </si>
  <si>
    <t>(49) 3438-1930 / 9957-8438 / 99468079 / 88440478</t>
  </si>
  <si>
    <t>eletroinstaladoracentral@live.com</t>
  </si>
  <si>
    <t>Estruturar Montagens, Produções e Eventos</t>
  </si>
  <si>
    <t>Vicentina</t>
  </si>
  <si>
    <t>Horebe Locações Serviços e Eventos Ltda</t>
  </si>
  <si>
    <t>09.285.197/0001-27</t>
  </si>
  <si>
    <t>001709506.00-96</t>
  </si>
  <si>
    <t>Rua Borges, 67</t>
  </si>
  <si>
    <t>Indaiá</t>
  </si>
  <si>
    <t>31.270-150</t>
  </si>
  <si>
    <t>31 3497-4444/3088-4535</t>
  </si>
  <si>
    <t>comercial@estruturareventos.com.br</t>
  </si>
  <si>
    <t xml:space="preserve">Lumibahia </t>
  </si>
  <si>
    <t>Lumibahia Serviços e Projetos de Iluminação Ltda</t>
  </si>
  <si>
    <t>08.074.065/0001-93</t>
  </si>
  <si>
    <t>Rua Gonçalo Coelho, 72 - Q 15 LT 74 Lj 02</t>
  </si>
  <si>
    <t>Pituaçu</t>
  </si>
  <si>
    <t>41.741-120</t>
  </si>
  <si>
    <t>71 3011-4848</t>
  </si>
  <si>
    <t>Rose Passos</t>
  </si>
  <si>
    <t>Fundação de Cultural de Camboriú</t>
  </si>
  <si>
    <t>17.470.036/0001-31</t>
  </si>
  <si>
    <t>Rua Hercílio Zuchi, 160</t>
  </si>
  <si>
    <t>88.340-254</t>
  </si>
  <si>
    <t>Secrteária de Cultura</t>
  </si>
  <si>
    <t>(47) 3365-1311</t>
  </si>
  <si>
    <t>franci.fmc@gmail.com / marciodarosacamboriu@gmail.com</t>
  </si>
  <si>
    <t>Marcio da Rosa</t>
  </si>
  <si>
    <t>(47) 3365 9550</t>
  </si>
  <si>
    <t>marciodarosacamboriu@gmail.com</t>
  </si>
  <si>
    <t>Condominio Horizontal Praia Brava</t>
  </si>
  <si>
    <t xml:space="preserve">Rua Ariribá. 125 </t>
  </si>
  <si>
    <t xml:space="preserve">Santa Clara </t>
  </si>
  <si>
    <t>88.306-780</t>
  </si>
  <si>
    <t>(47) 3349-1892</t>
  </si>
  <si>
    <t>jaqueline@conjel.com.br</t>
  </si>
  <si>
    <t>(47) 3261-4880</t>
  </si>
  <si>
    <t>Prefeitura de Congonhinhas</t>
  </si>
  <si>
    <t>Anna Gabriella</t>
  </si>
  <si>
    <t>Município de Congonhinhas</t>
  </si>
  <si>
    <t>75.825.828/0001-88</t>
  </si>
  <si>
    <t>Av. Dr. David Xavier da Silva, 130</t>
  </si>
  <si>
    <t>Congonhinhas</t>
  </si>
  <si>
    <t>86.230-000</t>
  </si>
  <si>
    <t>(43) 3554-1647</t>
  </si>
  <si>
    <t>agfcoelho@hotmail.com</t>
  </si>
  <si>
    <t>Prefeitura de Sede Nova</t>
  </si>
  <si>
    <t>Dept. Compras</t>
  </si>
  <si>
    <t>Município de Sede Nova</t>
  </si>
  <si>
    <t>91.997.056/0001-18</t>
  </si>
  <si>
    <t>Rua Campo Novo, 344</t>
  </si>
  <si>
    <t>Sede Nova</t>
  </si>
  <si>
    <t>98.675-000</t>
  </si>
  <si>
    <t>(55) 3526-1100 / 3526-1045</t>
  </si>
  <si>
    <t>dpcompras@sedenova.rs.gov.br</t>
  </si>
  <si>
    <t>Município de Contenda</t>
  </si>
  <si>
    <t>patybosi@hotmail.com</t>
  </si>
  <si>
    <t>Prefeitura de Saudade do Iguaçú</t>
  </si>
  <si>
    <t>Município de Saudade do Iguaçú</t>
  </si>
  <si>
    <t>95.585.477/0001-92</t>
  </si>
  <si>
    <t>Rua Frei Vito Berscheid,  s/n</t>
  </si>
  <si>
    <t>Saudade do Iguaçú</t>
  </si>
  <si>
    <t>85.568-000</t>
  </si>
  <si>
    <t xml:space="preserve">Fontana e Nunes Ltda ME </t>
  </si>
  <si>
    <t>Ricado</t>
  </si>
  <si>
    <t xml:space="preserve">Auquimia Clínica Veterinária </t>
  </si>
  <si>
    <t>07.090.458/0001-28</t>
  </si>
  <si>
    <t>254.879.187</t>
  </si>
  <si>
    <t xml:space="preserve">Rua Braço do Norte  n° 710 </t>
  </si>
  <si>
    <t>89.203-030</t>
  </si>
  <si>
    <t>(47) 3028-8050</t>
  </si>
  <si>
    <t>auquimia.vet@gmail.com</t>
  </si>
  <si>
    <t>Ricardo / Paulo</t>
  </si>
  <si>
    <t>07.753.600/0001-70</t>
  </si>
  <si>
    <t>condominiohorizontalpraiabrava@gmail.com</t>
  </si>
  <si>
    <t>Prefeitura Municipal de Estrela d' Oeste</t>
  </si>
  <si>
    <t>Pedro Itiko Koyanagi</t>
  </si>
  <si>
    <t>Rua Bahia, 639</t>
  </si>
  <si>
    <t>Município de Estrela d' Oeste</t>
  </si>
  <si>
    <t>45.112.224/0001-23</t>
  </si>
  <si>
    <t>Jardim São Paulo</t>
  </si>
  <si>
    <t>Estrela d' Oeste</t>
  </si>
  <si>
    <t>15.650-000</t>
  </si>
  <si>
    <t>(17) 3833-9411</t>
  </si>
  <si>
    <t>compras@pmestrela.sp.gov.br</t>
  </si>
  <si>
    <t>Robson A. Tonioli</t>
  </si>
  <si>
    <t>(17) 3833-9411 / 99615-2312</t>
  </si>
  <si>
    <t>Prefeitura de Palmeira das Missões</t>
  </si>
  <si>
    <t>Município de Palmeira da Missões</t>
  </si>
  <si>
    <t>88.541.354/0001-94</t>
  </si>
  <si>
    <t>Praça Nassib Nassif, s/n</t>
  </si>
  <si>
    <t>Palmeira das Missões</t>
  </si>
  <si>
    <t>98.300-000</t>
  </si>
  <si>
    <t>(55) 3742-7306 / 7289</t>
  </si>
  <si>
    <t>pmcompras@palmeiradasmissoes-rs.com.br</t>
  </si>
  <si>
    <t>Nelson (Setor de Licitações)</t>
  </si>
  <si>
    <t>marciolandim@lumibahia.com.br / paulolandim@lumibahia.com.br</t>
  </si>
  <si>
    <t>rosepassos@lumibahia.com.br</t>
  </si>
  <si>
    <t>Roberto Pamplona de Moura</t>
  </si>
  <si>
    <t>864.680.499-20</t>
  </si>
  <si>
    <t>1664649</t>
  </si>
  <si>
    <t>Rua Campo Largo, 883</t>
  </si>
  <si>
    <t>Itacoromi</t>
  </si>
  <si>
    <t>Piçarras</t>
  </si>
  <si>
    <t>mouraengenhariaeletrica@hotmail.com</t>
  </si>
  <si>
    <t>(47) 9631-2299</t>
  </si>
  <si>
    <t>Artesanato (Decorações Artesanais)</t>
  </si>
  <si>
    <t>Gabriel</t>
  </si>
  <si>
    <t>21.210.615/0001-12</t>
  </si>
  <si>
    <t>Cristian</t>
  </si>
  <si>
    <t>jv.compras@totvs.com.br</t>
  </si>
  <si>
    <t xml:space="preserve">Prefeitura Municipal Otacílio Costa </t>
  </si>
  <si>
    <t>Município de Otacílio Costa</t>
  </si>
  <si>
    <t>Rua Vidal Ramos Junior, 228</t>
  </si>
  <si>
    <t>licitacao.silvia@otaciliocosta.sc.gov.br</t>
  </si>
  <si>
    <t>(49) 3221-8014</t>
  </si>
  <si>
    <t>Prefeitura de Vargeão</t>
  </si>
  <si>
    <t>Município de Vargeão</t>
  </si>
  <si>
    <t>83.009.928/0001-64</t>
  </si>
  <si>
    <t>Prefeitura de Magda</t>
  </si>
  <si>
    <t>Fernando / Alexandre</t>
  </si>
  <si>
    <t>Município de Magda</t>
  </si>
  <si>
    <t>45.660.628/0001-51</t>
  </si>
  <si>
    <t>Rua Sete de Setembro, 981</t>
  </si>
  <si>
    <t>Magda</t>
  </si>
  <si>
    <t>15.310-000</t>
  </si>
  <si>
    <t>(17) 3487-1137 / 9 8149-2111</t>
  </si>
  <si>
    <t>fernandoscaliante@ig.com.br</t>
  </si>
  <si>
    <t>(17) 3487-1355</t>
  </si>
  <si>
    <t>secretariamagda@terra.com.br</t>
  </si>
  <si>
    <t>Fundação Municipal de Cultura de Ladário</t>
  </si>
  <si>
    <t>Wanessa</t>
  </si>
  <si>
    <t xml:space="preserve">Fundação Municipal de Cultura </t>
  </si>
  <si>
    <t>12.955.341/0001-08</t>
  </si>
  <si>
    <t>Rua Corumba, 500</t>
  </si>
  <si>
    <t>Ladário</t>
  </si>
  <si>
    <t>79.370-000</t>
  </si>
  <si>
    <t xml:space="preserve">(67) 3226-5173 / 8108-0892 </t>
  </si>
  <si>
    <t>culturaladario@yahoo.com.br</t>
  </si>
  <si>
    <t>FG Empreendimentos</t>
  </si>
  <si>
    <t>Rokelly Pierozan</t>
  </si>
  <si>
    <t>FG Brazil Holding Ltda</t>
  </si>
  <si>
    <t>11.748.631/0001-00</t>
  </si>
  <si>
    <t>Av. Brasil, 2260, Sala 02</t>
  </si>
  <si>
    <t>88.330-053</t>
  </si>
  <si>
    <t>imprensa@fgempreendimentos.com.br</t>
  </si>
  <si>
    <t>Vanessa Ramos</t>
  </si>
  <si>
    <t>compras3@fgempreendimentos.com.br</t>
  </si>
  <si>
    <t>Powerleds Soluções em energia Sustentável Ltda</t>
  </si>
  <si>
    <t>12.265.839/0001-30</t>
  </si>
  <si>
    <t>79134155</t>
  </si>
  <si>
    <t>Jardim Sulacap</t>
  </si>
  <si>
    <t xml:space="preserve">Estrada Japoré,, 941 </t>
  </si>
  <si>
    <t>21740-030</t>
  </si>
  <si>
    <t>(21) 2556-7124</t>
  </si>
  <si>
    <t>Jefferson Ribeiro</t>
  </si>
  <si>
    <t>mercolux.jefferson@hotmail.com</t>
  </si>
  <si>
    <t>Pettyta Papelaria e Presentes Ltda</t>
  </si>
  <si>
    <t>38.608.303/0001-64</t>
  </si>
  <si>
    <t>38.660-000</t>
  </si>
  <si>
    <t xml:space="preserve">Av. Bandeirantes, 371 </t>
  </si>
  <si>
    <t>(38) 3662-1835</t>
  </si>
  <si>
    <t>pettyta@uol.com.br</t>
  </si>
  <si>
    <t>(38) 3662-1945</t>
  </si>
  <si>
    <t>Rogério Camargo ME</t>
  </si>
  <si>
    <t>Daniel (Lysing)</t>
  </si>
  <si>
    <t>20.153.523/0001-85</t>
  </si>
  <si>
    <t>257.335.285</t>
  </si>
  <si>
    <t>Rua Santo Agostinho, 800</t>
  </si>
  <si>
    <t>88.310-2000</t>
  </si>
  <si>
    <t>(47) 3344-1804</t>
  </si>
  <si>
    <t>ee.rogerio@gmail.com</t>
  </si>
  <si>
    <t>Gran Felicita Residence</t>
  </si>
  <si>
    <t>18.912.409/0001-40</t>
  </si>
  <si>
    <t>Av. Atlantica, 3700</t>
  </si>
  <si>
    <t>88.330-030</t>
  </si>
  <si>
    <t>Rosecler Machado</t>
  </si>
  <si>
    <t>(47) 9915-3709</t>
  </si>
  <si>
    <t>roseclermachado@hotmail.com</t>
  </si>
  <si>
    <t>Liana</t>
  </si>
  <si>
    <t>contasapagarcondominios@gmail.com</t>
  </si>
  <si>
    <t>(47) 3366-7013</t>
  </si>
  <si>
    <t>Salitre Restaurante</t>
  </si>
  <si>
    <t>Nova Alexandria Restaurante e Comércio de Bebidas Ltda. EPP</t>
  </si>
  <si>
    <t>10.803.778/0001-92</t>
  </si>
  <si>
    <t>78877090</t>
  </si>
  <si>
    <t>Rua Barão da Torre, 632</t>
  </si>
  <si>
    <t>22.411-002</t>
  </si>
  <si>
    <t>(21) 2540-5723 / 7840-5000</t>
  </si>
  <si>
    <t>simone@salitrevinhos.com</t>
  </si>
  <si>
    <t>Avant</t>
  </si>
  <si>
    <t>Eucatur Empresa União Cascavel de Transportes e Turismo Ltda.</t>
  </si>
  <si>
    <t>76.080.738/0001-78</t>
  </si>
  <si>
    <t xml:space="preserve">J.P. DUQUE IRULEGUI URBANISMO - EPP </t>
  </si>
  <si>
    <t xml:space="preserve">J.P. DUQUE </t>
  </si>
  <si>
    <t>DANIEL IRULEGUI</t>
  </si>
  <si>
    <t>17.376.835/0001-43</t>
  </si>
  <si>
    <t>90641560-79</t>
  </si>
  <si>
    <t>AV FREDERICO LAMBERTUCCI , 1387</t>
  </si>
  <si>
    <t xml:space="preserve">FAZENDINHA </t>
  </si>
  <si>
    <t xml:space="preserve">CURITIBA </t>
  </si>
  <si>
    <t>81.330-000</t>
  </si>
  <si>
    <t>41 3328-0134</t>
  </si>
  <si>
    <t>daniel@jpduque.com.br</t>
  </si>
  <si>
    <t>Lilian Scalco</t>
  </si>
  <si>
    <t>013.905.226-79</t>
  </si>
  <si>
    <t>35 3822-2091</t>
  </si>
  <si>
    <t>lilian_scalco@hotmail.com</t>
  </si>
  <si>
    <t>Mesmo do cadastro</t>
  </si>
  <si>
    <t>Será emitida no despacho da mercadoria</t>
  </si>
  <si>
    <t>Prefeitura Municipal de Nova Campina</t>
  </si>
  <si>
    <t>Wilson</t>
  </si>
  <si>
    <t>60.123.072/0001-58</t>
  </si>
  <si>
    <t>Av. Luiz Pastore, 240</t>
  </si>
  <si>
    <t>Nova Campina</t>
  </si>
  <si>
    <t>18.435-000</t>
  </si>
  <si>
    <t>15 3535-1188</t>
  </si>
  <si>
    <t>cultura@novacampina.com.br</t>
  </si>
  <si>
    <t>15 3535-1167</t>
  </si>
  <si>
    <t>BHG Sudeste Empreendimento Hoteleiro Ltda.</t>
  </si>
  <si>
    <t>Decorsette</t>
  </si>
  <si>
    <t>Golden Tulip</t>
  </si>
  <si>
    <t>04.364.546/0002-63</t>
  </si>
  <si>
    <t>78402431</t>
  </si>
  <si>
    <t>Av. Atlântica, 3716</t>
  </si>
  <si>
    <t>22.070-001</t>
  </si>
  <si>
    <t>denise@portmarion.com.br / de.sette@gmail.com</t>
  </si>
  <si>
    <t>Larissa Perrotta Jaegger Gama</t>
  </si>
  <si>
    <t>091.570.617-26</t>
  </si>
  <si>
    <t>Rua Paulo Barreto 46 / apto. 404</t>
  </si>
  <si>
    <t>22280-010</t>
  </si>
  <si>
    <t>(21) 9606-4282</t>
  </si>
  <si>
    <t>larissa@fulanofilmes.com.br</t>
  </si>
  <si>
    <t>Fabio</t>
  </si>
  <si>
    <t>Município de Jaraguá do Sul</t>
  </si>
  <si>
    <t>89.257-900</t>
  </si>
  <si>
    <t>(47) 3370-9555 / 3370-9797</t>
  </si>
  <si>
    <t>id8510@jaraguadosul.sc.gov.br</t>
  </si>
  <si>
    <t>RS Engenharia e Consultoria</t>
  </si>
  <si>
    <t>Bárbara Geovania</t>
  </si>
  <si>
    <t>RS Contruções e Consultoria LTDA EPP</t>
  </si>
  <si>
    <t>34.082.784/0001-66</t>
  </si>
  <si>
    <t>Bolívia</t>
  </si>
  <si>
    <t>Rua Nestor Bispo de Sousa, n° 125, Loteamento Bahia II</t>
  </si>
  <si>
    <t>Valença</t>
  </si>
  <si>
    <t>45.400-000</t>
  </si>
  <si>
    <t xml:space="preserve">Luziane Assunção </t>
  </si>
  <si>
    <t>financeiro@rsengenharia.com</t>
  </si>
  <si>
    <t>(75)3641-4295 / 9900-3898</t>
  </si>
  <si>
    <t>(75) 3641-6265/9907-8619</t>
  </si>
  <si>
    <t>compras@rsengenharia.com</t>
  </si>
  <si>
    <t>Hotel Dez Blumenau Empreendimentos LTDA.</t>
  </si>
  <si>
    <t xml:space="preserve">Paulo Cabral </t>
  </si>
  <si>
    <t>Hotel 10</t>
  </si>
  <si>
    <t>17.185.719/0001-47</t>
  </si>
  <si>
    <t>Rua Dona Francisca, 7173</t>
  </si>
  <si>
    <t>Distrito Industrial</t>
  </si>
  <si>
    <t>89.219-600</t>
  </si>
  <si>
    <t>(47) 3027-1010</t>
  </si>
  <si>
    <t>financeiro@hotel10.com.br</t>
  </si>
  <si>
    <t>Kleyde Viviane Guensen</t>
  </si>
  <si>
    <t>adm@hotel10.com.br</t>
  </si>
  <si>
    <t>Ícaro Express Serviço de Encomenda Ltda.</t>
  </si>
  <si>
    <t>06.225.952/0001-90</t>
  </si>
  <si>
    <t>(47) 3402-3333</t>
  </si>
  <si>
    <t>DESCRIÇÃO</t>
  </si>
  <si>
    <t>15/1157</t>
  </si>
  <si>
    <t>15/1156</t>
  </si>
  <si>
    <t>15/1158</t>
  </si>
  <si>
    <t>15/1159</t>
  </si>
  <si>
    <t>15/1160</t>
  </si>
  <si>
    <t>15/1161</t>
  </si>
  <si>
    <t>15/1162</t>
  </si>
  <si>
    <t>15/1163</t>
  </si>
  <si>
    <t>15/1164</t>
  </si>
  <si>
    <t>15/1165</t>
  </si>
  <si>
    <t>15/1166</t>
  </si>
  <si>
    <t>15/1167</t>
  </si>
  <si>
    <t>15/1168</t>
  </si>
  <si>
    <t>15/1169</t>
  </si>
  <si>
    <t>15/1170</t>
  </si>
  <si>
    <t>15/1171</t>
  </si>
  <si>
    <t>15/1172</t>
  </si>
  <si>
    <t>15/1173</t>
  </si>
  <si>
    <t>15/1174</t>
  </si>
  <si>
    <t>15/1175</t>
  </si>
  <si>
    <t>15/1176</t>
  </si>
  <si>
    <t>15/1177</t>
  </si>
  <si>
    <t>15/1178</t>
  </si>
  <si>
    <t>15/1179</t>
  </si>
  <si>
    <t>15/1180</t>
  </si>
  <si>
    <t>15/1181</t>
  </si>
  <si>
    <t>15/1182</t>
  </si>
  <si>
    <t>15/1183</t>
  </si>
  <si>
    <t>15/1184</t>
  </si>
  <si>
    <t>15/1185</t>
  </si>
  <si>
    <t>15/1186</t>
  </si>
  <si>
    <t>15/1187</t>
  </si>
  <si>
    <t>15/1188</t>
  </si>
  <si>
    <t>15/1189</t>
  </si>
  <si>
    <t>15/1190</t>
  </si>
  <si>
    <t>15/1191</t>
  </si>
  <si>
    <t>15/1192</t>
  </si>
  <si>
    <t>15/1193</t>
  </si>
  <si>
    <t>15/1194</t>
  </si>
  <si>
    <t>15/1195</t>
  </si>
  <si>
    <t>15/1196</t>
  </si>
  <si>
    <t>15/1197</t>
  </si>
  <si>
    <t>15/1198</t>
  </si>
  <si>
    <t>15/1199</t>
  </si>
  <si>
    <t>15/1200</t>
  </si>
  <si>
    <t>15/1201</t>
  </si>
  <si>
    <t>15/1202</t>
  </si>
  <si>
    <t>15/1203</t>
  </si>
  <si>
    <t>15/1204</t>
  </si>
  <si>
    <t>15/1205</t>
  </si>
  <si>
    <t>15/1206</t>
  </si>
  <si>
    <t>15/1207</t>
  </si>
  <si>
    <t>15/1208</t>
  </si>
  <si>
    <t>15/1209</t>
  </si>
  <si>
    <t>15/1210</t>
  </si>
  <si>
    <t>15/1211</t>
  </si>
  <si>
    <t>15/1212</t>
  </si>
  <si>
    <t>15/1213</t>
  </si>
  <si>
    <t>15/1214</t>
  </si>
  <si>
    <t>15/1215</t>
  </si>
  <si>
    <t>15/1216</t>
  </si>
  <si>
    <t>15/1217</t>
  </si>
  <si>
    <t>15/1218</t>
  </si>
  <si>
    <t>15/1219</t>
  </si>
  <si>
    <t>15/1220</t>
  </si>
  <si>
    <t>15/1221</t>
  </si>
  <si>
    <t>15/1222</t>
  </si>
  <si>
    <t>15/1223</t>
  </si>
  <si>
    <t>15/1224</t>
  </si>
  <si>
    <t>15/1225</t>
  </si>
  <si>
    <t>15/1226</t>
  </si>
  <si>
    <t>15/1227</t>
  </si>
  <si>
    <t>15/1228</t>
  </si>
  <si>
    <t>15/1229</t>
  </si>
  <si>
    <t>15/1230</t>
  </si>
  <si>
    <t>15/1231</t>
  </si>
  <si>
    <t>15/1232</t>
  </si>
  <si>
    <t>15/1233</t>
  </si>
  <si>
    <t>15/1234</t>
  </si>
  <si>
    <t>15/1235</t>
  </si>
  <si>
    <t>15/1236</t>
  </si>
  <si>
    <t>15/1237</t>
  </si>
  <si>
    <t>15/1238</t>
  </si>
  <si>
    <t>15/1239</t>
  </si>
  <si>
    <t>15/1240</t>
  </si>
  <si>
    <t>15/1241</t>
  </si>
  <si>
    <t>15/1242</t>
  </si>
  <si>
    <t>15/1243</t>
  </si>
  <si>
    <t>15/1244</t>
  </si>
  <si>
    <t>15/1245</t>
  </si>
  <si>
    <t>15/1246</t>
  </si>
  <si>
    <t>15/1247</t>
  </si>
  <si>
    <t>15/1248</t>
  </si>
  <si>
    <t>15/1249</t>
  </si>
  <si>
    <t>15/1250</t>
  </si>
  <si>
    <t>15/1251</t>
  </si>
  <si>
    <t>15/1252</t>
  </si>
  <si>
    <t>15/1253</t>
  </si>
  <si>
    <t>15/1254</t>
  </si>
  <si>
    <t>15/1255</t>
  </si>
  <si>
    <t>15/1257</t>
  </si>
  <si>
    <t>15/1258</t>
  </si>
  <si>
    <t>15/1259</t>
  </si>
  <si>
    <t>15/1260</t>
  </si>
  <si>
    <t>15/1261</t>
  </si>
  <si>
    <t>15/1262</t>
  </si>
  <si>
    <t>15/1263</t>
  </si>
  <si>
    <t>15/1264</t>
  </si>
  <si>
    <t>15/1265</t>
  </si>
  <si>
    <t>15/1266</t>
  </si>
  <si>
    <t>15/1267</t>
  </si>
  <si>
    <t>15/1268</t>
  </si>
  <si>
    <t>15/1269</t>
  </si>
  <si>
    <t>15/1270</t>
  </si>
  <si>
    <t>15/1271</t>
  </si>
  <si>
    <t>15/1272</t>
  </si>
  <si>
    <t>15/1273</t>
  </si>
  <si>
    <t>15/1274</t>
  </si>
  <si>
    <t>15/1275</t>
  </si>
  <si>
    <t>15/1276</t>
  </si>
  <si>
    <t>15/1277</t>
  </si>
  <si>
    <t>15/1278</t>
  </si>
  <si>
    <t>15/1279</t>
  </si>
  <si>
    <t>15/1280</t>
  </si>
  <si>
    <t>15/1281</t>
  </si>
  <si>
    <t>15/1282</t>
  </si>
  <si>
    <t>15/1283</t>
  </si>
  <si>
    <t>15/1284</t>
  </si>
  <si>
    <t>15/1285</t>
  </si>
  <si>
    <t>15/1286</t>
  </si>
  <si>
    <t>Atendimento:</t>
  </si>
  <si>
    <t>Transportadora:</t>
  </si>
  <si>
    <t>Valor  - Cotação de Frete 1</t>
  </si>
  <si>
    <t>Valor  - Cotação de Frete 2</t>
  </si>
  <si>
    <t>Elizangela Wesolowski (47) 3027-9700</t>
  </si>
  <si>
    <t>BANCO DE DADOS</t>
  </si>
  <si>
    <t>TOTAL PRODUTOS</t>
  </si>
  <si>
    <t>FRETE C/ IMP</t>
  </si>
  <si>
    <t>OUTROS VALORES A INCLUIR</t>
  </si>
  <si>
    <t>% PARA DILUIR</t>
  </si>
  <si>
    <t>DILUÍDO</t>
  </si>
  <si>
    <t>Peso Unit.</t>
  </si>
  <si>
    <t>REGRAS FORMA DE PAGAMENTO - PREFEITURA</t>
  </si>
  <si>
    <t>Não importa o valor do pedido, a regra sempre será "PAGAMENTO EM ATÉ 30 DIAS APÓS ENTREGA DA MERCADORIA MEDIANTE ENVIO DO EMPENHO - NENHUMA MERCADORIA PARA PREFEITURA SERÁ DESPACHADA SEM O EMPENHO</t>
  </si>
  <si>
    <t>REGRAS FORMA DE PAGAMENTO - CLIENTES DIVERSOS</t>
  </si>
  <si>
    <t>LE0680</t>
  </si>
  <si>
    <t>Tubo snowfall cilíndrico com 48 LEDs brancos, 80cm</t>
  </si>
  <si>
    <t>LE0660</t>
  </si>
  <si>
    <t>Pedidos acima de 1.000,00 poderão ser parcelados em até 5X, as quantidades de parcelas podem variar de acordo com a negociação e ficha cadastral do cliente</t>
  </si>
  <si>
    <t>GR66</t>
  </si>
  <si>
    <t>GR66S</t>
  </si>
  <si>
    <t>GR67</t>
  </si>
  <si>
    <t>GR67S</t>
  </si>
  <si>
    <t>GR68</t>
  </si>
  <si>
    <t>GR68SM</t>
  </si>
  <si>
    <t>GR68M</t>
  </si>
  <si>
    <t>GR68S</t>
  </si>
  <si>
    <t>GR68L</t>
  </si>
  <si>
    <t>GR69</t>
  </si>
  <si>
    <t>GR69SM</t>
  </si>
  <si>
    <t>GR69M</t>
  </si>
  <si>
    <t>GR69S</t>
  </si>
  <si>
    <t>GR69L</t>
  </si>
  <si>
    <t>GR70</t>
  </si>
  <si>
    <t>GR70SM</t>
  </si>
  <si>
    <t>GR70M</t>
  </si>
  <si>
    <t>GR70S</t>
  </si>
  <si>
    <t>GR70L</t>
  </si>
  <si>
    <t>GR70C</t>
  </si>
  <si>
    <t>GR72</t>
  </si>
  <si>
    <t>GR71</t>
  </si>
  <si>
    <t>PT48</t>
  </si>
  <si>
    <t>PT48SM</t>
  </si>
  <si>
    <t>PT48M</t>
  </si>
  <si>
    <t>PT48S</t>
  </si>
  <si>
    <t>PT48L</t>
  </si>
  <si>
    <t>PT48C</t>
  </si>
  <si>
    <t>PT49</t>
  </si>
  <si>
    <t>PT49SM</t>
  </si>
  <si>
    <t>PT49M</t>
  </si>
  <si>
    <t>PT49S</t>
  </si>
  <si>
    <t>PT49L</t>
  </si>
  <si>
    <t>PT50</t>
  </si>
  <si>
    <t>PT50SM</t>
  </si>
  <si>
    <t>PT50M</t>
  </si>
  <si>
    <t>PT50S</t>
  </si>
  <si>
    <t>PT50L</t>
  </si>
  <si>
    <t>PT50C</t>
  </si>
  <si>
    <t>PT51</t>
  </si>
  <si>
    <t>PT51S</t>
  </si>
  <si>
    <t>PT52</t>
  </si>
  <si>
    <t>PT52S</t>
  </si>
  <si>
    <t>PT53</t>
  </si>
  <si>
    <t>PT53S</t>
  </si>
  <si>
    <t>PT53L</t>
  </si>
  <si>
    <t>FG115</t>
  </si>
  <si>
    <t>FG116</t>
  </si>
  <si>
    <t>FG117</t>
  </si>
  <si>
    <t>FG118</t>
  </si>
  <si>
    <t>FG119</t>
  </si>
  <si>
    <t>FG120</t>
  </si>
  <si>
    <t>FG121</t>
  </si>
  <si>
    <t>FG122</t>
  </si>
  <si>
    <t>VENDA C</t>
  </si>
  <si>
    <t>NCM</t>
  </si>
  <si>
    <t>O valor do boleto para pedidos acima R$ 1.000,00 não poderá ser menor que R$ 300,00</t>
  </si>
  <si>
    <t>O pagamento para pedidos acima de R$ 1.000,00 sempre será: 30% de entrada e saldo em 2, 3, 4 ou até 5X fixas via boleto bancário, respeitando o valor limite para boletos que é R$ 300,00, ou seja, se o pedido for no valor de R$ 1.000,00 a entrada de 30% será de R$ 300,00 e o saldo poderá ser em 2 X R$ 350,00</t>
  </si>
  <si>
    <t>o cliente poderá optar em pagar a entrada via depósito para agilizar o despacho da mercadoria, mas as demais parcelas deverão ser via BOLETO!</t>
  </si>
  <si>
    <t>REGRAS DO DESPACHO - TODOS OS CLIENTE</t>
  </si>
  <si>
    <t>DIVERSOS IMPORTADOS: Despacho em até 2 dias úteis após a confirmação do pagamento.</t>
  </si>
  <si>
    <t>DIVERSOS PRODUÇÃO: Despacho em até 30 dias úteis para produtos que não estão no estoque e em até 5 dias úteis para produtos em estoque.</t>
  </si>
  <si>
    <t>PREFEITURA: O despacho será em até 30 dias úteis após confirmação formal do pedido mediante envio do empenho.</t>
  </si>
  <si>
    <t>Obs: Todas as datas devem ser negociadas no início do atendimento e o cliente deverá ser informado que não nos responsabilizamos por atrasos decorrentes de serviços de terceiros. Garantimos o despacho no prazo combinado</t>
  </si>
  <si>
    <t>ATENDIMENTO</t>
  </si>
  <si>
    <r>
      <t xml:space="preserve">Pagamento através de depósito em conta corrente - </t>
    </r>
    <r>
      <rPr>
        <b/>
        <sz val="10"/>
        <rFont val="Arial"/>
        <family val="2"/>
      </rPr>
      <t>SANTANDER - AG 4533 - C/C 130005208 Favorecido: Luz e Forma Comércio e Decorações Ltda CNPJ 02.742.361/0002-10</t>
    </r>
  </si>
  <si>
    <t>TIPO DE VENDA</t>
  </si>
  <si>
    <t>TOTAL ST</t>
  </si>
  <si>
    <t>TOTAL DE PRODUTOS</t>
  </si>
  <si>
    <t>ST/FRETE/OUTRO</t>
  </si>
  <si>
    <t>TABELA DE SUBSTITUIÇÃO TRIBUTÁRIA QUANDO HOUVER</t>
  </si>
  <si>
    <t>VENCIMENTOS &gt;&gt;&gt;&gt;</t>
  </si>
  <si>
    <t>Izali Ines Heringer Coelho</t>
  </si>
  <si>
    <t>25966-070</t>
  </si>
  <si>
    <t>548.375.887-00</t>
  </si>
  <si>
    <t>Estrada do Ebano, 301, casa</t>
  </si>
  <si>
    <t>Quebra Frascos</t>
  </si>
  <si>
    <t>Teresópolis</t>
  </si>
  <si>
    <t>(21) 2641-9915/ (21) 98892-9915</t>
  </si>
  <si>
    <t>izacoelhp@gmail.com</t>
  </si>
  <si>
    <t>Vela com enfeites produzida em estrutura metálica e mangueira luminosa</t>
  </si>
  <si>
    <t>Vela com enfeites produzida em estrutura metálica e mangueira luminosa. Aplicação de mangueiras de LED com movimentos e Strobos</t>
  </si>
  <si>
    <t>Vela com enfeites produzida em estrutura metálica e mangueira luminosa. Aplicação de mangueiras de LED com movimentos</t>
  </si>
  <si>
    <t>Vela com enfeites produzida em estrutura metálica e mangueira luminosa. Aplicação de Strobos</t>
  </si>
  <si>
    <t>Vela com enfeites produzida em estrutura metálica e mangueira de LED</t>
  </si>
  <si>
    <t>Vela com enfeites produzida em estrutura metálica e mangueira luminosa. Preenchimento da figura com lâmpadas de LED.</t>
  </si>
  <si>
    <t>Papai Noel com sino e estrela produzido em estrutura metálica e mangueira luminosa</t>
  </si>
  <si>
    <t>Papai Noel com sino e estrela produzido em estrutura metálica e mangueira luminosa. Aplicação de mangueiras de LED com movimentos e Strobos</t>
  </si>
  <si>
    <t>Papai Noel com sino e estrela produzido em estrutura metálica e mangueira luminosa. Aplicação de mangueiras de LED com movimentos</t>
  </si>
  <si>
    <t>Papai Noel com sino e estrela produzido em estrutura metálica e mangueira luminosa. Aplicação de Strobos</t>
  </si>
  <si>
    <t>Papai Noel com sino e estrela produzido em estrutura metálica e mangueira de LED</t>
  </si>
  <si>
    <t>Papai Noel com sino e estrela produzido em estrutura metálica e mangueira luminosa. Preenchimento da figura com lâmpadas de LED.</t>
  </si>
  <si>
    <t>Luminária com arabescos produzida em estrutura metálica e mangueira luminosa. Aplicação de mangueiras de LED com movimentos</t>
  </si>
  <si>
    <t>Luminária com arabescos produzida em estrutura metálica e mangueira luminosa. Preenchimento da figura com lâmpadas de LED.</t>
  </si>
  <si>
    <t>Laço com bolas produzido em estrutura metálica e mangueira luminosa</t>
  </si>
  <si>
    <t>Laço com bolas produzido em estrutura metálica e mangueira luminosa. Aplicação de mangueiras de LED com movimentos e Strobos</t>
  </si>
  <si>
    <t>Laço com bolas produzido em estrutura metálica e mangueira luminosa. Aplicação de mangueiras de LED com movimentos</t>
  </si>
  <si>
    <t>Laço com bolas produzido em estrutura metálica e mangueira luminosa. Aplicação de Strobos</t>
  </si>
  <si>
    <t>Laço com bolas produzido em estrutura metálica e mangueira de LED</t>
  </si>
  <si>
    <t>Laço com bolas produzido em estrutura metálica e mangueira luminosa. Preenchimento da figura com lâmpadas de LED.</t>
  </si>
  <si>
    <t>Cordão com sinos e folhas produzido em estrutura metálica e mangueira luminosa</t>
  </si>
  <si>
    <t>Cordão com sinos e folhas produzido em estrutura metálica e mangueira luminosa. Aplicação de mangueiras de LED com movimentos e Strobos</t>
  </si>
  <si>
    <t>Cordão com sinos e folhas produzido em estrutura metálica e mangueira luminosa. Aplicação de mangueiras de LED com movimentos</t>
  </si>
  <si>
    <t>Cordão com sinos e folhas produzido em estrutura metálica e mangueira luminosa. Aplicação de Strobos</t>
  </si>
  <si>
    <t>Cordão com sinos e folhas produzido em estrutura metálica e mangueira de LED</t>
  </si>
  <si>
    <t>Cordão com sinos e folhas produzido em estrutura metálica e mangueira luminosa. Preenchimento da figura com lâmpadas de LED.</t>
  </si>
  <si>
    <t>Anjo com trombeta produzido em estrutura metálica e mangueira luminosa. Aplicação de mangueiras de LED com movimentos</t>
  </si>
  <si>
    <t>Anjo com trombeta produzido em estrutura metálica e mangueira luminosa. Preenchimento da figura com lâmpadas de LED.</t>
  </si>
  <si>
    <t>Lua e estrelas produzidas em estrutura metálica e mangueira luminosa. Aplicação de mangueiras de LED com movimentos</t>
  </si>
  <si>
    <t>Lua e estrelas produzidas em estrutura metálica e mangueira luminosa. Preenchimento da figura com lâmpadas de LED.</t>
  </si>
  <si>
    <t>Cometas entrelaçados produzidos em estrutura metálica e mangueira luminosa</t>
  </si>
  <si>
    <t>Cometas entrelaçados produzidos em estrutura metálica e mangueira luminosa. Aplicação de mangueiras de LED com movimentos e Strobos</t>
  </si>
  <si>
    <t>Cometas entrelaçados produzidos em estrutura metálica e mangueira luminosa. Aplicação de mangueiras de LED com movimentos</t>
  </si>
  <si>
    <t>Cometas entrelaçados produzidos em estrutura metálica e mangueira luminosa. Aplicação de Strobos</t>
  </si>
  <si>
    <t>Cometas entrelaçados produzidos em estrutura metálica e mangueira de LED</t>
  </si>
  <si>
    <t>Cometas entrelaçados produzidos em estrutura metálica e mangueira luminosa. Preenchimento da figura com lâmpadas de LED.</t>
  </si>
  <si>
    <t>Meia árvore de natal com bolas produzida em estrutura metálica e mangueira luminosa</t>
  </si>
  <si>
    <t>Meia árvore de natal com bolas produzida em estrutura metálica e mangueira luminosa. Aplicação de mangueiras de LED com movimentos e Strobos</t>
  </si>
  <si>
    <t>Meia árvore de natal com bolas produzida em estrutura metálica e mangueira luminosa. Aplicação de mangueiras de LED com movimentos</t>
  </si>
  <si>
    <t>Meia árvore de natal com bolas produzida em estrutura metálica e mangueira luminosa. Aplicação de Strobos</t>
  </si>
  <si>
    <t>Meia árvore de natal com bolas produzida em estrutura metálica e mangueira de LED</t>
  </si>
  <si>
    <t>Meia árvore de natal com bolas produzida em estrutura metálica e mangueira luminosa. Preenchimento da figura com lâmpadas de LED.</t>
  </si>
  <si>
    <t>Conjunto de seis estrelas produzido em estrutura metálica e mangueira luminosa</t>
  </si>
  <si>
    <t>Conjunto de seis estrelas produzido em estrutura metálica e mangueira luminosa. Aplicação de mangueiras de LED com movimentos e Strobos</t>
  </si>
  <si>
    <t>Conjunto de seis estrelas produzido em estrutura metálica e mangueira luminosa. Aplicação de mangueiras de LED com movimentos</t>
  </si>
  <si>
    <t>Conjunto de seis estrelas produzido em estrutura metálica e mangueira luminosa. Aplicação de Strobos</t>
  </si>
  <si>
    <t>Conjunto de seis estrelas produzido em estrutura metálica e mangueira de LED</t>
  </si>
  <si>
    <t>Conjunto de seis estrelas produzido em estrutura metálica e mangueira luminosa. Preenchimento da figura com lâmpadas de LED.</t>
  </si>
  <si>
    <t>Estrela com arabescos produzida em estrutura metálica e mangueira luminosa. Preenchimento da figura com lâmpadas de LED.</t>
  </si>
  <si>
    <t>Bolas com arabescos produzidas em estrutura metálica e mangueira luminosa</t>
  </si>
  <si>
    <t>Bolas com arabescos produzidas em estrutura metálica e mangueira luminosa. Aplicação de mangueiras de LED com movimentos e Strobos</t>
  </si>
  <si>
    <t>Bolas com arabescos produzidas em estrutura metálica e mangueira luminosa. Aplicação de mangueiras de LED com movimentos</t>
  </si>
  <si>
    <t>Bolas com arabescos produzidas em estrutura metálica e mangueira luminosa. Aplicação de Strobos</t>
  </si>
  <si>
    <t>Bolas com arabescos produzidas em estrutura metálica e mangueira de LED</t>
  </si>
  <si>
    <t>Bolas com arabescos produzidas em estrutura metálica e mangueira luminosa. Preenchimento da figura com lâmpadas de LED.</t>
  </si>
  <si>
    <t>Chuva de estrelas com arabescos produzidas em estrutura metálica e mangueira luminosa</t>
  </si>
  <si>
    <t>Chuva de estrelas com arabescos produzidas em estrutura metálica e mangueira luminosa.Aplicação de mangueiras de LED com movimentos e Strobos</t>
  </si>
  <si>
    <t>Chuva de estrelas com arabescos produzidas em estrutura metálica e mangueira luminosa.Aplicação de mangueiras de LED com movimentos</t>
  </si>
  <si>
    <t>Chuva de estrelas com arabescos produzidas em estrutura metálica e mangueira luminosa.Aplicação de Strobos</t>
  </si>
  <si>
    <t>Chuva de estrelas com arabescos produzidas em estrutura metálica e mangueira de LED</t>
  </si>
  <si>
    <t>Chuva de estrelas com arabescos produzidas em estrutura metálica e mangueira luminosa. Preenchimento da figura com lâmpadas de LED.</t>
  </si>
  <si>
    <t>Palmeira de estrelas produzida em estrutura metálica e mangueira luminosa</t>
  </si>
  <si>
    <t>Palmeira de estrelas produzida em estrutura metálica e mangueira luminosa.Aplicação de mangueiras de LED com movimentos e Strobos</t>
  </si>
  <si>
    <t>Palmeira de estrelas produzida em estrutura metálica e mangueira luminosa.Aplicação de mangueiras de LED com movimentos</t>
  </si>
  <si>
    <t>Palmeira de estrelas produzida em estrutura metálica e mangueira luminosa.Aplicação de Strobos</t>
  </si>
  <si>
    <t>Palmeira de estrelas produzida em estrutura metálica e mangueira de LED</t>
  </si>
  <si>
    <t>Palmeira de estrelas produzida em estrutura metálica e mangueira luminosa. Preenchimento da figura com lâmpadas de LED.</t>
  </si>
  <si>
    <t>Estrelas com arabescos produzidas em estrutura metálica e mangueira luminosa. Preenchimento da figura com lâmpadas de LED.</t>
  </si>
  <si>
    <t>Estrelas com raios produzidas em estrutura metálica e mangueira luminosa</t>
  </si>
  <si>
    <t>Estrelas com raios produzidas em estrutura metálica e mangueira luminosa. Aplicação de mangueiras de LED com movimentos e Strobos</t>
  </si>
  <si>
    <t>Estrelas com raios produzidas em estrutura metálica e mangueira luminosa. Aplicação de mangueiras de LED com movimentos</t>
  </si>
  <si>
    <t>Estrelas com raios produzidas em estrutura metálica e mangueira luminosa. Aplicação de Strobos</t>
  </si>
  <si>
    <t>Estrelas com raios produzidas em estrutura metálica e mangueira de LED</t>
  </si>
  <si>
    <t>Estrelas com raios produzidas em estrutura metálica e mangueira luminosa. Preenchimento da figura com lâmpadas de LED.</t>
  </si>
  <si>
    <t>Cometa produzido em estrutura metálica e mangueira luminosa. Aplicação de mangueiras de LED com movimentos</t>
  </si>
  <si>
    <t>Cometa produzido em estrutura metálica e mangueira luminosa. Preenchimento da figura com lâmpadas de LED.</t>
  </si>
  <si>
    <t>Bola com arabescos produzida em estrutura metálica e mangueira luminosa</t>
  </si>
  <si>
    <t>Bola com arabescos produzida em estrutura metálica e mangueira luminosa. Aplicação de mangueiras de LED com movimentos e Strobos</t>
  </si>
  <si>
    <t>Bola com arabescos produzida em estrutura metálica e mangueira luminosa. Aplicação de mangueiras de LED com movimentos</t>
  </si>
  <si>
    <t>Bola com arabescos produzida em estrutura metálica e mangueira luminosa. Aplicação de Strobos</t>
  </si>
  <si>
    <t>Bola com arabescos produzida em estrutura metálica e mangueira de LED</t>
  </si>
  <si>
    <t>Papai Noel produzido em estrutura metálica e mangueira luminosa. Preenchimento da figura com lâmpadas de LED.</t>
  </si>
  <si>
    <t xml:space="preserve">Arabescos produzidos em estrutura metálica, mangueira luminosa e bolas tridimensionais em rotomoldagem. </t>
  </si>
  <si>
    <t>Arabescos produzidos em estrutura metálica, mangueira luminosa e bolas tridimensionais em rotomoldagem. Aplicação de Strobos</t>
  </si>
  <si>
    <t xml:space="preserve">Arabescos produzidos em estrutura metálica, mangueira de LED e bolas tridimensionais em rotomoldagem. </t>
  </si>
  <si>
    <t>Conjunto de seis estrelas produzido em estrutura metálica, mangueira luminosa e estrelas tridimensionais em rotomoldagem.</t>
  </si>
  <si>
    <t>Conjunto de seis estrelas produzido em estrutura metálica, mangueira luminosa e estrelas tridimensionais em rotomoldagem. Aplicação de mangueiras de LED com movimentos e Strobos</t>
  </si>
  <si>
    <t>Conjunto de seis estrelas produzido em estrutura metálica, mangueira luminosa e estrelas tridimensionais em rotomoldagem. Aplicação de mangueiras de LED com movimentos</t>
  </si>
  <si>
    <t>Conjunto de seis estrelas produzido em estrutura metálica, mangueira luminosa e estrelas tridimensionais em rotomoldagem. Aplicação de Strobos</t>
  </si>
  <si>
    <t>Conjunto de seis estrelas produzido em estrutura metálica, mangueira de LED e estrelas tridimensionais em rotomoldagem.</t>
  </si>
  <si>
    <t>Conjunto de seis estrelas produzido em estrutura metálica, mangueira luminosa e estrelas tridimensionais em rotomoldagem. Preenchimento da figura com lâmpadas de LED.</t>
  </si>
  <si>
    <t xml:space="preserve">Arabescos com estrelas produzidos em estrutura metálica, mangueira luminosa e estrelas tridimensionais em rotomoldagem. </t>
  </si>
  <si>
    <t>Arabescos com estrelas produzidos em estrutura metálica,  mangueira luminosa e estrelas tridimensionais em rotomoldagem. Aplicação de mangueiras de LED com movimentos e Strobos</t>
  </si>
  <si>
    <t>Arabescos com estrelas produzidos em estrutura metálica,  mangueira luminosa e estrelas tridimensionais em rotomoldagem. Aplicação de mangueiras de LED com movimentos.</t>
  </si>
  <si>
    <t>Arabescos com estrelas produzidos em estrutura metálica,  mangueira luminosa e estrelas tridimensionais em rotomoldagem. Aplicação de Strobos</t>
  </si>
  <si>
    <t xml:space="preserve">Arabescos com estrelas produzidos em estrutura metálica,  mangueira de LED e estrelas tridimensionais em rotomoldagem. </t>
  </si>
  <si>
    <t>Arabescos com estrelas produzidos em estrutura metálica,  mangueira luminosa e estrelas tridimensionais em rotomoldagem.  Preenchimento da figura com lâmpadas de LED.</t>
  </si>
  <si>
    <t>Arabescos produzidos em estrutura metálica, mangueira luminosa e conjuntos de LED com movimentos snowfall</t>
  </si>
  <si>
    <t>Arabescos produzidos em estrutura metálica, mangueira luminosa e conjuntos de LED com movimentos snowfall. Aplicação de mangueiras de LED com movimentos e Strobos</t>
  </si>
  <si>
    <t>Arabescos produzidos em estrutura metálica, mangueira luminosa e conjuntos de LED com movimentos snowfall. Aplicação de mangueiras de LED com movimentos.</t>
  </si>
  <si>
    <t>Arabescos produzidos em estrutura metálica, mangueira luminosa e conjuntos de LED com movimentos snowfall. Aplicação de Strobos</t>
  </si>
  <si>
    <t xml:space="preserve">Arabescos produzidos em estrutura metálica, mangueira de LED e conjuntos de LED com movimentos snowfall. </t>
  </si>
  <si>
    <t>Bola com arabescos produzida em estrutura metálica e mangueira luminosa.  Preenchimento da figura com lâmpadas de LED.</t>
  </si>
  <si>
    <t>Conjunto de estrelas com pingente produzido em estrutura metálica e mangueira luminosa</t>
  </si>
  <si>
    <t>Conjunto de estrelas com pingente produzido em estrutura metálica e mangueira luminosa. Aplicação de mangueiras de LED com movimentos e Strobos</t>
  </si>
  <si>
    <t>Conjunto de estrelas com pingente produzido em estrutura metálica e mangueira luminosa. Aplicação de mangueiras de LED com movimentos</t>
  </si>
  <si>
    <t>Conjunto de estrelas com pingente produzido em estrutura metálica e mangueira luminosa. Aplicação de Strobos</t>
  </si>
  <si>
    <t>Conjunto de estrelas com pingente produzido em estrutura metálica e mangueira de LED</t>
  </si>
  <si>
    <t>Conjunto de estrelas com pingente produzido em estrutura metálica e mangueira luminosa.  Preenchimento da figura com lâmpadas de LED.</t>
  </si>
  <si>
    <t>Arabescos com estrela produzidos em estrutura metálica e mangueira luminosa</t>
  </si>
  <si>
    <t>Arabescos com estrela produzidos em estrutura metálica e mangueira luminosa. Aplicação de mangueiras de LED com movimentos e Strobos</t>
  </si>
  <si>
    <t>Arabescos com estrela produzidos em estrutura metálica e mangueira luminosa. Aplicação de mangueiras de LED com movimentos</t>
  </si>
  <si>
    <t>Arabescos com estrela produzidos em estrutura metálica e mangueira luminosa. Aplicação de Strobos</t>
  </si>
  <si>
    <t>Arabescos com estrela produzidos em estrutura metálica e mangueira de LED</t>
  </si>
  <si>
    <t>Arabescos com estrela produzidos em estrutura metálica e mangueira luminosa.  Preenchimento da figura com lâmpadas de LED.</t>
  </si>
  <si>
    <t>Cometas  produzidos em estrutura metálica e mangueira luminosa</t>
  </si>
  <si>
    <t>Cometas  produzidos em estrutura metálica e mangueira luminosa. Aplicação de mangueiras de LED com movimentos e Strobos</t>
  </si>
  <si>
    <t>Cometas  produzidos em estrutura metálica e mangueira luminosa. Aplicação de mangueiras de LED com movimentos</t>
  </si>
  <si>
    <t>Cometas  produzidos em estrutura metálica e mangueira luminosa. Aplicação de Strobos</t>
  </si>
  <si>
    <t>Cometas  produzidos em estrutura metálica e mangueira de LED</t>
  </si>
  <si>
    <t>Cometas  produzidos em estrutura metálica e mangueira luminosa. Preenchimento da figura com lâmpadas de LED.</t>
  </si>
  <si>
    <t>Papai Noel trenó e renas produzidos em estrutura metálica e mangueira luminosa</t>
  </si>
  <si>
    <t>Papai Noel trenó e renas  produzidos em estrutura metálica e mangueira luminosa. Aplicação de mangueiras de LED com movimentos e Strobos</t>
  </si>
  <si>
    <t>Papai Noel trenó e renas  produzidos em estrutura metálica e mangueira luminosa. Aplicação de mangueiras de LED com movimentos</t>
  </si>
  <si>
    <t>Papai Noel trenó e renas produzidos em estrutura metálica e mangueira luminosa. Aplicação de Strobos</t>
  </si>
  <si>
    <t>Papai Noel trenó e renas  produzidos em estrutura metálica e mangueira de LED</t>
  </si>
  <si>
    <t>Papai Noel trenó e renas  produzidos em estrutura metálica e mangueira luminosa. Preenchimento da figura com lâmpadas de LED.</t>
  </si>
  <si>
    <t>Chuva de estrelas produzidas em estrutura metálica e mangueira luminosa</t>
  </si>
  <si>
    <t>Chuva de estrelas produzidas em estrutura metálica e mangueira luminosa. Aplicação de mangueiras de LED com movimentos e Strobos</t>
  </si>
  <si>
    <t>Chuva de estrelas produzidas em estrutura metálica e mangueira luminosa. Aplicação de mangueiras de LED com movimentos</t>
  </si>
  <si>
    <t>Chuva de estrelas produzidas em estrutura metálica e mangueira luminosa. Aplicação de Strobos</t>
  </si>
  <si>
    <t>Chuva de estrelas  produzidas em estrutura metálica e mangueira de LED</t>
  </si>
  <si>
    <t>Chuva de estrelas  produzidas em estrutura metálica e mangueira luminosa. Preenchimento da figura com lâmpadas de LED.</t>
  </si>
  <si>
    <t>Estrela com raios e arabescos produzida em estrutura metálica e mangueira luminosa</t>
  </si>
  <si>
    <t>Estrela com raios e arabescos produzida em estrutura metálica e mangueira luminosa. Aplicação de mangueiras de LED com movimentos e Strobos</t>
  </si>
  <si>
    <t>Estrela com raios e arabescos produzida em estrutura metálica e mangueira luminosa. Aplicação de mangueiras de LED com movimentos</t>
  </si>
  <si>
    <t>Estrela com raios e arabescos produzida em estrutura metálica e mangueira luminosa. Aplicação de Strobos</t>
  </si>
  <si>
    <t>Estrela com raios e arabescos  produzida em estrutura metálica e mangueira de LED</t>
  </si>
  <si>
    <t>Estrela com raios e arabescos  produzida em estrutura metálica e mangueira luminosa. Preenchimento da figura com lâmpadas de LED.</t>
  </si>
  <si>
    <t>Estrela com arabescos  produzida em estrutura metálica e mangueira de LED</t>
  </si>
  <si>
    <t>Estrela com arabescos  produzida em estrutura metálica e mangueira luminosa. Preenchimento da figura com lâmpadas de LED.</t>
  </si>
  <si>
    <t>Estrela com raios produzida em estrutura metálica e mangueira luminosa</t>
  </si>
  <si>
    <t>Estrela com raios produzida em estrutura metálica e mangueira luminosa. Aplicação de mangueiras de LED com movimentos e Strobos</t>
  </si>
  <si>
    <t>Estrela com raios produzida em estrutura metálica e mangueira luminosa. Aplicação de mangueiras de LED com movimentos</t>
  </si>
  <si>
    <t>Estrela com raios produzida em estrutura metálica e mangueira luminosa. Aplicação de Strobos</t>
  </si>
  <si>
    <t>Estrela com raios  produzida em estrutura metálica e mangueira de LED</t>
  </si>
  <si>
    <t>Estrela com raios produzida em estrutura metálica e mangueira luminosa. Preenchimento da figura com lâmpadas de LED.</t>
  </si>
  <si>
    <t>Conjunto de sete estrelas produzido em estrutura metálica e mangueira luminosa</t>
  </si>
  <si>
    <t>Conjunto de sete estrelas produzido em estrutura metálica e mangueira luminosa. Aplicação de mangueiras de LED com movimentos e Strobos</t>
  </si>
  <si>
    <t>Conjunto de sete estrelas produzido em estrutura metálica e mangueira luminosa. Aplicação de mangueiras de LED com movimentos</t>
  </si>
  <si>
    <t>Conjunto de sete estrelas produzido em estrutura metálica e mangueira luminosa. Aplicação de Strobos</t>
  </si>
  <si>
    <t>Conjunto de sete estrelas  produzido em estrutura metálica e mangueira de LED</t>
  </si>
  <si>
    <t>Conjunto de sete estrelas produzido em estrutura metálica e mangueira luminosa. Preenchimento da figura com lâmpadas de LED.</t>
  </si>
  <si>
    <t>Cordão com bolas  produzido em estrutura metálica e mangueira de LED</t>
  </si>
  <si>
    <t>Cordão com bolas produzido em estrutura metálica e mangueira luminosa. Preenchimento da figura com lâmpadas de LED</t>
  </si>
  <si>
    <t xml:space="preserve">Arabescos produzidos em estrutura metálica, mangueira luminosa e estrelas tridimensionais em rotomoldagem. </t>
  </si>
  <si>
    <t>Arabescos produzidos em estrutura metálica,  mangueira luminosa e estrelas tridimensionais em rotomoldagem. Aplicação de mangueiras de LED com movimentos e Strobos</t>
  </si>
  <si>
    <t>Arabescos produzidos em estrutura metálica,  mangueira luminosa e estrelas tridimensionais em rotomoldagem. Aplicação de mangueiras de LED com movimentos.</t>
  </si>
  <si>
    <t>Arabescos produzidos em estrutura metálica,  mangueira luminosa e estrelas tridimensionais em rotomoldagem. Aplicação de Strobos</t>
  </si>
  <si>
    <t xml:space="preserve">Arabescos produzidos em estrutura metálica,  mangueira de LED e estrelas tridimensionais em rotomoldagem. </t>
  </si>
  <si>
    <t>Arabescos produzidos em estrutura metálica,  mangueira luminosa e estrelas tridimensionais em rotomoldagem.  Preenchimento da figura com lâmpadas de LED.</t>
  </si>
  <si>
    <t>Estrelas com arabescos  produzidas em estrutura metálica e mangueira de LED</t>
  </si>
  <si>
    <t>Estrelas com arabescos  produzidas em estrutura metálica e mangueira luminosa. Preenchimento da figura com lâmpadas de LED.</t>
  </si>
  <si>
    <t>Estrelas, cometas e arabescos produzidos em estrutura metálica e mangueira luminosa</t>
  </si>
  <si>
    <t>Estrelas, cometas e arabescos produzidos em estrutura metálica e mangueira luminosa. Aplicação de mangueiras de LED com movimentos e Strobos</t>
  </si>
  <si>
    <t>Estrelas, cometas e arabescos produzidos em estrutura metálica e mangueira luminosa. Aplicação de mangueiras de LED com movimentos</t>
  </si>
  <si>
    <t>Estrelas, cometas e arabescos produzidos em estrutura metálica e mangueira luminosa. Aplicação de Strobos</t>
  </si>
  <si>
    <t>Estrelas, cometas e arabescos  produzidos em estrutura metálica e mangueira de LED</t>
  </si>
  <si>
    <t>Estrelas, cometas e arabescos produzidos em estrutura metálica e mangueira luminosa.  Preenchimento da figura com lâmpadas de LED.</t>
  </si>
  <si>
    <t>Estrelas, anjos, cometas e arabescos produzidos em estrutura metálica e mangueira luminosa</t>
  </si>
  <si>
    <t>Estrelas, anjos, cometas e arabescos produzidos em estrutura metálica e mangueira luminosa. Aplicação de mangueiras de LED com movimentos e Strobos</t>
  </si>
  <si>
    <t>Estrelas, anjos, cometas e arabescos produzidos em estrutura metálica e mangueira luminosa. Aplicação de mangueiras de LED com movimentos</t>
  </si>
  <si>
    <t>Estrelas, anjos, cometas e arabescos produzidos em estrutura metálica e mangueira luminosa. Aplicação de Strobos</t>
  </si>
  <si>
    <t>Estrelas, anjos, cometas e arabescos  produzidos em estrutura metálica e mangueira de LED</t>
  </si>
  <si>
    <t>Estrelas, anjos, cometas e arabescos produzidos em estrutura metálica e mangueira luminosa.  Preenchimento da figura com lâmpadas de LED.</t>
  </si>
  <si>
    <t>Papai Noel, trenó, renas e arabescos produzidos em estrutura metálica e mangueira luminosa</t>
  </si>
  <si>
    <t>Papai Noel, trenó, renas e arabescos produzidos em estrutura metálica e mangueira luminosa. Aplicação de mangueiras de LED com movimentos e Strobos</t>
  </si>
  <si>
    <t>Papai Noel, trenó, renas e arabescos produzidos em estrutura metálica e mangueira luminosa. Aplicação de mangueiras de LED com movimentos</t>
  </si>
  <si>
    <t>Papai Noel, trenó, renas e arabescos produzidos em estrutura metálica e mangueira luminosa. Aplicação de Strobos</t>
  </si>
  <si>
    <t>Papai Noel, trenó, renas e arabescos  produzidos em estrutura metálica e mangueira de LED</t>
  </si>
  <si>
    <t>Papai Noel, trenó, renas e arabescos produzidos em estrutura metálica e mangueira luminosa.  Preenchimento da figura com lâmpadas de LED.</t>
  </si>
  <si>
    <t>Estrelas, sinos, cometas e arabescos produzidos em estrutura metálica e mangueira luminosa</t>
  </si>
  <si>
    <t>Estrelas, sinos, cometas e arabescos produzidos em estrutura metálica e mangueira luminosa. Aplicação de mangueiras de LED com movimentos e Strobos</t>
  </si>
  <si>
    <t>Estrelas, sinos, cometas e arabescos produzidos em estrutura metálica e mangueira luminosa. Aplicação de mangueiras de LED com movimentos</t>
  </si>
  <si>
    <t>Estrelas, sinos, cometas e arabescos produzidos em estrutura metálica e mangueira luminosa. Aplicação de Strobos</t>
  </si>
  <si>
    <t>Estrelas, sinos, cometas e arabescos  produzidos em estrutura metálica e mangueira de LED</t>
  </si>
  <si>
    <t>Estrelas, sinos, cometas e arabescos produzidos em estrutura metálica e mangueira luminosa.  Preenchimento da figura com lâmpadas de LED.</t>
  </si>
  <si>
    <t>Caixa de presente produzida em estrutura metálica e mangueira luminosa. Aplicação de mangueiras de LED com movimentos</t>
  </si>
  <si>
    <t>Caixa de presente  produzida em estrutura metálica e mangueira de LED</t>
  </si>
  <si>
    <t>Caixa de presente produzida em estrutura metálica e mangueira luminosa. Preenchimento da figura com lâmpadas de LED.</t>
  </si>
  <si>
    <t>Locomotiva com Papai Noel produzida em estrutura metálica e mangueira luminosa</t>
  </si>
  <si>
    <t>Locomotiva com Papai Noel produzida em estrutura metálica e mangueira luminosa. Aplicação de mangueiras de LED com movimentos e Strobos</t>
  </si>
  <si>
    <t>Locomotiva com Papai Noel produzida em estrutura metálica e mangueira luminosa. Aplicação de mangueiras de LED com movimentos</t>
  </si>
  <si>
    <t>Locomotiva com Papai Noel produzida em estrutura metálica e mangueira luminosa. Aplicação de Strobos</t>
  </si>
  <si>
    <t>Locomotiva com Papai Noel  produzida em estrutura metálica e mangueira de LED</t>
  </si>
  <si>
    <t>Locomotiva com Papai Noel produzida em estrutura metálica e mangueira luminosa. Preenchimento da figura com lâmpadas de LED.</t>
  </si>
  <si>
    <t>Vulcão de estrelas produzido em estrutura metálica e mangueira luminosa</t>
  </si>
  <si>
    <t>Vulcão de estrelas produzido em estrutura metálica e mangueira luminosa. Aplicação de mangueiras de LED com movimentos e Strobos</t>
  </si>
  <si>
    <t>Vulcão de estrelas produzido em estrutura metálica e mangueira luminosa. Aplicação de mangueiras de LED com movimentos</t>
  </si>
  <si>
    <t>Vulcão de estrelas produzido em estrutura metálica e mangueira luminosa. Aplicação de Strobos</t>
  </si>
  <si>
    <t>Vulcão de estrelas  produzido em estrutura metálica e mangueira de LED</t>
  </si>
  <si>
    <t>Vulcão de estrelas produzido em estrutura metálica e mangueira luminosa. Preenchimento da figura com lâmpadas de LED.</t>
  </si>
  <si>
    <t>Papai Noel  produzido em estrutura metálica e mangueira de LED</t>
  </si>
  <si>
    <t>Papai Noel na lua produzido em estrutura metálica e mangueira luminosa</t>
  </si>
  <si>
    <t>Papai Noel na lua produzido em estrutura metálica e mangueira luminosa. Aplicação de mangueiras de LED com movimentos e Strobos</t>
  </si>
  <si>
    <t>Papai Noel na lua produzido em estrutura metálica e mangueira luminosa. Aplicação de mangueiras de LED com movimentos</t>
  </si>
  <si>
    <t>Papai Noel na lua produzido em estrutura metálica e mangueira luminosa. Aplicação de Strobos</t>
  </si>
  <si>
    <t>Papai Noel na lua  produzido em estrutura metálica e mangueira de LED</t>
  </si>
  <si>
    <t>Papai Noel na lua produzido em estrutura metálica e mangueira luminosa. Preenchimento da figura com lâmpadas de LED.</t>
  </si>
  <si>
    <t>Sagrada família produzida em estrutura metálica e mangueira luminosa. Aplicação de mangueiras de LED com movimentos</t>
  </si>
  <si>
    <t>Sagrada família  produzida em estrutura metálica e mangueira de LED</t>
  </si>
  <si>
    <t>Sagrada família produzida em estrutura metálica e mangueira luminosa. Preenchimento da figura com lâmpadas de LED.</t>
  </si>
  <si>
    <t>Pinheiro produzido em estrutura metálica e mangueira luminosa</t>
  </si>
  <si>
    <t>Pinheiro produzido em estrutura metálica e mangueira luminosa. Aplicação de mangueiras de LED com movimentos e Strobos</t>
  </si>
  <si>
    <t>Pinheiro produzido em estrutura metálica e mangueira luminosa. Aplicação de mangueiras de LED com movimentos</t>
  </si>
  <si>
    <t>Pinheiro produzido em estrutura metálica e mangueira luminosa. Aplicação de Strobos</t>
  </si>
  <si>
    <t>Pinheiro  produzido em estrutura metálica e mangueira de LED</t>
  </si>
  <si>
    <t>Pinheiro produzido em estrutura metálica e mangueira luminosa. Preenchimento da figura com lâmpadas de LED.</t>
  </si>
  <si>
    <t>Arabescos  produzidos em estrutura metálica e mangueira de LED</t>
  </si>
  <si>
    <t>Placa Boas Festas produzida em estrutura metálica e mangueira luminosa</t>
  </si>
  <si>
    <t>Placa Boas Festas produzida em estrutura metálica e mangueira luminosa. Aplicação de mangueiras de LED com movimentos e Strobos</t>
  </si>
  <si>
    <t>Placa Boas Festas produzida em estrutura metálica e mangueira luminosa. Aplicação de mangueiras de LED com movimentos</t>
  </si>
  <si>
    <t>Placa Boas Festas produzida em estrutura metálica e mangueira luminosa. Aplicação de Strobos</t>
  </si>
  <si>
    <t>Placa Boas Festas  produzida em estrutura metálica e mangueira de LED</t>
  </si>
  <si>
    <t>Placa Feliz Natal produzida em estrutura metálica e mangueira luminosa</t>
  </si>
  <si>
    <t>Placa Feliz Natal produzida em estrutura metálica e mangueira luminosa. Aplicação de mangueiras de LED com movimentos e Strobos</t>
  </si>
  <si>
    <t>Placa Feliz Natal produzida em estrutura metálica e mangueira luminosa. Aplicação de mangueiras de LED com movimentos</t>
  </si>
  <si>
    <t>Placa Feliz Natal produzida em estrutura metálica e mangueira luminosa. Aplicação de Strobos</t>
  </si>
  <si>
    <t>Placa Feliz Natal  produzida em estrutura metálica e mangueira de LED</t>
  </si>
  <si>
    <t>Fractale produzido em estrutura metálica e mangueira luminosa</t>
  </si>
  <si>
    <t>Fractale produzido em estrutura metálica e mangueira luminosa. Aplicação de mangueiras de LED com movimentos e Strobos</t>
  </si>
  <si>
    <t>Fractale produzido em estrutura metálica e mangueira luminosa. Aplicação de mangueiras de LED com movimentos</t>
  </si>
  <si>
    <t>Fractale produzido em estrutura metálica e mangueira luminosa. Aplicação de Strobos</t>
  </si>
  <si>
    <t>Fractale  produzido em estrutura metálica e mangueira de LED</t>
  </si>
  <si>
    <t>Fractales duplo produzidos em estrutura metálica e mangueira luminosa</t>
  </si>
  <si>
    <t>Fractales duplo produzidos em estrutura metálica e mangueira luminosa. Aplicação de mangueiras de LED com movimentos e Strobos</t>
  </si>
  <si>
    <t>Fractales duplo produzidos em estrutura metálica e mangueira luminosa. Aplicação de mangueiras de LED com movimentos</t>
  </si>
  <si>
    <t>Fractales duplo produzidos em estrutura metálica e mangueira luminosa. Aplicação de Strobos</t>
  </si>
  <si>
    <t>Fractales  duplo produzidos em estrutura metálica e mangueira de LED</t>
  </si>
  <si>
    <t>Fractales duplo produzidos em estrutura metálica e mangueira luminosa. Preenchimento da figura com lâmpadas de LED.</t>
  </si>
  <si>
    <t>Conjunto de bolas, estrelas, arabescos e pingente produzido em estrutura metálica e mangueira luminosa</t>
  </si>
  <si>
    <t>Conjunto de bolas, estrelas, arabescos e pingente produzido em estrutura metálica e mangueira luminosa. Aplicação de mangueiras de LED com movimentos e Strobos</t>
  </si>
  <si>
    <t>Conjunto de bolas, estrelas, arabescos e pingente produzido em estrutura metálica e mangueira luminosa. Aplicação de mangueiras de LED com movimentos</t>
  </si>
  <si>
    <t>Conjunto de bolas, estrelas, arabescos e pingente produzido em estrutura metálica e mangueira luminosa. Aplicação de Strobos</t>
  </si>
  <si>
    <t>Conjunto de bolas, estrelas, arabescos e pingente produzido em estrutura metálica e mangueira de LED</t>
  </si>
  <si>
    <t>Conjunto de bolas, estrelas, arabescos e pingente produzido em estrutura metálica e mangueira luminosa. Preenchimento da figura com lâmpadas de LED.</t>
  </si>
  <si>
    <t>Bola produzida em estrutura metálica e mangueira luminosa</t>
  </si>
  <si>
    <t>Bola produzida em estrutura metálica e mangueira luminosa. Aplicação de mangueiras de LED com movimentos e Strobos</t>
  </si>
  <si>
    <t>Bola produzida em estrutura metálica e mangueira luminosa. Aplicação de mangueiras de LED com movimentos</t>
  </si>
  <si>
    <t>Bola produzida em estrutura metálica e mangueira luminosa. Aplicação de Strobos</t>
  </si>
  <si>
    <t>Bola produzida em estrutura metálica e mangueira de LED</t>
  </si>
  <si>
    <t>Bola produzida em estrutura metálica e mangueira luminosa. Preenchimento da figura com lâmpadas de LED.</t>
  </si>
  <si>
    <t>Pingente produzido em estrutura metálica e mangueira luminosa</t>
  </si>
  <si>
    <t>Pingente produzido em estrutura metálica e mangueira luminosa. Aplicação de mangueiras de LED com movimentos e Strobos</t>
  </si>
  <si>
    <t>Pingente produzido em estrutura metálica e mangueira luminosa. Aplicação de mangueiras de LED com movimentos</t>
  </si>
  <si>
    <t>Pingente produzido em estrutura metálica e mangueira luminosa. Aplicação de Strobos</t>
  </si>
  <si>
    <t>Pingente produzido em estrutura metálica e mangueira de LED</t>
  </si>
  <si>
    <t>Pingente produzido em estrutura metálica e mangueira luminosa. Preenchimento da figura com lâmpadas de LED.</t>
  </si>
  <si>
    <t>Estrela dupla de 8 pontas, produzida em estrutura met. e mangueira luminosa</t>
  </si>
  <si>
    <t>Estrela dupla de 8 pontas produzida em estrutura metálica e mangueira luminosa. Aplicação de mangueiras de LED com movimentos e Strobos</t>
  </si>
  <si>
    <t>Estrela dupla de 8 pontas produzida em estrutura metálica e mangueira luminosa. Aplicação de mangueiras de LED com movimentos</t>
  </si>
  <si>
    <t>Estrela dupla de 8 pontas produzida em estrutura metálica e mangueira luminosa. Aplicação de Strobos</t>
  </si>
  <si>
    <t>Estrela dupla de 8 pontas produzida em estrutura metálica e mangueira de LED</t>
  </si>
  <si>
    <t>Estrela dupla de 8 pontas produzida em estrutura metálica e mangueira luminosa. Preenchimento da figura com lâmpadas de LED.</t>
  </si>
  <si>
    <t>Estrela de 8 pontas, produzida em estrutura met. e mangueira luminosa</t>
  </si>
  <si>
    <t>Estrela de 8 pontas produzida em estrutura metálica e mangueira luminosa. Aplicação de mangueiras de LED com movimentos e Strobos</t>
  </si>
  <si>
    <t>Estrela de 8 pontas produzida em estrutura metálica e mangueira luminosa. Aplicação de mangueiras de LED com movimentos</t>
  </si>
  <si>
    <t>Estrela de 8 pontas produzida em estrutura metálica e mangueira luminosa. Aplicação de Strobos</t>
  </si>
  <si>
    <t>Estrela de 8 pontas produzida em estrutura metálica e mangueira de LED</t>
  </si>
  <si>
    <t>Estrela de 8 pontas produzida em estrutura metálica e mangueira luminosa. Preenchimento da figura com lâmpadas de LED.</t>
  </si>
  <si>
    <t>Estrela de 4 pontas, produzida em estrutura met. e mangueira luminosa</t>
  </si>
  <si>
    <t>Estrela de 4 pontas produzida em estrutura metálica e mangueira luminosa. Aplicação de mangueiras de LED com movimentos e Strobos</t>
  </si>
  <si>
    <t>Estrela de 4 pontas produzida em estrutura metálica e mangueira luminosa. Aplicação de mangueiras de LED com movimentos</t>
  </si>
  <si>
    <t>Estrela de 4 pontas produzida em estrutura metálica e mangueira luminosa. Aplicação de Strobos</t>
  </si>
  <si>
    <t>Estrela de 4 pontas produzida em estrutura metálica e mangueira de LED</t>
  </si>
  <si>
    <t>Estrela de 4 pontas produzida em estrutura metálica e mangueira luminosa. Preenchimento da figura com lâmpadas de LED.</t>
  </si>
  <si>
    <t>Estrela de 6 pontas, produzida em estrutura met. e mangueira luminosa</t>
  </si>
  <si>
    <t>Estrela de 6 pontas produzida em estrutura metálica e mangueira luminosa. Aplicação de mangueiras de LED com movimentos e Strobos</t>
  </si>
  <si>
    <t>Estrela de 6 pontas produzida em estrutura metálica e mangueira luminosa. Aplicação de mangueiras de LED com movimentos</t>
  </si>
  <si>
    <t>Estrela de 6 pontas produzida em estrutura metálica e mangueira luminosa. Aplicação de Strobos</t>
  </si>
  <si>
    <t>Estrela de 6 pontas produzida em estrutura metálica e mangueira de LED</t>
  </si>
  <si>
    <t>Estrela de 6 pontas produzida em estrutura metálica e mangueira luminosa. Preenchimento da figura com lâmpadas de LED.</t>
  </si>
  <si>
    <t>Estrela de 5 pontas, produzida em estrutura met. e mangueira luminosa</t>
  </si>
  <si>
    <t>Estrela de 5 pontas produzida em estrutura metálica e mangueira luminosa. Aplicação de mangueiras de LED com movimentos e Strobos</t>
  </si>
  <si>
    <t>Estrela de 5 pontas produzida em estrutura metálica e mangueira luminosa. Aplicação de mangueiras de LED com movimentos</t>
  </si>
  <si>
    <t>Estrela de 5 pontas produzida em estrutura metálica e mangueira luminosa. Aplicação de Strobos</t>
  </si>
  <si>
    <t>Estrela de 5 pontas produzida em estrutura metálica e mangueira de LED</t>
  </si>
  <si>
    <t>Estrela de 5 pontas produzida em estrutura metálica e mangueira luminosa. Preenchimento da figura com lâmpadas de LED.</t>
  </si>
  <si>
    <t>Fractales produzido em estrutura metálica e mangueira luminosa</t>
  </si>
  <si>
    <t>Fractales produzido em estrutura metálica e mangueira luminosa. Aplicação de mangueiras de LED com movimentos e Strobos</t>
  </si>
  <si>
    <t>Fractales produzido em estrutura metálica e mangueira luminosa. Aplicação de mangueiras de LED com movimentos</t>
  </si>
  <si>
    <t>Fractales produzido em estrutura metálica e mangueira luminosa. Aplicação de Strobos</t>
  </si>
  <si>
    <t>Fractales produzidas em estrutura metálica e mangueira de LED</t>
  </si>
  <si>
    <t>LANÇ. 2014</t>
  </si>
  <si>
    <t>LANÇ. 2015</t>
  </si>
  <si>
    <t>LANÇ. 2013</t>
  </si>
  <si>
    <t>FAVOR CONFERIR O PEDIDO E RETONAR ASSINADO</t>
  </si>
  <si>
    <t>&lt;&lt;&lt;&lt; dados bancários no caso de venda/locação para prefeitura</t>
  </si>
  <si>
    <t>&lt;&lt;&lt;&lt; NÚMERO DO EMPENHO no caso de venda/locação para prefeitura</t>
  </si>
  <si>
    <t>SIMPLES REMESSA</t>
  </si>
  <si>
    <t>REMESSA DE PRODUTO LOCADO</t>
  </si>
  <si>
    <t>DEVOLUÇÃO</t>
  </si>
  <si>
    <t>RETORNO DE PRODUTO LOCADO</t>
  </si>
  <si>
    <t>Faturado para 30dd</t>
  </si>
  <si>
    <t>Pagamento parcelado em 2 vezes</t>
  </si>
  <si>
    <t xml:space="preserve">DESC. </t>
  </si>
  <si>
    <t xml:space="preserve">ACRÉS. </t>
  </si>
  <si>
    <t>Valor unitário principal</t>
  </si>
  <si>
    <t>Arabescos produzidos em estrutura metálica, mangueira luminosa incandescente e mangueiras de LED com movimentos.</t>
  </si>
  <si>
    <t>Arabescos produzidos em estrutura metálica, mangueira luminosa incandescente e mangueiras de LED com movimentos. Aplicação de Strobos</t>
  </si>
  <si>
    <t>D I L U I R</t>
  </si>
  <si>
    <t>Arabescos produzidos em estrutura metálica, mangueira de LED na cor branca e mangueiras de LED com movimentos.</t>
  </si>
  <si>
    <t>Castiçal produzido em estrutura metálica e mangueira luminosa incandescente.</t>
  </si>
  <si>
    <t>Castiçal produzido em estrutura metálica e mangueira luminosa incandescente. Aplicação de mangueiras de LED com movimentos e Strobos.</t>
  </si>
  <si>
    <t>Castiçal produzido em estrutura metálica e mangueira luminosa incandescente. Aplicação de mangueiras de LED com movimentos.</t>
  </si>
  <si>
    <t>Castiçal produzido em estrutura metálica e mangueira luminosa incandescente. Aplicação de strobos.</t>
  </si>
  <si>
    <t>Castiçal produzido em estrutura metálica e mangueira de LED.</t>
  </si>
  <si>
    <t>Castiçal produzido em estrutura metálica e mangueira luminosa incandescente. Preenchimento da figura com lâmpadas de LED.</t>
  </si>
  <si>
    <t>GR73</t>
  </si>
  <si>
    <t>GR71S</t>
  </si>
  <si>
    <t>Fractales produzido em estrutura metálica com pintura branca e lâmpadas de LED branca fio branco.</t>
  </si>
  <si>
    <t>Fractales produzido em estrutura metálica com pintura branca e lâmpadas de LED branca fio branco. Aplicação de strobos.</t>
  </si>
  <si>
    <t>Galhos secos com bolas, produzido em estrutura metálica com pintura branca, mangueira luminosa incasdescente e lâmpadas de LED branca fio branco.</t>
  </si>
  <si>
    <t>GR72S</t>
  </si>
  <si>
    <t>Galhos secos com bolas, produzido em estrutura metálica com pintura branca, mangueira luminosa incasdescente e lâmpadas de LED branca fio branco. Aplicação de strobos.</t>
  </si>
  <si>
    <t>Galhos secos com bolas, produzido em estrutura metálica com pintura branca, mangueira luminosa incasdescente e lâmpadas de LED branca fio branco. Preenchimento com lâmpadas de LED.</t>
  </si>
  <si>
    <t>GR73S</t>
  </si>
  <si>
    <t>Galhos secos com sino, produzido em estrutura metálica com pintura branca, mangueira luminosa incasdescente e lâmpadas de LED branca fio branco.</t>
  </si>
  <si>
    <t>Galhos secos com sino, produzido em estrutura metálica com pintura branca, mangueira luminosa incasdescente e lâmpadas de LED branca fio branco. Preenchimento com lâmpadas de LED.</t>
  </si>
  <si>
    <t>Arabescos produzido em estrutura metálica, mangueira luminosa incandescente e mangueira de LED com movimentos.</t>
  </si>
  <si>
    <t>Arabescos produzido em estrutura metálica, mangueira luminosa incandescente e mangueira de LED com movimentos. Aplicação de strobos.</t>
  </si>
  <si>
    <t>Arabescos produzido em estrutura metálica, mangueira de LED e mangueira de LED com movimentos.</t>
  </si>
  <si>
    <t>Linhas curvas com arabescos, produzida em estrutura metálica e mangueira luminosa incandescente.</t>
  </si>
  <si>
    <t>Linhas curvas com arabescos, produzida em estrutura metálica e mangueira luminosa incandescente.  Aplicação de mangueiras de LED com movimentos e Strobos</t>
  </si>
  <si>
    <t>Linhas curvas com arabescos, produzida em estrutura metálica e mangueira luminosa incandescente.  Aplicação de mangueiras de LED com movimentos.</t>
  </si>
  <si>
    <t>Linhas curvas com arabescos, produzida em estrutura metálica e mangueira luminosa incandescente. Aplicação de strobos.</t>
  </si>
  <si>
    <t>Linhas curvas com arabescos, produzida em estrutura metálica e mangueira de LED.</t>
  </si>
  <si>
    <t>Linhas curvas com arabescos, produzida em estrutura metálica e mangueira luminosa incandescente. Preenchimentos com lâmpadas de LED.</t>
  </si>
  <si>
    <t>Arabescos produzidos em estrutura metálica, mangueira luminosa incandescente,  mangueiras de LED com movimentos e tubo cilíndrico com LEDs em movimentos snowfall.</t>
  </si>
  <si>
    <t>Arabescos produzidos em estrutura metálica, mangueira luminosa incandescente,  mangueiras de LED com movimentos e tubo cilíndrico com LEDs em movimentos snowfall. Aplicação de strobos</t>
  </si>
  <si>
    <t>Arabescos produzidos em estrutura metálica, mangueira de LED na cor branca, mangueiras de LED com movimentos e tubo cilíndrico com LEDs em movimentos snowfall</t>
  </si>
  <si>
    <t>Ramos secos, produzidos em estrutura metálica com pintura branca e conjuntos de LEDs brancos fio branco</t>
  </si>
  <si>
    <t>Ramos secos, produzidos em estrutura metálica com pintura branca e conjuntos de LEDs brancos fio branco. Aplicação de Strobos</t>
  </si>
  <si>
    <t>Arabescos com pingente tridimensional, produzido em estrutura metálica, mangueira luminosa incandescente e tubos cilíndricos com LEDs em movimentos snowfall.</t>
  </si>
  <si>
    <t>Arabescos com pingente tridimensional, produzido em estrutura metálica, mangueira luminosa incandescente e tubos cilíndricos com LEDs em movimentos snowfall. Aplicação de mangueiras de LED com movimentos e Strobos</t>
  </si>
  <si>
    <t>Arabescos com pingente tridimensional, produzido em estrutura metálica, mangueira luminosa incandescente e tubos cilíndricos com LEDs em movimentos snowfall. Aplicação de mangueiras de LED com movimentos.</t>
  </si>
  <si>
    <t>Arabescos com pingente tridimensional, produzido em estrutura metálica, mangueira luminosa incandescente e tubos cilíndricos com LEDs em movimentos snowfall. Aplicação de strobos.</t>
  </si>
  <si>
    <t>Arabescos com pingente tridimensional, produzido em estrutura metálica, mangueira de LED branca e tubos cilíndricos com LEDs em movimentos snowfall.</t>
  </si>
  <si>
    <t>Arabescos com pingente tridimensional, produzido em estrutura metálica, mangueira luminosa incandescente e conjuntos de LED com movimentos snowfall.</t>
  </si>
  <si>
    <t>Arabescos com pingente tridimensional, produzido em estrutura metálica, mangueira luminosa incandescente e tubos cilíndricos com movimentos snowfall. Aplicação de mangueiras de LED com movimentos e Strobos.</t>
  </si>
  <si>
    <t>Arabescos com pingente tridimensional, produzido em estrutura metálica, mangueira luminosa incandescente e tubos cilíndricos com movimentos snowfall. Aplicação de mangueiras de LED com movimentos.</t>
  </si>
  <si>
    <t>Arabescos com pingente tridimensional, produzido em estrutura metálica, mangueira luminosa incandescente e tubos cilíndricos com movimentos snowfall. Aplicação de strobos.</t>
  </si>
  <si>
    <t>Arabescos com pingente tridimensional, produzido em estrutura metálica, mangueira de LED branca e tubos cilíndricos com movimentos snowfall.</t>
  </si>
  <si>
    <t>Arabescos com estrelas de 4 pontas, produzido em estrutura metálica e mangueira luminosa incandescente</t>
  </si>
  <si>
    <t>Arabescos com estrelas de 4 pontas, produzido em estrutura metálica e mangueira luminosa incandescente. Aplicação de mangueiras de LED com movimentos e Strobos</t>
  </si>
  <si>
    <t>Arabescos com estrelas de 4 pontas, produzido em estrutura metálica e mangueira luminosa incandescente. Aplicação de mangueiras de LED com movimentos.</t>
  </si>
  <si>
    <t>Arabescos com estrelas de 4 pontas, produzido em estrutura metálica e mangueira luminosa incandescente. Aplicação de strobos</t>
  </si>
  <si>
    <t>Arabescos com estrelas de 4 pontas, produzido em estrutura metálica e mangueira de LED</t>
  </si>
  <si>
    <t>Arabescos com estrelas de 4 pontas, produzido em estrutura metálica e mangueira luminosa incandescente. Preenchimentos com lâmpadas de LED</t>
  </si>
  <si>
    <t>FJ21M</t>
  </si>
  <si>
    <t>FJ23P</t>
  </si>
  <si>
    <t>FJ23M</t>
  </si>
  <si>
    <t>FJ23G</t>
  </si>
  <si>
    <t>FJ24P</t>
  </si>
  <si>
    <t>FJ24M</t>
  </si>
  <si>
    <t>FJ24G</t>
  </si>
  <si>
    <t>PT49C</t>
  </si>
  <si>
    <t>PT51SM</t>
  </si>
  <si>
    <t>PT51M</t>
  </si>
  <si>
    <t>PT51L</t>
  </si>
  <si>
    <t>Meio pinheiro com linhas duplas, produzido em estrutura metálica, mangueira luminosa incandescente, tubos cilíndricos com LEDs em movimento snowfall e estrela preenchida com lâmpadas de LED.</t>
  </si>
  <si>
    <t>Meio pinheiro com linhas duplas, produzido em estrutura metálica, mangueira luminosa incandescente, tubos cilíndricos com LEDs em movimento snowfall e estrela preenchida com lâmpadas de LED. Aplicação de strobos</t>
  </si>
  <si>
    <t>Meio pinheiro com linhas duplas, produzido em estrutura metálica, mangueira de LED, tubos cilíndricos com LEDs em movimento snowfall e estrela preenchida com lâmpadas de LED.</t>
  </si>
  <si>
    <t>GR66C</t>
  </si>
  <si>
    <t>GR67C</t>
  </si>
  <si>
    <t>GR72L</t>
  </si>
  <si>
    <t>GR73L</t>
  </si>
  <si>
    <t>FJ21</t>
  </si>
  <si>
    <t>FJ22M</t>
  </si>
  <si>
    <t>FJ21SM</t>
  </si>
  <si>
    <t>FJ21S</t>
  </si>
  <si>
    <t>FJ21L</t>
  </si>
  <si>
    <t>FJ21C</t>
  </si>
  <si>
    <t>FJ22MSM</t>
  </si>
  <si>
    <t>FJ22MM</t>
  </si>
  <si>
    <t>FJ22MS</t>
  </si>
  <si>
    <t>FJ22ML</t>
  </si>
  <si>
    <t>FJ22MC</t>
  </si>
  <si>
    <t>FJ22G</t>
  </si>
  <si>
    <t>FJ22GSM</t>
  </si>
  <si>
    <t>FJ22GM</t>
  </si>
  <si>
    <t>FJ22GS</t>
  </si>
  <si>
    <t>FJ22GL</t>
  </si>
  <si>
    <t>FJ22GC</t>
  </si>
  <si>
    <t>FJ23PS</t>
  </si>
  <si>
    <t>FJ23MS</t>
  </si>
  <si>
    <t>FJ23GS</t>
  </si>
  <si>
    <t>FJ24PS</t>
  </si>
  <si>
    <t>FJ24MS</t>
  </si>
  <si>
    <t>FJ24GS</t>
  </si>
  <si>
    <t>VALOR UNIT. ORIGINAL</t>
  </si>
  <si>
    <t>VALOR TOTAL ORIGINAL</t>
  </si>
  <si>
    <t>Cod.</t>
  </si>
  <si>
    <t>Pinheiro de luz, produzido em estrutura metálica com pintura branca e lâmpadas de LED</t>
  </si>
  <si>
    <t>Gangorra natalina com movimento, produzida em fibra de vidro. Acompanha Noel sentado, Renas, duende e pacotes de presentes.</t>
  </si>
  <si>
    <t>Rena em pé, produzida em fibra de vidro</t>
  </si>
  <si>
    <t>Rena sentada, produzida em fibra de vidro</t>
  </si>
  <si>
    <t>Pacote de presente, produzido em fibra de vidro</t>
  </si>
  <si>
    <t>FG123</t>
  </si>
  <si>
    <t>Trio de pacotes de presentes, produzidos em fibra de vidro</t>
  </si>
  <si>
    <t>Dupla de pacotes de presentes, produzidos em fibra de vidro</t>
  </si>
  <si>
    <t>FG124</t>
  </si>
  <si>
    <t>Avião com papai noel, produzido em fibra de vidro</t>
  </si>
  <si>
    <t>FG125</t>
  </si>
  <si>
    <t>Mamãe Noel, produzida em fibra de vidro</t>
  </si>
  <si>
    <t>Burro, produzido em fibra de vidro</t>
  </si>
  <si>
    <t>Camelo, produzido em fibra de vidro</t>
  </si>
  <si>
    <t>TR18</t>
  </si>
  <si>
    <t>RT08</t>
  </si>
  <si>
    <t>Banco em formato de estrela, com iluminação interna, produzido em polietileno.</t>
  </si>
  <si>
    <t>CLMN70</t>
  </si>
  <si>
    <t>CLMN110</t>
  </si>
  <si>
    <t>Cascata com 378 LEDs na cor branco morno, fio branco</t>
  </si>
  <si>
    <t>Cascata com 200 LEDs na cor branco morno, fio branco</t>
  </si>
  <si>
    <t>CM110</t>
  </si>
  <si>
    <t>CM70</t>
  </si>
  <si>
    <t>Cascata com 200 micro lâmpadas incandescentes tipo arroz na cor cristal, fio branco</t>
  </si>
  <si>
    <t>Cascata com 378 micro lâmpadas incandescentes tipo arroz na cor cristal, fio branco</t>
  </si>
  <si>
    <t>FJ13L</t>
  </si>
  <si>
    <t>LE01MNV</t>
  </si>
  <si>
    <t>Conjunto com 100 micro lâmpadas incandescentes tipo arroz na cor cristal</t>
  </si>
  <si>
    <t>Conjunto com 100 bolinhas de 1,5cm em LED RGB com movimento de cores - 220V</t>
  </si>
  <si>
    <t>Conjunto com 100 bolinhas de1,5cm de LED branco - 220V</t>
  </si>
  <si>
    <t>Conjunto com 100 bolinhas de1,5cm de LED branco morno - 220V</t>
  </si>
  <si>
    <t>Tubo snowfall cilíndrico com 30 LEDs brancos, 60cm</t>
  </si>
  <si>
    <t>Conjunto com 6 tubos cilíndrico 30cm, snowfall com 18 LEDs brancos cada tubo- conj. c/ 6</t>
  </si>
  <si>
    <t>Chicote com 160 LEDs vermelhos distribuídos em 7 fios em lamê vermelho - 220V</t>
  </si>
  <si>
    <t>Chicote com 160 LEDs brancos distribuídos em 7 fios em lamê prateado - 220V</t>
  </si>
  <si>
    <t>Chicote com 160 LEDs mornos distribuídos em 7 fios em lamê dourado - 220V</t>
  </si>
  <si>
    <t>Grama em LED, (kit com 20 peças) na cor azul - Bivolt</t>
  </si>
  <si>
    <t>TR18SM</t>
  </si>
  <si>
    <t>TR18M</t>
  </si>
  <si>
    <t>TR18S</t>
  </si>
  <si>
    <t>TR18L</t>
  </si>
  <si>
    <t>TR18C</t>
  </si>
  <si>
    <t>FJ13LP</t>
  </si>
  <si>
    <t>AR23GIR</t>
  </si>
  <si>
    <t>AR23E</t>
  </si>
  <si>
    <t>Pinheiro natalino, produzido em estrutura metálica, galhos de festão aramado, decorado com festão nevado, lâmpadas de LED e bolas de plástico na cor prata. Movimento giratório.</t>
  </si>
  <si>
    <t xml:space="preserve">Pinheiro natalino, produzido em estrutura metálica, galhos de festão aramado, decorado com festão nevado, lâmpadas de LED e bolas de plástico na cor prata. </t>
  </si>
  <si>
    <t>RT126AZ</t>
  </si>
  <si>
    <t>RT126VD</t>
  </si>
  <si>
    <t>RT126VM</t>
  </si>
  <si>
    <t>FG126PPAZ</t>
  </si>
  <si>
    <t>FG126PPAM</t>
  </si>
  <si>
    <t>FG126PPVD</t>
  </si>
  <si>
    <t>FG126PPVM</t>
  </si>
  <si>
    <t>FG126PAZ</t>
  </si>
  <si>
    <t>FG126PAM</t>
  </si>
  <si>
    <t>FG126PVD</t>
  </si>
  <si>
    <t>FG126PVM</t>
  </si>
  <si>
    <t>FG126MAZ</t>
  </si>
  <si>
    <t>FG126MAM</t>
  </si>
  <si>
    <t>FG126MVD</t>
  </si>
  <si>
    <t>FG126MVM</t>
  </si>
  <si>
    <t>FG126GAZ</t>
  </si>
  <si>
    <t>FG126GAM</t>
  </si>
  <si>
    <t>FG126GVD</t>
  </si>
  <si>
    <t>FG126GVM</t>
  </si>
  <si>
    <t>FG126GGAZ</t>
  </si>
  <si>
    <t>FG126GGAM</t>
  </si>
  <si>
    <t>FG126GGVD</t>
  </si>
  <si>
    <t>FG126GGVM</t>
  </si>
  <si>
    <t>FG126PPSAZ</t>
  </si>
  <si>
    <t>FG126PPSAM</t>
  </si>
  <si>
    <t>FG126PPSVD</t>
  </si>
  <si>
    <t>FG126PPSVM</t>
  </si>
  <si>
    <t>FG126PSAZ</t>
  </si>
  <si>
    <t>FG126PSAM</t>
  </si>
  <si>
    <t>FG126PSVD</t>
  </si>
  <si>
    <t>FG126PSVM</t>
  </si>
  <si>
    <t>FG126MSAZ</t>
  </si>
  <si>
    <t>FG126MSAM</t>
  </si>
  <si>
    <t>FG126MSVD</t>
  </si>
  <si>
    <t>FG126MSVM</t>
  </si>
  <si>
    <t>FG126GSAZ</t>
  </si>
  <si>
    <t>FG126GSAM</t>
  </si>
  <si>
    <t>FG126GSVD</t>
  </si>
  <si>
    <t>FG126GSVM</t>
  </si>
  <si>
    <t>FG126GGSAZ</t>
  </si>
  <si>
    <t>FG126GGSAM</t>
  </si>
  <si>
    <t>FG126GGSVD</t>
  </si>
  <si>
    <t>FG126GGSVM</t>
  </si>
  <si>
    <t>Papai Noel, produzido em fibra de vidro</t>
  </si>
  <si>
    <t>LE01AZVDC</t>
  </si>
  <si>
    <t>LE05AZF</t>
  </si>
  <si>
    <t>Metros de mangueira de LED 220V, azul com flashing branco</t>
  </si>
  <si>
    <t>LE05VMF</t>
  </si>
  <si>
    <t>Metros de mangueira de LED 220V, vermelho com flashing branco</t>
  </si>
  <si>
    <t>LE05MNF</t>
  </si>
  <si>
    <t>Metros de mangueira de LED 220V, branco morno com flashing branco</t>
  </si>
  <si>
    <t>LE05VDF</t>
  </si>
  <si>
    <t>Metros de mangueira de LED 220V, verde com flashing branco</t>
  </si>
  <si>
    <t>ARGTBGIR</t>
  </si>
  <si>
    <t>Pinheiro natalino, produzido em estrutura metálica e galhos de festão aramado. Movimento giratório.</t>
  </si>
  <si>
    <t>Pinheiro natalino, produzido em estrutura metálica e galhos de festão aramado.</t>
  </si>
  <si>
    <t>BLL10</t>
  </si>
  <si>
    <t>BLL15</t>
  </si>
  <si>
    <t>BLL30</t>
  </si>
  <si>
    <t>Bola 10cm com LEDs em movimento</t>
  </si>
  <si>
    <t>Bola 15cm com LEDs em movimento</t>
  </si>
  <si>
    <t>Bola 30cm com LEDs em movimento</t>
  </si>
  <si>
    <t>Kim Eventos</t>
  </si>
  <si>
    <t>SL de Paula Festas ME</t>
  </si>
  <si>
    <t>10.289.864/0001-55</t>
  </si>
  <si>
    <t>251109564110</t>
  </si>
  <si>
    <t>Av. Masaichi Kakibara, 830</t>
  </si>
  <si>
    <t>18.301-146</t>
  </si>
  <si>
    <t>15 3542-2588</t>
  </si>
  <si>
    <t>contato@kimeventos.com.br</t>
  </si>
  <si>
    <t>Natalexpo</t>
  </si>
  <si>
    <t>Gisele Garcia</t>
  </si>
  <si>
    <t>AGL Negócios e Eventos Ltda ME</t>
  </si>
  <si>
    <t>12.835.756/0001-30</t>
  </si>
  <si>
    <t>Oswaldo Aranha, 320</t>
  </si>
  <si>
    <t>Santa marta</t>
  </si>
  <si>
    <t>29.046-532</t>
  </si>
  <si>
    <t>27 3215-2558/98809-1692</t>
  </si>
  <si>
    <t>natalexpo@hotmail.com</t>
  </si>
  <si>
    <t>27 98814-6158</t>
  </si>
  <si>
    <t>Gama Shopping</t>
  </si>
  <si>
    <t xml:space="preserve">Junior </t>
  </si>
  <si>
    <t>Condomínio do Gama Shopping</t>
  </si>
  <si>
    <t>02.002.477/0001-31</t>
  </si>
  <si>
    <t>EQ 55/56 Area Esp, 01 Setor central</t>
  </si>
  <si>
    <t>Gama</t>
  </si>
  <si>
    <t>72.405-610</t>
  </si>
  <si>
    <t>61 3385-1522</t>
  </si>
  <si>
    <t>gama.shopping@hotmail.com</t>
  </si>
  <si>
    <t>Sara palma Andreoli EPP</t>
  </si>
  <si>
    <t>Baiuca Papelaria e Presentes</t>
  </si>
  <si>
    <t>02.086.092/0001-08</t>
  </si>
  <si>
    <t>416.039.509.111</t>
  </si>
  <si>
    <t>Rua geraldo Pereira de Barros, 600</t>
  </si>
  <si>
    <t>Lençóis Paulista</t>
  </si>
  <si>
    <t>18.680-020</t>
  </si>
  <si>
    <t>14 3268-7600</t>
  </si>
  <si>
    <t>contato@baiucapapelaria.com.br</t>
  </si>
  <si>
    <t>Giorgia</t>
  </si>
  <si>
    <t>giorgia.ceschini@baiucapapelaria.com.br</t>
  </si>
  <si>
    <t>Sara, Adriana ou Giorgia</t>
  </si>
  <si>
    <t>Bruno Henrique Rosa</t>
  </si>
  <si>
    <t>309.661.288-93</t>
  </si>
  <si>
    <t>14 99737-4919</t>
  </si>
  <si>
    <t>bruno-bhr1@hotmail.com</t>
  </si>
  <si>
    <t>Noemi</t>
  </si>
  <si>
    <t>Vima Sou Presentes</t>
  </si>
  <si>
    <t>Vima Sou Presentes Ltda ME</t>
  </si>
  <si>
    <t>05.425.956/0001-59</t>
  </si>
  <si>
    <t>77493697</t>
  </si>
  <si>
    <t>Rua Velho Campos, 109/A</t>
  </si>
  <si>
    <t>27.910-210</t>
  </si>
  <si>
    <t>22 99955-2238</t>
  </si>
  <si>
    <t>vimasou@gmail.com</t>
  </si>
  <si>
    <t>Oliveira Decor</t>
  </si>
  <si>
    <t>Joelma Machado de Oliveira</t>
  </si>
  <si>
    <t>03.994.437/0001-86</t>
  </si>
  <si>
    <t>109.925.017</t>
  </si>
  <si>
    <t>Rua João Valério, 200 - Vieralves</t>
  </si>
  <si>
    <t>Nsra. Das Graças</t>
  </si>
  <si>
    <t>69.053-140</t>
  </si>
  <si>
    <t>92 3584-3304</t>
  </si>
  <si>
    <t>joelma.machado.oliveira@gmail.com</t>
  </si>
  <si>
    <t>Flávia</t>
  </si>
  <si>
    <t>Condomínio Shopping Prêmio Socorro Ltda</t>
  </si>
  <si>
    <t>Shopping Prêmio</t>
  </si>
  <si>
    <t>14.391.014/0001-98</t>
  </si>
  <si>
    <t xml:space="preserve"> Conj. Marcos Freire I</t>
  </si>
  <si>
    <t xml:space="preserve">Av. Coletora A, S/N </t>
  </si>
  <si>
    <t>Nossa Senhora do Socorro</t>
  </si>
  <si>
    <t>49.160-000</t>
  </si>
  <si>
    <t>79 3279-3050/51</t>
  </si>
  <si>
    <t>lula@shoppingpremio.com.br</t>
  </si>
  <si>
    <t>financeiro3@shoppinpremio.com.br</t>
  </si>
  <si>
    <t>Alberto</t>
  </si>
  <si>
    <t>Dallas Pub</t>
  </si>
  <si>
    <t xml:space="preserve">Alberto Henrique Araujo Fonseca Silveira - ME </t>
  </si>
  <si>
    <t>20.676.279/0001-35</t>
  </si>
  <si>
    <t>alberto_hp2@hotmail.com</t>
  </si>
  <si>
    <t>Arsênio Cardoso, 984</t>
  </si>
  <si>
    <t>Caarapó</t>
  </si>
  <si>
    <t>79.940-000</t>
  </si>
  <si>
    <t>67 9860-7260</t>
  </si>
  <si>
    <t>ESTADO:</t>
  </si>
  <si>
    <t>Nº CAD:</t>
  </si>
  <si>
    <t>Mil Plantas</t>
  </si>
  <si>
    <t>Mil e Uma Flores e Plantas Ltda EPP</t>
  </si>
  <si>
    <t>11.498.196/0001-02</t>
  </si>
  <si>
    <t>148.976.922/116</t>
  </si>
  <si>
    <t>Rua Baumann 1197</t>
  </si>
  <si>
    <t>Vila Leopoldina</t>
  </si>
  <si>
    <t>05.318-000</t>
  </si>
  <si>
    <t>11 3832-1891/3836-3943</t>
  </si>
  <si>
    <t>anderson@milplantas.com.br</t>
  </si>
  <si>
    <t>Cleber</t>
  </si>
  <si>
    <t>cleber@milplantas.com.br</t>
  </si>
  <si>
    <t>RT126BC</t>
  </si>
  <si>
    <t xml:space="preserve">Bola natalina na cor branca, com iluminação interna e adesivo de estrelas, produzida em  Polietileno </t>
  </si>
  <si>
    <t>paysageinteriores@outlook.com</t>
  </si>
  <si>
    <t>Nathália Rosana Cararo Muller</t>
  </si>
  <si>
    <t xml:space="preserve">Rua São Gabriel, 379, Sala </t>
  </si>
  <si>
    <t>Quatro Pontes</t>
  </si>
  <si>
    <t>85.940-000</t>
  </si>
  <si>
    <t>(45) 3279-1143</t>
  </si>
  <si>
    <t>eletropontes@outlook.com</t>
  </si>
  <si>
    <t>HRB Transportes Rápidos Ltda</t>
  </si>
  <si>
    <t xml:space="preserve"> 01.727.044/0019-00</t>
  </si>
  <si>
    <t>47 34678000</t>
  </si>
  <si>
    <t>LANÇ. 2016</t>
  </si>
  <si>
    <t>LANÇ. 2017</t>
  </si>
  <si>
    <t>GR66L</t>
  </si>
  <si>
    <t>GR67SM</t>
  </si>
  <si>
    <t>GR67M</t>
  </si>
  <si>
    <t>GR67L</t>
  </si>
  <si>
    <t>Rivelino Alceu Just</t>
  </si>
  <si>
    <t>(47) 8823-1114 / 3278-1802</t>
  </si>
  <si>
    <t>PIS</t>
  </si>
  <si>
    <t>Dados Bancários</t>
  </si>
  <si>
    <t>PIS 122.494.927-88 Nasc. 23/07/71</t>
  </si>
  <si>
    <t>577.049.299-68</t>
  </si>
  <si>
    <t>Sicredi AG 2602 C/C 14872-5</t>
  </si>
  <si>
    <t>(62) 3278-1100</t>
  </si>
  <si>
    <t>Associação da Casa do Artesão de Garanhuns</t>
  </si>
  <si>
    <t>Neile</t>
  </si>
  <si>
    <t>Casa do Artesão de Garanhuns</t>
  </si>
  <si>
    <t>13.471.652/0001-56</t>
  </si>
  <si>
    <t>Praça Dom Moura, s/n Prédio do Centro Cultural Alfredo Leite Cavalcante</t>
  </si>
  <si>
    <t>Garanhuns</t>
  </si>
  <si>
    <t>55.293-550</t>
  </si>
  <si>
    <t>(87) 3761-9547</t>
  </si>
  <si>
    <t>casadoartesaodegaranhuns@outlook.com</t>
  </si>
  <si>
    <t>Rua João Cruz e Souza 466E</t>
  </si>
  <si>
    <t>Cristo Rei</t>
  </si>
  <si>
    <t>89.810-160</t>
  </si>
  <si>
    <t>ilumicore@hotmail.com</t>
  </si>
  <si>
    <t xml:space="preserve">ESPECIAL </t>
  </si>
  <si>
    <t>Árvore natalina produzida em estrutura metálica e mangueira luminosa. Preenchimento da figura com lâmpadas de LED e aplicação de strobos</t>
  </si>
  <si>
    <t>Eletro Luz Iluminação</t>
  </si>
  <si>
    <t>Eletro Luz Com. De Materiais Elétricos Ltda.</t>
  </si>
  <si>
    <t>76.072.776/0001-89</t>
  </si>
  <si>
    <t>Av. Brasil, 6817</t>
  </si>
  <si>
    <t>85.801-001</t>
  </si>
  <si>
    <t>(45) 3225-1407</t>
  </si>
  <si>
    <t>eletroluzloja@terra.com.br</t>
  </si>
  <si>
    <t>Guirlanda Dakota de 90cm de diâmetro com laço em fibra de vidro, bolas douradas, conjuntos de micro-lâmpadas, e fita de veludo vermelho</t>
  </si>
  <si>
    <t>LA02</t>
  </si>
  <si>
    <t xml:space="preserve">Projetor de longo alcance para efeitos especiais, com 1500w de potência, regulagem até 700W de potência, com disco giratório colorido e temas alusivos ao natal. </t>
  </si>
  <si>
    <t>TOC Negócios</t>
  </si>
  <si>
    <t>Thiago</t>
  </si>
  <si>
    <t>TOC Negócios LTDA - ME</t>
  </si>
  <si>
    <t>26.934.687/0001-26</t>
  </si>
  <si>
    <t>103 Norte, LO 02 NR 56 Sala 06 ED Olimpia</t>
  </si>
  <si>
    <t>Plano Diretor Norte</t>
  </si>
  <si>
    <t>77.001-022</t>
  </si>
  <si>
    <t>(63) 3215-0422/ 9961-3353</t>
  </si>
  <si>
    <t>tocnegocio@gmail.com</t>
  </si>
  <si>
    <t>41000680-40</t>
  </si>
  <si>
    <t/>
  </si>
  <si>
    <t>Bola de plástico  medindo 3cm de diâmetro, com pintura dourada</t>
  </si>
  <si>
    <t>Bola de plástico  medindo 4cm de diâmetro, com pintura dourada</t>
  </si>
  <si>
    <t>Bola de plástico  medindo 5cm de diâmetro, com pintura dourada</t>
  </si>
  <si>
    <t>Bola de plástico  medindo 6cm de diâmetro, com pintura dourada</t>
  </si>
  <si>
    <t>Bola de plástico  medindo 7cm de diâmetro, com pintura dourada</t>
  </si>
  <si>
    <t>Bola de plástico  medindo 8cm de diâmetro, com pintura dourada</t>
  </si>
  <si>
    <t>Bola de plástico  medindo 10cm de diâmetro, com pintura dourada</t>
  </si>
  <si>
    <t>Bola de plástico  medindo 12cm de diâmetro, com pintura dourada</t>
  </si>
  <si>
    <t>Bola de plástico  medindo 14cm de diâmetro, com pintura dourada</t>
  </si>
  <si>
    <t>Bola de plástico  medindo 20cm de diâmetro, com pintura dourada</t>
  </si>
  <si>
    <t>Bola de plástico  medindo 25cm de diâmetro, com pintura dourada</t>
  </si>
  <si>
    <t>Bola de plástico  medindo 30cm de diâmetro, com pintura dourada</t>
  </si>
  <si>
    <t>Bola de plástico  medindo 35cm de diâmetro, com pintura dourada</t>
  </si>
  <si>
    <t>Point Lanches e Sorvetes</t>
  </si>
  <si>
    <t>Ivan</t>
  </si>
  <si>
    <t>Ivan Carlos Schlupp &amp; CIA LTDA ME</t>
  </si>
  <si>
    <t>11.256.271/0001-29</t>
  </si>
  <si>
    <t>255.968.949</t>
  </si>
  <si>
    <t>Al. Aristiliano Ramos, 333, Bl C Sl 102</t>
  </si>
  <si>
    <t>89160-141</t>
  </si>
  <si>
    <t>47 3522-2649</t>
  </si>
  <si>
    <t>nfepointlanchesesorvetes@gmail.com</t>
  </si>
  <si>
    <t>ivancarlosschlupp@gmail.com</t>
  </si>
  <si>
    <t>RT126AM</t>
  </si>
  <si>
    <t>Catia Schlickmann Bittencourt</t>
  </si>
  <si>
    <t>Catia</t>
  </si>
  <si>
    <t>750.656.499-87</t>
  </si>
  <si>
    <t>2.717.612</t>
  </si>
  <si>
    <t>Rua Visconde de Taunay, 1103 (V12)</t>
  </si>
  <si>
    <t>(47) 3032-0200</t>
  </si>
  <si>
    <t>catia@promacal.com.br</t>
  </si>
  <si>
    <t>FJ14MSM</t>
  </si>
  <si>
    <t>FJ14MM</t>
  </si>
  <si>
    <t>FJ14MS</t>
  </si>
  <si>
    <t>FJ14ML</t>
  </si>
  <si>
    <t>MFJ14M</t>
  </si>
  <si>
    <t>MFJ14MSM</t>
  </si>
  <si>
    <t>MFJ14MM</t>
  </si>
  <si>
    <t>MFJ14MS</t>
  </si>
  <si>
    <t>MFJ14ML</t>
  </si>
  <si>
    <t>FJ14G</t>
  </si>
  <si>
    <t>FJ14GSM</t>
  </si>
  <si>
    <t>FJ14GM</t>
  </si>
  <si>
    <t>FJ14GS</t>
  </si>
  <si>
    <t>FJ14GL</t>
  </si>
  <si>
    <t>MFJ14G</t>
  </si>
  <si>
    <t>MFJ14GSM</t>
  </si>
  <si>
    <t>MFJ14GM</t>
  </si>
  <si>
    <t>MFJ14GS</t>
  </si>
  <si>
    <t>MFJ14GL</t>
  </si>
  <si>
    <t>FX10F30</t>
  </si>
  <si>
    <t>FX10F50</t>
  </si>
  <si>
    <t>FX10F70</t>
  </si>
  <si>
    <t>FX10F100</t>
  </si>
  <si>
    <t>Arteval Stands</t>
  </si>
  <si>
    <t>Sebastião Stéfani</t>
  </si>
  <si>
    <t>02.852.759/0001-28</t>
  </si>
  <si>
    <t>254.195.601</t>
  </si>
  <si>
    <t>(47) 3145-2509</t>
  </si>
  <si>
    <t>compras@arteval.com.br</t>
  </si>
  <si>
    <t>Arteval Stands LTDA</t>
  </si>
  <si>
    <t>Ungerer</t>
  </si>
  <si>
    <t>Duílio F. Gumaraes</t>
  </si>
  <si>
    <t>Ungerer Design Prom. E Locação Para Eventos LTDA.</t>
  </si>
  <si>
    <t>32.214.280/0001-27</t>
  </si>
  <si>
    <t>75.905.416</t>
  </si>
  <si>
    <t xml:space="preserve">Rua Tapirape,17 </t>
  </si>
  <si>
    <t xml:space="preserve">Jacare </t>
  </si>
  <si>
    <t>20.975-140</t>
  </si>
  <si>
    <t>(21) 3449-6440</t>
  </si>
  <si>
    <t>kitty.cotrim@hotmail.com</t>
  </si>
  <si>
    <t>guimaraesf@me.com</t>
  </si>
  <si>
    <t>Cegero</t>
  </si>
  <si>
    <t>Adilson Niehues</t>
  </si>
  <si>
    <t>Cooperativa de Eletrecidade de São Ludgero - Cegero</t>
  </si>
  <si>
    <t>86.444.163/0001-89</t>
  </si>
  <si>
    <t>251.953.220</t>
  </si>
  <si>
    <t xml:space="preserve">Rua Padre Auling, 254 </t>
  </si>
  <si>
    <t>São Ludgero</t>
  </si>
  <si>
    <t>(48) 3657-8100</t>
  </si>
  <si>
    <t>Pacote de presente verde pequeno, produzido em fibra de vidro</t>
  </si>
  <si>
    <t>Pacote de presente vermelho pequeno, produzidos em fibra de vidro</t>
  </si>
  <si>
    <t>Pacote de presente azul pequeno, produzidos em fibra de vidro</t>
  </si>
  <si>
    <t>Bolas de natal cor vermelha, sólida e pint. de arabescos, prod. em fibra de vidro</t>
  </si>
  <si>
    <t>Bolas de natal  cor azul, sólida e pint. de arabescos, prod. em fibra de vidro</t>
  </si>
  <si>
    <t>Bolas de natal cor amarela, sólida e pint. de arabescos, prod. em fibra de vidro</t>
  </si>
  <si>
    <t>Bolas de natal cor verde, sólida e pint. de arabescos, prod. em fibra de vidro</t>
  </si>
  <si>
    <t>Bolas de natal cor azul,  sólida e pint. de arabescos, prod. em fibra de vidro</t>
  </si>
  <si>
    <t>Bolas de natal cor azul, sólida e pint. de arabescos, prod. em fibra de vidro</t>
  </si>
  <si>
    <t>Bolas de natal cor verde,sólida e pint. de arabescos, prod. em fibra de vidro</t>
  </si>
  <si>
    <t>Estrela de 5 pontas produzida em fibra de vidro com contorno de mangueira luminosa.</t>
  </si>
  <si>
    <t>FX10F30L</t>
  </si>
  <si>
    <t>Estrela de 5 pontas produzida em fibra de vidro com contorno de mangueira de LED.</t>
  </si>
  <si>
    <t>FX10F50L</t>
  </si>
  <si>
    <t>FX10F70L</t>
  </si>
  <si>
    <t>Estrela de 5 pontas produzida em fibra de vidro com contorno de mangueira em LED.</t>
  </si>
  <si>
    <t>FX10F100L</t>
  </si>
  <si>
    <t>Altair da Graça Braga</t>
  </si>
  <si>
    <t>Altair</t>
  </si>
  <si>
    <t>12.042.764/0001-29</t>
  </si>
  <si>
    <t>Av. Conselheio Julius Arp, 226</t>
  </si>
  <si>
    <t>Nova Frigurgo</t>
  </si>
  <si>
    <t>28620-000</t>
  </si>
  <si>
    <t>(22) 2528-0058</t>
  </si>
  <si>
    <t>djtai_taiproducoes@hotmail.com</t>
  </si>
  <si>
    <t xml:space="preserve">djtai_taiproducoes@hotmail.com </t>
  </si>
  <si>
    <t>GR74</t>
  </si>
  <si>
    <t>GR74SM</t>
  </si>
  <si>
    <t>GR74M</t>
  </si>
  <si>
    <t>GR74S</t>
  </si>
  <si>
    <t>GR74L</t>
  </si>
  <si>
    <t>GR74C</t>
  </si>
  <si>
    <t>Arabescos com bolas produzidos em estrutura metálica e mangueira luminosa</t>
  </si>
  <si>
    <t>Arabescos com bolas produzidos em estrutura metálica e mangueira luminosa. Aplicação de mangueiras de LED com movimentos e Strobos</t>
  </si>
  <si>
    <t>Arabescos com bolas produzidos em estrutura metálica e mangueira luminosa. Aplicação de mangueiras de LED com movimentos.</t>
  </si>
  <si>
    <t>Arabescos com bolas produzidos em estrutura metálica e mangueira luminosa. Aplicação de Strobos</t>
  </si>
  <si>
    <t>Arabescos com bolas produzidos em estrutura metálica e mangueira de LED</t>
  </si>
  <si>
    <t>Arabescos com bolas produzidos em estrutura metálica e mangueira luminosa. Preenchimento da figura com lâmpadas de LED.</t>
  </si>
  <si>
    <t>ARGTBE6</t>
  </si>
  <si>
    <t>ARGTBE9</t>
  </si>
  <si>
    <t>ARGTBE12</t>
  </si>
  <si>
    <t>ARGTBE15</t>
  </si>
  <si>
    <t>Sincomércio São Roque</t>
  </si>
  <si>
    <t>Sylviane Judica</t>
  </si>
  <si>
    <t>Sindicato do Comércio Varejista de São Roque</t>
  </si>
  <si>
    <t>58.987.413/0001-91</t>
  </si>
  <si>
    <t>Rua Mal. Deodoro da Fonseca, 93</t>
  </si>
  <si>
    <t xml:space="preserve">São Roque </t>
  </si>
  <si>
    <t>(11) 4784-9022</t>
  </si>
  <si>
    <t>contato@sincomerciosaoroque.com.br</t>
  </si>
  <si>
    <t>Márcio Feltrin</t>
  </si>
  <si>
    <t>contatosincomerciosaoroque@hotmail.com.br</t>
  </si>
  <si>
    <t>Transportadora Ociani</t>
  </si>
  <si>
    <t>75.785.675/0001-92</t>
  </si>
  <si>
    <t>(47) 3233-6699</t>
  </si>
  <si>
    <t>Chuva de estrelas produzida em estrutura metálica e mangueira luminosa. Preenchimento da figura com lâmpadas de LED e aplicação de strobos</t>
  </si>
  <si>
    <t>GR01CS</t>
  </si>
  <si>
    <t xml:space="preserve">Edson Lira Iluminação </t>
  </si>
  <si>
    <t>Edson Lira Iluminação LTDA - ME</t>
  </si>
  <si>
    <t>15.778.896/0001-01</t>
  </si>
  <si>
    <t>49128701</t>
  </si>
  <si>
    <t>(81) 3535-1095</t>
  </si>
  <si>
    <t>Leylane</t>
  </si>
  <si>
    <t>GRS01VD</t>
  </si>
  <si>
    <t>GRS01VM</t>
  </si>
  <si>
    <t xml:space="preserve">M² de grama sintética verde 12mm </t>
  </si>
  <si>
    <t>M² de grama sintética vermelha 12mm</t>
  </si>
  <si>
    <t>CNPJ 02.742.361/0002-10</t>
  </si>
  <si>
    <t>Eletropontes</t>
  </si>
  <si>
    <t>Nathália Rosana Cararo Muller UM</t>
  </si>
  <si>
    <t>19.563.119/0001-09</t>
  </si>
  <si>
    <t>9065320859</t>
  </si>
  <si>
    <t>União Migueloestina de Artesões e Artistas Plásticos</t>
  </si>
  <si>
    <t>Carlos ou Marcelo</t>
  </si>
  <si>
    <t>Umuplart</t>
  </si>
  <si>
    <t>78.485.570/0001-06</t>
  </si>
  <si>
    <t>Rua Sete de Setembro, 2045</t>
  </si>
  <si>
    <t>89900-000</t>
  </si>
  <si>
    <t>49 3622-6208</t>
  </si>
  <si>
    <t>cultura@saomiguel.sc.gov.br</t>
  </si>
  <si>
    <t>smo_marcelo@hotmail.com</t>
  </si>
  <si>
    <t>49 3621-0388</t>
  </si>
  <si>
    <t>Adelaide Trindade Paixão da Silva</t>
  </si>
  <si>
    <t>Adelaide</t>
  </si>
  <si>
    <t>879.678.717-15</t>
  </si>
  <si>
    <t>Jardim 25 de Agosto</t>
  </si>
  <si>
    <t>(21) 2671-4745/ 27757219</t>
  </si>
  <si>
    <t>Planalto Encomendas Ltda</t>
  </si>
  <si>
    <t>90.735.549/0004-60</t>
  </si>
  <si>
    <t>47 3027-7237</t>
  </si>
  <si>
    <t xml:space="preserve">Prolucmar Projetos e Serviços </t>
  </si>
  <si>
    <t>Luciano Pessoa</t>
  </si>
  <si>
    <t>Prolucmar Projetos e Serviços de Execução de Obras e Manutenção ME LTDA</t>
  </si>
  <si>
    <t>16.100.678/0001-86</t>
  </si>
  <si>
    <t>AV. Presidente Kennedy, 5.931</t>
  </si>
  <si>
    <t>Candeias</t>
  </si>
  <si>
    <t>Jaboatão dos Guararapes</t>
  </si>
  <si>
    <t>54.440-480</t>
  </si>
  <si>
    <t>(81) 3093-5585</t>
  </si>
  <si>
    <t>luciano@prolucmar.com.br</t>
  </si>
  <si>
    <t>Dimensão Eventos</t>
  </si>
  <si>
    <t>Sonia</t>
  </si>
  <si>
    <t>Marcos Roberto da Silva Locação de Equip. - ME</t>
  </si>
  <si>
    <t>08.782.664/0001-61</t>
  </si>
  <si>
    <t>278.208.960.110</t>
  </si>
  <si>
    <t>(11) 4145-1183 / 2614-1266</t>
  </si>
  <si>
    <t>sonia@dimensaoeventos.com.br / marcos@dimensaoeventos.com.br</t>
  </si>
  <si>
    <t>Adailton</t>
  </si>
  <si>
    <t>adailton@dimensaoeventos.com.br</t>
  </si>
  <si>
    <t>(11) 4145-1183 / 4614-1266</t>
  </si>
  <si>
    <t>Av. Ivo Mario Isaac Pires, 1653 salas 06/07</t>
  </si>
  <si>
    <t>Bairro dos Pedras</t>
  </si>
  <si>
    <t>06.720-480</t>
  </si>
  <si>
    <t>Vânia Paludo</t>
  </si>
  <si>
    <t>Sal e Grill Churrascaria</t>
  </si>
  <si>
    <t>Sal e Grill Bar e Restaurante LTDA</t>
  </si>
  <si>
    <t>10.367.335/0001-04</t>
  </si>
  <si>
    <t>Rua Campos Salles, 230</t>
  </si>
  <si>
    <t>13.400-200</t>
  </si>
  <si>
    <t>(19) 3402-1477</t>
  </si>
  <si>
    <t>Denys B. da Silva</t>
  </si>
  <si>
    <t>andre@agenciazum.com.br</t>
  </si>
  <si>
    <t>Vanessa/ Angélica</t>
  </si>
  <si>
    <t>financeiropira@salegrillchurrascaria.com.br</t>
  </si>
  <si>
    <t>(19) 3422-6073</t>
  </si>
  <si>
    <t>Tirolesa Hotel</t>
  </si>
  <si>
    <t>Claudia Schafer</t>
  </si>
  <si>
    <t>Hotel Tirolesa LTDA</t>
  </si>
  <si>
    <t>85.446.953/0001-30</t>
  </si>
  <si>
    <t>250.033.259</t>
  </si>
  <si>
    <t>Rua 13 de Março, 123</t>
  </si>
  <si>
    <t>Termas</t>
  </si>
  <si>
    <t>Piratuba</t>
  </si>
  <si>
    <t>89667-000</t>
  </si>
  <si>
    <t>(49) 3553-0139</t>
  </si>
  <si>
    <t>adm@tirolesa.com.br</t>
  </si>
  <si>
    <t>Marta Fischer</t>
  </si>
  <si>
    <t>financeiro@tirolesa.com.br</t>
  </si>
  <si>
    <t>535.449.505.114</t>
  </si>
  <si>
    <t>Risso Transportes Ltda</t>
  </si>
  <si>
    <t>59.504.225/0001-28</t>
  </si>
  <si>
    <t>(14) 3604--3000</t>
  </si>
  <si>
    <t>Benta Margarida Bianchini</t>
  </si>
  <si>
    <t>Av. Acadêmico Fernando Mussoi, 02</t>
  </si>
  <si>
    <t>Nossa Senhora de Lourdes</t>
  </si>
  <si>
    <t>97.060-020</t>
  </si>
  <si>
    <t>(55) 3307-0561</t>
  </si>
  <si>
    <t>magic_decoraçoes@hotmail.com</t>
  </si>
  <si>
    <t>(55) 9948-1984</t>
  </si>
  <si>
    <t>18.742.378/0001-26</t>
  </si>
  <si>
    <t>(21) 2661-0549</t>
  </si>
  <si>
    <t>Magic Decorações</t>
  </si>
  <si>
    <t xml:space="preserve">Agemed Saúde S.A </t>
  </si>
  <si>
    <t>02.933.220/0001-01</t>
  </si>
  <si>
    <t xml:space="preserve">Rua Doutor Plácido de Oliveira </t>
  </si>
  <si>
    <t>Bucarein</t>
  </si>
  <si>
    <t>89.202-450</t>
  </si>
  <si>
    <t xml:space="preserve">Alberto </t>
  </si>
  <si>
    <t>corporativo2@agemed.com.br</t>
  </si>
  <si>
    <t xml:space="preserve">alberto@agemed.com.br </t>
  </si>
  <si>
    <t>(47)3461-4421</t>
  </si>
  <si>
    <t xml:space="preserve">(47) 3426-1012 </t>
  </si>
  <si>
    <t>Agemed Saúde S.A</t>
  </si>
  <si>
    <t xml:space="preserve">Isabela Tavares </t>
  </si>
  <si>
    <t>VR3</t>
  </si>
  <si>
    <t>VR3 Eireli EPP</t>
  </si>
  <si>
    <t>12.507.345/0001-15</t>
  </si>
  <si>
    <t>Rua Imperador, Q18, 22</t>
  </si>
  <si>
    <t>Atalaia</t>
  </si>
  <si>
    <t>Ananindeua</t>
  </si>
  <si>
    <t>67.013-530</t>
  </si>
  <si>
    <t>Oziane Rodrigues</t>
  </si>
  <si>
    <t>Luisa Zipf</t>
  </si>
  <si>
    <t>Rua Victor Konder, 223 - 7º andar</t>
  </si>
  <si>
    <t>48 3222-1899</t>
  </si>
  <si>
    <t>luisa@woaimoveis.com.br</t>
  </si>
  <si>
    <t>Luisa</t>
  </si>
  <si>
    <t>João Eduardo Chagas Sobral</t>
  </si>
  <si>
    <t>373.206.534-00</t>
  </si>
  <si>
    <t>Rua Alceu Koenhtopp 1201</t>
  </si>
  <si>
    <t>(47) 3461-9211</t>
  </si>
  <si>
    <t xml:space="preserve">jaquelinecapellari@univille.br
</t>
  </si>
  <si>
    <t>Jaqueline B. Capellari</t>
  </si>
  <si>
    <t>Transportes Flores</t>
  </si>
  <si>
    <t>Jamily Normando</t>
  </si>
  <si>
    <t>Empresa de Transportes Flores LTDA</t>
  </si>
  <si>
    <t>31.934.318/0001-73</t>
  </si>
  <si>
    <t>83880325</t>
  </si>
  <si>
    <t xml:space="preserve">Av. Automóvel Clube </t>
  </si>
  <si>
    <t>São João do Meriti</t>
  </si>
  <si>
    <t>25.515-126</t>
  </si>
  <si>
    <t>(21) 2755-9200</t>
  </si>
  <si>
    <t>comunicacao@transportesflores.com.br</t>
  </si>
  <si>
    <t>financeiro@transportesflores.com.br</t>
  </si>
  <si>
    <t>Volnei Transportes Ltda ME</t>
  </si>
  <si>
    <t>Angela Stinghen</t>
  </si>
  <si>
    <t xml:space="preserve">Volnei Transportes </t>
  </si>
  <si>
    <t>18.100.884/0001-11</t>
  </si>
  <si>
    <t>257030573</t>
  </si>
  <si>
    <t>Rua Irineu Francisco Juttel, 11</t>
  </si>
  <si>
    <t xml:space="preserve">Boa Vista </t>
  </si>
  <si>
    <t xml:space="preserve">Ituporanga </t>
  </si>
  <si>
    <t>(47) 3533-4255</t>
  </si>
  <si>
    <t>volneitransportes1@gmail.com</t>
  </si>
  <si>
    <t>Giga Volt</t>
  </si>
  <si>
    <t>Alessandra Gasperin</t>
  </si>
  <si>
    <t>Ilene Gurtler MEI</t>
  </si>
  <si>
    <t>19.785.489/0001-82</t>
  </si>
  <si>
    <t xml:space="preserve">Rua São Paulo, 26 </t>
  </si>
  <si>
    <t xml:space="preserve">Palace Hotel </t>
  </si>
  <si>
    <t xml:space="preserve">Canela </t>
  </si>
  <si>
    <t>(54) 9933-3930  (54) 8414-2408</t>
  </si>
  <si>
    <t>gvolteletricidade@hotmail.com</t>
  </si>
  <si>
    <t>ilenegurtlermei@hotmail.com</t>
  </si>
  <si>
    <t>Valerio Materiais de Construção</t>
  </si>
  <si>
    <t>Dália Medeiros</t>
  </si>
  <si>
    <t>Comercio de Materiais de Construção Valerio LTDA</t>
  </si>
  <si>
    <t>78.261.278/0001-00</t>
  </si>
  <si>
    <t>6230034506</t>
  </si>
  <si>
    <t>Rua - Dep Branco Mendes, 661</t>
  </si>
  <si>
    <t>8669-000</t>
  </si>
  <si>
    <t>da.liam@hotmail.com</t>
  </si>
  <si>
    <t>(44) 3323-1086</t>
  </si>
  <si>
    <t>Samuel Stalhschmidt</t>
  </si>
  <si>
    <t>Samuel</t>
  </si>
  <si>
    <t>028.858.989-09</t>
  </si>
  <si>
    <t>Jaguariaiva</t>
  </si>
  <si>
    <t>(43) 9600-1900</t>
  </si>
  <si>
    <t>sam10med@gmail.com</t>
  </si>
  <si>
    <t>Rua Paraná com Rio Grande do Sul, s/n</t>
  </si>
  <si>
    <t xml:space="preserve">Portal do Parque </t>
  </si>
  <si>
    <t>84.200-000</t>
  </si>
  <si>
    <t xml:space="preserve">Jeferson Luis Ludker </t>
  </si>
  <si>
    <t xml:space="preserve">Jeferson </t>
  </si>
  <si>
    <t>009.480.350-13</t>
  </si>
  <si>
    <t>RS 122 Km 1,1 , 7352</t>
  </si>
  <si>
    <t xml:space="preserve">Pioneiro </t>
  </si>
  <si>
    <t xml:space="preserve">Caixias do Sul </t>
  </si>
  <si>
    <t>95.043-730</t>
  </si>
  <si>
    <t xml:space="preserve">jeferson.ludke@samo.com.br </t>
  </si>
  <si>
    <t>Jeferson</t>
  </si>
  <si>
    <t>(54) 3026-6300 (54) 91510682</t>
  </si>
  <si>
    <t>AG Caldas Comércio e Serviço Ltda - EPP</t>
  </si>
  <si>
    <t>41.748.138/0001-50</t>
  </si>
  <si>
    <t>062794252.00-20</t>
  </si>
  <si>
    <t xml:space="preserve">Rua Darcy Vargas, 51 </t>
  </si>
  <si>
    <t xml:space="preserve">Nova Suissa </t>
  </si>
  <si>
    <t>30.421-093</t>
  </si>
  <si>
    <t>(31) 3332-3416 / (31) 9405-6768</t>
  </si>
  <si>
    <t>Mercado Econômico</t>
  </si>
  <si>
    <t>Ronaldo da Costa dos Santos</t>
  </si>
  <si>
    <t>02.690.317/0001-22</t>
  </si>
  <si>
    <t>Av. Onze de Abril, 231</t>
  </si>
  <si>
    <t>Tavares</t>
  </si>
  <si>
    <t>96290-000</t>
  </si>
  <si>
    <t>(51) 3674-1176 / 9918-1227</t>
  </si>
  <si>
    <t>ronaldo.economico@yahoo.com.br</t>
  </si>
  <si>
    <t>(51) 3674-1176</t>
  </si>
  <si>
    <t>Prefeitura de Guararema</t>
  </si>
  <si>
    <t>Município de Guararema</t>
  </si>
  <si>
    <t>46.523.262/0001-31</t>
  </si>
  <si>
    <t>Praça Coronel Brasilio Fonseca, 35</t>
  </si>
  <si>
    <t>Guararema</t>
  </si>
  <si>
    <t>08900-000</t>
  </si>
  <si>
    <t>Claudia da Paixão Rocha</t>
  </si>
  <si>
    <t>(11) 4695-1793</t>
  </si>
  <si>
    <t>claudia.rocha@guararema.sp.gov.br</t>
  </si>
  <si>
    <t>Assistente I / Secretaria Municipal de Cultura</t>
  </si>
  <si>
    <t>Diego Arice da Costa</t>
  </si>
  <si>
    <t>diego.costa@guararema.sp.gov.br</t>
  </si>
  <si>
    <t xml:space="preserve">(11) 4693-8000 </t>
  </si>
  <si>
    <t>Tijolão Materiais de Construção</t>
  </si>
  <si>
    <t>Comasbra Materiais de Construção LTDA.</t>
  </si>
  <si>
    <t>03.134.246/0001-44</t>
  </si>
  <si>
    <t>901.861.94-39</t>
  </si>
  <si>
    <t xml:space="preserve">Av. Moacir Julio Silvestre, 2299 </t>
  </si>
  <si>
    <t>Vila Bela</t>
  </si>
  <si>
    <t>85.025-010</t>
  </si>
  <si>
    <t>tijolao2014@outlook.com.br</t>
  </si>
  <si>
    <t>Kellen / Marcia</t>
  </si>
  <si>
    <t>(42) 3624-3666</t>
  </si>
  <si>
    <t>Cia Águas Termais - Termasa</t>
  </si>
  <si>
    <t>Henrique Closs</t>
  </si>
  <si>
    <t>Compania Águas Termais Marcelino Ramos Termasa</t>
  </si>
  <si>
    <t>92453489/0001-75</t>
  </si>
  <si>
    <t>Av. Beira Rio, 4001</t>
  </si>
  <si>
    <t>Balneário</t>
  </si>
  <si>
    <t>(54) 9611-3522 / 3372-1234</t>
  </si>
  <si>
    <t>ike.closs@hotmail.com</t>
  </si>
  <si>
    <t>Robson Dobrowolski</t>
  </si>
  <si>
    <t>(54) 3372-1222</t>
  </si>
  <si>
    <t>Acqua Materiais Elétricos e Hidráulicos</t>
  </si>
  <si>
    <t>Daiana Lorenzi</t>
  </si>
  <si>
    <t>Zulmir Luiz de Saibro - ME</t>
  </si>
  <si>
    <t>05.154.886/0001-41</t>
  </si>
  <si>
    <t>254.489.362</t>
  </si>
  <si>
    <t>Av. La Salle, 1275</t>
  </si>
  <si>
    <t>Nossa Senhora de Fátima</t>
  </si>
  <si>
    <t>(49) 3433-2438</t>
  </si>
  <si>
    <t xml:space="preserve">zulmir@netbig.com.br </t>
  </si>
  <si>
    <t>nfe.acqua01@gmail.com</t>
  </si>
  <si>
    <t xml:space="preserve">Debora Caludia Pries </t>
  </si>
  <si>
    <t xml:space="preserve">Debora Claudia Pries </t>
  </si>
  <si>
    <t>014.342.269-30</t>
  </si>
  <si>
    <t>Rua Angelo Breseghello , 422 casa 48</t>
  </si>
  <si>
    <t>Alto</t>
  </si>
  <si>
    <t xml:space="preserve">Curitiba </t>
  </si>
  <si>
    <t>82.840-540</t>
  </si>
  <si>
    <t>(41)9991-0249</t>
  </si>
  <si>
    <t>depries@terra.com.br</t>
  </si>
  <si>
    <t>Doceria São José</t>
  </si>
  <si>
    <t>Kamila Helena Hoepers</t>
  </si>
  <si>
    <t>Cardoso Panificadora LTDA</t>
  </si>
  <si>
    <t>78.522.273/0001-93</t>
  </si>
  <si>
    <t>251.115.569</t>
  </si>
  <si>
    <t>Av. Getúlio Vargas, 328</t>
  </si>
  <si>
    <t>89.202-000</t>
  </si>
  <si>
    <t>47 3433-2626</t>
  </si>
  <si>
    <t>panificadorasaojose@terra.com.br</t>
  </si>
  <si>
    <t>O Pizzaio</t>
  </si>
  <si>
    <t>Jair Paiva</t>
  </si>
  <si>
    <t>Leni Vale de Carvalho &amp; Cia LTDA - EPP</t>
  </si>
  <si>
    <t>25.978.297/0001-95</t>
  </si>
  <si>
    <t>0406300090011</t>
  </si>
  <si>
    <t xml:space="preserve">Chapada </t>
  </si>
  <si>
    <t>38.183-244</t>
  </si>
  <si>
    <t>(34) 9986-2050</t>
  </si>
  <si>
    <t>jairzinhops@yahoo.com.br</t>
  </si>
  <si>
    <t>Jair</t>
  </si>
  <si>
    <t>Lima &amp; Silva Comércio Ltda ME</t>
  </si>
  <si>
    <t>Hermínio Xavier</t>
  </si>
  <si>
    <t>LS Comercial</t>
  </si>
  <si>
    <t>05.656.192/0001-02</t>
  </si>
  <si>
    <t>10.636.703-0</t>
  </si>
  <si>
    <t>RuaJorge Amado, Quadra 18, Lote 01, Loja 01</t>
  </si>
  <si>
    <t>Luziania</t>
  </si>
  <si>
    <t>Parque Estrela Dalva 1</t>
  </si>
  <si>
    <t>72.804-230</t>
  </si>
  <si>
    <t>(61) 3712-2999 / 3725-1253</t>
  </si>
  <si>
    <t>lscomras5@yahoo.combr</t>
  </si>
  <si>
    <t>Edison de Moraes Filho</t>
  </si>
  <si>
    <t>Edison</t>
  </si>
  <si>
    <t>253.466.908-75</t>
  </si>
  <si>
    <t>RUA RUI BARBOSA, 284</t>
  </si>
  <si>
    <t>(11)4712.9660/ 4712.6492</t>
  </si>
  <si>
    <t>Willian Cemin</t>
  </si>
  <si>
    <t>Diretor do Departamento de Cultura</t>
  </si>
  <si>
    <t>(46) 3246-1166 / 9923-8045</t>
  </si>
  <si>
    <t>willcemin@hotmail.com</t>
  </si>
  <si>
    <t>TW Transportes e Logistica LTDA</t>
  </si>
  <si>
    <t>89.317.697/0001-32</t>
  </si>
  <si>
    <t xml:space="preserve">54 3330 3900 / (49) 3442 5442 </t>
  </si>
  <si>
    <t>H7 Import</t>
  </si>
  <si>
    <t>H7 Import Eireli - ME</t>
  </si>
  <si>
    <t>14.209.847/0001-95</t>
  </si>
  <si>
    <t>256.515.280</t>
  </si>
  <si>
    <t>Nova Esperança</t>
  </si>
  <si>
    <t>88.336-210</t>
  </si>
  <si>
    <t>(47) 2033-0980</t>
  </si>
  <si>
    <t>galaxiled@h7import.com.br</t>
  </si>
  <si>
    <t>Eduardo</t>
  </si>
  <si>
    <t>financeiro@h7import.com.br</t>
  </si>
  <si>
    <t>(47) 3363-3450</t>
  </si>
  <si>
    <t>Rua Edgar Linhares, n° 615 Galpão 3</t>
  </si>
  <si>
    <t>135.632.307</t>
  </si>
  <si>
    <t xml:space="preserve">Colider </t>
  </si>
  <si>
    <t>78.500-000</t>
  </si>
  <si>
    <t xml:space="preserve">Naah Giustina Decoração de Eventos </t>
  </si>
  <si>
    <t xml:space="preserve">André ou Natália </t>
  </si>
  <si>
    <t xml:space="preserve">LED Tecnologia Comércio de Luminárias e Materiais Eletrônicos LTDA - ME </t>
  </si>
  <si>
    <t xml:space="preserve">Patrícia </t>
  </si>
  <si>
    <t>09.172.809/0001-75</t>
  </si>
  <si>
    <t>21.358.631/0001-57</t>
  </si>
  <si>
    <t>108/0155756</t>
  </si>
  <si>
    <t>Rua Júlio de Castilho, 795</t>
  </si>
  <si>
    <t xml:space="preserve">Santa Cruz do Sul </t>
  </si>
  <si>
    <t>96.810-156</t>
  </si>
  <si>
    <t>(51)3715-2829</t>
  </si>
  <si>
    <t>patricia@ledsstore.net.br</t>
  </si>
  <si>
    <t xml:space="preserve">Rafaela </t>
  </si>
  <si>
    <t>rafaela@ledstore.net.br</t>
  </si>
  <si>
    <t>(51) 3715-2829</t>
  </si>
  <si>
    <t>Fernanda Crudi</t>
  </si>
  <si>
    <t>(44) 3645-2964 / 9905-0982</t>
  </si>
  <si>
    <t>Alexandre da Silva Esposito</t>
  </si>
  <si>
    <t>Gamboa</t>
  </si>
  <si>
    <t>20.220-290</t>
  </si>
  <si>
    <t>(21) 7840-5286</t>
  </si>
  <si>
    <t>alexandre673@yahoo.com</t>
  </si>
  <si>
    <t>Rua Rivadavia Correa, n°60 Barração N°11 Beija-Flor (cidade do samba)</t>
  </si>
  <si>
    <t>Tam Linhas Aereas</t>
  </si>
  <si>
    <t>02.012.862/0029-60</t>
  </si>
  <si>
    <t>Carvalima Transportes Ltda</t>
  </si>
  <si>
    <t>33.070.814/0011-23</t>
  </si>
  <si>
    <t>3463-8874</t>
  </si>
  <si>
    <t>Dohler</t>
  </si>
  <si>
    <t>Silene</t>
  </si>
  <si>
    <t>Dohler S/A</t>
  </si>
  <si>
    <t>250.055.260</t>
  </si>
  <si>
    <t>R. Arno Waldemar Dohler, 145</t>
  </si>
  <si>
    <t>Zona Industrial Norte</t>
  </si>
  <si>
    <t>89219-902</t>
  </si>
  <si>
    <t>(47) 3441-1980</t>
  </si>
  <si>
    <t>silene.compras@dohler.com.br</t>
  </si>
  <si>
    <t>Dagmar</t>
  </si>
  <si>
    <t>dagmar.financeiro@dohler.com.br</t>
  </si>
  <si>
    <t>(47) 3441-1571</t>
  </si>
  <si>
    <t>Mario Newton de Souza Ferreira</t>
  </si>
  <si>
    <t>Mario</t>
  </si>
  <si>
    <t>874.493.317-72</t>
  </si>
  <si>
    <t>Rua 19 de maio, 351</t>
  </si>
  <si>
    <t>Jardim Maria Vicente</t>
  </si>
  <si>
    <t>119050-000</t>
  </si>
  <si>
    <t>(13) 99717-9857</t>
  </si>
  <si>
    <t>mnewtonf@itelefonica.com.br</t>
  </si>
  <si>
    <t xml:space="preserve">Mitra Arquidiocesana de Belo Horizonte </t>
  </si>
  <si>
    <t xml:space="preserve">Simone </t>
  </si>
  <si>
    <t xml:space="preserve">Paroquia São José Operario </t>
  </si>
  <si>
    <t>17505249/0200-04</t>
  </si>
  <si>
    <t>Praça Maria Alves Leocadio, 268</t>
  </si>
  <si>
    <t>honorio Bicalho</t>
  </si>
  <si>
    <t xml:space="preserve">Nova Lima </t>
  </si>
  <si>
    <t>34000-000</t>
  </si>
  <si>
    <t>(31) 3541-6333</t>
  </si>
  <si>
    <t>simomtt@hotmail.com</t>
  </si>
  <si>
    <t xml:space="preserve">Bruna Teixeira do Valle Darian </t>
  </si>
  <si>
    <t>Bruna Darian</t>
  </si>
  <si>
    <t>020.824.275-95</t>
  </si>
  <si>
    <t xml:space="preserve">Ondina </t>
  </si>
  <si>
    <t>Rua Professor João Mendonça, 51 Ed. Mont Saint Michel , Ap. 1201.</t>
  </si>
  <si>
    <t>(71)3023-0044</t>
  </si>
  <si>
    <t>brunadovalle@hotmail.com</t>
  </si>
  <si>
    <t>Pmotion</t>
  </si>
  <si>
    <t>George Blum</t>
  </si>
  <si>
    <t>Pmotion Marketing e Eventos</t>
  </si>
  <si>
    <t>08.754.999/0001-76</t>
  </si>
  <si>
    <t>Av. Vice Pres. José Alencar, 1515 bl 02 apt. 1609</t>
  </si>
  <si>
    <t>Jacarepagua</t>
  </si>
  <si>
    <t>22.775-033</t>
  </si>
  <si>
    <t>(21) 3798-7822</t>
  </si>
  <si>
    <t>gblum@pmotion.com.br</t>
  </si>
  <si>
    <t xml:space="preserve">Ed Comercial Auri Plaza Garten </t>
  </si>
  <si>
    <t xml:space="preserve">Ed. Comercial Auri Plaza Garten </t>
  </si>
  <si>
    <t>21.344.223/0001-46</t>
  </si>
  <si>
    <t xml:space="preserve">Rafael Lamera </t>
  </si>
  <si>
    <t>(47)99242692</t>
  </si>
  <si>
    <t>Av. Rolf Wiest, 277</t>
  </si>
  <si>
    <t xml:space="preserve">Bom Retiro </t>
  </si>
  <si>
    <t>Casa Padre Dehon</t>
  </si>
  <si>
    <t>Moisés</t>
  </si>
  <si>
    <t>Congregação dos Padres do Sagrado Coração de Jesus</t>
  </si>
  <si>
    <t>62.039.334/0033-03</t>
  </si>
  <si>
    <t xml:space="preserve">Rua Gilberto Comandoli, 100 </t>
  </si>
  <si>
    <t xml:space="preserve">São Luiz </t>
  </si>
  <si>
    <t xml:space="preserve">Brusque </t>
  </si>
  <si>
    <t>88.351-001</t>
  </si>
  <si>
    <t>(47) 3351-1906 / 3351-1344</t>
  </si>
  <si>
    <t>cpdehon@yahoo.com.br</t>
  </si>
  <si>
    <r>
      <t xml:space="preserve">Pagamento através de depósito em conta corrente - </t>
    </r>
    <r>
      <rPr>
        <b/>
        <sz val="10"/>
        <rFont val="Arial"/>
        <family val="2"/>
      </rPr>
      <t>BANCO DO BRASIL - AG 3155-0 - C/C 66778-1 Favorecido: Luz e Forma Comércio e Decorações Ltda CNPJ 02.742.361/0002-10</t>
    </r>
  </si>
  <si>
    <t>Íris Montagem de projetos de Iluminação Ltda</t>
  </si>
  <si>
    <t>Eduardo Nogueira Fernandes</t>
  </si>
  <si>
    <t>Íris Montagem de Projetos de Iluminação Ltda</t>
  </si>
  <si>
    <t>28.223.238/0001/03</t>
  </si>
  <si>
    <t>82585729</t>
  </si>
  <si>
    <t>Rua Barão do Bom Retiro, 141</t>
  </si>
  <si>
    <t>Engenho Novo</t>
  </si>
  <si>
    <t>Rio de Jeneiro</t>
  </si>
  <si>
    <t>20.715-000</t>
  </si>
  <si>
    <t>(21) 2501 4932 e 993884867</t>
  </si>
  <si>
    <t>eduardo@irisiluminacao.com.br</t>
  </si>
  <si>
    <t xml:space="preserve">Silda Coutinho  </t>
  </si>
  <si>
    <t>silda.coutinho@irisiluminacao.com.br</t>
  </si>
  <si>
    <t>(21)2501-4932</t>
  </si>
  <si>
    <t>Marisol</t>
  </si>
  <si>
    <t>Andrei Baruffi</t>
  </si>
  <si>
    <t>Marisol Vestuário S.A</t>
  </si>
  <si>
    <t>02.045.487/0001-54</t>
  </si>
  <si>
    <t>255.139.993</t>
  </si>
  <si>
    <t>Rua Bernardo Dornbusch, 1400 - Caixa Postal 407</t>
  </si>
  <si>
    <t>89.256-901</t>
  </si>
  <si>
    <t>Marcio Weiss</t>
  </si>
  <si>
    <t>envionfe.sc@marisol.com</t>
  </si>
  <si>
    <t>(47) 3372-6041</t>
  </si>
  <si>
    <t>(47) 3372-6255</t>
  </si>
  <si>
    <t>marcio.weiss@marisolsa.com.br</t>
  </si>
  <si>
    <t xml:space="preserve">Prefeitura Municipal de Porto Feliz </t>
  </si>
  <si>
    <t xml:space="preserve">Maria Angélica </t>
  </si>
  <si>
    <t>46.634.481/0001-98</t>
  </si>
  <si>
    <t>Rua Ademar de Barros, 340</t>
  </si>
  <si>
    <t xml:space="preserve">Porto Feliz </t>
  </si>
  <si>
    <t>(15)3262-2131</t>
  </si>
  <si>
    <t>cultura.esportes@portofeliz.sp.gov.br</t>
  </si>
  <si>
    <t xml:space="preserve">SLO Construtora de Obras Ltda ME </t>
  </si>
  <si>
    <t xml:space="preserve">Giovani Oliveira </t>
  </si>
  <si>
    <t>21.586.333/0001-14</t>
  </si>
  <si>
    <t>906.82813-82</t>
  </si>
  <si>
    <t xml:space="preserve">Rua Paraguai, 1700 </t>
  </si>
  <si>
    <t xml:space="preserve">Santa Helena </t>
  </si>
  <si>
    <t>85.892-000</t>
  </si>
  <si>
    <t>(45)3268-2593</t>
  </si>
  <si>
    <t>giovani.agualuz@hotmail.com</t>
  </si>
  <si>
    <t>Propopar</t>
  </si>
  <si>
    <t xml:space="preserve">PROVOPAR - PROVOPAR PROGRAMA DO VOLUNTARIADO PARANAENSE </t>
  </si>
  <si>
    <t>Cleonice</t>
  </si>
  <si>
    <t>84.785.781/0001-67</t>
  </si>
  <si>
    <t>Avenida XV de Novembro, 701</t>
  </si>
  <si>
    <t>Paço Municipal</t>
  </si>
  <si>
    <t>provopar@maringa.pr.gov.br</t>
  </si>
  <si>
    <t>(44) 3221-1280</t>
  </si>
  <si>
    <t xml:space="preserve">Casa China Decorações Ltda </t>
  </si>
  <si>
    <t>08.373.743/0001-19</t>
  </si>
  <si>
    <t>001.022.508.00.52</t>
  </si>
  <si>
    <t xml:space="preserve">Le Decor </t>
  </si>
  <si>
    <t>Avenida Faria Pereira, 1873</t>
  </si>
  <si>
    <t xml:space="preserve">Constantino </t>
  </si>
  <si>
    <t xml:space="preserve">Patrocínio </t>
  </si>
  <si>
    <t>38.740-000</t>
  </si>
  <si>
    <t>(34)3831-9209</t>
  </si>
  <si>
    <t>pedidocasa01@gmail.com</t>
  </si>
  <si>
    <t xml:space="preserve">Cristiane </t>
  </si>
  <si>
    <t>Santa Land</t>
  </si>
  <si>
    <t>Santa Land - Comércio de Presentes e Utilidades Domésticas Eireli - EPP</t>
  </si>
  <si>
    <t>23.108.802/0001-15</t>
  </si>
  <si>
    <t>90703253-11</t>
  </si>
  <si>
    <t>Av. Manoel Ribas, 4824</t>
  </si>
  <si>
    <t>Santa Felicidade</t>
  </si>
  <si>
    <t>82.400-000</t>
  </si>
  <si>
    <t>41 3248-9010</t>
  </si>
  <si>
    <t>helena@newdeal.com.br</t>
  </si>
  <si>
    <t>Arco Iris Esportes e Papelaria</t>
  </si>
  <si>
    <t>Jandira</t>
  </si>
  <si>
    <t>Jandira Cappellaro Rodrigues &amp; CIA LTDA - ME</t>
  </si>
  <si>
    <t>85.230.852/0001-28</t>
  </si>
  <si>
    <t>252.421.310</t>
  </si>
  <si>
    <t>Av. São João, 466</t>
  </si>
  <si>
    <t>Faxinal dos Guedes</t>
  </si>
  <si>
    <t>89.694-000</t>
  </si>
  <si>
    <t>(49) 3436-0071</t>
  </si>
  <si>
    <t>arcoiris@netxan.com.br</t>
  </si>
  <si>
    <t>Assape</t>
  </si>
  <si>
    <t>Andeson Maurício</t>
  </si>
  <si>
    <t>Associação Amigos da Peninsula</t>
  </si>
  <si>
    <t>04.994.550/0001-24</t>
  </si>
  <si>
    <t>Rua das Bromelias, s/n</t>
  </si>
  <si>
    <t>22.776-040</t>
  </si>
  <si>
    <t>(21) 3325-0342 ramal 211</t>
  </si>
  <si>
    <t>suprimentos@peninsulanet.com.br</t>
  </si>
  <si>
    <t>Aline Cristina</t>
  </si>
  <si>
    <t>financeiro@peninsulanet.com.br</t>
  </si>
  <si>
    <t xml:space="preserve">(21) 3325-0342 </t>
  </si>
  <si>
    <t>Condominio Chácara Anália Franco</t>
  </si>
  <si>
    <t>Álvaro</t>
  </si>
  <si>
    <t>Condomínio Chácara Anália Franco</t>
  </si>
  <si>
    <t>60.529.872/0001-73</t>
  </si>
  <si>
    <t>Rua Maestro Tom Jobim, 85</t>
  </si>
  <si>
    <t>Jardim Anália Franco</t>
  </si>
  <si>
    <t>03.337-040</t>
  </si>
  <si>
    <t>(11) 2671-4282</t>
  </si>
  <si>
    <t>chacanaliafranco@hotmail.com</t>
  </si>
  <si>
    <t>CDL de Barra Mansa RJ</t>
  </si>
  <si>
    <t>Câmara de Dirigentes Lojistas de Barra Mansa</t>
  </si>
  <si>
    <t>29.291.093/0001-32</t>
  </si>
  <si>
    <t>Rua Rotary Club, 26</t>
  </si>
  <si>
    <t>Ano Bom</t>
  </si>
  <si>
    <t>27330-380</t>
  </si>
  <si>
    <t>(24) 3324-2614</t>
  </si>
  <si>
    <t>45.371.820/0001-28</t>
  </si>
  <si>
    <t>14.160-550</t>
  </si>
  <si>
    <t>Municipio de Sertãozinho</t>
  </si>
  <si>
    <t>(16) 3491-2901</t>
  </si>
  <si>
    <t>Otávia A. P. Assumpção</t>
  </si>
  <si>
    <t>financeiro@sertaozinho.sp.gov.br</t>
  </si>
  <si>
    <t>Paróquia Bom Jesus</t>
  </si>
  <si>
    <t>Goreti</t>
  </si>
  <si>
    <t>Mitra Diocesana de Apucarana</t>
  </si>
  <si>
    <t>75.283.564/0049-22</t>
  </si>
  <si>
    <t xml:space="preserve">Praça Yves Gueguen </t>
  </si>
  <si>
    <t>Ivaiporã</t>
  </si>
  <si>
    <t>86.870-000</t>
  </si>
  <si>
    <t>(43) 3472-1161</t>
  </si>
  <si>
    <t>paroquia-bomjesus@hotmail.com</t>
  </si>
  <si>
    <t>Cecília Pattis Hartmann</t>
  </si>
  <si>
    <t>494.708.339-53</t>
  </si>
  <si>
    <t>Rua Jacob Reiter, 66</t>
  </si>
  <si>
    <t>Treze Tílias</t>
  </si>
  <si>
    <t>(49) 3537-0219</t>
  </si>
  <si>
    <t>hartmannpaulinho@yahoo.com.br</t>
  </si>
  <si>
    <t>Expresso Princesa dos Campos AS</t>
  </si>
  <si>
    <t>80.227.796/0051-18</t>
  </si>
  <si>
    <t>3455-0527</t>
  </si>
  <si>
    <t>Diocese de Joinville</t>
  </si>
  <si>
    <t>84.708.478/0001-60</t>
  </si>
  <si>
    <t>Rua Jaguaruna, 147</t>
  </si>
  <si>
    <t>89.201-450</t>
  </si>
  <si>
    <t>(47) 3451-3700 / 3451-3712</t>
  </si>
  <si>
    <t>adoteumseminarista@diocesejoinville.com.br</t>
  </si>
  <si>
    <t>Mariane</t>
  </si>
  <si>
    <t>financeiro2@diocesejoinville.com.br</t>
  </si>
  <si>
    <t>(47) 47) 3451-3712</t>
  </si>
  <si>
    <t>Á pagar com a Rodonaves na entrega da mercadoria, mediante apresentação do Conhecimento de Transporte</t>
  </si>
  <si>
    <t>Em até 5 dias após confirmação do pagamento</t>
  </si>
  <si>
    <t>O prazo da transportadora é XX dias úteis após a coleta.</t>
  </si>
  <si>
    <t>Prefeitura Municipal de Palmas</t>
  </si>
  <si>
    <t>76.161.181/0001-08</t>
  </si>
  <si>
    <t>Avenida Clevelândia, 521</t>
  </si>
  <si>
    <t>(46) 3263-7000</t>
  </si>
  <si>
    <t>cultura@pmp.pr.gov.br</t>
  </si>
  <si>
    <t>Prefeitura Municipal de Santa Helena</t>
  </si>
  <si>
    <t>Clediana Scarsi</t>
  </si>
  <si>
    <t>Município de Santa Helena</t>
  </si>
  <si>
    <t>76.206.457/0001-19</t>
  </si>
  <si>
    <t>Rua Paraguai, 1401</t>
  </si>
  <si>
    <t>(45) 3268-8200</t>
  </si>
  <si>
    <t>clediana.scarsi@santahelena.pr.gov.br</t>
  </si>
  <si>
    <t>Clediana</t>
  </si>
  <si>
    <t>Anderson R. Coelho</t>
  </si>
  <si>
    <t>14.768.409/0001-67</t>
  </si>
  <si>
    <t>082.844.02-0</t>
  </si>
  <si>
    <t>Rua Gustavo Barroso, 455</t>
  </si>
  <si>
    <t>Guaraciaba</t>
  </si>
  <si>
    <t>29.164-632</t>
  </si>
  <si>
    <t>(27) 3082-5978</t>
  </si>
  <si>
    <t>anderson@msdsoluçoes.com.br</t>
  </si>
  <si>
    <t>Scheila Alves</t>
  </si>
  <si>
    <t>(27) 3082-2578</t>
  </si>
  <si>
    <t xml:space="preserve">MSD Soluções </t>
  </si>
  <si>
    <t>MSD Soluções LTDA ME</t>
  </si>
  <si>
    <t xml:space="preserve">CIPLA </t>
  </si>
  <si>
    <t xml:space="preserve">Josi Leal </t>
  </si>
  <si>
    <t xml:space="preserve">Departamento de Compras </t>
  </si>
  <si>
    <t>CIPLA Industria de Materiais de Construção S.A</t>
  </si>
  <si>
    <t>84.683.515/0041-10</t>
  </si>
  <si>
    <t>251.709.132</t>
  </si>
  <si>
    <t>Av. Getulio Vargas , 1619</t>
  </si>
  <si>
    <t>89.202-003</t>
  </si>
  <si>
    <t>(47)3026-9127</t>
  </si>
  <si>
    <t xml:space="preserve">josi@cipla.com.br </t>
  </si>
  <si>
    <t>(47)3026-9030</t>
  </si>
  <si>
    <t>AD Infinitum</t>
  </si>
  <si>
    <t>Mana</t>
  </si>
  <si>
    <t>Maria Elisa Garcia de Freitas de Almeida - Produções ME</t>
  </si>
  <si>
    <t>10.754.895/0001-03</t>
  </si>
  <si>
    <t>90478269-66</t>
  </si>
  <si>
    <t>Rua João Guariza, 121, AP 14</t>
  </si>
  <si>
    <t>82.210-010</t>
  </si>
  <si>
    <t>(041) 3252 68 78 – 9119 57 87</t>
  </si>
  <si>
    <t>luiz@adinfinitumproducoes.com.br</t>
  </si>
  <si>
    <t>Prefeitura Municipal de Clevelândia</t>
  </si>
  <si>
    <t>Ceni</t>
  </si>
  <si>
    <t>76.161.199/0001-00</t>
  </si>
  <si>
    <t>Município de Clevelândia</t>
  </si>
  <si>
    <t>Praça Getúlio Vargas, 71, 1º Andar</t>
  </si>
  <si>
    <t>Clevelândia</t>
  </si>
  <si>
    <t>(46) 3252-8022 / 9971-8257</t>
  </si>
  <si>
    <t>Ferragem Xanxerê</t>
  </si>
  <si>
    <t>Fabio Moschetta</t>
  </si>
  <si>
    <t>Ferragem Xanxerê LTDA. EPP</t>
  </si>
  <si>
    <t>05.377.159/0001-43</t>
  </si>
  <si>
    <t>254.489.427</t>
  </si>
  <si>
    <t>Rua Victor Konder, 671</t>
  </si>
  <si>
    <t>(49) 3433-0979/ 3433-0566</t>
  </si>
  <si>
    <t>fabio@moschetta.com.br</t>
  </si>
  <si>
    <t>nfexanxere@moschetta.com.br</t>
  </si>
  <si>
    <t>(47) 8818-9977</t>
  </si>
  <si>
    <t>274.507.759-72</t>
  </si>
  <si>
    <t>Rua Vereador Domingos Fernandes de Aquino, 267</t>
  </si>
  <si>
    <t>88030-470</t>
  </si>
  <si>
    <t>pluralsjb@hotmail.com</t>
  </si>
  <si>
    <t>(48) 3381-5241/9931-8663</t>
  </si>
  <si>
    <t>Mauricio Da Rif DelMonego Martins</t>
  </si>
  <si>
    <t>Comercial Onix</t>
  </si>
  <si>
    <t>Juliana  Irulegui</t>
  </si>
  <si>
    <t>Comercial Onix Ltda EPP</t>
  </si>
  <si>
    <t>17.659.287/0001-69</t>
  </si>
  <si>
    <t>90622460-70</t>
  </si>
  <si>
    <t xml:space="preserve">Rua João Bettega, 2052 - CJ 17 </t>
  </si>
  <si>
    <t>81070-001</t>
  </si>
  <si>
    <t>41 3245-1304</t>
  </si>
  <si>
    <t>contato@comercial-onix.com</t>
  </si>
  <si>
    <t>Globoled</t>
  </si>
  <si>
    <t>Globoled Comércio Ltda</t>
  </si>
  <si>
    <t>22.777.804/0001-34</t>
  </si>
  <si>
    <t>002585899.0061</t>
  </si>
  <si>
    <t>37 99987-8884</t>
  </si>
  <si>
    <t>Rua Bahia, 173</t>
  </si>
  <si>
    <t>35500-026</t>
  </si>
  <si>
    <t>globoled@globoledcomercial.com.br</t>
  </si>
  <si>
    <t>Bete Roque</t>
  </si>
  <si>
    <t>Av. Niemeyer 750/1101</t>
  </si>
  <si>
    <t>22.450-221</t>
  </si>
  <si>
    <t>(21) 25123201</t>
  </si>
  <si>
    <t>Prefeitura do Município de Porto Feliz</t>
  </si>
  <si>
    <t>Maria Angélica</t>
  </si>
  <si>
    <t>Nelson de Freitas Costa</t>
  </si>
  <si>
    <t>497.302.409-06</t>
  </si>
  <si>
    <t>Condominio Residencial Helbor Magnifique</t>
  </si>
  <si>
    <t>Floriani</t>
  </si>
  <si>
    <t>16.779.687/0001-45</t>
  </si>
  <si>
    <t>Travessa São José, 282</t>
  </si>
  <si>
    <t>89.202-010</t>
  </si>
  <si>
    <t>(47) 3433-3358</t>
  </si>
  <si>
    <t>floriani@terra.com.br</t>
  </si>
  <si>
    <t>Síndico</t>
  </si>
  <si>
    <t xml:space="preserve">Drika Volkmann Comércio de Roupas Ltda </t>
  </si>
  <si>
    <t>257.489.746</t>
  </si>
  <si>
    <t>Rua 2400, 88 Loja 03 e 04</t>
  </si>
  <si>
    <t>(47)30560356</t>
  </si>
  <si>
    <t>(47) 99255777</t>
  </si>
  <si>
    <t>Hugo Daniel de Carvalho Neto - ME</t>
  </si>
  <si>
    <t>Ranieri</t>
  </si>
  <si>
    <t>HD Locações e Serviços</t>
  </si>
  <si>
    <t>22.532.885/0001-02</t>
  </si>
  <si>
    <t>Av. Vilmary, 2520</t>
  </si>
  <si>
    <t>64.051-120</t>
  </si>
  <si>
    <t>(86) 99411-7780/3231-1003</t>
  </si>
  <si>
    <t>raniericosta1@hotmail.com</t>
  </si>
  <si>
    <t>(86) 99411-7780</t>
  </si>
  <si>
    <t xml:space="preserve">Drika Volkmann Boutique </t>
  </si>
  <si>
    <t>17.230.465/0001-31</t>
  </si>
  <si>
    <t>88.330-412</t>
  </si>
  <si>
    <t>contato@drikavolkmann.com.br</t>
  </si>
  <si>
    <t>Cláudio Volkmann</t>
  </si>
  <si>
    <t xml:space="preserve">Cláudio </t>
  </si>
  <si>
    <t>ATEMA</t>
  </si>
  <si>
    <t>Associação de Turismo e Meio Ambiente de União da Vitória</t>
  </si>
  <si>
    <t>21.216.705/0001-10</t>
  </si>
  <si>
    <t>Av. Manoel Ribas, 265</t>
  </si>
  <si>
    <t>(42) 9976-2526</t>
  </si>
  <si>
    <t>atematurismo@gmail.com</t>
  </si>
  <si>
    <t>Juan</t>
  </si>
  <si>
    <t>juan_guis@yahoo.com.br</t>
  </si>
  <si>
    <t>Andre Gonzalez</t>
  </si>
  <si>
    <t>69.182.111/0002-43</t>
  </si>
  <si>
    <t>Associação Cultural Recreativa e Esportiva Vale do Paraiba Acrevale</t>
  </si>
  <si>
    <t>Assoc. Cultural Recreativa e Esportiva Vale do Paraiba Acrevale</t>
  </si>
  <si>
    <t>Av. Lineo de Moura</t>
  </si>
  <si>
    <t>12.244-380</t>
  </si>
  <si>
    <t>Serimbura</t>
  </si>
  <si>
    <t xml:space="preserve">Lider Hortifruti Ltda ME </t>
  </si>
  <si>
    <t xml:space="preserve">Huelen Cristina </t>
  </si>
  <si>
    <t>Lider Hortifruti Ltda ME</t>
  </si>
  <si>
    <t>04.561.303/0001-34</t>
  </si>
  <si>
    <t>254.263.240</t>
  </si>
  <si>
    <t xml:space="preserve">Av. Jupiter, 1104 </t>
  </si>
  <si>
    <t xml:space="preserve">Jardim Paraiso </t>
  </si>
  <si>
    <t>89.226-600</t>
  </si>
  <si>
    <t>(47)3467-2549</t>
  </si>
  <si>
    <t>huelen.cristina@hotmail.com</t>
  </si>
  <si>
    <t>Joani Xavier</t>
  </si>
  <si>
    <t>Pessoa Física</t>
  </si>
  <si>
    <t>352.600.689-04</t>
  </si>
  <si>
    <t>977477</t>
  </si>
  <si>
    <t>Rua Almirante Jaceguai, 3056</t>
  </si>
  <si>
    <t>Costa e Silva</t>
  </si>
  <si>
    <t>(47) 3473-8123</t>
  </si>
  <si>
    <t>egigix2004@yahoo.com.br</t>
  </si>
  <si>
    <t>Prefeitura Municipal de Camanducaia</t>
  </si>
  <si>
    <t>Município de Camanducaia</t>
  </si>
  <si>
    <t>37650-000</t>
  </si>
  <si>
    <t>35-3433-1110 Ramal 28</t>
  </si>
  <si>
    <t>cultura@camanducaia.mg.gov.br</t>
  </si>
  <si>
    <t>Danilo</t>
  </si>
  <si>
    <t>Fanthasy</t>
  </si>
  <si>
    <t>Karen Venzon</t>
  </si>
  <si>
    <t>Acácia Ltda Epp</t>
  </si>
  <si>
    <t>12.672.329/0001-88</t>
  </si>
  <si>
    <t>256228434</t>
  </si>
  <si>
    <t>Rua Eloi Francisco dos Anjos , 1215</t>
  </si>
  <si>
    <t>Sul do Rio</t>
  </si>
  <si>
    <t>Tijucas</t>
  </si>
  <si>
    <t>88200-000</t>
  </si>
  <si>
    <t>karen@fanthasy.com.br</t>
  </si>
  <si>
    <t>Mari</t>
  </si>
  <si>
    <t>Mari@fanthasy.com.br</t>
  </si>
  <si>
    <t>(48) 3263.6464</t>
  </si>
  <si>
    <t>Município de São José dos pinhais</t>
  </si>
  <si>
    <t>Fabio ou Leonardo</t>
  </si>
  <si>
    <t>São José dos pinhais Pref. Gab. do Prefeito</t>
  </si>
  <si>
    <t>76.105.543/0001-35</t>
  </si>
  <si>
    <t>Rua passos de Olivaira, 1101</t>
  </si>
  <si>
    <t>83.030-720</t>
  </si>
  <si>
    <t>41 3381-6800</t>
  </si>
  <si>
    <t>fabio.nascimento@sjp.pr.gov.br</t>
  </si>
  <si>
    <t>J.R Eletrica LTDA ME</t>
  </si>
  <si>
    <t>Alex Junior Piton</t>
  </si>
  <si>
    <t>J.R.M Eletrica LTDA ME</t>
  </si>
  <si>
    <t>15.600.788/0001-44</t>
  </si>
  <si>
    <t>256.730.024</t>
  </si>
  <si>
    <t>Rua Olavo Bilac, 397</t>
  </si>
  <si>
    <t>Cunha Porã</t>
  </si>
  <si>
    <t>89.890-000</t>
  </si>
  <si>
    <t>(49) 9901-2735</t>
  </si>
  <si>
    <t>eletromaqiraceminha@hotmail.com</t>
  </si>
  <si>
    <t>(49) 3665-1195</t>
  </si>
  <si>
    <t>Prefeitura de Mandaguari</t>
  </si>
  <si>
    <t>Município de Mandaguari</t>
  </si>
  <si>
    <t>76.285.345/0001-09</t>
  </si>
  <si>
    <t>Av. Amazonas, 500</t>
  </si>
  <si>
    <t>Mandaguari</t>
  </si>
  <si>
    <t>86975-000</t>
  </si>
  <si>
    <t>C. Fernando R. da Paz &amp; Cia Ltda</t>
  </si>
  <si>
    <t>25.913.377/0001-62</t>
  </si>
  <si>
    <t>Loc. Serra da Bocaína S/N</t>
  </si>
  <si>
    <t>Caldas</t>
  </si>
  <si>
    <t>37780-000</t>
  </si>
  <si>
    <t>(35)3731-8850 / (35) 9911-8912</t>
  </si>
  <si>
    <t>lidia@cfrp.com.br</t>
  </si>
  <si>
    <t>R.E.D. Graniti Mineração Ltda</t>
  </si>
  <si>
    <t>06.037.082/0005-59</t>
  </si>
  <si>
    <t>Fazenda Serra do Grotão S/N</t>
  </si>
  <si>
    <t>(27) 3024-5420 / (27) 99869-7985</t>
  </si>
  <si>
    <t>victor@redgraniti.com.br</t>
  </si>
  <si>
    <t>Mineração Juparaná Ltda</t>
  </si>
  <si>
    <t>23.290.216/0015-30</t>
  </si>
  <si>
    <t>112.584.185.0992</t>
  </si>
  <si>
    <t>Fazenda Cachoeirinha, S/N</t>
  </si>
  <si>
    <t>Santa Rita de Caldas</t>
  </si>
  <si>
    <t>37775-000</t>
  </si>
  <si>
    <t>(35)3734-1033</t>
  </si>
  <si>
    <t>mineracaojuparana@gmail.com</t>
  </si>
  <si>
    <t>Andrade Minas Granitos Ltda</t>
  </si>
  <si>
    <t>42.800.953/0002-65</t>
  </si>
  <si>
    <t>120.805.661.0190</t>
  </si>
  <si>
    <t xml:space="preserve">Caldas </t>
  </si>
  <si>
    <t>(35)3735-1745</t>
  </si>
  <si>
    <t>caldas@andradesa.com.br</t>
  </si>
  <si>
    <t>05.830.499/0001-88</t>
  </si>
  <si>
    <t>144.265.684.0082</t>
  </si>
  <si>
    <t>Fazenda Bocaína S/N</t>
  </si>
  <si>
    <t>escritorioactive@yahoo.com.br</t>
  </si>
  <si>
    <t>Mineração Corcovado de Minas Ltda</t>
  </si>
  <si>
    <t>120.832.546.1261</t>
  </si>
  <si>
    <t>Fazenda Coroado S/N</t>
  </si>
  <si>
    <t>Grotão</t>
  </si>
  <si>
    <t>03777-500</t>
  </si>
  <si>
    <t>chmarques@mcorcovado.com.br</t>
  </si>
  <si>
    <t>Mineração Café Ltda</t>
  </si>
  <si>
    <t>592.798.573.0060</t>
  </si>
  <si>
    <t xml:space="preserve">Fazenda José Dias S/N </t>
  </si>
  <si>
    <t>eltervaz@mineracaocafe.com.br</t>
  </si>
  <si>
    <t xml:space="preserve">Engenhosul Obras </t>
  </si>
  <si>
    <t>Maria Helena / Vânia</t>
  </si>
  <si>
    <t>Engenhosul Obras LTDA.</t>
  </si>
  <si>
    <t>92.306.505/0001-05</t>
  </si>
  <si>
    <t>096/2613975</t>
  </si>
  <si>
    <t>Av. Montenegro, 206 AP 401</t>
  </si>
  <si>
    <t>90.460-160</t>
  </si>
  <si>
    <t>(51) 3330-3320</t>
  </si>
  <si>
    <t>compras@engenhosul.com.br</t>
  </si>
  <si>
    <t>financeiro@engenhosul.com.br</t>
  </si>
  <si>
    <t>Endicon</t>
  </si>
  <si>
    <t>ENDICON ENGENHARIA DE INSTALAÇÕES E CONTRUÇÕES LTDA</t>
  </si>
  <si>
    <t>05.061.494/0001-38</t>
  </si>
  <si>
    <t>15.071.364-9</t>
  </si>
  <si>
    <t xml:space="preserve">Rua Oliveira Belo nº 216 </t>
  </si>
  <si>
    <t xml:space="preserve">66.050-380 </t>
  </si>
  <si>
    <t>miguelks@terra.com.br</t>
  </si>
  <si>
    <t>C. Fernando R. da Paz &amp; Cia Ltda_Caldas MG</t>
  </si>
  <si>
    <t>R.E.D. Graniti Mineração Ltda_Caldas MG</t>
  </si>
  <si>
    <t>Mineração Juparaná Ltda_Caldas MG</t>
  </si>
  <si>
    <t>Andrade Minas Granitos Ltda_Caldas MG</t>
  </si>
  <si>
    <t>Fazenda Pedra Branca S/N</t>
  </si>
  <si>
    <t>Mineração Corcovado de Minas Ltda_Caldas MG</t>
  </si>
  <si>
    <t>Mineração Café Ltda_Caldas MG</t>
  </si>
  <si>
    <t>(35) 3734-1300 / (35) 3734-1377</t>
  </si>
  <si>
    <t>1036374140009</t>
  </si>
  <si>
    <t>0019467860007</t>
  </si>
  <si>
    <t>Mineração Mercedes Ltda_Caldas MG</t>
  </si>
  <si>
    <t>Mineração Mercedes Ltda</t>
  </si>
  <si>
    <t>91 3235-0928/99207-1059</t>
  </si>
  <si>
    <t>construmaq@terra.com.br</t>
  </si>
  <si>
    <t>Blena Fernandes</t>
  </si>
  <si>
    <t>blenafernandes@gmail.com</t>
  </si>
  <si>
    <t>Cristiane Seger Tavares 79128343972</t>
  </si>
  <si>
    <t>Cristiane Tavares</t>
  </si>
  <si>
    <t>23.582.259/0001-93</t>
  </si>
  <si>
    <t>257812873</t>
  </si>
  <si>
    <t>Rua Parati, 583</t>
  </si>
  <si>
    <t>89.213-200</t>
  </si>
  <si>
    <t>47 3426-1012</t>
  </si>
  <si>
    <t>isabelatavares7@gmail.com</t>
  </si>
  <si>
    <t>Cristiane Seger Tavares</t>
  </si>
  <si>
    <t>Prolight Locações e Serviços</t>
  </si>
  <si>
    <t>Marcelo_Propag</t>
  </si>
  <si>
    <t>Prolight Locações de Equipamentos e Serviços Ltda. ME</t>
  </si>
  <si>
    <t>08.779.994/0001-06</t>
  </si>
  <si>
    <t>Av. Nossa Senhora da Penha, 595, Salas 1101/1104</t>
  </si>
  <si>
    <t>Santa Lúcia</t>
  </si>
  <si>
    <t>29.056-250</t>
  </si>
  <si>
    <t>Socio Administrador</t>
  </si>
  <si>
    <t>BANCO BRADESCO S/A</t>
  </si>
  <si>
    <t>60.746.948/0001-12</t>
  </si>
  <si>
    <t>Banco Bradesco S/A</t>
  </si>
  <si>
    <t>R. Hermílio Alves, 190</t>
  </si>
  <si>
    <t>36.307-328</t>
  </si>
  <si>
    <t xml:space="preserve">Simone Beneduzi </t>
  </si>
  <si>
    <t>Simone Beneduzi</t>
  </si>
  <si>
    <t>Rua Leopoldo Gasparotto, 30</t>
  </si>
  <si>
    <t xml:space="preserve">Capitão </t>
  </si>
  <si>
    <t>(51) 3758-1167</t>
  </si>
  <si>
    <t xml:space="preserve">sibeneduzi@certelnet.com.br </t>
  </si>
  <si>
    <t>Promar</t>
  </si>
  <si>
    <t>Promar Gestora de Eventos, Comunicação e Obras Ltda Epp</t>
  </si>
  <si>
    <t>03.785.119/0001-05</t>
  </si>
  <si>
    <t>Av. Iguaçú S/N</t>
  </si>
  <si>
    <t>Chácara</t>
  </si>
  <si>
    <t>São Miguel do Iguaçú</t>
  </si>
  <si>
    <t>85.877-000</t>
  </si>
  <si>
    <t>Arautos do Evangelho</t>
  </si>
  <si>
    <t>Fernando Dalpiaz</t>
  </si>
  <si>
    <t>Associação Arautos do Evangelho do Brasil</t>
  </si>
  <si>
    <t>03.988.329/0025-78</t>
  </si>
  <si>
    <t>Rua Paganini, 187</t>
  </si>
  <si>
    <t>89.221-545</t>
  </si>
  <si>
    <t>47 3028-1268</t>
  </si>
  <si>
    <t>fernando.dalpiaz@arautos.com.br</t>
  </si>
  <si>
    <t>590.843.081-15</t>
  </si>
  <si>
    <t>000793566 SSP/MS</t>
  </si>
  <si>
    <t xml:space="preserve">Rua Vereador Natalino José Ferreira, 149 </t>
  </si>
  <si>
    <t>Dayana Seraphim Barbosa</t>
  </si>
  <si>
    <t>037.958.828-50</t>
  </si>
  <si>
    <t>dayana@dayeventos.com.br</t>
  </si>
  <si>
    <t>Dayana</t>
  </si>
  <si>
    <t>14 231 172-8</t>
  </si>
  <si>
    <t>904.216.710-68</t>
  </si>
  <si>
    <t>Catarinense Pharma</t>
  </si>
  <si>
    <t>Laboratório Catarinense Ltda</t>
  </si>
  <si>
    <t>84.684.620/0001-87</t>
  </si>
  <si>
    <t>250.127.873</t>
  </si>
  <si>
    <t>Rua Dr. João Colin, 1053</t>
  </si>
  <si>
    <t>89204-001</t>
  </si>
  <si>
    <t>(48) 3216-3434/9927-1051</t>
  </si>
  <si>
    <t>pedro.martins@engageeventos.com.br</t>
  </si>
  <si>
    <t>Pedro Martins</t>
  </si>
  <si>
    <t>marion.souza@engageeventos.com.br</t>
  </si>
  <si>
    <t>(48) 3216-3422/3216-3422</t>
  </si>
  <si>
    <t>88.032-005</t>
  </si>
  <si>
    <t>Rod. SC 401 - 4190 - Torre A 320 / 4° andar Bloco B</t>
  </si>
  <si>
    <t>RBS Zero Hora Editora Jornalistica S/A</t>
  </si>
  <si>
    <t>RBS Zero Hora</t>
  </si>
  <si>
    <t>Lucimar (Alisson Barcelos)</t>
  </si>
  <si>
    <t xml:space="preserve">MB Usinagem Industrial LTDA </t>
  </si>
  <si>
    <t>02.596.178/0001-72</t>
  </si>
  <si>
    <t>253.749.263</t>
  </si>
  <si>
    <t>Rua Othon Mader, 302</t>
  </si>
  <si>
    <t>89.207-220</t>
  </si>
  <si>
    <t>(47)3417-2122</t>
  </si>
  <si>
    <t xml:space="preserve">marcel@mb.ind.br ou </t>
  </si>
  <si>
    <t>Marcel Brandemburg</t>
  </si>
  <si>
    <t>marcel_fsp@globo.com</t>
  </si>
  <si>
    <t>Mateus</t>
  </si>
  <si>
    <t>JG Comércio e Locação de Equipamentos - EIRELI - ME</t>
  </si>
  <si>
    <t>17.324.394/0001-36</t>
  </si>
  <si>
    <t>256.918.856</t>
  </si>
  <si>
    <t>Av.Das Águias, lote 08 - Cond. Tecnopark</t>
  </si>
  <si>
    <t>Cid. Univ. Pedra Branca</t>
  </si>
  <si>
    <t>Palhoça</t>
  </si>
  <si>
    <t>88.137-280</t>
  </si>
  <si>
    <t>48 3341-5562</t>
  </si>
  <si>
    <t>jgcomercial@live.com</t>
  </si>
  <si>
    <t>LPL Lighting Productions</t>
  </si>
  <si>
    <t>LPL Lighting Productions Ltda</t>
  </si>
  <si>
    <t>00.679.553/0001-12</t>
  </si>
  <si>
    <t>Rua Padre João Gualberto, 602</t>
  </si>
  <si>
    <t>Imirim - Zona Norte</t>
  </si>
  <si>
    <t>02.537-000</t>
  </si>
  <si>
    <t>11 2238-5454</t>
  </si>
  <si>
    <t>roberta@lpl.com.br</t>
  </si>
  <si>
    <t>Raphael Chaves Narciso Roque</t>
  </si>
  <si>
    <t>Grace (Verde Harmonia)</t>
  </si>
  <si>
    <t>105.661.777-02</t>
  </si>
  <si>
    <t>Rua Frei Caneca, 218, apto 121</t>
  </si>
  <si>
    <t>Consolação</t>
  </si>
  <si>
    <t>01.307-000</t>
  </si>
  <si>
    <t xml:space="preserve">Dental-Xan </t>
  </si>
  <si>
    <t xml:space="preserve">Mary Lucy </t>
  </si>
  <si>
    <t>Dental - Xan Comercio de Produtos Dentários e Hospitalares Ltda EPP</t>
  </si>
  <si>
    <t>02.886.342/0001-86</t>
  </si>
  <si>
    <t>Rua Arduino Antoniolli, 195</t>
  </si>
  <si>
    <t xml:space="preserve">La Salle </t>
  </si>
  <si>
    <t>(49)3433-4400</t>
  </si>
  <si>
    <t>dentalxan@netbig.com.br</t>
  </si>
  <si>
    <t>253.818.478</t>
  </si>
  <si>
    <t>Associação Comercial e Empresarial de Guarapuava</t>
  </si>
  <si>
    <t>77.903.789/0001-15</t>
  </si>
  <si>
    <t>Rua XV de Novembro, 8040</t>
  </si>
  <si>
    <t xml:space="preserve">Paulo Roberto Santos de Lima </t>
  </si>
  <si>
    <t>(42) 3621-5531</t>
  </si>
  <si>
    <t>adm@acig.com.br</t>
  </si>
  <si>
    <t>Palladium Shopping Center_Ponta Grossa</t>
  </si>
  <si>
    <t>Elisabete Gamba</t>
  </si>
  <si>
    <t>Ponta Grossa Administradora de Shopping Centers Ltda.</t>
  </si>
  <si>
    <t>04.013.911/0001-04</t>
  </si>
  <si>
    <t>Rua Ermelino Leão, 703</t>
  </si>
  <si>
    <t>84035-000</t>
  </si>
  <si>
    <t>(42) 3219-3554</t>
  </si>
  <si>
    <t>marketingpg1@shoppingpalladium.com.br</t>
  </si>
  <si>
    <t>fernandaluz@catarinensepharma.com.br</t>
  </si>
  <si>
    <t>Fundo Municipal de Turismo de Piçarras</t>
  </si>
  <si>
    <t>Susan Correa</t>
  </si>
  <si>
    <t>Secretá de Turismo</t>
  </si>
  <si>
    <t>Fundo Municipal de Turismo</t>
  </si>
  <si>
    <t>04.529.388/0001-73</t>
  </si>
  <si>
    <t>Rua Alexandre Guilherme Figueredo, 68</t>
  </si>
  <si>
    <t xml:space="preserve">88.380-000 </t>
  </si>
  <si>
    <t>(47) 3347 0329</t>
  </si>
  <si>
    <t>turismo@picarras.sc.gov.br</t>
  </si>
  <si>
    <t>Danilo Petry</t>
  </si>
  <si>
    <t>setur@picarras.sc.gov.br</t>
  </si>
  <si>
    <t>Ninfo Valtero Köning</t>
  </si>
  <si>
    <t>Ninfo / Ester</t>
  </si>
  <si>
    <t>006514789-87</t>
  </si>
  <si>
    <t>Rua Benjamin Willian Frank n° 150</t>
  </si>
  <si>
    <t xml:space="preserve">89203-303 </t>
  </si>
  <si>
    <t>(47) 9984-2315</t>
  </si>
  <si>
    <t>ninfo@valorem.com.br</t>
  </si>
  <si>
    <t xml:space="preserve">Ninfo </t>
  </si>
  <si>
    <t>Prefeitura Municipal de Caldas</t>
  </si>
  <si>
    <t>Elias</t>
  </si>
  <si>
    <t>18.625.129/0001-50</t>
  </si>
  <si>
    <t>Praça Paulino Figueiredo, s/n</t>
  </si>
  <si>
    <t>egborges@gmail.com</t>
  </si>
  <si>
    <t>(35) 3735-1578 / 9848-0220</t>
  </si>
  <si>
    <t>Voe Publicidade e Eventos Ltda EPP</t>
  </si>
  <si>
    <t>PIS 105.81490-56-5</t>
  </si>
  <si>
    <t>CEF AG 1554 CP 19791-0</t>
  </si>
  <si>
    <t>PIS 108.649.129-24</t>
  </si>
  <si>
    <t>Bradesco AG 0334-4 C/C 063571-5</t>
  </si>
  <si>
    <t>Alsido Just</t>
  </si>
  <si>
    <t>218.754.569-53</t>
  </si>
  <si>
    <t>Itau AG 7384 C/C 23065-7</t>
  </si>
  <si>
    <t>Amaretti Bebidas Ltda</t>
  </si>
  <si>
    <t>Diogo_Voe</t>
  </si>
  <si>
    <t>002366710001-56</t>
  </si>
  <si>
    <t>252917618</t>
  </si>
  <si>
    <t>Rua: Jovino Bitencourt, 867</t>
  </si>
  <si>
    <t>Raichaski</t>
  </si>
  <si>
    <t>Diogo Tesche &lt;diogo@voeideias.com.br&gt;</t>
  </si>
  <si>
    <t>PIS 102.387.97 0-55</t>
  </si>
  <si>
    <t>16/1287</t>
  </si>
  <si>
    <t>16/1288</t>
  </si>
  <si>
    <t>16/1289</t>
  </si>
  <si>
    <t>16/1290</t>
  </si>
  <si>
    <t>16/1291</t>
  </si>
  <si>
    <t>16/1292</t>
  </si>
  <si>
    <t>16/1293</t>
  </si>
  <si>
    <t>16/1294</t>
  </si>
  <si>
    <t>16/1295</t>
  </si>
  <si>
    <t>16/1296</t>
  </si>
  <si>
    <t>16/1297</t>
  </si>
  <si>
    <t>16/1298</t>
  </si>
  <si>
    <t>16/1299</t>
  </si>
  <si>
    <t>16/1300</t>
  </si>
  <si>
    <t>16/1301</t>
  </si>
  <si>
    <t>16/1302</t>
  </si>
  <si>
    <t>16/1303</t>
  </si>
  <si>
    <t>16/1304</t>
  </si>
  <si>
    <t>16/1305</t>
  </si>
  <si>
    <t>16/1306</t>
  </si>
  <si>
    <t>16/1307</t>
  </si>
  <si>
    <t>16/1308</t>
  </si>
  <si>
    <t>16/1309</t>
  </si>
  <si>
    <t>16/1310</t>
  </si>
  <si>
    <t>16/1311</t>
  </si>
  <si>
    <t>16/1312</t>
  </si>
  <si>
    <t>16/1313</t>
  </si>
  <si>
    <t>16/1314</t>
  </si>
  <si>
    <t>16/1315</t>
  </si>
  <si>
    <t>16/1316</t>
  </si>
  <si>
    <t>16/1317</t>
  </si>
  <si>
    <t>16/1318</t>
  </si>
  <si>
    <t>16/1319</t>
  </si>
  <si>
    <t>16/1320</t>
  </si>
  <si>
    <t>16/1321</t>
  </si>
  <si>
    <t>16/1322</t>
  </si>
  <si>
    <t>16/1323</t>
  </si>
  <si>
    <t>16/1324</t>
  </si>
  <si>
    <t>16/1325</t>
  </si>
  <si>
    <t>16/1326</t>
  </si>
  <si>
    <t>16/1327</t>
  </si>
  <si>
    <t>16/1328</t>
  </si>
  <si>
    <t>16/1329</t>
  </si>
  <si>
    <t>16/1330</t>
  </si>
  <si>
    <t>16/1331</t>
  </si>
  <si>
    <t>16/1332</t>
  </si>
  <si>
    <t>16/1333</t>
  </si>
  <si>
    <t>16/1334</t>
  </si>
  <si>
    <t>16/1335</t>
  </si>
  <si>
    <t>16/1336</t>
  </si>
  <si>
    <t>16/1337</t>
  </si>
  <si>
    <t>16/1338</t>
  </si>
  <si>
    <t>16/1339</t>
  </si>
  <si>
    <t>16/1340</t>
  </si>
  <si>
    <t>16/1341</t>
  </si>
  <si>
    <t>16/1342</t>
  </si>
  <si>
    <t>16/1343</t>
  </si>
  <si>
    <t>16/1344</t>
  </si>
  <si>
    <t>16/1345</t>
  </si>
  <si>
    <t>16/1346</t>
  </si>
  <si>
    <t>16/1347</t>
  </si>
  <si>
    <t>16/1348</t>
  </si>
  <si>
    <t>16/1349</t>
  </si>
  <si>
    <t>16/1350</t>
  </si>
  <si>
    <t>16/1351</t>
  </si>
  <si>
    <t>16/1352</t>
  </si>
  <si>
    <t>16/1353</t>
  </si>
  <si>
    <t>16/1354</t>
  </si>
  <si>
    <t>16/1355</t>
  </si>
  <si>
    <t>16/1356</t>
  </si>
  <si>
    <t>16/1357</t>
  </si>
  <si>
    <t>16/1358</t>
  </si>
  <si>
    <t>16/1359</t>
  </si>
  <si>
    <t>16/1360</t>
  </si>
  <si>
    <t>16/1361</t>
  </si>
  <si>
    <t>16/1362</t>
  </si>
  <si>
    <t>16/1363</t>
  </si>
  <si>
    <t>16/1364</t>
  </si>
  <si>
    <t>16/1365</t>
  </si>
  <si>
    <t>16/1366</t>
  </si>
  <si>
    <t>16/1367</t>
  </si>
  <si>
    <t>16/1368</t>
  </si>
  <si>
    <t>16/1369</t>
  </si>
  <si>
    <t>16/1370</t>
  </si>
  <si>
    <t>16/1371</t>
  </si>
  <si>
    <t>16/1372</t>
  </si>
  <si>
    <t>16/1373</t>
  </si>
  <si>
    <t>16/1374</t>
  </si>
  <si>
    <t>16/1375</t>
  </si>
  <si>
    <t>16/1376</t>
  </si>
  <si>
    <t>16/1377</t>
  </si>
  <si>
    <t>16/1378</t>
  </si>
  <si>
    <t>16/1379</t>
  </si>
  <si>
    <t>16/1380</t>
  </si>
  <si>
    <t>16/1381</t>
  </si>
  <si>
    <t>16/1382</t>
  </si>
  <si>
    <t>16/1383</t>
  </si>
  <si>
    <t>16/1384</t>
  </si>
  <si>
    <t>16/1385</t>
  </si>
  <si>
    <t>16/1386</t>
  </si>
  <si>
    <t>16/1387</t>
  </si>
  <si>
    <t>16/1388</t>
  </si>
  <si>
    <t>16/1389</t>
  </si>
  <si>
    <t>16/1390</t>
  </si>
  <si>
    <t>16/1391</t>
  </si>
  <si>
    <t>16/1392</t>
  </si>
  <si>
    <t>16/1393</t>
  </si>
  <si>
    <t>16/1394</t>
  </si>
  <si>
    <t>16/1395</t>
  </si>
  <si>
    <t>16/1396</t>
  </si>
  <si>
    <t>16/1397</t>
  </si>
  <si>
    <t>16/1398</t>
  </si>
  <si>
    <t>16/1399</t>
  </si>
  <si>
    <t>16/1400</t>
  </si>
  <si>
    <t>16/1401</t>
  </si>
  <si>
    <t>16/1402</t>
  </si>
  <si>
    <t>16/1403</t>
  </si>
  <si>
    <t>16/1404</t>
  </si>
  <si>
    <t>16/1405</t>
  </si>
  <si>
    <t>16/1406</t>
  </si>
  <si>
    <t>16/1407</t>
  </si>
  <si>
    <t>16/1408</t>
  </si>
  <si>
    <t>16/1409</t>
  </si>
  <si>
    <t>16/1410</t>
  </si>
  <si>
    <t>16/1411</t>
  </si>
  <si>
    <t>16/1412</t>
  </si>
  <si>
    <t>16/1413</t>
  </si>
  <si>
    <t>16/1414</t>
  </si>
  <si>
    <t>16/1415</t>
  </si>
  <si>
    <t>16/1416</t>
  </si>
  <si>
    <t>16/1417</t>
  </si>
  <si>
    <t>SER Tigre</t>
  </si>
  <si>
    <t>Jarisa Martins</t>
  </si>
  <si>
    <t>Sociedade Esportiva e Recreativa Tigre</t>
  </si>
  <si>
    <t>84.685.338/0001-14</t>
  </si>
  <si>
    <t>Rua Gothard Kaesemodel, 254</t>
  </si>
  <si>
    <t>89203-4000</t>
  </si>
  <si>
    <t>(47) 3433-5644 / 9988-2722</t>
  </si>
  <si>
    <t>jarisa.martins@tigre.com</t>
  </si>
  <si>
    <t>243/0003060</t>
  </si>
  <si>
    <t>Souza Roxo &amp; Cia Ltda.</t>
  </si>
  <si>
    <t>97.960.496/0001-87</t>
  </si>
  <si>
    <t>(51)3605 2626</t>
  </si>
  <si>
    <t>Rua Marechal Floriano Peixoto, 777</t>
  </si>
  <si>
    <t>FUNDO MUNICIPAL DE TURISMO DE ITAJAI </t>
  </si>
  <si>
    <t>AGNALDO DOS SANTOS</t>
  </si>
  <si>
    <t>15.537.199/0001-69</t>
  </si>
  <si>
    <t>ISENTO</t>
  </si>
  <si>
    <t>RUA ANTÔNIO CAETANO 105</t>
  </si>
  <si>
    <t>FAZENDA</t>
  </si>
  <si>
    <t>ITAJAÍ</t>
  </si>
  <si>
    <t>88.302-380</t>
  </si>
  <si>
    <t>47 3348-1080</t>
  </si>
  <si>
    <t>agnaldosantos@itajai.sc.gov.br</t>
  </si>
  <si>
    <t>Odi Produções Artisticas</t>
  </si>
  <si>
    <t>Odimar</t>
  </si>
  <si>
    <t>Odimar Gomes da Silva - ME</t>
  </si>
  <si>
    <t>252529030</t>
  </si>
  <si>
    <t>Rua Serzedelo Machado, 100</t>
  </si>
  <si>
    <t>Paulas</t>
  </si>
  <si>
    <t>(47) 9444-4242</t>
  </si>
  <si>
    <t>odiproducoes@terra.com.br</t>
  </si>
  <si>
    <t>Mary Max Decorações</t>
  </si>
  <si>
    <t>Mary</t>
  </si>
  <si>
    <t>Mary Max Decorações LTDA - ME</t>
  </si>
  <si>
    <t>19.735.064/0001-69</t>
  </si>
  <si>
    <t>Rua Sabiá, 69</t>
  </si>
  <si>
    <t>89.220-030</t>
  </si>
  <si>
    <t>(47) 3801-3378 / 9232-5086</t>
  </si>
  <si>
    <t>contato@marymaxdecoracoes.com.br</t>
  </si>
  <si>
    <t>DEPÓSITO SICRED LF</t>
  </si>
  <si>
    <t xml:space="preserve">Vitor Rodrigo </t>
  </si>
  <si>
    <t xml:space="preserve">Dep. Marketing </t>
  </si>
  <si>
    <t>N ESTÁ NA TABELA</t>
  </si>
  <si>
    <t>AR259</t>
  </si>
  <si>
    <t>AR2512</t>
  </si>
  <si>
    <t>AR2515</t>
  </si>
  <si>
    <t>FG77GG</t>
  </si>
  <si>
    <t>FG77ADGG</t>
  </si>
  <si>
    <t>FG77ARGG</t>
  </si>
  <si>
    <t>FG07EGAZ</t>
  </si>
  <si>
    <t>FG07EGAM</t>
  </si>
  <si>
    <t>FG07EGVD</t>
  </si>
  <si>
    <t>FG07EGVM</t>
  </si>
  <si>
    <t>FG07EGSAZ</t>
  </si>
  <si>
    <t>FG07EGSAM</t>
  </si>
  <si>
    <t>FG07EGSVD</t>
  </si>
  <si>
    <t>FG07EGSVM</t>
  </si>
  <si>
    <t>FG09EGAZ</t>
  </si>
  <si>
    <t>FG09EGAM</t>
  </si>
  <si>
    <t>FG09EGVD</t>
  </si>
  <si>
    <t>FG09EGVM</t>
  </si>
  <si>
    <t>FG09EGSAZ</t>
  </si>
  <si>
    <t>FG09EGSAM</t>
  </si>
  <si>
    <t>FG09EGSVD</t>
  </si>
  <si>
    <t>FG09EGSVM</t>
  </si>
  <si>
    <t>FG10EGAZ</t>
  </si>
  <si>
    <t>FG10EGAM</t>
  </si>
  <si>
    <t>FG10EGVD</t>
  </si>
  <si>
    <t>FG10EGVM</t>
  </si>
  <si>
    <t>FG10EGSAZ</t>
  </si>
  <si>
    <t>FG10EGSAM</t>
  </si>
  <si>
    <t>FG10EGSVD</t>
  </si>
  <si>
    <t>FG10EGSVM</t>
  </si>
  <si>
    <t>FG126EGAZ</t>
  </si>
  <si>
    <t>FG126EGAM</t>
  </si>
  <si>
    <t>FG126EGVD</t>
  </si>
  <si>
    <t>FG126EGVM</t>
  </si>
  <si>
    <t>FG126EGSAZ</t>
  </si>
  <si>
    <t>FG126EGSAM</t>
  </si>
  <si>
    <t>FG126EGSVD</t>
  </si>
  <si>
    <t>FG126EGSVM</t>
  </si>
  <si>
    <t>TJ Comércio e Importação Eireli</t>
  </si>
  <si>
    <t>062.860.566-0049</t>
  </si>
  <si>
    <t>Rod. Br 356, nº2500 - Lj 141 a 144</t>
  </si>
  <si>
    <t>(31) 3286-4090 / 984671285</t>
  </si>
  <si>
    <t>gerencialoja@hogar.com.br</t>
  </si>
  <si>
    <t>Taciana</t>
  </si>
  <si>
    <t>79 3217-6662/6217-6562</t>
  </si>
  <si>
    <t>Phlox Produtos Artesanais</t>
  </si>
  <si>
    <t>Nadir</t>
  </si>
  <si>
    <t>Phlox Produtos Artesanais Ltda</t>
  </si>
  <si>
    <t>05.777.118/0001-44</t>
  </si>
  <si>
    <t>90.284.423-67</t>
  </si>
  <si>
    <t>R. Pe Anchieta, 2535 Lj 8/9</t>
  </si>
  <si>
    <t>80730-000</t>
  </si>
  <si>
    <t>(41) 3364-2760/3027-6259</t>
  </si>
  <si>
    <t>phlox@phlox.art.br</t>
  </si>
  <si>
    <t>Festas e Epocas</t>
  </si>
  <si>
    <t>Karina Massuia Tótoli ME</t>
  </si>
  <si>
    <t>07.396.407/0003-90</t>
  </si>
  <si>
    <t>647551240-115</t>
  </si>
  <si>
    <t>Rua Coronel Spinola de Castro, 2940</t>
  </si>
  <si>
    <t>15.015-500</t>
  </si>
  <si>
    <t>(17) 3214-0814</t>
  </si>
  <si>
    <t>karina@festaseepocas.com.br</t>
  </si>
  <si>
    <t>Shopping Cidade</t>
  </si>
  <si>
    <t>Lucimare Mateó</t>
  </si>
  <si>
    <t>Condomínio Shopping Cidade</t>
  </si>
  <si>
    <t>10.945.667/0001-10</t>
  </si>
  <si>
    <t>Av. Antônio Carlos Magalhães, 1298</t>
  </si>
  <si>
    <t>Itaigara</t>
  </si>
  <si>
    <t>41.825-000</t>
  </si>
  <si>
    <t>(71) 3359-5706/ 3358-3311</t>
  </si>
  <si>
    <t>Lucimare/ Getúlio</t>
  </si>
  <si>
    <t>(71) 3453-8206</t>
  </si>
  <si>
    <t>Decorfestas</t>
  </si>
  <si>
    <t>Simone ou Marcela</t>
  </si>
  <si>
    <t>S M Passarelli Comercio ME</t>
  </si>
  <si>
    <t>08.897.052/0001-14</t>
  </si>
  <si>
    <t>152617353</t>
  </si>
  <si>
    <t>Rua Manoel Umbuzeiro, 2115</t>
  </si>
  <si>
    <t>Altamira</t>
  </si>
  <si>
    <t>68.371-271</t>
  </si>
  <si>
    <t>(93) 3515-0919 / 9117-5767</t>
  </si>
  <si>
    <t>smpassarelli.loja@gmail.com</t>
  </si>
  <si>
    <t>Simone-passarelli@hotmail.com</t>
  </si>
  <si>
    <t>Espaço Lavanda</t>
  </si>
  <si>
    <t>M. Eunice Andriola</t>
  </si>
  <si>
    <t>131/0128160</t>
  </si>
  <si>
    <t>Rua Alberto Schmidt, 249</t>
  </si>
  <si>
    <t>Sapiranga</t>
  </si>
  <si>
    <t>93.800-264</t>
  </si>
  <si>
    <t>(51) 3599-4116</t>
  </si>
  <si>
    <t>espacolavanda@terra.com.br</t>
  </si>
  <si>
    <t>Av.Euvaldo Lodi, 1965 Residencial das Amérias.</t>
  </si>
  <si>
    <t>Ramon Faz a Festa</t>
  </si>
  <si>
    <t>Ramon</t>
  </si>
  <si>
    <t>Nova Faz a Festa Comércio Ltda</t>
  </si>
  <si>
    <t>15.103.479/0001-69</t>
  </si>
  <si>
    <t>79603767</t>
  </si>
  <si>
    <t>Rua Ministro Otávio Kelly 446</t>
  </si>
  <si>
    <t>24.220-301</t>
  </si>
  <si>
    <t>(21) 2704-2125</t>
  </si>
  <si>
    <t>novafazafesta@hotmail.com</t>
  </si>
  <si>
    <t>contato@ramonfazafesta.com.br</t>
  </si>
  <si>
    <t>21 2609-0715</t>
  </si>
  <si>
    <t>04/065/2016</t>
  </si>
  <si>
    <t>Mi Pintando</t>
  </si>
  <si>
    <t>Michella Vargas</t>
  </si>
  <si>
    <t>Michella Vargas ME</t>
  </si>
  <si>
    <t>07.575.332/0001-43</t>
  </si>
  <si>
    <t>255.044.879</t>
  </si>
  <si>
    <t>Rua 13 de Maio, 190</t>
  </si>
  <si>
    <t>88.200-000</t>
  </si>
  <si>
    <t>(48) 3263-2459</t>
  </si>
  <si>
    <t>Michella</t>
  </si>
  <si>
    <t>mipintando@yahoo.com.br</t>
  </si>
  <si>
    <t>345.738.600-53</t>
  </si>
  <si>
    <t>Rua Mal Floriano Peixoto, 777</t>
  </si>
  <si>
    <t>51 3601-2093</t>
  </si>
  <si>
    <t>scutellata@scutellata.com.br</t>
  </si>
  <si>
    <t>Proprietária da Scutellata</t>
  </si>
  <si>
    <t>Floricultura do Mário</t>
  </si>
  <si>
    <t>Floricultura do Mário Ltda ME</t>
  </si>
  <si>
    <t>03.601.231/0001-49</t>
  </si>
  <si>
    <t>255.458.606</t>
  </si>
  <si>
    <t>Av. Martin Luther, 1292</t>
  </si>
  <si>
    <t>89030-012</t>
  </si>
  <si>
    <t>47 3322-9185</t>
  </si>
  <si>
    <t>ivanajulu@yahoo.com.br</t>
  </si>
  <si>
    <t>Carlos Alberto da Silva</t>
  </si>
  <si>
    <t>641.906.507-06</t>
  </si>
  <si>
    <t>Sócio do Pentágono 431</t>
  </si>
  <si>
    <t>(21) 3529-2115/ 98625-6681</t>
  </si>
  <si>
    <t>andmoreira@icloud.com</t>
  </si>
  <si>
    <t>Anderson/Celia</t>
  </si>
  <si>
    <t>Lojas Guanabara</t>
  </si>
  <si>
    <t>Ericson</t>
  </si>
  <si>
    <t>Lojas Guanabara Ltda Epp</t>
  </si>
  <si>
    <t>13.171.566/0001-28</t>
  </si>
  <si>
    <t>27.056.861-1</t>
  </si>
  <si>
    <t>Rodovia BR 101 Km 147, 700</t>
  </si>
  <si>
    <t>Povoado Dizilena</t>
  </si>
  <si>
    <t>Estância</t>
  </si>
  <si>
    <t>49.200-000</t>
  </si>
  <si>
    <t>79 98826-1000</t>
  </si>
  <si>
    <t>ericson@lojasguanabara.com.br</t>
  </si>
  <si>
    <t>M. Sobral Tratores e Máquinas</t>
  </si>
  <si>
    <t xml:space="preserve">Conceição </t>
  </si>
  <si>
    <t>M. Sobral Tratores e Máquinas Ltda</t>
  </si>
  <si>
    <t>12.956.469/0001-88</t>
  </si>
  <si>
    <t>27.129.625-9</t>
  </si>
  <si>
    <t>Avenida Eduardo Paixão Rocha 1473</t>
  </si>
  <si>
    <t>Porto</t>
  </si>
  <si>
    <t>49.500-000</t>
  </si>
  <si>
    <t>(79) 99936-2000</t>
  </si>
  <si>
    <t>ceica.lindolar@hotmail.com</t>
  </si>
  <si>
    <t>Conceição</t>
  </si>
  <si>
    <t>Cliente Lindolar Móveis</t>
  </si>
  <si>
    <t>019.234.427-75</t>
  </si>
  <si>
    <t>Jacqueline M. R. Cortes Barbirato</t>
  </si>
  <si>
    <t>cliente e-commerce</t>
  </si>
  <si>
    <t>cortes.jmr@gmail.com</t>
  </si>
  <si>
    <t>Rua José Ribeiro, 28</t>
  </si>
  <si>
    <t>Austin</t>
  </si>
  <si>
    <t>26.087-055</t>
  </si>
  <si>
    <t>Jacqueline</t>
  </si>
  <si>
    <t> 298.710.388-36</t>
  </si>
  <si>
    <t>Rua Professor Artur Ramos, 178</t>
  </si>
  <si>
    <t> marcela@alugueldevelas.com.br</t>
  </si>
  <si>
    <t> Marcela Kalili</t>
  </si>
  <si>
    <t>Viamor Festas e Eventos</t>
  </si>
  <si>
    <t>Sirlene Viana</t>
  </si>
  <si>
    <t>Viamor Festas e Eventos Eireli - ME</t>
  </si>
  <si>
    <t>07.718.965/0001-63</t>
  </si>
  <si>
    <t>Av. Manuel Bandeira, 529</t>
  </si>
  <si>
    <t>Pasargada</t>
  </si>
  <si>
    <t>(31) 99775-6979</t>
  </si>
  <si>
    <t>viamoreventos@terra.com.br</t>
  </si>
  <si>
    <t>sirlene.luiza@terra.com.br</t>
  </si>
  <si>
    <t>Cleber Clemente Assessoria para Eventos</t>
  </si>
  <si>
    <t>Cleber Clemente Pinto ME</t>
  </si>
  <si>
    <t>11.576.317/0001-97</t>
  </si>
  <si>
    <t>13.396.302-0</t>
  </si>
  <si>
    <t>Rua Manoel Leopoldino</t>
  </si>
  <si>
    <t>Araés</t>
  </si>
  <si>
    <t>(65) 3621-8305</t>
  </si>
  <si>
    <t>atendimento@cleberclemente.com.br</t>
  </si>
  <si>
    <t>financeiro@cleberclemente.com.br</t>
  </si>
  <si>
    <t>78.005-550</t>
  </si>
  <si>
    <t>3427-2099 / 9974-1582</t>
  </si>
  <si>
    <t>9714-6213</t>
  </si>
  <si>
    <t>Mansão das Estrelas</t>
  </si>
  <si>
    <t>Mansão das Estrelas Festas e Eventos Ltda</t>
  </si>
  <si>
    <t>16.628.517/0001-60</t>
  </si>
  <si>
    <t>Av. Alhambra, SN, Lt 27</t>
  </si>
  <si>
    <t>23.045-805</t>
  </si>
  <si>
    <t>(21) 2394-4171</t>
  </si>
  <si>
    <t>contato@mansaodasestrelas.com.br</t>
  </si>
  <si>
    <t>Monique</t>
  </si>
  <si>
    <t>(21) 3148-3140</t>
  </si>
  <si>
    <t>Luciana Martins de Carvalho</t>
  </si>
  <si>
    <t>136.947.207-23</t>
  </si>
  <si>
    <t>RG 257201301</t>
  </si>
  <si>
    <t>Rua das Violetas, 47</t>
  </si>
  <si>
    <t>Itacoatiara</t>
  </si>
  <si>
    <t>24.348-300</t>
  </si>
  <si>
    <t>(21) 2609-0699</t>
  </si>
  <si>
    <t>lumartinsdecarvalho@gmail.com</t>
  </si>
  <si>
    <t>ARGTBE</t>
  </si>
  <si>
    <t>Rosimeri</t>
  </si>
  <si>
    <t>16.830.340/0001-80</t>
  </si>
  <si>
    <t>Rua São Diogo, 81</t>
  </si>
  <si>
    <t>Morada</t>
  </si>
  <si>
    <t xml:space="preserve">Barreiras </t>
  </si>
  <si>
    <t>47.810-112</t>
  </si>
  <si>
    <t>(77) 3611-6728</t>
  </si>
  <si>
    <t>rosimerizanetti@hotmail.com</t>
  </si>
  <si>
    <t>tatianeadm@outlook.com</t>
  </si>
  <si>
    <t>Zanetti &amp; Pettengill Associados</t>
  </si>
  <si>
    <t>FG127</t>
  </si>
  <si>
    <t>FG128</t>
  </si>
  <si>
    <t>FG129</t>
  </si>
  <si>
    <t>Mini Trenó, produzido em fibra de vidro</t>
  </si>
  <si>
    <t>Mobiliário Público</t>
  </si>
  <si>
    <t>MOBP01</t>
  </si>
  <si>
    <t>MOBP02</t>
  </si>
  <si>
    <t>MOBP03</t>
  </si>
  <si>
    <t>MOBP04</t>
  </si>
  <si>
    <t>MOBP05</t>
  </si>
  <si>
    <t>MOBP06</t>
  </si>
  <si>
    <t>Le Petit Jardin</t>
  </si>
  <si>
    <t>La Maison Jardin Comercio, Importação e Exportação Eireli - EPP</t>
  </si>
  <si>
    <t xml:space="preserve"> 18.657.512/0001-90</t>
  </si>
  <si>
    <t>Al. Araguaia, 762 Lj 26</t>
  </si>
  <si>
    <t>Alphaville Industrial</t>
  </si>
  <si>
    <t>(11) 98263-3530</t>
  </si>
  <si>
    <t>planejamento@lepetitjardin.com.br</t>
  </si>
  <si>
    <t>Del Rey Empreendimentos Imobiliários</t>
  </si>
  <si>
    <t>Del Rey Empreendimentos Imobiliários Ltda</t>
  </si>
  <si>
    <t>08.919.640/0001-01</t>
  </si>
  <si>
    <t>255.300.443.110</t>
  </si>
  <si>
    <t>Av. Marginal 1234, Sl4</t>
  </si>
  <si>
    <t>Cidade Ariston</t>
  </si>
  <si>
    <t>Carapicuiba</t>
  </si>
  <si>
    <t>06.395-010</t>
  </si>
  <si>
    <t>(11) 4186-9833</t>
  </si>
  <si>
    <t>carlos@delreytransp.com.br</t>
  </si>
  <si>
    <t>Adonis Braga</t>
  </si>
  <si>
    <t>nfe@delreytransp.com.br</t>
  </si>
  <si>
    <t>Atual Cargas Transporte</t>
  </si>
  <si>
    <t>08.848.231/0001-61</t>
  </si>
  <si>
    <t>47 34387360</t>
  </si>
  <si>
    <t xml:space="preserve">AMERICANFLEX INDUSTRIAS REUNIDAS LTDA. </t>
  </si>
  <si>
    <t>Fernanda Homsi</t>
  </si>
  <si>
    <t>49.967.961/0023-74</t>
  </si>
  <si>
    <t>144.289.503.111</t>
  </si>
  <si>
    <t>Av. Ibirapuera, 2956</t>
  </si>
  <si>
    <t>04.028-002</t>
  </si>
  <si>
    <t>(17) 2136-8900 ramal 8808</t>
  </si>
  <si>
    <t>fhexpressao@americanflex.com.br</t>
  </si>
  <si>
    <t>Americanflex São Paulo</t>
  </si>
  <si>
    <t>Americanflex Ribeirão Preto</t>
  </si>
  <si>
    <t>49.967.961/0020-21</t>
  </si>
  <si>
    <t>797.091.944.118</t>
  </si>
  <si>
    <t>Av. Presidente Vargas, 1967</t>
  </si>
  <si>
    <t>14.025-700</t>
  </si>
  <si>
    <t>Rua General Abreu e Lima, 154</t>
  </si>
  <si>
    <t>54.400-410</t>
  </si>
  <si>
    <t>edsonlirailuminacao.simone@gmail.com</t>
  </si>
  <si>
    <t>Fedex Brasil Logistica e Transporte AS</t>
  </si>
  <si>
    <t>10.970.887/0078-83</t>
  </si>
  <si>
    <t>mesma Rapidão Cometa</t>
  </si>
  <si>
    <t>Claudete Hillesheim da Silva</t>
  </si>
  <si>
    <t>476.991.839-91</t>
  </si>
  <si>
    <t>RG 16337310</t>
  </si>
  <si>
    <t>Hildegard Fische, 55</t>
  </si>
  <si>
    <t>Agua Verde</t>
  </si>
  <si>
    <t>89.042-254</t>
  </si>
  <si>
    <t>(47) 3330-5384</t>
  </si>
  <si>
    <t>clohsilva@hotmail.com</t>
  </si>
  <si>
    <t>FG126PPBC</t>
  </si>
  <si>
    <t>Bolas de natal branca, com ilum. e adesivo, produ. em fibra de vidro</t>
  </si>
  <si>
    <t>FG126PBC</t>
  </si>
  <si>
    <t>FG126MBC</t>
  </si>
  <si>
    <t>FG126GBC</t>
  </si>
  <si>
    <t>FG126GGBC</t>
  </si>
  <si>
    <t>FG126EGBC</t>
  </si>
  <si>
    <t>FG126PPSBC</t>
  </si>
  <si>
    <t>Bolas de natal branca, cor sólida e adesivo, prod. em fibra de vidro</t>
  </si>
  <si>
    <t>FG126PSBC</t>
  </si>
  <si>
    <t>FG126MSBC</t>
  </si>
  <si>
    <t>FG126GSBC</t>
  </si>
  <si>
    <t>FG126GGSBC</t>
  </si>
  <si>
    <t>FG126EGSBC</t>
  </si>
  <si>
    <t>Bolas de natal branca cor sólida e adesivo, prod. em fibra de vidro</t>
  </si>
  <si>
    <t>Bellacasa Uruguaiana</t>
  </si>
  <si>
    <t>comercial@bellacasauruguaiana.com.br</t>
  </si>
  <si>
    <t>W'DME Materiais Elétricos</t>
  </si>
  <si>
    <t xml:space="preserve">Fabiana </t>
  </si>
  <si>
    <t>W'DME Materiais Elétricos LTDA EPP</t>
  </si>
  <si>
    <t>09.106.791/0001-03</t>
  </si>
  <si>
    <t>90418913-83</t>
  </si>
  <si>
    <t>Av. Brasil, 6905</t>
  </si>
  <si>
    <t>Zona 05</t>
  </si>
  <si>
    <t>87015-280</t>
  </si>
  <si>
    <t>(44) 3220-7823</t>
  </si>
  <si>
    <t>wdmemateriaiseletricos@outlook.com</t>
  </si>
  <si>
    <t>Ecoluz Iluminações</t>
  </si>
  <si>
    <t>Ecoluz Iluminações Ltda EPP</t>
  </si>
  <si>
    <t>Rua Felismina Pereira, 393</t>
  </si>
  <si>
    <t>Salgadinho</t>
  </si>
  <si>
    <t>Olinda</t>
  </si>
  <si>
    <t>53.110-640</t>
  </si>
  <si>
    <t>contato@ecoluziluminacoes.com.br</t>
  </si>
  <si>
    <t>André L. de Andrade</t>
  </si>
  <si>
    <t>Av. Costa e Silva, 3500</t>
  </si>
  <si>
    <t>Alto São Francisco</t>
  </si>
  <si>
    <t>85.863-762</t>
  </si>
  <si>
    <t>( 45 ) 2102-3030</t>
  </si>
  <si>
    <t>elaine@recantocataratasresort.com.br</t>
  </si>
  <si>
    <t>Contato através de Angá Produtora</t>
  </si>
  <si>
    <t>Chrisma</t>
  </si>
  <si>
    <t>Rui</t>
  </si>
  <si>
    <t>21.344.837/0001-28</t>
  </si>
  <si>
    <t>Chrisma Atividades Imobiliários Ltda Me</t>
  </si>
  <si>
    <t>Rua Dr. João Colin, 446 Sl01</t>
  </si>
  <si>
    <t>89.204-901</t>
  </si>
  <si>
    <t>47 3025-3402</t>
  </si>
  <si>
    <t>ruikalb@chrisma.com.br</t>
  </si>
  <si>
    <t>Show Room</t>
  </si>
  <si>
    <t>Companhia do Natal</t>
  </si>
  <si>
    <t>Companhia do Natal LTDA - EPP</t>
  </si>
  <si>
    <t>15.359.989/0001-00</t>
  </si>
  <si>
    <t>562.231.543.119</t>
  </si>
  <si>
    <t>Rua Luís Alves dos Santos, 308</t>
  </si>
  <si>
    <t>Jardim Everest</t>
  </si>
  <si>
    <t>19.065-030</t>
  </si>
  <si>
    <t>(18) 3907-6711</t>
  </si>
  <si>
    <t>mariana@ciadonatal.com.Br</t>
  </si>
  <si>
    <t>financeiro@ciadonatal.com.br</t>
  </si>
  <si>
    <t>Hotel Casa da Montanha</t>
  </si>
  <si>
    <t>Compradora</t>
  </si>
  <si>
    <t>Hotel Casa da Montanha Ltda</t>
  </si>
  <si>
    <t>20.217.053/0001-76</t>
  </si>
  <si>
    <t>056/0091540</t>
  </si>
  <si>
    <t>95670-000</t>
  </si>
  <si>
    <t>54 3295-7575</t>
  </si>
  <si>
    <t>ariane@hotelcasadamontanha.com.br</t>
  </si>
  <si>
    <t>Av. Borges de Medeiros, 3166 cx postal 262</t>
  </si>
  <si>
    <t>Comprava como Mundo de Gramado</t>
  </si>
  <si>
    <t xml:space="preserve">Galpão Casa </t>
  </si>
  <si>
    <t>Andrea Okamoto Migotto - ME</t>
  </si>
  <si>
    <t xml:space="preserve">Rua das Aroeiras, 422/426 </t>
  </si>
  <si>
    <t>09.090-000</t>
  </si>
  <si>
    <t xml:space="preserve">contato@galpaocasa.com.br </t>
  </si>
  <si>
    <t>Bruno Cesar Ribeiro</t>
  </si>
  <si>
    <t>015.590.167-54</t>
  </si>
  <si>
    <t>Rua Euzebio de Almeida 2450, casa 42</t>
  </si>
  <si>
    <t>J. Sulacap</t>
  </si>
  <si>
    <t>21741-172</t>
  </si>
  <si>
    <t>(21) 2453-1701/ 3936-9006/ 3357-5558</t>
  </si>
  <si>
    <t>bcesarribeiro@gmail.com</t>
  </si>
  <si>
    <t xml:space="preserve">Bruno </t>
  </si>
  <si>
    <t>LET18</t>
  </si>
  <si>
    <t>LET30</t>
  </si>
  <si>
    <t>Leandro Tomazoni</t>
  </si>
  <si>
    <t>Santuário Santa Paulina</t>
  </si>
  <si>
    <t>Congregação das Irmãzinhas da Imaculada Conceição</t>
  </si>
  <si>
    <t>Rua Madre Paulina</t>
  </si>
  <si>
    <t>Vigolo</t>
  </si>
  <si>
    <t>Nova Trento</t>
  </si>
  <si>
    <t>88.270-000</t>
  </si>
  <si>
    <t>(48) 3267-3030 / 3267-3050</t>
  </si>
  <si>
    <t>manutencao@santuariosantapaulina.org.br</t>
  </si>
  <si>
    <t>Leandro</t>
  </si>
  <si>
    <t>contabilidade@santuariosantapaulina.org.br</t>
  </si>
  <si>
    <t>Lucili Figueiredo</t>
  </si>
  <si>
    <t>759.920.787-20</t>
  </si>
  <si>
    <t>Rua Nina Rodrigues, 72, Apto 201</t>
  </si>
  <si>
    <t>Jd Botânico</t>
  </si>
  <si>
    <t>22.461-100</t>
  </si>
  <si>
    <t>lucilifigueiredo@gmail.com</t>
  </si>
  <si>
    <t>Lucili</t>
  </si>
  <si>
    <t>Buffet Art Festa</t>
  </si>
  <si>
    <t>Lucimeire</t>
  </si>
  <si>
    <t>DL Artigos para Festas Ltda</t>
  </si>
  <si>
    <t>00.967.069/0001-99</t>
  </si>
  <si>
    <t>43.305.906</t>
  </si>
  <si>
    <t>Rua Melvin Jones, 275</t>
  </si>
  <si>
    <t>Jardim Armação</t>
  </si>
  <si>
    <t>41.750-010</t>
  </si>
  <si>
    <t>(71) 3461-9009/3461-9055</t>
  </si>
  <si>
    <t>(21) 2266-6058/98742-6879</t>
  </si>
  <si>
    <t>contato@buffetartfesta.com.br</t>
  </si>
  <si>
    <t>Diocleciano</t>
  </si>
  <si>
    <t>dioclecianosbs@gmail.com</t>
  </si>
  <si>
    <t>(71) 3461-9009</t>
  </si>
  <si>
    <t>Bancos Itaú ou BB</t>
  </si>
  <si>
    <t>2 a 1</t>
  </si>
  <si>
    <t xml:space="preserve">2 a 1 montagem e locação Ltda ME </t>
  </si>
  <si>
    <t>10.909.360/0001-64</t>
  </si>
  <si>
    <t>Rua Sisa, 768</t>
  </si>
  <si>
    <t xml:space="preserve">Cumbica </t>
  </si>
  <si>
    <t xml:space="preserve">Guarulhos </t>
  </si>
  <si>
    <t>07.221-030</t>
  </si>
  <si>
    <t>(11)2412-1711</t>
  </si>
  <si>
    <t xml:space="preserve">fernanda@2a1.com.br </t>
  </si>
  <si>
    <t xml:space="preserve">Fernanda </t>
  </si>
  <si>
    <t>Bradesco ou Itaú</t>
  </si>
  <si>
    <t>Estrela  de 8 pontas produzida em estrutura metálica e mangueira luminosa. Aplicação de Strobos</t>
  </si>
  <si>
    <t>Luiz Otávio Zampar Bernardi</t>
  </si>
  <si>
    <t>Luiz Otávio</t>
  </si>
  <si>
    <t>19.142.237/0001-35</t>
  </si>
  <si>
    <t>(21)2267-7654/98298-5206</t>
  </si>
  <si>
    <t>luizotaviozampar@gmail.com</t>
  </si>
  <si>
    <t>Alameda Itajubá, 3320</t>
  </si>
  <si>
    <t>Joapiranga</t>
  </si>
  <si>
    <t>13.278-530</t>
  </si>
  <si>
    <t>compras@thematicdecor.com.br</t>
  </si>
  <si>
    <t>Bancos Itaú, BB</t>
  </si>
  <si>
    <t>Marques de Olinda, nº 955</t>
  </si>
  <si>
    <t>Associação Comercial  Industrial Serviços e Agropecuária de Tucunduva</t>
  </si>
  <si>
    <t>Rua Júlio de Castilhos</t>
  </si>
  <si>
    <t>(55) 3542-0300</t>
  </si>
  <si>
    <t>acisat.tucunduva@yahoo.com.br</t>
  </si>
  <si>
    <t>Elisabeth Nilen</t>
  </si>
  <si>
    <t>(55) 3542-1182</t>
  </si>
  <si>
    <t>Banrisul ou Sicred</t>
  </si>
  <si>
    <t xml:space="preserve">Claudete </t>
  </si>
  <si>
    <t>90.477.555/0001-11</t>
  </si>
  <si>
    <t>Irma</t>
  </si>
  <si>
    <t>Av. Afonso Pena, 5282</t>
  </si>
  <si>
    <t>Chacara Cachoeira</t>
  </si>
  <si>
    <t>79.040-010</t>
  </si>
  <si>
    <t>JG Comercial</t>
  </si>
  <si>
    <t>Instaladora Thome</t>
  </si>
  <si>
    <t>Vilson Thome - ME</t>
  </si>
  <si>
    <t>16.995.745/0001-78</t>
  </si>
  <si>
    <t>256.858.900</t>
  </si>
  <si>
    <t>Rua Santa Cruz, 281</t>
  </si>
  <si>
    <t>São João do Oeste</t>
  </si>
  <si>
    <t>89.897-000</t>
  </si>
  <si>
    <t>(49) 3636-1447</t>
  </si>
  <si>
    <t>instaladorathome@hotmail.com</t>
  </si>
  <si>
    <t>Sicoob/ transportadora expresso são miguel</t>
  </si>
  <si>
    <t>Associação dos Lojistas do Teresópolis Shopping Center</t>
  </si>
  <si>
    <t>Daniela / Ana Paula</t>
  </si>
  <si>
    <t>00.575.689/0001-82</t>
  </si>
  <si>
    <t>Rua Edmundo Bittencourt, 101</t>
  </si>
  <si>
    <t>Várzea</t>
  </si>
  <si>
    <t>25.953-030</t>
  </si>
  <si>
    <t>(21) 2643-3995</t>
  </si>
  <si>
    <t>teremkt95@gmail.com</t>
  </si>
  <si>
    <t>Cristiane Lisboa</t>
  </si>
  <si>
    <t>admtsc@veloxmail.com.br</t>
  </si>
  <si>
    <t>Santander / transportadora águia branca</t>
  </si>
  <si>
    <t>Projeto 189</t>
  </si>
  <si>
    <t>Chiaradia Projeto Art. Eireli ME</t>
  </si>
  <si>
    <t>290485312</t>
  </si>
  <si>
    <t>RST 453 KM 160,2</t>
  </si>
  <si>
    <t>Vila Seca</t>
  </si>
  <si>
    <t>projeto189@projeto189.com.br</t>
  </si>
  <si>
    <t>Davinci Cenografia</t>
  </si>
  <si>
    <t>RM da Silva Cenografia Ltda</t>
  </si>
  <si>
    <t>09.320.574/0001-11</t>
  </si>
  <si>
    <t>209404904114</t>
  </si>
  <si>
    <t>Avenida Lucio Luciano   n. 7-101</t>
  </si>
  <si>
    <t>jardim das orquideas</t>
  </si>
  <si>
    <t>17032-810</t>
  </si>
  <si>
    <t>14 32035285</t>
  </si>
  <si>
    <t>davincioperacional@bol.com.br</t>
  </si>
  <si>
    <t>Itaú/Cx</t>
  </si>
  <si>
    <t>marketing@shoppingdifusora.com.br</t>
  </si>
  <si>
    <t xml:space="preserve">Juliany </t>
  </si>
  <si>
    <t>(81) 2103-9780</t>
  </si>
  <si>
    <t>Osvaldo</t>
  </si>
  <si>
    <t>Janaina Aparicio Molinari</t>
  </si>
  <si>
    <t> 044.216.549-81</t>
  </si>
  <si>
    <t>38334836</t>
  </si>
  <si>
    <t>Br 470, 2555</t>
  </si>
  <si>
    <t> jana@monnari.com.br</t>
  </si>
  <si>
    <t>Banco Itaú. End. Entrega: Rua Odilon Martins de Andrade, 520/301, Recreio dos Bandeirantes RJ CEP  22790-230</t>
  </si>
  <si>
    <t>Rua Sá Ferreira 227 Ap 101</t>
  </si>
  <si>
    <t>22.071-100</t>
  </si>
  <si>
    <t>Associação Comercial e Empresarial de Além Paraíba</t>
  </si>
  <si>
    <t>20.455.929/0001-12</t>
  </si>
  <si>
    <t xml:space="preserve">Rua Angelino Garbois, 95 </t>
  </si>
  <si>
    <t xml:space="preserve">Ilha do Lazareto </t>
  </si>
  <si>
    <t xml:space="preserve">Além Paraiba </t>
  </si>
  <si>
    <t>36660-000</t>
  </si>
  <si>
    <t xml:space="preserve">gisele@aceap.com.br </t>
  </si>
  <si>
    <t>Transkarnopp Serviços de Transportes Ltda</t>
  </si>
  <si>
    <t>85.337.939/0001-07</t>
  </si>
  <si>
    <t>47-3424-6376</t>
  </si>
  <si>
    <t>Alina Mendes Gomes</t>
  </si>
  <si>
    <t>Gerente Executiva</t>
  </si>
  <si>
    <t xml:space="preserve">alina@aceap.com.br </t>
  </si>
  <si>
    <t>(32) 3462-4549 / 3466-1260</t>
  </si>
  <si>
    <t xml:space="preserve">Ana Lucia Alves Vieira </t>
  </si>
  <si>
    <t xml:space="preserve">Ana Lucia A. Vieira </t>
  </si>
  <si>
    <t>Ana Lucia Alves Vieira</t>
  </si>
  <si>
    <t>485.682.959-91</t>
  </si>
  <si>
    <t>Rua Uruguai , 552</t>
  </si>
  <si>
    <t xml:space="preserve">Jardim América </t>
  </si>
  <si>
    <t>(47)3533-1308</t>
  </si>
  <si>
    <t xml:space="preserve">Ana Lucia </t>
  </si>
  <si>
    <t>(47)35331308</t>
  </si>
  <si>
    <t>576.294.049-72</t>
  </si>
  <si>
    <t>Travessa Jacob Sens, 22 Sala 04</t>
  </si>
  <si>
    <t>88.400-970</t>
  </si>
  <si>
    <t xml:space="preserve">Dalva Schmidt Alves </t>
  </si>
  <si>
    <t xml:space="preserve">Dalva Schmidt </t>
  </si>
  <si>
    <t>511.585.749-91</t>
  </si>
  <si>
    <t>Dalva Schmidt</t>
  </si>
  <si>
    <t>817.980.679-00</t>
  </si>
  <si>
    <t xml:space="preserve">Ursula Vandresen </t>
  </si>
  <si>
    <t xml:space="preserve">Viva Italia </t>
  </si>
  <si>
    <t xml:space="preserve">Juliana Amorim </t>
  </si>
  <si>
    <t xml:space="preserve"> Financeiro </t>
  </si>
  <si>
    <t xml:space="preserve">SUB 03 Gastronomia Eirelli - EPP </t>
  </si>
  <si>
    <t>11.458.784/0001-12</t>
  </si>
  <si>
    <t>Avenida Oliveira Botelho, 617</t>
  </si>
  <si>
    <t xml:space="preserve">Teresopolis </t>
  </si>
  <si>
    <t>25.961-147</t>
  </si>
  <si>
    <t>(21) 2643-3160</t>
  </si>
  <si>
    <t>controlergruposubmarino@gmail.com</t>
  </si>
  <si>
    <t>Ansa Lucia</t>
  </si>
  <si>
    <t>Assit. Social</t>
  </si>
  <si>
    <t>assistenciasocial@ituporanga.sc.gov.br</t>
  </si>
  <si>
    <t>Ana Lucia</t>
  </si>
  <si>
    <t>RG 1424909-0</t>
  </si>
  <si>
    <t xml:space="preserve">Isaurea Martini dos Santos </t>
  </si>
  <si>
    <t>RG 941935</t>
  </si>
  <si>
    <t>RG 1.425.008</t>
  </si>
  <si>
    <t>Ursula Hinghaus Vandresen</t>
  </si>
  <si>
    <t>RG 2.257.059</t>
  </si>
  <si>
    <t>Sandra Panho</t>
  </si>
  <si>
    <t>062.641.369-99</t>
  </si>
  <si>
    <t>RG 940240999</t>
  </si>
  <si>
    <t>Francisco Beltrâo</t>
  </si>
  <si>
    <t>85.601-660</t>
  </si>
  <si>
    <t>(46)3055-5478</t>
  </si>
  <si>
    <t>Rua União da Vitória, 2111 - Sl CML Anexo A</t>
  </si>
  <si>
    <t>clinicamedicamazetto@hotmail.com.br</t>
  </si>
  <si>
    <t>e-commerce</t>
  </si>
  <si>
    <t>Jeferson Piragibe do Nascimento</t>
  </si>
  <si>
    <t>609.663.009-04</t>
  </si>
  <si>
    <t>RG 1865160 SSPSC</t>
  </si>
  <si>
    <t>Rua Paulo Afonso, 199</t>
  </si>
  <si>
    <t>89.212-060</t>
  </si>
  <si>
    <t>47 9135-0497</t>
  </si>
  <si>
    <t>jeferson1166@hotmail.com</t>
  </si>
  <si>
    <t>BB</t>
  </si>
  <si>
    <t>Carinha de Anjo</t>
  </si>
  <si>
    <t>Lucileide Terezinha Jirardi Avatti ME</t>
  </si>
  <si>
    <t>06.147.520/0001-08</t>
  </si>
  <si>
    <t>254745814</t>
  </si>
  <si>
    <t>Rua Cegonhas, 795, Sl04</t>
  </si>
  <si>
    <t>Jd Iririú</t>
  </si>
  <si>
    <t>89.227-645</t>
  </si>
  <si>
    <t>47 3427-1226</t>
  </si>
  <si>
    <t>Rodoaereo Cargo Eireli</t>
  </si>
  <si>
    <t>05.779.321/0001-50</t>
  </si>
  <si>
    <t>(47)3327-6262</t>
  </si>
  <si>
    <t xml:space="preserve">Hotel Gentil </t>
  </si>
  <si>
    <t xml:space="preserve">Financeiro </t>
  </si>
  <si>
    <t xml:space="preserve">Antonio Celso Gentil ME </t>
  </si>
  <si>
    <t>29.027.364/0001-47</t>
  </si>
  <si>
    <t>77732608</t>
  </si>
  <si>
    <t>Rua Avahy, 02</t>
  </si>
  <si>
    <t xml:space="preserve">Itaperuma </t>
  </si>
  <si>
    <t>28.333-000</t>
  </si>
  <si>
    <t>(22) 3847-2152</t>
  </si>
  <si>
    <t>hotelgentil@hotmail.com</t>
  </si>
  <si>
    <t>22/092016</t>
  </si>
  <si>
    <t>79008028</t>
  </si>
  <si>
    <t xml:space="preserve">joel.costa@mrmalls.com.br </t>
  </si>
  <si>
    <t>Rio Anil Shopping</t>
  </si>
  <si>
    <t>MRMalls Administração Ltda. EPP</t>
  </si>
  <si>
    <t>19.601.176/0001-27</t>
  </si>
  <si>
    <t>Rua Azulões, 1, Office Tower, Coluna 09, Sala 1409</t>
  </si>
  <si>
    <t>Jardim Renascença</t>
  </si>
  <si>
    <t>65.075-060</t>
  </si>
  <si>
    <t>Prosalen Comercial Ltda ME</t>
  </si>
  <si>
    <t>Prosalen</t>
  </si>
  <si>
    <t>Jorge</t>
  </si>
  <si>
    <t>05.023.842/0001-82</t>
  </si>
  <si>
    <t>116.358.842.115</t>
  </si>
  <si>
    <t xml:space="preserve">Rua Francisco Py, Nº 52 – Cjto. 02 </t>
  </si>
  <si>
    <t>Lauzane Paulista</t>
  </si>
  <si>
    <t>02442-110</t>
  </si>
  <si>
    <t xml:space="preserve">(11) 2506-7344 </t>
  </si>
  <si>
    <t>prosalen@outlook.com</t>
  </si>
  <si>
    <t>Itaú</t>
  </si>
  <si>
    <t xml:space="preserve">Pégasus Atacadista Ltda </t>
  </si>
  <si>
    <t>Pégasus Atacadista Ltda</t>
  </si>
  <si>
    <t xml:space="preserve">Everton </t>
  </si>
  <si>
    <t xml:space="preserve">14.797.430/0001-90  </t>
  </si>
  <si>
    <t>256.606.412</t>
  </si>
  <si>
    <t>Rua Guaranis, Nº 327</t>
  </si>
  <si>
    <t>Esplanada</t>
  </si>
  <si>
    <t xml:space="preserve">Chapecó </t>
  </si>
  <si>
    <t xml:space="preserve">89.812-440   </t>
  </si>
  <si>
    <t>(49) 3304-0513</t>
  </si>
  <si>
    <t>everton.pegasus@live.com</t>
  </si>
  <si>
    <t xml:space="preserve">Bradesco </t>
  </si>
  <si>
    <t>ACIL Leopoldina</t>
  </si>
  <si>
    <t>Alcebíades</t>
  </si>
  <si>
    <t>Associação Comercial Industrial Agropecuária e Serviços de Leopoldina</t>
  </si>
  <si>
    <t>22.150.775/0001-86</t>
  </si>
  <si>
    <t>Rua Ribeiro Junqueira, n°53</t>
  </si>
  <si>
    <t>Leopoldina</t>
  </si>
  <si>
    <t>36.700-000</t>
  </si>
  <si>
    <t>(32) 3441-2896</t>
  </si>
  <si>
    <t>acilgerencia@gmail.com</t>
  </si>
  <si>
    <t>(32) 3441-2896/ 3441-4364</t>
  </si>
  <si>
    <t>Caixa/ Banco do Brasil</t>
  </si>
  <si>
    <t>796.077.186.114</t>
  </si>
  <si>
    <t>(51) 3549.1818 - (51) 9863.5442</t>
  </si>
  <si>
    <t>Jaqueline Webber Sponchiado APP</t>
  </si>
  <si>
    <t>Armazém Casa</t>
  </si>
  <si>
    <t>03.280.764/0001-76</t>
  </si>
  <si>
    <t>28.311.009-0</t>
  </si>
  <si>
    <t xml:space="preserve">Av. Seis, 651 </t>
  </si>
  <si>
    <t>Chapadão do Sul</t>
  </si>
  <si>
    <t>67 3562-2544/3562-3158</t>
  </si>
  <si>
    <t>79.560-000</t>
  </si>
  <si>
    <t>renovarte@brturbo.com.br</t>
  </si>
  <si>
    <t>financeiro@casaarmazem.com.br</t>
  </si>
  <si>
    <t>Anderson Caldas</t>
  </si>
  <si>
    <t>Alameda Oscar Niemeyer, 932</t>
  </si>
  <si>
    <t>karine@prosind.com.br</t>
  </si>
  <si>
    <t>Karine Lima</t>
  </si>
  <si>
    <t>Empresa Construtora Sulina AS</t>
  </si>
  <si>
    <t>76.062.652/0001-12</t>
  </si>
  <si>
    <t>Avenida Brasil, 3322</t>
  </si>
  <si>
    <t>88.330-063</t>
  </si>
  <si>
    <t>47 8446-0513</t>
  </si>
  <si>
    <t>marketing@passeiosanmiguel.com.br</t>
  </si>
  <si>
    <t>claudia@construtorasulina.com.br</t>
  </si>
  <si>
    <t>47 3361-0006</t>
  </si>
  <si>
    <t>Caixa</t>
  </si>
  <si>
    <t>Ana Maria Furtado/Otávio</t>
  </si>
  <si>
    <t xml:space="preserve">Terê Pão </t>
  </si>
  <si>
    <t xml:space="preserve">Claudiléia/Marcela   </t>
  </si>
  <si>
    <t>Tere Frutas Comércio de Alimentos e Panificação Ltda.</t>
  </si>
  <si>
    <t>39.508.023/0008-13</t>
  </si>
  <si>
    <t>83.982.764</t>
  </si>
  <si>
    <t>Avenida Almirante Lúcio Meira, 402</t>
  </si>
  <si>
    <t>25.953-005</t>
  </si>
  <si>
    <t>(21)2742-9032</t>
  </si>
  <si>
    <t>terepao_claudilea@hotmail.com</t>
  </si>
  <si>
    <t>marcela@terefrutas.com.br</t>
  </si>
  <si>
    <t>(21) 2743-0476</t>
  </si>
  <si>
    <t>Teresina Shopping</t>
  </si>
  <si>
    <t>Patrícia Sousa</t>
  </si>
  <si>
    <t>Teresina Administradora de Shopping Centers LTDA- EPP</t>
  </si>
  <si>
    <t>05.635.656/0001-02</t>
  </si>
  <si>
    <t>Avenida Raul Lopes, 1000</t>
  </si>
  <si>
    <t>Noivos</t>
  </si>
  <si>
    <t>64.046-902</t>
  </si>
  <si>
    <t>(86) 3230-2000</t>
  </si>
  <si>
    <t>compras@teresinashopping.com.br</t>
  </si>
  <si>
    <t>Banco do Brasil/ Braspress (transp.)</t>
  </si>
  <si>
    <t>José Felipe Neves Santiago</t>
  </si>
  <si>
    <t>80.705.260-763</t>
  </si>
  <si>
    <t>(21) 3229-3767</t>
  </si>
  <si>
    <t>(21) 9 9567-0986</t>
  </si>
  <si>
    <t>Banco do Brasil/ Vip express (transp.)</t>
  </si>
  <si>
    <t xml:space="preserve">Paraíso da Serra </t>
  </si>
  <si>
    <t>Josi</t>
  </si>
  <si>
    <t>Restaurante Paraiso da Serra Agrioes EIRELI - EPP</t>
  </si>
  <si>
    <t>10.653.744/0001-69</t>
  </si>
  <si>
    <t>78.698.845</t>
  </si>
  <si>
    <t>Rua Carmela Dutra, 441</t>
  </si>
  <si>
    <t xml:space="preserve">Agriões </t>
  </si>
  <si>
    <t xml:space="preserve">Teresópolis </t>
  </si>
  <si>
    <t>25.963-140</t>
  </si>
  <si>
    <t>(21)2643-2526</t>
  </si>
  <si>
    <t>paraisoagrioesfinanceiro@hotmail.com</t>
  </si>
  <si>
    <t xml:space="preserve">Santander </t>
  </si>
  <si>
    <t>Município de Maripá</t>
  </si>
  <si>
    <t>95.583.571/0001-02</t>
  </si>
  <si>
    <t>Rua Luiz de Camões, 437</t>
  </si>
  <si>
    <t>Maripá</t>
  </si>
  <si>
    <t>85.955-000</t>
  </si>
  <si>
    <t>Tannus da Cunha Khayat</t>
  </si>
  <si>
    <t>tannusck@gmail.com</t>
  </si>
  <si>
    <t>660.542.652-53</t>
  </si>
  <si>
    <t> 3105451</t>
  </si>
  <si>
    <t>Avenida Sétima, 102 - Residencial Lagoa</t>
  </si>
  <si>
    <t>Cabralzinho</t>
  </si>
  <si>
    <t>96 981216423</t>
  </si>
  <si>
    <t xml:space="preserve">Transportadora Ociani Ltda </t>
  </si>
  <si>
    <t>251.888.053</t>
  </si>
  <si>
    <t>Rua Ari Barroso, 1002</t>
  </si>
  <si>
    <t>Itaupavazinha</t>
  </si>
  <si>
    <t>89.065-130</t>
  </si>
  <si>
    <t>(47)3232-6699</t>
  </si>
  <si>
    <t>sac@ociani.com.br</t>
  </si>
  <si>
    <t>(47)9145-5793</t>
  </si>
  <si>
    <t xml:space="preserve">ACIA </t>
  </si>
  <si>
    <t>Neusa Pereira</t>
  </si>
  <si>
    <t>Associação Comercial e Industrial de Andradina</t>
  </si>
  <si>
    <t>43.541.333/0001-30</t>
  </si>
  <si>
    <t>Rua Dr. Orensy Rodrigues da Silva, 628</t>
  </si>
  <si>
    <t>16.901-003</t>
  </si>
  <si>
    <t>(18) 3722-1320 / 3723-6845</t>
  </si>
  <si>
    <t>adm@acandradina.com.br</t>
  </si>
  <si>
    <t>(18) 3722-1320</t>
  </si>
  <si>
    <t>Sicoob / Xtares</t>
  </si>
  <si>
    <t xml:space="preserve">Mult Opções </t>
  </si>
  <si>
    <t>05.026.465/0001-35</t>
  </si>
  <si>
    <t xml:space="preserve">Loreni </t>
  </si>
  <si>
    <t>Loreni Maria Wustro ME</t>
  </si>
  <si>
    <t>254.384.196</t>
  </si>
  <si>
    <t>Rua Victor Konder, 799</t>
  </si>
  <si>
    <t>(49)34331362</t>
  </si>
  <si>
    <t>lmwtro@hotmail.com</t>
  </si>
  <si>
    <t>Loreni</t>
  </si>
  <si>
    <t>(47) 3433-1362</t>
  </si>
  <si>
    <t>Mega Store Rizzo</t>
  </si>
  <si>
    <t>Girassol - Comercio de Embalagens e Artigos de Decoração LTDA - EPP</t>
  </si>
  <si>
    <t>07.809.863/0001-53</t>
  </si>
  <si>
    <t>117.225.251.113</t>
  </si>
  <si>
    <t>Rua Heliopolis, 148</t>
  </si>
  <si>
    <t>05.318-010</t>
  </si>
  <si>
    <t>(11) 3832-2011</t>
  </si>
  <si>
    <t>jonathan@rizzo.com.br</t>
  </si>
  <si>
    <t>jaqueline@rizzo.com.br</t>
  </si>
  <si>
    <t>Bradesco</t>
  </si>
  <si>
    <t>Paróquia Santo Antônio</t>
  </si>
  <si>
    <t>84.708.478/0004-03</t>
  </si>
  <si>
    <t>Rua Dona Francisca, 3960</t>
  </si>
  <si>
    <t>89.218-111</t>
  </si>
  <si>
    <t>(47)3435-3229</t>
  </si>
  <si>
    <t>pfin04@diocesejoinville.com.br</t>
  </si>
  <si>
    <t>TGM Transportes Ltda.</t>
  </si>
  <si>
    <t>84.964.840/0011-36</t>
  </si>
  <si>
    <t>(47) 3437-7064</t>
  </si>
  <si>
    <t>Associação Parque Residencial Damha VI</t>
  </si>
  <si>
    <t>17.986.136/0001-15</t>
  </si>
  <si>
    <t>Parque Residencial Damha</t>
  </si>
  <si>
    <t>15.063-102</t>
  </si>
  <si>
    <t>(17) 3308-1076</t>
  </si>
  <si>
    <t>administracao@damha6.com.br</t>
  </si>
  <si>
    <t xml:space="preserve">Caixa </t>
  </si>
  <si>
    <t>Av. Minerza Izar Jales, 2012</t>
  </si>
  <si>
    <t>Casa da Saúde de Santos</t>
  </si>
  <si>
    <t>Associação Hospitalar Casa de Saúde de Santos</t>
  </si>
  <si>
    <t>18.290.268/0001-70</t>
  </si>
  <si>
    <t>Rua Armando Sales de Oliveira, 131</t>
  </si>
  <si>
    <t>11.050-071</t>
  </si>
  <si>
    <t>(13) 3202-2537</t>
  </si>
  <si>
    <t>glaucia@casadesaudesantos.com.br</t>
  </si>
  <si>
    <t>Glaucia</t>
  </si>
  <si>
    <t>Ao Gosto</t>
  </si>
  <si>
    <t>Vanessa ou Elton</t>
  </si>
  <si>
    <t>Casa de Frios e Massas Ao Gosto Ltda ME</t>
  </si>
  <si>
    <t>06.275.992/0001-46</t>
  </si>
  <si>
    <t>062292123.00-29</t>
  </si>
  <si>
    <t>Rua Itajuba, 992</t>
  </si>
  <si>
    <t>Sagrada Família</t>
  </si>
  <si>
    <t>31.030-430</t>
  </si>
  <si>
    <t>(31)3461-3297/98674-4592/98422-5875</t>
  </si>
  <si>
    <t>aogosto@hotmail.com</t>
  </si>
  <si>
    <t xml:space="preserve">Jerusa Ribeiro </t>
  </si>
  <si>
    <t>396.468.315-91</t>
  </si>
  <si>
    <t>2817967</t>
  </si>
  <si>
    <t>Av. Santa Luzia , 508</t>
  </si>
  <si>
    <t xml:space="preserve">Horto Florestal </t>
  </si>
  <si>
    <t>(71) 33518051</t>
  </si>
  <si>
    <t xml:space="preserve">jerusamsr@yahoo.com.br </t>
  </si>
  <si>
    <t xml:space="preserve">Jusara Ribeiro </t>
  </si>
  <si>
    <t xml:space="preserve">Jerusa M. Seixas Ribeiro </t>
  </si>
  <si>
    <t xml:space="preserve">Claudine Melnik </t>
  </si>
  <si>
    <t>698.176.939-53</t>
  </si>
  <si>
    <t xml:space="preserve">Alameda Terras Altas </t>
  </si>
  <si>
    <t xml:space="preserve">Tamborê </t>
  </si>
  <si>
    <t xml:space="preserve">Santana de Parníba </t>
  </si>
  <si>
    <t>06.544-515</t>
  </si>
  <si>
    <t>(11) 41523853</t>
  </si>
  <si>
    <t>claudinemelnik@gmail.com</t>
  </si>
  <si>
    <t>Claudine Melnik</t>
  </si>
  <si>
    <t>Centro de Hematologia de Santos</t>
  </si>
  <si>
    <t>Centro de Hematologia de Santos LTDA</t>
  </si>
  <si>
    <t>19.147.523/0001-93</t>
  </si>
  <si>
    <t>Rua Doutor Armando de Sales Oliveira, 138 (casa)</t>
  </si>
  <si>
    <t xml:space="preserve">Santos </t>
  </si>
  <si>
    <t>Carlina</t>
  </si>
  <si>
    <t>08.623.463.0001/11</t>
  </si>
  <si>
    <t>Rua Batista das Neves, 47</t>
  </si>
  <si>
    <t>Centro Norte</t>
  </si>
  <si>
    <t>78.005-190</t>
  </si>
  <si>
    <t>(65) 3322-6803 / 3322-6011</t>
  </si>
  <si>
    <t>carlina@carlina.com.br</t>
  </si>
  <si>
    <t xml:space="preserve">Tais </t>
  </si>
  <si>
    <t>Tais da Vant</t>
  </si>
  <si>
    <t>atendimento@avanttransportes.com.br</t>
  </si>
  <si>
    <r>
      <rPr>
        <b/>
        <sz val="11"/>
        <color indexed="9"/>
        <rFont val="Calibri"/>
        <family val="2"/>
      </rPr>
      <t>↑↑↑</t>
    </r>
    <r>
      <rPr>
        <b/>
        <sz val="11"/>
        <color indexed="9"/>
        <rFont val="Arial"/>
        <family val="2"/>
      </rPr>
      <t xml:space="preserve"> PARA IMPRESSÃO, SELECIONAR ATÉ A LINHA ACIMA </t>
    </r>
    <r>
      <rPr>
        <b/>
        <sz val="11"/>
        <color indexed="9"/>
        <rFont val="Calibri"/>
        <family val="2"/>
      </rPr>
      <t>↑↑↑</t>
    </r>
  </si>
  <si>
    <r>
      <rPr>
        <b/>
        <sz val="11"/>
        <color indexed="10"/>
        <rFont val="Arial"/>
        <family val="2"/>
      </rPr>
      <t>↓↓ DESCONTO (-)</t>
    </r>
    <r>
      <rPr>
        <b/>
        <sz val="11"/>
        <color indexed="30"/>
        <rFont val="Arial"/>
        <family val="2"/>
      </rPr>
      <t xml:space="preserve"> </t>
    </r>
    <r>
      <rPr>
        <b/>
        <sz val="11"/>
        <rFont val="Arial"/>
        <family val="2"/>
      </rPr>
      <t>OU</t>
    </r>
    <r>
      <rPr>
        <b/>
        <sz val="11"/>
        <color indexed="30"/>
        <rFont val="Arial"/>
        <family val="2"/>
      </rPr>
      <t xml:space="preserve"> ACRÉSCIMO (+) ↑↑</t>
    </r>
  </si>
  <si>
    <t>Qtd. de Volumes e peso</t>
  </si>
  <si>
    <t>Colégio dos Santos Anjos</t>
  </si>
  <si>
    <t>Catia Bagattoli</t>
  </si>
  <si>
    <t>Tesouraria</t>
  </si>
  <si>
    <t>83.883.306/0004-03</t>
  </si>
  <si>
    <t>Av,. Juscelino Kubitschek, 440</t>
  </si>
  <si>
    <t>3433-3877</t>
  </si>
  <si>
    <t>tesouraria@santosanjos.g12.br</t>
  </si>
  <si>
    <t>Rocco Barroco Comércio de Materiais Elétricos Ltda</t>
  </si>
  <si>
    <t>Marlei Franceis</t>
  </si>
  <si>
    <t>80.799.786/0001-98</t>
  </si>
  <si>
    <t>90309588-18</t>
  </si>
  <si>
    <t>Rua Rio Grande do Sul, 1408</t>
  </si>
  <si>
    <t>85.801-011</t>
  </si>
  <si>
    <t>Santuário Sagrado Coração de Jesus</t>
  </si>
  <si>
    <t>Waldemar / Nicolau</t>
  </si>
  <si>
    <t>84.708.478/0003-22</t>
  </si>
  <si>
    <t>Rua Inácio Bastos, 308</t>
  </si>
  <si>
    <t>89.202-310</t>
  </si>
  <si>
    <t>(47) 3026-5522 / 9211-9848</t>
  </si>
  <si>
    <t>administracao@santuarioscj.com.br</t>
  </si>
  <si>
    <t>Waldemar Furtado</t>
  </si>
  <si>
    <t xml:space="preserve">Henrique M. Rodrigues </t>
  </si>
  <si>
    <t xml:space="preserve">Henrique Rodrigues </t>
  </si>
  <si>
    <t>082.242.486-07</t>
  </si>
  <si>
    <t>15227458</t>
  </si>
  <si>
    <t>Rua Joaquim Leal de Camargo, 285 AP 302 12</t>
  </si>
  <si>
    <t xml:space="preserve">Chácaras Tubalina </t>
  </si>
  <si>
    <t xml:space="preserve">Uberlândia </t>
  </si>
  <si>
    <t>38.413-303</t>
  </si>
  <si>
    <t>(34)99233030</t>
  </si>
  <si>
    <t xml:space="preserve">henriquemartim@gmail.com </t>
  </si>
  <si>
    <t>henriquemartim@gmail.com</t>
  </si>
  <si>
    <t xml:space="preserve">Henrique Martim Rodrigues </t>
  </si>
  <si>
    <t>PAG SEGURO</t>
  </si>
  <si>
    <t xml:space="preserve">Dia de Festa </t>
  </si>
  <si>
    <t xml:space="preserve">Gabriela Ramos Bocardi ME </t>
  </si>
  <si>
    <t>19.023.784/0001-00</t>
  </si>
  <si>
    <t>135.148.553</t>
  </si>
  <si>
    <t>Av. Fernando Correa da Costa, 2134</t>
  </si>
  <si>
    <t xml:space="preserve">Jardim Tropical </t>
  </si>
  <si>
    <t>78.070-000</t>
  </si>
  <si>
    <t>(065)3641-0080</t>
  </si>
  <si>
    <t xml:space="preserve">marcobocardi@hotmail.com </t>
  </si>
  <si>
    <t xml:space="preserve">Marco </t>
  </si>
  <si>
    <t>marcobocardi@hotmail.com</t>
  </si>
  <si>
    <t>(065)9.9981-1764</t>
  </si>
  <si>
    <t>Igreja Luterana de Limeira</t>
  </si>
  <si>
    <t>04.518.837/0001-88</t>
  </si>
  <si>
    <t>Rua Gustavo Teixeira, 241</t>
  </si>
  <si>
    <t>13.486-126</t>
  </si>
  <si>
    <t>(19) 3701-1100</t>
  </si>
  <si>
    <t>ester.ecp@terra.com.br</t>
  </si>
  <si>
    <t>Ester</t>
  </si>
  <si>
    <t>Paróquia Evangélica de Confissão Luterana de Limeira</t>
  </si>
  <si>
    <t>Av. Imbiara, 1735</t>
  </si>
  <si>
    <t xml:space="preserve">Daire Participações </t>
  </si>
  <si>
    <t>03.047.366/0001-04</t>
  </si>
  <si>
    <t>Vilar dos Teles</t>
  </si>
  <si>
    <t>25.565-171</t>
  </si>
  <si>
    <t>Number Seven Restaurante</t>
  </si>
  <si>
    <t>Number Seven Restaurante e Bar ltda ME</t>
  </si>
  <si>
    <t>10.859.877/0001-96</t>
  </si>
  <si>
    <t xml:space="preserve"> 255891768</t>
  </si>
  <si>
    <t>Av. Atlântica, 400, Lj 12,13 e 14</t>
  </si>
  <si>
    <t xml:space="preserve">88.330-003 </t>
  </si>
  <si>
    <t>(47)9972-0233</t>
  </si>
  <si>
    <t>D.A.P Comércio e Distribuidora Ltda. ME</t>
  </si>
  <si>
    <t>24.573.510/0001-16</t>
  </si>
  <si>
    <t>Rua Thea Andressen, 28, Sala 01</t>
  </si>
  <si>
    <t>Armazém Casa e Presente</t>
  </si>
  <si>
    <t>Comercial Armazém Ltda</t>
  </si>
  <si>
    <t>Av. Nossa Srª do Carmo, 233</t>
  </si>
  <si>
    <t>contato@armazemcasaepresente.com.br</t>
  </si>
  <si>
    <t>Condominio Casa Shopping</t>
  </si>
  <si>
    <t>Michele Lisboa</t>
  </si>
  <si>
    <t>Av. Ayrton Senna, 2150 - BLK - cobertura</t>
  </si>
  <si>
    <t>22.775-900</t>
  </si>
  <si>
    <t>(21) 2108-8300</t>
  </si>
  <si>
    <t>michele@casashopping.com</t>
  </si>
  <si>
    <t>Itau</t>
  </si>
  <si>
    <t>Condominio do Shopping da Habitação Casa Shopping</t>
  </si>
  <si>
    <t>Hotel Sabrina</t>
  </si>
  <si>
    <t>Sabrina Schmitz</t>
  </si>
  <si>
    <t>Hotel Sabrina LTDA EPP</t>
  </si>
  <si>
    <t>00.473.275/0001-42</t>
  </si>
  <si>
    <t>25.316.742-6</t>
  </si>
  <si>
    <t xml:space="preserve">Ricardo Stamm Gomes 234 </t>
  </si>
  <si>
    <t xml:space="preserve">89202-470    </t>
  </si>
  <si>
    <t xml:space="preserve">47 3801-9400 </t>
  </si>
  <si>
    <t>sabrina@hotelsabrina.com.br</t>
  </si>
  <si>
    <t>rodrigo@hotelsabrina.com.br</t>
  </si>
  <si>
    <t>EMSA Empreendimentos</t>
  </si>
  <si>
    <t>Janaina Ribeiro</t>
  </si>
  <si>
    <t>Dpto Compras</t>
  </si>
  <si>
    <t>ACJ Construções e Incorporações</t>
  </si>
  <si>
    <t>10.299.557-5</t>
  </si>
  <si>
    <t>Sia Trecho 08 Lotes 245/255 (Terreo, 1° andar sala 101 a 103)</t>
  </si>
  <si>
    <t>71.205-080</t>
  </si>
  <si>
    <t xml:space="preserve">(61) 3233-3300  </t>
  </si>
  <si>
    <t xml:space="preserve">dcm@acj.com.br </t>
  </si>
  <si>
    <t>Bruna Amaral</t>
  </si>
  <si>
    <t>dcm@acj.com.br</t>
  </si>
  <si>
    <t>Banco do Brasil / Bradesc</t>
  </si>
  <si>
    <t>00.148.049/0001-96</t>
  </si>
  <si>
    <t>Avante 3465-5548 (Daniela)</t>
  </si>
  <si>
    <t>658.299.309-78</t>
  </si>
  <si>
    <t>2.279.104</t>
  </si>
  <si>
    <t>Rua Tijucas, 339 AP 1201B</t>
  </si>
  <si>
    <t>89204-020</t>
  </si>
  <si>
    <t>(47) 99974-4043</t>
  </si>
  <si>
    <t>santiago_roberto@ig.com.br</t>
  </si>
  <si>
    <t>(47)99974-4043</t>
  </si>
  <si>
    <t>Marcos Roberto Santiago</t>
  </si>
  <si>
    <t xml:space="preserve">GMUH </t>
  </si>
  <si>
    <t>Keyla</t>
  </si>
  <si>
    <t>Gideões Missionários da Última Hora</t>
  </si>
  <si>
    <t>Rua Joaquim Nunes, 238</t>
  </si>
  <si>
    <t>88.340-371</t>
  </si>
  <si>
    <t>(47) 3404-8700</t>
  </si>
  <si>
    <t>keyla_db@hotmail.com</t>
  </si>
  <si>
    <t>financeiro@gideos.com.br</t>
  </si>
  <si>
    <t>(47) 3404-8706</t>
  </si>
  <si>
    <t>Marlice de Cristo Sarturi</t>
  </si>
  <si>
    <t>Marlice</t>
  </si>
  <si>
    <t>796.687.559-87</t>
  </si>
  <si>
    <t>Rua Ibiporã 907 Ap 202</t>
  </si>
  <si>
    <t>85.504-450</t>
  </si>
  <si>
    <t>46 99111-1972</t>
  </si>
  <si>
    <t>76.696.186/0001-27</t>
  </si>
  <si>
    <t>Edifícios Arena Residencial Clube</t>
  </si>
  <si>
    <t>10.624.375/0001-86</t>
  </si>
  <si>
    <t>Rua Evangelina, 1001</t>
  </si>
  <si>
    <t>Vila Carrão</t>
  </si>
  <si>
    <t>03.421-000</t>
  </si>
  <si>
    <t>catiacec@hotmail.com</t>
  </si>
  <si>
    <t>(11) 96432-0895 / 11 2935-3517</t>
  </si>
  <si>
    <t xml:space="preserve">Norma de Brito Ruiz </t>
  </si>
  <si>
    <t xml:space="preserve">Norma </t>
  </si>
  <si>
    <t>180.578.008-52</t>
  </si>
  <si>
    <t>4100615</t>
  </si>
  <si>
    <t>Rua Pensilvania, 520, Apto 81</t>
  </si>
  <si>
    <t>04.564-001</t>
  </si>
  <si>
    <t>(11) 50936463</t>
  </si>
  <si>
    <t>sisiruiz44@gmail.com</t>
  </si>
  <si>
    <t xml:space="preserve">(11)50936463 </t>
  </si>
  <si>
    <t xml:space="preserve">Maria Alice Rocha </t>
  </si>
  <si>
    <t xml:space="preserve">Maria Alice </t>
  </si>
  <si>
    <t>055.241.640-15</t>
  </si>
  <si>
    <t>3850919</t>
  </si>
  <si>
    <t>Av. Rui Barbosa, 60 Apto 1801</t>
  </si>
  <si>
    <t xml:space="preserve">Flamengo </t>
  </si>
  <si>
    <t>(21)2554-6180</t>
  </si>
  <si>
    <t xml:space="preserve">mariaalice.rocha@gmail.com </t>
  </si>
  <si>
    <t xml:space="preserve">Maria </t>
  </si>
  <si>
    <t>mariaalice.rocha@gmail.com</t>
  </si>
  <si>
    <t>Valtenir Teofilo Azevedo</t>
  </si>
  <si>
    <t>817.278.871-15</t>
  </si>
  <si>
    <t>311.257</t>
  </si>
  <si>
    <t>Loteamento Água Fria - 3 Etapa, 4</t>
  </si>
  <si>
    <t>Rural</t>
  </si>
  <si>
    <t>77.000-00</t>
  </si>
  <si>
    <t>ph.visual@hotmail.com</t>
  </si>
  <si>
    <t>(63) 9 9214-8387</t>
  </si>
  <si>
    <t>Valtenir</t>
  </si>
  <si>
    <t xml:space="preserve">Doce Encantos </t>
  </si>
  <si>
    <t xml:space="preserve">Taise </t>
  </si>
  <si>
    <t>Maria Madalena - Confeitaria e decorações Ltda - EPP</t>
  </si>
  <si>
    <t>17.957.280/0001-23</t>
  </si>
  <si>
    <t>27.700.941-8</t>
  </si>
  <si>
    <t>Rua Max Colin, 1901</t>
  </si>
  <si>
    <t xml:space="preserve">America </t>
  </si>
  <si>
    <t>89.204-635</t>
  </si>
  <si>
    <t>(47) 34336007</t>
  </si>
  <si>
    <t xml:space="preserve">ariela@confeitariadoceencanto.com.br </t>
  </si>
  <si>
    <t xml:space="preserve">Ariela </t>
  </si>
  <si>
    <t>(47)34336007</t>
  </si>
  <si>
    <t>Mercure Camboriú Internacional</t>
  </si>
  <si>
    <t>Natalia</t>
  </si>
  <si>
    <t>Pires Hotéis e Turismo LTDA. (filial)</t>
  </si>
  <si>
    <t>80.451.941/0002-61</t>
  </si>
  <si>
    <t>Av. Atlântica, 2010</t>
  </si>
  <si>
    <t>88.330-012</t>
  </si>
  <si>
    <t>(47) 3056-9500</t>
  </si>
  <si>
    <t>natalia@hoteispires.com.br</t>
  </si>
  <si>
    <t>CEF/BRADESCO</t>
  </si>
  <si>
    <t>nfecompras@hoteispires.com.br / contasapagar@hoteispires.com.br</t>
  </si>
  <si>
    <t>Depto.financeiro</t>
  </si>
  <si>
    <t>Prefeitura Municipal de Alto Araguaia</t>
  </si>
  <si>
    <t>Max</t>
  </si>
  <si>
    <t>03.579.836/0001-80</t>
  </si>
  <si>
    <t>Rua Silvio José de Castro Maia, 1034</t>
  </si>
  <si>
    <t>Alto Araguaia</t>
  </si>
  <si>
    <t>78.780-000</t>
  </si>
  <si>
    <t>(66) 3481-1165 / 9903-4562</t>
  </si>
  <si>
    <t>maxfabio902@yahoo.com.br'</t>
  </si>
  <si>
    <t>Hospital Santa Catarina</t>
  </si>
  <si>
    <t>Dennis</t>
  </si>
  <si>
    <t>01.880.344/0001-03</t>
  </si>
  <si>
    <t>Rua Amazonas, 301</t>
  </si>
  <si>
    <t>89.020-900</t>
  </si>
  <si>
    <t>(47) 3030-6066</t>
  </si>
  <si>
    <t>dennis@hsc.com.br</t>
  </si>
  <si>
    <t>Lacirdes</t>
  </si>
  <si>
    <t>financeiro@hsc.com.br</t>
  </si>
  <si>
    <t xml:space="preserve">Alberto Sprenger </t>
  </si>
  <si>
    <t>232.910.879-68</t>
  </si>
  <si>
    <t>776126</t>
  </si>
  <si>
    <t>Rodovia Baldicero Filomeno, 11789</t>
  </si>
  <si>
    <t xml:space="preserve">Ribeirão da Ilha </t>
  </si>
  <si>
    <t>88.064-002</t>
  </si>
  <si>
    <t>(48) 3236-4251</t>
  </si>
  <si>
    <t xml:space="preserve">Regiane Sprenger </t>
  </si>
  <si>
    <t xml:space="preserve">villacasarao2016@gmail.com </t>
  </si>
  <si>
    <t>Município de Formosa do Sul</t>
  </si>
  <si>
    <t>Prefeitura Municipal de Formosa do Sul</t>
  </si>
  <si>
    <t>80.637.424/0001-09</t>
  </si>
  <si>
    <t>Av. Getúlio Vargas, 580</t>
  </si>
  <si>
    <t>Formosa do Sul</t>
  </si>
  <si>
    <t>89.859-000</t>
  </si>
  <si>
    <t>(49) 3343-0043</t>
  </si>
  <si>
    <t xml:space="preserve">(49) 3343-0010 </t>
  </si>
  <si>
    <t xml:space="preserve">educacao@formosa.sc.gov.br </t>
  </si>
  <si>
    <t>Prefeitura Municipal de Guabiruba</t>
  </si>
  <si>
    <t>Bianca Lemos</t>
  </si>
  <si>
    <t>Município de Guabiruba</t>
  </si>
  <si>
    <t>83.102.368/0001-98</t>
  </si>
  <si>
    <t>Rua Brusque, 344</t>
  </si>
  <si>
    <t>89.360-000</t>
  </si>
  <si>
    <t>(47) 3308-3716</t>
  </si>
  <si>
    <t>blassis@gmail.com</t>
  </si>
  <si>
    <t>nf@guabiruba.sc.gov.br</t>
  </si>
  <si>
    <t>14.916.557/0001-81</t>
  </si>
  <si>
    <t>MJS Comércio</t>
  </si>
  <si>
    <t>Marilene Rodrigues Santos</t>
  </si>
  <si>
    <t>148.929.188-14</t>
  </si>
  <si>
    <t>RG23048578.9</t>
  </si>
  <si>
    <t>Rua Nepal, 401</t>
  </si>
  <si>
    <t>Bairro das Nações</t>
  </si>
  <si>
    <t>88.338-210</t>
  </si>
  <si>
    <t>47 9925-7690</t>
  </si>
  <si>
    <t>André Della Giustina 99054094161</t>
  </si>
  <si>
    <t>Rua Govic, 118</t>
  </si>
  <si>
    <t>Setor Leste</t>
  </si>
  <si>
    <t>(66) 9 9640-4557</t>
  </si>
  <si>
    <t>contatongdecor@gmail.com</t>
  </si>
  <si>
    <t>Natália</t>
  </si>
  <si>
    <t>Prefeitura de Enéas Marques</t>
  </si>
  <si>
    <t>Município de Enéas Marques</t>
  </si>
  <si>
    <t>76.205.657/0001-57</t>
  </si>
  <si>
    <t>Av. Joaquim Bonetti, 579</t>
  </si>
  <si>
    <t>Enéas Marques</t>
  </si>
  <si>
    <t>(46) 3544-2100 / 3544-2106</t>
  </si>
  <si>
    <t>85.630-000</t>
  </si>
  <si>
    <t>compras@eneasmarques.pr.gov.br</t>
  </si>
  <si>
    <t>(46) 3544-2105</t>
  </si>
  <si>
    <t>fazenda@eneasmarques.pr.gov.br</t>
  </si>
  <si>
    <t>13.655.313-3</t>
  </si>
  <si>
    <t>Dreams - Promoções e Publicidades Eireli</t>
  </si>
  <si>
    <t>Instaladora BL</t>
  </si>
  <si>
    <t>Ivandro</t>
  </si>
  <si>
    <t>Instaladora Elétrica BLD Ltda. ME</t>
  </si>
  <si>
    <t>11.239.090/0001-94</t>
  </si>
  <si>
    <t>255.964.463</t>
  </si>
  <si>
    <t>Rua Jorge Lacerda, 1086</t>
  </si>
  <si>
    <t>São José do Cedro</t>
  </si>
  <si>
    <t>89.930-000</t>
  </si>
  <si>
    <t>(49) 3643-1643 / 9152-6020</t>
  </si>
  <si>
    <t>instaladorabl@hotmail.com</t>
  </si>
  <si>
    <t>Condomínio Residencial Veneza</t>
  </si>
  <si>
    <t>Juliana Santos</t>
  </si>
  <si>
    <t>Sindica</t>
  </si>
  <si>
    <t>11.767.317/0001-74</t>
  </si>
  <si>
    <t>Rua Tutoia, 325</t>
  </si>
  <si>
    <t>89.216-670</t>
  </si>
  <si>
    <t>47 3028-1808</t>
  </si>
  <si>
    <t>jpl_marcelo@yahoo.com.br</t>
  </si>
  <si>
    <t>Gaspar Ferragem</t>
  </si>
  <si>
    <t>Mauricio Tozzo Frozza 06083984971</t>
  </si>
  <si>
    <t>24.843.380/0001-94</t>
  </si>
  <si>
    <t>25.798.389-9</t>
  </si>
  <si>
    <t>(49) 3433-3378</t>
  </si>
  <si>
    <t>gasparferragem@hotmail.com</t>
  </si>
  <si>
    <t>santander</t>
  </si>
  <si>
    <t>Rua Olimpio Julio Tortatto,38</t>
  </si>
  <si>
    <t>Movida Rent a Car</t>
  </si>
  <si>
    <t>Daiéli Schneider</t>
  </si>
  <si>
    <t>Movida Locação de Veiculos S.A</t>
  </si>
  <si>
    <t>07.976.147/0116-00</t>
  </si>
  <si>
    <t>Rua Doutor João Colin, 1516</t>
  </si>
  <si>
    <t>89.204-002</t>
  </si>
  <si>
    <t>(47) 3432-9285/99910-5630</t>
  </si>
  <si>
    <t>daielischneider@movidaseminovos.com.br</t>
  </si>
  <si>
    <t xml:space="preserve">Daiéli </t>
  </si>
  <si>
    <t>Paróquia N. S. Aparecida Bom Retiro</t>
  </si>
  <si>
    <t>84.708.478/0084-98</t>
  </si>
  <si>
    <t>Rua Otto Nass, 137</t>
  </si>
  <si>
    <t>89.223-070</t>
  </si>
  <si>
    <t>47 3435-3125</t>
  </si>
  <si>
    <t>pfin84@diocesejoinville.com.br</t>
  </si>
  <si>
    <t xml:space="preserve">Vale Verde </t>
  </si>
  <si>
    <t>Claudete Maria Remor ME</t>
  </si>
  <si>
    <t>80.860.000/0001-09</t>
  </si>
  <si>
    <t>90.541.049-09</t>
  </si>
  <si>
    <t>Av. Rio Grande do Sul, 957</t>
  </si>
  <si>
    <t>(45)3268-1391</t>
  </si>
  <si>
    <t>claudeteremor@hotmail.com</t>
  </si>
  <si>
    <t>AESV</t>
  </si>
  <si>
    <t>Associação Empresarial de Salto Veloso</t>
  </si>
  <si>
    <t>78.511.441/0001-45</t>
  </si>
  <si>
    <t>Rua João de Bortoli, 48 - sala</t>
  </si>
  <si>
    <t>89.595-000</t>
  </si>
  <si>
    <t>Salto Veloso</t>
  </si>
  <si>
    <t>acisv@acisv.com.br</t>
  </si>
  <si>
    <t>49 3536-0734</t>
  </si>
  <si>
    <t>Sicoob / BB</t>
  </si>
  <si>
    <t>Bike do Nordeste</t>
  </si>
  <si>
    <t>Ari Silva</t>
  </si>
  <si>
    <t>Bike do Nordeste S/A</t>
  </si>
  <si>
    <t>02.220.262/0001-97</t>
  </si>
  <si>
    <t>19.440.014-0</t>
  </si>
  <si>
    <t>Rua Dona Francisca Claudino, 785 sul</t>
  </si>
  <si>
    <t>64.027-455</t>
  </si>
  <si>
    <t>(86) 3131-7600</t>
  </si>
  <si>
    <t>compras@houston.com.br</t>
  </si>
  <si>
    <t>Elson</t>
  </si>
  <si>
    <t>(86) 3131-7630</t>
  </si>
  <si>
    <t>controladoria@houston.com.br</t>
  </si>
  <si>
    <t>BB / CEF</t>
  </si>
  <si>
    <t>Auto Peças OK</t>
  </si>
  <si>
    <t>Ritchelli</t>
  </si>
  <si>
    <t>Gerente Financeiro</t>
  </si>
  <si>
    <t>Av. Sebastião Amoretti, 3635</t>
  </si>
  <si>
    <t>91.211.391/0001-49</t>
  </si>
  <si>
    <t>141/0037379</t>
  </si>
  <si>
    <t>Osmar A Kerschner Autopeças Eireli - EPP</t>
  </si>
  <si>
    <t>Cruzeiro do Sul</t>
  </si>
  <si>
    <t>Taquara</t>
  </si>
  <si>
    <t>95.600-00</t>
  </si>
  <si>
    <t>(51) 3541-0605</t>
  </si>
  <si>
    <t>ritchelli@autopecasok.com.br</t>
  </si>
  <si>
    <t>Jeanluca</t>
  </si>
  <si>
    <t>(51) 3541-0640</t>
  </si>
  <si>
    <t>jeanluca@autopecasok.com.br</t>
  </si>
  <si>
    <t>Rick Som</t>
  </si>
  <si>
    <t>Ronaldo Gomes Cavalcante ME</t>
  </si>
  <si>
    <t>07.456.036/0001-23</t>
  </si>
  <si>
    <t>Rua Egito, 312</t>
  </si>
  <si>
    <t>Cauame</t>
  </si>
  <si>
    <t xml:space="preserve">Boa  Vista </t>
  </si>
  <si>
    <t>RR</t>
  </si>
  <si>
    <t>(95)981120576</t>
  </si>
  <si>
    <t>andre@shopsomrr.com.br</t>
  </si>
  <si>
    <t xml:space="preserve">André </t>
  </si>
  <si>
    <t>Fabiana Santos</t>
  </si>
  <si>
    <t>666.744.097-72</t>
  </si>
  <si>
    <t>Rua Afonso Batista, 223</t>
  </si>
  <si>
    <t>Espinheiro</t>
  </si>
  <si>
    <t>52.021-020</t>
  </si>
  <si>
    <t>(81) 99168-4550/ 3535-1095</t>
  </si>
  <si>
    <t>fabianasantos.arq@gmail.com</t>
  </si>
  <si>
    <t>(81) 99168-4550 / 3535-1095</t>
  </si>
  <si>
    <t>33.079-10</t>
  </si>
  <si>
    <t>ACIAJA</t>
  </si>
  <si>
    <t>Vaniele</t>
  </si>
  <si>
    <t>ACIAJA - Associação Comercial Industrial e Agricola de Jaguariaíva</t>
  </si>
  <si>
    <t>79.319.026/0001-57</t>
  </si>
  <si>
    <t>(43) 3535-7726</t>
  </si>
  <si>
    <t>aciaja.comercial1@gmail.com</t>
  </si>
  <si>
    <t>aciaja.financeiro1@gmail.com</t>
  </si>
  <si>
    <t>(43) 3535-1531</t>
  </si>
  <si>
    <t>CEF/SICREDI</t>
  </si>
  <si>
    <t>Rua Waldemar Pereira Loyola, 47</t>
  </si>
  <si>
    <t>Jardim Central</t>
  </si>
  <si>
    <t>Dilceu Antonio Foppa</t>
  </si>
  <si>
    <t>Beatriz</t>
  </si>
  <si>
    <t>021.847.299-49</t>
  </si>
  <si>
    <t>Rod. SC 303 km 46</t>
  </si>
  <si>
    <t>Ibicaré</t>
  </si>
  <si>
    <t>89.640-000</t>
  </si>
  <si>
    <t>(49) 3538-0211</t>
  </si>
  <si>
    <t>beatriz@tgfoppa.com.br</t>
  </si>
  <si>
    <t>Gabriel Brugalli ME</t>
  </si>
  <si>
    <t>gabrielbrugalli@hotmail.com</t>
  </si>
  <si>
    <t>Geteo Materiais de Construção EIRELI-ME</t>
  </si>
  <si>
    <t>Geteo Materiais de Construção EIRELI- ME</t>
  </si>
  <si>
    <t>20.159.105/0001-03</t>
  </si>
  <si>
    <t>99.662.634-92</t>
  </si>
  <si>
    <t>Rua Guarapuava, 252</t>
  </si>
  <si>
    <t xml:space="preserve">Jardim Paraná </t>
  </si>
  <si>
    <t>(44) 3528-5639</t>
  </si>
  <si>
    <t>(44) 3528-4747 Ramal 30</t>
  </si>
  <si>
    <t xml:space="preserve">mbassispr@hotmail.com </t>
  </si>
  <si>
    <t>mbassispr@hotmail.com</t>
  </si>
  <si>
    <t>Prefeitura Municipal de Piumhi</t>
  </si>
  <si>
    <t>Município de Piumhi</t>
  </si>
  <si>
    <t>16.781.346/0001-04</t>
  </si>
  <si>
    <t>Rua Padre Abel, 32</t>
  </si>
  <si>
    <t>Piumhi</t>
  </si>
  <si>
    <t>37.925-000</t>
  </si>
  <si>
    <t>(37) 3371-9200</t>
  </si>
  <si>
    <t>cultura@prefeiturapiumhi.mg.gov.br</t>
  </si>
  <si>
    <t>Nair Andrade</t>
  </si>
  <si>
    <t>Edna Paim dos Reis Pamplona</t>
  </si>
  <si>
    <t>licitacao@prefeiturapiumhi.mg.gov.br</t>
  </si>
  <si>
    <t>(37)3371-9222</t>
  </si>
  <si>
    <t>Fernando José de Souza</t>
  </si>
  <si>
    <t>033.070.759-00</t>
  </si>
  <si>
    <t>(47) 9 9256-7193</t>
  </si>
  <si>
    <t>PIS 12778273729 02</t>
  </si>
  <si>
    <t>CEF AG 3130 OP013 C/C 7564-4</t>
  </si>
  <si>
    <t>nfe@cipla.com.br</t>
  </si>
  <si>
    <t>Fundo Municipal de Turismo de Balneário Camboriú</t>
  </si>
  <si>
    <t>Município de Balneário Camboriú</t>
  </si>
  <si>
    <t>83.102.285/0001-07</t>
  </si>
  <si>
    <t>Rua Dinamarca, 320</t>
  </si>
  <si>
    <t>88.338-900</t>
  </si>
  <si>
    <t>(47) 3367-8122</t>
  </si>
  <si>
    <t>contratos@balneariocamboriu.sc.gov.br</t>
  </si>
  <si>
    <t>Mayara</t>
  </si>
  <si>
    <t xml:space="preserve">Ribeirão Fresco </t>
  </si>
  <si>
    <t>Município de Schroeder</t>
  </si>
  <si>
    <t>Ivanio</t>
  </si>
  <si>
    <t>83.102.491/0001-09</t>
  </si>
  <si>
    <t xml:space="preserve">Rua Marechal Castelo Branco, 3201 </t>
  </si>
  <si>
    <t>Schroeder</t>
  </si>
  <si>
    <t>89275-000</t>
  </si>
  <si>
    <t>(47) 3374-6500</t>
  </si>
  <si>
    <t>ivaniol@schroeder.sc.gov.br</t>
  </si>
  <si>
    <t>Oral Sin</t>
  </si>
  <si>
    <t>Maiquel</t>
  </si>
  <si>
    <t>Oral Sim</t>
  </si>
  <si>
    <t>(47) 9 9990-0100</t>
  </si>
  <si>
    <t>Daniel Trilha Lopes Eireli ME</t>
  </si>
  <si>
    <t>Trilha Engenharia</t>
  </si>
  <si>
    <t>22.112.343/0001-80</t>
  </si>
  <si>
    <t>257.604.596</t>
  </si>
  <si>
    <t>Rua Campo Largo, 938</t>
  </si>
  <si>
    <t>Itacolomi</t>
  </si>
  <si>
    <t>(47) 3249-1731 / 9 9969-2665</t>
  </si>
  <si>
    <t>Fabio Rafael Batista</t>
  </si>
  <si>
    <t>038549029-13</t>
  </si>
  <si>
    <t>4582552-1</t>
  </si>
  <si>
    <t>Rua Augusto Ernesto Boettchel, 700</t>
  </si>
  <si>
    <t>89208-685</t>
  </si>
  <si>
    <t>47 98479-7718</t>
  </si>
  <si>
    <t>fabio@credfaciljoinville.com.br</t>
  </si>
  <si>
    <t>Bethe Brands Design e Comunicação LTDA EPP</t>
  </si>
  <si>
    <t>05.875.503/0001-24</t>
  </si>
  <si>
    <t>Rua Visconde de Sepetiba, 935 sala 1204/1205</t>
  </si>
  <si>
    <t>24.020-206</t>
  </si>
  <si>
    <t>karan@karancabral.com</t>
  </si>
  <si>
    <t>culturamunicipalfb@gmail.com</t>
  </si>
  <si>
    <t>79620408</t>
  </si>
  <si>
    <t>Expresso 101</t>
  </si>
  <si>
    <t>01.925.917/0004-02</t>
  </si>
  <si>
    <t xml:space="preserve">48 3344 1297 </t>
  </si>
  <si>
    <t>17/1418</t>
  </si>
  <si>
    <t>17/1419</t>
  </si>
  <si>
    <t>17/1420</t>
  </si>
  <si>
    <t>17/1421</t>
  </si>
  <si>
    <t>17/1422</t>
  </si>
  <si>
    <t>17/1423</t>
  </si>
  <si>
    <t>17/1424</t>
  </si>
  <si>
    <t>17/1425</t>
  </si>
  <si>
    <t>17/1426</t>
  </si>
  <si>
    <t>17/1427</t>
  </si>
  <si>
    <t>17/1428</t>
  </si>
  <si>
    <t>17/1429</t>
  </si>
  <si>
    <t>17/1430</t>
  </si>
  <si>
    <t>17/1431</t>
  </si>
  <si>
    <t>17/1432</t>
  </si>
  <si>
    <t>17/1433</t>
  </si>
  <si>
    <t>17/1434</t>
  </si>
  <si>
    <t>17/1435</t>
  </si>
  <si>
    <t>17/1436</t>
  </si>
  <si>
    <t>17/1437</t>
  </si>
  <si>
    <t>17/1438</t>
  </si>
  <si>
    <t>17/1439</t>
  </si>
  <si>
    <t>17/1440</t>
  </si>
  <si>
    <t>17/1441</t>
  </si>
  <si>
    <t>17/1442</t>
  </si>
  <si>
    <t>17/1443</t>
  </si>
  <si>
    <t>17/1444</t>
  </si>
  <si>
    <t>17/1445</t>
  </si>
  <si>
    <t>17/1446</t>
  </si>
  <si>
    <t>17/1447</t>
  </si>
  <si>
    <t>17/1448</t>
  </si>
  <si>
    <t>17/1449</t>
  </si>
  <si>
    <t>17/1450</t>
  </si>
  <si>
    <t>17/1451</t>
  </si>
  <si>
    <t>17/1452</t>
  </si>
  <si>
    <t>17/1453</t>
  </si>
  <si>
    <t>17/1454</t>
  </si>
  <si>
    <t>17/1455</t>
  </si>
  <si>
    <t>17/1456</t>
  </si>
  <si>
    <t>17/1457</t>
  </si>
  <si>
    <t>17/1458</t>
  </si>
  <si>
    <t>17/1459</t>
  </si>
  <si>
    <t>17/1460</t>
  </si>
  <si>
    <t>17/1461</t>
  </si>
  <si>
    <t>17/1462</t>
  </si>
  <si>
    <t>17/1463</t>
  </si>
  <si>
    <t>17/1464</t>
  </si>
  <si>
    <t>17/1465</t>
  </si>
  <si>
    <t>17/1466</t>
  </si>
  <si>
    <t>17/1467</t>
  </si>
  <si>
    <t>17/1468</t>
  </si>
  <si>
    <t>17/1469</t>
  </si>
  <si>
    <t>17/1470</t>
  </si>
  <si>
    <t>17/1471</t>
  </si>
  <si>
    <t>17/1472</t>
  </si>
  <si>
    <t>17/1473</t>
  </si>
  <si>
    <t>17/1474</t>
  </si>
  <si>
    <t>17/1475</t>
  </si>
  <si>
    <t>17/1476</t>
  </si>
  <si>
    <t>17/1477</t>
  </si>
  <si>
    <t>17/1478</t>
  </si>
  <si>
    <t>17/1479</t>
  </si>
  <si>
    <t>17/1480</t>
  </si>
  <si>
    <t>17/1481</t>
  </si>
  <si>
    <t>17/1482</t>
  </si>
  <si>
    <t>17/1483</t>
  </si>
  <si>
    <t>17/1484</t>
  </si>
  <si>
    <t>17/1485</t>
  </si>
  <si>
    <t>17/1486</t>
  </si>
  <si>
    <t>17/1487</t>
  </si>
  <si>
    <t>17/1488</t>
  </si>
  <si>
    <t>17/1489</t>
  </si>
  <si>
    <t>17/1490</t>
  </si>
  <si>
    <t>17/1491</t>
  </si>
  <si>
    <t>17/1492</t>
  </si>
  <si>
    <t>17/1493</t>
  </si>
  <si>
    <t>17/1494</t>
  </si>
  <si>
    <t>17/1495</t>
  </si>
  <si>
    <t>17/1496</t>
  </si>
  <si>
    <t>17/1497</t>
  </si>
  <si>
    <t>17/1498</t>
  </si>
  <si>
    <t>17/1499</t>
  </si>
  <si>
    <t>17/1500</t>
  </si>
  <si>
    <t>17/1501</t>
  </si>
  <si>
    <t>17/1502</t>
  </si>
  <si>
    <t>17/1503</t>
  </si>
  <si>
    <t>Fluss Haus</t>
  </si>
  <si>
    <t>Salete</t>
  </si>
  <si>
    <t>Maria Salete Heidemann Feuser EPP</t>
  </si>
  <si>
    <t>03.508.928/0001-70</t>
  </si>
  <si>
    <t>253.974.496</t>
  </si>
  <si>
    <t>Estrada Geral Vargem do Cedro, s/n</t>
  </si>
  <si>
    <t>Vargem do Cedro</t>
  </si>
  <si>
    <t>São Martinho</t>
  </si>
  <si>
    <t>88.765-000</t>
  </si>
  <si>
    <t>comercial@flusshaus.com.br</t>
  </si>
  <si>
    <t>André Kuhnen</t>
  </si>
  <si>
    <t>(48) 3053-4698 / 9 9984-0272</t>
  </si>
  <si>
    <t>Hebara Distribuidora de Produtos Lotéricos S.A</t>
  </si>
  <si>
    <t>Luana, Douglas, Viviane</t>
  </si>
  <si>
    <t>36.240.547/0001-01</t>
  </si>
  <si>
    <t>Av. General Guedes da Fontoura, 747</t>
  </si>
  <si>
    <t>22.621-242</t>
  </si>
  <si>
    <t>(21) 2429-0009</t>
  </si>
  <si>
    <t>luana.queiroz@hebara.com.br</t>
  </si>
  <si>
    <t>Angelo Albuquerque</t>
  </si>
  <si>
    <t>angelo.albuquerque@hebara.com.br</t>
  </si>
  <si>
    <t>Prefeitura de Tiradentes do Sul</t>
  </si>
  <si>
    <t>Sec. Municipal de Turismo, Urbanismo e Trânsito</t>
  </si>
  <si>
    <t>94.726.320/0001-77</t>
  </si>
  <si>
    <t>Av. Tiradentes,1090</t>
  </si>
  <si>
    <t>Tiradentes do Sul</t>
  </si>
  <si>
    <t>98.680-000</t>
  </si>
  <si>
    <t>(55) 99650 4325</t>
  </si>
  <si>
    <t>cras@tiradentesdosul.rs.gov.br</t>
  </si>
  <si>
    <t>418/0003685</t>
  </si>
  <si>
    <t>89.203-073</t>
  </si>
  <si>
    <t>Fundo Municipal de Turismo de Itajaí</t>
  </si>
  <si>
    <t>Rodrigo Luiz Flamia</t>
  </si>
  <si>
    <t>Consultor Tecnico Adm</t>
  </si>
  <si>
    <t>Rua Antonio Caetano, 105</t>
  </si>
  <si>
    <t>(47) 3348-1080</t>
  </si>
  <si>
    <t>flamia@itajai.sc.gov.br</t>
  </si>
  <si>
    <t>Rodrigo Flamia</t>
  </si>
  <si>
    <t>mkt@centershoppingararangua.com.br / cml@centershoppingararangua.com.br</t>
  </si>
  <si>
    <t>Joarp Ferragens Elétricas</t>
  </si>
  <si>
    <t>02.769.575/0001-07</t>
  </si>
  <si>
    <t>253.844.380</t>
  </si>
  <si>
    <t>Rua Tenente Antônio João, 2405 Galpão 09</t>
  </si>
  <si>
    <t>(47) 3473-0281</t>
  </si>
  <si>
    <t>Thiago R. Otto</t>
  </si>
  <si>
    <t>thiago.otto@joarp.com.br</t>
  </si>
  <si>
    <t>FG130</t>
  </si>
  <si>
    <t>FG131</t>
  </si>
  <si>
    <t>FG132</t>
  </si>
  <si>
    <t>FG133</t>
  </si>
  <si>
    <t>FG135</t>
  </si>
  <si>
    <t>FG136</t>
  </si>
  <si>
    <t>Escorregador, produzido em fibra de vidro e estrutura metálica</t>
  </si>
  <si>
    <t>Ho Ho Ho, letreiro produzido em fibra de vidro</t>
  </si>
  <si>
    <t>Gira Gira,  produzido em fibra de vidro e estrutura metálica</t>
  </si>
  <si>
    <t>Balanço,  produzido em fibra de vidro e estrutura metálica</t>
  </si>
  <si>
    <t>Tambor giratório, tamanho M , produzido em fibra de vidro</t>
  </si>
  <si>
    <t xml:space="preserve">Pirulito giratório  com 4 bolas coloridas e tambor, produzido em fibra de vidro. </t>
  </si>
  <si>
    <t>Tambor giratório, tamanho GG , produzido em fibra de vidro</t>
  </si>
  <si>
    <t xml:space="preserve">Pirulito giratório com 5 bolas coloridas e tambor, produzido em fibra de vidro. </t>
  </si>
  <si>
    <t>Alípio Koepper Filho</t>
  </si>
  <si>
    <t>Alípio</t>
  </si>
  <si>
    <t xml:space="preserve">Rua da Conceição 188, sala 2105 </t>
  </si>
  <si>
    <t>24.020-087</t>
  </si>
  <si>
    <t>FG77GLM</t>
  </si>
  <si>
    <t>FG77GLG</t>
  </si>
  <si>
    <t>AR264</t>
  </si>
  <si>
    <t>AR264SM</t>
  </si>
  <si>
    <t>AR264M</t>
  </si>
  <si>
    <t>AR264S</t>
  </si>
  <si>
    <t>AR264L</t>
  </si>
  <si>
    <t>AR264C</t>
  </si>
  <si>
    <t>AR266</t>
  </si>
  <si>
    <t>AR266SM</t>
  </si>
  <si>
    <t>AR266M</t>
  </si>
  <si>
    <t>AR266S</t>
  </si>
  <si>
    <t>AR266L</t>
  </si>
  <si>
    <t>AR266C</t>
  </si>
  <si>
    <t>AR269</t>
  </si>
  <si>
    <t>AR269SM</t>
  </si>
  <si>
    <t>AR269M</t>
  </si>
  <si>
    <t>AR269S</t>
  </si>
  <si>
    <t>AR269L</t>
  </si>
  <si>
    <t>AR269C</t>
  </si>
  <si>
    <t>AR2612</t>
  </si>
  <si>
    <t>AR2612SM</t>
  </si>
  <si>
    <t>AR2612M</t>
  </si>
  <si>
    <t>AR2612S</t>
  </si>
  <si>
    <t>AR2612L</t>
  </si>
  <si>
    <t>AR2612C</t>
  </si>
  <si>
    <t>AR2615</t>
  </si>
  <si>
    <t>AR2615SM</t>
  </si>
  <si>
    <t>AR2615M</t>
  </si>
  <si>
    <t>AR2615S</t>
  </si>
  <si>
    <t>AR2615L</t>
  </si>
  <si>
    <t>AR2615C</t>
  </si>
  <si>
    <t>Árvore de estrelas com arabescos, produzida em estrutura metálica e mangueira luminosa</t>
  </si>
  <si>
    <t>Árvore de estrelas com arabescos, produzida em estrutura metálica e mangueira luminosa. Aplicação de mangueiras de LED com movimentos e Strobos</t>
  </si>
  <si>
    <t>Árvore de estrelas com arabescos, produzida em estrutura metálica e mangueira luminosa. Aplicação de mangueiras de LED com movimentos</t>
  </si>
  <si>
    <t>Árvore de estrelas com arabescos, produzida em estrutura metálica e mangueira luminosa. Aplicação de Strobos</t>
  </si>
  <si>
    <t>Árvore de estrelas com arabescos, produzida em estrutura metálica e mangueira de LED</t>
  </si>
  <si>
    <t>Árvore de estrelas com arabescos, produzida em estrutura metálica e mangueira luminosa. Preenchimento da figura com lâmpadas de LED.</t>
  </si>
  <si>
    <t>AR279</t>
  </si>
  <si>
    <t>AR279SM</t>
  </si>
  <si>
    <t>AR279M</t>
  </si>
  <si>
    <t>AR279S</t>
  </si>
  <si>
    <t>AR279L</t>
  </si>
  <si>
    <t>AR279C</t>
  </si>
  <si>
    <t>AR2712</t>
  </si>
  <si>
    <t>AR2712SM</t>
  </si>
  <si>
    <t>AR2712M</t>
  </si>
  <si>
    <t>AR2712S</t>
  </si>
  <si>
    <t>AR2712L</t>
  </si>
  <si>
    <t>AR2712C</t>
  </si>
  <si>
    <t>AR2715</t>
  </si>
  <si>
    <t>AR2715SM</t>
  </si>
  <si>
    <t>AR2715M</t>
  </si>
  <si>
    <t>AR2715S</t>
  </si>
  <si>
    <t>AR2715L</t>
  </si>
  <si>
    <t>AR2715C</t>
  </si>
  <si>
    <t>AR2720</t>
  </si>
  <si>
    <t>AR2720SM</t>
  </si>
  <si>
    <t>AR2720M</t>
  </si>
  <si>
    <t>AR2720S</t>
  </si>
  <si>
    <t>AR2720L</t>
  </si>
  <si>
    <t>AR2720C</t>
  </si>
  <si>
    <t>AR289</t>
  </si>
  <si>
    <t>AR289SM</t>
  </si>
  <si>
    <t>AR289M</t>
  </si>
  <si>
    <t>AR289S</t>
  </si>
  <si>
    <t>AR289L</t>
  </si>
  <si>
    <t>AR289C</t>
  </si>
  <si>
    <t>AR2812</t>
  </si>
  <si>
    <t>AR2812SM</t>
  </si>
  <si>
    <t>AR2812M</t>
  </si>
  <si>
    <t>AR2812S</t>
  </si>
  <si>
    <t>AR2812L</t>
  </si>
  <si>
    <t>AR2812C</t>
  </si>
  <si>
    <t>AR2815</t>
  </si>
  <si>
    <t>AR2815SM</t>
  </si>
  <si>
    <t>AR2815M</t>
  </si>
  <si>
    <t>AR2815S</t>
  </si>
  <si>
    <t>AR2815L</t>
  </si>
  <si>
    <t>AR2815C</t>
  </si>
  <si>
    <t>AR2820</t>
  </si>
  <si>
    <t>AR2820SM</t>
  </si>
  <si>
    <t>AR2820M</t>
  </si>
  <si>
    <t>AR2820S</t>
  </si>
  <si>
    <t>AR2820L</t>
  </si>
  <si>
    <t>AR2820C</t>
  </si>
  <si>
    <t>AR299</t>
  </si>
  <si>
    <t>AR299SM</t>
  </si>
  <si>
    <t>AR299M</t>
  </si>
  <si>
    <t>AR299S</t>
  </si>
  <si>
    <t>AR2912</t>
  </si>
  <si>
    <t>AR2912SM</t>
  </si>
  <si>
    <t>AR2912M</t>
  </si>
  <si>
    <t>AR2912S</t>
  </si>
  <si>
    <t>AR2912L</t>
  </si>
  <si>
    <t>AR2915</t>
  </si>
  <si>
    <t>AR2915SM</t>
  </si>
  <si>
    <t>AR2915M</t>
  </si>
  <si>
    <t>AR2915S</t>
  </si>
  <si>
    <t>AR2915L</t>
  </si>
  <si>
    <t>AR2920</t>
  </si>
  <si>
    <t>AR2920SM</t>
  </si>
  <si>
    <t>AR2920M</t>
  </si>
  <si>
    <t>AR2920S</t>
  </si>
  <si>
    <t>AR2920L</t>
  </si>
  <si>
    <t>Pinheiro natalino gigante, produzido em estrutura metálica e mangueira luminosa. Preenchimento com lâmpadas de LED</t>
  </si>
  <si>
    <t>Pinheiro natalino gigante, produzido em estrutura metálica e mangueira luminosa. Preenchimento com lâmpadas de LED e aplicação de mangueira de LED com movimentos e Strobos</t>
  </si>
  <si>
    <t>Pinheiro natalino gigante, produzido em estrutura metálica e mangueira luminosa. Preenchimento com lâmpadas de LED e aplicação de mangueira de LED com movimentos.</t>
  </si>
  <si>
    <t>Pinheiro natalino gigante, produzido em estrutura metálica e mangueira luminosa. Preenchimento com lâmpadas de LED e aplicação de strobos.</t>
  </si>
  <si>
    <t>Pinheiro natalino gigante, produzido em estrutura metálica e mangueira de LED. Preenchimento com lâmpadas de LED.</t>
  </si>
  <si>
    <t>1,90/1,93</t>
  </si>
  <si>
    <t>2,20/2,18</t>
  </si>
  <si>
    <t>0,50/0,50</t>
  </si>
  <si>
    <t>FG77GLP</t>
  </si>
  <si>
    <t>FG77GLGG</t>
  </si>
  <si>
    <t>Placa "Boas Festas", produzida em fibra de vidro</t>
  </si>
  <si>
    <t>Pirulito P, prod. em bolas de fibra de vidro em vários tamanhos. Aplicação de glitter/brocal</t>
  </si>
  <si>
    <t>Pirulito M, prod. em bolas de fibra de vidro em vários tamanhos. Aplicação de glitter/brocal</t>
  </si>
  <si>
    <t>Pirulito G, prod. em bolas de fibra de vidro em vários tamanhos. Aplicação de glitter/brocal</t>
  </si>
  <si>
    <t>Pirulito GG, prod. em bolas de fibra de vidro em vários tamanhos. Aplicação de glitter/brocal</t>
  </si>
  <si>
    <t>RTGL01DR</t>
  </si>
  <si>
    <t>RTGL01VD</t>
  </si>
  <si>
    <t>RTGL01VM</t>
  </si>
  <si>
    <t>RTGL01AZ</t>
  </si>
  <si>
    <t>Estrela de 8 pontas com aplicação de glitter/brocal verde, com iluminação interna, produzida em  Polietileno</t>
  </si>
  <si>
    <t>Estrela de 8 pontas com aplicação de glitter/brocal vermelho, com iluminação interna, produzida em  Polietileno</t>
  </si>
  <si>
    <t>Estrela de 8 pontas com aplicação de glitter/brocal azul, com iluminação interna, produzida em  Polietileno</t>
  </si>
  <si>
    <t>Estrela de 8 pontas com aplicação de glitter/brocal dourado, com iluminação interna, produzida em  Polietileno</t>
  </si>
  <si>
    <t>RTGL02VD</t>
  </si>
  <si>
    <t>RTGL02VM</t>
  </si>
  <si>
    <t>RTGL02AZ</t>
  </si>
  <si>
    <t>RTGL02DR</t>
  </si>
  <si>
    <t>Estrela de 5 pontas com aplicação de glitter/brocal verde, com iluminação interna, produzida em  Polietileno</t>
  </si>
  <si>
    <t>Estrela de 5 pontas com aplicação de glitter/brocal vermelho, com iluminação interna, produzida em  Polietileno</t>
  </si>
  <si>
    <t>Estrela de 5 pontas com aplicação de glitter/brocal azul, com iluminação interna, produzida em  Polietileno</t>
  </si>
  <si>
    <t>Estrela de 5 pontas com aplicação de glitter/brocal dourado, com iluminação interna, produzida em  Polietileno</t>
  </si>
  <si>
    <t>RTGL03VD</t>
  </si>
  <si>
    <t>RTGL03VM</t>
  </si>
  <si>
    <t>RTGL03AZ</t>
  </si>
  <si>
    <t>RTGL03DR</t>
  </si>
  <si>
    <t>Bola natalina com aplicação de glitter/brocal verde, com iluminação interna, produzida em  Polietileno</t>
  </si>
  <si>
    <t>Bola natalina com aplicação de glitter/brocal vermelho, com iluminação interna, produzida em  Polietileno</t>
  </si>
  <si>
    <t>Bola natalina com aplicação de glitter/brocal azul, com iluminação interna, produzida em  Polietileno</t>
  </si>
  <si>
    <t>Bola natalina com aplicação de glitter/brocal dourado, com iluminação interna, produzida em  Polietileno</t>
  </si>
  <si>
    <t>AD08</t>
  </si>
  <si>
    <t>AD09</t>
  </si>
  <si>
    <t>AD10</t>
  </si>
  <si>
    <t>Rena aramada, produzido em alumínio e pintura, com detalhes em LED. Branco</t>
  </si>
  <si>
    <t>ARG01</t>
  </si>
  <si>
    <t>Aramados Gigantes</t>
  </si>
  <si>
    <t>ARG02M</t>
  </si>
  <si>
    <t>ARG02G</t>
  </si>
  <si>
    <t>ARG03</t>
  </si>
  <si>
    <t>ARG04</t>
  </si>
  <si>
    <t>ARAMADO GIGANTE</t>
  </si>
  <si>
    <t>Bola gigante, produzida em estrutura metálica, mangueira luminosa e preenchimento com lâmpadas de LED</t>
  </si>
  <si>
    <t>Busto de Rena, produzida em estrutura metálica, mangueira luminosa e preenchimento com lâmpadas de LED</t>
  </si>
  <si>
    <t>PL09</t>
  </si>
  <si>
    <t>LE01LLT</t>
  </si>
  <si>
    <t>LEF01AZC</t>
  </si>
  <si>
    <t>LEF01VDC</t>
  </si>
  <si>
    <t>FG137</t>
  </si>
  <si>
    <t>FG138</t>
  </si>
  <si>
    <t>Carlos Cesar Bernardes (NECO)</t>
  </si>
  <si>
    <t>035.585.379-55</t>
  </si>
  <si>
    <t>(47) 9 9700-1777</t>
  </si>
  <si>
    <t>PIS 130.398.967-24</t>
  </si>
  <si>
    <t>BRADESCO AG 0334 C/C 99000-0</t>
  </si>
  <si>
    <t>GRS01BC</t>
  </si>
  <si>
    <t>M² de grama sintética branca 12mm</t>
  </si>
  <si>
    <t>FG139</t>
  </si>
  <si>
    <t xml:space="preserve">Pirulito giratório  com 5 bolas com aplicação de glitter. Instaladas em tambor, produzido em fibra de vidro. </t>
  </si>
  <si>
    <t xml:space="preserve">Pirulito giratório  com 4 bolas com aplicação de glitter. Instaladas em tambor, produzido em fibra de vidro. </t>
  </si>
  <si>
    <t>RTGL03PT</t>
  </si>
  <si>
    <t>Bola natalina com aplicação de glitter/brocal prata, com iluminação interna, produzida em  Polietileno</t>
  </si>
  <si>
    <t>RTGL02PT</t>
  </si>
  <si>
    <t>Estrela de 5 pontas com aplicação de glitter/brocal prata, com iluminação interna, produzida em  Polietileno</t>
  </si>
  <si>
    <t>RTGL01PT</t>
  </si>
  <si>
    <t>Estrela de 8 pontas com aplicação de glitter/brocal prata, com iluminação interna, produzida em  Polietileno</t>
  </si>
  <si>
    <t>ESPECIAL</t>
  </si>
  <si>
    <t>GR75</t>
  </si>
  <si>
    <t>GR76</t>
  </si>
  <si>
    <t>GR77</t>
  </si>
  <si>
    <t>GR78</t>
  </si>
  <si>
    <t>GR79</t>
  </si>
  <si>
    <t>Sino produzido em estrutura metálica e mangueira luminosa</t>
  </si>
  <si>
    <t>Arabescos produzido em estrutura metálica e mangueira luminosa</t>
  </si>
  <si>
    <t>Pinhão produzido em estrutura metálica e mangueira luminosa</t>
  </si>
  <si>
    <t>Pomba produzido em estrutura metálica e mangueira luminosa</t>
  </si>
  <si>
    <t>Trio de estrelas produzido em estrutura metálica e mangueira luminosa</t>
  </si>
  <si>
    <t>FX34GGC</t>
  </si>
  <si>
    <t>FX07A300</t>
  </si>
  <si>
    <t>FX07A350</t>
  </si>
  <si>
    <t>FX38P</t>
  </si>
  <si>
    <t>FX38G</t>
  </si>
  <si>
    <t>MFX38P</t>
  </si>
  <si>
    <t>MFX38G</t>
  </si>
  <si>
    <t>Tridente P para, produzido em estrutura metálica e mangueira luminosa incandescente.</t>
  </si>
  <si>
    <t>Tridente G para, produzido em estrutura metálica e mangueira luminosa incandescente.</t>
  </si>
  <si>
    <t>Pirulito GG, prod. em bolas de fibra de vidro em vários tamanhos</t>
  </si>
  <si>
    <t>Bolas de natal, produzida em fibra de vidro, com aplicação de glitter/brocal na cor verde</t>
  </si>
  <si>
    <t>Bolas de natal, produzida em fibra de vidro, com aplicação de glitter/brocal na cor vermelha</t>
  </si>
  <si>
    <t>Bolas de natal, produzida em fibra de vidro, com aplicação de glitter/brocal na cor azul</t>
  </si>
  <si>
    <t>Bolas de natal, produzida em fibra de vidro, com aplicação de glitter/brocal na cor dourada</t>
  </si>
  <si>
    <t>Bolas de natal, produzida em fibra de vidro, com aplicação de glitter/brocal na cor prata</t>
  </si>
  <si>
    <t>Riverside Walk Shopping</t>
  </si>
  <si>
    <t>Girly Falcão</t>
  </si>
  <si>
    <t>Condomínio Riverside Walk Shopping</t>
  </si>
  <si>
    <t>01.736.646/0001-02</t>
  </si>
  <si>
    <t>Av. Ininga,1201</t>
  </si>
  <si>
    <t>Joquei Club</t>
  </si>
  <si>
    <t>64.048-110</t>
  </si>
  <si>
    <t>(86) 3230-2030</t>
  </si>
  <si>
    <t>girlycarvalho@hotmail.com</t>
  </si>
  <si>
    <t>Lico e Lili</t>
  </si>
  <si>
    <t>Lico e Lili Presentes Eireli ME</t>
  </si>
  <si>
    <t>20.533.807/0001-05</t>
  </si>
  <si>
    <t>Av. das Mangueiras, 1860- quiosque 3</t>
  </si>
  <si>
    <t>Penedo</t>
  </si>
  <si>
    <t>24 99995-6875/99290-3117</t>
  </si>
  <si>
    <t>licoelilipresentes@gmail.com</t>
  </si>
  <si>
    <t>Condomínio Queen Victória</t>
  </si>
  <si>
    <t>Condomínio do Edifício Queen Victória</t>
  </si>
  <si>
    <t>30.126.288/0001-06</t>
  </si>
  <si>
    <t>Rua Des. João Claudino de Oliveira e Cruz, 100</t>
  </si>
  <si>
    <t>22.793-071</t>
  </si>
  <si>
    <t>(21) 2433-3061/99626-1849</t>
  </si>
  <si>
    <t>nelsonbarreto@gmail.com</t>
  </si>
  <si>
    <t>Ligia ou Luciana</t>
  </si>
  <si>
    <t>condominioqueenvictoria@wnetrj.com.br</t>
  </si>
  <si>
    <t>Santander</t>
  </si>
  <si>
    <t>Rua Barão de Rego Barros, 384</t>
  </si>
  <si>
    <t>Vila Congonhas</t>
  </si>
  <si>
    <t>04.612-041</t>
  </si>
  <si>
    <t>Mundial Importados</t>
  </si>
  <si>
    <t>Edmar/Sâmia</t>
  </si>
  <si>
    <t>Comercial Atalaia Ltda</t>
  </si>
  <si>
    <t>04.487.938/0001-39</t>
  </si>
  <si>
    <t>152182764</t>
  </si>
  <si>
    <t>Rua Treze de Maio 158</t>
  </si>
  <si>
    <t>Campina</t>
  </si>
  <si>
    <t>66.013-080</t>
  </si>
  <si>
    <t>(91)3212-3339</t>
  </si>
  <si>
    <t>mundialimportados@hotmail.com</t>
  </si>
  <si>
    <t>Sâmia</t>
  </si>
  <si>
    <t>Neile / Soraya</t>
  </si>
  <si>
    <t>sorayalima_1@hotmail.com</t>
  </si>
  <si>
    <t>Clínica Santa Mônica e Medicina Diagnóstica</t>
  </si>
  <si>
    <t>Viviane/Adriano</t>
  </si>
  <si>
    <t>Global Health do Brasil Ltda</t>
  </si>
  <si>
    <t>14.665.387/0001-00</t>
  </si>
  <si>
    <t>Rua 25, Quadra 13 - Lote 27</t>
  </si>
  <si>
    <t>Jardim Brasília</t>
  </si>
  <si>
    <t>72.915-135</t>
  </si>
  <si>
    <t>(61) 3618-9100</t>
  </si>
  <si>
    <t>viviane.adm@santamonicadiagnostico.com.br</t>
  </si>
  <si>
    <t>Koch Presentes</t>
  </si>
  <si>
    <t>Rosimary</t>
  </si>
  <si>
    <t>Koch Presentes Ltda</t>
  </si>
  <si>
    <t>24.668.915/0001-38</t>
  </si>
  <si>
    <t>28255586-2</t>
  </si>
  <si>
    <t>Rua 14 de Julho, 2554</t>
  </si>
  <si>
    <t>70.002-331</t>
  </si>
  <si>
    <t>(67) 3321-0388</t>
  </si>
  <si>
    <t>kochpresentes@hotmail.com</t>
  </si>
  <si>
    <t>Edi Papelaria</t>
  </si>
  <si>
    <t>Edi Papelaria e Informática Eireli ME</t>
  </si>
  <si>
    <t>26.941.926/0001-75</t>
  </si>
  <si>
    <t>258226625</t>
  </si>
  <si>
    <t>Rua Nereu Ramos 103</t>
  </si>
  <si>
    <t>88990-000</t>
  </si>
  <si>
    <t>(48) 3532-0037/99187-4449</t>
  </si>
  <si>
    <t>luiz_klock@hotmail.com</t>
  </si>
  <si>
    <t>Salto do Rio Capivara</t>
  </si>
  <si>
    <t>Hoepers &amp; Rech LTDA ME</t>
  </si>
  <si>
    <t>01.855.229/0001-70</t>
  </si>
  <si>
    <t>253.421.314</t>
  </si>
  <si>
    <t>Estrada Geral, s/n</t>
  </si>
  <si>
    <t>(48) 99990-8558</t>
  </si>
  <si>
    <t>eduardo@saltodoriocapivara.com.br</t>
  </si>
  <si>
    <t>Capelania Militar do Comando da 1 Divisao do Exercito</t>
  </si>
  <si>
    <t>Nilson</t>
  </si>
  <si>
    <t>Mitra do Ordinariado Militar do Brasil</t>
  </si>
  <si>
    <t>37.174.174/0026-39</t>
  </si>
  <si>
    <t>Av Av Duque De Caxias, 1965</t>
  </si>
  <si>
    <t>Vila Militar - Deodoro</t>
  </si>
  <si>
    <t>21615-220</t>
  </si>
  <si>
    <t>(21) 97460-5682/ 2457-4303</t>
  </si>
  <si>
    <t>pascomsaosebast@gmail.com</t>
  </si>
  <si>
    <t>LGF01</t>
  </si>
  <si>
    <t>LGF02</t>
  </si>
  <si>
    <t>LGCF</t>
  </si>
  <si>
    <t>Linha Garden</t>
  </si>
  <si>
    <t>Jardim vertical, tamanho pequeno, produzido em fibra de vidro</t>
  </si>
  <si>
    <t>Jardim vertical, tamanho grande, produzido em fibra de vidro</t>
  </si>
  <si>
    <t>Calha coletora para jardim vertical produzida em fibra de vidro</t>
  </si>
  <si>
    <t>Lucimare Mateo &lt;lucimare@bahiamarina.com.br&gt;</t>
  </si>
  <si>
    <t>15/1256</t>
  </si>
  <si>
    <t>Shopping Paseo Itaigara</t>
  </si>
  <si>
    <t>Thaís Leal</t>
  </si>
  <si>
    <t>Condomínio Paseo Itaigara</t>
  </si>
  <si>
    <t>10.420.899/0001-55</t>
  </si>
  <si>
    <t>Rua Rubens Guelli, 135</t>
  </si>
  <si>
    <t>41.815-135</t>
  </si>
  <si>
    <t>(71)3012-5454/99655-2561</t>
  </si>
  <si>
    <t>thais@paseoitaigara.com.br</t>
  </si>
  <si>
    <t>Jamile</t>
  </si>
  <si>
    <t>jamile.carvalho@paseoitaigara.com.br</t>
  </si>
  <si>
    <t>(71) 3012-5454</t>
  </si>
  <si>
    <t>João Marcos Pires da Silva</t>
  </si>
  <si>
    <t>501.268.815-53</t>
  </si>
  <si>
    <t>1.171.986</t>
  </si>
  <si>
    <t>Grade para proteção de cenário produzida em estrutura metálica.</t>
  </si>
  <si>
    <t>BCO02P</t>
  </si>
  <si>
    <t>Agro Comercial Afubra Ltda.</t>
  </si>
  <si>
    <t>Cleuze F. M. Pinto</t>
  </si>
  <si>
    <t>74.072.513/0012-05</t>
  </si>
  <si>
    <t>253.036.720</t>
  </si>
  <si>
    <t>Rua Santos Dumont, 230</t>
  </si>
  <si>
    <t>São Miguel d' Oeste</t>
  </si>
  <si>
    <t>(49) 3631-4100 / 3631-4121</t>
  </si>
  <si>
    <t>cleuze@afubra.com.br</t>
  </si>
  <si>
    <t>Vanite Tosin</t>
  </si>
  <si>
    <t>adminsm@afubra.com.br</t>
  </si>
  <si>
    <t>(49) 3631-4121</t>
  </si>
  <si>
    <t>AR299E</t>
  </si>
  <si>
    <t>Era Uma Vez um Chalezinho</t>
  </si>
  <si>
    <t>Praça dos Amores Morumbi Ltda</t>
  </si>
  <si>
    <t>04.104.898/0001-07</t>
  </si>
  <si>
    <t>Rua Itapemirum, 11</t>
  </si>
  <si>
    <t>Vila Andrade</t>
  </si>
  <si>
    <t>05.847-620</t>
  </si>
  <si>
    <t>(11) 3501-9322</t>
  </si>
  <si>
    <t>tatiana@chalezinho.com</t>
  </si>
  <si>
    <t>luciana@chalezinho.com</t>
  </si>
  <si>
    <t>Tevini</t>
  </si>
  <si>
    <t>Tevini Restaurante Eirele ME</t>
  </si>
  <si>
    <t>09.421.906/0001-54</t>
  </si>
  <si>
    <t>148.071.716/110</t>
  </si>
  <si>
    <t>Av. Cotovia, 445</t>
  </si>
  <si>
    <t>Moema</t>
  </si>
  <si>
    <t>04.517-001</t>
  </si>
  <si>
    <t>(11) 5561-5411</t>
  </si>
  <si>
    <t>anapaulahannover@gmail.com</t>
  </si>
  <si>
    <t>Shopping Beiramar</t>
  </si>
  <si>
    <t>Associação dos Lojistas do Beiramar Shopping</t>
  </si>
  <si>
    <t>73.656.779/0001-71</t>
  </si>
  <si>
    <t>Rua Bocaiuva, 2468</t>
  </si>
  <si>
    <t>88015-530</t>
  </si>
  <si>
    <t>marketing2@beiramar.com.br</t>
  </si>
  <si>
    <t>Erica</t>
  </si>
  <si>
    <t>MOS LOGISTICA</t>
  </si>
  <si>
    <t>04.289.284/0009-96</t>
  </si>
  <si>
    <t>(11) 2489-5400</t>
  </si>
  <si>
    <t>Associação do Fundo de Promoção do Floripa Shopping</t>
  </si>
  <si>
    <t>Floripa Shopping</t>
  </si>
  <si>
    <t>Rodovia Virgílio Várzea, 587</t>
  </si>
  <si>
    <t xml:space="preserve">Saco Grande </t>
  </si>
  <si>
    <t>09.264.784/0001-30</t>
  </si>
  <si>
    <t>88032-001</t>
  </si>
  <si>
    <t>Coordenadora de MKT</t>
  </si>
  <si>
    <t>(48) 3331-7031</t>
  </si>
  <si>
    <t>Av. Mal Mascarenhas de Moraes, 945, Cl 4/5</t>
  </si>
  <si>
    <t>Alessandra Gomes</t>
  </si>
  <si>
    <t>sandra@grillohomedecor.com.br</t>
  </si>
  <si>
    <t>(81) 3428-4222 Ramal 9866</t>
  </si>
  <si>
    <t>Anglo Jales</t>
  </si>
  <si>
    <t>Zuleica Sant'ana</t>
  </si>
  <si>
    <t>Marine Instituição de Ensino LTDA ME</t>
  </si>
  <si>
    <t>07.052.659/0001-30</t>
  </si>
  <si>
    <t>Rua Nove, 1906</t>
  </si>
  <si>
    <t>Vila Rodrigues</t>
  </si>
  <si>
    <t>Jales</t>
  </si>
  <si>
    <t>15.703-234</t>
  </si>
  <si>
    <t>(17) 3622-1620</t>
  </si>
  <si>
    <t>zuleica@anglojales.g12.br</t>
  </si>
  <si>
    <t>Alcebíades Bernardo Neto</t>
  </si>
  <si>
    <t>netimsoler@hotmail.com</t>
  </si>
  <si>
    <t>(17) 3622-1620 ramal 1645</t>
  </si>
  <si>
    <t>Instituto Galaxy</t>
  </si>
  <si>
    <t>Helderlaine</t>
  </si>
  <si>
    <t>Centro de Treinamento Humano - ME</t>
  </si>
  <si>
    <t>07.608.537/0001-88</t>
  </si>
  <si>
    <t>Rua Professora Mulata Lima, 00102 - Galpão</t>
  </si>
  <si>
    <t>Mucuripe</t>
  </si>
  <si>
    <t>Campo Maior</t>
  </si>
  <si>
    <t>64.280-00</t>
  </si>
  <si>
    <t>(86) 98107-1519</t>
  </si>
  <si>
    <t>helderlaineeugenio180@gmail.com</t>
  </si>
  <si>
    <t>Camila Carvalho</t>
  </si>
  <si>
    <t>camilacarvalhopi@gmail.com</t>
  </si>
  <si>
    <t>(86) 98184-6677</t>
  </si>
  <si>
    <t>BANCO DO BRASIL</t>
  </si>
  <si>
    <t>Cipolatti &amp; Cipolatti</t>
  </si>
  <si>
    <t>Regina Moraes</t>
  </si>
  <si>
    <t>Cipolatti &amp; Cipolatti Locação e Comércio LTDA.</t>
  </si>
  <si>
    <t>66.013.079/0001-01</t>
  </si>
  <si>
    <t>675.054.479.118</t>
  </si>
  <si>
    <t>Rua Aurea Tavares, 440</t>
  </si>
  <si>
    <t xml:space="preserve">Pq. Industrial das Oliveiras </t>
  </si>
  <si>
    <t>Taboão da Serra</t>
  </si>
  <si>
    <t>06.765-440</t>
  </si>
  <si>
    <t>(11) 4788-4166</t>
  </si>
  <si>
    <t>cipolatti@cipolatti.com.br</t>
  </si>
  <si>
    <t>nfe@cipolatti.com.br</t>
  </si>
  <si>
    <t>Aguas Lindas de Goiás</t>
  </si>
  <si>
    <t>Estância Supermercados</t>
  </si>
  <si>
    <t>Sidney</t>
  </si>
  <si>
    <t>Estância Supermercados LTDA.</t>
  </si>
  <si>
    <t>00.948.163/0002-81</t>
  </si>
  <si>
    <t>653.127.845.115</t>
  </si>
  <si>
    <t>Rua Dr. Stevaux, 240</t>
  </si>
  <si>
    <t>18.130-500</t>
  </si>
  <si>
    <t>(11) 4712-8892</t>
  </si>
  <si>
    <t>sidney.mkt@estanciasupermercados.com.br</t>
  </si>
  <si>
    <t>contabilidade@estanciasupermercados.com.br</t>
  </si>
  <si>
    <t>Leonis da Silva Leão ME</t>
  </si>
  <si>
    <t>Rua Augusto Cardoso, 83</t>
  </si>
  <si>
    <t>28.610-050</t>
  </si>
  <si>
    <t>04/09/217</t>
  </si>
  <si>
    <t>DLT - Logistica e Transportes LTDA</t>
  </si>
  <si>
    <t>05.813.363/0003-21</t>
  </si>
  <si>
    <t>Packmix Transportes e Logistica LTDA</t>
  </si>
  <si>
    <t>75.106.815/0005-82</t>
  </si>
  <si>
    <t>(47) 3465-5549</t>
  </si>
  <si>
    <t>avant</t>
  </si>
  <si>
    <t>Prefeitura de Aimorés</t>
  </si>
  <si>
    <t>Município de Aimorés</t>
  </si>
  <si>
    <t>18.348.094/0001-50</t>
  </si>
  <si>
    <t>Av. Raul Soares, 310</t>
  </si>
  <si>
    <t>Aimorés</t>
  </si>
  <si>
    <t>35.200-000</t>
  </si>
  <si>
    <t>(33) 3267-1603</t>
  </si>
  <si>
    <t>compras@aimores.mg.gov.br</t>
  </si>
  <si>
    <t>Rodrigo Aquino Cruz</t>
  </si>
  <si>
    <t>Rua Dr. Vale, 282</t>
  </si>
  <si>
    <t>90.560-010</t>
  </si>
  <si>
    <t>MN Jales Consultoria e Projetos</t>
  </si>
  <si>
    <t>Mary Nuncia Malagó</t>
  </si>
  <si>
    <t>MN Jales Consultoria e Projetos LTDA-ME</t>
  </si>
  <si>
    <t>00.458.342/0001-50</t>
  </si>
  <si>
    <t>15.700-288</t>
  </si>
  <si>
    <t>mnjales@gmail.com</t>
  </si>
  <si>
    <t>Juliana Malagó Pires</t>
  </si>
  <si>
    <t>julianampires@hotmail.com</t>
  </si>
  <si>
    <t>bradesco</t>
  </si>
  <si>
    <t>Av. Francisco Jalles, 2708</t>
  </si>
  <si>
    <t>LE05LLT</t>
  </si>
  <si>
    <t>Metros de mangueira LED 220v, Lilás</t>
  </si>
  <si>
    <t>Claudio Paiva Atelier</t>
  </si>
  <si>
    <t>Claudio Paiva Atelier LTDA</t>
  </si>
  <si>
    <t>10.362.696/0001-50</t>
  </si>
  <si>
    <t>963268511</t>
  </si>
  <si>
    <t>Rua Voluntários da Patria, 3777 depósito 152</t>
  </si>
  <si>
    <t>São Geraldo</t>
  </si>
  <si>
    <t>90.030-002</t>
  </si>
  <si>
    <t>(51) 98426-3535</t>
  </si>
  <si>
    <t>claudiopaivaatelier@gmail.com</t>
  </si>
  <si>
    <t>Claudio Paiva</t>
  </si>
  <si>
    <t>Projectum Decoração</t>
  </si>
  <si>
    <t>Dione Furtado</t>
  </si>
  <si>
    <t>Just Smile Eireli - ME</t>
  </si>
  <si>
    <t>22.584.845/0001-04</t>
  </si>
  <si>
    <t>002758970.00-61</t>
  </si>
  <si>
    <t>Rua Paraoquena, 101 Loja</t>
  </si>
  <si>
    <t>Nova Granada</t>
  </si>
  <si>
    <t>30.431-420</t>
  </si>
  <si>
    <t>(31) 3418-0384</t>
  </si>
  <si>
    <t>dione@projectumdecoracao.com.br</t>
  </si>
  <si>
    <t>Farol Shopping</t>
  </si>
  <si>
    <t>Julie Menegaz</t>
  </si>
  <si>
    <t>Coordenadora de Eventos</t>
  </si>
  <si>
    <t>Av Marcolino Martins Cabral, 2525</t>
  </si>
  <si>
    <t>Tubarao</t>
  </si>
  <si>
    <t>88705-003</t>
  </si>
  <si>
    <t>(48) 3631-5100</t>
  </si>
  <si>
    <t>eventos@farolshopping.com.br</t>
  </si>
  <si>
    <t>Scheila S Country House</t>
  </si>
  <si>
    <t>Scheila</t>
  </si>
  <si>
    <t>Scheila Costa da Silveira Schmidt EIRELI - ME</t>
  </si>
  <si>
    <t>16.858.135/0001-22</t>
  </si>
  <si>
    <t>256.834.300</t>
  </si>
  <si>
    <t>Rua Fernando de Noronha, 212</t>
  </si>
  <si>
    <t>89.203-072</t>
  </si>
  <si>
    <t>(47) 99971-4161</t>
  </si>
  <si>
    <t>scheila.schmidt@terra.com.br</t>
  </si>
  <si>
    <t>Cristiana Kuhn Guimarães</t>
  </si>
  <si>
    <t>082.811.037-95</t>
  </si>
  <si>
    <t>Av. Jornalista Tim Lopes, 255 Bloco 1 apto.108</t>
  </si>
  <si>
    <t>22640-105</t>
  </si>
  <si>
    <t xml:space="preserve">(21) 98942-8934 </t>
  </si>
  <si>
    <t>ckuhn2@uol.com.br</t>
  </si>
  <si>
    <t>Cristiana</t>
  </si>
  <si>
    <t>Ativa Atacado</t>
  </si>
  <si>
    <t>Breno Bonner</t>
  </si>
  <si>
    <t>MP3 Distribuição e Importação de Utilidade e Material Escolar Eireli - EPP</t>
  </si>
  <si>
    <t>17.063.665/0001-47</t>
  </si>
  <si>
    <t>90618644-63</t>
  </si>
  <si>
    <t>Rua Alberto Negro, 40 Condominio Industrial de Ibipora</t>
  </si>
  <si>
    <t>Ibipora</t>
  </si>
  <si>
    <t>86.200-000</t>
  </si>
  <si>
    <t>(43) 3032-5645</t>
  </si>
  <si>
    <t>adm2@ativaatacado.com.br</t>
  </si>
  <si>
    <t>ACIA São Roque</t>
  </si>
  <si>
    <t>Associação Comercial Industrial e Agricola de São Roque</t>
  </si>
  <si>
    <t>70.949.565/0001-03</t>
  </si>
  <si>
    <t>Rua Marechal Deodoro da Fonseca, 93</t>
  </si>
  <si>
    <t>18.130-070</t>
  </si>
  <si>
    <t xml:space="preserve">(11)4784-9022/9-9713-5274
</t>
  </si>
  <si>
    <t>gerencia@aciasaoroque.com.br</t>
  </si>
  <si>
    <t>(11)4784-9022/9-9713-5274</t>
  </si>
  <si>
    <t>Koesa Incorporação e Participação</t>
  </si>
  <si>
    <t>Rua Vitor Konder, 223 - 5º andar</t>
  </si>
  <si>
    <t>48 3216.4860 | 48 99162.9990</t>
  </si>
  <si>
    <t>Janine Gonçalves</t>
  </si>
  <si>
    <t>Assistente Administrativa</t>
  </si>
  <si>
    <t>janine@wkoerichimoveis.com.br</t>
  </si>
  <si>
    <t>(11) 9 7605-3756</t>
  </si>
  <si>
    <t>mauricio.cassas@nataleart.com</t>
  </si>
  <si>
    <t>Maurício</t>
  </si>
  <si>
    <t>14/1118</t>
  </si>
  <si>
    <t>Pommer Barbosa Ltda.</t>
  </si>
  <si>
    <t>03.892.480/0001-30</t>
  </si>
  <si>
    <t>553671 /  SUFRAMA 112702309</t>
  </si>
  <si>
    <t>Av. Carlos Gomes, 1396</t>
  </si>
  <si>
    <t>76.801-108</t>
  </si>
  <si>
    <t>(69) 3224-4493</t>
  </si>
  <si>
    <t>administrativo@lapommer.com.br</t>
  </si>
  <si>
    <t>Allan Aragão Alves</t>
  </si>
  <si>
    <t>allan.alves@lapommer.com.br</t>
  </si>
  <si>
    <t>(69)3224-4493</t>
  </si>
  <si>
    <t>Ágatha</t>
  </si>
  <si>
    <t>Baterias Pioneiro Industrial LTDA</t>
  </si>
  <si>
    <t>82.927.385/0001-00</t>
  </si>
  <si>
    <t>252.184.866</t>
  </si>
  <si>
    <t>Rodovia SC 454 KM11</t>
  </si>
  <si>
    <t>(49) 3537-7500</t>
  </si>
  <si>
    <t>rh@bateriaspioneiro.com.br</t>
  </si>
  <si>
    <t>financeiro@bateriaspioneiro.com.br</t>
  </si>
  <si>
    <t>(49) 3537-7508</t>
  </si>
  <si>
    <t>Baterias Pioneiro</t>
  </si>
  <si>
    <t>Prefeitura de Poços de Caldas</t>
  </si>
  <si>
    <t>gabinete@massaranduba.sc.gov.br</t>
  </si>
  <si>
    <t>Edyo Leandro Santi</t>
  </si>
  <si>
    <t>(46) 3520-2121 / 3523-1847</t>
  </si>
  <si>
    <t>Aline</t>
  </si>
  <si>
    <t>aline@franciscobeltrao.com.br</t>
  </si>
  <si>
    <t>centralcompras3@patobranco.pr.gov.br</t>
  </si>
  <si>
    <t>Mayara Redivo</t>
  </si>
  <si>
    <t>Associação Comercial e Industrial de Mogi Mirim</t>
  </si>
  <si>
    <t>(19) 3814-5760</t>
  </si>
  <si>
    <t>Thaís Milani</t>
  </si>
  <si>
    <t>administracao@riodosul.cdl-sc.org.br</t>
  </si>
  <si>
    <t>(47) 3531-9200</t>
  </si>
  <si>
    <r>
      <t xml:space="preserve">financeiro@hoteljp.com.br </t>
    </r>
    <r>
      <rPr>
        <sz val="10"/>
        <color indexed="10"/>
        <rFont val="Arial"/>
        <family val="2"/>
      </rPr>
      <t xml:space="preserve"> mandar com copia para</t>
    </r>
    <r>
      <rPr>
        <sz val="10"/>
        <rFont val="Arial"/>
        <family val="2"/>
      </rPr>
      <t xml:space="preserve"> faturamento@hoteljp.com.br</t>
    </r>
  </si>
  <si>
    <r>
      <rPr>
        <sz val="10"/>
        <rFont val="Arial"/>
        <family val="2"/>
      </rPr>
      <t>Av. Afranio de Melo Franco, 290 Loja 302 A</t>
    </r>
    <r>
      <rPr>
        <sz val="10"/>
        <color indexed="10"/>
        <rFont val="Arial"/>
        <family val="2"/>
      </rPr>
      <t xml:space="preserve"> - entregar em São Zeno - 183 Jacarépagua RJ CEP: 22743-655 (não constar na nota)</t>
    </r>
  </si>
  <si>
    <r>
      <t xml:space="preserve">financeiro@vellut.com.br </t>
    </r>
    <r>
      <rPr>
        <sz val="10"/>
        <color indexed="10"/>
        <rFont val="Arial"/>
        <family val="2"/>
      </rPr>
      <t>sempre mandar c/cópia para</t>
    </r>
    <r>
      <rPr>
        <sz val="10"/>
        <rFont val="Arial"/>
        <family val="2"/>
      </rPr>
      <t xml:space="preserve"> vendas@vellut.com.br</t>
    </r>
  </si>
  <si>
    <t>Flama Materiais Elétricos</t>
  </si>
  <si>
    <t>Neivaldo Zampronio e Cia Ltda - ME</t>
  </si>
  <si>
    <t>Travessa das Lagoas, 80</t>
  </si>
  <si>
    <t>Natureza</t>
  </si>
  <si>
    <t>(49) 3442-9965 / 9 8802-5375</t>
  </si>
  <si>
    <t>flama@tnnet.com.br</t>
  </si>
  <si>
    <t>W.Koerich Imóveis</t>
  </si>
  <si>
    <t>Janine</t>
  </si>
  <si>
    <t>Rua Vitor Konder 223 5º andar</t>
  </si>
  <si>
    <t>48 3216-4860</t>
  </si>
  <si>
    <t>janine@koerichimoveis.com.br</t>
  </si>
  <si>
    <t>(47) 3625-1111</t>
  </si>
  <si>
    <t>Rosani</t>
  </si>
  <si>
    <t>patrimonio@irineopolis.sc.gov.br</t>
  </si>
  <si>
    <t>financeiro@villadosapato.com</t>
  </si>
  <si>
    <t>Marcia Hanzen</t>
  </si>
  <si>
    <t>Gestora de Projetos</t>
  </si>
  <si>
    <t>(45) 3261-0358 / 9 8801-4677</t>
  </si>
  <si>
    <t>marciahanzen@hotmail.com</t>
  </si>
  <si>
    <t>Grupo MP</t>
  </si>
  <si>
    <t>TM Construtora Ltda.ME</t>
  </si>
  <si>
    <t>05.810.852/0001-68</t>
  </si>
  <si>
    <t>9072108806</t>
  </si>
  <si>
    <t>Av. 24 de Outubro, 2960</t>
  </si>
  <si>
    <t>Jardim Laranjeiras</t>
  </si>
  <si>
    <t>Medianeira</t>
  </si>
  <si>
    <t>85884-000</t>
  </si>
  <si>
    <t>(45) 3264-0358</t>
  </si>
  <si>
    <t>contato@grupomp.com.br</t>
  </si>
  <si>
    <t>Tchago ou Lucas</t>
  </si>
  <si>
    <t>contato@grupomp.com.br / lucas.grupomp@gmail.com</t>
  </si>
  <si>
    <t>Susana Melo</t>
  </si>
  <si>
    <t>J Smak Melo - Iluminação - ME</t>
  </si>
  <si>
    <t>26.872.516/0001-10</t>
  </si>
  <si>
    <t>90739819-61</t>
  </si>
  <si>
    <t>Av. Capitão Indio Bandeira, 107</t>
  </si>
  <si>
    <t>87.301-000</t>
  </si>
  <si>
    <t>(44) 3068-1010</t>
  </si>
  <si>
    <t>VR Comercial Ltda. (Pommer)</t>
  </si>
  <si>
    <t>VR Comercial Ltda.</t>
  </si>
  <si>
    <t>05.604.241/0001-63</t>
  </si>
  <si>
    <t>01.014.238/001-37</t>
  </si>
  <si>
    <t>Rua Coronel José Galdino, 596</t>
  </si>
  <si>
    <t>Bosque</t>
  </si>
  <si>
    <t>Rio Branco</t>
  </si>
  <si>
    <t>AC</t>
  </si>
  <si>
    <t>69.909-760</t>
  </si>
  <si>
    <t>Terezinha de Fatima Oliveira</t>
  </si>
  <si>
    <t>Terezinha</t>
  </si>
  <si>
    <t>329.062.506-00</t>
  </si>
  <si>
    <t xml:space="preserve">Rua Comendador Pereira da Silva, 133 </t>
  </si>
  <si>
    <t>Bairu</t>
  </si>
  <si>
    <t>36.050-510</t>
  </si>
  <si>
    <t>(32) 3226-4306/98860-9699</t>
  </si>
  <si>
    <t>fatimaoliveiraro@gmail.com</t>
  </si>
  <si>
    <t>Atlântico Shopping Center</t>
  </si>
  <si>
    <t>Carine Prates</t>
  </si>
  <si>
    <t>Condomínio Residencial e Comercial Edifício Atlântico Shopping Center</t>
  </si>
  <si>
    <t>76.709.435/0001-71</t>
  </si>
  <si>
    <t>Avenida Brasil, 1271</t>
  </si>
  <si>
    <t>88330-000</t>
  </si>
  <si>
    <t>(47) 3367-6464</t>
  </si>
  <si>
    <t>mkt3@atlanticoshopping.com.br</t>
  </si>
  <si>
    <t xml:space="preserve">Prefeitura Municipal de Sanclerlândia </t>
  </si>
  <si>
    <t xml:space="preserve">Anna Caruliny </t>
  </si>
  <si>
    <t xml:space="preserve">Município de Sanclerlândia </t>
  </si>
  <si>
    <t>02.164.804/0001-51</t>
  </si>
  <si>
    <t>Praça 3 Poderes, n° 7</t>
  </si>
  <si>
    <t>Sanclerlândia</t>
  </si>
  <si>
    <t>76.160-000</t>
  </si>
  <si>
    <t>(64)3679-1227</t>
  </si>
  <si>
    <t>annacaruliny@hotmail.com</t>
  </si>
  <si>
    <t>Anna Caruliny</t>
  </si>
  <si>
    <t>CDL de Tubarão</t>
  </si>
  <si>
    <t>Câmara de Dirigentes Lojistas de Tubarão</t>
  </si>
  <si>
    <t>82.583.329/0001-97</t>
  </si>
  <si>
    <t>Rua Cel. Collaço, 144, 2º Andar</t>
  </si>
  <si>
    <t>Tubarão</t>
  </si>
  <si>
    <t>88.701-110</t>
  </si>
  <si>
    <t>(48) 3626-2022 - 9 9101-9003</t>
  </si>
  <si>
    <t>felipecdltb@gmail.com</t>
  </si>
  <si>
    <t>Prefeitura Municipal de Planalto Alegre</t>
  </si>
  <si>
    <t>Município de Planalto Alegre</t>
  </si>
  <si>
    <t>95.990.255/0001-55</t>
  </si>
  <si>
    <t>Av, Santa Catarina, 390</t>
  </si>
  <si>
    <t>Planalto Alegre</t>
  </si>
  <si>
    <t>89.882-000</t>
  </si>
  <si>
    <t>(49) 3335-0066</t>
  </si>
  <si>
    <t>jaquevivian@hotmail.com</t>
  </si>
  <si>
    <t>Condomínio do Edifício Tuileries</t>
  </si>
  <si>
    <t>00.313.028/0001-89</t>
  </si>
  <si>
    <t>Praça Ministro Victor Nunes Leal, 88</t>
  </si>
  <si>
    <t>22.793-840</t>
  </si>
  <si>
    <t>(21) 2433-1678 / 4501-2302</t>
  </si>
  <si>
    <t>(21) 4501-2302</t>
  </si>
  <si>
    <t>Sandri Palace Hotel</t>
  </si>
  <si>
    <t xml:space="preserve">Giovani </t>
  </si>
  <si>
    <t>Tamoyo Empreendimentos Hoteleiros LTDA</t>
  </si>
  <si>
    <t>83.741.876/0002-05</t>
  </si>
  <si>
    <t>Av. Sete de Setembro, 1675</t>
  </si>
  <si>
    <t>88.301-201</t>
  </si>
  <si>
    <t>(47) 2103-1000</t>
  </si>
  <si>
    <t>hotelsandri@hotelsandri.com.br</t>
  </si>
  <si>
    <t>Priscila/Chrislayne</t>
  </si>
  <si>
    <t>financeiro@hotelsandri.com.br</t>
  </si>
  <si>
    <t>ITAU / UNICRED</t>
  </si>
  <si>
    <t>Borracharia Tubarão</t>
  </si>
  <si>
    <t>Waldiney Marcelino Stegemann</t>
  </si>
  <si>
    <t>3M Car Services Eirelli - ME</t>
  </si>
  <si>
    <t>03.453.550/0001-54</t>
  </si>
  <si>
    <t>254404855</t>
  </si>
  <si>
    <t>Rua Blumenau, 1751</t>
  </si>
  <si>
    <t>89.204-328</t>
  </si>
  <si>
    <t>(47) 3305-0101/3432-2593/99791-9896</t>
  </si>
  <si>
    <t>net-a-porter@outlook.com</t>
  </si>
  <si>
    <t>Espaço Sou Arte</t>
  </si>
  <si>
    <t>Associação Sou Arte de Campo Mourão</t>
  </si>
  <si>
    <t>11.189.780/0001-86</t>
  </si>
  <si>
    <t>Av. José Custódio de Oliveira, n° 704</t>
  </si>
  <si>
    <t>87.301-020</t>
  </si>
  <si>
    <t>(44) 99831-6868/3017-0613</t>
  </si>
  <si>
    <t>souarteadm@gmail.com</t>
  </si>
  <si>
    <t>Vanessa Bonfim</t>
  </si>
  <si>
    <t xml:space="preserve">Estrela Guia </t>
  </si>
  <si>
    <t>Materiais Elétricos Estrela Guia LTDA</t>
  </si>
  <si>
    <t>14.193.126/0001-34</t>
  </si>
  <si>
    <t>9056992887</t>
  </si>
  <si>
    <t>Av. Antonio de Paiva Cantelmo, 1153</t>
  </si>
  <si>
    <t>85.601-270</t>
  </si>
  <si>
    <t>(46) 3055-7071</t>
  </si>
  <si>
    <t>estrelaguia.beltrao@gmail.com</t>
  </si>
  <si>
    <t>Shopping Total_Curitiba</t>
  </si>
  <si>
    <t>Daniela Leal</t>
  </si>
  <si>
    <t>Laredo Administradora de Shopping Centers Ltda.</t>
  </si>
  <si>
    <t>27.188.442/0001-60</t>
  </si>
  <si>
    <t>Rua Marechal Deodoro, 869, 19º Andar CJ 1901</t>
  </si>
  <si>
    <t>80.060-010</t>
  </si>
  <si>
    <t>(41) 3025-7000</t>
  </si>
  <si>
    <t>marketing@laredototal.com.br</t>
  </si>
  <si>
    <t>ACIRNE</t>
  </si>
  <si>
    <t>Marianna</t>
  </si>
  <si>
    <t>Associação Empresarial de Rio Negrinho</t>
  </si>
  <si>
    <t>83.537.316/0001-44</t>
  </si>
  <si>
    <t>Rua 13 de Dezembro s/n (2º Piso da rodoviária)</t>
  </si>
  <si>
    <t>89295-000</t>
  </si>
  <si>
    <t>(47) 3644-2999</t>
  </si>
  <si>
    <t>Marianna - CDL Rio Negrinho &lt;mariana@rionegrinho.cdl-sc.org.br&gt;</t>
  </si>
  <si>
    <t>Marianna Grossl</t>
  </si>
  <si>
    <t>Unasp - Unidade de Ensino de Engenheiro Coelho</t>
  </si>
  <si>
    <t>Margot</t>
  </si>
  <si>
    <t>Instituto Adventista de Ensino</t>
  </si>
  <si>
    <t>43.586.056/0014-05</t>
  </si>
  <si>
    <t>Estrada Municipal PR. Walter Boger, Km 3,4, s/n</t>
  </si>
  <si>
    <t>Lagoa Bonita</t>
  </si>
  <si>
    <t>(19) 3858-9015</t>
  </si>
  <si>
    <t>elisangela.assis@ucb.org.br</t>
  </si>
  <si>
    <t>(19) 3858-9024</t>
  </si>
  <si>
    <t>Margareth</t>
  </si>
  <si>
    <t>Câmara de Vereadores do Município de Espigão Do Oeste</t>
  </si>
  <si>
    <t>04.391.603/0001-12</t>
  </si>
  <si>
    <t>Rua Vale Formoso, 1896</t>
  </si>
  <si>
    <t>Vista Alegre</t>
  </si>
  <si>
    <t>Espigão do Oeste</t>
  </si>
  <si>
    <t>76.974-000</t>
  </si>
  <si>
    <t>(69) 3481-2407</t>
  </si>
  <si>
    <t>margamamedes@hotmail.com</t>
  </si>
  <si>
    <t>Empresa de Informações, Divulgações e Notícias LTDA - ME</t>
  </si>
  <si>
    <t>04.696.542/0001-00</t>
  </si>
  <si>
    <t>19.517.602-2</t>
  </si>
  <si>
    <t>Av. Leonidas Melo, 612</t>
  </si>
  <si>
    <t>Picarra</t>
  </si>
  <si>
    <t>64.015-120</t>
  </si>
  <si>
    <t>RC Papéis</t>
  </si>
  <si>
    <t>Stefanie Pedro</t>
  </si>
  <si>
    <t>RC Papéis LTDA - EPP</t>
  </si>
  <si>
    <t>11.286.755/0001-10</t>
  </si>
  <si>
    <t>255979762</t>
  </si>
  <si>
    <t>Rua Carlos Hugo Praum, 34 Sala 01</t>
  </si>
  <si>
    <t>88.301-585</t>
  </si>
  <si>
    <t>47 9117.0644</t>
  </si>
  <si>
    <t>rcpapeis@rcpapeis.com.br</t>
  </si>
  <si>
    <t>Stephanie</t>
  </si>
  <si>
    <t>Paróquia Nossa Senhora Aparecida Bom Retiro</t>
  </si>
  <si>
    <t>(47) 3435-3125</t>
  </si>
  <si>
    <t>Valor Suprimentos</t>
  </si>
  <si>
    <t>Miguel Netho</t>
  </si>
  <si>
    <t>Valor Suprimentos Comércio de Material de Consumo Ltda.</t>
  </si>
  <si>
    <t>70.066.840/0001-32</t>
  </si>
  <si>
    <t>0344891-69</t>
  </si>
  <si>
    <t>Rua Santa Cruz Futebol Clube, 1060, Galpão B, Lote 03</t>
  </si>
  <si>
    <t>Dois Irmãos</t>
  </si>
  <si>
    <t>52.171-026</t>
  </si>
  <si>
    <t>Calux Comercial</t>
  </si>
  <si>
    <t>Anderson Mendonça</t>
  </si>
  <si>
    <t>Calux Comercial Eireli - EPP</t>
  </si>
  <si>
    <t>03.578.434/0001-61</t>
  </si>
  <si>
    <t>582.497.761.113</t>
  </si>
  <si>
    <t>Rua Paulo de Frontim, n° 606 Sala 01</t>
  </si>
  <si>
    <t>Vila Virgínia</t>
  </si>
  <si>
    <t>14.030-430</t>
  </si>
  <si>
    <t>(16) 3011-6123</t>
  </si>
  <si>
    <t>cotacao@caluxeabrahao.com.br</t>
  </si>
  <si>
    <t>compras@caluxeabrahao.com.br</t>
  </si>
  <si>
    <t>Prefeitura de Coronel Barros</t>
  </si>
  <si>
    <t>Município de Coronel Barros</t>
  </si>
  <si>
    <t>94.721.388/0001-63</t>
  </si>
  <si>
    <t>3510001119</t>
  </si>
  <si>
    <t>Travessa 20 de Março, n°001</t>
  </si>
  <si>
    <t>Coronel Barros</t>
  </si>
  <si>
    <t> 98735-000</t>
  </si>
  <si>
    <t>(55) 3333-9115</t>
  </si>
  <si>
    <t>gabinete@coronelbarros.rs.gov.br</t>
  </si>
  <si>
    <t>Prefeitura Municipal de Jales</t>
  </si>
  <si>
    <t>Ademir</t>
  </si>
  <si>
    <t>45.131.885/0001-04</t>
  </si>
  <si>
    <t>Rua Cinco, 2° 2266</t>
  </si>
  <si>
    <t>15.700-010</t>
  </si>
  <si>
    <t>(17) 3622-3000</t>
  </si>
  <si>
    <t>ademir.molina@yahoo.com.br</t>
  </si>
  <si>
    <t>Endereço de entrega: Rua Itapura, 1690 - Jardim São Jorge (17) 99787-4333</t>
  </si>
  <si>
    <t xml:space="preserve">Pioneiro Ecometais </t>
  </si>
  <si>
    <t>Nicoly</t>
  </si>
  <si>
    <t>Pioneiro Ecometais Industrial LTDA</t>
  </si>
  <si>
    <t>18.254.143/0001-95</t>
  </si>
  <si>
    <t>257053824</t>
  </si>
  <si>
    <t xml:space="preserve">Rodovia SC 150 S/N Bloco 3 - </t>
  </si>
  <si>
    <t xml:space="preserve">Água Doce </t>
  </si>
  <si>
    <t>89.654-000</t>
  </si>
  <si>
    <t>(49) 3537-7536</t>
  </si>
  <si>
    <t>compras02@bateriaspioneiro.com.br</t>
  </si>
  <si>
    <t>nfeecometais@bateriaspioneiro.com.br</t>
  </si>
  <si>
    <t>Fundação Fexponace</t>
  </si>
  <si>
    <t>08.402.983/0001-02</t>
  </si>
  <si>
    <t>Rua Presidente Nereu, 200</t>
  </si>
  <si>
    <t>88400-000</t>
  </si>
  <si>
    <t>pode</t>
  </si>
  <si>
    <t>Prefeitura Municipal de Sengés</t>
  </si>
  <si>
    <t>Município de Sengés</t>
  </si>
  <si>
    <t>76.911.676/0001-07</t>
  </si>
  <si>
    <t>Travessa Souza Naves, 95 - Prédio</t>
  </si>
  <si>
    <t>Sengés</t>
  </si>
  <si>
    <t>84.220-000</t>
  </si>
  <si>
    <t>(43) 3567-1222</t>
  </si>
  <si>
    <t>adosenges@uol.com.br</t>
  </si>
  <si>
    <t>Safira Fitness</t>
  </si>
  <si>
    <t>Douglas Benetti</t>
  </si>
  <si>
    <t>Enestor Benetti Cia Ltda</t>
  </si>
  <si>
    <t>81.720.955/0001-15</t>
  </si>
  <si>
    <t>32102516-17</t>
  </si>
  <si>
    <t>Av. Júlio Assis Cavalheiro, 670 sl03</t>
  </si>
  <si>
    <t>85.601-000</t>
  </si>
  <si>
    <t>(46) 3524-1010</t>
  </si>
  <si>
    <t>douglasbenetti@safirasom.com.br</t>
  </si>
  <si>
    <t>Luminus Tech</t>
  </si>
  <si>
    <t>Josimar Tumeleiro</t>
  </si>
  <si>
    <t>Luminustech Ltda ME</t>
  </si>
  <si>
    <t>28.019.125/0001-82</t>
  </si>
  <si>
    <t>90753339-59</t>
  </si>
  <si>
    <t>Rua Lidio Oltramari, 1628 Sl 29 Parq Tecnológico</t>
  </si>
  <si>
    <t>Fraron</t>
  </si>
  <si>
    <t>85.503-381</t>
  </si>
  <si>
    <t>(46) 99911-2218/99973-2772</t>
  </si>
  <si>
    <t>luminustech.comercial@gmail.com</t>
  </si>
  <si>
    <t>Pablo</t>
  </si>
  <si>
    <t>Município de Novo Tiradentes</t>
  </si>
  <si>
    <t>92.411.172/0001-76</t>
  </si>
  <si>
    <t>Rua Lucio Cavalli, 246</t>
  </si>
  <si>
    <t>Novo Tiradentes</t>
  </si>
  <si>
    <t>98370-000</t>
  </si>
  <si>
    <t>Município de Ijuí</t>
  </si>
  <si>
    <t>90.738.196/0001-09</t>
  </si>
  <si>
    <t>Rua Benjamin Constant, 429</t>
  </si>
  <si>
    <t>98700-000</t>
  </si>
  <si>
    <t>(55) 3331-8219</t>
  </si>
  <si>
    <t>smcet@ijui.rs.gov.br</t>
  </si>
  <si>
    <t>S Almeida Eventos</t>
  </si>
  <si>
    <t>Camilla</t>
  </si>
  <si>
    <t>S Almeida Eventos LTDA-ME</t>
  </si>
  <si>
    <t>20.546.583/0001-68</t>
  </si>
  <si>
    <t>Rua dos Canários, 381</t>
  </si>
  <si>
    <t>Afonso Pena</t>
  </si>
  <si>
    <t>83.045-400</t>
  </si>
  <si>
    <t>(41) 3282-2157</t>
  </si>
  <si>
    <t>comercial@almeidaeventos.com.br</t>
  </si>
  <si>
    <t>rodrigo@almeidaeventos.com.br</t>
  </si>
  <si>
    <t>Mpro Audio</t>
  </si>
  <si>
    <t>Eduardo Fortes Milani</t>
  </si>
  <si>
    <t>14.950.346/0001-65</t>
  </si>
  <si>
    <t>Estrada BR 386, KM32, 563</t>
  </si>
  <si>
    <t>São Francisco de Paula</t>
  </si>
  <si>
    <t>Frederico Wesphalen</t>
  </si>
  <si>
    <t>98400-000</t>
  </si>
  <si>
    <t>(55) 3744-1217 / 9 9951-4284</t>
  </si>
  <si>
    <t>milanifw@hotmail.com / mproaudio@hotmail.com</t>
  </si>
  <si>
    <t>Prefeitura Municipal de Ibiraiaras</t>
  </si>
  <si>
    <t>Aline Giovana Zatti</t>
  </si>
  <si>
    <t>Município de Ibiraiaras</t>
  </si>
  <si>
    <t>87.613.584/0001-59</t>
  </si>
  <si>
    <t xml:space="preserve">Rua João Stella, nº 55 </t>
  </si>
  <si>
    <t>Ibiraiaras</t>
  </si>
  <si>
    <t>95.305-000</t>
  </si>
  <si>
    <t>(13) 3222-5521/99915-3556</t>
  </si>
  <si>
    <t>aline.zatti@pmibiraiaras.com.br</t>
  </si>
  <si>
    <t>Tribo da Arte</t>
  </si>
  <si>
    <t>Troy Oliveri</t>
  </si>
  <si>
    <t>T.D.A Produções Atísticas LTDA - ME</t>
  </si>
  <si>
    <t>12.865.539/0001-92</t>
  </si>
  <si>
    <t>118.672.907.110</t>
  </si>
  <si>
    <t>Rua Gregório dos Santos, n° 68</t>
  </si>
  <si>
    <t xml:space="preserve">Imirim </t>
  </si>
  <si>
    <t>002.537-030</t>
  </si>
  <si>
    <t>(11) 97670-1636/2256-4163</t>
  </si>
  <si>
    <t>troy@tribodaarte.com.br</t>
  </si>
  <si>
    <t>Helena Tavares</t>
  </si>
  <si>
    <t>contato@tribodaarte.com.br</t>
  </si>
  <si>
    <t>(11) 2256-4163</t>
  </si>
  <si>
    <t>Bradesco e Itaú</t>
  </si>
  <si>
    <t>Prefeitura Municipal de Luiz Alves</t>
  </si>
  <si>
    <t>Andrea Schlatter</t>
  </si>
  <si>
    <t>Município de Luiz Alves</t>
  </si>
  <si>
    <t>83.102.319/0001-55</t>
  </si>
  <si>
    <t>Rua Erich Gielow, n° 35</t>
  </si>
  <si>
    <t>Luiz Alves</t>
  </si>
  <si>
    <t>89.115-000</t>
  </si>
  <si>
    <t>(47) 3377-8600</t>
  </si>
  <si>
    <t>obras@luizalves.sc.gov.br</t>
  </si>
  <si>
    <t>(47) 3377-1377</t>
  </si>
  <si>
    <t>Terra Papelaria</t>
  </si>
  <si>
    <t>Adriana Maria Fernandes Terra - ME</t>
  </si>
  <si>
    <t>08.659.585/0001-68</t>
  </si>
  <si>
    <t>10291800068</t>
  </si>
  <si>
    <t>Av. Francisco Tavares de Moraes, 381</t>
  </si>
  <si>
    <t>Japaraiba</t>
  </si>
  <si>
    <t>35.580-000</t>
  </si>
  <si>
    <t>(37) 98828-8715</t>
  </si>
  <si>
    <t>danielfernandesjapa@yahoo.com.br</t>
  </si>
  <si>
    <t>Sicoob/ Transportadora Nova Geração</t>
  </si>
  <si>
    <t>Tecniwer Indusatrial</t>
  </si>
  <si>
    <t>Claudio R. Werner</t>
  </si>
  <si>
    <t>Tecniwer Indusatrial LTDA</t>
  </si>
  <si>
    <t>02.937.343/0001-02</t>
  </si>
  <si>
    <t>254.102.760</t>
  </si>
  <si>
    <t xml:space="preserve">Alfredo Carlos Méier, 60 </t>
  </si>
  <si>
    <t>89.256-640</t>
  </si>
  <si>
    <t>(47) 3307-1600</t>
  </si>
  <si>
    <t>claudio@tecniwer.com.br</t>
  </si>
  <si>
    <t>juliana@tecniwer.com.br</t>
  </si>
  <si>
    <t>Prefeitura Municipal de Monsenhor Paulo</t>
  </si>
  <si>
    <t>Heldrick</t>
  </si>
  <si>
    <t>22.541.874/0001-99</t>
  </si>
  <si>
    <t>Praça Coronel Flávio Fernendes, 204</t>
  </si>
  <si>
    <t>Monsenhor Paulo</t>
  </si>
  <si>
    <t>37.405-000</t>
  </si>
  <si>
    <t>(35) 3263-1322</t>
  </si>
  <si>
    <t>procurador@monsenhorpaulo.mg.gov.br</t>
  </si>
  <si>
    <t>Energiluz</t>
  </si>
  <si>
    <t>Eletro Comercial Energiluz LTDA EPP</t>
  </si>
  <si>
    <t>09.008.659/0001-69</t>
  </si>
  <si>
    <t>255.464.754</t>
  </si>
  <si>
    <t>Rua Abelardo Manoel Peixer, 70</t>
  </si>
  <si>
    <t>88.110-055</t>
  </si>
  <si>
    <t>(48) 3211-7070</t>
  </si>
  <si>
    <t>compras.engenharia@energiluz.com.br</t>
  </si>
  <si>
    <t>CEF/BB/ITAU</t>
  </si>
  <si>
    <t>37.701-008</t>
  </si>
  <si>
    <t>(35) 3716-9131</t>
  </si>
  <si>
    <t>efelipe@dmepc.com.br</t>
  </si>
  <si>
    <t>18/1505</t>
  </si>
  <si>
    <t>Prefeitura Municipal de Westfália</t>
  </si>
  <si>
    <t>Cleomar</t>
  </si>
  <si>
    <t>04.215.147/0001-50</t>
  </si>
  <si>
    <t>Rua Leopoldo Fiegenbaum, 488</t>
  </si>
  <si>
    <t>Westfália</t>
  </si>
  <si>
    <t>95.893-000</t>
  </si>
  <si>
    <t>(51) 3762-4553</t>
  </si>
  <si>
    <t>compras@westfalia.rs.gov.br</t>
  </si>
  <si>
    <t>Prefeitura Municipal de São Martinho</t>
  </si>
  <si>
    <t>Priscila Berkenbrock</t>
  </si>
  <si>
    <t>Município de Westfália</t>
  </si>
  <si>
    <t>Município de São Martinho</t>
  </si>
  <si>
    <t>01.282.378/0001-98</t>
  </si>
  <si>
    <t>Rua Francisco Beckauser, 70</t>
  </si>
  <si>
    <t xml:space="preserve">São Martinho </t>
  </si>
  <si>
    <t>(48) 3645-6100</t>
  </si>
  <si>
    <t>secsocial@saomartinho.sc.gov.br</t>
  </si>
  <si>
    <t>18/1506</t>
  </si>
  <si>
    <t>18/1507</t>
  </si>
  <si>
    <t>18/1508</t>
  </si>
  <si>
    <t>18/1509</t>
  </si>
  <si>
    <t>18/1510</t>
  </si>
  <si>
    <t>18/1511</t>
  </si>
  <si>
    <t>18/1512</t>
  </si>
  <si>
    <t>18/1513</t>
  </si>
  <si>
    <t>18/1514</t>
  </si>
  <si>
    <t>18/1515</t>
  </si>
  <si>
    <t>18/1516</t>
  </si>
  <si>
    <t>18/1517</t>
  </si>
  <si>
    <t>18/1518</t>
  </si>
  <si>
    <t>18/1519</t>
  </si>
  <si>
    <t>18/1520</t>
  </si>
  <si>
    <t>18/1521</t>
  </si>
  <si>
    <t>18/1522</t>
  </si>
  <si>
    <t>18/1523</t>
  </si>
  <si>
    <t>18/1524</t>
  </si>
  <si>
    <t>18/1525</t>
  </si>
  <si>
    <t>18/1526</t>
  </si>
  <si>
    <t>Prefeitura de Viana</t>
  </si>
  <si>
    <t>Município de Viana</t>
  </si>
  <si>
    <t>27.165.547/0001-01</t>
  </si>
  <si>
    <t xml:space="preserve">Av. Florentino Avidos, 1 </t>
  </si>
  <si>
    <t>Viana</t>
  </si>
  <si>
    <t>29.135-000</t>
  </si>
  <si>
    <t>(27) 2124-6747</t>
  </si>
  <si>
    <t>secom@viana.es.gov.br</t>
  </si>
  <si>
    <t>Calçadão Praia Shopping</t>
  </si>
  <si>
    <t>Maria Aparecida</t>
  </si>
  <si>
    <t>Município de Domingos Martins</t>
  </si>
  <si>
    <t>Prefeitura Municipal de Domingos Martins</t>
  </si>
  <si>
    <t>27.150.556/0001-10</t>
  </si>
  <si>
    <t xml:space="preserve">Rua Bernardino Monteiro, 22 </t>
  </si>
  <si>
    <t>Domingos Martins</t>
  </si>
  <si>
    <t>29.260-000</t>
  </si>
  <si>
    <t>(27) 3268-3076</t>
  </si>
  <si>
    <t>compras@domingosmartins.es.gov.br / cidatrarbach@gmail.com</t>
  </si>
  <si>
    <t>Maria Aparecida / Liana</t>
  </si>
  <si>
    <t>Construtora e Incorporadora J.A Russi LTDA</t>
  </si>
  <si>
    <t>18/1504</t>
  </si>
  <si>
    <t>Prefeitura Municipal de Rio Bonito</t>
  </si>
  <si>
    <t>Ronen / Luciana</t>
  </si>
  <si>
    <t>BR 101, KM 266</t>
  </si>
  <si>
    <t>Praça Cruzeiro</t>
  </si>
  <si>
    <t>28.800-000</t>
  </si>
  <si>
    <t>(21) 9 9737-1916</t>
  </si>
  <si>
    <t>eng.ronenantunes@gmail.com / smduriobonito@gmail.com</t>
  </si>
  <si>
    <t>Setor Compras</t>
  </si>
  <si>
    <t>compras@riobonito.rj.gov.br</t>
  </si>
  <si>
    <t>(21) 2734-1797</t>
  </si>
  <si>
    <t>Prefeitura Municipal de Fraiburgo</t>
  </si>
  <si>
    <t>André Luiz de Oliveira</t>
  </si>
  <si>
    <t>Município de Fraiburgo</t>
  </si>
  <si>
    <t>82.947.979/0001-74</t>
  </si>
  <si>
    <t>Av. Rio das Antas, 185</t>
  </si>
  <si>
    <t>(49) 3256-3063</t>
  </si>
  <si>
    <t>andre@fraiburgo.sc.gov.br</t>
  </si>
  <si>
    <t>Ascensus Trading Logística</t>
  </si>
  <si>
    <t>Viviane Cristine</t>
  </si>
  <si>
    <t>Ascensus Trading Logística LTDA</t>
  </si>
  <si>
    <t>07.635.245/0001-34</t>
  </si>
  <si>
    <t>255.078.420</t>
  </si>
  <si>
    <t>Rua Dina Francisca, 6750</t>
  </si>
  <si>
    <t>Zona Industrial</t>
  </si>
  <si>
    <t>89.219-530</t>
  </si>
  <si>
    <t>(47) 3025-4050</t>
  </si>
  <si>
    <t>viviane.cristine@ascensus.com.br</t>
  </si>
  <si>
    <t>Momento Engenharia</t>
  </si>
  <si>
    <t xml:space="preserve">Margarida </t>
  </si>
  <si>
    <t>Momento Engenharia Projetos e Execuções LTDA</t>
  </si>
  <si>
    <t>79.404.133/0001-83</t>
  </si>
  <si>
    <t>Rua Pedro Lobo, 41</t>
  </si>
  <si>
    <t>89.201-430</t>
  </si>
  <si>
    <t>(47) 3802-2000/03433-1614/ 9 9915-5007</t>
  </si>
  <si>
    <t>compras@momentoengenharia.com</t>
  </si>
  <si>
    <t>(47) 3802-2000/3433-1614</t>
  </si>
  <si>
    <t>Elétrica Aladim</t>
  </si>
  <si>
    <t>Natanael</t>
  </si>
  <si>
    <t>Natanael Viana da Silva Eireli ME</t>
  </si>
  <si>
    <t>09.557.362/0001-52</t>
  </si>
  <si>
    <t>15.273.069-6</t>
  </si>
  <si>
    <t>PSG Vira Maues, 180B</t>
  </si>
  <si>
    <t>Levilândia</t>
  </si>
  <si>
    <t>67.015-650</t>
  </si>
  <si>
    <t>(91) 3212-0562</t>
  </si>
  <si>
    <t>eletricaaladim@hotmail.com</t>
  </si>
  <si>
    <t xml:space="preserve">Natanael </t>
  </si>
  <si>
    <t>JBC Escritórios Virtuais</t>
  </si>
  <si>
    <t>Rute</t>
  </si>
  <si>
    <t>JBC Escritórios Virtuais LTDA</t>
  </si>
  <si>
    <t>08.106.045/0001-57</t>
  </si>
  <si>
    <t>Rua Dr. João Colin, 1285 Sala 3</t>
  </si>
  <si>
    <t>89.204-001</t>
  </si>
  <si>
    <t>(47) 98715-0157/4009-9402</t>
  </si>
  <si>
    <t>rute@jbcescritoriosvirtuais.com.br</t>
  </si>
  <si>
    <t>Prefeitura Municipal de Rio das Antas</t>
  </si>
  <si>
    <t>Bárbara Elisa</t>
  </si>
  <si>
    <t>Município de Rio das Antas</t>
  </si>
  <si>
    <t>83.074.294/0001-23</t>
  </si>
  <si>
    <t>Rua do Comércio, 780</t>
  </si>
  <si>
    <t>Rio das Antas</t>
  </si>
  <si>
    <t>89.550-000</t>
  </si>
  <si>
    <t>(49) 3564-0125</t>
  </si>
  <si>
    <t>nfe@riodasantas.sc.gov.br</t>
  </si>
  <si>
    <t>compras@riodasantas.sc.gov.br</t>
  </si>
  <si>
    <t>01.411.363/0002-63</t>
  </si>
  <si>
    <t>OTS Transportes LTDA. ME</t>
  </si>
  <si>
    <t>ARG06P</t>
  </si>
  <si>
    <t>ARG06M</t>
  </si>
  <si>
    <t>Sicoob Valcredi Sul</t>
  </si>
  <si>
    <t>Fabiola (Pref. Palmas)</t>
  </si>
  <si>
    <t>Cooperativa de Credito de Livre Admissão de Associados Vale do Chapecozinho</t>
  </si>
  <si>
    <t>02.090.126/0001-20</t>
  </si>
  <si>
    <t>Av. Padre João Botero, s/n</t>
  </si>
  <si>
    <t>Passoa Maia</t>
  </si>
  <si>
    <t>89.687-000</t>
  </si>
  <si>
    <t>(46) 3263-7004 / 9 9924-2513 Fabiola</t>
  </si>
  <si>
    <t>fdelavy@pmp.pr.gov.br</t>
  </si>
  <si>
    <t>Fabiola</t>
  </si>
  <si>
    <t xml:space="preserve">Rua Miguel Procópio Kurpel, 3811 </t>
  </si>
  <si>
    <t>(46) 3242-8600</t>
  </si>
  <si>
    <t>gabinete@chopinzinho.pr.gov.br</t>
  </si>
  <si>
    <t>Prefeitura Municipal de Videira</t>
  </si>
  <si>
    <t>David</t>
  </si>
  <si>
    <t>Município de Videira</t>
  </si>
  <si>
    <t>83.039.842/0001-84</t>
  </si>
  <si>
    <t>Av. Manoel Roque, 188</t>
  </si>
  <si>
    <t>(49) 3566-9000</t>
  </si>
  <si>
    <t>cultura.adm@videira.sc.gov.br</t>
  </si>
  <si>
    <t>Metros de Festão fugiron verde 18cm</t>
  </si>
  <si>
    <t>Fabonne Papelaria e Informática</t>
  </si>
  <si>
    <t>Fabio Junior Alves da Silva - ME</t>
  </si>
  <si>
    <t>17.832.633/0001-69</t>
  </si>
  <si>
    <t>380150-1</t>
  </si>
  <si>
    <t>Av. Tancredo Neves, 3759</t>
  </si>
  <si>
    <t>São Francisco do Guaporé</t>
  </si>
  <si>
    <t>76.935-000</t>
  </si>
  <si>
    <t>(69) 3621-2632</t>
  </si>
  <si>
    <t>fabonne@outlook.com</t>
  </si>
  <si>
    <t>(69) 98463-4573</t>
  </si>
  <si>
    <t>Thematic Produções Temáticas Eireli</t>
  </si>
  <si>
    <t>ÚLTIMO ORÇAMENTO (FECHADO)</t>
  </si>
  <si>
    <t>COTAÇÃO DE FRETE</t>
  </si>
  <si>
    <t>CÓPIA DO PEDIDO FECHADO</t>
  </si>
  <si>
    <t>CONTRATO DE LOCAÇÃO</t>
  </si>
  <si>
    <t>NOTAS FISCAIS</t>
  </si>
  <si>
    <r>
      <t xml:space="preserve">CHECK LIST DE DOCUMENTOS </t>
    </r>
    <r>
      <rPr>
        <b/>
        <u/>
        <sz val="14"/>
        <color indexed="10"/>
        <rFont val="Arial"/>
        <family val="2"/>
      </rPr>
      <t>(OBRIGATÓRIOS NA PASTA FÍSICA)</t>
    </r>
  </si>
  <si>
    <t>Tambor M, produzido em fibra de vidro</t>
  </si>
  <si>
    <t>Tambor giratório, tamanho P , produzido em fibra de vidro</t>
  </si>
  <si>
    <t>Pedidos até R$ 500,00 deverão ser pagos à vista na confirmação do pedido</t>
  </si>
  <si>
    <t xml:space="preserve"> Este orçamento não garante a reserva dos materiais.</t>
  </si>
  <si>
    <t>NÃO NOS RESPONSABILIZAMOS PELO SERVIÇOS DE TERCEIROS, APÓS A MERCADORIA SER COLETADA PELA TRANSPORTADORA, O CLIENTE DEVERÁ ENTRAR EM CONTATO COM A PRÓPRIA TRANSPORTADORA PARA ACOMPANHAR A ENTREGA.</t>
  </si>
  <si>
    <t>MANUTENÇÃO DE PEÇAS</t>
  </si>
  <si>
    <t>GR36D</t>
  </si>
  <si>
    <t>GR36DSM</t>
  </si>
  <si>
    <t>GR36DM</t>
  </si>
  <si>
    <t>GR36DS</t>
  </si>
  <si>
    <t>GR36DL</t>
  </si>
  <si>
    <t>Dupla de arabescos produzidos em estrutura metálica e mangueira luminosa</t>
  </si>
  <si>
    <t>Dupla de arabescos produzidos em estrutura metálica e mangueira luminosa. Aplicação de mangueiras de LED com movimentos e Strobos</t>
  </si>
  <si>
    <t>Dupla de arabescos produzidos em estrutura metálica e mangueira luminosa.  Aplicação de mangueiras de LED com movimentos</t>
  </si>
  <si>
    <t>Dupla de arabescos produzidos em estrutura metálica e mangueira luminosa. Aplicação de Strobos</t>
  </si>
  <si>
    <t>Dupla de arabescos produzidos em estrutura metálica e mangueira de LED</t>
  </si>
  <si>
    <t>Especial, não está no catálogo</t>
  </si>
  <si>
    <t>Fractales produzido em estrutura metálica e mangueira luminosa.  Aplicação de mangueiras de LED com movimentos</t>
  </si>
  <si>
    <t>Fractales produzido em estrutura metálica e mangueira luminosa.  Preenchimento da figura com lâmpadas de LED.</t>
  </si>
  <si>
    <t>Fractales produzido em estrutura metálica e mangueira de LED</t>
  </si>
  <si>
    <t>Estandarte produzido em estrutura metálica, mangueira de LED e lona com impressão digital em dupla face.</t>
  </si>
  <si>
    <t>especial, não está no catálogo - similar a GR49</t>
  </si>
  <si>
    <t>Galhos secos com bolas, produzido em estrutura metálica com pintura branca, mangueira de LED e lâmpadas de LED branca fio branco.</t>
  </si>
  <si>
    <t>Galhos secos com sino, produzido em estrutura metálica com pintura branca, mangueira luminosa incasdescente e lâmpadas de LED branca fio branco. Aplicação de mangueiras de LED com movimentos</t>
  </si>
  <si>
    <t>Galhos secos com sino, produzido em estrutura metálica com pintura branca, mangueira luminosa incasdescente e lâmpadas de LED branca fio branco. Aplicação de mangueiras de LED com movimentos e strobos.</t>
  </si>
  <si>
    <t>Galhos secos com sino, produzido em estrutura metálica com pintura branca, mangueira luminosa incasdescente e lâmpadas de LED branca fio branco. Aplicação de strobos</t>
  </si>
  <si>
    <t>Galhos secos com sino, produzido em estrutura metálica com pintura branca, mangueira de LED e lâmpadas de LED branca fio branco.</t>
  </si>
  <si>
    <t>Raios e estrelas produzida em estrutura metálica e mangueira luminosa</t>
  </si>
  <si>
    <t>Raios e estrelas produzida em estrutura metálica e mangueira luminosa. Aplicação de mangueiras de LED com movimentos e Strobos</t>
  </si>
  <si>
    <t>Raios e estrelas produzida em estrutura metálica e mangueira luminosa. Aplicação de mangueiras de LED com movimentos</t>
  </si>
  <si>
    <t>Raios e estrelas produzida em estrutura metálica e mangueira luminosa. Aplicação de Strobos</t>
  </si>
  <si>
    <t>Raios e estrelas produzida em estrutura metálica e mangueira de LED</t>
  </si>
  <si>
    <t>Raios e estrelas produzida em estrutura metálica e mangueira luminosa. Preenchimento da figura com lâmpadas de LED.</t>
  </si>
  <si>
    <t>Estandarte produzido em estrutura metálica, mangueira luminosa e lona com impressão digital em dupla face. (Acompanha 2 refletores de 250W)</t>
  </si>
  <si>
    <t>Estandarte produzido em estrutura metálica, mangueira luminosa e lona com impressão digital em dupla face. Aplicação de mangueiras de LED com movimentos e strobos. (Acompanha 2 refletores de 250W)</t>
  </si>
  <si>
    <t>Estandarte produzido em estrutura metálica, mangueira luminosa e lona com impressão digital em dupla face. Aplicação de mangueiras de LED com movimentos. (Acompanha 2 refletores de 250W)</t>
  </si>
  <si>
    <t>Estandarte produzido em estrutura metálica, mangueira luminosa e lona com impressão digital em dupla face. Aplicação de Strobos. (Acompanha 2 refletores de 250W)</t>
  </si>
  <si>
    <t>Estandarte produzido em estrutura metálica, mangueira de LED e lona com impressão digital em dupla face. (Acompanha 2 refletores de 250W)</t>
  </si>
  <si>
    <t>Arabescos produzidos em estrutura metálica, mangueira luminosa e bolas tridimensionais em rotomoldagem. Aplicação de mangueiras de LED com movimentos.</t>
  </si>
  <si>
    <t>LANÇ. 2014 / ALT 2015</t>
  </si>
  <si>
    <t>Arabescos, estrelas e bolas, produzidas em estrutura metálica e mangueira luminosa.</t>
  </si>
  <si>
    <t>Arabescos, estrelas e bolas, produzidas em estrutura metálica e mangueira luminosa. Aplicação de mangueiras de LED com movimentos e strobos</t>
  </si>
  <si>
    <t>Arabescos, estrelas e bolas, produzidas em estrutura metálica e mangueira luminosa. Aplicação de mangueiras de LED com movimentos</t>
  </si>
  <si>
    <t>Arabescos, estrelas e bolas, produzidas em estrutura metálica e mangueira luminosa. Aplicação de strobos</t>
  </si>
  <si>
    <t>Arabescos, estrelas e bolas, produzidas em estrutura metálica e mangueira de LED.</t>
  </si>
  <si>
    <t>Arabescos, estrelas e bolas, produzidas em estrutura metálica e mangueira luminosa. Preenchimento da figura com lâmpadas de LED</t>
  </si>
  <si>
    <t>Meio Tridente P, produzido em estrutura metálica e mangueira luminosa incandescente.</t>
  </si>
  <si>
    <t>Meio Tridente G, produzido em estrutura metálica e mangueira luminosa incandescente.</t>
  </si>
  <si>
    <t>FX38M</t>
  </si>
  <si>
    <t>Tridente M para, produzido em estrutura metálica e mangueira luminosa incandescente.</t>
  </si>
  <si>
    <t>MFX38M</t>
  </si>
  <si>
    <t>Meio Tridente M, produzido em estrutura metálica e mangueira luminosa incandescente.</t>
  </si>
  <si>
    <t>FG133C</t>
  </si>
  <si>
    <t>Linha reta, produzida em estrutura metálica e mangueira luminosa incandescente</t>
  </si>
  <si>
    <t>Linha reta, produzida em estrutura metálica e mangueira de LED</t>
  </si>
  <si>
    <t>Sagrada família produzida em estrutura metálica e mangueira luminosa.  Aplicação de mangueiras de LED movimentos</t>
  </si>
  <si>
    <t>Sagrada família produzida em estrutura metálica e mangueira  LED</t>
  </si>
  <si>
    <t>Sagrada família produzida em estrutura metálica e mangueira luminosa.  Preenchida com cordões de LED.</t>
  </si>
  <si>
    <t>Pastor e Ovelha produzidos em estrutura metálica e mangueira luminosa</t>
  </si>
  <si>
    <t>Pastor e Ovelha produzidos em estrutura metálica e mangueira luminosa. Aplicação de mangueiras de LED com movimentos e Strobos</t>
  </si>
  <si>
    <t>Pastor e Ovelha produzidos em estrutura metálica e mangueira luminosa.  Aplicação de mangueiras de LED movimentos</t>
  </si>
  <si>
    <t>Pastor e Ovelha produzidos em estrutura metálica e mangueira luminosa. Aplicação de Strobos</t>
  </si>
  <si>
    <t>Pastor e Ovelha produzidos em estrutura metálica e mangueira de LED</t>
  </si>
  <si>
    <t>Pastor e Ovelha produzidos em estrutura metálica e mangueira luminosa.  Preenchida com cordões de LED.</t>
  </si>
  <si>
    <t>Reis Magos produzidos em estrutura metálica e mangueira luminosa</t>
  </si>
  <si>
    <t>Reis Magos produzidos em estrutura metálica e mangueira luminosa. Aplicação de mangueiras de LED com movimentos e Strobos</t>
  </si>
  <si>
    <t>Reis Magos produzidos em estrutura metálica e mangueira luminosa.  Aplicação de mangueiras de LED movimentos</t>
  </si>
  <si>
    <t>Reis Magos produzidos em estrutura metálica e mangueira luminosa. Aplicação de Strobos</t>
  </si>
  <si>
    <t>Reis Magos produzidos em estrutura metálica e mangueira de LED</t>
  </si>
  <si>
    <t>Reis Magos produzidos em estrutura metálica e mangueira luminosa.  Preenchida com cordões de LED.</t>
  </si>
  <si>
    <t>Estrela com arabescos produzida em estrutura metálica e mangueira luminosa.  Aplicação de mangueiras de LED movimentos</t>
  </si>
  <si>
    <t>Estrela com arabescos produzida em estrutura metálica e mangueira luminosa.  Preenchida com cordões de LED.</t>
  </si>
  <si>
    <t>Estrela tridimensional produzida em estrutura metálica e mangueira luminosa</t>
  </si>
  <si>
    <t>Estrela tridimensional produzida em estrutura metálica e mangueira luminosa. Aplicação de mangueiras de LED com movimentos e Strobos</t>
  </si>
  <si>
    <t>Estrela tridimensional produzida em estrutura metálica e mangueira luminosa.  Aplicação de mangueiras de LED movimentos</t>
  </si>
  <si>
    <t>Estrela tridimensional produzida em estrutura metálica e mangueira luminosa. Aplicação de Strobos</t>
  </si>
  <si>
    <t>Estrela tridimensional produzida em estrutura metálica e mangueira de LED</t>
  </si>
  <si>
    <t>Estrela tridimensional produzida em estrutura metálica e mangueira luminosa.  Preenchida com cordões de LED.</t>
  </si>
  <si>
    <t>Haste com estrela produzida em estrutura metálica e mangueira luminosa</t>
  </si>
  <si>
    <t>Haste com estrela produzida em estrutura metálica e mangueira luminosa. Aplicação de mangueiras de LED com movimentos e Strobos</t>
  </si>
  <si>
    <t>Haste com estrela produzida em estrutura metálica e mangueira luminosa.  Aplicação de mangueiras de LED movimentos</t>
  </si>
  <si>
    <t>Haste com estrela produzida em estrutura metálica e mangueira luminosa. Aplicação de Strobos</t>
  </si>
  <si>
    <t>Haste com estrela produzida em estrutura metálica e mangueira de LED</t>
  </si>
  <si>
    <t>Haste com estrela produzida em estrutura metálica e mangueira luminosa.  Preenchida com cordões de LED.</t>
  </si>
  <si>
    <t>Anjo produzido em estrutura metálica, mangueira luminosa e bola em fibra de vidro</t>
  </si>
  <si>
    <t>Anjo produzido em estrutura metálica e mangueira luminosa. Aplicação de mangueiras de LED com movimentos e Strobos</t>
  </si>
  <si>
    <t>Anjo produzido em estrutura metálica e mangueira luminosa.  Aplicação de mangueiras de LED movimentos</t>
  </si>
  <si>
    <t>Anjo produzido em estrutura metálica e mangueira luminosa. Aplicação de Strobos</t>
  </si>
  <si>
    <t>Anjo produzido em estrutura metálica e mangueira de LED</t>
  </si>
  <si>
    <t>Anjo produzido em estrutura metálica e mangueira luminosa.  Preenchida com cordões de LED.</t>
  </si>
  <si>
    <t>Figura tridimensional de raios com estrelas produzida em estrutura metálica e mangueira luminosa</t>
  </si>
  <si>
    <t>Figura tridimensional de raios com estrelas produzida em estrutura metálica e mangueira luminosa. Aplicação de mangueiras de LED com movimentos e Strobos</t>
  </si>
  <si>
    <t>Figura tridimensional de raios com estrelas produzida em estrutura metálica e mangueira luminosa.  Aplicação de mangueiras de LED movimentos</t>
  </si>
  <si>
    <t>Figura tridimensional de raios com estrelas produzida em estrutura metálica e mangueira luminosa. Aplicação de Strobos</t>
  </si>
  <si>
    <t>Figura tridimensional de raios com estrelas produzida em estrutura metálica e mangueira de LED</t>
  </si>
  <si>
    <t>Figura tridimensional de raios com estrelas produzida em estrutura metálica e mangueira luminosa.  Preenchida com cordões de LED.</t>
  </si>
  <si>
    <t>Vela produzida em estrutura metálica e mangueira luminosa.  Aplicação de mangueiras de LED movimentos</t>
  </si>
  <si>
    <t>Vela produzida em estrutura metálica e mangueira luminosa.  Preenchida com cordões de LED.</t>
  </si>
  <si>
    <t>Chafariz de luz, prod. em estrutura metálica, mangueira luminosa incandescente, mang LED snowfall e cascata de LED</t>
  </si>
  <si>
    <t>Chafariz de luz, prod. em estrutura metálica, mangueira de LED, mang LED snowfall e cascata de LED</t>
  </si>
  <si>
    <t xml:space="preserve">Asterisco curvo produzido em estrutura metálica e mangueira luminosa. </t>
  </si>
  <si>
    <t>Asterisco curvo produzido em estrutura metálica e mangueira luminosa. Aplicação de mangueiras de LED com movimentos e Strobos</t>
  </si>
  <si>
    <t>Asterisco curvo produzido em estrutura metálica e mangueira luminosa.  Aplicação de mangueiras de LED movimentos</t>
  </si>
  <si>
    <t>Asterisco curvo produzido em estrutura metálica e mangueira luminosa. Aplicação de Strobos</t>
  </si>
  <si>
    <t>Asterisco curvo produzido em estrutura metálica e mangueira de LED</t>
  </si>
  <si>
    <t xml:space="preserve">Meio asterisco curvo produzido em estrutura metálica e mangueira luminosa. </t>
  </si>
  <si>
    <t>Meio asterisco curvo produzido em estrutura metálica e mangueira luminosa. Aplicação de mangueiras de LED com movimentos e Strobos</t>
  </si>
  <si>
    <t>Meio asterisco curvo produzido em estrutura metálica e mangueira luminosa.  Aplicação de mangueiras de LED movimentos</t>
  </si>
  <si>
    <t>Meio asterisco curvo produzido em estrutura metálica e mangueira luminosa. Aplicação de Strobos</t>
  </si>
  <si>
    <t>Meio asterisco curvo produzido em estrutura metálica e mangueira de LED</t>
  </si>
  <si>
    <t xml:space="preserve">Asterisco curvo triplo produzido em estrutura metálica e mangueira luminosa. </t>
  </si>
  <si>
    <t>Asterisco curvo triplo produzido em estrutura metálica e mangueira luminosa. Aplicação de mangueira de LED com movimentos e Strobos</t>
  </si>
  <si>
    <t>Asterisco curvo triplo produzido em estrutura metálica e mangueira luminosa. Aplicação de mangueira de LED com movimentos</t>
  </si>
  <si>
    <t>Asterisco curvo triplo produzido em estrutura metálica e mangueira luminosa. Aplicação de Strobos</t>
  </si>
  <si>
    <t>Asterisco curvo triplo produzido em estrutura metálica e mangueira de LED</t>
  </si>
  <si>
    <t xml:space="preserve">Vaso com bolas, estrelas e folhas, bidimensional produzido em estrutura metálica e mangueira luminosa. </t>
  </si>
  <si>
    <t>Vaso com bolas, estrelas e folhas, bidimensional produzido em estrutura metálica e mangueira luminosa. Aplicação de mangueira de LED com movimentos e Strobos</t>
  </si>
  <si>
    <t>Vaso com bolas, estrelas e folhas, bidimensional produzido em estrutura metálica e mangueira luminosa. Aplicação de mangueira de LED com movimentos</t>
  </si>
  <si>
    <t>Vaso com bolas, estrelas e folhas, bidimensional produzido em estrutura metálica e mangueira luminosa. Aplicação de Strobos</t>
  </si>
  <si>
    <t>Vaso com bolas, estrelas e folhas, bidimensional produzido em estrutura metálica e mangueira de LED</t>
  </si>
  <si>
    <t>Vaso com bolas, estrelas e folhas, bidimensional produzido em estrutura metálica e mangueira luminosa.  Preenchida com cordões de LED.</t>
  </si>
  <si>
    <t xml:space="preserve">Vaso com bolas, estrelas e folhas, tridimensional produzido em estrutura metálica e mangueira luminosa. </t>
  </si>
  <si>
    <t>Vaso com bolas, estrelas e folhas, tridimensional produzido em estrutura metálica e mangueira luminosa. Aplicação de mangueira de LED com movimentos e Strobos</t>
  </si>
  <si>
    <t>Vaso com bolas, estrelas e folhas, tridimensional produzido em estrutura metálica e mangueira luminosa. Aplicação de mangueira de LED com movimentos</t>
  </si>
  <si>
    <t>Vaso com bolas, estrelas e folhas, tridimensional produzido em estrutura metálica e mangueira luminosa. Aplicação de Strobos</t>
  </si>
  <si>
    <t>Vaso com bolas, estrelas e folhas, tridimensional produzido em estrutura metálica e mangueira de LED</t>
  </si>
  <si>
    <t>Vaso com bolas, estrelas e folhas, tridimensional produzido em estrutura metálica e mangueira luminosa.  Preenchida com cordões de LED.</t>
  </si>
  <si>
    <t>Vaso com bolas, estrelas e folhas, tridimensional produzido em estrutura metálica e mangueira luminosa. Preenchida com cordões de LED.</t>
  </si>
  <si>
    <t>Poste com arabescos produzido em estrutura metálica, mangueira luminosa e luminária em fibra de vidro.</t>
  </si>
  <si>
    <t>Poste com arabescos produzido em estrutura metálica, mangueira luminosa e luminária em fibra de vidro. Aplicação de mangueira de LED com movimentos e Strobos</t>
  </si>
  <si>
    <t>Poste com arabescos produzido em estrutura metálica, mangueira luminosa e luminária em fibra de vidro. Aplicação de mangueira de LED com movimentos</t>
  </si>
  <si>
    <t>Poste com arabescos produzido em estrutura metálica, mangueira luminosa e luminária em fibra de vidro. Aplicação de Strobos</t>
  </si>
  <si>
    <t>Poste com arabescos produzido em estrutura metálica, mangueira  de LED e luminária em fibra de vidro.</t>
  </si>
  <si>
    <t xml:space="preserve">Poste com arabescos e pingentes produzido em estrutura metálica e mangueira luminosa. </t>
  </si>
  <si>
    <t>Poste com arabescos e pingentes produzido em estrutura metálica e mangueira luminosa. Aplicação de mangueira de LED com movimentos e Strobos</t>
  </si>
  <si>
    <t>Poste com arabescos e pingentes produzido em estrutura metálica e mangueira luminosa. Aplicação de mangueira de LED com movimentos</t>
  </si>
  <si>
    <t>Poste com arabescos e pingentes produzido em estrutura metálica e mangueira luminosa. Aplicação de Strobos</t>
  </si>
  <si>
    <t>Poste com arabescos e pingentes produzido em estrutura metálica e mangueira de LED.</t>
  </si>
  <si>
    <t>Poste com arabescos e pingentes produzido em estrutura metálica e mangueira luminosa. Preenchida com cordões de LED.</t>
  </si>
  <si>
    <t xml:space="preserve">Poste com arabescos, bolas, estrelas e folhas produzido em estrutura metálica e mangueira luminosa. </t>
  </si>
  <si>
    <t>Poste com arabescos, bolas, estrelas e folhas produzido em estrutura metálica e mangueira luminosa. Aplicação de mangueira de LED com movimentos e Strobos</t>
  </si>
  <si>
    <t>Poste com arabescos, bolas, estrelas e folhas produzido em estrutura metálica e mangueira luminosa. Aplicação de mangueira de LED com movimentos</t>
  </si>
  <si>
    <t>Poste com arabescos, bolas, estrelas e folhas produzido em estrutura metálica e mangueira luminosa. Aplicação de Strobos</t>
  </si>
  <si>
    <t>Poste com arabescos, bolas, estrelas e folhas produzido em estrutura metálica e mangueira de LED.</t>
  </si>
  <si>
    <t>Poste com arabescos, bolas, estrelas e folhas produzido em estrutura metálica e mangueira luminosa. Preenchida com cordões de LED.</t>
  </si>
  <si>
    <t>Candelabro, produzido em estrutura metálica e mangueira luminosa incandescente.</t>
  </si>
  <si>
    <t>Candelabro, produzido em estrutura metálica e mangueira luminosa incandescente. Aplicação de mangueira de LED com movimentos e Strobos</t>
  </si>
  <si>
    <t>Candelabro, produzido em estrutura metálica e mangueira luminosa incandescente. Aplicação de mangueira de LED com movimentos</t>
  </si>
  <si>
    <t>Candelabro, produzido em estrutura metálica e mangueira luminosa incandescente. Aplicação de Strobos</t>
  </si>
  <si>
    <t>Candelabro, produzido em estrutura metálica e mangueira de LED.</t>
  </si>
  <si>
    <t>Candelabro, produzido em estrutura metálica e mangueira luminosa incandescente. Preenchimentos com lâmpadas de LED.</t>
  </si>
  <si>
    <t>Pinheiro de galhos secos, bidimensional, produzido em estrutura metálica com pintura branca e lâmpadas de LED branco fio branco.</t>
  </si>
  <si>
    <t>Pinheiro de galhos secos, bidimensional, produzido em estrutura metálica com pintura branca e lâmpadas de LED branco fio branco. Aplicação de strobos</t>
  </si>
  <si>
    <t>Pinheiro de galhos secos, tridimensional, produzido em estrutura metálica com pintura branca e lâmpadas de LED branco fio branco.</t>
  </si>
  <si>
    <t>Pinheiro de galhos secos, tridimensional, produzido em estrutura metálica com pintura branca e lâmpadas de LED branco fio branco. Aplicação de strobos</t>
  </si>
  <si>
    <t>AR194CS</t>
  </si>
  <si>
    <t>AR199CS</t>
  </si>
  <si>
    <t>LANÇ. 2016 / ALT 2018</t>
  </si>
  <si>
    <t>LANÇ. 2016 / ALT 2019</t>
  </si>
  <si>
    <t>LANÇ. 2016 / ALT 2020</t>
  </si>
  <si>
    <t>Árvore natalina produzida em estrutura metálica, mangueira luminosa e mangueira de LED.</t>
  </si>
  <si>
    <t>LANÇ. 2018</t>
  </si>
  <si>
    <t>AR275</t>
  </si>
  <si>
    <t>AR275SM</t>
  </si>
  <si>
    <t>AR275M</t>
  </si>
  <si>
    <t>AR275S</t>
  </si>
  <si>
    <t>AR275L</t>
  </si>
  <si>
    <t>AR275C</t>
  </si>
  <si>
    <t>AR277</t>
  </si>
  <si>
    <t>AR277SM</t>
  </si>
  <si>
    <t>AR277M</t>
  </si>
  <si>
    <t>AR277S</t>
  </si>
  <si>
    <t>AR277L</t>
  </si>
  <si>
    <t>AR277C</t>
  </si>
  <si>
    <t>AR285</t>
  </si>
  <si>
    <t>AR285SM</t>
  </si>
  <si>
    <t>AR285M</t>
  </si>
  <si>
    <t>AR285S</t>
  </si>
  <si>
    <t>AR285L</t>
  </si>
  <si>
    <t>AR285C</t>
  </si>
  <si>
    <t>AR287</t>
  </si>
  <si>
    <t>AR287SM</t>
  </si>
  <si>
    <t>AR287M</t>
  </si>
  <si>
    <t>AR287S</t>
  </si>
  <si>
    <t>AR287L</t>
  </si>
  <si>
    <t>AR287C</t>
  </si>
  <si>
    <t>AR295</t>
  </si>
  <si>
    <t>AR295SM</t>
  </si>
  <si>
    <t>AR295M</t>
  </si>
  <si>
    <t>AR295S</t>
  </si>
  <si>
    <t>AR296</t>
  </si>
  <si>
    <t>AR296SM</t>
  </si>
  <si>
    <t>AR296M</t>
  </si>
  <si>
    <t>AR296S</t>
  </si>
  <si>
    <t>AR298</t>
  </si>
  <si>
    <t>AR298SM</t>
  </si>
  <si>
    <t>AR298M</t>
  </si>
  <si>
    <t>AR298S</t>
  </si>
  <si>
    <t>AR299L</t>
  </si>
  <si>
    <t>AR295L</t>
  </si>
  <si>
    <t>AR296L</t>
  </si>
  <si>
    <t>AR298L</t>
  </si>
  <si>
    <t>FG134AM</t>
  </si>
  <si>
    <t>FG134AZ</t>
  </si>
  <si>
    <t>FG134VM</t>
  </si>
  <si>
    <t>FG134VD</t>
  </si>
  <si>
    <t>Banco Bola cor azul, produzido em fibra de vidro</t>
  </si>
  <si>
    <t>Banco Bola cor vermelho, produzido em fibra de vidro</t>
  </si>
  <si>
    <t>Banco Bola cor verde, produzido em fibra de vidro</t>
  </si>
  <si>
    <t>Banco Bola cor amarelo, produzido em fibra de vidro</t>
  </si>
  <si>
    <t>Balanço com suporte especial para cadeira de rodas,  produzido em fibra de vidro e estrutura metálica</t>
  </si>
  <si>
    <t>Tambor P, produzido em fibra de vidro</t>
  </si>
  <si>
    <t>FX40</t>
  </si>
  <si>
    <t>FX40L</t>
  </si>
  <si>
    <t>FX39M</t>
  </si>
  <si>
    <t>FX39G</t>
  </si>
  <si>
    <t>Fogos de artifício tamanho M, com movimentos em sequencial, produzido em estrutura metálica, mangueira luminosa e conjuntos de LED</t>
  </si>
  <si>
    <t>Fogos de artifício tamanho G, com movimentos em sequencial, produzido em estrutura metálica, mangueira luminosa e conjuntos de LED</t>
  </si>
  <si>
    <t xml:space="preserve">Caixa de Presente de passagem, produzida em estrutura metálica, mangueira luminosa e preenchimento com lâmpadas de LED. </t>
  </si>
  <si>
    <t>ARG05P</t>
  </si>
  <si>
    <t>ARG05M</t>
  </si>
  <si>
    <t>ARG05G</t>
  </si>
  <si>
    <t>ARG07P</t>
  </si>
  <si>
    <t>ARG07M</t>
  </si>
  <si>
    <t>ARG07G</t>
  </si>
  <si>
    <t>ARG07GG</t>
  </si>
  <si>
    <t>ARG08</t>
  </si>
  <si>
    <t xml:space="preserve">Caixa de Presente, produzida em estrutura metálica, mangueira luminosa e preenchimento com lâmpadas de LED. </t>
  </si>
  <si>
    <t>MDC01</t>
  </si>
  <si>
    <t xml:space="preserve">Carrinho de madeira com rodas em fibra de vidro. </t>
  </si>
  <si>
    <t>Bola de plástico, medindo 3cm de diâmetro, com pintura dourada e aplicação de glitter.</t>
  </si>
  <si>
    <t>Bola de plástico, medindo 4cm de diâmetro, com pintura dourada e aplicação de glitter.</t>
  </si>
  <si>
    <t>Bola de plástico, medindo 5cm de diâmetro, com pintura dourada e aplicação de glitter.</t>
  </si>
  <si>
    <t>Bola de plástico, medindo 6cm de diâmetro, com pintura dourada e aplicação de glitter.</t>
  </si>
  <si>
    <t>Bola de plástico, medindo 7cm de diâmetro, com pintura dourada e aplicação de glitter.</t>
  </si>
  <si>
    <t>Bola de plástico, medindo 8cm de diâmetro, com pintura dourada e aplicação de glitter.</t>
  </si>
  <si>
    <t>Bola de plástico, medindo 10cm de diâmetro, com pintura dourada e aplicação de glitter.</t>
  </si>
  <si>
    <t>Bola de plástico, medindo 12cm de diâmetro, com pintura dourada e aplicação de glitter.</t>
  </si>
  <si>
    <t>Bola de plástico, medindo 14cm de diâmetro, com pintura dourada e aplicação de glitter.</t>
  </si>
  <si>
    <t>Bola de plástico, medindo 20cm de diâmetro, com pintura dourada e aplicação de glitter.</t>
  </si>
  <si>
    <t>Bola de plástico, medindo 25cm de diâmetro, com pintura dourada e aplicação de glitter.</t>
  </si>
  <si>
    <t>Bola de plástico, medindo 30cm de diâmetro, com pintura dourada e aplicação de glitter.</t>
  </si>
  <si>
    <t>Bola de plástico, medindo 35cm de diâmetro, com pintura dourada e aplicação de glitter.</t>
  </si>
  <si>
    <t>BLD3GL</t>
  </si>
  <si>
    <t>BLD4GL</t>
  </si>
  <si>
    <t>BLD5GL</t>
  </si>
  <si>
    <t>BLD6GL</t>
  </si>
  <si>
    <t>BLD7GL</t>
  </si>
  <si>
    <t>BLD8GL</t>
  </si>
  <si>
    <t>BLD10GL</t>
  </si>
  <si>
    <t>BLD12GL</t>
  </si>
  <si>
    <t>BLD14GL</t>
  </si>
  <si>
    <t>BLD20GL</t>
  </si>
  <si>
    <t>BLD25GL</t>
  </si>
  <si>
    <t>BLD30GL</t>
  </si>
  <si>
    <t>BLD35GL</t>
  </si>
  <si>
    <t>Metros de festão aramado de 0,25cm com mini-lâmpadas, bolas douradas e fita de veludo vermelho</t>
  </si>
  <si>
    <t>Metros de festão aramado de 0,25cm com mini-lâmpadas e fita de veludo vermelho</t>
  </si>
  <si>
    <t>Metros de festão aramado de 0,25cm com mini-lâmpadas e bolas douradas</t>
  </si>
  <si>
    <t>FVL015</t>
  </si>
  <si>
    <t>FVL018</t>
  </si>
  <si>
    <t>FVL0110</t>
  </si>
  <si>
    <t>FVL0115</t>
  </si>
  <si>
    <t>FVL0120</t>
  </si>
  <si>
    <t>Metros de fita de veludo vermelho com 0,05m de largura</t>
  </si>
  <si>
    <t>Metros de fita de veludo vermelho com 0,15m de largura</t>
  </si>
  <si>
    <t>Metros de fita de veludo vermelho com 0,20m de largura</t>
  </si>
  <si>
    <t>CST01</t>
  </si>
  <si>
    <t>Cesta em vime sintético, medindo</t>
  </si>
  <si>
    <t>LE01BCB300</t>
  </si>
  <si>
    <t>LEF01MNV</t>
  </si>
  <si>
    <t>LEF01MNT</t>
  </si>
  <si>
    <t>ESPECIAL / LANÇ. 2018</t>
  </si>
  <si>
    <t>NE01BC</t>
  </si>
  <si>
    <t>NE01MN</t>
  </si>
  <si>
    <t>NE01AM</t>
  </si>
  <si>
    <t>NE01AZ</t>
  </si>
  <si>
    <t>NE01VM</t>
  </si>
  <si>
    <t>NE01VD</t>
  </si>
  <si>
    <t>NFU01BC</t>
  </si>
  <si>
    <t>LS01BC</t>
  </si>
  <si>
    <t>LS01MN</t>
  </si>
  <si>
    <t>LS01AZ</t>
  </si>
  <si>
    <t>LS01VM</t>
  </si>
  <si>
    <t>LS01VD</t>
  </si>
  <si>
    <t>LE27LS</t>
  </si>
  <si>
    <t>Metros de mangueira de LED Neon branco dupla face 230V, 8mm x 16mm, 120 LEDS por metro, corte a cada metro</t>
  </si>
  <si>
    <t>Metros de mangueira de LED Neon branco morno dupla face 230V, 8mm x 16mm, 120 LEDS por metro, corte a cada metro</t>
  </si>
  <si>
    <t>Metros de mangueira de LED Neon amarelo 230V 8mm x 16mm, 120 LEDS por metro, corte a cada metro</t>
  </si>
  <si>
    <t>Metros de mangueira de LED Neon azul dupla face 230V, 8mm x 16mm, 120 LEDS por metro, corte a cada metro</t>
  </si>
  <si>
    <t>Metros de mangueira de LED Neon vermelho dupla face 230V, 8mm x 16mm, 120 LEDS por metro, corte a cada metro</t>
  </si>
  <si>
    <t>Metros de mangueira de LED Neon verde dupla face 230V, 8mm x 16mm, 120 LEDS por metro, corte a cada metro</t>
  </si>
  <si>
    <t>Metros de mangueira de LED Neon branco face única 230V, 8mm x 16mm, 120 LEDS por metro, corte a cada metro</t>
  </si>
  <si>
    <t>Metros de mangueira de LED Strip SMD 2835 - branco face única 220V, 60 LEDS por metro, corte a cada metro</t>
  </si>
  <si>
    <t>Metros de mangueira de LED Strip SMD 2835 - branco morno face única 220V, 60 LEDS por metro, corte a cada metro</t>
  </si>
  <si>
    <t>Metros de mangueira de LED Strip SMD 2835 - azul face única 220V, 60 LEDS por metro, corte a cada metro</t>
  </si>
  <si>
    <t>Metros de mangueira de LED Strip SMD 2835 - vermelho face única 220V, 60 LEDS por metro, corte a cada metro</t>
  </si>
  <si>
    <t>Metros de mangueira de LED Strip SMD 2835 - verde face única 220V, 60 LEDS por metro, corte a cada metro</t>
  </si>
  <si>
    <t>Kit mangueira de LED Strip,  1 aliment., 2 conector 1 ponteira</t>
  </si>
  <si>
    <t>Metros de mangueira luminosa 13mm, 36 lâmpadas por metro, na cor verde - 220V</t>
  </si>
  <si>
    <t>Metros de mangueira luminosa 13mm, 36 lâmpadas por metro, na cor cristal - 220V</t>
  </si>
  <si>
    <t>Metros de mangueira luminosa 13mm, 36 lâmpadas por metro, na cor vermelha - 220V</t>
  </si>
  <si>
    <t>Metros de mangueira luminosa 13mm, 36 lâmpadas por metro, na cor azul -  220V</t>
  </si>
  <si>
    <t>Metros de mangueira luminosa 13mm, 36 lâmpadas por metro, na cor amarela - 220V</t>
  </si>
  <si>
    <t>Conjunto com 100 LEDs, na cor branca clara, fio verde - 220V</t>
  </si>
  <si>
    <t>Conjunto com 100 LEDs, na cor branca clara,  fio branco - 220V</t>
  </si>
  <si>
    <t>Conjunto com 300 LEDs, na cor branca clara,  fio branco - 220V</t>
  </si>
  <si>
    <t>Conjunto com 100 LEDs, na cor branca clara, fio cristal - 220V</t>
  </si>
  <si>
    <t>Conjunto com 100 LEDs, na cor verde, fio verde - 220V</t>
  </si>
  <si>
    <t>Conjunto com 100 LEDs, na cor vermelha, fio verde - 220V</t>
  </si>
  <si>
    <t>Conjunto com 100 LEDs, na cor vermelha, fio cristal vermelho - 220V</t>
  </si>
  <si>
    <t>Conjunto com 100 LEDs, na cor azul, fio cristal azul - 220V</t>
  </si>
  <si>
    <t>Conjunto com 100 LEDs, na cor azul, fio cristal verde - 220V</t>
  </si>
  <si>
    <t>Conjunto com 100 LEDs, na cor verde, fio cristal verde - 220V</t>
  </si>
  <si>
    <t>Conjunto com 100 LEDs, na cor azul, fio cristal (Transparente) - 220V</t>
  </si>
  <si>
    <t>Conjunto com 100 LEDs, na cor branca morno, fio cristal (Transparente) - 220V</t>
  </si>
  <si>
    <t>Conjunto com 100 LEDs, na cor branca morno, fio verde - 220</t>
  </si>
  <si>
    <t>Conjunto com 100 LEDs, na cor azul, fio verde - 220V,</t>
  </si>
  <si>
    <t>Conjunto com 100 LEDs, na cor lilás, fio cristal (transparente) - 220V</t>
  </si>
  <si>
    <t>Conjunto com 100 LEDs, na cor branca morno + flashing branco, fio verde fosco - 220V</t>
  </si>
  <si>
    <t>Conjunto com 100 LEDs, na cor branca morno + flashing branco, fio cristal (transparente) - 220V</t>
  </si>
  <si>
    <t>Conjunto com 100 LEDs, na cor azul + flashing branco, fio cristal azul - 220V</t>
  </si>
  <si>
    <t>Conjunto com 100 LEDs, na cor verde + flashing branco, fio cristal verde - 220V</t>
  </si>
  <si>
    <t>TPLS</t>
  </si>
  <si>
    <t>Tampa de vedação (ponteira) para mangueira LED Strip</t>
  </si>
  <si>
    <t>CSTB</t>
  </si>
  <si>
    <t>Capa acrílica para Strobo de 6w</t>
  </si>
  <si>
    <t>LE09MN80</t>
  </si>
  <si>
    <t>LE09MN120</t>
  </si>
  <si>
    <t>LE09MN160</t>
  </si>
  <si>
    <t>Festão de LED com 80 LEDs FLASHING mornos fio cristal</t>
  </si>
  <si>
    <t>Festão de LED com 120 LEDs FLASHING mornos fio cristal</t>
  </si>
  <si>
    <t>Festão de LED com 160 LEDs FLASHING mornos fio cristal</t>
  </si>
  <si>
    <t>Estandarte produzido em estrutura metálica, mangueira luminosa e lona com impressão digital em dupla face. (Acompanha 2 refletores de 150W)</t>
  </si>
  <si>
    <t>Pilaretes em PVC, decorado com fita de veludo vermelha e bola de plástico com pintura  dourada</t>
  </si>
  <si>
    <t>loc. 70%</t>
  </si>
  <si>
    <t>LE34</t>
  </si>
  <si>
    <t>LE35</t>
  </si>
  <si>
    <t>MOBP07</t>
  </si>
  <si>
    <t>Prefeitura de Nicolau Vergueiro</t>
  </si>
  <si>
    <t>Município de Nicolau Vergueiro</t>
  </si>
  <si>
    <t>92.411.974/0001-86</t>
  </si>
  <si>
    <t xml:space="preserve">Rua das Azaléias, 795 </t>
  </si>
  <si>
    <t>Nicolau Vergueiro</t>
  </si>
  <si>
    <t>99175-000</t>
  </si>
  <si>
    <t>(54) 3616-1318</t>
  </si>
  <si>
    <t>tributos@nicolauvergueiro.rs.gov.br/ educacaonicolau@yahoo.com.br</t>
  </si>
  <si>
    <t>educacaonicolau@yahoo.com.br</t>
  </si>
  <si>
    <t>379/0000789</t>
  </si>
  <si>
    <t>Rafael de Jesus Eufrade - ME</t>
  </si>
  <si>
    <t xml:space="preserve">Rafael </t>
  </si>
  <si>
    <t>22.321.121/0001-78</t>
  </si>
  <si>
    <t>341.024.031.117</t>
  </si>
  <si>
    <t>Av. São João, 857</t>
  </si>
  <si>
    <t>Ibate</t>
  </si>
  <si>
    <t>14.815-000</t>
  </si>
  <si>
    <t>(16) 3353-7525/ 98832-4000</t>
  </si>
  <si>
    <t>comercial@rjeiluminacao.com.br</t>
  </si>
  <si>
    <t>AR5M</t>
  </si>
  <si>
    <t>AR14M</t>
  </si>
  <si>
    <t>AR23M</t>
  </si>
  <si>
    <t>RT03LR</t>
  </si>
  <si>
    <t>PH3018</t>
  </si>
  <si>
    <t>PH3021</t>
  </si>
  <si>
    <t>PH3024</t>
  </si>
  <si>
    <t>PH3027</t>
  </si>
  <si>
    <t>PH9818</t>
  </si>
  <si>
    <t>PH9821</t>
  </si>
  <si>
    <t>PH9824</t>
  </si>
  <si>
    <t>PH9827</t>
  </si>
  <si>
    <t>PH1318</t>
  </si>
  <si>
    <t>PH1321</t>
  </si>
  <si>
    <t>PH1324</t>
  </si>
  <si>
    <t>PH1327</t>
  </si>
  <si>
    <t>CFX05P</t>
  </si>
  <si>
    <t>Estrutura para árvore natalina tradicional 5m</t>
  </si>
  <si>
    <t>Estrutura para árvore natalina tradicional 14m</t>
  </si>
  <si>
    <t>Estrutura para árvore natalina tradicional 23m</t>
  </si>
  <si>
    <t>Bola 30cm na cor branca,com iluminação interna, produzida em Polietileno</t>
  </si>
  <si>
    <t>Bola 30cm na cor amarela, com iluminação interna, produzida em Polietileno</t>
  </si>
  <si>
    <t>Bola 30cm na cor verde, com iluminação interna, produzida em Polietileno</t>
  </si>
  <si>
    <t>Bola 30cm na cor vermelha, com iluminação interna, produzida em Polietileno</t>
  </si>
  <si>
    <t>Bola 30cm na cor azul com iluminação interna, produzida em Polietileno</t>
  </si>
  <si>
    <t>Bola natalina na cor laranja, com iluminação interna e pintura de arabesco, produzida em  Polietileno</t>
  </si>
  <si>
    <t>Pinheiro natalino modelo tradicional verde, medindo aproximadamente 1,80m de altura, decorado com laços de veludo vermelho, bolas plásticas douradas e conjuntos de micro-lâmpadas incandescentes.</t>
  </si>
  <si>
    <t>Pinheiro natalino modelo tradicional verde, medindo aproximadamente 2,10m de altura, decorado com laços de veludo vermelho, bolas plásticas douradas e conjuntos de micro-lâmpadas incandescentes.</t>
  </si>
  <si>
    <t>Pinheiro natalino modelo tradicional verde, medindo aproximadamente 2,40m de altura, decorado com laços de veludo vermelho, bolas plásticas douradas e conjuntos de micro-lâmpadas incandescentes.</t>
  </si>
  <si>
    <t>Pinheiro natalino modelo tradicional verde, medindo aproximadamente 2,70m de altura, decorado com laços de veludo vermelho, bolas plásticas douradas e conjuntos de micro-lâmpadas incandescentes.</t>
  </si>
  <si>
    <t>Pinheiro natalino modelo verde luxo, medindo aproximadamente 1,80m de altura, decorado com laços de veludo vermelho, bolas plásticas douradas e conjuntos de micro-lâmpadas incandescentes.</t>
  </si>
  <si>
    <t>Pinheiro natalino modelo verde luxo, medindo aproximadamente 2,10m de altura, decorado com laços de veludo vermelho, bolas plásticas douradas e conjuntos de micro-lâmpadas incandescentes.</t>
  </si>
  <si>
    <t>Pinheiro natalino modelo verde luxo, medindo aproximadamente 2,40m de altura, decorado com laços de veludo vermelho, bolas plásticas douradas e conjuntos de micro-lâmpadas incandescentes.</t>
  </si>
  <si>
    <t>Pinheiro natalino modelo verde luxo, medindo aproximadamente 2,70m de altura, decorado com laços de veludo vermelho, bolas plásticas douradas e conjuntos de micro-lâmpadas incandescentes.</t>
  </si>
  <si>
    <t>Pinheiro natalino modelo nevado luxo, medindo aproximadamente 1,80m de altura, decorado com laços de veludo vermelho e bolas plásticas douradas.</t>
  </si>
  <si>
    <t>Pinheiro natalino modelo nevado luxo, medindo aproximadamente 2,10m de altura, decorado com laços de veludo vermelho e bolas plásticas douradas.</t>
  </si>
  <si>
    <t>Pinheiro natalino modelo nevado luxo, medindo aproximadamente 2,40m de altura, decorado com laços de veludo vermelho e bolas plásticas douradas.</t>
  </si>
  <si>
    <t>Pinheiro natalino modelo nevado luxo, medindo aproximadamente 2,70m de altura, decorado com laços de veludo vermelho e bolas plásticas douradas.</t>
  </si>
  <si>
    <t>CFX02P</t>
  </si>
  <si>
    <t>PST01G</t>
  </si>
  <si>
    <t>RT05AZ</t>
  </si>
  <si>
    <t>PTPIN06</t>
  </si>
  <si>
    <t>PT07GS</t>
  </si>
  <si>
    <t>Pinheiro de galho seco estrutura dourada e contorno com conjunto de LED</t>
  </si>
  <si>
    <t>Anjo com trombeta tamanho especial, produzido em estrutura metálica e corda luminosa. Aplicação de estrobos</t>
  </si>
  <si>
    <t>Associação Passeio San Miguel</t>
  </si>
  <si>
    <t>29.044.951/0001-44</t>
  </si>
  <si>
    <t>Av. Brasil, 3322</t>
  </si>
  <si>
    <t>(47) 98446-0513</t>
  </si>
  <si>
    <t xml:space="preserve">Ana </t>
  </si>
  <si>
    <t>Pinheiro de galhos secos, bidimensional, produzido em estrutura metálica com pintura branca e conjunto com bolinhas de 1,5cm em LED RGB com movimento de cores</t>
  </si>
  <si>
    <t>FJ23PRGB</t>
  </si>
  <si>
    <t>FJ23MRGB</t>
  </si>
  <si>
    <t>FJ23GRGB</t>
  </si>
  <si>
    <t>FJ24PRGB</t>
  </si>
  <si>
    <t>Pinheiro de galhos secos, tridimensional, produzido em estrutura metálica com pintura branca e conjunto com bolinhas de 1,5cm em LED RGB com movimento de cores</t>
  </si>
  <si>
    <t>FJ24MRGB</t>
  </si>
  <si>
    <t>FJ24GRGB</t>
  </si>
  <si>
    <t>Pinheiro natalino gigante, produzido em estrutura metálica e mangueira de LED. Preenchimento com lâmpadas de LED. Alternância de cores</t>
  </si>
  <si>
    <t>AR295E</t>
  </si>
  <si>
    <t>Pinheiro natalino gigante, produzido em estrutura metálica e mangueira de LED. Preenchimento com lâmpadas de LED em duas cores. Aplicação de movimento com alternância de cores</t>
  </si>
  <si>
    <t>AR285LCM</t>
  </si>
  <si>
    <t>Árvore natalina produzida em estrutura metálica e mangueira luminosa. Preenchimento da árvore com lâmpadas de LED em duas cores. Aplicação de movimento com alternância de cores</t>
  </si>
  <si>
    <t>AR287LCM</t>
  </si>
  <si>
    <t>AR289LCM</t>
  </si>
  <si>
    <t>Estrada Real Decorações</t>
  </si>
  <si>
    <t>Adimilson</t>
  </si>
  <si>
    <t>Estrada Real Decorations Eirelli</t>
  </si>
  <si>
    <t>23.465.618/0001-22</t>
  </si>
  <si>
    <t>002643304.00-7</t>
  </si>
  <si>
    <t>Rua Tomé de Souza, 1140</t>
  </si>
  <si>
    <t>30.140-130</t>
  </si>
  <si>
    <t>(31) 3225-1077</t>
  </si>
  <si>
    <t>sac@estradarealdecoracoes.com.br</t>
  </si>
  <si>
    <t>CIDADE:</t>
  </si>
  <si>
    <t>Fernando Reame Decorações</t>
  </si>
  <si>
    <t>Fernando Reame Flores ME</t>
  </si>
  <si>
    <t>000.165.333.672.111</t>
  </si>
  <si>
    <t>Rua Aracaju, 52</t>
  </si>
  <si>
    <t>Jardim Nossa Sra. De Fátima</t>
  </si>
  <si>
    <t>(19) 3478- 6851</t>
  </si>
  <si>
    <t>adm@fernandoreame.com.br</t>
  </si>
  <si>
    <t>contato@fernandoreame.com.br</t>
  </si>
  <si>
    <t>Welter Duarte</t>
  </si>
  <si>
    <t>(81) 2103-9776 / 9 9639-2134</t>
  </si>
  <si>
    <t>Anderson Bento Maria</t>
  </si>
  <si>
    <t>(44) 3687-1262</t>
  </si>
  <si>
    <t>anderbm__@hotmail.com</t>
  </si>
  <si>
    <t>Banco do Brasil AC 2981_5 CC 18.246-X</t>
  </si>
  <si>
    <t>Balão P, produzido em estrutura metálica, mangueira de LED, preenchimento com lâmpadas de LED e cesto em vime, decorado com festão, laços e bolas douradas</t>
  </si>
  <si>
    <t>Balão M, produzido em estrutura metálica, mangueira de LED, preenchimento com lâmpadas de LED e cesto em vime, decorado com festão, laços e bolas douradas</t>
  </si>
  <si>
    <t>Balão G, produzido em estrutura metálica, mangueira de LED, preenchimento com lâmpadas de LED e cesto em vime, decorado com festão, laços e bolas douradas</t>
  </si>
  <si>
    <t xml:space="preserve"> Charlie Brownie BR</t>
  </si>
  <si>
    <t>Natascha</t>
  </si>
  <si>
    <t>Tiago Schmitz</t>
  </si>
  <si>
    <t>20.794.232/0001-76</t>
  </si>
  <si>
    <t>MontSerrat</t>
  </si>
  <si>
    <t xml:space="preserve">Avenida Mariland, 1270  </t>
  </si>
  <si>
    <t>90.440-191</t>
  </si>
  <si>
    <t>(51) 3391- 3901</t>
  </si>
  <si>
    <t>charliebrowniebr@gmail.com</t>
  </si>
  <si>
    <t>07.386.435/0001-65</t>
  </si>
  <si>
    <t>0963618830</t>
  </si>
  <si>
    <t>Loja de Variedades 1,99</t>
  </si>
  <si>
    <t>Kinho</t>
  </si>
  <si>
    <t>Dasiomir Armarinhos LTDA</t>
  </si>
  <si>
    <t>28.519.279/0001-33</t>
  </si>
  <si>
    <t>258.434.694</t>
  </si>
  <si>
    <t>Rua Oswaldo Schroeder, nº 295</t>
  </si>
  <si>
    <t xml:space="preserve">Lontras </t>
  </si>
  <si>
    <t>89.182-000</t>
  </si>
  <si>
    <t>(47) 3300-1119/99614-0048</t>
  </si>
  <si>
    <t>compras@lojadevariedades199.com.br</t>
  </si>
  <si>
    <t>Pam Magazine</t>
  </si>
  <si>
    <t>Claudio Silva</t>
  </si>
  <si>
    <t>Claudio da Silva Lima ME</t>
  </si>
  <si>
    <t>27.884.020/0001-29</t>
  </si>
  <si>
    <t>24.762.904-9</t>
  </si>
  <si>
    <t>Rua Engenheiro Corintho Campelo da Paz, 2000</t>
  </si>
  <si>
    <t>Maceió</t>
  </si>
  <si>
    <t>57.075-440</t>
  </si>
  <si>
    <t>(82) 3013-1051</t>
  </si>
  <si>
    <t>pammagazinemaceio01@hotmail.com</t>
  </si>
  <si>
    <t>CR Alves Dall Agnol Hortifrutigranjeiros</t>
  </si>
  <si>
    <t>05.603.686/000129</t>
  </si>
  <si>
    <t>Dall Frutas</t>
  </si>
  <si>
    <t>90280556-73</t>
  </si>
  <si>
    <t>ROD PR 317 KM 6,5 - CEASA - PAVILHAO C S/N Compl: BOX: 125, 126 E 127</t>
  </si>
  <si>
    <t>ZONA 47</t>
  </si>
  <si>
    <t>87.065-901</t>
  </si>
  <si>
    <t>cristiane.dallfrutas@hotmail.com</t>
  </si>
  <si>
    <t xml:space="preserve">Cristiane Rodrigues Alves Dall Agnol </t>
  </si>
  <si>
    <t>(44) 3266-2102</t>
  </si>
  <si>
    <t xml:space="preserve"> 01.614.225/0001-09</t>
  </si>
  <si>
    <t>Prefeitura de Sapezal</t>
  </si>
  <si>
    <t>Angela Barros</t>
  </si>
  <si>
    <t>Município de Sapezal</t>
  </si>
  <si>
    <t>Av. Antônio André Maggi, 1400</t>
  </si>
  <si>
    <t>Sapezal</t>
  </si>
  <si>
    <t>78.365-000</t>
  </si>
  <si>
    <t>(65) 3383-4500</t>
  </si>
  <si>
    <t>angelabarross@gmail.com</t>
  </si>
  <si>
    <t>Poste metálico 2,5 polegadas, zincado com aproximadamente 4m de comprimento.</t>
  </si>
  <si>
    <t>Loja Oba Oba</t>
  </si>
  <si>
    <t>Elair</t>
  </si>
  <si>
    <t>Oceano Comércio de Armarinhos LTDA</t>
  </si>
  <si>
    <t>02.949.590/0001-29</t>
  </si>
  <si>
    <t>90.176.361.51</t>
  </si>
  <si>
    <t>Travessa Frei Deodato, 282</t>
  </si>
  <si>
    <t>(46) 3524-1439</t>
  </si>
  <si>
    <t>compras@obaobafb.com.br</t>
  </si>
  <si>
    <t>Valdecir</t>
  </si>
  <si>
    <t>financeiro@obaobafb.com.br</t>
  </si>
  <si>
    <t>(46) 99936-0054</t>
  </si>
  <si>
    <t>Itaú/ Santander / Bauer Cargas</t>
  </si>
  <si>
    <t>Douer Comércio de Artigos Natalinos LTDA - ME</t>
  </si>
  <si>
    <t>05.365.665/0001-12</t>
  </si>
  <si>
    <t>77.463.836</t>
  </si>
  <si>
    <t>Praça Delfos, Lote 5 - Quadra 42</t>
  </si>
  <si>
    <t>22.780-715</t>
  </si>
  <si>
    <t>21 2441-2401/9 9965-5539</t>
  </si>
  <si>
    <t>Calheira &amp; Calheira Decorações LTDA</t>
  </si>
  <si>
    <t>30.801.366/0001-20</t>
  </si>
  <si>
    <t>Rua João Paulo, n° 2</t>
  </si>
  <si>
    <t>Nova Ibirataia de Baixo</t>
  </si>
  <si>
    <t>(71) 3321-2360/ 9 9942-2874/ 9 9970-0303</t>
  </si>
  <si>
    <t>vinicius@telmacalheira.com.br</t>
  </si>
  <si>
    <t>financeiro@telmacalheira.com.br</t>
  </si>
  <si>
    <t>Santander / endereço correspondencia: R. Maciel de Baixo, nº19 - Antiga rua Gregório de Mattos - Pelourinho/ Salvador BA CEP 40.026-240</t>
  </si>
  <si>
    <t>Telma Calheira Decoração</t>
  </si>
  <si>
    <t>BellaDecor Comércio de Artigos para Decorações Ltda</t>
  </si>
  <si>
    <t>BellaDecor</t>
  </si>
  <si>
    <t>Mauro Eduardo Loureiro</t>
  </si>
  <si>
    <t>25.298.115/0001-35</t>
  </si>
  <si>
    <t>438.436.101-116</t>
  </si>
  <si>
    <t>Marília</t>
  </si>
  <si>
    <t xml:space="preserve">(14) 99114-5086 </t>
  </si>
  <si>
    <t>cine_esmeralda@hotmail.com</t>
  </si>
  <si>
    <t>Elisangela Loureiro</t>
  </si>
  <si>
    <t>elisangela@belladecor.net.br</t>
  </si>
  <si>
    <t xml:space="preserve">(14) 99114-8854 </t>
  </si>
  <si>
    <t xml:space="preserve">Irmandade de Misericórdia de Taubaté </t>
  </si>
  <si>
    <t xml:space="preserve">Maria Cecília </t>
  </si>
  <si>
    <t>72.293.392/0001-35</t>
  </si>
  <si>
    <t xml:space="preserve">Rua Portugal, 169 </t>
  </si>
  <si>
    <t>Jardim das Nações</t>
  </si>
  <si>
    <t xml:space="preserve">Taubaté </t>
  </si>
  <si>
    <t>12.030-230</t>
  </si>
  <si>
    <t>(12) 3632-4423</t>
  </si>
  <si>
    <t>irmandade@irmandadetaubate.com.br</t>
  </si>
  <si>
    <t>Vivian Caroline</t>
  </si>
  <si>
    <t>vivian.imt@terra.com.br</t>
  </si>
  <si>
    <t>18/1527</t>
  </si>
  <si>
    <t>18/1528</t>
  </si>
  <si>
    <t>18/1529</t>
  </si>
  <si>
    <t>18/1530</t>
  </si>
  <si>
    <t>18/1531</t>
  </si>
  <si>
    <t>18/1532</t>
  </si>
  <si>
    <t>Engenho Lanches</t>
  </si>
  <si>
    <t>Lucimara</t>
  </si>
  <si>
    <t>A. M. Mota Lanches LTDA</t>
  </si>
  <si>
    <t>01.491.039/0001-11</t>
  </si>
  <si>
    <t>253410290</t>
  </si>
  <si>
    <t>Rodovia BR 101, Km 266</t>
  </si>
  <si>
    <t>Paulo Lopes</t>
  </si>
  <si>
    <t>88.490-000</t>
  </si>
  <si>
    <t>(48) 3253-0455</t>
  </si>
  <si>
    <t>lucimara@engenholanches.com.br</t>
  </si>
  <si>
    <t>Marcelo Fernandes</t>
  </si>
  <si>
    <t>engenho@engenholanches.com.br</t>
  </si>
  <si>
    <t xml:space="preserve">Carina Rauber Menegusso &amp; Cia LTDA </t>
  </si>
  <si>
    <t>27.885.863/0001-40</t>
  </si>
  <si>
    <t>(47) 3465-5550</t>
  </si>
  <si>
    <t>G5 - AVANT</t>
  </si>
  <si>
    <t>ARG08T</t>
  </si>
  <si>
    <t>Karen Venzon Costa (48) 9 8821-1202 - Representante</t>
  </si>
  <si>
    <t>Romana Coelho dos Santos Blauth ME</t>
  </si>
  <si>
    <t>Romana Coelho</t>
  </si>
  <si>
    <t>07.760.391/0001-91</t>
  </si>
  <si>
    <t>Rua Itapiru, 174</t>
  </si>
  <si>
    <t>Guarani</t>
  </si>
  <si>
    <t>romanadecor@gmail.com</t>
  </si>
  <si>
    <t>Romana</t>
  </si>
  <si>
    <t>(51)9 9998-1067/ 9 9976-2617</t>
  </si>
  <si>
    <t>Metros de fita de veludo vermelho com 0,08m de largura</t>
  </si>
  <si>
    <t>Metros de festão aramado de 0,25cm com fita de veludo  vermelha</t>
  </si>
  <si>
    <t>Translini Transportes LTDA</t>
  </si>
  <si>
    <t>93.745.339/0001-06</t>
  </si>
  <si>
    <t>(54) 3462-2425</t>
  </si>
  <si>
    <t>Garibaldi RS</t>
  </si>
  <si>
    <t>Transportadora Fabris</t>
  </si>
  <si>
    <t>03.060.874/0001-22</t>
  </si>
  <si>
    <t>49 37061400</t>
  </si>
  <si>
    <t>18.563.459/0001-69</t>
  </si>
  <si>
    <t>(47) 3434-0526</t>
  </si>
  <si>
    <t>KN</t>
  </si>
  <si>
    <t>Disk &amp; Tenha LTDA - EPP</t>
  </si>
  <si>
    <t>02.255.335/0001-86</t>
  </si>
  <si>
    <t>(47) 3275-1010</t>
  </si>
  <si>
    <t>Transportes Ouro Negro LTDA</t>
  </si>
  <si>
    <t>04.195.643/0001-99</t>
  </si>
  <si>
    <t>FTFUG18</t>
  </si>
  <si>
    <t>FTFUG15</t>
  </si>
  <si>
    <t>Metros de Festão fugiron verde 15cm</t>
  </si>
  <si>
    <t>FTFUG07</t>
  </si>
  <si>
    <t>Metros de Festão fugiron verde 07cm</t>
  </si>
  <si>
    <t>Prefeitura de Santa Vitória do Palmar</t>
  </si>
  <si>
    <t>Município de Santa Vitória do Palmar</t>
  </si>
  <si>
    <t>88.824.099/0001-97</t>
  </si>
  <si>
    <t>Santa Vitória do Palmar</t>
  </si>
  <si>
    <t>Rua Mirapalhete, 1179</t>
  </si>
  <si>
    <t>96.230-00</t>
  </si>
  <si>
    <t>Entrega Departamento de Patrimonio Endereço: Getulio Vargas, 67 - Contato: (53) 999451859/                 (53) 32634454</t>
  </si>
  <si>
    <t>sectursvp@gmail.com&gt;/ patrimonioprefeiturasvp@hotmail.com</t>
  </si>
  <si>
    <t>(35) 3263-3828/  (53) 999451859/                 (53) 32634454</t>
  </si>
  <si>
    <t>(35) 3263-3828 /  (53) 999451859/                 (53) 32634454</t>
  </si>
  <si>
    <t>Prefeitura de São Gabriel da Palha</t>
  </si>
  <si>
    <t>Municipio de São Gabriel da Palha</t>
  </si>
  <si>
    <t>27.174.143/0001-76</t>
  </si>
  <si>
    <t>Praça Vicente Glazar, 156</t>
  </si>
  <si>
    <t>São Gabriel da Palha</t>
  </si>
  <si>
    <t>29780-000</t>
  </si>
  <si>
    <t>27 3727-1366</t>
  </si>
  <si>
    <t>compraspmsgp@hotmail.com</t>
  </si>
  <si>
    <t>(27) 3727-1366</t>
  </si>
  <si>
    <t>Mega Decor Projetos Decorativos</t>
  </si>
  <si>
    <t>L G DUJARDIN PROJETOS E DECORAÇÕES</t>
  </si>
  <si>
    <t>29.924.799/0001-94</t>
  </si>
  <si>
    <t>AV. COPACABANA Nº 291 - SALA 31</t>
  </si>
  <si>
    <t>18 DO FORTE EMPRESARIAL- ALPHAVILLE</t>
  </si>
  <si>
    <t>06472-001</t>
  </si>
  <si>
    <t>11 4195-1787</t>
  </si>
  <si>
    <t>lucimar@megadecornatal.com.br</t>
  </si>
  <si>
    <t>flavia@megadecornatal.com.br</t>
  </si>
  <si>
    <t>Castelo Encantado</t>
  </si>
  <si>
    <t>Cristina/Robson</t>
  </si>
  <si>
    <t>Fábrica dos Sonhos do Castelo Decorações</t>
  </si>
  <si>
    <t>15.734.076/0001-18</t>
  </si>
  <si>
    <t>79677558</t>
  </si>
  <si>
    <t>Av. Barão do Rio Branco, 215</t>
  </si>
  <si>
    <t>25.680-120</t>
  </si>
  <si>
    <t>(24) 2242-2686/ 99225-9303/ 99295-920</t>
  </si>
  <si>
    <t>castelodecoracao@yahoo.com.br</t>
  </si>
  <si>
    <t>Maria Luiza</t>
  </si>
  <si>
    <t>fiscal.marialuiza@gmail.com</t>
  </si>
  <si>
    <t>(24) 2246-2035</t>
  </si>
  <si>
    <t>Gangorra produzida em fibra de vidro</t>
  </si>
  <si>
    <t>LE0660U</t>
  </si>
  <si>
    <t>LE0680U</t>
  </si>
  <si>
    <t xml:space="preserve">Madora Festas </t>
  </si>
  <si>
    <t>Josiane Sousa Valente Vieira</t>
  </si>
  <si>
    <t>Madora Festas Criativas LTDA ME</t>
  </si>
  <si>
    <t>25.087.695/0001-11</t>
  </si>
  <si>
    <t>645.786.825.119</t>
  </si>
  <si>
    <t xml:space="preserve">Av. Cidade Jardim, 527 </t>
  </si>
  <si>
    <t>Jardim Satélite</t>
  </si>
  <si>
    <t>12.231-675</t>
  </si>
  <si>
    <t>(12) 3322-5530</t>
  </si>
  <si>
    <t>josi@madorafestas.com.br</t>
  </si>
  <si>
    <t>Elisa Maria Vieira Moriki</t>
  </si>
  <si>
    <t>elisa@madorafestas.com.br</t>
  </si>
  <si>
    <t>BRADESCO/ INSC. MUNI.331655</t>
  </si>
  <si>
    <t>18/1533</t>
  </si>
  <si>
    <t>18/1534</t>
  </si>
  <si>
    <t>18/1535</t>
  </si>
  <si>
    <t>18/1536</t>
  </si>
  <si>
    <t>18/1537</t>
  </si>
  <si>
    <t>18/1538</t>
  </si>
  <si>
    <t>LD Participações Ltda.</t>
  </si>
  <si>
    <t>Espaço Marquês</t>
  </si>
  <si>
    <t>04.401.809/0001-86</t>
  </si>
  <si>
    <t>Rua Camboriú, 230, Sala 11 Fundos</t>
  </si>
  <si>
    <t>89.216-222</t>
  </si>
  <si>
    <t>Thenda</t>
  </si>
  <si>
    <t>Gundermann e Amaral Ltda</t>
  </si>
  <si>
    <t>04.147.766.0001-54</t>
  </si>
  <si>
    <t>28.315.313-0</t>
  </si>
  <si>
    <t>Rua: Cuiaba, 2129</t>
  </si>
  <si>
    <t>Dourados</t>
  </si>
  <si>
    <t>79802-030</t>
  </si>
  <si>
    <t>(67) 3422-6158</t>
  </si>
  <si>
    <t>fabiola@omturbo.com</t>
  </si>
  <si>
    <t>Projeta Comunicação Visual Ltda</t>
  </si>
  <si>
    <t>18.413.918/0001-28</t>
  </si>
  <si>
    <t>109.958.099</t>
  </si>
  <si>
    <t>Rua Baixão, 375</t>
  </si>
  <si>
    <t>Luís Anselmo</t>
  </si>
  <si>
    <t>40.260-215</t>
  </si>
  <si>
    <t>(71) 3266-2907 / 3322-0998</t>
  </si>
  <si>
    <t>Murillo Nascimento</t>
  </si>
  <si>
    <t>contato@projetacomunicacaovisual.com.br</t>
  </si>
  <si>
    <t>Danyella N. Caires</t>
  </si>
  <si>
    <t>financeiro@projetacomunicacaovisual.com.br</t>
  </si>
  <si>
    <t xml:space="preserve">Prefeitura de Urupema </t>
  </si>
  <si>
    <t>Franciele</t>
  </si>
  <si>
    <t xml:space="preserve">Município de Urupema </t>
  </si>
  <si>
    <t>78.492.576/0001-00</t>
  </si>
  <si>
    <t>Rua Manoel Pereira de Medeiros, 155</t>
  </si>
  <si>
    <t>Urupema</t>
  </si>
  <si>
    <t>88.625-000</t>
  </si>
  <si>
    <t>49 32363016/ 49 991562511</t>
  </si>
  <si>
    <t>administracao@urupema.sc.gov.br</t>
  </si>
  <si>
    <t>Criando Presentes</t>
  </si>
  <si>
    <t>Cristiane Dorta</t>
  </si>
  <si>
    <t>Cristiane de Oliveira Dorta Presentes ME</t>
  </si>
  <si>
    <t>03.112.236/0001-08</t>
  </si>
  <si>
    <t>626.358.956.115</t>
  </si>
  <si>
    <t>Rua Cisplatina 383, sala 21</t>
  </si>
  <si>
    <t>Vila Pires</t>
  </si>
  <si>
    <t>09.121-430</t>
  </si>
  <si>
    <t>(11) 2598-4661</t>
  </si>
  <si>
    <t>contato@criandopresentes.com.br</t>
  </si>
  <si>
    <t>Margrit</t>
  </si>
  <si>
    <t>Prefeitura de Caibi</t>
  </si>
  <si>
    <t>Município de Caibi</t>
  </si>
  <si>
    <t>82.940.776/0001-56</t>
  </si>
  <si>
    <t>Rua dos Imigrantes, 499</t>
  </si>
  <si>
    <t>(49) 3648-0211 / 9 8858-3956</t>
  </si>
  <si>
    <t>Margrit Thereza Trebien' &lt;therezakaiser@hotmail.com&gt;</t>
  </si>
  <si>
    <t>Associação dos Lojistas do Center Fábricas Araranguá</t>
  </si>
  <si>
    <t>Av. Sete de Setembro, 705, 1º Andar - SL116</t>
  </si>
  <si>
    <t>88901-004</t>
  </si>
  <si>
    <t>(48) 3521-2072</t>
  </si>
  <si>
    <t>Pabla / Leandro</t>
  </si>
  <si>
    <t>Sandro</t>
  </si>
  <si>
    <t>tsr@centershoppingararangua.com.br / cml@centershoppingararangua.com.br</t>
  </si>
  <si>
    <t>(48) 3521-2079</t>
  </si>
  <si>
    <t>18/1539</t>
  </si>
  <si>
    <t>18/1540</t>
  </si>
  <si>
    <t>18/1541</t>
  </si>
  <si>
    <t>18/1542</t>
  </si>
  <si>
    <t>18/1543</t>
  </si>
  <si>
    <t>18/1544</t>
  </si>
  <si>
    <t>18/1545</t>
  </si>
  <si>
    <t>Sinop Energia</t>
  </si>
  <si>
    <t>Gilson Braga</t>
  </si>
  <si>
    <t>Companhia Energética Sinop S.A</t>
  </si>
  <si>
    <t>19.527.586/0002-56</t>
  </si>
  <si>
    <t>135478278</t>
  </si>
  <si>
    <t>Estrada Guaxupé, KM 896 BR163 NORTE</t>
  </si>
  <si>
    <t>Fazenda Josephina</t>
  </si>
  <si>
    <t xml:space="preserve">Cláudia </t>
  </si>
  <si>
    <t>78.540-000</t>
  </si>
  <si>
    <t>(66) 3531-4900</t>
  </si>
  <si>
    <t>gilson.braga@sinopenergia.com.br</t>
  </si>
  <si>
    <t>Prefeitura Municipal de Floriano Peixoto</t>
  </si>
  <si>
    <t>Marilia</t>
  </si>
  <si>
    <t>Municipio de Floriano Peixoto</t>
  </si>
  <si>
    <t>01.612.289/0001-62</t>
  </si>
  <si>
    <t>Rua Antonio Dall Alba, 1166</t>
  </si>
  <si>
    <t>Floriano Peixoto</t>
  </si>
  <si>
    <t>(54)3615--4010</t>
  </si>
  <si>
    <t>educacao@florianopeixoto.rs.gov.br</t>
  </si>
  <si>
    <t>Fundação Aperam Acesita</t>
  </si>
  <si>
    <t>Kelly Soares</t>
  </si>
  <si>
    <t>00.201.144/0001-06</t>
  </si>
  <si>
    <t>Alameda 31 de Outubro, 500</t>
  </si>
  <si>
    <t>Timóteo</t>
  </si>
  <si>
    <t>35.180-014</t>
  </si>
  <si>
    <t>(31) 3849-7665/ 3849-7744</t>
  </si>
  <si>
    <t>kelly.crystina@aperam.com</t>
  </si>
  <si>
    <t>patricia.gomes@aperam.com</t>
  </si>
  <si>
    <t>Patricia Gomes/ Cyntia Valeriano</t>
  </si>
  <si>
    <t>(31) 3849-7698</t>
  </si>
  <si>
    <t>marcosposto22@yahoo.com</t>
  </si>
  <si>
    <t>Condomínio Jardim das Américas Shopping Center</t>
  </si>
  <si>
    <t>02.597.043/0001-21</t>
  </si>
  <si>
    <t>Av. Nossa Senhora de Lourdes, 63</t>
  </si>
  <si>
    <t>Guabirotuba</t>
  </si>
  <si>
    <t>81.530-020</t>
  </si>
  <si>
    <t>rafaela@shoppingjardimdasamericas.com.br</t>
  </si>
  <si>
    <t>Maria do Céu Marinho Conte</t>
  </si>
  <si>
    <t>792.413.877-34</t>
  </si>
  <si>
    <t>26.653.635-8</t>
  </si>
  <si>
    <t>Av. Ministro Lafaiete de Andrada, 1787, Casa</t>
  </si>
  <si>
    <t>Março 2 Comendador Soares</t>
  </si>
  <si>
    <t>Nova Iguaçú</t>
  </si>
  <si>
    <t>26.261-220</t>
  </si>
  <si>
    <t>(21) 9 9674-2021</t>
  </si>
  <si>
    <t>Grupo Alphas</t>
  </si>
  <si>
    <t xml:space="preserve">Bruna </t>
  </si>
  <si>
    <t>Bruna Souza Magalhaes 33569972895</t>
  </si>
  <si>
    <t>22.410.788/0001-47</t>
  </si>
  <si>
    <t>Av. Vida Nova, nº28 Sala 710 B</t>
  </si>
  <si>
    <t>Jardim Maria Rosa</t>
  </si>
  <si>
    <t>06.764-045</t>
  </si>
  <si>
    <t>(11) 94000-3577</t>
  </si>
  <si>
    <t>andrematteoficial@gmail.com</t>
  </si>
  <si>
    <t>PST01GF</t>
  </si>
  <si>
    <t>PST01GP</t>
  </si>
  <si>
    <t>Estrutura em formato de trave para fixação de placas e portais, produzida em estrutura metálica zincada, medindo aproximadamente 5m de altura x 5m de largura, com 2 postes laterais de 3 polegadas e poste central de 2,5 polegadas pintados.</t>
  </si>
  <si>
    <t>Estrutura em formato de trave para fixação de placas e portais, produzida em estrutura metálica zincada, medindo aproximadamente 5m  de altura x 5m de largura, com 2 postes laterais de 3 polegadas e poste central de 2,5 polegadas pintados e decorados com fita de veludo vermelha.</t>
  </si>
  <si>
    <t>Estrutura em formato de trave para fixação de placas e portais, produzida em estrutura metálica zincada, medindo aproximadamente 5m de altura x 5m de largura, com 2 postes laterais de 3 polegadas e poste central de 2,5 polegadas.</t>
  </si>
  <si>
    <t>18/1546</t>
  </si>
  <si>
    <t xml:space="preserve">L'a Bruzi Natal </t>
  </si>
  <si>
    <t>L'a Bruzi Natal LTDA</t>
  </si>
  <si>
    <t>01.125.492/0001-04</t>
  </si>
  <si>
    <t>Rua Pioneiro Valdomiro Medice, 1080</t>
  </si>
  <si>
    <t>87.111-661</t>
  </si>
  <si>
    <t>44 3031-4620</t>
  </si>
  <si>
    <t>juliano@labruzinatal.com.br</t>
  </si>
  <si>
    <t>Prefeitura Municipal de Indaiatuba</t>
  </si>
  <si>
    <t>Eder Farias</t>
  </si>
  <si>
    <t>Municipio de Indaiatuba</t>
  </si>
  <si>
    <t>Av. Eng. Fabio R. Barnabe, 2800</t>
  </si>
  <si>
    <t>13331-630</t>
  </si>
  <si>
    <t>(19) 3834-9000</t>
  </si>
  <si>
    <t>jose.vilela@indaiatuba.sp.gov.br</t>
  </si>
  <si>
    <t>Jose</t>
  </si>
  <si>
    <t>18/1547</t>
  </si>
  <si>
    <t>18/1548</t>
  </si>
  <si>
    <t>18/1549</t>
  </si>
  <si>
    <t>18/1550</t>
  </si>
  <si>
    <t xml:space="preserve">Prefeitura Municipal de União do Oeste </t>
  </si>
  <si>
    <t>Município de União do Oeste</t>
  </si>
  <si>
    <t>78.505.591/0001-46</t>
  </si>
  <si>
    <t>Av. São Luiz, 531</t>
  </si>
  <si>
    <t>União do Oeste</t>
  </si>
  <si>
    <t>89.845-000</t>
  </si>
  <si>
    <t>(47) 3348-1202</t>
  </si>
  <si>
    <t>ivangirotto88@hotmail.com</t>
  </si>
  <si>
    <t>PIS 12909417729 - Nasc 12/02/83</t>
  </si>
  <si>
    <t>Colégio São José</t>
  </si>
  <si>
    <t xml:space="preserve">Associação de Ensino Colégio São José </t>
  </si>
  <si>
    <t>85.604.098/0001-49</t>
  </si>
  <si>
    <t>Rua José Boiteux, 676</t>
  </si>
  <si>
    <t xml:space="preserve">Porto União </t>
  </si>
  <si>
    <t>89.400-000</t>
  </si>
  <si>
    <t>(42) 3522-1396</t>
  </si>
  <si>
    <t>saojose@colegiosjose.com.br</t>
  </si>
  <si>
    <t>tesouraria@colegiosjose.com.br</t>
  </si>
  <si>
    <t>Grupo Ext</t>
  </si>
  <si>
    <t>Alexssandra</t>
  </si>
  <si>
    <t>Novel Multiserviços e Eventos Eirelli</t>
  </si>
  <si>
    <t>13.697.353/0001-34</t>
  </si>
  <si>
    <t>Rua Palma, 115</t>
  </si>
  <si>
    <t>93330-380</t>
  </si>
  <si>
    <t>51 3066-0050</t>
  </si>
  <si>
    <t>comercial4@grupoext.com.br</t>
  </si>
  <si>
    <t>Maitê</t>
  </si>
  <si>
    <t>maite@grupoext.com.br</t>
  </si>
  <si>
    <t>Digsom</t>
  </si>
  <si>
    <t>Dinil Clinica de Reabilitação Auditiva LTDA</t>
  </si>
  <si>
    <t>07.882.933/0001-07</t>
  </si>
  <si>
    <t>255.148.984</t>
  </si>
  <si>
    <t>Rua Anita Garibaldi, 164</t>
  </si>
  <si>
    <t>89.203-300</t>
  </si>
  <si>
    <t>47 3207-3037</t>
  </si>
  <si>
    <t>administrativo@digsom.com.br</t>
  </si>
  <si>
    <t>Financeiro/Administrativo</t>
  </si>
  <si>
    <t>18/1551</t>
  </si>
  <si>
    <t>18/1552</t>
  </si>
  <si>
    <t>18/1553</t>
  </si>
  <si>
    <t>18/1554</t>
  </si>
  <si>
    <t>18/1555</t>
  </si>
  <si>
    <t>18/1556</t>
  </si>
  <si>
    <t>18/1557</t>
  </si>
  <si>
    <t>18/1558</t>
  </si>
  <si>
    <t>Mercado Spézia</t>
  </si>
  <si>
    <t>Vanda</t>
  </si>
  <si>
    <t>Mercado Spézia LTDA EPP</t>
  </si>
  <si>
    <t>03.916.528/0001-01</t>
  </si>
  <si>
    <t>254.066.232</t>
  </si>
  <si>
    <t>Rua Thomaz Radwanski, 136</t>
  </si>
  <si>
    <t>(47) 3379-1588</t>
  </si>
  <si>
    <t>spezia2008@hotmail.com</t>
  </si>
  <si>
    <t>Vanderlei</t>
  </si>
  <si>
    <t>Claudine</t>
  </si>
  <si>
    <t>Claudine Scheidt</t>
  </si>
  <si>
    <t>claudine@floripashopping.com.br</t>
  </si>
  <si>
    <t>Maria</t>
  </si>
  <si>
    <t>29.940.634/0001-06</t>
  </si>
  <si>
    <t>045/0106675</t>
  </si>
  <si>
    <t>Rua Silveira Martins, 321</t>
  </si>
  <si>
    <t>Pio X</t>
  </si>
  <si>
    <t>Farroupilha</t>
  </si>
  <si>
    <t>95.170-107</t>
  </si>
  <si>
    <t>(54) 3401-2033 / 9 9205-7203</t>
  </si>
  <si>
    <t>Valmir Rosa Blanco Junior</t>
  </si>
  <si>
    <t>Valmir Rosa Blanco Junior 00096592001</t>
  </si>
  <si>
    <t>16.619.329/0001-75</t>
  </si>
  <si>
    <t>Rus Conselheiro Xavier da Costa, 3333</t>
  </si>
  <si>
    <t>91.760-030</t>
  </si>
  <si>
    <t>Karen Venzon &lt;karenvenzon@gmail.com&gt;</t>
  </si>
  <si>
    <t xml:space="preserve">Agueta Decorações </t>
  </si>
  <si>
    <t xml:space="preserve">Gabriel </t>
  </si>
  <si>
    <t>Celestina Agueta Brugalli 01936418010</t>
  </si>
  <si>
    <t>27.277.022/0001-50</t>
  </si>
  <si>
    <t>Rua Dante Grossi, 379, Casa Porão</t>
  </si>
  <si>
    <t xml:space="preserve">Garibaldi </t>
  </si>
  <si>
    <t xml:space="preserve">(54) 999411704 </t>
  </si>
  <si>
    <t>ACM Representações Comerciais Ltda</t>
  </si>
  <si>
    <t>Toninho</t>
  </si>
  <si>
    <t>18.976.492.0001-10</t>
  </si>
  <si>
    <t>258.184.116</t>
  </si>
  <si>
    <t>Rua Vicente Candido Pereira, 120</t>
  </si>
  <si>
    <t>São Roque</t>
  </si>
  <si>
    <t>acmitajai@gmail.com</t>
  </si>
  <si>
    <t>(47) 3348-0017 / 9 9606-7265</t>
  </si>
  <si>
    <t>W Koerich Imóveis</t>
  </si>
  <si>
    <t>Koerich Incorporação e Participação Ltda.</t>
  </si>
  <si>
    <t>79.812.178/0001-97</t>
  </si>
  <si>
    <t>(48) 3216-4860 / 9 9162-9990</t>
  </si>
  <si>
    <t>RJ Eventos</t>
  </si>
  <si>
    <t>Juliano / Raphaela</t>
  </si>
  <si>
    <t>RJ Eventos Eireli</t>
  </si>
  <si>
    <t>19.968.861/0001-96</t>
  </si>
  <si>
    <t>90723692-78</t>
  </si>
  <si>
    <t>Rua Passos de Olivaira, 986</t>
  </si>
  <si>
    <t xml:space="preserve">(41) 9 9172-4541 Juliano / (41) 9 9164-0816 Raphaela </t>
  </si>
  <si>
    <t>contatorjeventossjp@gmail.com</t>
  </si>
  <si>
    <t>La Violetera</t>
  </si>
  <si>
    <t>Importadora de Frutas La Violetera LTDA</t>
  </si>
  <si>
    <t>79.638.524/0004-05</t>
  </si>
  <si>
    <t>101.238.385-8</t>
  </si>
  <si>
    <t xml:space="preserve">Rua General Carnero, 1411 </t>
  </si>
  <si>
    <t>80.060-150</t>
  </si>
  <si>
    <t>(41) 3264-8554</t>
  </si>
  <si>
    <t>elianepenkal@lavioletera.com.br</t>
  </si>
  <si>
    <t>Fábio Vieira</t>
  </si>
  <si>
    <t>BB/BRADESCO</t>
  </si>
  <si>
    <t>18/1559</t>
  </si>
  <si>
    <t>18/1560</t>
  </si>
  <si>
    <t>18/1561</t>
  </si>
  <si>
    <t>18/1562</t>
  </si>
  <si>
    <t>18/1563</t>
  </si>
  <si>
    <t>18/1564</t>
  </si>
  <si>
    <t>(41) 3227-8215</t>
  </si>
  <si>
    <t>Mentawai Bar</t>
  </si>
  <si>
    <t>Silover</t>
  </si>
  <si>
    <t>07.059.253/0001-80</t>
  </si>
  <si>
    <t>254.870.953</t>
  </si>
  <si>
    <t>Rua 1520, nº 180 AP 102</t>
  </si>
  <si>
    <t>88.330-532</t>
  </si>
  <si>
    <t>(47) 99980-8613</t>
  </si>
  <si>
    <t>sicalover@hotmail.com</t>
  </si>
  <si>
    <t>BB/ITAÚ</t>
  </si>
  <si>
    <t>87.308.685</t>
  </si>
  <si>
    <t>Av. Almirante Barroso, 00072 PAV 3 SAL 311 A 313</t>
  </si>
  <si>
    <t>20.031-001</t>
  </si>
  <si>
    <t>Geraldo Luis Chaves Guedes</t>
  </si>
  <si>
    <t>D'Light Materiais Elétricos e Iluminações</t>
  </si>
  <si>
    <t xml:space="preserve">Cassiano Fleck </t>
  </si>
  <si>
    <t>vendas@dlightgramado.com.br</t>
  </si>
  <si>
    <t>04.082.624/0001-56</t>
  </si>
  <si>
    <t>1019-7 Suframa 11.0075.32-3</t>
  </si>
  <si>
    <t>Rua Ricardo Catanhede, 814, E815</t>
  </si>
  <si>
    <t>Jaru</t>
  </si>
  <si>
    <t>76.890-000</t>
  </si>
  <si>
    <t>(69) 3521-8000</t>
  </si>
  <si>
    <t>mkt@irmaosgoncalves.com.br</t>
  </si>
  <si>
    <t>Supermercado Irmãos Gonçalves_Jaru</t>
  </si>
  <si>
    <t>DECOR - Ornamentações e Serviços</t>
  </si>
  <si>
    <t>Boareto &amp; Ruiz LTDA - ME</t>
  </si>
  <si>
    <t>67.086.421/0001-58</t>
  </si>
  <si>
    <t>348.011.645.116</t>
  </si>
  <si>
    <t>Rua Bepe Perico, nº90</t>
  </si>
  <si>
    <t>Igaraçu do Tiete</t>
  </si>
  <si>
    <t>17.350-000</t>
  </si>
  <si>
    <t>contato@decorornamentacoes.com.br</t>
  </si>
  <si>
    <t>(14) 3641-4540 / 99735-3669</t>
  </si>
  <si>
    <t>Pedro Adauto Boareto</t>
  </si>
  <si>
    <t>Bradesco / Transportadora Risso</t>
  </si>
  <si>
    <t xml:space="preserve">Prefeitura Municipal de Nova Serrana </t>
  </si>
  <si>
    <t xml:space="preserve">Marco Aurélio </t>
  </si>
  <si>
    <t>Município de Nova Serrana</t>
  </si>
  <si>
    <t>18.291.385/0001-59</t>
  </si>
  <si>
    <t xml:space="preserve">Rua João Martins do Espírito Santo, nº12 </t>
  </si>
  <si>
    <t>Park Dona Gumercinda Martins</t>
  </si>
  <si>
    <t>Nova Serrana</t>
  </si>
  <si>
    <t>35.519-000</t>
  </si>
  <si>
    <t>Marco Aurélio</t>
  </si>
  <si>
    <t>compras@novaserrana.mg.gov.br / industriaecomercio@novaserrana.mg.gov.br</t>
  </si>
  <si>
    <t>(37) 3226-9000 / 3226-9035</t>
  </si>
  <si>
    <t>Karol Brinquedos</t>
  </si>
  <si>
    <t>Anne Karoliny</t>
  </si>
  <si>
    <t>Gilberto Armarinho &amp; Variedades LTDA</t>
  </si>
  <si>
    <t>08.595.047/0001-57</t>
  </si>
  <si>
    <t>34660355</t>
  </si>
  <si>
    <t>Praça Pedro Joaquim de Souza, 111</t>
  </si>
  <si>
    <t>Gravatá Centro</t>
  </si>
  <si>
    <t>55.641-020</t>
  </si>
  <si>
    <t>(81) 3533-3400/ (81) 9 9878-2277</t>
  </si>
  <si>
    <t>annekarolinysyullan@gmail.com</t>
  </si>
  <si>
    <t>Augusto</t>
  </si>
  <si>
    <t>Município de Castro</t>
  </si>
  <si>
    <t>(42) 2122-5000 / 9 9853-7074</t>
  </si>
  <si>
    <t>turismocastro@gmail.com</t>
  </si>
  <si>
    <t>18/1565</t>
  </si>
  <si>
    <t>18/1566</t>
  </si>
  <si>
    <t>18/1567</t>
  </si>
  <si>
    <t>18/1568</t>
  </si>
  <si>
    <t>18/1569</t>
  </si>
  <si>
    <t>18/1570</t>
  </si>
  <si>
    <t>18/1571</t>
  </si>
  <si>
    <t>18/1572</t>
  </si>
  <si>
    <t>18/1573</t>
  </si>
  <si>
    <t>18/1574</t>
  </si>
  <si>
    <t>18/1575</t>
  </si>
  <si>
    <t xml:space="preserve">DME POCOS DE CALDAS PARTICIPACOES S.A. - DME </t>
  </si>
  <si>
    <t>12.265.979/0001-09</t>
  </si>
  <si>
    <t>Rua Pernambuco, 265</t>
  </si>
  <si>
    <t>37701-021</t>
  </si>
  <si>
    <t>001633243.00-01</t>
  </si>
  <si>
    <t>Techluxx Iluminação</t>
  </si>
  <si>
    <t>Techluxx do Brasil Iluminação e Materiais Elétricos - Eireli ME</t>
  </si>
  <si>
    <t>29.093.620/0001-02</t>
  </si>
  <si>
    <t>06.744533-0</t>
  </si>
  <si>
    <t>Rua 17B (Cj. Industrial), nº 18</t>
  </si>
  <si>
    <t xml:space="preserve">Maracanaú </t>
  </si>
  <si>
    <t>61.925-430</t>
  </si>
  <si>
    <t>(88) 99785-6238</t>
  </si>
  <si>
    <t>vanessaliima1095@gmail.com</t>
  </si>
  <si>
    <t xml:space="preserve">Vanessa </t>
  </si>
  <si>
    <t>JTT Soluções Logísticas LTDA ME</t>
  </si>
  <si>
    <t>10.629.265/0001-07</t>
  </si>
  <si>
    <t>(47) 3037-4550</t>
  </si>
  <si>
    <t>JTT LOG</t>
  </si>
  <si>
    <t>ACI Panambi</t>
  </si>
  <si>
    <t>Associação Comercial e Industrial de Panambi</t>
  </si>
  <si>
    <t>91.986.257/0001-10</t>
  </si>
  <si>
    <t>Av. Konrad Adenauer, 555</t>
  </si>
  <si>
    <t>Panambi</t>
  </si>
  <si>
    <t>98.280-000</t>
  </si>
  <si>
    <t>(55) 3375-9350</t>
  </si>
  <si>
    <t>acipanambi@acipanambi.com.br</t>
  </si>
  <si>
    <t>financeiro@acipanambi.com.br</t>
  </si>
  <si>
    <t>Fernanda Lima</t>
  </si>
  <si>
    <t>fernanda@fcfomento.com.br</t>
  </si>
  <si>
    <t xml:space="preserve">21 2757-5200 / 9 7626-7423 </t>
  </si>
  <si>
    <t>JMD Comunicação</t>
  </si>
  <si>
    <t>Jaci Madsen</t>
  </si>
  <si>
    <t>J. Madsen Comunicação e Design LTDA</t>
  </si>
  <si>
    <t>03.153.234/0001-67</t>
  </si>
  <si>
    <t>Av das Americas, 3.200</t>
  </si>
  <si>
    <t>22640-102</t>
  </si>
  <si>
    <t>contato@decoracoesdenatal.com.br</t>
  </si>
  <si>
    <t>21 2572-8922 / 9 9628-4600</t>
  </si>
  <si>
    <t>Prefeitura Municipal de Augusto Pestana</t>
  </si>
  <si>
    <t>Maiane</t>
  </si>
  <si>
    <t>Município de Augusto Pestana</t>
  </si>
  <si>
    <t>87.613.246/0001-17</t>
  </si>
  <si>
    <t>Rua da Republica, 96</t>
  </si>
  <si>
    <t>Augusto Pestana</t>
  </si>
  <si>
    <t>98.740-000</t>
  </si>
  <si>
    <t>(55) 3334-4911 / 9 9671-5115</t>
  </si>
  <si>
    <t>cultura@augustopestana.rs.gov.br</t>
  </si>
  <si>
    <t>Catiane</t>
  </si>
  <si>
    <t>(55) 3797-1100 / 9 9959-9688</t>
  </si>
  <si>
    <t>catidalbianco@hotmail.com</t>
  </si>
  <si>
    <t>compras@novotiradentesrs.com.br</t>
  </si>
  <si>
    <t>Prefeitura de Sarandi</t>
  </si>
  <si>
    <t>Beth</t>
  </si>
  <si>
    <t>97.320.030/0001-17</t>
  </si>
  <si>
    <t>Praça Presidente Vargas, S/N</t>
  </si>
  <si>
    <t>99.560-000</t>
  </si>
  <si>
    <t>(54) 3361-5600 / 9 9169-1942</t>
  </si>
  <si>
    <t>gabinete@sarandi.rs.gov.br</t>
  </si>
  <si>
    <t>Prefeitura de Rancho Queimado</t>
  </si>
  <si>
    <t>Prefeitura Municipal de Rancho Queimado</t>
  </si>
  <si>
    <t>82.892.357/0001-96</t>
  </si>
  <si>
    <t>Praça Leonardo Sell, 40</t>
  </si>
  <si>
    <t>Rancho Queimado</t>
  </si>
  <si>
    <t>88.470-000</t>
  </si>
  <si>
    <t>275 3100</t>
  </si>
  <si>
    <t>gilsonschmitz@gmail.com</t>
  </si>
  <si>
    <t>lCM Transportes Ltda</t>
  </si>
  <si>
    <t>Marisandre Modas LTDA</t>
  </si>
  <si>
    <t>Marise</t>
  </si>
  <si>
    <t xml:space="preserve">Marisandre Modas </t>
  </si>
  <si>
    <t>02.545.395/0001-33</t>
  </si>
  <si>
    <t>Iririú</t>
  </si>
  <si>
    <t>Rua Papa João XXIII, 1262</t>
  </si>
  <si>
    <t>89.227-301</t>
  </si>
  <si>
    <t>(47) 99709-2929</t>
  </si>
  <si>
    <t>marisandremodas@gmail.com</t>
  </si>
  <si>
    <t>Transportes Biano LTDA</t>
  </si>
  <si>
    <t>93.937.035/0001-32</t>
  </si>
  <si>
    <t>(54) 3388-3333</t>
  </si>
  <si>
    <t>Remix Promo</t>
  </si>
  <si>
    <t>Mariah</t>
  </si>
  <si>
    <t>Remix Promo Criativa LTDA</t>
  </si>
  <si>
    <t>08.035.530/0001-87</t>
  </si>
  <si>
    <t>90.58.24.52.-05</t>
  </si>
  <si>
    <t>Rua Padre Anchieta, 214</t>
  </si>
  <si>
    <t>Mercês</t>
  </si>
  <si>
    <t>41 3078-9559</t>
  </si>
  <si>
    <t>cris@remixpromo.com.br</t>
  </si>
  <si>
    <t>Cris</t>
  </si>
  <si>
    <t>producao@remixpromo.com.br</t>
  </si>
  <si>
    <t>Ecletick Produções e Eventos</t>
  </si>
  <si>
    <t>20.519.803/0001-64</t>
  </si>
  <si>
    <t>86.717.743</t>
  </si>
  <si>
    <t>(21) 96406-3613</t>
  </si>
  <si>
    <t>(21) 96436-3505</t>
  </si>
  <si>
    <t>Alexandra Barcellos</t>
  </si>
  <si>
    <t>Magik Decorações</t>
  </si>
  <si>
    <t xml:space="preserve">Kelly Dorneles Stefenon ME </t>
  </si>
  <si>
    <t>13.507.024/0001-83</t>
  </si>
  <si>
    <t>Rua Marquez de Souza, 489</t>
  </si>
  <si>
    <t>São Francisco</t>
  </si>
  <si>
    <t>Bento Gonçalves</t>
  </si>
  <si>
    <t>95.700-000</t>
  </si>
  <si>
    <t>(54) 99153-5388</t>
  </si>
  <si>
    <t>contato@magikdecoracoes.com.br</t>
  </si>
  <si>
    <t>Prefeitura de Japaraiba</t>
  </si>
  <si>
    <t>Elisania</t>
  </si>
  <si>
    <t>Prefeitura Municipal de Japaraíba</t>
  </si>
  <si>
    <t>18.306.654/0001-03</t>
  </si>
  <si>
    <t>Rua Nossa Senhora do Rosário, 29</t>
  </si>
  <si>
    <t>35580-000</t>
  </si>
  <si>
    <t>37 3354-1112</t>
  </si>
  <si>
    <t>elisania@japaraiba.mg.gov.br</t>
  </si>
  <si>
    <t>18/1576</t>
  </si>
  <si>
    <t>18/1577</t>
  </si>
  <si>
    <t>18/1578</t>
  </si>
  <si>
    <t>18/1579</t>
  </si>
  <si>
    <t>18/1580</t>
  </si>
  <si>
    <t>Município de Guaporé</t>
  </si>
  <si>
    <t>Prefeitura Municipal de Guaporé</t>
  </si>
  <si>
    <t>87.862.397/0001-09</t>
  </si>
  <si>
    <t>Av. Silvio Sanson, 1135</t>
  </si>
  <si>
    <t>FM Manutenções</t>
  </si>
  <si>
    <t>Guaporé</t>
  </si>
  <si>
    <t>99200-000</t>
  </si>
  <si>
    <t>(54) 3443-5778</t>
  </si>
  <si>
    <t>turismo@guapore.rs.gov.br</t>
  </si>
  <si>
    <t>Prefeitura de Taió</t>
  </si>
  <si>
    <t>Município de Taió</t>
  </si>
  <si>
    <t>82.765.488/0001-02</t>
  </si>
  <si>
    <t>Av. Luiz Bertoli, 44</t>
  </si>
  <si>
    <t>Taió</t>
  </si>
  <si>
    <t>89.190-000</t>
  </si>
  <si>
    <t>(47) 3562-8300 / 9 9959-3861</t>
  </si>
  <si>
    <t>casadaculturataio@gmail.com</t>
  </si>
  <si>
    <t>Prefeitura Municipal de Icaraíma</t>
  </si>
  <si>
    <t>Município de Icaraíma</t>
  </si>
  <si>
    <t>76.247.337/0001-60</t>
  </si>
  <si>
    <t xml:space="preserve">Av. Hermes Vissoto, 810 </t>
  </si>
  <si>
    <t>Icaraíma</t>
  </si>
  <si>
    <t>87.530-000</t>
  </si>
  <si>
    <t>(44) 3665-8000</t>
  </si>
  <si>
    <t>Lays</t>
  </si>
  <si>
    <t xml:space="preserve">planejamento@icaraima.pr.gov.br </t>
  </si>
  <si>
    <t>cultura@icaraima.pr.gov.br</t>
  </si>
  <si>
    <t>Rudney</t>
  </si>
  <si>
    <t>Prefeitura Municipal de Tapejara</t>
  </si>
  <si>
    <t>Município de Tapejara</t>
  </si>
  <si>
    <t>87.615.449/0001-42</t>
  </si>
  <si>
    <t>Rua Comércio, 1468</t>
  </si>
  <si>
    <t>(54) 99672-7047</t>
  </si>
  <si>
    <t>licita3@prefeituratapejara.com.br</t>
  </si>
  <si>
    <t>Rosi</t>
  </si>
  <si>
    <t>(54) 3344-4700</t>
  </si>
  <si>
    <t>18/1581</t>
  </si>
  <si>
    <t>18/1582</t>
  </si>
  <si>
    <t>18/1583</t>
  </si>
  <si>
    <t>18/1584</t>
  </si>
  <si>
    <t>18/1585</t>
  </si>
  <si>
    <t>18/1586</t>
  </si>
  <si>
    <t>18/1587</t>
  </si>
  <si>
    <t>18/1588</t>
  </si>
  <si>
    <t>18/1589</t>
  </si>
  <si>
    <t>18/1590</t>
  </si>
  <si>
    <t>18/1591</t>
  </si>
  <si>
    <t>18/1592</t>
  </si>
  <si>
    <t>18/1593</t>
  </si>
  <si>
    <t>18/1594</t>
  </si>
  <si>
    <t>18/1595</t>
  </si>
  <si>
    <t>Condomínio Edificio Villa dos Corais Residence</t>
  </si>
  <si>
    <t>11.505.764/0001-55</t>
  </si>
  <si>
    <t>Av. Beira Mar, 1250</t>
  </si>
  <si>
    <t>(47) 3368-1278</t>
  </si>
  <si>
    <t>villadoscoraisitapema@gmail.com</t>
  </si>
  <si>
    <t>Ana Kelly</t>
  </si>
  <si>
    <t>(47) 3261-7300 /  9 9703-0121</t>
  </si>
  <si>
    <t>Outlet Premium</t>
  </si>
  <si>
    <t>(47) 3040-2000</t>
  </si>
  <si>
    <t>marketing@outletportobelo.com.br</t>
  </si>
  <si>
    <t>Município de Guapirama</t>
  </si>
  <si>
    <t>75.443.812/0001-00</t>
  </si>
  <si>
    <t>Rua Dois de Março, 460</t>
  </si>
  <si>
    <t>Guapirama</t>
  </si>
  <si>
    <t>86.465-000</t>
  </si>
  <si>
    <t>(43) 9107 2614     (43) 3573 1122</t>
  </si>
  <si>
    <t>compras@guapirama.pr.gov.br</t>
  </si>
  <si>
    <t>Diego de Oliveira</t>
  </si>
  <si>
    <t>Município de Lapa</t>
  </si>
  <si>
    <t>76.020.452/0001-05</t>
  </si>
  <si>
    <t>Praça Mirazinha Braga, 87</t>
  </si>
  <si>
    <t>Lapa</t>
  </si>
  <si>
    <t>83.750-000</t>
  </si>
  <si>
    <t>desenvolvimentoeconomico2017@gmail.com / financeirogabinete@lapa.pr.gov.br</t>
  </si>
  <si>
    <t>geraldodovalle@hotmail.com / desenvolvimentoeconomico2017@gmail.com / financeirogabinete@lapa.pr.gov.br</t>
  </si>
  <si>
    <t>Geraldo</t>
  </si>
  <si>
    <t>(41) 3547-8000</t>
  </si>
  <si>
    <t>Ecletick Serviços Para Eventos EIRELI - EPP</t>
  </si>
  <si>
    <t>Rua Maestro Felício Toledo, 495 - sala 1012</t>
  </si>
  <si>
    <t>24.030-105</t>
  </si>
  <si>
    <t>Prefeitura Municipal de Arapongas</t>
  </si>
  <si>
    <t>Alexsandra/ Mercedes</t>
  </si>
  <si>
    <t>Município de Arapongas</t>
  </si>
  <si>
    <t>76.958.966/0001-06</t>
  </si>
  <si>
    <t>Rua Garças, 750</t>
  </si>
  <si>
    <t>86.700-285</t>
  </si>
  <si>
    <t>(47) 99800-0181 / (43) 3902 1191 
(43) 3902 1223</t>
  </si>
  <si>
    <t>cultura@arapongas.pr.gov.br</t>
  </si>
  <si>
    <t>Mercedes</t>
  </si>
  <si>
    <t>Município de Derrubadas</t>
  </si>
  <si>
    <t>94.442.282/0001-20</t>
  </si>
  <si>
    <t>Av. Pelotas, 595</t>
  </si>
  <si>
    <t>Derrubadas</t>
  </si>
  <si>
    <t>55 3616 3071 / ANGELITA (55) 9 9977-4352</t>
  </si>
  <si>
    <t>Angelita</t>
  </si>
  <si>
    <t>turismo@derrubadas-rs.com.br</t>
  </si>
  <si>
    <t>Euro Fios</t>
  </si>
  <si>
    <t>Ecofibras Indústria Textil Eireli</t>
  </si>
  <si>
    <t>07.182.774/0001-20</t>
  </si>
  <si>
    <t>254.927.343</t>
  </si>
  <si>
    <t>Rua Hermann Hering, 1160</t>
  </si>
  <si>
    <t>89.010-600</t>
  </si>
  <si>
    <t>compras@eurofios.com.br</t>
  </si>
  <si>
    <t>(47) 3231-9900/ 3231-9959</t>
  </si>
  <si>
    <t>Judite da Silva Piza</t>
  </si>
  <si>
    <t>Cristiane Ferreira da Silva</t>
  </si>
  <si>
    <t>financeirocultura.sc@hotmail.com</t>
  </si>
  <si>
    <t>(47) 3365-1311 ou 9-99107554</t>
  </si>
  <si>
    <t>Alisson Barcelos Arte e Publicidade LTDA</t>
  </si>
  <si>
    <t>Alisson Barcelos Artes &amp; Eventos</t>
  </si>
  <si>
    <t>10.896.759/0001-58</t>
  </si>
  <si>
    <t>Rua José Lins do Régo, 278</t>
  </si>
  <si>
    <t>Bom Abrigo</t>
  </si>
  <si>
    <t>88.085-300</t>
  </si>
  <si>
    <t>(48) 3024-5024</t>
  </si>
  <si>
    <t>Carlos Candido Silva</t>
  </si>
  <si>
    <t>eventos@bombinhas.sc.gov.br</t>
  </si>
  <si>
    <t>Município de Jales</t>
  </si>
  <si>
    <t>Liane Garcia</t>
  </si>
  <si>
    <t>Av. Cristovão Colombo, 508</t>
  </si>
  <si>
    <t>905.60-000</t>
  </si>
  <si>
    <t>51 9 9901-2463</t>
  </si>
  <si>
    <t>garcialiane@hotmail.com</t>
  </si>
  <si>
    <t>51 3225-8175</t>
  </si>
  <si>
    <t>Edificio Edelweiss, Apartamento 405</t>
  </si>
  <si>
    <t>285.668.580-34</t>
  </si>
  <si>
    <t>Condominio Edificio Napoles</t>
  </si>
  <si>
    <t>Emilio</t>
  </si>
  <si>
    <t>Edificio Napoles</t>
  </si>
  <si>
    <t>83.798.132/0001-38</t>
  </si>
  <si>
    <t>Rua Eduardo Miers, 142</t>
  </si>
  <si>
    <t>89203-083</t>
  </si>
  <si>
    <t>47 3422-4266</t>
  </si>
  <si>
    <t>napoles142@gmail.com</t>
  </si>
  <si>
    <t>Prefeitura de São Domingos</t>
  </si>
  <si>
    <t>Município de São Domingos</t>
  </si>
  <si>
    <t>83.009.894/0001-08</t>
  </si>
  <si>
    <t>Rua Getúlio Vargas,750</t>
  </si>
  <si>
    <t>São Domingos</t>
  </si>
  <si>
    <t>89.835-000</t>
  </si>
  <si>
    <t>agricultura@saodomingos.sc.gov.br</t>
  </si>
  <si>
    <t xml:space="preserve">(49) 3443 0281 </t>
  </si>
  <si>
    <t>Mercado Ana Paula</t>
  </si>
  <si>
    <t>Renê Luiz Ogliari ME</t>
  </si>
  <si>
    <t>04.249.243/0001-19</t>
  </si>
  <si>
    <t>90226878-21</t>
  </si>
  <si>
    <t>Rua Dr. Pirajibe de Araujo</t>
  </si>
  <si>
    <t>(46) 3252-3524</t>
  </si>
  <si>
    <t>reneluizoligari@gmail.com</t>
  </si>
  <si>
    <t>(44) 3233-3252</t>
  </si>
  <si>
    <t>compras.educacao@mandaguari.pr.gov.br</t>
  </si>
  <si>
    <t>Dept. Compras / Financeiro</t>
  </si>
  <si>
    <t>Prefeitura de Canelinha</t>
  </si>
  <si>
    <t>Município de Canelinha</t>
  </si>
  <si>
    <t>82.562.893/0001-23</t>
  </si>
  <si>
    <t>Av. Cantório Florentino da Silva, 1683</t>
  </si>
  <si>
    <t>Canelinha</t>
  </si>
  <si>
    <t>88230-000</t>
  </si>
  <si>
    <t>financas@canelinha.sc.gov.br</t>
  </si>
  <si>
    <t>(48) 3264-4000</t>
  </si>
  <si>
    <t>Prefeitura de Araranguá</t>
  </si>
  <si>
    <t>Município de Ararangua</t>
  </si>
  <si>
    <t>82.911.249/0001-13</t>
  </si>
  <si>
    <t>Rua. Dr. Virgulino de Queiroz, 200</t>
  </si>
  <si>
    <t>licitacao1@ararangua.sc.gov.br</t>
  </si>
  <si>
    <t>(48) 3521-0929</t>
  </si>
  <si>
    <t>Márcio</t>
  </si>
  <si>
    <t>lucimar@lucimarpolli.com.br / operacao@alissonbarcelos.com.br</t>
  </si>
  <si>
    <t>cristiane@alissonbarcelos.com.br/ lucimar@lucimarpolli.com.br / operacao@alissonbarcelos.com.br</t>
  </si>
  <si>
    <t>18/1596</t>
  </si>
  <si>
    <t>18/1597</t>
  </si>
  <si>
    <t>18/1598</t>
  </si>
  <si>
    <t>Prefeitura de Palma Sola</t>
  </si>
  <si>
    <t>Município de Palma Sola</t>
  </si>
  <si>
    <t>83.028.639/0001-02</t>
  </si>
  <si>
    <t>Rua Francisco Zanotto, 600</t>
  </si>
  <si>
    <t>(49) 3652-3200</t>
  </si>
  <si>
    <t>&lt;assessoria@palmasola.sc.gov.br</t>
  </si>
  <si>
    <t>AFEPON - Ponta Grossa</t>
  </si>
  <si>
    <t>Agencia de Fomento Econômico de Ponta Grossa</t>
  </si>
  <si>
    <t>03.406.339/0001-80</t>
  </si>
  <si>
    <t>Rua Balduino Taques, 445</t>
  </si>
  <si>
    <t>84.010-050</t>
  </si>
  <si>
    <t>(42) 3222-1811</t>
  </si>
  <si>
    <t>danielle.schlumberger@pontagrossa.pr.gov.br</t>
  </si>
  <si>
    <t>Marcelo Vieira de Oliveira</t>
  </si>
  <si>
    <t>Marcelo Viera de Oliveria</t>
  </si>
  <si>
    <t>687.469.039-68</t>
  </si>
  <si>
    <t>Rua Antonio Ramos Alvim, 1350</t>
  </si>
  <si>
    <t>89211-460</t>
  </si>
  <si>
    <t>98841-6298</t>
  </si>
  <si>
    <t>marcelo.oliveira@gerdau.com.br</t>
  </si>
  <si>
    <t>9 8841-6298</t>
  </si>
  <si>
    <t>Edgar Paulo Mueller Neto ME</t>
  </si>
  <si>
    <t>Fundação Cultural de Camboriú</t>
  </si>
  <si>
    <t xml:space="preserve">Rua Hercilio Zuchi, 160 </t>
  </si>
  <si>
    <t>18/1599</t>
  </si>
  <si>
    <t>18/1600</t>
  </si>
  <si>
    <t>18/1601</t>
  </si>
  <si>
    <t>Fundação Municipal de Cultura - Ponta Grossa</t>
  </si>
  <si>
    <t>17.443.793/0001-16</t>
  </si>
  <si>
    <t>Rua Julia Wanderley, 936</t>
  </si>
  <si>
    <t>84.010-170</t>
  </si>
  <si>
    <t>(48) 99667-6394 / 3393-9500</t>
  </si>
  <si>
    <t>Ilumisul Soluções Urbanas e Luminotecnica LTDA</t>
  </si>
  <si>
    <t xml:space="preserve">Guilherme </t>
  </si>
  <si>
    <t xml:space="preserve">guilherme.guedes@ilumisul.com </t>
  </si>
  <si>
    <t>geraldoguedes@ilumisul.com</t>
  </si>
  <si>
    <t>(21) 2544-0111</t>
  </si>
  <si>
    <t>Ventura Shopping</t>
  </si>
  <si>
    <t>30.248.485/0001-06</t>
  </si>
  <si>
    <t>Rua Itacolomi, 292</t>
  </si>
  <si>
    <t>81.070-050</t>
  </si>
  <si>
    <t>daniela@venturashopping.com.br</t>
  </si>
  <si>
    <t>(42) 3901-1598</t>
  </si>
  <si>
    <t>Elo macedo &lt;elocremma@gmail.com&gt;</t>
  </si>
  <si>
    <t>Elo Macedo</t>
  </si>
  <si>
    <t>Município de Navegantes</t>
  </si>
  <si>
    <t>Rua João Emílio, 100</t>
  </si>
  <si>
    <t>(47) 9 9948-9603</t>
  </si>
  <si>
    <t>sergio.souza@navegantes.sc.gov.br</t>
  </si>
  <si>
    <t>financeiro@mercolux-sc.com.br</t>
  </si>
  <si>
    <t>Coelho gigante, produzido em estrutura metálica, mangueira luminosa e preenchimento com lâmpadas de LED</t>
  </si>
  <si>
    <t>PAR01P</t>
  </si>
  <si>
    <t>Coelho pequeno, produzido em estrutura metálica, mangueira luminosa e preenchimento com lâmpadas de LED</t>
  </si>
  <si>
    <t>PAR01G</t>
  </si>
  <si>
    <t>MP003U</t>
  </si>
  <si>
    <t>STB016U</t>
  </si>
  <si>
    <t>PFG02AZ</t>
  </si>
  <si>
    <t>PFG02RS</t>
  </si>
  <si>
    <t>PFG09AZ</t>
  </si>
  <si>
    <t>PFG09RS</t>
  </si>
  <si>
    <t>PFG13AZ</t>
  </si>
  <si>
    <t>Coelho com bermuda azul (pintura), c/ cesto, produzido em fibra de vidro</t>
  </si>
  <si>
    <t>Coelho com blusa azul (pintura), c/ carrinho e 2 ovos P, produzido em fibra de vidro</t>
  </si>
  <si>
    <t>Coelha com blusa rosa (pintura), c/ carrinho e 2 ovos P, produzida em fibra de vidro</t>
  </si>
  <si>
    <t>PFG13RS</t>
  </si>
  <si>
    <t>PFG14</t>
  </si>
  <si>
    <t>PFG15</t>
  </si>
  <si>
    <t>Mini Jardim com coelho e ovinhos, produzido em fibra de vidro</t>
  </si>
  <si>
    <t>PFG16</t>
  </si>
  <si>
    <t>Meia cenoura, produzida em fibra de vidro</t>
  </si>
  <si>
    <t>PFG17</t>
  </si>
  <si>
    <t>PFG03BPAM</t>
  </si>
  <si>
    <t>PFG03BPAZ</t>
  </si>
  <si>
    <t>Ovo de páscoa na cor amarela com bolinhas brancas, produzido em fibra de vidro</t>
  </si>
  <si>
    <t>Ovo de páscoa na cor azul com bolinhas brancas, produzido em fibra de vidro</t>
  </si>
  <si>
    <t>PFG03BPRS</t>
  </si>
  <si>
    <t>Ovo de páscoa na cor rosa com bolinhas brancas, produzido em fibra de vidro</t>
  </si>
  <si>
    <t>PFG03BPVD</t>
  </si>
  <si>
    <t>Ovo de páscoa na cor verde com bolinhas brancas, produzido em fibra de vidro</t>
  </si>
  <si>
    <t>PFG03BPVM</t>
  </si>
  <si>
    <t>Ovo de páscoa na cor vermelha com bolinhas brancas, produzido em fibra de vidro</t>
  </si>
  <si>
    <t>PFG03BPLJ</t>
  </si>
  <si>
    <t>Ovo de páscoa na cor laranja com bolinhas brancas, produzido em fibra de vidro</t>
  </si>
  <si>
    <t>PFG03BMAM</t>
  </si>
  <si>
    <t>PFG03BMAZ</t>
  </si>
  <si>
    <t>PFG03BMRS</t>
  </si>
  <si>
    <t>PFG03BMVD</t>
  </si>
  <si>
    <t>PFG03BMVM</t>
  </si>
  <si>
    <t>PFG03BGAM</t>
  </si>
  <si>
    <t>PFG03BGAZ</t>
  </si>
  <si>
    <t>PFG03BGRS</t>
  </si>
  <si>
    <t>PFG03BGVD</t>
  </si>
  <si>
    <t>PFG03BGVM</t>
  </si>
  <si>
    <t>PFG03BGLJ</t>
  </si>
  <si>
    <t>PFG03PPAM</t>
  </si>
  <si>
    <t>PFG03PPAZ</t>
  </si>
  <si>
    <t>PFG03PPRS</t>
  </si>
  <si>
    <t>PFG03PPVD</t>
  </si>
  <si>
    <t>PFG03PPVM</t>
  </si>
  <si>
    <t>PFG03PPLJ</t>
  </si>
  <si>
    <t>Ovo de páscoa na cor amarela com pegadas brancas, produzido em fibra de vidro</t>
  </si>
  <si>
    <t>Ovo de páscoa na cor azul com pegadas brancas, produzido em fibra de vidro</t>
  </si>
  <si>
    <t>Ovo de páscoa na cor rosa com pegadas brancas, produzido em fibra de vidro</t>
  </si>
  <si>
    <t>Ovo de páscoa na cor verde com pegadas brancas, produzido em fibra de vidro</t>
  </si>
  <si>
    <t>Ovo de páscoa na cor vermelha com pegadas brancas, produzido em fibra de vidro</t>
  </si>
  <si>
    <t>Ovo de páscoa na cor laranja com pegadas brancas, produzido em fibra de vidro</t>
  </si>
  <si>
    <t>PFG03PMAM</t>
  </si>
  <si>
    <t>PFG03PMAZ</t>
  </si>
  <si>
    <t>PFG03PMRS</t>
  </si>
  <si>
    <t>PFG03PMVD</t>
  </si>
  <si>
    <t>PFG03PMVM</t>
  </si>
  <si>
    <t>PFG03PMLJ</t>
  </si>
  <si>
    <t>PFG03PGAM</t>
  </si>
  <si>
    <t>PFG03PGAZ</t>
  </si>
  <si>
    <t>PFG03PGRS</t>
  </si>
  <si>
    <t>PFG03PGVD</t>
  </si>
  <si>
    <t>PFG03PGVM</t>
  </si>
  <si>
    <t>PFG03PGLJ</t>
  </si>
  <si>
    <t>PFG03BMLJ</t>
  </si>
  <si>
    <t>MDC02</t>
  </si>
  <si>
    <t>MDC03</t>
  </si>
  <si>
    <t>Carrinho de madeira com ovos coloridos</t>
  </si>
  <si>
    <t>Carrinho de madeira com rodas em fibra de vidro</t>
  </si>
  <si>
    <t>PA06G</t>
  </si>
  <si>
    <t>PA07G</t>
  </si>
  <si>
    <t>PAR02PAM</t>
  </si>
  <si>
    <t>PAR02PVM</t>
  </si>
  <si>
    <t>PAR02GVM</t>
  </si>
  <si>
    <t xml:space="preserve">Ovo pequeno, produzido em estrutura metálica, mangueira luminosa e preenchimento do laço com lâmpadas de LED amarelo </t>
  </si>
  <si>
    <t>Ovo pequeno, produzido em estrutura metálica, mangueira luminosa e preenchimento do laço com lâmpadas de LED vermelho</t>
  </si>
  <si>
    <t>Ovo gigante, produzido em estrutura metálica, mangueira luminosa e preenchimento do laço com lâmpadas de LED vermelho</t>
  </si>
  <si>
    <t>PAR02GVD</t>
  </si>
  <si>
    <t>Ovo gigante, produzido em estrutura metálica, mangueira luminosa e preenchimento do laço com lâmpadas de LED verde</t>
  </si>
  <si>
    <t>Coelho c/ Cenoura, produzido em PVC com impressão digital em face única</t>
  </si>
  <si>
    <t>Coelho Ovo, produzido em PVC com impressão digital em face única</t>
  </si>
  <si>
    <t>Coelho Cesta, produzido em PVC com impressão digital em face única</t>
  </si>
  <si>
    <t>Coelho Ovo escondido, produzido PVC com impressão digital em face única</t>
  </si>
  <si>
    <t>Coelho c/ Ovos, produzido em PVC com impressão digital em face única</t>
  </si>
  <si>
    <t>Conjunto de Ovos, produzido em PVC com impressão digital em face única</t>
  </si>
  <si>
    <t>Coelho espiando, produzido em PVC com impressão digital em face única</t>
  </si>
  <si>
    <t>Bengala P, produzido em PVC com impressão digital em face única</t>
  </si>
  <si>
    <t>Bengala M, produzido em PVC com impressão digital em face única</t>
  </si>
  <si>
    <t>Bolacha Baunilha, produzido em PVC com impressão digital em face única</t>
  </si>
  <si>
    <t>Bolacha chocolate, produzido em PVC com impressão digital em face única</t>
  </si>
  <si>
    <t>Pirulito P, produzido em PVC com impressão digital em face única</t>
  </si>
  <si>
    <t>Pirulito M, produzido em PVC com impressão digital em face única</t>
  </si>
  <si>
    <t>Casa Cogumelo de chocolate c/ confetes, produzida em fibra de vidro</t>
  </si>
  <si>
    <t>P2D13F</t>
  </si>
  <si>
    <t>P2D13T</t>
  </si>
  <si>
    <t>Placa "Feliz Páscoa", produzida em PVC com impressão digital em face única</t>
  </si>
  <si>
    <t>Placa "Toca do Coelho", produzida em PVC com impressão digital em face única</t>
  </si>
  <si>
    <t>P2D14</t>
  </si>
  <si>
    <t>P2D15</t>
  </si>
  <si>
    <t>P2D16</t>
  </si>
  <si>
    <t>P2D17</t>
  </si>
  <si>
    <t>Coelho acenando, produzido em PVC com impressão digital em face única</t>
  </si>
  <si>
    <t>Coelha com Ovo, produzida em PVC com impressão digital em face única</t>
  </si>
  <si>
    <t>Coelho Sentado no Ovo, produzido em PVC com impressão digital em face única</t>
  </si>
  <si>
    <t>Coelho com Cesta de Ovos, produzido em PVC com impressão digital em face única</t>
  </si>
  <si>
    <t>PFG18</t>
  </si>
  <si>
    <t>Cenoura inteira, produzida em fibra de vidro</t>
  </si>
  <si>
    <t>PA06M</t>
  </si>
  <si>
    <t>PA07M</t>
  </si>
  <si>
    <t>Coelha com bermuda rosa (pintura), c/ cesto, produzida em fibra de vidro</t>
  </si>
  <si>
    <t>Coelho com Cenoura e bermuda azul (pintura), produzido em fibra de vidro</t>
  </si>
  <si>
    <t>Coelha com Cenoura e bermuda rosa (pintura), produzida em fibra de vidro</t>
  </si>
  <si>
    <t>PFG05</t>
  </si>
  <si>
    <t>Coelha com bermuda  (pintura), produzida em fibra de vidro</t>
  </si>
  <si>
    <t>LEF01VMC</t>
  </si>
  <si>
    <t>Conjunto com 100 LEDs, na cor vermelha + flashing branco, fio cristal cermelho - 220V</t>
  </si>
  <si>
    <t>Av. Nereu Ramos, 3855 - Box 121</t>
  </si>
  <si>
    <t>81.386.567/0003-01</t>
  </si>
  <si>
    <t>karenvenzon@gmail.com</t>
  </si>
  <si>
    <t>Rua Piratuba, 1055</t>
  </si>
  <si>
    <t>89.221-596</t>
  </si>
  <si>
    <t>(47) 3145-2500</t>
  </si>
  <si>
    <t>Transporte próprio (cliente)</t>
  </si>
  <si>
    <t>Entregue pela LF/SD</t>
  </si>
  <si>
    <t>RV decorações</t>
  </si>
  <si>
    <t>Carvalho &amp; Carvalho Decorações e Eventos LTDA</t>
  </si>
  <si>
    <t>Av. Dr. Luiz Teixeira Mendes, 3096</t>
  </si>
  <si>
    <t>87.0015-0001</t>
  </si>
  <si>
    <t>(44) 9 9955-6071</t>
  </si>
  <si>
    <t>rvdecoracoesmaringa1@hotmail.com</t>
  </si>
  <si>
    <t>(44)9 9955-6071</t>
  </si>
  <si>
    <t>31.561.462/0001-01</t>
  </si>
  <si>
    <t>Associação para o Fundo de Promoções do Porto Belo Outlet Premium</t>
  </si>
  <si>
    <t>30.155.590/0001-92</t>
  </si>
  <si>
    <t>Rod. BR 101, S/N KM 159</t>
  </si>
  <si>
    <t>Santa Luiza</t>
  </si>
  <si>
    <t>88210-000</t>
  </si>
  <si>
    <t>Transformador 220v AC- 24AC (14W)</t>
  </si>
  <si>
    <t>Endereço</t>
  </si>
  <si>
    <t>R. Tabatinga, 859 - Iririu - CEP 89224-051</t>
  </si>
  <si>
    <t>R. Jorge Mayerle, 131 - Nova Brasilia - CEP 89213-310</t>
  </si>
  <si>
    <t>R. Prof. Alfredo Moreira, 1128 - Jardim Iririú - CEP 89224-045</t>
  </si>
  <si>
    <t>LANÇ. 2019</t>
  </si>
  <si>
    <t>AR249</t>
  </si>
  <si>
    <t>AR2415</t>
  </si>
  <si>
    <t>AR2420</t>
  </si>
  <si>
    <t>ARB01PAM</t>
  </si>
  <si>
    <t>ARB01MAM</t>
  </si>
  <si>
    <t>ARB01PVM</t>
  </si>
  <si>
    <t>ARB01MVM</t>
  </si>
  <si>
    <t>ARB02P</t>
  </si>
  <si>
    <t>ARB02M</t>
  </si>
  <si>
    <t>ARB03P</t>
  </si>
  <si>
    <t>ARB03M</t>
  </si>
  <si>
    <t xml:space="preserve">Presente bidimensional aramado, produzido em estrutura metálica, mangueira luminosa e conjunto de LED </t>
  </si>
  <si>
    <t>ARG09G</t>
  </si>
  <si>
    <t>ARG09M</t>
  </si>
  <si>
    <t>Boneco de Neve aramado, produzido em estrutura metálica, mangueira luminosa e preenchimento com lâmpadas de LED</t>
  </si>
  <si>
    <t>GR80</t>
  </si>
  <si>
    <t>LANÇ.2019</t>
  </si>
  <si>
    <t>GR80S</t>
  </si>
  <si>
    <t>GR80L</t>
  </si>
  <si>
    <t>GR80M</t>
  </si>
  <si>
    <t>GR80SM</t>
  </si>
  <si>
    <t>Flor produzida em estrutura metálica e mangueira luminosa</t>
  </si>
  <si>
    <t>Flor produzida em estrutura metálica, mangueira luminosa incandescente e aplicação de strobo</t>
  </si>
  <si>
    <t>Flor produzida em estrutura metálica e mangueira luminosa de LED</t>
  </si>
  <si>
    <t>Flor produzida em estrutura metálica, mangueira luminosa incandescente e mangueira de LED com movimentos</t>
  </si>
  <si>
    <t>Flor produzida em estrutura metálica, mangueira luminosa incandescente, mangueira de LED com movimentos e strobo</t>
  </si>
  <si>
    <t>PT54</t>
  </si>
  <si>
    <t>Fogos de artifício tamanho P, com movimentos em sequencial, produzido em estrutura metálica, mangueira luminosa e conjuntos de LED</t>
  </si>
  <si>
    <t>PT55</t>
  </si>
  <si>
    <t>Bolas com pingente e estrelas produzida em estrutura metálica e mangueira luminosa incandescente</t>
  </si>
  <si>
    <t>PT55S</t>
  </si>
  <si>
    <t>PT55M</t>
  </si>
  <si>
    <t>PT55SM</t>
  </si>
  <si>
    <t>PT55L</t>
  </si>
  <si>
    <t>Bolas com pingente e estrelas produzida em estrutura metálica, mangueira luminosa incandescente e aplicação de strobo</t>
  </si>
  <si>
    <t>Bolas com pingente e estrelas produzida em estrutura metálica e mangueira luminosa de LED</t>
  </si>
  <si>
    <t>Bolas com pingente e estrelas produzida em estrutura metálica, mangueira luminosa incandescente mangueira de LED com movimento</t>
  </si>
  <si>
    <t>Bolas com pingente e estrelas produzida em estrutura metálica, mangueira luminosa incandescente, mangueira de LED com movimento e aplicação de strobo</t>
  </si>
  <si>
    <t>PT56</t>
  </si>
  <si>
    <t>PT56S</t>
  </si>
  <si>
    <t>PT56M</t>
  </si>
  <si>
    <t>PT56SM</t>
  </si>
  <si>
    <t>Arabescos com floral produzido em estrutura metálica e mangueira luminosa incandescente</t>
  </si>
  <si>
    <t>Arabescos com floral produzido em estrutura metálica, mangueira luminosa incandescente e aplicação de strobo</t>
  </si>
  <si>
    <t>Arabescos com floral produzido em estrutura metálica e mangueira luminosa de LED</t>
  </si>
  <si>
    <t>Arabescos com floral produzido em estrutura metálica, mangueira luminosa incandescente e mangueira de LED com movimento</t>
  </si>
  <si>
    <t>Arabescos com floral produzido em estrutura metálica, mangueira luminosa incandescente, mangueira de LED com movimento e strobo</t>
  </si>
  <si>
    <t>PT57</t>
  </si>
  <si>
    <t>PT57S</t>
  </si>
  <si>
    <t>PT57L</t>
  </si>
  <si>
    <t>PT57M</t>
  </si>
  <si>
    <t>PT57SM</t>
  </si>
  <si>
    <t xml:space="preserve">Floral produzido em estrutura metálica e mangueira luminosa incandescente </t>
  </si>
  <si>
    <t>Floral produzido em estrutura metálica, mangueira luminosa incandescente e aplicação de strobo</t>
  </si>
  <si>
    <t>Floral produzido em estrutura metálica e mangueira luminosa de LED</t>
  </si>
  <si>
    <t>Floral produzido em estrutura metálica, mangueira luminosa incandescente e mangueira de LED com movimento</t>
  </si>
  <si>
    <t>Floral produzido em estrutura metálica, mangueira luminosa incandescente, mangueira de LED com movimento e aplicação de strobo</t>
  </si>
  <si>
    <t>PT58</t>
  </si>
  <si>
    <t>PT58S</t>
  </si>
  <si>
    <t>PT59</t>
  </si>
  <si>
    <t>PT59S</t>
  </si>
  <si>
    <t>PT59M</t>
  </si>
  <si>
    <t>PT59L</t>
  </si>
  <si>
    <t>PT59SM</t>
  </si>
  <si>
    <t>Cometa produzido em estrutura metálica e mangueira luminosa incandescente</t>
  </si>
  <si>
    <t>Cometa produzido em estrutura metálica, mangueira luminosa incandescente e aplicação de strobo</t>
  </si>
  <si>
    <t>Cometa produzido em estrutura metálica e mangueira luminosa de LED</t>
  </si>
  <si>
    <t>Cometa produzido em estrutura metálica, mangueira luminosa incandescente e mangueira de LED com movimento</t>
  </si>
  <si>
    <t>Cometa produzido em estrutura metálica, mangueira luminosa incandescente, mangueira de LED com movimento e aplicação de strobo</t>
  </si>
  <si>
    <t>FX41</t>
  </si>
  <si>
    <t>Arabesco com floral produzido em estrutura metálica e mangueira luminosa incandescente</t>
  </si>
  <si>
    <t>FX41S</t>
  </si>
  <si>
    <t>FX41L</t>
  </si>
  <si>
    <t>FX41M</t>
  </si>
  <si>
    <t>FX41SM</t>
  </si>
  <si>
    <t>FX41C</t>
  </si>
  <si>
    <t>Arabesco com floral produzido em estrutura metálica, mangueira luminosa incandescente e aplicação de strobo</t>
  </si>
  <si>
    <t>Arabesco com floral produzido em estrutura metálica e mangueira luminosa de LED</t>
  </si>
  <si>
    <t>Arabesco com floral produzido em estrutura metálica, mangueira luminosa incandescente mangueira de LED com movimento</t>
  </si>
  <si>
    <t>Arabesco com floral produzido em estrutura metálica, mangueira luminosa incandescente, mangueira de LED com movimento e aplicação de strobo</t>
  </si>
  <si>
    <t>Arabesco com floral produzido em estrutura metálica, mangueira luminosa incandescente e preenchimento com conjunto de LED</t>
  </si>
  <si>
    <t>FX42</t>
  </si>
  <si>
    <t>FX42S</t>
  </si>
  <si>
    <t>FX42M</t>
  </si>
  <si>
    <t>FX42L</t>
  </si>
  <si>
    <t>FX42SM</t>
  </si>
  <si>
    <t>FX42C</t>
  </si>
  <si>
    <t>Flor produzida em estrutura metálica e mangueira luminosa incandescente</t>
  </si>
  <si>
    <t>Flor produzida em estrutura metálica, mangueira luminosa incandescente e mangueira de LED com movimento</t>
  </si>
  <si>
    <t>Flor produzida em estrutura metálica, mangueira luminosa incandescente, mangueira de LED com movimento e aplicação de strobo</t>
  </si>
  <si>
    <t xml:space="preserve">Flor produzida em estrutura metálica, mangueira luminosa incandescente e preenchimento com conjunto de LED </t>
  </si>
  <si>
    <t>FX43</t>
  </si>
  <si>
    <t>FX43S</t>
  </si>
  <si>
    <t>FX43L</t>
  </si>
  <si>
    <t>FX43M</t>
  </si>
  <si>
    <t>FX43SM</t>
  </si>
  <si>
    <t>FX43C</t>
  </si>
  <si>
    <t>Flor com arabescos produzida em estrutura metálica e mangueira luminosa incandescente</t>
  </si>
  <si>
    <t>Flor com arabescos produzida em estrutura metálica, mangueira luminosa incandescente e aplicação de strobo</t>
  </si>
  <si>
    <t>Flor com arabescos produzida em estrutura metálica e mangueira luminosa de LED</t>
  </si>
  <si>
    <t>Flor com arabescos produzida em estrutura metálica e mangueira luminosa de LED com movimento</t>
  </si>
  <si>
    <t>Flor com arabescos produzida em estrutura metálica, mangueira luminosa incandescente, mangueira de LED com movimento e aplicação de strobo</t>
  </si>
  <si>
    <t>Flor com arabescos produzida em estrutura metálica, mangueira luminosa incandescente e preenchimento com conjunto de LED</t>
  </si>
  <si>
    <t>FX44P</t>
  </si>
  <si>
    <t>FX44PS</t>
  </si>
  <si>
    <t>FX44PL</t>
  </si>
  <si>
    <t>FX44PM</t>
  </si>
  <si>
    <t>FX44PSM</t>
  </si>
  <si>
    <t>FX44PC</t>
  </si>
  <si>
    <t>Conjunto de arabescos com floral,  produzida em estrutura metálica e mangueira luminosa incandescente</t>
  </si>
  <si>
    <t>Conjunto de arabescos com floral,  produzida em estrutura metálica, mangueira luminosa incandescente e aplicação de strobo</t>
  </si>
  <si>
    <t>Conjunto de arabescos com floral,  produzida em estrutura metálica, mangueira luminosa de LED</t>
  </si>
  <si>
    <t>Conjunto de arabescos com floral,  produzida em estrutura metálica, mangueira luminosa incandescente, mangueira de LED com movimento e aplicação de strobo</t>
  </si>
  <si>
    <t>Conjunto de arabescos com floral,  produzida em estrutura metálica, mangueira luminosa incandescente e mangueira de LED com movimento</t>
  </si>
  <si>
    <t>Conjunto de arabescos com floral,  produzida em estrutura metálica, mangueira luminosa incandescente e preenchimento com conjunto de LED</t>
  </si>
  <si>
    <t>FX44M</t>
  </si>
  <si>
    <t>FX44MS</t>
  </si>
  <si>
    <t>FX44ML</t>
  </si>
  <si>
    <t>FX44MM</t>
  </si>
  <si>
    <t>FX44MSM</t>
  </si>
  <si>
    <t>FX44MC</t>
  </si>
  <si>
    <t>FX45P</t>
  </si>
  <si>
    <t>FX45PS</t>
  </si>
  <si>
    <t>FX45PL</t>
  </si>
  <si>
    <t>FX45PM</t>
  </si>
  <si>
    <t>FX45PSM</t>
  </si>
  <si>
    <t>FX45PC</t>
  </si>
  <si>
    <t>Guirlanda produzida em estrutura metálica e mangueira luminosa incandescente</t>
  </si>
  <si>
    <t>Guirlanda produzida em estrutura metálica, mangueira luminosa incandescente e aplicação de strobo</t>
  </si>
  <si>
    <t>Guirlanda produzida em estrutura metálica e mangueira luminosa de LED</t>
  </si>
  <si>
    <t>Guirlanda produzida em estrutura metálica, mangueira luminosa incandescente e mangueira de LED com movimento</t>
  </si>
  <si>
    <t>Guirlanda produzida em estrutura metálica, mangueira luminosa incandescente, magueira de LED com movimento e aplicação de strobo</t>
  </si>
  <si>
    <t>Guirlanda produzida em estrutura metálica, mangueira luminosa incandescente e preenchimento com conjunto de LED</t>
  </si>
  <si>
    <t>FX45M</t>
  </si>
  <si>
    <t>FX46PVM</t>
  </si>
  <si>
    <t>FX46MVM</t>
  </si>
  <si>
    <t>FX46PAZ</t>
  </si>
  <si>
    <t>FX46MAZ</t>
  </si>
  <si>
    <t>FX47P</t>
  </si>
  <si>
    <t>FX47M</t>
  </si>
  <si>
    <t>FX48P</t>
  </si>
  <si>
    <t>FX48M</t>
  </si>
  <si>
    <t>FX45MS</t>
  </si>
  <si>
    <t>FX45ML</t>
  </si>
  <si>
    <t>FX45MM</t>
  </si>
  <si>
    <t>FX45MSM</t>
  </si>
  <si>
    <t>FX45MC</t>
  </si>
  <si>
    <t>FX46PVMS</t>
  </si>
  <si>
    <t>FX46PVML</t>
  </si>
  <si>
    <t>FX46PVMM</t>
  </si>
  <si>
    <t>FX46PVMSM</t>
  </si>
  <si>
    <t>FX46PVMC</t>
  </si>
  <si>
    <t>Presente produzido em estrutura metálica e mangueira luminosa incandescente</t>
  </si>
  <si>
    <t>Presente produzido em estrutura metálica, mangueira luminosa incandescente e aplicação de strobo</t>
  </si>
  <si>
    <t>Presente produzido  em estrutura metálica e mangueira luminosa de LED</t>
  </si>
  <si>
    <t>Presente produzido  em estrutura metálica, mangueira luminosa incandescente e mangueira de LED com movimento</t>
  </si>
  <si>
    <t>Presente produzido  em estrutura metálica, mangueira luminosa incandescente, magueira de LED com movimento e aplicação de strobo</t>
  </si>
  <si>
    <t>Presente produzido  em estrutura metálica, mangueira luminosa incandescente e preenchimento com conjunto de LED</t>
  </si>
  <si>
    <t>FX46MVMS</t>
  </si>
  <si>
    <t>FX46MVML</t>
  </si>
  <si>
    <t>FX46MVMM</t>
  </si>
  <si>
    <t>FX46MVMSM</t>
  </si>
  <si>
    <t>FX46MVMC</t>
  </si>
  <si>
    <t>FX46PAZS</t>
  </si>
  <si>
    <t>FX46PAZL</t>
  </si>
  <si>
    <t>FX46PAZM</t>
  </si>
  <si>
    <t>FX46PAZSM</t>
  </si>
  <si>
    <t>FX46PAZC</t>
  </si>
  <si>
    <t>FX46MAZS</t>
  </si>
  <si>
    <t>FX46MAZL</t>
  </si>
  <si>
    <t>FX46MAZM</t>
  </si>
  <si>
    <t>FX46MAZSM</t>
  </si>
  <si>
    <t>FX46MAZC</t>
  </si>
  <si>
    <t>FX47PS</t>
  </si>
  <si>
    <t>FX47PL</t>
  </si>
  <si>
    <t>FX47PM</t>
  </si>
  <si>
    <t>FX47PSM</t>
  </si>
  <si>
    <t>FX47PC</t>
  </si>
  <si>
    <t>Bola com folhas produzida em estrutura metálica e mangueira luminosa incandescente</t>
  </si>
  <si>
    <t>Bola com folhas produzidaem estrutura metálica, mangueira luminosa incandescente e aplicação de strobo</t>
  </si>
  <si>
    <t>Bola com folhas produzida  em estrutura metálica e mangueira luminosa de LED</t>
  </si>
  <si>
    <t>Bola com folhas produzidaem estrutura metálica, mangueira luminosa incandescente e mangueira de LED com movimento</t>
  </si>
  <si>
    <t>Bola com folhas produzida em estrutura metálica, mangueira luminosa incandescente, magueira de LED com movimento e aplicação de strobo</t>
  </si>
  <si>
    <t>Bola com folhas produzida em estrutura metálica, mangueira luminosa incandescente e preenchimento com conjunto de LED</t>
  </si>
  <si>
    <t>FX47MS</t>
  </si>
  <si>
    <t>FX47ML</t>
  </si>
  <si>
    <t>FX47MM</t>
  </si>
  <si>
    <t>FX47MSM</t>
  </si>
  <si>
    <t>FX47MC</t>
  </si>
  <si>
    <t>Bola com folhas e arabescos produzida em estrutura metálica e mangueira luminosa incandescente</t>
  </si>
  <si>
    <t>Bola com folhas e arabescos produzida em estrutura metálica, mangueira luminosa incandescente e aplicação de strobo</t>
  </si>
  <si>
    <t>Bola com folhas e arabescos produzida  em estrutura metálica e mangueira luminosa de LED</t>
  </si>
  <si>
    <t>Bola com folhas e arabescos produzida em estrutura metálica, mangueira luminosa incandescente e mangueira de LED com movimento</t>
  </si>
  <si>
    <t>Bola com folhas e arabescos produzida em estrutura metálica, mangueira luminosa incandescente, magueira de LED com movimento e aplicação de strobo</t>
  </si>
  <si>
    <t>Bola com folhas e arabescos produzida em estrutura metálica, mangueira luminosa incandescente e preenchimento com conjunto de LED</t>
  </si>
  <si>
    <t>FX48PS</t>
  </si>
  <si>
    <t>FX48PL</t>
  </si>
  <si>
    <t>FX48PM</t>
  </si>
  <si>
    <t>FX48PSM</t>
  </si>
  <si>
    <t>FX48PC</t>
  </si>
  <si>
    <t>FX48MS</t>
  </si>
  <si>
    <t>FX48ML</t>
  </si>
  <si>
    <t>FX48MM</t>
  </si>
  <si>
    <t>FX48MSM</t>
  </si>
  <si>
    <t>FX48MC</t>
  </si>
  <si>
    <t>FG37T</t>
  </si>
  <si>
    <t>Boneco de chumbo Grande com tambor , produzido em fibra de vidro, pintura vermelho e preto</t>
  </si>
  <si>
    <t>FG37TAZ</t>
  </si>
  <si>
    <t>Boneco de chumbo Grande com tambor , produzido em fibra de vidro, pintura azul e branco</t>
  </si>
  <si>
    <t>FG142</t>
  </si>
  <si>
    <t>Caixa de correio produzida em fibra de vidro</t>
  </si>
  <si>
    <t>GRD01M</t>
  </si>
  <si>
    <t>GRD01G</t>
  </si>
  <si>
    <t>FG87</t>
  </si>
  <si>
    <t>PT55C</t>
  </si>
  <si>
    <t>Bolas com pingente e estrelas produzida em estrutura metálica, mangueira luminosa incandescente e preenchimento com conjunto de LED</t>
  </si>
  <si>
    <t>PT56C</t>
  </si>
  <si>
    <t>Arabescos com floral produzido em estrutura metálica, mangueira luminosa incandescente  e preenchimento com conjunto de LED</t>
  </si>
  <si>
    <t>PT57C</t>
  </si>
  <si>
    <t>Floral produzido em estrutura metálica, mangueira luminosa incandescente  e preenchimento com conjunto de LED</t>
  </si>
  <si>
    <t>PT59C</t>
  </si>
  <si>
    <t>Cometa produzido em estrutura metálica, mangueira luminosa incandescente e preenchimento com conjunto de LED</t>
  </si>
  <si>
    <t>LANÇ.2020</t>
  </si>
  <si>
    <t>GR80C</t>
  </si>
  <si>
    <t>Flor produzida em estrutura metálica e mangueira luminosa. Preenchimento da figura com lâmpadas de LED</t>
  </si>
  <si>
    <t>PT56L</t>
  </si>
  <si>
    <t>Ramos secos, produzidos em estrutura metálica e conjuntos de LEDs branco morno fio transparente</t>
  </si>
  <si>
    <t>Ramos secos, produzidos em estrutura metálica e conjuntos de LEDs branco morno fio transparente. Aplicação de Strobos</t>
  </si>
  <si>
    <t>FX26G</t>
  </si>
  <si>
    <t>FX26GSM</t>
  </si>
  <si>
    <t>FX26GM</t>
  </si>
  <si>
    <t>FX26GS</t>
  </si>
  <si>
    <t>FX26GL</t>
  </si>
  <si>
    <t>FX27G</t>
  </si>
  <si>
    <t>FX27GSM</t>
  </si>
  <si>
    <t>FX27GM</t>
  </si>
  <si>
    <t>FX27GS</t>
  </si>
  <si>
    <t>FX27GL</t>
  </si>
  <si>
    <t>CONSULTAR</t>
  </si>
  <si>
    <t>AR244</t>
  </si>
  <si>
    <t>AR245</t>
  </si>
  <si>
    <t>AR247</t>
  </si>
  <si>
    <t xml:space="preserve">Bola com arabescos,  bidimensional aramada, produzida em estrutura metálica, mangueira luminosa e conjunto de LED </t>
  </si>
  <si>
    <t xml:space="preserve">Bola  com folhas, bidimensional aramada, produzida em estrutura metálica, mangueira luminosa e conjunto de LED </t>
  </si>
  <si>
    <t>loc. 65%</t>
  </si>
  <si>
    <t>FG131GL</t>
  </si>
  <si>
    <t>Ho Ho Ho, letreiro produzido em fibra de vidro com aplicação de glitter/brocal</t>
  </si>
  <si>
    <t>FT25</t>
  </si>
  <si>
    <t>Metros de festão aramado de 0,25m</t>
  </si>
  <si>
    <t>FT20</t>
  </si>
  <si>
    <t>Metros de festão aramado de 0,20m</t>
  </si>
  <si>
    <t>FT28</t>
  </si>
  <si>
    <t>Metros de festão aramado de 0,28m</t>
  </si>
  <si>
    <t>FTFUG10</t>
  </si>
  <si>
    <t>Metros de Festão fugiron verde 10cm</t>
  </si>
  <si>
    <t>19/1602</t>
  </si>
  <si>
    <t>Arquitrama Feiras e Exposições LTDA</t>
  </si>
  <si>
    <t>Thiago Zanettin</t>
  </si>
  <si>
    <t>Planejamento</t>
  </si>
  <si>
    <t>43.226.125/0001-47</t>
  </si>
  <si>
    <t>110.354.065.111</t>
  </si>
  <si>
    <t>Rua Domingos Paiva, 72/84</t>
  </si>
  <si>
    <t>03.043-070</t>
  </si>
  <si>
    <t>11 32-074233</t>
  </si>
  <si>
    <t>planejamento@arquitrama.com.br</t>
  </si>
  <si>
    <t>Rossini Guarrieiro Jr.</t>
  </si>
  <si>
    <t>compras@arquitrama.com.br</t>
  </si>
  <si>
    <t>11 3277-0303</t>
  </si>
  <si>
    <t>19/1603</t>
  </si>
  <si>
    <t>19/1604</t>
  </si>
  <si>
    <t>19/1605</t>
  </si>
  <si>
    <t>19/1606</t>
  </si>
  <si>
    <t>19/1607</t>
  </si>
  <si>
    <t>19/1608</t>
  </si>
  <si>
    <t>19/1609</t>
  </si>
  <si>
    <t>19/1610</t>
  </si>
  <si>
    <t>19/1611</t>
  </si>
  <si>
    <t>19/1612</t>
  </si>
  <si>
    <t>19/1613</t>
  </si>
  <si>
    <t>19/1614</t>
  </si>
  <si>
    <t>19/1615</t>
  </si>
  <si>
    <t>19/1616</t>
  </si>
  <si>
    <t>19/1617</t>
  </si>
  <si>
    <t>19/1618</t>
  </si>
  <si>
    <t>19/1619</t>
  </si>
  <si>
    <t>19/1620</t>
  </si>
  <si>
    <t>19/1621</t>
  </si>
  <si>
    <t>19/1622</t>
  </si>
  <si>
    <t>19/1623</t>
  </si>
  <si>
    <t>19/1624</t>
  </si>
  <si>
    <t>19/1625</t>
  </si>
  <si>
    <t>19/1626</t>
  </si>
  <si>
    <t>GSW - Utensílios LTDA</t>
  </si>
  <si>
    <t>02.826.866/0002-62</t>
  </si>
  <si>
    <t>043/0147430</t>
  </si>
  <si>
    <t>Av. Presidente Vargas, 1336</t>
  </si>
  <si>
    <t>Esteio</t>
  </si>
  <si>
    <t>93250-000</t>
  </si>
  <si>
    <t>(51) 9 9715-6573</t>
  </si>
  <si>
    <t>AR2412</t>
  </si>
  <si>
    <t>AR249E</t>
  </si>
  <si>
    <t>Pinheiro de luz, produzido em estrutura metálica com pintura branca e lâmpadas de LED. Com alternância de cores</t>
  </si>
  <si>
    <t>LE36BC</t>
  </si>
  <si>
    <t>Refletor de LED 100W de potência 9500 lumens. Cor Amarelo</t>
  </si>
  <si>
    <t>Refletor de LED 100W de potência 9500 lumens. Cor Rosa</t>
  </si>
  <si>
    <t>Refletor de LED 100W de potência 9500 lumens. Cor Azul</t>
  </si>
  <si>
    <t>Refletor de LED 100W de potência 9500 lumens. Cor Verde</t>
  </si>
  <si>
    <t>Refletor de LED 100W de potência 9500 lumens. Cor Branco</t>
  </si>
  <si>
    <t>LE36AM</t>
  </si>
  <si>
    <t>LE36AZ</t>
  </si>
  <si>
    <t>LE36VD</t>
  </si>
  <si>
    <t>GR02CS</t>
  </si>
  <si>
    <t>Chuva de estrelas produzida em estrutura metálica e mangueira luminosa.  Preenchimento da figura com lâmpadas de LED. Aplicação de strobos.</t>
  </si>
  <si>
    <t>GR03CS</t>
  </si>
  <si>
    <t>Papai Noel produzido em estrutura metálica e mangueira luminosa.  Preenchimento da figura com lâmpadas de LED. Aplicação de Strobos</t>
  </si>
  <si>
    <t>GR04CS</t>
  </si>
  <si>
    <t>Cometas entrelaçados produzido em estrutura metálica e mangueira luminosa.  Preenchimento da figura com lâmpadas de LED. Aplicação de Strobos</t>
  </si>
  <si>
    <t>GR05CS</t>
  </si>
  <si>
    <t>Sinos produzidos em estrutura metálica e mangueira luminosa.  Preenchimento da figura com lâmpadas de LED.  Aplicação de Strobos</t>
  </si>
  <si>
    <t>GR06CS</t>
  </si>
  <si>
    <t>Cordão com bolas produzido em estrutura metálica e mangueira luminosa.  Preenchimento da figura com lâmpadas de LED. Aplicação de Strobos</t>
  </si>
  <si>
    <t>GR07CS</t>
  </si>
  <si>
    <t>Anjo com trombeta produzido em estrutura metálica e mangueira luminosa.  Preenchimento da figura com lâmpadas de LED. Aplicação de Strobos</t>
  </si>
  <si>
    <t>GR08CS</t>
  </si>
  <si>
    <t>Luminária com arabescos produzida em estrutura metálica e mangueira luminosa.  Preenchimento da figura com lâmpadas de LED. Aplicação de Strobos</t>
  </si>
  <si>
    <t>GR09CS</t>
  </si>
  <si>
    <t>Raios com estrelas produzidos em estrutura metálica e mangueira luminosa.  Preenchimento da figura com lâmpadas de LED.  Aplicação de Strobos</t>
  </si>
  <si>
    <t>GR10CS</t>
  </si>
  <si>
    <t xml:space="preserve">  </t>
  </si>
  <si>
    <t>GR11CS</t>
  </si>
  <si>
    <t>Estrelas com arabescos produzidas em estrutura metálica e mangueira luminosa.  Preenchimento da figura com lâmpadas de LED. Aplicação de Strobos</t>
  </si>
  <si>
    <t>GR12CS</t>
  </si>
  <si>
    <t>Lua e estrelas produzidas em estrutura metálica e mangueira luminosa.  Preenchimento da figura com lâmpadas de LED. Aplicação de Strobos</t>
  </si>
  <si>
    <t>GR13CS</t>
  </si>
  <si>
    <t>Pinheiro com estrelas produzido em estrutura metálica e mangueira luminosa.  Preenchimento da figura com lâmpadas de LED. Aplicação de Strobos</t>
  </si>
  <si>
    <t>GR14CS</t>
  </si>
  <si>
    <t>Estrela com arabescos produzida em estrutura metálica e mangueira luminosa.  Preenchimento da figura com lâmpadas de LED. Aplicação de Strobos</t>
  </si>
  <si>
    <t>GR16CS</t>
  </si>
  <si>
    <t>GR17CS</t>
  </si>
  <si>
    <t>Arabescos produzidos em estrutura metálica e mangueira luminosa.  Preenchimento da figura com lâmpadas de LED. Aplicação de Strobos</t>
  </si>
  <si>
    <t>GR18CS</t>
  </si>
  <si>
    <t>GR19CS</t>
  </si>
  <si>
    <t>Raios com estrelas produzidos em estrutura metálica e mangueira luminosa.  Preenchimento da figura com lâmpadas de LED. Aplicação de Strobos</t>
  </si>
  <si>
    <t>GR20CS</t>
  </si>
  <si>
    <t>Cometa produzido em estrutura metálica e mangueira luminosa.  Preenchimento da figura com lâmpadas de LED. Aplicação de Strobos</t>
  </si>
  <si>
    <t>GR21CS</t>
  </si>
  <si>
    <t>GR22CS</t>
  </si>
  <si>
    <t>Conjunto de três estrelas produzido em estrutura metálica e mangueira luminosa.  Preenchimento da figura com lâmpadas de LED. Aplicação de Strobos</t>
  </si>
  <si>
    <t>GR25CS</t>
  </si>
  <si>
    <t>Estrela dupla de oito pontas produzida em estrutura metálica e mangueira luminosa.  Preenchimento da figura com lâmpadas de LED. Aplicação de Strobos</t>
  </si>
  <si>
    <t>GR26CS</t>
  </si>
  <si>
    <t>Estrela dupla de cinco pontas produzida em estrutura metálica e mangueira luminosa.  Preenchimento da figura com lâmpadas de LED. Aplicação de Strobos</t>
  </si>
  <si>
    <t>GR27CS</t>
  </si>
  <si>
    <t>GR29CS</t>
  </si>
  <si>
    <t>Vela produzida em estrutura metálica e mangueira luminosa.  Preenchimento da figura com lâmpadas de LED. Aplicação de Strobos</t>
  </si>
  <si>
    <t>GR30CS</t>
  </si>
  <si>
    <t>Sino com laço produzido em estrutura metálica e mangueira luminosa.  Preenchimento da figura com lâmpadas de LED. Aplicação de Strobos</t>
  </si>
  <si>
    <t>GR31CS</t>
  </si>
  <si>
    <t>Conjunto de cinco estrelas produzido em estrutura metálica e mangueira luminosa.  Preenchimento da figura com lâmpadas de LED. Aplicação de Strobos</t>
  </si>
  <si>
    <t>GR32CS</t>
  </si>
  <si>
    <t>GR33CS</t>
  </si>
  <si>
    <t>Pomba com arabescos produzida em estrutura metálica e mangueira luminosa.  Preenchimento da figura com lâmpadas de LED. Aplicação de Strobos</t>
  </si>
  <si>
    <t>GR34CS</t>
  </si>
  <si>
    <t>Sino com folha produzido em estrutura metálica e mangueira luminosa.  Preenchimento da figura com lâmpadas de LED. Aplicação de Strobos</t>
  </si>
  <si>
    <t>GR38CS</t>
  </si>
  <si>
    <t>Fractales produzido em estrutura metálica e mangueira luminosa.  Preenchimento da figura com lâmpadas de LED. Aplicação de Strobos</t>
  </si>
  <si>
    <t>GR45CS</t>
  </si>
  <si>
    <t>Estrela com arabescos produzida em estrutura metálica, mangueira luminosa e estrela tridimensional em rotomoldagem. Preenchimento da figura com lâmpadas de LED. Aplicação de Strobos</t>
  </si>
  <si>
    <t>GR49CS</t>
  </si>
  <si>
    <t>Arabescos com folhas produzidos em estrutura metálica e mangueira luminosa. Preenchimento da figura com lâmpadas de LED. Aplicação de Strobos</t>
  </si>
  <si>
    <t>GR51CS</t>
  </si>
  <si>
    <t>Arabescos e bola com arabescos produzidos em estrutura metálica e mangueira luminosa.  Preenchimento da figura com lâmpadas de LED. Aplicação de Strobos</t>
  </si>
  <si>
    <t>GR52CS</t>
  </si>
  <si>
    <t>Arabescos e bola com estrelas produzidos em estrutura metálica e mangueira luminosa.  Preenchimento da figura com lâmpadas de LED. Aplicação de Strobos</t>
  </si>
  <si>
    <t>GR53CS</t>
  </si>
  <si>
    <t>Arabescos e bola produzidos em estrutura metálica e mangueira luminosa.  Preenchimento da figura com lâmpadas de LED. Aplicação de Strobos</t>
  </si>
  <si>
    <t>GR54CS</t>
  </si>
  <si>
    <t>Conjunto de estrelas com bola produzido em estrutura metálica e mangueira luminosa.  Preenchimento da figura com lâmpadas de LED. Aplicação de Strobos</t>
  </si>
  <si>
    <t>GR55CS</t>
  </si>
  <si>
    <t>GR56CS</t>
  </si>
  <si>
    <t>GR80CS</t>
  </si>
  <si>
    <t>Flor produzida em estrutura metálica e mangueira luminosa. Preenchimento da figura com lâmpadas de LED. Aplicação de Strobos</t>
  </si>
  <si>
    <t>GR74CS</t>
  </si>
  <si>
    <t>Arabescos com bolas produzidos em estrutura metálica e mangueira luminosa. Preenchimento da figura com lâmpadas de LED. Aplicação de Strobos</t>
  </si>
  <si>
    <t>GR70CS</t>
  </si>
  <si>
    <t>Castiçal produzido em estrutura metálica e mangueira luminosa incandescente. Preenchimento da figura com lâmpadas de LED. Aplicação de Strobos</t>
  </si>
  <si>
    <t>GR67CS</t>
  </si>
  <si>
    <t>Galhos secos com sino, produzido em estrutura metálica com pintura branca, mangueira luminosa incasdescente e lâmpadas de LED branca fio branco. Preenchimento com lâmpadas de LED. Aplicação de Strobos</t>
  </si>
  <si>
    <t>GR66CS</t>
  </si>
  <si>
    <t>Galhos secos com bolas, produzido em estrutura metálica com pintura branca, mangueira luminosa incasdescente e lâmpadas de LED branca fio branco. Preenchimento com lâmpadas de LED. Aplicação de Strobos</t>
  </si>
  <si>
    <t>GR62CS</t>
  </si>
  <si>
    <t>Pingente com arabescos produzido em estrutura metálica e mangueira luminosa.  Preenchimento da figura com lâmpadas de LED. Aplicação de Strobos</t>
  </si>
  <si>
    <t>GR61CS</t>
  </si>
  <si>
    <t>GR60CS</t>
  </si>
  <si>
    <t>GR57CS</t>
  </si>
  <si>
    <t xml:space="preserve">Bola com estrelas e arabescos produzido em estrutura metálica e mangueira luminosa.  Preenchimento da figura com lâmpadas de LED. </t>
  </si>
  <si>
    <t>GR58CS</t>
  </si>
  <si>
    <t xml:space="preserve">Bola com arabescos produzido em estrutura metálica e mangueira luminosa.  Preenchimento da figura com lâmpadas de LED. </t>
  </si>
  <si>
    <t>GR59CS</t>
  </si>
  <si>
    <t>Bola com arabescos produzido em estrutura metálica e mangueira luminosa.  Preenchimento da figura com lâmpadas de LED.  Aplicação de Strobos</t>
  </si>
  <si>
    <t>PT01CS</t>
  </si>
  <si>
    <t>Vela com enfeites produzida em estrutura metálica e mangueira luminosa. Preenchimento da figura com lâmpadas de LED.  Aplicação de Strobos</t>
  </si>
  <si>
    <t>PT02CS</t>
  </si>
  <si>
    <t>Papai Noel com sino e estrela produzido em estrutura metálica e mangueira luminosa. Preenchimento da figura com lâmpadas de LED.  Aplicação de Strobos</t>
  </si>
  <si>
    <t>PT03CS</t>
  </si>
  <si>
    <t>Raios e estrelas produzida em estrutura metálica e mangueira luminosa. Preenchimento da figura com lâmpadas de LED.  Aplicação de Strobos</t>
  </si>
  <si>
    <t>PT04CS</t>
  </si>
  <si>
    <t>Luminária com arabescos produzida em estrutura metálica e mangueira luminosa. Preenchimento da figura com lâmpadas de LED.  Aplicação de Strobos</t>
  </si>
  <si>
    <t>PT05CS</t>
  </si>
  <si>
    <t>Laço com bolas produzido em estrutura metálica e mangueira luminosa. Preenchimento da figura com lâmpadas de LED.  Aplicação de Strobos</t>
  </si>
  <si>
    <t>PT06CS</t>
  </si>
  <si>
    <t>Cordão com sinos e folhas produzido em estrutura metálica e mangueira luminosa. Preenchimento da figura com lâmpadas de LED.  Aplicação de Strobos</t>
  </si>
  <si>
    <t>PT07CS</t>
  </si>
  <si>
    <t>Anjo com trombeta produzido em estrutura metálica e mangueira luminosa. Preenchimento da figura com lâmpadas de LED.  Aplicação de Strobos</t>
  </si>
  <si>
    <t>PT08CS</t>
  </si>
  <si>
    <t>Lua e estrelas produzidas em estrutura metálica e mangueira luminosa. Preenchimento da figura com lâmpadas de LED.  Aplicação de Strobos</t>
  </si>
  <si>
    <t>PT09CS</t>
  </si>
  <si>
    <t>Cometas entrelaçados produzidos em estrutura metálica e mangueira luminosa. Preenchimento da figura com lâmpadas de LED.  Aplicação de Strobos</t>
  </si>
  <si>
    <t>PT10CS</t>
  </si>
  <si>
    <t>Meia árvore de natal com bolas produzida em estrutura metálica e mangueira luminosa. Preenchimento da figura com lâmpadas de LED.  Aplicação de Strobos</t>
  </si>
  <si>
    <t>PT11CS</t>
  </si>
  <si>
    <t>Conjunto de seis estrelas produzido em estrutura metálica e mangueira luminosa. Preenchimento da figura com lâmpadas de LED.  Aplicação de Strobos</t>
  </si>
  <si>
    <t>PT12CS</t>
  </si>
  <si>
    <t>Estrela com arabescos produzida em estrutura metálica e mangueira luminosa. Preenchimento da figura com lâmpadas de LED.  Aplicação de Strobos</t>
  </si>
  <si>
    <t>Bolas com arabescos produzidas em estrutura metálica e mangueira luminosa. Preenchimento da figura com lâmpadas de LED.  Aplicação de Strobos</t>
  </si>
  <si>
    <t>PT13CS</t>
  </si>
  <si>
    <t>PT14CS</t>
  </si>
  <si>
    <t>Chuva de estrelas com arabescos produzidas em estrutura metálica e mangueira luminosa. Preenchimento da figura com lâmpadas de LED. Aplicação de Strobos</t>
  </si>
  <si>
    <t>PT15CS</t>
  </si>
  <si>
    <t>Palmeira de estrelas produzida em estrutura metálica e mangueira luminosa. Preenchimento da figura com lâmpadas de LED.  Aplicação de Strobos</t>
  </si>
  <si>
    <t>PT59CS</t>
  </si>
  <si>
    <t>Cometa produzido em estrutura metálica, mangueira luminosa incandescente e preenchimento com conjunto de LED.  Aplicação de Strobos</t>
  </si>
  <si>
    <t>PT57CS</t>
  </si>
  <si>
    <t>Floral produzido em estrutura metálica, mangueira luminosa incandescente  e preenchimento com conjunto de LED.  Aplicação de Strobos</t>
  </si>
  <si>
    <t>PT56CS</t>
  </si>
  <si>
    <t>Arabescos com floral produzido em estrutura metálica, mangueira luminosa incandescente  e preenchimento com conjunto de LED  Aplicação de Strobos</t>
  </si>
  <si>
    <t>PT55CS</t>
  </si>
  <si>
    <t>Bolas com pingente e estrelas produzida em estrutura metálica, mangueira luminosa incandescente e preenchimento com conjunto de LED  Aplicação de Strobos</t>
  </si>
  <si>
    <t>PT50CS</t>
  </si>
  <si>
    <t>Castiçal produzido em estrutura metálica e mangueira luminosa incandescente. Preenchimento da figura com lâmpadas de LED.  Aplicação de Strobos</t>
  </si>
  <si>
    <t>PT49CS</t>
  </si>
  <si>
    <t>Arabescos com estrelas de 4 pontas, produzido em estrutura metálica e mangueira luminosa incandescente. Preenchimentos com lâmpadas de LED  Aplicação de Strobos</t>
  </si>
  <si>
    <t>PT16CS</t>
  </si>
  <si>
    <t>PT17CS</t>
  </si>
  <si>
    <t>Estrelas com arabescos produzidas em estrutura metálica e mangueira luminosa. Preenchimento da figura com lâmpadas de LED.  Aplicação de Strobos</t>
  </si>
  <si>
    <t>PT18CS</t>
  </si>
  <si>
    <t>Estrelas com raios produzidas em estrutura metálica e mangueira luminosa. Preenchimento da figura com lâmpadas de LED.  Aplicação de Strobos</t>
  </si>
  <si>
    <t>PT19CS</t>
  </si>
  <si>
    <t>Cometa produzido em estrutura metálica e mangueira luminosa. Preenchimento da figura com lâmpadas de LED.  Aplicação de Strobos</t>
  </si>
  <si>
    <t>PT26CS</t>
  </si>
  <si>
    <t>Conjunto de seis estrelas produzido em estrutura metálica, mangueira luminosa e estrelas tridimensionais em rotomoldagem. Preenchimento da figura com lâmpadas de LED.  Aplicação de Strobos</t>
  </si>
  <si>
    <t>PT27CS</t>
  </si>
  <si>
    <t>Arabescos com estrelas produzidos em estrutura metálica,  mangueira luminosa e estrelas tridimensionais em rotomoldagem.  Preenchimento da figura com lâmpadas de LED.  Aplicação de Strobos</t>
  </si>
  <si>
    <t>PT30CS</t>
  </si>
  <si>
    <t>Arabescos com folhas produzidos em estrutura metálica e mangueira luminosa. Preenchimento da figura com lâmpadas de LED.  Aplicação de Strobos</t>
  </si>
  <si>
    <t>PT31CS</t>
  </si>
  <si>
    <t>Pingente com arabescos produzido em estrutura metálica e mangueira luminosa.  Preenchimento da figura com lâmpadas de LED.  Aplicação de Strobos</t>
  </si>
  <si>
    <t>PT32CS</t>
  </si>
  <si>
    <t>PT33CS</t>
  </si>
  <si>
    <t>PT34CS</t>
  </si>
  <si>
    <t>Bola com arabescos produzida em estrutura metálica e mangueira luminosa.  Preenchimento da figura com lâmpadas de LED.  Aplicação de Strobos</t>
  </si>
  <si>
    <t>PT35CS</t>
  </si>
  <si>
    <t>PT36CS</t>
  </si>
  <si>
    <t>PT37CS</t>
  </si>
  <si>
    <t>Conjunto de estrelas com pingente produzido em estrutura metálica e mangueira luminosa.  Preenchimento da figura com lâmpadas de LED.  Aplicação de Strobos</t>
  </si>
  <si>
    <t>PT38CS</t>
  </si>
  <si>
    <t>PT39CS</t>
  </si>
  <si>
    <t>PT43CS</t>
  </si>
  <si>
    <t>Conjunto de estrelas com bola produzido em estrutura metálica e mangueira luminosa.  Preenchimento da figura com lâmpadas de LED.  Aplicação de Strobos</t>
  </si>
  <si>
    <t>PT44CS</t>
  </si>
  <si>
    <t>PT45CS</t>
  </si>
  <si>
    <t>PT46CS</t>
  </si>
  <si>
    <t>Arabescos com estrela produzidos em estrutura metálica e mangueira luminosa.  Preenchimento da figura com lâmpadas de LED.  Aplicação de Strobos</t>
  </si>
  <si>
    <t>PT48CS</t>
  </si>
  <si>
    <t>Linhas curvas com arabescos, produzida em estrutura metálica e mangueira luminosa incandescente. Preenchimentos com lâmpadas de LED.  Aplicação de Strobos</t>
  </si>
  <si>
    <t>TR03CS</t>
  </si>
  <si>
    <t>Cometas  produzidos em estrutura metálica e mangueira luminosa. Preenchimento da figura com lâmpadas de LED.  Aplicação de Strobos</t>
  </si>
  <si>
    <t>TR04CS</t>
  </si>
  <si>
    <t>TR05CS</t>
  </si>
  <si>
    <t>Chuva de estrelas  produzidas em estrutura metálica e mangueira luminosa. Preenchimento da figura com lâmpadas de LED.  Aplicação de Strobos</t>
  </si>
  <si>
    <t>TR07CS</t>
  </si>
  <si>
    <t>Estrela com raios e arabescos  produzida em estrutura metálica e mangueira luminosa. Preenchimento da figura com lâmpadas de LED.  Aplicação de Strobos</t>
  </si>
  <si>
    <t>TR09CS</t>
  </si>
  <si>
    <t>Estrela com arabescos  produzida em estrutura metálica e mangueira luminosa. Preenchimento da figura com lâmpadas de LED.  Aplicação de Strobos</t>
  </si>
  <si>
    <t>TR10CS</t>
  </si>
  <si>
    <t>Estrela com raios produzida em estrutura metálica e mangueira luminosa. Preenchimento da figura com lâmpadas de LED.  Aplicação de Strobos</t>
  </si>
  <si>
    <t>TR11CS</t>
  </si>
  <si>
    <t>Conjunto de sete estrelas produzido em estrutura metálica e mangueira luminosa. Preenchimento da figura com lâmpadas de LED.  Aplicação de Strobos</t>
  </si>
  <si>
    <t>TR12CS</t>
  </si>
  <si>
    <t>Cordão com bolas produzido em estrutura metálica e mangueira luminosa. Preenchimento da figura com lâmpadas de LED  Aplicação de Strobos</t>
  </si>
  <si>
    <t>TR14CS</t>
  </si>
  <si>
    <t>Arabescos produzidos em estrutura metálica,  mangueira luminosa e estrelas tridimensionais em rotomoldagem.  Preenchimento da figura com lâmpadas de LED. Aplicação de Strobos</t>
  </si>
  <si>
    <t>TR16CS</t>
  </si>
  <si>
    <t>TR17CS</t>
  </si>
  <si>
    <t>Estrelas com arabescos  produzidas em estrutura metálica e mangueira luminosa. Preenchimento da figura com lâmpadas de LED.  Aplicação de Strobos</t>
  </si>
  <si>
    <t>TR18CS</t>
  </si>
  <si>
    <t>Arabescos, estrelas e bolas, produzidas em estrutura metálica e mangueira luminosa. Preenchimento da figura com lâmpadas de LED  Aplicação de Strobos</t>
  </si>
  <si>
    <t>PO01CS</t>
  </si>
  <si>
    <t>Estrelas, cometas e arabescos produzidos em estrutura metálica e mangueira luminosa.  Preenchimento da figura com lâmpadas de LED.  Aplicação de Strobos</t>
  </si>
  <si>
    <t>PO02CS</t>
  </si>
  <si>
    <t>Estrelas, anjos, cometas e arabescos produzidos em estrutura metálica e mangueira luminosa.  Preenchimento da figura com lâmpadas de LED.  Aplicação de Strobos</t>
  </si>
  <si>
    <t>PO03CS</t>
  </si>
  <si>
    <t>Papai Noel, trenó, renas e arabescos produzidos em estrutura metálica e mangueira luminosa.  Preenchimento da figura com lâmpadas de LED.  Aplicação de Strobos</t>
  </si>
  <si>
    <t>PO04CS</t>
  </si>
  <si>
    <t>Estrelas, sinos, cometas e arabescos produzidos em estrutura metálica e mangueira luminosa.  Preenchimento da figura com lâmpadas de LED.  Aplicação de Strobos</t>
  </si>
  <si>
    <t>FX48MCS</t>
  </si>
  <si>
    <t>Bola com folhas e arabescos produzida em estrutura metálica, mangueira luminosa incandescente e preenchimento com conjunto de LED.  Aplicação de Strobos</t>
  </si>
  <si>
    <t>FX01CS</t>
  </si>
  <si>
    <t>Caixa de presente produzida em estrutura metálica e mangueira luminosa. Preenchimento da figura com lâmpadas de LED.  Aplicação de Strobos</t>
  </si>
  <si>
    <t>FX02CS</t>
  </si>
  <si>
    <t>Caixa de presente produzida em estrutura metálica e mangueira luminosa. Preenchimento da figura com lâmpadas de LED..  Aplicação de Strobos</t>
  </si>
  <si>
    <t>FX03CS</t>
  </si>
  <si>
    <t>FX04CS</t>
  </si>
  <si>
    <t>Locomotiva com Papai Noel produzida em estrutura metálica e mangueira luminosa. Preenchimento da figura com lâmpadas de LED.  Aplicação de Strobos</t>
  </si>
  <si>
    <t>FX05CS</t>
  </si>
  <si>
    <t>Vulcão de estrelas produzido em estrutura metálica e mangueira luminosa. Preenchimento da figura com lâmpadas de LED.  Aplicação de Strobos</t>
  </si>
  <si>
    <t>FX06CS</t>
  </si>
  <si>
    <t>Papai Noel produzido em estrutura metálica e mangueira luminosa. Preenchimento da figura com lâmpadas de LED.  Aplicação de Strobos</t>
  </si>
  <si>
    <t>FX14CS</t>
  </si>
  <si>
    <t>Papai Noel na lua produzido em estrutura metálica e mangueira luminosa. Preenchimento da figura com lâmpadas de LED.  Aplicação de Strobos</t>
  </si>
  <si>
    <t>FX15CS</t>
  </si>
  <si>
    <t>Sagrada família produzida em estrutura metálica e mangueira luminosa. Preenchimento da figura com lâmpadas de LED.  Aplicação de Strobos</t>
  </si>
  <si>
    <t>FX24PCS</t>
  </si>
  <si>
    <t>Pinheiro produzido em estrutura metálica e mangueira luminosa. Preenchimento da figura com lâmpadas de LED.  Aplicação de Strobos</t>
  </si>
  <si>
    <t>FX24MCS</t>
  </si>
  <si>
    <t>FX24GCS</t>
  </si>
  <si>
    <t>FX29CS</t>
  </si>
  <si>
    <t>Fractales duplo produzidos em estrutura metálica e mangueira luminosa. Preenchimento da figura com lâmpadas de LED.  Aplicação de Strobos</t>
  </si>
  <si>
    <t>FX30CS</t>
  </si>
  <si>
    <t>Conjunto de bolas, estrelas, arabescos e pingente produzido em estrutura metálica e mangueira luminosa. Preenchimento da figura com lâmpadas de LED.  Aplicação de Strobos</t>
  </si>
  <si>
    <t>FX31PCS</t>
  </si>
  <si>
    <t>Bola produzida em estrutura metálica e mangueira luminosa. Preenchimento da figura com lâmpadas de LED.  Aplicação de Strobos</t>
  </si>
  <si>
    <t>FX31MC S</t>
  </si>
  <si>
    <t>FX31GCS</t>
  </si>
  <si>
    <t>FX32PCS</t>
  </si>
  <si>
    <t>FX32MCS</t>
  </si>
  <si>
    <t>FX32GCS</t>
  </si>
  <si>
    <t>FX33PCS</t>
  </si>
  <si>
    <t>FX33MCS</t>
  </si>
  <si>
    <t>FX33GCS</t>
  </si>
  <si>
    <t>FX34PCS</t>
  </si>
  <si>
    <t>Pingente produzido em estrutura metálica e mangueira luminosa. Preenchimento da figura com lâmpadas de LED.  Aplicação de Strobos</t>
  </si>
  <si>
    <t>FX34MCS</t>
  </si>
  <si>
    <t>FX34GCS</t>
  </si>
  <si>
    <t>FX34GGCS</t>
  </si>
  <si>
    <t>FX35PCS</t>
  </si>
  <si>
    <t>FX35MCS</t>
  </si>
  <si>
    <t>FX35GCS</t>
  </si>
  <si>
    <t>FX36PCS</t>
  </si>
  <si>
    <t>FX36MCS</t>
  </si>
  <si>
    <t>FX36GCS</t>
  </si>
  <si>
    <t>FX41CS</t>
  </si>
  <si>
    <t>Arabesco com floral produzido em estrutura metálica, mangueira luminosa incandescente e preenchimento com conjunto de LED  Aplicação de Strobos</t>
  </si>
  <si>
    <t>FX42CS</t>
  </si>
  <si>
    <t>Flor produzida em estrutura metálica, mangueira luminosa incandescente e preenchimento com conjunto de LED   Aplicação de Strobos</t>
  </si>
  <si>
    <t>FX43CS</t>
  </si>
  <si>
    <t>Flor com arabescos produzida em estrutura metálica, mangueira luminosa incandescente e preenchimento com conjunto de LED  Aplicação de Strobos</t>
  </si>
  <si>
    <t>FX44PCS</t>
  </si>
  <si>
    <t>Conjunto de arabescos com floral,  produzida em estrutura metálica, mangueira luminosa incandescente e preenchimento com conjunto de LED  Aplicação de Strobos</t>
  </si>
  <si>
    <t>FX44MCS</t>
  </si>
  <si>
    <t>FX45PCS</t>
  </si>
  <si>
    <t>Guirlanda produzida em estrutura metálica, mangueira luminosa incandescente e preenchimento com conjunto de LED  Aplicação de Strobos</t>
  </si>
  <si>
    <t>FX45MCS</t>
  </si>
  <si>
    <t>FX46PVMCS</t>
  </si>
  <si>
    <t>Presente produzido  em estrutura metálica, mangueira luminosa incandescente e preenchimento com conjunto de LED.  Aplicação de Strobos</t>
  </si>
  <si>
    <t>FX46MVMCS</t>
  </si>
  <si>
    <t>FX46MAZCS</t>
  </si>
  <si>
    <t>FX47PCS</t>
  </si>
  <si>
    <t>Bola com folhas produzida em estrutura metálica, mangueira luminosa incandescente e preenchimento com conjunto de LED.  Aplicação de Strobos</t>
  </si>
  <si>
    <t>FX47MCS</t>
  </si>
  <si>
    <t>FX48PCS</t>
  </si>
  <si>
    <t>FX07A70CS</t>
  </si>
  <si>
    <t>Estrela dupla de 8 pontas produzida em estrutura metálica e mangueira luminosa. Preenchimento da figura com lâmpadas de LED.  Aplicação de Strobos</t>
  </si>
  <si>
    <t>FX07A100CS</t>
  </si>
  <si>
    <t>FX07A165CS</t>
  </si>
  <si>
    <t>FX07A210CS</t>
  </si>
  <si>
    <t>FX07B70CS</t>
  </si>
  <si>
    <t>Estrela de 8 pontas produzida em estrutura metálica e mangueira luminosa. Preenchimento da figura com lâmpadas de LED.  Aplicação de Strobos</t>
  </si>
  <si>
    <t>FX07B100CS</t>
  </si>
  <si>
    <t>FX07B165CS</t>
  </si>
  <si>
    <t>FX07B210CS</t>
  </si>
  <si>
    <t>FX0870CS</t>
  </si>
  <si>
    <t>Estrela de 4 pontas produzida em estrutura metálica e mangueira luminosa. Preenchimento da figura com lâmpadas de LED.  Aplicação de Strobos</t>
  </si>
  <si>
    <t>FX08110CS</t>
  </si>
  <si>
    <t>FX08150</t>
  </si>
  <si>
    <t>FX08150SM</t>
  </si>
  <si>
    <t>FX08150M</t>
  </si>
  <si>
    <t>FX08150S</t>
  </si>
  <si>
    <t>FX08150L</t>
  </si>
  <si>
    <t>FX08150C</t>
  </si>
  <si>
    <t>FX08150CS</t>
  </si>
  <si>
    <t>FX08190CS</t>
  </si>
  <si>
    <t>FX08230CS</t>
  </si>
  <si>
    <t>FX09100CS</t>
  </si>
  <si>
    <t>Estrela de 6 pontas produzida em estrutura metálica e mangueira luminosa. Preenchimento da figura com lâmpadas de LED.  Aplicação de Strobos</t>
  </si>
  <si>
    <t>FX09140CS</t>
  </si>
  <si>
    <t>FX09190CS</t>
  </si>
  <si>
    <t>FX09260CS</t>
  </si>
  <si>
    <t>FX09300CS</t>
  </si>
  <si>
    <t>FX1030CS</t>
  </si>
  <si>
    <t>Estrela de 5 pontas produzida em estrutura metálica e mangueira luminosa. Preenchimento da figura com lâmpadas de LED.  Aplicação de Strobos</t>
  </si>
  <si>
    <t>FX1050CS</t>
  </si>
  <si>
    <t>FX1070CS</t>
  </si>
  <si>
    <t>FX1080CS</t>
  </si>
  <si>
    <t>FX10100CS</t>
  </si>
  <si>
    <t>FX10120CS</t>
  </si>
  <si>
    <t>FX10130CS</t>
  </si>
  <si>
    <t>FX10150CS</t>
  </si>
  <si>
    <t>FX10180CS</t>
  </si>
  <si>
    <t>FX10190CS</t>
  </si>
  <si>
    <t>FX10200CS</t>
  </si>
  <si>
    <t>FX10240CS</t>
  </si>
  <si>
    <t>FX10280CS</t>
  </si>
  <si>
    <t>FX10300CS</t>
  </si>
  <si>
    <t>FJ01CS</t>
  </si>
  <si>
    <t>Sagrada família produzida em estrutura metálica e mangueira luminosa.  Preenchida com cordões de LED.  Aplicação de Strobos</t>
  </si>
  <si>
    <t>FJ02CS</t>
  </si>
  <si>
    <t>Pastor e Ovelha produzidos em estrutura metálica e mangueira luminosa.  Preenchida com cordões de LED.  Aplicação de Strobos</t>
  </si>
  <si>
    <t>FJ03CS</t>
  </si>
  <si>
    <t>Reis Magos produzidos em estrutura metálica e mangueira luminosa.  Preenchida com cordões de LED.  Aplicação de Strobos</t>
  </si>
  <si>
    <t>FJ04CS</t>
  </si>
  <si>
    <t>Estrela com arabescos produzida em estrutura metálica e mangueira luminosa.  Preenchida com cordões de LED.  Aplicação de Strobos</t>
  </si>
  <si>
    <t>FJ05CS</t>
  </si>
  <si>
    <t>Estrela tridimensional produzida em estrutura metálica e mangueira luminosa.  Preenchida com cordões de LED.  Aplicação de Strobos</t>
  </si>
  <si>
    <t>FJ06PCS</t>
  </si>
  <si>
    <t>Haste com estrela produzida em estrutura metálica e mangueira luminosa.  Preenchida com cordões de LED.  Aplicação de Strobos</t>
  </si>
  <si>
    <t>FJ06MCS</t>
  </si>
  <si>
    <t>FJ06GCS</t>
  </si>
  <si>
    <t>FJ07CS</t>
  </si>
  <si>
    <t>Anjo produzido em estrutura metálica e mangueira luminosa.  Preenchida com cordões de LED.  Aplicação de Strobos</t>
  </si>
  <si>
    <t>FJ08CS</t>
  </si>
  <si>
    <t>Figura tridimensional de raios com estrelas produzida em estrutura metálica e mangueira luminosa.  Preenchida com cordões de LED.  Aplicação de Strobos</t>
  </si>
  <si>
    <t>FJ09CS</t>
  </si>
  <si>
    <t>Vela produzida em estrutura metálica e mangueira luminosa.  Preenchida com cordões de LED.  Aplicação de Strobos</t>
  </si>
  <si>
    <t>FJ10CS</t>
  </si>
  <si>
    <t>FJ11CS</t>
  </si>
  <si>
    <t>FJ12CS</t>
  </si>
  <si>
    <t>FJ16GCS</t>
  </si>
  <si>
    <t>Vaso com bolas, estrelas e folhas, bidimensional produzido em estrutura metálica e mangueira luminosa.  Preenchida com cordões de LED.  Aplicação de Strobos</t>
  </si>
  <si>
    <t>FJ16MCS</t>
  </si>
  <si>
    <t>FJ17GCS</t>
  </si>
  <si>
    <t>Vaso com bolas, estrelas e folhas, tridimensional produzido em estrutura metálica e mangueira luminosa.  Preenchida com cordões de LED.  Aplicação de Strobos</t>
  </si>
  <si>
    <t>FJ17MCS</t>
  </si>
  <si>
    <t>Vaso com bolas, estrelas e folhas, tridimensional produzido em estrutura metálica e mangueira luminosa. Preenchida com cordões de LED.  Aplicação de Strobos</t>
  </si>
  <si>
    <t>FJ19CS</t>
  </si>
  <si>
    <t>Poste com arabescos e pingentes produzido em estrutura metálica e mangueira luminosa. Preenchida com cordões de LED. Aplicação de Strobos</t>
  </si>
  <si>
    <t>FJ20CS</t>
  </si>
  <si>
    <t>Poste com arabescos, bolas, estrelas e folhas produzido em estrutura metálica e mangueira luminosa. Preenchida com cordões de LED.  Aplicação de Strobos</t>
  </si>
  <si>
    <t>FJ21CS</t>
  </si>
  <si>
    <t>Candelabro, produzido em estrutura metálica e mangueira luminosa incandescente. Preenchimentos com lâmpadas de LED.  Aplicação de Strobos</t>
  </si>
  <si>
    <t>FJ22MCS</t>
  </si>
  <si>
    <t>AR074CS</t>
  </si>
  <si>
    <t>Árvore de estrelas produzida em estrutura met. e mangueira luminosa. Preenchimento da figura com lâmpadas de LED. Aplicação de Strobos</t>
  </si>
  <si>
    <t>AR076CS</t>
  </si>
  <si>
    <t>AR079CS</t>
  </si>
  <si>
    <t>AR0712CS</t>
  </si>
  <si>
    <t>AR0715CS</t>
  </si>
  <si>
    <t>AR084CS</t>
  </si>
  <si>
    <t>Árvore de pinheiro e estrelas, produzida em estrutura metálica e mangueira luminosa. Preenchimento da figura com lâmpadas de LED.  Aplicação de Strobos.</t>
  </si>
  <si>
    <t>AR086CS</t>
  </si>
  <si>
    <t>AR089CS</t>
  </si>
  <si>
    <t>AR0812CS</t>
  </si>
  <si>
    <t>AR0815CS</t>
  </si>
  <si>
    <t>AR144CS</t>
  </si>
  <si>
    <t>Árvore de estrelas, produzida em estrutura metálica e mangueira luminosa. Preenchimento da figura com lâmpadas de LED. Aplicação de Strobos.</t>
  </si>
  <si>
    <t>AR146CS</t>
  </si>
  <si>
    <t>AR149CS</t>
  </si>
  <si>
    <t>AR1412CS</t>
  </si>
  <si>
    <t xml:space="preserve">AR1415CS </t>
  </si>
  <si>
    <t>AR154CS</t>
  </si>
  <si>
    <t>AR156CS</t>
  </si>
  <si>
    <t>AR159CS</t>
  </si>
  <si>
    <t>AR1512CS</t>
  </si>
  <si>
    <t>AR1515CS</t>
  </si>
  <si>
    <t>AR17CS</t>
  </si>
  <si>
    <t>Pinheiro, produzida em estrutura metálica e mangueira luminosa. Preenchimento da figura com lâmpadas de LED. Aplicação de Strobos.</t>
  </si>
  <si>
    <t>AR196CS</t>
  </si>
  <si>
    <t>Árvore natalina produzida em estrutura metálica e mangueira luminosa. Preenchimento da figura com lâmpadas de LED. Aplicação de Strobos.</t>
  </si>
  <si>
    <t>AR1912CS</t>
  </si>
  <si>
    <t>AR1915CS</t>
  </si>
  <si>
    <t>AR204CS</t>
  </si>
  <si>
    <t>AR206CS</t>
  </si>
  <si>
    <t>AR209CS</t>
  </si>
  <si>
    <t>AR2012CS</t>
  </si>
  <si>
    <t>AR2015CS</t>
  </si>
  <si>
    <t>AR214CS</t>
  </si>
  <si>
    <t>AR216CS</t>
  </si>
  <si>
    <t>AR219CS</t>
  </si>
  <si>
    <t>AR2112CS</t>
  </si>
  <si>
    <t>AR2115CS</t>
  </si>
  <si>
    <t>AR264CS</t>
  </si>
  <si>
    <t>Árvore de estrelas com arabescos, produzida em estrutura metálica e mangueira luminosa. Preenchimento da figura com lâmpadas de LED. Aplicação de Strobos.</t>
  </si>
  <si>
    <t>AR266CS</t>
  </si>
  <si>
    <t>AR269CS</t>
  </si>
  <si>
    <t>AR2612CS</t>
  </si>
  <si>
    <t>AR2615CS</t>
  </si>
  <si>
    <t>AR275CS</t>
  </si>
  <si>
    <t>AR277CS</t>
  </si>
  <si>
    <t>AR279CS</t>
  </si>
  <si>
    <t>AR2712CS</t>
  </si>
  <si>
    <t>AR2715CS</t>
  </si>
  <si>
    <t>AR2720CS</t>
  </si>
  <si>
    <t>AR285CS</t>
  </si>
  <si>
    <t>AR287CS</t>
  </si>
  <si>
    <t>AR289CS</t>
  </si>
  <si>
    <t>AR2812CS</t>
  </si>
  <si>
    <t>AR2815CS</t>
  </si>
  <si>
    <t>AR2820CS</t>
  </si>
  <si>
    <t>FG53B</t>
  </si>
  <si>
    <t>Carrinho de brinquedo, produzido em fibra de vidro</t>
  </si>
  <si>
    <t>loja@obaobafestas.com.br</t>
  </si>
  <si>
    <t>Associação Comercial e Empresarial de Sorriso</t>
  </si>
  <si>
    <t>03.188.778/0001-64</t>
  </si>
  <si>
    <t>Rua Tenente Lira, 230</t>
  </si>
  <si>
    <t>Sorriso</t>
  </si>
  <si>
    <t>78.890-000</t>
  </si>
  <si>
    <t>(66) 3544-1454 / 99618-1998</t>
  </si>
  <si>
    <t>aces.financeiro@gmail.com</t>
  </si>
  <si>
    <t>LE37BC</t>
  </si>
  <si>
    <t>Refletor de LED 50W de potência Cor Branco</t>
  </si>
  <si>
    <t>LE38BC</t>
  </si>
  <si>
    <t>Refletor de LED 10W de potência Cor Branco</t>
  </si>
  <si>
    <t>Aline Gomes</t>
  </si>
  <si>
    <t>(86)-3230-2030/(086)-99416-9410</t>
  </si>
  <si>
    <t>financeiro2@shoppingriverside.com /  financeiro@shoppingriverside.com</t>
  </si>
  <si>
    <t>Luz &amp; Forma</t>
  </si>
  <si>
    <t>ACE Sorriso</t>
  </si>
  <si>
    <t>PREFEITURA DE ITAJAI </t>
  </si>
  <si>
    <t>(11) 2737-5008 / 9 9650-1001 / 9 9177-6457</t>
  </si>
  <si>
    <t>CONSUMO PRODUÇÃO</t>
  </si>
  <si>
    <t>Incluir? (    ) SIM - (dividir p/ 85%)                 (   ) NÃO</t>
  </si>
  <si>
    <t>1 COR PREENCHIMENTO</t>
  </si>
  <si>
    <t>1  COR PREENCHIMENTO</t>
  </si>
  <si>
    <t>Cachepot, confeccionada em fibra de vidro com pintura automotiva, fixada em estrutura metálica zincada, com pintura eletrostática.</t>
  </si>
  <si>
    <t>Mesa, confeccionada em fibra de vidro com pintura automotiva, fixada em estrutura metálica zincada, com pintura eletrostática.</t>
  </si>
  <si>
    <t>Banqueta, confeccionada em fibra de vidro com pintura automotiva, fixada em estrutura metálica zincada, com pintura eletrostática.</t>
  </si>
  <si>
    <t>Lixeira com tampa, confeccionada em fibra de vidro com pintura automotiva, fixada em estrutura metálica zincada, com pintura eletrostática.</t>
  </si>
  <si>
    <t>Floreira, confeccionada em fibra de vidro com pintura automotiva, fixada em estrutura metálica zincada, com pintura automotiva.</t>
  </si>
  <si>
    <t>Estalagmite aramadas, medindo 1,60m de altura, produzida em alumínio e pintura automotiva, preenchida com conjuntos de 100 LEDs brancos com fio branco;</t>
  </si>
  <si>
    <t>Estalagmites aramadas, medindo 2,00m de altura, produzida em alumínio e pintura automotiva, preenchida com conjuntos de 100 LEDs brancos com fio branco;</t>
  </si>
  <si>
    <t>Estalagmites aramadas, medindo 2,50m de altura, produzida em alumínio e pintura automotiva, preenchida com conjuntos de 100 LEDs brancos com fio branco;</t>
  </si>
  <si>
    <t>Estalagmites aramadas, medindo 3,00m de altura, produzida em alumínio e pintura automotiva, preenchida com conjuntos de 100 LEDs brancos com fio branco;</t>
  </si>
  <si>
    <t>Topiaria em estrutura metálica e conjuntos de LEDs fixada em cachepot, confeccionado em fibra de vidro com pintura automotiva, assentado em estrutura metálica zincada, com pintura automotiva</t>
  </si>
  <si>
    <t>Topiaria em estrutura metálica e conjuntos de LEDs, confeccionado em fibra de vidro com pintura automotiva, assentado em estrutura metálica zincada, com pintura automotiva</t>
  </si>
  <si>
    <t>Banco para praça, confeccionado em fibra de vidro com pinturaautomotiva, fixada em estrutura metálica zincada, com pintura eletrostática.</t>
  </si>
  <si>
    <t>Município de São Sebastião do Caí</t>
  </si>
  <si>
    <t>Município de São Sebastão do Caí</t>
  </si>
  <si>
    <t>88.370.879/0001-04</t>
  </si>
  <si>
    <t>Rua Marechal Floriano Peixoto, 426</t>
  </si>
  <si>
    <t>São Sebastião do Caí</t>
  </si>
  <si>
    <t>95.760-000</t>
  </si>
  <si>
    <t>Ingrid &lt;cultura@saosebastiaodocai.rs.gov.br&gt;</t>
  </si>
  <si>
    <t>Guilherme Nascimento</t>
  </si>
  <si>
    <t>Supervisor de Eventos</t>
  </si>
  <si>
    <t>(41) 3317-6645</t>
  </si>
  <si>
    <t>gnascimento@parkshoppingbarigui.com.br</t>
  </si>
  <si>
    <t>Prefeitura Municipal de Frederico Wetsphalen</t>
  </si>
  <si>
    <t>Prefeitura Municipal de Sinop</t>
  </si>
  <si>
    <t>Daniel Coutinho</t>
  </si>
  <si>
    <t>Diretor Executivo de Cultura</t>
  </si>
  <si>
    <t>Av. das Embaúbas, 1386</t>
  </si>
  <si>
    <t>Prolight Locações de equipamentos e Serv Ltda</t>
  </si>
  <si>
    <t>Prolight</t>
  </si>
  <si>
    <t>Sociedade de Melhoramentos do Parque Ibiti do Paço</t>
  </si>
  <si>
    <t>Mônica Marina Gonçalves</t>
  </si>
  <si>
    <t>Parque Ibiti do Paço</t>
  </si>
  <si>
    <t>67.368.050/0001-05</t>
  </si>
  <si>
    <t>89.763</t>
  </si>
  <si>
    <t>Rua Comendador Camillo Julio, 1595</t>
  </si>
  <si>
    <t>Pq. Ibiti do Paço</t>
  </si>
  <si>
    <t>Sorocaba</t>
  </si>
  <si>
    <t>18.086-000</t>
  </si>
  <si>
    <t>(15) 3034-6840</t>
  </si>
  <si>
    <t>administracao@parqueibiti.com.br</t>
  </si>
  <si>
    <t>Renato Henriques</t>
  </si>
  <si>
    <t>gerencia@parqueibiti.com.br</t>
  </si>
  <si>
    <t>(15) 3218-2288</t>
  </si>
  <si>
    <t>20//08/2019</t>
  </si>
  <si>
    <t>Cristiano Dalberto e Cia LTDA</t>
  </si>
  <si>
    <t>Cia do CD</t>
  </si>
  <si>
    <t>05.024.408/0001-17</t>
  </si>
  <si>
    <t>254.382.142</t>
  </si>
  <si>
    <t>Rua 7 de Setembro, 541</t>
  </si>
  <si>
    <t>(49) 3648-0464 / 9 9960-2629</t>
  </si>
  <si>
    <t>contato@ciadocd.com.br</t>
  </si>
  <si>
    <t>Floricultura Peperonia</t>
  </si>
  <si>
    <t>Euclides Moroni</t>
  </si>
  <si>
    <t>81.332.132/0001-12</t>
  </si>
  <si>
    <t>251.815.315</t>
  </si>
  <si>
    <t>Rua 7 de Setembro, 560 - sala</t>
  </si>
  <si>
    <t>(49) 3648-0068 / (49)9 8849-3185</t>
  </si>
  <si>
    <t>maristela_moroni@hotmail.com</t>
  </si>
  <si>
    <t>Municipio de Formosa do Oeste</t>
  </si>
  <si>
    <t>Prefeitura de Formosa do Oeste</t>
  </si>
  <si>
    <t>Formosa do Oeste</t>
  </si>
  <si>
    <t>Itajai Shopping</t>
  </si>
  <si>
    <t>Prefeitura Municipal de Não Me Toque</t>
  </si>
  <si>
    <t xml:space="preserve">Jacqueline Dreyer </t>
  </si>
  <si>
    <t>Secretária de Cultura, Desporto e Turismo</t>
  </si>
  <si>
    <t xml:space="preserve">(54) 9 9156-3924 / (54) 3332-3898 </t>
  </si>
  <si>
    <t>jacque@naometoquers.com.br</t>
  </si>
  <si>
    <t>CV01</t>
  </si>
  <si>
    <t>Cavalete fabricado em metalón, com gerador de energia de corrente continua de 150 Watts</t>
  </si>
  <si>
    <t>CV02</t>
  </si>
  <si>
    <t>Cavalete gerador de energia fabricado em metalón com bicicleta de ferro, aro 26, acoplada  e interligada a um gerador de corrente continua de 150 Watts</t>
  </si>
  <si>
    <t>Karen Venzon da Costa</t>
  </si>
  <si>
    <t>060.541.569-26</t>
  </si>
  <si>
    <t>(48) 8821-1202</t>
  </si>
  <si>
    <t>Rua 266, n°48 apto 502</t>
  </si>
  <si>
    <t>Prefeitura Municipal de Pindamonhangaba</t>
  </si>
  <si>
    <t>Rebeca</t>
  </si>
  <si>
    <t>Município de Pindamonhangaba</t>
  </si>
  <si>
    <t>45.226.214/0001-19</t>
  </si>
  <si>
    <t>Av. Nossa Senhora do Bom Sucesso, 1400</t>
  </si>
  <si>
    <t>Alto do Cardoso</t>
  </si>
  <si>
    <t>12.420-010</t>
  </si>
  <si>
    <t>(12) 3642-1080</t>
  </si>
  <si>
    <t>cultura@pindamonhangaba.sp.gov.br</t>
  </si>
  <si>
    <t>Prefeitura Municipal de Campo Largo</t>
  </si>
  <si>
    <t>Município de Campo Largo</t>
  </si>
  <si>
    <t>Av. Padre Natal Pigato, 925</t>
  </si>
  <si>
    <t>Vial Elisabeth</t>
  </si>
  <si>
    <t>83601-630</t>
  </si>
  <si>
    <t>Cocel</t>
  </si>
  <si>
    <t>Companhia Campolarguense de Energia</t>
  </si>
  <si>
    <t>Rua Rui Barbosa, 520</t>
  </si>
  <si>
    <t>83.601-140</t>
  </si>
  <si>
    <t>Prefeitura Municipal de Colatina</t>
  </si>
  <si>
    <t>Thaís</t>
  </si>
  <si>
    <t>Município de Colatina</t>
  </si>
  <si>
    <t>27.165.729/0001-74</t>
  </si>
  <si>
    <t>Av. Angelo Guiberti, 343</t>
  </si>
  <si>
    <t>Colatina</t>
  </si>
  <si>
    <t>29.702-060</t>
  </si>
  <si>
    <t>(27) 9 8147-7646</t>
  </si>
  <si>
    <t>secultcolatina@gmail.com</t>
  </si>
  <si>
    <t>Aninha Presentes</t>
  </si>
  <si>
    <t>Ana Nery</t>
  </si>
  <si>
    <t>Ana Nery Olimpio de Holanda</t>
  </si>
  <si>
    <t>06.421.259/0001-92</t>
  </si>
  <si>
    <t>194026582</t>
  </si>
  <si>
    <t>Av.. Nossa Senhora de Fátima, 2671, Sala 03</t>
  </si>
  <si>
    <t>Ininga</t>
  </si>
  <si>
    <t>64.048-180</t>
  </si>
  <si>
    <t>(86) 3232-4402 / (86) 9 9920-2555</t>
  </si>
  <si>
    <t>aninhapresentes@bol.com.br</t>
  </si>
  <si>
    <t>Daire Participações e Empreendimentos Imobiliarios LTDA</t>
  </si>
  <si>
    <t>Av Automovel Club, 2456, sobreloja 12 parte</t>
  </si>
  <si>
    <t>Prefeitura de Marechal Cândido Rondon</t>
  </si>
  <si>
    <t>Prefeitura de Cambuquira</t>
  </si>
  <si>
    <t>Municipio de Cambuquira</t>
  </si>
  <si>
    <t>Municipio de Marechal Cândido Rondon</t>
  </si>
  <si>
    <t>Creuza</t>
  </si>
  <si>
    <t>Prefeitura de Pesidente Getúlio</t>
  </si>
  <si>
    <t>Amadeu</t>
  </si>
  <si>
    <t>Municipio de Presidente Getúlio</t>
  </si>
  <si>
    <t>Falkner</t>
  </si>
  <si>
    <t>Aquidauana</t>
  </si>
  <si>
    <t>19/1627</t>
  </si>
  <si>
    <t>19/1628</t>
  </si>
  <si>
    <t>19/1629</t>
  </si>
  <si>
    <t>19/1630</t>
  </si>
  <si>
    <t>19/1631</t>
  </si>
  <si>
    <t>19/1632</t>
  </si>
  <si>
    <t>19/1633</t>
  </si>
  <si>
    <t>19/1634</t>
  </si>
  <si>
    <t>19/1635</t>
  </si>
  <si>
    <t>19/1636</t>
  </si>
  <si>
    <t>19/1637</t>
  </si>
  <si>
    <t>19/1638</t>
  </si>
  <si>
    <t>19/1639</t>
  </si>
  <si>
    <t>19/1640</t>
  </si>
  <si>
    <t>19/1641</t>
  </si>
  <si>
    <t>19/1642</t>
  </si>
  <si>
    <t>19/1643</t>
  </si>
  <si>
    <t>19/1644</t>
  </si>
  <si>
    <t>19/1645</t>
  </si>
  <si>
    <t>19/1646</t>
  </si>
  <si>
    <t>Prefeitura de Lajeado</t>
  </si>
  <si>
    <t>Leila/Talita</t>
  </si>
  <si>
    <t>Municipio de Lajeado</t>
  </si>
  <si>
    <t>Prefeitura de Apiúna</t>
  </si>
  <si>
    <t>Adilson/Lucas</t>
  </si>
  <si>
    <t>Municipio de Apiuna</t>
  </si>
  <si>
    <t>Apiuna</t>
  </si>
  <si>
    <t>Sh. Litoral Plaza</t>
  </si>
  <si>
    <t>Prefeitura de Volta Redonda</t>
  </si>
  <si>
    <t>Adir Onofre</t>
  </si>
  <si>
    <t>Municipio de Volta Redonda</t>
  </si>
  <si>
    <t>Francieli Fries</t>
  </si>
  <si>
    <t xml:space="preserve">Francisco Beltrão </t>
  </si>
  <si>
    <t>Prefeitura de Ivoti</t>
  </si>
  <si>
    <t>Municipio de Ivoti</t>
  </si>
  <si>
    <t>Ivoti</t>
  </si>
  <si>
    <t>Prefeitura de Pouso Alegre</t>
  </si>
  <si>
    <t>Prefeitura de Teresópolis</t>
  </si>
  <si>
    <t>(11) 3621-2592</t>
  </si>
  <si>
    <t>(11) 3621-2595</t>
  </si>
  <si>
    <t>Trans 2001</t>
  </si>
  <si>
    <t>01.787.706/0001-54</t>
  </si>
  <si>
    <t>(54) 2628-2001</t>
  </si>
  <si>
    <t>Silvane Campos da Rosa, 02/08/1981 / PIS 206.62105.22.7
Santander AG 3176 CC 01049596-5</t>
  </si>
  <si>
    <t>Prefeitura Municipal de Canela</t>
  </si>
  <si>
    <t>88.585.518/0001-85</t>
  </si>
  <si>
    <t>Rua Dona Carlinda, 455</t>
  </si>
  <si>
    <t>(54) 3282-5100</t>
  </si>
  <si>
    <t>Daysy Ferreita Lhul - ME</t>
  </si>
  <si>
    <t>Mary Ferreira</t>
  </si>
  <si>
    <t>16.996.496/0001-35</t>
  </si>
  <si>
    <t>057/0304695</t>
  </si>
  <si>
    <t>Rod RS 020, n°12555</t>
  </si>
  <si>
    <t>Gravataí</t>
  </si>
  <si>
    <t>94175-170</t>
  </si>
  <si>
    <t>(51) 3490-3207 / 9 8466-2126</t>
  </si>
  <si>
    <t>contato.mary01@gmail.com</t>
  </si>
  <si>
    <t>Daysy Ferreira Lhul</t>
  </si>
  <si>
    <t>Shopping São José</t>
  </si>
  <si>
    <t>Construtora Cinco Estrelas</t>
  </si>
  <si>
    <t>Diulliany Moletta</t>
  </si>
  <si>
    <t>Construtora Cinco Estrelas LTDA</t>
  </si>
  <si>
    <t>10157131-90</t>
  </si>
  <si>
    <t>Rua Nicola Pellanda, 5962</t>
  </si>
  <si>
    <t>Umbará</t>
  </si>
  <si>
    <t>81940-305</t>
  </si>
  <si>
    <t>41 3348-1455</t>
  </si>
  <si>
    <t>diulliany.mw@hotmail.com</t>
  </si>
  <si>
    <t>Reinaldo Moletta</t>
  </si>
  <si>
    <t>neuri348@gmail.com</t>
  </si>
  <si>
    <t>Larissa Ribas</t>
  </si>
  <si>
    <t>Shopping São José LTDA</t>
  </si>
  <si>
    <t>76.639.798/0001-88</t>
  </si>
  <si>
    <t>Rua Izabel A Redentora, 1434</t>
  </si>
  <si>
    <t>83.005-010</t>
  </si>
  <si>
    <t>(41) 3035-1500</t>
  </si>
  <si>
    <t>larissa@shoppingsaojose.com.br</t>
  </si>
  <si>
    <t>Atlântico Super Center</t>
  </si>
  <si>
    <t>77.722.833/0001-90</t>
  </si>
  <si>
    <t>05.348.3500001-67</t>
  </si>
  <si>
    <t>28.324.458-4</t>
  </si>
  <si>
    <t>Vera Lucia Quadros Batista EIRELI</t>
  </si>
  <si>
    <t>Rua Oscar Trindade de Barros</t>
  </si>
  <si>
    <t>79200-000</t>
  </si>
  <si>
    <t>67 3241-2960</t>
  </si>
  <si>
    <t>marketingatlantico@yahoo.com.br</t>
  </si>
  <si>
    <t>Condominio Barra Deck Oeste</t>
  </si>
  <si>
    <t>Rosãngela Calainho</t>
  </si>
  <si>
    <t>35.799.089/0001-82</t>
  </si>
  <si>
    <t>Av. Alm Heitor Doyle Maia</t>
  </si>
  <si>
    <t>22.793-020</t>
  </si>
  <si>
    <t>21 98108-0750</t>
  </si>
  <si>
    <t>rosangelaf22@gmail.com</t>
  </si>
  <si>
    <t>Rosângela</t>
  </si>
  <si>
    <t>Valesca Gonçalves Alcântara de Sales</t>
  </si>
  <si>
    <t>Valesca</t>
  </si>
  <si>
    <t>029.539.556-74</t>
  </si>
  <si>
    <t>Rua Lavras, 438, apto 201</t>
  </si>
  <si>
    <t>São Pedro</t>
  </si>
  <si>
    <t>30.330-010</t>
  </si>
  <si>
    <t>31 3654-2862</t>
  </si>
  <si>
    <t>31 9 9956-4787</t>
  </si>
  <si>
    <t>valgas1967@yahoo.com.br</t>
  </si>
  <si>
    <t>Monte Carmo Shopping</t>
  </si>
  <si>
    <t>Camila Bomtempo Cabral</t>
  </si>
  <si>
    <t>Operações</t>
  </si>
  <si>
    <t>Layout Cognitor de Negocios LTDA</t>
  </si>
  <si>
    <t>05.477.909/0001-59</t>
  </si>
  <si>
    <t>Rua Prefeito Walter Franckin, 113, sala 404</t>
  </si>
  <si>
    <t>Três Rios</t>
  </si>
  <si>
    <t>31 3117-1503</t>
  </si>
  <si>
    <t>camila.cabral@montecarmoshopping.com.br</t>
  </si>
  <si>
    <t>Municipio de Ibirarema</t>
  </si>
  <si>
    <t>Silvania Brigano</t>
  </si>
  <si>
    <t>Prefeitura de Ibirarema</t>
  </si>
  <si>
    <t>46.211.694/0001-07</t>
  </si>
  <si>
    <t>Rua Alexandre Simões de Almeida, 367</t>
  </si>
  <si>
    <t>Ibirarema</t>
  </si>
  <si>
    <t>19.940-000</t>
  </si>
  <si>
    <t>14 3307-1422</t>
  </si>
  <si>
    <t>Município de Tangará da Serra</t>
  </si>
  <si>
    <t>Prefeitura de Tangará da Serra</t>
  </si>
  <si>
    <t>03.788.239/0001-66</t>
  </si>
  <si>
    <t>Av. Brasil, 2351 - Setor N</t>
  </si>
  <si>
    <t>Tangará da Serra</t>
  </si>
  <si>
    <t>(65) 3311-4800</t>
  </si>
  <si>
    <t>setur@tangaradaserra.mt.gov.br</t>
  </si>
  <si>
    <t>Carla Fernanda</t>
  </si>
  <si>
    <t>Município de Unaí</t>
  </si>
  <si>
    <t xml:space="preserve">Prefeitura Municipal de Unaí </t>
  </si>
  <si>
    <t>18.125.161/0001-77</t>
  </si>
  <si>
    <t>Praça JK, s/n</t>
  </si>
  <si>
    <t>Unaí</t>
  </si>
  <si>
    <t>38.610-000</t>
  </si>
  <si>
    <t>(38) 9 9807-3732</t>
  </si>
  <si>
    <t>cultura@prefeituraunai.mg.gov.br</t>
  </si>
  <si>
    <t>Associação Para o Fundo de Promoção do Ventura Shopping Curitiba</t>
  </si>
  <si>
    <t>Tennyson Brasil de Souza - EPP</t>
  </si>
  <si>
    <t>Regiane Torres</t>
  </si>
  <si>
    <t>T74BRASIL EVENTOS E COMUNICAÇÃO</t>
  </si>
  <si>
    <t>16.836.359/0001-33</t>
  </si>
  <si>
    <t>Rua Nádia, 253</t>
  </si>
  <si>
    <t>V Nova Pauliceia</t>
  </si>
  <si>
    <t xml:space="preserve"> SP</t>
  </si>
  <si>
    <t>03.267-080</t>
  </si>
  <si>
    <t>(11) 2495-7920/ 2495-7922</t>
  </si>
  <si>
    <t>regiane@t74brasil.com.br</t>
  </si>
  <si>
    <t>gilbertoriback@hotmail.com</t>
  </si>
  <si>
    <t>Cresol Baser</t>
  </si>
  <si>
    <t>Marcos / Karoline</t>
  </si>
  <si>
    <t>01.401.771/0001-53</t>
  </si>
  <si>
    <t>Rua Ernesto Sanderson, 101</t>
  </si>
  <si>
    <t>85.601-657</t>
  </si>
  <si>
    <t>marcos@cresol.com.br / karolineribeiro@cresol.com.br</t>
  </si>
  <si>
    <t>(46) 3520-1981</t>
  </si>
  <si>
    <t>Cooperativa Central de Crédito Rural Com Intenção Solidária - Central Cresol Baser</t>
  </si>
  <si>
    <t>Município de Rancharia</t>
  </si>
  <si>
    <t>Rancharia Pref. Gabinete do Prefeito</t>
  </si>
  <si>
    <t>44.935.278/0001-26</t>
  </si>
  <si>
    <t>Rua Marcilio Dias, 719</t>
  </si>
  <si>
    <t>Rancharia</t>
  </si>
  <si>
    <t>19.600-000</t>
  </si>
  <si>
    <t xml:space="preserve">(18) 3265 7704 </t>
  </si>
  <si>
    <t>cultura@rancharia.sp.gov.br</t>
  </si>
  <si>
    <t>Via Catarina Hotelaria e Participações LTDA</t>
  </si>
  <si>
    <t>Osny</t>
  </si>
  <si>
    <t>Via Catarina (Hotel Sibara)</t>
  </si>
  <si>
    <t>07.046.982/0001-00</t>
  </si>
  <si>
    <t>Av. Brasil, 1500 - térreo fundos</t>
  </si>
  <si>
    <t>88.330-000</t>
  </si>
  <si>
    <t>(47) 9 8497-9686</t>
  </si>
  <si>
    <t>Ref.</t>
  </si>
  <si>
    <t>Associação dos Amigos do Museu do Piauí</t>
  </si>
  <si>
    <t>Paulo Castello</t>
  </si>
  <si>
    <t>AAMPI</t>
  </si>
  <si>
    <t>01.411.204/0001-88</t>
  </si>
  <si>
    <t>Isenro</t>
  </si>
  <si>
    <t>Praça Marechal Deodoro, S/N</t>
  </si>
  <si>
    <t>64.000-160</t>
  </si>
  <si>
    <t>(86) 9 9483-6000</t>
  </si>
  <si>
    <t>museupiaui@gmail.com</t>
  </si>
  <si>
    <t>19/1647</t>
  </si>
  <si>
    <t>19/1648</t>
  </si>
  <si>
    <t>19/1649</t>
  </si>
  <si>
    <t>19/1650</t>
  </si>
  <si>
    <t>19/1651</t>
  </si>
  <si>
    <t>19/1652</t>
  </si>
  <si>
    <t>19/1653</t>
  </si>
  <si>
    <t>19/1654</t>
  </si>
  <si>
    <t>19/1655</t>
  </si>
  <si>
    <t>19/1656</t>
  </si>
  <si>
    <t>19/1657</t>
  </si>
  <si>
    <t>19/1658</t>
  </si>
  <si>
    <t>19/1659</t>
  </si>
  <si>
    <t>19/1660</t>
  </si>
  <si>
    <t>19/1661</t>
  </si>
  <si>
    <t>19/1662</t>
  </si>
  <si>
    <t>19/1663</t>
  </si>
  <si>
    <t>19/1664</t>
  </si>
  <si>
    <t>19/1665</t>
  </si>
  <si>
    <t>19/1666</t>
  </si>
  <si>
    <t>19/1667</t>
  </si>
  <si>
    <t>19/1668</t>
  </si>
  <si>
    <t>19/1669</t>
  </si>
  <si>
    <t>19/1670</t>
  </si>
  <si>
    <t>19/1671</t>
  </si>
  <si>
    <t>19/1672</t>
  </si>
  <si>
    <t>19/1673</t>
  </si>
  <si>
    <t>19/1674</t>
  </si>
  <si>
    <t>19/1675</t>
  </si>
  <si>
    <t>19/1676</t>
  </si>
  <si>
    <t>19/1677</t>
  </si>
  <si>
    <t>19/1678</t>
  </si>
  <si>
    <t>19/1679</t>
  </si>
  <si>
    <t>19/1680</t>
  </si>
  <si>
    <t>19/1681</t>
  </si>
  <si>
    <t>19/1682</t>
  </si>
  <si>
    <t>19/1683</t>
  </si>
  <si>
    <t>19/1684</t>
  </si>
  <si>
    <t>19/1685</t>
  </si>
  <si>
    <t>19/1686</t>
  </si>
  <si>
    <t>19/1687</t>
  </si>
  <si>
    <t>19/1688</t>
  </si>
  <si>
    <t>19/1689</t>
  </si>
  <si>
    <t>19/1690</t>
  </si>
  <si>
    <t>19/1691</t>
  </si>
  <si>
    <t>19/1692</t>
  </si>
  <si>
    <t>19/1693</t>
  </si>
  <si>
    <t>19/1694</t>
  </si>
  <si>
    <t>19/1695</t>
  </si>
  <si>
    <t>19/1696</t>
  </si>
  <si>
    <t>19/1697</t>
  </si>
  <si>
    <t>19/1698</t>
  </si>
  <si>
    <t>19/1699</t>
  </si>
  <si>
    <t>19/1700</t>
  </si>
  <si>
    <t>19/1701</t>
  </si>
  <si>
    <t>19/1702</t>
  </si>
  <si>
    <t>19/1703</t>
  </si>
  <si>
    <t>19/1704</t>
  </si>
  <si>
    <t>19/1705</t>
  </si>
  <si>
    <t>19/1706</t>
  </si>
  <si>
    <t>Prefeitura Municipal de Taquaruçú do Sul</t>
  </si>
  <si>
    <t>Taquaruçú do Sul</t>
  </si>
  <si>
    <t>Prefeitura Municipal de Porto União</t>
  </si>
  <si>
    <t>Prefeitura Municipal de São Pedro da Missões</t>
  </si>
  <si>
    <t>São Pedro da Missões</t>
  </si>
  <si>
    <t>Associação Comercial, Industrial e Agropecuária de Elói Mendes</t>
  </si>
  <si>
    <t>Elói Mendes</t>
  </si>
  <si>
    <t>02.421.379/0001-39</t>
  </si>
  <si>
    <t>Vila Treze de Maio</t>
  </si>
  <si>
    <t>26.030-110</t>
  </si>
  <si>
    <t>(21)3844-8744 / 8644</t>
  </si>
  <si>
    <t>Construtora Express LTDA ME</t>
  </si>
  <si>
    <t xml:space="preserve">Construtora Express </t>
  </si>
  <si>
    <t>Caroline Rocha / Bruno Gaio</t>
  </si>
  <si>
    <t>Rua Minas Gerais, 1305</t>
  </si>
  <si>
    <t>compras@expressbr.com.br / engenharia@expressbr.com.br</t>
  </si>
  <si>
    <t>financeiro@expressbr.com.br</t>
  </si>
  <si>
    <t>21 3844-8744</t>
  </si>
  <si>
    <t>SummerVille Decorações</t>
  </si>
  <si>
    <t>Julio / Thais</t>
  </si>
  <si>
    <t>Thais Vitoria Pinto</t>
  </si>
  <si>
    <t>31.901.540/0001-70</t>
  </si>
  <si>
    <t>Dr. João Daniel Hilledrand, 1534</t>
  </si>
  <si>
    <t>Rondônia</t>
  </si>
  <si>
    <t>93415-520</t>
  </si>
  <si>
    <t>(51) 9 9823-1909</t>
  </si>
  <si>
    <t>summervillenh@hotmail.com</t>
  </si>
  <si>
    <t>Magnos</t>
  </si>
  <si>
    <t>magno@atelierfiscal.com.br</t>
  </si>
  <si>
    <t>Aço Forte</t>
  </si>
  <si>
    <t>E G Dos Santos Obras de Urbanização Eireli</t>
  </si>
  <si>
    <t>25.142.396/0001-32</t>
  </si>
  <si>
    <t>Cris Kuhn Design Serviços e Comercio LTDA</t>
  </si>
  <si>
    <t>Xisto Vieira Neto</t>
  </si>
  <si>
    <t>aucenir@cdlbm.com.br</t>
  </si>
  <si>
    <t>administracao@cdlbm.com.br</t>
  </si>
  <si>
    <t>19.038.223/0001-76</t>
  </si>
  <si>
    <t>Rua João Batista Ximenes, 157</t>
  </si>
  <si>
    <t>37.110-000</t>
  </si>
  <si>
    <t>(35) 3264-1607</t>
  </si>
  <si>
    <t>15.530.714-2</t>
  </si>
  <si>
    <t>Rua Vinte e Quatro, 01, Quadra 08</t>
  </si>
  <si>
    <t>Curionopolis</t>
  </si>
  <si>
    <t>68.523-000</t>
  </si>
  <si>
    <t xml:space="preserve"> (63) 9 9948-1777</t>
  </si>
  <si>
    <t>acofortepa@gmail.com</t>
  </si>
  <si>
    <t>Fundação Cultural de Canela</t>
  </si>
  <si>
    <t>90.614.645/0001-07</t>
  </si>
  <si>
    <t>Rua Danton Correa da Silva, 746</t>
  </si>
  <si>
    <t>(54) 9 9124-6934</t>
  </si>
  <si>
    <t>elias.rosa43@gmail.com</t>
  </si>
  <si>
    <t>O.V.D. Importadora e Distribuidora LTDA.</t>
  </si>
  <si>
    <t>Daiane Campos Zago</t>
  </si>
  <si>
    <t>76.635.689/0001-92</t>
  </si>
  <si>
    <t>101.06911-78</t>
  </si>
  <si>
    <t>Av. Juscelino Kubitschek de Oliveira, 3900 - Conjunto 01</t>
  </si>
  <si>
    <t>Cidade Industrial</t>
  </si>
  <si>
    <t>81.260-000</t>
  </si>
  <si>
    <t>(41) 2101-2500</t>
  </si>
  <si>
    <t>daiane.zago@ovd.com.br</t>
  </si>
  <si>
    <t xml:space="preserve">Serrana Engenharia </t>
  </si>
  <si>
    <t>Serrana Engenharia LTDA</t>
  </si>
  <si>
    <t>83.073.536/0001-64</t>
  </si>
  <si>
    <t>Rua Ottokar Doerffel, 841</t>
  </si>
  <si>
    <t>89.203-001</t>
  </si>
  <si>
    <t>(47) 3438-0036</t>
  </si>
  <si>
    <t>compras@serranaengenharia.com.br</t>
  </si>
  <si>
    <t>Prefeitura de Alfredo Chaves</t>
  </si>
  <si>
    <t>Ricardo Silva Nascimento</t>
  </si>
  <si>
    <t>Municipio de Alfredo Chaves</t>
  </si>
  <si>
    <t>(27) 3269-2735</t>
  </si>
  <si>
    <t>semtuc.alfredochaves@LIVE.COM</t>
  </si>
  <si>
    <t>adm@hotelestoril.com.br</t>
  </si>
  <si>
    <t>(12) 3669-9000 - ramal 9008</t>
  </si>
  <si>
    <t>Prefeitura Municipal de Campinas do Sul</t>
  </si>
  <si>
    <t>Campinas do Sul</t>
  </si>
  <si>
    <t>Rua General Daltro Filho, 999</t>
  </si>
  <si>
    <t>99.660-000</t>
  </si>
  <si>
    <t>(54) 3366-1490</t>
  </si>
  <si>
    <t>24/10 Eliz</t>
  </si>
  <si>
    <t>Fundação Indaialense de Cultura Prefeito Victor Petters</t>
  </si>
  <si>
    <t xml:space="preserve">Elaine Pickler Moser </t>
  </si>
  <si>
    <t>Fundação Cultural de Indaial</t>
  </si>
  <si>
    <t>79.373.940/0001-86</t>
  </si>
  <si>
    <t>Rua Dr. Blumenau, 05</t>
  </si>
  <si>
    <t>89.080-001</t>
  </si>
  <si>
    <t>(47)3333-2000</t>
  </si>
  <si>
    <t>financeiro.fic@indaial.sc.gov.br</t>
  </si>
  <si>
    <t>47 3333-2000</t>
  </si>
  <si>
    <t>Eletro Beltrão</t>
  </si>
  <si>
    <t>Ediceia / Edelmir</t>
  </si>
  <si>
    <t>Prefeitura de Jacareí</t>
  </si>
  <si>
    <t>Municipio de Jacareí</t>
  </si>
  <si>
    <t>Jacareí</t>
  </si>
  <si>
    <t>Cynthia / Heinz</t>
  </si>
  <si>
    <t>Juliana Carolina Grunwald 07297829994</t>
  </si>
  <si>
    <t>24.213.850/0001-36</t>
  </si>
  <si>
    <t>Município de Canela</t>
  </si>
  <si>
    <t>admturismo@canela.rs.gov.br
financeiroturismo@canela.rs.gov.br</t>
  </si>
  <si>
    <t xml:space="preserve">Rondoluz </t>
  </si>
  <si>
    <t>Rondoluz LTDA</t>
  </si>
  <si>
    <t>10.723.756/0001-12</t>
  </si>
  <si>
    <t>Rua Men de Sá</t>
  </si>
  <si>
    <t>Jardim Espigão</t>
  </si>
  <si>
    <t>Marechal Candido Rondon</t>
  </si>
  <si>
    <t>85.960-000</t>
  </si>
  <si>
    <t>(45) 9134-9338</t>
  </si>
  <si>
    <t>patriciagabrielasilva@hotmail.com</t>
  </si>
  <si>
    <t>Patricia Gabriela</t>
  </si>
  <si>
    <t>Noeli Willer de Castilhos ME</t>
  </si>
  <si>
    <t>17.327.897/0001-65</t>
  </si>
  <si>
    <t>90618471-00</t>
  </si>
  <si>
    <t>Rua Florianópolis, 227</t>
  </si>
  <si>
    <t>85601-480</t>
  </si>
  <si>
    <t>(46) 3524-7872 / 99915-0430</t>
  </si>
  <si>
    <t>eletrobeltrao@gmail.com / compras@eletrobeltrao.com.br</t>
  </si>
  <si>
    <t>Prefeitura Municipal de Tapera</t>
  </si>
  <si>
    <t>Tapera</t>
  </si>
  <si>
    <t>(54) 9 9101-9697</t>
  </si>
  <si>
    <t>Renaissance do Brasil Hotelaria LTDA</t>
  </si>
  <si>
    <t>Adilson Faizer</t>
  </si>
  <si>
    <t xml:space="preserve">Renaissance do Brasil Hotelaria </t>
  </si>
  <si>
    <t>64.089.824/0003-24</t>
  </si>
  <si>
    <t>146.784.593.110</t>
  </si>
  <si>
    <t>Al. Santos, 2233/2247</t>
  </si>
  <si>
    <t>Cerqueira Cesar</t>
  </si>
  <si>
    <t>01419-002</t>
  </si>
  <si>
    <t>(11) 3069-2085</t>
  </si>
  <si>
    <t>adilson.fazio@renaissancehotels.com</t>
  </si>
  <si>
    <t>(11) 3069-2552</t>
  </si>
  <si>
    <t>Prefeitura Municipal de Peixoto de Azevedo</t>
  </si>
  <si>
    <t>Lelia</t>
  </si>
  <si>
    <t>Peixoto de Azevedo</t>
  </si>
  <si>
    <t>Cooperativa Aliança</t>
  </si>
  <si>
    <t>Cooperativa Aliança-Içara</t>
  </si>
  <si>
    <t>83.647.990/0001-81</t>
  </si>
  <si>
    <t>251095800</t>
  </si>
  <si>
    <t>Rua Ipiranga, 333</t>
  </si>
  <si>
    <t>(48) 3461-3200</t>
  </si>
  <si>
    <t>imprensa@cooperalianca.com.br</t>
  </si>
  <si>
    <t>Prefeitura Municipal de São Lourenço d' Oeste</t>
  </si>
  <si>
    <t>São Lourenço d' Oeste</t>
  </si>
  <si>
    <t>Prefeitura Municipal de Vista Gaúcha</t>
  </si>
  <si>
    <t>Vista Gaúcha</t>
  </si>
  <si>
    <t>União Sul Brasileira de Educação e Ensino</t>
  </si>
  <si>
    <t xml:space="preserve">Colégio Marista Maria Imaculada </t>
  </si>
  <si>
    <t>92.706.308/0004-18</t>
  </si>
  <si>
    <t>Rua Visconde de Mauá, 545</t>
  </si>
  <si>
    <t>(54) 3278-6100</t>
  </si>
  <si>
    <t>mateus.hehn@maristas.org.br</t>
  </si>
  <si>
    <t>(51) 3018-8825/ 8819/8820</t>
  </si>
  <si>
    <t>ana@shoppingtotal.com.br / compras@shoppingtotal.com.br / almoxarifado@shoppingtotal.com.br</t>
  </si>
  <si>
    <t>Ana Moraes / Everton Herber / Lucas Ribeiro</t>
  </si>
  <si>
    <t>nfe@shoppingtotal.com.br</t>
  </si>
  <si>
    <t>Laíny Jaques</t>
  </si>
  <si>
    <t>(51) 3018-8819</t>
  </si>
  <si>
    <t>Francisco Beltrão Palace Hotel LTDA</t>
  </si>
  <si>
    <t>Francisco Beltrão Palace Hotel</t>
  </si>
  <si>
    <t>05.371.149/0001-09</t>
  </si>
  <si>
    <t>9041865978</t>
  </si>
  <si>
    <t>Rua Ponta Grossa, 2171</t>
  </si>
  <si>
    <t>85601-600</t>
  </si>
  <si>
    <t>46 3055-4040</t>
  </si>
  <si>
    <t>gerencia@beltraopalacehotel.com.br</t>
  </si>
  <si>
    <t>Francieli</t>
  </si>
  <si>
    <t>Síndica</t>
  </si>
  <si>
    <t>rubiastein.z@gmail.com</t>
  </si>
  <si>
    <t>Sociedade Portuguesa de Beneficência de Santo André</t>
  </si>
  <si>
    <t>Hospital e Maternidade Beneficência Portuguesa - Sto André</t>
  </si>
  <si>
    <t>Pedro do Nascimento Fabricio</t>
  </si>
  <si>
    <t>Coordenador de Manutenção Elétrica</t>
  </si>
  <si>
    <t>57.507.402/0001-02</t>
  </si>
  <si>
    <t>Av. Portugal, 530</t>
  </si>
  <si>
    <t>Jardim Bela Vista</t>
  </si>
  <si>
    <t>09040-000</t>
  </si>
  <si>
    <t>11 2198-5000</t>
  </si>
  <si>
    <t>manutencao1@beneficenciasantoandre.com.br</t>
  </si>
  <si>
    <t>11 2198-5224</t>
  </si>
  <si>
    <t>Denise Sette</t>
  </si>
  <si>
    <t>condominiotuileries@gmail.com</t>
  </si>
  <si>
    <t>Lysing Comércio Atacadista de Materiais Elétricos Eireli</t>
  </si>
  <si>
    <t>vanessa@flma.org.br/giselle@flma.org.br/marcelo@flma.org.br</t>
  </si>
  <si>
    <t xml:space="preserve">Soul Marketing </t>
  </si>
  <si>
    <t>Kleiton Rodrigues</t>
  </si>
  <si>
    <t>Kleiton Rodrigues da Silva</t>
  </si>
  <si>
    <t>22.116.707/0001-09</t>
  </si>
  <si>
    <t>Rua Manoel Dionisio Sobrinho</t>
  </si>
  <si>
    <t>(65) 9 9696-0567</t>
  </si>
  <si>
    <t>kleitonband@bol.com.br</t>
  </si>
  <si>
    <t>kleitonband@bol.com.br / eleandro@ativoscontabilidade.com.br</t>
  </si>
  <si>
    <t>Condomínio Acqua Marina Residence</t>
  </si>
  <si>
    <t>04.511.653/0001-96</t>
  </si>
  <si>
    <t>Av. Irineu Borhausen, 3378</t>
  </si>
  <si>
    <t>88010-400</t>
  </si>
  <si>
    <t>(48) 3228-1100</t>
  </si>
  <si>
    <t>Edificio Residencial Alameda Domo</t>
  </si>
  <si>
    <t>Mariane / Rubia</t>
  </si>
  <si>
    <t>15.485.166/0001-12</t>
  </si>
  <si>
    <t>Rua Alba Dias Cunha, 147</t>
  </si>
  <si>
    <t>Trindade</t>
  </si>
  <si>
    <t>88.036-020</t>
  </si>
  <si>
    <t>(48) 3209-6487</t>
  </si>
  <si>
    <t>adm.alamedadomo@gmail.com</t>
  </si>
  <si>
    <t>adm.alamedadomo@gmail.com / sindico.alamedadomo@gmail.com</t>
  </si>
  <si>
    <t>Jocimar Figueiredo</t>
  </si>
  <si>
    <t>JJ Instaladora</t>
  </si>
  <si>
    <t>29.793.736/0001-46</t>
  </si>
  <si>
    <t>258.598.190</t>
  </si>
  <si>
    <t>Rua Gustavo Zoschke, 456</t>
  </si>
  <si>
    <t>Estradas das Areias</t>
  </si>
  <si>
    <t>jjinstaladora@outlook.com</t>
  </si>
  <si>
    <t>Jonatan</t>
  </si>
  <si>
    <t>47 9 9184-7432</t>
  </si>
  <si>
    <t>47 3333-2652</t>
  </si>
  <si>
    <t>Prefeitura de Xangri-la</t>
  </si>
  <si>
    <t>Municipio de Xangri-lá</t>
  </si>
  <si>
    <t>Xangri-lá</t>
  </si>
  <si>
    <t>Dilermando Pinto Mendes</t>
  </si>
  <si>
    <t>Dilermando</t>
  </si>
  <si>
    <t>313.941.249-53</t>
  </si>
  <si>
    <t>1.568.604</t>
  </si>
  <si>
    <t>Rua Comandante Cabo, 187</t>
  </si>
  <si>
    <t>41 99206-838</t>
  </si>
  <si>
    <t>41 99206-8338</t>
  </si>
  <si>
    <t>Prefeitura de Veranópolis</t>
  </si>
  <si>
    <t xml:space="preserve">Taise Lacerda </t>
  </si>
  <si>
    <t>Auxiliar administrativo</t>
  </si>
  <si>
    <t>Municipio de Veranopolis</t>
  </si>
  <si>
    <t>Veranopolis</t>
  </si>
  <si>
    <t>54 3441-2232</t>
  </si>
  <si>
    <t xml:space="preserve"> cultura@veranopolis.rs.gov.br </t>
  </si>
  <si>
    <t>admsetur@veranopolis.rs.gov.br</t>
  </si>
  <si>
    <t>Taise</t>
  </si>
  <si>
    <t>54 3441-5953</t>
  </si>
  <si>
    <t>MG Light</t>
  </si>
  <si>
    <t>MG Light Comércio e Serviços Eireli</t>
  </si>
  <si>
    <t>12.147.139/0001-41</t>
  </si>
  <si>
    <t>003221542.00-14</t>
  </si>
  <si>
    <t>Rua Flor d' Água, 360</t>
  </si>
  <si>
    <t>30.810-310</t>
  </si>
  <si>
    <t>(31) 3332-3416 / (31) 9 9405-6688</t>
  </si>
  <si>
    <t>andersongouthier@gmail.com</t>
  </si>
  <si>
    <t>Condomínio D'Park Residence Club</t>
  </si>
  <si>
    <t>Gina</t>
  </si>
  <si>
    <t>30.341.255/0001-89</t>
  </si>
  <si>
    <t>Rua Apeninos, 20</t>
  </si>
  <si>
    <t>Carrego Grande</t>
  </si>
  <si>
    <t>88.037-620</t>
  </si>
  <si>
    <t>(48) 9 8802-4874</t>
  </si>
  <si>
    <t>condominiodpark@gmail.com</t>
  </si>
  <si>
    <t>87.613.519/0001-23</t>
  </si>
  <si>
    <t>AV. Alto Jacuí, 840</t>
  </si>
  <si>
    <t>Não-Me-Toque</t>
  </si>
  <si>
    <t>99.470-000</t>
  </si>
  <si>
    <t>VW Estruturas</t>
  </si>
  <si>
    <t>Valter</t>
  </si>
  <si>
    <t>VW Estruturas Metálicas e Eventos Ltda.</t>
  </si>
  <si>
    <t>54.257.126/0001-75</t>
  </si>
  <si>
    <t>310.456.490.115</t>
  </si>
  <si>
    <t>Rua Alberto de Azevedo, 1018</t>
  </si>
  <si>
    <t>Jd. Califórnia</t>
  </si>
  <si>
    <t>Franca</t>
  </si>
  <si>
    <t>14.405-281</t>
  </si>
  <si>
    <t>(16) 9 9320-0839</t>
  </si>
  <si>
    <t>valterbarion@hotmail.com</t>
  </si>
  <si>
    <t>Suzana Patricia Carneiro Andre Alexandre</t>
  </si>
  <si>
    <t>Sonangol_Angola</t>
  </si>
  <si>
    <t>Regina Vogue Produções Artísticas</t>
  </si>
  <si>
    <t>Luiz Roberto</t>
  </si>
  <si>
    <t>Maria Regina Vogue</t>
  </si>
  <si>
    <t>84.900.091/0001-01</t>
  </si>
  <si>
    <t>Av. Sete de Setembro, 2775, Loja 2004</t>
  </si>
  <si>
    <t>80.230-010</t>
  </si>
  <si>
    <t>harlequinproducoes@gmail.com</t>
  </si>
  <si>
    <t>(41) 9 9968-2797</t>
  </si>
  <si>
    <t>0810030179</t>
  </si>
  <si>
    <t>Conselho Comunitário São Sebastião</t>
  </si>
  <si>
    <t>Marcilio dos Santos</t>
  </si>
  <si>
    <t>76.554.989/0001-47</t>
  </si>
  <si>
    <t>Rua Pedro Davi dos Santos, 90</t>
  </si>
  <si>
    <t>São Sebastião</t>
  </si>
  <si>
    <t>48 3242-8026</t>
  </si>
  <si>
    <t>marcilioesantos@hotmail.com</t>
  </si>
  <si>
    <t>Marcilio Santos</t>
  </si>
  <si>
    <t>Sólida Engenharia</t>
  </si>
  <si>
    <t>061.232.057-06</t>
  </si>
  <si>
    <t>RNE G302895-v</t>
  </si>
  <si>
    <t>Rua Japurá, 55</t>
  </si>
  <si>
    <t>01319-910</t>
  </si>
  <si>
    <t>244 924 675 558</t>
  </si>
  <si>
    <t>suzanaalexandre123@gmail.com</t>
  </si>
  <si>
    <t>Rua Prudente de Morais, 819</t>
  </si>
  <si>
    <t>Alto Cafezal</t>
  </si>
  <si>
    <t>17.504-080</t>
  </si>
  <si>
    <t>76.208.495/0001-00</t>
  </si>
  <si>
    <t>Av. Severiano B. dos Santos, 111</t>
  </si>
  <si>
    <t>85.830-000</t>
  </si>
  <si>
    <t>44 3526-1122</t>
  </si>
  <si>
    <t>comprasformosadooeste@hotmail.com</t>
  </si>
  <si>
    <t>Creuza Jorge</t>
  </si>
  <si>
    <t>Sólida Engenharia LTDA</t>
  </si>
  <si>
    <t>Prefeitura de Santo Amaro da Imperatriz</t>
  </si>
  <si>
    <t>Município de Santo Amaro da Imperatriz</t>
  </si>
  <si>
    <t>72.045.925/0001-60</t>
  </si>
  <si>
    <t>Rua Oitis, 35</t>
  </si>
  <si>
    <t>28970-000</t>
  </si>
  <si>
    <t>(22) 2665-3127</t>
  </si>
  <si>
    <t>solida@solidaengenharia.com.br</t>
  </si>
  <si>
    <t>79.373.767/0001-16</t>
  </si>
  <si>
    <t>Rua Quintino Bocaiuva, 204</t>
  </si>
  <si>
    <t>89.135-000</t>
  </si>
  <si>
    <t>47 3353-2000</t>
  </si>
  <si>
    <t>turismo@apiuna.sc.gov.br</t>
  </si>
  <si>
    <t>Adilson Fortunato</t>
  </si>
  <si>
    <t>Contrate de Angra Construções Ltda</t>
  </si>
  <si>
    <t>39.164.546/0001-13</t>
  </si>
  <si>
    <t>Praça Nilo Peçanha, 16, Sala 8</t>
  </si>
  <si>
    <t>23.900-260</t>
  </si>
  <si>
    <t>(24) 3368-7468</t>
  </si>
  <si>
    <t>contrate_angra@hotmail.com</t>
  </si>
  <si>
    <t>Prefeitura Municipal de Mafra</t>
  </si>
  <si>
    <t>Eliane Villa Lobos</t>
  </si>
  <si>
    <t>Municipio de Mafra</t>
  </si>
  <si>
    <t>Saryta Oliveira</t>
  </si>
  <si>
    <t>Saryta</t>
  </si>
  <si>
    <t>009.408.236-75</t>
  </si>
  <si>
    <t>Rua Pastor Fritz Buhler, 76 - AP402B</t>
  </si>
  <si>
    <t>89.201-470</t>
  </si>
  <si>
    <t>(47) 9 9917-0111</t>
  </si>
  <si>
    <t>sarytaoliveira@hotmail.com</t>
  </si>
  <si>
    <t>Jean Carlos Lins</t>
  </si>
  <si>
    <t>adm@otaciliocosta.sc.gov.br</t>
  </si>
  <si>
    <t>Secretário Administrativo</t>
  </si>
  <si>
    <t>Itapema Beach Resort</t>
  </si>
  <si>
    <t>76.105.618/0001-88</t>
  </si>
  <si>
    <t>Sestrem</t>
  </si>
  <si>
    <t>Prefeitura de Paulo Lopes</t>
  </si>
  <si>
    <t>Prefeitura Municipal de Paulo Lopes</t>
  </si>
  <si>
    <t>Rua Senador Carlos Gomes de Oliveira, 397</t>
  </si>
  <si>
    <t>88.104-785</t>
  </si>
  <si>
    <t>Rua Paschoal Apóstolo Pitsica, 5064</t>
  </si>
  <si>
    <t>88.025-255</t>
  </si>
  <si>
    <t>(48) 3953-2100</t>
  </si>
  <si>
    <t>Lauro Carlos Frohlich</t>
  </si>
  <si>
    <t>Jeison</t>
  </si>
  <si>
    <t>019.439.440-91</t>
  </si>
  <si>
    <t>Rua Pedro Carlos Holler, 237</t>
  </si>
  <si>
    <t>93.900-000</t>
  </si>
  <si>
    <t>(51) 2123-1800</t>
  </si>
  <si>
    <t>jeison.braun@frohlich.com.br</t>
  </si>
  <si>
    <t>Verenice</t>
  </si>
  <si>
    <t>verenice@frohlich.com.br</t>
  </si>
  <si>
    <t>01.795.809/0006-24</t>
  </si>
  <si>
    <t>A Página Livraria</t>
  </si>
  <si>
    <t>Rose Martins</t>
  </si>
  <si>
    <t>A Página Distribuidora de Livros LTDA</t>
  </si>
  <si>
    <t>258356839</t>
  </si>
  <si>
    <t>Rua Doutor João Colin, 475</t>
  </si>
  <si>
    <t>89.204-0001</t>
  </si>
  <si>
    <t>47 3027-7600</t>
  </si>
  <si>
    <t>rose@apaginalivrarias.com.br</t>
  </si>
  <si>
    <t>Município de Pouso Alegre</t>
  </si>
  <si>
    <t>18.675.983/0001-21</t>
  </si>
  <si>
    <t>Rua Carijós, 45</t>
  </si>
  <si>
    <t>(35) 3449-4088</t>
  </si>
  <si>
    <t>ltpmpa@gmail.com</t>
  </si>
  <si>
    <t>amadeu1007@gmail.com</t>
  </si>
  <si>
    <t>47 3352-1007</t>
  </si>
  <si>
    <t>Cooxupé</t>
  </si>
  <si>
    <t>COOPERATIVA REGIONAL DE CAFEICULTORES EM GUAXUPÉ LTDA</t>
  </si>
  <si>
    <t>20.770.566/0001-00</t>
  </si>
  <si>
    <t>287.048636.0091</t>
  </si>
  <si>
    <t>Rua Manoel Joaquim Magalhães Gomes, 400</t>
  </si>
  <si>
    <t>Vila Santa Bárbara</t>
  </si>
  <si>
    <t>37800-000</t>
  </si>
  <si>
    <t>(35) 9 9927-2470</t>
  </si>
  <si>
    <t>daniela@cooxupe.com.br</t>
  </si>
  <si>
    <t>Leocadia Hretiuk Mierzva</t>
  </si>
  <si>
    <t>Leocadia</t>
  </si>
  <si>
    <t>493.167.459-34</t>
  </si>
  <si>
    <t>Rua XV de Novembro, 288</t>
  </si>
  <si>
    <t>Mallet</t>
  </si>
  <si>
    <t>84.570-000</t>
  </si>
  <si>
    <t>leonelmierzva@hotmail.com</t>
  </si>
  <si>
    <t>Leonel</t>
  </si>
  <si>
    <t>Luna</t>
  </si>
  <si>
    <t>terecultura@gmail.com</t>
  </si>
  <si>
    <t>29.138.369/0001-47</t>
  </si>
  <si>
    <t>Município de Teresópolis</t>
  </si>
  <si>
    <t>Av. Feliciano Sodre, 675</t>
  </si>
  <si>
    <t>25.963-025</t>
  </si>
  <si>
    <t>(21) 9 9757-7600</t>
  </si>
  <si>
    <t>75.805.895/0001-30</t>
  </si>
  <si>
    <t>10802030-00</t>
  </si>
  <si>
    <t xml:space="preserve">(41) 2169-2123 </t>
  </si>
  <si>
    <t>Barbara Lunardon</t>
  </si>
  <si>
    <t>barbara@cocel.com.br</t>
  </si>
  <si>
    <t>Prefeitura de Campinas do Sul</t>
  </si>
  <si>
    <t>87.613.444/0001-80</t>
  </si>
  <si>
    <t>Rodrigo Short Soares</t>
  </si>
  <si>
    <t>952.585.827-87</t>
  </si>
  <si>
    <t>89.204-053</t>
  </si>
  <si>
    <t>(21) 9 6524-7363</t>
  </si>
  <si>
    <t>rodrigoshort@icloud.com</t>
  </si>
  <si>
    <t>Rua Presidente Costa e Silva, 203</t>
  </si>
  <si>
    <t>Condomínio Privê Residencial Mônaco</t>
  </si>
  <si>
    <t>26.987.768/0001-94</t>
  </si>
  <si>
    <t>Rodovia DF 140 KM 2</t>
  </si>
  <si>
    <t>71.680-601</t>
  </si>
  <si>
    <t>(61) 3335-0109</t>
  </si>
  <si>
    <t>orcamento@condominiomonaco.com.br</t>
  </si>
  <si>
    <t>financeiro@condominiomonaco.com.br</t>
  </si>
  <si>
    <t>Av. Juscelino Kubitschek, 300</t>
  </si>
  <si>
    <t>Rua Rrvino Petry, 100</t>
  </si>
  <si>
    <t>(54) 3392-1083</t>
  </si>
  <si>
    <t>Município de Tapera</t>
  </si>
  <si>
    <t>87.613.493/0001-13</t>
  </si>
  <si>
    <t>139/0026520</t>
  </si>
  <si>
    <t>Av. Pres. Tancredo Neves, 965</t>
  </si>
  <si>
    <t>Progresso</t>
  </si>
  <si>
    <t>99.490-000</t>
  </si>
  <si>
    <t>03.238.631/0001-31</t>
  </si>
  <si>
    <t>Centro Antigo</t>
  </si>
  <si>
    <t>Município de Peixoto de Azevedo</t>
  </si>
  <si>
    <t>Rua Ministro Cesar Cals, 226</t>
  </si>
  <si>
    <t>78.530-000</t>
  </si>
  <si>
    <t>prefeitura@peixotodeazevedo.mt.gov.br</t>
  </si>
  <si>
    <t>(66) 9 9974-6758</t>
  </si>
  <si>
    <t>Sicoob Cressem</t>
  </si>
  <si>
    <t>Raila Silva</t>
  </si>
  <si>
    <t>54.190.525/0001-66</t>
  </si>
  <si>
    <t>Rua Henrique Dias,1000</t>
  </si>
  <si>
    <t>Vila Progresso</t>
  </si>
  <si>
    <t>Cressem Coop de Economia e Crédito dos Serv Municipais de Sj</t>
  </si>
  <si>
    <t>12.215-260</t>
  </si>
  <si>
    <t>raila.silva@sicoobcressem.com.br</t>
  </si>
  <si>
    <t>12 3204-9556</t>
  </si>
  <si>
    <t>Estapar</t>
  </si>
  <si>
    <t xml:space="preserve">Ramiro Marcondes da Fonseca </t>
  </si>
  <si>
    <t>ramiro@estapar.com.br</t>
  </si>
  <si>
    <t>Ramiro Marcondes da Fonseca</t>
  </si>
  <si>
    <t>Jéssica Seraphim</t>
  </si>
  <si>
    <t>Obra Nobre Construtora e Incorporadora LTDA</t>
  </si>
  <si>
    <t>02.183.510/0001-77</t>
  </si>
  <si>
    <t xml:space="preserve">Obra Nobre </t>
  </si>
  <si>
    <t>581.163.823.117</t>
  </si>
  <si>
    <t>Rua Major Cardim, 185, 1° andar - sala 3</t>
  </si>
  <si>
    <t>Suíssa</t>
  </si>
  <si>
    <t>Riberirão Pires</t>
  </si>
  <si>
    <t>09.424-250</t>
  </si>
  <si>
    <t>(11) 4825-3300</t>
  </si>
  <si>
    <t>contato@obranobre.com.br</t>
  </si>
  <si>
    <t>jessica@obranobre.com.br</t>
  </si>
  <si>
    <t>Flávio Isper Modas</t>
  </si>
  <si>
    <t>Neuci Aparecida</t>
  </si>
  <si>
    <t>03.228.564/0001-74</t>
  </si>
  <si>
    <t>392.001.605.115</t>
  </si>
  <si>
    <t>12.308-010</t>
  </si>
  <si>
    <t>Rua Bernardino de Campos, 279 - Loja 01</t>
  </si>
  <si>
    <t>flavioisper@gmail.com</t>
  </si>
  <si>
    <t>Comercio de Material de Construção, Eletrodomésticos, Equipamentos e Material Elétricos Sestrem Ltda.</t>
  </si>
  <si>
    <t>75.280.917/0001-96</t>
  </si>
  <si>
    <t>250.746.247</t>
  </si>
  <si>
    <t>Rua Stringari, 666</t>
  </si>
  <si>
    <t>88.305-110</t>
  </si>
  <si>
    <t>(47) 3348 5767 / 3045 2388</t>
  </si>
  <si>
    <t>comsestrem@gmail.com</t>
  </si>
  <si>
    <t>Renato Sestrem</t>
  </si>
  <si>
    <t>Russi Promoções e Eventos Ltda.</t>
  </si>
  <si>
    <t>85.186.575/0001-01</t>
  </si>
  <si>
    <t>256778949</t>
  </si>
  <si>
    <t>Rua Nereu Ramos, 3977</t>
  </si>
  <si>
    <t>Associação dos Lojistas do Jacareí Shopping Center</t>
  </si>
  <si>
    <t>Thalita Dias</t>
  </si>
  <si>
    <t>Administrativo</t>
  </si>
  <si>
    <t>Jacareí Shopping Center</t>
  </si>
  <si>
    <t>05.982.639/0001-33</t>
  </si>
  <si>
    <t>Rua Barão de Jacareí, 364</t>
  </si>
  <si>
    <t>12.308-001</t>
  </si>
  <si>
    <t>(12) 2127-8400</t>
  </si>
  <si>
    <t>thalita.dias@jacareishopping.com.br</t>
  </si>
  <si>
    <t>19/1707</t>
  </si>
  <si>
    <t>19/1708</t>
  </si>
  <si>
    <t>19/1709</t>
  </si>
  <si>
    <t>19/1710</t>
  </si>
  <si>
    <t>19/1711</t>
  </si>
  <si>
    <t>19/1712</t>
  </si>
  <si>
    <t>19/1713</t>
  </si>
  <si>
    <t>Mercado do Itamar</t>
  </si>
  <si>
    <t>Argos</t>
  </si>
  <si>
    <t>Supermercado Shibata</t>
  </si>
  <si>
    <t>Renato Guimarães</t>
  </si>
  <si>
    <t>Supermercado Shibata LTDA</t>
  </si>
  <si>
    <t>48.093.892/0010-30</t>
  </si>
  <si>
    <t>392.204.418.115</t>
  </si>
  <si>
    <t>Av. Getúlio Vargas, 1430</t>
  </si>
  <si>
    <t>Jardim Primavera</t>
  </si>
  <si>
    <t>12.305-000</t>
  </si>
  <si>
    <t>(12) 3954-0029</t>
  </si>
  <si>
    <t>renato.guimaraes@shibata.com.br</t>
  </si>
  <si>
    <t>Itamar / Camila</t>
  </si>
  <si>
    <t>Itamar Vieira - Clevelândia ME</t>
  </si>
  <si>
    <t>08.073.122/0001-10</t>
  </si>
  <si>
    <t>90374755-29</t>
  </si>
  <si>
    <t>Rua Eucalipto, 41</t>
  </si>
  <si>
    <t>Araucária</t>
  </si>
  <si>
    <t>85530-000</t>
  </si>
  <si>
    <t>(46) 3252-1543</t>
  </si>
  <si>
    <t>itamarv289@gmail.com / camidaneluzz@gmail.com</t>
  </si>
  <si>
    <t>Argos Serviços e Manutenção Eireli</t>
  </si>
  <si>
    <t>15.459.441/0001-23</t>
  </si>
  <si>
    <t>256.709.289</t>
  </si>
  <si>
    <t xml:space="preserve">Rua Manoel Gomes de Araújo, 86 </t>
  </si>
  <si>
    <t>Sandra Marise</t>
  </si>
  <si>
    <t>(47) 98408-0426 / 3444-6724</t>
  </si>
  <si>
    <t>sandra@argosenergia.com.br</t>
  </si>
  <si>
    <t>Teorema Engenharia e Construções</t>
  </si>
  <si>
    <t>Teorema Engenharia e Construções LTDA</t>
  </si>
  <si>
    <t>03.519.306/0001-47</t>
  </si>
  <si>
    <t>796.007.416.118</t>
  </si>
  <si>
    <t>Rua Santo Antônio, 43, sala 716 - 7° andar</t>
  </si>
  <si>
    <t>07.110-150</t>
  </si>
  <si>
    <t>(11) 2440-4790</t>
  </si>
  <si>
    <t>teoremaengenharia@teoremaengenharia.com.br</t>
  </si>
  <si>
    <t>teoremaengenharia@terra.com.br</t>
  </si>
  <si>
    <t>(11) 2461-2315</t>
  </si>
  <si>
    <t>Ednei Garcia da Veiga</t>
  </si>
  <si>
    <t xml:space="preserve">Escrevente </t>
  </si>
  <si>
    <t>Cartório de Registro de Imóveis e Anexos de Jacareí</t>
  </si>
  <si>
    <t>Oficial de Registro de Imovéis de Jacareí</t>
  </si>
  <si>
    <t>50.456.367/0001-92</t>
  </si>
  <si>
    <t>Rua XV de Novembro, 269</t>
  </si>
  <si>
    <t>12.315-310</t>
  </si>
  <si>
    <t>(12) 3955-3344</t>
  </si>
  <si>
    <t>atendimento@cartoriojacarei.com.br</t>
  </si>
  <si>
    <t>02.612.502/0001-07</t>
  </si>
  <si>
    <t>392.095.691-112</t>
  </si>
  <si>
    <t>Rua Cel. Carlos Porto, 189</t>
  </si>
  <si>
    <t>12.327-280</t>
  </si>
  <si>
    <t>(12) 3951-5510</t>
  </si>
  <si>
    <t>matriz@jockos.com.br</t>
  </si>
  <si>
    <t>Marcos André</t>
  </si>
  <si>
    <t>Marcos André Parra Barbosa</t>
  </si>
  <si>
    <t>Marcos André Parra Barbosa Jacareí - EPP</t>
  </si>
  <si>
    <t>Sicredi</t>
  </si>
  <si>
    <t>Natália Maria Leite de Oliveira</t>
  </si>
  <si>
    <t>Cooperativa de Crédito - Sicredi Vanguarda PR/SP/RJ</t>
  </si>
  <si>
    <t>78.414.067/0039-32</t>
  </si>
  <si>
    <t>Av. Siqueira Campos, 819</t>
  </si>
  <si>
    <t>Jardim Esper</t>
  </si>
  <si>
    <t>(12) 3961-1508</t>
  </si>
  <si>
    <t>12.307-000</t>
  </si>
  <si>
    <t>natalia_leite@sicredi.com.br</t>
  </si>
  <si>
    <t xml:space="preserve">Ruston Alimentos </t>
  </si>
  <si>
    <t>Kátia Pizarro</t>
  </si>
  <si>
    <t>Ruston Alimentos LTDA</t>
  </si>
  <si>
    <t>46.686.465/0002-20</t>
  </si>
  <si>
    <t>Av. Getúlio Vargas, 3069</t>
  </si>
  <si>
    <t>Jardim Luiza</t>
  </si>
  <si>
    <t>12.305-010</t>
  </si>
  <si>
    <t>(12) 2127-8730</t>
  </si>
  <si>
    <t>katia.pizarro@fantastico.com.br</t>
  </si>
  <si>
    <t>Hora Park Sistema de Estacionamento Rotativo LTDA</t>
  </si>
  <si>
    <t>01.808.151/0008-00</t>
  </si>
  <si>
    <t>Rua dos Andradas, 70</t>
  </si>
  <si>
    <t>12.400-010</t>
  </si>
  <si>
    <t>(12) 3648-6772</t>
  </si>
  <si>
    <t>hppinda@estapar.com.br</t>
  </si>
  <si>
    <t>Juliana Bernardo</t>
  </si>
  <si>
    <t>CSC Área II</t>
  </si>
  <si>
    <t>Márcia Bodart Wagner</t>
  </si>
  <si>
    <t>Condominio de Serviços Comuns Área II</t>
  </si>
  <si>
    <t>30.123.566/0001-71</t>
  </si>
  <si>
    <t xml:space="preserve">Rua Júlio Cortaza, s/n </t>
  </si>
  <si>
    <t>227.93-079</t>
  </si>
  <si>
    <t>(21) 2433-4441</t>
  </si>
  <si>
    <t>cscarea2@gmail.com</t>
  </si>
  <si>
    <t>Maria Bodart</t>
  </si>
  <si>
    <t>19/1714</t>
  </si>
  <si>
    <t>Prefeitura de Penha</t>
  </si>
  <si>
    <t>98.671.597/0001-09</t>
  </si>
  <si>
    <t>Rua Alfredo Chaves, 366</t>
  </si>
  <si>
    <t>95.330-000</t>
  </si>
  <si>
    <t>19/1715</t>
  </si>
  <si>
    <t>MilClean</t>
  </si>
  <si>
    <t>MilClean Comercio e Serviços LTDA</t>
  </si>
  <si>
    <t>02.666.114/0001-09</t>
  </si>
  <si>
    <t>688.219.861.114</t>
  </si>
  <si>
    <t>Av. Dom Pedro I, 6757</t>
  </si>
  <si>
    <t>Jardim Baronesa</t>
  </si>
  <si>
    <t>12.091-000</t>
  </si>
  <si>
    <t>(12) 3625-2209</t>
  </si>
  <si>
    <t>compras1@milclean.com.br</t>
  </si>
  <si>
    <t>(12) 3625-2200</t>
  </si>
  <si>
    <t>392.019.639-111</t>
  </si>
  <si>
    <t>89084-000</t>
  </si>
  <si>
    <t>Silvano Pereira Junior CPF 060.849.329-59 PIS 136.99476.72-2 Nasc. 29/06/1988
CEF AG 0419 OP 013 CP 1623-3</t>
  </si>
  <si>
    <t>19/1716</t>
  </si>
  <si>
    <t>19/1717</t>
  </si>
  <si>
    <t>19/1718</t>
  </si>
  <si>
    <t>19/1719</t>
  </si>
  <si>
    <t>19/1720</t>
  </si>
  <si>
    <t>DISBLU COMÉRCIO E DISTRIBUIDORA EIRELI</t>
  </si>
  <si>
    <t>Leandro Lungen</t>
  </si>
  <si>
    <t>29.911.345/0001-89</t>
  </si>
  <si>
    <t>258.618.574</t>
  </si>
  <si>
    <t>Thea Andersen, 28</t>
  </si>
  <si>
    <t>89070-310</t>
  </si>
  <si>
    <t>(47) 99616-3030</t>
  </si>
  <si>
    <t>disblucomercio@gmail.com</t>
  </si>
  <si>
    <t>conta BB</t>
  </si>
  <si>
    <t>Cambuquira</t>
  </si>
  <si>
    <t xml:space="preserve">Margrit Thereza Kaiser </t>
  </si>
  <si>
    <t>460.018.271-15</t>
  </si>
  <si>
    <t>Rua Sete de Setembro, 555</t>
  </si>
  <si>
    <t>89888-000</t>
  </si>
  <si>
    <t>(49) 98858-3956</t>
  </si>
  <si>
    <t>therezakaiser@hotmail.com</t>
  </si>
  <si>
    <t>Adalto</t>
  </si>
  <si>
    <t>Marcelo Salaroli de Oliveira</t>
  </si>
  <si>
    <t>268.483.938-78</t>
  </si>
  <si>
    <t>Av. Cap. Joaquim Pinheiro Prado, 79</t>
  </si>
  <si>
    <t>12.327-160</t>
  </si>
  <si>
    <t>marcelosalaroli@gmail.com</t>
  </si>
  <si>
    <t>Tânia Pessin Fábrega Satudi</t>
  </si>
  <si>
    <t>329.650.588-18</t>
  </si>
  <si>
    <t>Av. Edouard Six, 338</t>
  </si>
  <si>
    <t>Jardim Paraíba</t>
  </si>
  <si>
    <t>12.327-673</t>
  </si>
  <si>
    <t>taniasatudi@gmail.com</t>
  </si>
  <si>
    <t>Monkey Produções</t>
  </si>
  <si>
    <t>19/1721</t>
  </si>
  <si>
    <t>19/1722</t>
  </si>
  <si>
    <t>19/1723</t>
  </si>
  <si>
    <t>Control ASTEMP RH</t>
  </si>
  <si>
    <t>Fernanda Liberato</t>
  </si>
  <si>
    <t>USA Incorporação e Empreendimento LTDA</t>
  </si>
  <si>
    <t>00.894.537/0001-42</t>
  </si>
  <si>
    <t>Rua Doutor Lucio Malta, 393</t>
  </si>
  <si>
    <t>Jacaréi</t>
  </si>
  <si>
    <t>12308-001</t>
  </si>
  <si>
    <t>(12)  3951-1144</t>
  </si>
  <si>
    <t>financeiro@controlservicos.com.br</t>
  </si>
  <si>
    <t>92.403.567/0001-27</t>
  </si>
  <si>
    <t>Rua do Comércio, 1424</t>
  </si>
  <si>
    <t>98.410-000</t>
  </si>
  <si>
    <t>(55) 3739-1079</t>
  </si>
  <si>
    <t>17.955.386/0001-98</t>
  </si>
  <si>
    <t>Av.Virgilio de Melo Franco, 555</t>
  </si>
  <si>
    <t>37.420-000</t>
  </si>
  <si>
    <t>(35) 3251-212</t>
  </si>
  <si>
    <t>pmc.pedidos@gmail.com</t>
  </si>
  <si>
    <t>AMAVI</t>
  </si>
  <si>
    <t xml:space="preserve">Associação dos Moradores e Amigos do Loteamento Residencial Village Club </t>
  </si>
  <si>
    <t>03.041.185/0001-70</t>
  </si>
  <si>
    <t>Rod. SC 401 km 05</t>
  </si>
  <si>
    <t>88.045-108</t>
  </si>
  <si>
    <t>(47) 9 8829-6830</t>
  </si>
  <si>
    <t>ambrosio.alves@hotmail.com</t>
  </si>
  <si>
    <t>Fundação Municipal de Cultura de Bombinhas</t>
  </si>
  <si>
    <t>09.362.501/0001-92</t>
  </si>
  <si>
    <t>Rua Baleia Jubarte, 328</t>
  </si>
  <si>
    <t>Prefeitura Municipal de Tiete</t>
  </si>
  <si>
    <t>46.634.598/0001-71</t>
  </si>
  <si>
    <t>Praça Dr. JA Correa, 1</t>
  </si>
  <si>
    <t>Município de Tiete</t>
  </si>
  <si>
    <t xml:space="preserve">gabinete@tiete.sp.gov.br </t>
  </si>
  <si>
    <t>compras02@tiete.sp.gov.br</t>
  </si>
  <si>
    <t>(15)3285-8755</t>
  </si>
  <si>
    <t>Fernando Ibanez Ribeiro</t>
  </si>
  <si>
    <t>144.782.638-84</t>
  </si>
  <si>
    <t>Rua Exp. Luiz Antonio da Silva, 108</t>
  </si>
  <si>
    <t>Altos de Santana II</t>
  </si>
  <si>
    <t>12.306-745</t>
  </si>
  <si>
    <t>ibanezfer@ig.com.br</t>
  </si>
  <si>
    <t>Stefanne Oliveira</t>
  </si>
  <si>
    <t>(51) 3995-1100 | ramal 1172</t>
  </si>
  <si>
    <t>turismo@capaodacanoa.rs.gov.br</t>
  </si>
  <si>
    <t>19/1724</t>
  </si>
  <si>
    <t>Prime</t>
  </si>
  <si>
    <t>Denival Ferreira Junior</t>
  </si>
  <si>
    <t>Plural Serviços Técnicos Eireli</t>
  </si>
  <si>
    <t>14.647.297/0001-96</t>
  </si>
  <si>
    <t>Rua Coronel Francisco Soares, 495</t>
  </si>
  <si>
    <t>26.216-032</t>
  </si>
  <si>
    <t>(21) 3488-5797</t>
  </si>
  <si>
    <t>denisjunior1977@gmail.com</t>
  </si>
  <si>
    <t>Renem</t>
  </si>
  <si>
    <t>financeiro@pluralservice.com.br</t>
  </si>
  <si>
    <t>79.547.99-9</t>
  </si>
  <si>
    <t>Ayla</t>
  </si>
  <si>
    <t>19/1725</t>
  </si>
  <si>
    <t>Emilio Vieira</t>
  </si>
  <si>
    <t>716.701.659-49</t>
  </si>
  <si>
    <t>Rua: Orlando Ferreira, 1217</t>
  </si>
  <si>
    <t>Machados</t>
  </si>
  <si>
    <t>Nvegantes</t>
  </si>
  <si>
    <t>19/1726</t>
  </si>
  <si>
    <t xml:space="preserve">Viga </t>
  </si>
  <si>
    <t>Viga &amp; K Empreendimentos LTDA</t>
  </si>
  <si>
    <t>21.813.153/0001-28</t>
  </si>
  <si>
    <t>Rua 298, 228 - Sala 03</t>
  </si>
  <si>
    <t>88220-000</t>
  </si>
  <si>
    <t>(47) 3368-7245</t>
  </si>
  <si>
    <t>P2D18P</t>
  </si>
  <si>
    <t>Ovo decorado  P,  elemento pendente, produzido em PVC com impressão digital em dupla face</t>
  </si>
  <si>
    <t>P2D18M</t>
  </si>
  <si>
    <t>Ovo decorado  M,  elemento pendente, produzido em PVC com impressão digital em dupla face</t>
  </si>
  <si>
    <t>P2D19P</t>
  </si>
  <si>
    <t>Pirulito P,  elemento pendente, produzido em PVC com impressão digital em dupla face</t>
  </si>
  <si>
    <t>P2D19M</t>
  </si>
  <si>
    <t>Pirulito M,  elemento pendente, produzido em PVC com impressão digital em dupla face</t>
  </si>
  <si>
    <t>PLH01</t>
  </si>
  <si>
    <t>Palha decorativa</t>
  </si>
  <si>
    <t>Bala tridimensional, produzida em fibra de vidro</t>
  </si>
  <si>
    <t>PFG10</t>
  </si>
  <si>
    <t>Pirulito tridimensional produzido em fibra de vidro</t>
  </si>
  <si>
    <t>Abraçadeira de nylon P, valor unitário, 100mm x 2,5mm</t>
  </si>
  <si>
    <t>Abraçadeira de nylon M, valor unitário, 148mm x 3,6mm</t>
  </si>
  <si>
    <t>Prefeitura de Treze Tílias</t>
  </si>
  <si>
    <t>19/1727</t>
  </si>
  <si>
    <t>PFG02TMR</t>
  </si>
  <si>
    <t>PFG02TAZ</t>
  </si>
  <si>
    <t>PFG02TVD</t>
  </si>
  <si>
    <t>Coelho com terno marron c/ carrinho e 2 Ovos P, produzido em fibra de vidro</t>
  </si>
  <si>
    <t>Coelho com terno azul c/ carrinho e 2 Ovos P, produzido em fibra de vidro</t>
  </si>
  <si>
    <t>Coelho com terno verde c/ carrinho e 2 Ovos P, produzido em fibra de vidro</t>
  </si>
  <si>
    <t>Paulo / Karine</t>
  </si>
  <si>
    <t>natal.niteroi2019@gmail.com / paulorobertodesouza.ilumina@gmail.com</t>
  </si>
  <si>
    <t>PFG76</t>
  </si>
  <si>
    <t>Casa com calda e confetes coloridos, produzida em fibra de vidro</t>
  </si>
  <si>
    <t>PFJ24P</t>
  </si>
  <si>
    <t>PFJ24M</t>
  </si>
  <si>
    <t>PFJ24G</t>
  </si>
  <si>
    <t>P2D18PP</t>
  </si>
  <si>
    <t>Prefeitura de Canarana</t>
  </si>
  <si>
    <t>Prefeitura Municipal de Canarana</t>
  </si>
  <si>
    <t>Canarana</t>
  </si>
  <si>
    <t>20/1728</t>
  </si>
  <si>
    <t>Osterbaum, tridimensional, produzido em estrutura metálica com pintura branca e lâmpadas de LED branco fio branco. Decorado com ovos em tamanhos variados, produzido em PVC 6mm com impressão em dupla face.</t>
  </si>
  <si>
    <t>20/1729</t>
  </si>
  <si>
    <t>Prefeitura de Torres</t>
  </si>
  <si>
    <t>Torres</t>
  </si>
  <si>
    <t>20/1730</t>
  </si>
  <si>
    <t>Prefeitura de Agrolândia</t>
  </si>
  <si>
    <t>Prefeitura Municipal de Agrolândia</t>
  </si>
  <si>
    <t>Agrolândia</t>
  </si>
  <si>
    <t>20/1731</t>
  </si>
  <si>
    <t>Prefeitura de Ilhota</t>
  </si>
  <si>
    <t>Alyne</t>
  </si>
  <si>
    <t>Prefeitura Municipal de Ilhota</t>
  </si>
  <si>
    <t>Ilhota</t>
  </si>
  <si>
    <t>PFG03BPLL</t>
  </si>
  <si>
    <t>Ovo de páscoa na cor lilás com bolinhas brancas, produzido em fibra de vidro</t>
  </si>
  <si>
    <t>PFG03BMLL</t>
  </si>
  <si>
    <t>PFG03BGLL</t>
  </si>
  <si>
    <t>PFG03PPLL</t>
  </si>
  <si>
    <t>Ovo de páscoa na cor lilás com pegadas brancas, produzido em fibra de vidro</t>
  </si>
  <si>
    <t>PFG03PMLL</t>
  </si>
  <si>
    <t>PFG03PGLL</t>
  </si>
  <si>
    <t>TABELA DE PREÇOS PÁSCOA 2020</t>
  </si>
  <si>
    <t>FIGURAS EM FIBRA DE VIDRO</t>
  </si>
  <si>
    <t xml:space="preserve">Código </t>
  </si>
  <si>
    <t xml:space="preserve">Descrição </t>
  </si>
  <si>
    <t>Preço Venda</t>
  </si>
  <si>
    <t>Preço Locação</t>
  </si>
  <si>
    <t>AJUSTE 10% EM 14/12/19</t>
  </si>
  <si>
    <t>ARRED</t>
  </si>
  <si>
    <t>Coelho saindo do Ovo</t>
  </si>
  <si>
    <t>Coelho com carrinho e 2 Ovos P</t>
  </si>
  <si>
    <t>Coelho com blusa azul (pintura), c/ carrinho e 2 ovos P</t>
  </si>
  <si>
    <t>Coelha com blusa rosa (pintura), c/ carrinho e 2 ovos P.</t>
  </si>
  <si>
    <t>Ovo de Páscoa</t>
  </si>
  <si>
    <t>PFG03BP</t>
  </si>
  <si>
    <t>Ovo de Páscoa com bolinhas</t>
  </si>
  <si>
    <t>PFG03BM</t>
  </si>
  <si>
    <t>PFG03BG</t>
  </si>
  <si>
    <t>PFG03PP</t>
  </si>
  <si>
    <t>Ovo de Páscoa com pegadas</t>
  </si>
  <si>
    <t>PFG03PM</t>
  </si>
  <si>
    <t>PFG03PG</t>
  </si>
  <si>
    <t>Bota com gato e doces</t>
  </si>
  <si>
    <t xml:space="preserve">Bala </t>
  </si>
  <si>
    <t>lançamento 2020</t>
  </si>
  <si>
    <t>Bule Casa</t>
  </si>
  <si>
    <t>PÁSCOA2019</t>
  </si>
  <si>
    <t>NATAL2019</t>
  </si>
  <si>
    <t>Bota Casa</t>
  </si>
  <si>
    <t>produto não disponível para venda</t>
  </si>
  <si>
    <t xml:space="preserve">Coelho </t>
  </si>
  <si>
    <t>Coelho com cesto</t>
  </si>
  <si>
    <t>Coelho de bermuda azul (pintura), c/ cesto</t>
  </si>
  <si>
    <t>Coelha de bermuda rosa (pintura), c/ cesto</t>
  </si>
  <si>
    <t>Pirulito</t>
  </si>
  <si>
    <t>Casa cogumelo</t>
  </si>
  <si>
    <t>Casa</t>
  </si>
  <si>
    <t>PFG12</t>
  </si>
  <si>
    <t>Casa Ovo</t>
  </si>
  <si>
    <t>Casa com calda e confetes coloridos</t>
  </si>
  <si>
    <t>Coelho com Cenoura</t>
  </si>
  <si>
    <t>Coelho com Cenoura e bermuda azul (pintada)</t>
  </si>
  <si>
    <t>Coelha com Cenoura e bermuda rosa (pintada)</t>
  </si>
  <si>
    <t>Coelha com bermuda (pintura)</t>
  </si>
  <si>
    <t>Mini Jardim com coelho e ovinhos</t>
  </si>
  <si>
    <t>Meia cenoura</t>
  </si>
  <si>
    <t>Casa Cogumelo de chocolate c/ confetes</t>
  </si>
  <si>
    <t>Cenoura Inteira</t>
  </si>
  <si>
    <t>Esquilo</t>
  </si>
  <si>
    <t>Cogumelo</t>
  </si>
  <si>
    <t>FIGURAS BIDIMENSIONAIS EM PVC (FACE ÚNICA)</t>
  </si>
  <si>
    <t>Coelho com Ovo</t>
  </si>
  <si>
    <t>Coelho Cesta</t>
  </si>
  <si>
    <t>Coelho Ovo escondido</t>
  </si>
  <si>
    <t>Coelho com Ovos</t>
  </si>
  <si>
    <t>Conjunto de Ovos</t>
  </si>
  <si>
    <t>Coelho Espiando</t>
  </si>
  <si>
    <t>Bengala P</t>
  </si>
  <si>
    <t>Bengala M</t>
  </si>
  <si>
    <t>Bolacha Baunilha</t>
  </si>
  <si>
    <t>Bolacha Chocolate</t>
  </si>
  <si>
    <t>Pirulito P</t>
  </si>
  <si>
    <t>Pirulito M</t>
  </si>
  <si>
    <t>Placa "Feliz Páscoa"</t>
  </si>
  <si>
    <t>Placa "Toca do Coelho"</t>
  </si>
  <si>
    <t>Coelho Acenando</t>
  </si>
  <si>
    <t>Coelha com Ovo</t>
  </si>
  <si>
    <t>Coelho Sentado no Ovo</t>
  </si>
  <si>
    <t>Coelho com Cesta de Ovos</t>
  </si>
  <si>
    <t>FIGURAS LUMINOSAS</t>
  </si>
  <si>
    <t>Coelho espiando com movimento</t>
  </si>
  <si>
    <t>Coelho abanando com movimento</t>
  </si>
  <si>
    <t>Coelho ovos, com movimento</t>
  </si>
  <si>
    <t>Coelho espiando</t>
  </si>
  <si>
    <t>Coelho acenando</t>
  </si>
  <si>
    <t>Coelho pondo ovos na cesta</t>
  </si>
  <si>
    <t>Ovos de Páscoa</t>
  </si>
  <si>
    <t>Coelho Jardineiro</t>
  </si>
  <si>
    <t>Bebê coelhinho</t>
  </si>
  <si>
    <t>Mamãe e bebê</t>
  </si>
  <si>
    <t>Coelho com laço no pescoço</t>
  </si>
  <si>
    <t>Coelho pequeno com preenchimento em LEDs</t>
  </si>
  <si>
    <t>Coelho gigante com preenchimento em LEDs</t>
  </si>
  <si>
    <t>PAR02P</t>
  </si>
  <si>
    <t>Ovo pequeno com preenchimento em LEDs</t>
  </si>
  <si>
    <t>PAR02G</t>
  </si>
  <si>
    <t>Ovo gigante com preenchimento em LEDs</t>
  </si>
  <si>
    <t>Osternbaum</t>
  </si>
  <si>
    <t>natal 2019</t>
  </si>
  <si>
    <t xml:space="preserve">Balão </t>
  </si>
  <si>
    <t>PFG19</t>
  </si>
  <si>
    <t>PFG20</t>
  </si>
  <si>
    <t>Avião com coelho, produzido em fibra de vidro</t>
  </si>
  <si>
    <t>Locomotiva de páscoa, produzida em fibra de vidro</t>
  </si>
  <si>
    <t>PFJ23P</t>
  </si>
  <si>
    <t>PFJ23M</t>
  </si>
  <si>
    <t>PFJ23G</t>
  </si>
  <si>
    <t>Osterbaum, bidimensional, produzido em estrutura metálica com pintura branca e lâmpadas de LED branco fio branco. Decorado com ovos em tamanhos variados, produzido em PVC 6mm com impressão em dupla face.</t>
  </si>
  <si>
    <t>PFG21</t>
  </si>
  <si>
    <t>Vagão de páscoa, produzido em fibra de vidro</t>
  </si>
  <si>
    <t>PFG132</t>
  </si>
  <si>
    <t>Gira Gira de páscoa,  produzido em fibra de vidro e estrutura metálica</t>
  </si>
  <si>
    <t>20/1732</t>
  </si>
  <si>
    <t>18.428.145/0002-34</t>
  </si>
  <si>
    <t>20/1733</t>
  </si>
  <si>
    <t>Prefeitura de Irupi</t>
  </si>
  <si>
    <t>Municipio de Irupi</t>
  </si>
  <si>
    <t>Irupi</t>
  </si>
  <si>
    <t>Rua: Dr. Leoberto Leal, 160</t>
  </si>
  <si>
    <t>(47) 3343-8800</t>
  </si>
  <si>
    <t>turismo@ilhota.sc.gov.br</t>
  </si>
  <si>
    <t>licitacao1@ilhota.sc.gov.br</t>
  </si>
  <si>
    <t>Renato da Silva</t>
  </si>
  <si>
    <t>83.102.301-0001-53</t>
  </si>
  <si>
    <t>002178752.01-88</t>
  </si>
  <si>
    <t>20/1734</t>
  </si>
  <si>
    <t xml:space="preserve">Ademir </t>
  </si>
  <si>
    <t>Vitorio Mafezolli &amp; CIA LTDA</t>
  </si>
  <si>
    <t>04.212.060/0001-29</t>
  </si>
  <si>
    <t>254161340</t>
  </si>
  <si>
    <t>Rua XV de novembro, 2215</t>
  </si>
  <si>
    <t>89.216-199</t>
  </si>
  <si>
    <t>20/1735</t>
  </si>
  <si>
    <t>20/1736</t>
  </si>
  <si>
    <t>Prefeitura Municipal de Ponte Serrada</t>
  </si>
  <si>
    <t>Município de Ponte Serrada</t>
  </si>
  <si>
    <t>82.777.236/0001-01</t>
  </si>
  <si>
    <t>Rua Madre Maria Theodora, 264</t>
  </si>
  <si>
    <t>Ponte Serrada</t>
  </si>
  <si>
    <t>89.683-000</t>
  </si>
  <si>
    <t>(49) 99917-7856</t>
  </si>
  <si>
    <t>andreia_ferrari@hotmail.com</t>
  </si>
  <si>
    <t>Igreja de São Bento do Sul</t>
  </si>
  <si>
    <t>84.708.478/0040-77</t>
  </si>
  <si>
    <t>Rua Alfredo Diener, 87</t>
  </si>
  <si>
    <t>Oxford</t>
  </si>
  <si>
    <t>89.285-645</t>
  </si>
  <si>
    <t>(47) 3635-1167</t>
  </si>
  <si>
    <t>flaviaeiselt74@gmail.com</t>
  </si>
  <si>
    <t>Franciela</t>
  </si>
  <si>
    <t>Adriana / Sergio</t>
  </si>
  <si>
    <t>Adriana / Miguel</t>
  </si>
  <si>
    <t>Maera</t>
  </si>
  <si>
    <t>Maera/Miguel</t>
  </si>
  <si>
    <t>Prefeito de Navegantes</t>
  </si>
  <si>
    <t>SQE</t>
  </si>
  <si>
    <t>CADASTRO INCOMPLETO</t>
  </si>
  <si>
    <t>87.612.917/0001-25</t>
  </si>
  <si>
    <t xml:space="preserve"> Rua José Canellas, 258</t>
  </si>
  <si>
    <t>98.400-000</t>
  </si>
  <si>
    <t>(55) 3744-5050</t>
  </si>
  <si>
    <t>licitacoesfw@hotmail.com</t>
  </si>
  <si>
    <t>SUL</t>
  </si>
  <si>
    <t>83.021.873/0001-08</t>
  </si>
  <si>
    <t>Rua Duque de Caxias, 789</t>
  </si>
  <si>
    <t>89.990-000</t>
  </si>
  <si>
    <t>(48) 9 8821-1202</t>
  </si>
  <si>
    <t>Karen / Representante</t>
  </si>
  <si>
    <t>82.777.251/0001-41</t>
  </si>
  <si>
    <t>Praça Andréas Thaler, 25</t>
  </si>
  <si>
    <t>83.102.434/0001-20</t>
  </si>
  <si>
    <t>Praça Otto Muller, 10</t>
  </si>
  <si>
    <t>47 3352-5500</t>
  </si>
  <si>
    <t>compras1@presidentegetulio.sc.gov.br</t>
  </si>
  <si>
    <t>SUDESTE</t>
  </si>
  <si>
    <t>NORTE</t>
  </si>
  <si>
    <t>NORDESTE</t>
  </si>
  <si>
    <t>CENTRO OESTE</t>
  </si>
  <si>
    <t>NÚMERO</t>
  </si>
  <si>
    <t>ATENDIMENTO - 2</t>
  </si>
  <si>
    <t>NOME FANTASIA - 3</t>
  </si>
  <si>
    <t>CONTATO - 4</t>
  </si>
  <si>
    <t>CARGO  - 5</t>
  </si>
  <si>
    <t>RAZÃO SOCIAL - 6</t>
  </si>
  <si>
    <t>CNPJ -7</t>
  </si>
  <si>
    <t>IE - 8</t>
  </si>
  <si>
    <t>ENDEREÇO - 9</t>
  </si>
  <si>
    <t>BAIRRO - 10</t>
  </si>
  <si>
    <t>CIDADE - 11</t>
  </si>
  <si>
    <t>ESTADO - 12</t>
  </si>
  <si>
    <t>REGIÃO - 13</t>
  </si>
  <si>
    <t>CEP - 14</t>
  </si>
  <si>
    <t>TELEFONE - 15</t>
  </si>
  <si>
    <t>E-MAIL - 16</t>
  </si>
  <si>
    <t>CONTATO FINANCEIRO - NOME - 17</t>
  </si>
  <si>
    <t>CONTATO FINANCEIRO - E-MAIL - 18</t>
  </si>
  <si>
    <t>CONTANTO FINANCEIRO - TELEFONE - 19</t>
  </si>
  <si>
    <t>Atendimento</t>
  </si>
  <si>
    <t>20/1737</t>
  </si>
  <si>
    <t>Flora Cide</t>
  </si>
  <si>
    <t>Eduardo Possamai 08059855905</t>
  </si>
  <si>
    <t>36.314.160/0001-52</t>
  </si>
  <si>
    <t>Estrada do Atalho, s/n</t>
  </si>
  <si>
    <t>89237-705</t>
  </si>
  <si>
    <t>(47) 3416-0215</t>
  </si>
  <si>
    <t>eduardopossamai02@hotmail.com</t>
  </si>
  <si>
    <t>(47) 99763-3034</t>
  </si>
  <si>
    <t>Poste metálico decorado com figura luminosa de arabescos com estrelas e bola em polietileno com iluminação interna.</t>
  </si>
  <si>
    <t>Poste metálico decorado com figura luminosa de arabescos com estrelas e bola em polietileno com iluminação interna.. Aplicação de Strobos</t>
  </si>
  <si>
    <t>Poste metálico decorado com figura luminosa de arabescos com estrelas e bola em polietileno com iluminação interna. Aplicação de mangueiras de LED com movimentos e Strobos</t>
  </si>
  <si>
    <t>Poste metálico decorado com figura luminosa de arabescos com estrelas e bola em polietileno com iluminação interna. Aplicação de mangueiras de LED com movimentos.</t>
  </si>
  <si>
    <t>Poste metálico decorado com figura luminosa de arabescos com estrelas e bola em polietileno com iluminação interna. Preenchimento da figura com lâmpadas de LED.</t>
  </si>
  <si>
    <t>Poste metálico decorado com figura de arabescos com estrelas, mangueira de LED  e bola em polietileno com iluminação interna.</t>
  </si>
  <si>
    <t>Poste metálico decorado com figura luminosa de arabescos com estrelas e bola em polietileno com iluminação interna. Preenchimento da figura com lâmpadas de LED e aplicação de strobos.</t>
  </si>
  <si>
    <t>Poste e vasos confeccionados em fibra de vidro com pintura automotiva, detalhes em estrutura metálica zincada e luminária de vidro. OBS.: flores iniciais dos vasinhos inclusas. Reposição não inclusa.</t>
  </si>
  <si>
    <t xml:space="preserve">não comercializar </t>
  </si>
  <si>
    <t>PT475</t>
  </si>
  <si>
    <t>PT475S</t>
  </si>
  <si>
    <t>PT475L</t>
  </si>
  <si>
    <t>PT477</t>
  </si>
  <si>
    <t>PT477S</t>
  </si>
  <si>
    <t>PT477L</t>
  </si>
  <si>
    <t>FG143</t>
  </si>
  <si>
    <t>FG144</t>
  </si>
  <si>
    <t>Carrossel com renas e árvore natalina  produzido em fibra de vidro</t>
  </si>
  <si>
    <t>LANÇ. 2020</t>
  </si>
  <si>
    <t>LE01BCVSP</t>
  </si>
  <si>
    <t>LE01BCVU</t>
  </si>
  <si>
    <t>LE01BCBSP</t>
  </si>
  <si>
    <t>LE01BCBU</t>
  </si>
  <si>
    <t>LE01BCB300U</t>
  </si>
  <si>
    <t>LE01BCCSP</t>
  </si>
  <si>
    <t>LE01BCCU</t>
  </si>
  <si>
    <t>LE01VDVSP</t>
  </si>
  <si>
    <t>LE01VDVU</t>
  </si>
  <si>
    <t>LE01VMVSP</t>
  </si>
  <si>
    <t>LE01VMVU</t>
  </si>
  <si>
    <t>LE01VMCSP</t>
  </si>
  <si>
    <t>LE01VMCU</t>
  </si>
  <si>
    <t>LE01AZCSP</t>
  </si>
  <si>
    <t>LE01AZCU</t>
  </si>
  <si>
    <t>LE01AZVDCSP</t>
  </si>
  <si>
    <t>LE01AZVDCU</t>
  </si>
  <si>
    <t>LE01VDCSP</t>
  </si>
  <si>
    <t>LE01VDCU</t>
  </si>
  <si>
    <t>LE01AZTSP</t>
  </si>
  <si>
    <t>LE01AZTU</t>
  </si>
  <si>
    <t>LE01MNTSP</t>
  </si>
  <si>
    <t>LE01MNTU</t>
  </si>
  <si>
    <t>LE01MNVSP</t>
  </si>
  <si>
    <t>LE01MNVU</t>
  </si>
  <si>
    <t>LE01AZVSP</t>
  </si>
  <si>
    <t>LE01AZVU</t>
  </si>
  <si>
    <t>LE01LLTSP</t>
  </si>
  <si>
    <t>LE01LLTU</t>
  </si>
  <si>
    <t>LEF01MNVU</t>
  </si>
  <si>
    <t>LEF01MNTU</t>
  </si>
  <si>
    <t>LEF01AZCU</t>
  </si>
  <si>
    <t>LEF01VDCU</t>
  </si>
  <si>
    <t>LEF01VMCU</t>
  </si>
  <si>
    <t>LE31MNU</t>
  </si>
  <si>
    <t>LE31BCU</t>
  </si>
  <si>
    <t>LE31RGBU</t>
  </si>
  <si>
    <t>STB015U</t>
  </si>
  <si>
    <t>LE071U</t>
  </si>
  <si>
    <t>LE072U</t>
  </si>
  <si>
    <t>LE073U</t>
  </si>
  <si>
    <t>LE0880U</t>
  </si>
  <si>
    <t>LE08120U</t>
  </si>
  <si>
    <t>LE08160U</t>
  </si>
  <si>
    <t>LE09MN80U</t>
  </si>
  <si>
    <t>LE09MN120U</t>
  </si>
  <si>
    <t>LE09MN160U</t>
  </si>
  <si>
    <t>LE15U</t>
  </si>
  <si>
    <t>CM110U</t>
  </si>
  <si>
    <t>CL110U</t>
  </si>
  <si>
    <t>CLF110U</t>
  </si>
  <si>
    <t>CLMN110U</t>
  </si>
  <si>
    <t>CM70U</t>
  </si>
  <si>
    <t>CL70U</t>
  </si>
  <si>
    <t>CLMN70U</t>
  </si>
  <si>
    <t>LE18U</t>
  </si>
  <si>
    <t>LE30BCU</t>
  </si>
  <si>
    <t>LE30DRU</t>
  </si>
  <si>
    <t>LE30VMU</t>
  </si>
  <si>
    <t>LE28U</t>
  </si>
  <si>
    <t>LE29U</t>
  </si>
  <si>
    <t>LE36RGB</t>
  </si>
  <si>
    <t>Conjunto com 100 LEDs, na cor branca clara, fio verde - 220V (SEM PLUG. APENAS ROSCA DE INTERLIGAÇÃO)</t>
  </si>
  <si>
    <t>Conjunto com 100 LEDs, na cor branca clara, fio verde - 220V USADO</t>
  </si>
  <si>
    <t>Conjunto com 100 LEDs, na cor branca clara,  fio branco - 220V  (SEM PLUG. APENAS ROSCA DE INTERLIGAÇÃO)</t>
  </si>
  <si>
    <t>Conjunto com 100 LEDs, na cor branca clara,  fio branco - 220V USADO</t>
  </si>
  <si>
    <t>Conjunto com 300 LEDs, na cor branca clara,  fio branco - 220V USADO</t>
  </si>
  <si>
    <t>Conjunto com 100 LEDs, na cor branca clara, fio cristal - 220V  (SEM PLUG. APENAS ROSCA DE INTERLIGAÇÃO)</t>
  </si>
  <si>
    <t>Conjunto com 100 LEDs, na cor branca clara, fio cristal - 220V USADO</t>
  </si>
  <si>
    <t>Conjunto com 100 LEDs, na cor verde, fio verde - 220V  (SEM PLUG. APENAS ROSCA DE INTERLIGAÇÃO)</t>
  </si>
  <si>
    <t>Conjunto com 100 LEDs, na cor verde, fio verde - 220V USADO</t>
  </si>
  <si>
    <t>Conjunto com 100 LEDs, na cor vermelha, fio verde - 220V  (SEM PLUG. APENAS ROSCA DE INTERLIGAÇÃO)</t>
  </si>
  <si>
    <t>Conjunto com 100 LEDs, na cor vermelha, fio verde - 220V USADO</t>
  </si>
  <si>
    <t>Conjunto com 100 LEDs, na cor vermelha, fio cristal vermelho - 220V  (SEM PLUG. APENAS ROSCA DE INTERLIGAÇÃO)</t>
  </si>
  <si>
    <t>Conjunto com 100 LEDs, na cor vermelha, fio cristal vermelho - 220V USADO</t>
  </si>
  <si>
    <t>Conjunto com 100 LEDs, na cor azul, fio cristal azul - 220V  (SEM PLUG. APENAS ROSCA DE INTERLIGAÇÃO)</t>
  </si>
  <si>
    <t>Conjunto com 100 LEDs, na cor azul, fio cristal azul - 220V USADO</t>
  </si>
  <si>
    <t>Conjunto com 100 LEDs, na cor azul, fio cristal verde - 220V  (SEM PLUG. APENAS ROSCA DE INTERLIGAÇÃO)</t>
  </si>
  <si>
    <t>Conjunto com 100 LEDs, na cor azul, fio cristal verde - 220V USADO</t>
  </si>
  <si>
    <t>Conjunto com 100 LEDs, na cor verde, fio cristal verde - 220V  (SEM PLUG. APENAS ROSCA DE INTERLIGAÇÃO)</t>
  </si>
  <si>
    <t>Conjunto com 100 LEDs, na cor verde, fio cristal verde - 220V USADO</t>
  </si>
  <si>
    <t>Conjunto com 100 LEDs, na cor azul, fio cristal (Transparente) - 220V  (SEM PLUG. APENAS ROSCA DE INTERLIGAÇÃO)</t>
  </si>
  <si>
    <t>Conjunto com 100 LEDs, na cor azul, fio cristal (Transparente) - 220V USADO</t>
  </si>
  <si>
    <t>Conjunto com 100 LEDs, na cor branca morno, fio cristal (Transparente) - 220V  (SEM PLUG. APENAS ROSCA DE INTERLIGAÇÃO)</t>
  </si>
  <si>
    <t>Conjunto com 100 LEDs, na cor branca morno, fio cristal (Transparente) - 220V USADO</t>
  </si>
  <si>
    <t>Conjunto com 100 LEDs, na cor branca morno, fio verde - 220  (SEM PLUG. APENAS ROSCA DE INTERLIGAÇÃO)</t>
  </si>
  <si>
    <t>Conjunto com 100 LEDs, na cor branca morno, fio verde - 220 USADO</t>
  </si>
  <si>
    <t>Conjunto com 100 LEDs, na cor azul, fio verde - 220V,  (SEM PLUG. APENAS ROSCA DE INTERLIGAÇÃO)</t>
  </si>
  <si>
    <t>Conjunto com 100 LEDs, na cor azul, fio verde - 220V, USADO</t>
  </si>
  <si>
    <t>Conjunto com 100 LEDs, na cor lilás, fio cristal (transparente) - 220V  (SEM PLUG. APENAS ROSCA DE INTERLIGAÇÃO)</t>
  </si>
  <si>
    <t>Conjunto com 100 LEDs, na cor lilás, fio cristal (transparente) - 220V USADO</t>
  </si>
  <si>
    <t>Conjunto com 100 LEDs, na cor branca morno + flashing branco, fio verde fosco - 220V USADO</t>
  </si>
  <si>
    <t>Conjunto com 100 LEDs, na cor branca morno + flashing branco, fio cristal (transparente) - 220V USADO</t>
  </si>
  <si>
    <t>Conjunto com 100 LEDs, na cor verde + flashing branco, fio cristal verde - 220V USADO</t>
  </si>
  <si>
    <t>Conjunto com 100 LEDs, na cor vermelha + flashing branco, fio cristal cermelho - 220V USADO</t>
  </si>
  <si>
    <t>Conjunto com 100 bolinhas de1,5cm de LED branco morno - 220V USADO</t>
  </si>
  <si>
    <t>Conjunto com 100 bolinhas de1,5cm de LED branco - 220V USADO</t>
  </si>
  <si>
    <t>Conjunto com 100 bolinhas de 1,5cm em LED RGB com movimento de cores - 220V USADO</t>
  </si>
  <si>
    <t>Strobos de 5w potência USADO</t>
  </si>
  <si>
    <t>Strobos de 6w potência USADO</t>
  </si>
  <si>
    <t>Mangueira LED Snowfall 24v, 1m USADO</t>
  </si>
  <si>
    <t>Mangueira LED Snowfall 24v, 2m USADO</t>
  </si>
  <si>
    <t xml:space="preserve">Mangueira LED Snowfall 24v, 2m </t>
  </si>
  <si>
    <t>Mangueira LED Snowfall 24v, 3m USADO</t>
  </si>
  <si>
    <t>Meteoro com 80 LEDs em movimento Snowfall USADO</t>
  </si>
  <si>
    <t>Meteoro com 120 LEDs em movimento Snowfall USADO</t>
  </si>
  <si>
    <t>Meteoro com 160 LEDs em movimento Snowfall USADO</t>
  </si>
  <si>
    <t>Festão de LED com 80 LEDs FLASHING mornos fio cristal USADO</t>
  </si>
  <si>
    <t>Festão de LED com 120 LEDs FLASHING mornos fio cristal USADO</t>
  </si>
  <si>
    <t>Festão de LED com 160 LEDs FLASHING mornos fio cristal USADO</t>
  </si>
  <si>
    <t>Festão de LED branco medindo 3,00m USADO</t>
  </si>
  <si>
    <t>Conjunto com 100 LEDs, na cor azul + flashing branco, fio cristal azul - 220V USADO</t>
  </si>
  <si>
    <t>Cascata com 378 micro lâmpadas incandescentes tipo arroz na cor cristal, fio branco USADO</t>
  </si>
  <si>
    <t>Cascata com 378 LEDs na cor branca, fio branco USADO</t>
  </si>
  <si>
    <t>Cascata com 378 LEDs warm + flashing na cor branca, fio branco USADO</t>
  </si>
  <si>
    <t>Cascata com 378 LEDs na cor branco morno, fio branco USADO</t>
  </si>
  <si>
    <t>Cascata com 200 micro lâmpadas incandescentes tipo arroz na cor cristal, fio branco USADO</t>
  </si>
  <si>
    <t>Cascata com 200 LEDs na cor branca, fio branco USADO</t>
  </si>
  <si>
    <t>Cascata com 200 LEDs na cor branco morno, fio branco USADO</t>
  </si>
  <si>
    <t>Tubo snowfall cilíndrico com 30 LEDs brancos, 60cm USADO</t>
  </si>
  <si>
    <t>Conjunto com 6 tubos cilíndrico 30cm, snowfall com 18 LEDs brancos cada tubo- conj. c/ 6 USADO</t>
  </si>
  <si>
    <t>Conjunto com 100 micro lâmpadas incandescentes tipo arroz na cor cristal USADO</t>
  </si>
  <si>
    <t>Chicote com 160 LEDs brancos distribuídos em 7 fios em lamê prateado - 220V USADO</t>
  </si>
  <si>
    <t>Chicote com 160 LEDs mornos distribuídos em 7 fios em lamê dourado - 220V USADO</t>
  </si>
  <si>
    <t>Chicote com 160 LEDs vermelhos distribuídos em 7 fios em lamê vermelho - 220V USADO</t>
  </si>
  <si>
    <t>Ramos marrons com 48 LEDs mornos e capa estilo algodão -220V USADO</t>
  </si>
  <si>
    <t>Dupla de ramos marrons com 64 LEDs mornos e capa estilo algodão -220V USADO</t>
  </si>
  <si>
    <t>Placa "Toca do Coelho", produzido em PVC com impressão digital em face única</t>
  </si>
  <si>
    <t>Urso médio, produzido em estrutura metálica, mangueira luminosa e preenchimento com lâmpadas de LED</t>
  </si>
  <si>
    <t>Urso grande, produzido em estrutura metálica, mangueira luminosa e preenchimento com lâmpadas de LED</t>
  </si>
  <si>
    <t>FT0725</t>
  </si>
  <si>
    <t>Metros de festão aramado de 0,25cm com mini-lâmpadas, laços de veludo vermelho e bolas douradas</t>
  </si>
  <si>
    <t>FT0730</t>
  </si>
  <si>
    <t>Metros de festão aramado de 0,28cm com mini-lâmpadas, laços de veludo vermelho e bolas douradas</t>
  </si>
  <si>
    <t>Metros de festão aramado de 0,28cm com mini-lâmpadas e bolas douradas</t>
  </si>
  <si>
    <t>Metros de festão aramado de 0,28cm com mini-lâmpadas e fita de veludo vermelho</t>
  </si>
  <si>
    <t>Metros de festão aramado de 0,28cm com mini-lâmpadas, bolas douradas e fita de veludo vermelho</t>
  </si>
  <si>
    <t>Metros de festão aramado de 0,28cm com fita de veludo vermelha</t>
  </si>
  <si>
    <t>Metros de festão aramado de 0,28cm com mini-lâmpadas</t>
  </si>
  <si>
    <t>Metros de festão aramado de 0,28m com bolas douradas</t>
  </si>
  <si>
    <t>Conjunto com 100 bolinhas de 1,5cm em LED tons de azul com movimento de cores - 220V</t>
  </si>
  <si>
    <t>LE31AZ</t>
  </si>
  <si>
    <t>20/1738</t>
  </si>
  <si>
    <t>Prefeitura Municipal de Santa Carmem</t>
  </si>
  <si>
    <t>Ivete</t>
  </si>
  <si>
    <t>37.465.283/0001-57</t>
  </si>
  <si>
    <t>Av. Santos Dumont, 491</t>
  </si>
  <si>
    <t>Santa Carmem</t>
  </si>
  <si>
    <t>78.545-000</t>
  </si>
  <si>
    <t>(65) 3562-1115 / (66) 9917-4443</t>
  </si>
  <si>
    <t>ivetebergamini@hotmail.com</t>
  </si>
  <si>
    <t>cultura@arapoti.pr.gov.br</t>
  </si>
  <si>
    <t>(43) 3512-3130</t>
  </si>
  <si>
    <t>20/1739</t>
  </si>
  <si>
    <t>Prefeitura Municipal de Arapoti</t>
  </si>
  <si>
    <t>Arapoti</t>
  </si>
  <si>
    <t>Carrossel com renas, trenó, presentes e Noel gigante  produzido em fibra de vidro</t>
  </si>
  <si>
    <t>20/1740</t>
  </si>
  <si>
    <t>Prefeitura Municipal de Ipira</t>
  </si>
  <si>
    <t>Oladimir Odi Rese</t>
  </si>
  <si>
    <t>Secretário de Cultura</t>
  </si>
  <si>
    <t>Rua XV de agosto, 342</t>
  </si>
  <si>
    <t>Ipira</t>
  </si>
  <si>
    <t>cultura@ipira.sc.gov.br</t>
  </si>
  <si>
    <t>Oladimir</t>
  </si>
  <si>
    <t>20/1741</t>
  </si>
  <si>
    <t>Bortolas &amp; Schneider Ltda</t>
  </si>
  <si>
    <t>08.189.271/0001-49</t>
  </si>
  <si>
    <t>13322626-3</t>
  </si>
  <si>
    <t>Av. do Comércio, 555, Sala 1</t>
  </si>
  <si>
    <t>(66) 3562-1116 / 9 9985-3825</t>
  </si>
  <si>
    <t>soluapresentes@hotmail.com</t>
  </si>
  <si>
    <t>20/1742</t>
  </si>
  <si>
    <t>Prefeitura Municipal de Campo Novo de Parecis</t>
  </si>
  <si>
    <t>Silvia Regina</t>
  </si>
  <si>
    <t>secultur.cnp@gmail.com</t>
  </si>
  <si>
    <t>(65) 3382-2488/ 3382-3986</t>
  </si>
  <si>
    <t>20/1743</t>
  </si>
  <si>
    <t>Prefeitura Municipal de Louveira</t>
  </si>
  <si>
    <t>Rafaela</t>
  </si>
  <si>
    <t>turismo@louveira.sp.gov.br</t>
  </si>
  <si>
    <t>20/1744</t>
  </si>
  <si>
    <t>Parque Oschin</t>
  </si>
  <si>
    <t>Vilson Oschin</t>
  </si>
  <si>
    <t>Oschin &amp; Oschin Ltda</t>
  </si>
  <si>
    <t>31.019.394/0002-34</t>
  </si>
  <si>
    <t>003239212.01-96</t>
  </si>
  <si>
    <t>Rua Mantiqueira, 1460</t>
  </si>
  <si>
    <t>(19) 9 8136-6890</t>
  </si>
  <si>
    <t>oschinalves@bol.com.br</t>
  </si>
  <si>
    <t xml:space="preserve">CÓDIGO </t>
  </si>
  <si>
    <t>TOTAL</t>
  </si>
  <si>
    <t>FG141G</t>
  </si>
  <si>
    <t xml:space="preserve">Árvore escorregado produzida em fibra de vidro </t>
  </si>
  <si>
    <t>FG141M</t>
  </si>
  <si>
    <t>Urso gigante, produzido em estrutura metálica, mangueira luminosa e preenchimento com lâmpadas de LED</t>
  </si>
  <si>
    <t>Strobo 6w Usado</t>
  </si>
  <si>
    <t>Mangueira LED Snowfall 24v, 2m</t>
  </si>
  <si>
    <t>Tubo snowfall cilíndrico com 48 LEDs brancos, 80cm usado</t>
  </si>
  <si>
    <t>Tubo snowfall cilíndrico com 30 LEDs brancos, 60cm usado</t>
  </si>
  <si>
    <t>Conjunto com 100 micro lâmpadas incandescentes tipo arroz na cor cristal usado</t>
  </si>
  <si>
    <t>Abraçadeira de nylon P, valor unitário, 100mm x 2,5mm pacote com 100</t>
  </si>
  <si>
    <t>Abraçadeira de nylon M, valor unitário, 148mm x 3,6mm pacote com 100</t>
  </si>
  <si>
    <t>Metros de festão aramado de 0,25cm com mini-lâmpadas</t>
  </si>
  <si>
    <t>CABINE</t>
  </si>
  <si>
    <t>Cabine, medindo aproximadamente 0,53m de altura x 1,50m de largura x 1,50m de comprimento x 2,00m de altura, confeccionada em estrutura metálica e policarbonato 8mm, com porta e cadeado para abrigar o tablet de comando da árvore.</t>
  </si>
  <si>
    <t>FX07B300</t>
  </si>
  <si>
    <t>Estrela simples de 8 pontas, produzida em estrutura metalica e mangueira luminosa, com aplicação de strobos.</t>
  </si>
  <si>
    <t>PROJETOR 180L</t>
  </si>
  <si>
    <t>Refletor Color Range IP 180 Leds 3W RGBWA DMX c/ Case - CHAUVET , medindo aproximadamente 87 x 47 x 61 cm, com possibilidade de utilização Indoor ou outdoor, bivolt. Luminária wash de alta potência de IP66 com 180 LEDs RGBWA disparando 6110 lux em 5 metros. Os LEDs são arranjados em dois painéis ajustáveis que se divididem em diferentes orientações de projeção. Acomodado em um case é adequado para uso interno e externo e aplicações arquitetônicas com um feixe que cobre palcos, fachadas e outras estruturas a longa distância.</t>
  </si>
  <si>
    <t>NOEL LAREIRA</t>
  </si>
  <si>
    <t>Papai Noel entrando pela lareira em resina</t>
  </si>
  <si>
    <t>AMPLIAÇÃO ÁRVORE DE 9M PARA 12M</t>
  </si>
  <si>
    <t>Ampliação da árvore de 9m para 12m</t>
  </si>
  <si>
    <t>FX07A600</t>
  </si>
  <si>
    <t>NOEL SENTADO</t>
  </si>
  <si>
    <t>Noel gigante em posição sentado, prod. Em fibra de vidro.</t>
  </si>
  <si>
    <t>PINGENTE</t>
  </si>
  <si>
    <t>pingente luminoso, medindo aproximadamente 1,00m de comprimento por 15cm de diâmetro na extremidade pendente, produzido com bola de  poliestireno,  revestida com Conjunto com de LED flashing, contendo 100 LEDs,  90 LEDs brancos mornos e 10 LEDs brancos com efeito de pisca, fio elétrico cristal transparente 2 x 0,5mm².  Consumo médio de 2,5W de potência, na tensão de 220v. Apropriado para uso externo.</t>
  </si>
  <si>
    <t>PINGENTE G</t>
  </si>
  <si>
    <t>pingente luminoso, medindo aproximadamente 1,00m de comprimento por 20cm de diâmetro na extremidade pendente, produzido com bola de  poliestireno,  revestida com Conjunto com de LED flashing, contendo 100 LEDs,  90 LEDs brancos mornos e 10 LEDs brancos com efeito de pisca, fio elétrico cristal transparente 2 x 0,5mm².  Consumo médio de 2,5W de potência, na tensão de 220v. Apropriado para uso externo.</t>
  </si>
  <si>
    <t>FG61MS</t>
  </si>
  <si>
    <t>Quebra Nozes sem machado, prod. em fibra de vidro</t>
  </si>
  <si>
    <t>FG61ES</t>
  </si>
  <si>
    <t>Quebra Nozes  sem espada, prod. em fibra de vidro</t>
  </si>
  <si>
    <t>FG61CS</t>
  </si>
  <si>
    <t>Quebra Nozes  sem cetro, prod. em fibra de vidro</t>
  </si>
  <si>
    <t>GR28CS</t>
  </si>
  <si>
    <t>FG140PPVD</t>
  </si>
  <si>
    <t>FG140PPVM</t>
  </si>
  <si>
    <t>FG140PPAZ</t>
  </si>
  <si>
    <t>FG140PPDR</t>
  </si>
  <si>
    <t>FG140PPPT</t>
  </si>
  <si>
    <t>FG140PVD</t>
  </si>
  <si>
    <t>FG140PVM</t>
  </si>
  <si>
    <t>FG140PAZ</t>
  </si>
  <si>
    <t>FG140PDR</t>
  </si>
  <si>
    <t>FG140PPT</t>
  </si>
  <si>
    <t>FG140MVD</t>
  </si>
  <si>
    <t>FG140MVM</t>
  </si>
  <si>
    <t>FG140MAZ</t>
  </si>
  <si>
    <t>FG140MDR</t>
  </si>
  <si>
    <t>FG140MPT</t>
  </si>
  <si>
    <t>FG140GVD</t>
  </si>
  <si>
    <t>FG140GVM</t>
  </si>
  <si>
    <t>FG140GAZ</t>
  </si>
  <si>
    <t>FG140GDR</t>
  </si>
  <si>
    <t>FG140GPT</t>
  </si>
  <si>
    <t>FG140GGVD</t>
  </si>
  <si>
    <t>FG140GGVM</t>
  </si>
  <si>
    <t>FG140GGAZ</t>
  </si>
  <si>
    <t>FG140GGDR</t>
  </si>
  <si>
    <t>FG140GGPT</t>
  </si>
  <si>
    <t>FG140EGVD</t>
  </si>
  <si>
    <t>FG140EGVM</t>
  </si>
  <si>
    <t>FG140EGAZ</t>
  </si>
  <si>
    <t>FG140EGDR</t>
  </si>
  <si>
    <t>FG140EGPT</t>
  </si>
  <si>
    <t>PORTAIS</t>
  </si>
  <si>
    <t>ARABESCOS</t>
  </si>
  <si>
    <t>TUNEL</t>
  </si>
  <si>
    <t>ARVORE 17M</t>
  </si>
  <si>
    <t>FXESPL</t>
  </si>
  <si>
    <t>FXESPC</t>
  </si>
  <si>
    <t>TETO DE LUZ</t>
  </si>
  <si>
    <t>POSTES</t>
  </si>
  <si>
    <t>PAINEL 1,60X4,00</t>
  </si>
  <si>
    <t>PAINEL 2,05X4,00</t>
  </si>
  <si>
    <t>FJ23PP - ESP</t>
  </si>
  <si>
    <t>FS41ESP</t>
  </si>
  <si>
    <t>FS38TESP</t>
  </si>
  <si>
    <t>RAIOSP</t>
  </si>
  <si>
    <t>PORTAL DE ARABESCOS</t>
  </si>
  <si>
    <t>TUFOS</t>
  </si>
  <si>
    <t>SEQUENCIAL</t>
  </si>
  <si>
    <t>PLACA</t>
  </si>
  <si>
    <t>BMN</t>
  </si>
  <si>
    <t>LETREIRO ESP</t>
  </si>
  <si>
    <t>ÁRVORE FALANTE</t>
  </si>
  <si>
    <t>FG46ESP</t>
  </si>
  <si>
    <t>ÁRVORESJ</t>
  </si>
  <si>
    <t>FX07A300S</t>
  </si>
  <si>
    <t>ARVORE 14M</t>
  </si>
  <si>
    <t>PROJETOR 54L</t>
  </si>
  <si>
    <t>BARRA METALON</t>
  </si>
  <si>
    <t>CABOS DE AÇO</t>
  </si>
  <si>
    <t>LINHAS RETAS 4M</t>
  </si>
  <si>
    <t>FIG. ESP</t>
  </si>
  <si>
    <t>ESP</t>
  </si>
  <si>
    <t>BOLA M FG77</t>
  </si>
  <si>
    <t>ESTR CLMN110</t>
  </si>
  <si>
    <t>ESTR CLMN70</t>
  </si>
  <si>
    <t>CORTINA DE CONJUNTOS</t>
  </si>
  <si>
    <t>CORTINA 2  DE CONJUNTOS</t>
  </si>
  <si>
    <t>MINI TÚNEL</t>
  </si>
  <si>
    <t>PL_INF</t>
  </si>
  <si>
    <t>PST01GE</t>
  </si>
  <si>
    <t>CORTINA</t>
  </si>
  <si>
    <t>BENGALAS P</t>
  </si>
  <si>
    <t>ESPINHA DE PEIXE</t>
  </si>
  <si>
    <t>ÁRVORE BM</t>
  </si>
  <si>
    <t>GR36DESP</t>
  </si>
  <si>
    <t>CAIXA</t>
  </si>
  <si>
    <t>TABLADO</t>
  </si>
  <si>
    <t>PENTE</t>
  </si>
  <si>
    <t>MAMÃE NOEL</t>
  </si>
  <si>
    <t>PAPAI NOEL</t>
  </si>
  <si>
    <t>ESCRIVANINHA + CADEIRAS + ENFEITES DE MESA</t>
  </si>
  <si>
    <t>F. NATAL</t>
  </si>
  <si>
    <t>FIX. MANG</t>
  </si>
  <si>
    <t>CABO 1/8</t>
  </si>
  <si>
    <t>ESTICADOR 1/4</t>
  </si>
  <si>
    <t>CAIXA 28</t>
  </si>
  <si>
    <t>ESTRTURAS</t>
  </si>
  <si>
    <t>PT FOGOS - SEM CAIXA PARA FORMAR FOGOS DUPLOS</t>
  </si>
  <si>
    <t>CAIXA AVULSA 07 CANAIS</t>
  </si>
  <si>
    <t>PT FOGOS DUPLA</t>
  </si>
  <si>
    <t>PT DUPLO - 21 CANAIS</t>
  </si>
  <si>
    <t>PT FOGOS P - 07 CANAIS</t>
  </si>
  <si>
    <t>PT FOGOS DUPLO P - 07 CANAIS</t>
  </si>
  <si>
    <t>NATAL FLORIPA</t>
  </si>
  <si>
    <t>PLAQUINHAS</t>
  </si>
  <si>
    <t>ADESIVOS</t>
  </si>
  <si>
    <t>CABO COM MANGUEIRA</t>
  </si>
  <si>
    <t>SUPORTE CANTO</t>
  </si>
  <si>
    <t>ÁRVORE ESTAIADA_ESP</t>
  </si>
  <si>
    <t>TUNEL_ESP</t>
  </si>
  <si>
    <t>ARG06M-ESP</t>
  </si>
  <si>
    <t>FX07A400</t>
  </si>
  <si>
    <t>PAINEL_PORTO SFS</t>
  </si>
  <si>
    <t>ARV_ESP</t>
  </si>
  <si>
    <t>P2D14D</t>
  </si>
  <si>
    <t>P2D15D</t>
  </si>
  <si>
    <t>P2D16D</t>
  </si>
  <si>
    <t>P2D17D</t>
  </si>
  <si>
    <t>LREA02</t>
  </si>
  <si>
    <t>LREM03</t>
  </si>
  <si>
    <t>OVOS DUPLA FACE</t>
  </si>
  <si>
    <t>LC-GIGA</t>
  </si>
  <si>
    <t>Estandarte produzido em estrutura metálica, mangueira luminosa e lona com impressão digital em dupla face. Aplicação de mangueiras de LED com movimentos e strobos. (Acompanha 2 refletores de 150W)</t>
  </si>
  <si>
    <t>Estandarte produzido em estrutura metálica, mangueira luminosa e lona com impressão digital em dupla face. Aplicação de mangueiras de LED com movimentos. (Acompanha 2 refletores de 150W)</t>
  </si>
  <si>
    <t>Estandarte produzido em estrutura metálica, mangueira luminosa e lona com impressão digital em dupla face. Aplicação de Strobos. (Acompanha 2 refletores de 150W)</t>
  </si>
  <si>
    <t>Poste metálico decorado com figura luminosa de arabescos com estrelas e bola em polietileno com iluminação interna.  Aplicação de mangueiras de LED movimentos</t>
  </si>
  <si>
    <t>Poste metálico decorado com figura luminosa de arabescos com estrelas e bola em polietileno com iluminação interna. Aplicação de Strobos</t>
  </si>
  <si>
    <t>Poste metálico decorado com figura de arabescos e mangueira de LED com estrelas e bola em polietileno com iluminação interna.</t>
  </si>
  <si>
    <t>Poste metálico decorado com figura luminosa de arabescos com estrelas e bola em polietileno com iluminação interna. Preenchida com cordões de LED.</t>
  </si>
  <si>
    <t>Poste metálico decorado com figura luminosa de arabescos com estrelas e bola em polietileno com iluminação interna.  Preenchida com cordões de LED.  Aplicação de Strobos</t>
  </si>
  <si>
    <t>Poste metálico decorado com figura de arabescos com estrelas, mangueira de LED e bola em polietileno com iluminação interna.</t>
  </si>
  <si>
    <t>Poste metálico decorado com figura luminosa de arabescos com estrelas e bola em polietileno com iluminação interna.  Preenchida com cordões de LED.</t>
  </si>
  <si>
    <t>Refletor de LED 100W de potência 9500 lumens. Variação de cores RGB</t>
  </si>
  <si>
    <t>Metros de festão aramado de 0,25m com bolas douradas</t>
  </si>
  <si>
    <t>Estrutura metálica em formato de trave para fixação de portais.</t>
  </si>
  <si>
    <t>Arabescos produzidos em estrutura metálica e mangueira luminosa.</t>
  </si>
  <si>
    <t>Tunel de luz, estruturado com 3 arcos em aço carbono 1020, coberto com conjuntos de LED brancos (estáticos) com figura luminosa de arabescos, estrelas e bola decorando a entrada pincipal.</t>
  </si>
  <si>
    <t>Estrutura metálica e decoração de árvore natalina octogonal de 17m, revestida com festão rama de fitas verde e decorada com meias bolas em fibra de vidro vermelhas adesivadas, figuras luminosas de arabescos,  estrelas preenchidas e anjos, strobos, tubos de LED 80cm e ponteira em formato de rosa dos ventos. A árvore terá equipamentos eletro/eletrônicos que permitem a ligação em canais para gerar o efeito do anjo jogando estrelas quando colocam cartinhas nas caixas de correio. Entorno da árvore decorado com 4 caixas de correio produzidas em fibra de vidro, 4 elevados em madeira, com fundo em MDF impresso com arte natalinae forrado com grama sintética, para destaque e fixação das caixas de correio, 18 pilaretes, produzido em fibra de vidro, 60 metros de corda dourada para isolamento do cenário, produzidas em fibra de vidro e 4 refletor com lâmpada branca de 400w.</t>
  </si>
  <si>
    <t>Arabescos e bola com arabescos, medindo 1,00m de altura por 3,20m de largura, produzidos em estrutura metálica e mangueira luminosa. Aplicação de Strobos</t>
  </si>
  <si>
    <t>Arabescos e bola com arabescos, medindo 1,45m de altura por 3,20m de largura, produzidos em estrutura metálica e mangueira luminosa. Aplicação de Strobos</t>
  </si>
  <si>
    <t>Teto de meteoros Pouso Alegre 2019</t>
  </si>
  <si>
    <t>Figura luminosa em formato de arabescos com floral, contornada com mangueira de LED branco e aplicação de strobo, produzida em estrutura metálica.</t>
  </si>
  <si>
    <t>PAINEL 1,60X4,00 Barigui</t>
  </si>
  <si>
    <t>PAINEL 2,05X4,00 Barigui</t>
  </si>
  <si>
    <t>Pinheiro de galhos secos, bidimensional, produzido em estrutura metálica com pintura branca e lâmpadas de LED branco fio branco. Com medidas entre 1,50m de altura, 1,40md e altura e 1,30m de altura</t>
  </si>
  <si>
    <t>Photoface especial noel presente, com letreiro "#FELIZ SÃO JOSÉ" contornado em mangueira luminosa</t>
  </si>
  <si>
    <t>Photoface especial boneco de chumbo, com letreiro "#FELIZ SÃO JOSÉ" contornado em mangueira luminosa</t>
  </si>
  <si>
    <t xml:space="preserve">Raios produzidos em estrutura metálica e mangueira luminosa.  </t>
  </si>
  <si>
    <t>Figura luminosa das laterais da entrada e saída do teto de luz, com desenhos de arabescos duplos, produzidos em estrutura metálica e mangueira luminosa com preenchimento em conjunto de LED. Adição de strobos</t>
  </si>
  <si>
    <t>Conjunto com 7 linhas curvas prod. Em estrut. Metálica e mangueira luminosa. Aplicação de strobo e mangueira de LED com movimento snowfall.</t>
  </si>
  <si>
    <t>Sequencial para controle de movimento das luzes, com canais + programação</t>
  </si>
  <si>
    <t>Placa especial, letreiro "#FELIZ SÃO JOSÉ". Contorno em mangueira luminosa</t>
  </si>
  <si>
    <t>Bola Natailina para "esconder" máquina de neve e galão</t>
  </si>
  <si>
    <t>#FELIZSÃOJOSÉ</t>
  </si>
  <si>
    <t>Árvore contadora de histórias com movimento</t>
  </si>
  <si>
    <t>Poltrona Noel, produzida em fibra de vidro.</t>
  </si>
  <si>
    <t xml:space="preserve">Estrutura metálica e decoração de árvore natalina octogonal de 23m (20m de cone + 3m de ponteira) adornada com figuras de raios contornadas com mangueira luminosa e festão prata,  estrelas de 8 pontas com preenchimento em grama sintética branca e conjunto de LED vermelho e branco e ponteira em  formato de estrelas de 8 pontas tridimensional. Aplicação de strobos e mangueira snowfall nas peças e ponteira conforme animação.  A árvore terá equipamentos eletro/eletrônicos ligado por bluetooth a um tablet que permitem a ligação em canais para gerar os efeitos no momento em que as pessoas escolhem o tema a ser representado através de aplicativo instalado no tablet. Não está incluso neste valor o festão verde que faz o fundo. </t>
  </si>
  <si>
    <t>Estrela dupla de 8 pontas, produzida em estrutura metalica e mangueira luminosa, com aplicação de strobos.</t>
  </si>
  <si>
    <t>pinheiro natalino, produzido em estrutura metálica de aço carbono 1020, medindo entre 13,50m e 14,50m (considerando aproximadamente 12 metros da árvore mais 2 metros da ponteira), coberto com festão fulgiron verde, decorado com figuras luminosas de arabescos e estrelas de 5 pontas, meias bolas em fibra de vidro, laços de veludo vermelho, conjunto arroz e mangueira luminosa incandescente</t>
  </si>
  <si>
    <t>Refletor PAR 64 54 LEDs 3W Cree RGBW IP64 Blindado WALDMAN  brilhante com grandeamplitude. Acabamento em alumínio  robusto e Blindado, contra danos e podendo ser exposto às intempéries. Contém resfriamento e pintura eletrostática de alta qualidade. Voltagem: 110-220v AC 50~60Hz. Tamanho: 29 x 29 x 34 cm. 8,7 kg . Potência: 3 Watts.</t>
  </si>
  <si>
    <t>Brarra de 4,00M de metalón 30,00x30,00MM, zincada,  para fixação dos refletores RGBW.</t>
  </si>
  <si>
    <t>Cabos de aço para sustentação da decoração</t>
  </si>
  <si>
    <t>Linhas retas de barra chata com mangueira com 4m</t>
  </si>
  <si>
    <t>Placa "Mercado de Natal" produzida em estrutura metálica e mangueira luminosa</t>
  </si>
  <si>
    <t>Árvore em estrutura metálica, medindo aproximadamente 10,50m de altura, sendo 9,00m da estrutura cônica  mais 1,50m da ponteira. Revestida com festão rama de fitas verde, decorada com figuras de estrela de 4 pontas, contornadas com mangueira luminosa incandescente cristal e preenchidas com grama sintética vermelha e arabescos contornados com mangueira luminosa incandescente cristal e festão rama de fitas branco.</t>
  </si>
  <si>
    <t>bola m em fibra de vidro para pirulito FG77</t>
  </si>
  <si>
    <t>Estruturas metálicas para a fixação de cascatas.</t>
  </si>
  <si>
    <t>Cortina de conjuntos de LED branco MORNO, com estrutura metálica</t>
  </si>
  <si>
    <t>Túnel de luz, medindo aprocimadamente 4,60m de largura por 4,00m de comprimento, produzido com 2 estruturas de sustentação em metal galvanizado, conjuntos de LED nas cores banca e vermelha, arame galvanizado nº18 para fixação dos conjuntos de LED e apraçadeiras de nylon para fixação dos conjuntos às linhas de arame.</t>
  </si>
  <si>
    <t>Placa decorariva produzida em estrutura metálica e PVC impresso com tratamento UV</t>
  </si>
  <si>
    <t>Cortina creme e vermelha em tecido Jaguar</t>
  </si>
  <si>
    <t>Bengala P produzida em estrutura metálica, mangueira luminosa incandescente, preenchimento com conjuntos de LED</t>
  </si>
  <si>
    <t>Espinhas em estrutura metálica pra fixação de varriga de corda</t>
  </si>
  <si>
    <t>àrvore luminosa com estreas,  especial, ver projeto.</t>
  </si>
  <si>
    <t>Dupla de arabescos com estrelas, produzidos em estrutura metálica e mangueira luminosa (figuras para postinhos verticais)</t>
  </si>
  <si>
    <t>ESTRUTURAS METÁLICAS E ILUMINAÇÃO PARA TRANSFORMAÇÃO DE PERGOLADO EM CAIXA DE PASSAGEM</t>
  </si>
  <si>
    <t>Elevado em madeira, com fundo em MDF impresso com arte natalina e forrado com grama sintética</t>
  </si>
  <si>
    <t>Estrutura em formato de pente para fixação de cascatas</t>
  </si>
  <si>
    <t>Mamãe Noel mecatrônica fazendo tricô, sem fala</t>
  </si>
  <si>
    <t>Noel mecatrônico escrevendo cartas, sem fala</t>
  </si>
  <si>
    <t>Escrivaninha, 1 cadeira e 1 cadeira de balanço, para compor</t>
  </si>
  <si>
    <t>Placa especial Feliz Natal</t>
  </si>
  <si>
    <t>Haste para fixação da mangueira</t>
  </si>
  <si>
    <t>Cabo 3/32, revestimento PVC, final 1/8</t>
  </si>
  <si>
    <t>Esticador 1/4</t>
  </si>
  <si>
    <t xml:space="preserve">Dispositivo para programação de efeitos luminosos, com 28 canais de comando com programação audio rítmica de 5 minutos. </t>
  </si>
  <si>
    <t>Estrutura em formato de trave para sustentação de túnel de luz.</t>
  </si>
  <si>
    <t>Figura luminosa de fogos de artifício produzida em estrutura metálica e mangueira luminosa com adição de conjuntos luminosos. SEM CAIXA DE PROGRAMAÇÃO.</t>
  </si>
  <si>
    <t xml:space="preserve">CAIXA DE PROGRAMAÇÃO COM 07 CANAIS PARA PT FOGOS - 07 CANAIS </t>
  </si>
  <si>
    <t>Figura luminosa dupla de fogos de artifício produzida em estrutura metálica e mangueira luminosa com adição de conjuntos luminosos e sequencial próprio para efeito de fogos estourando.</t>
  </si>
  <si>
    <t>Figura luminosa de fogos de artifício produzida em estrutura metálica e mangueira luminosa com adição de conjuntos luminosos e sequencial próprio para efeito de fogos estourando.</t>
  </si>
  <si>
    <t>Figura luminosa em pares,  com desenho de fogos de artifício produzida em estrutura metálica e mangueira luminosa com adição de conjuntos luminosos e efeito de fogos estourando. LED PARA ACIONAR PELAS BIKES</t>
  </si>
  <si>
    <t>Placa luminosa NATAL FLORIPA</t>
  </si>
  <si>
    <t>Plaquinhas em PVC, para fixar nas árvores, com numeração impressa correspondentes à numeração das bikes que as aciona.</t>
  </si>
  <si>
    <t>Adesivos, para fixar nos rolos geradores, com numeração impressa correspondentes à numeração das árvores que serão acionadas pelos mesmos.</t>
  </si>
  <si>
    <t>Linhas de mangueira luminosa incandescente em cabo de aço.</t>
  </si>
  <si>
    <t>Suporte para barriga de corda produzido em estrutura metálica</t>
  </si>
  <si>
    <t>Árvore estaiada de 19 metros com mangueira luminosa 13mm, 36 lampâdas por metro, 220v, sendo 65 linhas na cor branca</t>
  </si>
  <si>
    <t>Túnel de luz, com 6 metros de comprimento, 2,5 de largura e 2,8 de altura, 3 arcos e 45 linhas de LED morno + flashing</t>
  </si>
  <si>
    <t>CAIXA COM PASSAGEM, LARGURA DE 1,60 E PREENCHIDA COM led- branco morno com flashing branco fio cristal transparente</t>
  </si>
  <si>
    <t>Painel metálico produzido em estrutura met e mangueira luminosa</t>
  </si>
  <si>
    <t xml:space="preserve"> árvore natalina octogonal, medindo aproximadamente 10,50m de altura, sendo 1,50m da ponteira e 10,00m da estrutura cônica</t>
  </si>
  <si>
    <t xml:space="preserve">Coelho acenando, produzido em PVC com impressão digital em dupla face </t>
  </si>
  <si>
    <t>Coelha com Ovo, produzida em PVC com impressão digital em dupla face</t>
  </si>
  <si>
    <t>Coelho Sentado no Ovo, produzido em PVC com impressão digital em dupla face</t>
  </si>
  <si>
    <t>Coelho com Cesta de Ovos, produzido em PVC com impressão digital em dupla face</t>
  </si>
  <si>
    <t>Lâmpada azul de 400w</t>
  </si>
  <si>
    <t>Lâmpada magenta de 400w</t>
  </si>
  <si>
    <t>Ovos de páscoa, produzido em PVC com impressão digital dupla face com refletores de LED 10W + suporte</t>
  </si>
  <si>
    <t>Decoração de fachada em formato de laço gigante</t>
  </si>
  <si>
    <t>DISPONIBILIDADE ESTOQUE PREVISTO</t>
  </si>
  <si>
    <t>Rua Aprigio de Araújo, 837</t>
  </si>
  <si>
    <t>20/1745</t>
  </si>
  <si>
    <t>Vix Produções</t>
  </si>
  <si>
    <t>Vix Prime Produções e Serviços EIRELI</t>
  </si>
  <si>
    <t>13.160.524/0001-91</t>
  </si>
  <si>
    <t>083.516.54-9</t>
  </si>
  <si>
    <t>Rua Hermes Santorio, 16 sala 03</t>
  </si>
  <si>
    <t>Cariacica</t>
  </si>
  <si>
    <t>29140-430</t>
  </si>
  <si>
    <t>(27) 9.9957-5688</t>
  </si>
  <si>
    <t>vixproducoes@hotmail.com</t>
  </si>
  <si>
    <t>Alison</t>
  </si>
  <si>
    <t>vixprimefinanceiro@hotmail.com</t>
  </si>
  <si>
    <t>(27) 9.9910-5688</t>
  </si>
  <si>
    <t>20/1746</t>
  </si>
  <si>
    <t>CDL de Altamira</t>
  </si>
  <si>
    <t xml:space="preserve">Epitacio Nogueira de Lima </t>
  </si>
  <si>
    <t>Câmara de Dirigentes Lojistas de Altamira</t>
  </si>
  <si>
    <t>04.573.903/0001-12</t>
  </si>
  <si>
    <t>Rua Cel. José Porfirio, 2800</t>
  </si>
  <si>
    <t xml:space="preserve">Esplanada do Xingu </t>
  </si>
  <si>
    <t>68.372-040</t>
  </si>
  <si>
    <t>(93) 35152281 / (93) 3515-5021</t>
  </si>
  <si>
    <t>cdl@cdlaltamira.com.br</t>
  </si>
  <si>
    <t>Epitacio Nogueira de Lima</t>
  </si>
  <si>
    <t>(93) 3515-2281 / (93) 3515-5021</t>
  </si>
  <si>
    <t>20/1747</t>
  </si>
  <si>
    <t>Prefeitura de Lages</t>
  </si>
  <si>
    <t>20/1748</t>
  </si>
  <si>
    <t>Lumiar Estruturas Luminosas</t>
  </si>
  <si>
    <t>Janaína</t>
  </si>
  <si>
    <t>Luis Augusto Salles de Oliveira Preto</t>
  </si>
  <si>
    <t>17.592.065/0001-76</t>
  </si>
  <si>
    <t>002100185.00-68</t>
  </si>
  <si>
    <t xml:space="preserve">Rua Angelo Bernardo Faccio, 41 </t>
  </si>
  <si>
    <t>Cambuí</t>
  </si>
  <si>
    <t>37.600-000</t>
  </si>
  <si>
    <t>(11) 93706-1001</t>
  </si>
  <si>
    <t>lumiar.vendas520@gmail.com</t>
  </si>
  <si>
    <t>20/1749</t>
  </si>
  <si>
    <t>Natal show</t>
  </si>
  <si>
    <t>R Trein Comércio Promoções e Decorações Ltda</t>
  </si>
  <si>
    <t>94.627.718/0001-56</t>
  </si>
  <si>
    <t>0962272973</t>
  </si>
  <si>
    <t>Rua Edgar Luiz Schneider, 60</t>
  </si>
  <si>
    <t>91760-310</t>
  </si>
  <si>
    <t>(51) 3248-1630 / 984340305</t>
  </si>
  <si>
    <t>r.treinnatalshow@gmail.com</t>
  </si>
  <si>
    <t>20/1750</t>
  </si>
  <si>
    <t>20/1751</t>
  </si>
  <si>
    <t>20/1752</t>
  </si>
  <si>
    <t>Município de Ronda Alta</t>
  </si>
  <si>
    <t>Olivete</t>
  </si>
  <si>
    <t>87.711.503/0001-53</t>
  </si>
  <si>
    <t>Praça Mose Missio, S/N</t>
  </si>
  <si>
    <t>Ronda Alta</t>
  </si>
  <si>
    <t>99.670-000</t>
  </si>
  <si>
    <t>(54) 99674-8876 / 3364-1283</t>
  </si>
  <si>
    <t>oligvieira@gmail.com</t>
  </si>
  <si>
    <t>Sra. Olivete</t>
  </si>
  <si>
    <t>Oficina de Teatro Entre &amp; Vista</t>
  </si>
  <si>
    <t>05.756.546/0001-90</t>
  </si>
  <si>
    <t>Rua: Padre Toledo, 260</t>
  </si>
  <si>
    <t>Tiradentes</t>
  </si>
  <si>
    <t>36.325-000</t>
  </si>
  <si>
    <t>(32)9.8815-8027</t>
  </si>
  <si>
    <t>Marcus</t>
  </si>
  <si>
    <t>(32) 9.9108-0729</t>
  </si>
  <si>
    <t>Ferrero</t>
  </si>
  <si>
    <t>Patricia Santos Tavares</t>
  </si>
  <si>
    <t>986.434.286-04</t>
  </si>
  <si>
    <t>Avenida Ferrero, 555</t>
  </si>
  <si>
    <t>Bortolan</t>
  </si>
  <si>
    <t>37.701-500</t>
  </si>
  <si>
    <t>(35) 3066-2000</t>
  </si>
  <si>
    <t>Patricia.tavares@ferrero.com</t>
  </si>
  <si>
    <t>Patrícia Tavares</t>
  </si>
  <si>
    <t>20/1753</t>
  </si>
  <si>
    <t>Ferramentas Gerias</t>
  </si>
  <si>
    <t>Ferramentas Gerais Com. E Imp. De Ferramentas e Máquinas Ltda.</t>
  </si>
  <si>
    <t>92.664.028.0057-04</t>
  </si>
  <si>
    <t>9038217361</t>
  </si>
  <si>
    <t>Rua João Bettega, 2876, Barracão 01</t>
  </si>
  <si>
    <t>81.070-001</t>
  </si>
  <si>
    <t>20/1754</t>
  </si>
  <si>
    <t>Party Festas e Eventos</t>
  </si>
  <si>
    <t>Rariana Martin S Martins</t>
  </si>
  <si>
    <t>Party Sign Festas e Eventos Eirelli</t>
  </si>
  <si>
    <t>28.939.016/0001-83</t>
  </si>
  <si>
    <t>606.257.597.117</t>
  </si>
  <si>
    <t>Rua Osmio, 1677</t>
  </si>
  <si>
    <t>Mollon</t>
  </si>
  <si>
    <t>13.456-625</t>
  </si>
  <si>
    <t>(19) 3626-6955/ (19) 97158-5496</t>
  </si>
  <si>
    <t>eder@partysign.com.br</t>
  </si>
  <si>
    <t>Eder</t>
  </si>
  <si>
    <t>(19) 97158-5496</t>
  </si>
  <si>
    <t>20/1755</t>
  </si>
  <si>
    <t>20.247.560/0001/52</t>
  </si>
  <si>
    <t>Rua Continental, 647</t>
  </si>
  <si>
    <t>Jardim do Mar</t>
  </si>
  <si>
    <t>09.726-410</t>
  </si>
  <si>
    <t>(11) 2356-4570</t>
  </si>
  <si>
    <t>gerentepredial@condvillaverde.com.br</t>
  </si>
  <si>
    <t>administrativo@condvillaverde.com.br</t>
  </si>
  <si>
    <t>20/1756</t>
  </si>
  <si>
    <t>Condominio Chacara Analia Franco</t>
  </si>
  <si>
    <t>Alencar</t>
  </si>
  <si>
    <t>Tatúape</t>
  </si>
  <si>
    <t>33.370.40</t>
  </si>
  <si>
    <t>(11)2671-4282</t>
  </si>
  <si>
    <t>20/1757</t>
  </si>
  <si>
    <t>Leice Monique</t>
  </si>
  <si>
    <t>Assistente Administrativo</t>
  </si>
  <si>
    <t>00.034.463/0001-74</t>
  </si>
  <si>
    <t>Rod. Rio Santos, Km 216, S/N</t>
  </si>
  <si>
    <t>Vista Linda</t>
  </si>
  <si>
    <t>Bertioga</t>
  </si>
  <si>
    <t>11.258-578</t>
  </si>
  <si>
    <t>compras@hangaroa.com.br</t>
  </si>
  <si>
    <t>Leice</t>
  </si>
  <si>
    <t>nfe@hangaroa.com.br</t>
  </si>
  <si>
    <t>(13) 3319-3000</t>
  </si>
  <si>
    <t>(13) 97411-8767</t>
  </si>
  <si>
    <t>Condominio Hanga Roa I</t>
  </si>
  <si>
    <t>Associação dos Lojistas do Farol Shopping</t>
  </si>
  <si>
    <t>15.638.268/0001-20</t>
  </si>
  <si>
    <t>20/1758</t>
  </si>
  <si>
    <t>BH Shopping</t>
  </si>
  <si>
    <t>Luciana Leite</t>
  </si>
  <si>
    <t>Associação dos Lojistas do BH Shopping</t>
  </si>
  <si>
    <t>21.094.743/0001-48</t>
  </si>
  <si>
    <t>Rod. BR 356, n° 3.049</t>
  </si>
  <si>
    <t>Belvedere</t>
  </si>
  <si>
    <t>30.320-900</t>
  </si>
  <si>
    <t>(31) 3228-4000</t>
  </si>
  <si>
    <t>lleite@bhshopping.com.br</t>
  </si>
  <si>
    <t>20/1759</t>
  </si>
  <si>
    <t>Campos de Julio</t>
  </si>
  <si>
    <t>Prefeitura Municiapal de Campos de Julio</t>
  </si>
  <si>
    <t>20/1760</t>
  </si>
  <si>
    <t>Metronorte Comercial de Veiculos LTDA</t>
  </si>
  <si>
    <t>Metronorte</t>
  </si>
  <si>
    <t>05.035.532/0009-35</t>
  </si>
  <si>
    <t>25.662.2892</t>
  </si>
  <si>
    <t>Rua Max Colin, 1701</t>
  </si>
  <si>
    <t>2105-4544</t>
  </si>
  <si>
    <t>viviane.cardoso@grupometronorte.com.br</t>
  </si>
  <si>
    <t>Viviane Cardoso</t>
  </si>
  <si>
    <t>20/1761</t>
  </si>
  <si>
    <t>Prefeitura de Eloi Mendes</t>
  </si>
  <si>
    <t>Gustavo</t>
  </si>
  <si>
    <t>PREFEITURA MUNICIPAL DE ELOI MENDES</t>
  </si>
  <si>
    <t>RUA CORONEL HORACIO ALVES PEREIRA 245</t>
  </si>
  <si>
    <t>CENTRO</t>
  </si>
  <si>
    <t>ELOI MENDES</t>
  </si>
  <si>
    <t>37110-000</t>
  </si>
  <si>
    <t>89.669-000</t>
  </si>
  <si>
    <t>(49) 3558-0451</t>
  </si>
  <si>
    <t>neocir@ipira.sc.gov.br</t>
  </si>
  <si>
    <t>82.814.260/0001-65</t>
  </si>
  <si>
    <t>20/1762</t>
  </si>
  <si>
    <t>Casa Hall Shopping</t>
  </si>
  <si>
    <t>Associação do Casa Hall Shopping</t>
  </si>
  <si>
    <t>10.255.356/0001-20</t>
  </si>
  <si>
    <t>Rua dos Estados, 4.770</t>
  </si>
  <si>
    <t>88.339-060</t>
  </si>
  <si>
    <t>(47) 8888-1075</t>
  </si>
  <si>
    <t>marketing@casahall.com.br</t>
  </si>
  <si>
    <t>administrativo@casahall.com.br</t>
  </si>
  <si>
    <t>(47) 9.9810-2055</t>
  </si>
  <si>
    <t>20/1763</t>
  </si>
  <si>
    <t>39.508.023/0003-09</t>
  </si>
  <si>
    <t>Rua Treze de Maio, 89</t>
  </si>
  <si>
    <t>25.685-231</t>
  </si>
  <si>
    <t>(24) 2231-4710</t>
  </si>
  <si>
    <t>77.641.718</t>
  </si>
  <si>
    <t>Bread Fruit</t>
  </si>
  <si>
    <t>daniela.michelin@hotmail.com&gt;</t>
  </si>
  <si>
    <t>20/1764</t>
  </si>
  <si>
    <t>Magic Store</t>
  </si>
  <si>
    <t>Renata Palu Moda Infantil ME</t>
  </si>
  <si>
    <t>20.825.418/0001-45</t>
  </si>
  <si>
    <t>90.671.849-95</t>
  </si>
  <si>
    <t>Av. Presidente Castelo Branco, 66</t>
  </si>
  <si>
    <t>Mandirituba</t>
  </si>
  <si>
    <t>83.800-000</t>
  </si>
  <si>
    <t>(41) 9682-8554</t>
  </si>
  <si>
    <t>renatinha_palu@hotmail.com</t>
  </si>
  <si>
    <t>renata@magicstore.net.br</t>
  </si>
  <si>
    <t>20/1765</t>
  </si>
  <si>
    <t>Fábrica dos Sonhos</t>
  </si>
  <si>
    <t>Fábrica Decor LTDA</t>
  </si>
  <si>
    <t>38.284.065/0001-89</t>
  </si>
  <si>
    <t>(24) 9.9295-9020</t>
  </si>
  <si>
    <t>vaniacrd@yahoo.com.br</t>
  </si>
  <si>
    <t xml:space="preserve">Robson </t>
  </si>
  <si>
    <t>Rua: Maestro Tom Jobim, 85</t>
  </si>
  <si>
    <t>20/1766</t>
  </si>
  <si>
    <t>Franciela/Adriana</t>
  </si>
  <si>
    <t>Celebra Eventos</t>
  </si>
  <si>
    <t>Kassia</t>
  </si>
  <si>
    <t>20/1767</t>
  </si>
  <si>
    <t>CDL de Treze Tílias</t>
  </si>
  <si>
    <t>Câmara de Dirigentes Lojistas de Treze Tílias</t>
  </si>
  <si>
    <t>15.352.857/0001-48</t>
  </si>
  <si>
    <t>Rua Pedro Nelcido Kafer, 115</t>
  </si>
  <si>
    <t>(49) 3537-0495</t>
  </si>
  <si>
    <t>assetttreze@gmail.com</t>
  </si>
  <si>
    <t>Município de Treze tílias</t>
  </si>
  <si>
    <t>Eletro Gamim</t>
  </si>
  <si>
    <t>Eletro Gamim Comercio de Equipamentos Eletricos</t>
  </si>
  <si>
    <t>compras@eletrogamim.com</t>
  </si>
  <si>
    <t>MUNICÍPIO DE JURUAIA</t>
  </si>
  <si>
    <t>Prefeitura de Juraia</t>
  </si>
  <si>
    <t>18.668.368/0001-98</t>
  </si>
  <si>
    <t>Rua Ana Vitória, 135</t>
  </si>
  <si>
    <t>Juraia</t>
  </si>
  <si>
    <t>37.805 - 000</t>
  </si>
  <si>
    <t>01.614.516/0001-99</t>
  </si>
  <si>
    <t>Av. Valdir Masutti, 779</t>
  </si>
  <si>
    <t>Bom Jardim</t>
  </si>
  <si>
    <t>78.307-000</t>
  </si>
  <si>
    <t>(65) 3387-2800</t>
  </si>
  <si>
    <t>planejamento@camposdejulio.mt.gov.br</t>
  </si>
  <si>
    <t>Comp</t>
  </si>
  <si>
    <t>20/1768</t>
  </si>
  <si>
    <t>20/1769</t>
  </si>
  <si>
    <t>20/1770</t>
  </si>
  <si>
    <t>20/1771</t>
  </si>
  <si>
    <t>Prefeitura de Campo Novo</t>
  </si>
  <si>
    <t>Campo Novo</t>
  </si>
  <si>
    <t>Município de Campo Novo</t>
  </si>
  <si>
    <t>Condomínio Champs Éliseus</t>
  </si>
  <si>
    <t>57.183.485/0001-13</t>
  </si>
  <si>
    <t>Av. Professor Alceu Maynard Araújo, 443</t>
  </si>
  <si>
    <t>Granja Julieta</t>
  </si>
  <si>
    <t>04726-902</t>
  </si>
  <si>
    <t>PIS Rosivane 133.37079.72-4 Nasc. 05/02/1969
CEF AG 1554 OP013 CP 00053547-5</t>
  </si>
  <si>
    <t>Condominio Villa Verde</t>
  </si>
  <si>
    <t>Restaurante Madero</t>
  </si>
  <si>
    <t>255.520.816</t>
  </si>
  <si>
    <t>Prefeitura de União da Vitória</t>
  </si>
  <si>
    <t>Prefeitura Municipal de União da Vitória</t>
  </si>
  <si>
    <t>20/1772</t>
  </si>
  <si>
    <t>Nathálya de Holanda Melo</t>
  </si>
  <si>
    <t>Decorador</t>
  </si>
  <si>
    <t>23.602.777/0001-21</t>
  </si>
  <si>
    <t>Rua Zezito Boa Vista, número 6047, Qd. K C11, sala 02</t>
  </si>
  <si>
    <t>Vale Quem Tem</t>
  </si>
  <si>
    <t>65.630-030</t>
  </si>
  <si>
    <t>nathalyaholanda@gmail.com</t>
  </si>
  <si>
    <t>(86) 9 9483-6000 Paulo</t>
  </si>
  <si>
    <t>Nathálya</t>
  </si>
  <si>
    <t>20/1773</t>
  </si>
  <si>
    <t>448.899.506-30</t>
  </si>
  <si>
    <t>Rua dos Gomes 292</t>
  </si>
  <si>
    <t>(035) 99102-1582</t>
  </si>
  <si>
    <t>24.772.287/0001-36</t>
  </si>
  <si>
    <t>Av. Mato Grosso, 66</t>
  </si>
  <si>
    <t>Campo Novo do Parecis</t>
  </si>
  <si>
    <t>78.360-000</t>
  </si>
  <si>
    <t>20/1774</t>
  </si>
  <si>
    <t>Espaço Benjamin</t>
  </si>
  <si>
    <t>Ana Glória</t>
  </si>
  <si>
    <t>Terra e Sol Administradora de Imóveis Ltda</t>
  </si>
  <si>
    <t>81.338.782/0001-75</t>
  </si>
  <si>
    <t>Rua Nações Unidas, 411, Sala 04</t>
  </si>
  <si>
    <t>89.204-350</t>
  </si>
  <si>
    <t>terraesolimoveis@hotmail.com</t>
  </si>
  <si>
    <t>99915-1073 Eduardo</t>
  </si>
  <si>
    <t>20/1775</t>
  </si>
  <si>
    <t>20/1776</t>
  </si>
  <si>
    <t>CDL de Itauna</t>
  </si>
  <si>
    <t>21.261.532/0001-52</t>
  </si>
  <si>
    <t>R. Capitão Vicente nº. 129</t>
  </si>
  <si>
    <t xml:space="preserve">Itauna </t>
  </si>
  <si>
    <t>35.680-056</t>
  </si>
  <si>
    <t>(37) 99821-7239</t>
  </si>
  <si>
    <t>20/1777</t>
  </si>
  <si>
    <t>20/1778</t>
  </si>
  <si>
    <t>20/1779</t>
  </si>
  <si>
    <t>20/1780</t>
  </si>
  <si>
    <t>20/1781</t>
  </si>
  <si>
    <t>20/1782</t>
  </si>
  <si>
    <t>20/1783</t>
  </si>
  <si>
    <t>20/1784</t>
  </si>
  <si>
    <t>20/1785</t>
  </si>
  <si>
    <t>20/1786</t>
  </si>
  <si>
    <t>20/1787</t>
  </si>
  <si>
    <t>20/1788</t>
  </si>
  <si>
    <t>20/1789</t>
  </si>
  <si>
    <t>Qluz Concessionária de Iluminação Pública SPE AS</t>
  </si>
  <si>
    <t>Luan</t>
  </si>
  <si>
    <t>36.908.204/0001-72</t>
  </si>
  <si>
    <t>Rua Vinte e Quatro de Abril, 2977</t>
  </si>
  <si>
    <t>88.131-030</t>
  </si>
  <si>
    <t>luan@qluzpalhoca.com.br</t>
  </si>
  <si>
    <t>CG Estruturas</t>
  </si>
  <si>
    <t>Paulo Roberto</t>
  </si>
  <si>
    <t>Estrutend Estruturas para Eventos Ltda EPP</t>
  </si>
  <si>
    <t>10.842.880/0001-05</t>
  </si>
  <si>
    <t>79.189.553</t>
  </si>
  <si>
    <t>Rua Zacarias de Almeida, 36</t>
  </si>
  <si>
    <t>Porto Novo</t>
  </si>
  <si>
    <t>Sçao Gonçalo</t>
  </si>
  <si>
    <t>24.435-750</t>
  </si>
  <si>
    <t>(21) 2605-3944 / 2605-3954</t>
  </si>
  <si>
    <t>Paulorobertodesouza.ilumina@gmail.com</t>
  </si>
  <si>
    <t>financeiro@cgestruturas.com.br</t>
  </si>
  <si>
    <t>Camara de Dirigentes Lojistas de Itauna</t>
  </si>
  <si>
    <t>Celebra Administração de Eventos Ltda</t>
  </si>
  <si>
    <t>00.104.352/0001-97</t>
  </si>
  <si>
    <t>Vila Portes</t>
  </si>
  <si>
    <t>Avenida Juscelino Kubitschek, 3705, Sala 01</t>
  </si>
  <si>
    <t>85.865-000</t>
  </si>
  <si>
    <t>(45) 3528-6700 / 9 9968-5887</t>
  </si>
  <si>
    <t>kassia@celebraeventos.com.br</t>
  </si>
  <si>
    <t>wendel@celebraeventos.com.br</t>
  </si>
  <si>
    <t>Wendel</t>
  </si>
  <si>
    <t>(45) 3528-6700</t>
  </si>
  <si>
    <t>200/0020490</t>
  </si>
  <si>
    <t>Departamento de Cultura</t>
  </si>
  <si>
    <t>88.254.909/0001-17</t>
  </si>
  <si>
    <t>Rua Presidente Lucena, 2268</t>
  </si>
  <si>
    <t>Concordia</t>
  </si>
  <si>
    <t>(51) 3563-8800</t>
  </si>
  <si>
    <t>cultura@ivoti.rs.gov.br</t>
  </si>
  <si>
    <t>Denise Rodrigues</t>
  </si>
  <si>
    <t>desenvolvimento@ivoti.rs.gov.br</t>
  </si>
  <si>
    <t>GERALDO AFONSO DO VALLE</t>
  </si>
  <si>
    <t>24.737.771/0001-24</t>
  </si>
  <si>
    <t>Av. Manoel Pedro, 1970</t>
  </si>
  <si>
    <t>LAPA</t>
  </si>
  <si>
    <t>(41) 9992-63788</t>
  </si>
  <si>
    <t>Prefeitura de Contenda</t>
  </si>
  <si>
    <t>promocaoeassistenciasocial@gmail.com</t>
  </si>
  <si>
    <t>obras@restaurantemadero.com.br</t>
  </si>
  <si>
    <t>Restaurante Madero EIRELE</t>
  </si>
  <si>
    <t>07.267.962/0001-50</t>
  </si>
  <si>
    <t>90332105-98</t>
  </si>
  <si>
    <t>Av. Jaime Reis, 262</t>
  </si>
  <si>
    <t>80.510-010</t>
  </si>
  <si>
    <t>(41) 9.8887-9460</t>
  </si>
  <si>
    <t>jeferson.paszczuk@restaurantemadero.com.br</t>
  </si>
  <si>
    <t>Mariele</t>
  </si>
  <si>
    <t>(41) 3017-6581</t>
  </si>
  <si>
    <t>Movelplan Planejados</t>
  </si>
  <si>
    <t>Andrei</t>
  </si>
  <si>
    <t>Movelplan Moveis LTDA EPP</t>
  </si>
  <si>
    <t>07.984.835/0001-72</t>
  </si>
  <si>
    <t>255.682.107</t>
  </si>
  <si>
    <t>Rodovia Federal 470 KM 173, n° 8475</t>
  </si>
  <si>
    <t xml:space="preserve">Vila Adelaide </t>
  </si>
  <si>
    <t>Pouso Redondo</t>
  </si>
  <si>
    <t>89.172-000</t>
  </si>
  <si>
    <t>(47) 3545-2016</t>
  </si>
  <si>
    <t>movelplan@movelplan.com.br</t>
  </si>
  <si>
    <t>Kappesberg</t>
  </si>
  <si>
    <t>Grupo K1 S.A</t>
  </si>
  <si>
    <t>00.912.882/0001-61</t>
  </si>
  <si>
    <t>326/0004639</t>
  </si>
  <si>
    <t>Rua da Emancipação, 2000</t>
  </si>
  <si>
    <t>Tupandi</t>
  </si>
  <si>
    <t>95.775-000</t>
  </si>
  <si>
    <t>(51) 3635-8792</t>
  </si>
  <si>
    <t>aline.m@kappesberg.com.br</t>
  </si>
  <si>
    <t>pagamentos@grupok1.com.br/nfe@kappesberg.com.br</t>
  </si>
  <si>
    <t>Supermercado Jacomar</t>
  </si>
  <si>
    <t>Luana</t>
  </si>
  <si>
    <t>Jacomar</t>
  </si>
  <si>
    <t>78.413.325/0008-60</t>
  </si>
  <si>
    <t>905.22853-61</t>
  </si>
  <si>
    <t>Avenida das Araucárias, 653</t>
  </si>
  <si>
    <t>83.820-071</t>
  </si>
  <si>
    <t>(41) 3386-8200</t>
  </si>
  <si>
    <t>luana.cristina@jacomar.com.br</t>
  </si>
  <si>
    <t>VR Decorações</t>
  </si>
  <si>
    <t>Valéria / Roberto</t>
  </si>
  <si>
    <t>09.140.497/0001-18</t>
  </si>
  <si>
    <t>Rua Jabiri 170 fundos Marechal Hermes</t>
  </si>
  <si>
    <t>Prefeitura de Pouso Redondo</t>
  </si>
  <si>
    <t>Gleisi</t>
  </si>
  <si>
    <t>Secretaria Adjunta de Gabinete</t>
  </si>
  <si>
    <t>Prefeitura Municipal de Pouso Redondo</t>
  </si>
  <si>
    <t>gleisi@pousoredondo.sc.gov.br</t>
  </si>
  <si>
    <t>Prefeitura de Porangaba</t>
  </si>
  <si>
    <t>Prefeitura Municipal de Porangaba</t>
  </si>
  <si>
    <t>Porangaba</t>
  </si>
  <si>
    <t>gabinete@porangaba.sp.gov.br</t>
  </si>
  <si>
    <t>Mariane Wiederkehr Grechinski</t>
  </si>
  <si>
    <t>007.643.909-70</t>
  </si>
  <si>
    <t>Rua Frei Tarcisío Mastena, 43</t>
  </si>
  <si>
    <t>82.320-150</t>
  </si>
  <si>
    <t>mariane.wiederkehr@gmail.com</t>
  </si>
  <si>
    <t>(41) 8837-7776</t>
  </si>
  <si>
    <t>20/1790</t>
  </si>
  <si>
    <t>20/1791</t>
  </si>
  <si>
    <t>20/1792</t>
  </si>
  <si>
    <t>20/1793</t>
  </si>
  <si>
    <t>20/1794</t>
  </si>
  <si>
    <t>PropagBR Comunicação Visual</t>
  </si>
  <si>
    <t>Propagbr Industria e Serviço de Comunicação Visual Ltda</t>
  </si>
  <si>
    <t>08.948.321/0001-24</t>
  </si>
  <si>
    <t>082.495.32-7</t>
  </si>
  <si>
    <t>Rua Antonio Abraao, 160</t>
  </si>
  <si>
    <t>29.115-550</t>
  </si>
  <si>
    <t>46.634.580/0001-70</t>
  </si>
  <si>
    <t>Rua Professor Antonio Freire de Souza, 215</t>
  </si>
  <si>
    <t>18.260-000</t>
  </si>
  <si>
    <t>(15) 3257-5620</t>
  </si>
  <si>
    <t>(15) 3257-5622 – 99657-5479</t>
  </si>
  <si>
    <t>Condominio JK II</t>
  </si>
  <si>
    <t>Condominio do Conjunto Habitacional Juscelino Kubitschek II</t>
  </si>
  <si>
    <t>03.465801/0001-10</t>
  </si>
  <si>
    <t>Rua Max Lepper, 748</t>
  </si>
  <si>
    <t>89.217-360</t>
  </si>
  <si>
    <t>(47)4673-625</t>
  </si>
  <si>
    <t>sindica@condominiojk2.com.br</t>
  </si>
  <si>
    <t>(47) 9.9637-4443</t>
  </si>
  <si>
    <t xml:space="preserve">Franciela </t>
  </si>
  <si>
    <t xml:space="preserve">Corebral </t>
  </si>
  <si>
    <t>Lousiana</t>
  </si>
  <si>
    <t>Lousiana Carmargo</t>
  </si>
  <si>
    <t>Corebral Comércio de Máquinas e Ferramentas do Vale LTDA</t>
  </si>
  <si>
    <t>83.542.381/0001-68</t>
  </si>
  <si>
    <t>250.582.635</t>
  </si>
  <si>
    <t>Rua: São Paulo, 3.115</t>
  </si>
  <si>
    <t>Itaupava Seca</t>
  </si>
  <si>
    <t>89.030-001</t>
  </si>
  <si>
    <t>(47) 3323-9300</t>
  </si>
  <si>
    <t>adm@corebral.com.br / compras@corebral.com.br</t>
  </si>
  <si>
    <t>financeiro@corebral.com.br/ adm@corebral.com.br</t>
  </si>
  <si>
    <t>Delcio</t>
  </si>
  <si>
    <t>DJM Materiais de Construção</t>
  </si>
  <si>
    <t>Bruna/Jeane</t>
  </si>
  <si>
    <t>Djone Meurer ME</t>
  </si>
  <si>
    <t>07.512.524/0001-00</t>
  </si>
  <si>
    <t>255.032.714</t>
  </si>
  <si>
    <t>Rua: Osni Luis Schmitz, 111</t>
  </si>
  <si>
    <t>Vila do Salto</t>
  </si>
  <si>
    <t>89.128-000</t>
  </si>
  <si>
    <t>(47) 3377-1748</t>
  </si>
  <si>
    <t>djm.mat@gmail.com</t>
  </si>
  <si>
    <t>Jeane</t>
  </si>
  <si>
    <t>Farben Transportes LTDA</t>
  </si>
  <si>
    <t>02.195.526/0001-08</t>
  </si>
  <si>
    <t>(54) 3458-3000</t>
  </si>
  <si>
    <t>010/0090109</t>
  </si>
  <si>
    <t>nfefarben@rodosuper.com.br / coletas@rodosuper.com.br</t>
  </si>
  <si>
    <t>Est. RSC 470, S/N, KM 206,65 PV 02 - São Valentin</t>
  </si>
  <si>
    <t>Dayana Seraphim Barbosa Eventos</t>
  </si>
  <si>
    <t>18.185.000/0001-79</t>
  </si>
  <si>
    <t>Rua Selma, 27, Letra B</t>
  </si>
  <si>
    <t>04.617-039</t>
  </si>
  <si>
    <t>(11) 9 9650-1001</t>
  </si>
  <si>
    <t>dayeventos@dayeventos.com.br</t>
  </si>
  <si>
    <t>Maria Joaquina Rocha Carneiro</t>
  </si>
  <si>
    <t>Maria Joaquina</t>
  </si>
  <si>
    <t>005.715.439-28</t>
  </si>
  <si>
    <t>Rua Paraná, 303</t>
  </si>
  <si>
    <t>(47) 9.9123-4616</t>
  </si>
  <si>
    <t>carneirocha@yahoo.com.br</t>
  </si>
  <si>
    <t>Maira Joaquina</t>
  </si>
  <si>
    <t>DDM Produções</t>
  </si>
  <si>
    <t>Martini Comercio de Equipamentos Fotográficos Eireli</t>
  </si>
  <si>
    <t>08.732.819/0001-55</t>
  </si>
  <si>
    <t>90403141-28</t>
  </si>
  <si>
    <t>Rua Maringá, 1383</t>
  </si>
  <si>
    <t>Sul</t>
  </si>
  <si>
    <t>85.601-670</t>
  </si>
  <si>
    <t>46 3055-5565</t>
  </si>
  <si>
    <t>ddm@ddmproducoes.com.br</t>
  </si>
  <si>
    <t>20/1795</t>
  </si>
  <si>
    <t>IP Minas</t>
  </si>
  <si>
    <t>Jolimar Costalonga Grancer</t>
  </si>
  <si>
    <t>Gerente de Contratos</t>
  </si>
  <si>
    <t>Concessionária de Infraestrutura de Iluminação Publica SPE SA</t>
  </si>
  <si>
    <t>35.211.394/0001-01</t>
  </si>
  <si>
    <t xml:space="preserve"> 003572387.00-68</t>
  </si>
  <si>
    <t>Rua Adotivo Jose Ferreira, 145</t>
  </si>
  <si>
    <t>Ribeirão das Neves</t>
  </si>
  <si>
    <t>33.883-005</t>
  </si>
  <si>
    <t>(31) 9.9308-0074/ (31) 9.9981-5951</t>
  </si>
  <si>
    <t>Jolimar</t>
  </si>
  <si>
    <t>jolimar@ipminas.com.br</t>
  </si>
  <si>
    <t>(31) 3627-0392</t>
  </si>
  <si>
    <t>20/1796</t>
  </si>
  <si>
    <t>Wish Home</t>
  </si>
  <si>
    <t>Anna Valente</t>
  </si>
  <si>
    <t>Wish Home Comercio de Decoração e Comunicação EIRELI</t>
  </si>
  <si>
    <t>18.429.172/0001-40</t>
  </si>
  <si>
    <t>002362723.00-78</t>
  </si>
  <si>
    <t>Rua: Maestro Arthur Bosmans, 55</t>
  </si>
  <si>
    <t>30.320-680</t>
  </si>
  <si>
    <t>(31) 9.8416-0780</t>
  </si>
  <si>
    <t>annamcvalente@hotmail.com</t>
  </si>
  <si>
    <t>Anna</t>
  </si>
  <si>
    <t>Elidiane</t>
  </si>
  <si>
    <t>compraselicitacoes@chiapetta.rs.gov.br</t>
  </si>
  <si>
    <t>75.658.377/0001-31</t>
  </si>
  <si>
    <t>Rua: Placidio Leite, 135</t>
  </si>
  <si>
    <t>84.990-000</t>
  </si>
  <si>
    <t>Bauer Cargas</t>
  </si>
  <si>
    <t>04.353.469/0010-56</t>
  </si>
  <si>
    <t>(49) 3319-3000/ (49) 3319-3033</t>
  </si>
  <si>
    <t>Rod. BR 116, n° 26929</t>
  </si>
  <si>
    <t>contabilidade@bauerexpress.com.br</t>
  </si>
  <si>
    <t>02.343.801/0001-85</t>
  </si>
  <si>
    <t>(46) 3520-3223/ (46) 3520-3223</t>
  </si>
  <si>
    <t>Av. Luiz Antonio Faedo, 2332</t>
  </si>
  <si>
    <t>contato@sudoestetransportes.com.br</t>
  </si>
  <si>
    <t>20/1797</t>
  </si>
  <si>
    <t>ECCUS Produções e Eventos</t>
  </si>
  <si>
    <t>Phaedra Piffer</t>
  </si>
  <si>
    <t>Diego Henrique Marrega Produções e Eventos - ME</t>
  </si>
  <si>
    <t>10.467.867/0001-05</t>
  </si>
  <si>
    <t>Rua: Francisco Modesto de Paula, 25</t>
  </si>
  <si>
    <t>(19) 3481-2717</t>
  </si>
  <si>
    <t>atendimento@eccus.com.br</t>
  </si>
  <si>
    <t>raquel@eccus.com.br/ contato@eccus.com.br</t>
  </si>
  <si>
    <t>20/1798</t>
  </si>
  <si>
    <t>Seminário São José</t>
  </si>
  <si>
    <t>62.039.334/0032-22</t>
  </si>
  <si>
    <t>Rua: Do Seminário, 245</t>
  </si>
  <si>
    <t>(47) 3644-2099</t>
  </si>
  <si>
    <t>seminariosaojose@yahoo.com.br</t>
  </si>
  <si>
    <t>Moises</t>
  </si>
  <si>
    <t>20/1799</t>
  </si>
  <si>
    <t>Bosque Empreendimentos e Participações</t>
  </si>
  <si>
    <t>Bosque Empreendimentos e Participações LTDA</t>
  </si>
  <si>
    <t>73.400.434/0001-52</t>
  </si>
  <si>
    <t>Rua São Paulo, 31</t>
  </si>
  <si>
    <t>89.202-212</t>
  </si>
  <si>
    <t>(47)  3032-5960</t>
  </si>
  <si>
    <t>20/1800</t>
  </si>
  <si>
    <t>BRF</t>
  </si>
  <si>
    <t>BR Fernandes EIRELI</t>
  </si>
  <si>
    <t>23.190.681/0001-01</t>
  </si>
  <si>
    <t>15613.607-4</t>
  </si>
  <si>
    <t>Rua: Tapajos, 100</t>
  </si>
  <si>
    <t>Coqueiro</t>
  </si>
  <si>
    <t>67.113-535</t>
  </si>
  <si>
    <t>(91) 3235-3224</t>
  </si>
  <si>
    <t>Andressa</t>
  </si>
  <si>
    <t>Pagamento através de depósito em conta corrente - BANCO DO BRASIL - AG 3155-0 - C/C 66778-1 Favorecido: Luz e Forma Comércio e Decorações Ltda CNPJ 02.742.361/0002-10</t>
  </si>
  <si>
    <t>Município de Lages</t>
  </si>
  <si>
    <t>82.777.301/0001-90</t>
  </si>
  <si>
    <t>Rua Benjamin Constant, 13</t>
  </si>
  <si>
    <t>88.501-110</t>
  </si>
  <si>
    <t>20/1801</t>
  </si>
  <si>
    <t>Gilson Sasse</t>
  </si>
  <si>
    <t>693.378.969-15</t>
  </si>
  <si>
    <t>Rua Dos Pioneiros, 109</t>
  </si>
  <si>
    <t>gilson@agrolandia.sc.gov.br</t>
  </si>
  <si>
    <t>compras@itajaishopping.com.br</t>
  </si>
  <si>
    <t>Diana</t>
  </si>
  <si>
    <t>20/1802</t>
  </si>
  <si>
    <t>29.727.198/0001-91</t>
  </si>
  <si>
    <t>Rua: Marcelo Diniz Xavier, 380</t>
  </si>
  <si>
    <t>California</t>
  </si>
  <si>
    <t>30.855-075</t>
  </si>
  <si>
    <t>003.133.922.00-24</t>
  </si>
  <si>
    <t>Projectum Decorações</t>
  </si>
  <si>
    <t>LT Decorações EIRELI</t>
  </si>
  <si>
    <t>contato@projectum.com.br</t>
  </si>
  <si>
    <t>20/1803</t>
  </si>
  <si>
    <t>20/1804</t>
  </si>
  <si>
    <t>Irineu Vitoriano do Nascimento Junior</t>
  </si>
  <si>
    <t>Montador</t>
  </si>
  <si>
    <t>066.702.286-43</t>
  </si>
  <si>
    <t xml:space="preserve">Avenida Monsenhor Alderige 21 </t>
  </si>
  <si>
    <t>Country Club</t>
  </si>
  <si>
    <t>37.704-284</t>
  </si>
  <si>
    <t>35 99191-8095</t>
  </si>
  <si>
    <t>Ivnengenharia@hotmail.com</t>
  </si>
  <si>
    <t>Irineu</t>
  </si>
  <si>
    <t>PFG03BGGAM</t>
  </si>
  <si>
    <t>PFG03BPPAM</t>
  </si>
  <si>
    <t>PFG03BPPAZ</t>
  </si>
  <si>
    <t>PFG03BPPRS</t>
  </si>
  <si>
    <t>PFG03BPPVD</t>
  </si>
  <si>
    <t>PFG03BPPVM</t>
  </si>
  <si>
    <t>PFG03BPPLJ</t>
  </si>
  <si>
    <t>PFG03BPPLL</t>
  </si>
  <si>
    <t>PFG03BGGAZ</t>
  </si>
  <si>
    <t>PFG03BGGRS</t>
  </si>
  <si>
    <t>PFG03BGGVD</t>
  </si>
  <si>
    <t>PFG03BGGVM</t>
  </si>
  <si>
    <t>PFG03BGGLJ</t>
  </si>
  <si>
    <t>PFG03BGGLL</t>
  </si>
  <si>
    <t>LANÇ.2021</t>
  </si>
  <si>
    <t>PFG03BEGAM</t>
  </si>
  <si>
    <t>PFG03BEGAZ</t>
  </si>
  <si>
    <t>PFG03BEGRS</t>
  </si>
  <si>
    <t>PFG03BEGVD</t>
  </si>
  <si>
    <t>PFG03BEGVM</t>
  </si>
  <si>
    <t>PFG03BEGLJ</t>
  </si>
  <si>
    <t>PFG03BEGLL</t>
  </si>
  <si>
    <t>PFG03P_PPAM</t>
  </si>
  <si>
    <t>PFG03P_PPAZ</t>
  </si>
  <si>
    <t>Ovo de páscoa na cor amarela com patinhas brancas, produzido em fibra de vidro</t>
  </si>
  <si>
    <t>Ovo de páscoa na cor azul com patinhas brancas, produzido em fibra de vidro</t>
  </si>
  <si>
    <t>Ovo de páscoa na cor rosa com patinhas brancas, produzido em fibra de vidro</t>
  </si>
  <si>
    <t>Ovo de páscoa na cor verde com patinhas brancas, produzido em fibra de vidro</t>
  </si>
  <si>
    <t>Ovo de páscoa na cor vermelha com patinhas brancas, produzido em fibra de vidro</t>
  </si>
  <si>
    <t>Ovo de páscoa na cor laranja com patinhas brancas, produzido em fibra de vidro</t>
  </si>
  <si>
    <t>Ovo de páscoa na cor lilás com patinhas brancas, produzido em fibra de vidro</t>
  </si>
  <si>
    <t>PFG03P_PPRS</t>
  </si>
  <si>
    <t>PFG03P_PPVD</t>
  </si>
  <si>
    <t>PFG03P_PPVM</t>
  </si>
  <si>
    <t>PFG03P_PPLJ</t>
  </si>
  <si>
    <t>PFG03P_PPLL</t>
  </si>
  <si>
    <t>PFG03P_PAM</t>
  </si>
  <si>
    <t>PFG03P_PAZ</t>
  </si>
  <si>
    <t>PFG03P_PRS</t>
  </si>
  <si>
    <t>PFG03P_PVD</t>
  </si>
  <si>
    <t>PFG03P_PVM</t>
  </si>
  <si>
    <t>PFG03P_PLJ</t>
  </si>
  <si>
    <t>PFG03P_PLL</t>
  </si>
  <si>
    <t>PFG03PGGAM</t>
  </si>
  <si>
    <t>PFG03PGGAZ</t>
  </si>
  <si>
    <t>PFG03PGGRS</t>
  </si>
  <si>
    <t>PFG03PGGVD</t>
  </si>
  <si>
    <t>PFG03PGGVM</t>
  </si>
  <si>
    <t>PFG03PGGLJ</t>
  </si>
  <si>
    <t>PFG03PGGLL</t>
  </si>
  <si>
    <t>PFG03PEGAM</t>
  </si>
  <si>
    <t>PFG03PEGAZ</t>
  </si>
  <si>
    <t>PFG03PEGRS</t>
  </si>
  <si>
    <t>PFG03PEGVD</t>
  </si>
  <si>
    <t>PFG03PEGVM</t>
  </si>
  <si>
    <t>PFG03PEGLJ</t>
  </si>
  <si>
    <t>PFG03PEGLL</t>
  </si>
  <si>
    <t>PFG05VD</t>
  </si>
  <si>
    <t>PFG05AZ</t>
  </si>
  <si>
    <t>PFG05VM</t>
  </si>
  <si>
    <t>PFG05AM</t>
  </si>
  <si>
    <t>PFG10VD</t>
  </si>
  <si>
    <t>PFG10AZ</t>
  </si>
  <si>
    <t>PFG10VM</t>
  </si>
  <si>
    <t>PFG10AM</t>
  </si>
  <si>
    <t>Mini Jardim com coelho, carrinho de madeira e ovinhos, produzido em fibra de vidro</t>
  </si>
  <si>
    <t>Carrinho de madeira com rodas em fibra de vidro (decoração não inclusa)</t>
  </si>
  <si>
    <t>Vagão de páscoa, produzido em fibra de vidro (decoração não inclusa)</t>
  </si>
  <si>
    <t>10mm</t>
  </si>
  <si>
    <t>ELEMENTOS ESPECIAIS</t>
  </si>
  <si>
    <t>MDC04</t>
  </si>
  <si>
    <t>Carrinho de madeira com rodas em fibra de vidro e decoração inclusa</t>
  </si>
  <si>
    <t>Ovo pequeno, produzido em estrutura metálica, mangueira luminosa e preenchimento do laço com lâmpadas de LED</t>
  </si>
  <si>
    <t>Ovo gigante, produzido em estrutura metálica, mangueira luminosa e preenchimento do laço com lâmpadas de LED</t>
  </si>
  <si>
    <t>Ovo de Páscoa, produto em fibra de vidro</t>
  </si>
  <si>
    <t>PFG03GG</t>
  </si>
  <si>
    <t>PFG03EG</t>
  </si>
  <si>
    <t>PA11P</t>
  </si>
  <si>
    <t>Ovo de Páscoa, produzido em estrutura metálica e corda luminosa. Preenchimentos com lâmpadas de LED</t>
  </si>
  <si>
    <t>PA11G</t>
  </si>
  <si>
    <t>PFG143</t>
  </si>
  <si>
    <t>Carrossel de Páscoa interativo. (não inclui monitor)</t>
  </si>
  <si>
    <t>LE36MN</t>
  </si>
  <si>
    <t>Refletor de LED 100W de potência 9500 lumens. Cor Branco Morno</t>
  </si>
  <si>
    <t>FG50</t>
  </si>
  <si>
    <t>Noel gigante em posição sentado, prod. Em fibra de vidro</t>
  </si>
  <si>
    <t>FG46E</t>
  </si>
  <si>
    <t>FGNL</t>
  </si>
  <si>
    <t>Painel Papai Noel entrando pela lareira em resina</t>
  </si>
  <si>
    <t>Poltrona Noel, produzida em fibra de vidro</t>
  </si>
  <si>
    <t>Árvore mecatrônica contadora de histórias com movimento da boca e olhos</t>
  </si>
  <si>
    <t>Espinhas em estrutura metálica pra fixação de barriga de corda</t>
  </si>
  <si>
    <t>PNC01</t>
  </si>
  <si>
    <t>MNT01</t>
  </si>
  <si>
    <t>AFH01</t>
  </si>
  <si>
    <t>ESPX</t>
  </si>
  <si>
    <t>FX49C</t>
  </si>
  <si>
    <t>PP2D16</t>
  </si>
  <si>
    <t>PP2D17</t>
  </si>
  <si>
    <t>Photoface coelho Sentado no Ovo, produzido em PVC com impressão digital em face única</t>
  </si>
  <si>
    <t>Photoface coelho com Cesta de Ovos, produzido em PVC com impressão digital em face única</t>
  </si>
  <si>
    <t>PFJ13P</t>
  </si>
  <si>
    <t>PFJ13</t>
  </si>
  <si>
    <t>LANÇ.2018</t>
  </si>
  <si>
    <t>FX31MCS</t>
  </si>
  <si>
    <t>PFG69P</t>
  </si>
  <si>
    <t>PFG69M</t>
  </si>
  <si>
    <t>PFG69G</t>
  </si>
  <si>
    <t>PFG70P</t>
  </si>
  <si>
    <t>PFG70M</t>
  </si>
  <si>
    <t>PFG70G</t>
  </si>
  <si>
    <t>PFG71P</t>
  </si>
  <si>
    <t>PFG71M</t>
  </si>
  <si>
    <t>PFG71G</t>
  </si>
  <si>
    <t>PFG107_1</t>
  </si>
  <si>
    <t xml:space="preserve">Cenário giratório com coelho saindo do ovo e ovinhos de páscoa coloridos, produzido em fibra de vidro, com movimento giratório </t>
  </si>
  <si>
    <t xml:space="preserve">Cenário giratório com coelho segurando cenoura e ovinhos de páscoa coloridos, produzido em fibra de vidro, com movimento giratório </t>
  </si>
  <si>
    <t xml:space="preserve">Cenário giratório com coelho com bermuda e ovinhos de páscoa coloridos, produzido em fibra de vidro, com movimento giratório </t>
  </si>
  <si>
    <t>obras@terraroxa.pr.gov.br</t>
  </si>
  <si>
    <t>ic@terraroxa.pr.gov.br</t>
  </si>
  <si>
    <t>Topiaria em estrutura metálica e conjuntos de LEDs, confeccionado estrutura metálica zincada, com pintura automotiva</t>
  </si>
  <si>
    <t>Prefeitura de Tenente Portela</t>
  </si>
  <si>
    <t>Tenente Portela</t>
  </si>
  <si>
    <t>consultar estoque</t>
  </si>
  <si>
    <t>87.613.089/0001-40</t>
  </si>
  <si>
    <t>Praça Tenente Portela, 23</t>
  </si>
  <si>
    <t>98.500-000</t>
  </si>
  <si>
    <t>(55) 3551-1454</t>
  </si>
  <si>
    <t>contratos@tenenteportela.rs.gov.br</t>
  </si>
  <si>
    <t>21/1805</t>
  </si>
  <si>
    <t>21/1806</t>
  </si>
  <si>
    <t>21/1807</t>
  </si>
  <si>
    <t>21/1808</t>
  </si>
  <si>
    <t>21/1809</t>
  </si>
  <si>
    <t>21/1810</t>
  </si>
  <si>
    <t>21/1811</t>
  </si>
  <si>
    <t>83.102.582/0001-44</t>
  </si>
  <si>
    <t>Rua dos Pioneiros, 109</t>
  </si>
  <si>
    <t>88.420-000</t>
  </si>
  <si>
    <t>(47) 3534-4212</t>
  </si>
  <si>
    <t>meire@agrolandia.sc.gov.br</t>
  </si>
  <si>
    <t>Meire</t>
  </si>
  <si>
    <t>andreia@agrolandia.sc.gov.br</t>
  </si>
  <si>
    <t>15.023922/0001-91</t>
  </si>
  <si>
    <t>Rua Miraguai, 228</t>
  </si>
  <si>
    <t>78.640-000</t>
  </si>
  <si>
    <t>(66) 3478-1200</t>
  </si>
  <si>
    <t>canaranasocial@hotmail.com</t>
  </si>
  <si>
    <t>Liziane</t>
  </si>
  <si>
    <t>Alípio/Franciela</t>
  </si>
  <si>
    <t>46.694.139/0001-83</t>
  </si>
  <si>
    <t>Praça dos Três Poderes,73</t>
  </si>
  <si>
    <t>12.327-170</t>
  </si>
  <si>
    <t>(12) 3955-9000</t>
  </si>
  <si>
    <t>sonia.mazini@jacarei.sp.gov.br</t>
  </si>
  <si>
    <t>Valeska</t>
  </si>
  <si>
    <t>valeska.makinodan@jacarei.sp.gov.br</t>
  </si>
  <si>
    <t>Gadero</t>
  </si>
  <si>
    <t>NL822956706b01</t>
  </si>
  <si>
    <t>EUVELGUNNERWEG 19</t>
  </si>
  <si>
    <t>9723 CT</t>
  </si>
  <si>
    <t>GRONINGEN</t>
  </si>
  <si>
    <t>Cadastro Incompleto</t>
  </si>
  <si>
    <t>ACM</t>
  </si>
  <si>
    <t>Miguel / Franciela</t>
  </si>
  <si>
    <t>PST01P</t>
  </si>
  <si>
    <t>Poste metálico 2,5 polegadas, zincado com aproximadamente 5m de altura (sendo 4m aparentes e 1m enterrado).</t>
  </si>
  <si>
    <t>Poste metálico 2,5 polegadas, zincado com aproximadamente 5m de altura (sendo 4m aparentes e 1m enterrado). Com pintura.</t>
  </si>
  <si>
    <t xml:space="preserve">Estrutura em formato de trave para fixação de placas e portais, produzida em estrutura metálica zincada, medindo aproximadamente 5m de altura (sendo 4m aparentes e 1m enterrado) x 5m de largura, com 2 postes laterais de 3 polegadas e poste central de 2,5 polegadas. </t>
  </si>
  <si>
    <t xml:space="preserve">Estrutura em formato de trave para fixação de placas e portais, produzida em estrutura metálica zincada, medindo aproximadamente 5m  de altura (sendo 4m aparentes e 1m enterrado) x 5m de largura, com 2 postes laterais de 3 polegadas e poste central de 2,5 polegadas pintados e decorados com fita de veludo vermelha. </t>
  </si>
  <si>
    <t>Estrutura em formato de trave para fixação de placas e portais, produzida em estrutura metálica zincada, medindo aproximadamente 5m de altura (sendo 4m aparentes e 1m enterrado) x 5m de largura, com 2 postes laterais de 3 polegadas e poste central de 2,5 polegadas pintados.</t>
  </si>
  <si>
    <t>Pinheiro natalino modelo tradicional verde, medindo aproximadamente 1,80m de altura, sem decoração.</t>
  </si>
  <si>
    <t>Pinheiro natalino modelo tradicional verde, medindo aproximadamente 2,10m de altura, sem decoração.</t>
  </si>
  <si>
    <t>Pinheiro natalino modelo tradicional verde, medindo aproximadamente 2,40m de altura, sem decoração.</t>
  </si>
  <si>
    <t>Pinheiro natalino modelo tradicional verde, medindo aproximadamente 2,70m de altura, sem decoração.</t>
  </si>
  <si>
    <t>LE0880SP</t>
  </si>
  <si>
    <t>Meteoro com 80 LEDs em movimento Snowfall  sem plug</t>
  </si>
  <si>
    <t>Meteoro com 120 LEDs em movimento Snowfall  sem plug</t>
  </si>
  <si>
    <t>Meteoro com 160 LEDs em movimento Snowfall sem plug</t>
  </si>
  <si>
    <t>LE08120SP</t>
  </si>
  <si>
    <t>LE08160SP</t>
  </si>
  <si>
    <t>CM110SP</t>
  </si>
  <si>
    <t>CL110SP</t>
  </si>
  <si>
    <t>CLMN110SP</t>
  </si>
  <si>
    <t>CM70SP</t>
  </si>
  <si>
    <t>CL70SP</t>
  </si>
  <si>
    <t>CLMN70SP</t>
  </si>
  <si>
    <t>LE0680SP</t>
  </si>
  <si>
    <t>LE0660SP</t>
  </si>
  <si>
    <t>Cascata com 378 micro lâmpadas incandescentes tipo arroz na cor cristal, fio branco sem plug</t>
  </si>
  <si>
    <t>Cascata com 378 LEDs na cor branca, fio branco sem plug</t>
  </si>
  <si>
    <t>Cascata com 378 LEDs na cor branco morno, fio branco sem plug</t>
  </si>
  <si>
    <t>Cascata com 200 micro lâmpadas incandescentes tipo arroz na cor cristal, fio branco sem plug</t>
  </si>
  <si>
    <t>Cascata com 200 LEDs na cor branca, fio branco sem plug</t>
  </si>
  <si>
    <t>Cascata com 200 LEDs na cor branco morno, fio branco sem plug</t>
  </si>
  <si>
    <t>Tubo snowfall cilíndrico com 30 LEDs brancos, 60cm sem plug</t>
  </si>
  <si>
    <t>LE03AZ</t>
  </si>
  <si>
    <t>LE03VD</t>
  </si>
  <si>
    <t>LE03BC</t>
  </si>
  <si>
    <t>LE37VD</t>
  </si>
  <si>
    <t>Refletor de LED 50W de potência Cor verde</t>
  </si>
  <si>
    <t>FT0128</t>
  </si>
  <si>
    <t>FT0228</t>
  </si>
  <si>
    <t>FT0328</t>
  </si>
  <si>
    <t>FT0428</t>
  </si>
  <si>
    <t>FT0528</t>
  </si>
  <si>
    <t>FT0628</t>
  </si>
  <si>
    <t>FT0728</t>
  </si>
  <si>
    <t>LE01RSTSP</t>
  </si>
  <si>
    <t>Conjunto com 100 LEDs, na cor rosa, fio cristal (transparente) - 220V  (SEM PLUG. APENAS ROSCA DE INTERLIGAÇÃO)</t>
  </si>
  <si>
    <t>ARB01P</t>
  </si>
  <si>
    <t>ARB01M</t>
  </si>
  <si>
    <t>LE36VM</t>
  </si>
  <si>
    <t>Refletor de LED 100W de potência 9500 lumens. Cor vermelho</t>
  </si>
  <si>
    <t>PFXFP</t>
  </si>
  <si>
    <t>GLD155_CORAÇÃO</t>
  </si>
  <si>
    <t>OVOS COLORIDOS</t>
  </si>
  <si>
    <t>LAMP REV01</t>
  </si>
  <si>
    <t>Guirlanda de 1,55m em formato de coração decorada com ovinhos de plástico e margaridas artificiais.</t>
  </si>
  <si>
    <t>Ovinhos de Páscoa em plástico pintado, com 12cm de altura</t>
  </si>
  <si>
    <t>LEF01MNVSP</t>
  </si>
  <si>
    <t>LEF01MNTSP</t>
  </si>
  <si>
    <t>LANÇ. 2021</t>
  </si>
  <si>
    <t>LEF01AZCSP</t>
  </si>
  <si>
    <t>LEF01VMCSP</t>
  </si>
  <si>
    <t>Conjunto com 100 LEDs, na cor verde + flashing branco, fio cristal verde - 220V (SEM PLUG. APENAS ROSCA DE INTERLIGAÇÃO)</t>
  </si>
  <si>
    <t>Conjunto com 100 LEDs, na cor azul + flashing branco, fio cristal azul - 220V (SEM PLUG. APENAS ROSCA DE INTERLIGAÇÃO)</t>
  </si>
  <si>
    <t>Conjunto com 100 LEDs, na cor branca morno + flashing branco, fio cristal (transparente) - 220V (SEM PLUG. APENAS ROSCA DE INTERLIGAÇÃO)</t>
  </si>
  <si>
    <t>Conjunto com 100 LEDs, na cor branca morno + flashing branco, fio verde fosco - 220V  (SEM PLUG. APENAS ROSCA DE INTERLIGAÇÃO)</t>
  </si>
  <si>
    <t>LEF01VDCSP</t>
  </si>
  <si>
    <t>BLL10U</t>
  </si>
  <si>
    <t>BLL15U</t>
  </si>
  <si>
    <t>BLL30U</t>
  </si>
  <si>
    <t>Bola 10cm com LEDs em movimento usado</t>
  </si>
  <si>
    <t>Bola 15cm com LEDs em movimento usado</t>
  </si>
  <si>
    <t>Bola 30cm com LEDs em movimento usado</t>
  </si>
  <si>
    <t>Mayara Morgana Lisik (47) 3027-9700 / 9 9709-5353</t>
  </si>
  <si>
    <t>Franciela Coelho (47) 3027-9700 / 9 9932-1082</t>
  </si>
  <si>
    <t>Prefeitura de Coronel Vivida</t>
  </si>
  <si>
    <t>Municipio de Coronel Vivida</t>
  </si>
  <si>
    <t>comprascvv@outlook.com</t>
  </si>
  <si>
    <t>76.995.445/0001-56</t>
  </si>
  <si>
    <t>Praça Angelo Mezzomo</t>
  </si>
  <si>
    <t>(46) 3232-8300</t>
  </si>
  <si>
    <t>(46) 3232-8318</t>
  </si>
  <si>
    <t>Versatil Utilidades e Presentes</t>
  </si>
  <si>
    <t>JMC Comercio de Variedades Ltda</t>
  </si>
  <si>
    <t>04.603.930/0001-90</t>
  </si>
  <si>
    <t>254.285.627</t>
  </si>
  <si>
    <t>Rua XV de Novembro, 7276</t>
  </si>
  <si>
    <t>89.237-000</t>
  </si>
  <si>
    <t>jmcutilidades@gmail.com</t>
  </si>
  <si>
    <t>LANÇ 2021</t>
  </si>
  <si>
    <t>Trenó com Renas, tridimensional, aramado, produzido em estrutura metálica, mangueira luminosa e conjuntos de LED. Acompanha Papai Noel em fibra de vidro</t>
  </si>
  <si>
    <t>Luciano Pamponet</t>
  </si>
  <si>
    <t>Ana Marta Pomponet de Sousa Almeida</t>
  </si>
  <si>
    <t>20.343.524/0001-92</t>
  </si>
  <si>
    <t>Praça Doutor Osvaldo Ribeiro, 56</t>
  </si>
  <si>
    <t>Nova Cruz</t>
  </si>
  <si>
    <t>Macajuba</t>
  </si>
  <si>
    <t>Nordeste</t>
  </si>
  <si>
    <t>46.805-000</t>
  </si>
  <si>
    <t>(74) 9.9996-2018</t>
  </si>
  <si>
    <t>lucianopamponet@hotmail.com</t>
  </si>
  <si>
    <t>Arca de Noé e Representações</t>
  </si>
  <si>
    <t>145.985.062</t>
  </si>
  <si>
    <t>Prefeitura de Jaboticabal</t>
  </si>
  <si>
    <t>Municipio de Jaboticabal</t>
  </si>
  <si>
    <t>Jaboticabal</t>
  </si>
  <si>
    <t>Sudeste</t>
  </si>
  <si>
    <t>92.664.028.0027-80</t>
  </si>
  <si>
    <t>0860520889</t>
  </si>
  <si>
    <t>Rod. RS-239 Operário, 1199</t>
  </si>
  <si>
    <t>93.352-700</t>
  </si>
  <si>
    <t>21/1812</t>
  </si>
  <si>
    <t>21/1813</t>
  </si>
  <si>
    <t>92.664.028.0025-19</t>
  </si>
  <si>
    <t>253894433</t>
  </si>
  <si>
    <t>Rodovia Jorge Lacerda, 835, Galpão 11</t>
  </si>
  <si>
    <t>92.664.028.00001-41</t>
  </si>
  <si>
    <t>0960574352</t>
  </si>
  <si>
    <t>Rua Voluntários da Pátria, nº 3223</t>
  </si>
  <si>
    <t>90.230-011</t>
  </si>
  <si>
    <t>92.664.028.0024-38</t>
  </si>
  <si>
    <t>9018559606</t>
  </si>
  <si>
    <t>Avenida Jucelino Kubitschek de Oliveira, nº 3900</t>
  </si>
  <si>
    <t>21/1814</t>
  </si>
  <si>
    <t>Prefeitura de Ipuaçu</t>
  </si>
  <si>
    <t>Municipio de Ipuaçu</t>
  </si>
  <si>
    <t>Ipuaçu</t>
  </si>
  <si>
    <t>Ferramentas Gerais</t>
  </si>
  <si>
    <t>0500077720</t>
  </si>
  <si>
    <t>Rua Dante Grossi, 379</t>
  </si>
  <si>
    <t>54 9.9941-1704</t>
  </si>
  <si>
    <t>21/1815</t>
  </si>
  <si>
    <t>Prefeitura de Machado</t>
  </si>
  <si>
    <t>Município de Machado</t>
  </si>
  <si>
    <t>18.242.784/0001-20</t>
  </si>
  <si>
    <t>Prala Olegário Maciel, 25</t>
  </si>
  <si>
    <t>Machado</t>
  </si>
  <si>
    <t>37.750-000</t>
  </si>
  <si>
    <t>21/1816</t>
  </si>
  <si>
    <t>Edeltraud Brach</t>
  </si>
  <si>
    <t>Traud</t>
  </si>
  <si>
    <t>Rua: Urban Gern, 49</t>
  </si>
  <si>
    <t>473422-9336</t>
  </si>
  <si>
    <t>4799919-5070</t>
  </si>
  <si>
    <t>21/1817</t>
  </si>
  <si>
    <t>Cenika Eventos</t>
  </si>
  <si>
    <t>Morrison</t>
  </si>
  <si>
    <t>Cênika Eventos Suporte e Tecnologia Eireli ME</t>
  </si>
  <si>
    <t>13.724.765/0001-16</t>
  </si>
  <si>
    <t>002005294.00-20</t>
  </si>
  <si>
    <t>Rua Jacaranda 22 Sala 102</t>
  </si>
  <si>
    <t>Horto</t>
  </si>
  <si>
    <t>Ipatinga</t>
  </si>
  <si>
    <t>35160-304</t>
  </si>
  <si>
    <t>3198755-0596</t>
  </si>
  <si>
    <t>cenika@cenika.com.br</t>
  </si>
  <si>
    <t>morrisondeolli@cenika.com.br</t>
  </si>
  <si>
    <t>Morisson</t>
  </si>
  <si>
    <t>21/1818</t>
  </si>
  <si>
    <t>Prefeitura de Carapebus</t>
  </si>
  <si>
    <t>01.609.497/0001-02</t>
  </si>
  <si>
    <t>Avenida Getúlio Vargas,15</t>
  </si>
  <si>
    <t>Carapebus</t>
  </si>
  <si>
    <t>27998-000</t>
  </si>
  <si>
    <t>21/1819</t>
  </si>
  <si>
    <t>FG141GC</t>
  </si>
  <si>
    <t>Candy</t>
  </si>
  <si>
    <t>FG124C</t>
  </si>
  <si>
    <t>FG73C</t>
  </si>
  <si>
    <t>FG76C</t>
  </si>
  <si>
    <t>FG145P</t>
  </si>
  <si>
    <t>FG145M</t>
  </si>
  <si>
    <t>FG145G</t>
  </si>
  <si>
    <t>FG132C</t>
  </si>
  <si>
    <t>Gira-gira Candy,  produzido em fibra de vidro e estrutura metálica, com decoração em forma de cobertura de chocolate/morango com confetes.</t>
  </si>
  <si>
    <t>FG131C</t>
  </si>
  <si>
    <t>Ho Ho Ho em forma de letreiro Candy, confeccionadas em fibra de vidro, pintura nas cores rosa, amarelo e verde com decoração em forma de cobertura de chocolate e confete colorido em todas as letras.</t>
  </si>
  <si>
    <t>FG55C</t>
  </si>
  <si>
    <t>FG56C</t>
  </si>
  <si>
    <t>Pirulito P, prod. em bolas de fibra de vidro em vários tamanhos, com decoração em forma de cobertura de chocolate/morango com confete colorido.</t>
  </si>
  <si>
    <t>Pirulito M, prod. em bolas de fibra de vidro em vários tamanhos, com decoração em forma de cobertura de chocolate/morango com confete colorido.</t>
  </si>
  <si>
    <t>Pirulito G, prod. em bolas de fibra de vidro em vários tamanhos, com decoração em forma de cobertura de chocolate/morango com confete colorido.</t>
  </si>
  <si>
    <t>Pirulito GG, prod. em bolas de fibra de vidro em vários tamanhos, com decoração em forma de cobertura de chocolate/morango com confete colorido.</t>
  </si>
  <si>
    <t>FG20C</t>
  </si>
  <si>
    <t>Pacote de presente quadrado baixo, com decoração Candy. Produzido em fibra de vidro.</t>
  </si>
  <si>
    <t>FG21C</t>
  </si>
  <si>
    <t>Pacote de presente quadrado alto, com de coração Candy. Produzido em fibra de vidro.</t>
  </si>
  <si>
    <t>FG22C</t>
  </si>
  <si>
    <t>Pacote de presente retangular com decoração Candy. Produzido em fibra de vidro.</t>
  </si>
  <si>
    <t>FG23C</t>
  </si>
  <si>
    <t>Pacote de presente quadrado médio com decoração Candy. Produzido em fibra de vidro.</t>
  </si>
  <si>
    <t>FG65C</t>
  </si>
  <si>
    <t>Pacote redondo com decoração Candy. Produzido em fibra de vidro.</t>
  </si>
  <si>
    <t>FG102C</t>
  </si>
  <si>
    <t>FG103C</t>
  </si>
  <si>
    <t>FG133CR</t>
  </si>
  <si>
    <t>Casinha em forma de cogumelo gigante Candy com decoração em forma de chocolate com confetes. Produzido em fibra de vidro.</t>
  </si>
  <si>
    <t>Casinha Candy para visitação interna, com decoração em forma de chocolate com confetes coloridos e cobertura de creme. Produzido em fibra de vidro.</t>
  </si>
  <si>
    <t>FG150PP</t>
  </si>
  <si>
    <t>FG150P</t>
  </si>
  <si>
    <t>FG150M</t>
  </si>
  <si>
    <t>FG150G</t>
  </si>
  <si>
    <t>FG150GG</t>
  </si>
  <si>
    <t>FG150EG</t>
  </si>
  <si>
    <t xml:space="preserve"> R$                                               -  </t>
  </si>
  <si>
    <t>Pirâmide com 0,90m de altura, formada por bolas natalinas de 0,30m, produzidas em fibra de vidro, gliterizadas. Cores diversas.</t>
  </si>
  <si>
    <t>Pirâmide com 1,5m de altura, formada por bolas natalinas de 0,50m, produzidas em fibra de vidro, gliterizadas. Cores diversas.</t>
  </si>
  <si>
    <t>Pirâmide com 2,10m de altura, formada por bolas natalinas de 0,70m, produzidas em fibra de vidro, gliterizadas. Cores diversas.</t>
  </si>
  <si>
    <t>Pirâmide com 2,7m de altura, formada por bolas natalinas de 0,90m, produzidas em fibra de vidro, gliterizadas. Cores diversas.</t>
  </si>
  <si>
    <t>Pirâmide com 3,60m de altura, formada por bolas natalinas de 1,20m, produzidas em fibra de vidro, gliterizadas. Cores diversas.</t>
  </si>
  <si>
    <t>Pirâmide com 4,5m de altura, formada por bolas natalinas de 1,50m, produzidas em fibra de vidro, gliterizadas. Cores diversas.</t>
  </si>
  <si>
    <t>FG116C</t>
  </si>
  <si>
    <t>21/1820</t>
  </si>
  <si>
    <t>Bituruna</t>
  </si>
  <si>
    <t>Prefeitura de Bituruna</t>
  </si>
  <si>
    <t>Nereu</t>
  </si>
  <si>
    <t>Secretário de Governo</t>
  </si>
  <si>
    <t>Av. Dr. Oscar Geyer</t>
  </si>
  <si>
    <t>84640-000</t>
  </si>
  <si>
    <t>41 99514-2234</t>
  </si>
  <si>
    <t>nereudasilveira@gmail.com</t>
  </si>
  <si>
    <t>21/1821</t>
  </si>
  <si>
    <t>CIC Blumenau</t>
  </si>
  <si>
    <t>Cissa</t>
  </si>
  <si>
    <t>R. Dois de Setembro, Nº1395 </t>
  </si>
  <si>
    <t>89052-000</t>
  </si>
  <si>
    <t>atendimente@cicblumenau.com.br</t>
  </si>
  <si>
    <t>47 98497-7250</t>
  </si>
  <si>
    <t>21/1822</t>
  </si>
  <si>
    <t>Prefeitura de Toledo</t>
  </si>
  <si>
    <t>Municipio de Toledo</t>
  </si>
  <si>
    <t>21/1823</t>
  </si>
  <si>
    <t>Prefeitura de Realeza</t>
  </si>
  <si>
    <t>Rozangela</t>
  </si>
  <si>
    <t>Municipio de Realeza</t>
  </si>
  <si>
    <t>Realeza</t>
  </si>
  <si>
    <t>21/1824</t>
  </si>
  <si>
    <t>Brasil Iluminação e Construção Eireli</t>
  </si>
  <si>
    <t>Vendedor</t>
  </si>
  <si>
    <t>17.435.476/0001-58</t>
  </si>
  <si>
    <t>Avenida 24 de Outubro, 3304</t>
  </si>
  <si>
    <t>Aeroviario</t>
  </si>
  <si>
    <t>74.435-090</t>
  </si>
  <si>
    <t>62 3576-7508</t>
  </si>
  <si>
    <t>brasil.iluminacao@hotmail.com</t>
  </si>
  <si>
    <t>21/1825</t>
  </si>
  <si>
    <t>IncoFios</t>
  </si>
  <si>
    <t>Fabiana Raquel Pfiffer</t>
  </si>
  <si>
    <t>RH</t>
  </si>
  <si>
    <t>IncoFios Industria e Comercio de Fios LTDA</t>
  </si>
  <si>
    <t>04.432.327/0001-93</t>
  </si>
  <si>
    <t>254.293.387</t>
  </si>
  <si>
    <t>Av. Manoel Simão, 810</t>
  </si>
  <si>
    <t>Das Nações</t>
  </si>
  <si>
    <t>89.082-085</t>
  </si>
  <si>
    <t>(47) 3317-8062</t>
  </si>
  <si>
    <t>geovane.ferreira@incofios.com.br</t>
  </si>
  <si>
    <t>Geovane Ferreira</t>
  </si>
  <si>
    <t>fabiana.pfiffer@incofios.com.br</t>
  </si>
  <si>
    <t>(47) 3317-8076</t>
  </si>
  <si>
    <t>21/1826</t>
  </si>
  <si>
    <t>Perfitubos Comercial Eireli</t>
  </si>
  <si>
    <t>Comercio Atacadista de Ferragens e Ferramentas</t>
  </si>
  <si>
    <t>30.972.783/0001-36</t>
  </si>
  <si>
    <t>258750707</t>
  </si>
  <si>
    <t>Avenida Edgar Nelson Meister, 150, Galpão A</t>
  </si>
  <si>
    <t>89.219-501</t>
  </si>
  <si>
    <t>47 3473-0050</t>
  </si>
  <si>
    <t>francisco.lima@perfitubo.com.br</t>
  </si>
  <si>
    <t>fernanda.lima@perfitubo.com.br</t>
  </si>
  <si>
    <t>Secretário de Planejamento</t>
  </si>
  <si>
    <t>21/1827</t>
  </si>
  <si>
    <t>Elias Davi da Rosa</t>
  </si>
  <si>
    <t>549.485.250-49</t>
  </si>
  <si>
    <t>21/1828</t>
  </si>
  <si>
    <t>Prefeitura de Bom Jardim da Serra</t>
  </si>
  <si>
    <t>Municipio de Bom Jardim da Serra</t>
  </si>
  <si>
    <t>Bom Jardim da Serra</t>
  </si>
  <si>
    <t>21/1829</t>
  </si>
  <si>
    <t>Mayara/Miguel</t>
  </si>
  <si>
    <t>Sicredi - Prudentópolis</t>
  </si>
  <si>
    <t>Sabrine</t>
  </si>
  <si>
    <t>sabrine_cappellari@sicredi.com.br</t>
  </si>
  <si>
    <t>21/1830</t>
  </si>
  <si>
    <t>Prefeitura de Palhoça</t>
  </si>
  <si>
    <t>21/1831</t>
  </si>
  <si>
    <t>Prefeitura de Ibirama</t>
  </si>
  <si>
    <t>Ibirama</t>
  </si>
  <si>
    <t>47 98847-5715</t>
  </si>
  <si>
    <t>21/1832</t>
  </si>
  <si>
    <t>Prefeitura de Condoi</t>
  </si>
  <si>
    <t>COOPERATIVA DE CREDITO, POUPANCA E INVESTIMENTO CENTRO SUL - SICREDI CENTRO SUL PR/SC/RJ </t>
  </si>
  <si>
    <t>78.907.607/0001-47</t>
  </si>
  <si>
    <t>PC. CEL. JOSÉ DURSKI, Nº26 - 4º ANDAR</t>
  </si>
  <si>
    <t>PRUDENTOPOLIS</t>
  </si>
  <si>
    <t>84400-000</t>
  </si>
  <si>
    <t>(42) 3446-3228</t>
  </si>
  <si>
    <t>jean_dolnei@sicredi.com.br</t>
  </si>
  <si>
    <t>Jean Carlos Dolnei</t>
  </si>
  <si>
    <t>Assessora de Comunicação</t>
  </si>
  <si>
    <t>21/1833</t>
  </si>
  <si>
    <t>Adri</t>
  </si>
  <si>
    <t>Prefeitura de Pinhal</t>
  </si>
  <si>
    <t>Prefeitura Municipal de Pinhal</t>
  </si>
  <si>
    <t>92.005.586/0001-30</t>
  </si>
  <si>
    <t>Avenida Treze de Maio, 1922</t>
  </si>
  <si>
    <t>93345-000</t>
  </si>
  <si>
    <t>21/1834</t>
  </si>
  <si>
    <t>Prefeitura de Guarujá</t>
  </si>
  <si>
    <t>Prefeitura Municipal de Guarujá</t>
  </si>
  <si>
    <t>Guarujá</t>
  </si>
  <si>
    <t>21/1835</t>
  </si>
  <si>
    <t>Cordilheira Alta</t>
  </si>
  <si>
    <t>Prefeitura Municipal Cordilheira Alta</t>
  </si>
  <si>
    <t>95.990.198/0001-04</t>
  </si>
  <si>
    <t>Rua Celso Tozzo, 235</t>
  </si>
  <si>
    <t>89.819-000</t>
  </si>
  <si>
    <t>49 33589100</t>
  </si>
  <si>
    <t>21/1836</t>
  </si>
  <si>
    <t>Prefeitura de Ribeirão Pires</t>
  </si>
  <si>
    <t>Prefeitura Municipal de Ribeirão Pires</t>
  </si>
  <si>
    <t>21/1837</t>
  </si>
  <si>
    <t>Prefeitura de Tijucas</t>
  </si>
  <si>
    <t>Glaucia/Paula</t>
  </si>
  <si>
    <t>Rua Coronel Büchelle 01</t>
  </si>
  <si>
    <t>82.577.636/0001-65</t>
  </si>
  <si>
    <t>48 99167-5177</t>
  </si>
  <si>
    <t>glauciabaixo@gmail.com / glauciacompras@tijucas.sc.gov.br</t>
  </si>
  <si>
    <t>21/1838</t>
  </si>
  <si>
    <t>Estudio Honor</t>
  </si>
  <si>
    <t>Thales José Avertano Rocha Araujo</t>
  </si>
  <si>
    <t>21.003.320/0001-75</t>
  </si>
  <si>
    <t>Rua Fradique Coutinho, 1036, apt 22</t>
  </si>
  <si>
    <t>05.416-001</t>
  </si>
  <si>
    <t>(11) 9.7360-5376</t>
  </si>
  <si>
    <t>thales.avertanorocha@gmail.com</t>
  </si>
  <si>
    <t xml:space="preserve">Thales José Avertano Rocha Araujo </t>
  </si>
  <si>
    <t>Adriana / Vera</t>
  </si>
  <si>
    <t>21/1840</t>
  </si>
  <si>
    <t>Prefeitura de Cerro Grande</t>
  </si>
  <si>
    <t>Cerro Grande</t>
  </si>
  <si>
    <t>21/1841</t>
  </si>
  <si>
    <t>Boa Vista da Missões</t>
  </si>
  <si>
    <t>21/1842</t>
  </si>
  <si>
    <t>CHOCOLATIER</t>
  </si>
  <si>
    <t>CHOCOLATIER CHOCOLATES FINOS LTDA</t>
  </si>
  <si>
    <t>09.499.512/0001-19</t>
  </si>
  <si>
    <t>255.627.815</t>
  </si>
  <si>
    <t>Rua Deputado Albino Zeni, 715</t>
  </si>
  <si>
    <t>47 3533-5781</t>
  </si>
  <si>
    <t>chocolatier@chocolatier.ind.br</t>
  </si>
  <si>
    <t>21/1843</t>
  </si>
  <si>
    <t>Prefeitura de Nova Candelária</t>
  </si>
  <si>
    <t>Nova Candelária</t>
  </si>
  <si>
    <t>Balanço com três bancos em formato de bola e um suporte especial para cadeira de rodas,  produzido em fibra de vidro e estrutura metálica</t>
  </si>
  <si>
    <t>21/1844</t>
  </si>
  <si>
    <t>Resplendor</t>
  </si>
  <si>
    <t>21/1845</t>
  </si>
  <si>
    <t>Prefeitura de Ecoporanga</t>
  </si>
  <si>
    <t>Almoxarifado</t>
  </si>
  <si>
    <t>27.167.311/0001-04</t>
  </si>
  <si>
    <t>Rua Suelon Dias Mendonça, 20</t>
  </si>
  <si>
    <t>Ecoporanga</t>
  </si>
  <si>
    <t>29850-000</t>
  </si>
  <si>
    <t>27 99850-8851</t>
  </si>
  <si>
    <t>almoxarifado@ecoporanga.es.gov.br</t>
  </si>
  <si>
    <t>21/1846</t>
  </si>
  <si>
    <t>Skyglass</t>
  </si>
  <si>
    <t>Est. Municipal CNL 350</t>
  </si>
  <si>
    <t>95680-000</t>
  </si>
  <si>
    <t>21/1847</t>
  </si>
  <si>
    <t>Prefeitura de Diamantina</t>
  </si>
  <si>
    <t>Secretaria da Cultura</t>
  </si>
  <si>
    <t>R. da Glória, 394</t>
  </si>
  <si>
    <t>Diamantina</t>
  </si>
  <si>
    <t>39100-000</t>
  </si>
  <si>
    <t>38 98813-5795</t>
  </si>
  <si>
    <t>Jarbas Resende De Matos</t>
  </si>
  <si>
    <t>113.374.366-82</t>
  </si>
  <si>
    <t>Av Olégario Maciel n 347</t>
  </si>
  <si>
    <t>30180-110</t>
  </si>
  <si>
    <t>33 99999-8060</t>
  </si>
  <si>
    <t>LE06100</t>
  </si>
  <si>
    <t>21/1848</t>
  </si>
  <si>
    <t>Prefeitura de Vitorino</t>
  </si>
  <si>
    <t>Prefeitura Municipal de Vitorino</t>
  </si>
  <si>
    <t>Vitorino</t>
  </si>
  <si>
    <t>21/1849</t>
  </si>
  <si>
    <t>Prefeitura Municipal de São Jorge D'Oeste</t>
  </si>
  <si>
    <t>76.995.380/0001-03</t>
  </si>
  <si>
    <t>Avenida Iguaçu, 281</t>
  </si>
  <si>
    <t>São Jorge D'Oeste</t>
  </si>
  <si>
    <t>85.575-000</t>
  </si>
  <si>
    <t>21/1850</t>
  </si>
  <si>
    <t>21/1851</t>
  </si>
  <si>
    <t>Prefeitura Municipal de Medianeira</t>
  </si>
  <si>
    <t>76.206.481/0001-58</t>
  </si>
  <si>
    <t>Avenida José Callegari, 647</t>
  </si>
  <si>
    <t>Ipe</t>
  </si>
  <si>
    <t>85.884-000</t>
  </si>
  <si>
    <t>(45) 3264-8600</t>
  </si>
  <si>
    <t>21/1852</t>
  </si>
  <si>
    <t>Três Barras do Paraná</t>
  </si>
  <si>
    <t>Prefeitura de Três Barras do Paraná</t>
  </si>
  <si>
    <t>Prefeitura Municipal de Três Barras do Paraná</t>
  </si>
  <si>
    <t>21/1853</t>
  </si>
  <si>
    <t>21/1854</t>
  </si>
  <si>
    <t>21/1855</t>
  </si>
  <si>
    <t>DCT Entretenimento</t>
  </si>
  <si>
    <t>Camila / Maina</t>
  </si>
  <si>
    <t>Maina Cardoso Ruppenthal ME</t>
  </si>
  <si>
    <t>29.117.029/0001-30</t>
  </si>
  <si>
    <t>Rua Arnolso Osvaldo Mentz, 515, Prédio Industrial</t>
  </si>
  <si>
    <t>Igrejhinha</t>
  </si>
  <si>
    <t>(51) 3146-0467 / 9 9944-8495</t>
  </si>
  <si>
    <t>atendimento@dctentretenimento.com</t>
  </si>
  <si>
    <t>João Adibe Zacharias Marques</t>
  </si>
  <si>
    <t>Luciana/Gabriela</t>
  </si>
  <si>
    <t>129.633.008.75</t>
  </si>
  <si>
    <t>Rod. Castelo Branco, Km 101,5</t>
  </si>
  <si>
    <t>18540-000</t>
  </si>
  <si>
    <t>(11) 9.8787-6541</t>
  </si>
  <si>
    <t>joao.sfo@grupocimed.com.br</t>
  </si>
  <si>
    <t>gabriela.franca@grupocimed.com.br</t>
  </si>
  <si>
    <t>Adriana/Mayara</t>
  </si>
  <si>
    <t>gabriela@gvempreendimentos.com.br</t>
  </si>
  <si>
    <t>(47) 98825-6557</t>
  </si>
  <si>
    <t>(47) 3433-5177 / 9 8825-6557</t>
  </si>
  <si>
    <t>financeiro@gvempreendimentos.com.br</t>
  </si>
  <si>
    <t>Mayara Morgana Lisik</t>
  </si>
  <si>
    <t>04.082.624/0031-71</t>
  </si>
  <si>
    <t>Av. das Seringueiras, nº 1201</t>
  </si>
  <si>
    <t>Ji Paraná</t>
  </si>
  <si>
    <t>76.913-112</t>
  </si>
  <si>
    <t>Cafézinho</t>
  </si>
  <si>
    <t>21/1856</t>
  </si>
  <si>
    <t>Ilumina Içara</t>
  </si>
  <si>
    <t>Ilumina Içara SPE S.A</t>
  </si>
  <si>
    <t>40.073.408/0001-08</t>
  </si>
  <si>
    <t>260.831.026</t>
  </si>
  <si>
    <t>Rua Castro Alves, número 89</t>
  </si>
  <si>
    <t>Primeiro do Maio</t>
  </si>
  <si>
    <t>(48) 9 9153-0254</t>
  </si>
  <si>
    <t>diego@iluminaicara.com.br</t>
  </si>
  <si>
    <t>CDL Criciúma</t>
  </si>
  <si>
    <t>Tiago Colonetti</t>
  </si>
  <si>
    <t>Câmara de Dirigentes Lojistas de Criciúma</t>
  </si>
  <si>
    <t>Rua Coronel Pedro Benedet, 46</t>
  </si>
  <si>
    <t>88.801-250</t>
  </si>
  <si>
    <t>(48) 3431-2100</t>
  </si>
  <si>
    <t>80.169.063/0001-05</t>
  </si>
  <si>
    <t>160.682.849 </t>
  </si>
  <si>
    <t>21/1857</t>
  </si>
  <si>
    <t>Prefeitura de São Joaquim</t>
  </si>
  <si>
    <t>Hueliton</t>
  </si>
  <si>
    <t>Secretario de Turismo</t>
  </si>
  <si>
    <t>Rua Praça Cezário Amarante</t>
  </si>
  <si>
    <t>São Joaquim</t>
  </si>
  <si>
    <t>88600-000</t>
  </si>
  <si>
    <t>(49) 3233 0658</t>
  </si>
  <si>
    <t>turismo@saojoaquim.sc.gov.br</t>
  </si>
  <si>
    <t>compras1@doisvizinhos.pr.gov.br</t>
  </si>
  <si>
    <t>Rudinei Curzel</t>
  </si>
  <si>
    <t>(46) 3536 8822</t>
  </si>
  <si>
    <t>compras@madville.com.br</t>
  </si>
  <si>
    <t>financeiro@madville.com.br</t>
  </si>
  <si>
    <t>47 99935-5754</t>
  </si>
  <si>
    <t>21/1858</t>
  </si>
  <si>
    <t>Prefeitura de São Pedro da União</t>
  </si>
  <si>
    <t>Prefeitura Municipal de São Pedro da União</t>
  </si>
  <si>
    <t>São Pedro da União</t>
  </si>
  <si>
    <t>Alex Bonareti</t>
  </si>
  <si>
    <t>29.723.868/0002-82</t>
  </si>
  <si>
    <t xml:space="preserve">54 3699-9200 </t>
  </si>
  <si>
    <t>diretoria@skyglasscanela.com.br</t>
  </si>
  <si>
    <t>financas@skyglasscanela.com.br</t>
  </si>
  <si>
    <t>54 3699.9200</t>
  </si>
  <si>
    <t>21/1859</t>
  </si>
  <si>
    <t>Viaseg Montagem</t>
  </si>
  <si>
    <t>Viaseg Montagem e Instalação de Sinalização LTDA</t>
  </si>
  <si>
    <t>36.327.422/0001-13</t>
  </si>
  <si>
    <t>29.501.291-9</t>
  </si>
  <si>
    <t>Quadra 405 Sul Avenida LO 11, Lote 11 Sala 01</t>
  </si>
  <si>
    <t>Plano Diretor Sul</t>
  </si>
  <si>
    <t>77.015-613</t>
  </si>
  <si>
    <t>(63) 99272-1038</t>
  </si>
  <si>
    <t>viasegsinalização@gmail.com</t>
  </si>
  <si>
    <t>10.554.343-8</t>
  </si>
  <si>
    <t>Município de Cerro Grande</t>
  </si>
  <si>
    <t>92.005.545/0001-09</t>
  </si>
  <si>
    <t>Rua América, 100</t>
  </si>
  <si>
    <t>98.340-000</t>
  </si>
  <si>
    <t>(55) 3756-1084</t>
  </si>
  <si>
    <t>compras@cerrogrande.rs.gov.br</t>
  </si>
  <si>
    <t>21/1860</t>
  </si>
  <si>
    <t>Mellie Móveis Ltda</t>
  </si>
  <si>
    <t>01.822.258/0001-36</t>
  </si>
  <si>
    <t>Marginal Oeste, BR 101, nº 1000</t>
  </si>
  <si>
    <t>47 99943-5858</t>
  </si>
  <si>
    <t>financeiro@novaboavista.rs.gov.br</t>
  </si>
  <si>
    <t xml:space="preserve">Registro: </t>
  </si>
  <si>
    <t>Fabrício</t>
  </si>
  <si>
    <t>Francinei de Souza - ME</t>
  </si>
  <si>
    <t>86.800.117/0001-75</t>
  </si>
  <si>
    <t>Rua Ervino Hanemann, 111, sala nº 2</t>
  </si>
  <si>
    <t>fiscal@chiodinioleriano.com.br</t>
  </si>
  <si>
    <t>21/1861</t>
  </si>
  <si>
    <t>Quantum Solar</t>
  </si>
  <si>
    <t>05.904.127/0001-59</t>
  </si>
  <si>
    <t>Rua Senador Carlos Gomes, 397, andar térreo</t>
  </si>
  <si>
    <t>48 9996-0409</t>
  </si>
  <si>
    <t>21/1839</t>
  </si>
  <si>
    <t>HASAM MOVEIS</t>
  </si>
  <si>
    <t>J.S.WERPP MOVEIS EIRELI ME</t>
  </si>
  <si>
    <t>26.509.387/0001-08</t>
  </si>
  <si>
    <t>ESTRADA MOREIRA, 141</t>
  </si>
  <si>
    <t>VARZEA GRANDE</t>
  </si>
  <si>
    <t>GRAMADO</t>
  </si>
  <si>
    <t>(54) 9 9109 4015</t>
  </si>
  <si>
    <t>juliana@hasam.com.br</t>
  </si>
  <si>
    <t>54-3286 6717</t>
  </si>
  <si>
    <t>admin@hasam.com.br</t>
  </si>
  <si>
    <t>Data de entrega: a combinar</t>
  </si>
  <si>
    <t>21/1862</t>
  </si>
  <si>
    <t xml:space="preserve">Mayara </t>
  </si>
  <si>
    <t>Angela Maria Machado Stinghen</t>
  </si>
  <si>
    <t>016.767.209-60</t>
  </si>
  <si>
    <t>R Hugo Haveroth n11</t>
  </si>
  <si>
    <t>47 99957-8040</t>
  </si>
  <si>
    <t>21/1864</t>
  </si>
  <si>
    <t>Calçadão Praia Shopping Matriz</t>
  </si>
  <si>
    <t>81.386.567/0001-40</t>
  </si>
  <si>
    <t>21/1863</t>
  </si>
  <si>
    <t>Assessus - Assessoria, consultoria e eventos</t>
  </si>
  <si>
    <t>Izaura Gomes do Nascimento de Oliveira</t>
  </si>
  <si>
    <t>26.512.270/0001-75</t>
  </si>
  <si>
    <t>Rua Presbitero João Gomes Pinheiro, 115</t>
  </si>
  <si>
    <t>Cajueiro</t>
  </si>
  <si>
    <t>Iguatu</t>
  </si>
  <si>
    <t>63.508-450</t>
  </si>
  <si>
    <t>(88) 99932-9741</t>
  </si>
  <si>
    <t>88.317-610</t>
  </si>
  <si>
    <t>21/1865</t>
  </si>
  <si>
    <t>CDL Cachoeira do Sul</t>
  </si>
  <si>
    <t>Marion Araujo</t>
  </si>
  <si>
    <t>Câmara de Dirigentes Lojistas de Cachoeira do Sul</t>
  </si>
  <si>
    <t>87.523.585/0001-02</t>
  </si>
  <si>
    <t>Rua Senador Pinheiro Machado, 2043</t>
  </si>
  <si>
    <t>Cachoeira do Sul</t>
  </si>
  <si>
    <t>96.501-336</t>
  </si>
  <si>
    <t>projetos@cdl.org.br</t>
  </si>
  <si>
    <t>Sabrina Camillo</t>
  </si>
  <si>
    <t>financeiro@cdl.org.br</t>
  </si>
  <si>
    <t>Município de Torres</t>
  </si>
  <si>
    <t>87.876.801/0001-01</t>
  </si>
  <si>
    <t>Rua José Antonio Picoral, 79, 3º Andar</t>
  </si>
  <si>
    <t>Campo Bonito</t>
  </si>
  <si>
    <t>95.560-000</t>
  </si>
  <si>
    <t>21/1866</t>
  </si>
  <si>
    <t>21/1867</t>
  </si>
  <si>
    <t>21/1868</t>
  </si>
  <si>
    <t>Associação Empresarial de Campo Alegre - ACIACA</t>
  </si>
  <si>
    <t>79.367.017/0001-31</t>
  </si>
  <si>
    <t>Rua Jorge Lacerda, 193, Sala 02</t>
  </si>
  <si>
    <t>Campo Alegre</t>
  </si>
  <si>
    <t>Cooperativa de Crédito do Norte Catarinense e Sul Paranaense - SICOOM</t>
  </si>
  <si>
    <t>81.011.686/0008-94</t>
  </si>
  <si>
    <t>Rua Coronel Bento Damorim, 436</t>
  </si>
  <si>
    <t>Raitz Galvanizações Ltda</t>
  </si>
  <si>
    <t>41.229.892/0001-84</t>
  </si>
  <si>
    <t>260970093</t>
  </si>
  <si>
    <t>Rodovia SC110, Prefeito Leopoldo Grosskopf, 2906</t>
  </si>
  <si>
    <t>Lageado</t>
  </si>
  <si>
    <t>21/1869</t>
  </si>
  <si>
    <t>21/1870</t>
  </si>
  <si>
    <t>Luz de Angra Energia SA</t>
  </si>
  <si>
    <t>38.661.234/0001-52</t>
  </si>
  <si>
    <t>Praça Leoni Ramos, 1, Bloco 2, 4º Andar</t>
  </si>
  <si>
    <t>24.210-205</t>
  </si>
  <si>
    <t>(21) 9 6783-5747</t>
  </si>
  <si>
    <t>rhoelz.pereira@enel.com</t>
  </si>
  <si>
    <t>Adriano Poffo</t>
  </si>
  <si>
    <t>Munícipio de Ibirama</t>
  </si>
  <si>
    <t>83.102.418/0001-37</t>
  </si>
  <si>
    <t>Rua Doutor Getulio Vargas 70</t>
  </si>
  <si>
    <t>89140-000</t>
  </si>
  <si>
    <t>fabio@ibirama.sc.gov.br</t>
  </si>
  <si>
    <t>Fábio Luiz Fusinato</t>
  </si>
  <si>
    <t>35 3295-2727</t>
  </si>
  <si>
    <t>32.253.887/0001-16</t>
  </si>
  <si>
    <t>90800121-41</t>
  </si>
  <si>
    <t>Recanto Cataratas Hotel e Convention LTDA</t>
  </si>
  <si>
    <t>21/1871</t>
  </si>
  <si>
    <t>Diego Chaicka 05666239945</t>
  </si>
  <si>
    <t>O Cerealista Mercado Natural</t>
  </si>
  <si>
    <t>40.068.003/0001-81</t>
  </si>
  <si>
    <t>Rua Marques de Olinda 2060 – sala 03</t>
  </si>
  <si>
    <t>89204-415</t>
  </si>
  <si>
    <t>47 99931-7710</t>
  </si>
  <si>
    <t>ocerealista.mercadonatural@gmail.com</t>
  </si>
  <si>
    <t>21/1872</t>
  </si>
  <si>
    <t>Luiz Felipe Baldiniti Lopes</t>
  </si>
  <si>
    <t>Oficina das Artes</t>
  </si>
  <si>
    <t>27.984.741/0001-00</t>
  </si>
  <si>
    <t>Rua Coronel Guilherme de Paula, nº 2090</t>
  </si>
  <si>
    <t>Laranjeiras do Sul</t>
  </si>
  <si>
    <t>85.301-220</t>
  </si>
  <si>
    <t>(42) 99801-4122</t>
  </si>
  <si>
    <t>felipelopes09@hotmail.com</t>
  </si>
  <si>
    <t>Daiane Scolaro</t>
  </si>
  <si>
    <t>Rua Dr. Cruz Machado, 205</t>
  </si>
  <si>
    <t>84.605-575</t>
  </si>
  <si>
    <t>(42) 3521-1200</t>
  </si>
  <si>
    <t>sec.turismo@uniaodavitoria.pr.gov.br</t>
  </si>
  <si>
    <t>21/1873</t>
  </si>
  <si>
    <t>FAZZENDA PARK HOTEL</t>
  </si>
  <si>
    <t>Eduardo de Souza</t>
  </si>
  <si>
    <t>Compras Obras e Manutenção</t>
  </si>
  <si>
    <t>Fazzenda Hotéis Ltda</t>
  </si>
  <si>
    <t>39.227.684/0001-02</t>
  </si>
  <si>
    <t>260708135</t>
  </si>
  <si>
    <t>João Mathias Zimmermann n° 2499</t>
  </si>
  <si>
    <t>Alto Gasparinho</t>
  </si>
  <si>
    <t>89.112-800</t>
  </si>
  <si>
    <t>obras1@fazzenda.com.br</t>
  </si>
  <si>
    <t>Alice</t>
  </si>
  <si>
    <t>financeiro1@fazzenda.com.br</t>
  </si>
  <si>
    <t>21/1874</t>
  </si>
  <si>
    <t>Prefeitura de Panambi</t>
  </si>
  <si>
    <t>Município de Panambi</t>
  </si>
  <si>
    <t>88.702.089/0001-89</t>
  </si>
  <si>
    <t>Av. Konrad Adenauer, 1870</t>
  </si>
  <si>
    <t>(55) 3376-9100</t>
  </si>
  <si>
    <t>claudiaschirmer@panambi.rs.gov.br</t>
  </si>
  <si>
    <t>Miguel/Franciela</t>
  </si>
  <si>
    <t>Prefeitura Municipal de Esperança do Sul</t>
  </si>
  <si>
    <t>roberto@quantumengenharia.net.br</t>
  </si>
  <si>
    <t>21/1875</t>
  </si>
  <si>
    <t>Flores e Frutos</t>
  </si>
  <si>
    <t>Confeitaria Amor e Canela LTDA</t>
  </si>
  <si>
    <t>08.754.4390/0003-83</t>
  </si>
  <si>
    <t>257069160</t>
  </si>
  <si>
    <t>Rua: Aquidaban, 382</t>
  </si>
  <si>
    <t>89.201-652</t>
  </si>
  <si>
    <t>(47) 3473-5650</t>
  </si>
  <si>
    <t>Geraldo Venturini Junior</t>
  </si>
  <si>
    <t>CRH EMPREENDIMENTOS E PARTICIPAÇÕES S/A</t>
  </si>
  <si>
    <t>47 99725-1617</t>
  </si>
  <si>
    <t>geraldo.venturini@crhempreendimentos.com</t>
  </si>
  <si>
    <t>financeiro@crhempreendimentos.com</t>
  </si>
  <si>
    <t>47 99737-1528</t>
  </si>
  <si>
    <t>21/1876</t>
  </si>
  <si>
    <t>Grupo Niobio</t>
  </si>
  <si>
    <t>LW Industria Comercio e Serviços LTDA</t>
  </si>
  <si>
    <t>27.097.094/0001-15</t>
  </si>
  <si>
    <t>06.641.709-0</t>
  </si>
  <si>
    <t>Rua: Martins José Pinheiro, 140</t>
  </si>
  <si>
    <t>Vertente</t>
  </si>
  <si>
    <t>Horizonte</t>
  </si>
  <si>
    <t>62.882-795</t>
  </si>
  <si>
    <t>gruponiobioceara@gmail.com</t>
  </si>
  <si>
    <t>Clemes Transportes EIRELI</t>
  </si>
  <si>
    <t>22.456.713/0001-05</t>
  </si>
  <si>
    <t>(47) 3350-2668</t>
  </si>
  <si>
    <t>Rua Zulmira Raizer, 125 - Bairro: Nova Brasilia - Brusque/SC</t>
  </si>
  <si>
    <t>operacao.clemes@gmail.com</t>
  </si>
  <si>
    <t xml:space="preserve">Ronivaldo da Silva Amaral </t>
  </si>
  <si>
    <t>21.843.151/0001-81</t>
  </si>
  <si>
    <t>(47) 99650-5571</t>
  </si>
  <si>
    <t>Rua Felicio Wroblewski, 600 - Jardim Iririu</t>
  </si>
  <si>
    <t>roni.roniamaral@hotmail.com</t>
  </si>
  <si>
    <t>21/1877</t>
  </si>
  <si>
    <t>Hashimoto Manutenção Elétrica e Comércio Ltda.</t>
  </si>
  <si>
    <t>Ricardo Heitor / Nelio</t>
  </si>
  <si>
    <t>03.319.489/0001-57</t>
  </si>
  <si>
    <t>76.063.532</t>
  </si>
  <si>
    <t xml:space="preserve">Alameda Equepinda - S/N - Lote 9 - Quadra 4 - Galpão </t>
  </si>
  <si>
    <t>25214-070</t>
  </si>
  <si>
    <t>21-2676-8589</t>
  </si>
  <si>
    <t>diretoria@hashimotoengenharia.com</t>
  </si>
  <si>
    <t>2198487-0646</t>
  </si>
  <si>
    <t>LJC Transportes LTDA</t>
  </si>
  <si>
    <t>26.595.010/0001-00</t>
  </si>
  <si>
    <t>(47) 3307-8555</t>
  </si>
  <si>
    <t>BR 280, 11067, KM 55 - Centro - Guaramirim/SC</t>
  </si>
  <si>
    <t>Município de Boa Vista das Missões</t>
  </si>
  <si>
    <t>92.410.562/0001-21</t>
  </si>
  <si>
    <t>Rua Fortaleza, nº 2021</t>
  </si>
  <si>
    <t>Prefeitura Municipal de Boa Vista das Missões</t>
  </si>
  <si>
    <t>98.335-000</t>
  </si>
  <si>
    <t>55 3747-1097</t>
  </si>
  <si>
    <t xml:space="preserve"> Vera</t>
  </si>
  <si>
    <t>JS Serviços de Guindastes e Transportes EIRELI</t>
  </si>
  <si>
    <t>34.268.962/0001-48</t>
  </si>
  <si>
    <t>(47) 3056-4662</t>
  </si>
  <si>
    <t>Rua 901, nº 267 apto 801</t>
  </si>
  <si>
    <t>julianosilva@grupolevel.com.br</t>
  </si>
  <si>
    <t>R. Colon, 1660 - Bairro Glória - Joinville</t>
  </si>
  <si>
    <t>SISTEMA DE ORÇAMENTO 2022</t>
  </si>
  <si>
    <t>21/1878</t>
  </si>
  <si>
    <t>Transresiduos</t>
  </si>
  <si>
    <t>22/1880</t>
  </si>
  <si>
    <t>22/1881</t>
  </si>
  <si>
    <t>22/1882</t>
  </si>
  <si>
    <t>LANÇ. 2022</t>
  </si>
  <si>
    <t>PFG146BG</t>
  </si>
  <si>
    <t>PFG146PG</t>
  </si>
  <si>
    <t>Ovo de páscoa com bolinhas e embalagem de docinho, produzido em fibra de vidro.</t>
  </si>
  <si>
    <t>Ovo de páscoa com patinhas e embalagem de docinho, produzido em fibra de vidro.</t>
  </si>
  <si>
    <t>PA04FP</t>
  </si>
  <si>
    <t>PA04BP</t>
  </si>
  <si>
    <t>Ovo de páscoa com fita produzido em estrutura metálica e contorno com mangueira incandescente.</t>
  </si>
  <si>
    <t>Ovo de páscoa com bolinhas produzido em estrutura metálica e contorno com mangueira incandescente.</t>
  </si>
  <si>
    <t>Letreiro "Feliz Páscoa" luminoso, tridimensional, produzido em estrutura metálica, mangueira luminosa e preenchimento com LED's.</t>
  </si>
  <si>
    <t>PAR04</t>
  </si>
  <si>
    <t xml:space="preserve">Ovo de páscoa de passagem, produzida em estrutura metálica, mangueira luminosa e preenchimento com lâmpadas de LED. </t>
  </si>
  <si>
    <t>PFG146BGG</t>
  </si>
  <si>
    <t>PFG146BEG</t>
  </si>
  <si>
    <t>PFG146PGG</t>
  </si>
  <si>
    <t>PFG146PEG</t>
  </si>
  <si>
    <t>PA04FM</t>
  </si>
  <si>
    <t>PA04FG</t>
  </si>
  <si>
    <t>PA04BM</t>
  </si>
  <si>
    <t>PA04BG</t>
  </si>
  <si>
    <t>PA04BGG</t>
  </si>
  <si>
    <t>LANÇ. 2023</t>
  </si>
  <si>
    <t>Poste com bandeirolas em fibra de vidro com pintura automotiva verde.</t>
  </si>
  <si>
    <t>Poste com bandeirolas em fibra de vidro com pintura automotiva rosa</t>
  </si>
  <si>
    <t>PA04FGG</t>
  </si>
  <si>
    <t>21/1879</t>
  </si>
  <si>
    <t>Prefeitura de Botuverá</t>
  </si>
  <si>
    <t>Maiara</t>
  </si>
  <si>
    <t>Botuverá</t>
  </si>
  <si>
    <t>47 3359-3210</t>
  </si>
  <si>
    <t>compras2@botuvera.sc.gov.br</t>
  </si>
  <si>
    <t>VALOR TOTAL</t>
  </si>
  <si>
    <t>Taquaruçu do Sul</t>
  </si>
  <si>
    <t>Prefeitura de Taquaruçu do Sul</t>
  </si>
  <si>
    <t>Municipio de Taquaruçu do Sul</t>
  </si>
  <si>
    <t>Validade da Proposta: 30 dias</t>
  </si>
  <si>
    <t>Frete e instalação não incluso no orçamento.</t>
  </si>
  <si>
    <t>Prefeitura de São Pedro do Ivaí</t>
  </si>
  <si>
    <t>Municipio de São Pedro do Ivaí</t>
  </si>
  <si>
    <t>75.771.311/0001-53</t>
  </si>
  <si>
    <t>São Pedro do Ivaí</t>
  </si>
  <si>
    <t>Praça Padre José Rossi, nº 354</t>
  </si>
  <si>
    <t>86.945-000</t>
  </si>
  <si>
    <t>(43) 3451-1399</t>
  </si>
  <si>
    <t xml:space="preserve">Gangorra decorativa para páscoa com movimento, produzida em fibra de vidro. Acompanha figuras em PVC de coelhinho sentado, pirulitos e bengalas, ovinhos coloridos e </t>
  </si>
  <si>
    <t>Miguel/Mayara</t>
  </si>
  <si>
    <t>Prefeitura de São José dos Pinhais</t>
  </si>
  <si>
    <t>Mayara Xavier</t>
  </si>
  <si>
    <t>41 99601-8469</t>
  </si>
  <si>
    <t>P2D20</t>
  </si>
  <si>
    <t>2D PÁSCOA</t>
  </si>
  <si>
    <t>PFG21_D</t>
  </si>
  <si>
    <t>22/1883</t>
  </si>
  <si>
    <t>Marli Terezinha Zanardi Argenta</t>
  </si>
  <si>
    <t>Tulipa Presentes &amp; Cia</t>
  </si>
  <si>
    <t>93.886.976/0001-94</t>
  </si>
  <si>
    <t>3300000752</t>
  </si>
  <si>
    <t>Avenida Industrial 55</t>
  </si>
  <si>
    <t>98415-000</t>
  </si>
  <si>
    <t>(55) 99661 4449</t>
  </si>
  <si>
    <t>marliargenta@hotmail.com</t>
  </si>
  <si>
    <t>82.844.754/0001-92</t>
  </si>
  <si>
    <t>Rua Manoel Cecílio Ribeiro, 68</t>
  </si>
  <si>
    <t>88.640-000</t>
  </si>
  <si>
    <t>(49) 3232-0197</t>
  </si>
  <si>
    <t>sandravi_padilha@hotmail.com</t>
  </si>
  <si>
    <t>tesouraria@bomjardimdaserra.sc.gov.br</t>
  </si>
  <si>
    <t>22/1884</t>
  </si>
  <si>
    <t xml:space="preserve">Karen </t>
  </si>
  <si>
    <t>22/1885</t>
  </si>
  <si>
    <t xml:space="preserve">76.105.543/0001-35 </t>
  </si>
  <si>
    <t>Rua Passos de Oliveira, 1101</t>
  </si>
  <si>
    <t>83030-720</t>
  </si>
  <si>
    <t>aline.szaubram@sjp.pr.gov.br</t>
  </si>
  <si>
    <t>41-3381 5916</t>
  </si>
  <si>
    <t xml:space="preserve">Incorposul Empreendimentos </t>
  </si>
  <si>
    <t>Renata Baggio</t>
  </si>
  <si>
    <t>Incorposul Empreendimentos e Participações Limitada</t>
  </si>
  <si>
    <t>05.568.876/0001-52</t>
  </si>
  <si>
    <t>Rua Marcílio Dias, nº 204</t>
  </si>
  <si>
    <t>89.218-005</t>
  </si>
  <si>
    <t>47 3422-0229</t>
  </si>
  <si>
    <t>renatabaggio@incorposul.com.br</t>
  </si>
  <si>
    <t>financeiro@incorposul.com.br</t>
  </si>
  <si>
    <t>22/1886</t>
  </si>
  <si>
    <t>18.629.840/0001-83</t>
  </si>
  <si>
    <t>Av. Francisco Salles, 343</t>
  </si>
  <si>
    <t>turismo@pocosdecaldas.mg.gov.br</t>
  </si>
  <si>
    <t>22/1887</t>
  </si>
  <si>
    <t>Condor Super Center</t>
  </si>
  <si>
    <t>Condor Super Center LTDA</t>
  </si>
  <si>
    <t>76.189.406/0001-26</t>
  </si>
  <si>
    <t>10131416-29</t>
  </si>
  <si>
    <t>Estrada do Ganchinho, 690</t>
  </si>
  <si>
    <t>Umbara</t>
  </si>
  <si>
    <t>81.930-165</t>
  </si>
  <si>
    <t>41 3212-2000</t>
  </si>
  <si>
    <t xml:space="preserve">Fundação Promotora Exposições de Blumenau </t>
  </si>
  <si>
    <t>PROEB</t>
  </si>
  <si>
    <t>82.665.001/0001-10</t>
  </si>
  <si>
    <t>Rua: Alberto Stein, 199</t>
  </si>
  <si>
    <t>Velha</t>
  </si>
  <si>
    <t>\89.036-200</t>
  </si>
  <si>
    <t>47 3329-0336</t>
  </si>
  <si>
    <t>contabilidade.sectur@blumenau.sc.gov.br</t>
  </si>
  <si>
    <t>Fábio</t>
  </si>
  <si>
    <t>Metar Logistica LTDA</t>
  </si>
  <si>
    <t>10.992.167/0021-83</t>
  </si>
  <si>
    <t>Rua Paraiba, 769, sala 01 - Centro</t>
  </si>
  <si>
    <t>joinville@buslog.com.br</t>
  </si>
  <si>
    <t>LANÇ . 2021</t>
  </si>
  <si>
    <t>ARB05</t>
  </si>
  <si>
    <t>Letreiro “2023” com mais 1 repetições do “0” formando um túnel luminoso, tridimensional, produzido em estrutura metálica, contorno com mangueira luminosa incandescente e preenchimento com conjuntos de LED.</t>
  </si>
  <si>
    <t>PFG22</t>
  </si>
  <si>
    <t>Carrinho de corda com coelho dentro</t>
  </si>
  <si>
    <t>PFG23</t>
  </si>
  <si>
    <t>CÓDIGO</t>
  </si>
  <si>
    <t>FAMÍLIA</t>
  </si>
  <si>
    <t>ESPECIFICAÇÃO</t>
  </si>
  <si>
    <t>ALT</t>
  </si>
  <si>
    <t>LARG</t>
  </si>
  <si>
    <t>COMP | PROF.</t>
  </si>
  <si>
    <t>POT (W)</t>
  </si>
  <si>
    <t>MT. CORDA</t>
  </si>
  <si>
    <t>PESO</t>
  </si>
  <si>
    <t>GR ↑↑↑</t>
  </si>
  <si>
    <t>FX / FACHADAS ↑↑↑</t>
  </si>
  <si>
    <t>FX_ESTRELAS ↑↑↑</t>
  </si>
  <si>
    <t>FJ_JARDINS ↑↑↑</t>
  </si>
  <si>
    <r>
      <t xml:space="preserve">Estandarte produzido em estrutura metálica, mangueira luminosa e lona com impressão digital em dupla face. Aplicação de mangueiras de LED com movimentos e strobos. </t>
    </r>
    <r>
      <rPr>
        <b/>
        <sz val="9"/>
        <rFont val="Calibri"/>
        <family val="2"/>
        <scheme val="minor"/>
      </rPr>
      <t>(Acompanha 2 refletores de 150W)</t>
    </r>
  </si>
  <si>
    <r>
      <t xml:space="preserve">Estandarte produzido em estrutura metálica, mangueira luminosa e lona com impressão digital em dupla face. Aplicação de mangueiras de LED com movimentos. </t>
    </r>
    <r>
      <rPr>
        <b/>
        <sz val="9"/>
        <rFont val="Calibri"/>
        <family val="2"/>
        <scheme val="minor"/>
      </rPr>
      <t>(Acompanha 2 refletores de 150W)</t>
    </r>
  </si>
  <si>
    <r>
      <t xml:space="preserve">Estandarte produzido em estrutura metálica, mangueira luminosa e lona com impressão digital em dupla face. Aplicação de Strobos. </t>
    </r>
    <r>
      <rPr>
        <b/>
        <sz val="9"/>
        <rFont val="Calibri"/>
        <family val="2"/>
        <scheme val="minor"/>
      </rPr>
      <t>(Acompanha 2 refletores de 150W)</t>
    </r>
  </si>
  <si>
    <r>
      <t>FG140PP</t>
    </r>
    <r>
      <rPr>
        <u/>
        <sz val="9"/>
        <rFont val="Calibri"/>
        <family val="2"/>
        <scheme val="minor"/>
      </rPr>
      <t>VD</t>
    </r>
  </si>
  <si>
    <r>
      <t>FG140PP</t>
    </r>
    <r>
      <rPr>
        <u/>
        <sz val="9"/>
        <rFont val="Calibri"/>
        <family val="2"/>
        <scheme val="minor"/>
      </rPr>
      <t>VM</t>
    </r>
  </si>
  <si>
    <r>
      <t>FG140PP</t>
    </r>
    <r>
      <rPr>
        <u/>
        <sz val="9"/>
        <rFont val="Calibri"/>
        <family val="2"/>
        <scheme val="minor"/>
      </rPr>
      <t>AZ</t>
    </r>
  </si>
  <si>
    <r>
      <t>FG140PP</t>
    </r>
    <r>
      <rPr>
        <u/>
        <sz val="9"/>
        <rFont val="Calibri"/>
        <family val="2"/>
        <scheme val="minor"/>
      </rPr>
      <t>DR</t>
    </r>
  </si>
  <si>
    <r>
      <t>FG140PP</t>
    </r>
    <r>
      <rPr>
        <u/>
        <sz val="9"/>
        <rFont val="Calibri"/>
        <family val="2"/>
        <scheme val="minor"/>
      </rPr>
      <t>PT</t>
    </r>
  </si>
  <si>
    <r>
      <t>FG140P</t>
    </r>
    <r>
      <rPr>
        <u/>
        <sz val="9"/>
        <rFont val="Calibri"/>
        <family val="2"/>
        <scheme val="minor"/>
      </rPr>
      <t>VD</t>
    </r>
  </si>
  <si>
    <r>
      <t>FG140P</t>
    </r>
    <r>
      <rPr>
        <u/>
        <sz val="9"/>
        <rFont val="Calibri"/>
        <family val="2"/>
        <scheme val="minor"/>
      </rPr>
      <t>VM</t>
    </r>
  </si>
  <si>
    <r>
      <t>FG140P</t>
    </r>
    <r>
      <rPr>
        <u/>
        <sz val="9"/>
        <rFont val="Calibri"/>
        <family val="2"/>
        <scheme val="minor"/>
      </rPr>
      <t>AZ</t>
    </r>
  </si>
  <si>
    <r>
      <t>FG140P</t>
    </r>
    <r>
      <rPr>
        <u/>
        <sz val="9"/>
        <rFont val="Calibri"/>
        <family val="2"/>
        <scheme val="minor"/>
      </rPr>
      <t>DR</t>
    </r>
  </si>
  <si>
    <r>
      <t>FG140P</t>
    </r>
    <r>
      <rPr>
        <u/>
        <sz val="9"/>
        <rFont val="Calibri"/>
        <family val="2"/>
        <scheme val="minor"/>
      </rPr>
      <t>PT</t>
    </r>
  </si>
  <si>
    <r>
      <t>FG140M</t>
    </r>
    <r>
      <rPr>
        <u/>
        <sz val="9"/>
        <rFont val="Calibri"/>
        <family val="2"/>
        <scheme val="minor"/>
      </rPr>
      <t>VD</t>
    </r>
  </si>
  <si>
    <r>
      <t>FG140M</t>
    </r>
    <r>
      <rPr>
        <u/>
        <sz val="9"/>
        <rFont val="Calibri"/>
        <family val="2"/>
        <scheme val="minor"/>
      </rPr>
      <t>VM</t>
    </r>
  </si>
  <si>
    <r>
      <t>FG140M</t>
    </r>
    <r>
      <rPr>
        <u/>
        <sz val="9"/>
        <rFont val="Calibri"/>
        <family val="2"/>
        <scheme val="minor"/>
      </rPr>
      <t>AZ</t>
    </r>
  </si>
  <si>
    <r>
      <t>FG140M</t>
    </r>
    <r>
      <rPr>
        <u/>
        <sz val="9"/>
        <rFont val="Calibri"/>
        <family val="2"/>
        <scheme val="minor"/>
      </rPr>
      <t>DR</t>
    </r>
  </si>
  <si>
    <r>
      <t>FG140M</t>
    </r>
    <r>
      <rPr>
        <u/>
        <sz val="9"/>
        <rFont val="Calibri"/>
        <family val="2"/>
        <scheme val="minor"/>
      </rPr>
      <t>PT</t>
    </r>
  </si>
  <si>
    <r>
      <t>FG140G</t>
    </r>
    <r>
      <rPr>
        <u/>
        <sz val="9"/>
        <rFont val="Calibri"/>
        <family val="2"/>
        <scheme val="minor"/>
      </rPr>
      <t>VD</t>
    </r>
  </si>
  <si>
    <r>
      <t>FG140G</t>
    </r>
    <r>
      <rPr>
        <u/>
        <sz val="9"/>
        <rFont val="Calibri"/>
        <family val="2"/>
        <scheme val="minor"/>
      </rPr>
      <t>VM</t>
    </r>
  </si>
  <si>
    <r>
      <t>FG140G</t>
    </r>
    <r>
      <rPr>
        <u/>
        <sz val="9"/>
        <rFont val="Calibri"/>
        <family val="2"/>
        <scheme val="minor"/>
      </rPr>
      <t>AZ</t>
    </r>
  </si>
  <si>
    <r>
      <t>FG140G</t>
    </r>
    <r>
      <rPr>
        <u/>
        <sz val="9"/>
        <rFont val="Calibri"/>
        <family val="2"/>
        <scheme val="minor"/>
      </rPr>
      <t>DR</t>
    </r>
  </si>
  <si>
    <r>
      <t>FG140G</t>
    </r>
    <r>
      <rPr>
        <u/>
        <sz val="9"/>
        <rFont val="Calibri"/>
        <family val="2"/>
        <scheme val="minor"/>
      </rPr>
      <t>PT</t>
    </r>
  </si>
  <si>
    <r>
      <t>FG140GG</t>
    </r>
    <r>
      <rPr>
        <u/>
        <sz val="9"/>
        <rFont val="Calibri"/>
        <family val="2"/>
        <scheme val="minor"/>
      </rPr>
      <t>VD</t>
    </r>
  </si>
  <si>
    <r>
      <t>FG140GG</t>
    </r>
    <r>
      <rPr>
        <u/>
        <sz val="9"/>
        <rFont val="Calibri"/>
        <family val="2"/>
        <scheme val="minor"/>
      </rPr>
      <t>VM</t>
    </r>
  </si>
  <si>
    <r>
      <t>FG140GG</t>
    </r>
    <r>
      <rPr>
        <u/>
        <sz val="9"/>
        <rFont val="Calibri"/>
        <family val="2"/>
        <scheme val="minor"/>
      </rPr>
      <t>AZ</t>
    </r>
  </si>
  <si>
    <r>
      <t>FG140GG</t>
    </r>
    <r>
      <rPr>
        <u/>
        <sz val="9"/>
        <rFont val="Calibri"/>
        <family val="2"/>
        <scheme val="minor"/>
      </rPr>
      <t>DR</t>
    </r>
  </si>
  <si>
    <r>
      <t>FG140GG</t>
    </r>
    <r>
      <rPr>
        <u/>
        <sz val="9"/>
        <rFont val="Calibri"/>
        <family val="2"/>
        <scheme val="minor"/>
      </rPr>
      <t>PT</t>
    </r>
  </si>
  <si>
    <r>
      <t>FG140EG</t>
    </r>
    <r>
      <rPr>
        <u/>
        <sz val="9"/>
        <rFont val="Calibri"/>
        <family val="2"/>
        <scheme val="minor"/>
      </rPr>
      <t>VD</t>
    </r>
  </si>
  <si>
    <r>
      <t>FG140EG</t>
    </r>
    <r>
      <rPr>
        <u/>
        <sz val="9"/>
        <rFont val="Calibri"/>
        <family val="2"/>
        <scheme val="minor"/>
      </rPr>
      <t>VM</t>
    </r>
  </si>
  <si>
    <r>
      <t>FG140EG</t>
    </r>
    <r>
      <rPr>
        <u/>
        <sz val="9"/>
        <rFont val="Calibri"/>
        <family val="2"/>
        <scheme val="minor"/>
      </rPr>
      <t>AZ</t>
    </r>
  </si>
  <si>
    <r>
      <t>FG140EG</t>
    </r>
    <r>
      <rPr>
        <u/>
        <sz val="9"/>
        <rFont val="Calibri"/>
        <family val="2"/>
        <scheme val="minor"/>
      </rPr>
      <t>DR</t>
    </r>
  </si>
  <si>
    <r>
      <t>FG140EG</t>
    </r>
    <r>
      <rPr>
        <u/>
        <sz val="9"/>
        <rFont val="Calibri"/>
        <family val="2"/>
        <scheme val="minor"/>
      </rPr>
      <t>PT</t>
    </r>
  </si>
  <si>
    <t>% COMP.
 V x L</t>
  </si>
  <si>
    <t>AR - ÁRVORES ↑↑↑</t>
  </si>
  <si>
    <r>
      <t xml:space="preserve">PT </t>
    </r>
    <r>
      <rPr>
        <b/>
        <sz val="12"/>
        <color indexed="8"/>
        <rFont val="Calibri"/>
        <family val="2"/>
      </rPr>
      <t>↑↑↑</t>
    </r>
  </si>
  <si>
    <r>
      <t xml:space="preserve">TR </t>
    </r>
    <r>
      <rPr>
        <b/>
        <sz val="12"/>
        <color indexed="8"/>
        <rFont val="Calibri"/>
        <family val="2"/>
      </rPr>
      <t>↑↑↑</t>
    </r>
  </si>
  <si>
    <r>
      <t xml:space="preserve">PO </t>
    </r>
    <r>
      <rPr>
        <b/>
        <sz val="12"/>
        <color indexed="8"/>
        <rFont val="Calibri"/>
        <family val="2"/>
      </rPr>
      <t>↑↑↑</t>
    </r>
  </si>
  <si>
    <t>BOLAS FIBRA ↑↑↑</t>
  </si>
  <si>
    <t>ROTO ↑↑↑</t>
  </si>
  <si>
    <t>ARAMADOS ↑↑↑</t>
  </si>
  <si>
    <t>IMPORTADOS ↑↑↑</t>
  </si>
  <si>
    <t>ESPECIAIS ↑↑↑</t>
  </si>
  <si>
    <t>FIBRAS PÁSCOA ↑↑↑</t>
  </si>
  <si>
    <t>FIG. LUM. PÁSCOA ↑↑↑</t>
  </si>
  <si>
    <t>FIG. LUM. CARNAVAL ↑↑↑</t>
  </si>
  <si>
    <t>FIBRAS ↑↑↑</t>
  </si>
  <si>
    <t>FIBRAS PÁSCOA</t>
  </si>
  <si>
    <t>ROTOMOLDAGEM</t>
  </si>
  <si>
    <t>COM. DIRETA</t>
  </si>
  <si>
    <t>FIG. LUMINOSA CARNAVAL</t>
  </si>
  <si>
    <t>FIG. LUMINOSA PÁSCOA</t>
  </si>
  <si>
    <t>Nacionais</t>
  </si>
  <si>
    <t>Fitas</t>
  </si>
  <si>
    <t>Shampoo</t>
  </si>
  <si>
    <t>Placa luminosa Feliz Páscoa em est. Met. Mang. Luminosa e conj. De LED</t>
  </si>
  <si>
    <r>
      <rPr>
        <b/>
        <sz val="18"/>
        <color theme="0"/>
        <rFont val="Calibri"/>
        <family val="2"/>
        <scheme val="minor"/>
      </rPr>
      <t>2022</t>
    </r>
    <r>
      <rPr>
        <b/>
        <sz val="8"/>
        <color theme="0"/>
        <rFont val="Calibri"/>
        <family val="2"/>
        <scheme val="minor"/>
      </rPr>
      <t xml:space="preserve">
</t>
    </r>
    <r>
      <rPr>
        <sz val="9"/>
        <color theme="0"/>
        <rFont val="Calibri"/>
        <family val="2"/>
        <scheme val="minor"/>
      </rPr>
      <t>ATUALIZAÇÃO: MAIO/22</t>
    </r>
    <r>
      <rPr>
        <b/>
        <sz val="9"/>
        <color theme="0"/>
        <rFont val="Calibri"/>
        <family val="2"/>
        <scheme val="minor"/>
      </rPr>
      <t xml:space="preserve">
</t>
    </r>
    <r>
      <rPr>
        <b/>
        <sz val="11"/>
        <color theme="0"/>
        <rFont val="Calibri"/>
        <family val="2"/>
        <scheme val="minor"/>
      </rPr>
      <t>13% PÁSCOA - 30% NATAL</t>
    </r>
  </si>
  <si>
    <r>
      <rPr>
        <b/>
        <sz val="18"/>
        <color theme="0"/>
        <rFont val="Calibri"/>
        <family val="2"/>
        <scheme val="minor"/>
      </rPr>
      <t>2022</t>
    </r>
    <r>
      <rPr>
        <b/>
        <u/>
        <sz val="9"/>
        <color theme="0"/>
        <rFont val="Calibri"/>
        <family val="2"/>
        <scheme val="minor"/>
      </rPr>
      <t xml:space="preserve">
</t>
    </r>
    <r>
      <rPr>
        <sz val="9"/>
        <color theme="0"/>
        <rFont val="Calibri"/>
        <family val="2"/>
        <scheme val="minor"/>
      </rPr>
      <t>ATUALIZAÇÃO: FEVEREIRO/22</t>
    </r>
    <r>
      <rPr>
        <b/>
        <sz val="9"/>
        <color theme="0"/>
        <rFont val="Calibri"/>
        <family val="2"/>
        <scheme val="minor"/>
      </rPr>
      <t xml:space="preserve">
</t>
    </r>
    <r>
      <rPr>
        <b/>
        <sz val="11"/>
        <color theme="0"/>
        <rFont val="Calibri"/>
        <family val="2"/>
        <scheme val="minor"/>
      </rPr>
      <t>15% PÁSCOA</t>
    </r>
  </si>
  <si>
    <r>
      <rPr>
        <b/>
        <sz val="18"/>
        <color theme="0"/>
        <rFont val="Calibri"/>
        <family val="2"/>
        <scheme val="minor"/>
      </rPr>
      <t>2021</t>
    </r>
    <r>
      <rPr>
        <b/>
        <u/>
        <sz val="9"/>
        <color theme="0"/>
        <rFont val="Calibri"/>
        <family val="2"/>
        <scheme val="minor"/>
      </rPr>
      <t xml:space="preserve">
</t>
    </r>
    <r>
      <rPr>
        <sz val="9"/>
        <color theme="0"/>
        <rFont val="Calibri"/>
        <family val="2"/>
        <scheme val="minor"/>
      </rPr>
      <t>ATUALIZAÇÃO: SETEMBRO/21</t>
    </r>
    <r>
      <rPr>
        <b/>
        <sz val="9"/>
        <color theme="0"/>
        <rFont val="Calibri"/>
        <family val="2"/>
        <scheme val="minor"/>
      </rPr>
      <t xml:space="preserve">
</t>
    </r>
    <r>
      <rPr>
        <b/>
        <sz val="11"/>
        <color theme="0"/>
        <rFont val="Calibri"/>
        <family val="2"/>
        <scheme val="minor"/>
      </rPr>
      <t>5% FIBRAS e FIG. LUMINOSAS</t>
    </r>
  </si>
  <si>
    <r>
      <rPr>
        <b/>
        <sz val="18"/>
        <color theme="0"/>
        <rFont val="Calibri"/>
        <family val="2"/>
        <scheme val="minor"/>
      </rPr>
      <t>2021</t>
    </r>
    <r>
      <rPr>
        <sz val="14"/>
        <color theme="0"/>
        <rFont val="Calibri"/>
        <family val="2"/>
        <scheme val="minor"/>
      </rPr>
      <t xml:space="preserve">
</t>
    </r>
    <r>
      <rPr>
        <sz val="9"/>
        <color theme="0"/>
        <rFont val="Calibri"/>
        <family val="2"/>
        <scheme val="minor"/>
      </rPr>
      <t>ATUALIZAÇÃO: FEVEREIRO/21</t>
    </r>
    <r>
      <rPr>
        <b/>
        <sz val="9"/>
        <color theme="0"/>
        <rFont val="Calibri"/>
        <family val="2"/>
        <scheme val="minor"/>
      </rPr>
      <t xml:space="preserve">
</t>
    </r>
    <r>
      <rPr>
        <b/>
        <sz val="11"/>
        <color theme="0"/>
        <rFont val="Calibri"/>
        <family val="2"/>
        <scheme val="minor"/>
      </rPr>
      <t>IMPORTADOS 7% - DEMAIS ITENS 15%</t>
    </r>
  </si>
  <si>
    <t>P2D21</t>
  </si>
  <si>
    <t>PFG107_2</t>
  </si>
  <si>
    <t>PFG107_3</t>
  </si>
  <si>
    <t>PMOBP_VD</t>
  </si>
  <si>
    <t>PMOBP_RS</t>
  </si>
  <si>
    <t>PAR03</t>
  </si>
  <si>
    <t>Coelho cinza em pé, vestido e segurando ovos de páscoa coloridos, produzido em PVC com impressão digital em face única.</t>
  </si>
  <si>
    <t>Carretinha em forma de meio ovo</t>
  </si>
  <si>
    <t>PFG147RSP</t>
  </si>
  <si>
    <t>PFG147RSM</t>
  </si>
  <si>
    <t>PFG147RSG</t>
  </si>
  <si>
    <t>Cupcake na embalagem de docinho com cobertura cor de rosa, granulados coloridos e cereja. Produzido em fibra de vidro</t>
  </si>
  <si>
    <t>PFG147MRP</t>
  </si>
  <si>
    <t>PFG147MRM</t>
  </si>
  <si>
    <t>PFG147MRG</t>
  </si>
  <si>
    <t>Cupcake na embalagem de docinho com cobertura de chocolate, granulados coloridos e cereja. Produzido em fibra de vidro</t>
  </si>
  <si>
    <t>PFG147VDP</t>
  </si>
  <si>
    <t>PFG147VDM</t>
  </si>
  <si>
    <t>PFG147VDG</t>
  </si>
  <si>
    <t>Cupcake na embalagem de docinho com cobertura verde, granulados coloridos e cereja. Produzido em fibra de vidro</t>
  </si>
  <si>
    <t>PFG145RSP</t>
  </si>
  <si>
    <t>PFG145RSM</t>
  </si>
  <si>
    <t>PFG145RSG</t>
  </si>
  <si>
    <t>PFG145AMP</t>
  </si>
  <si>
    <t>PFG145AMM</t>
  </si>
  <si>
    <t>PFG145AMG</t>
  </si>
  <si>
    <t>PFG145VDP</t>
  </si>
  <si>
    <t>PFG145VDM</t>
  </si>
  <si>
    <t>PFG145VDG</t>
  </si>
  <si>
    <t>FG61T</t>
  </si>
  <si>
    <t>ARC01</t>
  </si>
  <si>
    <t>ARC02</t>
  </si>
  <si>
    <t>ARC03</t>
  </si>
  <si>
    <t>Arcos Luminosos</t>
  </si>
  <si>
    <t>Arco luminoso com flores, folhas e arabescos, produzido em estrutura metálica e mangueira luminosa.</t>
  </si>
  <si>
    <t>Arco luminoso com estrelas, produzido em estrutura metálica e mangueira luminosa.</t>
  </si>
  <si>
    <t>ARB04</t>
  </si>
  <si>
    <t>ARB10</t>
  </si>
  <si>
    <t>AR30</t>
  </si>
  <si>
    <t>Pinheiro natalino de galhos secos, tridimensional, produzida em estrutura metálica e conjuntos de LED.</t>
  </si>
  <si>
    <t>AR276</t>
  </si>
  <si>
    <t>AR276SM</t>
  </si>
  <si>
    <t>AR276M</t>
  </si>
  <si>
    <t>AR276S</t>
  </si>
  <si>
    <t>AR276L</t>
  </si>
  <si>
    <t>AR276C</t>
  </si>
  <si>
    <t>AR276CS</t>
  </si>
  <si>
    <t>AR2710</t>
  </si>
  <si>
    <t>AR2710SM</t>
  </si>
  <si>
    <t>AR2710M</t>
  </si>
  <si>
    <t>AR2710S</t>
  </si>
  <si>
    <t>AR2710L</t>
  </si>
  <si>
    <t>AR2710C</t>
  </si>
  <si>
    <t>AR2710CS</t>
  </si>
  <si>
    <t>AR284</t>
  </si>
  <si>
    <t>AR284SM</t>
  </si>
  <si>
    <t>AR284M</t>
  </si>
  <si>
    <t>AR284S</t>
  </si>
  <si>
    <t>AR284L</t>
  </si>
  <si>
    <t>AR284C</t>
  </si>
  <si>
    <t>AR284CS</t>
  </si>
  <si>
    <t>AR284LCM</t>
  </si>
  <si>
    <t>AR286</t>
  </si>
  <si>
    <t>AR286SM</t>
  </si>
  <si>
    <t>AR286M</t>
  </si>
  <si>
    <t>AR286S</t>
  </si>
  <si>
    <t>AR286L</t>
  </si>
  <si>
    <t>AR286C</t>
  </si>
  <si>
    <t>AR286CS</t>
  </si>
  <si>
    <t>AR286LCM</t>
  </si>
  <si>
    <t>AR288</t>
  </si>
  <si>
    <t>AR288SM</t>
  </si>
  <si>
    <t>AR288M</t>
  </si>
  <si>
    <t>AR288S</t>
  </si>
  <si>
    <t>AR288L</t>
  </si>
  <si>
    <t>AR288C</t>
  </si>
  <si>
    <t>AR288CS</t>
  </si>
  <si>
    <t>AR288LCM</t>
  </si>
  <si>
    <t>AR2810</t>
  </si>
  <si>
    <t>AR2810SM</t>
  </si>
  <si>
    <t>AR2810M</t>
  </si>
  <si>
    <t>AR2810S</t>
  </si>
  <si>
    <t>AR2810L</t>
  </si>
  <si>
    <t>AR2810C</t>
  </si>
  <si>
    <t>AR2810CS</t>
  </si>
  <si>
    <t>AR2810LCM</t>
  </si>
  <si>
    <t>PFG02VD</t>
  </si>
  <si>
    <t>Coelho com blusa verde (pintura), c/ carrinho e 2 ovos P, produzida em fibra de vidro</t>
  </si>
  <si>
    <t>PFG115</t>
  </si>
  <si>
    <t>Não disponível</t>
  </si>
  <si>
    <t>Flávia Gaedke (47) 3027-9700 / 9 9220-5353</t>
  </si>
  <si>
    <t>MOBP02CVF</t>
  </si>
  <si>
    <t>MOBP02CVB</t>
  </si>
  <si>
    <t>MOBP02CRF</t>
  </si>
  <si>
    <t>MOBP01AZ</t>
  </si>
  <si>
    <t>MOBP01BC</t>
  </si>
  <si>
    <t>MOBP01AM</t>
  </si>
  <si>
    <t>MOBP01VD</t>
  </si>
  <si>
    <t>MOBP01VM</t>
  </si>
  <si>
    <t>MOBP01CRS</t>
  </si>
  <si>
    <t>MOBP01CVD</t>
  </si>
  <si>
    <t>MOBP01DVM</t>
  </si>
  <si>
    <t>MOBP01DVD</t>
  </si>
  <si>
    <t>Banco para praça, confeccionado em fibra de vidro com pintura automotiva na cor rosa, fixada em estrutura metálica zincada, com pintura verde.</t>
  </si>
  <si>
    <t>Banco para praça, confeccionado em fibra de vidro com pintura automotiva verde, fixada em estrutura metálica zincada, com pintura dourada.</t>
  </si>
  <si>
    <t>Banco para praça, confeccionado em fibra de vidro com pintura automotiva na cor amarela, fixada em estrutura metálica zincada, com pintura preta.</t>
  </si>
  <si>
    <t>Banco para praça, confeccionado em fibra de vidro com pintura automotiva na cor azul, fixada em estrutura metálica zincada, com pintura preta.</t>
  </si>
  <si>
    <t>Banco para praça, confeccionado em fibra de vidro com pintura automotiva na cor branca, fixada em estrutura metálica zincada, com pintura preta.</t>
  </si>
  <si>
    <t>Banco para praça, confeccionado em fibra de vidro com pintura automotiva na cor verde, fixada em estrutura metálica zincada, com pintura preta.</t>
  </si>
  <si>
    <t>Banco para praça, confeccionado em fibra de vidro com pintura automotiva na cor vermelha, fixada em estrutura metálica zincada, com pintura preta.</t>
  </si>
  <si>
    <t>MOBP02PB</t>
  </si>
  <si>
    <t>MOBP02PF</t>
  </si>
  <si>
    <t>MOBP02GB</t>
  </si>
  <si>
    <t>MOBP02GF</t>
  </si>
  <si>
    <t>MOBP02CRB</t>
  </si>
  <si>
    <t>Poste com floreiras confeccionados em fibra de vidro com pintura automotiva na cor preta para o poste e dourada para as floreiras, detalhes em estrutura de arabescos e luminária translúcida. OBS.: flores não inclusas.</t>
  </si>
  <si>
    <t>Poste com floreiras confeccionados em fibra de vidro com pintura automotiva na cor cinza grafite para o poste e dourada para as floreiras, detalhes em estrutura de arabescos e luminária translúcida. OBS.: flores não inclusas.</t>
  </si>
  <si>
    <t>Poste com bandeirolas, sendo o poste confeccionado em fibra de vidro com pintura automotiva na cor cinza grafite e bandeirola em lona impressa, detalhes em estrutura de arabescos e luminária translúcida. OBS.: Arte das bandeirolas definida pelo cliente.</t>
  </si>
  <si>
    <t>Poste com bandeirolas, sendo o poste confeccionado em fibra de vidro com pintura automotiva na cor rosa e detalhes em verde e bandeirola em lona impressa, detalhes em estrutura de arabescos e luminária translúcida. OBS.: Arte das bandeirolas definida pelo cliente.</t>
  </si>
  <si>
    <t>Poste com floreiras confeccionados em fibra de vidro com pintura automotiva na cor rosa e detalhes em verde para o poste e caramelo para as floreiras, detalhes em estrutura de arabescos e luminária translúcida. OBS.: flores não inclusas.</t>
  </si>
  <si>
    <t>Poste com floreiras confeccionados em fibra de vidro com pintura automotiva na cor verde e detalhes em rosa para o poste e caramelo para as floreiras, detalhes em estrutura de arabescos e luminária translúcida. OBS.: flores não inclusas.</t>
  </si>
  <si>
    <t>Poste com bandeirolas, sendo o poste confeccionado em fibra de vidro com pintura automotiva na cor verde e detalhes em rosa e bandeirola em lona impressa, detalhes em estrutura de arabescos e luminária translúcida. OBS.: Arte das bandeirolas definida pelo cliente.</t>
  </si>
  <si>
    <t>MOBP02DVMF</t>
  </si>
  <si>
    <t>MOBP02DVMB</t>
  </si>
  <si>
    <t>MOBP02DVDF</t>
  </si>
  <si>
    <t>MOBP02DVDB</t>
  </si>
  <si>
    <t>Poste com bandeirolas, sendo o poste confeccionado em fibra de vidro com pintura automotiva na cor vermelho e detalhes em dourado e bandeirola em lona impressa, detalhes em estrutura de arabescos e luminária translúcida. OBS.: Arte das bandeirolas definida pelo cliente.</t>
  </si>
  <si>
    <t>Poste com bandeirolas, sendo o poste confeccionado em fibra de vidro com pintura automotiva na cor verde e detalhes em dourado e bandeirola em lona impressa, detalhes em estrutura de arabescos e luminária translúcida. OBS.: Arte das bandeirolas definida pelo cliente.</t>
  </si>
  <si>
    <t>Poste com floreiras confeccionados em fibra de vidro com pintura automotiva na cor verde e detalhes em dourado para o poste e dourado para as floreiras, detalhes em estrutura de arabescos e luminária translúcida. OBS.: flores não inclusas.</t>
  </si>
  <si>
    <t>Poste com floreiras confeccionados em fibra de vidro com pintura automotiva na cor vermelho e detalhes em dourado para o poste e dourado para as floreiras, detalhes em estrutura de arabescos e luminária translúcida. OBS.: flores não inclusas.</t>
  </si>
  <si>
    <t>Banco para praça, confeccionado em fibra de vidro com pintura automotiva na cor verde, fixada em estrutura metálica zincada, com pintura rosa.</t>
  </si>
  <si>
    <t>Banco para praça, confeccionado em fibra de vidro com pintura automotiva na cor vermelha, fixada em estrutura metálica zincada, com pintura dourada.</t>
  </si>
  <si>
    <t>MOBP03BC</t>
  </si>
  <si>
    <t>MOBP03VM</t>
  </si>
  <si>
    <t>MOBP03DVD</t>
  </si>
  <si>
    <t>MOBP03DVM</t>
  </si>
  <si>
    <t>Floreira, confeccionada em fibra de vidro com pintura automotiva na cor branca, fixada em estrutura metálica zincada, com pintura preta.</t>
  </si>
  <si>
    <t>Floreira, confeccionada em fibra de vidro com pintura  automotiva na cor vermelha, fixada em estrutura metálica zincada, com pintura preta.</t>
  </si>
  <si>
    <t>Floreira, confeccionada em fibra de vidro com pintura  automotiva na cor verde, fixada em estrutura metálica zincada, com pintura dourada.</t>
  </si>
  <si>
    <t>Floreira, confeccionada em fibra de vidro com pintura  automotiva na cor vermelha, fixada em estrutura metálica zincada, com pintura dourada.</t>
  </si>
  <si>
    <t>MOBP04BC</t>
  </si>
  <si>
    <t>MOBP04VM</t>
  </si>
  <si>
    <t>MOBP04AZ</t>
  </si>
  <si>
    <t>MOBP04CR</t>
  </si>
  <si>
    <t>MOBP04CV</t>
  </si>
  <si>
    <t>MOBP04DVD</t>
  </si>
  <si>
    <t>MOBP04DVM</t>
  </si>
  <si>
    <t>MOBP05BC</t>
  </si>
  <si>
    <t>MOBP05VM</t>
  </si>
  <si>
    <t>MOBP05DVM</t>
  </si>
  <si>
    <t>MOBP06BC</t>
  </si>
  <si>
    <t>MOBP06VM</t>
  </si>
  <si>
    <t>MOBP06DVM</t>
  </si>
  <si>
    <t>Mesa, confeccionada em fibra de vidro com pintura automotiva na cor branca, fixada em estrutura metálica zincada, com pintura preta.</t>
  </si>
  <si>
    <t>Banqueta, confeccionada em fibra de vidro com pintura automotiva na cor branca, fixada em estrutura metálica zincada, com pintura preta.</t>
  </si>
  <si>
    <t>Mesa, confeccionada em fibra de vidro com pintura automotiva na cor vermelha, fixada em estrutura metálica zincada, com pintura preta.</t>
  </si>
  <si>
    <t>Mesa, confeccionada em fibra de vidro com pintura automotiva na cor vermelha, fixada em estrutura metálica zincada, com pintura dourada.</t>
  </si>
  <si>
    <t>Banqueta, confeccionada em fibra de vidro com pintura automotiva na cor vermelha, fixada em estrutura metálica zincada, com pintura preta.</t>
  </si>
  <si>
    <t>Banqueta, confeccionada em fibra de vidro com pintura automotiva na cor vermelha, fixada em estrutura metálica zincada, com pintura dourada.</t>
  </si>
  <si>
    <t>PJD</t>
  </si>
  <si>
    <t>Menino Jesus, produzido em fibra de vidro pintura Deluxe</t>
  </si>
  <si>
    <t>Maria, produzida em fibra de vidro pintura Deluxe</t>
  </si>
  <si>
    <t>PMD</t>
  </si>
  <si>
    <t>PJOD</t>
  </si>
  <si>
    <t>José, produzido em fibra de vidro pintura Deluxe</t>
  </si>
  <si>
    <t>PBAD</t>
  </si>
  <si>
    <t>Rei Baltazar, produzido em fibra de vidro pintura Deluxe</t>
  </si>
  <si>
    <t>Rei Belchior, produzido em fibra de vidro pintura Deluxe</t>
  </si>
  <si>
    <t>PBED</t>
  </si>
  <si>
    <t>PGAD</t>
  </si>
  <si>
    <t>Rei Gaspar, produzido em fibra de vidro pintura Deluxe</t>
  </si>
  <si>
    <t>PASD</t>
  </si>
  <si>
    <t>Pastor, produzido em fibra de vidro pintura Deluxe</t>
  </si>
  <si>
    <t>POVD</t>
  </si>
  <si>
    <t>Ovelha, produzida em fibra de vidro pintura Deluxe</t>
  </si>
  <si>
    <t>FG82D</t>
  </si>
  <si>
    <t>FG74D</t>
  </si>
  <si>
    <t>FG75D</t>
  </si>
  <si>
    <t>Estábulo para presépio, prod. em fibra de vidro pintura Deluxe</t>
  </si>
  <si>
    <t>Mureta para presépio, prod. em fibra de vidro pintura Deluxe</t>
  </si>
  <si>
    <t>Anjo, produzido em fibra de vidro pintura Deluxe</t>
  </si>
  <si>
    <t>FG84D</t>
  </si>
  <si>
    <t>FG85D</t>
  </si>
  <si>
    <t>FG86D</t>
  </si>
  <si>
    <t>Vaca, produzida em fibra de vidro pintura Deluxe</t>
  </si>
  <si>
    <t>Burro, produzido em fibra de vidro pintura Deluxe</t>
  </si>
  <si>
    <t>Camelo, produzido em fibra de vidro pintura Deluxe</t>
  </si>
  <si>
    <t>FG18C</t>
  </si>
  <si>
    <t>FG18D</t>
  </si>
  <si>
    <t>FG19C</t>
  </si>
  <si>
    <t>Noel presentes, produzido em fibra de vidro com pintura automotiva e cores Deluxe</t>
  </si>
  <si>
    <t>Noel sentado, produzido em fibra de vidro com pintura automotiva e cores Deluxe</t>
  </si>
  <si>
    <t>Noel sentado, produzido em fibra de vidro com pintura automotiva</t>
  </si>
  <si>
    <t>FG41C</t>
  </si>
  <si>
    <t>FG41D</t>
  </si>
  <si>
    <t>FG48D</t>
  </si>
  <si>
    <t>FG49D</t>
  </si>
  <si>
    <t>Papai Noel, produzido em fibra de vidro com pintura automotiva e cores Deluxe</t>
  </si>
  <si>
    <t>Noel escalando (costas), produzido em fibra de vidro com pintura automotiva e cores Deluxe</t>
  </si>
  <si>
    <t>Noel escalando (frente), produzido em fibra de vidro com pintura automotiva e cores Deluxe</t>
  </si>
  <si>
    <t>FG89C</t>
  </si>
  <si>
    <t>FG89D</t>
  </si>
  <si>
    <t>FG89S</t>
  </si>
  <si>
    <t>FG50D</t>
  </si>
  <si>
    <t>Noel gigante em posição sentado, prod. Em fibra de vidro com pintura automotiva e cores Deluxe</t>
  </si>
  <si>
    <t>Papai Noel na Lua, produzido em fibra de vidro com pintura automotiva e cores Deluxe</t>
  </si>
  <si>
    <t>Papai Noel, produzido em fibra de vidro com pintura automotiva e cores Candy</t>
  </si>
  <si>
    <t>Papai Noel na Lua, produzido em fibra de vidro com pintura automotiva e cores Candy</t>
  </si>
  <si>
    <t>Noel presentes, produzido em fibra de vidro com pintura automotiva e cores Candy</t>
  </si>
  <si>
    <t>Noel sentado, produzido em fibra de vidro com pintura automotiva e cores Candy</t>
  </si>
  <si>
    <t>Papai Noel na Lua, produzido em fibra de vidro com pintura automotiva e aparência nevada</t>
  </si>
  <si>
    <t>FG100C</t>
  </si>
  <si>
    <t>FG100D</t>
  </si>
  <si>
    <t>Noel Gigante, produzido em fibra de vidro com pintura automotiva e cores Candy</t>
  </si>
  <si>
    <t>Noel Gigante, produzido em fibra de vidro com pintura automotiva e cores Deluxe.</t>
  </si>
  <si>
    <t>FG11C</t>
  </si>
  <si>
    <t>FG11D</t>
  </si>
  <si>
    <t>FG12C</t>
  </si>
  <si>
    <t>FG12D</t>
  </si>
  <si>
    <t>FG13C</t>
  </si>
  <si>
    <t>FG13D</t>
  </si>
  <si>
    <t>FG14C</t>
  </si>
  <si>
    <t>FG14D</t>
  </si>
  <si>
    <t>FG15C</t>
  </si>
  <si>
    <t>FG15D</t>
  </si>
  <si>
    <t>Papai Noel estilizado produzido em fibra de vidro com pintura automotiva e cores Candy</t>
  </si>
  <si>
    <t>Rena estilizada produzida em fibra de vidro com pintura automotiva e cores Candy</t>
  </si>
  <si>
    <t>Boneco de neve estilizado produzido em fibra de vidro com pintura automotiva e cores Candy</t>
  </si>
  <si>
    <t>Papai Noel  produzido em fibra de vidro com pintura automotiva e cores Candy</t>
  </si>
  <si>
    <t>Papai Noel Mago produzido em fibra de vidro com pintura automotiva e cores Candy</t>
  </si>
  <si>
    <t>Papai Noel estilizado produzido em fibra de vidro com pintura automotiva e cores Deluxe</t>
  </si>
  <si>
    <t>Rena estilizada produzida em fibra de vidro com pintura automotiva e cores Deluxe</t>
  </si>
  <si>
    <t>Boneco de neve estilizado produzido em fibra de vidro com pintura automotiva e cores Deluxe</t>
  </si>
  <si>
    <t>Papai Noel  produzido em fibra de vidro com pintura automotiva e cores Deluxe</t>
  </si>
  <si>
    <t>Papai Noel Mago produzido em fibra de vidro com pintura automotiva e cores Deluxe</t>
  </si>
  <si>
    <t>FG16PC</t>
  </si>
  <si>
    <t>FG16PD</t>
  </si>
  <si>
    <t>FG16MC</t>
  </si>
  <si>
    <t>FG16MD</t>
  </si>
  <si>
    <t>FG16GC</t>
  </si>
  <si>
    <t>FG16GD</t>
  </si>
  <si>
    <t>FG17C</t>
  </si>
  <si>
    <t>FG17D</t>
  </si>
  <si>
    <t>FG25C</t>
  </si>
  <si>
    <t>FG25D</t>
  </si>
  <si>
    <t>FG26C</t>
  </si>
  <si>
    <t>FG26D</t>
  </si>
  <si>
    <t>FG36C</t>
  </si>
  <si>
    <t>FG36D</t>
  </si>
  <si>
    <t>Boneco de neve cartola produzido em fibra de vidro com pintura automotiva e cores Candy</t>
  </si>
  <si>
    <t>Boneco de neve c/ braços de galho produzido em fibra de vidro com pintura automotiva e cores Candy</t>
  </si>
  <si>
    <t>Bonequinho neve produzido em fibra de vidro com pintura automotiva e cores Candy</t>
  </si>
  <si>
    <t>Boneco de neve cartola produzido em fibra de vidro com pintura automotiva e cores Deluxe</t>
  </si>
  <si>
    <t>Boneco de neve c/ braços de galho produzido em fibra de vidro com pintura automotiva e cores Deluxe</t>
  </si>
  <si>
    <t>Bonequinho neve produzido em fibra de vidro com pintura automotiva e cores Deluxe</t>
  </si>
  <si>
    <t>Passarinheiro, produzido em fibra de vidro com pintura automotiva e cores Deluxe</t>
  </si>
  <si>
    <t>FG37C</t>
  </si>
  <si>
    <t>FG37D</t>
  </si>
  <si>
    <t>FG37TC</t>
  </si>
  <si>
    <t>FG37TD</t>
  </si>
  <si>
    <t>FG38C</t>
  </si>
  <si>
    <t>FG38D</t>
  </si>
  <si>
    <t>FG38TC</t>
  </si>
  <si>
    <t>FG38TD</t>
  </si>
  <si>
    <t>Boneco de chumbo Grande , produzido em fibra de vidro,  com pintura automotiva e cores Candy</t>
  </si>
  <si>
    <t>Boneco de chumbo Grande com tambor ,   com pintura automotiva e cores Candy</t>
  </si>
  <si>
    <t>Boneco de chumbo Pequeno, produzido em fibra de vidro,  com pintura automotiva e cores Candy</t>
  </si>
  <si>
    <t>Boneco de chumbo P, com tambor, produzido em fibra de vidro,  com pintura automotiva e cores Candy</t>
  </si>
  <si>
    <t>Boneco de chumbo Grande , produzido em fibra de vidro, com pintura automotiva e cores Deluxe</t>
  </si>
  <si>
    <t>Boneco de chumbo Grande com tambor , produzido em fibra de vidro, com pintura automotiva e cores Deluxe</t>
  </si>
  <si>
    <t>Boneco de chumbo Pequeno, produzido em fibra de vidro, com pintura automotiva e cores Deluxe</t>
  </si>
  <si>
    <t>Boneco de chumbo P, com tambor, produzido em fibra de vidro, com pintura automotiva e cores Deluxe</t>
  </si>
  <si>
    <t>FG19D</t>
  </si>
  <si>
    <t>FG40AAZ</t>
  </si>
  <si>
    <t>FG40ALL</t>
  </si>
  <si>
    <t>FG40AVD</t>
  </si>
  <si>
    <t>FG40AVM</t>
  </si>
  <si>
    <t>FG40AC</t>
  </si>
  <si>
    <t>FG40AD</t>
  </si>
  <si>
    <t>FG40BAZ</t>
  </si>
  <si>
    <t>FG40BLL</t>
  </si>
  <si>
    <t>FG40BVD</t>
  </si>
  <si>
    <t>FG40BVM</t>
  </si>
  <si>
    <t>FG40BC</t>
  </si>
  <si>
    <t>FG40BD</t>
  </si>
  <si>
    <t>FG51C</t>
  </si>
  <si>
    <t>FG51D</t>
  </si>
  <si>
    <t>FG52C</t>
  </si>
  <si>
    <t>FG53C</t>
  </si>
  <si>
    <t>FG53D</t>
  </si>
  <si>
    <t>FG53BAM</t>
  </si>
  <si>
    <t>FG53BAZ</t>
  </si>
  <si>
    <t>FG53BVM</t>
  </si>
  <si>
    <t>FG54C</t>
  </si>
  <si>
    <t>FG54D</t>
  </si>
  <si>
    <t>Anjo com detalhes translúcido, produzido em fibra de vidro com pintura automotiva nas cores verde e dourado .</t>
  </si>
  <si>
    <t>Carrinho de brinquedo, produzido em fibra de vidro com pintura automotiva nas cor amarela.</t>
  </si>
  <si>
    <t>Carrinho de brinquedo, produzido em fibra de vidro com pintura automotiva nas cor azul</t>
  </si>
  <si>
    <t>Carrinho de brinquedo, produzido em fibra de vidro com pintura automotiva nas cor vermelha</t>
  </si>
  <si>
    <t>Anjo com detalhes translúcido, produzido em fibra de vidro com pintura automotiva nas cores azul e dourado .</t>
  </si>
  <si>
    <t>Anjo com detalhes translúcido, produzido em fibra de vidro com pintura automotiva nas cores lilás e dourado .</t>
  </si>
  <si>
    <t>Anjo com detalhes translúcido, produzido em fibra de vidro com pintura automotiva nas cores vermelho e dourado .</t>
  </si>
  <si>
    <t>Anjo com detalhes translúcido, produzido em fibra de vidro com pintura automotiva e cores Candy</t>
  </si>
  <si>
    <t>Anjo com detalhes translúcido, produzido em fibra de vidro com pintura automotiva e cores deluxe.</t>
  </si>
  <si>
    <t>Anjo com pintura sólida, produzido em fibra de vidro com pintura automotiva nas cores azul e dourado .</t>
  </si>
  <si>
    <t>Anjo com  pintura sólida, produzido em fibra de vidro com pintura automotiva nas cores lilás e dourado .</t>
  </si>
  <si>
    <t>Anjo com  pintura sólida, produzido em fibra de vidro com pintura automotiva nas cores verde e dourado .</t>
  </si>
  <si>
    <t>Anjo com  pintura sólida, produzido em fibra de vidro com pintura automotiva nas cores vermelho e dourado .</t>
  </si>
  <si>
    <t>Anjo com  pintura sólida, produzido em fibra de vidro com pintura automotiva e cores Candy</t>
  </si>
  <si>
    <t>Anjo com  pintura sólida, produzido em fibra de vidro com pintura automotiva e cores deluxe.</t>
  </si>
  <si>
    <t>Duende puxando, produzidos em fibra de  vidro com pintura automotiva e cores Candy</t>
  </si>
  <si>
    <t>Duende sentado, produzidos em fibra de vidro com pintura automotiva e cores Candy</t>
  </si>
  <si>
    <t>Duende com brinquedo, produzidos em fibra de  vidro com pintura automotiva e cores Candy</t>
  </si>
  <si>
    <t>Duende empurrando, produzidos em fibra de  vidro com pintura automotiva e cores Candy</t>
  </si>
  <si>
    <t>FG52D</t>
  </si>
  <si>
    <t>Duende puxando, produzidos em fibra de vidro com pintura automotiva e cores deluxe.</t>
  </si>
  <si>
    <t>Duende sentado, produzidos em fibra de vidro com pintura automotiva e cores deluxe.</t>
  </si>
  <si>
    <t>Duende com brinquedo, produzidos em fibra de vidro com pintura automotiva e cores deluxe.</t>
  </si>
  <si>
    <t>Duende empurrando, produzidos em fibra de vidro com pintura automotiva e cores deluxe.</t>
  </si>
  <si>
    <t>FG101C</t>
  </si>
  <si>
    <t>FG101D</t>
  </si>
  <si>
    <t>FG57C</t>
  </si>
  <si>
    <t>FG57D</t>
  </si>
  <si>
    <t>FG61MC</t>
  </si>
  <si>
    <t>FG61MD</t>
  </si>
  <si>
    <t>FG61EC</t>
  </si>
  <si>
    <t>FG61ED</t>
  </si>
  <si>
    <t>FG61CC</t>
  </si>
  <si>
    <t>FG61CD</t>
  </si>
  <si>
    <t>FG61TC</t>
  </si>
  <si>
    <t>FG61TD</t>
  </si>
  <si>
    <t>Duende PP, produzido em fibra de vidro, com pintura automotiva e cores Candy</t>
  </si>
  <si>
    <t>Maquinista, produzidos em fibra de vidro, com pintura automotiva e cores Candy</t>
  </si>
  <si>
    <t>Quebra Nozes  com machado, prod. em fibra de vidro, com pintura automotiva e cores Candy</t>
  </si>
  <si>
    <t>Quebra Nozes  com espada, prod. em fibra de vidro, com pintura automotiva e cores Candy</t>
  </si>
  <si>
    <t>Quebra Nozes  com cetro, prod. em fibra de vidro, com pintura automotiva e cores Candy</t>
  </si>
  <si>
    <t>Quebra Nozes  com tamborim, prod. em fibra de vidro, com pintura automotiva e cores Candy</t>
  </si>
  <si>
    <t>Duende PP, produzido em fibra de vidro, com pintura automotiva e cores deluxe.</t>
  </si>
  <si>
    <t>Maquinista, produzidos em fibra de vidro, com pintura automotiva e cores deluxe.</t>
  </si>
  <si>
    <t>Quebra Nozes  com machado, prod. em fibra de vidro, com pintura automotiva e cores deluxe.</t>
  </si>
  <si>
    <t>Quebra Nozes  com espada, prod. em fibra de vidro, com pintura automotiva e cores deluxe.</t>
  </si>
  <si>
    <t>Quebra Nozes  com cetro, prod. em fibra de vidro, com pintura automotiva e cores deluxe.</t>
  </si>
  <si>
    <t>Quebra Nozes  com tamborim, prod. em fibra de vidro, com pintura automotiva e cores deluxe.</t>
  </si>
  <si>
    <t>Quebra Nozes sem machado, prod. em fibra de vidro, com pintura automotiva</t>
  </si>
  <si>
    <t>Quebra Nozes  sem espada, prod. em fibra de vidro, com pintura automotiva</t>
  </si>
  <si>
    <t>Quebra Nozes  sem cetro, prod. em fibra de vidro, com pintura automotiva</t>
  </si>
  <si>
    <t>Quebra Nozes  com cetro, prod. em fibra de vidro, com pintura automotiva</t>
  </si>
  <si>
    <t>Quebra Nozes  com tamborim, prod. em fibra de vidro, com pintura automotiva</t>
  </si>
  <si>
    <t>Quebra Nozes  com espada, prod. em fibra de vidro, com pintura automotiva</t>
  </si>
  <si>
    <t>Quebra Nozes  com machado, prod. em fibra de vidro, com pintura automotiva</t>
  </si>
  <si>
    <t>Maquinista, produzidos em fibra de vidro, com pintura automotiva</t>
  </si>
  <si>
    <t>Duende PP, produzido em fibra de vidro, com pintura automotiva</t>
  </si>
  <si>
    <t>Duende empurrando, produzidos em fibra de vidro, com pintura automotiva</t>
  </si>
  <si>
    <t>Duende com brinquedo, produzidos em fibra de vidro, com pintura automotiva</t>
  </si>
  <si>
    <t>Duende sentado, produzidos em fibra de vidro, com pintura automotiva</t>
  </si>
  <si>
    <t>Duende puxando, produzidos em fibra de vidro, com pintura automotiva</t>
  </si>
  <si>
    <t>Cavalo de brinquedo,  produzido em fibra de vidro, com pintura automotiva</t>
  </si>
  <si>
    <t>FG97C</t>
  </si>
  <si>
    <t>FG97D</t>
  </si>
  <si>
    <t>FG98C</t>
  </si>
  <si>
    <t>Urso, produzido em fibra de vidro, com pintura automotiva e cores deluxe.</t>
  </si>
  <si>
    <t>FG98D</t>
  </si>
  <si>
    <t>Cavalo de brinquedo,  produzido em fibra de vidro, com pintura automotiva e cores Candy.</t>
  </si>
  <si>
    <t>Urso, produzido em fibra de vidro, com pintura automotiva e cores Candy.</t>
  </si>
  <si>
    <t>Urso, produzido em fibra de vidro e pintura automotiva.</t>
  </si>
  <si>
    <t>FG03PC</t>
  </si>
  <si>
    <t>FG03PD</t>
  </si>
  <si>
    <t>FG03GC</t>
  </si>
  <si>
    <t>FG03GD</t>
  </si>
  <si>
    <t>FG04C</t>
  </si>
  <si>
    <t>FG04D</t>
  </si>
  <si>
    <t>FG87C</t>
  </si>
  <si>
    <t>FG87D</t>
  </si>
  <si>
    <t>Trenó, produzido em fibra de vidro, com pintura automotiva e cores Candy.</t>
  </si>
  <si>
    <t>Trenó com abertura lateral, produzido em fibra de vidro, com pintura automotiva e cores Candy.</t>
  </si>
  <si>
    <t>Rena, produzida em fibra de vidro, com pintura automotiva e cores Candy.</t>
  </si>
  <si>
    <t>Cavalo de brinquedo,  produzido em fibra de vidro, com pintura automotiva e cores deluxe.</t>
  </si>
  <si>
    <t>Trenó, produzido em fibra de vidro, com pintura automotiva e cores deluxe.</t>
  </si>
  <si>
    <t>Trenó com abertura lateral, produzido em fibra de vidro, com pintura automotiva e cores deluxe.</t>
  </si>
  <si>
    <t>Rena, produzida em fibra de vidro, com pintura automotiva e cores deluxe.</t>
  </si>
  <si>
    <t>FG27C</t>
  </si>
  <si>
    <t>FG27D</t>
  </si>
  <si>
    <t>FG27S</t>
  </si>
  <si>
    <t>Bota produzida em fibra de vidro, com pintura automotiva e cores Candy.</t>
  </si>
  <si>
    <t>Bota produzida em fibra de vidro, com pintura automotiva e cores deluxe.</t>
  </si>
  <si>
    <t>FG28D</t>
  </si>
  <si>
    <t>FG29D</t>
  </si>
  <si>
    <t>Bota produzida em fibra de vidro e pintura automotiva.</t>
  </si>
  <si>
    <t>Gato produzido em fibra de vidro e pintura automotiva.</t>
  </si>
  <si>
    <t>Esquilo produzido em fibra de vidro e pintura automotiva.</t>
  </si>
  <si>
    <t>Noz produzida em fibra de vidro e pintura automotiva.</t>
  </si>
  <si>
    <t>Cogumelo, produzido em fibra de vidro e pintura automotiva.</t>
  </si>
  <si>
    <t>Avelã produzida em fibra de vidro e pintura automotiva.</t>
  </si>
  <si>
    <t>Vela, produzida em fibra de vidro e pintura automotiva.</t>
  </si>
  <si>
    <t>Gato produzido em fibra de vidro, com pintura automotiva e cores deluxe.</t>
  </si>
  <si>
    <t>Esquilo produzido em fibra de vidro, com pintura automotiva e cores deluxe.</t>
  </si>
  <si>
    <t>FG33C</t>
  </si>
  <si>
    <t>FG33D</t>
  </si>
  <si>
    <t>FG33S</t>
  </si>
  <si>
    <t>FG34C</t>
  </si>
  <si>
    <t>FG34D</t>
  </si>
  <si>
    <t>FG34S</t>
  </si>
  <si>
    <t>FG35C</t>
  </si>
  <si>
    <t>FG35D</t>
  </si>
  <si>
    <t>FG35S</t>
  </si>
  <si>
    <t>Cogumelo, produzido em fibra de vidro, com pintura automotiva e cores Candy.</t>
  </si>
  <si>
    <t>Cogumelo, produzido em fibra de vidro, com pintura automotiva e cores deluxe.</t>
  </si>
  <si>
    <t>Bota produzida em fibra de vidro, com pintura automotiva e efeitos nevados.</t>
  </si>
  <si>
    <t>Cogumelo, produzido em fibra de vidro, com pintura automotiva e efeitos nevados.</t>
  </si>
  <si>
    <t>FG39MD</t>
  </si>
  <si>
    <t>FG39GD</t>
  </si>
  <si>
    <t>Vela, produzida em fibra de vidro, com pintura automotiva e cores deluxe.</t>
  </si>
  <si>
    <t>Locomotiva, produzida em fibra de vidro e pintura automotiva.</t>
  </si>
  <si>
    <t>Deluxe</t>
  </si>
  <si>
    <t>Snow</t>
  </si>
  <si>
    <t>FG47C</t>
  </si>
  <si>
    <t>FG47D</t>
  </si>
  <si>
    <t>FG47S</t>
  </si>
  <si>
    <t>Poltrona Noel, produzida em fibra de vidro com pintura automotiva e tecido.</t>
  </si>
  <si>
    <t>FG55D</t>
  </si>
  <si>
    <t>FG55S</t>
  </si>
  <si>
    <t>Locomotiva, produzida em fibra de vidro, com pintura automotiva e cores deluxe.</t>
  </si>
  <si>
    <t>Lixeira com tampa, confeccionada em fibra de vidro com pintura automotiva, fixada em estrutura metálica zincada, com pintura preta.</t>
  </si>
  <si>
    <t>Vagão, produzido em fibra de vidro (usado normalmente para integrar à locomotiva Snow), não acompanha decorações. Tridimensional, pintura na cor  dourada com detalhes em forma de cobertura de neve</t>
  </si>
  <si>
    <t>Locomotiva, produzida em fibra de vidro, com pintura automotiva om detalhes em forma de cobertura de neve.</t>
  </si>
  <si>
    <t>Vagão, produzido em fibra de vidro e pintura automotiva dourada.</t>
  </si>
  <si>
    <t>Cometa, produzido em fibra de vidro, com pintura automotiva na cor dourada.</t>
  </si>
  <si>
    <t>Cometa, produzido em fibra de vidro, com pintura automotiva na cor vermelha.</t>
  </si>
  <si>
    <t>FG59PD</t>
  </si>
  <si>
    <t>FG59MD</t>
  </si>
  <si>
    <t>FG59GD</t>
  </si>
  <si>
    <t>FG59GGD</t>
  </si>
  <si>
    <t>FG60BC</t>
  </si>
  <si>
    <t>FG60BD</t>
  </si>
  <si>
    <t>FG60NC</t>
  </si>
  <si>
    <t>FG60ND</t>
  </si>
  <si>
    <t>Caixa de presente com Duende, prod. em fibra de vidro, com adesivo e pintura automotiva.</t>
  </si>
  <si>
    <t>Caixa de presente com Boneco de Neve, prod. em fibra de vidro, com adesivo e pintura automotiva.</t>
  </si>
  <si>
    <t>Caixa de presente com Boneco de Neve, prod. em fibra de vidro, com pintura automotiva, adesivo e cores Candy.</t>
  </si>
  <si>
    <t>Caixa de presente com Boneco de Neve, prod. em fibra de vidro, com pintura automotiva, adesivo e cores deluxe.</t>
  </si>
  <si>
    <t>Caixa de presente com Duende, prod. em fibra de vidro, com pintura automotiva, adesivo e cores deluxe.</t>
  </si>
  <si>
    <t>Caixa de presente com Duende, prod. em fibra de vidro, com pintura automotiva, adesivo e cores Candy.</t>
  </si>
  <si>
    <t>Laço, produzido em fibra de vidro, com pintura automotiva na cor vermelha.</t>
  </si>
  <si>
    <t>FG63PC</t>
  </si>
  <si>
    <t>FG63PD</t>
  </si>
  <si>
    <t>FG63MC</t>
  </si>
  <si>
    <t>FG63MD</t>
  </si>
  <si>
    <t>FG63GC</t>
  </si>
  <si>
    <t>FG63GD</t>
  </si>
  <si>
    <t>Laço, produzido em fibra de vidro, com pintura automotiva na cor rosa.</t>
  </si>
  <si>
    <t>Laço, produzido em fibra de vidro, com pintura automotiva nas cores deluxe.</t>
  </si>
  <si>
    <t>Laço, produzido em fibra de vidro , com pintura automotiva nas cores deluxe.</t>
  </si>
  <si>
    <t>MOBP02AZF</t>
  </si>
  <si>
    <t>MOBP02AZB</t>
  </si>
  <si>
    <t>MOBP02VMF</t>
  </si>
  <si>
    <t>MOBP02VMB</t>
  </si>
  <si>
    <t>Poste com floreiras confeccionados em fibra de vidro com pintura automotiva na cor azul com detalhes em dourado para o poste e dourada para as floreiras, detalhes em estrutura de arabescos e luminária translúcida. OBS.: flores não inclusas.</t>
  </si>
  <si>
    <t>Poste com bandeirolas, sendo o poste confeccionado em fibra de vidro com pintura automotiva na cor  azul com detalhes em dourado e bandeirola em lona impressa, detalhes em estrutura de arabescos e luminária translúcida. OBS.: Arte das bandeirolas definida pelo cliente.</t>
  </si>
  <si>
    <t>Poste com floreiras confeccionados em fibra de vidro com pintura automotiva na cor  vermelho com detalhes em dourado para o poste e dourada para as floreiras, detalhes em estrutura de arabescos e luminária translúcida. OBS.: flores não inclusas.</t>
  </si>
  <si>
    <t>Poste com bandeirolas, sendo o poste confeccionado em fibra de vidro com pintura automotiva na  vermelho com detalhes em dourado e bandeirola em lona impressa, detalhes em estrutura de arabescos e luminária translúcida. OBS.: Arte das bandeirolas definida pelo cliente.</t>
  </si>
  <si>
    <t>FG67PC</t>
  </si>
  <si>
    <t>FG67PD</t>
  </si>
  <si>
    <t>FG67MC</t>
  </si>
  <si>
    <t>FG67MD</t>
  </si>
  <si>
    <t>FG67GC</t>
  </si>
  <si>
    <t>FG67GD</t>
  </si>
  <si>
    <t>FG67GGC</t>
  </si>
  <si>
    <t>FG67GGD</t>
  </si>
  <si>
    <t>Laço, produzido em fibra de vidro e pintura automotiva linha deluxe.</t>
  </si>
  <si>
    <t>Laço, produzido em fibra de vidro e pintura automotiva.</t>
  </si>
  <si>
    <t>FG68PC</t>
  </si>
  <si>
    <t>FG68PD</t>
  </si>
  <si>
    <t>FG68MC</t>
  </si>
  <si>
    <t>FG68MD</t>
  </si>
  <si>
    <t>FG68GC</t>
  </si>
  <si>
    <t>FG68GD</t>
  </si>
  <si>
    <t>Estrela, produzida em fibra de vidro e pintura automotiva linha deluxe.</t>
  </si>
  <si>
    <t>Estrela, produzida em fibra de vidro e pintura automotiva.</t>
  </si>
  <si>
    <t>FG69PAM</t>
  </si>
  <si>
    <t>FG69PAZ</t>
  </si>
  <si>
    <t>FG69PVD</t>
  </si>
  <si>
    <t>FG69PVM</t>
  </si>
  <si>
    <t>FG69MAM</t>
  </si>
  <si>
    <t>FG69MAZ</t>
  </si>
  <si>
    <t>FG69MVD</t>
  </si>
  <si>
    <t>FG69MVM</t>
  </si>
  <si>
    <t>FG69GAM</t>
  </si>
  <si>
    <t>FG69GAZ</t>
  </si>
  <si>
    <t>FG69GVD</t>
  </si>
  <si>
    <t>FG69GVM</t>
  </si>
  <si>
    <t>Bala, produzida em fibra de vidro e pintura automotiva na cor amarela.</t>
  </si>
  <si>
    <t>Bala, produzida em fibra de vidro e pintura automotiva na cor azul.</t>
  </si>
  <si>
    <t>Bala, produzida em fibra de vidro e pintura automotiva na cor verde.</t>
  </si>
  <si>
    <t>Bala, produzida em fibra de vidro e pintura automotiva na cor vermelha.</t>
  </si>
  <si>
    <t>Biscoito, produzido em fibra de vidro e pintura automotiva.</t>
  </si>
  <si>
    <t>Pirulito P, prod. em bolas adesivadas  de fibra de vidro em vários tamanhos, com pintura linha deluxe.</t>
  </si>
  <si>
    <t>Pirulito M, prod. em bolas  adesivadas de fibra de vidro em vários tamanhos, com pintura linha deluxe.</t>
  </si>
  <si>
    <t>Pirulito G, prod. em bolas  adesivadas de fibra de vidro em vários tamanhos, com pintura linha deluxe.</t>
  </si>
  <si>
    <t>Glitter</t>
  </si>
  <si>
    <t>FG42C</t>
  </si>
  <si>
    <t>FG42D</t>
  </si>
  <si>
    <t>FG42S</t>
  </si>
  <si>
    <t>Bule casa, produzido em fibra de vidro, com pintura automotiva linha deluxe.</t>
  </si>
  <si>
    <t>Bule casa, produzido em fibra de vidro, com pintura automotiva linha nevada.</t>
  </si>
  <si>
    <t>Maera Jahn de Oliveira (47) 3027-9700</t>
  </si>
  <si>
    <t>Torre, produzida em fibra de vidro, com pintura automotiva linha deluxe.</t>
  </si>
  <si>
    <t>Torre, produzida em fibra de vidro, com pintura automotiva linha nevada.</t>
  </si>
  <si>
    <t>Torre, produzida em fibra de vidro, com pintura automotiva,</t>
  </si>
  <si>
    <t>Bule casa, produzido em fibra de vidro, com pintura automotiva.</t>
  </si>
  <si>
    <t>FG72C</t>
  </si>
  <si>
    <t>FG72D</t>
  </si>
  <si>
    <t>FG72S</t>
  </si>
  <si>
    <t>FG73D</t>
  </si>
  <si>
    <t>FG73S</t>
  </si>
  <si>
    <t>FG76D</t>
  </si>
  <si>
    <t>FG76S</t>
  </si>
  <si>
    <t>FG76VD</t>
  </si>
  <si>
    <t>FG76AM</t>
  </si>
  <si>
    <t>FG76AZ</t>
  </si>
  <si>
    <t>FG76VM</t>
  </si>
  <si>
    <t>FG93PC</t>
  </si>
  <si>
    <t>FG93MC</t>
  </si>
  <si>
    <t>FG93GC</t>
  </si>
  <si>
    <t>Bengala, produzida em fibra de vidro, com pintura automotiva.</t>
  </si>
  <si>
    <t>BE01PC</t>
  </si>
  <si>
    <t>BE01PD</t>
  </si>
  <si>
    <t>BE01MC</t>
  </si>
  <si>
    <t>BE01MD</t>
  </si>
  <si>
    <t>BE01GC</t>
  </si>
  <si>
    <t>BE01GD</t>
  </si>
  <si>
    <t>Bengala, produzida em fibra de vidro, com pintura automotiva linha deluxe.</t>
  </si>
  <si>
    <t>PL03C</t>
  </si>
  <si>
    <t>PL03D</t>
  </si>
  <si>
    <t>PL04C</t>
  </si>
  <si>
    <t>PL04D</t>
  </si>
  <si>
    <t>PL05C</t>
  </si>
  <si>
    <t>PL05D</t>
  </si>
  <si>
    <t>PL06C</t>
  </si>
  <si>
    <t>PL06D</t>
  </si>
  <si>
    <t>PL07C</t>
  </si>
  <si>
    <t>PL07D</t>
  </si>
  <si>
    <t>PL08C</t>
  </si>
  <si>
    <t>PL08D</t>
  </si>
  <si>
    <t>PL09C</t>
  </si>
  <si>
    <t>PL09D</t>
  </si>
  <si>
    <t>Placa "Feliz Natal", produzida em fibra de vidro, com pintura automotiva, contorno de festão verde decorado com fitas e figura luminosa..</t>
  </si>
  <si>
    <t>Placa "Casa do Papai Noel", produzida em fibra de vidro, com pintura automotiva, contorno de festão verde decorado com fitas e figura luminosa.</t>
  </si>
  <si>
    <t>Placa "Jardim Encantado", produzida em fibra de vidro, com pintura automotiva, contorno de festão verde decorado com fitas e figura luminosa.</t>
  </si>
  <si>
    <t>Placa "Reino dos Doces", produzida em fibra de vidro, com pintura automotiva, contorno de festão verde decorado com fitas e figura luminosa.</t>
  </si>
  <si>
    <t>Placa "Cidade das Crianças", produzida em fibra de vidro, com pintura automotiva, contorno de festão verde decorado com fitas e figura luminosa.</t>
  </si>
  <si>
    <t>Placa "Boas Festas", produzida em fibra de vidro, com pintura automotiva, contorno de festão verde decorado com fitas e figura luminosa.</t>
  </si>
  <si>
    <t>PL02</t>
  </si>
  <si>
    <t>Placa decorativa lisa (mensagens adesivadas conforme projeto), produzida em fibra de vidro, com pintura automotiva, contorno de festão verde decorado com fitas e figura luminosa.</t>
  </si>
  <si>
    <t>Placa "Feliz Natal", produzida em fibra de vidro, com pintura automotiva, contorno de festão verde decorado com fitas e figura luminosa. Pintura e decoração linha deluxe.</t>
  </si>
  <si>
    <t>Placa "Oficina do Papai Noel", produzida em fibra de vidro, com pintura automotiva, contorno de festão verde decorado com fitas e figura luminosa. Pintura e decoração linha deluxe.</t>
  </si>
  <si>
    <t>Placa "Casa do Papai Noel", produzida em fibra de vidro, com pintura automotiva, contorno de festão verde decorado com fitas e figura luminosa. Pintura e decoração linha deluxe.</t>
  </si>
  <si>
    <t>Placa "Jardim Encantado", produzida em fibra de vidro, com pintura automotiva, contorno de festão verde decorado com fitas e figura luminosa. Pintura e decoração linha deluxe.</t>
  </si>
  <si>
    <t>Placa "Reino dos Doces", produzida em fibra de vidro, com pintura automotiva, contorno de festão verde decorado com fitas e figura luminosa. Pintura e decoração linha deluxe.</t>
  </si>
  <si>
    <t>Placa "Cidade das Crianças", produzida em fibra de vidro, com pintura automotiva, contorno de festão verde decorado com fitas e figura luminosa. Pintura e decoração linha deluxe.</t>
  </si>
  <si>
    <t>Placa "Boas Festas", produzida em fibra de vidro, com pintura automotiva, contorno de festão verde decorado com fitas e figura luminosa. Pintura e decoração linha deluxe.</t>
  </si>
  <si>
    <t>PL02C</t>
  </si>
  <si>
    <t>PL02D</t>
  </si>
  <si>
    <t>Placa "Oficina do Papai Noel", produzida em fibra de vidro, com pintura automotiva, contorno de festão verde decorado com fitas e figura luminosa.</t>
  </si>
  <si>
    <t>FG05C</t>
  </si>
  <si>
    <t>FG05DVD</t>
  </si>
  <si>
    <t>FG05DVM</t>
  </si>
  <si>
    <t>FG05SVD</t>
  </si>
  <si>
    <t>FG05SVM</t>
  </si>
  <si>
    <t>FG05SAZ</t>
  </si>
  <si>
    <t>Pacote de presente verde pequeno, produzido em fibra de vidro, com pintura automotiva linha deluxe.</t>
  </si>
  <si>
    <t>Pacote de presente vermelho pequeno, produzidos em fibra de vidro, com pintura automotiva linha deluxe.</t>
  </si>
  <si>
    <t>Pacote de presente verde pequeno, produzido em fibra de vidro, com pintura automotiva linha nevada.</t>
  </si>
  <si>
    <t>Pacote de presente vermelho pequeno, produzidos em fibra de vidro, com pintura automotiva linha nevada.</t>
  </si>
  <si>
    <t>Pacote de presente azul pequeno, produzidos em fibra de vidro, com pintura automotiva linha nevada.</t>
  </si>
  <si>
    <t>FG20D</t>
  </si>
  <si>
    <t>FG21D</t>
  </si>
  <si>
    <t>FG22D</t>
  </si>
  <si>
    <t>FG23D</t>
  </si>
  <si>
    <t>FG65D</t>
  </si>
  <si>
    <t>FG20S</t>
  </si>
  <si>
    <t>FG21S</t>
  </si>
  <si>
    <t>FG22S</t>
  </si>
  <si>
    <t>FG23S</t>
  </si>
  <si>
    <t>FG65S</t>
  </si>
  <si>
    <t>Pacote de presente quadrado baixo, produzido em fibra de vidro, com pintura automotiva linha nevada.</t>
  </si>
  <si>
    <t>Pacote de presente quadrado alto, produzido em fibra de vidro, com pintura automotiva linha nevada.</t>
  </si>
  <si>
    <t>Pacote de presente retangular, produzido em fibra de vidro, com pintura automotiva linha nevada.</t>
  </si>
  <si>
    <t>Pacote de presente quadrado médio, produzido em fibra de vidro, com pintura automotiva linha nevada.</t>
  </si>
  <si>
    <t>Pacote redondo, produzido em fibra de vidro, com pintura automotiva linha nevada.</t>
  </si>
  <si>
    <t>Pacote de presente quadrado baixo, produzido em fibra de vidro, com pintura automotiva linha deluxe.</t>
  </si>
  <si>
    <t>Pacote de presente quadrado alto, produzido em fibra de vidro, com pintura automotiva linha deluxe.</t>
  </si>
  <si>
    <t>Pacote de presente retangular, produzido em fibra de vidro, com pintura automotiva linha deluxe.</t>
  </si>
  <si>
    <t>Pacote de presente quadrado médio, produzido em fibra de vidro, com pintura automotiva linha deluxe.</t>
  </si>
  <si>
    <t>Pacote redondo, produzido em fibra de vidro, com pintura automotiva linha deluxe.</t>
  </si>
  <si>
    <t>FG78C</t>
  </si>
  <si>
    <t>FG78D</t>
  </si>
  <si>
    <t>FG99C</t>
  </si>
  <si>
    <t>FG99D</t>
  </si>
  <si>
    <t>FG99S</t>
  </si>
  <si>
    <t>Tambor P, produzido em fibra de vidro, com pintura automotiva linha deluxe.</t>
  </si>
  <si>
    <t>Tambor P, produzido em fibra de vidro, com pintura automotiva.</t>
  </si>
  <si>
    <t>Tambor P, produzido em fibra de vidro, com pintura automotiva linha nevada.</t>
  </si>
  <si>
    <t>FG103S</t>
  </si>
  <si>
    <t>FG102S</t>
  </si>
  <si>
    <t>FG103D</t>
  </si>
  <si>
    <t>FG102D</t>
  </si>
  <si>
    <t>FG102AD</t>
  </si>
  <si>
    <t>FG103AD</t>
  </si>
  <si>
    <t>Pacote de presente redondo, produzido em fibra de vidro, com pintura automotiva e aplicação de adesivos.</t>
  </si>
  <si>
    <t>Pacote de presente quadrado, produzido em fibra de vidro, com pintura automotiva e aplicação de adesivos.</t>
  </si>
  <si>
    <t>Pacote de presente redondo, produzido em fibra de vidro, com pintura automotiva linha deluxe.</t>
  </si>
  <si>
    <t>Pacote de presente quadrado, produzido em fibra de vidro, com pintura automotiva linha deluxe.</t>
  </si>
  <si>
    <t>Pacote de presente redondo, produzido em fibra de vidro, com pintura automotiva linha nevada.</t>
  </si>
  <si>
    <t>Pacote de presente quadrado, produzido em fibra de vidro, com pintura automotiva linha nevada.</t>
  </si>
  <si>
    <t>Pacote de presente redondo, produzido em fibra de vidro, com pintura automotiva.</t>
  </si>
  <si>
    <t>Pacote de presente quadrado, produzido em fibra de vidro, com pintura automotiva.</t>
  </si>
  <si>
    <t>FS41C</t>
  </si>
  <si>
    <t>FS41D</t>
  </si>
  <si>
    <t>FS38TC</t>
  </si>
  <si>
    <t>FS38TD</t>
  </si>
  <si>
    <t>FS60NC</t>
  </si>
  <si>
    <t>FS60ND</t>
  </si>
  <si>
    <t>FS60BC</t>
  </si>
  <si>
    <t>FS60BD</t>
  </si>
  <si>
    <t>FS17C</t>
  </si>
  <si>
    <t>FS17D</t>
  </si>
  <si>
    <t>FG105C</t>
  </si>
  <si>
    <t>FG105D</t>
  </si>
  <si>
    <t>Pacote de presente quadrado com decoração Candy. Produzido em fibra de vidro, com pintura automotiva</t>
  </si>
  <si>
    <t>Pacote de presente redondo com decoração Candy. Produzido em fibra de vidro, com pintura automotiva.</t>
  </si>
  <si>
    <t>Photoface Noel pedra, produzido em fibra de vidro, com pintura automotiva</t>
  </si>
  <si>
    <t>Photoface Boneco de Chumbo com Tambor, Produzido em fibra de vidro, com pintura automotiva</t>
  </si>
  <si>
    <t>Photoface Caixa de presente com Boneco de Neve, Produzido em fibra de vidro, com pintura automotiva</t>
  </si>
  <si>
    <t>Photoface Caixa de presente com Duende, Produzido em fibra de vidro, com pintura automotiva</t>
  </si>
  <si>
    <t>Photoface Bonecos de Neve, produzido em fibra de vidro, com pintura automotiva</t>
  </si>
  <si>
    <t>Pilaretes, produzido em fibra de vidro, com pintura automotiva</t>
  </si>
  <si>
    <t>Photoface Boneco de Chumbo com Tambor, Produzido em fibra de vidro, com pintura automotiva linha deluxe.</t>
  </si>
  <si>
    <t>Photoface Caixa de presente com Boneco de Neve, Produzido em fibra de vidro, com pintura automotiva linha deluxe.</t>
  </si>
  <si>
    <t>Photoface Noel pedra, produzido em fibra de vidro, com pintura automotiva linha deluxe.</t>
  </si>
  <si>
    <t>Photoface Caixa de presente com Duende, Produzido em fibra de vidro, com pintura automotiva linha deluxe.</t>
  </si>
  <si>
    <t>Photoface Bonecos de Neve, produzido em fibra de vidro, com pintura automotiva linha deluxe.</t>
  </si>
  <si>
    <t>Pilaretes, produzido em fibra de vidro, com pintura automotiva linha deluxe.</t>
  </si>
  <si>
    <t>FG106C</t>
  </si>
  <si>
    <t>FG106D</t>
  </si>
  <si>
    <t>FG106S</t>
  </si>
  <si>
    <t>Mini Jardim com Esquilo e Cogumelos, produzido em fibra de vidro, com pintura automotiva linha deluxe.</t>
  </si>
  <si>
    <t>Mini Jardim com Esquilo e Cogumelos, produzido em fibra de vidro, com pintura automotiva linha nevada.</t>
  </si>
  <si>
    <t>FG107C</t>
  </si>
  <si>
    <t>FG107D</t>
  </si>
  <si>
    <t xml:space="preserve">Cenário giratório com três personagens natalinos, produzido em fibra de vidro, com movimento giratório, com pintura automotiva linha deluxe. </t>
  </si>
  <si>
    <t>FG108C</t>
  </si>
  <si>
    <t>FG108D</t>
  </si>
  <si>
    <t>FG109C</t>
  </si>
  <si>
    <t>FG109D</t>
  </si>
  <si>
    <t>FG110C</t>
  </si>
  <si>
    <t>FG110D</t>
  </si>
  <si>
    <t>FG111C</t>
  </si>
  <si>
    <t>FG111D</t>
  </si>
  <si>
    <t>FG111S</t>
  </si>
  <si>
    <t>FG112C</t>
  </si>
  <si>
    <t>FG112D</t>
  </si>
  <si>
    <t>FG112S</t>
  </si>
  <si>
    <t>FG113C</t>
  </si>
  <si>
    <t>FG113D</t>
  </si>
  <si>
    <t>FG113S</t>
  </si>
  <si>
    <t>FG115C</t>
  </si>
  <si>
    <t>FG115D</t>
  </si>
  <si>
    <t>FG115S</t>
  </si>
  <si>
    <t>FG116D</t>
  </si>
  <si>
    <t>FG116S</t>
  </si>
  <si>
    <t>Noel com  corneta produzido em fibra de vidro, com pintura automotiva linha deluxe.</t>
  </si>
  <si>
    <t>Rena violinista, produzido em fibra de vidro, com pintura automotiva linha deluxe.</t>
  </si>
  <si>
    <t>Rena Harpista, produzido em fibra de vidro, com pintura automotiva linha deluxe.</t>
  </si>
  <si>
    <t>Tambor giratório, tamanho GG , produzido em fibra de vidro, com pintura automotiva linha deluxe.</t>
  </si>
  <si>
    <t>Pinheiro, produzido em fibra de vidro, com pintura automotiva linha deluxe.</t>
  </si>
  <si>
    <t>Tambor com urso, produzido em fibra de vidro, com pintura automotiva linha deluxe.</t>
  </si>
  <si>
    <t>Gangorra natalina com movimento, produzida em fibra de vidro. Acompanha Noel sentado, Renas, duende e pacotes de presentes, com pintura automotiva linha deluxe.</t>
  </si>
  <si>
    <t>Gangorra produzida em fibra de vidro, com pintura automotiva linha deluxe.</t>
  </si>
  <si>
    <t>Gangorra produzida em fibra de vidro, com pintura automotiva.</t>
  </si>
  <si>
    <t>Tambor com urso, produzido em fibra de vidro, com pintura automotiva.</t>
  </si>
  <si>
    <t>Pinheiro, produzido em fibra de vidro, com pintura automotiva.</t>
  </si>
  <si>
    <t>Tambor giratório, tamanho GG , produzido em fibra de vidro, com pintura automotiva.</t>
  </si>
  <si>
    <t>Rena Harpista, produzido em fibra de vidro, com pintura automotiva.</t>
  </si>
  <si>
    <t>Rena violinista, produzido em fibra de vidro, com pintura automotiva.</t>
  </si>
  <si>
    <t>Noel com  corneta produzido em fibra de vidro, com pintura automotiva.</t>
  </si>
  <si>
    <t>Tambor giratório, tamanho GG , produzido em fibra de vidro, com pintura automotiva linha nevada.</t>
  </si>
  <si>
    <t>Pinheiro, produzido em fibra de vidro, com pintura automotiva linha nevada.</t>
  </si>
  <si>
    <t>Tambor com urso, produzido em fibra de vidro com pintura automotiva linha nevada.</t>
  </si>
  <si>
    <t>Gangorra natalina com movimento, produzida em fibra de vidro. Acompanha Noel sentado, Renas, duende e pacotes de presentes, com pintura automotiva linha nevada.</t>
  </si>
  <si>
    <t>Gangorra produzida em fibra de vidro, com pintura automotiva linha nevada.</t>
  </si>
  <si>
    <t>FG117C</t>
  </si>
  <si>
    <t>FG117D</t>
  </si>
  <si>
    <t>FG118C</t>
  </si>
  <si>
    <t>FG118D</t>
  </si>
  <si>
    <t>FG119C</t>
  </si>
  <si>
    <t>FG119D</t>
  </si>
  <si>
    <t>Noel sentado, produzido em fibra de vidro, com pintura automotiva linha deluxe.</t>
  </si>
  <si>
    <t>Rena em pé, produzida em fibra de vidro, com pintura automotiva linha deluxe.</t>
  </si>
  <si>
    <t>Rena sentada, produzida em fibra de vidro, com pintura automotiva linha deluxe.</t>
  </si>
  <si>
    <t>FG120C</t>
  </si>
  <si>
    <t>FG120D</t>
  </si>
  <si>
    <t>FG120S</t>
  </si>
  <si>
    <t>FG121C</t>
  </si>
  <si>
    <t>FG121D</t>
  </si>
  <si>
    <t>FG121S</t>
  </si>
  <si>
    <t>FG122C</t>
  </si>
  <si>
    <t>FG122S</t>
  </si>
  <si>
    <t>FG123C</t>
  </si>
  <si>
    <t>FG123D</t>
  </si>
  <si>
    <t>FG123S</t>
  </si>
  <si>
    <t>FG124D</t>
  </si>
  <si>
    <t>FG124S</t>
  </si>
  <si>
    <t>Noel sentado, produzido em fibra de vidro, com pintura automotiva</t>
  </si>
  <si>
    <t>Rena em pé, produzida em fibra de vidro, com pintura automotiva</t>
  </si>
  <si>
    <t>Rena sentada, produzida em fibra de vidro, com pintura automotiva</t>
  </si>
  <si>
    <t>Dupla de pacotes de presentes, produzidos em fibra de vidro, com pintura automotiva</t>
  </si>
  <si>
    <t>Pacote de presente, produzido em fibra de vidro, com pintura automotiva</t>
  </si>
  <si>
    <t>Trio de pacotes de presentes, produzidos em fibra de vidro, com pintura automotiva</t>
  </si>
  <si>
    <t>Dupla de pacotes de presentes, produzidos em fibra de vidro, com pintura automotiva linha deluxe.</t>
  </si>
  <si>
    <t>Pacote de presente, produzido em fibra de vidro, com pintura automotiva linha deluxe.</t>
  </si>
  <si>
    <t>FG122D</t>
  </si>
  <si>
    <t>Trio de pacotes de presentes, produzidos em fibra de vidro, com pintura automotiva linha deluxe.</t>
  </si>
  <si>
    <t>Dupla de pacotes de presentes, produzidos em fibra de vidro, com pintura automotiva linha nevada.</t>
  </si>
  <si>
    <t>Pacote de presente, produzido em fibra de vidro, com pintura automotiva linha nevada.</t>
  </si>
  <si>
    <t>Trio de pacotes de presentes, produzidos em fibra de vidro, com pintura automotiva linha nevada.</t>
  </si>
  <si>
    <t>FG125C</t>
  </si>
  <si>
    <t>FG125D</t>
  </si>
  <si>
    <t>FG127C</t>
  </si>
  <si>
    <t>FG127D</t>
  </si>
  <si>
    <t>FG127S</t>
  </si>
  <si>
    <t>FG128C</t>
  </si>
  <si>
    <t>FG128D</t>
  </si>
  <si>
    <t>FG128S</t>
  </si>
  <si>
    <t>FG129C</t>
  </si>
  <si>
    <t>FG129D</t>
  </si>
  <si>
    <t>FG129S</t>
  </si>
  <si>
    <t>FG130C</t>
  </si>
  <si>
    <t>FG130D</t>
  </si>
  <si>
    <t>FG130S</t>
  </si>
  <si>
    <t>FG131D</t>
  </si>
  <si>
    <t>FG131S</t>
  </si>
  <si>
    <t>FG132D</t>
  </si>
  <si>
    <t>FG132S</t>
  </si>
  <si>
    <t>FG133D</t>
  </si>
  <si>
    <t>FG133CRC</t>
  </si>
  <si>
    <t>FG133CRD</t>
  </si>
  <si>
    <t>FG134DVD</t>
  </si>
  <si>
    <t>FG134DVM</t>
  </si>
  <si>
    <t>FG134SVM</t>
  </si>
  <si>
    <t>FG134SVD</t>
  </si>
  <si>
    <t>FG134CRS</t>
  </si>
  <si>
    <t>FG134CAZ</t>
  </si>
  <si>
    <t>Mamãe Noel, produzida em fibra de vidro, com pintura automotiva linha deluxe.</t>
  </si>
  <si>
    <t>Pirulito giratório  com 4 bolas coloridas e tambor, produzido em fibra de vidro, com pintura automotiva linha deluxe.</t>
  </si>
  <si>
    <t>Tambor giratório, tamanho P , produzido em fibra de vidro, com pintura automotiva linha deluxe.</t>
  </si>
  <si>
    <t>Mini Trenó, produzido em fibra de vidro, com pintura automotiva linha deluxe.</t>
  </si>
  <si>
    <t>Escorregador, produzido em fibra de vidro e estrutura metálica, com pintura automotiva linha deluxe.</t>
  </si>
  <si>
    <t>Ho Ho Ho, letreiro produzido em fibra de vidro, com pintura automotiva linha deluxe.</t>
  </si>
  <si>
    <t>Gira Gira,  produzido em fibra de vidro e estrutura metálica, com pintura automotiva linha deluxe.</t>
  </si>
  <si>
    <t>Balanço com três bancos em formato de bola,  produzido em fibra de vidro e estrutura metálica, com pintura automotiva linha deluxe.</t>
  </si>
  <si>
    <t>Balanço com três bancos em formato de bola e um suporte especial para cadeira de rodas,  produzido em fibra de vidro e estrutura metálica, com pintura automotiva linha deluxe.</t>
  </si>
  <si>
    <t>Banco Bola cor verde, produzido em fibra de vidro, com pintura automotiva linha deluxe.</t>
  </si>
  <si>
    <t>Banco Bola cor vermelha, produzido em fibra de vidro, com pintura automotiva linha deluxe.</t>
  </si>
  <si>
    <t>Pirulito giratório  com 4 bolas coloridas e tambor, produzido em fibra de vidro, com pintura automotiva linha nevada.</t>
  </si>
  <si>
    <t>Tambor giratório, tamanho P , produzido em fibra de vidro, com pintura automotiva linha nevada.</t>
  </si>
  <si>
    <t>Mini Trenó, produzido em fibra de vidro, com pintura automotiva linha nevada.</t>
  </si>
  <si>
    <t>Escorregador, produzido em fibra de vidro e estrutura metálica, com pintura automotiva linha nevada.</t>
  </si>
  <si>
    <t>Ho Ho Ho, letreiro produzido em fibra de vidro, com pintura automotiva linha nevada.</t>
  </si>
  <si>
    <t>Gira Gira,  produzido em fibra de vidro e estrutura metálica, com pintura automotiva linha nevada.</t>
  </si>
  <si>
    <t>Banco Bola cor verde, produzido em fibra de vidro, com pintura automotiva linha nevada.</t>
  </si>
  <si>
    <t>Banco Bola cor vermelha, produzido em fibra de vidro, com pintura automotiva linha nevada.</t>
  </si>
  <si>
    <t>Banco Bola cor verde, produzido em fibra de vidro, com pintura automotiva.</t>
  </si>
  <si>
    <t>Banco Bola cor vermelho, produzido em fibra de vidro, com pintura automotiva.</t>
  </si>
  <si>
    <t>Banco Bola cor azul, produzido em fibra de vidro, com pintura automotiva.</t>
  </si>
  <si>
    <t>Banco Bola cor amarelo, produzido em fibra de vidro, com pintura automotiva.</t>
  </si>
  <si>
    <t>Balanço com três bancos em formato de bola,  produzido em fibra de vidro e estrutura metálica, com pintura automotiva.</t>
  </si>
  <si>
    <t>Gira Gira,  produzido em fibra de vidro e estrutura metálica, com pintura automotiva.</t>
  </si>
  <si>
    <t>Ho Ho Ho, letreiro produzido em fibra de vidro, com pintura automotiva.</t>
  </si>
  <si>
    <t>Escorregador, produzido em fibra de vidro e estrutura metálica, com pintura automotiva.</t>
  </si>
  <si>
    <t>Mini Trenó, produzido em fibra de vidro, com pintura automotiva.</t>
  </si>
  <si>
    <t>Tambor giratório, tamanho P , produzido em fibra de vidro, com pintura automotiva.</t>
  </si>
  <si>
    <t>Mamãe Noel, produzida em fibra de vidro, com pintura automotiva.</t>
  </si>
  <si>
    <t>FG133CCR</t>
  </si>
  <si>
    <t>FG135C</t>
  </si>
  <si>
    <t>FG135D</t>
  </si>
  <si>
    <t>FG135S</t>
  </si>
  <si>
    <t>FG136C</t>
  </si>
  <si>
    <t>FG136D</t>
  </si>
  <si>
    <t>FG139C</t>
  </si>
  <si>
    <t>FG139D</t>
  </si>
  <si>
    <t>FG139S</t>
  </si>
  <si>
    <t>FG141GD</t>
  </si>
  <si>
    <t>FG141GS</t>
  </si>
  <si>
    <t>FG142C</t>
  </si>
  <si>
    <t>FG142D</t>
  </si>
  <si>
    <t>FG142S</t>
  </si>
  <si>
    <t>Tambor giratório, tamanho M , produzido em fibra de vidro, com pintura automotiva.</t>
  </si>
  <si>
    <t>Pirulito giratório com 5 bolas coloridas e tambor, produzido em fibra de vidro, com pintura automotiva.</t>
  </si>
  <si>
    <t>Tambor M, produzido em fibra de vidro, com pintura automotiva.</t>
  </si>
  <si>
    <t>Árvore escorregador produzida em fibra de vidro, com pintura automotiva.</t>
  </si>
  <si>
    <t>Carrossel com renas e árvore natalina  produzido em fibra de vidro, com pintura automotiva.</t>
  </si>
  <si>
    <t>Tambor giratório, tamanho M , produzido em fibra de vidro, com pintura automotiva linha deluxe.</t>
  </si>
  <si>
    <t>Pirulito giratório com 5 bolas coloridas e tambor, produzido em fibra de vidro, com pintura automotiva linha deluxe.</t>
  </si>
  <si>
    <t>Tambor M, produzido em fibra de vidro, com pintura automotiva linha deluxe.</t>
  </si>
  <si>
    <t>Árvore escorregador produzida em fibra de vidro, com pintura automotiva linha deluxe.</t>
  </si>
  <si>
    <t>Caixa de correio produzida em fibra de vidro, com pintura automotiva linha deluxe.</t>
  </si>
  <si>
    <t>Tambor M, produzido em fibra de vidro, com pintura automotiva linha nevada.</t>
  </si>
  <si>
    <t>Árvore escorregador produzida em fibra de vidro, com pintura automotiva linha nevada.</t>
  </si>
  <si>
    <t>Caixa de correio produzida em fibra de vidro, com pintura automotiva linha nevada.</t>
  </si>
  <si>
    <t>FG150ADPP</t>
  </si>
  <si>
    <t>FG150ADP</t>
  </si>
  <si>
    <t>FG150ADM</t>
  </si>
  <si>
    <t>FG150ADG</t>
  </si>
  <si>
    <t>FG150ADGG</t>
  </si>
  <si>
    <t>FG150ADEG</t>
  </si>
  <si>
    <t>FG150CPP</t>
  </si>
  <si>
    <t>FG150CP</t>
  </si>
  <si>
    <t>FG150CM</t>
  </si>
  <si>
    <t>FG150CG</t>
  </si>
  <si>
    <t>FG150CGG</t>
  </si>
  <si>
    <t>FG150CEG</t>
  </si>
  <si>
    <t>FG150DPP</t>
  </si>
  <si>
    <t>FG150DP</t>
  </si>
  <si>
    <t>FG150DM</t>
  </si>
  <si>
    <t>FG150DG</t>
  </si>
  <si>
    <t>FG150DGG</t>
  </si>
  <si>
    <t>FG150DEG</t>
  </si>
  <si>
    <t>FG150GLPP</t>
  </si>
  <si>
    <t>FG150GLP</t>
  </si>
  <si>
    <t>FG150GLM</t>
  </si>
  <si>
    <t>FG150GLG</t>
  </si>
  <si>
    <t>FG150GLGG</t>
  </si>
  <si>
    <t>FG150GLEG</t>
  </si>
  <si>
    <t>Pirâmide com 0,90m de altura, formada por bolas natalinas de 0,30m adesivadas, produzidas em fibra de vidro. Cores diversas, com pintura automotiva.</t>
  </si>
  <si>
    <t>Pirâmide com 1,5m de altura, formada por bolas natalinas de 0,50m adesivadas, produzidas em fibra de vidro. Cores diversas, com pintura automotiva.</t>
  </si>
  <si>
    <t>Pirâmide com 2,10m de altura, formada por bolas natalinas de 0,70m adesivadas, produzidas em fibra de vidro. Cores diversas, com pintura automotiva.</t>
  </si>
  <si>
    <t>Pirâmide com 2,7m de altura, formada por bolas natalinas de 0,90m adesivadas, produzidas em fibra de vidro. Cores diversas, com pintura automotiva.</t>
  </si>
  <si>
    <t>Pirâmide com 3,60m de altura, formada por bolas natalinas de 1,20m adesivadas, produzidas em fibra de vidro. Cores diversas, com pintura automotiva.</t>
  </si>
  <si>
    <t>Pirâmide com 4,5m de altura, formada por bolas natalinas de 1,50m adesivadas, produzidas em fibra de vidro. Cores diversas, com pintura automotiva.</t>
  </si>
  <si>
    <t>Pirâmide com 0,90m de altura, formada por bolas natalinas de 0,30m adesivadas, produzidas em fibra de vidro , com pintura automotiva linha deluxe.</t>
  </si>
  <si>
    <t>Pirâmide com 1,5m de altura, formada por bolas natalinas de 0,50m adesivadas, produzidas em fibra de vidro, com pintura automotiva linha deluxe.</t>
  </si>
  <si>
    <t>Pirâmide com 2,10m de altura, formada por bolas natalinas de 0,70m adesivadas, produzidas em fibra de vidro, com pintura automotiva linha deluxe.</t>
  </si>
  <si>
    <t>Pirâmide com 2,7m de altura, formada por bolas natalinas de 0,90m adesivadas, produzidas em fibra de vidro, com pintura automotiva linha deluxe.</t>
  </si>
  <si>
    <t>Pirâmide com 3,60m de altura, formada por bolas natalinas de 1,20m adesivadas, produzidas em fibra de vidro, com pintura automotiva linha deluxe.</t>
  </si>
  <si>
    <t>Pirâmide com 4,5m de altura, formada por bolas natalinas de 1,50m adesivadas, produzidas em fibra de vidro, com pintura automotiva linha deluxe.</t>
  </si>
  <si>
    <t>FG150SPP</t>
  </si>
  <si>
    <t>FG150SP</t>
  </si>
  <si>
    <t>FG150SM</t>
  </si>
  <si>
    <t>FG150SG</t>
  </si>
  <si>
    <t>FG150SGG</t>
  </si>
  <si>
    <t>FG150SEG</t>
  </si>
  <si>
    <t>Pirâmide com 4,5m de altura, formada por bolas natalinas de 1,50m, produzidas em fibra de vidro, com pintura automotiva rosa linha  nevada.</t>
  </si>
  <si>
    <t>Pirâmide com 3,60m de altura, formada por bolas natalinas de 1,20m, produzidas em fibra de vidro, com pintura automotiva rosa linha  nevada.</t>
  </si>
  <si>
    <t>Pirâmide com 2,7m de altura, formada por bolas natalinas de 0,90m, produzidas em fibra de vidro, com pintura automotiva rosa linha  nevada.</t>
  </si>
  <si>
    <t>Pirâmide com 2,10m de altura, formada por bolas natalinas de 0,70m, produzidas em fibra de vidro, com pintura automotiva rosa linha  nevada.</t>
  </si>
  <si>
    <t>Pirâmide com 1,5m de altura, formada por bolas natalinas de 0,50m, produzidas em fibra de vidro, com pintura automotiva rosa linha  nevada.</t>
  </si>
  <si>
    <t>Pirâmide com 0,90m de altura, formada por bolas natalinas de 0,30m, produzidas em fibra de vidro,  com pintura automotiva rosa linha  nevada.</t>
  </si>
  <si>
    <t>FG152PP</t>
  </si>
  <si>
    <t>FG152P</t>
  </si>
  <si>
    <t>FG152G</t>
  </si>
  <si>
    <t>FG152GG</t>
  </si>
  <si>
    <t>FG152EG</t>
  </si>
  <si>
    <t>FG126PPDVD</t>
  </si>
  <si>
    <t>FG126PPDVM</t>
  </si>
  <si>
    <t>FG126PDVD</t>
  </si>
  <si>
    <t>FG126MDVD</t>
  </si>
  <si>
    <t>FG126MDVM</t>
  </si>
  <si>
    <t>FG126GDVD</t>
  </si>
  <si>
    <t>FG126GDVM</t>
  </si>
  <si>
    <t>FG126GGDVD</t>
  </si>
  <si>
    <t>FG126GGDVM</t>
  </si>
  <si>
    <t>FG126EGDVD</t>
  </si>
  <si>
    <t>FG126EGDVM</t>
  </si>
  <si>
    <t>FG126PDVM</t>
  </si>
  <si>
    <t>Fractal produzido em estrutura metálica e mangueira luminosa</t>
  </si>
  <si>
    <t>Fractal produzido em estrutura metálica e mangueira luminosa. Aplicação de mangueiras de LED com movimentos e Strobos</t>
  </si>
  <si>
    <t>Fractal produzido em estrutura metálica e mangueira luminosa.  Aplicação de mangueiras de LED com movimentos</t>
  </si>
  <si>
    <t>Fractal produzido em estrutura metálica e mangueira luminosa. Aplicação de Strobos</t>
  </si>
  <si>
    <t>Fractal produzidos em estrutura metálica e mangueira de LED</t>
  </si>
  <si>
    <t>Fractal produzido em estrutura metálica e mangueira de LED</t>
  </si>
  <si>
    <t>Fractal produzido em estrutura metálica e mangueira luminosa.  Preenchimento da figura com lâmpadas de LED.</t>
  </si>
  <si>
    <t>Fractal produzido em estrutura metálica e mangueira luminosa.  Preenchimento da figura com lâmpadas de LED. Aplicação de Strobos</t>
  </si>
  <si>
    <t>Galhos secos com bolas, produzido em estrutura metálica com pintura branca, mangueira luminosa incandescente e lâmpadas de LED branca fio branco.</t>
  </si>
  <si>
    <t>Galhos secos com bolas, produzido em estrutura metálica com pintura branca, mangueira luminosa incandescente e lâmpadas de LED branca fio branco. Aplicação de strobos.</t>
  </si>
  <si>
    <t>Galhos secos com bolas, produzido em estrutura metálica com pintura branca, mangueira luminosa incandescente e lâmpadas de LED branca fio branco. Preenchimento com lâmpadas de LED.</t>
  </si>
  <si>
    <t>Galhos secos com bolas, produzido em estrutura metálica com pintura branca, mangueira luminosa incandescente e lâmpadas de LED branca fio branco. Preenchimento com lâmpadas de LED. Aplicação de Strobos</t>
  </si>
  <si>
    <t>Galhos secos com sino, produzido em estrutura metálica com pintura branca, mangueira luminosa incandescente e lâmpadas de LED branca fio branco.</t>
  </si>
  <si>
    <t>Galhos secos com sino, produzido em estrutura metálica com pintura branca, mangueira luminosa incandescente e lâmpadas de LED branca fio branco. Aplicação de mangueiras de LED com movimentos e strobos.</t>
  </si>
  <si>
    <t>Galhos secos com sino, produzido em estrutura metálica com pintura branca, mangueira luminosa incandescente e lâmpadas de LED branca fio branco. Aplicação de mangueiras de LED com movimentos</t>
  </si>
  <si>
    <t>Galhos secos com sino, produzido em estrutura metálica com pintura branca, mangueira luminosa incandescente e lâmpadas de LED branca fio branco. Aplicação de strobos</t>
  </si>
  <si>
    <t>Galhos secos com sino, produzido em estrutura metálica com pintura branca, mangueira luminosa incandescente e lâmpadas de LED branca fio branco. Preenchimento com lâmpadas de LED.</t>
  </si>
  <si>
    <t>Galhos secos com sino, produzido em estrutura metálica com pintura branca, mangueira luminosa incandescente e lâmpadas de LED branca fio branco. Preenchimento com lâmpadas de LED. Aplicação de Strobos</t>
  </si>
  <si>
    <t>Fractal produzido em estrutura metálica com pintura branca e lâmpadas de LED branca fio branco.</t>
  </si>
  <si>
    <t>Fractal produzido em estrutura metálica com pintura branca e lâmpadas de LED branca fio branco. Aplicação de strobos.</t>
  </si>
  <si>
    <t>Chuva de estrelas com arabescos produzidas em estrutura metálica e mangueira luminosa. Aplicação de mangueiras de LED com movimentos e Strobos</t>
  </si>
  <si>
    <t>Chuva de estrelas com arabescos produzidas em estrutura metálica e mangueira luminosa. Aplicação de mangueiras de LED com movimentos</t>
  </si>
  <si>
    <t>Chuva de estrelas com arabescos produzidas em estrutura metálica e mangueira luminosa. Aplicação de Strobos</t>
  </si>
  <si>
    <t>Palmeira de estrelas produzida em estrutura metálica e mangueira luminosa. Aplicação de mangueiras de LED com movimentos e Strobos</t>
  </si>
  <si>
    <t>Palmeira de estrelas produzida em estrutura metálica e mangueira luminosa. Aplicação de mangueiras de LED com movimentos</t>
  </si>
  <si>
    <t>Palmeira de estrelas produzida em estrutura metálica e mangueira luminosa. Aplicação de Strobos</t>
  </si>
  <si>
    <t>Arco luminoso com meio asterisco e arabescos, produzido em estrutura metálica e mangueira luminosa.</t>
  </si>
  <si>
    <t>Fractal produzido em estrutura metálica e mangueira luminosa. Aplicação de mangueiras de LED com movimentos</t>
  </si>
  <si>
    <t>Fractal  produzido em estrutura metálica e mangueira de LED</t>
  </si>
  <si>
    <t>Fractal duplo produzidos em estrutura metálica e mangueira luminosa</t>
  </si>
  <si>
    <t>Fractal duplo produzidos em estrutura metálica e mangueira luminosa. Aplicação de mangueiras de LED com movimentos e Strobos</t>
  </si>
  <si>
    <t>Fractal duplo produzidos em estrutura metálica e mangueira luminosa. Aplicação de mangueiras de LED com movimentos</t>
  </si>
  <si>
    <t>Fractal duplo produzidos em estrutura metálica e mangueira luminosa. Aplicação de Strobos</t>
  </si>
  <si>
    <t>Fractal  duplo produzidos em estrutura metálica e mangueira de LED</t>
  </si>
  <si>
    <t>Fractal duplo produzidos em estrutura metálica e mangueira luminosa. Preenchimento da figura com lâmpadas de LED.</t>
  </si>
  <si>
    <t>Fractal duplo produzidos em estrutura metálica e mangueira luminosa. Preenchimento da figura com lâmpadas de LED.  Aplicação de Strobos</t>
  </si>
  <si>
    <t>Guirlanda produzida em estrutura metálica, mangueira luminosa incandescente, mangueira de LED com movimento e aplicação de strobo</t>
  </si>
  <si>
    <t>Presente produzido  em estrutura metálica, mangueira luminosa incandescente, mangueira de LED com movimento e aplicação de strobo</t>
  </si>
  <si>
    <t>Bola com folhas produzida em estrutura metálica, mangueira luminosa incandescente, mangueira de LED com movimento e aplicação de strobo</t>
  </si>
  <si>
    <t>Bola com folhas produzida em estrutura metálica, mangueira luminosa incandescente e mangueira de LED com movimento</t>
  </si>
  <si>
    <t>Bola com folhas produzida em estrutura metálica, mangueira luminosa incandescente e aplicação de strobo</t>
  </si>
  <si>
    <t>Bola com folhas e arabescos produzida em estrutura metálica, mangueira luminosa incandescente, mangueira de LED com movimento e aplicação de strobo</t>
  </si>
  <si>
    <t>árvore luminosa com estrelas e preenchimento de conjunto de LED</t>
  </si>
  <si>
    <t>Fractal produzidas em estrutura metálica e mangueira de LED</t>
  </si>
  <si>
    <t>Chafariz de luz, prod. em estrutura metálica, mangueira luminosa incandescente, magn. LED snowfall e cascata de micro lâmpadas</t>
  </si>
  <si>
    <t>Chafariz de luz, prod. em estrutura metálica, mangueira de LED, magn. LED snowfall e cascata de LED</t>
  </si>
  <si>
    <t>Árvore de guirlandas, produzida em est. met., festão e conj. de mini lâmpadas</t>
  </si>
  <si>
    <t>loc. 75%</t>
  </si>
  <si>
    <t>loc. 50%</t>
  </si>
  <si>
    <t>Passarinheiro, produzido em fibra de vidro o com pintura automotiva e cores Candy</t>
  </si>
  <si>
    <t>Trenó, produzido em fibra de vidro pintura automotiva.</t>
  </si>
  <si>
    <t>Trenó com abertura lateral, produzido em fibra de vidro pintura automotiva.</t>
  </si>
  <si>
    <t>Rena, produzida em fibra de vidro pintura automotiva.</t>
  </si>
  <si>
    <t>Noel foto (banco Noel), produzido em fibra de vidro e pintura automotiva.</t>
  </si>
  <si>
    <t>Noel foto (banco Noel), produzido em fibra de vidro, com pintura automotiva e cores Candy.</t>
  </si>
  <si>
    <t>Noel foto (banco Noel), produzido em fibra de vidro, com pintura automotiva e cores deluxe.</t>
  </si>
  <si>
    <t>Noel foto (banco Noel), produzido em fibra de vidro, com pintura automotiva com detalhes em forma de cobertura de neve</t>
  </si>
  <si>
    <t>Locomotiva Candy, pintura colorida com predominância das cores rosa, verde e dourado com decoração em forma de cobertura de chocolate, com confete por toda locomotiva.</t>
  </si>
  <si>
    <t>Vagão Candy aberto (usado normalmente para integrar à locomotiva Candy), não acompanha decorações. Tridimensional, pintura nas cores rosa e dourado com decoração em forma de cobertura de chocolate, com confete por todo vagão.</t>
  </si>
  <si>
    <t>Laço, produzido em fibra de vidro e pintura automotiva linha Candy.</t>
  </si>
  <si>
    <t>Estrela, produzida em fibra de vidro e pintura automotiva linha Candy.</t>
  </si>
  <si>
    <t>Bule casa, produzido em fibra de vidro, com pintura automotiva linha Candy.</t>
  </si>
  <si>
    <t>Torre, produzida em fibra de vidro, com pintura automotiva linha Candy.</t>
  </si>
  <si>
    <t>"Casa do Papai Noel", prod. em fibra de vidro, com pintura automotiva na cor amarela,</t>
  </si>
  <si>
    <t>"Casa do Papai Noel", prod. em fibra de vidro, com pintura automotiva na cor azul,</t>
  </si>
  <si>
    <t>"Casa do Papai Noel", prod. em fibra de vidro, com pintura automotiva na cor verde,</t>
  </si>
  <si>
    <t>"Casa do Papai Noel", prod. em fibra de vidro, com pintura automotiva na cor vermelha,</t>
  </si>
  <si>
    <t>"Casa do Papai Noel", prod. em fibra de vidro, com pintura automotiva linha deluxe.</t>
  </si>
  <si>
    <t>"Casa do Papai Noel", prod. em fibra de vidro, com pintura automotiva linha nevada.</t>
  </si>
  <si>
    <t>Pinheiro Natalino verde, com bolas e estrelas, produzido em fibra de vidro, com pintura automotiva linha Candy.</t>
  </si>
  <si>
    <t>Bengala, produzida em fibra de vidro, com pintura automotiva linha Candy.</t>
  </si>
  <si>
    <t>Placa decorativa lisa (mensagens adesivadas conforme projeto), produzida em fibra de vidro, com pintura automotiva, contorno de festão verde decorado com fitas e figura luminosa. Pintura e decoração linha Candy.</t>
  </si>
  <si>
    <t>Placa "Feliz Natal", produzida em fibra de vidro, com pintura automotiva, contorno de festão verde decorado com fitas e figura luminosa. Pintura e decoração linha Candy.</t>
  </si>
  <si>
    <t>Placa "Oficina do Papai Noel", produzida em fibra de vidro, com pintura automotiva, contorno de festão verde decorado com fitas e figura luminosa. Pintura e decoração linha Candy.</t>
  </si>
  <si>
    <t>Placa "Casa do Papai Noel", produzida em fibra de vidro, com pintura automotiva, contorno de festão verde decorado com fitas e figura luminosa. Pintura e decoração linha Candy.</t>
  </si>
  <si>
    <t>Placa "Jardim Encantado", produzida em fibra de vidro, com pintura automotiva, contorno de festão verde decorado com fitas e figura luminosa. Pintura e decoração linha Candy.</t>
  </si>
  <si>
    <t>Placa "Reino dos Doces", produzida em fibra de vidro, com pintura automotiva, contorno de festão verde decorado com fitas e figura luminosa. Pintura e decoração linha Candy.</t>
  </si>
  <si>
    <t>Placa "Cidade das Crianças", produzida em fibra de vidro, com pintura automotiva, contorno de festão verde decorado com fitas e figura luminosa. Pintura e decoração linha Candy.</t>
  </si>
  <si>
    <t>Placa "Boas Festas", produzida em fibra de vidro, com pintura automotiva, contorno de festão verde decorado com fitas e figura luminosa. Pintura e decoração linha Candy.</t>
  </si>
  <si>
    <t>Pacote de presente azul pequeno, produzidos em fibra de vidro, com pintura automotiva linha Candy.</t>
  </si>
  <si>
    <t>Saco de presente, prod. em fibra de vidro, com pintura automotiva.</t>
  </si>
  <si>
    <t>Saco de presente, prod. em fibra de vidro, com pintura automotiva linha Candy.</t>
  </si>
  <si>
    <t>Saco de presente, prod. em fibra de vidro, com pintura automotiva linha deluxe.</t>
  </si>
  <si>
    <t>Tambor P, produzido em fibra de vidro, com pintura automotiva linha Candy.</t>
  </si>
  <si>
    <t>Photoface Noel pedra, produzido em fibra de vidro, com pintura automotiva linha Candy.</t>
  </si>
  <si>
    <t>Photoface Boneco de Chumbo com Tambor, Produzido em fibra de vidro, com pintura automotiva linha Candy.</t>
  </si>
  <si>
    <t>Photoface Caixa de presente com Boneco de Neve, Produzido em fibra de vidro, com pintura automotiva linha Candy.</t>
  </si>
  <si>
    <t>Photoface Caixa de presente com Duende, Produzido em fibra de vidro, com pintura automotiva linha Candy.</t>
  </si>
  <si>
    <t>Photoface Bonecos de Neve, produzido em fibra de vidro, com pintura automotiva linha Candy.</t>
  </si>
  <si>
    <t>Pilaretes, produzido em fibra de vidro, com pintura automotiva linha Candy.</t>
  </si>
  <si>
    <t>Mini Jardim com Esquilo e Cogumelos, produzido em fibra de vidro, com pintura automotiva linha Candy.</t>
  </si>
  <si>
    <t>Cenário giratório com três personagens natalinos, produzido em fibra de vidro, com movimento giratório, com pintura automotiva linha Candy.</t>
  </si>
  <si>
    <t>Noel com  corneta produzido em fibra de vidro, com pintura automotiva linha Candy.</t>
  </si>
  <si>
    <t>Rena violinista, produzido em fibra de vidro, com pintura automotiva linha Candy.</t>
  </si>
  <si>
    <t>Rena Harpista, produzido em fibra de vidro, com pintura automotiva linha Candy.</t>
  </si>
  <si>
    <t>Tambor giratório, tamanho GG , produzido em fibra de vidro, com pintura automotiva linha Candy.</t>
  </si>
  <si>
    <t>Pinheiro, produzido em fibra de vidro, com pintura automotiva linha Candy.</t>
  </si>
  <si>
    <t>Tambor com urso, produzido em fibra de vidro, com pintura automotiva linha Candy.</t>
  </si>
  <si>
    <t>Gangorra natalina com movimento, produzida em fibra de vidro. Acompanha Noel sentado, Renas, duende e pacotes de presentes, com pintura automotiva linha Candy.</t>
  </si>
  <si>
    <t>Gangorra produzida em fibra de vidro, com decoração Candy, com pintura automotiva.</t>
  </si>
  <si>
    <t>Noel sentado, produzido em fibra de vidro, com pintura automotiva linha Candy.</t>
  </si>
  <si>
    <t>Rena em pé, produzida em fibra de vidro, com pintura automotiva linha Candy.</t>
  </si>
  <si>
    <t>Rena sentada, produzida em fibra de vidro, com pintura automotiva linha Candy.</t>
  </si>
  <si>
    <t>Dupla de pacotes de presentes, produzidos em fibra de vidro, com pintura automotiva linha Candy.</t>
  </si>
  <si>
    <t>Pacote de presente, produzido em fibra de vidro, com pintura automotiva linha Candy.</t>
  </si>
  <si>
    <t>Trio de pacotes de presentes, produzidos em fibra de vidro, com pintura automotiva linha Candy.</t>
  </si>
  <si>
    <t>Avião com papai Noel, produzido em fibra de vidro, com pintura automotiva.</t>
  </si>
  <si>
    <t>Avião Candy com papai Noel aviador e assento extra para interação com o público infantil. Decoração em forma de cobertura de chocolate, com confete por todo avião.</t>
  </si>
  <si>
    <t>Avião com papai Noel, produzido em fibra de vidro, com pintura automotiva linha deluxe.</t>
  </si>
  <si>
    <t>Avião com papai Noel, produzido em fibra de vidro, com pintura automotiva linha nevada.</t>
  </si>
  <si>
    <t>Mamãe Noel, produzida em fibra de vidro, com pintura automotiva linha Candy.</t>
  </si>
  <si>
    <t>Pirulito giratório  com 4 bolas coloridas e tambor, produzido em fibra de vidro, com pintura automotiva linha Candy.</t>
  </si>
  <si>
    <t>Tambor giratório, tamanho P , produzido em fibra de vidro, com pintura automotiva linha Candy.</t>
  </si>
  <si>
    <t>Mini Trenó, produzido em fibra de vidro, com pintura automotiva linha Candy.</t>
  </si>
  <si>
    <t>Escorregador, produzido em fibra de vidro e estrutura metálica, com pintura automotiva linha Candy.</t>
  </si>
  <si>
    <t>Balanço com três bancos em formato de bola,  produzido em fibra de vidro e estrutura metálica, com pintura automotiva linha Candy.</t>
  </si>
  <si>
    <t>Balanço com três bancos em formato de bola e um suporte especial para cadeira de rodas,  produzido em fibra de vidro e estrutura metálica, com pintura automotiva linha Candy.</t>
  </si>
  <si>
    <t>Banco Bola, produzido em fibra de vidro, com pintura automotiva rosa linha Candy.</t>
  </si>
  <si>
    <t>Banco Bola, produzido em fibra de vidro, com pintura automotiva azul linha Candy.</t>
  </si>
  <si>
    <t>Tambor giratório, tamanho M , produzido em fibra de vidro, com pintura automotiva rosa linha Candy.</t>
  </si>
  <si>
    <t>Pirulito giratório com 5 bolas coloridas e tambor, produzido em fibra de vidro, com pintura automotiva rosa linha Candy.</t>
  </si>
  <si>
    <t>Tambor M, produzido em fibra de vidro, com pintura automotiva rosa linha Candy.</t>
  </si>
  <si>
    <t>Árvore escorregador produzida em fibra de vidro, com decoração Candy</t>
  </si>
  <si>
    <t>Caixa de correio produzida em fibra de vidro, com pintura automotiva rosa linha Candy.</t>
  </si>
  <si>
    <t>Docinho formado por bola natalina de 0,70m com cobertura de chocolate/morango com confetes e embalagem para docinhos, produzido em fibra de vidro.</t>
  </si>
  <si>
    <t>Docinho formado por bola natalina de 0,90m com cobertura de chocolate/morango com confetes e embalagem para docinhos, produzido em fibra de vidro.</t>
  </si>
  <si>
    <t>Pirâmide com 0,90m de altura, formada por bolas natalinas de 0,30m, produzidas em fibra de vidro,  com pintura automotiva rosa linha Candy.</t>
  </si>
  <si>
    <t>Pirâmide com 1,5m de altura, formada por bolas natalinas de 0,50m, produzidas em fibra de vidro, com pintura automotiva rosa linha Candy.</t>
  </si>
  <si>
    <t>Pirâmide com 2,10m de altura, formada por bolas natalinas de 0,70m, produzidas em fibra de vidro, com pintura automotiva rosa linha Candy.</t>
  </si>
  <si>
    <t>Pirâmide com 2,7m de altura, formada por bolas natalinas de 0,90m, produzidas em fibra de vidro, com pintura automotiva rosa linha Candy.</t>
  </si>
  <si>
    <t>Pirâmide com 3,60m de altura, formada por bolas natalinas de 1,20m, produzidas em fibra de vidro, com pintura automotiva rosa linha Candy.</t>
  </si>
  <si>
    <t>Pirâmide com 4,5m de altura, formada por bolas natalinas de 1,50m, produzidas em fibra de vidro, com pintura automotiva rosa linha Candy.</t>
  </si>
  <si>
    <t>Bola Natalina para "esconder" máquina de neve e galão</t>
  </si>
  <si>
    <t>Cachepô, confeccionada em fibra de vidro com pintura automotiva na cor azul, fixada em estrutura metálica zincada, com pintura preta.</t>
  </si>
  <si>
    <t>Cachepô, confeccionada em fibra de vidro com pintura automotiva na cor branca, fixada em estrutura metálica zincada, com pintura preta.</t>
  </si>
  <si>
    <t>Cachepô, confeccionada em fibra de vidro com pintura automotiva na cor vermelha, fixada em estrutura metálica zincada, com pintura preta.</t>
  </si>
  <si>
    <t>Cachepô, confeccionada em fibra de vidro com pintura automotiva na cor rosa e detalhes na cor verde, fixada em estrutura metálica zincada, com pintura verde.</t>
  </si>
  <si>
    <t>Cachepô, confeccionada em fibra de vidro com pintura automotiva na cor verde e detalhes na cor rosa, fixada em estrutura metálica zincada, com pintura rosa.</t>
  </si>
  <si>
    <t>Cachepô, confeccionada em fibra de vidro com pintura automotiva na cor vermelha e detalhes na cor dourada, fixada em estrutura metálica zincada, com pintura dourada.</t>
  </si>
  <si>
    <t>Bolas de natal azul, com ilum. e adesivo, Produ. em fibra de vidro</t>
  </si>
  <si>
    <t>Bolas de natal amarela, com ilum. e adesivo, Produ. em fibra de vidro</t>
  </si>
  <si>
    <t>Bolas de natal verde, com ilum. e adesivo, Produ. em fibra de vidro</t>
  </si>
  <si>
    <t>Bolas de natal vermelha, com ilum. e adesivo, Produ. em fibra de vidro</t>
  </si>
  <si>
    <t>Bolas de natal branca, com ilum. e adesivo, Produ. em fibra de vidro</t>
  </si>
  <si>
    <t>Bolas de natal, produzida em fibra de vidro, , com decoração e pintura automotiva linha Candy.</t>
  </si>
  <si>
    <t>Bola 30cm na cor branca, com iluminação interna, produzida em Polietileno</t>
  </si>
  <si>
    <t>Topiaria em estrutura metálica e conjuntos de LEDs fixada em cachepô, confeccionado em fibra de vidro com pintura automotiva, assentado em estrutura metálica zincada, com pintura automotiva</t>
  </si>
  <si>
    <t>Letreiro  "Feliz Natal" luminoso tridimensional, produzido em estrutura metálica, contornado com mangueira luminosa incandescente  e preenchimento com LEDs.</t>
  </si>
  <si>
    <t>Conjunto com 100 LEDs, na cor vermelha + flashing branco, fio cristal vermelho - 220V (SEM PLUG. APENAS ROSCA DE INTERLIGAÇÃO)</t>
  </si>
  <si>
    <t>Conjunto com 100 LEDs, na cor vermelha + flashing branco, fio cristal vermelho - 220V USADO</t>
  </si>
  <si>
    <t>Metros de festão aramado de 0,28cm com mini lâmpadas</t>
  </si>
  <si>
    <t>Metros de festão aramado de 0,28cm com mini lâmpadas, bolas douradas e fita de veludo vermelho</t>
  </si>
  <si>
    <t>Metros de festão aramado de 0,28cm com mini lâmpadas e fita de veludo vermelho</t>
  </si>
  <si>
    <t>Metros de festão aramado de 0,28cm com mini lâmpadas e bolas douradas</t>
  </si>
  <si>
    <t>Metros de festão aramado de 0,28cm com mini lâmpadas, laços de veludo vermelho e bolas douradas</t>
  </si>
  <si>
    <t>Guirlanda Dakota de 90cm de diâmetro com laço em fibra de vidro, bolas douradas, conjuntos de micro lâmpadas, e fita de veludo vermelho</t>
  </si>
  <si>
    <t>Pinheiro natalino modelo tradicional verde, medindo aproximadamente 1,80m de altura, decorado com laços de veludo vermelho, bolas plásticas douradas e conjuntos de micro lâmpadas incandescentes.</t>
  </si>
  <si>
    <t>Pinheiro natalino modelo tradicional verde, medindo aproximadamente 2,10m de altura, decorado com laços de veludo vermelho, bolas plásticas douradas e conjuntos de micro lâmpadas incandescentes.</t>
  </si>
  <si>
    <t>Pinheiro natalino modelo tradicional verde, medindo aproximadamente 2,40m de altura, decorado com laços de veludo vermelho, bolas plásticas douradas e conjuntos de micro lâmpadas incandescentes.</t>
  </si>
  <si>
    <t>Pinheiro natalino modelo tradicional verde, medindo aproximadamente 2,70m de altura, decorado com laços de veludo vermelho, bolas plásticas douradas e conjuntos de micro lâmpadas incandescentes.</t>
  </si>
  <si>
    <t>Lâmpada</t>
  </si>
  <si>
    <t>Vagão de páscoa com temática Candy, com decoração de ovos coloridos e cenoura dentro.</t>
  </si>
  <si>
    <t>Docinho formado por bola natalina de 0,50m com cobertura cor de rosa com confetes e embalagem para docinhos, produzido em fibra de vidro.</t>
  </si>
  <si>
    <t>Docinho formado por bola natalina de 0,70m com cobertura cor de rosa com confetes e embalagem para docinhos, produzido em fibra de vidro.</t>
  </si>
  <si>
    <t>Docinho formado por bola natalina de 0,90m com cobertura cor de rosa com confetes e embalagem para docinhos, produzido em fibra de vidro.</t>
  </si>
  <si>
    <t>Docinho formado por bola natalina de 0,50m com cobertura amarela com confetes e embalagem para docinhos, produzido em fibra de vidro.</t>
  </si>
  <si>
    <t>Docinho formado por bola natalina de 0,70m com cobertura amarela com confetes e embalagem para docinhos, produzido em fibra de vidro.</t>
  </si>
  <si>
    <t>Docinho formado por bola natalina de 0,90m com cobertura amarela com confetes e embalagem para docinhos, produzido em fibra de vidro.</t>
  </si>
  <si>
    <t>Docinho formado por bola natalina de 0,50m com cobertura verde com confetes e embalagem para docinhos, produzido em fibra de vidro.</t>
  </si>
  <si>
    <t>Docinho formado por bola natalina de 0,70m com cobertura verde com confetes e embalagem para docinhos, produzido em fibra de vidro.</t>
  </si>
  <si>
    <t>Docinho formado por bola natalina de 0,90m com cobertura verde com confetes e embalagem para docinhos, produzido em fibra de vidro.</t>
  </si>
  <si>
    <t>Coelho segurando pincel, com ovo de páscoa e cobertura de chocolate, produzido em PVC com impressão digital em face única.</t>
  </si>
  <si>
    <t>Chafariz de luz, prod. em estrutura metálica, mangueira luminosa incandescente, magn. LED snowfall e cascata de micro lâmpadas com ovinhos em PVC</t>
  </si>
  <si>
    <t>FG151PPAZ</t>
  </si>
  <si>
    <t>FG151PPAM</t>
  </si>
  <si>
    <t>FG151PPVD</t>
  </si>
  <si>
    <t>FG151PPVM</t>
  </si>
  <si>
    <t>FG151PAZ</t>
  </si>
  <si>
    <t>FG151PAM</t>
  </si>
  <si>
    <t>FG151PVD</t>
  </si>
  <si>
    <t>FG151PVM</t>
  </si>
  <si>
    <t>FG151MAZ</t>
  </si>
  <si>
    <t>FG151MAM</t>
  </si>
  <si>
    <t>FG151MVD</t>
  </si>
  <si>
    <t>FG151MVM</t>
  </si>
  <si>
    <t>FG151GAZ</t>
  </si>
  <si>
    <t>FG151GAM</t>
  </si>
  <si>
    <t>FG151GVD</t>
  </si>
  <si>
    <t>FG151GVM</t>
  </si>
  <si>
    <t>FG151GGAZ</t>
  </si>
  <si>
    <t>FG151GGAM</t>
  </si>
  <si>
    <t>FG151GGVD</t>
  </si>
  <si>
    <t>FG151GGVM</t>
  </si>
  <si>
    <t>FG151EGAZ</t>
  </si>
  <si>
    <t>FG151EGAM</t>
  </si>
  <si>
    <t>FG151EGVD</t>
  </si>
  <si>
    <t>FG151EGVM</t>
  </si>
  <si>
    <t>FG151PPSAZ</t>
  </si>
  <si>
    <t>FG151PPSAM</t>
  </si>
  <si>
    <t>FG151PPSVD</t>
  </si>
  <si>
    <t>FG151PPSVM</t>
  </si>
  <si>
    <t>FG151PSAZ</t>
  </si>
  <si>
    <t>FG151PSAM</t>
  </si>
  <si>
    <t>FG151PSVD</t>
  </si>
  <si>
    <t>FG151PSVM</t>
  </si>
  <si>
    <t>FG151MSAZ</t>
  </si>
  <si>
    <t>FG151MSAM</t>
  </si>
  <si>
    <t>FG151MSVD</t>
  </si>
  <si>
    <t>FG151MSVM</t>
  </si>
  <si>
    <t>FG151GSAZ</t>
  </si>
  <si>
    <t>FG151GSAM</t>
  </si>
  <si>
    <t>FG151GSVD</t>
  </si>
  <si>
    <t>FG151GSVM</t>
  </si>
  <si>
    <t>FG151GGSAZ</t>
  </si>
  <si>
    <t>FG151GGSAM</t>
  </si>
  <si>
    <t>FG151GGSVD</t>
  </si>
  <si>
    <t>FG151GGSVM</t>
  </si>
  <si>
    <t>FG151EGSAZ</t>
  </si>
  <si>
    <t>FG151EGSAM</t>
  </si>
  <si>
    <t>FG151EGSVD</t>
  </si>
  <si>
    <t>FG151EGSVM</t>
  </si>
  <si>
    <t>Bolas de natal azul, com ilum. e pintura lisa, prod. em fibra de vidro</t>
  </si>
  <si>
    <t>Bolas de natal amarela, com ilum. e pintura lisa, prod. em fibra de vidro</t>
  </si>
  <si>
    <t>Bolas de natal verde, com ilum. e pintura lisa, prod. em fibra de vidro</t>
  </si>
  <si>
    <t>Bolas de natal vermelha, com ilum. e pintura lisa, prod. em fibra de vidro</t>
  </si>
  <si>
    <t>Bolas de natal amarela, com ilum. pintura lisa, prod. em fibra de vidro</t>
  </si>
  <si>
    <t>Bolas de natal  verde, com ilum. e pintura lisa, prod. em fibra de vidro</t>
  </si>
  <si>
    <t>Bolas de natal  vermelha, com ilum. e pintura lisa, prod. em fibra de vidro</t>
  </si>
  <si>
    <t>Bolas de natal azul, cor sólida e pintura lisa, prod. em fibra de vidro</t>
  </si>
  <si>
    <t>Bolas de natal amarela, cor sólida e pintura lisa, prod. em fibra de vidro</t>
  </si>
  <si>
    <t>Bolas de natal verde, cor sólida e pintura lisa, prod. em fibra de vidro</t>
  </si>
  <si>
    <t>Bolas de natal  vermelha, cor sólida e pintura lisa, prod. em fibra de vidro</t>
  </si>
  <si>
    <t>Bolas de natal cor vermelha, sólida e pintura lisa, prod. em fibra de vidro</t>
  </si>
  <si>
    <t>Bolas de natal  cor azul, sólida e pintura lisa, prod. em fibra de vidro</t>
  </si>
  <si>
    <t>Bolas de natal cor amarela, sólida e pintura lisa, prod. em fibra de vidro</t>
  </si>
  <si>
    <t>Bolas de natal cor verde, sólida e pintura lisa, prod. em fibra de vidro</t>
  </si>
  <si>
    <t>Bolas de natal cor azul,  sólida e pintura lisa, prod. em fibra de vidro</t>
  </si>
  <si>
    <t>Bolas de natal cor azul, sólida e pintura lisa, prod. em fibra de vidro</t>
  </si>
  <si>
    <t>Kit mangueira de LED Strip,  1 alimentador., 2 conector 1 ponteira</t>
  </si>
  <si>
    <t>Kit mangueira de LED,  1 alimentador., 2 conector 1 ponteira</t>
  </si>
  <si>
    <t>Docinho formado por bola natalina de 0,50m com cobertura de chocolate/morango com confetes e embalagem para docinhos, produzido em fibra de vidro.</t>
  </si>
  <si>
    <t>FG147RSP</t>
  </si>
  <si>
    <t>FG147RSM</t>
  </si>
  <si>
    <t>FG147RSG</t>
  </si>
  <si>
    <t>FG147MRP</t>
  </si>
  <si>
    <t>FG147MRM</t>
  </si>
  <si>
    <t>FG147MRG</t>
  </si>
  <si>
    <t>FG147VDP</t>
  </si>
  <si>
    <t>FG147VDM</t>
  </si>
  <si>
    <t>FG147VDG</t>
  </si>
  <si>
    <t>P2D22</t>
  </si>
  <si>
    <t>32 peças para tabuleiro de Xadrez com temas festivos (páscoa/Natal), produzido em PVC20,00mm com base em fibra de vidro.</t>
  </si>
  <si>
    <t>ARG08F</t>
  </si>
  <si>
    <t>Topiaria em estrutura metálica, com revestimento de festão aramado, decorada com bolas, laços e conjuntos de LEDs fixada em cachepô, confeccionado em fibra de vidro com pintura automotiva, assentado em estrutura metálica zincada, com pintura automotiva.</t>
  </si>
  <si>
    <t>ARG08FC</t>
  </si>
  <si>
    <t>Topiaria em estrutura metálica, com revestimento de festão aramado, decorada com bolas, laços e conjuntos de LEDs fixada em cachepô, confeccionado em fibra de vidro com pintura automotiva, assentado em estrutura metálica zincada, com pintura automotiva. Linha candy.</t>
  </si>
  <si>
    <t>ARC01S</t>
  </si>
  <si>
    <t>Arco luminoso com meio asterisco e arabescos, produzido em estrutura metálica e mangueira luminosa. Adição de strobos.</t>
  </si>
  <si>
    <t>ARC01CS</t>
  </si>
  <si>
    <t>Arco luminoso com meio asterisco e arabescos, produzido em estrutura metálica e mangueira luminosa. Preenchimento com conjuntos de LED. Adição de strobos</t>
  </si>
  <si>
    <t>ARC02S</t>
  </si>
  <si>
    <t>Arco luminoso com flores, folhas e arabescos, produzido em estrutura metálica e mangueira luminosa.roduzido em estrutura metálica e mangueira luminosa. Adição de strobos.</t>
  </si>
  <si>
    <t>ARC02CS</t>
  </si>
  <si>
    <t>Arco luminoso com flores, folhas e arabescos,  produzido em estrutura metálica e mangueira luminosa. Preenchimento com conjuntos de LED. Adição de strobos</t>
  </si>
  <si>
    <t>ARC03S</t>
  </si>
  <si>
    <t>ARC03CS</t>
  </si>
  <si>
    <t>Arco luminoso com estrelas, produzido em estrutura metálica e mangueira luminosa. produzido em estrutura metálica e mangueira luminosa. Preenchimento com conjuntos de LED. Adição de strobos</t>
  </si>
  <si>
    <t>AR277CSR</t>
  </si>
  <si>
    <t>Árvore natalina produzida em estrutura metálica e mangueira luminosa. Preenchimento da figura com lâmpadas de LED. Adição de strobos e caixa de controle para movimento sincronizado com música.</t>
  </si>
  <si>
    <t>Árvore natalina produzida em estrutura metálica e mangueira luminosa. Preenchimento da figura com lâmpadas de LED. E adição de strobos</t>
  </si>
  <si>
    <t>AR279CSR</t>
  </si>
  <si>
    <t>AR2710CSR</t>
  </si>
  <si>
    <t>AR2712CSR</t>
  </si>
  <si>
    <t>AR2715CSR</t>
  </si>
  <si>
    <t>AR2720CSR</t>
  </si>
  <si>
    <t>Bolas de natal verde, com ilum. e adesivo, Produ. em fibra de vidro, pintura automotiva linha Snow.</t>
  </si>
  <si>
    <t>Bolas de natal verde, Produ. em fibra de vidro, pintura automotiva linha Snow.</t>
  </si>
  <si>
    <t>Bolas de natal vermelha, Produ. em fibra de vidro, pintura automotiva linha Snow.</t>
  </si>
  <si>
    <t>Bolas de natal vermelha, Produ. em fibra de vidro, pintura automotiva linha deluxe.</t>
  </si>
  <si>
    <t>Bolas de natal vermelha,  Produ. em fibra de vidro, pintura automotiva linha Snow.</t>
  </si>
  <si>
    <t>Bolas de natal verde, em fibra de vidro, pintura automotiva linha Snow.</t>
  </si>
  <si>
    <t>Bolas de natal verde,  Produ. em fibra de vidro, pintura automotiva linha Snow.</t>
  </si>
  <si>
    <t>Bolas de natal verde, com adesivo, Produ. em fibra de vidro, pintura automotiva linha deluxe.</t>
  </si>
  <si>
    <t>Bolas de natal vermelha, com adesivo, Produ. em fibra de vidro, pintura automotiva linha deluxe.</t>
  </si>
  <si>
    <t>Bolas de natal vermelha, com desivo, Produ. em fibra de vidro, pintura automotiva linha deluxe.</t>
  </si>
  <si>
    <t>Bolas de natal verde, adesivo, Produ. em fibra de vidro, pintura automotiva linha deluxe.</t>
  </si>
  <si>
    <t>22/1888</t>
  </si>
  <si>
    <t>22/1889</t>
  </si>
  <si>
    <t>22/1890</t>
  </si>
  <si>
    <t>22/1891</t>
  </si>
  <si>
    <t>22/1892</t>
  </si>
  <si>
    <t>26.707.779/0002-54</t>
  </si>
  <si>
    <t>130232754110</t>
  </si>
  <si>
    <t>Avenida Agami, 242</t>
  </si>
  <si>
    <t>04.522-000</t>
  </si>
  <si>
    <t>(11) 3346-7781</t>
  </si>
  <si>
    <t>diego.simionato@yahoo.com.br</t>
  </si>
  <si>
    <t>fabiana.alves@ezhoteis.com.br</t>
  </si>
  <si>
    <t xml:space="preserve">Eletrica Radiante </t>
  </si>
  <si>
    <t>Ana Carla</t>
  </si>
  <si>
    <t>Eletrica Radiante Materiais Elétricos LTDA</t>
  </si>
  <si>
    <t>15.984.883/0001-99</t>
  </si>
  <si>
    <t>10506793-8</t>
  </si>
  <si>
    <t>Av. Volta Redonda, qd 256 Lt 02 N° 951</t>
  </si>
  <si>
    <t>Jardim Novo Mundo</t>
  </si>
  <si>
    <t>74.703-080</t>
  </si>
  <si>
    <t>(62) 3921-6599</t>
  </si>
  <si>
    <t>diretoria@eletricaradiante.com.br</t>
  </si>
  <si>
    <t>diretoriaeletricaradiante@outlook.com</t>
  </si>
  <si>
    <t>FG126PPSSAZ</t>
  </si>
  <si>
    <t>FG126PPSSVM</t>
  </si>
  <si>
    <t>FG126PSSAZ</t>
  </si>
  <si>
    <t>FG126PSSVM</t>
  </si>
  <si>
    <t>FG126MSSAZ</t>
  </si>
  <si>
    <t>FG126MSSVM</t>
  </si>
  <si>
    <t>FG126GSSAZ</t>
  </si>
  <si>
    <t>FG126GSSVM</t>
  </si>
  <si>
    <t>FG126GGSSAZ</t>
  </si>
  <si>
    <t>FG126GGSSVM</t>
  </si>
  <si>
    <t>FG126EGSSAZ</t>
  </si>
  <si>
    <t>FG126EGSSVM</t>
  </si>
  <si>
    <t>FG56S</t>
  </si>
  <si>
    <t>FG77PC</t>
  </si>
  <si>
    <t>FG77MC</t>
  </si>
  <si>
    <t>FG77GC</t>
  </si>
  <si>
    <t>FG77GGC</t>
  </si>
  <si>
    <t>FG77ADPD</t>
  </si>
  <si>
    <t>FG77ADMD</t>
  </si>
  <si>
    <t>FG77ADGD</t>
  </si>
  <si>
    <t>FG77ADGGD</t>
  </si>
  <si>
    <t>FG152M</t>
  </si>
  <si>
    <t>Conjunto com 100 LEDs, na cor rosa, fio verde - 220V</t>
  </si>
  <si>
    <t>ARG05PP</t>
  </si>
  <si>
    <t>Balão PP, produzido em estrutura metálica, mangueira de LED, preenchimento com lâmpadas de LED e cesto em vime, decorado com festão, laços e bolas douradas</t>
  </si>
  <si>
    <t>LE01RSVSP</t>
  </si>
  <si>
    <t>LE37MN</t>
  </si>
  <si>
    <t>LE38MN</t>
  </si>
  <si>
    <t>LE39BC</t>
  </si>
  <si>
    <t>LE39MN</t>
  </si>
  <si>
    <t>Refletor de LED 50W de potência Cor Branco morno</t>
  </si>
  <si>
    <t>Refletor de LED 10W de potência Cor Branco morno</t>
  </si>
  <si>
    <t>Refletor de LED 20W de potência Cor Branco</t>
  </si>
  <si>
    <t>Refletor de LED 20W de potência Cor Branco morno</t>
  </si>
  <si>
    <t>Cachepô, confeccionada em fibra de vidro com pintura automotiva na cor verde e detalhes na cor dourada, fixada em estrutura metálica zincada, com pintura dourada.</t>
  </si>
  <si>
    <t>Vila Don Patto</t>
  </si>
  <si>
    <t>Anne Patto</t>
  </si>
  <si>
    <t>11.574.942/0001-08</t>
  </si>
  <si>
    <t>653134034111</t>
  </si>
  <si>
    <t>Estrada do vinho, 2150</t>
  </si>
  <si>
    <t>Sorocamirim</t>
  </si>
  <si>
    <t>18145-002</t>
  </si>
  <si>
    <t>(11) 4711-3001</t>
  </si>
  <si>
    <t>rh.dp@viladonpatto.com.br</t>
  </si>
  <si>
    <t>Felipe Batista</t>
  </si>
  <si>
    <t>financeiro@viladonpatto.com.br</t>
  </si>
  <si>
    <t>NATAL 2022</t>
  </si>
  <si>
    <t>RT08S</t>
  </si>
  <si>
    <t>Banco em formato de estrela, sem iluminação interna, com pintura prata ou dourada, produzido em polietileno.</t>
  </si>
  <si>
    <t>Pontão do Lago Sul / EMSA Empreendimentos</t>
  </si>
  <si>
    <t>St Sh/s Quadra 06 Conjunto A Bloco C Salas 402 A</t>
  </si>
  <si>
    <t>Asa Sul</t>
  </si>
  <si>
    <t>70322-915</t>
  </si>
  <si>
    <t>61-32333300 / 61 98106-0094</t>
  </si>
  <si>
    <t>Sandra Campos</t>
  </si>
  <si>
    <t xml:space="preserve">marketing@pontaodolagosul.com.br </t>
  </si>
  <si>
    <t>administracao@pontaodolagosul.com.br</t>
  </si>
  <si>
    <t>61 98106-0094</t>
  </si>
  <si>
    <t>ARC01C</t>
  </si>
  <si>
    <t>Arco luminoso com meio asterisco e arabescos, produzido em estrutura metálica e mangueira luminosa. Preenchimento com conjuntos de LED</t>
  </si>
  <si>
    <t>ARC02C</t>
  </si>
  <si>
    <t>Arco luminoso com flores, folhas e arabescos, produzido em estrutura metálica e mangueira luminosa.roduzido em estrutura metálica e mangueira luminosa. Preenchimento com conjuntos de LED</t>
  </si>
  <si>
    <t>ARC03C</t>
  </si>
  <si>
    <t>Arco luminoso com estrelas, p.roduzido em estrutura metálica e mangueira luminosa.Adição de strobos.</t>
  </si>
  <si>
    <t>Arco luminoso com estrelas, p.roduzido em estrutura metálica e mangueira luminosa. Preenchimento com conjuntos de LED.</t>
  </si>
  <si>
    <t>AR30S</t>
  </si>
  <si>
    <t>Pinheiro natalino de galhos secos, tridimensional, produzida em estrutura metálica e conjuntos de LED. Adição de strobos</t>
  </si>
  <si>
    <t>PT07ACS</t>
  </si>
  <si>
    <t>ESPECIAÇ</t>
  </si>
  <si>
    <t>Anjo com trombeta e detalhes de arabescos produzido em estrutura metálica e mangueira luminosa. Preenchimento da figura com lâmpadas de LED.  Aplicação de Strobos</t>
  </si>
  <si>
    <t>GR10ACS</t>
  </si>
  <si>
    <t>Anjo com trombeta e detalhes em arabescos produzido em estrutura metálica e mangueira luminosa.  Preenchimento da figura com lâmpadas de LED. Aplicação de Strobos</t>
  </si>
  <si>
    <t>PMD105</t>
  </si>
  <si>
    <t>Madeira</t>
  </si>
  <si>
    <t>Estaca, produzida em madeira com pintura branca e verniz</t>
  </si>
  <si>
    <t>MADEIRA</t>
  </si>
  <si>
    <t>Prefeitura Municipal de Extrema</t>
  </si>
  <si>
    <t>Suellen</t>
  </si>
  <si>
    <t>Secretária de Turismo</t>
  </si>
  <si>
    <t>Av. Delegado Waldemar Gomes Pinto, 1626 </t>
  </si>
  <si>
    <t>Pte. Nova</t>
  </si>
  <si>
    <t>Extrema</t>
  </si>
  <si>
    <t>37640-000</t>
  </si>
  <si>
    <t>35-34354914</t>
  </si>
  <si>
    <t>assessoriatur@extrema.mg.gov.br</t>
  </si>
  <si>
    <t>18.677.591/0001-00</t>
  </si>
  <si>
    <t>22/1893</t>
  </si>
  <si>
    <t>Arsenal da Cerveja</t>
  </si>
  <si>
    <t>Camila Oliveira de Paula ME</t>
  </si>
  <si>
    <t>18.331.562/0001-83</t>
  </si>
  <si>
    <t>0021695480031</t>
  </si>
  <si>
    <t>Av. Monte verde, 858 - Galeria Suiça Loja 4</t>
  </si>
  <si>
    <t>37653-000</t>
  </si>
  <si>
    <t>35 99157-4989</t>
  </si>
  <si>
    <t>arsenaldacerveja@hotmail.com</t>
  </si>
  <si>
    <t xml:space="preserve">Pingente luminoso, produzido com bola de poliestireno revestido com conjunto de LED flashing. </t>
  </si>
  <si>
    <t>PNG15</t>
  </si>
  <si>
    <t>PNG20</t>
  </si>
  <si>
    <t>FX07A600CS</t>
  </si>
  <si>
    <t>FX07A600S</t>
  </si>
  <si>
    <t>FX07A600C</t>
  </si>
  <si>
    <t>Dr. Bowls Café</t>
  </si>
  <si>
    <t>Vila Don Patto Restaurante Eirelli - EPP</t>
  </si>
  <si>
    <t>MOBP01DDR</t>
  </si>
  <si>
    <t>Banco para praça, confeccionado em fibra de vidro com pintura automotiva dourada, fixada em estrutura metálica zincada, com pintura verde.</t>
  </si>
  <si>
    <t>Bengala, produzido em fibra de vidro e pintura automotiva.</t>
  </si>
  <si>
    <t>Casinha em forma de cogumelo gigante com decoração em forma de chocolate com confetes. Produzido em fibra de vidro.</t>
  </si>
  <si>
    <t>Casinha em forma de cogumelo gigante deluxe com decoração em forma de chocolate com confetes. Produzido em fibra de vidro.</t>
  </si>
  <si>
    <t>Casinha em forma de cogumelo gigante snow com decoração em forma de chocolate com confetes. Produzido em fibra de vidro.</t>
  </si>
  <si>
    <t>FG150SWP</t>
  </si>
  <si>
    <t>FG150SWM</t>
  </si>
  <si>
    <t>FG150SWG</t>
  </si>
  <si>
    <t>FG150SWGG</t>
  </si>
  <si>
    <t>FG150SWEG</t>
  </si>
  <si>
    <t>FG150SWPP</t>
  </si>
  <si>
    <t>Pirâmide iluminada com 0,90m de altura, formada por bolas natalinas de 0,30m, produzidas em fibra de vidro. Cores diversas, com pintura automotiva.</t>
  </si>
  <si>
    <t>Pirâmide iluminada com 1,5m de altura, formada por bolas natalinas de 0,50m, produzidas em fibra de vidro. Cores diversas, com pintura automotiva.</t>
  </si>
  <si>
    <t>Pirâmide iluminada com 2,10m de altura, formada por bolas natalinas de 0,70m, produzidas em fibra de vidro. Cores diversas, com pintura automotiva.</t>
  </si>
  <si>
    <t>Pirâmide  iluminada com 2,7m de altura, formada por bolas natalinas de 0,90m, produzidas em fibra de vidro. Cores diversas, com pintura automotiva.</t>
  </si>
  <si>
    <t>Pirâmide iluminada com 3,60m de altura, formada por bolas natalinas de 1,20m, produzidas em fibra de vidro. Cores diversas, com pintura automotiva.</t>
  </si>
  <si>
    <t>Pirâmide iluminada com 4,5m de altura, formada por bolas natalinas de 1,50m, produzidas em fibra de vidro. Cores diversas, com pintura automotiva.</t>
  </si>
  <si>
    <t>Pirâmide sem iluminação com 0,90m de altura, formada por bolas natalinas de 0,30m, produzidas em fibra de vidro. Cores diversas, com pintura automotiva.</t>
  </si>
  <si>
    <t>Pirâmide sem iluminação com 1,5m de altura, formada por bolas natalinas de 0,50m, produzidas em fibra de vidro. Cores diversas, com pintura automotiva.</t>
  </si>
  <si>
    <t>Pirâmide sem iluminação com 2,10m de altura, formada por bolas natalinas de 0,70m, produzidas em fibra de vidro. Cores diversas, com pintura automotiva.</t>
  </si>
  <si>
    <t>Pirâmide sem iluminação com 2,7m de altura, formada por bolas natalinas de 0,90m, produzidas em fibra de vidro. Cores diversas, com pintura automotiva.</t>
  </si>
  <si>
    <t>Pirâmide sem iluminação com 3,60m de altura, formada por bolas natalinas de 1,20m, produzidas em fibra de vidro. Cores diversas, com pintura automotiva.</t>
  </si>
  <si>
    <t>Pirâmide sem iluminação com 4,5m de altura, formada por bolas natalinas de 1,50m, produzidas em fibra de vidro. Cores diversas, com pintura automotiva.</t>
  </si>
  <si>
    <t>Secretário Municipal da Cultura</t>
  </si>
  <si>
    <t>Kauê Mateus Bellettini</t>
  </si>
  <si>
    <t>22/1894</t>
  </si>
  <si>
    <t>Arte e Design Christmas</t>
  </si>
  <si>
    <t>Clóvis</t>
  </si>
  <si>
    <t>Christmas Prestação de Serviços de Decoração Ltda.</t>
  </si>
  <si>
    <t>16.580.729/0001-14</t>
  </si>
  <si>
    <t>R Concórdia, 30</t>
  </si>
  <si>
    <t>89015-158</t>
  </si>
  <si>
    <t>47 3340-0131</t>
  </si>
  <si>
    <t>comercial@artedesigndecoracoes.com.br</t>
  </si>
  <si>
    <t>47 99164 6688</t>
  </si>
  <si>
    <t>Geninho Goes</t>
  </si>
  <si>
    <t>22/1895</t>
  </si>
  <si>
    <t>Hotel Vila Germânica</t>
  </si>
  <si>
    <t>Hotel Vila Germânica Ltda.</t>
  </si>
  <si>
    <t>97.442.347/0001-26</t>
  </si>
  <si>
    <t>253511240</t>
  </si>
  <si>
    <t>Av. 18 de Fevereiro, 2155</t>
  </si>
  <si>
    <t>49 3553-4100</t>
  </si>
  <si>
    <t>manutencao@vilagermanica.com.br</t>
  </si>
  <si>
    <t>Rivelino A. de Moura</t>
  </si>
  <si>
    <t>49 3553-0404</t>
  </si>
  <si>
    <t>FG126PPSSVD</t>
  </si>
  <si>
    <t>FG126PSSAM</t>
  </si>
  <si>
    <t>FG126PPSSAM</t>
  </si>
  <si>
    <t>Bolas de natal azul,  Produ. em fibra de vidro, pintura automotiva linha Snow.</t>
  </si>
  <si>
    <t>Bolas de natal amarela, Produ. em fibra de vidro, pintura automotiva linha Snow.</t>
  </si>
  <si>
    <t>FG126PSSVD</t>
  </si>
  <si>
    <t>Bolas de natal azul, em fibra de vidro, pintura automotiva linha Snow.</t>
  </si>
  <si>
    <t>FG126MSSVD</t>
  </si>
  <si>
    <t>FG126MSSAM</t>
  </si>
  <si>
    <t>Bolas de natal azul, Produ. em fibra de vidro, pintura automotiva linha Snow.</t>
  </si>
  <si>
    <t>FG126GSSVD</t>
  </si>
  <si>
    <t>FG126GSSAM</t>
  </si>
  <si>
    <t>FG126GGSSVD</t>
  </si>
  <si>
    <t>FG126GGSSAM</t>
  </si>
  <si>
    <t>Bolas de natal azul, com ilum. e adesivo, Produ. em fibra de vidro, pintura automotiva linha Snow.</t>
  </si>
  <si>
    <t>Bolas de natal amarela, Produ. em fibra de vidro, pintura automotiva linha deluxe.</t>
  </si>
  <si>
    <t>FG126EGSSVD</t>
  </si>
  <si>
    <t>FG126EGSSAM</t>
  </si>
  <si>
    <t>Bolas de natal amarela,  Produ. em fibra de vidro, pintura automotiva linha Snow.</t>
  </si>
  <si>
    <t>FG77PS</t>
  </si>
  <si>
    <t>FG77MS</t>
  </si>
  <si>
    <t>FG77GS</t>
  </si>
  <si>
    <t>FG77GGS</t>
  </si>
  <si>
    <t>Pirulito P, prod. em bolas de fibra de vidro em vários tamanhos, com decoração em forma de neve escorrendo.</t>
  </si>
  <si>
    <t>Pirulito M, prod. em bolas de fibra de vidro em vários tamanhos, com decoração em forma de neve escorrendo.</t>
  </si>
  <si>
    <t>Pirulito G, prod. em bolas de fibra de vidro em vários tamanhos, com decoração em forma de neve escorrendo.</t>
  </si>
  <si>
    <t>Pirulito GG, prod. em bolas de fibra de vidro em vários tamanhos, com decoração em forma de neve escorrendo.</t>
  </si>
  <si>
    <t>22/1896</t>
  </si>
  <si>
    <t>Município de Canaã dos Carajás</t>
  </si>
  <si>
    <t>Prefeitura Municipal de Canaã dos Carajás</t>
  </si>
  <si>
    <t>01.613.321/0001-24</t>
  </si>
  <si>
    <t>Rua Tancredo Neves, s/n</t>
  </si>
  <si>
    <t>Canaã dos Carajás</t>
  </si>
  <si>
    <t>68.537-000</t>
  </si>
  <si>
    <t>91 3481-0323</t>
  </si>
  <si>
    <t>contabil@vilagermanica.com.br</t>
  </si>
  <si>
    <t>LTR01</t>
  </si>
  <si>
    <t>LTR01S</t>
  </si>
  <si>
    <t>LTR01L</t>
  </si>
  <si>
    <t>LTR01C</t>
  </si>
  <si>
    <t>LTR01CS</t>
  </si>
  <si>
    <t>LTR02</t>
  </si>
  <si>
    <t>LTR02S</t>
  </si>
  <si>
    <t>LTR02L</t>
  </si>
  <si>
    <t>LTR02C</t>
  </si>
  <si>
    <t>LTR02CS</t>
  </si>
  <si>
    <t>LTR03</t>
  </si>
  <si>
    <t>LTR03S</t>
  </si>
  <si>
    <t>LTR03L</t>
  </si>
  <si>
    <t>LTR03C</t>
  </si>
  <si>
    <t>LTR03CS</t>
  </si>
  <si>
    <t>LTR04</t>
  </si>
  <si>
    <t>LTR04S</t>
  </si>
  <si>
    <t>LTR04L</t>
  </si>
  <si>
    <t>LTR04C</t>
  </si>
  <si>
    <t>LTR04CS</t>
  </si>
  <si>
    <t>Letreiro bidimensional</t>
  </si>
  <si>
    <t>Letreiro bidimensional com a escrita "Esperança" produzido em estrutura metálica e mangueira luminosa incandescente.</t>
  </si>
  <si>
    <t>Letreiro bidimensional com a escrita "Esperança" produzido em estrutura metálica e mangueira luminosa incandescente. Adição de strobos.</t>
  </si>
  <si>
    <t>Letreiro bidimensional com a escrita "Esperança" produzido em estrutura metálica e mangueira luminosa de LED.</t>
  </si>
  <si>
    <t>Letreiro bidimensional com a escrita "Esperança" produzido em estrutura metálica, mangueira luminosa incandescente e preenchimento em LED.</t>
  </si>
  <si>
    <t>Letreiro bidimensional com a escrita "Esperança" produzido em estrutura metálica, mangueira luminosa incandescente e preenchimento em LED. Adição de strobo.</t>
  </si>
  <si>
    <t>Letreiro bidimensional com a escrita "Saúde" produzido em estrutura metálica e mangueira luminosa incandescente.</t>
  </si>
  <si>
    <t>Letreiro bidimensional com a escrita "Saúde" produzido em estrutura metálica e mangueira luminosa incandescente. Adição de strobos.</t>
  </si>
  <si>
    <t>Letreiro bidimensional com a escrita "Saúde" produzido em estrutura metálica e mangueira luminosa de LED.</t>
  </si>
  <si>
    <t>Letreiro bidimensional com a escrita "Saúde" produzido em estrutura metálica, mangueira luminosa incandescente e preenchimento em LED.</t>
  </si>
  <si>
    <t>Letreiro bidimensional com a escrita "Saúde" produzido em estrutura metálica, mangueira luminosa incandescente e preenchimento em LED. Adição de strobo.</t>
  </si>
  <si>
    <t>Letreiro bidimensional com a escrita "Amor" produzido em estrutura metálica e mangueira luminosa incandescente.</t>
  </si>
  <si>
    <t>Letreiro bidimensional com a escrita "Amor" produzido em estrutura metálica e mangueira luminosa incandescente. Adição de strobos.</t>
  </si>
  <si>
    <t>Letreiro bidimensional com a escrita "Amor" produzido em estrutura metálica e mangueira luminosa de LED.</t>
  </si>
  <si>
    <t>Letreiro bidimensional com a escrita "Amor" produzido em estrutura metálica, mangueira luminosa incandescente e preenchimento em LED.</t>
  </si>
  <si>
    <t>Letreiro bidimensional com a escrita "Amor" produzido em estrutura metálica, mangueira luminosa incandescente e preenchimento em LED. Adição de strobo.</t>
  </si>
  <si>
    <t>Letreiro bidimensional com a escrita "Paz" produzido em estrutura metálica e mangueira luminosa incandescente.</t>
  </si>
  <si>
    <t>Letreiro bidimensional com a escrita "Paz" produzido em estrutura metálica e mangueira luminosa incandescente. Adição de strobos.</t>
  </si>
  <si>
    <t>Letreiro bidimensional com a escrita "Paz" produzido em estrutura metálica e mangueira luminosa de LED.</t>
  </si>
  <si>
    <t>Letreiro bidimensional com a escrita "Paz" produzido em estrutura metálica, mangueira luminosa incandescente e preenchimento em LED.</t>
  </si>
  <si>
    <t>Letreiro bidimensional com a escrita "Paz" produzido em estrutura metálica, mangueira luminosa incandescente e preenchimento em LED. Adição de strobo.</t>
  </si>
  <si>
    <t>LTR05</t>
  </si>
  <si>
    <t>LTR05S</t>
  </si>
  <si>
    <t>LTR05L</t>
  </si>
  <si>
    <t>LTR05C</t>
  </si>
  <si>
    <t>LTR05CS</t>
  </si>
  <si>
    <t>Letreiro bidimensional com a escrita "Boas Festas" produzido em estrutura metálica, mangueira luminosa incandescente e preenchimento em LED. Adição de strobo.</t>
  </si>
  <si>
    <t>Letreiro bidimensional com a escrita "Boas Festas" produzido em estrutura metálica e mangueira luminosa incandescente.</t>
  </si>
  <si>
    <t>Letreiro bidimensional com a escrita "Boas Festas" produzido em estrutura metálica e mangueira luminosa incandescente. Adição de strobos.</t>
  </si>
  <si>
    <t>Letreiro bidimensional com a escrita "Boas Festas" produzido em estrutura metálica e mangueira luminosa de LED.</t>
  </si>
  <si>
    <t>Letreiro bidimensional com a escrita "Boas Festas" produzido em estrutura metálica, mangueira luminosa incandescente e preenchimento em LED.</t>
  </si>
  <si>
    <t>FX50</t>
  </si>
  <si>
    <t>FX50L</t>
  </si>
  <si>
    <t>FX50C</t>
  </si>
  <si>
    <t>FX51</t>
  </si>
  <si>
    <t>FX51L</t>
  </si>
  <si>
    <t>FX51C</t>
  </si>
  <si>
    <t>FX52</t>
  </si>
  <si>
    <t>FX52L</t>
  </si>
  <si>
    <t>FX52C</t>
  </si>
  <si>
    <t>Figura bidimensional</t>
  </si>
  <si>
    <t>Figura luminosa em forma de rena em pé com a cabeça erguida,  produzida em estrutura metálica e mangueira luminosa incandescente.</t>
  </si>
  <si>
    <t>Figura luminosa em forma de rena em pé com a cabeça erguida,  produzida em estrutura metálica e mangueira luminosa de LED.</t>
  </si>
  <si>
    <t>Figura luminosa em forma de rena em pé com a cabeça erguida,  produzida em estrutura metálica, mangueira luminosa incandescente, e preenchimento com conjuntos de LED.</t>
  </si>
  <si>
    <t>Figura luminosa em forma de rena em pé com a cabeça abaixada,  produzida em estrutura metálica e mangueira luminosa incandescente.</t>
  </si>
  <si>
    <t>Figura luminosa em forma de rena em pé com a cabeça abaixada,  produzida em estrutura metálica e mangueira luminosa de LED.</t>
  </si>
  <si>
    <t>Figura luminosa em forma de rena em pé com a cabeça abaixada,  produzida em estrutura metálica, mangueira luminosa incandescente, e preenchimento com conjuntos de LED.</t>
  </si>
  <si>
    <t>Figura luminosa em forma de rena sentada,  produzida em estrutura metálica e mangueira luminosa incandescente.</t>
  </si>
  <si>
    <t>Figura luminosa em forma de rena sentada,  produzida em estrutura metálica e mangueira luminosa de LED.</t>
  </si>
  <si>
    <t>Figura luminosa em forma de rena sentada,  produzida em estrutura metálica, mangueira luminosa incandescente, e preenchimento com conjuntos de LED.</t>
  </si>
  <si>
    <t>22/1897</t>
  </si>
  <si>
    <t>Willyan</t>
  </si>
  <si>
    <t>Alques, Conexão Eficiência e Energia</t>
  </si>
  <si>
    <t>02.966.986/0051-43</t>
  </si>
  <si>
    <t>Rua Caçador, 111</t>
  </si>
  <si>
    <t>89203-610</t>
  </si>
  <si>
    <t>willyansilva@alques.com.br / fiscal@alques.com.br</t>
  </si>
  <si>
    <t>22/1898</t>
  </si>
  <si>
    <t xml:space="preserve">Flor de Lis Decorações </t>
  </si>
  <si>
    <t>Flor de Lis Decorações LTDA</t>
  </si>
  <si>
    <t>73.903.858/0001-30</t>
  </si>
  <si>
    <t>Rua Euclides da Cunha, 482</t>
  </si>
  <si>
    <t>Palmitos</t>
  </si>
  <si>
    <t>89.887-000</t>
  </si>
  <si>
    <t>49 9978-5380</t>
  </si>
  <si>
    <t>flordelis@futurasc.net</t>
  </si>
  <si>
    <t>Elonir</t>
  </si>
  <si>
    <t>252773896</t>
  </si>
  <si>
    <t>22/1899</t>
  </si>
  <si>
    <t>Prefeitura Municipal de Chapadão do Céu</t>
  </si>
  <si>
    <t>Secretária de Turismo e Cultura</t>
  </si>
  <si>
    <t>Munícipio de Chapadão do Céu</t>
  </si>
  <si>
    <t>24.859.332/0001-94</t>
  </si>
  <si>
    <t>Avenida EMA s/n Quadra 51</t>
  </si>
  <si>
    <t>Chapadão do Céu</t>
  </si>
  <si>
    <t>75828-000</t>
  </si>
  <si>
    <t>64-3634 2232</t>
  </si>
  <si>
    <t>culturaeturismochapceu@hotmail.com</t>
  </si>
  <si>
    <t>Flavia</t>
  </si>
  <si>
    <t>Citelum Serviços de Iluminação Urbana S/A</t>
  </si>
  <si>
    <t>nfe@alques.com.br / andreialourial@alques.com.br</t>
  </si>
  <si>
    <t>47 99656-7308</t>
  </si>
  <si>
    <t>47 99275-5980</t>
  </si>
  <si>
    <t>22/1900</t>
  </si>
  <si>
    <t>Prefeitura Municipal de Jaquirana</t>
  </si>
  <si>
    <t>Douglas</t>
  </si>
  <si>
    <t>Município de Jaquirana</t>
  </si>
  <si>
    <t>Rua Inácio Rodrigues, 451</t>
  </si>
  <si>
    <t>Jaquirana</t>
  </si>
  <si>
    <t>95420-000</t>
  </si>
  <si>
    <t>54-3253 1100 / 54 9934-0148</t>
  </si>
  <si>
    <t>22/1901</t>
  </si>
  <si>
    <t>Município de Laranjeiras do Sul</t>
  </si>
  <si>
    <t>76.205.970/0001-95</t>
  </si>
  <si>
    <t>Rua Expedicionário João Maria e esq. c/ Avenida Santos Dumon, 1020</t>
  </si>
  <si>
    <t>85.301-410</t>
  </si>
  <si>
    <t>42 3635-8100</t>
  </si>
  <si>
    <t>22/1902</t>
  </si>
  <si>
    <t xml:space="preserve">Flávia </t>
  </si>
  <si>
    <t>JOCKEY CLUB</t>
  </si>
  <si>
    <t>Iran Bernardes da Costa</t>
  </si>
  <si>
    <t>Sócio Administrador</t>
  </si>
  <si>
    <t>JOCKEY ARENA EVENTOS LTDA ME</t>
  </si>
  <si>
    <t>19.777.839/0001-69</t>
  </si>
  <si>
    <t>Rua Pereira Passos, 300</t>
  </si>
  <si>
    <t>Uvaranas</t>
  </si>
  <si>
    <t xml:space="preserve">84025-135 </t>
  </si>
  <si>
    <t>42 3028-5888</t>
  </si>
  <si>
    <t>'irantaques@gmail.com'</t>
  </si>
  <si>
    <t>barbaravieira.play@gmail.com</t>
  </si>
  <si>
    <t>42 9.9924-0308</t>
  </si>
  <si>
    <t>22/1903</t>
  </si>
  <si>
    <t>04.966.116/0001-30</t>
  </si>
  <si>
    <t>480.181.432.00-53</t>
  </si>
  <si>
    <t>Av. Duartina Maria de Jesus, 1357</t>
  </si>
  <si>
    <t>Distrito Industrial III</t>
  </si>
  <si>
    <t>Patos de Minas</t>
  </si>
  <si>
    <t>387000-791</t>
  </si>
  <si>
    <t>(34)3822-9950</t>
  </si>
  <si>
    <t>marisa@grupofarroupilha.com</t>
  </si>
  <si>
    <t>Marisa Gonçalves</t>
  </si>
  <si>
    <t>raphaela.tameirao@grupofarroupilha.com</t>
  </si>
  <si>
    <t>34 9133-7199</t>
  </si>
  <si>
    <t>Farroupilha Trading</t>
  </si>
  <si>
    <t>Farroupilha Trading Importação e Exportação Ltda.</t>
  </si>
  <si>
    <t>22/1904</t>
  </si>
  <si>
    <t>Edna Maria Carvalho Urban</t>
  </si>
  <si>
    <t>585.344.406-97</t>
  </si>
  <si>
    <t>Av. Getúlio Vargas, 42</t>
  </si>
  <si>
    <t>38700-128</t>
  </si>
  <si>
    <r>
      <t xml:space="preserve">PIX - </t>
    </r>
    <r>
      <rPr>
        <b/>
        <sz val="10"/>
        <rFont val="Arial"/>
        <family val="2"/>
      </rPr>
      <t>BANCO SANTANDER - 02742361000139 - Favorecido: Luz e Forma Comércio e Decorações LTDA CNPJ 02.742.361/0002-10</t>
    </r>
  </si>
  <si>
    <r>
      <t xml:space="preserve">Pagamento através de depósito em conta corrente - </t>
    </r>
    <r>
      <rPr>
        <b/>
        <sz val="10"/>
        <rFont val="Arial"/>
        <family val="2"/>
      </rPr>
      <t>COOPERATIVA</t>
    </r>
    <r>
      <rPr>
        <sz val="10"/>
        <rFont val="Arial"/>
        <family val="2"/>
      </rPr>
      <t xml:space="preserve"> </t>
    </r>
    <r>
      <rPr>
        <b/>
        <sz val="10"/>
        <rFont val="Arial"/>
        <family val="2"/>
      </rPr>
      <t>SICREDI - AG 2602 - C/C 36034-1 Favorecido: Luz e Forma Comércio e Decorações Ltda CNPJ 02.742.361/0002-10</t>
    </r>
  </si>
  <si>
    <t>Maera Jahn</t>
  </si>
  <si>
    <t>Flávia Gaedke</t>
  </si>
  <si>
    <t>Cíntia Rodrigues</t>
  </si>
  <si>
    <r>
      <t xml:space="preserve">PIX - </t>
    </r>
    <r>
      <rPr>
        <b/>
        <sz val="10"/>
        <rFont val="Arial"/>
        <family val="2"/>
      </rPr>
      <t xml:space="preserve">BANCO DO BRASIL - financeiro@luzeforma.com.br </t>
    </r>
    <r>
      <rPr>
        <sz val="10"/>
        <rFont val="Arial"/>
        <family val="2"/>
      </rPr>
      <t xml:space="preserve">- </t>
    </r>
    <r>
      <rPr>
        <b/>
        <sz val="10"/>
        <rFont val="Arial"/>
        <family val="2"/>
      </rPr>
      <t>Favorecido: Luz e Forma Comércio e Decorações Ltda CNPJ 02.742.361/0002-10</t>
    </r>
  </si>
  <si>
    <t>Franciela Coelho</t>
  </si>
  <si>
    <t>PIX BB LF</t>
  </si>
  <si>
    <t>PIX SANTANDER LF</t>
  </si>
  <si>
    <t>CÍNTIA</t>
  </si>
  <si>
    <t>FLÁVIA</t>
  </si>
  <si>
    <t>FRANCIELA</t>
  </si>
  <si>
    <t>MAERA</t>
  </si>
  <si>
    <t>MAYARA</t>
  </si>
  <si>
    <t>MIGUEL</t>
  </si>
  <si>
    <t>IARA</t>
  </si>
  <si>
    <t>VANUSA</t>
  </si>
  <si>
    <r>
      <t xml:space="preserve">Pagamento através de depósito em conta corrente - </t>
    </r>
    <r>
      <rPr>
        <b/>
        <sz val="11"/>
        <color rgb="FFDD0806"/>
        <rFont val="Arial"/>
        <family val="2"/>
      </rPr>
      <t>BANCO DO BRASIL - AG 3155-0 - C/C 66778-1 Favorecido: Luz e Forma Comércio e Decorações Ltda CNPJ 02.742.361/0002-10</t>
    </r>
  </si>
  <si>
    <r>
      <t xml:space="preserve">Pagamento através de depósito em conta corrente - </t>
    </r>
    <r>
      <rPr>
        <b/>
        <sz val="11"/>
        <color rgb="FFDD0806"/>
        <rFont val="Arial"/>
        <family val="2"/>
      </rPr>
      <t>COOPERATIVA SICREDI - AG 2602 - C/C 36034-1 Favorecido: Luz e Forma Comércio e Decorações Ltda CNPJ 02.742.361/0002-10</t>
    </r>
  </si>
  <si>
    <r>
      <t xml:space="preserve">Pagamento através de depósito em conta corrente - </t>
    </r>
    <r>
      <rPr>
        <b/>
        <sz val="11"/>
        <color rgb="FFDD0806"/>
        <rFont val="Arial"/>
        <family val="2"/>
      </rPr>
      <t>SANTANDER - AG 4533 - C/C 130005208 Favorecido: Luz e Forma Comércio e Decorações Ltda CNPJ 02.742.361/0002-10</t>
    </r>
  </si>
  <si>
    <t>Esferas com raios formado por conjunto de tubos com 160 LEDs  (sputnik)</t>
  </si>
  <si>
    <t>LE42</t>
  </si>
  <si>
    <t>22/1905</t>
  </si>
  <si>
    <t>Carmelitas AcervoGift</t>
  </si>
  <si>
    <t>Priscilla M. Salim - ME</t>
  </si>
  <si>
    <t>26.106.108/0001-57</t>
  </si>
  <si>
    <t>12.504.094-6</t>
  </si>
  <si>
    <t>Av. dos Holandeses, n°05, quadra 35</t>
  </si>
  <si>
    <t>São Luís</t>
  </si>
  <si>
    <t>carmelitas@carmelitas.net.br</t>
  </si>
  <si>
    <t>Victor / Priscilla</t>
  </si>
  <si>
    <t>98 98259-0032</t>
  </si>
  <si>
    <t>98 99112-4018</t>
  </si>
  <si>
    <t>22/1906</t>
  </si>
  <si>
    <t>22/1907</t>
  </si>
  <si>
    <t>Thematic Job</t>
  </si>
  <si>
    <t>TH Joy Decorações LTDA</t>
  </si>
  <si>
    <t>23.288.505/0001/07</t>
  </si>
  <si>
    <t>708.240.656.110</t>
  </si>
  <si>
    <t>Alameda Itajuba, 3320</t>
  </si>
  <si>
    <t xml:space="preserve">Valinhos </t>
  </si>
  <si>
    <t>13..278-530</t>
  </si>
  <si>
    <t>(19) 3871-0382</t>
  </si>
  <si>
    <t>thematicjob@gmail.com</t>
  </si>
  <si>
    <t>22/1908</t>
  </si>
  <si>
    <t>Munícipio de Tupã</t>
  </si>
  <si>
    <t>Rua Praça da Bandeira, 800</t>
  </si>
  <si>
    <t>17600-900</t>
  </si>
  <si>
    <t>19 99416-4178</t>
  </si>
  <si>
    <t>22/1909</t>
  </si>
  <si>
    <t>Eccus Lighting</t>
  </si>
  <si>
    <t>Isaellen Vivan</t>
  </si>
  <si>
    <t>Raquel Stoco Patricio Iluminação e Sonorização</t>
  </si>
  <si>
    <t>33.566.919/0001-04</t>
  </si>
  <si>
    <t>651065833113</t>
  </si>
  <si>
    <t>Rua Francisco Modesto de Paula  25</t>
  </si>
  <si>
    <t xml:space="preserve">Vila Nova </t>
  </si>
  <si>
    <t>13520-000</t>
  </si>
  <si>
    <t>19 3481 2717</t>
  </si>
  <si>
    <t>producao@eccus.com.br</t>
  </si>
  <si>
    <t>Raquel Stoco Patricio</t>
  </si>
  <si>
    <t>22/1910</t>
  </si>
  <si>
    <t>Center Icaraí</t>
  </si>
  <si>
    <t>Anete Fidelis</t>
  </si>
  <si>
    <t>Condominio do Edificio Centro de Compras Icaraí</t>
  </si>
  <si>
    <t>27.793.835/0001-00</t>
  </si>
  <si>
    <t>Rua Ator Paulo Gustavo, 265</t>
  </si>
  <si>
    <t>Niteroí</t>
  </si>
  <si>
    <t>(21) 9.9360-2151</t>
  </si>
  <si>
    <t>centericarai265@gmail.com</t>
  </si>
  <si>
    <t>José Manuel</t>
  </si>
  <si>
    <t>(21) 26119504</t>
  </si>
  <si>
    <t>22/1911</t>
  </si>
  <si>
    <t>Prefeitura de Ariquemes</t>
  </si>
  <si>
    <t>Municipio de Ariquemes</t>
  </si>
  <si>
    <t>22/1912</t>
  </si>
  <si>
    <t>22/1913</t>
  </si>
  <si>
    <t>22/1914</t>
  </si>
  <si>
    <t>22/1915</t>
  </si>
  <si>
    <t>22/1916</t>
  </si>
  <si>
    <t>Centro Cultural Schubert</t>
  </si>
  <si>
    <t>Juliana / Carol</t>
  </si>
  <si>
    <t>Fundação Cultural de Umuarama</t>
  </si>
  <si>
    <t>80.902.372/0001-42</t>
  </si>
  <si>
    <t>Avenida Rio Branco, 3633</t>
  </si>
  <si>
    <t>87.501-130</t>
  </si>
  <si>
    <t>(44) 3621-4112</t>
  </si>
  <si>
    <t>fundacaocultural@umuarama.pr.gov.br</t>
  </si>
  <si>
    <t xml:space="preserve">Nilton </t>
  </si>
  <si>
    <t xml:space="preserve">nilton@sqe.com.br </t>
  </si>
  <si>
    <t>nilton@sqe.com.br /  rodrigo@sqe.com.br</t>
  </si>
  <si>
    <t>Associação Comercial Antônio Carlos</t>
  </si>
  <si>
    <t>Luzia</t>
  </si>
  <si>
    <t>Eleotério Wilvert Epp</t>
  </si>
  <si>
    <t>82.156.332/0001-24</t>
  </si>
  <si>
    <t>252.109.635</t>
  </si>
  <si>
    <t>Rua João Henrique Pauli, 177</t>
  </si>
  <si>
    <t>Antônio Carlos</t>
  </si>
  <si>
    <t>88180-000</t>
  </si>
  <si>
    <t>48 3272 1198</t>
  </si>
  <si>
    <t>luzia@casadospresentes.com.br</t>
  </si>
  <si>
    <t>48 98825 6025</t>
  </si>
  <si>
    <t>Prefeitura de Pimenta Bueno</t>
  </si>
  <si>
    <t>Cícera</t>
  </si>
  <si>
    <t>Sec. Assistencia Social e Trabalho</t>
  </si>
  <si>
    <t>Município de Pimenta Bueno</t>
  </si>
  <si>
    <t>04.092.680/0001-71</t>
  </si>
  <si>
    <t>Avenida Castelo Branco, 1046</t>
  </si>
  <si>
    <t>Pimenta Bueno</t>
  </si>
  <si>
    <t>76970-000</t>
  </si>
  <si>
    <t>(69) 9977-0728</t>
  </si>
  <si>
    <t>semast@pimentabueno.ro.gov.br</t>
  </si>
  <si>
    <t>Prefeitura de Palotina</t>
  </si>
  <si>
    <t>Marineide</t>
  </si>
  <si>
    <t>Municipio de Palotina</t>
  </si>
  <si>
    <t>Palotina</t>
  </si>
  <si>
    <t>Prefeitura de Maravilha</t>
  </si>
  <si>
    <t>Rosi Inácia Reichert Heineck</t>
  </si>
  <si>
    <t>Município de Maravilha</t>
  </si>
  <si>
    <t>82.821.190/0001-72</t>
  </si>
  <si>
    <t>Avenida Euclides da Cunha, 60</t>
  </si>
  <si>
    <t>Maravilha</t>
  </si>
  <si>
    <t>89874-000</t>
  </si>
  <si>
    <t>(49)3664 1215 / 49 9966-3300</t>
  </si>
  <si>
    <t>cultura@maravilha.sc.gov.br</t>
  </si>
  <si>
    <t>22/1917</t>
  </si>
  <si>
    <t>Prefeitura de Telêmaco Borba</t>
  </si>
  <si>
    <t>Município de Telêmaco Borba</t>
  </si>
  <si>
    <t>22/1918</t>
  </si>
  <si>
    <t>22/1919</t>
  </si>
  <si>
    <t>22/1920</t>
  </si>
  <si>
    <t>Prefeitura de Jacupiranga</t>
  </si>
  <si>
    <t>Kaique Lopes</t>
  </si>
  <si>
    <t>Município de Jacupiranga</t>
  </si>
  <si>
    <t>46.582.185/0001-90</t>
  </si>
  <si>
    <t>Avenida Hilda Mohring de Macedo, 777</t>
  </si>
  <si>
    <t>Vila Elias</t>
  </si>
  <si>
    <t>Jacupiranga</t>
  </si>
  <si>
    <t>11940-000</t>
  </si>
  <si>
    <t>(13)3864-6400- (13)3864-6145</t>
  </si>
  <si>
    <t>turismo@jacupiranga.sp.gov.br</t>
  </si>
  <si>
    <t>MFZ Comércio de Alimento LTDA</t>
  </si>
  <si>
    <t>Prefeitura de Araguari</t>
  </si>
  <si>
    <t>Vasco</t>
  </si>
  <si>
    <t>Secretaria de Obras</t>
  </si>
  <si>
    <t xml:space="preserve">Município de Araguari </t>
  </si>
  <si>
    <t>Prefeitura Erechim</t>
  </si>
  <si>
    <t>Município de Erechim</t>
  </si>
  <si>
    <t>87.613.477/0001-20</t>
  </si>
  <si>
    <t>22/1921</t>
  </si>
  <si>
    <t>22/1922</t>
  </si>
  <si>
    <t>22/1923</t>
  </si>
  <si>
    <t>Prefeitura de Capitólio</t>
  </si>
  <si>
    <t>Alan</t>
  </si>
  <si>
    <t>Município de Capitólio</t>
  </si>
  <si>
    <t>16.726.028/0001-40</t>
  </si>
  <si>
    <t>Capitólio</t>
  </si>
  <si>
    <t>Prefeitura de Biritiba Mirim</t>
  </si>
  <si>
    <t>Édipo</t>
  </si>
  <si>
    <t>Município de Biritiba Mirim</t>
  </si>
  <si>
    <t>46.523.288/0001-80</t>
  </si>
  <si>
    <t>Biritiba Mirim</t>
  </si>
  <si>
    <t>22/1924</t>
  </si>
  <si>
    <t>22/1925</t>
  </si>
  <si>
    <t>Prefeitura de Fartura</t>
  </si>
  <si>
    <t>Município de Fartura</t>
  </si>
  <si>
    <t>46.223.707/0001-68</t>
  </si>
  <si>
    <t>Fartura</t>
  </si>
  <si>
    <t>Paróquia São Luiz Gonzaga</t>
  </si>
  <si>
    <t>83.932.343/0010-02</t>
  </si>
  <si>
    <t>Prefeitura de Ilhabela</t>
  </si>
  <si>
    <t>Clara</t>
  </si>
  <si>
    <t>Munícipio de Ilhabela</t>
  </si>
  <si>
    <t>22/1926</t>
  </si>
  <si>
    <t>Prefeitura Lucas do Rio Verde</t>
  </si>
  <si>
    <t>Municipio Lucas do Rio Verde</t>
  </si>
  <si>
    <t>Lucas do Rio Verde</t>
  </si>
  <si>
    <t>22/1927</t>
  </si>
  <si>
    <t>Três Pontas</t>
  </si>
  <si>
    <t>Prefeitura Municipal de Três Pontas</t>
  </si>
  <si>
    <t>Município de Três Pontas</t>
  </si>
  <si>
    <t>18.245.167/0001-88</t>
  </si>
  <si>
    <t>Praça Prefeito Francisco José de Brito, 82</t>
  </si>
  <si>
    <t>37190-000</t>
  </si>
  <si>
    <t>(35) 3266-2100</t>
  </si>
  <si>
    <t>administracao1@trespontas.mg.gov.br</t>
  </si>
  <si>
    <t>22/1928</t>
  </si>
  <si>
    <t>22/1929</t>
  </si>
  <si>
    <t>22/1930</t>
  </si>
  <si>
    <t>22/1931</t>
  </si>
  <si>
    <t>22/1932</t>
  </si>
  <si>
    <t>Gold Company</t>
  </si>
  <si>
    <t>Ademar</t>
  </si>
  <si>
    <t>RM Decorações Eireli</t>
  </si>
  <si>
    <t>16.896.808/0001-39</t>
  </si>
  <si>
    <t>74.989-683</t>
  </si>
  <si>
    <t>Rua Geraldo Gouveia, 14</t>
  </si>
  <si>
    <t>Rosa dos Ventos</t>
  </si>
  <si>
    <t>62 8153-6549</t>
  </si>
  <si>
    <t>contato@golddecoracao.com.br</t>
  </si>
  <si>
    <t>Tulipa produzida em estrutura metálica e mangueira luminosa</t>
  </si>
  <si>
    <t>Luan Prestes Decorções</t>
  </si>
  <si>
    <t>Luan Prestes Decorações e Serviços LTDA</t>
  </si>
  <si>
    <t>23.781.218/0001-26</t>
  </si>
  <si>
    <t>358.045.046.116</t>
  </si>
  <si>
    <t>Rua José de Moraes, 340</t>
  </si>
  <si>
    <t>Iperó</t>
  </si>
  <si>
    <t>18.560-000</t>
  </si>
  <si>
    <t>(15) 99810-3717</t>
  </si>
  <si>
    <t>contato.decoracoes@outlook.com</t>
  </si>
  <si>
    <t>(15) 9.9810-3717</t>
  </si>
  <si>
    <t>Município de Ilhabela</t>
  </si>
  <si>
    <t>R. Prefeito Mariano Procópio de Araújo Carvalho, 86</t>
  </si>
  <si>
    <t>Perequê</t>
  </si>
  <si>
    <t>Ilhabela</t>
  </si>
  <si>
    <t>11630-000</t>
  </si>
  <si>
    <t>executivo@indaial.cdl-sc.org.br</t>
  </si>
  <si>
    <t>Nataly</t>
  </si>
  <si>
    <t>Condições de Pagamento: A vista</t>
  </si>
  <si>
    <t>FX55</t>
  </si>
  <si>
    <t>Laço gigante bidimencional em estrutura metálica mangueira luminosa e conjunto de LED</t>
  </si>
  <si>
    <t>Arabescos produzidos em estrutura metálica e mangueira luminosa. Com strobo</t>
  </si>
  <si>
    <t>FX54</t>
  </si>
  <si>
    <t>FX56</t>
  </si>
  <si>
    <t>Laço especial medindo 12,40 feito em estrutura metálica, contornado com mangueira luminosa, preenchido com LED vermelho e verde e aplicação de strobos</t>
  </si>
  <si>
    <t>FX53P</t>
  </si>
  <si>
    <t>Pente para cascata de 0,70m</t>
  </si>
  <si>
    <t>FX53G</t>
  </si>
  <si>
    <t>Pente para cascata de 1,10m</t>
  </si>
  <si>
    <t>Cassia</t>
  </si>
  <si>
    <t>Rita de Cassia Antunes</t>
  </si>
  <si>
    <t>624.942.109-25</t>
  </si>
  <si>
    <t>88.816-500</t>
  </si>
  <si>
    <t>(48) 9.9976-0328</t>
  </si>
  <si>
    <t>Rodovia Alexandre Beloli, 1.100 - Condominio Lagoa Dourada, Casa 17.</t>
  </si>
  <si>
    <t>cassiaantunes2@hotmail.com</t>
  </si>
  <si>
    <t>Prefeitura de Nova Prata do Iguaçu</t>
  </si>
  <si>
    <t>Adrejani</t>
  </si>
  <si>
    <t>Município de Nova Prata do Iguaçu</t>
  </si>
  <si>
    <t>78.103.884/0001-05</t>
  </si>
  <si>
    <t>Rua Vereador Valmor Gomes, 1159</t>
  </si>
  <si>
    <t>Nova Prata do Iguaçu</t>
  </si>
  <si>
    <t>85685-000</t>
  </si>
  <si>
    <t>(46) 92000-4541</t>
  </si>
  <si>
    <t>Alles Park</t>
  </si>
  <si>
    <t>Pomerode</t>
  </si>
  <si>
    <t>22/1933</t>
  </si>
  <si>
    <t xml:space="preserve">Prefeitura de Santa Bárbara do Sul </t>
  </si>
  <si>
    <t>Nina</t>
  </si>
  <si>
    <t xml:space="preserve">Município de Santa Bárbara do Sul </t>
  </si>
  <si>
    <t>88.496.468/0001-60</t>
  </si>
  <si>
    <t>Avenida Eduardo de Brito, 101</t>
  </si>
  <si>
    <t>Santa Bárbara do Sul</t>
  </si>
  <si>
    <t>98.240-000</t>
  </si>
  <si>
    <t>(55) 3372-3200</t>
  </si>
  <si>
    <t>TR Lorena LTDA</t>
  </si>
  <si>
    <t>41.599.877/0001-28</t>
  </si>
  <si>
    <t>Rua Mississipi, 371 BOX 10</t>
  </si>
  <si>
    <t>jonathanmmaia44@gmail.com</t>
  </si>
  <si>
    <t>47 9992-6191</t>
  </si>
  <si>
    <t>Bradesco, AG 2232 CC 23048-0</t>
  </si>
  <si>
    <t>CPF 041.429.389-40</t>
  </si>
  <si>
    <t>22/1934</t>
  </si>
  <si>
    <t>Detalhes Presentes</t>
  </si>
  <si>
    <t>Bernadete</t>
  </si>
  <si>
    <t>Itápolis</t>
  </si>
  <si>
    <t>(16) 99728-9712</t>
  </si>
  <si>
    <t>bernadetecbonini@gmail.com</t>
  </si>
  <si>
    <t>(14) 3308-9300</t>
  </si>
  <si>
    <t>hugodognani@fartura.sp.gov.br</t>
  </si>
  <si>
    <t>18870-000</t>
  </si>
  <si>
    <t xml:space="preserve">Praça Deocleciano Ribeiro, 444 </t>
  </si>
  <si>
    <t>marlicedecristo100@gmail.com</t>
  </si>
  <si>
    <t>0761345400182</t>
  </si>
  <si>
    <t>N2D01</t>
  </si>
  <si>
    <t>Natal  bidimensional</t>
  </si>
  <si>
    <t>Cenário de natal nevado com papai Noel e presentes, produzido em PVC impresso, composto por painéis com elementos sobrepostos a fim de dar profundidade ao cenário. Painéis produzidos em PVC 10mm de espessura com impressão digital de face única. A iluminação do cenário será feita por 02 refletores de LED com luz branca de 50W de potência cada um.</t>
  </si>
  <si>
    <t>PVC</t>
  </si>
  <si>
    <t>N2D02</t>
  </si>
  <si>
    <t>Cenário de natal nevado com dois soldados de chumbo e presentes, produzido em PVC impresso, composto por painéis com elementos sobrepostos a fim de dar profundidade ao cenário. Painéis produzidos em PVC 10mm de espessura com impressão digital de face única. A iluminação do cenário será feita por 02 refletores de LED com luz branca de 50W de potência cada um.</t>
  </si>
  <si>
    <t>N2D03</t>
  </si>
  <si>
    <t>Cenário de natal na floresta com papai Noel, duendes e presentes, produzido em PVC impresso, composto por painéis com elementos sobrepostos a fim de dar profundidade ao cenário. Painéis produzidos em PVC 10mm de espessura com impressão digital de face única. A iluminação do cenário será feita por 02 refletores de LED com luz branca de 50W de potência de cada um.</t>
  </si>
  <si>
    <t>N2D04</t>
  </si>
  <si>
    <t>Cenário de natal na neve com boneca de neve e presentes, produzido em PVC impresso, composto por painéis com elementos sobrepostos a fim de dar profundidade ao cenário. Painéis produzidos em PVC 10mm de espessura com impressão digital de face única. A iluminação do cenário será feita por 02 refletores de LED com luz branca de 50W de potência de cada um.</t>
  </si>
  <si>
    <t>N2D05</t>
  </si>
  <si>
    <t>Cenário de natal na floresta com quebra nozes e presentes, produzido em PVC impresso, composto por painéis com elementos sobrepostos a fim de dar profundidade ao cenário. Painéis produzidos em PVC 10mm de espessura com impressão digital de face única. A iluminação do cenário será feita por 02 refletores de LED com luz branca de 50W de potência de cada um.</t>
  </si>
  <si>
    <t>N2D06</t>
  </si>
  <si>
    <t>Cenário de natal na floresta duendes e presentes, produzido em PVC impresso, composto por painéis com elementos sobrepostos a fim de dar profundidade ao cenário. Painéis produzidos em PVC 10mm de espessura com impressão digital de face única. A iluminação do cenário será feita por 02 refletores de LED com luz branca de 50W de potência de cada um.</t>
  </si>
  <si>
    <t>N2D07</t>
  </si>
  <si>
    <t>Bengala doce de natal para decoração, nas cores vermelho e branca com contorno luminoso. Produzida em PVC 10mm de espessura com impressão digital de face dupla. Contorno com mangueira cristal</t>
  </si>
  <si>
    <t>N2D08</t>
  </si>
  <si>
    <t>Bengala doce de natal para decoração, nas cores vermelho e branca com contorno luminoso. Produzida em PVC 10mm de espessura com impressão digital de face dupla. Contorno com mangueira incandescente morna.</t>
  </si>
  <si>
    <t>Detalhes Presentes Itápolis Eireli ME</t>
  </si>
  <si>
    <t>59.736.223/0001-64</t>
  </si>
  <si>
    <t>375.013.830.115</t>
  </si>
  <si>
    <t>Rua dos Expedicionários, 432</t>
  </si>
  <si>
    <t>14900-000</t>
  </si>
  <si>
    <t>(16) 3262-3019</t>
  </si>
  <si>
    <t>Banco Sicredi ou Santander</t>
  </si>
  <si>
    <t>22/1935</t>
  </si>
  <si>
    <t>Município de Itapetininga</t>
  </si>
  <si>
    <t>Prefeitura de Itapetininga</t>
  </si>
  <si>
    <t>22/1936</t>
  </si>
  <si>
    <t>Prefeitura Municial de Passos</t>
  </si>
  <si>
    <t>Dicson Saulo</t>
  </si>
  <si>
    <t>Cultura</t>
  </si>
  <si>
    <t xml:space="preserve">Prefeitura Municipal de Passos </t>
  </si>
  <si>
    <t>28.241.745/0001-08</t>
  </si>
  <si>
    <t>Praça Geraldo da Silva Maia, 175</t>
  </si>
  <si>
    <t>Passos</t>
  </si>
  <si>
    <t>37.900-900</t>
  </si>
  <si>
    <t>(35) 3522-7191</t>
  </si>
  <si>
    <t>11 97550-4627</t>
  </si>
  <si>
    <t>22/1937</t>
  </si>
  <si>
    <t>22/1938</t>
  </si>
  <si>
    <t>22/1939</t>
  </si>
  <si>
    <t>22/1940</t>
  </si>
  <si>
    <t>22/1941</t>
  </si>
  <si>
    <t>22/1942</t>
  </si>
  <si>
    <t>Maria Inacia de Abreu</t>
  </si>
  <si>
    <t>Maria Inacia</t>
  </si>
  <si>
    <t xml:space="preserve">949.744.978-04 </t>
  </si>
  <si>
    <t>Pessoa física</t>
  </si>
  <si>
    <t>Rua Afonso Bandeira de Melo, 209 AP. 101</t>
  </si>
  <si>
    <t>04613-060</t>
  </si>
  <si>
    <t>11 99266-2807</t>
  </si>
  <si>
    <t>mia_abreu2000@yahoo.com.br</t>
  </si>
  <si>
    <t xml:space="preserve">mia_abreu2000@yahoo.com.br </t>
  </si>
  <si>
    <t>Tubo snowfall cilíndrico com 60 LEDs brancos, 1,00m</t>
  </si>
  <si>
    <t>Tubo snowfall cilíndrico com 42 LEDs brancos, 80cm sem plug</t>
  </si>
  <si>
    <t>Luzia Raitz Wilvert</t>
  </si>
  <si>
    <t>665.211.069-53</t>
  </si>
  <si>
    <t>FX58PCS</t>
  </si>
  <si>
    <t>FX58MCS</t>
  </si>
  <si>
    <t>FX59PCS</t>
  </si>
  <si>
    <t>FX59MCS</t>
  </si>
  <si>
    <t>Bengala de natal produzida em estrutura metálica e mangueira luminosa, preenchimento com conjuntos de LED.</t>
  </si>
  <si>
    <t>Biscoito de natal produzido em estrutura metálica e mangueira luminosa, preenchimento com conjuntos de LED.</t>
  </si>
  <si>
    <t>Câmara Municipal de São Bento do Sul</t>
  </si>
  <si>
    <t>89280-367</t>
  </si>
  <si>
    <t>47 9704-8170</t>
  </si>
  <si>
    <t>LTR09CS</t>
  </si>
  <si>
    <t>Diana Chiele dos Santos</t>
  </si>
  <si>
    <t>98410-000</t>
  </si>
  <si>
    <t>(55) 3739-1080</t>
  </si>
  <si>
    <t xml:space="preserve">smectaquarucu@yahoo.com.br&gt; </t>
  </si>
  <si>
    <t>Letícia Maria Dorigon</t>
  </si>
  <si>
    <t>licitacoestaquarucudosul@gmail.com</t>
  </si>
  <si>
    <t>Vera/Maera</t>
  </si>
  <si>
    <t>83.536.854/0001-14</t>
  </si>
  <si>
    <t>Rua Vigando Kock, 69</t>
  </si>
  <si>
    <t>compras@saobentodosul.sc.leg.br</t>
  </si>
  <si>
    <t>Miro</t>
  </si>
  <si>
    <t>contabilidade@saobentodosul.sc.leg.br</t>
  </si>
  <si>
    <t>4723633-4446 ramal 219</t>
  </si>
  <si>
    <t>Figura luminosa bidimensional com os dizeres “FELIZ NATAL”, produzida em estrutura metálica, contorno com mangueira incandescente e preenchimento com conjuntos de LED.</t>
  </si>
  <si>
    <t>Município de Extrema</t>
  </si>
  <si>
    <t>35 8414-2781</t>
  </si>
  <si>
    <t>Av. Sol Nascente, 1945</t>
  </si>
  <si>
    <t>Chocolateria Monte Verde</t>
  </si>
  <si>
    <t>Mayara Bayeux Silva 07608458674</t>
  </si>
  <si>
    <t>Representante Nelson</t>
  </si>
  <si>
    <t>35 8858-8226</t>
  </si>
  <si>
    <t>chocolateriamonteverde@gmail.com / contato@chocolateriamonteverde.com.br</t>
  </si>
  <si>
    <t>76.205.640/0001-08</t>
  </si>
  <si>
    <t>Quantum Solar e Eficiência Energética, Fabricação, Comércios e Serviços LTDA</t>
  </si>
  <si>
    <t>Só Natal</t>
  </si>
  <si>
    <t>34.668.960/0001-46</t>
  </si>
  <si>
    <t>29.497.33-5</t>
  </si>
  <si>
    <t>sonatalpalmas@gmail.com</t>
  </si>
  <si>
    <t>63 99276 - 0687</t>
  </si>
  <si>
    <t xml:space="preserve">Autarquia Municipal de Esportes Cultura e Turismo de Pimenta Bueno (AMECTPIB) </t>
  </si>
  <si>
    <t>45.239.182/0001-96</t>
  </si>
  <si>
    <t>Avenida Gilio Alves da Costa, 1119</t>
  </si>
  <si>
    <t>Dos Pioneiros</t>
  </si>
  <si>
    <t>69 8138-4384</t>
  </si>
  <si>
    <t>cp.alm@pimentabueno.ro.gov.br</t>
  </si>
  <si>
    <t>Prefeitura de Garopaba</t>
  </si>
  <si>
    <t>Aires</t>
  </si>
  <si>
    <t>Município de Garopaba</t>
  </si>
  <si>
    <t>Garopaba</t>
  </si>
  <si>
    <t>48 9851-0732</t>
  </si>
  <si>
    <t>Prefeitura Municipal de Derrubadas</t>
  </si>
  <si>
    <t>98528-000</t>
  </si>
  <si>
    <t>33.897.820/0001-87</t>
  </si>
  <si>
    <t>Rua: Curt Hering, 474</t>
  </si>
  <si>
    <t>89.107-000</t>
  </si>
  <si>
    <t>(47 3246-5695</t>
  </si>
  <si>
    <t>Juan Eduardo</t>
  </si>
  <si>
    <t>financeiro@allespark.com.br</t>
  </si>
  <si>
    <t>50.387.844/0001-05</t>
  </si>
  <si>
    <t>Esplanada do Lago, 160</t>
  </si>
  <si>
    <t>Vila Serra</t>
  </si>
  <si>
    <t>14.870-900</t>
  </si>
  <si>
    <t>(16) 3209-3322</t>
  </si>
  <si>
    <t>compras@jaboticabal.sp.gov.br</t>
  </si>
  <si>
    <t>helio.cieto@jaboticabal.sp.gov.br</t>
  </si>
  <si>
    <t>lucianoribeiro_15@hotmail.com</t>
  </si>
  <si>
    <t>licita@maripa.pr.gov.br</t>
  </si>
  <si>
    <t>22/1943</t>
  </si>
  <si>
    <t>Conteck Comércio e Serviço de Instalação de Equipamentos Eireli</t>
  </si>
  <si>
    <t>Karini</t>
  </si>
  <si>
    <t>Conteck Comércio e Serviço de Instalação de Equipamentos</t>
  </si>
  <si>
    <t>30.598.395/0001-37</t>
  </si>
  <si>
    <t>Rua Cel. Gomes Machado 192, 301</t>
  </si>
  <si>
    <t>24020-109</t>
  </si>
  <si>
    <t>21 2629-3439</t>
  </si>
  <si>
    <t>fiscal.gnassessoriacont@gmail.com</t>
  </si>
  <si>
    <t>karinepereira@id.uff.br</t>
  </si>
  <si>
    <t>21 97395-5015</t>
  </si>
  <si>
    <t xml:space="preserve">79.413.05-4 </t>
  </si>
  <si>
    <t>22/1944</t>
  </si>
  <si>
    <t>A.M.S. Serviços e Locações</t>
  </si>
  <si>
    <t>A.M.S. Serviços e Locações Eireli</t>
  </si>
  <si>
    <t>02.119.699/0001-39</t>
  </si>
  <si>
    <t>75.751.06-0</t>
  </si>
  <si>
    <t>Rua Toni Moraes, 70</t>
  </si>
  <si>
    <t>Arnsenal</t>
  </si>
  <si>
    <t>São Gonçalo</t>
  </si>
  <si>
    <t>24.755-425</t>
  </si>
  <si>
    <t>21 2605-2091</t>
  </si>
  <si>
    <t>servicoselocacoesams@gmail.com</t>
  </si>
  <si>
    <t>22 97395-5015</t>
  </si>
  <si>
    <t>909.67987-73</t>
  </si>
  <si>
    <t>E.C.S Comercial de Enfeites e Decoração de Natal EIRELI</t>
  </si>
  <si>
    <t>Q 405 Sul Avenida LO 11 S/N lote 11 sala 04</t>
  </si>
  <si>
    <t>63 9272-1038</t>
  </si>
  <si>
    <t>Raphael</t>
  </si>
  <si>
    <t>03.663.350/0001-26</t>
  </si>
  <si>
    <t>Lider Fast Courier LTDA</t>
  </si>
  <si>
    <t>(31) 2105-6848</t>
  </si>
  <si>
    <t>Av. Professor Clovis Salgado, 1457 - Santa Terezinha, Belo Horizonte</t>
  </si>
  <si>
    <t>ROTANOG@ROTANOG.COM.BR</t>
  </si>
  <si>
    <t>22/1945</t>
  </si>
  <si>
    <t>Fábio Israel da Silva</t>
  </si>
  <si>
    <t>Multiplus Balsa Nova - EIRELI</t>
  </si>
  <si>
    <t>19.657.644/0001-85</t>
  </si>
  <si>
    <t>90744474-03</t>
  </si>
  <si>
    <t>Avenida Iguaçu, nº 120</t>
  </si>
  <si>
    <t>Balsa Nova</t>
  </si>
  <si>
    <t>83.650-000</t>
  </si>
  <si>
    <t>041 9 9147 3287</t>
  </si>
  <si>
    <t xml:space="preserve">Contatomultiplus@yahoo.com.br </t>
  </si>
  <si>
    <t xml:space="preserve">contatomultiplus@yahoo.com.br </t>
  </si>
  <si>
    <t>Multiplus Balsa Nova</t>
  </si>
  <si>
    <t>22/1946</t>
  </si>
  <si>
    <t>Pedra Branca</t>
  </si>
  <si>
    <t>Heitor</t>
  </si>
  <si>
    <t>Pedra Branca Empreendimentos Imobiliários S/A</t>
  </si>
  <si>
    <t>10.845.611/0001-94</t>
  </si>
  <si>
    <t xml:space="preserve">Rua Jair Hamms, 38 - Sala 110A - bloco A </t>
  </si>
  <si>
    <t>88.137-084</t>
  </si>
  <si>
    <t>(48) 9.9971-0033</t>
  </si>
  <si>
    <t>pamela@cidadepedrabranca.com.br</t>
  </si>
  <si>
    <t>shaiane@cidadepedrabranca.com.br</t>
  </si>
  <si>
    <t>Shaiane</t>
  </si>
  <si>
    <t>(48)  3086-9714</t>
  </si>
  <si>
    <t>ceni.ferst@clevelandia.pr.gov.br</t>
  </si>
  <si>
    <t>Jeferson José Antoniutti</t>
  </si>
  <si>
    <t>23..683.355/0001-28</t>
  </si>
  <si>
    <t>42 99980-8777</t>
  </si>
  <si>
    <t>jefersonantoniutti@hotmail.com</t>
  </si>
  <si>
    <t>Rua Nara Leão, 797</t>
  </si>
  <si>
    <t>Santa Tereza do O'este</t>
  </si>
  <si>
    <t>22/1947</t>
  </si>
  <si>
    <t>Miunicípio de Camboriú</t>
  </si>
  <si>
    <t>Município de Camboriú</t>
  </si>
  <si>
    <t>83.102.293/0001-45</t>
  </si>
  <si>
    <t>Rua Getúlio Vargas, 77</t>
  </si>
  <si>
    <t>88.340-001</t>
  </si>
  <si>
    <t>47 3365-1066</t>
  </si>
  <si>
    <t>Transportes Degan - Osnei</t>
  </si>
  <si>
    <t>36.015.155/0001-49</t>
  </si>
  <si>
    <t>47 99900-3598</t>
  </si>
  <si>
    <t>Rua Apus 1366, Jardim Paraíso</t>
  </si>
  <si>
    <t>22/1948</t>
  </si>
  <si>
    <t>Associação de Turismo de Campo Alegre</t>
  </si>
  <si>
    <t>Andreia Sueli Brandes Zolet</t>
  </si>
  <si>
    <t>11.348.092/0001-11</t>
  </si>
  <si>
    <t>Avenida Dr. Getúlio Vargas, 606</t>
  </si>
  <si>
    <t>47 99177-0599</t>
  </si>
  <si>
    <t>48 98821-1202</t>
  </si>
  <si>
    <t>INSTITUTO NATAL JOINVILLE</t>
  </si>
  <si>
    <t>Fernanda Maruska</t>
  </si>
  <si>
    <t>22/1949</t>
  </si>
  <si>
    <t>47.927.372/0001-21</t>
  </si>
  <si>
    <t>89.201-205</t>
  </si>
  <si>
    <t>Não Contribuinte</t>
  </si>
  <si>
    <t>Rua Lages, 544</t>
  </si>
  <si>
    <t>47 9631-3311</t>
  </si>
  <si>
    <t>Fábio Schatzmann</t>
  </si>
  <si>
    <t>fabio@sappia.com.br</t>
  </si>
  <si>
    <t>47 9919-0022</t>
  </si>
  <si>
    <t>Nilton Camisão</t>
  </si>
  <si>
    <r>
      <rPr>
        <b/>
        <sz val="10"/>
        <rFont val="Arial"/>
        <family val="2"/>
      </rPr>
      <t>Joinville/Blumenau:</t>
    </r>
    <r>
      <rPr>
        <sz val="10"/>
        <rFont val="Arial"/>
        <family val="2"/>
      </rPr>
      <t xml:space="preserve"> marcio@quantumengenharia.net.br / willian@quantumengenharia.net.br
</t>
    </r>
    <r>
      <rPr>
        <b/>
        <sz val="10"/>
        <rFont val="Arial"/>
        <family val="2"/>
      </rPr>
      <t>São José:</t>
    </r>
    <r>
      <rPr>
        <sz val="10"/>
        <rFont val="Arial"/>
        <family val="2"/>
      </rPr>
      <t xml:space="preserve"> murilo@quantumengenharia.net.br
</t>
    </r>
    <r>
      <rPr>
        <b/>
        <sz val="10"/>
        <rFont val="Arial"/>
        <family val="2"/>
      </rPr>
      <t>Florianópolis:</t>
    </r>
    <r>
      <rPr>
        <sz val="10"/>
        <rFont val="Arial"/>
        <family val="2"/>
      </rPr>
      <t xml:space="preserve"> luciano@quantumengenharia.net.br
</t>
    </r>
    <r>
      <rPr>
        <b/>
        <sz val="10"/>
        <rFont val="Arial"/>
        <family val="2"/>
      </rPr>
      <t>C/ CÓPIA:</t>
    </r>
    <r>
      <rPr>
        <sz val="10"/>
        <rFont val="Arial"/>
        <family val="2"/>
      </rPr>
      <t xml:space="preserve"> miguel@luzeforma.com.br</t>
    </r>
  </si>
  <si>
    <r>
      <rPr>
        <b/>
        <sz val="10"/>
        <rFont val="Arial"/>
        <family val="2"/>
      </rPr>
      <t>Joinville/Blumenau:</t>
    </r>
    <r>
      <rPr>
        <sz val="10"/>
        <rFont val="Arial"/>
        <family val="2"/>
      </rPr>
      <t xml:space="preserve"> Márcio
</t>
    </r>
    <r>
      <rPr>
        <b/>
        <sz val="10"/>
        <rFont val="Arial"/>
        <family val="2"/>
      </rPr>
      <t>São José:</t>
    </r>
    <r>
      <rPr>
        <sz val="10"/>
        <rFont val="Arial"/>
        <family val="2"/>
      </rPr>
      <t xml:space="preserve"> Murilo
</t>
    </r>
    <r>
      <rPr>
        <b/>
        <sz val="10"/>
        <rFont val="Arial"/>
        <family val="2"/>
      </rPr>
      <t>Florianópolis:</t>
    </r>
    <r>
      <rPr>
        <sz val="10"/>
        <rFont val="Arial"/>
        <family val="2"/>
      </rPr>
      <t xml:space="preserve"> Luciano</t>
    </r>
  </si>
  <si>
    <t>22/1950</t>
  </si>
  <si>
    <t xml:space="preserve">Viver Eventos </t>
  </si>
  <si>
    <t>Viver Eventos e Serviços LTDA</t>
  </si>
  <si>
    <t>Av. Nossa Senhora de Penha, 595</t>
  </si>
  <si>
    <t>27 99989-1600</t>
  </si>
  <si>
    <t>27 99935-0988</t>
  </si>
  <si>
    <t>cultura@camboriu.sc.gov.br</t>
  </si>
  <si>
    <t>22/1951</t>
  </si>
  <si>
    <t>Luz e Brilho</t>
  </si>
  <si>
    <t>Lourival</t>
  </si>
  <si>
    <t>Luz e Brilho Comércio de Materiais Elétricos LTDA</t>
  </si>
  <si>
    <t>07.548.104/0001-84</t>
  </si>
  <si>
    <t>Rua Waldemar Hey, 111</t>
  </si>
  <si>
    <t>Jardim Colonial</t>
  </si>
  <si>
    <t>84178-550</t>
  </si>
  <si>
    <t>(48) 98821-1202</t>
  </si>
  <si>
    <t>Sadenco Engenharia</t>
  </si>
  <si>
    <t>Engie Solucoes de Iluminacao Publica LTDA</t>
  </si>
  <si>
    <t>(48) 3953-2114</t>
  </si>
  <si>
    <t>22/1952</t>
  </si>
  <si>
    <t>22/1953</t>
  </si>
  <si>
    <t>22/1954</t>
  </si>
  <si>
    <t>22/1955</t>
  </si>
  <si>
    <t>22/1956</t>
  </si>
  <si>
    <t>Fabiana Tietze</t>
  </si>
  <si>
    <t>34.838.975/0001-05</t>
  </si>
  <si>
    <t>Fabiana Cristina Tietze 00715109073</t>
  </si>
  <si>
    <t>Rua Dr Raul Gaspar Bartholomay, 490</t>
  </si>
  <si>
    <t>96830-660</t>
  </si>
  <si>
    <t>(51) 99843-6704</t>
  </si>
  <si>
    <t>fabitietze@yahoo.com.br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</si>
</sst>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4" formatCode="_-&quot;R$&quot;\ * #,##0.00_-;\-&quot;R$&quot;\ * #,##0.00_-;_-&quot;R$&quot;\ * &quot;-&quot;??_-;_-@_-"/>
    <numFmt numFmtId="43" formatCode="_-* #,##0.00_-;\-* #,##0.00_-;_-* &quot;-&quot;??_-;_-@_-"/>
    <numFmt numFmtId="164" formatCode="_-&quot;R$&quot;* #,##0.00_-;\-&quot;R$&quot;* #,##0.00_-;_-&quot;R$&quot;* &quot;-&quot;??_-;_-@_-"/>
    <numFmt numFmtId="165" formatCode="_(* #,##0.00_);_(* \(#,##0.00\);_(* &quot;-&quot;??_);_(@_)"/>
    <numFmt numFmtId="166" formatCode="&quot;R$ &quot;#,##0.00_);[Red]\(&quot;R$ &quot;#,##0.00\)"/>
    <numFmt numFmtId="167" formatCode="_(&quot;R$ &quot;* #,##0.00_);_(&quot;R$ &quot;* \(#,##0.00\);_(&quot;R$ &quot;* &quot;-&quot;??_);_(@_)"/>
    <numFmt numFmtId="168" formatCode="&quot;Joinville, &quot;\ d\ \ &quot;de&quot;\ mmmm&quot; de &quot;\ yyyy"/>
    <numFmt numFmtId="169" formatCode="0.0"/>
    <numFmt numFmtId="170" formatCode="0.0000"/>
    <numFmt numFmtId="171" formatCode="dd/mm/yy;@"/>
    <numFmt numFmtId="172" formatCode="_(&quot;R$ &quot;* #,##0.000_);_(&quot;R$ &quot;* \(#,##0.000\);_(&quot;R$ &quot;* &quot;-&quot;??_);_(@_)"/>
    <numFmt numFmtId="173" formatCode="00000"/>
    <numFmt numFmtId="174" formatCode="00&quot;.&quot;000&quot;.&quot;000&quot;/&quot;0000&quot;-&quot;00"/>
    <numFmt numFmtId="175" formatCode="00&quot;.&quot;000&quot;-&quot;000"/>
    <numFmt numFmtId="176" formatCode="\(00\)&quot; &quot;0000&quot;-&quot;0000"/>
    <numFmt numFmtId="177" formatCode="0.000%"/>
    <numFmt numFmtId="178" formatCode="&quot;R$&quot;\ #,##0.00"/>
  </numFmts>
  <fonts count="155" x14ac:knownFonts="1">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indexed="12"/>
      <name val="Arial"/>
      <family val="2"/>
    </font>
    <font>
      <sz val="10"/>
      <name val="Arial"/>
      <family val="2"/>
    </font>
    <font>
      <b/>
      <sz val="8"/>
      <color indexed="81"/>
      <name val="Tahoma"/>
      <family val="2"/>
    </font>
    <font>
      <sz val="10"/>
      <name val="Arial"/>
      <family val="2"/>
    </font>
    <font>
      <sz val="10"/>
      <color indexed="8"/>
      <name val="Arial"/>
      <family val="2"/>
    </font>
    <font>
      <b/>
      <sz val="10"/>
      <color indexed="8"/>
      <name val="Arial"/>
      <family val="2"/>
    </font>
    <font>
      <b/>
      <sz val="9"/>
      <color indexed="8"/>
      <name val="Arial"/>
      <family val="2"/>
    </font>
    <font>
      <b/>
      <sz val="10"/>
      <name val="Arial"/>
      <family val="2"/>
    </font>
    <font>
      <b/>
      <sz val="10"/>
      <color indexed="10"/>
      <name val="Arial"/>
      <family val="2"/>
    </font>
    <font>
      <sz val="10"/>
      <color indexed="10"/>
      <name val="Arial"/>
      <family val="2"/>
    </font>
    <font>
      <sz val="12"/>
      <name val="Calibri"/>
      <family val="2"/>
    </font>
    <font>
      <sz val="10"/>
      <color indexed="8"/>
      <name val="Arial"/>
      <family val="2"/>
    </font>
    <font>
      <b/>
      <sz val="11"/>
      <color indexed="10"/>
      <name val="Arial"/>
      <family val="2"/>
    </font>
    <font>
      <u/>
      <sz val="10"/>
      <color indexed="10"/>
      <name val="Arial"/>
      <family val="2"/>
    </font>
    <font>
      <sz val="10"/>
      <name val="Tahoma"/>
      <family val="2"/>
    </font>
    <font>
      <sz val="10"/>
      <name val="Arial"/>
      <family val="2"/>
    </font>
    <font>
      <sz val="10"/>
      <name val="Arial"/>
      <family val="2"/>
    </font>
    <font>
      <sz val="10"/>
      <name val="Arial"/>
      <family val="2"/>
    </font>
    <font>
      <u/>
      <sz val="10"/>
      <name val="Arial"/>
      <family val="2"/>
    </font>
    <font>
      <sz val="10"/>
      <name val="Calibri"/>
      <family val="2"/>
    </font>
    <font>
      <b/>
      <sz val="11"/>
      <name val="Arial"/>
      <family val="2"/>
    </font>
    <font>
      <b/>
      <sz val="11"/>
      <color indexed="8"/>
      <name val="Arial"/>
      <family val="2"/>
    </font>
    <font>
      <b/>
      <sz val="12"/>
      <color indexed="8"/>
      <name val="Arial"/>
      <family val="2"/>
    </font>
    <font>
      <sz val="9"/>
      <name val="Arial"/>
      <family val="2"/>
    </font>
    <font>
      <sz val="11"/>
      <name val="Calibri"/>
      <family val="2"/>
    </font>
    <font>
      <b/>
      <sz val="9"/>
      <name val="Arial"/>
      <family val="2"/>
    </font>
    <font>
      <b/>
      <u/>
      <sz val="10"/>
      <color indexed="8"/>
      <name val="Arial"/>
      <family val="2"/>
    </font>
    <font>
      <b/>
      <u/>
      <sz val="20"/>
      <color indexed="8"/>
      <name val="Arial"/>
      <family val="2"/>
    </font>
    <font>
      <b/>
      <sz val="18"/>
      <color indexed="8"/>
      <name val="Arial"/>
      <family val="2"/>
    </font>
    <font>
      <sz val="10"/>
      <name val="Arial"/>
      <family val="2"/>
    </font>
    <font>
      <b/>
      <u/>
      <sz val="14"/>
      <name val="Arial"/>
      <family val="2"/>
    </font>
    <font>
      <b/>
      <sz val="11"/>
      <color indexed="9"/>
      <name val="Calibri"/>
      <family val="2"/>
    </font>
    <font>
      <u/>
      <sz val="11"/>
      <name val="Arial"/>
      <family val="2"/>
    </font>
    <font>
      <sz val="11"/>
      <name val="Arial"/>
      <family val="2"/>
    </font>
    <font>
      <sz val="11"/>
      <color indexed="9"/>
      <name val="Arial"/>
      <family val="2"/>
    </font>
    <font>
      <b/>
      <sz val="11"/>
      <color indexed="55"/>
      <name val="Arial"/>
      <family val="2"/>
    </font>
    <font>
      <b/>
      <sz val="11"/>
      <color indexed="9"/>
      <name val="Arial"/>
      <family val="2"/>
    </font>
    <font>
      <u/>
      <sz val="11"/>
      <color indexed="12"/>
      <name val="Arial"/>
      <family val="2"/>
    </font>
    <font>
      <b/>
      <u/>
      <sz val="18"/>
      <name val="Arial"/>
      <family val="2"/>
    </font>
    <font>
      <b/>
      <sz val="16"/>
      <color indexed="8"/>
      <name val="Arial"/>
      <family val="2"/>
    </font>
    <font>
      <sz val="11"/>
      <color indexed="8"/>
      <name val="Arial"/>
      <family val="2"/>
    </font>
    <font>
      <b/>
      <sz val="22"/>
      <color indexed="10"/>
      <name val="Arial"/>
      <family val="2"/>
    </font>
    <font>
      <sz val="11"/>
      <color indexed="10"/>
      <name val="Arial"/>
      <family val="2"/>
    </font>
    <font>
      <b/>
      <sz val="11"/>
      <color indexed="30"/>
      <name val="Arial"/>
      <family val="2"/>
    </font>
    <font>
      <b/>
      <sz val="24"/>
      <color indexed="8"/>
      <name val="Arial"/>
      <family val="2"/>
    </font>
    <font>
      <sz val="9"/>
      <color indexed="81"/>
      <name val="Segoe UI"/>
      <family val="2"/>
    </font>
    <font>
      <b/>
      <sz val="9"/>
      <color indexed="81"/>
      <name val="Segoe UI"/>
      <family val="2"/>
    </font>
    <font>
      <sz val="14"/>
      <name val="Arial"/>
      <family val="2"/>
    </font>
    <font>
      <b/>
      <sz val="14"/>
      <name val="Arial"/>
      <family val="2"/>
    </font>
    <font>
      <b/>
      <u/>
      <sz val="14"/>
      <color indexed="10"/>
      <name val="Arial"/>
      <family val="2"/>
    </font>
    <font>
      <b/>
      <sz val="8"/>
      <name val="Arial"/>
      <family val="2"/>
    </font>
    <font>
      <sz val="8"/>
      <name val="Arial"/>
      <family val="2"/>
    </font>
    <font>
      <b/>
      <sz val="18"/>
      <name val="Arial"/>
      <family val="2"/>
    </font>
    <font>
      <b/>
      <sz val="18"/>
      <name val="Calibri"/>
      <family val="2"/>
    </font>
    <font>
      <b/>
      <sz val="14"/>
      <name val="Calibri"/>
      <family val="2"/>
    </font>
    <font>
      <sz val="14"/>
      <name val="Calibri"/>
      <family val="2"/>
    </font>
    <font>
      <b/>
      <u/>
      <sz val="14"/>
      <name val="Calibri"/>
      <family val="2"/>
    </font>
    <font>
      <b/>
      <sz val="20"/>
      <name val="Calibri"/>
      <family val="2"/>
    </font>
    <font>
      <sz val="20"/>
      <name val="Calibri"/>
      <family val="2"/>
    </font>
    <font>
      <b/>
      <sz val="12"/>
      <name val="Calibri"/>
      <family val="2"/>
    </font>
    <font>
      <b/>
      <sz val="24"/>
      <name val="Calibri"/>
      <family val="2"/>
    </font>
    <font>
      <b/>
      <sz val="14"/>
      <color indexed="9"/>
      <name val="Arial"/>
      <family val="2"/>
    </font>
    <font>
      <b/>
      <sz val="8"/>
      <color indexed="9"/>
      <name val="Arial"/>
      <family val="2"/>
    </font>
    <font>
      <sz val="20"/>
      <name val="Arial"/>
      <family val="2"/>
    </font>
    <font>
      <b/>
      <sz val="24"/>
      <name val="Arial"/>
      <family val="2"/>
    </font>
    <font>
      <sz val="11"/>
      <color rgb="FF000000"/>
      <name val="Calibri"/>
      <family val="2"/>
    </font>
    <font>
      <b/>
      <sz val="11"/>
      <color rgb="FFFF0000"/>
      <name val="Arial"/>
      <family val="2"/>
    </font>
    <font>
      <b/>
      <sz val="10"/>
      <color theme="0"/>
      <name val="Arial"/>
      <family val="2"/>
    </font>
    <font>
      <b/>
      <sz val="10"/>
      <color rgb="FFFF0000"/>
      <name val="Arial"/>
      <family val="2"/>
    </font>
    <font>
      <b/>
      <sz val="8"/>
      <color rgb="FFFF0000"/>
      <name val="Arial"/>
      <family val="2"/>
    </font>
    <font>
      <b/>
      <sz val="12"/>
      <color rgb="FFFF0000"/>
      <name val="Arial"/>
      <family val="2"/>
    </font>
    <font>
      <sz val="14"/>
      <color rgb="FFFF0000"/>
      <name val="Arial"/>
      <family val="2"/>
    </font>
    <font>
      <sz val="8"/>
      <color theme="1"/>
      <name val="Arial"/>
      <family val="2"/>
    </font>
    <font>
      <b/>
      <sz val="9"/>
      <color rgb="FFFF0000"/>
      <name val="Arial"/>
      <family val="2"/>
    </font>
    <font>
      <sz val="8"/>
      <color theme="1"/>
      <name val="Calibri"/>
      <family val="2"/>
      <scheme val="minor"/>
    </font>
    <font>
      <b/>
      <sz val="8"/>
      <color theme="1"/>
      <name val="Arial"/>
      <family val="2"/>
    </font>
    <font>
      <b/>
      <sz val="9"/>
      <color theme="1"/>
      <name val="Calibri"/>
      <family val="2"/>
      <scheme val="minor"/>
    </font>
    <font>
      <sz val="8"/>
      <name val="Calibri"/>
      <family val="2"/>
      <scheme val="minor"/>
    </font>
    <font>
      <sz val="9"/>
      <color rgb="FFFF0000"/>
      <name val="Arial"/>
      <family val="2"/>
    </font>
    <font>
      <b/>
      <sz val="8"/>
      <color theme="0"/>
      <name val="Arial"/>
      <family val="2"/>
    </font>
    <font>
      <sz val="7"/>
      <color theme="1"/>
      <name val="Arial"/>
      <family val="2"/>
    </font>
    <font>
      <u/>
      <sz val="10"/>
      <color theme="1"/>
      <name val="Arial"/>
      <family val="2"/>
    </font>
    <font>
      <sz val="10"/>
      <color theme="1"/>
      <name val="Arial"/>
      <family val="2"/>
    </font>
    <font>
      <sz val="10"/>
      <color rgb="FFFF0000"/>
      <name val="Arial"/>
      <family val="2"/>
    </font>
    <font>
      <sz val="10"/>
      <color rgb="FF2E2E2E"/>
      <name val="Arial"/>
      <family val="2"/>
    </font>
    <font>
      <sz val="10"/>
      <color rgb="FF0C0C0C"/>
      <name val="Arial"/>
      <family val="2"/>
    </font>
    <font>
      <sz val="12"/>
      <color theme="1"/>
      <name val="Calibri"/>
      <family val="2"/>
    </font>
    <font>
      <sz val="12"/>
      <color theme="1"/>
      <name val="Times New Roman"/>
      <family val="1"/>
    </font>
    <font>
      <sz val="10"/>
      <color rgb="FF0070C0"/>
      <name val="Arial"/>
      <family val="2"/>
    </font>
    <font>
      <b/>
      <sz val="10"/>
      <color theme="1"/>
      <name val="Arial"/>
      <family val="2"/>
    </font>
    <font>
      <b/>
      <sz val="10"/>
      <color theme="4"/>
      <name val="Arial"/>
      <family val="2"/>
    </font>
    <font>
      <sz val="11"/>
      <color theme="1"/>
      <name val="Calibri"/>
      <family val="2"/>
    </font>
    <font>
      <sz val="11"/>
      <color theme="1"/>
      <name val="Arial"/>
      <family val="2"/>
    </font>
    <font>
      <b/>
      <sz val="24"/>
      <color rgb="FF92D050"/>
      <name val="Calibri"/>
      <family val="2"/>
    </font>
    <font>
      <b/>
      <sz val="36"/>
      <color theme="0"/>
      <name val="Calibri"/>
      <family val="2"/>
    </font>
    <font>
      <b/>
      <sz val="11"/>
      <color theme="0"/>
      <name val="Arial"/>
      <family val="2"/>
    </font>
    <font>
      <b/>
      <sz val="18"/>
      <color rgb="FFFF0000"/>
      <name val="Arial"/>
      <family val="2"/>
    </font>
    <font>
      <b/>
      <sz val="24"/>
      <color rgb="FFFF0000"/>
      <name val="Arial"/>
      <family val="2"/>
    </font>
    <font>
      <b/>
      <sz val="22"/>
      <color rgb="FFFF0000"/>
      <name val="Arial"/>
      <family val="2"/>
    </font>
    <font>
      <b/>
      <sz val="22"/>
      <color theme="0"/>
      <name val="Arial"/>
      <family val="2"/>
    </font>
    <font>
      <b/>
      <sz val="11"/>
      <color rgb="FF0070C0"/>
      <name val="Arial"/>
      <family val="2"/>
    </font>
    <font>
      <b/>
      <u/>
      <sz val="14"/>
      <color rgb="FFFF0000"/>
      <name val="Arial"/>
      <family val="2"/>
    </font>
    <font>
      <b/>
      <u/>
      <sz val="18"/>
      <color rgb="FFFF0000"/>
      <name val="Arial"/>
      <family val="2"/>
    </font>
    <font>
      <b/>
      <sz val="36"/>
      <name val="Calibri"/>
      <family val="2"/>
      <scheme val="minor"/>
    </font>
    <font>
      <sz val="10"/>
      <color theme="1"/>
      <name val="Calibri"/>
      <family val="2"/>
      <scheme val="minor"/>
    </font>
    <font>
      <b/>
      <sz val="10"/>
      <color theme="0"/>
      <name val="Calibri"/>
      <family val="2"/>
      <scheme val="minor"/>
    </font>
    <font>
      <sz val="10"/>
      <name val="Calibri"/>
      <family val="2"/>
      <scheme val="minor"/>
    </font>
    <font>
      <b/>
      <sz val="9"/>
      <color indexed="81"/>
      <name val="Tahoma"/>
      <family val="2"/>
    </font>
    <font>
      <sz val="9"/>
      <color indexed="81"/>
      <name val="Tahoma"/>
      <family val="2"/>
    </font>
    <font>
      <b/>
      <sz val="10"/>
      <color indexed="81"/>
      <name val="Tahoma"/>
      <family val="2"/>
    </font>
    <font>
      <sz val="10"/>
      <color indexed="81"/>
      <name val="Tahoma"/>
      <family val="2"/>
    </font>
    <font>
      <b/>
      <sz val="20"/>
      <color theme="1"/>
      <name val="Calibri"/>
      <family val="2"/>
    </font>
    <font>
      <b/>
      <sz val="12"/>
      <color theme="1"/>
      <name val="Calibri"/>
      <family val="2"/>
    </font>
    <font>
      <sz val="10"/>
      <color rgb="FF000000"/>
      <name val="Verdana"/>
      <family val="2"/>
    </font>
    <font>
      <u/>
      <sz val="10"/>
      <color theme="11"/>
      <name val="Arial"/>
      <family val="2"/>
    </font>
    <font>
      <sz val="11"/>
      <color rgb="FF222222"/>
      <name val="Arial"/>
      <family val="2"/>
    </font>
    <font>
      <sz val="11"/>
      <color rgb="FF000000"/>
      <name val="Arial"/>
      <family val="2"/>
    </font>
    <font>
      <sz val="10"/>
      <color rgb="FF202124"/>
      <name val="Arial"/>
      <family val="2"/>
    </font>
    <font>
      <sz val="10"/>
      <name val="Arial"/>
      <family val="2"/>
    </font>
    <font>
      <u/>
      <sz val="10"/>
      <color theme="10"/>
      <name val="Arial"/>
      <family val="2"/>
    </font>
    <font>
      <b/>
      <sz val="11"/>
      <color theme="1"/>
      <name val="Calibri"/>
      <family val="2"/>
      <scheme val="minor"/>
    </font>
    <font>
      <b/>
      <sz val="14"/>
      <color theme="0"/>
      <name val="Calibri"/>
      <family val="2"/>
      <scheme val="minor"/>
    </font>
    <font>
      <b/>
      <sz val="18"/>
      <color theme="0"/>
      <name val="Calibri"/>
      <family val="2"/>
      <scheme val="minor"/>
    </font>
    <font>
      <b/>
      <sz val="9"/>
      <color theme="0"/>
      <name val="Calibri"/>
      <family val="2"/>
      <scheme val="minor"/>
    </font>
    <font>
      <b/>
      <sz val="9"/>
      <name val="Calibri"/>
      <family val="2"/>
      <scheme val="minor"/>
    </font>
    <font>
      <b/>
      <sz val="11"/>
      <name val="Calibri"/>
      <family val="2"/>
      <scheme val="minor"/>
    </font>
    <font>
      <b/>
      <u/>
      <sz val="14"/>
      <color theme="0"/>
      <name val="Calibri"/>
      <family val="2"/>
      <scheme val="minor"/>
    </font>
    <font>
      <b/>
      <u/>
      <sz val="9"/>
      <color theme="0"/>
      <name val="Calibri"/>
      <family val="2"/>
      <scheme val="minor"/>
    </font>
    <font>
      <b/>
      <u/>
      <sz val="11"/>
      <name val="Calibri"/>
      <family val="2"/>
      <scheme val="minor"/>
    </font>
    <font>
      <sz val="9"/>
      <name val="Calibri"/>
      <family val="2"/>
      <scheme val="minor"/>
    </font>
    <font>
      <b/>
      <sz val="12"/>
      <name val="Calibri"/>
      <family val="2"/>
      <scheme val="minor"/>
    </font>
    <font>
      <b/>
      <sz val="12"/>
      <color theme="1"/>
      <name val="Calibri"/>
      <family val="2"/>
      <scheme val="minor"/>
    </font>
    <font>
      <b/>
      <u/>
      <sz val="9"/>
      <name val="Calibri"/>
      <family val="2"/>
      <scheme val="minor"/>
    </font>
    <font>
      <u/>
      <sz val="9"/>
      <name val="Calibri"/>
      <family val="2"/>
      <scheme val="minor"/>
    </font>
    <font>
      <sz val="12"/>
      <name val="Calibri"/>
      <family val="2"/>
      <scheme val="minor"/>
    </font>
    <font>
      <b/>
      <sz val="12"/>
      <color indexed="8"/>
      <name val="Calibri"/>
      <family val="2"/>
    </font>
    <font>
      <b/>
      <sz val="5"/>
      <color theme="1"/>
      <name val="Calibri"/>
      <family val="2"/>
      <scheme val="minor"/>
    </font>
    <font>
      <b/>
      <sz val="11"/>
      <color theme="0"/>
      <name val="Calibri"/>
      <family val="2"/>
      <scheme val="minor"/>
    </font>
    <font>
      <b/>
      <sz val="6"/>
      <color theme="0"/>
      <name val="Calibri"/>
      <family val="2"/>
      <scheme val="minor"/>
    </font>
    <font>
      <b/>
      <sz val="8"/>
      <color theme="0"/>
      <name val="Calibri"/>
      <family val="2"/>
      <scheme val="minor"/>
    </font>
    <font>
      <sz val="9"/>
      <color theme="0"/>
      <name val="Calibri"/>
      <family val="2"/>
      <scheme val="minor"/>
    </font>
    <font>
      <sz val="14"/>
      <color theme="0"/>
      <name val="Calibri"/>
      <family val="2"/>
      <scheme val="minor"/>
    </font>
    <font>
      <u/>
      <sz val="20"/>
      <color indexed="12"/>
      <name val="Arial"/>
      <family val="2"/>
    </font>
    <font>
      <b/>
      <sz val="11"/>
      <color rgb="FFDD0806"/>
      <name val="Arial"/>
      <family val="2"/>
    </font>
    <font>
      <sz val="10"/>
      <name val="Arial"/>
      <family val="2"/>
    </font>
    <font>
      <u/>
      <sz val="10"/>
      <color theme="10"/>
      <name val="Arial"/>
      <family val="2"/>
    </font>
    <font>
      <sz val="10"/>
      <name val="Arial"/>
      <family val="2"/>
    </font>
    <font>
      <b/>
      <u/>
      <sz val="11"/>
      <color rgb="FFFF0000"/>
      <name val="Arial"/>
      <family val="2"/>
    </font>
    <font>
      <b/>
      <sz val="10"/>
      <color rgb="FF000000"/>
      <name val="Arial"/>
      <family val="2"/>
    </font>
  </fonts>
  <fills count="33">
    <fill>
      <patternFill patternType="none"/>
    </fill>
    <fill>
      <patternFill patternType="gray125"/>
    </fill>
    <fill>
      <patternFill patternType="solid">
        <fgColor indexed="8"/>
        <bgColor indexed="64"/>
      </patternFill>
    </fill>
    <fill>
      <patternFill patternType="solid">
        <fgColor indexed="22"/>
        <bgColor indexed="64"/>
      </patternFill>
    </fill>
    <fill>
      <patternFill patternType="solid">
        <fgColor indexed="9"/>
        <bgColor indexed="64"/>
      </patternFill>
    </fill>
    <fill>
      <patternFill patternType="solid">
        <fgColor indexed="34"/>
        <bgColor indexed="64"/>
      </patternFill>
    </fill>
    <fill>
      <patternFill patternType="solid">
        <fgColor indexed="11"/>
        <bgColor indexed="64"/>
      </patternFill>
    </fill>
    <fill>
      <patternFill patternType="solid">
        <fgColor indexed="56"/>
        <bgColor indexed="64"/>
      </patternFill>
    </fill>
    <fill>
      <patternFill patternType="solid">
        <fgColor indexed="29"/>
        <bgColor indexed="64"/>
      </patternFill>
    </fill>
    <fill>
      <patternFill patternType="solid">
        <fgColor indexed="13"/>
        <bgColor indexed="64"/>
      </patternFill>
    </fill>
    <fill>
      <patternFill patternType="solid">
        <fgColor theme="1"/>
        <bgColor indexed="64"/>
      </patternFill>
    </fill>
    <fill>
      <patternFill patternType="solid">
        <fgColor theme="3" tint="0.39997558519241921"/>
        <bgColor indexed="64"/>
      </patternFill>
    </fill>
    <fill>
      <patternFill patternType="solid">
        <fgColor theme="0" tint="-0.249977111117893"/>
        <bgColor indexed="64"/>
      </patternFill>
    </fill>
    <fill>
      <patternFill patternType="solid">
        <fgColor rgb="FFFFFF00"/>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00B050"/>
        <bgColor indexed="64"/>
      </patternFill>
    </fill>
    <fill>
      <patternFill patternType="solid">
        <fgColor theme="6" tint="0.59999389629810485"/>
        <bgColor indexed="64"/>
      </patternFill>
    </fill>
    <fill>
      <patternFill patternType="solid">
        <fgColor rgb="FFFFFF99"/>
        <bgColor indexed="64"/>
      </patternFill>
    </fill>
    <fill>
      <patternFill patternType="solid">
        <fgColor theme="5" tint="-0.249977111117893"/>
        <bgColor indexed="64"/>
      </patternFill>
    </fill>
    <fill>
      <patternFill patternType="solid">
        <fgColor theme="0"/>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theme="8" tint="-0.249977111117893"/>
        <bgColor indexed="64"/>
      </patternFill>
    </fill>
    <fill>
      <patternFill patternType="solid">
        <fgColor theme="8" tint="0.39997558519241921"/>
        <bgColor indexed="64"/>
      </patternFill>
    </fill>
    <fill>
      <patternFill patternType="solid">
        <fgColor rgb="FFFFC000"/>
        <bgColor indexed="64"/>
      </patternFill>
    </fill>
    <fill>
      <patternFill patternType="solid">
        <fgColor rgb="FFC86664"/>
        <bgColor indexed="64"/>
      </patternFill>
    </fill>
    <fill>
      <patternFill patternType="solid">
        <fgColor theme="3"/>
        <bgColor indexed="64"/>
      </patternFill>
    </fill>
  </fills>
  <borders count="62">
    <border>
      <left/>
      <right/>
      <top/>
      <bottom/>
      <diagonal/>
    </border>
    <border>
      <left style="thin">
        <color auto="1"/>
      </left>
      <right style="thin">
        <color auto="1"/>
      </right>
      <top style="thin">
        <color auto="1"/>
      </top>
      <bottom style="thin">
        <color auto="1"/>
      </bottom>
      <diagonal/>
    </border>
    <border>
      <left style="medium">
        <color auto="1"/>
      </left>
      <right/>
      <top/>
      <bottom/>
      <diagonal/>
    </border>
    <border>
      <left style="medium">
        <color auto="1"/>
      </left>
      <right/>
      <top/>
      <bottom style="medium">
        <color auto="1"/>
      </bottom>
      <diagonal/>
    </border>
    <border>
      <left style="thin">
        <color auto="1"/>
      </left>
      <right/>
      <top style="thin">
        <color auto="1"/>
      </top>
      <bottom style="thin">
        <color auto="1"/>
      </bottom>
      <diagonal/>
    </border>
    <border>
      <left style="thin">
        <color auto="1"/>
      </left>
      <right style="medium">
        <color auto="1"/>
      </right>
      <top style="medium">
        <color auto="1"/>
      </top>
      <bottom style="thin">
        <color auto="1"/>
      </bottom>
      <diagonal/>
    </border>
    <border>
      <left/>
      <right/>
      <top/>
      <bottom style="medium">
        <color auto="1"/>
      </bottom>
      <diagonal/>
    </border>
    <border>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top/>
      <bottom style="thin">
        <color auto="1"/>
      </bottom>
      <diagonal/>
    </border>
    <border>
      <left/>
      <right style="medium">
        <color auto="1"/>
      </right>
      <top style="medium">
        <color auto="1"/>
      </top>
      <bottom style="medium">
        <color auto="1"/>
      </bottom>
      <diagonal/>
    </border>
    <border>
      <left/>
      <right style="medium">
        <color auto="1"/>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style="medium">
        <color theme="0"/>
      </bottom>
      <diagonal/>
    </border>
    <border>
      <left/>
      <right/>
      <top style="medium">
        <color theme="0"/>
      </top>
      <bottom/>
      <diagonal/>
    </border>
    <border>
      <left/>
      <right/>
      <top/>
      <bottom style="medium">
        <color theme="0"/>
      </bottom>
      <diagonal/>
    </border>
    <border>
      <left/>
      <right style="medium">
        <color theme="0"/>
      </right>
      <top style="medium">
        <color theme="0"/>
      </top>
      <bottom/>
      <diagonal/>
    </border>
    <border>
      <left/>
      <right style="medium">
        <color theme="0"/>
      </right>
      <top/>
      <bottom style="medium">
        <color theme="0"/>
      </bottom>
      <diagonal/>
    </border>
    <border>
      <left/>
      <right/>
      <top style="medium">
        <color theme="0"/>
      </top>
      <bottom style="medium">
        <color theme="0"/>
      </bottom>
      <diagonal/>
    </border>
    <border>
      <left/>
      <right/>
      <top/>
      <bottom style="thin">
        <color theme="0" tint="-0.14996795556505021"/>
      </bottom>
      <diagonal/>
    </border>
    <border>
      <left/>
      <right/>
      <top style="thin">
        <color theme="0" tint="-0.14996795556505021"/>
      </top>
      <bottom style="thin">
        <color theme="0" tint="-0.14996795556505021"/>
      </bottom>
      <diagonal/>
    </border>
    <border>
      <left/>
      <right/>
      <top style="thin">
        <color theme="0" tint="-0.14996795556505021"/>
      </top>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right/>
      <top style="thin">
        <color theme="0"/>
      </top>
      <bottom/>
      <diagonal/>
    </border>
    <border>
      <left/>
      <right/>
      <top style="thin">
        <color theme="0"/>
      </top>
      <bottom style="thin">
        <color theme="0"/>
      </bottom>
      <diagonal/>
    </border>
    <border>
      <left style="thin">
        <color theme="0"/>
      </left>
      <right/>
      <top style="thin">
        <color theme="0"/>
      </top>
      <bottom style="thin">
        <color theme="0"/>
      </bottom>
      <diagonal/>
    </border>
    <border>
      <left style="medium">
        <color indexed="64"/>
      </left>
      <right/>
      <top style="thin">
        <color auto="1"/>
      </top>
      <bottom style="medium">
        <color indexed="64"/>
      </bottom>
      <diagonal/>
    </border>
    <border>
      <left/>
      <right style="thin">
        <color auto="1"/>
      </right>
      <top style="thin">
        <color auto="1"/>
      </top>
      <bottom style="medium">
        <color indexed="64"/>
      </bottom>
      <diagonal/>
    </border>
    <border>
      <left style="thin">
        <color auto="1"/>
      </left>
      <right/>
      <top style="thin">
        <color auto="1"/>
      </top>
      <bottom style="medium">
        <color indexed="64"/>
      </bottom>
      <diagonal/>
    </border>
  </borders>
  <cellStyleXfs count="261">
    <xf numFmtId="0" fontId="0" fillId="0" borderId="0"/>
    <xf numFmtId="0" fontId="6" fillId="0" borderId="0" applyNumberFormat="0" applyFill="0" applyBorder="0" applyAlignment="0" applyProtection="0">
      <alignment vertical="top"/>
      <protection locked="0"/>
    </xf>
    <xf numFmtId="167" fontId="5" fillId="0" borderId="0" applyFont="0" applyFill="0" applyBorder="0" applyAlignment="0" applyProtection="0"/>
    <xf numFmtId="167" fontId="9"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22"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22"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23"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0" fontId="7" fillId="0" borderId="0"/>
    <xf numFmtId="0" fontId="23" fillId="0" borderId="0"/>
    <xf numFmtId="0" fontId="7" fillId="0" borderId="0"/>
    <xf numFmtId="0" fontId="7" fillId="0" borderId="0"/>
    <xf numFmtId="0" fontId="35" fillId="0" borderId="0"/>
    <xf numFmtId="0" fontId="7" fillId="0" borderId="0"/>
    <xf numFmtId="9" fontId="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22"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22"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23"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5" fillId="0" borderId="0"/>
    <xf numFmtId="0" fontId="6" fillId="0" borderId="0" applyNumberFormat="0" applyFill="0" applyBorder="0" applyAlignment="0" applyProtection="0">
      <alignment vertical="top"/>
      <protection locked="0"/>
    </xf>
    <xf numFmtId="44" fontId="80" fillId="0" borderId="0" applyFont="0" applyFill="0" applyBorder="0" applyAlignment="0" applyProtection="0"/>
    <xf numFmtId="164" fontId="4" fillId="0" borderId="0" applyFont="0" applyFill="0" applyBorder="0" applyAlignment="0" applyProtection="0"/>
    <xf numFmtId="44" fontId="4"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4"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4" fontId="4"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44" fontId="80" fillId="0" borderId="0" applyFont="0" applyFill="0" applyBorder="0" applyAlignment="0" applyProtection="0"/>
    <xf numFmtId="44" fontId="80" fillId="0" borderId="0" applyFont="0" applyFill="0" applyBorder="0" applyAlignment="0" applyProtection="0"/>
    <xf numFmtId="44" fontId="80" fillId="0" borderId="0" applyFont="0" applyFill="0" applyBorder="0" applyAlignment="0" applyProtection="0"/>
    <xf numFmtId="44" fontId="80" fillId="0" borderId="0" applyFont="0" applyFill="0" applyBorder="0" applyAlignment="0" applyProtection="0"/>
    <xf numFmtId="44" fontId="4" fillId="0" borderId="0" applyFont="0" applyFill="0" applyBorder="0" applyAlignment="0" applyProtection="0"/>
    <xf numFmtId="167"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5" fillId="0" borderId="0"/>
    <xf numFmtId="0" fontId="5" fillId="0" borderId="0"/>
    <xf numFmtId="0" fontId="80" fillId="0" borderId="0"/>
    <xf numFmtId="0" fontId="5" fillId="0" borderId="0"/>
    <xf numFmtId="0" fontId="4"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4"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0" fontId="120" fillId="0" borderId="0" applyNumberFormat="0" applyFill="0" applyBorder="0" applyAlignment="0" applyProtection="0"/>
    <xf numFmtId="0" fontId="3" fillId="0" borderId="0"/>
    <xf numFmtId="44" fontId="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 fillId="0" borderId="0"/>
    <xf numFmtId="44" fontId="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 fillId="0" borderId="0"/>
    <xf numFmtId="0" fontId="120" fillId="0" borderId="0" applyNumberFormat="0" applyFill="0" applyBorder="0" applyAlignment="0" applyProtection="0"/>
    <xf numFmtId="0" fontId="120" fillId="0" borderId="0" applyNumberFormat="0" applyFill="0" applyBorder="0" applyAlignment="0" applyProtection="0"/>
    <xf numFmtId="0" fontId="124" fillId="0" borderId="0"/>
    <xf numFmtId="0" fontId="125" fillId="0" borderId="0" applyNumberFormat="0" applyFill="0" applyBorder="0" applyAlignment="0" applyProtection="0"/>
    <xf numFmtId="0" fontId="150" fillId="0" borderId="0"/>
    <xf numFmtId="0" fontId="151" fillId="0" borderId="0" applyNumberFormat="0" applyFill="0" applyBorder="0" applyAlignment="0" applyProtection="0"/>
    <xf numFmtId="0" fontId="152" fillId="0" borderId="0"/>
    <xf numFmtId="167" fontId="152" fillId="0" borderId="0" applyFont="0" applyFill="0" applyBorder="0" applyAlignment="0" applyProtection="0"/>
    <xf numFmtId="0" fontId="1" fillId="0" borderId="0"/>
    <xf numFmtId="9" fontId="15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cellStyleXfs>
  <cellXfs count="790">
    <xf numFmtId="0" fontId="0" fillId="0" borderId="0" xfId="0"/>
    <xf numFmtId="0" fontId="10" fillId="0" borderId="0" xfId="0" applyFont="1" applyAlignment="1" applyProtection="1">
      <alignment horizontal="center" vertical="center" wrapText="1"/>
      <protection locked="0"/>
    </xf>
    <xf numFmtId="0" fontId="10" fillId="0" borderId="0" xfId="0" applyFont="1" applyAlignment="1" applyProtection="1">
      <alignment vertical="center" wrapText="1"/>
      <protection locked="0"/>
    </xf>
    <xf numFmtId="14" fontId="10" fillId="0" borderId="0" xfId="0" applyNumberFormat="1" applyFont="1" applyAlignment="1" applyProtection="1">
      <alignment horizontal="center" vertical="center" wrapText="1"/>
      <protection locked="0"/>
    </xf>
    <xf numFmtId="0" fontId="11" fillId="0" borderId="0" xfId="0" applyFont="1" applyAlignment="1" applyProtection="1">
      <alignment horizontal="center" vertical="center" wrapText="1"/>
      <protection locked="0"/>
    </xf>
    <xf numFmtId="0" fontId="10" fillId="0" borderId="0" xfId="0" applyFont="1" applyAlignment="1" applyProtection="1">
      <alignment horizontal="left" vertical="center" wrapText="1"/>
      <protection locked="0"/>
    </xf>
    <xf numFmtId="167" fontId="11" fillId="0" borderId="0" xfId="2" applyFont="1" applyAlignment="1" applyProtection="1">
      <alignment horizontal="center" vertical="center" wrapText="1"/>
      <protection locked="0"/>
    </xf>
    <xf numFmtId="0" fontId="11" fillId="0" borderId="1" xfId="0" applyFont="1" applyBorder="1" applyAlignment="1" applyProtection="1">
      <alignment horizontal="center" vertical="center" wrapText="1"/>
      <protection locked="0"/>
    </xf>
    <xf numFmtId="0" fontId="11" fillId="0" borderId="0" xfId="0" applyFont="1" applyAlignment="1" applyProtection="1">
      <alignment vertical="center" wrapText="1"/>
      <protection locked="0"/>
    </xf>
    <xf numFmtId="0" fontId="0" fillId="0" borderId="0" xfId="0" applyAlignment="1">
      <alignment vertical="center"/>
    </xf>
    <xf numFmtId="0" fontId="13" fillId="0" borderId="1" xfId="0" applyFont="1" applyBorder="1" applyAlignment="1">
      <alignment horizontal="center" vertical="center" wrapText="1"/>
    </xf>
    <xf numFmtId="0" fontId="7" fillId="0" borderId="0" xfId="0" applyFont="1" applyAlignment="1">
      <alignment vertical="center"/>
    </xf>
    <xf numFmtId="0" fontId="0" fillId="0" borderId="0" xfId="0" applyAlignment="1">
      <alignment horizontal="center" vertical="center"/>
    </xf>
    <xf numFmtId="0" fontId="7" fillId="0" borderId="0" xfId="0" applyFont="1" applyAlignment="1">
      <alignment horizontal="center" vertical="center" wrapText="1"/>
    </xf>
    <xf numFmtId="0" fontId="7" fillId="0" borderId="0" xfId="0" applyFont="1" applyAlignment="1">
      <alignment horizontal="center" vertical="center"/>
    </xf>
    <xf numFmtId="0" fontId="11" fillId="0" borderId="0" xfId="0" applyFont="1" applyAlignment="1">
      <alignment horizontal="left" vertical="center" wrapText="1"/>
    </xf>
    <xf numFmtId="0" fontId="18" fillId="0" borderId="0" xfId="0" applyFont="1" applyAlignment="1">
      <alignment vertical="center" wrapText="1"/>
    </xf>
    <xf numFmtId="0" fontId="13" fillId="0" borderId="0" xfId="0" applyFont="1" applyAlignment="1">
      <alignment horizontal="center" vertical="center"/>
    </xf>
    <xf numFmtId="166" fontId="13" fillId="0" borderId="0" xfId="2" applyNumberFormat="1" applyFont="1" applyAlignment="1">
      <alignment horizontal="center" vertical="center"/>
    </xf>
    <xf numFmtId="0" fontId="10" fillId="0" borderId="0" xfId="0" applyFont="1" applyAlignment="1">
      <alignment horizontal="center" vertical="center"/>
    </xf>
    <xf numFmtId="0" fontId="21" fillId="0" borderId="0" xfId="0" applyFont="1" applyAlignment="1">
      <alignment horizontal="center" vertical="center"/>
    </xf>
    <xf numFmtId="0" fontId="7" fillId="0" borderId="0" xfId="19" applyFont="1" applyAlignment="1">
      <alignment horizontal="center" vertical="center"/>
    </xf>
    <xf numFmtId="0" fontId="0" fillId="0" borderId="0" xfId="0" applyAlignment="1">
      <alignment horizontal="center"/>
    </xf>
    <xf numFmtId="0" fontId="17" fillId="0" borderId="0" xfId="0" applyFont="1" applyAlignment="1">
      <alignment horizontal="center" vertical="center"/>
    </xf>
    <xf numFmtId="0" fontId="16" fillId="0" borderId="0" xfId="0" applyFont="1" applyAlignment="1" applyProtection="1">
      <alignment horizontal="center" vertical="center"/>
      <protection locked="0"/>
    </xf>
    <xf numFmtId="167" fontId="10" fillId="0" borderId="0" xfId="2" applyFont="1" applyAlignment="1" applyProtection="1">
      <alignment horizontal="center" vertical="center" wrapText="1"/>
      <protection locked="0"/>
    </xf>
    <xf numFmtId="14" fontId="10" fillId="0" borderId="0" xfId="0" applyNumberFormat="1" applyFont="1" applyAlignment="1" applyProtection="1">
      <alignment vertical="center" wrapText="1"/>
      <protection locked="0"/>
    </xf>
    <xf numFmtId="0" fontId="7" fillId="0" borderId="0" xfId="0" applyFont="1" applyAlignment="1" applyProtection="1">
      <alignment vertical="center" wrapText="1"/>
      <protection locked="0"/>
    </xf>
    <xf numFmtId="0" fontId="7" fillId="0" borderId="0" xfId="0" applyFont="1" applyAlignment="1" applyProtection="1">
      <alignment horizontal="center" vertical="center" wrapText="1"/>
      <protection locked="0"/>
    </xf>
    <xf numFmtId="0" fontId="13" fillId="0" borderId="0" xfId="0" applyFont="1" applyAlignment="1" applyProtection="1">
      <alignment horizontal="justify" vertical="center" wrapText="1"/>
      <protection locked="0"/>
    </xf>
    <xf numFmtId="167" fontId="13" fillId="0" borderId="0" xfId="2" applyFont="1" applyAlignment="1" applyProtection="1">
      <alignment horizontal="justify" vertical="center" wrapText="1"/>
      <protection locked="0"/>
    </xf>
    <xf numFmtId="167" fontId="7" fillId="0" borderId="0" xfId="2" applyFont="1" applyAlignment="1" applyProtection="1">
      <alignment horizontal="center" vertical="center" wrapText="1"/>
      <protection locked="0"/>
    </xf>
    <xf numFmtId="0" fontId="29" fillId="0" borderId="0" xfId="0" applyFont="1" applyAlignment="1">
      <alignment horizontal="center" vertical="center"/>
    </xf>
    <xf numFmtId="0" fontId="30" fillId="0" borderId="0" xfId="0" applyFont="1" applyAlignment="1">
      <alignment horizontal="center"/>
    </xf>
    <xf numFmtId="0" fontId="7" fillId="0" borderId="0" xfId="0" applyFont="1" applyAlignment="1">
      <alignment horizontal="center"/>
    </xf>
    <xf numFmtId="0" fontId="71" fillId="0" borderId="0" xfId="0" applyFont="1" applyAlignment="1">
      <alignment vertical="center"/>
    </xf>
    <xf numFmtId="0" fontId="72" fillId="0" borderId="0" xfId="0" applyFont="1" applyAlignment="1">
      <alignment vertical="center" wrapText="1"/>
    </xf>
    <xf numFmtId="0" fontId="72" fillId="0" borderId="0" xfId="0" applyFont="1" applyAlignment="1">
      <alignment vertical="center"/>
    </xf>
    <xf numFmtId="0" fontId="7" fillId="0" borderId="0" xfId="0" applyFont="1" applyAlignment="1" applyProtection="1">
      <alignment vertical="center"/>
      <protection locked="0"/>
    </xf>
    <xf numFmtId="0" fontId="7" fillId="0" borderId="0" xfId="0" applyFont="1" applyAlignment="1" applyProtection="1">
      <alignment horizontal="left" vertical="center"/>
      <protection locked="0"/>
    </xf>
    <xf numFmtId="0" fontId="7" fillId="0" borderId="0" xfId="0" applyFont="1" applyAlignment="1" applyProtection="1">
      <alignment horizontal="justify" vertical="center"/>
      <protection locked="0"/>
    </xf>
    <xf numFmtId="0" fontId="73" fillId="10" borderId="0" xfId="0" applyFont="1" applyFill="1" applyAlignment="1" applyProtection="1">
      <alignment horizontal="center" vertical="center" wrapText="1"/>
      <protection locked="0"/>
    </xf>
    <xf numFmtId="0" fontId="73" fillId="10" borderId="0" xfId="0" applyFont="1" applyFill="1" applyAlignment="1" applyProtection="1">
      <alignment horizontal="center" vertical="center"/>
      <protection locked="0"/>
    </xf>
    <xf numFmtId="0" fontId="74" fillId="0" borderId="0" xfId="0" applyFont="1" applyAlignment="1" applyProtection="1">
      <alignment horizontal="center" vertical="center" wrapText="1"/>
      <protection locked="0"/>
    </xf>
    <xf numFmtId="167" fontId="10" fillId="0" borderId="0" xfId="2" applyFont="1" applyAlignment="1" applyProtection="1">
      <alignment vertical="center" wrapText="1"/>
      <protection locked="0"/>
    </xf>
    <xf numFmtId="167" fontId="13" fillId="0" borderId="0" xfId="2" applyFont="1" applyAlignment="1" applyProtection="1">
      <alignment horizontal="center" vertical="center" wrapText="1"/>
      <protection locked="0"/>
    </xf>
    <xf numFmtId="0" fontId="13" fillId="0" borderId="0" xfId="0" applyFont="1" applyAlignment="1" applyProtection="1">
      <alignment horizontal="left" vertical="center"/>
      <protection locked="0"/>
    </xf>
    <xf numFmtId="0" fontId="11" fillId="0" borderId="0" xfId="2" applyNumberFormat="1" applyFont="1" applyAlignment="1">
      <alignment horizontal="center" vertical="center" wrapText="1"/>
    </xf>
    <xf numFmtId="1" fontId="10" fillId="0" borderId="0" xfId="0" applyNumberFormat="1" applyFont="1" applyAlignment="1" applyProtection="1">
      <alignment horizontal="left" vertical="center" wrapText="1"/>
      <protection locked="0"/>
    </xf>
    <xf numFmtId="167" fontId="10" fillId="0" borderId="0" xfId="2" applyFont="1" applyAlignment="1" applyProtection="1">
      <alignment horizontal="left" vertical="center" wrapText="1"/>
      <protection locked="0"/>
    </xf>
    <xf numFmtId="167" fontId="73" fillId="0" borderId="0" xfId="2" applyFont="1" applyAlignment="1" applyProtection="1">
      <alignment horizontal="center" vertical="center" wrapText="1"/>
      <protection locked="0"/>
    </xf>
    <xf numFmtId="167" fontId="10" fillId="0" borderId="0" xfId="2" applyFont="1" applyAlignment="1" applyProtection="1">
      <alignment horizontal="justify" vertical="center" wrapText="1"/>
      <protection locked="0"/>
    </xf>
    <xf numFmtId="0" fontId="74" fillId="0" borderId="2" xfId="0" applyFont="1" applyBorder="1" applyAlignment="1" applyProtection="1">
      <alignment horizontal="center" vertical="center" wrapText="1"/>
      <protection locked="0"/>
    </xf>
    <xf numFmtId="0" fontId="13" fillId="0" borderId="3" xfId="0" applyFont="1" applyBorder="1" applyAlignment="1" applyProtection="1">
      <alignment horizontal="center" vertical="center" wrapText="1"/>
      <protection locked="0"/>
    </xf>
    <xf numFmtId="0" fontId="15" fillId="0" borderId="0" xfId="0" applyFont="1" applyAlignment="1" applyProtection="1">
      <alignment vertical="center" wrapText="1"/>
      <protection locked="0"/>
    </xf>
    <xf numFmtId="0" fontId="32" fillId="0" borderId="0" xfId="0" applyFont="1" applyAlignment="1" applyProtection="1">
      <alignment horizontal="center" wrapText="1"/>
      <protection locked="0"/>
    </xf>
    <xf numFmtId="0" fontId="11" fillId="3" borderId="0" xfId="2" applyNumberFormat="1" applyFont="1" applyFill="1" applyAlignment="1">
      <alignment horizontal="center" vertical="center" wrapText="1"/>
    </xf>
    <xf numFmtId="0" fontId="11" fillId="0" borderId="0" xfId="0" applyFont="1" applyAlignment="1" applyProtection="1">
      <alignment horizontal="left" vertical="center" wrapText="1"/>
      <protection locked="0"/>
    </xf>
    <xf numFmtId="0" fontId="14" fillId="0" borderId="0" xfId="0" applyFont="1" applyAlignment="1" applyProtection="1">
      <alignment vertical="center" wrapText="1"/>
      <protection locked="0"/>
    </xf>
    <xf numFmtId="0" fontId="14" fillId="0" borderId="0" xfId="0" applyFont="1" applyAlignment="1" applyProtection="1">
      <alignment horizontal="center" vertical="center" wrapText="1"/>
      <protection locked="0"/>
    </xf>
    <xf numFmtId="167" fontId="14" fillId="0" borderId="0" xfId="2" applyFont="1" applyAlignment="1" applyProtection="1">
      <alignment vertical="center" wrapText="1"/>
      <protection locked="0"/>
    </xf>
    <xf numFmtId="0" fontId="13" fillId="0" borderId="1" xfId="0" applyFont="1" applyBorder="1" applyAlignment="1" applyProtection="1">
      <alignment horizontal="center" vertical="center" wrapText="1"/>
      <protection locked="0"/>
    </xf>
    <xf numFmtId="0" fontId="11" fillId="0" borderId="4" xfId="0" applyFont="1" applyBorder="1" applyAlignment="1" applyProtection="1">
      <alignment horizontal="center" vertical="center" wrapText="1"/>
      <protection locked="0"/>
    </xf>
    <xf numFmtId="167" fontId="11" fillId="0" borderId="1" xfId="2" applyFont="1" applyBorder="1" applyAlignment="1" applyProtection="1">
      <alignment horizontal="center" vertical="center" wrapText="1"/>
      <protection locked="0"/>
    </xf>
    <xf numFmtId="0" fontId="13" fillId="0" borderId="2" xfId="0" applyFont="1" applyBorder="1" applyAlignment="1" applyProtection="1">
      <alignment horizontal="center" vertical="center" wrapText="1"/>
      <protection locked="0"/>
    </xf>
    <xf numFmtId="0" fontId="7" fillId="4" borderId="1" xfId="0" applyFont="1" applyFill="1" applyBorder="1" applyAlignment="1" applyProtection="1">
      <alignment horizontal="center" vertical="center" wrapText="1"/>
      <protection locked="0"/>
    </xf>
    <xf numFmtId="0" fontId="10" fillId="0" borderId="1" xfId="0" applyFont="1" applyBorder="1" applyAlignment="1" applyProtection="1">
      <alignment horizontal="center" vertical="center" wrapText="1"/>
      <protection locked="0"/>
    </xf>
    <xf numFmtId="0" fontId="10" fillId="0" borderId="1" xfId="0" applyFont="1" applyBorder="1" applyAlignment="1" applyProtection="1">
      <alignment horizontal="left" vertical="center" wrapText="1"/>
      <protection locked="0"/>
    </xf>
    <xf numFmtId="0" fontId="10" fillId="0" borderId="4" xfId="0" applyFont="1" applyBorder="1" applyAlignment="1" applyProtection="1">
      <alignment horizontal="center" vertical="center" wrapText="1"/>
      <protection locked="0"/>
    </xf>
    <xf numFmtId="167" fontId="10" fillId="0" borderId="1" xfId="2" applyFont="1" applyBorder="1" applyAlignment="1" applyProtection="1">
      <alignment horizontal="center" vertical="center" wrapText="1"/>
      <protection locked="0"/>
    </xf>
    <xf numFmtId="167" fontId="10" fillId="0" borderId="0" xfId="0" applyNumberFormat="1" applyFont="1" applyAlignment="1" applyProtection="1">
      <alignment vertical="center" wrapText="1"/>
      <protection locked="0"/>
    </xf>
    <xf numFmtId="167" fontId="13" fillId="0" borderId="5" xfId="2" applyFont="1" applyBorder="1" applyAlignment="1" applyProtection="1">
      <alignment horizontal="center" vertical="center" wrapText="1"/>
      <protection locked="0"/>
    </xf>
    <xf numFmtId="0" fontId="13" fillId="11" borderId="6" xfId="0" applyFont="1" applyFill="1" applyBorder="1" applyAlignment="1" applyProtection="1">
      <alignment horizontal="center" vertical="center" wrapText="1"/>
      <protection locked="0"/>
    </xf>
    <xf numFmtId="167" fontId="13" fillId="11" borderId="6" xfId="2" applyFont="1" applyFill="1" applyBorder="1" applyAlignment="1" applyProtection="1">
      <alignment horizontal="center" vertical="center" wrapText="1"/>
      <protection locked="0"/>
    </xf>
    <xf numFmtId="0" fontId="13" fillId="12" borderId="6" xfId="0" applyFont="1" applyFill="1" applyBorder="1" applyAlignment="1" applyProtection="1">
      <alignment horizontal="center" vertical="center" wrapText="1"/>
      <protection locked="0"/>
    </xf>
    <xf numFmtId="167" fontId="13" fillId="12" borderId="6" xfId="2" applyFont="1" applyFill="1" applyBorder="1" applyAlignment="1" applyProtection="1">
      <alignment horizontal="center" vertical="center" wrapText="1"/>
      <protection locked="0"/>
    </xf>
    <xf numFmtId="167" fontId="13" fillId="11" borderId="7" xfId="2" applyFont="1" applyFill="1" applyBorder="1" applyAlignment="1" applyProtection="1">
      <alignment horizontal="center" vertical="center" wrapText="1"/>
      <protection locked="0"/>
    </xf>
    <xf numFmtId="0" fontId="13" fillId="0" borderId="8" xfId="0" applyFont="1" applyBorder="1" applyAlignment="1" applyProtection="1">
      <alignment horizontal="center" vertical="center" wrapText="1"/>
      <protection locked="0"/>
    </xf>
    <xf numFmtId="9" fontId="13" fillId="0" borderId="1" xfId="0" applyNumberFormat="1" applyFont="1" applyBorder="1" applyAlignment="1" applyProtection="1">
      <alignment horizontal="center" vertical="center" wrapText="1"/>
      <protection locked="0"/>
    </xf>
    <xf numFmtId="167" fontId="13" fillId="0" borderId="9" xfId="2" applyFont="1" applyBorder="1" applyAlignment="1" applyProtection="1">
      <alignment horizontal="center" vertical="center" wrapText="1"/>
      <protection locked="0"/>
    </xf>
    <xf numFmtId="167" fontId="13" fillId="13" borderId="10" xfId="2" applyFont="1" applyFill="1" applyBorder="1" applyAlignment="1" applyProtection="1">
      <alignment horizontal="center" vertical="center" wrapText="1"/>
      <protection locked="0"/>
    </xf>
    <xf numFmtId="0" fontId="13" fillId="0" borderId="0" xfId="0" applyFont="1" applyAlignment="1" applyProtection="1">
      <alignment vertical="center" wrapText="1"/>
      <protection locked="0"/>
    </xf>
    <xf numFmtId="0" fontId="7" fillId="0" borderId="0" xfId="0" applyFont="1" applyAlignment="1" applyProtection="1">
      <alignment horizontal="justify" vertical="center" wrapText="1"/>
      <protection locked="0"/>
    </xf>
    <xf numFmtId="0" fontId="13" fillId="0" borderId="0" xfId="0" applyFont="1" applyAlignment="1" applyProtection="1">
      <alignment horizontal="justify"/>
      <protection locked="0"/>
    </xf>
    <xf numFmtId="0" fontId="7" fillId="0" borderId="0" xfId="0" applyFont="1" applyAlignment="1" applyProtection="1">
      <alignment horizontal="justify"/>
      <protection locked="0"/>
    </xf>
    <xf numFmtId="0" fontId="10" fillId="0" borderId="0" xfId="0" applyFont="1" applyAlignment="1" applyProtection="1">
      <alignment horizontal="justify" vertical="center" wrapText="1"/>
      <protection locked="0"/>
    </xf>
    <xf numFmtId="0" fontId="13" fillId="0" borderId="0" xfId="0" applyFont="1" applyProtection="1">
      <protection locked="0"/>
    </xf>
    <xf numFmtId="0" fontId="7" fillId="0" borderId="0" xfId="0" applyFont="1" applyAlignment="1" applyProtection="1">
      <alignment horizontal="center"/>
      <protection locked="0"/>
    </xf>
    <xf numFmtId="0" fontId="7" fillId="4" borderId="0" xfId="0" applyFont="1" applyFill="1" applyAlignment="1" applyProtection="1">
      <alignment horizontal="center" vertical="center" wrapText="1"/>
      <protection locked="0"/>
    </xf>
    <xf numFmtId="0" fontId="15" fillId="6" borderId="1" xfId="0" applyFont="1" applyFill="1" applyBorder="1" applyProtection="1">
      <protection locked="0"/>
    </xf>
    <xf numFmtId="0" fontId="13" fillId="0" borderId="0" xfId="0" applyFont="1" applyAlignment="1">
      <alignment horizontal="center"/>
    </xf>
    <xf numFmtId="0" fontId="13" fillId="0" borderId="0" xfId="0" applyFont="1"/>
    <xf numFmtId="0" fontId="0" fillId="0" borderId="0" xfId="0" applyAlignment="1" applyProtection="1">
      <alignment horizontal="justify" vertical="center"/>
      <protection locked="0"/>
    </xf>
    <xf numFmtId="0" fontId="0" fillId="4" borderId="1" xfId="0" applyFill="1" applyBorder="1" applyAlignment="1" applyProtection="1">
      <alignment horizontal="center" vertical="center" wrapText="1"/>
      <protection locked="0"/>
    </xf>
    <xf numFmtId="0" fontId="0" fillId="0" borderId="0" xfId="0" applyAlignment="1" applyProtection="1">
      <alignment vertical="center" wrapText="1"/>
      <protection locked="0"/>
    </xf>
    <xf numFmtId="0" fontId="75" fillId="0" borderId="2" xfId="0" applyFont="1" applyBorder="1" applyAlignment="1" applyProtection="1">
      <alignment horizontal="center" vertical="center" wrapText="1"/>
      <protection locked="0"/>
    </xf>
    <xf numFmtId="0" fontId="38" fillId="0" borderId="0" xfId="0" applyFont="1" applyAlignment="1">
      <alignment horizontal="center" vertical="center"/>
    </xf>
    <xf numFmtId="0" fontId="39" fillId="0" borderId="0" xfId="0" applyFont="1" applyAlignment="1">
      <alignment vertical="center"/>
    </xf>
    <xf numFmtId="14" fontId="39" fillId="0" borderId="0" xfId="0" applyNumberFormat="1" applyFont="1" applyAlignment="1">
      <alignment vertical="center"/>
    </xf>
    <xf numFmtId="0" fontId="40" fillId="0" borderId="0" xfId="0" applyFont="1" applyAlignment="1">
      <alignment vertical="center"/>
    </xf>
    <xf numFmtId="0" fontId="41" fillId="14" borderId="0" xfId="0" applyFont="1" applyFill="1" applyAlignment="1">
      <alignment horizontal="center" vertical="center"/>
    </xf>
    <xf numFmtId="0" fontId="26" fillId="0" borderId="0" xfId="0" applyFont="1" applyAlignment="1">
      <alignment horizontal="center" vertical="center"/>
    </xf>
    <xf numFmtId="0" fontId="39" fillId="0" borderId="11" xfId="0" applyFont="1" applyBorder="1" applyAlignment="1">
      <alignment vertical="center"/>
    </xf>
    <xf numFmtId="0" fontId="26" fillId="0" borderId="1" xfId="0" applyFont="1" applyBorder="1" applyAlignment="1">
      <alignment horizontal="center" vertical="center" wrapText="1"/>
    </xf>
    <xf numFmtId="0" fontId="26" fillId="0" borderId="1" xfId="0" applyFont="1" applyBorder="1" applyAlignment="1">
      <alignment horizontal="center" vertical="center"/>
    </xf>
    <xf numFmtId="0" fontId="39" fillId="0" borderId="1" xfId="0" applyFont="1" applyBorder="1" applyAlignment="1" applyProtection="1">
      <alignment horizontal="center" vertical="center"/>
      <protection locked="0"/>
    </xf>
    <xf numFmtId="167" fontId="39" fillId="0" borderId="1" xfId="0" applyNumberFormat="1" applyFont="1" applyBorder="1" applyAlignment="1">
      <alignment horizontal="center" vertical="center"/>
    </xf>
    <xf numFmtId="167" fontId="39" fillId="0" borderId="1" xfId="0" applyNumberFormat="1" applyFont="1" applyBorder="1" applyAlignment="1">
      <alignment vertical="center"/>
    </xf>
    <xf numFmtId="0" fontId="26" fillId="0" borderId="0" xfId="0" applyFont="1" applyAlignment="1">
      <alignment vertical="center"/>
    </xf>
    <xf numFmtId="0" fontId="39" fillId="0" borderId="0" xfId="0" applyFont="1" applyAlignment="1">
      <alignment vertical="center" wrapText="1"/>
    </xf>
    <xf numFmtId="0" fontId="18" fillId="7" borderId="1" xfId="0" applyFont="1" applyFill="1" applyBorder="1" applyAlignment="1">
      <alignment horizontal="center" vertical="center" wrapText="1"/>
    </xf>
    <xf numFmtId="0" fontId="46" fillId="0" borderId="0" xfId="0" applyFont="1" applyAlignment="1">
      <alignment vertical="center" wrapText="1"/>
    </xf>
    <xf numFmtId="0" fontId="46" fillId="0" borderId="0" xfId="0" applyFont="1" applyAlignment="1" applyProtection="1">
      <alignment vertical="center" wrapText="1"/>
      <protection locked="0"/>
    </xf>
    <xf numFmtId="0" fontId="46" fillId="0" borderId="0" xfId="0" applyFont="1" applyAlignment="1">
      <alignment horizontal="center" vertical="center" wrapText="1"/>
    </xf>
    <xf numFmtId="0" fontId="46" fillId="0" borderId="0" xfId="0" applyFont="1" applyAlignment="1" applyProtection="1">
      <alignment horizontal="center" vertical="center" wrapText="1"/>
      <protection locked="0"/>
    </xf>
    <xf numFmtId="14" fontId="46" fillId="0" borderId="0" xfId="0" applyNumberFormat="1" applyFont="1" applyAlignment="1">
      <alignment vertical="center" wrapText="1"/>
    </xf>
    <xf numFmtId="14" fontId="46" fillId="0" borderId="0" xfId="0" applyNumberFormat="1" applyFont="1" applyAlignment="1" applyProtection="1">
      <alignment horizontal="center" vertical="center" wrapText="1"/>
      <protection locked="0"/>
    </xf>
    <xf numFmtId="0" fontId="27" fillId="0" borderId="0" xfId="0" applyFont="1" applyAlignment="1">
      <alignment horizontal="center" vertical="center" wrapText="1"/>
    </xf>
    <xf numFmtId="0" fontId="27" fillId="3" borderId="0" xfId="0" applyFont="1" applyFill="1" applyAlignment="1">
      <alignment horizontal="center" vertical="center" wrapText="1"/>
    </xf>
    <xf numFmtId="0" fontId="27" fillId="0" borderId="0" xfId="0" applyFont="1" applyAlignment="1">
      <alignment vertical="center" wrapText="1"/>
    </xf>
    <xf numFmtId="0" fontId="46" fillId="0" borderId="0" xfId="0" applyFont="1" applyAlignment="1" applyProtection="1">
      <alignment horizontal="left" vertical="center" wrapText="1"/>
      <protection locked="0"/>
    </xf>
    <xf numFmtId="0" fontId="27" fillId="0" borderId="0" xfId="0" applyFont="1" applyAlignment="1" applyProtection="1">
      <alignment vertical="center" wrapText="1"/>
      <protection locked="0"/>
    </xf>
    <xf numFmtId="0" fontId="39" fillId="0" borderId="1" xfId="0" applyFont="1" applyBorder="1" applyAlignment="1">
      <alignment vertical="center"/>
    </xf>
    <xf numFmtId="0" fontId="39" fillId="5" borderId="1" xfId="0" applyFont="1" applyFill="1" applyBorder="1" applyAlignment="1">
      <alignment vertical="center"/>
    </xf>
    <xf numFmtId="0" fontId="12" fillId="0" borderId="0" xfId="0" applyFont="1" applyAlignment="1" applyProtection="1">
      <alignment vertical="center" wrapText="1"/>
      <protection locked="0"/>
    </xf>
    <xf numFmtId="0" fontId="18" fillId="0" borderId="0" xfId="0" applyFont="1" applyAlignment="1">
      <alignment horizontal="center" vertical="center"/>
    </xf>
    <xf numFmtId="0" fontId="48" fillId="13" borderId="1" xfId="0" applyFont="1" applyFill="1" applyBorder="1" applyAlignment="1">
      <alignment horizontal="justify" vertical="center" wrapText="1"/>
    </xf>
    <xf numFmtId="0" fontId="26" fillId="0" borderId="0" xfId="0" applyFont="1" applyAlignment="1" applyProtection="1">
      <alignment horizontal="center" vertical="center" wrapText="1"/>
      <protection locked="0"/>
    </xf>
    <xf numFmtId="0" fontId="39" fillId="15" borderId="0" xfId="0" applyFont="1" applyFill="1" applyAlignment="1">
      <alignment vertical="center"/>
    </xf>
    <xf numFmtId="0" fontId="27" fillId="0" borderId="0" xfId="0" applyFont="1" applyAlignment="1">
      <alignment horizontal="left" vertical="center" wrapText="1"/>
    </xf>
    <xf numFmtId="0" fontId="26" fillId="16" borderId="0" xfId="0" applyFont="1" applyFill="1" applyAlignment="1">
      <alignment vertical="center" wrapText="1"/>
    </xf>
    <xf numFmtId="0" fontId="26" fillId="16" borderId="0" xfId="0" applyFont="1" applyFill="1" applyAlignment="1">
      <alignment vertical="center"/>
    </xf>
    <xf numFmtId="9" fontId="26" fillId="0" borderId="0" xfId="24" applyFont="1" applyAlignment="1">
      <alignment vertical="center"/>
    </xf>
    <xf numFmtId="2" fontId="46" fillId="0" borderId="1" xfId="0" applyNumberFormat="1" applyFont="1" applyBorder="1" applyAlignment="1">
      <alignment horizontal="center" vertical="center" wrapText="1"/>
    </xf>
    <xf numFmtId="0" fontId="46" fillId="0" borderId="1" xfId="0" applyFont="1" applyBorder="1" applyAlignment="1">
      <alignment horizontal="center" vertical="center" wrapText="1"/>
    </xf>
    <xf numFmtId="167" fontId="27" fillId="13" borderId="12" xfId="2" applyFont="1" applyFill="1" applyBorder="1" applyAlignment="1">
      <alignment vertical="center" wrapText="1"/>
    </xf>
    <xf numFmtId="0" fontId="26" fillId="0" borderId="0" xfId="0" applyFont="1" applyAlignment="1">
      <alignment horizontal="left" vertical="center" wrapText="1"/>
    </xf>
    <xf numFmtId="0" fontId="26" fillId="0" borderId="0" xfId="0" applyFont="1" applyAlignment="1">
      <alignment horizontal="center" vertical="center" wrapText="1"/>
    </xf>
    <xf numFmtId="167" fontId="26" fillId="0" borderId="0" xfId="2" applyFont="1" applyAlignment="1">
      <alignment horizontal="center" vertical="center" wrapText="1"/>
    </xf>
    <xf numFmtId="166" fontId="26" fillId="0" borderId="1" xfId="2" applyNumberFormat="1" applyFont="1" applyBorder="1" applyAlignment="1">
      <alignment horizontal="center" vertical="center"/>
    </xf>
    <xf numFmtId="167" fontId="46" fillId="0" borderId="1" xfId="2" applyFont="1" applyBorder="1" applyAlignment="1">
      <alignment vertical="center" wrapText="1"/>
    </xf>
    <xf numFmtId="167" fontId="39" fillId="0" borderId="0" xfId="2" applyFont="1" applyAlignment="1">
      <alignment vertical="center"/>
    </xf>
    <xf numFmtId="0" fontId="39" fillId="0" borderId="0" xfId="0" applyFont="1" applyAlignment="1">
      <alignment horizontal="center" vertical="center"/>
    </xf>
    <xf numFmtId="16" fontId="47" fillId="0" borderId="0" xfId="0" applyNumberFormat="1" applyFont="1" applyAlignment="1" applyProtection="1">
      <alignment horizontal="center" vertical="center" wrapText="1"/>
      <protection locked="0"/>
    </xf>
    <xf numFmtId="0" fontId="31" fillId="0" borderId="1" xfId="0" applyFont="1" applyBorder="1" applyAlignment="1">
      <alignment horizontal="center" vertical="center" wrapText="1"/>
    </xf>
    <xf numFmtId="0" fontId="39" fillId="0" borderId="0" xfId="0" applyFont="1" applyAlignment="1">
      <alignment horizontal="justify" vertical="center" wrapText="1"/>
    </xf>
    <xf numFmtId="2" fontId="10" fillId="0" borderId="1" xfId="0" applyNumberFormat="1" applyFont="1" applyBorder="1" applyAlignment="1" applyProtection="1">
      <alignment horizontal="center" vertical="center" wrapText="1"/>
      <protection locked="0"/>
    </xf>
    <xf numFmtId="2" fontId="10" fillId="0" borderId="4" xfId="0" applyNumberFormat="1" applyFont="1" applyBorder="1" applyAlignment="1" applyProtection="1">
      <alignment horizontal="center" vertical="center" wrapText="1"/>
      <protection locked="0"/>
    </xf>
    <xf numFmtId="0" fontId="27" fillId="0" borderId="1" xfId="0" applyFont="1" applyBorder="1" applyAlignment="1">
      <alignment horizontal="center" vertical="center" wrapText="1"/>
    </xf>
    <xf numFmtId="0" fontId="27" fillId="0" borderId="1" xfId="0" applyFont="1" applyBorder="1" applyAlignment="1" applyProtection="1">
      <alignment horizontal="center" vertical="center" wrapText="1"/>
      <protection locked="0"/>
    </xf>
    <xf numFmtId="167" fontId="27" fillId="0" borderId="1" xfId="4" applyFont="1" applyBorder="1" applyAlignment="1">
      <alignment horizontal="center" vertical="center" wrapText="1"/>
    </xf>
    <xf numFmtId="167" fontId="27" fillId="0" borderId="1" xfId="0" applyNumberFormat="1" applyFont="1" applyBorder="1" applyAlignment="1">
      <alignment horizontal="center" vertical="center" wrapText="1"/>
    </xf>
    <xf numFmtId="172" fontId="46" fillId="0" borderId="1" xfId="2" applyNumberFormat="1" applyFont="1" applyBorder="1" applyAlignment="1">
      <alignment horizontal="justify" vertical="center" wrapText="1"/>
    </xf>
    <xf numFmtId="172" fontId="46" fillId="0" borderId="1" xfId="2" applyNumberFormat="1" applyFont="1" applyBorder="1" applyAlignment="1">
      <alignment vertical="center" wrapText="1"/>
    </xf>
    <xf numFmtId="167" fontId="46" fillId="0" borderId="1" xfId="4" applyFont="1" applyBorder="1" applyAlignment="1">
      <alignment horizontal="justify" vertical="center" wrapText="1"/>
    </xf>
    <xf numFmtId="172" fontId="39" fillId="17" borderId="1" xfId="2" applyNumberFormat="1" applyFont="1" applyFill="1" applyBorder="1" applyAlignment="1">
      <alignment vertical="center"/>
    </xf>
    <xf numFmtId="167" fontId="26" fillId="18" borderId="1" xfId="0" applyNumberFormat="1" applyFont="1" applyFill="1" applyBorder="1" applyAlignment="1">
      <alignment vertical="center"/>
    </xf>
    <xf numFmtId="167" fontId="11" fillId="0" borderId="1" xfId="4" applyFont="1" applyBorder="1" applyAlignment="1">
      <alignment horizontal="center" vertical="center" wrapText="1"/>
    </xf>
    <xf numFmtId="2" fontId="72" fillId="0" borderId="0" xfId="0" applyNumberFormat="1" applyFont="1" applyAlignment="1">
      <alignment horizontal="center" vertical="center"/>
    </xf>
    <xf numFmtId="2" fontId="72" fillId="0" borderId="0" xfId="0" applyNumberFormat="1" applyFont="1" applyAlignment="1">
      <alignment horizontal="center" vertical="center" wrapText="1"/>
    </xf>
    <xf numFmtId="2" fontId="74" fillId="0" borderId="0" xfId="0" applyNumberFormat="1" applyFont="1" applyAlignment="1">
      <alignment horizontal="center"/>
    </xf>
    <xf numFmtId="1" fontId="27" fillId="0" borderId="1" xfId="0" applyNumberFormat="1" applyFont="1" applyBorder="1" applyAlignment="1">
      <alignment horizontal="center" vertical="center" wrapText="1"/>
    </xf>
    <xf numFmtId="0" fontId="39" fillId="0" borderId="1" xfId="0" applyFont="1" applyBorder="1" applyAlignment="1">
      <alignment horizontal="center" vertical="center" wrapText="1"/>
    </xf>
    <xf numFmtId="0" fontId="53" fillId="0" borderId="0" xfId="0" applyFont="1" applyAlignment="1">
      <alignment vertical="center"/>
    </xf>
    <xf numFmtId="0" fontId="54" fillId="0" borderId="0" xfId="0" applyFont="1" applyAlignment="1">
      <alignment vertical="center"/>
    </xf>
    <xf numFmtId="0" fontId="54" fillId="0" borderId="0" xfId="0" applyFont="1" applyAlignment="1">
      <alignment horizontal="center" vertical="center"/>
    </xf>
    <xf numFmtId="0" fontId="53" fillId="0" borderId="0" xfId="0" applyFont="1" applyAlignment="1">
      <alignment horizontal="center" vertical="center"/>
    </xf>
    <xf numFmtId="0" fontId="36" fillId="0" borderId="1" xfId="0" applyFont="1" applyBorder="1" applyAlignment="1">
      <alignment horizontal="center" vertical="center" wrapText="1"/>
    </xf>
    <xf numFmtId="0" fontId="53" fillId="0" borderId="1" xfId="0" applyFont="1" applyBorder="1" applyAlignment="1">
      <alignment vertical="center"/>
    </xf>
    <xf numFmtId="0" fontId="53" fillId="0" borderId="0" xfId="0" applyFont="1" applyAlignment="1">
      <alignment horizontal="left" vertical="center"/>
    </xf>
    <xf numFmtId="0" fontId="77" fillId="0" borderId="0" xfId="0" applyFont="1" applyAlignment="1">
      <alignment horizontal="center" vertical="center"/>
    </xf>
    <xf numFmtId="0" fontId="46" fillId="0" borderId="1" xfId="0" applyFont="1" applyBorder="1" applyAlignment="1">
      <alignment vertical="center" wrapText="1"/>
    </xf>
    <xf numFmtId="0" fontId="74" fillId="0" borderId="8" xfId="0" applyFont="1" applyBorder="1" applyAlignment="1" applyProtection="1">
      <alignment horizontal="center" vertical="center" wrapText="1"/>
      <protection locked="0"/>
    </xf>
    <xf numFmtId="0" fontId="79" fillId="0" borderId="1" xfId="0" applyFont="1" applyBorder="1" applyAlignment="1" applyProtection="1">
      <alignment horizontal="center" vertical="center" wrapText="1"/>
      <protection locked="0"/>
    </xf>
    <xf numFmtId="167" fontId="74" fillId="0" borderId="9" xfId="2" applyFont="1" applyBorder="1" applyAlignment="1" applyProtection="1">
      <alignment horizontal="center" vertical="center" wrapText="1"/>
      <protection locked="0"/>
    </xf>
    <xf numFmtId="0" fontId="72" fillId="19" borderId="0" xfId="0" applyFont="1" applyFill="1" applyAlignment="1" applyProtection="1">
      <alignment horizontal="center" vertical="center" wrapText="1"/>
      <protection locked="0"/>
    </xf>
    <xf numFmtId="167" fontId="72" fillId="19" borderId="0" xfId="4" applyFont="1" applyFill="1" applyAlignment="1" applyProtection="1">
      <alignment horizontal="center" vertical="center" wrapText="1"/>
      <protection locked="0"/>
    </xf>
    <xf numFmtId="0" fontId="72" fillId="14" borderId="0" xfId="0" applyFont="1" applyFill="1" applyAlignment="1" applyProtection="1">
      <alignment horizontal="center" vertical="center" wrapText="1"/>
      <protection locked="0"/>
    </xf>
    <xf numFmtId="167" fontId="72" fillId="14" borderId="0" xfId="4" applyFont="1" applyFill="1" applyAlignment="1" applyProtection="1">
      <alignment horizontal="center" vertical="center" wrapText="1"/>
      <protection locked="0"/>
    </xf>
    <xf numFmtId="167" fontId="72" fillId="20" borderId="0" xfId="4" applyFont="1" applyFill="1" applyAlignment="1" applyProtection="1">
      <alignment horizontal="center" vertical="center" wrapText="1"/>
      <protection locked="0"/>
    </xf>
    <xf numFmtId="167" fontId="72" fillId="20" borderId="13" xfId="4" applyFont="1" applyFill="1" applyBorder="1" applyAlignment="1" applyProtection="1">
      <alignment horizontal="center" vertical="center" wrapText="1"/>
      <protection locked="0"/>
    </xf>
    <xf numFmtId="0" fontId="0" fillId="0" borderId="0" xfId="0" applyAlignment="1">
      <alignment horizontal="center" vertical="center" wrapText="1"/>
    </xf>
    <xf numFmtId="0" fontId="16" fillId="0" borderId="0" xfId="0" applyFont="1" applyAlignment="1" applyProtection="1">
      <alignment vertical="center"/>
      <protection locked="0"/>
    </xf>
    <xf numFmtId="167" fontId="16" fillId="0" borderId="0" xfId="2" applyFont="1" applyAlignment="1" applyProtection="1">
      <alignment vertical="center"/>
      <protection locked="0"/>
    </xf>
    <xf numFmtId="0" fontId="61" fillId="0" borderId="0" xfId="0" applyFont="1" applyAlignment="1" applyProtection="1">
      <alignment vertical="center"/>
      <protection locked="0"/>
    </xf>
    <xf numFmtId="0" fontId="60" fillId="20" borderId="43" xfId="0" applyFont="1" applyFill="1" applyBorder="1" applyAlignment="1" applyProtection="1">
      <alignment horizontal="center" vertical="center"/>
      <protection locked="0"/>
    </xf>
    <xf numFmtId="0" fontId="64" fillId="0" borderId="0" xfId="0" applyFont="1" applyAlignment="1" applyProtection="1">
      <alignment vertical="center"/>
      <protection locked="0"/>
    </xf>
    <xf numFmtId="0" fontId="64" fillId="0" borderId="0" xfId="0" applyFont="1" applyAlignment="1" applyProtection="1">
      <alignment horizontal="center" vertical="center"/>
      <protection locked="0"/>
    </xf>
    <xf numFmtId="167" fontId="64" fillId="0" borderId="0" xfId="2" applyFont="1" applyAlignment="1" applyProtection="1">
      <alignment vertical="center"/>
      <protection locked="0"/>
    </xf>
    <xf numFmtId="0" fontId="65" fillId="0" borderId="0" xfId="0" applyFont="1" applyAlignment="1" applyProtection="1">
      <alignment vertical="center"/>
      <protection locked="0"/>
    </xf>
    <xf numFmtId="0" fontId="65" fillId="0" borderId="0" xfId="0" applyFont="1" applyAlignment="1" applyProtection="1">
      <alignment horizontal="center" vertical="center"/>
      <protection locked="0"/>
    </xf>
    <xf numFmtId="167" fontId="65" fillId="0" borderId="0" xfId="2" applyFont="1" applyAlignment="1" applyProtection="1">
      <alignment vertical="center"/>
      <protection locked="0"/>
    </xf>
    <xf numFmtId="0" fontId="65" fillId="0" borderId="43" xfId="0" applyFont="1" applyBorder="1" applyAlignment="1" applyProtection="1">
      <alignment horizontal="center" vertical="center"/>
      <protection locked="0"/>
    </xf>
    <xf numFmtId="0" fontId="65" fillId="18" borderId="43" xfId="0" applyFont="1" applyFill="1" applyBorder="1" applyAlignment="1" applyProtection="1">
      <alignment horizontal="center" vertical="center"/>
      <protection locked="0"/>
    </xf>
    <xf numFmtId="0" fontId="65" fillId="18" borderId="43" xfId="0" applyFont="1" applyFill="1" applyBorder="1" applyAlignment="1" applyProtection="1">
      <alignment horizontal="center" vertical="center" wrapText="1"/>
      <protection locked="0"/>
    </xf>
    <xf numFmtId="167" fontId="65" fillId="22" borderId="43" xfId="0" applyNumberFormat="1" applyFont="1" applyFill="1" applyBorder="1" applyAlignment="1" applyProtection="1">
      <alignment horizontal="center" vertical="center"/>
      <protection locked="0"/>
    </xf>
    <xf numFmtId="167" fontId="65" fillId="23" borderId="43" xfId="0" applyNumberFormat="1" applyFont="1" applyFill="1" applyBorder="1" applyAlignment="1" applyProtection="1">
      <alignment horizontal="center" vertical="center"/>
      <protection locked="0"/>
    </xf>
    <xf numFmtId="167" fontId="65" fillId="0" borderId="0" xfId="2" applyFont="1" applyAlignment="1" applyProtection="1">
      <alignment horizontal="center" vertical="center"/>
      <protection locked="0"/>
    </xf>
    <xf numFmtId="0" fontId="16" fillId="18" borderId="43" xfId="0" applyFont="1" applyFill="1" applyBorder="1" applyAlignment="1" applyProtection="1">
      <alignment horizontal="left" vertical="center"/>
      <protection locked="0"/>
    </xf>
    <xf numFmtId="0" fontId="16" fillId="18" borderId="43" xfId="0" applyFont="1" applyFill="1" applyBorder="1" applyAlignment="1" applyProtection="1">
      <alignment horizontal="center" vertical="center"/>
      <protection locked="0"/>
    </xf>
    <xf numFmtId="167" fontId="16" fillId="22" borderId="43" xfId="0" applyNumberFormat="1" applyFont="1" applyFill="1" applyBorder="1" applyAlignment="1" applyProtection="1">
      <alignment vertical="center"/>
      <protection locked="0"/>
    </xf>
    <xf numFmtId="167" fontId="16" fillId="23" borderId="43" xfId="0" applyNumberFormat="1" applyFont="1" applyFill="1" applyBorder="1" applyAlignment="1" applyProtection="1">
      <alignment vertical="center"/>
      <protection locked="0"/>
    </xf>
    <xf numFmtId="0" fontId="16" fillId="0" borderId="0" xfId="0" applyFont="1" applyAlignment="1" applyProtection="1">
      <alignment horizontal="left" vertical="center"/>
      <protection locked="0"/>
    </xf>
    <xf numFmtId="167" fontId="16" fillId="0" borderId="0" xfId="0" applyNumberFormat="1" applyFont="1" applyAlignment="1" applyProtection="1">
      <alignment vertical="center"/>
      <protection locked="0"/>
    </xf>
    <xf numFmtId="0" fontId="63" fillId="0" borderId="43" xfId="0" applyFont="1" applyBorder="1" applyAlignment="1" applyProtection="1">
      <alignment vertical="center"/>
      <protection locked="0"/>
    </xf>
    <xf numFmtId="167" fontId="60" fillId="12" borderId="43" xfId="2" applyFont="1" applyFill="1" applyBorder="1" applyAlignment="1" applyProtection="1">
      <alignment vertical="center"/>
      <protection locked="0"/>
    </xf>
    <xf numFmtId="0" fontId="16" fillId="12" borderId="43" xfId="0" applyFont="1" applyFill="1" applyBorder="1" applyAlignment="1" applyProtection="1">
      <alignment horizontal="center" vertical="center"/>
      <protection locked="0"/>
    </xf>
    <xf numFmtId="0" fontId="63" fillId="0" borderId="44" xfId="0" applyFont="1" applyBorder="1" applyAlignment="1" applyProtection="1">
      <alignment vertical="center"/>
      <protection locked="0"/>
    </xf>
    <xf numFmtId="167" fontId="65" fillId="23" borderId="44" xfId="0" applyNumberFormat="1" applyFont="1" applyFill="1" applyBorder="1" applyAlignment="1" applyProtection="1">
      <alignment horizontal="center" vertical="center"/>
      <protection locked="0"/>
    </xf>
    <xf numFmtId="167" fontId="16" fillId="23" borderId="44" xfId="0" applyNumberFormat="1" applyFont="1" applyFill="1" applyBorder="1" applyAlignment="1" applyProtection="1">
      <alignment vertical="center"/>
      <protection locked="0"/>
    </xf>
    <xf numFmtId="0" fontId="61" fillId="0" borderId="43" xfId="0" applyFont="1" applyBorder="1" applyAlignment="1" applyProtection="1">
      <alignment vertical="center"/>
      <protection locked="0"/>
    </xf>
    <xf numFmtId="167" fontId="59" fillId="0" borderId="43" xfId="2" applyFont="1" applyFill="1" applyBorder="1" applyAlignment="1" applyProtection="1">
      <alignment vertical="center" wrapText="1"/>
      <protection locked="0"/>
    </xf>
    <xf numFmtId="0" fontId="62" fillId="0" borderId="43" xfId="0" applyFont="1" applyBorder="1" applyAlignment="1" applyProtection="1">
      <alignment horizontal="center" vertical="center"/>
      <protection locked="0"/>
    </xf>
    <xf numFmtId="0" fontId="64" fillId="0" borderId="43" xfId="0" applyFont="1" applyBorder="1" applyAlignment="1" applyProtection="1">
      <alignment vertical="center"/>
      <protection locked="0"/>
    </xf>
    <xf numFmtId="0" fontId="65" fillId="0" borderId="43" xfId="0" applyFont="1" applyBorder="1" applyAlignment="1" applyProtection="1">
      <alignment vertical="center"/>
      <protection locked="0"/>
    </xf>
    <xf numFmtId="43" fontId="16" fillId="0" borderId="43" xfId="0" applyNumberFormat="1" applyFont="1" applyBorder="1" applyAlignment="1" applyProtection="1">
      <alignment vertical="center"/>
      <protection locked="0"/>
    </xf>
    <xf numFmtId="167" fontId="16" fillId="0" borderId="43" xfId="2" applyFont="1" applyBorder="1" applyAlignment="1" applyProtection="1">
      <alignment vertical="center"/>
      <protection locked="0"/>
    </xf>
    <xf numFmtId="0" fontId="16" fillId="0" borderId="43" xfId="0" applyFont="1" applyBorder="1" applyAlignment="1" applyProtection="1">
      <alignment vertical="center"/>
      <protection locked="0"/>
    </xf>
    <xf numFmtId="167" fontId="65" fillId="18" borderId="43" xfId="2" applyFont="1" applyFill="1" applyBorder="1" applyAlignment="1" applyProtection="1">
      <alignment horizontal="center" vertical="center"/>
      <protection locked="0"/>
    </xf>
    <xf numFmtId="167" fontId="16" fillId="18" borderId="43" xfId="2" applyFont="1" applyFill="1" applyBorder="1" applyAlignment="1" applyProtection="1">
      <alignment vertical="center"/>
      <protection locked="0"/>
    </xf>
    <xf numFmtId="167" fontId="60" fillId="18" borderId="44" xfId="2" applyFont="1" applyFill="1" applyBorder="1" applyAlignment="1" applyProtection="1">
      <alignment vertical="center"/>
      <protection locked="0"/>
    </xf>
    <xf numFmtId="0" fontId="0" fillId="0" borderId="0" xfId="0" applyAlignment="1">
      <alignment horizontal="justify" wrapText="1"/>
    </xf>
    <xf numFmtId="0" fontId="0" fillId="0" borderId="0" xfId="0" applyAlignment="1">
      <alignment vertical="center" wrapText="1"/>
    </xf>
    <xf numFmtId="0" fontId="57" fillId="0" borderId="0" xfId="0" applyFont="1" applyAlignment="1">
      <alignment horizontal="center" vertical="center" wrapText="1"/>
    </xf>
    <xf numFmtId="0" fontId="56" fillId="0" borderId="0" xfId="0" applyFont="1" applyAlignment="1">
      <alignment horizontal="center" vertical="center" wrapText="1"/>
    </xf>
    <xf numFmtId="0" fontId="68" fillId="24" borderId="14" xfId="0" applyFont="1" applyFill="1" applyBorder="1" applyAlignment="1">
      <alignment horizontal="center" vertical="center" wrapText="1"/>
    </xf>
    <xf numFmtId="0" fontId="68" fillId="24" borderId="15" xfId="0" applyFont="1" applyFill="1" applyBorder="1" applyAlignment="1">
      <alignment horizontal="center" vertical="center" wrapText="1"/>
    </xf>
    <xf numFmtId="0" fontId="85" fillId="24" borderId="15" xfId="0" applyFont="1" applyFill="1" applyBorder="1" applyAlignment="1">
      <alignment horizontal="center" vertical="center" wrapText="1"/>
    </xf>
    <xf numFmtId="0" fontId="68" fillId="24" borderId="16" xfId="0" applyFont="1" applyFill="1" applyBorder="1" applyAlignment="1">
      <alignment horizontal="center" vertical="center" wrapText="1"/>
    </xf>
    <xf numFmtId="0" fontId="78" fillId="0" borderId="17" xfId="0" applyFont="1" applyBorder="1" applyAlignment="1">
      <alignment horizontal="center" vertical="center" wrapText="1"/>
    </xf>
    <xf numFmtId="0" fontId="78" fillId="0" borderId="18" xfId="0" applyFont="1" applyBorder="1" applyAlignment="1">
      <alignment horizontal="left" vertical="center" wrapText="1"/>
    </xf>
    <xf numFmtId="167" fontId="78" fillId="0" borderId="18" xfId="4" applyFont="1" applyFill="1" applyBorder="1" applyAlignment="1">
      <alignment horizontal="center" vertical="center" wrapText="1"/>
    </xf>
    <xf numFmtId="167" fontId="57" fillId="0" borderId="19" xfId="4" applyFont="1" applyFill="1" applyBorder="1" applyAlignment="1">
      <alignment horizontal="center" vertical="center" wrapText="1"/>
    </xf>
    <xf numFmtId="167" fontId="57" fillId="0" borderId="0" xfId="4" applyFont="1" applyAlignment="1">
      <alignment horizontal="center" vertical="center" wrapText="1"/>
    </xf>
    <xf numFmtId="167" fontId="57" fillId="0" borderId="0" xfId="0" applyNumberFormat="1" applyFont="1" applyAlignment="1">
      <alignment horizontal="center" vertical="center" wrapText="1"/>
    </xf>
    <xf numFmtId="0" fontId="78" fillId="0" borderId="8" xfId="0" applyFont="1" applyBorder="1" applyAlignment="1">
      <alignment horizontal="center" vertical="center" wrapText="1"/>
    </xf>
    <xf numFmtId="0" fontId="78" fillId="0" borderId="1" xfId="0" applyFont="1" applyBorder="1" applyAlignment="1">
      <alignment horizontal="left" vertical="center" wrapText="1"/>
    </xf>
    <xf numFmtId="167" fontId="78" fillId="0" borderId="1" xfId="4" applyFont="1" applyFill="1" applyBorder="1" applyAlignment="1">
      <alignment horizontal="center" vertical="center" wrapText="1"/>
    </xf>
    <xf numFmtId="167" fontId="57" fillId="0" borderId="9" xfId="4" applyFont="1" applyFill="1" applyBorder="1" applyAlignment="1">
      <alignment horizontal="center" vertical="center" wrapText="1"/>
    </xf>
    <xf numFmtId="0" fontId="78" fillId="0" borderId="1" xfId="0" applyFont="1" applyBorder="1" applyAlignment="1">
      <alignment horizontal="left" wrapText="1"/>
    </xf>
    <xf numFmtId="167" fontId="56" fillId="0" borderId="0" xfId="4" applyFont="1" applyAlignment="1">
      <alignment horizontal="center" vertical="center" wrapText="1"/>
    </xf>
    <xf numFmtId="0" fontId="57" fillId="0" borderId="8" xfId="0" applyFont="1" applyBorder="1" applyAlignment="1">
      <alignment horizontal="center" vertical="center" wrapText="1"/>
    </xf>
    <xf numFmtId="0" fontId="57" fillId="0" borderId="1" xfId="0" applyFont="1" applyBorder="1" applyAlignment="1">
      <alignment horizontal="left" vertical="center" wrapText="1"/>
    </xf>
    <xf numFmtId="167" fontId="57" fillId="0" borderId="1" xfId="4" applyFont="1" applyFill="1" applyBorder="1" applyAlignment="1">
      <alignment horizontal="center" vertical="center" wrapText="1"/>
    </xf>
    <xf numFmtId="167" fontId="56" fillId="13" borderId="0" xfId="4" applyFont="1" applyFill="1" applyAlignment="1">
      <alignment horizontal="center" vertical="center" wrapText="1"/>
    </xf>
    <xf numFmtId="167" fontId="56" fillId="13" borderId="0" xfId="0" applyNumberFormat="1" applyFont="1" applyFill="1" applyAlignment="1">
      <alignment horizontal="center" vertical="center" wrapText="1"/>
    </xf>
    <xf numFmtId="0" fontId="56" fillId="13" borderId="0" xfId="0" applyFont="1" applyFill="1" applyAlignment="1">
      <alignment horizontal="center" vertical="center" wrapText="1"/>
    </xf>
    <xf numFmtId="167" fontId="86" fillId="0" borderId="1" xfId="4" applyFont="1" applyFill="1" applyBorder="1" applyAlignment="1">
      <alignment horizontal="center" vertical="center" wrapText="1"/>
    </xf>
    <xf numFmtId="167" fontId="56" fillId="0" borderId="0" xfId="0" applyNumberFormat="1" applyFont="1" applyAlignment="1">
      <alignment horizontal="center" wrapText="1"/>
    </xf>
    <xf numFmtId="167" fontId="78" fillId="0" borderId="1" xfId="4" applyFont="1" applyBorder="1" applyAlignment="1">
      <alignment horizontal="center" vertical="center" wrapText="1"/>
    </xf>
    <xf numFmtId="0" fontId="57" fillId="0" borderId="1" xfId="0" applyFont="1" applyBorder="1" applyAlignment="1">
      <alignment horizontal="left" wrapText="1"/>
    </xf>
    <xf numFmtId="167" fontId="78" fillId="0" borderId="9" xfId="4" applyFont="1" applyFill="1" applyBorder="1" applyAlignment="1">
      <alignment horizontal="center" vertical="center" wrapText="1"/>
    </xf>
    <xf numFmtId="0" fontId="78" fillId="0" borderId="20" xfId="0" applyFont="1" applyBorder="1" applyAlignment="1">
      <alignment horizontal="center" vertical="center" wrapText="1"/>
    </xf>
    <xf numFmtId="0" fontId="78" fillId="0" borderId="21" xfId="0" applyFont="1" applyBorder="1" applyAlignment="1">
      <alignment horizontal="left" wrapText="1"/>
    </xf>
    <xf numFmtId="167" fontId="78" fillId="0" borderId="21" xfId="4" applyFont="1" applyFill="1" applyBorder="1" applyAlignment="1">
      <alignment horizontal="center" vertical="center" wrapText="1"/>
    </xf>
    <xf numFmtId="167" fontId="78" fillId="0" borderId="10" xfId="4" applyFont="1" applyFill="1" applyBorder="1" applyAlignment="1">
      <alignment horizontal="center" vertical="center" wrapText="1"/>
    </xf>
    <xf numFmtId="167" fontId="57" fillId="0" borderId="0" xfId="4" applyFont="1" applyFill="1" applyBorder="1" applyAlignment="1">
      <alignment horizontal="center" vertical="center" wrapText="1"/>
    </xf>
    <xf numFmtId="0" fontId="57" fillId="0" borderId="0" xfId="0" applyFont="1" applyAlignment="1">
      <alignment vertical="center" wrapText="1"/>
    </xf>
    <xf numFmtId="0" fontId="57" fillId="0" borderId="17" xfId="0" applyFont="1" applyBorder="1" applyAlignment="1">
      <alignment horizontal="center" vertical="center" wrapText="1"/>
    </xf>
    <xf numFmtId="0" fontId="57" fillId="0" borderId="18" xfId="0" applyFont="1" applyBorder="1" applyAlignment="1">
      <alignment horizontal="left" vertical="center" wrapText="1"/>
    </xf>
    <xf numFmtId="167" fontId="57" fillId="0" borderId="18" xfId="4" applyFont="1" applyFill="1" applyBorder="1" applyAlignment="1">
      <alignment horizontal="center" vertical="center" wrapText="1"/>
    </xf>
    <xf numFmtId="167" fontId="78" fillId="0" borderId="19" xfId="4" applyFont="1" applyFill="1" applyBorder="1" applyAlignment="1">
      <alignment horizontal="center" vertical="center" wrapText="1"/>
    </xf>
    <xf numFmtId="0" fontId="57" fillId="0" borderId="18" xfId="0" applyFont="1" applyBorder="1" applyAlignment="1">
      <alignment horizontal="left" wrapText="1"/>
    </xf>
    <xf numFmtId="43" fontId="57" fillId="0" borderId="0" xfId="0" applyNumberFormat="1" applyFont="1" applyAlignment="1">
      <alignment horizontal="center" vertical="center" wrapText="1"/>
    </xf>
    <xf numFmtId="0" fontId="78" fillId="0" borderId="22" xfId="0" applyFont="1" applyBorder="1" applyAlignment="1">
      <alignment horizontal="center" vertical="center" wrapText="1"/>
    </xf>
    <xf numFmtId="0" fontId="78" fillId="0" borderId="23" xfId="0" applyFont="1" applyBorder="1" applyAlignment="1">
      <alignment horizontal="left" vertical="center" wrapText="1"/>
    </xf>
    <xf numFmtId="167" fontId="78" fillId="0" borderId="23" xfId="4" applyFont="1" applyFill="1" applyBorder="1" applyAlignment="1">
      <alignment horizontal="center" vertical="center" wrapText="1"/>
    </xf>
    <xf numFmtId="167" fontId="78" fillId="0" borderId="24" xfId="4" applyFont="1" applyFill="1" applyBorder="1" applyAlignment="1">
      <alignment horizontal="center" vertical="center" wrapText="1"/>
    </xf>
    <xf numFmtId="0" fontId="78" fillId="0" borderId="21" xfId="0" applyFont="1" applyBorder="1" applyAlignment="1">
      <alignment horizontal="left" vertical="center" wrapText="1"/>
    </xf>
    <xf numFmtId="0" fontId="6" fillId="0" borderId="0" xfId="1" applyBorder="1" applyAlignment="1" applyProtection="1">
      <alignment horizontal="center" vertical="center" wrapText="1"/>
    </xf>
    <xf numFmtId="0" fontId="7" fillId="0" borderId="0" xfId="1" applyFont="1" applyBorder="1" applyAlignment="1" applyProtection="1">
      <alignment horizontal="center" vertical="center"/>
    </xf>
    <xf numFmtId="0" fontId="0" fillId="0" borderId="0" xfId="1" applyFont="1" applyBorder="1" applyAlignment="1" applyProtection="1">
      <alignment horizontal="center" vertical="center"/>
    </xf>
    <xf numFmtId="0" fontId="6" fillId="0" borderId="0" xfId="1" applyBorder="1" applyAlignment="1" applyProtection="1">
      <alignment horizontal="center" vertical="center"/>
    </xf>
    <xf numFmtId="0" fontId="7" fillId="0" borderId="0" xfId="1" applyFont="1" applyBorder="1" applyAlignment="1" applyProtection="1">
      <alignment horizontal="center" vertical="center" wrapText="1"/>
    </xf>
    <xf numFmtId="0" fontId="87" fillId="0" borderId="0" xfId="1" applyFont="1" applyBorder="1" applyAlignment="1" applyProtection="1">
      <alignment horizontal="center" vertical="center" wrapText="1"/>
    </xf>
    <xf numFmtId="0" fontId="88" fillId="0" borderId="0" xfId="1" applyFont="1" applyBorder="1" applyAlignment="1" applyProtection="1">
      <alignment horizontal="center" vertical="center"/>
    </xf>
    <xf numFmtId="0" fontId="24" fillId="0" borderId="0" xfId="1" applyFont="1" applyBorder="1" applyAlignment="1" applyProtection="1">
      <alignment horizontal="center" vertical="center" wrapText="1"/>
    </xf>
    <xf numFmtId="0" fontId="19" fillId="0" borderId="0" xfId="1" applyFont="1" applyBorder="1" applyAlignment="1" applyProtection="1">
      <alignment horizontal="center" vertical="center" wrapText="1"/>
    </xf>
    <xf numFmtId="165" fontId="7" fillId="0" borderId="0" xfId="28" applyBorder="1" applyAlignment="1">
      <alignment horizontal="center" vertical="center"/>
    </xf>
    <xf numFmtId="0" fontId="6" fillId="0" borderId="0" xfId="1" applyBorder="1" applyAlignment="1" applyProtection="1">
      <alignment horizontal="center"/>
    </xf>
    <xf numFmtId="0" fontId="6" fillId="0" borderId="0" xfId="1" quotePrefix="1" applyBorder="1" applyAlignment="1" applyProtection="1">
      <alignment horizontal="center" vertical="center" wrapText="1"/>
    </xf>
    <xf numFmtId="0" fontId="87" fillId="0" borderId="0" xfId="1" applyFont="1" applyBorder="1" applyAlignment="1" applyProtection="1"/>
    <xf numFmtId="0" fontId="14" fillId="18" borderId="0" xfId="0" applyFont="1" applyFill="1" applyAlignment="1">
      <alignment horizontal="center" vertical="center" wrapText="1"/>
    </xf>
    <xf numFmtId="0" fontId="14" fillId="0" borderId="0" xfId="0" applyFont="1" applyAlignment="1">
      <alignment horizontal="center" vertical="center" wrapText="1"/>
    </xf>
    <xf numFmtId="0" fontId="14" fillId="0" borderId="0" xfId="0" applyFont="1" applyAlignment="1">
      <alignment horizontal="left" vertical="center" wrapText="1"/>
    </xf>
    <xf numFmtId="14" fontId="14" fillId="0" borderId="0" xfId="0" applyNumberFormat="1" applyFont="1" applyAlignment="1">
      <alignment horizontal="center" vertical="center" wrapText="1"/>
    </xf>
    <xf numFmtId="0" fontId="7" fillId="0" borderId="0" xfId="0" applyFont="1" applyAlignment="1">
      <alignment horizontal="left" vertical="center" wrapText="1"/>
    </xf>
    <xf numFmtId="14" fontId="7" fillId="0" borderId="0" xfId="0" applyNumberFormat="1" applyFont="1" applyAlignment="1">
      <alignment horizontal="center" vertical="center"/>
    </xf>
    <xf numFmtId="0" fontId="0" fillId="0" borderId="0" xfId="0" applyAlignment="1">
      <alignment horizontal="left" vertical="center" wrapText="1"/>
    </xf>
    <xf numFmtId="3" fontId="7" fillId="0" borderId="0" xfId="0" applyNumberFormat="1" applyFont="1" applyAlignment="1">
      <alignment horizontal="center" vertical="center"/>
    </xf>
    <xf numFmtId="0" fontId="7" fillId="8" borderId="0" xfId="0" applyFont="1" applyFill="1" applyAlignment="1">
      <alignment horizontal="center" vertical="center"/>
    </xf>
    <xf numFmtId="0" fontId="88" fillId="0" borderId="0" xfId="0" applyFont="1" applyAlignment="1">
      <alignment horizontal="left" vertical="center" wrapText="1"/>
    </xf>
    <xf numFmtId="0" fontId="88" fillId="0" borderId="0" xfId="0" applyFont="1" applyAlignment="1">
      <alignment horizontal="center" vertical="center"/>
    </xf>
    <xf numFmtId="0" fontId="88" fillId="0" borderId="0" xfId="0" applyFont="1" applyAlignment="1">
      <alignment horizontal="center" vertical="center" wrapText="1"/>
    </xf>
    <xf numFmtId="14" fontId="88" fillId="0" borderId="0" xfId="0" applyNumberFormat="1" applyFont="1" applyAlignment="1">
      <alignment horizontal="center" vertical="center"/>
    </xf>
    <xf numFmtId="0" fontId="15" fillId="0" borderId="0" xfId="0" applyFont="1" applyAlignment="1">
      <alignment horizontal="left" vertical="center" wrapText="1"/>
    </xf>
    <xf numFmtId="0" fontId="15" fillId="0" borderId="0" xfId="0" applyFont="1" applyAlignment="1">
      <alignment horizontal="center" vertical="center"/>
    </xf>
    <xf numFmtId="0" fontId="15" fillId="0" borderId="0" xfId="0" applyFont="1" applyAlignment="1">
      <alignment horizontal="center" vertical="center" wrapText="1"/>
    </xf>
    <xf numFmtId="14" fontId="15" fillId="0" borderId="0" xfId="0" applyNumberFormat="1" applyFont="1" applyAlignment="1">
      <alignment horizontal="center" vertical="center"/>
    </xf>
    <xf numFmtId="0" fontId="7" fillId="9" borderId="0" xfId="0" applyFont="1" applyFill="1" applyAlignment="1">
      <alignment horizontal="center" vertical="center"/>
    </xf>
    <xf numFmtId="1" fontId="7" fillId="0" borderId="0" xfId="0" applyNumberFormat="1" applyFont="1" applyAlignment="1">
      <alignment horizontal="center" vertical="center"/>
    </xf>
    <xf numFmtId="0" fontId="10" fillId="0" borderId="0" xfId="0" applyFont="1" applyAlignment="1">
      <alignment horizontal="left" vertical="center" wrapText="1"/>
    </xf>
    <xf numFmtId="16" fontId="7" fillId="0" borderId="0" xfId="0" applyNumberFormat="1" applyFont="1" applyAlignment="1">
      <alignment horizontal="center" vertical="center"/>
    </xf>
    <xf numFmtId="1" fontId="15" fillId="0" borderId="0" xfId="0" applyNumberFormat="1" applyFont="1" applyAlignment="1">
      <alignment horizontal="center" vertical="center"/>
    </xf>
    <xf numFmtId="3" fontId="15" fillId="0" borderId="0" xfId="0" applyNumberFormat="1" applyFont="1" applyAlignment="1">
      <alignment horizontal="center" vertical="center"/>
    </xf>
    <xf numFmtId="174" fontId="7" fillId="0" borderId="0" xfId="0" applyNumberFormat="1" applyFont="1" applyAlignment="1">
      <alignment horizontal="center" vertical="center"/>
    </xf>
    <xf numFmtId="1" fontId="0" fillId="0" borderId="0" xfId="0" applyNumberFormat="1" applyAlignment="1">
      <alignment horizontal="center" vertical="center"/>
    </xf>
    <xf numFmtId="0" fontId="89" fillId="0" borderId="0" xfId="0" applyFont="1" applyAlignment="1">
      <alignment horizontal="left" vertical="center" wrapText="1"/>
    </xf>
    <xf numFmtId="0" fontId="10" fillId="0" borderId="0" xfId="0" applyFont="1" applyAlignment="1">
      <alignment horizontal="center" vertical="center" wrapText="1"/>
    </xf>
    <xf numFmtId="3" fontId="0" fillId="0" borderId="0" xfId="0" applyNumberFormat="1" applyAlignment="1">
      <alignment horizontal="center" vertical="center"/>
    </xf>
    <xf numFmtId="0" fontId="90" fillId="0" borderId="0" xfId="0" applyFont="1" applyAlignment="1">
      <alignment horizontal="center" vertical="center" wrapText="1"/>
    </xf>
    <xf numFmtId="49" fontId="7" fillId="0" borderId="0" xfId="0" applyNumberFormat="1" applyFont="1" applyAlignment="1">
      <alignment horizontal="center" vertical="center"/>
    </xf>
    <xf numFmtId="0" fontId="20" fillId="0" borderId="0" xfId="0" applyFont="1" applyAlignment="1">
      <alignment horizontal="center" vertical="center" wrapText="1"/>
    </xf>
    <xf numFmtId="2" fontId="7" fillId="0" borderId="0" xfId="0" applyNumberFormat="1" applyFont="1" applyAlignment="1">
      <alignment horizontal="center" vertical="center"/>
    </xf>
    <xf numFmtId="12" fontId="7" fillId="0" borderId="0" xfId="0" applyNumberFormat="1" applyFont="1" applyAlignment="1">
      <alignment horizontal="center" vertical="center"/>
    </xf>
    <xf numFmtId="0" fontId="91" fillId="0" borderId="0" xfId="0" applyFont="1" applyAlignment="1">
      <alignment horizontal="left" vertical="center" wrapText="1"/>
    </xf>
    <xf numFmtId="173" fontId="7" fillId="0" borderId="0" xfId="0" applyNumberFormat="1" applyFont="1" applyAlignment="1">
      <alignment horizontal="center" vertical="center"/>
    </xf>
    <xf numFmtId="0" fontId="25" fillId="0" borderId="0" xfId="0" applyFont="1" applyAlignment="1">
      <alignment horizontal="center"/>
    </xf>
    <xf numFmtId="0" fontId="25" fillId="0" borderId="0" xfId="0" applyFont="1"/>
    <xf numFmtId="0" fontId="25" fillId="0" borderId="0" xfId="0" applyFont="1" applyAlignment="1">
      <alignment horizontal="center" vertical="center" wrapText="1"/>
    </xf>
    <xf numFmtId="175" fontId="7" fillId="0" borderId="0" xfId="0" applyNumberFormat="1" applyFont="1" applyAlignment="1">
      <alignment horizontal="center" vertical="center"/>
    </xf>
    <xf numFmtId="176" fontId="7" fillId="0" borderId="0" xfId="0" applyNumberFormat="1" applyFont="1" applyAlignment="1">
      <alignment horizontal="center" vertical="center" wrapText="1"/>
    </xf>
    <xf numFmtId="38" fontId="7" fillId="0" borderId="0" xfId="0" applyNumberFormat="1" applyFont="1" applyAlignment="1">
      <alignment horizontal="center" vertical="center"/>
    </xf>
    <xf numFmtId="176" fontId="0" fillId="0" borderId="0" xfId="0" applyNumberFormat="1" applyAlignment="1">
      <alignment horizontal="center" vertical="center" wrapText="1"/>
    </xf>
    <xf numFmtId="174" fontId="0" fillId="0" borderId="0" xfId="0" applyNumberFormat="1" applyAlignment="1">
      <alignment horizontal="center" vertical="center"/>
    </xf>
    <xf numFmtId="49" fontId="0" fillId="0" borderId="0" xfId="0" applyNumberFormat="1" applyAlignment="1">
      <alignment horizontal="center" vertical="center"/>
    </xf>
    <xf numFmtId="175" fontId="0" fillId="0" borderId="0" xfId="0" applyNumberFormat="1" applyAlignment="1">
      <alignment horizontal="center" vertical="center"/>
    </xf>
    <xf numFmtId="0" fontId="7" fillId="25" borderId="0" xfId="0" applyFont="1" applyFill="1" applyAlignment="1">
      <alignment horizontal="center" vertical="center"/>
    </xf>
    <xf numFmtId="174" fontId="88" fillId="0" borderId="0" xfId="0" applyNumberFormat="1" applyFont="1" applyAlignment="1">
      <alignment horizontal="center" vertical="center"/>
    </xf>
    <xf numFmtId="49" fontId="88" fillId="0" borderId="0" xfId="0" applyNumberFormat="1" applyFont="1" applyAlignment="1">
      <alignment horizontal="center" vertical="center"/>
    </xf>
    <xf numFmtId="175" fontId="88" fillId="0" borderId="0" xfId="0" applyNumberFormat="1" applyFont="1" applyAlignment="1">
      <alignment horizontal="center" vertical="center"/>
    </xf>
    <xf numFmtId="176" fontId="88" fillId="0" borderId="0" xfId="0" applyNumberFormat="1" applyFont="1" applyAlignment="1">
      <alignment horizontal="center" vertical="center" wrapText="1"/>
    </xf>
    <xf numFmtId="0" fontId="88" fillId="25" borderId="0" xfId="0" applyFont="1" applyFill="1" applyAlignment="1">
      <alignment horizontal="center" vertical="center" wrapText="1"/>
    </xf>
    <xf numFmtId="0" fontId="88" fillId="25" borderId="0" xfId="0" applyFont="1" applyFill="1" applyAlignment="1">
      <alignment horizontal="center" vertical="center"/>
    </xf>
    <xf numFmtId="0" fontId="88" fillId="0" borderId="0" xfId="0" applyFont="1" applyAlignment="1">
      <alignment horizontal="left" vertical="center"/>
    </xf>
    <xf numFmtId="0" fontId="92" fillId="0" borderId="0" xfId="0" applyFont="1" applyAlignment="1">
      <alignment horizontal="center" vertical="center"/>
    </xf>
    <xf numFmtId="0" fontId="93" fillId="0" borderId="0" xfId="0" applyFont="1" applyAlignment="1">
      <alignment vertical="center"/>
    </xf>
    <xf numFmtId="0" fontId="93" fillId="0" borderId="0" xfId="0" applyFont="1" applyAlignment="1">
      <alignment horizontal="center" vertical="center"/>
    </xf>
    <xf numFmtId="0" fontId="88" fillId="0" borderId="0" xfId="0" applyFont="1" applyAlignment="1">
      <alignment vertical="center"/>
    </xf>
    <xf numFmtId="0" fontId="94" fillId="0" borderId="0" xfId="0" applyFont="1" applyAlignment="1">
      <alignment horizontal="left" vertical="center" wrapText="1"/>
    </xf>
    <xf numFmtId="0" fontId="94" fillId="0" borderId="0" xfId="0" applyFont="1" applyAlignment="1">
      <alignment horizontal="center" vertical="center"/>
    </xf>
    <xf numFmtId="174" fontId="94" fillId="0" borderId="0" xfId="0" applyNumberFormat="1" applyFont="1" applyAlignment="1">
      <alignment horizontal="center" vertical="center"/>
    </xf>
    <xf numFmtId="49" fontId="94" fillId="0" borderId="0" xfId="0" applyNumberFormat="1" applyFont="1" applyAlignment="1">
      <alignment horizontal="center" vertical="center"/>
    </xf>
    <xf numFmtId="175" fontId="94" fillId="0" borderId="0" xfId="0" applyNumberFormat="1" applyFont="1" applyAlignment="1">
      <alignment horizontal="center" vertical="center"/>
    </xf>
    <xf numFmtId="0" fontId="94" fillId="0" borderId="0" xfId="0" applyFont="1" applyAlignment="1">
      <alignment horizontal="center" vertical="center" wrapText="1"/>
    </xf>
    <xf numFmtId="14" fontId="94" fillId="0" borderId="0" xfId="0" applyNumberFormat="1" applyFont="1" applyAlignment="1">
      <alignment horizontal="center" vertical="center"/>
    </xf>
    <xf numFmtId="176" fontId="94" fillId="0" borderId="0" xfId="0" applyNumberFormat="1" applyFont="1" applyAlignment="1">
      <alignment horizontal="center" vertical="center" wrapText="1"/>
    </xf>
    <xf numFmtId="0" fontId="7" fillId="10" borderId="0" xfId="0" applyFont="1" applyFill="1" applyAlignment="1">
      <alignment horizontal="left" vertical="center" wrapText="1"/>
    </xf>
    <xf numFmtId="0" fontId="7" fillId="10" borderId="0" xfId="0" applyFont="1" applyFill="1" applyAlignment="1">
      <alignment horizontal="center" vertical="center"/>
    </xf>
    <xf numFmtId="0" fontId="7" fillId="10" borderId="0" xfId="0" applyFont="1" applyFill="1" applyAlignment="1">
      <alignment horizontal="center" vertical="center" wrapText="1"/>
    </xf>
    <xf numFmtId="14" fontId="7" fillId="10" borderId="0" xfId="0" applyNumberFormat="1" applyFont="1" applyFill="1" applyAlignment="1">
      <alignment horizontal="center" vertical="center"/>
    </xf>
    <xf numFmtId="0" fontId="95" fillId="0" borderId="0" xfId="0" applyFont="1" applyAlignment="1">
      <alignment horizontal="center" vertical="center"/>
    </xf>
    <xf numFmtId="0" fontId="14" fillId="0" borderId="0" xfId="0" applyFont="1" applyAlignment="1">
      <alignment horizontal="center" vertical="center"/>
    </xf>
    <xf numFmtId="0" fontId="96" fillId="0" borderId="0" xfId="0" applyFont="1" applyAlignment="1">
      <alignment horizontal="center" vertical="center"/>
    </xf>
    <xf numFmtId="0" fontId="87" fillId="0" borderId="0" xfId="1" applyFont="1" applyBorder="1" applyAlignment="1" applyProtection="1">
      <alignment horizontal="center" vertical="center"/>
    </xf>
    <xf numFmtId="49" fontId="88" fillId="0" borderId="0" xfId="0" applyNumberFormat="1" applyFont="1" applyAlignment="1">
      <alignment horizontal="left" vertical="center"/>
    </xf>
    <xf numFmtId="0" fontId="87" fillId="0" borderId="0" xfId="1" applyFont="1" applyBorder="1" applyAlignment="1" applyProtection="1">
      <alignment horizontal="center"/>
    </xf>
    <xf numFmtId="16" fontId="88" fillId="0" borderId="0" xfId="0" applyNumberFormat="1" applyFont="1" applyAlignment="1">
      <alignment horizontal="center" vertical="center"/>
    </xf>
    <xf numFmtId="176" fontId="88" fillId="0" borderId="0" xfId="23" applyNumberFormat="1" applyFont="1" applyAlignment="1">
      <alignment horizontal="center" vertical="center" wrapText="1"/>
    </xf>
    <xf numFmtId="0" fontId="88" fillId="0" borderId="0" xfId="23" applyFont="1" applyAlignment="1">
      <alignment horizontal="center" vertical="center"/>
    </xf>
    <xf numFmtId="3" fontId="88" fillId="0" borderId="0" xfId="0" applyNumberFormat="1" applyFont="1" applyAlignment="1">
      <alignment horizontal="center" vertical="center"/>
    </xf>
    <xf numFmtId="0" fontId="93" fillId="0" borderId="0" xfId="0" applyFont="1"/>
    <xf numFmtId="0" fontId="87" fillId="0" borderId="0" xfId="0" applyFont="1" applyAlignment="1">
      <alignment horizontal="center" vertical="center"/>
    </xf>
    <xf numFmtId="0" fontId="88" fillId="0" borderId="0" xfId="0" quotePrefix="1" applyFont="1" applyAlignment="1">
      <alignment horizontal="center" vertical="center"/>
    </xf>
    <xf numFmtId="0" fontId="88" fillId="0" borderId="0" xfId="0" quotePrefix="1" applyFont="1" applyAlignment="1">
      <alignment horizontal="center" vertical="center" wrapText="1"/>
    </xf>
    <xf numFmtId="1" fontId="88" fillId="0" borderId="0" xfId="0" applyNumberFormat="1" applyFont="1" applyAlignment="1">
      <alignment horizontal="center" vertical="center"/>
    </xf>
    <xf numFmtId="0" fontId="97" fillId="0" borderId="0" xfId="0" applyFont="1"/>
    <xf numFmtId="0" fontId="97" fillId="0" borderId="0" xfId="0" applyFont="1" applyAlignment="1">
      <alignment horizontal="center"/>
    </xf>
    <xf numFmtId="49" fontId="88" fillId="0" borderId="0" xfId="0" applyNumberFormat="1" applyFont="1" applyAlignment="1">
      <alignment horizontal="center" vertical="center" wrapText="1"/>
    </xf>
    <xf numFmtId="0" fontId="98" fillId="0" borderId="0" xfId="0" applyFont="1" applyAlignment="1">
      <alignment horizontal="center" vertical="center"/>
    </xf>
    <xf numFmtId="0" fontId="88" fillId="0" borderId="0" xfId="0" applyFont="1"/>
    <xf numFmtId="0" fontId="81" fillId="0" borderId="0" xfId="0" applyFont="1"/>
    <xf numFmtId="0" fontId="95" fillId="13" borderId="0" xfId="0" applyFont="1" applyFill="1" applyAlignment="1">
      <alignment horizontal="center" vertical="center"/>
    </xf>
    <xf numFmtId="0" fontId="87" fillId="0" borderId="0" xfId="1" quotePrefix="1" applyFont="1" applyBorder="1" applyAlignment="1" applyProtection="1">
      <alignment horizontal="center" vertical="center" wrapText="1"/>
    </xf>
    <xf numFmtId="0" fontId="88" fillId="0" borderId="0" xfId="18" applyFont="1" applyAlignment="1">
      <alignment horizontal="left" vertical="center" wrapText="1"/>
    </xf>
    <xf numFmtId="0" fontId="88" fillId="0" borderId="0" xfId="18" applyFont="1" applyAlignment="1">
      <alignment horizontal="center" vertical="center"/>
    </xf>
    <xf numFmtId="174" fontId="88" fillId="0" borderId="0" xfId="18" applyNumberFormat="1" applyFont="1" applyAlignment="1">
      <alignment horizontal="center" vertical="center"/>
    </xf>
    <xf numFmtId="49" fontId="88" fillId="0" borderId="0" xfId="18" applyNumberFormat="1" applyFont="1" applyAlignment="1">
      <alignment horizontal="center" vertical="center"/>
    </xf>
    <xf numFmtId="175" fontId="88" fillId="0" borderId="0" xfId="18" applyNumberFormat="1" applyFont="1" applyAlignment="1">
      <alignment horizontal="center" vertical="center"/>
    </xf>
    <xf numFmtId="176" fontId="88" fillId="0" borderId="0" xfId="18" applyNumberFormat="1" applyFont="1" applyAlignment="1">
      <alignment horizontal="center" vertical="center" wrapText="1"/>
    </xf>
    <xf numFmtId="0" fontId="88" fillId="0" borderId="0" xfId="0" applyFont="1" applyAlignment="1">
      <alignment vertical="center" wrapText="1"/>
    </xf>
    <xf numFmtId="16" fontId="88" fillId="0" borderId="0" xfId="0" applyNumberFormat="1" applyFont="1" applyAlignment="1">
      <alignment horizontal="center" vertical="center" wrapText="1"/>
    </xf>
    <xf numFmtId="0" fontId="81" fillId="0" borderId="0" xfId="0" applyFont="1" applyAlignment="1">
      <alignment vertical="center" wrapText="1"/>
    </xf>
    <xf numFmtId="0" fontId="27" fillId="12" borderId="0" xfId="0" applyFont="1" applyFill="1" applyAlignment="1">
      <alignment horizontal="center" vertical="center" wrapText="1"/>
    </xf>
    <xf numFmtId="0" fontId="11" fillId="0" borderId="0" xfId="0" applyFont="1" applyAlignment="1">
      <alignment horizontal="center" vertical="center" wrapText="1"/>
    </xf>
    <xf numFmtId="0" fontId="27" fillId="0" borderId="0" xfId="0" applyFont="1" applyAlignment="1" applyProtection="1">
      <alignment horizontal="center" vertical="center" wrapText="1"/>
      <protection locked="0"/>
    </xf>
    <xf numFmtId="0" fontId="27" fillId="0" borderId="0" xfId="0" applyFont="1" applyAlignment="1">
      <alignment vertical="center"/>
    </xf>
    <xf numFmtId="14" fontId="46" fillId="0" borderId="0" xfId="0" applyNumberFormat="1" applyFont="1" applyAlignment="1" applyProtection="1">
      <alignment horizontal="left" vertical="center"/>
      <protection locked="0"/>
    </xf>
    <xf numFmtId="0" fontId="18" fillId="0" borderId="0" xfId="0" applyFont="1" applyAlignment="1" applyProtection="1">
      <alignment horizontal="center" vertical="center"/>
      <protection locked="0"/>
    </xf>
    <xf numFmtId="0" fontId="46" fillId="0" borderId="0" xfId="0" applyFont="1" applyAlignment="1">
      <alignment vertical="center"/>
    </xf>
    <xf numFmtId="0" fontId="46" fillId="0" borderId="0" xfId="0" applyFont="1" applyAlignment="1" applyProtection="1">
      <alignment horizontal="center" vertical="center"/>
      <protection locked="0"/>
    </xf>
    <xf numFmtId="0" fontId="46" fillId="0" borderId="0" xfId="0" applyFont="1" applyAlignment="1">
      <alignment horizontal="center" vertical="center"/>
    </xf>
    <xf numFmtId="16" fontId="26" fillId="0" borderId="1" xfId="0" applyNumberFormat="1" applyFont="1" applyBorder="1" applyAlignment="1">
      <alignment horizontal="center" vertical="center"/>
    </xf>
    <xf numFmtId="167" fontId="11" fillId="12" borderId="0" xfId="2" applyFont="1" applyFill="1" applyAlignment="1" applyProtection="1">
      <alignment horizontal="center" vertical="center" wrapText="1"/>
      <protection locked="0"/>
    </xf>
    <xf numFmtId="0" fontId="69" fillId="0" borderId="11" xfId="0" applyFont="1" applyBorder="1" applyAlignment="1">
      <alignment vertical="center"/>
    </xf>
    <xf numFmtId="0" fontId="6" fillId="0" borderId="0" xfId="1" applyAlignment="1" applyProtection="1">
      <alignment horizontal="center" vertical="center"/>
    </xf>
    <xf numFmtId="0" fontId="109" fillId="30" borderId="0" xfId="0" applyFont="1" applyFill="1" applyAlignment="1" applyProtection="1">
      <alignment vertical="center" wrapText="1"/>
      <protection hidden="1"/>
    </xf>
    <xf numFmtId="0" fontId="110" fillId="0" borderId="0" xfId="0" applyFont="1" applyAlignment="1" applyProtection="1">
      <alignment vertical="center"/>
      <protection hidden="1"/>
    </xf>
    <xf numFmtId="0" fontId="111" fillId="25" borderId="0" xfId="67" applyFont="1" applyFill="1" applyAlignment="1" applyProtection="1">
      <alignment horizontal="center" vertical="center" wrapText="1"/>
      <protection hidden="1"/>
    </xf>
    <xf numFmtId="0" fontId="111" fillId="25" borderId="0" xfId="67" applyFont="1" applyFill="1" applyAlignment="1" applyProtection="1">
      <alignment horizontal="left" vertical="center" wrapText="1"/>
      <protection hidden="1"/>
    </xf>
    <xf numFmtId="0" fontId="111" fillId="32" borderId="52" xfId="67" applyFont="1" applyFill="1" applyBorder="1" applyAlignment="1" applyProtection="1">
      <alignment horizontal="center" vertical="center" wrapText="1"/>
      <protection hidden="1"/>
    </xf>
    <xf numFmtId="0" fontId="111" fillId="31" borderId="53" xfId="67" applyFont="1" applyFill="1" applyBorder="1" applyAlignment="1" applyProtection="1">
      <alignment horizontal="center" vertical="center" wrapText="1"/>
      <protection hidden="1"/>
    </xf>
    <xf numFmtId="0" fontId="110" fillId="0" borderId="0" xfId="0" applyFont="1" applyAlignment="1" applyProtection="1">
      <alignment vertical="center" wrapText="1"/>
      <protection hidden="1"/>
    </xf>
    <xf numFmtId="0" fontId="110" fillId="0" borderId="52" xfId="0" applyFont="1" applyBorder="1" applyAlignment="1" applyProtection="1">
      <alignment horizontal="center" vertical="center"/>
      <protection hidden="1"/>
    </xf>
    <xf numFmtId="0" fontId="110" fillId="0" borderId="51" xfId="0" applyFont="1" applyBorder="1" applyAlignment="1" applyProtection="1">
      <alignment horizontal="left" vertical="center" wrapText="1"/>
      <protection hidden="1"/>
    </xf>
    <xf numFmtId="3" fontId="110" fillId="14" borderId="51" xfId="2" applyNumberFormat="1" applyFont="1" applyFill="1" applyBorder="1" applyAlignment="1" applyProtection="1">
      <alignment horizontal="center" vertical="center" wrapText="1"/>
      <protection hidden="1"/>
    </xf>
    <xf numFmtId="0" fontId="112" fillId="0" borderId="0" xfId="0" applyFont="1" applyAlignment="1" applyProtection="1">
      <alignment vertical="center"/>
      <protection hidden="1"/>
    </xf>
    <xf numFmtId="0" fontId="112" fillId="0" borderId="52" xfId="0" applyFont="1" applyBorder="1" applyAlignment="1" applyProtection="1">
      <alignment horizontal="center" vertical="center"/>
      <protection hidden="1"/>
    </xf>
    <xf numFmtId="0" fontId="112" fillId="25" borderId="0" xfId="0" applyFont="1" applyFill="1" applyAlignment="1" applyProtection="1">
      <alignment horizontal="center" vertical="center"/>
      <protection hidden="1"/>
    </xf>
    <xf numFmtId="0" fontId="110" fillId="0" borderId="0" xfId="0" applyFont="1" applyAlignment="1" applyProtection="1">
      <alignment horizontal="center" vertical="center"/>
      <protection hidden="1"/>
    </xf>
    <xf numFmtId="0" fontId="110" fillId="0" borderId="0" xfId="0" applyFont="1" applyAlignment="1" applyProtection="1">
      <alignment horizontal="left" vertical="center"/>
      <protection hidden="1"/>
    </xf>
    <xf numFmtId="0" fontId="117" fillId="0" borderId="43" xfId="0" applyFont="1" applyBorder="1" applyAlignment="1" applyProtection="1">
      <alignment vertical="center"/>
      <protection locked="0"/>
    </xf>
    <xf numFmtId="0" fontId="92" fillId="0" borderId="0" xfId="0" applyFont="1" applyAlignment="1" applyProtection="1">
      <alignment horizontal="center" vertical="center"/>
      <protection locked="0"/>
    </xf>
    <xf numFmtId="0" fontId="118" fillId="16" borderId="43" xfId="0" applyFont="1" applyFill="1" applyBorder="1" applyAlignment="1" applyProtection="1">
      <alignment horizontal="center" vertical="center" wrapText="1"/>
      <protection locked="0"/>
    </xf>
    <xf numFmtId="0" fontId="92" fillId="16" borderId="43" xfId="0" applyFont="1" applyFill="1" applyBorder="1" applyAlignment="1" applyProtection="1">
      <alignment horizontal="center" vertical="center"/>
      <protection locked="0"/>
    </xf>
    <xf numFmtId="0" fontId="39" fillId="0" borderId="1" xfId="0" applyFont="1" applyBorder="1" applyAlignment="1">
      <alignment horizontal="justify" vertical="center" wrapText="1"/>
    </xf>
    <xf numFmtId="3" fontId="30" fillId="0" borderId="0" xfId="0" applyNumberFormat="1" applyFont="1" applyAlignment="1">
      <alignment horizontal="center" vertical="center"/>
    </xf>
    <xf numFmtId="2" fontId="39" fillId="0" borderId="1" xfId="0" applyNumberFormat="1" applyFont="1" applyBorder="1" applyAlignment="1">
      <alignment horizontal="center" vertical="center" wrapText="1"/>
    </xf>
    <xf numFmtId="0" fontId="43" fillId="0" borderId="0" xfId="1" applyFont="1" applyAlignment="1" applyProtection="1">
      <alignment vertical="center"/>
    </xf>
    <xf numFmtId="0" fontId="39" fillId="0" borderId="0" xfId="0" applyFont="1" applyAlignment="1" applyProtection="1">
      <alignment horizontal="center" vertical="center"/>
      <protection locked="0"/>
    </xf>
    <xf numFmtId="168" fontId="39" fillId="0" borderId="0" xfId="0" applyNumberFormat="1" applyFont="1" applyAlignment="1">
      <alignment horizontal="left" vertical="center"/>
    </xf>
    <xf numFmtId="0" fontId="39" fillId="0" borderId="0" xfId="0" applyFont="1" applyAlignment="1" applyProtection="1">
      <alignment horizontal="left" vertical="center" wrapText="1"/>
      <protection locked="0"/>
    </xf>
    <xf numFmtId="0" fontId="76" fillId="0" borderId="0" xfId="0" applyFont="1" applyAlignment="1">
      <alignment vertical="center"/>
    </xf>
    <xf numFmtId="0" fontId="39" fillId="0" borderId="0" xfId="0" applyFont="1" applyAlignment="1" applyProtection="1">
      <alignment vertical="center"/>
      <protection locked="0"/>
    </xf>
    <xf numFmtId="0" fontId="101" fillId="10" borderId="0" xfId="0" applyFont="1" applyFill="1" applyAlignment="1">
      <alignment vertical="center"/>
    </xf>
    <xf numFmtId="1" fontId="39" fillId="0" borderId="1" xfId="0" applyNumberFormat="1" applyFont="1" applyBorder="1" applyAlignment="1">
      <alignment horizontal="center" vertical="center" wrapText="1"/>
    </xf>
    <xf numFmtId="0" fontId="6" fillId="0" borderId="0" xfId="1" applyAlignment="1" applyProtection="1">
      <alignment horizontal="center" vertical="center" wrapText="1"/>
    </xf>
    <xf numFmtId="0" fontId="6" fillId="0" borderId="0" xfId="1" applyAlignment="1" applyProtection="1"/>
    <xf numFmtId="0" fontId="5" fillId="0" borderId="0" xfId="0" applyFont="1" applyAlignment="1">
      <alignment horizontal="center" vertical="center"/>
    </xf>
    <xf numFmtId="0" fontId="5" fillId="0" borderId="0" xfId="0" applyFont="1" applyAlignment="1">
      <alignment horizontal="left" vertical="center" wrapText="1"/>
    </xf>
    <xf numFmtId="0" fontId="5" fillId="0" borderId="0" xfId="0" applyFont="1" applyAlignment="1">
      <alignment horizontal="center" vertical="center" wrapText="1"/>
    </xf>
    <xf numFmtId="14" fontId="5" fillId="0" borderId="0" xfId="0" applyNumberFormat="1" applyFont="1" applyAlignment="1">
      <alignment horizontal="center" vertical="center"/>
    </xf>
    <xf numFmtId="0" fontId="5" fillId="0" borderId="0" xfId="1" applyFont="1" applyBorder="1" applyAlignment="1" applyProtection="1">
      <alignment horizontal="center" vertical="center"/>
    </xf>
    <xf numFmtId="0" fontId="74" fillId="0" borderId="0" xfId="0" applyFont="1" applyAlignment="1">
      <alignment horizontal="center" vertical="center"/>
    </xf>
    <xf numFmtId="0" fontId="7" fillId="0" borderId="0" xfId="0" applyFont="1" applyAlignment="1">
      <alignment horizontal="left" vertical="center"/>
    </xf>
    <xf numFmtId="0" fontId="0" fillId="0" borderId="0" xfId="0" applyAlignment="1">
      <alignment horizontal="left" vertical="center"/>
    </xf>
    <xf numFmtId="0" fontId="56" fillId="0" borderId="0" xfId="0" applyFont="1" applyAlignment="1">
      <alignment horizontal="center" vertical="center"/>
    </xf>
    <xf numFmtId="0" fontId="81" fillId="0" borderId="0" xfId="0" applyFont="1" applyAlignment="1">
      <alignment horizontal="center" vertical="center"/>
    </xf>
    <xf numFmtId="0" fontId="119" fillId="0" borderId="0" xfId="0" applyFont="1" applyAlignment="1">
      <alignment horizontal="center" vertical="center"/>
    </xf>
    <xf numFmtId="0" fontId="121" fillId="0" borderId="0" xfId="0" applyFont="1" applyAlignment="1">
      <alignment horizontal="center" vertical="center"/>
    </xf>
    <xf numFmtId="0" fontId="122" fillId="0" borderId="0" xfId="0" applyFont="1" applyAlignment="1">
      <alignment horizontal="center" vertical="center"/>
    </xf>
    <xf numFmtId="0" fontId="88" fillId="0" borderId="0" xfId="168" applyFont="1" applyAlignment="1">
      <alignment horizontal="center" vertical="center"/>
    </xf>
    <xf numFmtId="0" fontId="95" fillId="0" borderId="0" xfId="168" applyFont="1" applyAlignment="1">
      <alignment horizontal="center" vertical="center"/>
    </xf>
    <xf numFmtId="0" fontId="88" fillId="0" borderId="0" xfId="168" applyFont="1" applyAlignment="1">
      <alignment horizontal="left" vertical="center" wrapText="1"/>
    </xf>
    <xf numFmtId="49" fontId="88" fillId="0" borderId="0" xfId="168" applyNumberFormat="1" applyFont="1" applyAlignment="1">
      <alignment horizontal="center" vertical="center"/>
    </xf>
    <xf numFmtId="175" fontId="88" fillId="0" borderId="0" xfId="168" applyNumberFormat="1" applyFont="1" applyAlignment="1">
      <alignment horizontal="center" vertical="center"/>
    </xf>
    <xf numFmtId="176" fontId="88" fillId="0" borderId="0" xfId="168" applyNumberFormat="1" applyFont="1" applyAlignment="1">
      <alignment horizontal="center" vertical="center" wrapText="1"/>
    </xf>
    <xf numFmtId="14" fontId="88" fillId="0" borderId="0" xfId="168" applyNumberFormat="1" applyFont="1" applyAlignment="1">
      <alignment horizontal="center" vertical="center"/>
    </xf>
    <xf numFmtId="0" fontId="88" fillId="0" borderId="0" xfId="168" applyFont="1" applyAlignment="1">
      <alignment horizontal="center" vertical="center" wrapText="1"/>
    </xf>
    <xf numFmtId="0" fontId="95" fillId="13" borderId="0" xfId="168" applyFont="1" applyFill="1" applyAlignment="1">
      <alignment horizontal="center" vertical="center"/>
    </xf>
    <xf numFmtId="0" fontId="123" fillId="0" borderId="0" xfId="0" applyFont="1"/>
    <xf numFmtId="0" fontId="131" fillId="0" borderId="0" xfId="0" applyFont="1" applyAlignment="1" applyProtection="1">
      <alignment horizontal="center" vertical="center" wrapText="1"/>
      <protection locked="0"/>
    </xf>
    <xf numFmtId="0" fontId="131" fillId="0" borderId="0" xfId="0" applyFont="1" applyAlignment="1" applyProtection="1">
      <alignment horizontal="center" vertical="center"/>
      <protection locked="0"/>
    </xf>
    <xf numFmtId="2" fontId="131" fillId="0" borderId="0" xfId="0" applyNumberFormat="1" applyFont="1" applyAlignment="1" applyProtection="1">
      <alignment horizontal="center" vertical="center" wrapText="1"/>
      <protection locked="0"/>
    </xf>
    <xf numFmtId="2" fontId="126" fillId="0" borderId="0" xfId="0" applyNumberFormat="1" applyFont="1" applyAlignment="1" applyProtection="1">
      <alignment horizontal="center" vertical="center" wrapText="1"/>
      <protection locked="0"/>
    </xf>
    <xf numFmtId="178" fontId="130" fillId="0" borderId="0" xfId="4" applyNumberFormat="1" applyFont="1" applyFill="1" applyAlignment="1" applyProtection="1">
      <alignment horizontal="center" vertical="center" wrapText="1"/>
      <protection locked="0"/>
    </xf>
    <xf numFmtId="167" fontId="130" fillId="0" borderId="0" xfId="4" applyFont="1" applyFill="1" applyAlignment="1" applyProtection="1">
      <alignment horizontal="center" vertical="center" wrapText="1"/>
      <protection locked="0"/>
    </xf>
    <xf numFmtId="167" fontId="135" fillId="0" borderId="0" xfId="4" applyFont="1" applyFill="1" applyAlignment="1" applyProtection="1">
      <alignment horizontal="center" vertical="center" wrapText="1"/>
      <protection locked="0"/>
    </xf>
    <xf numFmtId="167" fontId="137" fillId="21" borderId="0" xfId="4" applyFont="1" applyFill="1" applyAlignment="1" applyProtection="1">
      <alignment horizontal="center" vertical="center" wrapText="1"/>
      <protection locked="0"/>
    </xf>
    <xf numFmtId="167" fontId="137" fillId="13" borderId="0" xfId="4" applyFont="1" applyFill="1" applyAlignment="1" applyProtection="1">
      <alignment horizontal="center" vertical="center" wrapText="1"/>
      <protection locked="0"/>
    </xf>
    <xf numFmtId="0" fontId="136" fillId="0" borderId="0" xfId="0" applyFont="1" applyAlignment="1" applyProtection="1">
      <alignment horizontal="justify" vertical="center" wrapText="1"/>
      <protection locked="0"/>
    </xf>
    <xf numFmtId="0" fontId="130" fillId="0" borderId="0" xfId="0" applyFont="1" applyAlignment="1" applyProtection="1">
      <alignment horizontal="center" vertical="center" wrapText="1"/>
      <protection locked="0"/>
    </xf>
    <xf numFmtId="0" fontId="130" fillId="0" borderId="0" xfId="0" applyFont="1" applyAlignment="1" applyProtection="1">
      <alignment horizontal="center" vertical="center"/>
      <protection locked="0"/>
    </xf>
    <xf numFmtId="0" fontId="130" fillId="0" borderId="0" xfId="0" applyFont="1" applyAlignment="1">
      <alignment horizontal="justify" vertical="center" wrapText="1"/>
    </xf>
    <xf numFmtId="2" fontId="130" fillId="0" borderId="0" xfId="0" applyNumberFormat="1" applyFont="1" applyAlignment="1" applyProtection="1">
      <alignment horizontal="center" vertical="center" wrapText="1"/>
      <protection locked="0"/>
    </xf>
    <xf numFmtId="178" fontId="130" fillId="0" borderId="0" xfId="0" applyNumberFormat="1" applyFont="1" applyAlignment="1" applyProtection="1">
      <alignment horizontal="center" vertical="center" wrapText="1"/>
      <protection locked="0"/>
    </xf>
    <xf numFmtId="0" fontId="130" fillId="0" borderId="0" xfId="0" applyFont="1" applyAlignment="1" applyProtection="1">
      <alignment horizontal="justify" vertical="center" wrapText="1"/>
      <protection locked="0"/>
    </xf>
    <xf numFmtId="1" fontId="130" fillId="0" borderId="0" xfId="0" applyNumberFormat="1" applyFont="1" applyAlignment="1" applyProtection="1">
      <alignment horizontal="center" vertical="center" wrapText="1"/>
      <protection locked="0"/>
    </xf>
    <xf numFmtId="2" fontId="135" fillId="0" borderId="0" xfId="0" applyNumberFormat="1" applyFont="1" applyAlignment="1" applyProtection="1">
      <alignment horizontal="center" vertical="center" wrapText="1"/>
      <protection locked="0"/>
    </xf>
    <xf numFmtId="0" fontId="135" fillId="0" borderId="0" xfId="0" applyFont="1" applyAlignment="1" applyProtection="1">
      <alignment horizontal="center" vertical="center" wrapText="1"/>
      <protection locked="0"/>
    </xf>
    <xf numFmtId="2" fontId="130" fillId="0" borderId="0" xfId="4" applyNumberFormat="1" applyFont="1" applyFill="1" applyAlignment="1" applyProtection="1">
      <alignment horizontal="center" vertical="center" wrapText="1"/>
      <protection locked="0"/>
    </xf>
    <xf numFmtId="0" fontId="135" fillId="0" borderId="0" xfId="0" applyFont="1" applyAlignment="1" applyProtection="1">
      <alignment horizontal="center" vertical="center"/>
      <protection locked="0"/>
    </xf>
    <xf numFmtId="0" fontId="135" fillId="0" borderId="0" xfId="0" applyFont="1" applyAlignment="1" applyProtection="1">
      <alignment horizontal="justify" vertical="center" wrapText="1"/>
      <protection locked="0"/>
    </xf>
    <xf numFmtId="2" fontId="135" fillId="0" borderId="0" xfId="4" applyNumberFormat="1" applyFont="1" applyFill="1" applyAlignment="1" applyProtection="1">
      <alignment horizontal="center" vertical="center" wrapText="1"/>
      <protection locked="0"/>
    </xf>
    <xf numFmtId="178" fontId="135" fillId="0" borderId="0" xfId="0" applyNumberFormat="1" applyFont="1" applyAlignment="1" applyProtection="1">
      <alignment horizontal="center" vertical="center" wrapText="1"/>
      <protection locked="0"/>
    </xf>
    <xf numFmtId="0" fontId="135" fillId="0" borderId="0" xfId="0" applyFont="1" applyAlignment="1">
      <alignment horizontal="justify" vertical="center" wrapText="1"/>
    </xf>
    <xf numFmtId="0" fontId="135" fillId="0" borderId="0" xfId="0" applyFont="1" applyAlignment="1" applyProtection="1">
      <alignment vertical="center" wrapText="1"/>
      <protection locked="0"/>
    </xf>
    <xf numFmtId="2" fontId="135" fillId="0" borderId="0" xfId="0" applyNumberFormat="1" applyFont="1" applyAlignment="1">
      <alignment horizontal="center" vertical="center"/>
    </xf>
    <xf numFmtId="0" fontId="138" fillId="0" borderId="0" xfId="0" applyFont="1" applyAlignment="1" applyProtection="1">
      <alignment vertical="center"/>
      <protection locked="0"/>
    </xf>
    <xf numFmtId="1" fontId="135" fillId="0" borderId="0" xfId="0" applyNumberFormat="1" applyFont="1" applyAlignment="1" applyProtection="1">
      <alignment horizontal="center" vertical="center" wrapText="1"/>
      <protection locked="0"/>
    </xf>
    <xf numFmtId="2" fontId="135" fillId="0" borderId="0" xfId="0" applyNumberFormat="1" applyFont="1" applyAlignment="1" applyProtection="1">
      <alignment horizontal="center" vertical="center"/>
      <protection locked="0"/>
    </xf>
    <xf numFmtId="0" fontId="135" fillId="0" borderId="0" xfId="4" applyNumberFormat="1" applyFont="1" applyFill="1" applyAlignment="1" applyProtection="1">
      <alignment horizontal="center" vertical="center" wrapText="1"/>
      <protection locked="0"/>
    </xf>
    <xf numFmtId="0" fontId="135" fillId="0" borderId="0" xfId="0" applyFont="1" applyAlignment="1" applyProtection="1">
      <alignment horizontal="left" vertical="center" wrapText="1"/>
      <protection locked="0"/>
    </xf>
    <xf numFmtId="169" fontId="135" fillId="0" borderId="0" xfId="0" applyNumberFormat="1" applyFont="1" applyAlignment="1" applyProtection="1">
      <alignment horizontal="center" vertical="center" wrapText="1"/>
      <protection locked="0"/>
    </xf>
    <xf numFmtId="0" fontId="138" fillId="0" borderId="0" xfId="0" applyFont="1" applyAlignment="1" applyProtection="1">
      <alignment vertical="center" wrapText="1"/>
      <protection locked="0"/>
    </xf>
    <xf numFmtId="167" fontId="135" fillId="0" borderId="0" xfId="4" applyFont="1" applyFill="1" applyAlignment="1" applyProtection="1">
      <alignment horizontal="justify" vertical="center" wrapText="1"/>
      <protection locked="0"/>
    </xf>
    <xf numFmtId="9" fontId="130" fillId="0" borderId="0" xfId="0" applyNumberFormat="1" applyFont="1" applyAlignment="1" applyProtection="1">
      <alignment horizontal="center" vertical="center" wrapText="1"/>
      <protection locked="0"/>
    </xf>
    <xf numFmtId="9" fontId="111" fillId="32" borderId="0" xfId="74" applyNumberFormat="1" applyFont="1" applyFill="1" applyAlignment="1" applyProtection="1">
      <alignment horizontal="center" vertical="center" wrapText="1"/>
      <protection locked="0"/>
    </xf>
    <xf numFmtId="9" fontId="135" fillId="0" borderId="0" xfId="0" applyNumberFormat="1" applyFont="1" applyAlignment="1" applyProtection="1">
      <alignment horizontal="center" vertical="center" wrapText="1"/>
      <protection locked="0"/>
    </xf>
    <xf numFmtId="9" fontId="130" fillId="0" borderId="0" xfId="4" applyNumberFormat="1" applyFont="1" applyFill="1" applyAlignment="1" applyProtection="1">
      <alignment horizontal="center" vertical="center" wrapText="1"/>
      <protection locked="0"/>
    </xf>
    <xf numFmtId="9" fontId="137" fillId="0" borderId="0" xfId="4" applyNumberFormat="1" applyFont="1" applyFill="1" applyAlignment="1" applyProtection="1">
      <alignment horizontal="center" vertical="center" wrapText="1"/>
      <protection locked="0"/>
    </xf>
    <xf numFmtId="0" fontId="136" fillId="0" borderId="0" xfId="0" applyFont="1" applyAlignment="1" applyProtection="1">
      <alignment vertical="center"/>
      <protection locked="0"/>
    </xf>
    <xf numFmtId="0" fontId="136" fillId="0" borderId="0" xfId="0" applyFont="1" applyAlignment="1" applyProtection="1">
      <alignment horizontal="center" vertical="center" wrapText="1"/>
      <protection locked="0"/>
    </xf>
    <xf numFmtId="0" fontId="140" fillId="0" borderId="0" xfId="0" applyFont="1" applyAlignment="1" applyProtection="1">
      <alignment horizontal="center" vertical="center" wrapText="1"/>
      <protection locked="0"/>
    </xf>
    <xf numFmtId="0" fontId="140" fillId="0" borderId="0" xfId="0" applyFont="1" applyAlignment="1" applyProtection="1">
      <alignment horizontal="justify" vertical="center" wrapText="1"/>
      <protection locked="0"/>
    </xf>
    <xf numFmtId="0" fontId="136" fillId="0" borderId="0" xfId="0" applyFont="1" applyAlignment="1" applyProtection="1">
      <alignment vertical="center" wrapText="1"/>
      <protection locked="0"/>
    </xf>
    <xf numFmtId="0" fontId="131" fillId="0" borderId="55" xfId="0" applyFont="1" applyBorder="1" applyAlignment="1" applyProtection="1">
      <alignment horizontal="center" vertical="center" wrapText="1"/>
      <protection locked="0"/>
    </xf>
    <xf numFmtId="0" fontId="131" fillId="0" borderId="55" xfId="0" applyFont="1" applyBorder="1" applyAlignment="1" applyProtection="1">
      <alignment horizontal="center" vertical="center"/>
      <protection locked="0"/>
    </xf>
    <xf numFmtId="2" fontId="131" fillId="0" borderId="55" xfId="0" applyNumberFormat="1" applyFont="1" applyBorder="1" applyAlignment="1" applyProtection="1">
      <alignment horizontal="center" vertical="center" wrapText="1"/>
      <protection locked="0"/>
    </xf>
    <xf numFmtId="2" fontId="126" fillId="0" borderId="55" xfId="0" applyNumberFormat="1" applyFont="1" applyBorder="1" applyAlignment="1" applyProtection="1">
      <alignment horizontal="center" vertical="center" wrapText="1"/>
      <protection locked="0"/>
    </xf>
    <xf numFmtId="0" fontId="83" fillId="0" borderId="54" xfId="0" applyFont="1" applyBorder="1" applyAlignment="1" applyProtection="1">
      <alignment horizontal="center" vertical="center" wrapText="1"/>
      <protection locked="0"/>
    </xf>
    <xf numFmtId="0" fontId="83" fillId="0" borderId="54" xfId="0" applyFont="1" applyBorder="1" applyAlignment="1" applyProtection="1">
      <alignment horizontal="center" vertical="center"/>
      <protection locked="0"/>
    </xf>
    <xf numFmtId="167" fontId="83" fillId="0" borderId="54" xfId="4" applyFont="1" applyBorder="1" applyAlignment="1" applyProtection="1">
      <alignment horizontal="justify" vertical="center" wrapText="1"/>
      <protection locked="0"/>
    </xf>
    <xf numFmtId="2" fontId="83" fillId="0" borderId="54" xfId="0" applyNumberFormat="1" applyFont="1" applyBorder="1" applyAlignment="1" applyProtection="1">
      <alignment horizontal="center" vertical="center" wrapText="1"/>
      <protection locked="0"/>
    </xf>
    <xf numFmtId="2" fontId="80" fillId="0" borderId="54" xfId="0" applyNumberFormat="1" applyFont="1" applyBorder="1" applyAlignment="1" applyProtection="1">
      <alignment horizontal="center" vertical="center" wrapText="1"/>
      <protection locked="0"/>
    </xf>
    <xf numFmtId="178" fontId="130" fillId="0" borderId="54" xfId="4" applyNumberFormat="1" applyFont="1" applyBorder="1" applyAlignment="1" applyProtection="1">
      <alignment horizontal="center" vertical="center" wrapText="1"/>
      <protection locked="0"/>
    </xf>
    <xf numFmtId="178" fontId="82" fillId="0" borderId="54" xfId="4" applyNumberFormat="1" applyFont="1" applyBorder="1" applyAlignment="1" applyProtection="1">
      <alignment horizontal="center" vertical="center" wrapText="1"/>
      <protection locked="0"/>
    </xf>
    <xf numFmtId="167" fontId="142" fillId="0" borderId="54" xfId="4" applyFont="1" applyFill="1" applyBorder="1" applyAlignment="1" applyProtection="1">
      <alignment horizontal="center" vertical="center" wrapText="1"/>
      <protection locked="0"/>
    </xf>
    <xf numFmtId="9" fontId="82" fillId="0" borderId="54" xfId="4" applyNumberFormat="1" applyFont="1" applyBorder="1" applyAlignment="1" applyProtection="1">
      <alignment horizontal="center" vertical="center" wrapText="1"/>
      <protection locked="0"/>
    </xf>
    <xf numFmtId="167" fontId="82" fillId="0" borderId="54" xfId="4" applyFont="1" applyFill="1" applyBorder="1" applyAlignment="1" applyProtection="1">
      <alignment horizontal="center" vertical="center" wrapText="1"/>
      <protection locked="0"/>
    </xf>
    <xf numFmtId="167" fontId="83" fillId="0" borderId="54" xfId="4" applyFont="1" applyBorder="1" applyAlignment="1" applyProtection="1">
      <alignment horizontal="center" vertical="center" wrapText="1"/>
      <protection locked="0"/>
    </xf>
    <xf numFmtId="0" fontId="83" fillId="0" borderId="54" xfId="0" applyFont="1" applyBorder="1" applyAlignment="1" applyProtection="1">
      <alignment horizontal="justify" vertical="center" wrapText="1"/>
      <protection locked="0"/>
    </xf>
    <xf numFmtId="0" fontId="136" fillId="0" borderId="56" xfId="0" applyFont="1" applyBorder="1" applyAlignment="1" applyProtection="1">
      <alignment horizontal="center" vertical="center" wrapText="1"/>
      <protection locked="0"/>
    </xf>
    <xf numFmtId="1" fontId="132" fillId="0" borderId="57" xfId="4" applyNumberFormat="1" applyFont="1" applyFill="1" applyBorder="1" applyAlignment="1" applyProtection="1">
      <alignment horizontal="center" vertical="center" wrapText="1"/>
      <protection locked="0"/>
    </xf>
    <xf numFmtId="167" fontId="130" fillId="0" borderId="57" xfId="4" applyFont="1" applyFill="1" applyBorder="1" applyAlignment="1" applyProtection="1">
      <alignment horizontal="center" vertical="center" wrapText="1"/>
      <protection locked="0"/>
    </xf>
    <xf numFmtId="167" fontId="130" fillId="0" borderId="57" xfId="4" applyFont="1" applyFill="1" applyBorder="1" applyAlignment="1" applyProtection="1">
      <alignment horizontal="justify" vertical="center" wrapText="1"/>
      <protection locked="0"/>
    </xf>
    <xf numFmtId="0" fontId="135" fillId="0" borderId="57" xfId="0" applyFont="1" applyBorder="1" applyAlignment="1" applyProtection="1">
      <alignment horizontal="justify" vertical="center" wrapText="1"/>
      <protection locked="0"/>
    </xf>
    <xf numFmtId="167" fontId="135" fillId="0" borderId="57" xfId="2" applyFont="1" applyFill="1" applyBorder="1" applyAlignment="1" applyProtection="1">
      <alignment horizontal="justify" vertical="center" wrapText="1"/>
      <protection locked="0"/>
    </xf>
    <xf numFmtId="0" fontId="135" fillId="0" borderId="57" xfId="0" applyFont="1" applyBorder="1" applyAlignment="1" applyProtection="1">
      <alignment horizontal="center" vertical="center" wrapText="1"/>
      <protection locked="0"/>
    </xf>
    <xf numFmtId="167" fontId="130" fillId="0" borderId="57" xfId="74" applyFont="1" applyFill="1" applyBorder="1" applyAlignment="1" applyProtection="1">
      <alignment horizontal="center" vertical="center" wrapText="1"/>
      <protection locked="0"/>
    </xf>
    <xf numFmtId="0" fontId="134" fillId="0" borderId="57" xfId="4" applyNumberFormat="1" applyFont="1" applyBorder="1" applyAlignment="1" applyProtection="1">
      <alignment horizontal="center" vertical="center" wrapText="1"/>
      <protection locked="0"/>
    </xf>
    <xf numFmtId="167" fontId="135" fillId="0" borderId="57" xfId="4" applyFont="1" applyFill="1" applyBorder="1" applyAlignment="1" applyProtection="1">
      <alignment horizontal="center" vertical="center" wrapText="1"/>
      <protection locked="0"/>
    </xf>
    <xf numFmtId="0" fontId="131" fillId="0" borderId="54" xfId="0" applyFont="1" applyBorder="1" applyAlignment="1" applyProtection="1">
      <alignment horizontal="center" vertical="center" wrapText="1"/>
      <protection locked="0"/>
    </xf>
    <xf numFmtId="0" fontId="135" fillId="0" borderId="54" xfId="0" applyFont="1" applyBorder="1" applyAlignment="1" applyProtection="1">
      <alignment horizontal="justify" vertical="center" wrapText="1"/>
      <protection locked="0"/>
    </xf>
    <xf numFmtId="2" fontId="144" fillId="0" borderId="57" xfId="4" applyNumberFormat="1" applyFont="1" applyFill="1" applyBorder="1" applyAlignment="1" applyProtection="1">
      <alignment horizontal="center" vertical="center" wrapText="1"/>
      <protection locked="0"/>
    </xf>
    <xf numFmtId="167" fontId="137" fillId="0" borderId="57" xfId="4" applyFont="1" applyFill="1" applyBorder="1" applyAlignment="1" applyProtection="1">
      <alignment horizontal="center" vertical="center" wrapText="1"/>
      <protection locked="0"/>
    </xf>
    <xf numFmtId="167" fontId="130" fillId="0" borderId="57" xfId="4" applyFont="1" applyFill="1" applyBorder="1" applyAlignment="1" applyProtection="1">
      <alignment vertical="center" wrapText="1"/>
      <protection locked="0"/>
    </xf>
    <xf numFmtId="167" fontId="130" fillId="0" borderId="57" xfId="4" applyFont="1" applyFill="1" applyBorder="1" applyAlignment="1">
      <alignment horizontal="center" vertical="center" wrapText="1"/>
    </xf>
    <xf numFmtId="167" fontId="136" fillId="0" borderId="57" xfId="4" applyFont="1" applyBorder="1" applyAlignment="1" applyProtection="1">
      <alignment horizontal="center" vertical="center" wrapText="1"/>
      <protection locked="0"/>
    </xf>
    <xf numFmtId="167" fontId="135" fillId="0" borderId="57" xfId="4" applyFont="1" applyFill="1" applyBorder="1" applyAlignment="1">
      <alignment horizontal="center" vertical="center" wrapText="1"/>
    </xf>
    <xf numFmtId="0" fontId="130" fillId="0" borderId="57" xfId="0" applyFont="1" applyBorder="1" applyAlignment="1" applyProtection="1">
      <alignment horizontal="justify" vertical="center" wrapText="1"/>
      <protection locked="0"/>
    </xf>
    <xf numFmtId="167" fontId="135" fillId="0" borderId="57" xfId="74" applyFont="1" applyFill="1" applyBorder="1" applyAlignment="1" applyProtection="1">
      <alignment horizontal="center" vertical="center" wrapText="1"/>
      <protection locked="0"/>
    </xf>
    <xf numFmtId="0" fontId="136" fillId="0" borderId="54" xfId="0" applyFont="1" applyBorder="1" applyAlignment="1" applyProtection="1">
      <alignment horizontal="justify" vertical="center" wrapText="1"/>
      <protection locked="0"/>
    </xf>
    <xf numFmtId="0" fontId="130" fillId="0" borderId="54" xfId="0" applyFont="1" applyBorder="1" applyAlignment="1" applyProtection="1">
      <alignment horizontal="justify" vertical="center" wrapText="1"/>
      <protection locked="0"/>
    </xf>
    <xf numFmtId="0" fontId="130" fillId="0" borderId="58" xfId="0" applyFont="1" applyBorder="1" applyAlignment="1" applyProtection="1">
      <alignment horizontal="justify" vertical="center" wrapText="1"/>
      <protection locked="0"/>
    </xf>
    <xf numFmtId="0" fontId="135" fillId="0" borderId="58" xfId="0" applyFont="1" applyBorder="1" applyAlignment="1" applyProtection="1">
      <alignment horizontal="justify" vertical="center" wrapText="1"/>
      <protection locked="0"/>
    </xf>
    <xf numFmtId="0" fontId="83" fillId="0" borderId="58" xfId="0" applyFont="1" applyBorder="1" applyAlignment="1" applyProtection="1">
      <alignment horizontal="justify" vertical="center" wrapText="1"/>
      <protection locked="0"/>
    </xf>
    <xf numFmtId="0" fontId="131" fillId="0" borderId="57" xfId="0" applyFont="1" applyBorder="1" applyAlignment="1" applyProtection="1">
      <alignment horizontal="center" vertical="center" wrapText="1"/>
      <protection locked="0"/>
    </xf>
    <xf numFmtId="0" fontId="136" fillId="0" borderId="57" xfId="0" applyFont="1" applyBorder="1" applyAlignment="1" applyProtection="1">
      <alignment horizontal="justify" vertical="center" wrapText="1"/>
      <protection locked="0"/>
    </xf>
    <xf numFmtId="178" fontId="135" fillId="0" borderId="0" xfId="4" applyNumberFormat="1" applyFont="1" applyFill="1" applyAlignment="1" applyProtection="1">
      <alignment horizontal="center" vertical="center" wrapText="1"/>
      <protection locked="0"/>
    </xf>
    <xf numFmtId="0" fontId="139" fillId="0" borderId="0" xfId="0" applyFont="1" applyAlignment="1" applyProtection="1">
      <alignment horizontal="center" vertical="center" wrapText="1"/>
      <protection locked="0"/>
    </xf>
    <xf numFmtId="178" fontId="135" fillId="0" borderId="0" xfId="74" applyNumberFormat="1" applyFont="1" applyFill="1" applyAlignment="1" applyProtection="1">
      <alignment horizontal="center" vertical="center" wrapText="1"/>
      <protection locked="0"/>
    </xf>
    <xf numFmtId="0" fontId="135" fillId="0" borderId="0" xfId="0" quotePrefix="1" applyFont="1" applyAlignment="1" applyProtection="1">
      <alignment horizontal="center" vertical="center" wrapText="1"/>
      <protection locked="0"/>
    </xf>
    <xf numFmtId="0" fontId="140" fillId="13" borderId="0" xfId="0" applyFont="1" applyFill="1" applyAlignment="1" applyProtection="1">
      <alignment horizontal="center" vertical="center" wrapText="1"/>
      <protection locked="0"/>
    </xf>
    <xf numFmtId="0" fontId="135" fillId="13" borderId="0" xfId="0" applyFont="1" applyFill="1" applyAlignment="1" applyProtection="1">
      <alignment horizontal="center" vertical="center"/>
      <protection locked="0"/>
    </xf>
    <xf numFmtId="0" fontId="135" fillId="13" borderId="0" xfId="0" applyFont="1" applyFill="1" applyAlignment="1" applyProtection="1">
      <alignment horizontal="center" vertical="center" wrapText="1"/>
      <protection locked="0"/>
    </xf>
    <xf numFmtId="0" fontId="135" fillId="13" borderId="0" xfId="0" applyFont="1" applyFill="1" applyAlignment="1" applyProtection="1">
      <alignment horizontal="justify" vertical="center" wrapText="1"/>
      <protection locked="0"/>
    </xf>
    <xf numFmtId="2" fontId="135" fillId="13" borderId="0" xfId="0" applyNumberFormat="1" applyFont="1" applyFill="1" applyAlignment="1" applyProtection="1">
      <alignment horizontal="center" vertical="center" wrapText="1"/>
      <protection locked="0"/>
    </xf>
    <xf numFmtId="178" fontId="135" fillId="13" borderId="0" xfId="0" applyNumberFormat="1" applyFont="1" applyFill="1" applyAlignment="1" applyProtection="1">
      <alignment horizontal="center" vertical="center" wrapText="1"/>
      <protection locked="0"/>
    </xf>
    <xf numFmtId="167" fontId="130" fillId="13" borderId="57" xfId="4" applyFont="1" applyFill="1" applyBorder="1" applyAlignment="1" applyProtection="1">
      <alignment horizontal="center" vertical="center" wrapText="1"/>
      <protection locked="0"/>
    </xf>
    <xf numFmtId="9" fontId="135" fillId="13" borderId="0" xfId="0" applyNumberFormat="1" applyFont="1" applyFill="1" applyAlignment="1" applyProtection="1">
      <alignment horizontal="center" vertical="center" wrapText="1"/>
      <protection locked="0"/>
    </xf>
    <xf numFmtId="178" fontId="130" fillId="13" borderId="0" xfId="0" applyNumberFormat="1" applyFont="1" applyFill="1" applyAlignment="1" applyProtection="1">
      <alignment horizontal="center" vertical="center" wrapText="1"/>
      <protection locked="0"/>
    </xf>
    <xf numFmtId="167" fontId="135" fillId="13" borderId="57" xfId="4" applyFont="1" applyFill="1" applyBorder="1" applyAlignment="1" applyProtection="1">
      <alignment horizontal="center" vertical="center" wrapText="1"/>
      <protection locked="0"/>
    </xf>
    <xf numFmtId="0" fontId="135" fillId="13" borderId="57" xfId="0" applyFont="1" applyFill="1" applyBorder="1" applyAlignment="1" applyProtection="1">
      <alignment horizontal="justify" vertical="center" wrapText="1"/>
      <protection locked="0"/>
    </xf>
    <xf numFmtId="0" fontId="135" fillId="13" borderId="54" xfId="0" applyFont="1" applyFill="1" applyBorder="1" applyAlignment="1" applyProtection="1">
      <alignment horizontal="justify" vertical="center" wrapText="1"/>
      <protection locked="0"/>
    </xf>
    <xf numFmtId="0" fontId="135" fillId="13" borderId="58" xfId="0" applyFont="1" applyFill="1" applyBorder="1" applyAlignment="1" applyProtection="1">
      <alignment horizontal="justify" vertical="center" wrapText="1"/>
      <protection locked="0"/>
    </xf>
    <xf numFmtId="0" fontId="130" fillId="13" borderId="0" xfId="0" applyFont="1" applyFill="1" applyAlignment="1" applyProtection="1">
      <alignment horizontal="center" vertical="center"/>
      <protection locked="0"/>
    </xf>
    <xf numFmtId="0" fontId="130" fillId="13" borderId="0" xfId="0" applyFont="1" applyFill="1" applyAlignment="1" applyProtection="1">
      <alignment horizontal="center" vertical="center" wrapText="1"/>
      <protection locked="0"/>
    </xf>
    <xf numFmtId="2" fontId="130" fillId="13" borderId="0" xfId="0" applyNumberFormat="1" applyFont="1" applyFill="1" applyAlignment="1" applyProtection="1">
      <alignment horizontal="center" vertical="center" wrapText="1"/>
      <protection locked="0"/>
    </xf>
    <xf numFmtId="0" fontId="130" fillId="13" borderId="0" xfId="0" applyFont="1" applyFill="1" applyAlignment="1" applyProtection="1">
      <alignment horizontal="justify" vertical="center" wrapText="1"/>
      <protection locked="0"/>
    </xf>
    <xf numFmtId="1" fontId="130" fillId="13" borderId="0" xfId="0" applyNumberFormat="1" applyFont="1" applyFill="1" applyAlignment="1" applyProtection="1">
      <alignment horizontal="center" vertical="center" wrapText="1"/>
      <protection locked="0"/>
    </xf>
    <xf numFmtId="0" fontId="136" fillId="13" borderId="0" xfId="0" applyFont="1" applyFill="1" applyAlignment="1" applyProtection="1">
      <alignment horizontal="center" vertical="center" wrapText="1"/>
      <protection locked="0"/>
    </xf>
    <xf numFmtId="0" fontId="39" fillId="13" borderId="1" xfId="0" applyFont="1" applyFill="1" applyBorder="1" applyAlignment="1">
      <alignment vertical="center"/>
    </xf>
    <xf numFmtId="0" fontId="26" fillId="13" borderId="41" xfId="0" applyFont="1" applyFill="1" applyBorder="1" applyAlignment="1">
      <alignment horizontal="center" vertical="center"/>
    </xf>
    <xf numFmtId="167" fontId="26" fillId="13" borderId="12" xfId="0" applyNumberFormat="1" applyFont="1" applyFill="1" applyBorder="1" applyAlignment="1">
      <alignment horizontal="center" vertical="center"/>
    </xf>
    <xf numFmtId="0" fontId="135" fillId="0" borderId="0" xfId="0" applyFont="1" applyAlignment="1" applyProtection="1">
      <alignment horizontal="left" vertical="center"/>
      <protection locked="0"/>
    </xf>
    <xf numFmtId="0" fontId="152" fillId="0" borderId="0" xfId="231" applyAlignment="1">
      <alignment horizontal="center" vertical="center"/>
    </xf>
    <xf numFmtId="0" fontId="5" fillId="0" borderId="0" xfId="231" applyFont="1" applyAlignment="1">
      <alignment horizontal="center" vertical="center"/>
    </xf>
    <xf numFmtId="0" fontId="88" fillId="0" borderId="0" xfId="231" applyFont="1" applyAlignment="1">
      <alignment horizontal="center" vertical="center"/>
    </xf>
    <xf numFmtId="0" fontId="95" fillId="0" borderId="0" xfId="231" applyFont="1" applyAlignment="1">
      <alignment horizontal="center" vertical="center"/>
    </xf>
    <xf numFmtId="0" fontId="88" fillId="0" borderId="0" xfId="231" applyFont="1" applyAlignment="1">
      <alignment horizontal="left" vertical="center" wrapText="1"/>
    </xf>
    <xf numFmtId="14" fontId="88" fillId="0" borderId="0" xfId="231" applyNumberFormat="1" applyFont="1" applyAlignment="1">
      <alignment horizontal="center" vertical="center"/>
    </xf>
    <xf numFmtId="174" fontId="88" fillId="0" borderId="0" xfId="231" applyNumberFormat="1" applyFont="1" applyAlignment="1">
      <alignment horizontal="center" vertical="center"/>
    </xf>
    <xf numFmtId="49" fontId="88" fillId="0" borderId="0" xfId="231" applyNumberFormat="1" applyFont="1" applyAlignment="1">
      <alignment horizontal="center" vertical="center"/>
    </xf>
    <xf numFmtId="175" fontId="88" fillId="0" borderId="0" xfId="231" applyNumberFormat="1" applyFont="1" applyAlignment="1">
      <alignment horizontal="center" vertical="center"/>
    </xf>
    <xf numFmtId="176" fontId="88" fillId="0" borderId="0" xfId="231" applyNumberFormat="1" applyFont="1" applyAlignment="1">
      <alignment horizontal="center" vertical="center" wrapText="1"/>
    </xf>
    <xf numFmtId="0" fontId="26" fillId="0" borderId="32" xfId="0" applyFont="1" applyBorder="1" applyAlignment="1">
      <alignment vertical="center"/>
    </xf>
    <xf numFmtId="0" fontId="26" fillId="0" borderId="33" xfId="0" applyFont="1" applyBorder="1" applyAlignment="1">
      <alignment vertical="center"/>
    </xf>
    <xf numFmtId="0" fontId="0" fillId="0" borderId="0" xfId="1" applyFont="1" applyBorder="1" applyAlignment="1" applyProtection="1">
      <alignment horizontal="center" vertical="center" wrapText="1"/>
    </xf>
    <xf numFmtId="0" fontId="154" fillId="0" borderId="0" xfId="0" applyFont="1" applyAlignment="1">
      <alignment vertical="center"/>
    </xf>
    <xf numFmtId="167" fontId="63" fillId="18" borderId="43" xfId="2" applyFont="1" applyFill="1" applyBorder="1" applyAlignment="1" applyProtection="1">
      <alignment horizontal="center" vertical="center"/>
      <protection locked="0"/>
    </xf>
    <xf numFmtId="167" fontId="99" fillId="26" borderId="43" xfId="2" applyFont="1" applyFill="1" applyBorder="1" applyAlignment="1" applyProtection="1">
      <alignment horizontal="center" vertical="center"/>
      <protection locked="0"/>
    </xf>
    <xf numFmtId="167" fontId="60" fillId="12" borderId="44" xfId="2" applyFont="1" applyFill="1" applyBorder="1" applyAlignment="1" applyProtection="1">
      <alignment horizontal="center" vertical="center"/>
      <protection locked="0"/>
    </xf>
    <xf numFmtId="167" fontId="60" fillId="12" borderId="45" xfId="2" applyFont="1" applyFill="1" applyBorder="1" applyAlignment="1" applyProtection="1">
      <alignment horizontal="center" vertical="center"/>
      <protection locked="0"/>
    </xf>
    <xf numFmtId="167" fontId="60" fillId="18" borderId="44" xfId="2" applyFont="1" applyFill="1" applyBorder="1" applyAlignment="1" applyProtection="1">
      <alignment horizontal="center" vertical="center"/>
      <protection locked="0"/>
    </xf>
    <xf numFmtId="167" fontId="60" fillId="18" borderId="45" xfId="2" applyFont="1" applyFill="1" applyBorder="1" applyAlignment="1" applyProtection="1">
      <alignment horizontal="center" vertical="center"/>
      <protection locked="0"/>
    </xf>
    <xf numFmtId="170" fontId="60" fillId="18" borderId="44" xfId="24" applyNumberFormat="1" applyFont="1" applyFill="1" applyBorder="1" applyAlignment="1" applyProtection="1">
      <alignment horizontal="center" vertical="center"/>
      <protection locked="0"/>
    </xf>
    <xf numFmtId="170" fontId="60" fillId="18" borderId="45" xfId="24" applyNumberFormat="1" applyFont="1" applyFill="1" applyBorder="1" applyAlignment="1" applyProtection="1">
      <alignment horizontal="center" vertical="center"/>
      <protection locked="0"/>
    </xf>
    <xf numFmtId="0" fontId="66" fillId="22" borderId="43" xfId="0" applyFont="1" applyFill="1" applyBorder="1" applyAlignment="1" applyProtection="1">
      <alignment horizontal="center" vertical="center" wrapText="1"/>
      <protection locked="0"/>
    </xf>
    <xf numFmtId="0" fontId="66" fillId="23" borderId="43" xfId="0" applyFont="1" applyFill="1" applyBorder="1" applyAlignment="1" applyProtection="1">
      <alignment horizontal="center" vertical="center" wrapText="1"/>
      <protection locked="0"/>
    </xf>
    <xf numFmtId="0" fontId="60" fillId="20" borderId="43" xfId="0" applyFont="1" applyFill="1" applyBorder="1" applyAlignment="1" applyProtection="1">
      <alignment horizontal="center" vertical="center"/>
      <protection locked="0"/>
    </xf>
    <xf numFmtId="0" fontId="100" fillId="10" borderId="44" xfId="0" applyFont="1" applyFill="1" applyBorder="1" applyAlignment="1" applyProtection="1">
      <alignment horizontal="center" vertical="center"/>
      <protection locked="0"/>
    </xf>
    <xf numFmtId="0" fontId="100" fillId="10" borderId="50" xfId="0" applyFont="1" applyFill="1" applyBorder="1" applyAlignment="1" applyProtection="1">
      <alignment horizontal="center" vertical="center"/>
      <protection locked="0"/>
    </xf>
    <xf numFmtId="0" fontId="100" fillId="10" borderId="45" xfId="0" applyFont="1" applyFill="1" applyBorder="1" applyAlignment="1" applyProtection="1">
      <alignment horizontal="center" vertical="center"/>
      <protection locked="0"/>
    </xf>
    <xf numFmtId="167" fontId="60" fillId="12" borderId="50" xfId="2" applyFont="1" applyFill="1" applyBorder="1" applyAlignment="1" applyProtection="1">
      <alignment horizontal="center" vertical="center"/>
      <protection locked="0"/>
    </xf>
    <xf numFmtId="0" fontId="60" fillId="20" borderId="44" xfId="0" applyFont="1" applyFill="1" applyBorder="1" applyAlignment="1" applyProtection="1">
      <alignment horizontal="center" vertical="center"/>
      <protection locked="0"/>
    </xf>
    <xf numFmtId="0" fontId="60" fillId="20" borderId="45" xfId="0" applyFont="1" applyFill="1" applyBorder="1" applyAlignment="1" applyProtection="1">
      <alignment horizontal="center" vertical="center"/>
      <protection locked="0"/>
    </xf>
    <xf numFmtId="0" fontId="60" fillId="12" borderId="44" xfId="0" applyFont="1" applyFill="1" applyBorder="1" applyAlignment="1" applyProtection="1">
      <alignment horizontal="center" vertical="center"/>
      <protection locked="0"/>
    </xf>
    <xf numFmtId="0" fontId="60" fillId="12" borderId="45" xfId="0" applyFont="1" applyFill="1" applyBorder="1" applyAlignment="1" applyProtection="1">
      <alignment horizontal="center" vertical="center"/>
      <protection locked="0"/>
    </xf>
    <xf numFmtId="0" fontId="60" fillId="20" borderId="43" xfId="0" applyFont="1" applyFill="1" applyBorder="1" applyAlignment="1" applyProtection="1">
      <alignment horizontal="right" vertical="center"/>
      <protection locked="0"/>
    </xf>
    <xf numFmtId="14" fontId="66" fillId="18" borderId="43" xfId="0" applyNumberFormat="1" applyFont="1" applyFill="1" applyBorder="1" applyAlignment="1" applyProtection="1">
      <alignment horizontal="center" vertical="center"/>
      <protection locked="0"/>
    </xf>
    <xf numFmtId="0" fontId="66" fillId="18" borderId="43" xfId="0" applyFont="1" applyFill="1" applyBorder="1" applyAlignment="1" applyProtection="1">
      <alignment horizontal="center" vertical="center"/>
      <protection locked="0"/>
    </xf>
    <xf numFmtId="0" fontId="66" fillId="12" borderId="43" xfId="0" applyFont="1" applyFill="1" applyBorder="1" applyAlignment="1" applyProtection="1">
      <alignment horizontal="left" vertical="center"/>
      <protection locked="0"/>
    </xf>
    <xf numFmtId="0" fontId="60" fillId="20" borderId="46" xfId="0" applyFont="1" applyFill="1" applyBorder="1" applyAlignment="1" applyProtection="1">
      <alignment horizontal="right" vertical="center"/>
      <protection locked="0"/>
    </xf>
    <xf numFmtId="0" fontId="60" fillId="20" borderId="47" xfId="0" applyFont="1" applyFill="1" applyBorder="1" applyAlignment="1" applyProtection="1">
      <alignment horizontal="right" vertical="center"/>
      <protection locked="0"/>
    </xf>
    <xf numFmtId="0" fontId="66" fillId="12" borderId="46" xfId="0" applyFont="1" applyFill="1" applyBorder="1" applyAlignment="1" applyProtection="1">
      <alignment horizontal="left" vertical="center"/>
      <protection locked="0"/>
    </xf>
    <xf numFmtId="0" fontId="66" fillId="12" borderId="48" xfId="0" applyFont="1" applyFill="1" applyBorder="1" applyAlignment="1" applyProtection="1">
      <alignment horizontal="left" vertical="center"/>
      <protection locked="0"/>
    </xf>
    <xf numFmtId="0" fontId="66" fillId="12" borderId="47" xfId="0" applyFont="1" applyFill="1" applyBorder="1" applyAlignment="1" applyProtection="1">
      <alignment horizontal="left" vertical="center"/>
      <protection locked="0"/>
    </xf>
    <xf numFmtId="0" fontId="66" fillId="12" borderId="49" xfId="0" applyFont="1" applyFill="1" applyBorder="1" applyAlignment="1" applyProtection="1">
      <alignment horizontal="left" vertical="center"/>
      <protection locked="0"/>
    </xf>
    <xf numFmtId="0" fontId="72" fillId="0" borderId="0" xfId="1" applyFont="1" applyAlignment="1" applyProtection="1">
      <alignment horizontal="center" vertical="center"/>
    </xf>
    <xf numFmtId="0" fontId="44" fillId="0" borderId="0" xfId="0" applyFont="1" applyAlignment="1">
      <alignment horizontal="center" vertical="center"/>
    </xf>
    <xf numFmtId="168" fontId="39" fillId="0" borderId="0" xfId="0" applyNumberFormat="1" applyFont="1" applyAlignment="1">
      <alignment horizontal="center" vertical="center"/>
    </xf>
    <xf numFmtId="0" fontId="39" fillId="0" borderId="0" xfId="0" applyFont="1" applyAlignment="1" applyProtection="1">
      <alignment horizontal="center" vertical="center" wrapText="1"/>
      <protection locked="0"/>
    </xf>
    <xf numFmtId="167" fontId="42" fillId="2" borderId="11" xfId="0" applyNumberFormat="1" applyFont="1" applyFill="1" applyBorder="1" applyAlignment="1">
      <alignment horizontal="center" vertical="center"/>
    </xf>
    <xf numFmtId="0" fontId="39" fillId="0" borderId="0" xfId="0" applyFont="1" applyAlignment="1">
      <alignment horizontal="left" vertical="center" wrapText="1"/>
    </xf>
    <xf numFmtId="0" fontId="39" fillId="0" borderId="0" xfId="0" applyFont="1" applyAlignment="1">
      <alignment vertical="center" wrapText="1"/>
    </xf>
    <xf numFmtId="0" fontId="39" fillId="0" borderId="0" xfId="0" applyFont="1" applyAlignment="1">
      <alignment vertical="center"/>
    </xf>
    <xf numFmtId="0" fontId="111" fillId="31" borderId="51" xfId="67" applyFont="1" applyFill="1" applyBorder="1" applyAlignment="1" applyProtection="1">
      <alignment horizontal="center" vertical="center" wrapText="1"/>
      <protection hidden="1"/>
    </xf>
    <xf numFmtId="0" fontId="13" fillId="19" borderId="0" xfId="0" applyFont="1" applyFill="1" applyAlignment="1" applyProtection="1">
      <alignment horizontal="center" vertical="center" wrapText="1"/>
      <protection locked="0"/>
    </xf>
    <xf numFmtId="0" fontId="13" fillId="14" borderId="0" xfId="0" applyFont="1" applyFill="1" applyAlignment="1" applyProtection="1">
      <alignment horizontal="center" vertical="center" wrapText="1"/>
      <protection locked="0"/>
    </xf>
    <xf numFmtId="0" fontId="13" fillId="19" borderId="13" xfId="0" applyFont="1" applyFill="1" applyBorder="1" applyAlignment="1" applyProtection="1">
      <alignment horizontal="center" vertical="center" wrapText="1"/>
      <protection locked="0"/>
    </xf>
    <xf numFmtId="0" fontId="13" fillId="0" borderId="25" xfId="0" applyFont="1" applyBorder="1" applyAlignment="1" applyProtection="1">
      <alignment horizontal="center" vertical="center" wrapText="1"/>
      <protection locked="0"/>
    </xf>
    <xf numFmtId="0" fontId="13" fillId="0" borderId="26" xfId="0" applyFont="1" applyBorder="1" applyAlignment="1" applyProtection="1">
      <alignment horizontal="center" vertical="center" wrapText="1"/>
      <protection locked="0"/>
    </xf>
    <xf numFmtId="0" fontId="13" fillId="0" borderId="27" xfId="0" applyFont="1" applyBorder="1" applyAlignment="1" applyProtection="1">
      <alignment horizontal="center" vertical="center" wrapText="1"/>
      <protection locked="0"/>
    </xf>
    <xf numFmtId="0" fontId="7" fillId="0" borderId="0" xfId="0" applyFont="1" applyAlignment="1" applyProtection="1">
      <alignment horizontal="center" vertical="center" wrapText="1"/>
      <protection locked="0"/>
    </xf>
    <xf numFmtId="0" fontId="74" fillId="0" borderId="28" xfId="0" applyFont="1" applyBorder="1" applyAlignment="1" applyProtection="1">
      <alignment horizontal="center" vertical="center" wrapText="1"/>
      <protection locked="0"/>
    </xf>
    <xf numFmtId="0" fontId="10" fillId="0" borderId="28" xfId="0" applyFont="1" applyBorder="1" applyAlignment="1" applyProtection="1">
      <alignment vertical="center" wrapText="1"/>
      <protection locked="0"/>
    </xf>
    <xf numFmtId="0" fontId="33" fillId="0" borderId="0" xfId="0" applyFont="1" applyAlignment="1" applyProtection="1">
      <alignment horizontal="center" vertical="center" wrapText="1"/>
      <protection locked="0"/>
    </xf>
    <xf numFmtId="0" fontId="13" fillId="0" borderId="28" xfId="0" applyFont="1" applyBorder="1" applyAlignment="1" applyProtection="1">
      <alignment horizontal="left" vertical="center"/>
      <protection locked="0"/>
    </xf>
    <xf numFmtId="0" fontId="7" fillId="0" borderId="0" xfId="0" applyFont="1" applyAlignment="1" applyProtection="1">
      <alignment horizontal="justify" vertical="center" wrapText="1"/>
      <protection locked="0"/>
    </xf>
    <xf numFmtId="0" fontId="74" fillId="0" borderId="11" xfId="0" applyFont="1" applyBorder="1" applyAlignment="1" applyProtection="1">
      <alignment horizontal="center" vertical="center" wrapText="1"/>
      <protection locked="0"/>
    </xf>
    <xf numFmtId="167" fontId="10" fillId="3" borderId="1" xfId="2" applyFont="1" applyFill="1" applyBorder="1" applyAlignment="1" applyProtection="1">
      <alignment horizontal="center" vertical="center" wrapText="1"/>
      <protection locked="0"/>
    </xf>
    <xf numFmtId="14" fontId="10" fillId="3" borderId="1" xfId="0" applyNumberFormat="1" applyFont="1" applyFill="1" applyBorder="1" applyAlignment="1" applyProtection="1">
      <alignment horizontal="center" vertical="center" wrapText="1"/>
      <protection locked="0"/>
    </xf>
    <xf numFmtId="0" fontId="13" fillId="0" borderId="11" xfId="0" applyFont="1" applyBorder="1" applyAlignment="1" applyProtection="1">
      <alignment horizontal="center"/>
      <protection locked="0"/>
    </xf>
    <xf numFmtId="0" fontId="13" fillId="0" borderId="11" xfId="0" applyFont="1" applyBorder="1" applyAlignment="1" applyProtection="1">
      <alignment horizontal="left" vertical="center"/>
      <protection locked="0"/>
    </xf>
    <xf numFmtId="0" fontId="11" fillId="0" borderId="0" xfId="0" applyFont="1" applyAlignment="1" applyProtection="1">
      <alignment horizontal="center" vertical="center" wrapText="1"/>
      <protection locked="0"/>
    </xf>
    <xf numFmtId="0" fontId="13" fillId="0" borderId="0" xfId="0" applyFont="1" applyAlignment="1" applyProtection="1">
      <alignment horizontal="justify" vertical="center" wrapText="1"/>
      <protection locked="0"/>
    </xf>
    <xf numFmtId="16" fontId="13" fillId="0" borderId="28" xfId="0" applyNumberFormat="1" applyFont="1" applyBorder="1" applyAlignment="1" applyProtection="1">
      <alignment horizontal="left" vertical="center"/>
      <protection locked="0"/>
    </xf>
    <xf numFmtId="0" fontId="28" fillId="0" borderId="0" xfId="0" applyFont="1" applyAlignment="1" applyProtection="1">
      <alignment horizontal="left" vertical="center" wrapText="1"/>
      <protection locked="0"/>
    </xf>
    <xf numFmtId="0" fontId="10" fillId="0" borderId="0" xfId="0" applyFont="1" applyAlignment="1" applyProtection="1">
      <alignment horizontal="left" vertical="center" wrapText="1"/>
      <protection locked="0"/>
    </xf>
    <xf numFmtId="1" fontId="10" fillId="0" borderId="0" xfId="0" applyNumberFormat="1" applyFont="1" applyAlignment="1" applyProtection="1">
      <alignment horizontal="left" vertical="center" wrapText="1"/>
      <protection locked="0"/>
    </xf>
    <xf numFmtId="0" fontId="13" fillId="0" borderId="0" xfId="0" applyFont="1" applyAlignment="1" applyProtection="1">
      <alignment horizontal="center"/>
      <protection locked="0"/>
    </xf>
    <xf numFmtId="0" fontId="13" fillId="0" borderId="11" xfId="0" applyFont="1" applyBorder="1" applyAlignment="1" applyProtection="1">
      <alignment horizontal="justify" vertical="center" wrapText="1"/>
      <protection locked="0"/>
    </xf>
    <xf numFmtId="168" fontId="10" fillId="0" borderId="0" xfId="0" applyNumberFormat="1" applyFont="1" applyAlignment="1" applyProtection="1">
      <alignment horizontal="left" vertical="center" wrapText="1"/>
      <protection locked="0"/>
    </xf>
    <xf numFmtId="0" fontId="10" fillId="0" borderId="0" xfId="0" applyFont="1" applyAlignment="1" applyProtection="1">
      <alignment vertical="center" wrapText="1"/>
      <protection locked="0"/>
    </xf>
    <xf numFmtId="0" fontId="6" fillId="0" borderId="0" xfId="1" applyAlignment="1">
      <alignment horizontal="left" vertical="center" wrapText="1"/>
      <protection locked="0"/>
    </xf>
    <xf numFmtId="0" fontId="11" fillId="0" borderId="1" xfId="0" applyFont="1" applyBorder="1" applyAlignment="1" applyProtection="1">
      <alignment horizontal="center" vertical="center" wrapText="1"/>
      <protection locked="0"/>
    </xf>
    <xf numFmtId="0" fontId="74" fillId="0" borderId="1" xfId="0" applyFont="1" applyBorder="1" applyAlignment="1" applyProtection="1">
      <alignment horizontal="center" vertical="center" wrapText="1"/>
      <protection locked="0"/>
    </xf>
    <xf numFmtId="0" fontId="11" fillId="3" borderId="1" xfId="0" applyFont="1" applyFill="1" applyBorder="1" applyAlignment="1" applyProtection="1">
      <alignment horizontal="center" vertical="center" wrapText="1"/>
      <protection locked="0"/>
    </xf>
    <xf numFmtId="0" fontId="45" fillId="12" borderId="29" xfId="0" applyFont="1" applyFill="1" applyBorder="1" applyAlignment="1" applyProtection="1">
      <alignment horizontal="center" vertical="center" wrapText="1"/>
      <protection locked="0"/>
    </xf>
    <xf numFmtId="0" fontId="45" fillId="12" borderId="30" xfId="0" applyFont="1" applyFill="1" applyBorder="1" applyAlignment="1" applyProtection="1">
      <alignment horizontal="center" vertical="center" wrapText="1"/>
      <protection locked="0"/>
    </xf>
    <xf numFmtId="0" fontId="45" fillId="12" borderId="31" xfId="0" applyFont="1" applyFill="1" applyBorder="1" applyAlignment="1" applyProtection="1">
      <alignment horizontal="center" vertical="center" wrapText="1"/>
      <protection locked="0"/>
    </xf>
    <xf numFmtId="0" fontId="45" fillId="12" borderId="32" xfId="0" applyFont="1" applyFill="1" applyBorder="1" applyAlignment="1" applyProtection="1">
      <alignment horizontal="center" vertical="center" wrapText="1"/>
      <protection locked="0"/>
    </xf>
    <xf numFmtId="0" fontId="45" fillId="12" borderId="0" xfId="0" applyFont="1" applyFill="1" applyAlignment="1" applyProtection="1">
      <alignment horizontal="center" vertical="center" wrapText="1"/>
      <protection locked="0"/>
    </xf>
    <xf numFmtId="0" fontId="45" fillId="12" borderId="33" xfId="0" applyFont="1" applyFill="1" applyBorder="1" applyAlignment="1" applyProtection="1">
      <alignment horizontal="center" vertical="center" wrapText="1"/>
      <protection locked="0"/>
    </xf>
    <xf numFmtId="0" fontId="45" fillId="12" borderId="34" xfId="0" applyFont="1" applyFill="1" applyBorder="1" applyAlignment="1" applyProtection="1">
      <alignment horizontal="center" vertical="center" wrapText="1"/>
      <protection locked="0"/>
    </xf>
    <xf numFmtId="0" fontId="45" fillId="12" borderId="11" xfId="0" applyFont="1" applyFill="1" applyBorder="1" applyAlignment="1" applyProtection="1">
      <alignment horizontal="center" vertical="center" wrapText="1"/>
      <protection locked="0"/>
    </xf>
    <xf numFmtId="0" fontId="45" fillId="12" borderId="35" xfId="0" applyFont="1" applyFill="1" applyBorder="1" applyAlignment="1" applyProtection="1">
      <alignment horizontal="center" vertical="center" wrapText="1"/>
      <protection locked="0"/>
    </xf>
    <xf numFmtId="167" fontId="73" fillId="10" borderId="1" xfId="2" applyFont="1" applyFill="1" applyBorder="1" applyAlignment="1" applyProtection="1">
      <alignment horizontal="center" vertical="center" wrapText="1"/>
      <protection locked="0"/>
    </xf>
    <xf numFmtId="0" fontId="7" fillId="0" borderId="0" xfId="0" applyFont="1" applyAlignment="1" applyProtection="1">
      <alignment vertical="center" wrapText="1"/>
      <protection locked="0"/>
    </xf>
    <xf numFmtId="0" fontId="13" fillId="13" borderId="20" xfId="0" applyFont="1" applyFill="1" applyBorder="1" applyAlignment="1" applyProtection="1">
      <alignment horizontal="center" vertical="center" wrapText="1"/>
      <protection locked="0"/>
    </xf>
    <xf numFmtId="0" fontId="13" fillId="13" borderId="21" xfId="0" applyFont="1" applyFill="1" applyBorder="1" applyAlignment="1" applyProtection="1">
      <alignment horizontal="center" vertical="center" wrapText="1"/>
      <protection locked="0"/>
    </xf>
    <xf numFmtId="0" fontId="13" fillId="0" borderId="36" xfId="0" applyFont="1" applyBorder="1" applyAlignment="1" applyProtection="1">
      <alignment horizontal="center" vertical="center" wrapText="1"/>
      <protection locked="0"/>
    </xf>
    <xf numFmtId="0" fontId="13" fillId="0" borderId="37" xfId="0" applyFont="1" applyBorder="1" applyAlignment="1" applyProtection="1">
      <alignment horizontal="center" vertical="center" wrapText="1"/>
      <protection locked="0"/>
    </xf>
    <xf numFmtId="0" fontId="26" fillId="0" borderId="4" xfId="0" applyFont="1" applyBorder="1" applyAlignment="1">
      <alignment horizontal="center" vertical="center"/>
    </xf>
    <xf numFmtId="0" fontId="26" fillId="0" borderId="40" xfId="0" applyFont="1" applyBorder="1" applyAlignment="1">
      <alignment horizontal="center" vertical="center"/>
    </xf>
    <xf numFmtId="0" fontId="39" fillId="0" borderId="8" xfId="0" applyFont="1" applyBorder="1" applyAlignment="1">
      <alignment horizontal="center" vertical="center"/>
    </xf>
    <xf numFmtId="0" fontId="39" fillId="0" borderId="1" xfId="0" applyFont="1" applyBorder="1" applyAlignment="1">
      <alignment horizontal="center" vertical="center"/>
    </xf>
    <xf numFmtId="171" fontId="26" fillId="0" borderId="1" xfId="0" applyNumberFormat="1" applyFont="1" applyBorder="1" applyAlignment="1">
      <alignment horizontal="center" vertical="center"/>
    </xf>
    <xf numFmtId="167" fontId="26" fillId="0" borderId="4" xfId="2" applyFont="1" applyBorder="1" applyAlignment="1">
      <alignment horizontal="center" vertical="center"/>
    </xf>
    <xf numFmtId="167" fontId="26" fillId="0" borderId="40" xfId="2" applyFont="1" applyBorder="1" applyAlignment="1">
      <alignment horizontal="center" vertical="center"/>
    </xf>
    <xf numFmtId="0" fontId="39" fillId="0" borderId="59" xfId="0" applyFont="1" applyBorder="1" applyAlignment="1">
      <alignment horizontal="center" vertical="center"/>
    </xf>
    <xf numFmtId="0" fontId="39" fillId="0" borderId="60" xfId="0" applyFont="1" applyBorder="1" applyAlignment="1">
      <alignment horizontal="center" vertical="center"/>
    </xf>
    <xf numFmtId="0" fontId="26" fillId="0" borderId="1" xfId="0" applyFont="1" applyBorder="1" applyAlignment="1">
      <alignment horizontal="center" vertical="center"/>
    </xf>
    <xf numFmtId="0" fontId="26" fillId="0" borderId="39" xfId="0" applyFont="1" applyBorder="1" applyAlignment="1">
      <alignment horizontal="center" vertical="center"/>
    </xf>
    <xf numFmtId="0" fontId="39" fillId="0" borderId="38" xfId="0" applyFont="1" applyBorder="1" applyAlignment="1">
      <alignment horizontal="center" vertical="center"/>
    </xf>
    <xf numFmtId="0" fontId="39" fillId="0" borderId="40" xfId="0" applyFont="1" applyBorder="1" applyAlignment="1">
      <alignment horizontal="center" vertical="center"/>
    </xf>
    <xf numFmtId="0" fontId="26" fillId="0" borderId="1" xfId="0" applyFont="1" applyBorder="1" applyAlignment="1">
      <alignment horizontal="center" vertical="center" wrapText="1"/>
    </xf>
    <xf numFmtId="0" fontId="26" fillId="0" borderId="9" xfId="0" applyFont="1" applyBorder="1" applyAlignment="1">
      <alignment horizontal="center" vertical="center" wrapText="1"/>
    </xf>
    <xf numFmtId="0" fontId="26" fillId="3" borderId="1" xfId="0" applyFont="1" applyFill="1" applyBorder="1" applyAlignment="1">
      <alignment horizontal="center" vertical="center"/>
    </xf>
    <xf numFmtId="0" fontId="153" fillId="0" borderId="38" xfId="0" applyFont="1" applyBorder="1" applyAlignment="1">
      <alignment horizontal="center" vertical="center"/>
    </xf>
    <xf numFmtId="0" fontId="153" fillId="0" borderId="28" xfId="0" applyFont="1" applyBorder="1" applyAlignment="1">
      <alignment horizontal="center" vertical="center"/>
    </xf>
    <xf numFmtId="0" fontId="153" fillId="0" borderId="40" xfId="0" applyFont="1" applyBorder="1" applyAlignment="1">
      <alignment horizontal="center" vertical="center"/>
    </xf>
    <xf numFmtId="0" fontId="26" fillId="0" borderId="38" xfId="0" applyFont="1" applyBorder="1" applyAlignment="1">
      <alignment horizontal="center" vertical="center"/>
    </xf>
    <xf numFmtId="0" fontId="26" fillId="0" borderId="28" xfId="0" applyFont="1" applyBorder="1" applyAlignment="1">
      <alignment horizontal="center" vertical="center"/>
    </xf>
    <xf numFmtId="0" fontId="72" fillId="0" borderId="38" xfId="0" applyFont="1" applyBorder="1" applyAlignment="1">
      <alignment horizontal="center" vertical="center"/>
    </xf>
    <xf numFmtId="0" fontId="72" fillId="0" borderId="28" xfId="0" applyFont="1" applyBorder="1" applyAlignment="1">
      <alignment horizontal="center" vertical="center"/>
    </xf>
    <xf numFmtId="0" fontId="72" fillId="0" borderId="40" xfId="0" applyFont="1" applyBorder="1" applyAlignment="1">
      <alignment horizontal="center" vertical="center"/>
    </xf>
    <xf numFmtId="0" fontId="34" fillId="0" borderId="0" xfId="0" applyFont="1" applyAlignment="1">
      <alignment horizontal="center" vertical="center"/>
    </xf>
    <xf numFmtId="0" fontId="103" fillId="0" borderId="1" xfId="0" applyFont="1" applyBorder="1" applyAlignment="1" applyProtection="1">
      <alignment horizontal="left" vertical="center" wrapText="1"/>
      <protection locked="0"/>
    </xf>
    <xf numFmtId="0" fontId="46" fillId="0" borderId="0" xfId="0" applyFont="1" applyAlignment="1" applyProtection="1">
      <alignment horizontal="left" vertical="center" wrapText="1"/>
      <protection locked="0"/>
    </xf>
    <xf numFmtId="0" fontId="27" fillId="0" borderId="0" xfId="0" applyFont="1" applyAlignment="1">
      <alignment horizontal="center" vertical="center" wrapText="1"/>
    </xf>
    <xf numFmtId="0" fontId="27" fillId="0" borderId="0" xfId="0" applyFont="1" applyAlignment="1">
      <alignment horizontal="left" vertical="center" wrapText="1"/>
    </xf>
    <xf numFmtId="1" fontId="46" fillId="0" borderId="0" xfId="0" applyNumberFormat="1" applyFont="1" applyAlignment="1" applyProtection="1">
      <alignment horizontal="left" vertical="center" wrapText="1"/>
      <protection locked="0"/>
    </xf>
    <xf numFmtId="168" fontId="46" fillId="0" borderId="0" xfId="0" applyNumberFormat="1" applyFont="1" applyAlignment="1">
      <alignment horizontal="left" vertical="center" wrapText="1"/>
    </xf>
    <xf numFmtId="0" fontId="46" fillId="0" borderId="0" xfId="0" applyFont="1" applyAlignment="1">
      <alignment horizontal="left" vertical="center" wrapText="1"/>
    </xf>
    <xf numFmtId="0" fontId="27" fillId="0" borderId="0" xfId="0" applyFont="1" applyAlignment="1">
      <alignment horizontal="center" vertical="center"/>
    </xf>
    <xf numFmtId="0" fontId="26" fillId="3" borderId="36" xfId="0" applyFont="1" applyFill="1" applyBorder="1" applyAlignment="1">
      <alignment horizontal="center" vertical="center"/>
    </xf>
    <xf numFmtId="0" fontId="26" fillId="3" borderId="37" xfId="0" applyFont="1" applyFill="1" applyBorder="1" applyAlignment="1">
      <alignment horizontal="center" vertical="center"/>
    </xf>
    <xf numFmtId="0" fontId="26" fillId="3" borderId="5" xfId="0" applyFont="1" applyFill="1" applyBorder="1" applyAlignment="1">
      <alignment horizontal="center" vertical="center"/>
    </xf>
    <xf numFmtId="167" fontId="46" fillId="0" borderId="0" xfId="0" applyNumberFormat="1" applyFont="1" applyAlignment="1" applyProtection="1">
      <alignment horizontal="center" vertical="center"/>
      <protection locked="0"/>
    </xf>
    <xf numFmtId="0" fontId="39" fillId="0" borderId="0" xfId="0" applyFont="1"/>
    <xf numFmtId="0" fontId="102" fillId="0" borderId="38" xfId="0" applyFont="1" applyBorder="1" applyAlignment="1">
      <alignment horizontal="center" vertical="center"/>
    </xf>
    <xf numFmtId="0" fontId="102" fillId="0" borderId="28" xfId="0" applyFont="1" applyBorder="1" applyAlignment="1">
      <alignment horizontal="center" vertical="center"/>
    </xf>
    <xf numFmtId="0" fontId="102" fillId="0" borderId="39" xfId="0" applyFont="1" applyBorder="1" applyAlignment="1">
      <alignment horizontal="center" vertical="center"/>
    </xf>
    <xf numFmtId="0" fontId="26" fillId="0" borderId="9" xfId="0" applyFont="1" applyBorder="1" applyAlignment="1">
      <alignment horizontal="center" vertical="center"/>
    </xf>
    <xf numFmtId="0" fontId="26" fillId="0" borderId="8" xfId="0" applyFont="1" applyBorder="1" applyAlignment="1">
      <alignment horizontal="center" vertical="center"/>
    </xf>
    <xf numFmtId="0" fontId="26" fillId="3" borderId="38" xfId="0" applyFont="1" applyFill="1" applyBorder="1" applyAlignment="1">
      <alignment horizontal="center" vertical="center"/>
    </xf>
    <xf numFmtId="0" fontId="26" fillId="3" borderId="28" xfId="0" applyFont="1" applyFill="1" applyBorder="1" applyAlignment="1">
      <alignment horizontal="center" vertical="center"/>
    </xf>
    <xf numFmtId="0" fontId="26" fillId="3" borderId="39" xfId="0" applyFont="1" applyFill="1" applyBorder="1" applyAlignment="1">
      <alignment horizontal="center" vertical="center"/>
    </xf>
    <xf numFmtId="0" fontId="26" fillId="0" borderId="8" xfId="0" applyFont="1" applyBorder="1" applyAlignment="1">
      <alignment horizontal="center" vertical="center" wrapText="1"/>
    </xf>
    <xf numFmtId="0" fontId="39" fillId="0" borderId="9" xfId="0" applyFont="1" applyBorder="1" applyAlignment="1">
      <alignment horizontal="center" vertical="center"/>
    </xf>
    <xf numFmtId="171" fontId="26" fillId="0" borderId="21" xfId="0" applyNumberFormat="1" applyFont="1" applyBorder="1" applyAlignment="1">
      <alignment horizontal="center" vertical="center"/>
    </xf>
    <xf numFmtId="167" fontId="26" fillId="0" borderId="61" xfId="2" applyFont="1" applyBorder="1" applyAlignment="1">
      <alignment horizontal="center" vertical="center"/>
    </xf>
    <xf numFmtId="167" fontId="26" fillId="0" borderId="60" xfId="2" applyFont="1" applyBorder="1" applyAlignment="1">
      <alignment horizontal="center" vertical="center"/>
    </xf>
    <xf numFmtId="0" fontId="26" fillId="0" borderId="21" xfId="0" applyFont="1" applyBorder="1" applyAlignment="1">
      <alignment horizontal="center" vertical="center" wrapText="1"/>
    </xf>
    <xf numFmtId="0" fontId="26" fillId="0" borderId="10" xfId="0" applyFont="1" applyBorder="1" applyAlignment="1">
      <alignment horizontal="center" vertical="center" wrapText="1"/>
    </xf>
    <xf numFmtId="178" fontId="26" fillId="0" borderId="30" xfId="0" applyNumberFormat="1" applyFont="1" applyBorder="1" applyAlignment="1">
      <alignment horizontal="center" vertical="center"/>
    </xf>
    <xf numFmtId="0" fontId="46" fillId="0" borderId="0" xfId="0" applyFont="1" applyAlignment="1" applyProtection="1">
      <alignment vertical="center" wrapText="1"/>
      <protection locked="0"/>
    </xf>
    <xf numFmtId="0" fontId="39" fillId="0" borderId="1" xfId="0" applyFont="1" applyBorder="1" applyAlignment="1">
      <alignment horizontal="center" vertical="center" wrapText="1"/>
    </xf>
    <xf numFmtId="0" fontId="26" fillId="0" borderId="0" xfId="0" applyFont="1" applyAlignment="1">
      <alignment horizontal="center" vertical="center" wrapText="1"/>
    </xf>
    <xf numFmtId="0" fontId="26" fillId="0" borderId="0" xfId="0" applyFont="1" applyAlignment="1">
      <alignment horizontal="center" vertical="center"/>
    </xf>
    <xf numFmtId="0" fontId="72" fillId="0" borderId="1" xfId="0" applyFont="1" applyBorder="1" applyAlignment="1">
      <alignment vertical="center" wrapText="1"/>
    </xf>
    <xf numFmtId="0" fontId="27" fillId="0" borderId="4" xfId="0" applyFont="1" applyBorder="1" applyAlignment="1">
      <alignment horizontal="center" vertical="center" wrapText="1"/>
    </xf>
    <xf numFmtId="0" fontId="27" fillId="0" borderId="40" xfId="0" applyFont="1" applyBorder="1" applyAlignment="1">
      <alignment horizontal="center" vertical="center" wrapText="1"/>
    </xf>
    <xf numFmtId="0" fontId="39" fillId="0" borderId="0" xfId="0" applyFont="1" applyAlignment="1">
      <alignment horizontal="center" vertical="center"/>
    </xf>
    <xf numFmtId="0" fontId="26" fillId="0" borderId="0" xfId="0" applyFont="1" applyAlignment="1">
      <alignment horizontal="left" vertical="center" wrapText="1"/>
    </xf>
    <xf numFmtId="0" fontId="50" fillId="0" borderId="0" xfId="0" applyFont="1" applyAlignment="1">
      <alignment horizontal="center" vertical="center" wrapText="1"/>
    </xf>
    <xf numFmtId="0" fontId="105" fillId="10" borderId="0" xfId="0" applyFont="1" applyFill="1" applyAlignment="1">
      <alignment horizontal="center" vertical="center"/>
    </xf>
    <xf numFmtId="0" fontId="27" fillId="0" borderId="0" xfId="0" applyFont="1" applyAlignment="1">
      <alignment horizontal="justify" vertical="center" wrapText="1"/>
    </xf>
    <xf numFmtId="0" fontId="104" fillId="0" borderId="0" xfId="0" applyFont="1" applyAlignment="1" applyProtection="1">
      <alignment horizontal="center" vertical="center" wrapText="1"/>
      <protection locked="0"/>
    </xf>
    <xf numFmtId="0" fontId="46" fillId="0" borderId="4" xfId="0" applyFont="1" applyBorder="1" applyAlignment="1">
      <alignment horizontal="justify" vertical="center" wrapText="1"/>
    </xf>
    <xf numFmtId="0" fontId="46" fillId="0" borderId="40" xfId="0" applyFont="1" applyBorder="1" applyAlignment="1">
      <alignment horizontal="justify" vertical="center" wrapText="1"/>
    </xf>
    <xf numFmtId="0" fontId="72" fillId="0" borderId="32" xfId="0" applyFont="1" applyBorder="1" applyAlignment="1">
      <alignment horizontal="left" vertical="center"/>
    </xf>
    <xf numFmtId="0" fontId="72" fillId="0" borderId="0" xfId="0" applyFont="1" applyAlignment="1">
      <alignment horizontal="left" vertical="center"/>
    </xf>
    <xf numFmtId="0" fontId="106" fillId="17" borderId="4" xfId="0" applyFont="1" applyFill="1" applyBorder="1" applyAlignment="1">
      <alignment horizontal="center" vertical="center" wrapText="1"/>
    </xf>
    <xf numFmtId="0" fontId="106" fillId="17" borderId="28" xfId="0" applyFont="1" applyFill="1" applyBorder="1" applyAlignment="1">
      <alignment horizontal="center" vertical="center" wrapText="1"/>
    </xf>
    <xf numFmtId="0" fontId="106" fillId="17" borderId="40" xfId="0" applyFont="1" applyFill="1" applyBorder="1" applyAlignment="1">
      <alignment horizontal="center" vertical="center" wrapText="1"/>
    </xf>
    <xf numFmtId="0" fontId="26" fillId="13" borderId="41" xfId="0" applyFont="1" applyFill="1" applyBorder="1" applyAlignment="1">
      <alignment horizontal="center" vertical="center" wrapText="1"/>
    </xf>
    <xf numFmtId="0" fontId="26" fillId="13" borderId="42" xfId="0" applyFont="1" applyFill="1" applyBorder="1" applyAlignment="1">
      <alignment horizontal="center" vertical="center" wrapText="1"/>
    </xf>
    <xf numFmtId="167" fontId="101" fillId="10" borderId="11" xfId="0" applyNumberFormat="1" applyFont="1" applyFill="1" applyBorder="1" applyAlignment="1">
      <alignment horizontal="center" vertical="center" wrapText="1"/>
    </xf>
    <xf numFmtId="177" fontId="13" fillId="27" borderId="4" xfId="25" applyNumberFormat="1" applyFont="1" applyFill="1" applyBorder="1" applyAlignment="1">
      <alignment horizontal="center" vertical="center"/>
    </xf>
    <xf numFmtId="177" fontId="13" fillId="27" borderId="40" xfId="25" applyNumberFormat="1" applyFont="1" applyFill="1" applyBorder="1" applyAlignment="1">
      <alignment horizontal="center" vertical="center"/>
    </xf>
    <xf numFmtId="1" fontId="128" fillId="28" borderId="0" xfId="4" applyNumberFormat="1" applyFont="1" applyFill="1" applyAlignment="1" applyProtection="1">
      <alignment horizontal="center" vertical="center" wrapText="1"/>
      <protection locked="0"/>
    </xf>
    <xf numFmtId="1" fontId="127" fillId="28" borderId="0" xfId="4" applyNumberFormat="1" applyFont="1" applyFill="1" applyAlignment="1" applyProtection="1">
      <alignment horizontal="center" vertical="center" wrapText="1"/>
      <protection locked="0"/>
    </xf>
    <xf numFmtId="0" fontId="84" fillId="0" borderId="1" xfId="0" applyFont="1" applyBorder="1" applyAlignment="1">
      <alignment horizontal="center" vertical="center" wrapText="1"/>
    </xf>
    <xf numFmtId="0" fontId="36" fillId="0" borderId="1" xfId="0" applyFont="1" applyBorder="1" applyAlignment="1">
      <alignment horizontal="center" vertical="center"/>
    </xf>
    <xf numFmtId="0" fontId="53" fillId="0" borderId="1" xfId="0" applyFont="1" applyBorder="1" applyAlignment="1">
      <alignment horizontal="center" vertical="center"/>
    </xf>
    <xf numFmtId="0" fontId="84" fillId="0" borderId="1" xfId="0" applyFont="1" applyBorder="1" applyAlignment="1">
      <alignment horizontal="center" vertical="center"/>
    </xf>
    <xf numFmtId="0" fontId="53" fillId="0" borderId="1" xfId="0" applyFont="1" applyBorder="1" applyAlignment="1">
      <alignment vertical="center"/>
    </xf>
    <xf numFmtId="0" fontId="36" fillId="0" borderId="1" xfId="0" applyFont="1" applyBorder="1" applyAlignment="1">
      <alignment horizontal="center" vertical="center" wrapText="1"/>
    </xf>
    <xf numFmtId="0" fontId="53" fillId="0" borderId="1" xfId="0" applyFont="1" applyBorder="1" applyAlignment="1">
      <alignment horizontal="left" vertical="center" wrapText="1"/>
    </xf>
    <xf numFmtId="0" fontId="77" fillId="0" borderId="1" xfId="0" applyFont="1" applyBorder="1" applyAlignment="1">
      <alignment horizontal="center" vertical="center"/>
    </xf>
    <xf numFmtId="0" fontId="70" fillId="29" borderId="25" xfId="0" applyFont="1" applyFill="1" applyBorder="1" applyAlignment="1">
      <alignment horizontal="center" vertical="center"/>
    </xf>
    <xf numFmtId="0" fontId="70" fillId="29" borderId="26" xfId="0" applyFont="1" applyFill="1" applyBorder="1" applyAlignment="1">
      <alignment horizontal="center" vertical="center"/>
    </xf>
    <xf numFmtId="0" fontId="70" fillId="29" borderId="27" xfId="0" applyFont="1" applyFill="1" applyBorder="1" applyAlignment="1">
      <alignment horizontal="center" vertical="center"/>
    </xf>
    <xf numFmtId="0" fontId="70" fillId="29" borderId="2" xfId="0" applyFont="1" applyFill="1" applyBorder="1" applyAlignment="1">
      <alignment horizontal="center" vertical="center"/>
    </xf>
    <xf numFmtId="0" fontId="70" fillId="29" borderId="0" xfId="0" applyFont="1" applyFill="1" applyAlignment="1">
      <alignment horizontal="center" vertical="center"/>
    </xf>
    <xf numFmtId="0" fontId="70" fillId="29" borderId="13" xfId="0" applyFont="1" applyFill="1" applyBorder="1" applyAlignment="1">
      <alignment horizontal="center" vertical="center"/>
    </xf>
    <xf numFmtId="0" fontId="107" fillId="29" borderId="3" xfId="0" applyFont="1" applyFill="1" applyBorder="1" applyAlignment="1">
      <alignment horizontal="center" vertical="center"/>
    </xf>
    <xf numFmtId="0" fontId="107" fillId="29" borderId="6" xfId="0" applyFont="1" applyFill="1" applyBorder="1" applyAlignment="1">
      <alignment horizontal="center" vertical="center"/>
    </xf>
    <xf numFmtId="0" fontId="107" fillId="29" borderId="7" xfId="0" applyFont="1" applyFill="1" applyBorder="1" applyAlignment="1">
      <alignment horizontal="center" vertical="center"/>
    </xf>
    <xf numFmtId="0" fontId="54" fillId="0" borderId="0" xfId="0" applyFont="1" applyAlignment="1">
      <alignment horizontal="center" vertical="center"/>
    </xf>
    <xf numFmtId="0" fontId="69" fillId="0" borderId="11" xfId="0" applyFont="1" applyBorder="1" applyAlignment="1">
      <alignment horizontal="left" vertical="center"/>
    </xf>
    <xf numFmtId="0" fontId="148" fillId="0" borderId="11" xfId="1" applyFont="1" applyBorder="1" applyAlignment="1" applyProtection="1">
      <alignment horizontal="left" vertical="center"/>
    </xf>
    <xf numFmtId="0" fontId="70" fillId="0" borderId="11" xfId="0" applyFont="1" applyBorder="1" applyAlignment="1">
      <alignment horizontal="center" vertical="center" wrapText="1"/>
    </xf>
    <xf numFmtId="0" fontId="54" fillId="0" borderId="11" xfId="0" applyFont="1" applyBorder="1" applyAlignment="1">
      <alignment horizontal="center" vertical="center" wrapText="1"/>
    </xf>
    <xf numFmtId="0" fontId="69" fillId="0" borderId="11" xfId="0" applyFont="1" applyBorder="1" applyAlignment="1">
      <alignment horizontal="center" vertical="center"/>
    </xf>
    <xf numFmtId="0" fontId="53" fillId="0" borderId="1" xfId="0" applyFont="1" applyBorder="1" applyAlignment="1">
      <alignment horizontal="left" vertical="center"/>
    </xf>
    <xf numFmtId="0" fontId="58" fillId="29" borderId="27" xfId="0" applyFont="1" applyFill="1" applyBorder="1" applyAlignment="1">
      <alignment horizontal="right" vertical="center" textRotation="180" wrapText="1"/>
    </xf>
    <xf numFmtId="0" fontId="58" fillId="29" borderId="13" xfId="0" applyFont="1" applyFill="1" applyBorder="1" applyAlignment="1">
      <alignment horizontal="right" vertical="center" textRotation="180" wrapText="1"/>
    </xf>
    <xf numFmtId="0" fontId="58" fillId="29" borderId="7" xfId="0" applyFont="1" applyFill="1" applyBorder="1" applyAlignment="1">
      <alignment horizontal="right" vertical="center" textRotation="180" wrapText="1"/>
    </xf>
    <xf numFmtId="0" fontId="58" fillId="29" borderId="26" xfId="0" applyFont="1" applyFill="1" applyBorder="1" applyAlignment="1">
      <alignment horizontal="right" vertical="center" textRotation="180"/>
    </xf>
    <xf numFmtId="0" fontId="58" fillId="29" borderId="0" xfId="0" applyFont="1" applyFill="1" applyAlignment="1">
      <alignment horizontal="right" vertical="center" textRotation="180"/>
    </xf>
    <xf numFmtId="0" fontId="58" fillId="29" borderId="6" xfId="0" applyFont="1" applyFill="1" applyBorder="1" applyAlignment="1">
      <alignment horizontal="right" vertical="center" textRotation="180"/>
    </xf>
    <xf numFmtId="0" fontId="108" fillId="29" borderId="25" xfId="0" applyFont="1" applyFill="1" applyBorder="1" applyAlignment="1">
      <alignment horizontal="right" vertical="center" textRotation="180"/>
    </xf>
    <xf numFmtId="0" fontId="108" fillId="29" borderId="2" xfId="0" applyFont="1" applyFill="1" applyBorder="1" applyAlignment="1">
      <alignment horizontal="right" vertical="center" textRotation="180"/>
    </xf>
    <xf numFmtId="0" fontId="108" fillId="29" borderId="3" xfId="0" applyFont="1" applyFill="1" applyBorder="1" applyAlignment="1">
      <alignment horizontal="right" vertical="center" textRotation="180"/>
    </xf>
    <xf numFmtId="0" fontId="53" fillId="0" borderId="11" xfId="0" applyFont="1" applyBorder="1" applyAlignment="1">
      <alignment horizontal="center" vertical="center"/>
    </xf>
    <xf numFmtId="0" fontId="36" fillId="0" borderId="11" xfId="0" applyFont="1" applyBorder="1" applyAlignment="1">
      <alignment horizontal="center" vertical="center" wrapText="1"/>
    </xf>
    <xf numFmtId="0" fontId="36" fillId="0" borderId="0" xfId="0" applyFont="1" applyAlignment="1">
      <alignment horizontal="center" vertical="center"/>
    </xf>
    <xf numFmtId="0" fontId="67" fillId="24" borderId="41" xfId="0" applyFont="1" applyFill="1" applyBorder="1" applyAlignment="1">
      <alignment horizontal="center" vertical="center" wrapText="1"/>
    </xf>
    <xf numFmtId="0" fontId="67" fillId="24" borderId="42" xfId="0" applyFont="1" applyFill="1" applyBorder="1" applyAlignment="1">
      <alignment horizontal="center" vertical="center" wrapText="1"/>
    </xf>
    <xf numFmtId="0" fontId="67" fillId="24" borderId="12" xfId="0" applyFont="1" applyFill="1" applyBorder="1" applyAlignment="1">
      <alignment horizontal="center" vertical="center" wrapText="1"/>
    </xf>
    <xf numFmtId="0" fontId="42" fillId="24" borderId="41" xfId="0" applyFont="1" applyFill="1" applyBorder="1" applyAlignment="1">
      <alignment horizontal="center" vertical="center" wrapText="1"/>
    </xf>
    <xf numFmtId="0" fontId="42" fillId="24" borderId="42" xfId="0" applyFont="1" applyFill="1" applyBorder="1" applyAlignment="1">
      <alignment horizontal="center" vertical="center" wrapText="1"/>
    </xf>
    <xf numFmtId="0" fontId="42" fillId="24" borderId="12" xfId="0" applyFont="1" applyFill="1" applyBorder="1" applyAlignment="1">
      <alignment horizontal="center" vertical="center" wrapText="1"/>
    </xf>
    <xf numFmtId="167" fontId="56" fillId="0" borderId="0" xfId="4" applyFont="1" applyBorder="1" applyAlignment="1">
      <alignment horizontal="center" vertical="center" wrapText="1"/>
    </xf>
    <xf numFmtId="167" fontId="56" fillId="0" borderId="0" xfId="4" applyFont="1" applyAlignment="1">
      <alignment horizontal="center" vertical="center" wrapText="1"/>
    </xf>
    <xf numFmtId="167" fontId="56" fillId="0" borderId="2" xfId="4" applyFont="1" applyBorder="1" applyAlignment="1">
      <alignment horizontal="center" vertical="center" wrapText="1"/>
    </xf>
  </cellXfs>
  <cellStyles count="261">
    <cellStyle name="Hiperlink" xfId="1" builtinId="8"/>
    <cellStyle name="Hiperlink 2" xfId="68" xr:uid="{00000000-0005-0000-0000-000001000000}"/>
    <cellStyle name="Hiperlink 3" xfId="228" xr:uid="{00000000-0005-0000-0000-000002000000}"/>
    <cellStyle name="Hiperlink 4" xfId="230" xr:uid="{00000000-0005-0000-0000-000003000000}"/>
    <cellStyle name="Hiperlink Visitado" xfId="167" builtinId="9" hidden="1"/>
    <cellStyle name="Hiperlink Visitado" xfId="225" builtinId="9" hidden="1"/>
    <cellStyle name="Hiperlink Visitado" xfId="226" builtinId="9" hidden="1"/>
    <cellStyle name="Moeda" xfId="2" builtinId="4"/>
    <cellStyle name="Moeda 10" xfId="69" xr:uid="{00000000-0005-0000-0000-000008000000}"/>
    <cellStyle name="Moeda 11" xfId="70" xr:uid="{00000000-0005-0000-0000-000009000000}"/>
    <cellStyle name="Moeda 12" xfId="71" xr:uid="{00000000-0005-0000-0000-00000A000000}"/>
    <cellStyle name="Moeda 13" xfId="197" xr:uid="{00000000-0005-0000-0000-00000B000000}"/>
    <cellStyle name="Moeda 14" xfId="232" xr:uid="{00000000-0005-0000-0000-00000C000000}"/>
    <cellStyle name="Moeda 2" xfId="3" xr:uid="{00000000-0005-0000-0000-00000D000000}"/>
    <cellStyle name="Moeda 2 2" xfId="4" xr:uid="{00000000-0005-0000-0000-00000E000000}"/>
    <cellStyle name="Moeda 2 2 2" xfId="74" xr:uid="{00000000-0005-0000-0000-00000F000000}"/>
    <cellStyle name="Moeda 2 2 3" xfId="73" xr:uid="{00000000-0005-0000-0000-000010000000}"/>
    <cellStyle name="Moeda 2 3" xfId="5" xr:uid="{00000000-0005-0000-0000-000011000000}"/>
    <cellStyle name="Moeda 2 3 2" xfId="76" xr:uid="{00000000-0005-0000-0000-000012000000}"/>
    <cellStyle name="Moeda 2 3 3" xfId="75" xr:uid="{00000000-0005-0000-0000-000013000000}"/>
    <cellStyle name="Moeda 2 4" xfId="6" xr:uid="{00000000-0005-0000-0000-000014000000}"/>
    <cellStyle name="Moeda 2 4 2" xfId="77" xr:uid="{00000000-0005-0000-0000-000015000000}"/>
    <cellStyle name="Moeda 2 5" xfId="78" xr:uid="{00000000-0005-0000-0000-000016000000}"/>
    <cellStyle name="Moeda 2 6" xfId="72" xr:uid="{00000000-0005-0000-0000-000017000000}"/>
    <cellStyle name="Moeda 3" xfId="7" xr:uid="{00000000-0005-0000-0000-000018000000}"/>
    <cellStyle name="Moeda 3 2" xfId="8" xr:uid="{00000000-0005-0000-0000-000019000000}"/>
    <cellStyle name="Moeda 3 2 2" xfId="81" xr:uid="{00000000-0005-0000-0000-00001A000000}"/>
    <cellStyle name="Moeda 3 2 3" xfId="80" xr:uid="{00000000-0005-0000-0000-00001B000000}"/>
    <cellStyle name="Moeda 3 3" xfId="9" xr:uid="{00000000-0005-0000-0000-00001C000000}"/>
    <cellStyle name="Moeda 3 3 2" xfId="83" xr:uid="{00000000-0005-0000-0000-00001D000000}"/>
    <cellStyle name="Moeda 3 3 3" xfId="82" xr:uid="{00000000-0005-0000-0000-00001E000000}"/>
    <cellStyle name="Moeda 3 4" xfId="84" xr:uid="{00000000-0005-0000-0000-00001F000000}"/>
    <cellStyle name="Moeda 3 5" xfId="85" xr:uid="{00000000-0005-0000-0000-000020000000}"/>
    <cellStyle name="Moeda 3 6" xfId="79" xr:uid="{00000000-0005-0000-0000-000021000000}"/>
    <cellStyle name="Moeda 4" xfId="10" xr:uid="{00000000-0005-0000-0000-000022000000}"/>
    <cellStyle name="Moeda 4 2" xfId="11" xr:uid="{00000000-0005-0000-0000-000023000000}"/>
    <cellStyle name="Moeda 4 2 2" xfId="88" xr:uid="{00000000-0005-0000-0000-000024000000}"/>
    <cellStyle name="Moeda 4 2 3" xfId="87" xr:uid="{00000000-0005-0000-0000-000025000000}"/>
    <cellStyle name="Moeda 4 3" xfId="12" xr:uid="{00000000-0005-0000-0000-000026000000}"/>
    <cellStyle name="Moeda 4 3 2" xfId="89" xr:uid="{00000000-0005-0000-0000-000027000000}"/>
    <cellStyle name="Moeda 4 4" xfId="86" xr:uid="{00000000-0005-0000-0000-000028000000}"/>
    <cellStyle name="Moeda 5" xfId="13" xr:uid="{00000000-0005-0000-0000-000029000000}"/>
    <cellStyle name="Moeda 5 2" xfId="14" xr:uid="{00000000-0005-0000-0000-00002A000000}"/>
    <cellStyle name="Moeda 5 2 2" xfId="92" xr:uid="{00000000-0005-0000-0000-00002B000000}"/>
    <cellStyle name="Moeda 5 2 3" xfId="91" xr:uid="{00000000-0005-0000-0000-00002C000000}"/>
    <cellStyle name="Moeda 5 3" xfId="15" xr:uid="{00000000-0005-0000-0000-00002D000000}"/>
    <cellStyle name="Moeda 5 3 2" xfId="94" xr:uid="{00000000-0005-0000-0000-00002E000000}"/>
    <cellStyle name="Moeda 5 3 3" xfId="93" xr:uid="{00000000-0005-0000-0000-00002F000000}"/>
    <cellStyle name="Moeda 5 4" xfId="90" xr:uid="{00000000-0005-0000-0000-000030000000}"/>
    <cellStyle name="Moeda 6" xfId="16" xr:uid="{00000000-0005-0000-0000-000031000000}"/>
    <cellStyle name="Moeda 6 2" xfId="17" xr:uid="{00000000-0005-0000-0000-000032000000}"/>
    <cellStyle name="Moeda 6 2 2" xfId="97" xr:uid="{00000000-0005-0000-0000-000033000000}"/>
    <cellStyle name="Moeda 6 2 3" xfId="96" xr:uid="{00000000-0005-0000-0000-000034000000}"/>
    <cellStyle name="Moeda 6 3" xfId="98" xr:uid="{00000000-0005-0000-0000-000035000000}"/>
    <cellStyle name="Moeda 6 4" xfId="95" xr:uid="{00000000-0005-0000-0000-000036000000}"/>
    <cellStyle name="Moeda 7" xfId="169" xr:uid="{00000000-0005-0000-0000-000037000000}"/>
    <cellStyle name="Moeda 7 2" xfId="99" xr:uid="{00000000-0005-0000-0000-000038000000}"/>
    <cellStyle name="Moeda 7 3" xfId="100" xr:uid="{00000000-0005-0000-0000-000039000000}"/>
    <cellStyle name="Moeda 8" xfId="101" xr:uid="{00000000-0005-0000-0000-00003A000000}"/>
    <cellStyle name="Moeda 9" xfId="102" xr:uid="{00000000-0005-0000-0000-00003B000000}"/>
    <cellStyle name="Normal" xfId="0" builtinId="0"/>
    <cellStyle name="Normal 10" xfId="196" xr:uid="{00000000-0005-0000-0000-00003D000000}"/>
    <cellStyle name="Normal 11" xfId="227" xr:uid="{00000000-0005-0000-0000-00003E000000}"/>
    <cellStyle name="Normal 12" xfId="229" xr:uid="{00000000-0005-0000-0000-00003F000000}"/>
    <cellStyle name="Normal 13" xfId="231" xr:uid="{00000000-0005-0000-0000-000040000000}"/>
    <cellStyle name="Normal 2" xfId="18" xr:uid="{00000000-0005-0000-0000-000041000000}"/>
    <cellStyle name="Normal 2 2" xfId="104" xr:uid="{00000000-0005-0000-0000-000042000000}"/>
    <cellStyle name="Normal 2 3" xfId="103" xr:uid="{00000000-0005-0000-0000-000043000000}"/>
    <cellStyle name="Normal 3" xfId="19" xr:uid="{00000000-0005-0000-0000-000044000000}"/>
    <cellStyle name="Normal 3 2" xfId="20" xr:uid="{00000000-0005-0000-0000-000045000000}"/>
    <cellStyle name="Normal 3 2 2" xfId="107" xr:uid="{00000000-0005-0000-0000-000046000000}"/>
    <cellStyle name="Normal 3 2 3" xfId="106" xr:uid="{00000000-0005-0000-0000-000047000000}"/>
    <cellStyle name="Normal 3 3" xfId="21" xr:uid="{00000000-0005-0000-0000-000048000000}"/>
    <cellStyle name="Normal 3 3 2" xfId="109" xr:uid="{00000000-0005-0000-0000-000049000000}"/>
    <cellStyle name="Normal 3 3 3" xfId="108" xr:uid="{00000000-0005-0000-0000-00004A000000}"/>
    <cellStyle name="Normal 3 4" xfId="110" xr:uid="{00000000-0005-0000-0000-00004B000000}"/>
    <cellStyle name="Normal 3 5" xfId="105" xr:uid="{00000000-0005-0000-0000-00004C000000}"/>
    <cellStyle name="Normal 4" xfId="22" xr:uid="{00000000-0005-0000-0000-00004D000000}"/>
    <cellStyle name="Normal 4 2" xfId="23" xr:uid="{00000000-0005-0000-0000-00004E000000}"/>
    <cellStyle name="Normal 4 2 2" xfId="112" xr:uid="{00000000-0005-0000-0000-00004F000000}"/>
    <cellStyle name="Normal 4 3" xfId="111" xr:uid="{00000000-0005-0000-0000-000050000000}"/>
    <cellStyle name="Normal 5" xfId="67" xr:uid="{00000000-0005-0000-0000-000051000000}"/>
    <cellStyle name="Normal 6" xfId="113" xr:uid="{00000000-0005-0000-0000-000052000000}"/>
    <cellStyle name="Normal 7" xfId="114" xr:uid="{00000000-0005-0000-0000-000053000000}"/>
    <cellStyle name="Normal 8" xfId="115" xr:uid="{00000000-0005-0000-0000-000054000000}"/>
    <cellStyle name="Normal 9" xfId="168" xr:uid="{00000000-0005-0000-0000-000055000000}"/>
    <cellStyle name="Normal 9 2" xfId="224" xr:uid="{00000000-0005-0000-0000-000056000000}"/>
    <cellStyle name="Normal 9 3" xfId="233" xr:uid="{00000000-0005-0000-0000-000057000000}"/>
    <cellStyle name="Porcentagem" xfId="24" builtinId="5"/>
    <cellStyle name="Porcentagem 2" xfId="25" xr:uid="{00000000-0005-0000-0000-000059000000}"/>
    <cellStyle name="Porcentagem 2 2" xfId="116" xr:uid="{00000000-0005-0000-0000-00005A000000}"/>
    <cellStyle name="Porcentagem 3" xfId="26" xr:uid="{00000000-0005-0000-0000-00005B000000}"/>
    <cellStyle name="Porcentagem 3 2" xfId="27" xr:uid="{00000000-0005-0000-0000-00005C000000}"/>
    <cellStyle name="Porcentagem 3 2 2" xfId="118" xr:uid="{00000000-0005-0000-0000-00005D000000}"/>
    <cellStyle name="Porcentagem 3 3" xfId="117" xr:uid="{00000000-0005-0000-0000-00005E000000}"/>
    <cellStyle name="Porcentagem 4" xfId="234" xr:uid="{00000000-0005-0000-0000-00005F000000}"/>
    <cellStyle name="Porcentagem 5" xfId="119" xr:uid="{00000000-0005-0000-0000-000060000000}"/>
    <cellStyle name="Separador de milhares 2" xfId="28" xr:uid="{00000000-0005-0000-0000-000061000000}"/>
    <cellStyle name="Separador de milhares 2 2" xfId="29" xr:uid="{00000000-0005-0000-0000-000062000000}"/>
    <cellStyle name="Separador de milhares 2 2 2" xfId="30" xr:uid="{00000000-0005-0000-0000-000063000000}"/>
    <cellStyle name="Separador de milhares 2 2 2 2" xfId="121" xr:uid="{00000000-0005-0000-0000-000064000000}"/>
    <cellStyle name="Separador de milhares 2 2 2 3" xfId="171" xr:uid="{00000000-0005-0000-0000-000065000000}"/>
    <cellStyle name="Separador de milhares 2 2 2 4" xfId="199" xr:uid="{00000000-0005-0000-0000-000066000000}"/>
    <cellStyle name="Separador de milhares 2 2 3" xfId="122" xr:uid="{00000000-0005-0000-0000-000067000000}"/>
    <cellStyle name="Separador de milhares 2 2 4" xfId="120" xr:uid="{00000000-0005-0000-0000-000068000000}"/>
    <cellStyle name="Separador de milhares 2 2 5" xfId="170" xr:uid="{00000000-0005-0000-0000-000069000000}"/>
    <cellStyle name="Separador de milhares 2 2 6" xfId="198" xr:uid="{00000000-0005-0000-0000-00006A000000}"/>
    <cellStyle name="Separador de milhares 2 2 7" xfId="235" xr:uid="{00000000-0005-0000-0000-00006B000000}"/>
    <cellStyle name="Separador de milhares 2 3" xfId="236" xr:uid="{00000000-0005-0000-0000-00006C000000}"/>
    <cellStyle name="Vírgula 2" xfId="31" xr:uid="{00000000-0005-0000-0000-00006D000000}"/>
    <cellStyle name="Vírgula 2 2" xfId="32" xr:uid="{00000000-0005-0000-0000-00006E000000}"/>
    <cellStyle name="Vírgula 2 2 2" xfId="33" xr:uid="{00000000-0005-0000-0000-00006F000000}"/>
    <cellStyle name="Vírgula 2 2 2 2" xfId="34" xr:uid="{00000000-0005-0000-0000-000070000000}"/>
    <cellStyle name="Vírgula 2 2 2 2 2" xfId="126" xr:uid="{00000000-0005-0000-0000-000071000000}"/>
    <cellStyle name="Vírgula 2 2 2 2 3" xfId="173" xr:uid="{00000000-0005-0000-0000-000072000000}"/>
    <cellStyle name="Vírgula 2 2 2 2 4" xfId="201" xr:uid="{00000000-0005-0000-0000-000073000000}"/>
    <cellStyle name="Vírgula 2 2 2 3" xfId="127" xr:uid="{00000000-0005-0000-0000-000074000000}"/>
    <cellStyle name="Vírgula 2 2 2 4" xfId="125" xr:uid="{00000000-0005-0000-0000-000075000000}"/>
    <cellStyle name="Vírgula 2 2 2 5" xfId="172" xr:uid="{00000000-0005-0000-0000-000076000000}"/>
    <cellStyle name="Vírgula 2 2 2 6" xfId="200" xr:uid="{00000000-0005-0000-0000-000077000000}"/>
    <cellStyle name="Vírgula 2 2 2 7" xfId="237" xr:uid="{00000000-0005-0000-0000-000078000000}"/>
    <cellStyle name="Vírgula 2 2 3" xfId="124" xr:uid="{00000000-0005-0000-0000-000079000000}"/>
    <cellStyle name="Vírgula 2 2 3 2" xfId="238" xr:uid="{00000000-0005-0000-0000-00007A000000}"/>
    <cellStyle name="Vírgula 2 3" xfId="35" xr:uid="{00000000-0005-0000-0000-00007B000000}"/>
    <cellStyle name="Vírgula 2 3 2" xfId="36" xr:uid="{00000000-0005-0000-0000-00007C000000}"/>
    <cellStyle name="Vírgula 2 3 2 2" xfId="37" xr:uid="{00000000-0005-0000-0000-00007D000000}"/>
    <cellStyle name="Vírgula 2 3 2 2 2" xfId="130" xr:uid="{00000000-0005-0000-0000-00007E000000}"/>
    <cellStyle name="Vírgula 2 3 2 2 3" xfId="175" xr:uid="{00000000-0005-0000-0000-00007F000000}"/>
    <cellStyle name="Vírgula 2 3 2 2 4" xfId="203" xr:uid="{00000000-0005-0000-0000-000080000000}"/>
    <cellStyle name="Vírgula 2 3 2 3" xfId="129" xr:uid="{00000000-0005-0000-0000-000081000000}"/>
    <cellStyle name="Vírgula 2 3 2 4" xfId="174" xr:uid="{00000000-0005-0000-0000-000082000000}"/>
    <cellStyle name="Vírgula 2 3 2 5" xfId="202" xr:uid="{00000000-0005-0000-0000-000083000000}"/>
    <cellStyle name="Vírgula 2 3 2 6" xfId="240" xr:uid="{00000000-0005-0000-0000-000084000000}"/>
    <cellStyle name="Vírgula 2 3 3" xfId="131" xr:uid="{00000000-0005-0000-0000-000085000000}"/>
    <cellStyle name="Vírgula 2 3 4" xfId="128" xr:uid="{00000000-0005-0000-0000-000086000000}"/>
    <cellStyle name="Vírgula 2 3 5" xfId="239" xr:uid="{00000000-0005-0000-0000-000087000000}"/>
    <cellStyle name="Vírgula 2 4" xfId="38" xr:uid="{00000000-0005-0000-0000-000088000000}"/>
    <cellStyle name="Vírgula 2 4 2" xfId="39" xr:uid="{00000000-0005-0000-0000-000089000000}"/>
    <cellStyle name="Vírgula 2 4 2 2" xfId="133" xr:uid="{00000000-0005-0000-0000-00008A000000}"/>
    <cellStyle name="Vírgula 2 4 2 3" xfId="177" xr:uid="{00000000-0005-0000-0000-00008B000000}"/>
    <cellStyle name="Vírgula 2 4 2 4" xfId="205" xr:uid="{00000000-0005-0000-0000-00008C000000}"/>
    <cellStyle name="Vírgula 2 4 3" xfId="132" xr:uid="{00000000-0005-0000-0000-00008D000000}"/>
    <cellStyle name="Vírgula 2 4 4" xfId="176" xr:uid="{00000000-0005-0000-0000-00008E000000}"/>
    <cellStyle name="Vírgula 2 4 5" xfId="204" xr:uid="{00000000-0005-0000-0000-00008F000000}"/>
    <cellStyle name="Vírgula 2 4 6" xfId="241" xr:uid="{00000000-0005-0000-0000-000090000000}"/>
    <cellStyle name="Vírgula 2 5" xfId="123" xr:uid="{00000000-0005-0000-0000-000091000000}"/>
    <cellStyle name="Vírgula 2 5 2" xfId="242" xr:uid="{00000000-0005-0000-0000-000092000000}"/>
    <cellStyle name="Vírgula 3" xfId="40" xr:uid="{00000000-0005-0000-0000-000093000000}"/>
    <cellStyle name="Vírgula 3 2" xfId="41" xr:uid="{00000000-0005-0000-0000-000094000000}"/>
    <cellStyle name="Vírgula 3 2 2" xfId="42" xr:uid="{00000000-0005-0000-0000-000095000000}"/>
    <cellStyle name="Vírgula 3 2 2 2" xfId="43" xr:uid="{00000000-0005-0000-0000-000096000000}"/>
    <cellStyle name="Vírgula 3 2 2 2 2" xfId="137" xr:uid="{00000000-0005-0000-0000-000097000000}"/>
    <cellStyle name="Vírgula 3 2 2 2 3" xfId="179" xr:uid="{00000000-0005-0000-0000-000098000000}"/>
    <cellStyle name="Vírgula 3 2 2 2 4" xfId="207" xr:uid="{00000000-0005-0000-0000-000099000000}"/>
    <cellStyle name="Vírgula 3 2 2 3" xfId="138" xr:uid="{00000000-0005-0000-0000-00009A000000}"/>
    <cellStyle name="Vírgula 3 2 2 4" xfId="136" xr:uid="{00000000-0005-0000-0000-00009B000000}"/>
    <cellStyle name="Vírgula 3 2 2 5" xfId="178" xr:uid="{00000000-0005-0000-0000-00009C000000}"/>
    <cellStyle name="Vírgula 3 2 2 6" xfId="206" xr:uid="{00000000-0005-0000-0000-00009D000000}"/>
    <cellStyle name="Vírgula 3 2 2 7" xfId="243" xr:uid="{00000000-0005-0000-0000-00009E000000}"/>
    <cellStyle name="Vírgula 3 2 3" xfId="135" xr:uid="{00000000-0005-0000-0000-00009F000000}"/>
    <cellStyle name="Vírgula 3 2 3 2" xfId="244" xr:uid="{00000000-0005-0000-0000-0000A0000000}"/>
    <cellStyle name="Vírgula 3 3" xfId="44" xr:uid="{00000000-0005-0000-0000-0000A1000000}"/>
    <cellStyle name="Vírgula 3 3 2" xfId="45" xr:uid="{00000000-0005-0000-0000-0000A2000000}"/>
    <cellStyle name="Vírgula 3 3 2 2" xfId="46" xr:uid="{00000000-0005-0000-0000-0000A3000000}"/>
    <cellStyle name="Vírgula 3 3 2 2 2" xfId="141" xr:uid="{00000000-0005-0000-0000-0000A4000000}"/>
    <cellStyle name="Vírgula 3 3 2 2 3" xfId="181" xr:uid="{00000000-0005-0000-0000-0000A5000000}"/>
    <cellStyle name="Vírgula 3 3 2 2 4" xfId="209" xr:uid="{00000000-0005-0000-0000-0000A6000000}"/>
    <cellStyle name="Vírgula 3 3 2 3" xfId="140" xr:uid="{00000000-0005-0000-0000-0000A7000000}"/>
    <cellStyle name="Vírgula 3 3 2 4" xfId="180" xr:uid="{00000000-0005-0000-0000-0000A8000000}"/>
    <cellStyle name="Vírgula 3 3 2 5" xfId="208" xr:uid="{00000000-0005-0000-0000-0000A9000000}"/>
    <cellStyle name="Vírgula 3 3 2 6" xfId="246" xr:uid="{00000000-0005-0000-0000-0000AA000000}"/>
    <cellStyle name="Vírgula 3 3 3" xfId="142" xr:uid="{00000000-0005-0000-0000-0000AB000000}"/>
    <cellStyle name="Vírgula 3 3 4" xfId="139" xr:uid="{00000000-0005-0000-0000-0000AC000000}"/>
    <cellStyle name="Vírgula 3 3 5" xfId="245" xr:uid="{00000000-0005-0000-0000-0000AD000000}"/>
    <cellStyle name="Vírgula 3 4" xfId="47" xr:uid="{00000000-0005-0000-0000-0000AE000000}"/>
    <cellStyle name="Vírgula 3 4 2" xfId="48" xr:uid="{00000000-0005-0000-0000-0000AF000000}"/>
    <cellStyle name="Vírgula 3 4 2 2" xfId="144" xr:uid="{00000000-0005-0000-0000-0000B0000000}"/>
    <cellStyle name="Vírgula 3 4 2 3" xfId="183" xr:uid="{00000000-0005-0000-0000-0000B1000000}"/>
    <cellStyle name="Vírgula 3 4 2 4" xfId="211" xr:uid="{00000000-0005-0000-0000-0000B2000000}"/>
    <cellStyle name="Vírgula 3 4 3" xfId="143" xr:uid="{00000000-0005-0000-0000-0000B3000000}"/>
    <cellStyle name="Vírgula 3 4 4" xfId="182" xr:uid="{00000000-0005-0000-0000-0000B4000000}"/>
    <cellStyle name="Vírgula 3 4 5" xfId="210" xr:uid="{00000000-0005-0000-0000-0000B5000000}"/>
    <cellStyle name="Vírgula 3 4 6" xfId="247" xr:uid="{00000000-0005-0000-0000-0000B6000000}"/>
    <cellStyle name="Vírgula 3 5" xfId="134" xr:uid="{00000000-0005-0000-0000-0000B7000000}"/>
    <cellStyle name="Vírgula 3 5 2" xfId="248" xr:uid="{00000000-0005-0000-0000-0000B8000000}"/>
    <cellStyle name="Vírgula 4" xfId="49" xr:uid="{00000000-0005-0000-0000-0000B9000000}"/>
    <cellStyle name="Vírgula 4 2" xfId="50" xr:uid="{00000000-0005-0000-0000-0000BA000000}"/>
    <cellStyle name="Vírgula 4 2 2" xfId="51" xr:uid="{00000000-0005-0000-0000-0000BB000000}"/>
    <cellStyle name="Vírgula 4 2 2 2" xfId="52" xr:uid="{00000000-0005-0000-0000-0000BC000000}"/>
    <cellStyle name="Vírgula 4 2 2 2 2" xfId="148" xr:uid="{00000000-0005-0000-0000-0000BD000000}"/>
    <cellStyle name="Vírgula 4 2 2 2 3" xfId="185" xr:uid="{00000000-0005-0000-0000-0000BE000000}"/>
    <cellStyle name="Vírgula 4 2 2 2 4" xfId="213" xr:uid="{00000000-0005-0000-0000-0000BF000000}"/>
    <cellStyle name="Vírgula 4 2 2 3" xfId="149" xr:uid="{00000000-0005-0000-0000-0000C0000000}"/>
    <cellStyle name="Vírgula 4 2 2 4" xfId="147" xr:uid="{00000000-0005-0000-0000-0000C1000000}"/>
    <cellStyle name="Vírgula 4 2 2 5" xfId="184" xr:uid="{00000000-0005-0000-0000-0000C2000000}"/>
    <cellStyle name="Vírgula 4 2 2 6" xfId="212" xr:uid="{00000000-0005-0000-0000-0000C3000000}"/>
    <cellStyle name="Vírgula 4 2 2 7" xfId="249" xr:uid="{00000000-0005-0000-0000-0000C4000000}"/>
    <cellStyle name="Vírgula 4 2 3" xfId="146" xr:uid="{00000000-0005-0000-0000-0000C5000000}"/>
    <cellStyle name="Vírgula 4 2 3 2" xfId="250" xr:uid="{00000000-0005-0000-0000-0000C6000000}"/>
    <cellStyle name="Vírgula 4 3" xfId="53" xr:uid="{00000000-0005-0000-0000-0000C7000000}"/>
    <cellStyle name="Vírgula 4 3 2" xfId="54" xr:uid="{00000000-0005-0000-0000-0000C8000000}"/>
    <cellStyle name="Vírgula 4 3 2 2" xfId="55" xr:uid="{00000000-0005-0000-0000-0000C9000000}"/>
    <cellStyle name="Vírgula 4 3 2 2 2" xfId="152" xr:uid="{00000000-0005-0000-0000-0000CA000000}"/>
    <cellStyle name="Vírgula 4 3 2 2 3" xfId="187" xr:uid="{00000000-0005-0000-0000-0000CB000000}"/>
    <cellStyle name="Vírgula 4 3 2 2 4" xfId="215" xr:uid="{00000000-0005-0000-0000-0000CC000000}"/>
    <cellStyle name="Vírgula 4 3 2 3" xfId="151" xr:uid="{00000000-0005-0000-0000-0000CD000000}"/>
    <cellStyle name="Vírgula 4 3 2 4" xfId="186" xr:uid="{00000000-0005-0000-0000-0000CE000000}"/>
    <cellStyle name="Vírgula 4 3 2 5" xfId="214" xr:uid="{00000000-0005-0000-0000-0000CF000000}"/>
    <cellStyle name="Vírgula 4 3 2 6" xfId="252" xr:uid="{00000000-0005-0000-0000-0000D0000000}"/>
    <cellStyle name="Vírgula 4 3 3" xfId="153" xr:uid="{00000000-0005-0000-0000-0000D1000000}"/>
    <cellStyle name="Vírgula 4 3 4" xfId="150" xr:uid="{00000000-0005-0000-0000-0000D2000000}"/>
    <cellStyle name="Vírgula 4 3 5" xfId="251" xr:uid="{00000000-0005-0000-0000-0000D3000000}"/>
    <cellStyle name="Vírgula 4 4" xfId="56" xr:uid="{00000000-0005-0000-0000-0000D4000000}"/>
    <cellStyle name="Vírgula 4 4 2" xfId="57" xr:uid="{00000000-0005-0000-0000-0000D5000000}"/>
    <cellStyle name="Vírgula 4 4 2 2" xfId="155" xr:uid="{00000000-0005-0000-0000-0000D6000000}"/>
    <cellStyle name="Vírgula 4 4 2 3" xfId="189" xr:uid="{00000000-0005-0000-0000-0000D7000000}"/>
    <cellStyle name="Vírgula 4 4 2 4" xfId="217" xr:uid="{00000000-0005-0000-0000-0000D8000000}"/>
    <cellStyle name="Vírgula 4 4 3" xfId="154" xr:uid="{00000000-0005-0000-0000-0000D9000000}"/>
    <cellStyle name="Vírgula 4 4 4" xfId="188" xr:uid="{00000000-0005-0000-0000-0000DA000000}"/>
    <cellStyle name="Vírgula 4 4 5" xfId="216" xr:uid="{00000000-0005-0000-0000-0000DB000000}"/>
    <cellStyle name="Vírgula 4 4 6" xfId="253" xr:uid="{00000000-0005-0000-0000-0000DC000000}"/>
    <cellStyle name="Vírgula 4 5" xfId="145" xr:uid="{00000000-0005-0000-0000-0000DD000000}"/>
    <cellStyle name="Vírgula 4 5 2" xfId="254" xr:uid="{00000000-0005-0000-0000-0000DE000000}"/>
    <cellStyle name="Vírgula 5" xfId="58" xr:uid="{00000000-0005-0000-0000-0000DF000000}"/>
    <cellStyle name="Vírgula 5 2" xfId="59" xr:uid="{00000000-0005-0000-0000-0000E0000000}"/>
    <cellStyle name="Vírgula 5 2 2" xfId="60" xr:uid="{00000000-0005-0000-0000-0000E1000000}"/>
    <cellStyle name="Vírgula 5 2 2 2" xfId="158" xr:uid="{00000000-0005-0000-0000-0000E2000000}"/>
    <cellStyle name="Vírgula 5 2 2 3" xfId="191" xr:uid="{00000000-0005-0000-0000-0000E3000000}"/>
    <cellStyle name="Vírgula 5 2 2 4" xfId="219" xr:uid="{00000000-0005-0000-0000-0000E4000000}"/>
    <cellStyle name="Vírgula 5 2 3" xfId="159" xr:uid="{00000000-0005-0000-0000-0000E5000000}"/>
    <cellStyle name="Vírgula 5 2 4" xfId="157" xr:uid="{00000000-0005-0000-0000-0000E6000000}"/>
    <cellStyle name="Vírgula 5 2 5" xfId="190" xr:uid="{00000000-0005-0000-0000-0000E7000000}"/>
    <cellStyle name="Vírgula 5 2 6" xfId="218" xr:uid="{00000000-0005-0000-0000-0000E8000000}"/>
    <cellStyle name="Vírgula 5 2 7" xfId="255" xr:uid="{00000000-0005-0000-0000-0000E9000000}"/>
    <cellStyle name="Vírgula 5 3" xfId="156" xr:uid="{00000000-0005-0000-0000-0000EA000000}"/>
    <cellStyle name="Vírgula 5 3 2" xfId="256" xr:uid="{00000000-0005-0000-0000-0000EB000000}"/>
    <cellStyle name="Vírgula 6" xfId="61" xr:uid="{00000000-0005-0000-0000-0000EC000000}"/>
    <cellStyle name="Vírgula 6 2" xfId="62" xr:uid="{00000000-0005-0000-0000-0000ED000000}"/>
    <cellStyle name="Vírgula 6 2 2" xfId="63" xr:uid="{00000000-0005-0000-0000-0000EE000000}"/>
    <cellStyle name="Vírgula 6 2 2 2" xfId="64" xr:uid="{00000000-0005-0000-0000-0000EF000000}"/>
    <cellStyle name="Vírgula 6 2 2 2 2" xfId="163" xr:uid="{00000000-0005-0000-0000-0000F0000000}"/>
    <cellStyle name="Vírgula 6 2 2 2 3" xfId="193" xr:uid="{00000000-0005-0000-0000-0000F1000000}"/>
    <cellStyle name="Vírgula 6 2 2 2 4" xfId="221" xr:uid="{00000000-0005-0000-0000-0000F2000000}"/>
    <cellStyle name="Vírgula 6 2 2 3" xfId="162" xr:uid="{00000000-0005-0000-0000-0000F3000000}"/>
    <cellStyle name="Vírgula 6 2 2 4" xfId="192" xr:uid="{00000000-0005-0000-0000-0000F4000000}"/>
    <cellStyle name="Vírgula 6 2 2 5" xfId="220" xr:uid="{00000000-0005-0000-0000-0000F5000000}"/>
    <cellStyle name="Vírgula 6 2 2 6" xfId="258" xr:uid="{00000000-0005-0000-0000-0000F6000000}"/>
    <cellStyle name="Vírgula 6 2 3" xfId="161" xr:uid="{00000000-0005-0000-0000-0000F7000000}"/>
    <cellStyle name="Vírgula 6 2 4" xfId="257" xr:uid="{00000000-0005-0000-0000-0000F8000000}"/>
    <cellStyle name="Vírgula 6 3" xfId="65" xr:uid="{00000000-0005-0000-0000-0000F9000000}"/>
    <cellStyle name="Vírgula 6 3 2" xfId="66" xr:uid="{00000000-0005-0000-0000-0000FA000000}"/>
    <cellStyle name="Vírgula 6 3 2 2" xfId="165" xr:uid="{00000000-0005-0000-0000-0000FB000000}"/>
    <cellStyle name="Vírgula 6 3 2 3" xfId="195" xr:uid="{00000000-0005-0000-0000-0000FC000000}"/>
    <cellStyle name="Vírgula 6 3 2 4" xfId="223" xr:uid="{00000000-0005-0000-0000-0000FD000000}"/>
    <cellStyle name="Vírgula 6 3 3" xfId="164" xr:uid="{00000000-0005-0000-0000-0000FE000000}"/>
    <cellStyle name="Vírgula 6 3 4" xfId="194" xr:uid="{00000000-0005-0000-0000-0000FF000000}"/>
    <cellStyle name="Vírgula 6 3 5" xfId="222" xr:uid="{00000000-0005-0000-0000-000000010000}"/>
    <cellStyle name="Vírgula 6 3 6" xfId="259" xr:uid="{00000000-0005-0000-0000-000001010000}"/>
    <cellStyle name="Vírgula 6 4" xfId="160" xr:uid="{00000000-0005-0000-0000-000002010000}"/>
    <cellStyle name="Vírgula 6 4 2" xfId="260" xr:uid="{00000000-0005-0000-0000-000003010000}"/>
    <cellStyle name="Vírgula 7" xfId="166" xr:uid="{00000000-0005-0000-0000-000004010000}"/>
  </cellStyles>
  <dxfs count="47">
    <dxf>
      <fill>
        <patternFill>
          <bgColor theme="0"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auto="1"/>
      </font>
      <fill>
        <patternFill>
          <bgColor rgb="FFFFFF00"/>
        </patternFill>
      </fill>
    </dxf>
    <dxf>
      <font>
        <condense val="0"/>
        <extend val="0"/>
        <color rgb="FF9C6500"/>
      </font>
      <fill>
        <patternFill>
          <bgColor rgb="FFFFEB9C"/>
        </patternFill>
      </fill>
    </dxf>
    <dxf>
      <font>
        <color rgb="FF9C0006"/>
      </font>
    </dxf>
    <dxf>
      <font>
        <color rgb="FF00B050"/>
      </font>
      <fill>
        <patternFill>
          <bgColor theme="0" tint="-0.14996795556505021"/>
        </patternFill>
      </fill>
    </dxf>
    <dxf>
      <font>
        <color rgb="FFFFFF00"/>
      </font>
      <fill>
        <patternFill>
          <bgColor theme="0" tint="-0.14996795556505021"/>
        </patternFill>
      </fill>
    </dxf>
    <dxf>
      <font>
        <condense val="0"/>
        <extend val="0"/>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SISTEMA%20COMERCIAL%202013%20Adamantina%20SP.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CLIENTE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ÇAMENTO"/>
      <sheetName val="IMPRESSÃO ORÇAMENTO"/>
      <sheetName val="PEDIDO DE VENDA"/>
      <sheetName val="PEDIDO DE VENDA C"/>
      <sheetName val="FICHA DE ATENDIMENTO"/>
      <sheetName val="FICHA DE FATURAMENTO"/>
      <sheetName val="INVENTARIO"/>
      <sheetName val="CLIENTES"/>
      <sheetName val="Plan1"/>
      <sheetName val="Banco de Dados"/>
      <sheetName val="SEP"/>
    </sheetNames>
    <sheetDataSet>
      <sheetData sheetId="0">
        <row r="3">
          <cell r="A3">
            <v>2</v>
          </cell>
        </row>
      </sheetData>
      <sheetData sheetId="1">
        <row r="3">
          <cell r="A3">
            <v>2</v>
          </cell>
        </row>
      </sheetData>
      <sheetData sheetId="2">
        <row r="3">
          <cell r="A3">
            <v>2</v>
          </cell>
        </row>
      </sheetData>
      <sheetData sheetId="3">
        <row r="3">
          <cell r="A3">
            <v>2</v>
          </cell>
        </row>
      </sheetData>
      <sheetData sheetId="4">
        <row r="3">
          <cell r="A3">
            <v>2</v>
          </cell>
        </row>
      </sheetData>
      <sheetData sheetId="5">
        <row r="3">
          <cell r="A3">
            <v>2</v>
          </cell>
        </row>
      </sheetData>
      <sheetData sheetId="6">
        <row r="3">
          <cell r="A3">
            <v>2</v>
          </cell>
        </row>
      </sheetData>
      <sheetData sheetId="7" refreshError="1">
        <row r="3">
          <cell r="A3">
            <v>2</v>
          </cell>
          <cell r="B3" t="str">
            <v>Prefeitura de Adamantina</v>
          </cell>
          <cell r="C3" t="str">
            <v>Fernanda Victício / Natalia Bachi Borro</v>
          </cell>
          <cell r="D3" t="str">
            <v>Primeira Dama / Sec. Cultura</v>
          </cell>
          <cell r="E3" t="str">
            <v>Prefeitura Municipal de Adamantina</v>
          </cell>
          <cell r="F3" t="str">
            <v>43.008.291/0001-77</v>
          </cell>
          <cell r="G3" t="str">
            <v>Isento</v>
          </cell>
          <cell r="H3" t="str">
            <v>Rua Osvaldo Cruz, 262</v>
          </cell>
          <cell r="I3" t="str">
            <v>Centro</v>
          </cell>
          <cell r="J3" t="str">
            <v>Adamantina</v>
          </cell>
          <cell r="K3" t="str">
            <v>SP</v>
          </cell>
          <cell r="L3" t="str">
            <v>17.800-000</v>
          </cell>
          <cell r="M3" t="str">
            <v xml:space="preserve">(18) 3502-9049 </v>
          </cell>
          <cell r="N3" t="str">
            <v>natalia.cultura@adamantina.sp.gov.br</v>
          </cell>
          <cell r="O3" t="str">
            <v>Natalina</v>
          </cell>
          <cell r="P3" t="str">
            <v>compraspma@adamantina.sp.gov.br</v>
          </cell>
          <cell r="Q3" t="str">
            <v>(18)  3502-9049</v>
          </cell>
          <cell r="T3">
            <v>40632</v>
          </cell>
        </row>
        <row r="4">
          <cell r="A4">
            <v>3</v>
          </cell>
          <cell r="B4" t="str">
            <v>Cestas Boamesa</v>
          </cell>
          <cell r="C4" t="str">
            <v>Doracy Rego</v>
          </cell>
          <cell r="D4" t="str">
            <v>Setor de Vendas</v>
          </cell>
          <cell r="E4" t="str">
            <v>Comercial de Estivas Rego Ltda</v>
          </cell>
          <cell r="F4" t="str">
            <v>23.030.471/0001-48</v>
          </cell>
          <cell r="G4" t="str">
            <v>104.191.775-8</v>
          </cell>
          <cell r="H4" t="str">
            <v>Rua Dr. Amaro de Alencar, 618</v>
          </cell>
          <cell r="I4" t="str">
            <v>São Raimundo</v>
          </cell>
          <cell r="J4" t="str">
            <v>Manaus</v>
          </cell>
          <cell r="K4" t="str">
            <v>AM</v>
          </cell>
          <cell r="L4" t="str">
            <v>69.029-010</v>
          </cell>
          <cell r="M4" t="str">
            <v>(92) 3671-6670</v>
          </cell>
          <cell r="N4" t="str">
            <v>doracy_vendas@cestasboamesa.com.br</v>
          </cell>
          <cell r="T4">
            <v>40632</v>
          </cell>
        </row>
        <row r="5">
          <cell r="A5">
            <v>4</v>
          </cell>
          <cell r="B5" t="str">
            <v>Prefeitura de Itapema</v>
          </cell>
          <cell r="C5" t="str">
            <v>Leticia Boing</v>
          </cell>
          <cell r="D5" t="str">
            <v>Secretaria de Cultura</v>
          </cell>
          <cell r="E5" t="str">
            <v>Prefeitura Municipal de Itapema</v>
          </cell>
          <cell r="F5" t="str">
            <v>82.572.207/0001-03</v>
          </cell>
          <cell r="G5" t="str">
            <v>Isento</v>
          </cell>
          <cell r="H5" t="str">
            <v xml:space="preserve">Av. Nereu Ramos, 134 </v>
          </cell>
          <cell r="I5" t="str">
            <v>Centro</v>
          </cell>
          <cell r="J5" t="str">
            <v>Itapema</v>
          </cell>
          <cell r="K5" t="str">
            <v>SC</v>
          </cell>
          <cell r="L5" t="str">
            <v>88.220-000</v>
          </cell>
          <cell r="M5" t="str">
            <v>(47) 3268-8051</v>
          </cell>
          <cell r="N5" t="str">
            <v>cultura@itapema.sc.gov.br</v>
          </cell>
          <cell r="T5">
            <v>40632</v>
          </cell>
        </row>
        <row r="6">
          <cell r="A6">
            <v>5</v>
          </cell>
          <cell r="B6" t="str">
            <v>Prefeitura de Camboriú</v>
          </cell>
          <cell r="C6" t="str">
            <v>John Lenon Teodoro</v>
          </cell>
          <cell r="D6" t="str">
            <v>Secretário de Administração</v>
          </cell>
          <cell r="E6" t="str">
            <v>Prefeitura Municipal de Camboriú</v>
          </cell>
          <cell r="F6" t="str">
            <v>83.102.293/0001-45</v>
          </cell>
          <cell r="G6" t="str">
            <v>Isento</v>
          </cell>
          <cell r="H6" t="str">
            <v>Rua Getúlio Vargas, 77</v>
          </cell>
          <cell r="I6" t="str">
            <v>Centro</v>
          </cell>
          <cell r="J6" t="str">
            <v>Camboriú</v>
          </cell>
          <cell r="K6" t="str">
            <v>SC</v>
          </cell>
          <cell r="L6" t="str">
            <v>88.340-000</v>
          </cell>
          <cell r="M6" t="str">
            <v>(47) 3365.9500 - 8458.6162</v>
          </cell>
          <cell r="N6" t="str">
            <v>aclpb@hotmail.com</v>
          </cell>
          <cell r="O6" t="str">
            <v>Nicaela</v>
          </cell>
          <cell r="P6" t="str">
            <v>culturacamboriu@gmail.com compras.camboriu@bol.com.br</v>
          </cell>
          <cell r="Q6" t="str">
            <v>(47) 3365-9500</v>
          </cell>
          <cell r="R6" t="str">
            <v>Prefeitura</v>
          </cell>
          <cell r="T6">
            <v>40632</v>
          </cell>
        </row>
        <row r="7">
          <cell r="A7" t="str">
            <v>5.1</v>
          </cell>
          <cell r="B7" t="str">
            <v>Prefeitura de Camboriú</v>
          </cell>
          <cell r="C7" t="str">
            <v>Laura Helena Bertolazzi</v>
          </cell>
          <cell r="D7" t="str">
            <v>Assessora Dept. de Cultura</v>
          </cell>
          <cell r="E7" t="str">
            <v>Prefeitura Municipal de Camboriú</v>
          </cell>
          <cell r="F7" t="str">
            <v>83.102.293/0001-45</v>
          </cell>
          <cell r="G7" t="str">
            <v>Isento</v>
          </cell>
          <cell r="H7" t="str">
            <v>Rua Goiania, 104</v>
          </cell>
          <cell r="I7" t="str">
            <v>Centro</v>
          </cell>
          <cell r="J7" t="str">
            <v>Camboriú</v>
          </cell>
          <cell r="K7" t="str">
            <v>SC</v>
          </cell>
          <cell r="L7" t="str">
            <v>88.340-000</v>
          </cell>
          <cell r="M7" t="str">
            <v>(47) 3365.3796</v>
          </cell>
          <cell r="N7" t="str">
            <v>culturacamboriu@gmail.com</v>
          </cell>
          <cell r="R7" t="str">
            <v>Secr. Cultura</v>
          </cell>
          <cell r="T7">
            <v>40632</v>
          </cell>
        </row>
        <row r="8">
          <cell r="A8">
            <v>6</v>
          </cell>
          <cell r="B8" t="str">
            <v>Casa d´Agronômica</v>
          </cell>
          <cell r="C8" t="str">
            <v>Roberta Schmitt</v>
          </cell>
          <cell r="D8" t="str">
            <v>-</v>
          </cell>
          <cell r="E8" t="str">
            <v>Secretaria de Estado de Coordenação e Articulação</v>
          </cell>
          <cell r="F8" t="str">
            <v>82.951.229/0001-76</v>
          </cell>
          <cell r="G8" t="str">
            <v>Isento</v>
          </cell>
          <cell r="H8" t="str">
            <v>Rua Rui Barbosa, s/n, Casa D'Agronômica</v>
          </cell>
          <cell r="I8" t="str">
            <v>Agronômica</v>
          </cell>
          <cell r="J8" t="str">
            <v>Florianópolis</v>
          </cell>
          <cell r="K8" t="str">
            <v>SC</v>
          </cell>
          <cell r="L8" t="str">
            <v>88025-300</v>
          </cell>
          <cell r="M8" t="str">
            <v>(48) 3251-9500/8843-1908</v>
          </cell>
          <cell r="N8" t="str">
            <v>roberta.schmitt@gmail.com</v>
          </cell>
          <cell r="T8">
            <v>40632</v>
          </cell>
        </row>
        <row r="9">
          <cell r="A9">
            <v>7</v>
          </cell>
          <cell r="B9" t="str">
            <v>Secretaria de Estado da Administração</v>
          </cell>
          <cell r="C9" t="str">
            <v>Salete Santos</v>
          </cell>
          <cell r="D9" t="str">
            <v>-</v>
          </cell>
          <cell r="E9" t="str">
            <v>Secretaria de Estado da Administração - Administração Pública Geral</v>
          </cell>
          <cell r="F9" t="str">
            <v>82.951.351/0001-42</v>
          </cell>
          <cell r="G9" t="str">
            <v>Isento</v>
          </cell>
          <cell r="H9" t="str">
            <v xml:space="preserve">Rod. SC 401, Km5, 4600 Bloco 2 </v>
          </cell>
          <cell r="I9" t="str">
            <v>Saco Grande II</v>
          </cell>
          <cell r="J9" t="str">
            <v>Florianópolis</v>
          </cell>
          <cell r="K9" t="str">
            <v>SC</v>
          </cell>
          <cell r="L9" t="str">
            <v>88.032-000</v>
          </cell>
          <cell r="M9" t="str">
            <v>(48) 3221-8500</v>
          </cell>
          <cell r="N9" t="str">
            <v>roberta.schmitt@gmail.com</v>
          </cell>
          <cell r="T9">
            <v>40632</v>
          </cell>
        </row>
        <row r="10">
          <cell r="A10">
            <v>8</v>
          </cell>
          <cell r="B10" t="str">
            <v>Arranjo Decorações</v>
          </cell>
          <cell r="C10" t="str">
            <v>Jaqueline</v>
          </cell>
          <cell r="D10" t="str">
            <v>-</v>
          </cell>
          <cell r="E10" t="str">
            <v>Arranjo Decorações Ltda</v>
          </cell>
          <cell r="F10" t="str">
            <v>41.913.393/0001-01</v>
          </cell>
          <cell r="G10">
            <v>2238063270046</v>
          </cell>
          <cell r="H10" t="str">
            <v>Av. 21 de Abril, 1100</v>
          </cell>
          <cell r="I10" t="str">
            <v>Centro</v>
          </cell>
          <cell r="J10" t="str">
            <v>Divinópolis</v>
          </cell>
          <cell r="K10" t="str">
            <v>MG</v>
          </cell>
          <cell r="L10" t="str">
            <v>35.500-010</v>
          </cell>
          <cell r="M10" t="str">
            <v>(37) 3222-2372</v>
          </cell>
          <cell r="N10" t="str">
            <v>arranjo@bol.com.br</v>
          </cell>
          <cell r="T10">
            <v>40632</v>
          </cell>
        </row>
        <row r="11">
          <cell r="A11">
            <v>9</v>
          </cell>
          <cell r="B11" t="str">
            <v>Assoc. Com. e Ind. de Pindamonhangaba</v>
          </cell>
          <cell r="C11" t="str">
            <v>Vicente Hirata</v>
          </cell>
          <cell r="D11" t="str">
            <v>Gerente</v>
          </cell>
          <cell r="E11" t="str">
            <v>Associação Comercial e Industrial de Pindamonhangaba</v>
          </cell>
          <cell r="F11" t="str">
            <v>45.223.534/0001-15</v>
          </cell>
          <cell r="G11" t="str">
            <v>Isento</v>
          </cell>
          <cell r="H11" t="str">
            <v>Rua Dep. Claro cesar, 44</v>
          </cell>
          <cell r="I11" t="str">
            <v>Centro</v>
          </cell>
          <cell r="J11" t="str">
            <v>Pindamonhagaba</v>
          </cell>
          <cell r="K11" t="str">
            <v>SP</v>
          </cell>
          <cell r="L11" t="str">
            <v>12.415-190</v>
          </cell>
          <cell r="M11" t="str">
            <v>(12) 3644-7100</v>
          </cell>
          <cell r="N11" t="str">
            <v>gerencia@acipinda.com.br</v>
          </cell>
          <cell r="T11">
            <v>40632</v>
          </cell>
        </row>
        <row r="12">
          <cell r="A12">
            <v>10</v>
          </cell>
          <cell r="B12" t="str">
            <v>Assoc. Beneficente Cultural e Esportiva de José Boiteux</v>
          </cell>
          <cell r="C12" t="str">
            <v>Ana Lopes</v>
          </cell>
          <cell r="D12" t="str">
            <v>Primeira Dama</v>
          </cell>
          <cell r="E12" t="str">
            <v>Associação Beneficente Cultural e Esportiva de José Boiteux</v>
          </cell>
          <cell r="F12" t="str">
            <v>11.188.041/0001-70</v>
          </cell>
          <cell r="G12" t="str">
            <v>Isento</v>
          </cell>
          <cell r="H12" t="str">
            <v>Rua 13 de Maio, S/N</v>
          </cell>
          <cell r="I12" t="str">
            <v>Centro</v>
          </cell>
          <cell r="J12" t="str">
            <v>José Boiteux</v>
          </cell>
          <cell r="K12" t="str">
            <v>SC</v>
          </cell>
          <cell r="L12" t="str">
            <v>89.145-000</v>
          </cell>
          <cell r="M12" t="str">
            <v>(47) 3352-7215/8437-9105</v>
          </cell>
          <cell r="N12" t="str">
            <v>pmjb.saude@terra.com.br</v>
          </cell>
          <cell r="T12">
            <v>40632</v>
          </cell>
        </row>
        <row r="13">
          <cell r="A13">
            <v>11</v>
          </cell>
          <cell r="B13" t="str">
            <v>Ilumitech</v>
          </cell>
          <cell r="C13" t="str">
            <v>Marcio Landim</v>
          </cell>
          <cell r="D13" t="str">
            <v xml:space="preserve">Lighting Designer </v>
          </cell>
          <cell r="E13" t="str">
            <v>Ilumitech Construtora Ltda</v>
          </cell>
          <cell r="F13" t="str">
            <v>04.375.003/0001-60</v>
          </cell>
          <cell r="G13" t="str">
            <v>55.084.189-EP</v>
          </cell>
          <cell r="H13" t="str">
            <v>Rua Nigéria, 264, Lot. Granjas Rurais Pres. Vargas</v>
          </cell>
          <cell r="I13" t="str">
            <v>Pirajá</v>
          </cell>
          <cell r="J13" t="str">
            <v>Salvador</v>
          </cell>
          <cell r="K13" t="str">
            <v>BA</v>
          </cell>
          <cell r="L13" t="str">
            <v>40.230-090</v>
          </cell>
          <cell r="M13" t="str">
            <v>(71) 3239-3828/3015-4747/9974-4595</v>
          </cell>
          <cell r="N13" t="str">
            <v>marciolandim@uol.com.br</v>
          </cell>
          <cell r="T13">
            <v>40632</v>
          </cell>
        </row>
        <row r="14">
          <cell r="A14">
            <v>12</v>
          </cell>
          <cell r="B14" t="str">
            <v>Assoc. Com. e Emp. de Porto Feliz</v>
          </cell>
          <cell r="C14" t="str">
            <v>Eduardo Santinon</v>
          </cell>
          <cell r="D14" t="str">
            <v>Gerente</v>
          </cell>
          <cell r="E14" t="str">
            <v>Associação Comercial e Empresarial de Porto Feliz</v>
          </cell>
          <cell r="F14" t="str">
            <v>55.142.970/0001-13</v>
          </cell>
          <cell r="G14" t="str">
            <v>Isento</v>
          </cell>
          <cell r="H14" t="str">
            <v>Rua Arcílio Borges, 162</v>
          </cell>
          <cell r="I14" t="str">
            <v>Centro</v>
          </cell>
          <cell r="J14" t="str">
            <v>Porto Feliz</v>
          </cell>
          <cell r="K14" t="str">
            <v>SP</v>
          </cell>
          <cell r="L14" t="str">
            <v>18.540-000</v>
          </cell>
          <cell r="M14" t="str">
            <v>(15) 3262-1515</v>
          </cell>
          <cell r="N14" t="str">
            <v>esantinon@esantinon.com.br</v>
          </cell>
          <cell r="T14">
            <v>40632</v>
          </cell>
        </row>
        <row r="15">
          <cell r="A15">
            <v>13</v>
          </cell>
          <cell r="B15" t="str">
            <v>Arttotal Decorações</v>
          </cell>
          <cell r="C15" t="str">
            <v>Alexandre Arantes</v>
          </cell>
          <cell r="D15" t="str">
            <v>Proprietário</v>
          </cell>
          <cell r="E15" t="str">
            <v>Arttotal Comércio e Locação Ltda</v>
          </cell>
          <cell r="F15" t="str">
            <v>01.517.743/0001-04</v>
          </cell>
          <cell r="G15">
            <v>115304590113</v>
          </cell>
          <cell r="H15" t="str">
            <v>Av. Barro Branco, 335</v>
          </cell>
          <cell r="I15" t="str">
            <v>Jabaquara</v>
          </cell>
          <cell r="J15" t="str">
            <v>São Paulo</v>
          </cell>
          <cell r="K15" t="str">
            <v>SP</v>
          </cell>
          <cell r="L15" t="str">
            <v>04.324-090</v>
          </cell>
          <cell r="M15" t="str">
            <v>(11) 5594-6677</v>
          </cell>
          <cell r="N15" t="str">
            <v>alexandre@arttotal.com.br</v>
          </cell>
          <cell r="T15">
            <v>40632</v>
          </cell>
        </row>
        <row r="16">
          <cell r="A16">
            <v>14</v>
          </cell>
          <cell r="B16" t="str">
            <v>CDL de Mafra e Rio Negro</v>
          </cell>
          <cell r="C16" t="str">
            <v>Vilmar Jaroszevski</v>
          </cell>
          <cell r="D16" t="str">
            <v>Diretor Comercial</v>
          </cell>
          <cell r="E16" t="str">
            <v>CDL de Mafra e Rio Negro</v>
          </cell>
          <cell r="F16" t="str">
            <v>83.492.645/0001-16</v>
          </cell>
          <cell r="G16" t="str">
            <v>Isento</v>
          </cell>
          <cell r="H16" t="str">
            <v>Rua Felipe Schimidt, 266, 2º andar</v>
          </cell>
          <cell r="I16" t="str">
            <v>Centro</v>
          </cell>
          <cell r="J16" t="str">
            <v>Mafra</v>
          </cell>
          <cell r="K16" t="str">
            <v>SC</v>
          </cell>
          <cell r="L16" t="str">
            <v>89.300-000</v>
          </cell>
          <cell r="M16" t="str">
            <v>(47) 3642-0722</v>
          </cell>
          <cell r="N16" t="str">
            <v>comercial@mafra.rionegro.cdl-sc.org.br</v>
          </cell>
          <cell r="T16">
            <v>40632</v>
          </cell>
        </row>
        <row r="17">
          <cell r="A17">
            <v>15</v>
          </cell>
          <cell r="B17" t="str">
            <v>Drogavida Comercial de Drogas Ltda</v>
          </cell>
          <cell r="C17" t="str">
            <v>NW3 Comunicação</v>
          </cell>
          <cell r="D17" t="str">
            <v>Agencia de Publicidade</v>
          </cell>
          <cell r="E17" t="str">
            <v>Drogavida Comercial de Drogas Ltda</v>
          </cell>
          <cell r="F17" t="str">
            <v>55.992.358/0001-30</v>
          </cell>
          <cell r="G17">
            <v>582019327117</v>
          </cell>
          <cell r="H17" t="str">
            <v>Rua Visconde de Inhauma, 1006, Sl. J</v>
          </cell>
          <cell r="I17" t="str">
            <v>Centro</v>
          </cell>
          <cell r="J17" t="str">
            <v>Ribeirão Preto</v>
          </cell>
          <cell r="K17" t="str">
            <v>SP</v>
          </cell>
          <cell r="L17" t="str">
            <v>14.010-100</v>
          </cell>
          <cell r="M17" t="str">
            <v>(16) 2111-6699</v>
          </cell>
          <cell r="N17" t="str">
            <v>financeiro@nw3.com.br</v>
          </cell>
          <cell r="T17">
            <v>40632</v>
          </cell>
        </row>
        <row r="18">
          <cell r="A18">
            <v>16</v>
          </cell>
          <cell r="B18" t="str">
            <v>CDL de Muriaé</v>
          </cell>
          <cell r="C18" t="str">
            <v>Tânia</v>
          </cell>
          <cell r="E18" t="str">
            <v>CDL de Muriaé</v>
          </cell>
          <cell r="F18" t="str">
            <v>20.302.311/0001-12</v>
          </cell>
          <cell r="G18" t="str">
            <v>Isento</v>
          </cell>
          <cell r="H18" t="str">
            <v>Praça João Pinheiro, 15, Sl.302</v>
          </cell>
          <cell r="I18" t="str">
            <v>Centro</v>
          </cell>
          <cell r="J18" t="str">
            <v>Muriaé</v>
          </cell>
          <cell r="K18" t="str">
            <v>MG</v>
          </cell>
          <cell r="L18" t="str">
            <v>36.880-000</v>
          </cell>
          <cell r="M18" t="str">
            <v>(32) 3729-9009/8817-0939</v>
          </cell>
          <cell r="N18" t="str">
            <v>contato@cdlmuriae.com.br</v>
          </cell>
          <cell r="T18">
            <v>40632</v>
          </cell>
        </row>
        <row r="19">
          <cell r="A19">
            <v>17</v>
          </cell>
          <cell r="B19" t="str">
            <v>Artchic</v>
          </cell>
          <cell r="C19" t="str">
            <v>Wagner Luiz Ferrarin</v>
          </cell>
          <cell r="D19" t="str">
            <v>Proprietário</v>
          </cell>
          <cell r="E19" t="str">
            <v>Wagner Luiz Ferrarin - ME</v>
          </cell>
          <cell r="F19" t="str">
            <v>05.341.774/0001-08</v>
          </cell>
          <cell r="G19" t="str">
            <v>90.268.072-10</v>
          </cell>
          <cell r="H19" t="str">
            <v>Av. Paraná, 5312</v>
          </cell>
          <cell r="I19" t="str">
            <v>Centro</v>
          </cell>
          <cell r="J19" t="str">
            <v>Umuarama</v>
          </cell>
          <cell r="K19" t="str">
            <v>PR</v>
          </cell>
          <cell r="L19" t="str">
            <v>87.502-000</v>
          </cell>
          <cell r="M19" t="str">
            <v>(44) 3622-8541</v>
          </cell>
          <cell r="N19" t="str">
            <v>artchic@uol.com.br</v>
          </cell>
          <cell r="T19">
            <v>40632</v>
          </cell>
        </row>
        <row r="20">
          <cell r="A20">
            <v>18</v>
          </cell>
          <cell r="B20" t="str">
            <v>Olinda Seguros</v>
          </cell>
          <cell r="C20" t="str">
            <v>Cêlia Cândido</v>
          </cell>
          <cell r="E20" t="str">
            <v>Grand' Olinda Corretora de Seguros Ltda</v>
          </cell>
          <cell r="F20" t="str">
            <v>06.224.457/0001-66</v>
          </cell>
          <cell r="G20" t="str">
            <v>Isento</v>
          </cell>
          <cell r="H20" t="str">
            <v>Av. Santos Dumont, 972</v>
          </cell>
          <cell r="I20" t="str">
            <v>Encruzilhada</v>
          </cell>
          <cell r="J20" t="str">
            <v>Recife</v>
          </cell>
          <cell r="K20" t="str">
            <v>PE</v>
          </cell>
          <cell r="L20" t="str">
            <v>52.041-060</v>
          </cell>
          <cell r="M20" t="str">
            <v>(81)2101-7000</v>
          </cell>
          <cell r="N20" t="str">
            <v>celia@olindaseguros.com.br</v>
          </cell>
          <cell r="T20">
            <v>40632</v>
          </cell>
        </row>
        <row r="21">
          <cell r="A21">
            <v>19</v>
          </cell>
          <cell r="B21" t="str">
            <v>A Jóia</v>
          </cell>
          <cell r="C21" t="str">
            <v>Mara</v>
          </cell>
          <cell r="D21" t="str">
            <v>Marketing</v>
          </cell>
          <cell r="E21" t="str">
            <v>Pignatari Jóias Ltda</v>
          </cell>
          <cell r="F21" t="str">
            <v>52.927.910/0002-07</v>
          </cell>
          <cell r="G21">
            <v>718039670112</v>
          </cell>
          <cell r="H21" t="str">
            <v>Rua Amazonas, 3466</v>
          </cell>
          <cell r="I21" t="str">
            <v>Patrimonio Velho</v>
          </cell>
          <cell r="J21" t="str">
            <v>Votuporanga</v>
          </cell>
          <cell r="K21" t="str">
            <v>SP</v>
          </cell>
          <cell r="L21" t="str">
            <v>15.500-004</v>
          </cell>
          <cell r="M21" t="str">
            <v>(17) 3422-4525</v>
          </cell>
          <cell r="N21" t="str">
            <v>ajoia@ajoia.com.br</v>
          </cell>
          <cell r="T21">
            <v>40632</v>
          </cell>
        </row>
        <row r="22">
          <cell r="A22">
            <v>20</v>
          </cell>
          <cell r="B22" t="str">
            <v xml:space="preserve">Polo Empreendimento Imobiliário </v>
          </cell>
          <cell r="E22" t="str">
            <v>Polo Empreendimento Imobiliário Ltda</v>
          </cell>
          <cell r="F22" t="str">
            <v>02.475.598/0001-09</v>
          </cell>
          <cell r="G22" t="str">
            <v>Isento</v>
          </cell>
          <cell r="H22" t="str">
            <v>Av. T4, 130, Setor Bueno</v>
          </cell>
          <cell r="I22" t="str">
            <v>Setor Bueno</v>
          </cell>
          <cell r="J22" t="str">
            <v>Goiânia</v>
          </cell>
          <cell r="K22" t="str">
            <v>GO</v>
          </cell>
          <cell r="L22" t="str">
            <v>74.230-030</v>
          </cell>
          <cell r="M22" t="str">
            <v>(62) 3278-1100/9972-8411</v>
          </cell>
          <cell r="N22" t="str">
            <v>genesi@polomoveis.com.br</v>
          </cell>
          <cell r="R22" t="str">
            <v>cindy@poloimoveis.com.br;</v>
          </cell>
          <cell r="T22">
            <v>40632</v>
          </cell>
        </row>
        <row r="23">
          <cell r="A23">
            <v>21</v>
          </cell>
          <cell r="B23" t="str">
            <v>Mil Lâmpadas</v>
          </cell>
          <cell r="C23" t="str">
            <v>Paulo</v>
          </cell>
          <cell r="E23" t="str">
            <v>NFS Comércio Ltda ME</v>
          </cell>
          <cell r="F23" t="str">
            <v>05.101.179/0001-97</v>
          </cell>
          <cell r="G23" t="str">
            <v>082.158.74-6</v>
          </cell>
          <cell r="H23" t="str">
            <v>Av. Saturnino de Brito, 1415</v>
          </cell>
          <cell r="I23" t="str">
            <v>Praia do Canto</v>
          </cell>
          <cell r="J23" t="str">
            <v>Vitória</v>
          </cell>
          <cell r="K23" t="str">
            <v>ES</v>
          </cell>
          <cell r="L23">
            <v>29055620</v>
          </cell>
          <cell r="M23" t="str">
            <v>(27) 3225-2450/9231-5823</v>
          </cell>
          <cell r="N23" t="str">
            <v>mil_lampadas@yahoo.com.br</v>
          </cell>
          <cell r="T23">
            <v>40632</v>
          </cell>
        </row>
        <row r="24">
          <cell r="A24">
            <v>22</v>
          </cell>
          <cell r="B24" t="str">
            <v>Mega Watts</v>
          </cell>
          <cell r="C24" t="str">
            <v>Suzana</v>
          </cell>
          <cell r="E24" t="str">
            <v>Mega Watts Ltda</v>
          </cell>
          <cell r="F24" t="str">
            <v>04.933.986/0001-03</v>
          </cell>
          <cell r="G24" t="str">
            <v>Isento</v>
          </cell>
          <cell r="H24" t="str">
            <v>Rua Chile, S/N, Qd 6, Lt 14 e 15</v>
          </cell>
          <cell r="I24" t="str">
            <v>Jd. América</v>
          </cell>
          <cell r="J24" t="str">
            <v>Itaguai</v>
          </cell>
          <cell r="K24" t="str">
            <v>RJ</v>
          </cell>
          <cell r="L24" t="str">
            <v>23.810-070</v>
          </cell>
          <cell r="M24" t="str">
            <v>(21) 3781-2892</v>
          </cell>
          <cell r="N24" t="str">
            <v>megawatts_rj@yahoo.com.br</v>
          </cell>
          <cell r="T24">
            <v>40632</v>
          </cell>
        </row>
        <row r="25">
          <cell r="A25">
            <v>23</v>
          </cell>
          <cell r="B25" t="str">
            <v>Park Shopping Barigui</v>
          </cell>
          <cell r="C25" t="str">
            <v>Natal Adriano O. Coutinho</v>
          </cell>
          <cell r="D25" t="str">
            <v>Coordenador de Eventos e Promoções</v>
          </cell>
          <cell r="E25" t="str">
            <v>Associação dos Lojistas do Parkshoppingbarigui</v>
          </cell>
          <cell r="F25" t="str">
            <v>05.923.869/0001-21</v>
          </cell>
          <cell r="G25" t="str">
            <v>Isento</v>
          </cell>
          <cell r="H25" t="str">
            <v>Rua Prof. Pedro Parigot de Souza, 600</v>
          </cell>
          <cell r="I25" t="str">
            <v>Mossungue</v>
          </cell>
          <cell r="J25" t="str">
            <v>Curitiba</v>
          </cell>
          <cell r="K25" t="str">
            <v>PR</v>
          </cell>
          <cell r="L25" t="str">
            <v>81.200-100</v>
          </cell>
          <cell r="M25" t="str">
            <v>(41) 33176643</v>
          </cell>
          <cell r="N25" t="str">
            <v>ncoutinho@parkshoppingbarigui.com.br</v>
          </cell>
          <cell r="T25">
            <v>40632</v>
          </cell>
        </row>
        <row r="26">
          <cell r="A26">
            <v>24</v>
          </cell>
          <cell r="B26" t="str">
            <v>Prefeitura de Itapoá</v>
          </cell>
          <cell r="C26" t="str">
            <v>Carlito Custódio</v>
          </cell>
          <cell r="D26" t="str">
            <v>Secretário de Administração e Finanças</v>
          </cell>
          <cell r="E26" t="str">
            <v>Prefeitura Municipal de Itapoá</v>
          </cell>
          <cell r="F26" t="str">
            <v>81.140.303/0001-01</v>
          </cell>
          <cell r="G26" t="str">
            <v>Isento</v>
          </cell>
          <cell r="H26" t="str">
            <v>Av. 1590, 430</v>
          </cell>
          <cell r="I26" t="str">
            <v>Centro</v>
          </cell>
          <cell r="J26" t="str">
            <v>Itapoá</v>
          </cell>
          <cell r="K26" t="str">
            <v>SC</v>
          </cell>
          <cell r="L26" t="str">
            <v>89.249-000</v>
          </cell>
          <cell r="M26" t="str">
            <v>(47) 3443-8858 / 3443-8810</v>
          </cell>
          <cell r="N26" t="str">
            <v>carlito@itapoa.sc.gov.br</v>
          </cell>
          <cell r="T26">
            <v>40632</v>
          </cell>
        </row>
        <row r="27">
          <cell r="A27">
            <v>25</v>
          </cell>
          <cell r="B27" t="str">
            <v>Prefeitura de Pirassununga</v>
          </cell>
          <cell r="C27" t="str">
            <v>Naja</v>
          </cell>
          <cell r="D27" t="str">
            <v>Gabinete do Prefeito</v>
          </cell>
          <cell r="E27" t="str">
            <v>Prefeitura Municipal de Pirassununga</v>
          </cell>
          <cell r="F27" t="str">
            <v>45.731.650/0001-45</v>
          </cell>
          <cell r="G27" t="str">
            <v>Isento</v>
          </cell>
          <cell r="H27" t="str">
            <v>Rua Galício Del Nero, 51</v>
          </cell>
          <cell r="I27" t="str">
            <v>Centro</v>
          </cell>
          <cell r="J27" t="str">
            <v>Pirassununga</v>
          </cell>
          <cell r="K27" t="str">
            <v>SP</v>
          </cell>
          <cell r="L27" t="str">
            <v>13.630-000</v>
          </cell>
          <cell r="M27" t="str">
            <v>(19) 3565-8068/3565-8000</v>
          </cell>
          <cell r="N27" t="str">
            <v>prefeito@pirassununga.sp.gov.br</v>
          </cell>
          <cell r="R27" t="str">
            <v>Prefeitura</v>
          </cell>
          <cell r="T27">
            <v>40632</v>
          </cell>
        </row>
        <row r="28">
          <cell r="A28" t="str">
            <v>25.1</v>
          </cell>
          <cell r="B28" t="str">
            <v>Prefeitura de Pirassununga</v>
          </cell>
          <cell r="C28" t="str">
            <v>Roberto Donizeti Bragagnollo</v>
          </cell>
          <cell r="D28" t="str">
            <v>Secretário de Cultura e Turismo</v>
          </cell>
          <cell r="E28" t="str">
            <v>Prefeitura Municipal de Pirassununga</v>
          </cell>
          <cell r="F28" t="str">
            <v>45.731.650/0001-45</v>
          </cell>
          <cell r="G28" t="str">
            <v>Isento</v>
          </cell>
          <cell r="H28" t="str">
            <v>Avenida Juca Costa, s/n</v>
          </cell>
          <cell r="I28" t="str">
            <v>Centro</v>
          </cell>
          <cell r="J28" t="str">
            <v>Pirassununga</v>
          </cell>
          <cell r="K28" t="str">
            <v>SP</v>
          </cell>
          <cell r="L28" t="str">
            <v>13.630-000</v>
          </cell>
          <cell r="M28" t="str">
            <v>(19) 3562-1207</v>
          </cell>
          <cell r="N28" t="str">
            <v>cultura-turismo@hotmail.com</v>
          </cell>
          <cell r="R28" t="str">
            <v>Secr. Cultura</v>
          </cell>
          <cell r="T28">
            <v>40632</v>
          </cell>
        </row>
        <row r="29">
          <cell r="A29">
            <v>26</v>
          </cell>
          <cell r="B29" t="str">
            <v>Prefeitura de Matinhos</v>
          </cell>
          <cell r="C29" t="str">
            <v>Dejair Alves Camargo</v>
          </cell>
          <cell r="D29" t="str">
            <v>Controlador Geral</v>
          </cell>
          <cell r="E29" t="str">
            <v>Prefeitura Municipal de Matinhos</v>
          </cell>
          <cell r="F29" t="str">
            <v>76.017.466/0001-61</v>
          </cell>
          <cell r="G29" t="str">
            <v>Isento</v>
          </cell>
          <cell r="H29" t="str">
            <v>Rua pastor Elias Abrahão, 22</v>
          </cell>
          <cell r="I29" t="str">
            <v>Centro</v>
          </cell>
          <cell r="J29" t="str">
            <v>Matinhos</v>
          </cell>
          <cell r="K29" t="str">
            <v>PR</v>
          </cell>
          <cell r="L29" t="str">
            <v>83.260-000</v>
          </cell>
          <cell r="M29" t="str">
            <v>(41) 3971-6018 / 9946-2164</v>
          </cell>
          <cell r="N29" t="str">
            <v>dejaircamargo@hotmail.com</v>
          </cell>
          <cell r="O29" t="str">
            <v>Dejair Alves Camargo</v>
          </cell>
          <cell r="P29" t="str">
            <v>dejaircamargo@hotmail.com</v>
          </cell>
          <cell r="Q29" t="str">
            <v>(41) 3971-6018 / 9946-2164</v>
          </cell>
          <cell r="R29" t="str">
            <v>Compras</v>
          </cell>
          <cell r="T29">
            <v>40632</v>
          </cell>
        </row>
        <row r="30">
          <cell r="A30">
            <v>27</v>
          </cell>
          <cell r="B30" t="str">
            <v>Prefeitura de Santo Antonio da Platina</v>
          </cell>
          <cell r="C30" t="str">
            <v>Rosmari de Fátima Palavro</v>
          </cell>
          <cell r="D30" t="str">
            <v>Departamento de Turismo</v>
          </cell>
          <cell r="E30" t="str">
            <v>Prefeitura Municipal de Santo Antonio da Platina</v>
          </cell>
          <cell r="F30" t="str">
            <v>76.968.627/0001-00</v>
          </cell>
          <cell r="G30" t="str">
            <v>Isento</v>
          </cell>
          <cell r="H30" t="str">
            <v>Praça Nossa Senhora Aparecida, S/N</v>
          </cell>
          <cell r="I30" t="str">
            <v>Centro</v>
          </cell>
          <cell r="J30" t="str">
            <v>Santo Antonio da Platina</v>
          </cell>
          <cell r="K30" t="str">
            <v>PR</v>
          </cell>
          <cell r="L30" t="str">
            <v>86.430-000</v>
          </cell>
          <cell r="M30" t="str">
            <v>(43) 3534-3369/ 9959-1188</v>
          </cell>
          <cell r="N30" t="str">
            <v>turismo@santoantoniodaplatina.pr.gov.br</v>
          </cell>
          <cell r="R30" t="str">
            <v>Prefeitura</v>
          </cell>
          <cell r="T30">
            <v>40632</v>
          </cell>
        </row>
        <row r="31">
          <cell r="A31" t="str">
            <v>27.1</v>
          </cell>
          <cell r="B31" t="str">
            <v>Prefeitura de Santo Antonio da Platina</v>
          </cell>
          <cell r="C31" t="str">
            <v>Rosmari de Fátima Palavro</v>
          </cell>
          <cell r="D31" t="str">
            <v>Departamento de Turismo</v>
          </cell>
          <cell r="E31" t="str">
            <v>Prefeitura Municipal de Santo Antonio da Platina</v>
          </cell>
          <cell r="F31" t="str">
            <v>76.968.627/0001-00</v>
          </cell>
          <cell r="G31" t="str">
            <v>Isento</v>
          </cell>
          <cell r="H31" t="str">
            <v>Av. Cel Oliveira Motta, 1110</v>
          </cell>
          <cell r="I31" t="str">
            <v>Centro</v>
          </cell>
          <cell r="J31" t="str">
            <v>Santo Antonio da Platina</v>
          </cell>
          <cell r="K31" t="str">
            <v>PR</v>
          </cell>
          <cell r="L31" t="str">
            <v>86.430-000</v>
          </cell>
          <cell r="M31" t="str">
            <v>(43) 3534-3369/ 9959-1188</v>
          </cell>
          <cell r="N31" t="str">
            <v>turismo@santoantoniodaplatina.pr.gov.br</v>
          </cell>
          <cell r="R31" t="str">
            <v>Turismo</v>
          </cell>
          <cell r="T31">
            <v>40632</v>
          </cell>
        </row>
        <row r="32">
          <cell r="A32">
            <v>28</v>
          </cell>
          <cell r="B32" t="str">
            <v>Oficina do Papai Noel</v>
          </cell>
          <cell r="C32" t="str">
            <v>Wlamir e Mari</v>
          </cell>
          <cell r="D32" t="str">
            <v>Proprietários</v>
          </cell>
          <cell r="E32" t="str">
            <v>Spiel Eventos e Produções Ltda - ME</v>
          </cell>
          <cell r="F32" t="str">
            <v>08.170.492/0001-75</v>
          </cell>
          <cell r="G32">
            <v>149335425119</v>
          </cell>
          <cell r="H32" t="str">
            <v xml:space="preserve">Rua Dueto de Amor, 15 </v>
          </cell>
          <cell r="I32" t="str">
            <v>Vila das Belezas</v>
          </cell>
          <cell r="J32" t="str">
            <v>São Paulo</v>
          </cell>
          <cell r="K32" t="str">
            <v>SP</v>
          </cell>
          <cell r="L32" t="str">
            <v>05.777-200</v>
          </cell>
          <cell r="M32" t="str">
            <v>(11)5512-9639</v>
          </cell>
          <cell r="N32" t="str">
            <v>contatooficinanoel@terra.com.br</v>
          </cell>
          <cell r="T32">
            <v>40632</v>
          </cell>
        </row>
        <row r="33">
          <cell r="A33">
            <v>29</v>
          </cell>
          <cell r="B33" t="str">
            <v>Progettare</v>
          </cell>
          <cell r="C33" t="str">
            <v>Jaime Nogueira Eleutério</v>
          </cell>
          <cell r="D33" t="str">
            <v>Diretor de Operações</v>
          </cell>
          <cell r="E33" t="str">
            <v>Progettare Engenharia de Projetos e Construções Ltda</v>
          </cell>
          <cell r="F33" t="str">
            <v>05.959.584/0001-40</v>
          </cell>
          <cell r="G33" t="str">
            <v>062265224.00-12</v>
          </cell>
          <cell r="H33" t="str">
            <v>Rua Campos Elíseos, 403</v>
          </cell>
          <cell r="I33" t="str">
            <v>Barroca</v>
          </cell>
          <cell r="J33" t="str">
            <v>Belo Horizonte</v>
          </cell>
          <cell r="K33" t="str">
            <v>MG</v>
          </cell>
          <cell r="L33" t="str">
            <v>30.430-510</v>
          </cell>
          <cell r="M33" t="str">
            <v>(31) 3373-8444/8525-0906</v>
          </cell>
          <cell r="N33" t="str">
            <v>jaime@progettare.com</v>
          </cell>
          <cell r="T33">
            <v>40632</v>
          </cell>
        </row>
        <row r="34">
          <cell r="A34">
            <v>30</v>
          </cell>
          <cell r="B34" t="str">
            <v>Carlina Promoções e Eventos</v>
          </cell>
          <cell r="C34" t="str">
            <v>Nazaré de Oliveira</v>
          </cell>
          <cell r="D34" t="str">
            <v>Gerente de Produção</v>
          </cell>
          <cell r="E34" t="str">
            <v>Carlina Promoções e Publicidade Ltda</v>
          </cell>
          <cell r="F34" t="str">
            <v>26.556.175/0001-73</v>
          </cell>
          <cell r="G34" t="str">
            <v>Isento</v>
          </cell>
          <cell r="H34" t="str">
            <v>Rua Miranda Reis, 634</v>
          </cell>
          <cell r="I34" t="str">
            <v>Poção</v>
          </cell>
          <cell r="J34" t="str">
            <v xml:space="preserve">Cuiabá </v>
          </cell>
          <cell r="K34" t="str">
            <v>MT</v>
          </cell>
          <cell r="L34" t="str">
            <v>78.015-640</v>
          </cell>
          <cell r="M34" t="str">
            <v>(65)3322-6803/3322-6011/8111-4183/8115-3434</v>
          </cell>
          <cell r="N34" t="str">
            <v>carlinapromocoes@terra.com.br</v>
          </cell>
          <cell r="T34">
            <v>40632</v>
          </cell>
        </row>
        <row r="35">
          <cell r="A35" t="str">
            <v>30.1</v>
          </cell>
          <cell r="B35" t="str">
            <v>Carlina Promoções e Eventos</v>
          </cell>
          <cell r="C35" t="str">
            <v>Carlina Jacob</v>
          </cell>
          <cell r="E35" t="str">
            <v>Carlina Promoções e Publicidade Ltda</v>
          </cell>
          <cell r="F35" t="str">
            <v>26.556.175/0001-73</v>
          </cell>
          <cell r="G35" t="str">
            <v>Isento</v>
          </cell>
          <cell r="H35" t="str">
            <v>Rua Miranda Reis, 634</v>
          </cell>
          <cell r="I35" t="str">
            <v>Poção</v>
          </cell>
          <cell r="J35" t="str">
            <v xml:space="preserve">Cuiabá </v>
          </cell>
          <cell r="K35" t="str">
            <v>MT</v>
          </cell>
          <cell r="L35" t="str">
            <v>78.015-640</v>
          </cell>
          <cell r="M35" t="str">
            <v>(65)3322-6803/3322-6011/8111-4183/8115-3434</v>
          </cell>
          <cell r="N35" t="str">
            <v>carlina_loirao@hotmail.com</v>
          </cell>
          <cell r="T35">
            <v>40632</v>
          </cell>
        </row>
        <row r="36">
          <cell r="A36">
            <v>31</v>
          </cell>
          <cell r="B36" t="str">
            <v>Lia Maria Aguiar</v>
          </cell>
          <cell r="C36" t="str">
            <v>Lia Maria Aguiar</v>
          </cell>
          <cell r="E36" t="str">
            <v>Lia Maria Aguiar</v>
          </cell>
          <cell r="F36" t="str">
            <v>003.692.768-68</v>
          </cell>
          <cell r="G36" t="str">
            <v>1.840.726-2</v>
          </cell>
          <cell r="H36" t="str">
            <v>Av. Dr. Victor Godinho, 455</v>
          </cell>
          <cell r="I36" t="str">
            <v>Vila Capivari</v>
          </cell>
          <cell r="J36" t="str">
            <v>Campos do Jordão</v>
          </cell>
          <cell r="K36" t="str">
            <v>SP</v>
          </cell>
          <cell r="L36" t="str">
            <v>12.460-000</v>
          </cell>
          <cell r="M36" t="str">
            <v>(12)3663-4293/3663-4658/8148-5200</v>
          </cell>
          <cell r="N36" t="str">
            <v>contato@fundacaoliamariaguiar.org</v>
          </cell>
          <cell r="T36">
            <v>40632</v>
          </cell>
        </row>
        <row r="37">
          <cell r="A37">
            <v>32</v>
          </cell>
          <cell r="B37" t="str">
            <v>Prefeitura de São José dos Campos</v>
          </cell>
          <cell r="C37" t="str">
            <v>Maria Emília Cardoso</v>
          </cell>
          <cell r="D37" t="str">
            <v>Assessora de Eventos Oficiais e Turismo</v>
          </cell>
          <cell r="E37" t="str">
            <v>Prefeitura Municipal de São josé dos Campos</v>
          </cell>
          <cell r="F37" t="str">
            <v>46.643.466/0001-06</v>
          </cell>
          <cell r="G37" t="str">
            <v>Isento</v>
          </cell>
          <cell r="H37" t="str">
            <v>Rua José de Alencar, 123</v>
          </cell>
          <cell r="I37" t="str">
            <v>Vila santa Luzia</v>
          </cell>
          <cell r="J37" t="str">
            <v>São josé dos Campos</v>
          </cell>
          <cell r="K37" t="str">
            <v>SP</v>
          </cell>
          <cell r="L37" t="str">
            <v>12.209-530</v>
          </cell>
          <cell r="M37" t="str">
            <v>(12) 39478352</v>
          </cell>
          <cell r="T37">
            <v>40632</v>
          </cell>
        </row>
        <row r="38">
          <cell r="A38">
            <v>33</v>
          </cell>
          <cell r="B38" t="str">
            <v>Costão do Santinho</v>
          </cell>
          <cell r="C38" t="str">
            <v>Iolanda Marcondes</v>
          </cell>
          <cell r="D38" t="str">
            <v>Proprietária</v>
          </cell>
          <cell r="E38" t="str">
            <v>Costão do Santinho Turismo e Lazer Ltda</v>
          </cell>
          <cell r="F38" t="str">
            <v>04.908.757/0001-39</v>
          </cell>
          <cell r="G38">
            <v>254894135</v>
          </cell>
          <cell r="H38" t="str">
            <v>Est. Vereador Onildo Lemos, 2505</v>
          </cell>
          <cell r="I38" t="str">
            <v>Praia do Santinho</v>
          </cell>
          <cell r="J38" t="str">
            <v>Florianópolis</v>
          </cell>
          <cell r="K38" t="str">
            <v>SC</v>
          </cell>
          <cell r="L38" t="str">
            <v>88.058-700</v>
          </cell>
          <cell r="M38" t="str">
            <v>(48) 3261-1888</v>
          </cell>
          <cell r="N38" t="str">
            <v>iolanda@costao.com.br</v>
          </cell>
          <cell r="O38" t="str">
            <v>Flávio santos</v>
          </cell>
          <cell r="P38" t="str">
            <v>flavio@costao.com.br</v>
          </cell>
          <cell r="Q38" t="str">
            <v>(48) 3261-1763</v>
          </cell>
          <cell r="T38">
            <v>40632</v>
          </cell>
        </row>
        <row r="39">
          <cell r="A39">
            <v>34</v>
          </cell>
          <cell r="B39" t="str">
            <v>IPREVILLE</v>
          </cell>
          <cell r="C39" t="str">
            <v>Geovana de Carvalho da Silva</v>
          </cell>
          <cell r="D39" t="str">
            <v>Coordenadoria Administrativa</v>
          </cell>
          <cell r="E39" t="str">
            <v xml:space="preserve">Inst. de Previd. Social dos Serv. Públicos do Munic. de Joinville </v>
          </cell>
          <cell r="F39" t="str">
            <v>01.280.363/0001-90</v>
          </cell>
          <cell r="G39" t="str">
            <v>Isento</v>
          </cell>
          <cell r="H39" t="str">
            <v>Praça Nereu Ramos, 372</v>
          </cell>
          <cell r="I39" t="str">
            <v>Centro</v>
          </cell>
          <cell r="J39" t="str">
            <v>Joinville</v>
          </cell>
          <cell r="K39" t="str">
            <v>SC</v>
          </cell>
          <cell r="L39" t="str">
            <v>89.201-170</v>
          </cell>
          <cell r="M39" t="str">
            <v>(47) 3423-1900</v>
          </cell>
          <cell r="N39" t="str">
            <v>ipreville@ipreville.sc.gov.br</v>
          </cell>
          <cell r="T39">
            <v>40632</v>
          </cell>
        </row>
        <row r="40">
          <cell r="A40">
            <v>35</v>
          </cell>
          <cell r="B40" t="str">
            <v>Simões &amp; Duarte</v>
          </cell>
          <cell r="C40" t="str">
            <v>Sonia M. Moura Ramalheiro</v>
          </cell>
          <cell r="D40" t="str">
            <v>Diretora Financeira</v>
          </cell>
          <cell r="E40" t="str">
            <v>Simões &amp; Duarte Ltda</v>
          </cell>
          <cell r="F40" t="str">
            <v>63.863.476/0001-76</v>
          </cell>
          <cell r="G40" t="str">
            <v>15.162.719-3</v>
          </cell>
          <cell r="H40" t="str">
            <v>Tv. Turiano Meira, 2565</v>
          </cell>
          <cell r="I40" t="str">
            <v>Diamantino</v>
          </cell>
          <cell r="J40" t="str">
            <v>Santarém</v>
          </cell>
          <cell r="K40" t="str">
            <v>PA</v>
          </cell>
          <cell r="L40" t="str">
            <v>68.020-590</v>
          </cell>
          <cell r="M40" t="str">
            <v>(93) 3524-1537/3524-3011/9122-3108</v>
          </cell>
          <cell r="N40" t="str">
            <v>sonia@supercentercr.com.br</v>
          </cell>
          <cell r="T40">
            <v>40632</v>
          </cell>
        </row>
        <row r="41">
          <cell r="A41">
            <v>36</v>
          </cell>
          <cell r="B41" t="str">
            <v>Lumiarts</v>
          </cell>
          <cell r="C41" t="str">
            <v>Ambrosio</v>
          </cell>
          <cell r="D41" t="str">
            <v>Proprietário</v>
          </cell>
          <cell r="E41" t="str">
            <v>Ângela Moline Colnago - ME Lumiarts</v>
          </cell>
          <cell r="F41" t="str">
            <v>10.931.383/0001-75</v>
          </cell>
          <cell r="G41">
            <v>562315506110</v>
          </cell>
          <cell r="H41" t="str">
            <v>Rua Donato Armelin, 294</v>
          </cell>
          <cell r="I41" t="str">
            <v>Vila Euclides</v>
          </cell>
          <cell r="J41" t="str">
            <v>Presidente Prudente</v>
          </cell>
          <cell r="K41" t="str">
            <v>SP</v>
          </cell>
          <cell r="L41" t="str">
            <v>19013-810</v>
          </cell>
          <cell r="M41" t="str">
            <v>(18) 8113-2379</v>
          </cell>
          <cell r="N41" t="str">
            <v>ambrosiosaturno@terra.com.br</v>
          </cell>
          <cell r="T41">
            <v>40632</v>
          </cell>
        </row>
        <row r="42">
          <cell r="A42">
            <v>37</v>
          </cell>
          <cell r="B42" t="str">
            <v>Aldeia do Papai Noel</v>
          </cell>
          <cell r="C42" t="str">
            <v>Janilce Almeida</v>
          </cell>
          <cell r="D42" t="str">
            <v>Diretora</v>
          </cell>
          <cell r="E42" t="str">
            <v>Bom Park Divesões Ltda</v>
          </cell>
          <cell r="F42" t="str">
            <v>01.000.394/0001-40</v>
          </cell>
          <cell r="G42">
            <v>560050860</v>
          </cell>
          <cell r="H42" t="str">
            <v>Rua Bela Vista 353</v>
          </cell>
          <cell r="I42" t="str">
            <v>Centro</v>
          </cell>
          <cell r="J42" t="str">
            <v>Gramado</v>
          </cell>
          <cell r="K42" t="str">
            <v>RS</v>
          </cell>
          <cell r="L42" t="str">
            <v>95.670-000</v>
          </cell>
          <cell r="M42" t="str">
            <v>(54) 3286-7332/9129-3431/9129-3433</v>
          </cell>
          <cell r="N42" t="str">
            <v>janilce@ufrgs.br</v>
          </cell>
          <cell r="T42">
            <v>40632</v>
          </cell>
        </row>
        <row r="43">
          <cell r="A43">
            <v>38</v>
          </cell>
          <cell r="B43" t="str">
            <v>Shopping Mueller Joinville</v>
          </cell>
          <cell r="C43" t="str">
            <v>Maria Helena da Silva</v>
          </cell>
          <cell r="D43" t="str">
            <v>Assistente de Marketing</v>
          </cell>
          <cell r="E43" t="str">
            <v>Assoc. dos Lojistas do Mueller Shopping Center de joinville</v>
          </cell>
          <cell r="F43" t="str">
            <v>00.490.772/0001-59</v>
          </cell>
          <cell r="G43" t="str">
            <v>Isento</v>
          </cell>
          <cell r="H43" t="str">
            <v>Rua Visconde de Taunay, 235</v>
          </cell>
          <cell r="I43" t="str">
            <v>Centro</v>
          </cell>
          <cell r="J43" t="str">
            <v>Joinville</v>
          </cell>
          <cell r="K43" t="str">
            <v>SC</v>
          </cell>
          <cell r="L43" t="str">
            <v>89.200-000</v>
          </cell>
          <cell r="M43" t="str">
            <v>(47) 3451-8286</v>
          </cell>
          <cell r="N43" t="str">
            <v>marketing@muellerjoinville.com.br</v>
          </cell>
          <cell r="T43">
            <v>40632</v>
          </cell>
        </row>
        <row r="44">
          <cell r="A44">
            <v>39</v>
          </cell>
          <cell r="B44" t="str">
            <v>CDL de Imbituba</v>
          </cell>
          <cell r="C44" t="str">
            <v>Paulo Sergio Martins</v>
          </cell>
          <cell r="D44" t="str">
            <v>Secretário Executivo</v>
          </cell>
          <cell r="E44" t="str">
            <v>CDL de Imbituba</v>
          </cell>
          <cell r="F44" t="str">
            <v>83.816.439-0001-14</v>
          </cell>
          <cell r="G44" t="str">
            <v>Isento</v>
          </cell>
          <cell r="H44" t="str">
            <v>Rua Nereu Ramos, 815, Sl 6, 2º andar</v>
          </cell>
          <cell r="I44" t="str">
            <v>Centro</v>
          </cell>
          <cell r="J44" t="str">
            <v>Imbituba</v>
          </cell>
          <cell r="K44" t="str">
            <v>SC</v>
          </cell>
          <cell r="L44" t="str">
            <v>88.780-000</v>
          </cell>
          <cell r="M44" t="str">
            <v>(48) 3255-0756 / 9985-0572</v>
          </cell>
          <cell r="N44" t="str">
            <v>executivo@imbituba.cdl-sc.org.br</v>
          </cell>
          <cell r="O44" t="str">
            <v>Sérgio</v>
          </cell>
          <cell r="P44" t="str">
            <v>executivo@imbituba.cdl-sc.org.br</v>
          </cell>
          <cell r="Q44" t="str">
            <v>(48) 3255-0756 / 9985-0572</v>
          </cell>
          <cell r="T44">
            <v>40632</v>
          </cell>
        </row>
        <row r="45">
          <cell r="A45">
            <v>40</v>
          </cell>
          <cell r="B45" t="str">
            <v>Lalu Label</v>
          </cell>
          <cell r="C45" t="str">
            <v>Andrelise Cunha</v>
          </cell>
          <cell r="E45" t="str">
            <v>Laura Luiz Comercio de Confecções Ltda</v>
          </cell>
          <cell r="F45" t="str">
            <v>10.500.644/0001-00</v>
          </cell>
          <cell r="G45">
            <v>255744161</v>
          </cell>
          <cell r="H45" t="str">
            <v>Rua Max Colin, 704</v>
          </cell>
          <cell r="I45" t="str">
            <v>América</v>
          </cell>
          <cell r="J45" t="str">
            <v>Joinville</v>
          </cell>
          <cell r="K45" t="str">
            <v>SC</v>
          </cell>
          <cell r="L45" t="str">
            <v>89.204-040</v>
          </cell>
          <cell r="M45" t="str">
            <v>(47) 9947-5050</v>
          </cell>
          <cell r="N45" t="str">
            <v>andrelisecunha@gmail.com</v>
          </cell>
          <cell r="T45">
            <v>40632</v>
          </cell>
        </row>
        <row r="46">
          <cell r="A46">
            <v>41</v>
          </cell>
          <cell r="B46" t="str">
            <v>Condomínio Stop Shop</v>
          </cell>
          <cell r="C46" t="str">
            <v>Rose</v>
          </cell>
          <cell r="E46" t="str">
            <v>Condomínio Stop Shop</v>
          </cell>
          <cell r="F46" t="str">
            <v>02.129.852/0001-09</v>
          </cell>
          <cell r="G46" t="str">
            <v>Isento</v>
          </cell>
          <cell r="H46" t="str">
            <v>Rodovia Antônio Heil, 635, Km 23</v>
          </cell>
          <cell r="I46" t="str">
            <v>Santa terezinha</v>
          </cell>
          <cell r="J46" t="str">
            <v>Brusque</v>
          </cell>
          <cell r="K46" t="str">
            <v>SC</v>
          </cell>
          <cell r="L46" t="str">
            <v>88.352-502</v>
          </cell>
          <cell r="M46" t="str">
            <v>(47) 3255-7000</v>
          </cell>
          <cell r="N46" t="str">
            <v>rose@stopshop.com.br</v>
          </cell>
          <cell r="T46">
            <v>40632</v>
          </cell>
        </row>
        <row r="47">
          <cell r="A47">
            <v>42</v>
          </cell>
          <cell r="B47" t="str">
            <v>Shopping Center Itaguaçú</v>
          </cell>
          <cell r="C47" t="str">
            <v>Milena Luisa</v>
          </cell>
          <cell r="D47" t="str">
            <v>Gerente de Marketing</v>
          </cell>
          <cell r="E47" t="str">
            <v>Assoc. dos Lojistas do Shopping Center Itaguaçú</v>
          </cell>
          <cell r="F47" t="str">
            <v>76.276.575/0001-01</v>
          </cell>
          <cell r="G47" t="str">
            <v>Isento</v>
          </cell>
          <cell r="H47" t="str">
            <v>Rua Gerôncio Thives, 1079</v>
          </cell>
          <cell r="I47" t="str">
            <v>Barreiros</v>
          </cell>
          <cell r="J47" t="str">
            <v xml:space="preserve">São José  </v>
          </cell>
          <cell r="K47" t="str">
            <v>SC</v>
          </cell>
          <cell r="L47" t="str">
            <v>88.117-900</v>
          </cell>
          <cell r="M47" t="str">
            <v>(48) 40013134</v>
          </cell>
          <cell r="N47" t="str">
            <v>mkt@shoppingitaguacu.com.br</v>
          </cell>
          <cell r="T47">
            <v>40632</v>
          </cell>
        </row>
        <row r="48">
          <cell r="A48">
            <v>43</v>
          </cell>
          <cell r="B48" t="str">
            <v>CDL de Jaraguá do Sul</v>
          </cell>
          <cell r="C48" t="str">
            <v>Juvanir Franzen Novaski Pedrotti</v>
          </cell>
          <cell r="D48" t="str">
            <v xml:space="preserve">Executiva </v>
          </cell>
          <cell r="E48" t="str">
            <v>CDL de Jaraguá do Sul</v>
          </cell>
          <cell r="F48" t="str">
            <v>82.739.061/0001-30</v>
          </cell>
          <cell r="G48" t="str">
            <v>Isento</v>
          </cell>
          <cell r="H48" t="str">
            <v>Rua Octaviano Lombardi, 100</v>
          </cell>
          <cell r="I48" t="str">
            <v>Czerniewcz</v>
          </cell>
          <cell r="J48" t="str">
            <v>Jaraguá do Sul</v>
          </cell>
          <cell r="K48" t="str">
            <v>SC</v>
          </cell>
          <cell r="L48" t="str">
            <v>89.255-055</v>
          </cell>
          <cell r="M48" t="str">
            <v>(47) 3275-7070/3275-7075</v>
          </cell>
          <cell r="N48" t="str">
            <v>executivo@jaraguadosul.cdl-sc.org.br</v>
          </cell>
          <cell r="O48" t="str">
            <v>Juvanir Franzen Novaski Pedrotti</v>
          </cell>
          <cell r="P48" t="str">
            <v>executivo@jaraguadosul.cdl-sc.org.br</v>
          </cell>
          <cell r="Q48" t="str">
            <v>(47) 3275-7070/3275-7075</v>
          </cell>
          <cell r="T48">
            <v>40632</v>
          </cell>
        </row>
        <row r="49">
          <cell r="A49">
            <v>44</v>
          </cell>
          <cell r="B49" t="str">
            <v>GS Materiais</v>
          </cell>
          <cell r="C49" t="str">
            <v>Gilberto Catusso</v>
          </cell>
          <cell r="D49" t="str">
            <v>Gerente</v>
          </cell>
          <cell r="E49" t="str">
            <v>Gilberto Catusso e Cia Ltda</v>
          </cell>
          <cell r="F49" t="str">
            <v>01.227.738/0001-59</v>
          </cell>
          <cell r="G49" t="str">
            <v>90105280-86</v>
          </cell>
          <cell r="H49" t="str">
            <v>Rua Caramuru, 66</v>
          </cell>
          <cell r="I49" t="str">
            <v>Centro</v>
          </cell>
          <cell r="J49" t="str">
            <v>Pato Branco</v>
          </cell>
          <cell r="K49" t="str">
            <v>PR</v>
          </cell>
          <cell r="L49" t="str">
            <v>85.501-060</v>
          </cell>
          <cell r="M49" t="str">
            <v>(46) 3225-3327</v>
          </cell>
          <cell r="N49" t="str">
            <v>gsmateriais@gmail.com</v>
          </cell>
          <cell r="O49" t="str">
            <v>Gilberto</v>
          </cell>
          <cell r="P49" t="str">
            <v>gsmateriais@gmail.com</v>
          </cell>
          <cell r="Q49" t="str">
            <v>(46) 3225-3327</v>
          </cell>
          <cell r="T49">
            <v>40632</v>
          </cell>
        </row>
        <row r="50">
          <cell r="A50">
            <v>45</v>
          </cell>
          <cell r="B50" t="str">
            <v>Beiramar Shopping</v>
          </cell>
          <cell r="C50" t="str">
            <v>Silvana</v>
          </cell>
          <cell r="D50" t="str">
            <v>Marketing</v>
          </cell>
          <cell r="E50" t="str">
            <v>Condomínio Beiramar Shopping Center</v>
          </cell>
          <cell r="F50" t="str">
            <v>73.370.991/0001-78</v>
          </cell>
          <cell r="G50" t="str">
            <v>Isento</v>
          </cell>
          <cell r="H50" t="str">
            <v>Rua Bocaiúva, 2468</v>
          </cell>
          <cell r="I50" t="str">
            <v>Centro</v>
          </cell>
          <cell r="J50" t="str">
            <v>Florianópolis</v>
          </cell>
          <cell r="K50" t="str">
            <v>SC</v>
          </cell>
          <cell r="L50" t="str">
            <v>88.015-902</v>
          </cell>
          <cell r="M50" t="str">
            <v>(48) 3212-4671</v>
          </cell>
          <cell r="N50" t="str">
            <v>marketing@beiramar.com.br / silvana@beiramar.com.br'</v>
          </cell>
          <cell r="O50" t="str">
            <v>Silvana</v>
          </cell>
          <cell r="P50" t="str">
            <v>marketing@beiramar.com.br / silvana@beiramar.com.br'</v>
          </cell>
          <cell r="Q50" t="str">
            <v>(48) 3212-4671</v>
          </cell>
          <cell r="T50">
            <v>40632</v>
          </cell>
        </row>
        <row r="51">
          <cell r="A51">
            <v>47</v>
          </cell>
          <cell r="B51" t="str">
            <v>Datasul</v>
          </cell>
          <cell r="C51" t="str">
            <v>Carlos</v>
          </cell>
          <cell r="E51" t="str">
            <v>M. Abuhab Participações S/A</v>
          </cell>
          <cell r="F51" t="str">
            <v>03.204.024/0001-50</v>
          </cell>
          <cell r="G51" t="str">
            <v>Isento</v>
          </cell>
          <cell r="H51" t="str">
            <v>Av. santos Dumont, 935, Complemento 1</v>
          </cell>
          <cell r="I51" t="str">
            <v>Santo antonio</v>
          </cell>
          <cell r="J51" t="str">
            <v>Joinville</v>
          </cell>
          <cell r="K51" t="str">
            <v>SC</v>
          </cell>
          <cell r="L51" t="str">
            <v>89.218-105</v>
          </cell>
          <cell r="M51" t="str">
            <v>(47) 3802-9105/3802-9106</v>
          </cell>
          <cell r="N51" t="str">
            <v>carlos.brittes@datasul.com.br</v>
          </cell>
          <cell r="T51">
            <v>40632</v>
          </cell>
        </row>
        <row r="52">
          <cell r="A52">
            <v>48</v>
          </cell>
          <cell r="B52" t="str">
            <v>Perini Business Park</v>
          </cell>
          <cell r="C52" t="str">
            <v>Wagner Dallago Cardoso</v>
          </cell>
          <cell r="D52" t="str">
            <v>Administração</v>
          </cell>
          <cell r="E52" t="str">
            <v>Condomínio Perini Business Park</v>
          </cell>
          <cell r="F52" t="str">
            <v>05.600.443/0001-37</v>
          </cell>
          <cell r="G52" t="str">
            <v>Isento</v>
          </cell>
          <cell r="H52" t="str">
            <v>Rua Dona francisca, 8300</v>
          </cell>
          <cell r="I52" t="str">
            <v>Dist. Industrial</v>
          </cell>
          <cell r="J52" t="str">
            <v>Joinville</v>
          </cell>
          <cell r="K52" t="str">
            <v>SC</v>
          </cell>
          <cell r="L52" t="str">
            <v>89.239-270</v>
          </cell>
          <cell r="M52" t="str">
            <v>(47) 8849-7510</v>
          </cell>
          <cell r="N52" t="str">
            <v>wagner@perinibusinesspark.com.br</v>
          </cell>
          <cell r="O52" t="str">
            <v>Patricia Cozer</v>
          </cell>
          <cell r="P52" t="str">
            <v>administracao@perinibusinesspark.com.br</v>
          </cell>
          <cell r="Q52" t="str">
            <v xml:space="preserve"> (47) 3028-8606 | 8827-9532</v>
          </cell>
          <cell r="T52">
            <v>40632</v>
          </cell>
        </row>
        <row r="53">
          <cell r="A53">
            <v>49</v>
          </cell>
          <cell r="B53" t="str">
            <v>Shopping Triches</v>
          </cell>
          <cell r="C53" t="str">
            <v>Alfonso Petry</v>
          </cell>
          <cell r="D53" t="str">
            <v>Gerente Administrativo</v>
          </cell>
          <cell r="E53" t="str">
            <v>Centro Comercial Triches</v>
          </cell>
          <cell r="F53" t="str">
            <v>03.905.381/0001-46</v>
          </cell>
          <cell r="G53" t="str">
            <v>Isento</v>
          </cell>
          <cell r="H53" t="str">
            <v>Rua Sinimbu, 2070</v>
          </cell>
          <cell r="I53" t="str">
            <v>Centro</v>
          </cell>
          <cell r="J53" t="str">
            <v>Caxias do Sul</v>
          </cell>
          <cell r="K53" t="str">
            <v>RS</v>
          </cell>
          <cell r="L53" t="str">
            <v>95.020-000</v>
          </cell>
          <cell r="M53" t="str">
            <v>(54) 3223-1314</v>
          </cell>
          <cell r="N53" t="str">
            <v>Alfonso.striches@terra.com.br</v>
          </cell>
          <cell r="T53">
            <v>40632</v>
          </cell>
        </row>
        <row r="54">
          <cell r="A54">
            <v>50</v>
          </cell>
          <cell r="B54" t="str">
            <v>Casa Futuro Decorações</v>
          </cell>
          <cell r="C54" t="str">
            <v>Cláudia Travesso</v>
          </cell>
          <cell r="E54" t="str">
            <v>Casa Futuro Decorações Ltda</v>
          </cell>
          <cell r="F54" t="str">
            <v>65.304.750/0001-00</v>
          </cell>
          <cell r="G54" t="str">
            <v>062749304-0078</v>
          </cell>
          <cell r="H54" t="str">
            <v>Av. Contorno, 7439</v>
          </cell>
          <cell r="I54" t="str">
            <v>Santo Antonio</v>
          </cell>
          <cell r="J54" t="str">
            <v>Belo Horizonte</v>
          </cell>
          <cell r="K54" t="str">
            <v>MG</v>
          </cell>
          <cell r="L54" t="str">
            <v>30.110-047</v>
          </cell>
          <cell r="M54" t="str">
            <v>(31) 3309-5255</v>
          </cell>
          <cell r="N54" t="str">
            <v>claudia@casafuturo.com.br</v>
          </cell>
          <cell r="T54">
            <v>40632</v>
          </cell>
        </row>
        <row r="55">
          <cell r="A55">
            <v>51</v>
          </cell>
          <cell r="B55" t="str">
            <v xml:space="preserve">Hacasa </v>
          </cell>
          <cell r="C55" t="str">
            <v>Andréia Simas de Rosa</v>
          </cell>
          <cell r="D55" t="str">
            <v>Marketing</v>
          </cell>
          <cell r="E55" t="str">
            <v>Hacasa Adm. e Empreendimentos Imobiliários S/A</v>
          </cell>
          <cell r="F55" t="str">
            <v>83.796.284/0001-00</v>
          </cell>
          <cell r="G55">
            <v>252287967</v>
          </cell>
          <cell r="H55" t="str">
            <v>Rua Afonso Pena, 233</v>
          </cell>
          <cell r="I55" t="str">
            <v>Bucareim</v>
          </cell>
          <cell r="J55" t="str">
            <v>Joinville</v>
          </cell>
          <cell r="K55" t="str">
            <v>SC</v>
          </cell>
          <cell r="L55" t="str">
            <v>89.202-420</v>
          </cell>
          <cell r="M55" t="str">
            <v>(47) 3145-1917</v>
          </cell>
          <cell r="N55" t="str">
            <v>andreia.simas@hacasa.com.br</v>
          </cell>
          <cell r="T55">
            <v>40632</v>
          </cell>
        </row>
        <row r="56">
          <cell r="A56">
            <v>52</v>
          </cell>
          <cell r="B56" t="str">
            <v>Totvs</v>
          </cell>
          <cell r="C56" t="str">
            <v>Karine Hostim</v>
          </cell>
          <cell r="E56" t="str">
            <v>Totvs S/A</v>
          </cell>
          <cell r="F56" t="str">
            <v>53.113.791/0017-90</v>
          </cell>
          <cell r="G56">
            <v>255721161</v>
          </cell>
          <cell r="H56" t="str">
            <v>Av. Santos Dumont, 831 - 1º andar</v>
          </cell>
          <cell r="I56" t="str">
            <v>Santo Antonio</v>
          </cell>
          <cell r="J56" t="str">
            <v>Joinville</v>
          </cell>
          <cell r="K56" t="str">
            <v>SC</v>
          </cell>
          <cell r="L56" t="str">
            <v>89.222-900</v>
          </cell>
          <cell r="M56" t="str">
            <v>(47) 2101-7070</v>
          </cell>
          <cell r="N56" t="str">
            <v>karine.hostim@totvs.com.br</v>
          </cell>
          <cell r="T56">
            <v>40632</v>
          </cell>
        </row>
        <row r="57">
          <cell r="A57">
            <v>53</v>
          </cell>
          <cell r="B57" t="str">
            <v>Assoc. Com. e Ind. de Cascavel</v>
          </cell>
          <cell r="C57" t="str">
            <v>Marta Weiber Fernandes</v>
          </cell>
          <cell r="D57" t="str">
            <v>Analista Administrativo</v>
          </cell>
          <cell r="E57" t="str">
            <v>Associação Comercial e Industrial de Cascavel</v>
          </cell>
          <cell r="F57" t="str">
            <v>76.097.989/0001-65</v>
          </cell>
          <cell r="G57" t="str">
            <v>Isento</v>
          </cell>
          <cell r="H57" t="str">
            <v>Av. Toledo, 247</v>
          </cell>
          <cell r="I57" t="str">
            <v>Centro</v>
          </cell>
          <cell r="J57" t="str">
            <v>Cascavel</v>
          </cell>
          <cell r="K57" t="str">
            <v>PR</v>
          </cell>
          <cell r="L57" t="str">
            <v>85.810-230</v>
          </cell>
          <cell r="M57" t="str">
            <v>(45) 3321-1434</v>
          </cell>
          <cell r="N57" t="str">
            <v>financeiro02@acicvel.com.br</v>
          </cell>
          <cell r="O57" t="str">
            <v>Marta Weiber Fernandes</v>
          </cell>
          <cell r="P57" t="str">
            <v>financeiro02@acicvel.com.br</v>
          </cell>
          <cell r="Q57" t="str">
            <v>(45) 3321-1434</v>
          </cell>
          <cell r="T57">
            <v>40632</v>
          </cell>
        </row>
        <row r="58">
          <cell r="A58">
            <v>54</v>
          </cell>
          <cell r="B58" t="str">
            <v>Prefeitura de Massaranduba</v>
          </cell>
          <cell r="C58" t="str">
            <v>Soraia Daiane Kraisch</v>
          </cell>
          <cell r="D58" t="str">
            <v>Assessora de Gabinete</v>
          </cell>
          <cell r="E58" t="str">
            <v>Prefeitura Municipal de Massaranduba</v>
          </cell>
          <cell r="F58" t="str">
            <v>83.102.483/0001-62</v>
          </cell>
          <cell r="G58" t="str">
            <v>Isento</v>
          </cell>
          <cell r="H58" t="str">
            <v xml:space="preserve">Rua 11 de Novembro, 2765 </v>
          </cell>
          <cell r="I58" t="str">
            <v>Centro</v>
          </cell>
          <cell r="J58" t="str">
            <v>Massaranduba</v>
          </cell>
          <cell r="K58" t="str">
            <v>SC</v>
          </cell>
          <cell r="L58" t="str">
            <v>89.108-970</v>
          </cell>
          <cell r="M58" t="str">
            <v>(47) 3379-4600</v>
          </cell>
          <cell r="N58" t="str">
            <v>soraia@massaranduba.sc.gov.br</v>
          </cell>
          <cell r="T58">
            <v>40632</v>
          </cell>
        </row>
        <row r="59">
          <cell r="A59">
            <v>55</v>
          </cell>
          <cell r="B59" t="str">
            <v>CDL de Blumenau</v>
          </cell>
          <cell r="C59" t="str">
            <v>Paulo Cesar Lopes</v>
          </cell>
          <cell r="D59" t="str">
            <v>Presidente</v>
          </cell>
          <cell r="E59" t="str">
            <v>CDL de Blumenau</v>
          </cell>
          <cell r="F59" t="str">
            <v>82.659.715/0001-15</v>
          </cell>
          <cell r="G59" t="str">
            <v>Isento</v>
          </cell>
          <cell r="H59" t="str">
            <v>Alameda Rio Branco, 165</v>
          </cell>
          <cell r="I59" t="str">
            <v>Centro</v>
          </cell>
          <cell r="J59" t="str">
            <v>Blumenau</v>
          </cell>
          <cell r="K59" t="str">
            <v>SC</v>
          </cell>
          <cell r="L59" t="str">
            <v>89.010-300</v>
          </cell>
          <cell r="M59" t="str">
            <v>(47) 3221-5735</v>
          </cell>
          <cell r="N59" t="str">
            <v xml:space="preserve"> executivo@blumenau.cdl-sc.org.br</v>
          </cell>
          <cell r="T59">
            <v>40632</v>
          </cell>
        </row>
        <row r="60">
          <cell r="A60">
            <v>56</v>
          </cell>
          <cell r="B60" t="str">
            <v>CDL de Laguna</v>
          </cell>
          <cell r="C60" t="str">
            <v>Charlene Cardoso</v>
          </cell>
          <cell r="E60" t="str">
            <v>CDL de laguna</v>
          </cell>
          <cell r="F60" t="str">
            <v>05.958.206/0001-42</v>
          </cell>
          <cell r="G60" t="str">
            <v>Isento</v>
          </cell>
          <cell r="H60" t="str">
            <v>Rua Laurindo Horn, 72 , Sl 01</v>
          </cell>
          <cell r="I60" t="str">
            <v>Centro</v>
          </cell>
          <cell r="J60" t="str">
            <v>Laguna</v>
          </cell>
          <cell r="K60" t="str">
            <v>SC</v>
          </cell>
          <cell r="L60" t="str">
            <v>88.790-000</v>
          </cell>
          <cell r="M60" t="str">
            <v>(48) 3644-0405</v>
          </cell>
          <cell r="N60" t="str">
            <v>laguna.acil@gmail.com</v>
          </cell>
          <cell r="T60">
            <v>40632</v>
          </cell>
        </row>
        <row r="61">
          <cell r="A61">
            <v>57</v>
          </cell>
          <cell r="B61" t="str">
            <v>Assoc. Com. de Mogi das Cruzes</v>
          </cell>
          <cell r="C61" t="str">
            <v>Josy Spada</v>
          </cell>
          <cell r="E61" t="str">
            <v>Associação Comercial de Mogi das Cruzes</v>
          </cell>
          <cell r="F61" t="str">
            <v>52.579.810/0001-48</v>
          </cell>
          <cell r="G61" t="str">
            <v>Isento</v>
          </cell>
          <cell r="H61" t="str">
            <v>Rua Barão de Jaceguai, 674</v>
          </cell>
          <cell r="I61" t="str">
            <v>Centro</v>
          </cell>
          <cell r="J61" t="str">
            <v xml:space="preserve">Mogi das Cruzes </v>
          </cell>
          <cell r="K61" t="str">
            <v>SP</v>
          </cell>
          <cell r="L61" t="str">
            <v>08.710-904</v>
          </cell>
          <cell r="M61" t="str">
            <v>(11)4728-4302</v>
          </cell>
          <cell r="N61" t="str">
            <v>acmc@acmc.com.br</v>
          </cell>
          <cell r="O61" t="str">
            <v>Andreia</v>
          </cell>
          <cell r="P61" t="str">
            <v>financeiro@acmc.com.br</v>
          </cell>
          <cell r="Q61" t="str">
            <v>(11)4728-4302</v>
          </cell>
          <cell r="T61">
            <v>40632</v>
          </cell>
        </row>
        <row r="62">
          <cell r="A62">
            <v>58</v>
          </cell>
          <cell r="B62" t="str">
            <v>Prefeitura de Tucunduva</v>
          </cell>
          <cell r="C62" t="str">
            <v>Elisandra Demboski</v>
          </cell>
          <cell r="E62" t="str">
            <v>Prefeitura Municipal de Tucunduva</v>
          </cell>
          <cell r="F62" t="str">
            <v>87.612.792/0001-33</v>
          </cell>
          <cell r="G62" t="str">
            <v>Isento</v>
          </cell>
          <cell r="H62" t="str">
            <v>Rua Santa Rosa, 520</v>
          </cell>
          <cell r="I62" t="str">
            <v>Centro</v>
          </cell>
          <cell r="J62" t="str">
            <v>Tucunduva</v>
          </cell>
          <cell r="K62" t="str">
            <v>RS</v>
          </cell>
          <cell r="L62" t="str">
            <v>98.930-000</v>
          </cell>
          <cell r="M62" t="str">
            <v>(55)3542-1022</v>
          </cell>
          <cell r="N62" t="str">
            <v>elisandrademboski@yahoo.com.br</v>
          </cell>
          <cell r="T62">
            <v>40632</v>
          </cell>
        </row>
        <row r="63">
          <cell r="A63">
            <v>59</v>
          </cell>
          <cell r="B63" t="str">
            <v>Junny Confecções</v>
          </cell>
          <cell r="C63" t="str">
            <v>Maria Celoni Rossete Martini</v>
          </cell>
          <cell r="E63" t="str">
            <v>Comercio de Confecções Martini Ltda</v>
          </cell>
          <cell r="F63" t="str">
            <v>02.917.264/0001-30</v>
          </cell>
          <cell r="G63">
            <v>253850940</v>
          </cell>
          <cell r="H63" t="str">
            <v>Rua Saul Brandalise, 295</v>
          </cell>
          <cell r="I63" t="str">
            <v>Centro</v>
          </cell>
          <cell r="J63" t="str">
            <v>Videira</v>
          </cell>
          <cell r="K63" t="str">
            <v>SC</v>
          </cell>
          <cell r="L63" t="str">
            <v>89.560-000</v>
          </cell>
          <cell r="M63" t="str">
            <v>(49)3566-0891</v>
          </cell>
          <cell r="N63" t="str">
            <v>junny@junny.com.br</v>
          </cell>
          <cell r="O63" t="str">
            <v>Pamela</v>
          </cell>
          <cell r="P63" t="str">
            <v>junny@junny.com.br</v>
          </cell>
          <cell r="Q63" t="str">
            <v>(49)3566-0891</v>
          </cell>
          <cell r="T63">
            <v>40632</v>
          </cell>
        </row>
        <row r="64">
          <cell r="A64">
            <v>60</v>
          </cell>
          <cell r="B64" t="str">
            <v>Palacio dos Enfeites</v>
          </cell>
          <cell r="C64" t="str">
            <v>Lorivaldo</v>
          </cell>
          <cell r="E64" t="str">
            <v>Melo &amp; Sierra Ltda</v>
          </cell>
          <cell r="F64" t="str">
            <v>03.607.204/0001-83</v>
          </cell>
          <cell r="G64">
            <v>115575273112</v>
          </cell>
          <cell r="H64" t="str">
            <v>Alameda dos Jurupis, 1491/1499</v>
          </cell>
          <cell r="I64" t="str">
            <v>Indianápolis</v>
          </cell>
          <cell r="J64" t="str">
            <v>São Paulo</v>
          </cell>
          <cell r="K64" t="str">
            <v>SP</v>
          </cell>
          <cell r="L64" t="str">
            <v>04.088-005</v>
          </cell>
          <cell r="M64" t="str">
            <v>(11) 5095-7500</v>
          </cell>
          <cell r="N64" t="str">
            <v>festas@palaciodosenfeites.com.br</v>
          </cell>
          <cell r="O64" t="str">
            <v>Lorivaldo / Luciana</v>
          </cell>
          <cell r="P64" t="str">
            <v>festas@palaciodosenfeites.com.br</v>
          </cell>
          <cell r="Q64" t="str">
            <v>(11) 5095-7500</v>
          </cell>
          <cell r="T64">
            <v>40632</v>
          </cell>
        </row>
        <row r="65">
          <cell r="A65">
            <v>61</v>
          </cell>
          <cell r="B65" t="str">
            <v>Prefeitura de Ressaquinha</v>
          </cell>
          <cell r="C65" t="str">
            <v>Gabinete do Prefeito</v>
          </cell>
          <cell r="E65" t="str">
            <v>Prefeitura Municipal de Ressaquinha</v>
          </cell>
          <cell r="F65" t="str">
            <v>18.094.847/0001-48</v>
          </cell>
          <cell r="G65" t="str">
            <v>Isento</v>
          </cell>
          <cell r="H65" t="str">
            <v>Praça da Estação, S/N</v>
          </cell>
          <cell r="I65" t="str">
            <v>Centro</v>
          </cell>
          <cell r="J65" t="str">
            <v>Ressaquinha</v>
          </cell>
          <cell r="K65" t="str">
            <v>MG</v>
          </cell>
          <cell r="L65" t="str">
            <v>36.270-000</v>
          </cell>
          <cell r="M65" t="str">
            <v>(32) 3341-1259</v>
          </cell>
          <cell r="N65" t="str">
            <v>contato@ressaquinha.mg.gov.br</v>
          </cell>
          <cell r="T65">
            <v>40632</v>
          </cell>
        </row>
        <row r="66">
          <cell r="A66">
            <v>62</v>
          </cell>
          <cell r="B66" t="str">
            <v>Prefeitura de Bandeirantes</v>
          </cell>
          <cell r="C66" t="str">
            <v>Dept. de Compras</v>
          </cell>
          <cell r="E66" t="str">
            <v>Prefeitura Municipal de Bandeirantes</v>
          </cell>
          <cell r="F66" t="str">
            <v>76.235.753.0001-48</v>
          </cell>
          <cell r="G66" t="str">
            <v>Isento</v>
          </cell>
          <cell r="H66" t="str">
            <v>Rua Frei Rafael Proner, 1457</v>
          </cell>
          <cell r="I66" t="str">
            <v>Centro</v>
          </cell>
          <cell r="J66" t="str">
            <v>Bandeirantes</v>
          </cell>
          <cell r="K66" t="str">
            <v>PR</v>
          </cell>
          <cell r="L66" t="str">
            <v>86.360-000</v>
          </cell>
          <cell r="M66" t="str">
            <v>(43) 3542-4525/8819-8250</v>
          </cell>
          <cell r="N66" t="str">
            <v>comprasbandeirantes@yahoo.com.br</v>
          </cell>
          <cell r="T66">
            <v>40632</v>
          </cell>
        </row>
        <row r="67">
          <cell r="A67">
            <v>63</v>
          </cell>
          <cell r="B67" t="str">
            <v>Prefeitura de Francisco Beltrão</v>
          </cell>
          <cell r="C67" t="str">
            <v>Tânia Maria Penso Ghedin</v>
          </cell>
          <cell r="D67" t="str">
            <v>Diretoria do Dept. de Cultura</v>
          </cell>
          <cell r="E67" t="str">
            <v>Prefeitura Municipal de Francisco Beltrão</v>
          </cell>
          <cell r="F67" t="str">
            <v>77.816.510/0001-66</v>
          </cell>
          <cell r="G67" t="str">
            <v>Isento</v>
          </cell>
          <cell r="H67" t="str">
            <v>rua Octaviano Teixeira dos Santos, 1000, CP 51</v>
          </cell>
          <cell r="I67" t="str">
            <v>Centro</v>
          </cell>
          <cell r="J67" t="str">
            <v>Francisco Beltrão</v>
          </cell>
          <cell r="K67" t="str">
            <v>PR</v>
          </cell>
          <cell r="L67" t="str">
            <v>85.601-030</v>
          </cell>
          <cell r="M67" t="str">
            <v>(46) 3520-2121/ 3524-4441</v>
          </cell>
          <cell r="N67" t="str">
            <v>culturafbeltrao@gmail.com</v>
          </cell>
          <cell r="O67" t="str">
            <v>Lorizete</v>
          </cell>
          <cell r="P67" t="str">
            <v>0000000000000000000000000,,,,,,,,,,,,,,,,,,,,,,,,,,,,,,,,,,,,,,,,,,,,,,,,,,,,,,,,,,,,,,,,,,,,,,,,,,,,,,,,,,,,,,,,,,,,,,,,,,,,,,,,,,,,,,,,,,,,,,,,,,,,,,,,,,,,,,,,,,,,,,,,,,,,,0,</v>
          </cell>
          <cell r="Q67" t="str">
            <v>(46) 3520-2102</v>
          </cell>
          <cell r="T67">
            <v>40632</v>
          </cell>
        </row>
        <row r="68">
          <cell r="A68">
            <v>64</v>
          </cell>
          <cell r="B68" t="str">
            <v>Prefeitura de Jataí</v>
          </cell>
          <cell r="C68" t="str">
            <v>Tarcisio Rodrigues Junior</v>
          </cell>
          <cell r="D68" t="str">
            <v>Diretor de Eventos</v>
          </cell>
          <cell r="E68" t="str">
            <v>Prefeitura Municipal de Jataí</v>
          </cell>
          <cell r="F68" t="str">
            <v>01.165.729/0001-80</v>
          </cell>
          <cell r="G68" t="str">
            <v>Isento</v>
          </cell>
          <cell r="H68" t="str">
            <v>Rua Itaruma, 355</v>
          </cell>
          <cell r="I68" t="str">
            <v>Vila Santa Maria</v>
          </cell>
          <cell r="J68" t="str">
            <v>Jataí</v>
          </cell>
          <cell r="K68" t="str">
            <v>GO</v>
          </cell>
          <cell r="L68" t="str">
            <v>75.800-089</v>
          </cell>
          <cell r="M68" t="str">
            <v>(64) 3632-4004/3632-8839</v>
          </cell>
          <cell r="N68" t="str">
            <v>eventos.turismo@jatai.go.gov.br</v>
          </cell>
          <cell r="T68">
            <v>40632</v>
          </cell>
        </row>
        <row r="69">
          <cell r="A69">
            <v>65</v>
          </cell>
          <cell r="B69" t="str">
            <v>Prefeitura de Mariópolis</v>
          </cell>
          <cell r="D69" t="str">
            <v>Secr. Ind. Com. e Turismo</v>
          </cell>
          <cell r="E69" t="str">
            <v>Prefeitura Municipal de Mariópolis</v>
          </cell>
          <cell r="F69" t="str">
            <v>76.995.323/0001-24</v>
          </cell>
          <cell r="G69" t="str">
            <v>Isento</v>
          </cell>
          <cell r="H69" t="str">
            <v>Rua Seis, 1030</v>
          </cell>
          <cell r="I69" t="str">
            <v>Centro</v>
          </cell>
          <cell r="J69" t="str">
            <v>Mariópolis</v>
          </cell>
          <cell r="K69" t="str">
            <v>PR</v>
          </cell>
          <cell r="L69" t="str">
            <v>85.525-000</v>
          </cell>
          <cell r="N69" t="str">
            <v>imprensamariapolis@gmail.com</v>
          </cell>
          <cell r="T69">
            <v>40632</v>
          </cell>
        </row>
        <row r="70">
          <cell r="A70">
            <v>66</v>
          </cell>
          <cell r="B70" t="str">
            <v>Sia Company Decorações</v>
          </cell>
          <cell r="C70" t="str">
            <v>Andressa Morais</v>
          </cell>
          <cell r="E70" t="str">
            <v>Sia Company Decorações Especiais Ltda</v>
          </cell>
          <cell r="F70" t="str">
            <v>11.002.116/0001-86</v>
          </cell>
          <cell r="G70" t="str">
            <v>10.454738-3</v>
          </cell>
          <cell r="H70" t="str">
            <v>Al D, 207, Sala 15</v>
          </cell>
          <cell r="I70" t="str">
            <v>Chacara São Pedro</v>
          </cell>
          <cell r="J70" t="str">
            <v>Aparecida de Goiânia</v>
          </cell>
          <cell r="K70" t="str">
            <v>GO</v>
          </cell>
          <cell r="L70" t="str">
            <v>74.923-200</v>
          </cell>
          <cell r="M70" t="str">
            <v>(32)3281-7441</v>
          </cell>
          <cell r="N70" t="str">
            <v>andressa.morais@grupoorca.net</v>
          </cell>
          <cell r="T70">
            <v>40632</v>
          </cell>
        </row>
        <row r="71">
          <cell r="A71">
            <v>67</v>
          </cell>
          <cell r="B71" t="str">
            <v>Casa Festa</v>
          </cell>
          <cell r="C71" t="str">
            <v>Marlene</v>
          </cell>
          <cell r="E71" t="str">
            <v>C.T. &amp; M.J. Com. de Produtos Alimentícios Ltda ME</v>
          </cell>
          <cell r="F71" t="str">
            <v>06.971.796/0001-06</v>
          </cell>
          <cell r="G71">
            <v>254833493</v>
          </cell>
          <cell r="H71" t="str">
            <v>Av. André Rodrigues de Freitas, 335</v>
          </cell>
          <cell r="I71" t="str">
            <v>Itapema do Norte</v>
          </cell>
          <cell r="J71" t="str">
            <v>Itapoá</v>
          </cell>
          <cell r="K71" t="str">
            <v>SC</v>
          </cell>
          <cell r="L71" t="str">
            <v>89.249-000</v>
          </cell>
          <cell r="M71" t="str">
            <v>(41) 9977-2626/3342-2014 ou (47) 3443-2254/3443-6726</v>
          </cell>
          <cell r="N71" t="str">
            <v>mfmatias@yahoo.com.br</v>
          </cell>
          <cell r="T71">
            <v>40632</v>
          </cell>
        </row>
        <row r="72">
          <cell r="A72">
            <v>68</v>
          </cell>
          <cell r="B72" t="str">
            <v>Prefeitura de Alto Taquari</v>
          </cell>
          <cell r="C72" t="str">
            <v>Lucia Helena do Nascimento</v>
          </cell>
          <cell r="D72" t="str">
            <v>Dept. de Compras</v>
          </cell>
          <cell r="E72" t="str">
            <v>Prefeitura Municipal de Alto Taquari</v>
          </cell>
          <cell r="F72" t="str">
            <v>01.362.680/0001-56</v>
          </cell>
          <cell r="G72" t="str">
            <v>Isento</v>
          </cell>
          <cell r="H72" t="str">
            <v>Av. Macário Subtil de Oliveira, 848</v>
          </cell>
          <cell r="I72" t="str">
            <v>Centro</v>
          </cell>
          <cell r="J72" t="str">
            <v>Alto Taquari</v>
          </cell>
          <cell r="K72" t="str">
            <v>MT</v>
          </cell>
          <cell r="L72" t="str">
            <v>78.785-000</v>
          </cell>
          <cell r="M72" t="str">
            <v>(66) 3496-1575</v>
          </cell>
          <cell r="N72" t="str">
            <v>luciataquari@hotmail.com</v>
          </cell>
          <cell r="T72">
            <v>40632</v>
          </cell>
        </row>
        <row r="73">
          <cell r="A73">
            <v>69</v>
          </cell>
          <cell r="B73" t="str">
            <v>Prefeitura de Pancas</v>
          </cell>
          <cell r="C73" t="str">
            <v>Secretaria de Turismo</v>
          </cell>
          <cell r="D73" t="str">
            <v>Elson Nascimento</v>
          </cell>
          <cell r="E73" t="str">
            <v>Prefeitura Municipal de Pancas</v>
          </cell>
          <cell r="F73" t="str">
            <v>27.174.150/0001-78</v>
          </cell>
          <cell r="G73" t="str">
            <v>Isento</v>
          </cell>
          <cell r="H73" t="str">
            <v>Av. 13 de Maio, 324</v>
          </cell>
          <cell r="I73" t="str">
            <v>Centro</v>
          </cell>
          <cell r="J73" t="str">
            <v>Pancas</v>
          </cell>
          <cell r="K73" t="str">
            <v>ES</v>
          </cell>
          <cell r="L73" t="str">
            <v>29.750-000</v>
          </cell>
          <cell r="M73" t="str">
            <v>(27) 3726-1543/3726-1074</v>
          </cell>
          <cell r="N73" t="str">
            <v>augustocult@yahoo.com.br</v>
          </cell>
          <cell r="T73">
            <v>40632</v>
          </cell>
        </row>
        <row r="74">
          <cell r="A74">
            <v>70</v>
          </cell>
          <cell r="B74" t="str">
            <v>Prefeitura de Cravinhos</v>
          </cell>
          <cell r="C74" t="str">
            <v>Cláudia Maria Carrascosa Santos</v>
          </cell>
          <cell r="E74" t="str">
            <v>Prefeitura Municipal de Cravinhos</v>
          </cell>
          <cell r="F74" t="str">
            <v>45.228.319/0001-07</v>
          </cell>
          <cell r="G74" t="str">
            <v>Isento</v>
          </cell>
          <cell r="H74" t="str">
            <v>Rua Tiradentes, 253</v>
          </cell>
          <cell r="I74" t="str">
            <v>Centro</v>
          </cell>
          <cell r="J74" t="str">
            <v>Cravinhos</v>
          </cell>
          <cell r="K74" t="str">
            <v>SP</v>
          </cell>
          <cell r="L74" t="str">
            <v>14.140-000</v>
          </cell>
          <cell r="M74" t="str">
            <v>(16) 3951-3617</v>
          </cell>
          <cell r="N74" t="str">
            <v>clau@metalnet.com.br</v>
          </cell>
          <cell r="T74">
            <v>40632</v>
          </cell>
        </row>
        <row r="75">
          <cell r="A75">
            <v>71</v>
          </cell>
          <cell r="B75" t="str">
            <v>Prefeitura de Quatá</v>
          </cell>
          <cell r="D75" t="str">
            <v>Dept. de Compras</v>
          </cell>
          <cell r="E75" t="str">
            <v>Prefeitura Municipal de Quata</v>
          </cell>
          <cell r="F75" t="str">
            <v>44.547.313/0001-30</v>
          </cell>
          <cell r="G75" t="str">
            <v>Isento</v>
          </cell>
          <cell r="H75" t="str">
            <v>Rua General Marcondes Salgado, 332</v>
          </cell>
          <cell r="I75" t="str">
            <v>Centro</v>
          </cell>
          <cell r="J75" t="str">
            <v>Quata</v>
          </cell>
          <cell r="K75" t="str">
            <v>SP</v>
          </cell>
          <cell r="L75" t="str">
            <v>19.780-000</v>
          </cell>
          <cell r="M75" t="str">
            <v>(18) 3366-9500/3366-9507</v>
          </cell>
          <cell r="N75" t="str">
            <v>compras.quata@itelefonica.com.br</v>
          </cell>
          <cell r="T75">
            <v>40632</v>
          </cell>
        </row>
        <row r="76">
          <cell r="A76">
            <v>72</v>
          </cell>
          <cell r="B76" t="str">
            <v>Assoc. Com. e Emp. de Dois Corregos</v>
          </cell>
          <cell r="C76" t="str">
            <v>Rosana Massolini</v>
          </cell>
          <cell r="D76" t="str">
            <v xml:space="preserve">Executiva </v>
          </cell>
          <cell r="E76" t="str">
            <v>Associação Comercial e Empresarial de Dois Córregos</v>
          </cell>
          <cell r="F76" t="str">
            <v>50.840.750/0001-40</v>
          </cell>
          <cell r="G76" t="str">
            <v>Isento</v>
          </cell>
          <cell r="H76" t="str">
            <v>Av. 4 de Fevereiro, 351</v>
          </cell>
          <cell r="I76" t="str">
            <v>Centro</v>
          </cell>
          <cell r="J76" t="str">
            <v>Dois Córregos</v>
          </cell>
          <cell r="K76" t="str">
            <v>SP</v>
          </cell>
          <cell r="L76" t="str">
            <v>17.300-000</v>
          </cell>
          <cell r="M76" t="str">
            <v>(14) 3652-1266/3652-2060</v>
          </cell>
          <cell r="N76" t="str">
            <v>acedc@hotmail.com</v>
          </cell>
          <cell r="T76">
            <v>40632</v>
          </cell>
        </row>
        <row r="77">
          <cell r="A77">
            <v>73</v>
          </cell>
          <cell r="B77" t="str">
            <v>Ramos Presentes</v>
          </cell>
          <cell r="C77" t="str">
            <v>Silvia Ramos</v>
          </cell>
          <cell r="E77" t="str">
            <v>Ramos Presentes Ltda</v>
          </cell>
          <cell r="F77" t="str">
            <v>01.562.039/0001-65</v>
          </cell>
          <cell r="G77">
            <v>181121880110</v>
          </cell>
          <cell r="H77" t="str">
            <v>Rua 9 de Julho, 350</v>
          </cell>
          <cell r="I77" t="str">
            <v>Centro</v>
          </cell>
          <cell r="J77" t="str">
            <v>Araraquara</v>
          </cell>
          <cell r="K77" t="str">
            <v>SP</v>
          </cell>
          <cell r="L77" t="str">
            <v>14.801-295</v>
          </cell>
          <cell r="M77" t="str">
            <v>(16) 3334-7878</v>
          </cell>
          <cell r="N77" t="str">
            <v>silviaramos@ramos.com.br</v>
          </cell>
          <cell r="O77" t="str">
            <v>Silvia Ramos</v>
          </cell>
          <cell r="P77" t="str">
            <v>silviaramos@ramos.com.br</v>
          </cell>
          <cell r="Q77" t="str">
            <v>(16) 3334-7878</v>
          </cell>
          <cell r="T77">
            <v>40632</v>
          </cell>
        </row>
        <row r="78">
          <cell r="A78">
            <v>74</v>
          </cell>
          <cell r="B78" t="str">
            <v>José Roberto Crukovic</v>
          </cell>
          <cell r="C78" t="str">
            <v>José Roberto</v>
          </cell>
          <cell r="E78" t="str">
            <v>José Roberto Crukovic</v>
          </cell>
          <cell r="F78" t="str">
            <v>007.871.228-90</v>
          </cell>
          <cell r="G78" t="str">
            <v>8.036.596-6</v>
          </cell>
          <cell r="H78" t="str">
            <v>Rua Mauricina, 251</v>
          </cell>
          <cell r="I78" t="str">
            <v>Vila Romana</v>
          </cell>
          <cell r="J78" t="str">
            <v>São Paulo</v>
          </cell>
          <cell r="K78" t="str">
            <v>SP</v>
          </cell>
          <cell r="L78" t="str">
            <v>05.045-030</v>
          </cell>
          <cell r="M78" t="str">
            <v>(11) 3675-1546/9241-8525</v>
          </cell>
          <cell r="T78">
            <v>40632</v>
          </cell>
        </row>
        <row r="79">
          <cell r="A79">
            <v>75</v>
          </cell>
          <cell r="B79" t="str">
            <v>Grillo Presentes Ltda</v>
          </cell>
          <cell r="C79" t="str">
            <v>Patricia</v>
          </cell>
          <cell r="E79" t="str">
            <v>Grillo Presentes Ltda</v>
          </cell>
          <cell r="F79" t="str">
            <v>11.431.608/0001-97</v>
          </cell>
          <cell r="G79" t="str">
            <v>0062861-19</v>
          </cell>
          <cell r="H79" t="str">
            <v>Av. mal Mascarenhas de Moraes, 945, Cl 4/5</v>
          </cell>
          <cell r="I79" t="str">
            <v>Imbiribeira</v>
          </cell>
          <cell r="J79" t="str">
            <v>Recife</v>
          </cell>
          <cell r="K79" t="str">
            <v>PE</v>
          </cell>
          <cell r="L79" t="str">
            <v>51.150-000</v>
          </cell>
          <cell r="M79" t="str">
            <v>(81) 3428-4222</v>
          </cell>
          <cell r="N79" t="str">
            <v>sm.alvaro@hotmail.com</v>
          </cell>
          <cell r="S79">
            <v>40299</v>
          </cell>
          <cell r="T79">
            <v>41419</v>
          </cell>
        </row>
        <row r="80">
          <cell r="A80">
            <v>76</v>
          </cell>
          <cell r="B80" t="str">
            <v>Assoc. de Hotéis e Pousadas de Monte Verde</v>
          </cell>
          <cell r="C80" t="str">
            <v>Nelson Pacheco</v>
          </cell>
          <cell r="E80" t="str">
            <v>Assoc. de Hotéis e oousades de Monte Verde</v>
          </cell>
          <cell r="F80" t="str">
            <v>06.131.711/0001-81</v>
          </cell>
          <cell r="G80" t="str">
            <v>Isento</v>
          </cell>
          <cell r="H80" t="str">
            <v>Av. Monte Verde, 39</v>
          </cell>
          <cell r="I80" t="str">
            <v>Centro</v>
          </cell>
          <cell r="J80" t="str">
            <v>Monte Verde - Camanducaia</v>
          </cell>
          <cell r="K80" t="str">
            <v>MG</v>
          </cell>
          <cell r="L80" t="str">
            <v>36.653-000</v>
          </cell>
          <cell r="M80" t="str">
            <v>(35) 3438-1839</v>
          </cell>
          <cell r="N80" t="str">
            <v>pacheco21@oi.com.br</v>
          </cell>
          <cell r="T80">
            <v>40632</v>
          </cell>
        </row>
        <row r="81">
          <cell r="A81">
            <v>77</v>
          </cell>
          <cell r="B81" t="str">
            <v>Prefeitura de Rebouças</v>
          </cell>
          <cell r="C81" t="str">
            <v>Josele Santos</v>
          </cell>
          <cell r="D81" t="str">
            <v>Dept. de Compras</v>
          </cell>
          <cell r="E81" t="str">
            <v>Prefeitura Municipal de Rebouças</v>
          </cell>
          <cell r="F81" t="str">
            <v>77.774.859/0001-82</v>
          </cell>
          <cell r="G81" t="str">
            <v>Isento</v>
          </cell>
          <cell r="H81" t="str">
            <v>Rua José Afonso Vieira Lopes, 96</v>
          </cell>
          <cell r="I81" t="str">
            <v>Centro</v>
          </cell>
          <cell r="J81" t="str">
            <v>Rebouças</v>
          </cell>
          <cell r="K81" t="str">
            <v>PR</v>
          </cell>
          <cell r="L81" t="str">
            <v>84.550-000</v>
          </cell>
          <cell r="M81" t="str">
            <v>(42) 3457-1299</v>
          </cell>
          <cell r="N81" t="str">
            <v>joselessocial@hotmail.com</v>
          </cell>
          <cell r="T81">
            <v>40632</v>
          </cell>
        </row>
        <row r="82">
          <cell r="A82">
            <v>78</v>
          </cell>
          <cell r="B82" t="str">
            <v>Day Eventos</v>
          </cell>
          <cell r="C82" t="str">
            <v>Daiana Seraphim Barbosa</v>
          </cell>
          <cell r="E82" t="str">
            <v>Day Comunicação e Eventos Ltda</v>
          </cell>
          <cell r="F82" t="str">
            <v>08.849.835/0001-22</v>
          </cell>
          <cell r="G82">
            <v>149694559110</v>
          </cell>
          <cell r="H82" t="str">
            <v>Rua Selma, 27</v>
          </cell>
          <cell r="I82" t="str">
            <v>Campo Belo</v>
          </cell>
          <cell r="J82" t="str">
            <v>São Paulo</v>
          </cell>
          <cell r="K82" t="str">
            <v>SP</v>
          </cell>
          <cell r="L82" t="str">
            <v>04.617-050</v>
          </cell>
          <cell r="M82" t="str">
            <v>(11) 2737-5008 / 9650-1001 / 9177-6457</v>
          </cell>
          <cell r="N82" t="str">
            <v>contato@dayeventos.com.br</v>
          </cell>
          <cell r="T82">
            <v>40632</v>
          </cell>
        </row>
        <row r="83">
          <cell r="A83">
            <v>79</v>
          </cell>
          <cell r="B83" t="str">
            <v>Mecânica Torres</v>
          </cell>
          <cell r="E83" t="str">
            <v>Osmar Antoniel Torres ME</v>
          </cell>
          <cell r="F83" t="str">
            <v>02.339.477/0001-17</v>
          </cell>
          <cell r="G83" t="str">
            <v>13.179.974-6</v>
          </cell>
          <cell r="H83" t="str">
            <v>Av. Mato Grosso, 1379</v>
          </cell>
          <cell r="I83" t="str">
            <v>Centro</v>
          </cell>
          <cell r="J83" t="str">
            <v>Gaúcha do Norte</v>
          </cell>
          <cell r="K83" t="str">
            <v>MT</v>
          </cell>
          <cell r="L83" t="str">
            <v>78.875-000</v>
          </cell>
          <cell r="M83" t="str">
            <v>(66) 3582-1172</v>
          </cell>
          <cell r="N83" t="str">
            <v>matosjmjm@yahoo.com.br</v>
          </cell>
          <cell r="T83">
            <v>40632</v>
          </cell>
        </row>
        <row r="84">
          <cell r="A84">
            <v>80</v>
          </cell>
          <cell r="B84" t="str">
            <v>Prefeitura de Guaíba</v>
          </cell>
          <cell r="C84" t="str">
            <v>Claudia Mara Borges Rosa</v>
          </cell>
          <cell r="D84" t="str">
            <v>Secretaria de Turismo, Desporto e Cultura</v>
          </cell>
          <cell r="E84" t="str">
            <v>Prefeitura Municipal de Guaíba</v>
          </cell>
          <cell r="F84" t="str">
            <v>88.811.911/0001-20</v>
          </cell>
          <cell r="G84" t="str">
            <v>Isento</v>
          </cell>
          <cell r="H84" t="str">
            <v>Av. Nestor de Moura Jardim, 111</v>
          </cell>
          <cell r="I84" t="str">
            <v>Centro</v>
          </cell>
          <cell r="J84" t="str">
            <v>Guaíba</v>
          </cell>
          <cell r="K84" t="str">
            <v>RS</v>
          </cell>
          <cell r="L84" t="str">
            <v>92.500-000</v>
          </cell>
          <cell r="M84" t="str">
            <v>(51) 3491-1888 / 9878-7178</v>
          </cell>
          <cell r="N84" t="str">
            <v>turismoecultura@guaiba.rs.gov.br</v>
          </cell>
          <cell r="T84">
            <v>40632</v>
          </cell>
        </row>
        <row r="85">
          <cell r="A85">
            <v>81</v>
          </cell>
          <cell r="B85" t="str">
            <v>Associação Comercial de Laguna</v>
          </cell>
          <cell r="C85" t="str">
            <v>Charlene Cardoso</v>
          </cell>
          <cell r="E85" t="str">
            <v>Associação Comercial de Laguna</v>
          </cell>
          <cell r="F85" t="str">
            <v>83.711.895/0001-08</v>
          </cell>
          <cell r="G85" t="str">
            <v>Isento</v>
          </cell>
          <cell r="H85" t="str">
            <v>Rua Raulino Horn, 72, Sala 01</v>
          </cell>
          <cell r="I85" t="str">
            <v>Centro</v>
          </cell>
          <cell r="J85" t="str">
            <v>Laguna</v>
          </cell>
          <cell r="K85" t="str">
            <v>SC</v>
          </cell>
          <cell r="L85" t="str">
            <v>88.790-000</v>
          </cell>
          <cell r="M85" t="str">
            <v>(48) 3644-0405</v>
          </cell>
          <cell r="N85" t="str">
            <v>laguna.acil@gmail.com</v>
          </cell>
          <cell r="T85">
            <v>40632</v>
          </cell>
        </row>
        <row r="86">
          <cell r="A86">
            <v>82</v>
          </cell>
          <cell r="B86" t="str">
            <v>Sergio Ricardo Borri - Colorado - ME</v>
          </cell>
          <cell r="C86" t="str">
            <v>Prefeitura de Andirá</v>
          </cell>
          <cell r="E86" t="str">
            <v>Sergio Ricardo Borri - Colorado - ME</v>
          </cell>
          <cell r="F86" t="str">
            <v>07.773.246/0001-45</v>
          </cell>
          <cell r="G86" t="str">
            <v>90360066-73</v>
          </cell>
          <cell r="H86" t="str">
            <v xml:space="preserve">Av. Paraná, 131, Sala 1 </v>
          </cell>
          <cell r="I86" t="str">
            <v>Centro</v>
          </cell>
          <cell r="J86" t="str">
            <v>Colorado</v>
          </cell>
          <cell r="K86" t="str">
            <v>PR</v>
          </cell>
          <cell r="L86" t="str">
            <v>86.690-000</v>
          </cell>
          <cell r="M86" t="str">
            <v>(44) 3323-1749/9141-0928 ou (43) 9108-6689/3538-1401</v>
          </cell>
          <cell r="N86" t="str">
            <v>serginhoborri@gmail.com</v>
          </cell>
          <cell r="T86">
            <v>40632</v>
          </cell>
        </row>
        <row r="87">
          <cell r="A87">
            <v>83</v>
          </cell>
          <cell r="B87" t="str">
            <v>Cacon Empreiteira Ltda</v>
          </cell>
          <cell r="C87" t="str">
            <v>Dilceia Motta</v>
          </cell>
          <cell r="E87" t="str">
            <v>Cacon Empreiteira Ltda</v>
          </cell>
          <cell r="F87" t="str">
            <v>05.208.059/0001-93</v>
          </cell>
          <cell r="G87">
            <v>77548955</v>
          </cell>
          <cell r="H87" t="str">
            <v>Rua Valdenir Heringer da Silva, 07 Sala 205</v>
          </cell>
          <cell r="I87" t="str">
            <v>Centro</v>
          </cell>
          <cell r="J87" t="str">
            <v>Casimiro de Abreu</v>
          </cell>
          <cell r="K87" t="str">
            <v>RJ</v>
          </cell>
          <cell r="L87" t="str">
            <v>28.860-000</v>
          </cell>
          <cell r="M87" t="str">
            <v>(22) 2778-1238</v>
          </cell>
          <cell r="N87" t="str">
            <v>dilceiamotta@yahoo.com.br</v>
          </cell>
          <cell r="O87" t="str">
            <v>Dilceia Motta</v>
          </cell>
          <cell r="P87" t="str">
            <v>dilceiamotta@yahoo.com.br</v>
          </cell>
          <cell r="Q87" t="str">
            <v>(22) 2778-1238</v>
          </cell>
          <cell r="T87">
            <v>40632</v>
          </cell>
        </row>
        <row r="88">
          <cell r="A88">
            <v>84</v>
          </cell>
          <cell r="B88" t="str">
            <v>Assoc. Com. e Emp. de Coronel Vivida</v>
          </cell>
          <cell r="C88" t="str">
            <v>Hilton</v>
          </cell>
          <cell r="D88" t="str">
            <v>Eventos</v>
          </cell>
          <cell r="E88" t="str">
            <v>Associação Comercial e Empresarial de Coronel Vivida</v>
          </cell>
          <cell r="F88" t="str">
            <v>77.486.090/0001-05</v>
          </cell>
          <cell r="G88" t="str">
            <v>Isento</v>
          </cell>
          <cell r="H88" t="str">
            <v>Rua Brigadeiro Rocha Loures, 158</v>
          </cell>
          <cell r="I88" t="str">
            <v>Centro</v>
          </cell>
          <cell r="J88" t="str">
            <v>Coronel Vivida</v>
          </cell>
          <cell r="K88" t="str">
            <v>PR</v>
          </cell>
          <cell r="L88" t="str">
            <v>85.550-000</v>
          </cell>
          <cell r="M88" t="str">
            <v>(46) 3232-8329</v>
          </cell>
          <cell r="N88" t="str">
            <v>hilton@wlncoronel.com</v>
          </cell>
          <cell r="T88">
            <v>40632</v>
          </cell>
        </row>
        <row r="89">
          <cell r="A89" t="str">
            <v>84.1</v>
          </cell>
          <cell r="B89" t="str">
            <v>Prefeitura de Coronel Vivida</v>
          </cell>
          <cell r="C89" t="str">
            <v>Carmen</v>
          </cell>
          <cell r="D89" t="str">
            <v>Dept. de Compras</v>
          </cell>
          <cell r="E89" t="str">
            <v>Prefeitura de Coronel Vivida</v>
          </cell>
          <cell r="F89" t="str">
            <v>76.995.455/0001-56</v>
          </cell>
          <cell r="G89" t="str">
            <v>Isento</v>
          </cell>
          <cell r="H89" t="str">
            <v>Rua Major Estevão Ribeiro do Nascimento, 570</v>
          </cell>
          <cell r="I89" t="str">
            <v>Centro Cultural Benedito Rakowski</v>
          </cell>
          <cell r="J89" t="str">
            <v>Coronel Vivida</v>
          </cell>
          <cell r="K89" t="str">
            <v>PR</v>
          </cell>
          <cell r="L89" t="str">
            <v>85.550-000</v>
          </cell>
          <cell r="M89" t="str">
            <v>(46) 3232-8329</v>
          </cell>
          <cell r="N89" t="str">
            <v>carmen@pmcv.com.br</v>
          </cell>
          <cell r="T89">
            <v>40632</v>
          </cell>
        </row>
        <row r="90">
          <cell r="A90">
            <v>85</v>
          </cell>
          <cell r="B90" t="str">
            <v>Prefeitura de Itapuca</v>
          </cell>
          <cell r="C90" t="str">
            <v>Adriane Nischespois Scorsatto</v>
          </cell>
          <cell r="D90" t="str">
            <v>Secretaria de Cultura e Turismo</v>
          </cell>
          <cell r="E90" t="str">
            <v>Prefeitura Municipal de Itapuca</v>
          </cell>
          <cell r="F90" t="str">
            <v>93.856.862/0001-00</v>
          </cell>
          <cell r="G90" t="str">
            <v>Isento</v>
          </cell>
          <cell r="H90" t="str">
            <v>Rua Arvorezinha, 995</v>
          </cell>
          <cell r="I90" t="str">
            <v>Centro</v>
          </cell>
          <cell r="J90" t="str">
            <v>Itapuca</v>
          </cell>
          <cell r="K90" t="str">
            <v>RS</v>
          </cell>
          <cell r="L90">
            <v>95995970</v>
          </cell>
          <cell r="M90" t="str">
            <v>(51) 3613-3081</v>
          </cell>
          <cell r="N90" t="str">
            <v>adrinisches@hotmail.com</v>
          </cell>
          <cell r="T90">
            <v>40632</v>
          </cell>
        </row>
        <row r="91">
          <cell r="A91">
            <v>86</v>
          </cell>
          <cell r="B91" t="str">
            <v>Câmara Municipal de Caculé</v>
          </cell>
          <cell r="C91" t="str">
            <v>Andréia Borges</v>
          </cell>
          <cell r="E91" t="str">
            <v>Câmara Municipal de Caculé</v>
          </cell>
          <cell r="F91" t="str">
            <v>05.269.101/0001-86</v>
          </cell>
          <cell r="G91" t="str">
            <v>Isento</v>
          </cell>
          <cell r="H91" t="str">
            <v>Praça Deoclides Cardoso, 580</v>
          </cell>
          <cell r="I91" t="str">
            <v>São Cristóvão</v>
          </cell>
          <cell r="J91" t="str">
            <v>Caculé</v>
          </cell>
          <cell r="K91" t="str">
            <v>BA</v>
          </cell>
          <cell r="L91" t="str">
            <v>46.300-000</v>
          </cell>
          <cell r="M91" t="str">
            <v>(77) 3455-2588</v>
          </cell>
          <cell r="N91" t="str">
            <v>andreiaborges4@hotmail.com</v>
          </cell>
          <cell r="T91">
            <v>40632</v>
          </cell>
        </row>
        <row r="92">
          <cell r="A92">
            <v>87</v>
          </cell>
          <cell r="B92" t="str">
            <v>Prefeitura Municipal de Caculé</v>
          </cell>
          <cell r="C92" t="str">
            <v>Jackeline Pessoa</v>
          </cell>
          <cell r="D92" t="str">
            <v>Gabinete</v>
          </cell>
          <cell r="E92" t="str">
            <v>Prefeitura Municipal de Caculé</v>
          </cell>
          <cell r="F92" t="str">
            <v>13.676.788/0001-00</v>
          </cell>
          <cell r="G92" t="str">
            <v>Isento</v>
          </cell>
          <cell r="H92" t="str">
            <v>Rua Rui Barbosa, 26</v>
          </cell>
          <cell r="I92" t="str">
            <v>Centro</v>
          </cell>
          <cell r="J92" t="str">
            <v>Caculé</v>
          </cell>
          <cell r="K92" t="str">
            <v>BA</v>
          </cell>
          <cell r="L92" t="str">
            <v>46.300-000</v>
          </cell>
          <cell r="M92" t="str">
            <v>(77) 3455-1412</v>
          </cell>
          <cell r="N92" t="str">
            <v>gabinete.prefeitura@henet.com.br</v>
          </cell>
          <cell r="T92">
            <v>40632</v>
          </cell>
        </row>
        <row r="93">
          <cell r="A93">
            <v>88</v>
          </cell>
          <cell r="B93" t="str">
            <v>Sergio Chulik</v>
          </cell>
          <cell r="C93" t="str">
            <v>Sergio</v>
          </cell>
          <cell r="E93" t="str">
            <v>Sergio Chulik</v>
          </cell>
          <cell r="F93" t="str">
            <v>581.402.559-04</v>
          </cell>
          <cell r="G93" t="str">
            <v>3363625-3</v>
          </cell>
          <cell r="H93" t="str">
            <v>Rua Leopoldo Chulik, 455</v>
          </cell>
          <cell r="I93" t="str">
            <v>Cercadinho</v>
          </cell>
          <cell r="J93" t="str">
            <v>Campo Largo</v>
          </cell>
          <cell r="K93" t="str">
            <v>PR</v>
          </cell>
          <cell r="L93" t="str">
            <v>83.608-630</v>
          </cell>
          <cell r="M93" t="str">
            <v>(41) 3285-3843</v>
          </cell>
          <cell r="N93" t="str">
            <v>sergio@svdtransportes.com.br</v>
          </cell>
          <cell r="T93">
            <v>40632</v>
          </cell>
        </row>
        <row r="94">
          <cell r="A94">
            <v>89</v>
          </cell>
          <cell r="B94" t="str">
            <v>Cacau Show</v>
          </cell>
          <cell r="C94" t="str">
            <v>Zulmiro Klann</v>
          </cell>
          <cell r="E94" t="str">
            <v>RZK Comércio de Chocolates Ltda</v>
          </cell>
          <cell r="F94" t="str">
            <v>00.972.758/0001-91</v>
          </cell>
          <cell r="G94">
            <v>255342098</v>
          </cell>
          <cell r="H94" t="str">
            <v>Rua Cel. Cordova, 116</v>
          </cell>
          <cell r="I94" t="str">
            <v>Centro</v>
          </cell>
          <cell r="J94" t="str">
            <v>Lages</v>
          </cell>
          <cell r="K94" t="str">
            <v>SC</v>
          </cell>
          <cell r="L94" t="str">
            <v>88.502-000</v>
          </cell>
          <cell r="M94" t="str">
            <v>(49) 3225-6456/9156-4645</v>
          </cell>
          <cell r="N94" t="str">
            <v>cacaushowlages@hotmail.com</v>
          </cell>
          <cell r="T94">
            <v>40632</v>
          </cell>
        </row>
        <row r="95">
          <cell r="A95">
            <v>90</v>
          </cell>
          <cell r="B95" t="str">
            <v>Prefeitura de Cesário Lange</v>
          </cell>
          <cell r="C95" t="str">
            <v>Márcia de Campos Trevisan</v>
          </cell>
          <cell r="D95" t="str">
            <v>Secretária de Educação e Cultura</v>
          </cell>
          <cell r="E95" t="str">
            <v>Prefeitura Municipal de Cesário Lange</v>
          </cell>
          <cell r="F95" t="str">
            <v>46.634.572/0001-23</v>
          </cell>
          <cell r="G95" t="str">
            <v>Isento</v>
          </cell>
          <cell r="H95" t="str">
            <v>Praça Adolfo Testa, 651</v>
          </cell>
          <cell r="I95" t="str">
            <v>Centro</v>
          </cell>
          <cell r="J95" t="str">
            <v>Cesário Lange</v>
          </cell>
          <cell r="K95" t="str">
            <v>SP</v>
          </cell>
          <cell r="L95" t="str">
            <v>18.285-000</v>
          </cell>
          <cell r="M95" t="str">
            <v>(15) 3246-8602</v>
          </cell>
          <cell r="N95" t="str">
            <v>educacao@cesariolange.sp.gov.br</v>
          </cell>
          <cell r="T95">
            <v>40632</v>
          </cell>
        </row>
        <row r="96">
          <cell r="A96">
            <v>91</v>
          </cell>
          <cell r="B96" t="str">
            <v>Prefeitura de Roque Gonzales</v>
          </cell>
          <cell r="C96" t="str">
            <v>Kerli</v>
          </cell>
          <cell r="E96" t="str">
            <v>Prefeitura Municipal de Roque Gonzales</v>
          </cell>
          <cell r="F96" t="str">
            <v>87.612.982/0001-50</v>
          </cell>
          <cell r="G96" t="str">
            <v>Isento</v>
          </cell>
          <cell r="H96" t="str">
            <v>Rua padre Anchieta, 221</v>
          </cell>
          <cell r="I96" t="str">
            <v>Centro</v>
          </cell>
          <cell r="J96" t="str">
            <v>Roque Gonzales</v>
          </cell>
          <cell r="K96" t="str">
            <v>RS</v>
          </cell>
          <cell r="L96" t="str">
            <v>97.970-000</v>
          </cell>
          <cell r="M96" t="str">
            <v>(55) 3365-1233/9614-0791</v>
          </cell>
          <cell r="N96" t="str">
            <v>kerli@roquegonzales-rs.com.br</v>
          </cell>
          <cell r="S96">
            <v>2009</v>
          </cell>
          <cell r="T96">
            <v>40632</v>
          </cell>
        </row>
        <row r="97">
          <cell r="A97">
            <v>92</v>
          </cell>
          <cell r="B97" t="str">
            <v>Prefeitura de Catalão</v>
          </cell>
          <cell r="E97" t="str">
            <v>Prefeitura Municipal de Catalão</v>
          </cell>
          <cell r="F97" t="str">
            <v>01.505.643/0001-50</v>
          </cell>
          <cell r="G97" t="str">
            <v>Isento</v>
          </cell>
          <cell r="H97" t="str">
            <v>Rua Nassin Agel, 505</v>
          </cell>
          <cell r="I97" t="str">
            <v>Centro</v>
          </cell>
          <cell r="J97" t="str">
            <v>Catalão</v>
          </cell>
          <cell r="K97" t="str">
            <v>GO</v>
          </cell>
          <cell r="L97" t="str">
            <v>75.701-050</v>
          </cell>
          <cell r="M97" t="str">
            <v>(64) 3441-5038</v>
          </cell>
          <cell r="N97" t="str">
            <v>gizarquitetura@hotmail.com</v>
          </cell>
        </row>
        <row r="98">
          <cell r="A98">
            <v>93</v>
          </cell>
          <cell r="B98" t="str">
            <v>Paulo Cesar da Costa Restaurante</v>
          </cell>
          <cell r="E98" t="str">
            <v>Paulo Cesar da Costa Restaurante ME</v>
          </cell>
          <cell r="F98" t="str">
            <v>02.819.516/0001-98</v>
          </cell>
          <cell r="G98">
            <v>246038554110</v>
          </cell>
          <cell r="H98" t="str">
            <v>Av. Macedo Soares, 340, Lojas 18 a 21</v>
          </cell>
          <cell r="I98" t="str">
            <v>Vila Capivari</v>
          </cell>
          <cell r="J98" t="str">
            <v>Campos do Jordão</v>
          </cell>
          <cell r="K98" t="str">
            <v>SP</v>
          </cell>
          <cell r="L98" t="str">
            <v>12.460-000</v>
          </cell>
          <cell r="M98" t="str">
            <v>(12) 3263-5081</v>
          </cell>
        </row>
        <row r="99">
          <cell r="A99">
            <v>94</v>
          </cell>
          <cell r="B99" t="str">
            <v>Prefeitura de Pato Branco</v>
          </cell>
          <cell r="C99" t="str">
            <v>Neusa Amadori Viganó</v>
          </cell>
          <cell r="D99" t="str">
            <v>Secretária de Ação Social e Cidadania</v>
          </cell>
          <cell r="E99" t="str">
            <v>Prefeitura Municipal de Pato Branco</v>
          </cell>
          <cell r="F99" t="str">
            <v>76.995.448/0001-54</v>
          </cell>
          <cell r="G99" t="str">
            <v>Isento</v>
          </cell>
          <cell r="H99" t="str">
            <v>Rua Caramuru, 271</v>
          </cell>
          <cell r="I99" t="str">
            <v>Centro</v>
          </cell>
          <cell r="J99" t="str">
            <v>Pato Branco</v>
          </cell>
          <cell r="K99" t="str">
            <v>PR</v>
          </cell>
          <cell r="L99" t="str">
            <v>85.501-060</v>
          </cell>
          <cell r="M99" t="str">
            <v>(46) 3225-5544</v>
          </cell>
          <cell r="N99" t="str">
            <v>admsocial@patobranco.pr.gov.br</v>
          </cell>
        </row>
        <row r="100">
          <cell r="A100">
            <v>96</v>
          </cell>
          <cell r="B100" t="str">
            <v>CDL de Joinville</v>
          </cell>
          <cell r="E100" t="str">
            <v>Camara de Dirigentes Lojistas de Joinville</v>
          </cell>
          <cell r="F100" t="str">
            <v>83.615.393/0001-75</v>
          </cell>
          <cell r="G100" t="str">
            <v>Isento</v>
          </cell>
          <cell r="J100" t="str">
            <v>Joinville</v>
          </cell>
          <cell r="K100" t="str">
            <v>SC</v>
          </cell>
          <cell r="M100" t="str">
            <v>47 3461-2500</v>
          </cell>
        </row>
        <row r="101">
          <cell r="A101">
            <v>97</v>
          </cell>
          <cell r="B101" t="str">
            <v>Condomínio Residencial Antuérpia</v>
          </cell>
          <cell r="C101" t="str">
            <v>Rosely Castanho Pignataro</v>
          </cell>
          <cell r="E101" t="str">
            <v>Condomínio Residencial Antuérpia</v>
          </cell>
          <cell r="F101" t="str">
            <v>64.910.037/0001-30</v>
          </cell>
          <cell r="G101" t="str">
            <v>Isento</v>
          </cell>
          <cell r="H101" t="str">
            <v>Rua Etiópia, 55</v>
          </cell>
          <cell r="I101" t="str">
            <v>Mooca</v>
          </cell>
          <cell r="J101" t="str">
            <v>São Paulo</v>
          </cell>
          <cell r="K101" t="str">
            <v>SP</v>
          </cell>
          <cell r="L101" t="str">
            <v>03.122-020</v>
          </cell>
          <cell r="M101" t="str">
            <v>(11) 2604-5026 / 8116-0686</v>
          </cell>
          <cell r="N101" t="str">
            <v xml:space="preserve">roselypignataro@globo.com </v>
          </cell>
        </row>
        <row r="102">
          <cell r="A102">
            <v>98</v>
          </cell>
          <cell r="B102" t="str">
            <v>Lindolar Móveis</v>
          </cell>
          <cell r="E102" t="str">
            <v>Lindolar Móveis Ltda</v>
          </cell>
          <cell r="F102" t="str">
            <v>05.956.090/0001-02</v>
          </cell>
          <cell r="G102">
            <v>271086645</v>
          </cell>
          <cell r="H102" t="str">
            <v>Rua Antonio Dutra, 720</v>
          </cell>
          <cell r="I102" t="str">
            <v>Centro</v>
          </cell>
          <cell r="J102" t="str">
            <v>Itabaiana</v>
          </cell>
          <cell r="K102" t="str">
            <v>SE</v>
          </cell>
          <cell r="M102" t="str">
            <v>(79) 3431-1333</v>
          </cell>
        </row>
        <row r="103">
          <cell r="A103">
            <v>99</v>
          </cell>
          <cell r="B103" t="str">
            <v>Promotur</v>
          </cell>
          <cell r="E103" t="str">
            <v>Promotur</v>
          </cell>
          <cell r="F103" t="str">
            <v>05.478.007/0001-37</v>
          </cell>
          <cell r="G103" t="str">
            <v>Isento</v>
          </cell>
          <cell r="H103" t="str">
            <v>Rua XV de Novembro, 4543</v>
          </cell>
          <cell r="I103" t="str">
            <v>Glória</v>
          </cell>
          <cell r="J103" t="str">
            <v>Joinville</v>
          </cell>
          <cell r="K103" t="str">
            <v>SC</v>
          </cell>
          <cell r="L103" t="str">
            <v>89.200-000</v>
          </cell>
          <cell r="M103" t="str">
            <v>47 3453-2663</v>
          </cell>
        </row>
        <row r="104">
          <cell r="A104">
            <v>101</v>
          </cell>
          <cell r="B104" t="str">
            <v>Officina Verde</v>
          </cell>
          <cell r="C104" t="str">
            <v>Roberto C. Lordello</v>
          </cell>
          <cell r="D104" t="str">
            <v>Diretor Comercial</v>
          </cell>
          <cell r="E104" t="str">
            <v>Officina Verde Ltda ME</v>
          </cell>
          <cell r="F104" t="str">
            <v>68.050.137/0001-94</v>
          </cell>
          <cell r="G104">
            <v>149776332110</v>
          </cell>
          <cell r="H104" t="str">
            <v>Rua João Batista Pinto, 80</v>
          </cell>
          <cell r="I104" t="str">
            <v>Horto Florestal</v>
          </cell>
          <cell r="J104" t="str">
            <v>São Paulo</v>
          </cell>
          <cell r="K104" t="str">
            <v>SP</v>
          </cell>
          <cell r="L104" t="str">
            <v>02.635-080</v>
          </cell>
          <cell r="M104" t="str">
            <v>(11) 2231-2507</v>
          </cell>
          <cell r="N104" t="str">
            <v>diretoria@officinaverde.com.br</v>
          </cell>
        </row>
        <row r="105">
          <cell r="A105">
            <v>102</v>
          </cell>
          <cell r="B105" t="str">
            <v>Carmem Christmas</v>
          </cell>
          <cell r="C105" t="str">
            <v>Fabrício Pessoa</v>
          </cell>
          <cell r="E105" t="str">
            <v>CML Comércio de Artigos para Decoração Ltda</v>
          </cell>
          <cell r="F105" t="str">
            <v>08.977.863/0001-25</v>
          </cell>
          <cell r="G105" t="str">
            <v>07.490.834/001-30</v>
          </cell>
          <cell r="H105" t="str">
            <v>Q CIA QUADRA 13, CONJ 04 LOTE 14</v>
          </cell>
          <cell r="I105" t="str">
            <v>Guará</v>
          </cell>
          <cell r="J105" t="str">
            <v>Brasília</v>
          </cell>
          <cell r="K105" t="str">
            <v>DF</v>
          </cell>
          <cell r="L105" t="str">
            <v>71.250-200</v>
          </cell>
          <cell r="M105" t="str">
            <v>(61) 3032-6458 / 9986-8622</v>
          </cell>
          <cell r="N105" t="str">
            <v xml:space="preserve">fabricio.pessoa@worldcel.com.br </v>
          </cell>
        </row>
        <row r="106">
          <cell r="A106">
            <v>103</v>
          </cell>
          <cell r="B106" t="str">
            <v>Casa Neki</v>
          </cell>
          <cell r="C106" t="str">
            <v>Jotesh</v>
          </cell>
          <cell r="E106" t="str">
            <v>Casa Neki Ltda</v>
          </cell>
          <cell r="F106" t="str">
            <v>03.150.437/0001-08</v>
          </cell>
          <cell r="G106" t="str">
            <v>04141368-7</v>
          </cell>
          <cell r="H106" t="str">
            <v>Bêco do Comércio, 043</v>
          </cell>
          <cell r="I106" t="str">
            <v>Centro</v>
          </cell>
          <cell r="J106" t="str">
            <v>Manaus</v>
          </cell>
          <cell r="K106" t="str">
            <v>AM</v>
          </cell>
          <cell r="L106" t="str">
            <v>69.005-240</v>
          </cell>
          <cell r="M106" t="str">
            <v>(92) 3633-2838/3633-6318/9142-8715</v>
          </cell>
          <cell r="N106" t="str">
            <v>casaneki@yahoo.com.br / nemobrasil@yahoo.com.br</v>
          </cell>
        </row>
        <row r="107">
          <cell r="A107">
            <v>104</v>
          </cell>
          <cell r="B107" t="str">
            <v>CR Home Gift</v>
          </cell>
          <cell r="C107" t="str">
            <v>Larissa Moura Ramalheiro</v>
          </cell>
          <cell r="E107" t="str">
            <v>L M Ramalheiro e Cia Ltda</v>
          </cell>
          <cell r="F107" t="str">
            <v>11.789.234/0001-86</v>
          </cell>
          <cell r="G107" t="str">
            <v>15.300.067-8</v>
          </cell>
          <cell r="H107" t="str">
            <v>Av. Visconde de Souza Franco, 776, 1 piso, 152</v>
          </cell>
          <cell r="I107" t="str">
            <v>Reduto - Boulevard Sh. Belém</v>
          </cell>
          <cell r="J107" t="str">
            <v>Belém</v>
          </cell>
          <cell r="K107" t="str">
            <v>PA</v>
          </cell>
          <cell r="L107" t="str">
            <v>66.053-000</v>
          </cell>
          <cell r="M107" t="str">
            <v>(91) 8116-1070 / 3224-7400 / (93) 9122-3674</v>
          </cell>
          <cell r="N107" t="str">
            <v>laramalheiro@hotmail.com</v>
          </cell>
        </row>
        <row r="108">
          <cell r="A108">
            <v>105</v>
          </cell>
          <cell r="B108" t="str">
            <v>Hotel Monreale Resort</v>
          </cell>
          <cell r="C108" t="str">
            <v>Ciça</v>
          </cell>
          <cell r="D108" t="str">
            <v>Coordenadora de Qualidade</v>
          </cell>
          <cell r="E108" t="str">
            <v>D.C Turismo Ltda</v>
          </cell>
          <cell r="F108" t="str">
            <v>01.204.495/0001-33</v>
          </cell>
          <cell r="G108" t="str">
            <v>518.056.788-0081</v>
          </cell>
          <cell r="H108" t="str">
            <v>Av. Leonor Furlaneto Delgado, 3033</v>
          </cell>
          <cell r="I108" t="str">
            <v>Zona Rural</v>
          </cell>
          <cell r="J108" t="str">
            <v>Poços de Caldas</v>
          </cell>
          <cell r="K108" t="str">
            <v>MG</v>
          </cell>
          <cell r="L108" t="str">
            <v>37.710-300</v>
          </cell>
          <cell r="M108" t="str">
            <v>(35) 2101-7777</v>
          </cell>
          <cell r="N108" t="str">
            <v>qualidade@monreale.com.br</v>
          </cell>
        </row>
        <row r="109">
          <cell r="A109">
            <v>106</v>
          </cell>
          <cell r="B109" t="str">
            <v>Crialt</v>
          </cell>
          <cell r="C109" t="str">
            <v>Luciane Franco da Cruz</v>
          </cell>
          <cell r="E109" t="str">
            <v>Crialtshop Promoções e Eventis Ltda</v>
          </cell>
          <cell r="F109" t="str">
            <v>03.972.202/0001-93</v>
          </cell>
          <cell r="G109" t="str">
            <v>Isento</v>
          </cell>
          <cell r="H109" t="str">
            <v>Rua Dr. Mohty Domit, 102</v>
          </cell>
          <cell r="I109" t="str">
            <v>Jd. Social</v>
          </cell>
          <cell r="J109" t="str">
            <v>Curitiba</v>
          </cell>
          <cell r="K109" t="str">
            <v>PR</v>
          </cell>
          <cell r="L109" t="str">
            <v>82.520-320</v>
          </cell>
          <cell r="M109" t="str">
            <v>(41) 3362-7839</v>
          </cell>
          <cell r="N109" t="str">
            <v>crialt@crialt.com.br</v>
          </cell>
        </row>
        <row r="110">
          <cell r="A110">
            <v>107</v>
          </cell>
          <cell r="B110" t="str">
            <v>Caracol Chocolates</v>
          </cell>
          <cell r="C110" t="str">
            <v>Patricia Muratório</v>
          </cell>
          <cell r="E110" t="str">
            <v>Chocolate Caseiro Mercosul</v>
          </cell>
          <cell r="F110" t="str">
            <v>01.877.543/0001-54</v>
          </cell>
          <cell r="G110" t="str">
            <v>056/0052596</v>
          </cell>
          <cell r="H110" t="str">
            <v>Rua Santa Rosa, 173</v>
          </cell>
          <cell r="I110" t="str">
            <v>Carniel</v>
          </cell>
          <cell r="J110" t="str">
            <v>Gramado</v>
          </cell>
          <cell r="K110" t="str">
            <v>RS</v>
          </cell>
          <cell r="L110" t="str">
            <v>95.670-000</v>
          </cell>
          <cell r="M110" t="str">
            <v>(54) 3286-1533 / 9978-3625</v>
          </cell>
          <cell r="N110" t="str">
            <v xml:space="preserve">patriciamuratorio@ibest.com.br </v>
          </cell>
          <cell r="O110" t="str">
            <v>Cibele</v>
          </cell>
          <cell r="P110" t="str">
            <v>compras1@caracolchocolates.com.br</v>
          </cell>
          <cell r="Q110" t="str">
            <v>(54) 3286-1533</v>
          </cell>
        </row>
        <row r="111">
          <cell r="A111">
            <v>108</v>
          </cell>
          <cell r="B111" t="str">
            <v>Associação Coml e Indl de Mogi Mirim</v>
          </cell>
          <cell r="C111" t="str">
            <v>Rosana Aparecida Pichão</v>
          </cell>
          <cell r="D111" t="str">
            <v>Gerencia</v>
          </cell>
          <cell r="E111" t="str">
            <v>Associação Coml e Indl de Mogi Mirim</v>
          </cell>
          <cell r="F111" t="str">
            <v>44.793.255/0001-24</v>
          </cell>
          <cell r="G111" t="str">
            <v>Isento</v>
          </cell>
          <cell r="H111" t="str">
            <v>Av. Luiz Gonzaga de Amoedo Campos, 500</v>
          </cell>
          <cell r="I111" t="str">
            <v>Nova Mogi</v>
          </cell>
          <cell r="J111" t="str">
            <v>Mogi Mirim</v>
          </cell>
          <cell r="K111" t="str">
            <v>SP</v>
          </cell>
          <cell r="L111" t="str">
            <v>13.801-000</v>
          </cell>
          <cell r="M111" t="str">
            <v>(19) 3806-5600</v>
          </cell>
          <cell r="N111" t="str">
            <v>acimm@acimm.com.br</v>
          </cell>
        </row>
        <row r="112">
          <cell r="A112">
            <v>109</v>
          </cell>
          <cell r="B112" t="str">
            <v>Milleluci Iluminações</v>
          </cell>
          <cell r="C112" t="str">
            <v>Ibrahim Danyalgil Júnior</v>
          </cell>
          <cell r="E112" t="str">
            <v>Ecoluz Comércio e Serviços de Material Elétrico Ltda</v>
          </cell>
          <cell r="F112" t="str">
            <v>10.927.097/0001-36</v>
          </cell>
          <cell r="G112" t="str">
            <v>0383920-62</v>
          </cell>
          <cell r="H112" t="str">
            <v>Rua Padre Anchieta, 449 - Lj02</v>
          </cell>
          <cell r="I112" t="str">
            <v>Madalena</v>
          </cell>
          <cell r="J112" t="str">
            <v>Recife</v>
          </cell>
          <cell r="K112" t="str">
            <v>PE</v>
          </cell>
          <cell r="L112" t="str">
            <v>50.175-430</v>
          </cell>
          <cell r="M112" t="str">
            <v>(81) 3445-0302/9262-8772</v>
          </cell>
          <cell r="N112" t="str">
            <v>financeiro@milleluci.com.br</v>
          </cell>
          <cell r="O112" t="str">
            <v>Carla</v>
          </cell>
          <cell r="P112" t="str">
            <v>financeiro@milleluci.com.br</v>
          </cell>
          <cell r="Q112" t="str">
            <v>(81) 3445-0302/9262-8772</v>
          </cell>
        </row>
        <row r="113">
          <cell r="A113">
            <v>110</v>
          </cell>
          <cell r="B113" t="str">
            <v>Ilumiart Decorações</v>
          </cell>
          <cell r="C113" t="str">
            <v>Marcelo Bassuino</v>
          </cell>
          <cell r="D113" t="str">
            <v>Gerente</v>
          </cell>
          <cell r="E113" t="str">
            <v>JV Iluminações Ltda</v>
          </cell>
          <cell r="F113" t="str">
            <v>10.256.886/0001-92</v>
          </cell>
          <cell r="G113">
            <v>256131309</v>
          </cell>
          <cell r="H113" t="str">
            <v xml:space="preserve">Rua Ipira, 35D, </v>
          </cell>
          <cell r="I113" t="str">
            <v>Eldorado</v>
          </cell>
          <cell r="J113" t="str">
            <v>Chapecó</v>
          </cell>
          <cell r="K113" t="str">
            <v>SC</v>
          </cell>
          <cell r="L113" t="str">
            <v>89.810-190</v>
          </cell>
          <cell r="M113" t="str">
            <v>(49) 3329-6184</v>
          </cell>
        </row>
        <row r="114">
          <cell r="A114">
            <v>111</v>
          </cell>
          <cell r="B114" t="str">
            <v>Natal Luz e Gramado</v>
          </cell>
          <cell r="C114" t="str">
            <v>Geordano</v>
          </cell>
          <cell r="E114" t="str">
            <v>Associação de Cultura e Turismo de Gramado</v>
          </cell>
          <cell r="F114" t="str">
            <v>05.970.767/0001-67</v>
          </cell>
          <cell r="G114" t="str">
            <v>056/0079184</v>
          </cell>
          <cell r="H114" t="str">
            <v>Rua Senador Salgado Filho, 89, compl 02</v>
          </cell>
          <cell r="I114" t="str">
            <v>Centro</v>
          </cell>
          <cell r="J114" t="str">
            <v>Gramado</v>
          </cell>
          <cell r="K114" t="str">
            <v>RS</v>
          </cell>
          <cell r="L114" t="str">
            <v>95.670-000</v>
          </cell>
          <cell r="M114" t="str">
            <v>(54) 9993-3365</v>
          </cell>
          <cell r="N114" t="str">
            <v>geordano@natalluzdegramado.com.br</v>
          </cell>
        </row>
        <row r="115">
          <cell r="A115">
            <v>112</v>
          </cell>
          <cell r="B115" t="str">
            <v>Thematic Decor</v>
          </cell>
          <cell r="C115" t="str">
            <v>Jonathan</v>
          </cell>
          <cell r="D115" t="str">
            <v>Compras</v>
          </cell>
          <cell r="E115" t="str">
            <v>Thematic Produções Temáticas Ltda EPP</v>
          </cell>
          <cell r="F115" t="str">
            <v>07.948.245/0001-94</v>
          </cell>
          <cell r="G115">
            <v>708197858110</v>
          </cell>
          <cell r="H115" t="str">
            <v>Av. Gessy Lever, 887</v>
          </cell>
          <cell r="I115" t="str">
            <v>Lenheiro</v>
          </cell>
          <cell r="J115" t="str">
            <v>Valinhos</v>
          </cell>
          <cell r="K115" t="str">
            <v>SP</v>
          </cell>
          <cell r="L115" t="str">
            <v>13.272-000</v>
          </cell>
          <cell r="M115" t="str">
            <v>(19) 3859-9470 / 3871-0382</v>
          </cell>
          <cell r="N115" t="str">
            <v>jonathangastardon@gmail.com</v>
          </cell>
        </row>
        <row r="116">
          <cell r="A116">
            <v>113</v>
          </cell>
          <cell r="B116" t="str">
            <v>Prefeitura de Chapecó</v>
          </cell>
          <cell r="C116" t="str">
            <v>Cássia Lajús</v>
          </cell>
          <cell r="D116" t="str">
            <v>Coordenadora da Decoração Natalina</v>
          </cell>
          <cell r="E116" t="str">
            <v>Prefeitura de Chapecó</v>
          </cell>
          <cell r="F116" t="str">
            <v>83.021.808/0001-82</v>
          </cell>
          <cell r="G116" t="str">
            <v>Isento</v>
          </cell>
          <cell r="H116" t="str">
            <v>Av. Getúlio Vargas, 957 S</v>
          </cell>
          <cell r="I116" t="str">
            <v>Centro</v>
          </cell>
          <cell r="J116" t="str">
            <v>Chapeço</v>
          </cell>
          <cell r="K116" t="str">
            <v>SC</v>
          </cell>
          <cell r="L116" t="str">
            <v>89.812-000</v>
          </cell>
          <cell r="M116" t="str">
            <v>(49) 3321-8456</v>
          </cell>
          <cell r="N116" t="str">
            <v>cassialajus@hotmail.com</v>
          </cell>
        </row>
        <row r="117">
          <cell r="A117">
            <v>114</v>
          </cell>
          <cell r="B117" t="str">
            <v>Balneário Camboriú Shopping</v>
          </cell>
          <cell r="C117" t="str">
            <v>Aline Righi</v>
          </cell>
          <cell r="D117" t="str">
            <v>Gerente de Marketing</v>
          </cell>
          <cell r="E117" t="str">
            <v>Fundo de Promoções do Balneário Camboriú Shopping Center</v>
          </cell>
          <cell r="F117" t="str">
            <v>09.002.550/0001-14</v>
          </cell>
          <cell r="G117" t="str">
            <v>Isento</v>
          </cell>
          <cell r="H117" t="str">
            <v>Av. Santa Catarina, 01</v>
          </cell>
          <cell r="I117" t="str">
            <v>Dos Estados</v>
          </cell>
          <cell r="J117" t="str">
            <v>Balneário Camboriú</v>
          </cell>
          <cell r="K117" t="str">
            <v>SC</v>
          </cell>
          <cell r="L117" t="str">
            <v>88.339-005</v>
          </cell>
          <cell r="M117" t="str">
            <v>(47) 3263-8444</v>
          </cell>
          <cell r="N117" t="str">
            <v>aline.bcs@almeidajunior.com.br</v>
          </cell>
        </row>
        <row r="118">
          <cell r="A118">
            <v>115</v>
          </cell>
          <cell r="B118" t="str">
            <v>Maxi Shopping Jundiaí</v>
          </cell>
          <cell r="C118" t="str">
            <v>Silvia Helena Orenga Sandoval</v>
          </cell>
          <cell r="D118" t="str">
            <v>Gerente de Marketing</v>
          </cell>
          <cell r="E118" t="str">
            <v>Associação dos Lojistas do Maxi Shopping Jundiaí</v>
          </cell>
          <cell r="F118" t="str">
            <v>58.387.606/0001-01</v>
          </cell>
          <cell r="G118" t="str">
            <v>Isento</v>
          </cell>
          <cell r="H118" t="str">
            <v>Av. Antonio Frederico Ozanan, 6000</v>
          </cell>
          <cell r="I118" t="str">
            <v>Vila Rio Branco</v>
          </cell>
          <cell r="J118" t="str">
            <v>Jundiaí</v>
          </cell>
          <cell r="K118" t="str">
            <v>SP</v>
          </cell>
          <cell r="L118" t="str">
            <v>13.215-275</v>
          </cell>
          <cell r="M118" t="str">
            <v>(11) 4523-3341</v>
          </cell>
          <cell r="N118" t="str">
            <v>silvia@maxishopping.com.br</v>
          </cell>
        </row>
        <row r="119">
          <cell r="A119">
            <v>116</v>
          </cell>
          <cell r="B119" t="str">
            <v>Coisas do Mano</v>
          </cell>
          <cell r="C119" t="str">
            <v>Carlos Mallet</v>
          </cell>
          <cell r="E119" t="str">
            <v>Carlos Alberto Flores Mallet</v>
          </cell>
          <cell r="F119" t="str">
            <v>04.122.088/0001-75</v>
          </cell>
          <cell r="G119" t="str">
            <v>109/0266496</v>
          </cell>
          <cell r="H119" t="str">
            <v>Rua Serafim Valandro, 1680/A</v>
          </cell>
          <cell r="I119" t="str">
            <v>Centro</v>
          </cell>
          <cell r="J119" t="str">
            <v>Santa Maria</v>
          </cell>
          <cell r="K119" t="str">
            <v>RS</v>
          </cell>
          <cell r="L119" t="str">
            <v>97.015-630</v>
          </cell>
          <cell r="M119" t="str">
            <v>(55) 3222-8472</v>
          </cell>
          <cell r="N119" t="str">
            <v>manomallet@yahoo.com.br</v>
          </cell>
        </row>
        <row r="120">
          <cell r="A120">
            <v>117</v>
          </cell>
          <cell r="B120" t="str">
            <v>Prefeitura de Tupã</v>
          </cell>
          <cell r="E120" t="str">
            <v>Prefeitura da Estância Turística de Tupã</v>
          </cell>
          <cell r="F120" t="str">
            <v>44.573.087/0001-61</v>
          </cell>
          <cell r="G120" t="str">
            <v>Isento</v>
          </cell>
          <cell r="H120" t="str">
            <v>Praça da Bandeira, 800</v>
          </cell>
          <cell r="I120" t="str">
            <v>Centro</v>
          </cell>
          <cell r="J120" t="str">
            <v>Tupã</v>
          </cell>
          <cell r="K120" t="str">
            <v>SP</v>
          </cell>
          <cell r="L120" t="str">
            <v>17.600-380</v>
          </cell>
          <cell r="M120" t="str">
            <v>(14) 3404-1000</v>
          </cell>
          <cell r="N120" t="str">
            <v>compras@tupa.sp.gov.br</v>
          </cell>
          <cell r="R120" t="str">
            <v>Prefeitura</v>
          </cell>
        </row>
        <row r="121">
          <cell r="A121" t="str">
            <v>117.1</v>
          </cell>
          <cell r="B121" t="str">
            <v>Prefeitura de Tupã</v>
          </cell>
          <cell r="C121" t="str">
            <v>Aracelis Góis Morales</v>
          </cell>
          <cell r="D121" t="str">
            <v>Secretária de Cultura e Turismo</v>
          </cell>
          <cell r="E121" t="str">
            <v>Prefeitura da Estância Turística de Tupã</v>
          </cell>
          <cell r="F121" t="str">
            <v>44.573.087/0001-61</v>
          </cell>
          <cell r="G121" t="str">
            <v>Isento</v>
          </cell>
          <cell r="H121" t="str">
            <v>Av. Tamoios, 1685</v>
          </cell>
          <cell r="I121" t="str">
            <v>Centro</v>
          </cell>
          <cell r="J121" t="str">
            <v>Tupã</v>
          </cell>
          <cell r="K121" t="str">
            <v>SP</v>
          </cell>
          <cell r="L121" t="str">
            <v>17.600-005</v>
          </cell>
          <cell r="M121" t="str">
            <v>(14) 3491-5013 / 3491-3015</v>
          </cell>
          <cell r="N121" t="str">
            <v>aracelisgm@hotmail.com</v>
          </cell>
          <cell r="R121" t="str">
            <v>Secr. Cultura</v>
          </cell>
        </row>
        <row r="122">
          <cell r="A122">
            <v>118</v>
          </cell>
          <cell r="B122" t="str">
            <v>Duoarq Artigos de Decoração Ltda</v>
          </cell>
          <cell r="C122" t="str">
            <v>Valério De Curtis</v>
          </cell>
          <cell r="E122" t="str">
            <v>Duoarq Artigos de Decoração Ltda</v>
          </cell>
          <cell r="F122" t="str">
            <v>03.428.770/0001-28</v>
          </cell>
          <cell r="G122" t="str">
            <v>Isento</v>
          </cell>
          <cell r="H122" t="str">
            <v>Rua 24 de Outubro, 333, 12 andar</v>
          </cell>
          <cell r="I122" t="str">
            <v>Independência</v>
          </cell>
          <cell r="J122" t="str">
            <v>Porto Alegre</v>
          </cell>
          <cell r="K122" t="str">
            <v>RS</v>
          </cell>
          <cell r="L122" t="str">
            <v>90.510-002</v>
          </cell>
          <cell r="M122" t="str">
            <v>(51) 8473-6858 / 3346-8954</v>
          </cell>
          <cell r="N122" t="str">
            <v>valerio@duoarq.com.br</v>
          </cell>
        </row>
        <row r="123">
          <cell r="A123">
            <v>119</v>
          </cell>
          <cell r="B123" t="str">
            <v>Promosom</v>
          </cell>
          <cell r="C123" t="str">
            <v>Geovana Mereghetti Viana</v>
          </cell>
          <cell r="E123" t="str">
            <v>Promosom Produções Sonorização e Serviços Ltda</v>
          </cell>
          <cell r="F123" t="str">
            <v>31.772.940/0001-22</v>
          </cell>
          <cell r="G123" t="str">
            <v>081.314.97-3</v>
          </cell>
          <cell r="H123" t="str">
            <v>Rua Verde Mar, 25</v>
          </cell>
          <cell r="I123" t="str">
            <v>Bicanga</v>
          </cell>
          <cell r="J123" t="str">
            <v>Serra</v>
          </cell>
          <cell r="K123" t="str">
            <v>ES</v>
          </cell>
          <cell r="L123" t="str">
            <v>29.164-809</v>
          </cell>
          <cell r="M123" t="str">
            <v>(27)3337-4515 / 9981-2325</v>
          </cell>
          <cell r="N123" t="str">
            <v>promosom@terra.com.br</v>
          </cell>
        </row>
        <row r="124">
          <cell r="A124">
            <v>120</v>
          </cell>
          <cell r="B124" t="str">
            <v>Innova Natal</v>
          </cell>
          <cell r="C124" t="str">
            <v>Ris Bonvenuto</v>
          </cell>
          <cell r="E124" t="str">
            <v>Donatec Com. e Serviços Ltda ME</v>
          </cell>
          <cell r="F124" t="str">
            <v>66.980.707/0001-10</v>
          </cell>
          <cell r="G124" t="str">
            <v>Isento</v>
          </cell>
          <cell r="H124" t="str">
            <v>Rua Angaturama, 895</v>
          </cell>
          <cell r="I124" t="str">
            <v>Vila das Merces</v>
          </cell>
          <cell r="J124" t="str">
            <v>São Paulo</v>
          </cell>
          <cell r="K124" t="str">
            <v>SP</v>
          </cell>
          <cell r="L124" t="str">
            <v>04164-010</v>
          </cell>
          <cell r="M124" t="str">
            <v>(11) 2991-9617 / 2953-5883</v>
          </cell>
          <cell r="N124" t="str">
            <v>contato@innovanatal.com.br</v>
          </cell>
        </row>
        <row r="125">
          <cell r="A125">
            <v>121</v>
          </cell>
          <cell r="B125" t="str">
            <v>Prefeitura de Gaúcha do Norte</v>
          </cell>
          <cell r="C125" t="str">
            <v>Juliano</v>
          </cell>
          <cell r="D125" t="str">
            <v>Dept. de Compras</v>
          </cell>
          <cell r="E125" t="str">
            <v>Prefeitura de Gaúcha do Norte</v>
          </cell>
          <cell r="F125" t="str">
            <v>01.614.539/0001-01</v>
          </cell>
          <cell r="G125" t="str">
            <v>Isento</v>
          </cell>
          <cell r="H125" t="str">
            <v>Avenida Brasil, 1298</v>
          </cell>
          <cell r="I125" t="str">
            <v>Centro</v>
          </cell>
          <cell r="J125" t="str">
            <v>Gaúcha do Norte</v>
          </cell>
          <cell r="K125" t="str">
            <v>MT</v>
          </cell>
          <cell r="L125" t="str">
            <v>78.875-000</v>
          </cell>
          <cell r="M125" t="str">
            <v>(66) 3582-1172</v>
          </cell>
          <cell r="N125" t="str">
            <v>matosjmjm@yahoo.com.br</v>
          </cell>
        </row>
        <row r="126">
          <cell r="A126">
            <v>122</v>
          </cell>
          <cell r="B126" t="str">
            <v>Prefeitura de Porto Alegre do Norte</v>
          </cell>
          <cell r="C126" t="str">
            <v>Rosa</v>
          </cell>
          <cell r="E126" t="str">
            <v>Prefeitura de Porto Alegre do Norte</v>
          </cell>
          <cell r="F126" t="str">
            <v>03.238.672/0001-28</v>
          </cell>
          <cell r="G126" t="str">
            <v>Isento</v>
          </cell>
          <cell r="H126" t="str">
            <v>Avenida Piraguassu, 517</v>
          </cell>
          <cell r="I126" t="str">
            <v>Setor de Esportes</v>
          </cell>
          <cell r="J126" t="str">
            <v>Porto Alegre do Norte</v>
          </cell>
          <cell r="K126" t="str">
            <v>MT</v>
          </cell>
          <cell r="L126" t="str">
            <v>78.655-000</v>
          </cell>
          <cell r="M126" t="str">
            <v>(66) 3569-1226</v>
          </cell>
          <cell r="N126" t="str">
            <v>tarzanpan@hotmail.com</v>
          </cell>
        </row>
        <row r="127">
          <cell r="A127">
            <v>123</v>
          </cell>
          <cell r="B127" t="str">
            <v>AICITA</v>
          </cell>
          <cell r="C127" t="str">
            <v>Sandra de Cássia Bredariol Jericó</v>
          </cell>
          <cell r="D127" t="str">
            <v>Gerencia</v>
          </cell>
          <cell r="E127" t="str">
            <v>Assoc. Industrial e Comercial de Iitatiba</v>
          </cell>
          <cell r="F127" t="str">
            <v>50.124.668/0001-19</v>
          </cell>
          <cell r="G127" t="str">
            <v>Isento</v>
          </cell>
          <cell r="H127" t="str">
            <v>Rua Cel. Camilo Pires, 230</v>
          </cell>
          <cell r="I127" t="str">
            <v>Centro</v>
          </cell>
          <cell r="J127" t="str">
            <v>Itatiba</v>
          </cell>
          <cell r="K127" t="str">
            <v>SP</v>
          </cell>
          <cell r="L127" t="str">
            <v>13.257-721</v>
          </cell>
          <cell r="M127" t="str">
            <v>(11) 4534-7884</v>
          </cell>
          <cell r="N127" t="str">
            <v>sandra@aicita.com.br</v>
          </cell>
        </row>
        <row r="128">
          <cell r="A128">
            <v>124</v>
          </cell>
          <cell r="B128" t="str">
            <v>Prefeitura de Três Passos</v>
          </cell>
          <cell r="C128" t="str">
            <v>Célia</v>
          </cell>
          <cell r="D128" t="str">
            <v>Dept. de Compras</v>
          </cell>
          <cell r="E128" t="str">
            <v>Prefeitura de Três Passos</v>
          </cell>
          <cell r="F128" t="str">
            <v>87.613.188/0001-21</v>
          </cell>
          <cell r="G128" t="str">
            <v>Isento</v>
          </cell>
          <cell r="H128" t="str">
            <v>Av. Santos Dumont, 75</v>
          </cell>
          <cell r="I128" t="str">
            <v>Centro</v>
          </cell>
          <cell r="J128" t="str">
            <v>Três Passos</v>
          </cell>
          <cell r="K128" t="str">
            <v>RS</v>
          </cell>
          <cell r="L128" t="str">
            <v>98.600-000</v>
          </cell>
          <cell r="M128" t="str">
            <v>(55) 3522-3200</v>
          </cell>
          <cell r="N128" t="str">
            <v>compras@trespassos-rs.com.br</v>
          </cell>
        </row>
        <row r="129">
          <cell r="A129">
            <v>125</v>
          </cell>
          <cell r="B129" t="str">
            <v>Construtora Hema</v>
          </cell>
          <cell r="C129" t="str">
            <v>Melissa Catão Maia</v>
          </cell>
          <cell r="E129" t="str">
            <v>Construtora Hema</v>
          </cell>
          <cell r="F129" t="str">
            <v>08.566.846/0001-03</v>
          </cell>
          <cell r="G129" t="str">
            <v>16.026.092-2</v>
          </cell>
          <cell r="H129" t="str">
            <v>Av. João Maurício, 1041</v>
          </cell>
          <cell r="I129" t="str">
            <v>Manaíra</v>
          </cell>
          <cell r="J129" t="str">
            <v>João Pessoa</v>
          </cell>
          <cell r="K129" t="str">
            <v>PB</v>
          </cell>
          <cell r="L129" t="str">
            <v>58.038-000</v>
          </cell>
          <cell r="M129" t="str">
            <v>(83) 3241-4041 / 3021-1627</v>
          </cell>
          <cell r="N129" t="str">
            <v>melissa@construtorahema.com.br</v>
          </cell>
          <cell r="O129" t="str">
            <v>Melissa</v>
          </cell>
          <cell r="P129" t="str">
            <v>melissa@construtorahema.com.br</v>
          </cell>
          <cell r="Q129" t="str">
            <v>(83) 3241-4041 / 3021-1627</v>
          </cell>
        </row>
        <row r="130">
          <cell r="A130">
            <v>126</v>
          </cell>
          <cell r="B130" t="str">
            <v>Global Editora e Distribuidora Ltda</v>
          </cell>
          <cell r="E130" t="str">
            <v>Global Editora e Distribuidora Ltda</v>
          </cell>
          <cell r="F130" t="str">
            <v>43.825.736/0001-01</v>
          </cell>
          <cell r="G130" t="str">
            <v>109.085.073-112</v>
          </cell>
          <cell r="H130" t="str">
            <v>Rua Pirapitingui, 111</v>
          </cell>
          <cell r="I130" t="str">
            <v>Liberdade</v>
          </cell>
          <cell r="J130" t="str">
            <v>São Paulo</v>
          </cell>
          <cell r="K130" t="str">
            <v>SP</v>
          </cell>
          <cell r="L130" t="str">
            <v>01.508-020</v>
          </cell>
          <cell r="M130" t="str">
            <v>(11) 3277-7999</v>
          </cell>
          <cell r="N130" t="str">
            <v>cidinhaalves@globaleditora.com.br</v>
          </cell>
        </row>
        <row r="131">
          <cell r="A131">
            <v>127</v>
          </cell>
          <cell r="B131" t="str">
            <v>Diocese de São João Batista</v>
          </cell>
          <cell r="C131" t="str">
            <v>Padre Luiz</v>
          </cell>
          <cell r="E131" t="str">
            <v>Diocese de São João da Boa Vista</v>
          </cell>
          <cell r="F131" t="str">
            <v>44.832.368/0020-54</v>
          </cell>
          <cell r="G131" t="str">
            <v>Isento</v>
          </cell>
          <cell r="H131" t="str">
            <v>Praça Dona Esméria Figueiredo, 211</v>
          </cell>
          <cell r="I131" t="str">
            <v>Centro</v>
          </cell>
          <cell r="J131" t="str">
            <v>Tapiratiba</v>
          </cell>
          <cell r="K131" t="str">
            <v>SP</v>
          </cell>
          <cell r="L131" t="str">
            <v>13.760-000</v>
          </cell>
          <cell r="M131" t="str">
            <v>(19) 3657-1478</v>
          </cell>
          <cell r="N131" t="str">
            <v>padrelu@uol.com.br</v>
          </cell>
          <cell r="O131" t="str">
            <v>Luiz Carlos</v>
          </cell>
          <cell r="P131" t="str">
            <v>padrelu@uol.com.br</v>
          </cell>
          <cell r="Q131" t="str">
            <v>(19) 3657-1478</v>
          </cell>
        </row>
        <row r="132">
          <cell r="A132">
            <v>128</v>
          </cell>
          <cell r="B132" t="str">
            <v>Albenízio Elias Reis Junior</v>
          </cell>
          <cell r="C132" t="str">
            <v>Maria José</v>
          </cell>
          <cell r="E132" t="str">
            <v>Albenízio Elias Reis Junior</v>
          </cell>
          <cell r="F132" t="str">
            <v>08.113.757/0001-01</v>
          </cell>
          <cell r="G132" t="str">
            <v>0339801-36</v>
          </cell>
          <cell r="H132" t="str">
            <v>Rua Padre Joaquim Cavalcanti, 46</v>
          </cell>
          <cell r="I132" t="str">
            <v>Centro</v>
          </cell>
          <cell r="J132" t="str">
            <v>Gravatá</v>
          </cell>
          <cell r="K132" t="str">
            <v>PE</v>
          </cell>
          <cell r="L132" t="str">
            <v>55.641-150</v>
          </cell>
          <cell r="M132" t="str">
            <v>(81) 3533-0433</v>
          </cell>
        </row>
        <row r="133">
          <cell r="A133">
            <v>129</v>
          </cell>
          <cell r="B133" t="str">
            <v>Art Y Cor</v>
          </cell>
          <cell r="C133" t="str">
            <v>Raquel</v>
          </cell>
          <cell r="E133" t="str">
            <v>Art Y Cor Comércio de Presentes e Cia Ltda</v>
          </cell>
          <cell r="F133" t="str">
            <v>03.594.375/0001-15</v>
          </cell>
          <cell r="G133" t="str">
            <v>10.323.017-3</v>
          </cell>
          <cell r="H133" t="str">
            <v>Av. 136, Quadra 40, Lote 20</v>
          </cell>
          <cell r="I133" t="str">
            <v>Setor Marista</v>
          </cell>
          <cell r="J133" t="str">
            <v>Goiânia</v>
          </cell>
          <cell r="K133" t="str">
            <v>GO</v>
          </cell>
          <cell r="L133" t="str">
            <v>74.180-040</v>
          </cell>
          <cell r="M133" t="str">
            <v>(62) 3242-2646 / 3242-2677</v>
          </cell>
          <cell r="N133" t="str">
            <v>renataarantescasa@hotmail.com</v>
          </cell>
        </row>
        <row r="134">
          <cell r="A134">
            <v>130</v>
          </cell>
          <cell r="B134" t="str">
            <v>Casa Viva Ltda</v>
          </cell>
          <cell r="C134" t="str">
            <v>Carmem Maia</v>
          </cell>
          <cell r="E134" t="str">
            <v>Casa Viva Ltda</v>
          </cell>
          <cell r="F134" t="str">
            <v>02.716.920/0001-36</v>
          </cell>
          <cell r="G134">
            <v>5259535500077</v>
          </cell>
          <cell r="H134" t="str">
            <v>Av. Cel. Alfredo Custódio de Paula, 117</v>
          </cell>
          <cell r="I134" t="str">
            <v>Centro</v>
          </cell>
          <cell r="J134" t="str">
            <v>Pouso Alegre</v>
          </cell>
          <cell r="K134" t="str">
            <v>MG</v>
          </cell>
          <cell r="L134" t="str">
            <v>37.550-000</v>
          </cell>
          <cell r="M134" t="str">
            <v>(35)3422-0096</v>
          </cell>
          <cell r="N134" t="str">
            <v>casaviva98@bol.com.br</v>
          </cell>
        </row>
        <row r="135">
          <cell r="A135">
            <v>131</v>
          </cell>
          <cell r="B135" t="str">
            <v>Prefeitura de Colniza</v>
          </cell>
          <cell r="C135" t="str">
            <v>Ademir Catarino Nascimento Filho</v>
          </cell>
          <cell r="D135" t="str">
            <v>Dept. de Compras</v>
          </cell>
          <cell r="E135" t="str">
            <v>Prefeitura de Colniza</v>
          </cell>
          <cell r="F135" t="str">
            <v>04.213.687/0001-02</v>
          </cell>
          <cell r="G135" t="str">
            <v>Isento</v>
          </cell>
          <cell r="H135" t="str">
            <v>Av. Tarumã, 116</v>
          </cell>
          <cell r="I135" t="str">
            <v>Centro</v>
          </cell>
          <cell r="J135" t="str">
            <v>Colniza</v>
          </cell>
          <cell r="K135" t="str">
            <v>MT</v>
          </cell>
          <cell r="L135" t="str">
            <v>78.335-000</v>
          </cell>
          <cell r="M135" t="str">
            <v>(66) 3571-1000</v>
          </cell>
          <cell r="N135" t="str">
            <v>ademir_pmc@hotmail.com</v>
          </cell>
          <cell r="O135" t="str">
            <v>Vânia Orben</v>
          </cell>
          <cell r="P135" t="str">
            <v>prefeituracolniza@hotmail.com</v>
          </cell>
          <cell r="Q135" t="str">
            <v>(66) 3571-1000</v>
          </cell>
        </row>
        <row r="136">
          <cell r="A136">
            <v>132</v>
          </cell>
          <cell r="B136" t="str">
            <v>Futuro Decorações e Serviços Ltda</v>
          </cell>
          <cell r="C136" t="str">
            <v>Claudia Travesso</v>
          </cell>
          <cell r="E136" t="str">
            <v>Futuro Decorações e Serviços Ltda</v>
          </cell>
          <cell r="F136" t="str">
            <v>10.778.213/0001-00</v>
          </cell>
          <cell r="G136" t="str">
            <v>001.160387.00-67</v>
          </cell>
          <cell r="H136" t="str">
            <v>Rua Nogueira da Gama, 294</v>
          </cell>
          <cell r="I136" t="str">
            <v>Alto dos Pinheiros</v>
          </cell>
          <cell r="J136" t="str">
            <v>Belo Horizonte</v>
          </cell>
          <cell r="K136" t="str">
            <v>MG</v>
          </cell>
          <cell r="L136" t="str">
            <v>30.530-10</v>
          </cell>
          <cell r="M136" t="str">
            <v>(35) 3309-5255</v>
          </cell>
          <cell r="N136" t="str">
            <v>bernadete@casafuturo.com.br</v>
          </cell>
        </row>
        <row r="137">
          <cell r="A137">
            <v>133</v>
          </cell>
          <cell r="B137" t="str">
            <v>PolloShop</v>
          </cell>
          <cell r="C137" t="str">
            <v>Mariana Mikosz</v>
          </cell>
          <cell r="D137" t="str">
            <v>Marketing</v>
          </cell>
          <cell r="E137" t="str">
            <v>PolloShop Participações e Empreendimentos Ltda</v>
          </cell>
          <cell r="F137" t="str">
            <v>85.048.403/0001-63</v>
          </cell>
          <cell r="G137" t="str">
            <v>Isento</v>
          </cell>
          <cell r="H137" t="str">
            <v>Rua Camões, 601</v>
          </cell>
          <cell r="I137" t="str">
            <v>Alto da XV</v>
          </cell>
          <cell r="J137" t="str">
            <v>Curitiba</v>
          </cell>
          <cell r="K137" t="str">
            <v>PR</v>
          </cell>
          <cell r="L137" t="str">
            <v>80.040-180</v>
          </cell>
          <cell r="M137" t="str">
            <v>(41) 3360-5985</v>
          </cell>
          <cell r="N137" t="str">
            <v>marianah@polloshop.com.br</v>
          </cell>
        </row>
        <row r="138">
          <cell r="A138">
            <v>134</v>
          </cell>
          <cell r="B138" t="str">
            <v>Recanto das Águas</v>
          </cell>
          <cell r="C138" t="str">
            <v>Priscilla Aguiar</v>
          </cell>
          <cell r="D138" t="str">
            <v>Gerente Operacional</v>
          </cell>
          <cell r="E138" t="str">
            <v>Vila do Farol Hoteis e Turismo Ltda</v>
          </cell>
          <cell r="F138" t="str">
            <v>02.386.079/0002-47</v>
          </cell>
          <cell r="G138">
            <v>254237266</v>
          </cell>
          <cell r="H138" t="str">
            <v>Estrada da Rainha, 800</v>
          </cell>
          <cell r="I138" t="str">
            <v>Praia dos Amores</v>
          </cell>
          <cell r="J138" t="str">
            <v>Balneário Camboriú</v>
          </cell>
          <cell r="K138" t="str">
            <v>SC</v>
          </cell>
          <cell r="L138" t="str">
            <v>88.331-510</v>
          </cell>
          <cell r="M138" t="str">
            <v>(47) 3261-0399 / 3261-0361</v>
          </cell>
          <cell r="N138" t="str">
            <v>priscilla@resortrecantodasaguas.com.br</v>
          </cell>
        </row>
        <row r="139">
          <cell r="A139">
            <v>135</v>
          </cell>
          <cell r="B139" t="str">
            <v>Vila do Farol Hoteis e Turismo Ltda</v>
          </cell>
          <cell r="C139" t="str">
            <v>Gianfranco Schurmann Curi</v>
          </cell>
          <cell r="D139" t="str">
            <v>Gerente Operacional</v>
          </cell>
          <cell r="E139" t="str">
            <v>Vila do Farol Hoteis e Turismo Ltda</v>
          </cell>
          <cell r="F139" t="str">
            <v>02.386.079/0001-66</v>
          </cell>
          <cell r="G139">
            <v>253663660</v>
          </cell>
          <cell r="H139" t="str">
            <v>Av. Vereador Manoel José dos Santos, 800</v>
          </cell>
          <cell r="I139" t="str">
            <v>Centro</v>
          </cell>
          <cell r="J139" t="str">
            <v>Bombinhas</v>
          </cell>
          <cell r="K139" t="str">
            <v>SC</v>
          </cell>
          <cell r="L139" t="str">
            <v>88.215-000</v>
          </cell>
          <cell r="M139" t="str">
            <v>(47) 3393-9020 / 8403-3383</v>
          </cell>
          <cell r="N139" t="str">
            <v>franco@viladofarol.com.br</v>
          </cell>
        </row>
        <row r="140">
          <cell r="A140">
            <v>136</v>
          </cell>
          <cell r="B140" t="str">
            <v>Amerincanflex</v>
          </cell>
          <cell r="C140" t="str">
            <v>Giorgio Luiz Colombo</v>
          </cell>
          <cell r="D140" t="str">
            <v>Marketing</v>
          </cell>
          <cell r="E140" t="str">
            <v>Liu Jardini Comercial de Móveis Ltda</v>
          </cell>
          <cell r="F140" t="str">
            <v>07.081.028/0001-40</v>
          </cell>
          <cell r="G140">
            <v>647452464118</v>
          </cell>
          <cell r="H140" t="str">
            <v>Av. Bady Bassit, 3620</v>
          </cell>
          <cell r="I140" t="str">
            <v>Boa Vista</v>
          </cell>
          <cell r="J140" t="str">
            <v>São José do Rio Preto</v>
          </cell>
          <cell r="K140" t="str">
            <v>SP</v>
          </cell>
          <cell r="L140" t="str">
            <v>15.025-000</v>
          </cell>
          <cell r="M140" t="str">
            <v>(17) 3212-7119</v>
          </cell>
          <cell r="N140" t="str">
            <v>giorgio@americanflex.com.br</v>
          </cell>
        </row>
        <row r="141">
          <cell r="A141">
            <v>137</v>
          </cell>
          <cell r="B141" t="str">
            <v>Sindicato do Com. Varejista de Araraquara</v>
          </cell>
          <cell r="C141" t="str">
            <v>Beto Braga</v>
          </cell>
          <cell r="E141" t="str">
            <v>Sindicato do Com. Varejista de Araraquara</v>
          </cell>
          <cell r="F141" t="str">
            <v>43.975.432/0001-20</v>
          </cell>
          <cell r="G141" t="str">
            <v>Isento</v>
          </cell>
          <cell r="H141" t="str">
            <v>Rua Voluntários da Pátria, 1435</v>
          </cell>
          <cell r="I141" t="str">
            <v>Centro</v>
          </cell>
          <cell r="J141" t="str">
            <v>Araraquara</v>
          </cell>
          <cell r="K141" t="str">
            <v>SP</v>
          </cell>
          <cell r="L141" t="str">
            <v>14.801-320</v>
          </cell>
          <cell r="M141" t="str">
            <v>(16) 9701-6034</v>
          </cell>
          <cell r="N141" t="str">
            <v>betobraga5@uol.com.br</v>
          </cell>
        </row>
        <row r="142">
          <cell r="A142">
            <v>138</v>
          </cell>
          <cell r="B142" t="str">
            <v>Assoc. Comercial e Industrial de Araraquara</v>
          </cell>
          <cell r="E142" t="str">
            <v>Assoc. Comercial e Industrial de Araraquara</v>
          </cell>
          <cell r="F142" t="str">
            <v>43.969.427/0001-05</v>
          </cell>
          <cell r="G142" t="str">
            <v>Isento</v>
          </cell>
          <cell r="H142" t="str">
            <v>Rua São Bento, 825</v>
          </cell>
          <cell r="I142" t="str">
            <v>Centro</v>
          </cell>
          <cell r="J142" t="str">
            <v>Araraquara</v>
          </cell>
          <cell r="K142" t="str">
            <v>SP</v>
          </cell>
          <cell r="L142" t="str">
            <v>14.801-300</v>
          </cell>
          <cell r="M142" t="str">
            <v>(16) 3322-3633</v>
          </cell>
        </row>
        <row r="143">
          <cell r="A143">
            <v>139</v>
          </cell>
          <cell r="B143" t="str">
            <v>Assoc. Comercial e Industrial de Bastos</v>
          </cell>
          <cell r="C143" t="str">
            <v>Alessandra de Oliveira Segura Pereira</v>
          </cell>
          <cell r="D143" t="str">
            <v>Gerente Administrativo</v>
          </cell>
          <cell r="E143" t="str">
            <v>Assoc. Comercial e Industrial de Bastos</v>
          </cell>
          <cell r="F143" t="str">
            <v>51.507.580/0001-49</v>
          </cell>
          <cell r="G143" t="str">
            <v>Isento</v>
          </cell>
          <cell r="H143" t="str">
            <v>Rua Ver. Shigueru Shida, 145</v>
          </cell>
          <cell r="I143" t="str">
            <v>Jd. Hikari</v>
          </cell>
          <cell r="J143" t="str">
            <v>Bastos</v>
          </cell>
          <cell r="K143" t="str">
            <v>SP</v>
          </cell>
          <cell r="L143" t="str">
            <v>17.690-000</v>
          </cell>
          <cell r="M143" t="str">
            <v>(14) 3478-1020 / 3478-1774</v>
          </cell>
          <cell r="N143" t="str">
            <v>acib@acibastos.com.br</v>
          </cell>
        </row>
        <row r="144">
          <cell r="A144">
            <v>140</v>
          </cell>
          <cell r="B144" t="str">
            <v>Eletro Comercial Montesc Ltda</v>
          </cell>
          <cell r="C144" t="str">
            <v>Carlos Souza</v>
          </cell>
          <cell r="E144" t="str">
            <v>Eletro Comercial Montesc Ltda</v>
          </cell>
          <cell r="F144" t="str">
            <v>02.364.275/0001-30</v>
          </cell>
          <cell r="G144">
            <v>253684781</v>
          </cell>
          <cell r="H144" t="str">
            <v xml:space="preserve">Rua Indaial, 1118, </v>
          </cell>
          <cell r="I144" t="str">
            <v>São Judas</v>
          </cell>
          <cell r="J144" t="str">
            <v>Itajaí</v>
          </cell>
          <cell r="K144" t="str">
            <v>SC</v>
          </cell>
          <cell r="L144" t="str">
            <v>88303-303</v>
          </cell>
          <cell r="M144" t="str">
            <v>(47) 3348-4259 / 9987-7393</v>
          </cell>
          <cell r="N144" t="str">
            <v>carlos@montesc.com.br</v>
          </cell>
          <cell r="P144" t="str">
            <v>montesc@montesc.com.br</v>
          </cell>
        </row>
        <row r="145">
          <cell r="A145">
            <v>141</v>
          </cell>
          <cell r="B145" t="str">
            <v>E. I. Comércio de Material Elétrico</v>
          </cell>
          <cell r="C145" t="str">
            <v>José Paulo</v>
          </cell>
          <cell r="E145" t="str">
            <v>E. I. Comércio de Material Elétrico</v>
          </cell>
          <cell r="F145" t="str">
            <v>01.764.207/0001-03</v>
          </cell>
          <cell r="G145">
            <v>750032294</v>
          </cell>
          <cell r="H145" t="str">
            <v>Rua Pedrinho Machado, 577</v>
          </cell>
          <cell r="I145" t="str">
            <v>Jardim América</v>
          </cell>
          <cell r="J145" t="str">
            <v>Marau</v>
          </cell>
          <cell r="K145" t="str">
            <v>RS</v>
          </cell>
          <cell r="L145" t="str">
            <v>99150-000</v>
          </cell>
          <cell r="M145" t="str">
            <v>(54) 8408-5218</v>
          </cell>
          <cell r="N145" t="str">
            <v>zepaulomarau@ibest.com.br</v>
          </cell>
        </row>
        <row r="146">
          <cell r="A146">
            <v>142</v>
          </cell>
          <cell r="B146" t="str">
            <v>Taubaté Shopping</v>
          </cell>
          <cell r="C146" t="str">
            <v>Martha Serra</v>
          </cell>
          <cell r="D146" t="str">
            <v>Gerente de Marketing</v>
          </cell>
          <cell r="E146" t="str">
            <v>Associação dos Lojistas do condomínio Taubaté Shopping Center</v>
          </cell>
          <cell r="F146" t="str">
            <v>65.038.747/0001-84</v>
          </cell>
          <cell r="G146" t="str">
            <v>Isento</v>
          </cell>
          <cell r="H146" t="str">
            <v>Av. Charles Schneider - 1.700</v>
          </cell>
          <cell r="I146" t="str">
            <v>Vila Costa</v>
          </cell>
          <cell r="J146" t="str">
            <v>Taubaté</v>
          </cell>
          <cell r="K146" t="str">
            <v>SP</v>
          </cell>
          <cell r="L146" t="str">
            <v>12.040-000</v>
          </cell>
          <cell r="M146" t="str">
            <v>(12) 3634.7999 - ramal 7922</v>
          </cell>
          <cell r="N146" t="str">
            <v>gerenciamkt@taubateshopping.com.br</v>
          </cell>
          <cell r="O146" t="str">
            <v>Martha</v>
          </cell>
          <cell r="P146" t="str">
            <v>martha@taubateshopping.com.br</v>
          </cell>
          <cell r="Q146" t="str">
            <v>(12) 3634.7999 - ramal 7922</v>
          </cell>
        </row>
        <row r="147">
          <cell r="A147">
            <v>143</v>
          </cell>
          <cell r="B147" t="str">
            <v>Veritas Eventos</v>
          </cell>
          <cell r="C147" t="str">
            <v>Sidney Baseggio</v>
          </cell>
          <cell r="E147" t="str">
            <v>CBT Eventos Ltda EPP</v>
          </cell>
          <cell r="F147" t="str">
            <v>07.435.707/0001-70</v>
          </cell>
          <cell r="G147" t="str">
            <v>Isento</v>
          </cell>
          <cell r="H147" t="str">
            <v>Alameda Madeira, 258, CJ 2005</v>
          </cell>
          <cell r="I147" t="str">
            <v>Alphaville</v>
          </cell>
          <cell r="J147" t="str">
            <v>Barueri</v>
          </cell>
          <cell r="K147" t="str">
            <v>SP</v>
          </cell>
          <cell r="L147" t="str">
            <v>06.454-010</v>
          </cell>
          <cell r="M147" t="str">
            <v>(11) 4195-0985</v>
          </cell>
          <cell r="N147" t="str">
            <v>sidney@veritas.com.br</v>
          </cell>
        </row>
        <row r="148">
          <cell r="A148">
            <v>144</v>
          </cell>
          <cell r="B148" t="str">
            <v>WA Natal</v>
          </cell>
          <cell r="C148" t="str">
            <v>Carla Werneneck</v>
          </cell>
          <cell r="E148" t="str">
            <v>WA Natal e Marketing Corporativo Ltda</v>
          </cell>
          <cell r="F148" t="str">
            <v>10.328.523/0001-15</v>
          </cell>
          <cell r="G148" t="str">
            <v>Isento</v>
          </cell>
          <cell r="H148" t="str">
            <v>Av. Alberto Craveiro, 2553</v>
          </cell>
          <cell r="I148" t="str">
            <v>Castelão</v>
          </cell>
          <cell r="J148" t="str">
            <v>Fortaleza</v>
          </cell>
          <cell r="K148" t="str">
            <v>CE</v>
          </cell>
          <cell r="L148" t="str">
            <v>60.860-000</v>
          </cell>
          <cell r="M148" t="str">
            <v>(85) 3458-0447 / 9625-0183</v>
          </cell>
          <cell r="N148" t="str">
            <v>carlawwa@hotmail.com</v>
          </cell>
        </row>
        <row r="149">
          <cell r="A149">
            <v>145</v>
          </cell>
          <cell r="B149" t="str">
            <v>CDL de Rio do Sul</v>
          </cell>
          <cell r="C149" t="str">
            <v>Marli</v>
          </cell>
          <cell r="D149" t="str">
            <v>Dept. Financeiro</v>
          </cell>
          <cell r="E149" t="str">
            <v>CDL de Rio do Sul</v>
          </cell>
          <cell r="F149" t="str">
            <v>85.785.780/0001-85</v>
          </cell>
          <cell r="G149" t="str">
            <v>Isento</v>
          </cell>
          <cell r="H149" t="str">
            <v>Rua Xv de Novembro, 73</v>
          </cell>
          <cell r="I149" t="str">
            <v>Centro</v>
          </cell>
          <cell r="J149" t="str">
            <v>Rio do Sul</v>
          </cell>
          <cell r="K149" t="str">
            <v>SC</v>
          </cell>
          <cell r="L149" t="str">
            <v>89160-000</v>
          </cell>
          <cell r="M149" t="str">
            <v>(47) 3531-9230</v>
          </cell>
          <cell r="N149" t="str">
            <v>financeiro@riodosul.cdl-sc.org.br</v>
          </cell>
        </row>
        <row r="150">
          <cell r="A150">
            <v>146</v>
          </cell>
          <cell r="B150" t="str">
            <v>Prefeitura de Marau</v>
          </cell>
          <cell r="D150" t="str">
            <v>Secretaria de Cultura</v>
          </cell>
          <cell r="E150" t="str">
            <v>Prefeitura de Marau</v>
          </cell>
          <cell r="F150" t="str">
            <v>87.599.122/0001-24</v>
          </cell>
          <cell r="G150" t="str">
            <v>Isento</v>
          </cell>
          <cell r="H150" t="str">
            <v>Rua Irineu Ferlin, 355</v>
          </cell>
          <cell r="I150" t="str">
            <v>Centro</v>
          </cell>
          <cell r="J150" t="str">
            <v>Marau</v>
          </cell>
          <cell r="K150" t="str">
            <v>RS</v>
          </cell>
          <cell r="L150" t="str">
            <v>99.150-000</v>
          </cell>
          <cell r="M150" t="str">
            <v>(54) 3342-4068</v>
          </cell>
          <cell r="N150" t="str">
            <v>cultura@pmmarau.com.br</v>
          </cell>
        </row>
        <row r="151">
          <cell r="A151">
            <v>147</v>
          </cell>
          <cell r="B151" t="str">
            <v>Pousada Vila do Coral</v>
          </cell>
          <cell r="C151" t="str">
            <v>Laryssa</v>
          </cell>
          <cell r="D151" t="str">
            <v>Setor de Compras</v>
          </cell>
          <cell r="E151" t="str">
            <v>Pousada Vila do Coral Ltda</v>
          </cell>
          <cell r="F151" t="str">
            <v>04.633.153/0001-27</v>
          </cell>
          <cell r="G151" t="str">
            <v>Isento</v>
          </cell>
          <cell r="H151" t="str">
            <v>Av. Vereador Manoel José dos Santos, 215</v>
          </cell>
          <cell r="I151" t="str">
            <v>Centro</v>
          </cell>
          <cell r="J151" t="str">
            <v>Bombinhas</v>
          </cell>
          <cell r="K151" t="str">
            <v>SC</v>
          </cell>
          <cell r="L151" t="str">
            <v>88.215-000</v>
          </cell>
          <cell r="M151" t="str">
            <v>(47) 3393-9333 / 3393-9335</v>
          </cell>
          <cell r="N151" t="str">
            <v>aeb@viladocoral.com.br</v>
          </cell>
        </row>
        <row r="152">
          <cell r="A152">
            <v>148</v>
          </cell>
          <cell r="B152" t="str">
            <v>Pousada Vila do Coral</v>
          </cell>
          <cell r="C152" t="str">
            <v>Laryssa</v>
          </cell>
          <cell r="D152" t="str">
            <v>Setor de Compras</v>
          </cell>
          <cell r="E152" t="str">
            <v>Pousada Vila do Coral Ltda</v>
          </cell>
          <cell r="F152" t="str">
            <v>04.633.153/0001-27</v>
          </cell>
          <cell r="G152" t="str">
            <v>Isento</v>
          </cell>
          <cell r="H152" t="str">
            <v>Av. Vereador Manoel José dos Santos, 305</v>
          </cell>
          <cell r="I152" t="str">
            <v>Centro</v>
          </cell>
          <cell r="J152" t="str">
            <v>Bombinhas</v>
          </cell>
          <cell r="K152" t="str">
            <v>SC</v>
          </cell>
          <cell r="L152" t="str">
            <v>88.215-000</v>
          </cell>
          <cell r="M152" t="str">
            <v>(47) 3393-9800</v>
          </cell>
          <cell r="N152" t="str">
            <v>aeb@viladocoral.com.br</v>
          </cell>
        </row>
        <row r="153">
          <cell r="A153">
            <v>149</v>
          </cell>
          <cell r="B153" t="str">
            <v>Vos Construtora e Incorporação Ltda</v>
          </cell>
          <cell r="C153" t="str">
            <v>Mario Pera</v>
          </cell>
          <cell r="E153" t="str">
            <v>Vos Construtora e Incorporação Ltda</v>
          </cell>
          <cell r="F153" t="str">
            <v>04.696.521/0001-86</v>
          </cell>
          <cell r="G153" t="str">
            <v>Isento</v>
          </cell>
          <cell r="H153" t="str">
            <v>Rua Baleia Jubarte, 242, Sala 09</v>
          </cell>
          <cell r="I153" t="str">
            <v>José Amandio</v>
          </cell>
          <cell r="J153" t="str">
            <v>Bombinhas</v>
          </cell>
          <cell r="K153" t="str">
            <v>SC</v>
          </cell>
          <cell r="L153" t="str">
            <v>88.215-000</v>
          </cell>
          <cell r="M153" t="str">
            <v>(47) 3393-9020</v>
          </cell>
          <cell r="N153" t="str">
            <v>gerencia@viladofarol.com.br</v>
          </cell>
        </row>
        <row r="154">
          <cell r="A154">
            <v>150</v>
          </cell>
          <cell r="B154" t="str">
            <v>Shopping Curitiba</v>
          </cell>
          <cell r="C154" t="str">
            <v>Jeferson Thauny</v>
          </cell>
          <cell r="D154" t="str">
            <v>Marketing</v>
          </cell>
          <cell r="E154" t="str">
            <v>Condomínio Complexo Shopping Curitiba</v>
          </cell>
          <cell r="F154" t="str">
            <v>01.426.138/0001-10</v>
          </cell>
          <cell r="G154" t="str">
            <v>Isento</v>
          </cell>
          <cell r="H154" t="str">
            <v>Rua Brigadeiro Franco, 2300</v>
          </cell>
          <cell r="I154" t="str">
            <v>Centro</v>
          </cell>
          <cell r="J154" t="str">
            <v>Curitiba</v>
          </cell>
          <cell r="K154" t="str">
            <v>PR</v>
          </cell>
          <cell r="L154" t="str">
            <v>80.250-030</v>
          </cell>
          <cell r="M154" t="str">
            <v>(41) 3026-1045</v>
          </cell>
          <cell r="N154" t="str">
            <v>jeferson.thauny@shoppingcuritiba.com.br</v>
          </cell>
        </row>
        <row r="155">
          <cell r="A155">
            <v>151</v>
          </cell>
          <cell r="B155" t="str">
            <v>Center Fábricas</v>
          </cell>
          <cell r="C155" t="str">
            <v>Ronei Pereira</v>
          </cell>
          <cell r="D155" t="str">
            <v>Gerente de Marketing</v>
          </cell>
          <cell r="E155" t="str">
            <v>Associação Lojista Center Fábricas Araranguá</v>
          </cell>
          <cell r="F155" t="str">
            <v>80.991.599/0001-01</v>
          </cell>
          <cell r="G155" t="str">
            <v>Isento</v>
          </cell>
          <cell r="H155" t="str">
            <v>Av. Sete de Setembro, 755</v>
          </cell>
          <cell r="I155" t="str">
            <v>Cidade Alta</v>
          </cell>
          <cell r="J155" t="str">
            <v>Araranguá</v>
          </cell>
          <cell r="K155" t="str">
            <v>SC</v>
          </cell>
          <cell r="L155" t="str">
            <v>88.900-000</v>
          </cell>
          <cell r="M155" t="str">
            <v>(48) 3521-2000</v>
          </cell>
          <cell r="N155" t="str">
            <v>marketing@centerfabricas.com.br</v>
          </cell>
        </row>
        <row r="156">
          <cell r="A156" t="str">
            <v>151.1</v>
          </cell>
          <cell r="B156" t="str">
            <v>Center Fábricas</v>
          </cell>
          <cell r="C156" t="str">
            <v>Ana Maria da Silva e Silva</v>
          </cell>
          <cell r="E156" t="str">
            <v>Associação Lojista Center Fábricas Araranguá</v>
          </cell>
          <cell r="F156" t="str">
            <v>80.991.599/0001-01</v>
          </cell>
          <cell r="G156" t="str">
            <v>Isento</v>
          </cell>
          <cell r="H156" t="str">
            <v>Rua Idalino João Pereira, 333</v>
          </cell>
          <cell r="I156" t="str">
            <v>Mato Alto</v>
          </cell>
          <cell r="J156" t="str">
            <v>Araranguá</v>
          </cell>
          <cell r="K156" t="str">
            <v>SC</v>
          </cell>
          <cell r="L156" t="str">
            <v>88.900-000</v>
          </cell>
          <cell r="M156" t="str">
            <v>(48) 9638-5202</v>
          </cell>
          <cell r="N156" t="str">
            <v xml:space="preserve">anabadeco@yahoo.com.br </v>
          </cell>
        </row>
        <row r="157">
          <cell r="A157">
            <v>152</v>
          </cell>
          <cell r="B157" t="str">
            <v xml:space="preserve">Cloosterman </v>
          </cell>
          <cell r="C157" t="str">
            <v>Luciana Cloosterman</v>
          </cell>
          <cell r="E157" t="str">
            <v>Transforme Produções e Eventos Ltda Me</v>
          </cell>
          <cell r="F157" t="str">
            <v>02.048.541/0001-15</v>
          </cell>
          <cell r="G157" t="str">
            <v>Isento</v>
          </cell>
          <cell r="H157" t="str">
            <v>Rua 10 de Novembro, 520</v>
          </cell>
          <cell r="I157" t="str">
            <v>Pq. dos Eucaliptos</v>
          </cell>
          <cell r="J157" t="str">
            <v>Moreno</v>
          </cell>
          <cell r="K157" t="str">
            <v>PE</v>
          </cell>
          <cell r="L157" t="str">
            <v>54,800-000</v>
          </cell>
          <cell r="M157" t="str">
            <v>(81) 3446-3281 / 3032-5961</v>
          </cell>
          <cell r="N157" t="str">
            <v>cloostermanlivre@hotmail.com</v>
          </cell>
        </row>
        <row r="158">
          <cell r="A158">
            <v>153</v>
          </cell>
          <cell r="B158" t="str">
            <v>Top Luz</v>
          </cell>
          <cell r="C158" t="str">
            <v>Moisés Isaias Ruppenthal</v>
          </cell>
          <cell r="D158" t="str">
            <v>Diretor</v>
          </cell>
          <cell r="E158" t="str">
            <v>Moisés Isaias Ruppenthal</v>
          </cell>
          <cell r="F158" t="str">
            <v>06.310.602/0001-21</v>
          </cell>
          <cell r="G158" t="str">
            <v>161/0065163</v>
          </cell>
          <cell r="H158" t="str">
            <v>Rua Arnoldo Osvaldo Mentz, 501</v>
          </cell>
          <cell r="I158" t="str">
            <v>Vila Nova</v>
          </cell>
          <cell r="J158" t="str">
            <v>Igrejinha</v>
          </cell>
          <cell r="K158" t="str">
            <v>RS</v>
          </cell>
          <cell r="L158" t="str">
            <v>95.650-000</v>
          </cell>
          <cell r="M158" t="str">
            <v>(51) 8114.2555 / 3546.1214 / 9863-5442</v>
          </cell>
          <cell r="N158" t="str">
            <v>moises@topluz.com.br</v>
          </cell>
          <cell r="O158" t="str">
            <v>Moises Isaias Ruppenthal</v>
          </cell>
          <cell r="P158" t="str">
            <v>moises@topluz.com.br</v>
          </cell>
          <cell r="Q158" t="str">
            <v>(51) 8114.2555 / 3546.1214 / 9863-5442</v>
          </cell>
        </row>
        <row r="159">
          <cell r="A159">
            <v>154</v>
          </cell>
          <cell r="B159" t="str">
            <v>Prefeitura de Vila Flores</v>
          </cell>
          <cell r="C159" t="str">
            <v>Marcelo P. Nedeff</v>
          </cell>
          <cell r="D159" t="str">
            <v>Secretaria da Fazenda</v>
          </cell>
          <cell r="E159" t="str">
            <v>Prefeitura de Vila Flores</v>
          </cell>
          <cell r="F159" t="str">
            <v>91.566.869/0001-53</v>
          </cell>
          <cell r="G159" t="str">
            <v>Isento</v>
          </cell>
          <cell r="H159" t="str">
            <v>Rua Fabiano Ferretto, 200</v>
          </cell>
          <cell r="I159" t="str">
            <v>Centro</v>
          </cell>
          <cell r="J159" t="str">
            <v>Vila Flores</v>
          </cell>
          <cell r="K159" t="str">
            <v>RS</v>
          </cell>
          <cell r="L159" t="str">
            <v>95.334-000</v>
          </cell>
          <cell r="M159" t="str">
            <v>(54) 3447-1313 / 3447-1300</v>
          </cell>
          <cell r="N159" t="str">
            <v>fazenda@pmvilaflores.com.br</v>
          </cell>
        </row>
        <row r="160">
          <cell r="A160">
            <v>155</v>
          </cell>
          <cell r="B160" t="str">
            <v>Auto Fest</v>
          </cell>
          <cell r="C160" t="str">
            <v>Natália Marinho</v>
          </cell>
          <cell r="D160" t="str">
            <v>Marketing</v>
          </cell>
          <cell r="E160" t="str">
            <v>VR Alliance Participação e Empreendimentos Ltda</v>
          </cell>
          <cell r="F160" t="str">
            <v>08.728.126/0001-99</v>
          </cell>
          <cell r="G160" t="str">
            <v>Isento</v>
          </cell>
          <cell r="H160" t="str">
            <v>Av. Inácio Conceição Vieira, 14-55</v>
          </cell>
          <cell r="I160" t="str">
            <v>Vila Aviação B</v>
          </cell>
          <cell r="J160" t="str">
            <v>Bauru</v>
          </cell>
          <cell r="K160" t="str">
            <v>SP</v>
          </cell>
          <cell r="L160" t="str">
            <v>17.048-011</v>
          </cell>
          <cell r="M160" t="str">
            <v>(14) 3104-5003 / 3104-5000</v>
          </cell>
          <cell r="N160" t="str">
            <v>marketing@carroenoautofest.com.br</v>
          </cell>
        </row>
        <row r="161">
          <cell r="A161">
            <v>156</v>
          </cell>
          <cell r="B161" t="str">
            <v>CDL de São Bento do Sul</v>
          </cell>
          <cell r="C161" t="str">
            <v>Gilmar Foitt</v>
          </cell>
          <cell r="D161" t="str">
            <v>Gerente</v>
          </cell>
          <cell r="E161" t="str">
            <v>CDL de São Bento do Sul</v>
          </cell>
          <cell r="F161" t="str">
            <v>83.484.279/0001-53</v>
          </cell>
          <cell r="G161" t="str">
            <v>Isento</v>
          </cell>
          <cell r="H161" t="str">
            <v>Rua Cap. Ernesto Nunes, 197, Sala 08</v>
          </cell>
          <cell r="I161" t="str">
            <v>Centro</v>
          </cell>
          <cell r="J161" t="str">
            <v>São Bento do Sul</v>
          </cell>
          <cell r="K161" t="str">
            <v>SC</v>
          </cell>
          <cell r="L161" t="str">
            <v>89.290-000</v>
          </cell>
          <cell r="M161" t="str">
            <v>(47) 3634-0859</v>
          </cell>
          <cell r="N161" t="str">
            <v>cdlsbs1@cdl-sc.org.br</v>
          </cell>
        </row>
        <row r="162">
          <cell r="A162" t="str">
            <v>156.1</v>
          </cell>
          <cell r="B162" t="str">
            <v>Prefeitura de São Bento do Sul</v>
          </cell>
          <cell r="C162" t="str">
            <v>Cristiane Nenevê da Silva</v>
          </cell>
          <cell r="D162" t="str">
            <v>Diretora do Dept. de Turismo</v>
          </cell>
          <cell r="E162" t="str">
            <v>Prefeitura de São Bento do Sul</v>
          </cell>
          <cell r="F162" t="str">
            <v>86.051.398/0001-00</v>
          </cell>
          <cell r="G162" t="str">
            <v>Isento</v>
          </cell>
          <cell r="H162" t="str">
            <v>Rua Jorge Lacerda, 75</v>
          </cell>
          <cell r="I162" t="str">
            <v>Centro</v>
          </cell>
          <cell r="J162" t="str">
            <v>São Bento do Sul</v>
          </cell>
          <cell r="K162" t="str">
            <v>SC</v>
          </cell>
          <cell r="L162" t="str">
            <v>89.280-175</v>
          </cell>
          <cell r="M162" t="str">
            <v>(47) 3626-2123 / 9111-6450</v>
          </cell>
          <cell r="N162" t="str">
            <v>cristiane@saobentodosul.sc.gov.br</v>
          </cell>
        </row>
        <row r="163">
          <cell r="A163">
            <v>157</v>
          </cell>
          <cell r="B163" t="str">
            <v>Prefeitura de Capão Bonito do Sul</v>
          </cell>
          <cell r="D163" t="str">
            <v>Setor de Compras e Licitação</v>
          </cell>
          <cell r="E163" t="str">
            <v>Prefeitura de Capão Bonito do Sul</v>
          </cell>
          <cell r="F163" t="str">
            <v>04.215.971/0001-00</v>
          </cell>
          <cell r="G163" t="str">
            <v>Isento</v>
          </cell>
          <cell r="H163" t="str">
            <v>Rua Arthur Feijo, 375</v>
          </cell>
          <cell r="I163" t="str">
            <v>Centro</v>
          </cell>
          <cell r="J163" t="str">
            <v>Capão Bonito do Sul</v>
          </cell>
          <cell r="K163" t="str">
            <v>RS</v>
          </cell>
          <cell r="L163" t="str">
            <v>95.308-000</v>
          </cell>
          <cell r="M163" t="str">
            <v>(54) 3625-3027 / 3625-3045</v>
          </cell>
          <cell r="N163" t="str">
            <v>setordelicitacao@yahoo.com.br</v>
          </cell>
        </row>
        <row r="164">
          <cell r="A164">
            <v>158</v>
          </cell>
          <cell r="B164" t="str">
            <v>CDL de Joaçaba</v>
          </cell>
          <cell r="C164" t="str">
            <v>Miguel L. Giusti</v>
          </cell>
          <cell r="D164" t="str">
            <v>Dir. e Coord. Mon. Frei Bruno</v>
          </cell>
          <cell r="E164" t="str">
            <v>CDL de Joaçaba</v>
          </cell>
          <cell r="F164" t="str">
            <v>84.590.728/0001-00</v>
          </cell>
          <cell r="G164" t="str">
            <v>Isento</v>
          </cell>
          <cell r="H164" t="str">
            <v>Av. XV de Novembro, 371, 8º andar, Sl 802</v>
          </cell>
          <cell r="I164" t="str">
            <v>Centro</v>
          </cell>
          <cell r="J164" t="str">
            <v>Joaçaba</v>
          </cell>
          <cell r="K164" t="str">
            <v>SC</v>
          </cell>
          <cell r="L164" t="str">
            <v>89.600-000</v>
          </cell>
          <cell r="M164" t="str">
            <v>(49) 3522-1955</v>
          </cell>
          <cell r="N164" t="str">
            <v>miguelgiusti@wmfotos.com.br</v>
          </cell>
        </row>
        <row r="165">
          <cell r="A165">
            <v>159</v>
          </cell>
          <cell r="B165" t="str">
            <v>Prefeitura de Arroio Trinta</v>
          </cell>
          <cell r="D165" t="str">
            <v>Setor de Compras</v>
          </cell>
          <cell r="E165" t="str">
            <v>Prefeitura de Arroio Trinta</v>
          </cell>
          <cell r="F165" t="str">
            <v>82.826.462/0001-27</v>
          </cell>
          <cell r="G165" t="str">
            <v>Isento</v>
          </cell>
          <cell r="H165" t="str">
            <v>Rua XV de Novembro, 26</v>
          </cell>
          <cell r="I165" t="str">
            <v>Centro</v>
          </cell>
          <cell r="J165" t="str">
            <v>Arroio Trinta</v>
          </cell>
          <cell r="K165" t="str">
            <v>SC</v>
          </cell>
          <cell r="L165" t="str">
            <v>89.590-000</v>
          </cell>
          <cell r="M165" t="str">
            <v>(49) 3535-6000</v>
          </cell>
        </row>
        <row r="166">
          <cell r="A166">
            <v>160</v>
          </cell>
          <cell r="B166" t="str">
            <v>Condomínio Edificio Avis Rara</v>
          </cell>
          <cell r="C166" t="str">
            <v>Zuleica</v>
          </cell>
          <cell r="D166" t="str">
            <v>Administração</v>
          </cell>
          <cell r="E166" t="str">
            <v>Condomínio Edifício Avis Para</v>
          </cell>
          <cell r="F166" t="str">
            <v>59.490.565/0001-47</v>
          </cell>
          <cell r="G166" t="str">
            <v>Isento</v>
          </cell>
          <cell r="H166" t="str">
            <v>Rua Pintassilgo, 185</v>
          </cell>
          <cell r="I166" t="str">
            <v>Indianopolis</v>
          </cell>
          <cell r="J166" t="str">
            <v>São Paulo</v>
          </cell>
          <cell r="K166" t="str">
            <v>SP</v>
          </cell>
          <cell r="L166" t="str">
            <v>04.514-902</v>
          </cell>
          <cell r="M166" t="str">
            <v>(11) 5543-0030</v>
          </cell>
          <cell r="N166" t="str">
            <v>avisrara@wave.net.br</v>
          </cell>
        </row>
        <row r="167">
          <cell r="A167">
            <v>161</v>
          </cell>
          <cell r="B167" t="str">
            <v>Galeria Nove de Março</v>
          </cell>
          <cell r="C167" t="str">
            <v>Ana Beatriz</v>
          </cell>
          <cell r="D167" t="str">
            <v>Administração e Marketing</v>
          </cell>
          <cell r="E167" t="str">
            <v>Eugênio Alberto Fleischer</v>
          </cell>
          <cell r="F167" t="str">
            <v>248.002.109-25</v>
          </cell>
          <cell r="G167">
            <v>186340</v>
          </cell>
          <cell r="H167" t="str">
            <v>Rua Nove de Março, 774</v>
          </cell>
          <cell r="I167" t="str">
            <v>Centro</v>
          </cell>
          <cell r="J167" t="str">
            <v>Joinville</v>
          </cell>
          <cell r="K167" t="str">
            <v>SC</v>
          </cell>
          <cell r="L167" t="str">
            <v>89.201-400</v>
          </cell>
          <cell r="M167" t="str">
            <v>(47) 3026-3655</v>
          </cell>
          <cell r="N167" t="str">
            <v>galerianovedemarco@hotmail.com</v>
          </cell>
        </row>
        <row r="168">
          <cell r="A168">
            <v>162</v>
          </cell>
          <cell r="B168" t="str">
            <v>Colégio Marista Santa Maria</v>
          </cell>
          <cell r="C168" t="str">
            <v>Maria Helena Galelli</v>
          </cell>
          <cell r="E168" t="str">
            <v>Colégio Marista Santa Maria</v>
          </cell>
          <cell r="F168" t="str">
            <v>92.023.159/0009-05</v>
          </cell>
          <cell r="G168" t="str">
            <v>Isento</v>
          </cell>
          <cell r="H168" t="str">
            <v>Rua Floriano Peixoto, 1217</v>
          </cell>
          <cell r="I168" t="str">
            <v>Centro</v>
          </cell>
          <cell r="J168" t="str">
            <v>Santa Maria</v>
          </cell>
          <cell r="K168" t="str">
            <v>RS</v>
          </cell>
          <cell r="L168" t="str">
            <v>97.015-373</v>
          </cell>
          <cell r="M168" t="str">
            <v>(55) 3222-2232 / 9977-1170</v>
          </cell>
          <cell r="N168" t="str">
            <v>helena.galelli@maristas.org.br</v>
          </cell>
        </row>
        <row r="169">
          <cell r="A169">
            <v>163</v>
          </cell>
          <cell r="B169" t="str">
            <v>Associação Comercial e Empresarial de Iporã</v>
          </cell>
          <cell r="C169" t="str">
            <v>Marta F. Ribeiro</v>
          </cell>
          <cell r="D169" t="str">
            <v xml:space="preserve">Executiva </v>
          </cell>
          <cell r="E169" t="str">
            <v>Associação Comercial e Empresarial de Iporã</v>
          </cell>
          <cell r="F169" t="str">
            <v>77.842.862/0001-96</v>
          </cell>
          <cell r="G169" t="str">
            <v>Isento</v>
          </cell>
          <cell r="H169" t="str">
            <v>Rua Sinop, 861</v>
          </cell>
          <cell r="I169" t="str">
            <v>Centro</v>
          </cell>
          <cell r="J169" t="str">
            <v>Iporã</v>
          </cell>
          <cell r="K169" t="str">
            <v>PR</v>
          </cell>
          <cell r="L169" t="str">
            <v>87.560-000</v>
          </cell>
          <cell r="M169" t="str">
            <v>(44) 3652-1441</v>
          </cell>
          <cell r="N169" t="str">
            <v>aceipora@yahoo.com.br</v>
          </cell>
        </row>
        <row r="170">
          <cell r="A170">
            <v>164</v>
          </cell>
          <cell r="B170" t="str">
            <v>Prefeitura Municipal de Saltinho</v>
          </cell>
          <cell r="C170" t="str">
            <v>Daniela Scopel</v>
          </cell>
          <cell r="E170" t="str">
            <v>Prefeitura Municipal de Saltinho</v>
          </cell>
          <cell r="F170" t="str">
            <v>01.612.844/0001-56</v>
          </cell>
          <cell r="G170" t="str">
            <v>Isento</v>
          </cell>
          <cell r="H170" t="str">
            <v xml:space="preserve">Rua Álvaro Costa, 545 </v>
          </cell>
          <cell r="I170" t="str">
            <v>Centro</v>
          </cell>
          <cell r="J170" t="str">
            <v>Saltinho</v>
          </cell>
          <cell r="K170" t="str">
            <v>SC</v>
          </cell>
          <cell r="L170" t="str">
            <v>89.981-000</v>
          </cell>
          <cell r="M170" t="str">
            <v>(49)  3656-0044 / 8422-0555</v>
          </cell>
          <cell r="N170" t="str">
            <v>daniela_scopel@hotmail.com</v>
          </cell>
        </row>
        <row r="171">
          <cell r="A171">
            <v>165</v>
          </cell>
          <cell r="B171" t="str">
            <v>Prefeitura de Mariópolis</v>
          </cell>
          <cell r="C171" t="str">
            <v>Francisco Valdomiro Bueno</v>
          </cell>
          <cell r="D171" t="str">
            <v>Setor de Licitações</v>
          </cell>
          <cell r="E171" t="str">
            <v>Prefeitura de Mariópolis</v>
          </cell>
          <cell r="F171" t="str">
            <v>76.995.323/0001-24</v>
          </cell>
          <cell r="G171" t="str">
            <v>Isento</v>
          </cell>
          <cell r="H171" t="str">
            <v>Rua Seis, 1030</v>
          </cell>
          <cell r="I171" t="str">
            <v>Centro</v>
          </cell>
          <cell r="J171" t="str">
            <v>Mariópolis</v>
          </cell>
          <cell r="K171" t="str">
            <v>PR</v>
          </cell>
          <cell r="L171" t="str">
            <v>85525-000</v>
          </cell>
          <cell r="M171" t="str">
            <v>(46) 3226-1222</v>
          </cell>
          <cell r="N171" t="str">
            <v>francisco.bueno@mariopolis.pr.gov.br</v>
          </cell>
        </row>
        <row r="172">
          <cell r="A172">
            <v>166</v>
          </cell>
          <cell r="B172" t="str">
            <v>CDL de Itajaí</v>
          </cell>
          <cell r="C172" t="str">
            <v>Hamilton Luiz Sedrez</v>
          </cell>
          <cell r="D172" t="str">
            <v>Diretor de Esporte, Cultura e Lazer</v>
          </cell>
          <cell r="E172" t="str">
            <v>CDL de Itajaí</v>
          </cell>
          <cell r="F172" t="str">
            <v>84.307.925/0001-70</v>
          </cell>
          <cell r="G172" t="str">
            <v>Isento</v>
          </cell>
          <cell r="H172" t="str">
            <v>Rua Lauro Muller, 219</v>
          </cell>
          <cell r="I172" t="str">
            <v>Centro</v>
          </cell>
          <cell r="J172" t="str">
            <v>Itajaí</v>
          </cell>
          <cell r="K172" t="str">
            <v>SC</v>
          </cell>
          <cell r="L172" t="str">
            <v>88310-270</v>
          </cell>
          <cell r="M172" t="str">
            <v>(47) 3341-5404</v>
          </cell>
        </row>
        <row r="173">
          <cell r="A173">
            <v>167</v>
          </cell>
          <cell r="B173" t="str">
            <v>Prefeitura de Água Boa</v>
          </cell>
          <cell r="C173" t="str">
            <v>Verania Volpi</v>
          </cell>
          <cell r="E173" t="str">
            <v xml:space="preserve">Prefeitura de Água Boa </v>
          </cell>
          <cell r="F173" t="str">
            <v>15.023.898/0001-90</v>
          </cell>
          <cell r="G173" t="str">
            <v>Isento</v>
          </cell>
          <cell r="H173" t="str">
            <v>Av. Planalto, 410</v>
          </cell>
          <cell r="I173" t="str">
            <v>Centro</v>
          </cell>
          <cell r="J173" t="str">
            <v>Água Boa</v>
          </cell>
          <cell r="K173" t="str">
            <v>MT</v>
          </cell>
          <cell r="L173" t="str">
            <v>78.635-000</v>
          </cell>
          <cell r="M173" t="str">
            <v>(66) 3468-6400/ 3468-6432</v>
          </cell>
          <cell r="N173" t="str">
            <v>veravolpi@hotmail.com</v>
          </cell>
        </row>
        <row r="174">
          <cell r="A174">
            <v>168</v>
          </cell>
          <cell r="B174" t="str">
            <v>Betto Comercial Elétrica Ltda</v>
          </cell>
          <cell r="C174" t="str">
            <v>Silvia Betto</v>
          </cell>
          <cell r="E174" t="str">
            <v>Betto Comercial Elétrica Ltda</v>
          </cell>
          <cell r="F174" t="str">
            <v>02.780.228/0001-77</v>
          </cell>
          <cell r="G174">
            <v>43203913618</v>
          </cell>
          <cell r="H174" t="str">
            <v>Rua Bento Gonçalves, 1154</v>
          </cell>
          <cell r="I174" t="str">
            <v>Centro</v>
          </cell>
          <cell r="J174" t="str">
            <v>Marau</v>
          </cell>
          <cell r="K174" t="str">
            <v>RS</v>
          </cell>
          <cell r="L174" t="str">
            <v>99.150-000</v>
          </cell>
          <cell r="M174" t="str">
            <v>(54) 3342-1826</v>
          </cell>
          <cell r="N174" t="str">
            <v>rs025595@via-rs.net</v>
          </cell>
        </row>
        <row r="175">
          <cell r="A175">
            <v>169</v>
          </cell>
          <cell r="B175" t="str">
            <v>Casa Shopping</v>
          </cell>
          <cell r="C175" t="str">
            <v>Adson Aguiar</v>
          </cell>
          <cell r="D175" t="str">
            <v>Setor de Compras</v>
          </cell>
          <cell r="E175" t="str">
            <v>Cond. do Shopping da Habitação Casa Shopping</v>
          </cell>
          <cell r="F175" t="str">
            <v>29.273.687/0001-10</v>
          </cell>
          <cell r="G175" t="str">
            <v>Isento</v>
          </cell>
          <cell r="H175" t="str">
            <v>Av. Ayrton Senna, 2150, Bl. K Cobertura</v>
          </cell>
          <cell r="I175" t="str">
            <v>Barra da Tijuca</v>
          </cell>
          <cell r="J175" t="str">
            <v>Rio de Janeiro</v>
          </cell>
          <cell r="K175" t="str">
            <v>RJ</v>
          </cell>
          <cell r="L175" t="str">
            <v>22.775-002</v>
          </cell>
          <cell r="M175" t="str">
            <v>(21) 2108-8326 / 2108-8051</v>
          </cell>
          <cell r="N175" t="str">
            <v>adson@casashopping.com</v>
          </cell>
        </row>
        <row r="176">
          <cell r="A176">
            <v>170</v>
          </cell>
          <cell r="B176" t="str">
            <v>Prefeitura de Fazenda Rio Grande</v>
          </cell>
          <cell r="C176" t="str">
            <v xml:space="preserve">Beto  </v>
          </cell>
          <cell r="E176" t="str">
            <v>Prefeitura de Fazenda Rio Grande</v>
          </cell>
          <cell r="F176" t="str">
            <v>95.422.986/0001-02</v>
          </cell>
          <cell r="G176" t="str">
            <v>Isento</v>
          </cell>
          <cell r="H176" t="str">
            <v>Rua Jacarandá, 300</v>
          </cell>
          <cell r="I176" t="str">
            <v>Eucaliptos</v>
          </cell>
          <cell r="J176" t="str">
            <v>Fazenda Rio Grande</v>
          </cell>
          <cell r="K176" t="str">
            <v>PR</v>
          </cell>
          <cell r="L176" t="str">
            <v>83.820-000</v>
          </cell>
          <cell r="M176" t="str">
            <v>(41) 3627-8500</v>
          </cell>
          <cell r="N176" t="str">
            <v>betocompras76@hotmail.com</v>
          </cell>
          <cell r="O176" t="str">
            <v xml:space="preserve">Beto  </v>
          </cell>
          <cell r="P176" t="str">
            <v>betocompras76@hotmail.com</v>
          </cell>
          <cell r="Q176" t="str">
            <v>(41) 3627-8500</v>
          </cell>
        </row>
        <row r="177">
          <cell r="A177">
            <v>171</v>
          </cell>
          <cell r="B177" t="str">
            <v>Prefeitura de Casca</v>
          </cell>
          <cell r="C177" t="str">
            <v>Carmem</v>
          </cell>
          <cell r="D177" t="str">
            <v>Secretaria de Cultura</v>
          </cell>
          <cell r="E177" t="str">
            <v>Prefeitura de Casca</v>
          </cell>
          <cell r="F177" t="str">
            <v>87.596.623/0001-57</v>
          </cell>
          <cell r="G177" t="str">
            <v>Isento</v>
          </cell>
          <cell r="H177" t="str">
            <v>Rua Tiradentes, 778</v>
          </cell>
          <cell r="I177" t="str">
            <v>Centro</v>
          </cell>
          <cell r="J177" t="str">
            <v>Casca</v>
          </cell>
          <cell r="K177" t="str">
            <v>RS</v>
          </cell>
          <cell r="L177" t="str">
            <v>99.260-000</v>
          </cell>
          <cell r="M177" t="str">
            <v>(54) 3347-1227</v>
          </cell>
          <cell r="N177" t="str">
            <v>turismo@pmcasca.com.br</v>
          </cell>
        </row>
        <row r="178">
          <cell r="A178">
            <v>172</v>
          </cell>
          <cell r="B178" t="str">
            <v>Prefeitura de Guapimirim</v>
          </cell>
          <cell r="C178" t="str">
            <v>Rodrigo</v>
          </cell>
          <cell r="E178" t="str">
            <v>Prefeitura de Guapimirim</v>
          </cell>
          <cell r="F178" t="str">
            <v>39.547.500/0001-83</v>
          </cell>
          <cell r="G178" t="str">
            <v>Isento</v>
          </cell>
          <cell r="H178" t="str">
            <v>Av. Dedo de Deus, 820</v>
          </cell>
          <cell r="I178" t="str">
            <v>Centro</v>
          </cell>
          <cell r="J178" t="str">
            <v>Guapimirim</v>
          </cell>
          <cell r="K178" t="str">
            <v>RJ</v>
          </cell>
          <cell r="L178" t="str">
            <v>25.940-000</v>
          </cell>
          <cell r="M178" t="str">
            <v>(21) 2632-1108 / 9252-8480</v>
          </cell>
          <cell r="N178" t="str">
            <v>cpl_guapi@yahoo.com.br</v>
          </cell>
          <cell r="O178" t="str">
            <v>Rodrigo</v>
          </cell>
          <cell r="P178" t="str">
            <v>cpl_guapi@yahoo.com.br</v>
          </cell>
          <cell r="Q178" t="str">
            <v>(21) 2632-1108 / 9252-8480</v>
          </cell>
        </row>
        <row r="179">
          <cell r="A179">
            <v>173</v>
          </cell>
          <cell r="B179" t="str">
            <v>J.A. Munaro Constr. E Incorp. Ltda</v>
          </cell>
          <cell r="C179" t="str">
            <v>Giuliano Gomes</v>
          </cell>
          <cell r="E179" t="str">
            <v>J.A. Munaro Constr. E Incorp. Ltda</v>
          </cell>
          <cell r="F179" t="str">
            <v>10.846.413/0001-45</v>
          </cell>
          <cell r="G179" t="str">
            <v>Isento</v>
          </cell>
          <cell r="H179" t="str">
            <v>Rua Cesar Carelli, 90</v>
          </cell>
          <cell r="I179" t="str">
            <v>Pioneiros</v>
          </cell>
          <cell r="J179" t="str">
            <v>Fazenda Rio Grande</v>
          </cell>
          <cell r="K179" t="str">
            <v>PR</v>
          </cell>
          <cell r="L179" t="str">
            <v>83.833-054</v>
          </cell>
          <cell r="M179" t="str">
            <v>(41) 3604-5343 / 3627-4527 / 9603-0988</v>
          </cell>
          <cell r="N179" t="str">
            <v>giulianno@acinfaz.com.br</v>
          </cell>
        </row>
        <row r="180">
          <cell r="A180">
            <v>174</v>
          </cell>
          <cell r="B180" t="str">
            <v>A Colegial Livraria e Papelaria Ltda</v>
          </cell>
          <cell r="C180" t="str">
            <v>Elidio</v>
          </cell>
          <cell r="E180" t="str">
            <v>A Colegial Livraria e Papelaria Ltda</v>
          </cell>
          <cell r="F180" t="str">
            <v>10.615.558/0001-35</v>
          </cell>
          <cell r="G180">
            <v>123114969</v>
          </cell>
          <cell r="H180" t="str">
            <v>Rua da Raposa, 83</v>
          </cell>
          <cell r="I180" t="str">
            <v>Centro</v>
          </cell>
          <cell r="J180" t="str">
            <v>Santa Inês</v>
          </cell>
          <cell r="K180" t="str">
            <v>MA</v>
          </cell>
          <cell r="L180" t="str">
            <v>65.300-000</v>
          </cell>
          <cell r="M180" t="str">
            <v>(98) 3653-1369 / 3653-6415</v>
          </cell>
          <cell r="N180" t="str">
            <v>a.colegial@hotmail.com</v>
          </cell>
        </row>
        <row r="181">
          <cell r="A181">
            <v>175</v>
          </cell>
          <cell r="B181" t="str">
            <v>Emdur</v>
          </cell>
          <cell r="E181" t="str">
            <v>Empresa de Desenvolvimento Urbano</v>
          </cell>
          <cell r="F181" t="str">
            <v>04.763.223/0001-61</v>
          </cell>
          <cell r="G181" t="str">
            <v>Isento</v>
          </cell>
          <cell r="H181" t="str">
            <v>Avenida Brasília, 1576,</v>
          </cell>
          <cell r="I181" t="str">
            <v>N. S. das Graças</v>
          </cell>
          <cell r="J181" t="str">
            <v>Porto Velho</v>
          </cell>
          <cell r="K181" t="str">
            <v>RO</v>
          </cell>
          <cell r="L181" t="str">
            <v>78.916-800</v>
          </cell>
          <cell r="M181" t="str">
            <v>(69) 3224-6331</v>
          </cell>
        </row>
        <row r="182">
          <cell r="A182">
            <v>176</v>
          </cell>
          <cell r="B182" t="str">
            <v>Assoc. Com. Ind. e Agropecuária de Rio Piracicaba</v>
          </cell>
          <cell r="C182" t="str">
            <v>Tatiana Camilo</v>
          </cell>
          <cell r="D182" t="str">
            <v>Agente de Desenvolvimento</v>
          </cell>
          <cell r="E182" t="str">
            <v>Assoc. Com. Ind. e Agropecuária de Rio Piracicaba</v>
          </cell>
          <cell r="F182" t="str">
            <v>23.947.054/0001-64</v>
          </cell>
          <cell r="G182" t="str">
            <v>Isento</v>
          </cell>
          <cell r="H182" t="str">
            <v>Rua Dep. Wilson Alvarenga, 99</v>
          </cell>
          <cell r="I182" t="str">
            <v>Centro</v>
          </cell>
          <cell r="J182" t="str">
            <v>Rio Piracicaba</v>
          </cell>
          <cell r="K182" t="str">
            <v>MG</v>
          </cell>
          <cell r="L182" t="str">
            <v>34.940-000</v>
          </cell>
          <cell r="M182" t="str">
            <v>(31) 3854-1368 / 9205-1682</v>
          </cell>
          <cell r="N182" t="str">
            <v>aciarp@yahoo.com.br</v>
          </cell>
        </row>
        <row r="183">
          <cell r="A183">
            <v>177</v>
          </cell>
          <cell r="B183" t="str">
            <v>Câmara Municipal de Rio Acima MG</v>
          </cell>
          <cell r="C183" t="str">
            <v>Hethane de Fátima</v>
          </cell>
          <cell r="E183" t="str">
            <v>Câmara Municipal de Rio Acima MG</v>
          </cell>
          <cell r="F183" t="str">
            <v>22.639.769/0001-97</v>
          </cell>
          <cell r="G183" t="str">
            <v>Isento</v>
          </cell>
          <cell r="H183" t="str">
            <v>Rua João Clemente Filho, 25</v>
          </cell>
          <cell r="I183" t="str">
            <v>Centro</v>
          </cell>
          <cell r="J183" t="str">
            <v>Rio Acima</v>
          </cell>
          <cell r="K183" t="str">
            <v>MG</v>
          </cell>
          <cell r="L183" t="str">
            <v>34.300-000</v>
          </cell>
          <cell r="M183" t="str">
            <v>(31) 3545-1229</v>
          </cell>
          <cell r="N183" t="str">
            <v>cmrioacima@gmail.com</v>
          </cell>
        </row>
        <row r="184">
          <cell r="A184">
            <v>178</v>
          </cell>
          <cell r="B184" t="str">
            <v>Instituto Kern</v>
          </cell>
          <cell r="C184" t="str">
            <v>Rosymeri Kern Barbosa</v>
          </cell>
          <cell r="E184" t="str">
            <v>Antonio Vineto de Oliveira</v>
          </cell>
          <cell r="F184" t="str">
            <v>371.363.729-68</v>
          </cell>
          <cell r="G184" t="str">
            <v>Isento</v>
          </cell>
          <cell r="H184" t="str">
            <v>Rua Pres. Carlos Cavalcanti, 378</v>
          </cell>
          <cell r="I184" t="str">
            <v>Centro</v>
          </cell>
          <cell r="J184" t="str">
            <v>Curitiba</v>
          </cell>
          <cell r="K184" t="str">
            <v>PR</v>
          </cell>
          <cell r="L184" t="str">
            <v>80.020-280</v>
          </cell>
          <cell r="M184" t="str">
            <v>(41) 3307-0714 / 8883-3420</v>
          </cell>
          <cell r="N184" t="str">
            <v>rosymeri@institutokern.com.br</v>
          </cell>
        </row>
        <row r="185">
          <cell r="A185">
            <v>179</v>
          </cell>
          <cell r="B185" t="str">
            <v>Prefeitura de Primeiro de Maio</v>
          </cell>
          <cell r="E185" t="str">
            <v>Prefeitura de Primeiro de Maio</v>
          </cell>
          <cell r="F185" t="str">
            <v>76.245.059/0001-01</v>
          </cell>
          <cell r="G185" t="str">
            <v>Isento</v>
          </cell>
          <cell r="H185" t="str">
            <v>Rua Onze, 674</v>
          </cell>
          <cell r="I185" t="str">
            <v>Centro</v>
          </cell>
          <cell r="J185" t="str">
            <v>Primeiro de Maio</v>
          </cell>
          <cell r="K185" t="str">
            <v>PR</v>
          </cell>
          <cell r="L185" t="str">
            <v>86.140-000</v>
          </cell>
          <cell r="M185" t="str">
            <v>(43) 3235-1122</v>
          </cell>
          <cell r="N185" t="str">
            <v>licitacaoprimeirodemaio@hotmail.com</v>
          </cell>
        </row>
        <row r="186">
          <cell r="A186">
            <v>180</v>
          </cell>
          <cell r="B186" t="str">
            <v>Fundação Cultural de Angra dos Reis</v>
          </cell>
          <cell r="C186" t="str">
            <v>Claudia</v>
          </cell>
          <cell r="D186" t="str">
            <v>Divisão de Compras</v>
          </cell>
          <cell r="E186" t="str">
            <v>Fundação Cultural de Angra dos Reis</v>
          </cell>
          <cell r="F186" t="str">
            <v>09.302.584/0001-24</v>
          </cell>
          <cell r="G186" t="str">
            <v>Isento</v>
          </cell>
          <cell r="H186" t="str">
            <v>Rua Quaresma Júnior, 119</v>
          </cell>
          <cell r="I186" t="str">
            <v>Centro</v>
          </cell>
          <cell r="J186" t="str">
            <v>Angra dos Reis</v>
          </cell>
          <cell r="K186" t="str">
            <v>RJ</v>
          </cell>
          <cell r="L186" t="str">
            <v>23.900-290</v>
          </cell>
          <cell r="M186" t="str">
            <v>(24) 3365-7200</v>
          </cell>
          <cell r="N186" t="str">
            <v>cultuar.dcl@angra.rj.gov.br</v>
          </cell>
        </row>
        <row r="187">
          <cell r="A187">
            <v>181</v>
          </cell>
          <cell r="B187" t="str">
            <v>Mitra Diocesana de Chapecó</v>
          </cell>
          <cell r="E187" t="str">
            <v>Mitra Diocesana de Chapecó</v>
          </cell>
          <cell r="F187" t="str">
            <v>83.314.930/0003-09</v>
          </cell>
          <cell r="G187" t="str">
            <v>Isento</v>
          </cell>
          <cell r="H187" t="str">
            <v>Rua Amazonas, 55</v>
          </cell>
          <cell r="I187" t="str">
            <v>Centro</v>
          </cell>
          <cell r="J187" t="str">
            <v>Campo Erê</v>
          </cell>
          <cell r="K187" t="str">
            <v>SC</v>
          </cell>
          <cell r="L187" t="str">
            <v>89.980-000</v>
          </cell>
          <cell r="M187" t="str">
            <v>(49) 3656-0044</v>
          </cell>
          <cell r="N187" t="str">
            <v>daniela_scopel@hotmail.com</v>
          </cell>
        </row>
        <row r="188">
          <cell r="A188">
            <v>182</v>
          </cell>
          <cell r="B188" t="str">
            <v>Quantum Engenharia Elétrica Ltda</v>
          </cell>
          <cell r="C188" t="str">
            <v>Nilton Camisão</v>
          </cell>
          <cell r="E188" t="str">
            <v>Quantum Engenharia Elétrica Ltda</v>
          </cell>
          <cell r="F188" t="str">
            <v>82.094.640/0001-72</v>
          </cell>
          <cell r="G188">
            <v>252044720</v>
          </cell>
          <cell r="H188" t="str">
            <v>Rua Dom Pedro II, 63</v>
          </cell>
          <cell r="I188" t="str">
            <v>Capoeiras</v>
          </cell>
          <cell r="J188" t="str">
            <v>Florianópolis</v>
          </cell>
          <cell r="K188" t="str">
            <v>SC</v>
          </cell>
          <cell r="L188" t="str">
            <v>88.090-840</v>
          </cell>
          <cell r="M188" t="str">
            <v>(48) 3331-1100</v>
          </cell>
          <cell r="N188" t="str">
            <v>nilton@sqe.com.br</v>
          </cell>
          <cell r="O188" t="str">
            <v>Cibele</v>
          </cell>
          <cell r="P188" t="str">
            <v>financeiro@quantumeletrica.com.br</v>
          </cell>
          <cell r="Q188" t="str">
            <v>(48) 3271-0200</v>
          </cell>
        </row>
        <row r="189">
          <cell r="A189" t="str">
            <v>182.1</v>
          </cell>
          <cell r="B189" t="str">
            <v>Quantum Engenharia Elétrica Ltda</v>
          </cell>
          <cell r="C189" t="str">
            <v>Sibele Marasck</v>
          </cell>
          <cell r="D189" t="str">
            <v>Dept. de Compras</v>
          </cell>
          <cell r="E189" t="str">
            <v>Quantum Engenharia Elétrica Ltda</v>
          </cell>
          <cell r="F189" t="str">
            <v>82.094.640/0001-72</v>
          </cell>
          <cell r="G189">
            <v>252044720</v>
          </cell>
          <cell r="H189" t="str">
            <v>Rua Riachuelo, 126</v>
          </cell>
          <cell r="I189" t="str">
            <v>Bom Retiro</v>
          </cell>
          <cell r="J189" t="str">
            <v>Joinville</v>
          </cell>
          <cell r="K189" t="str">
            <v>SC</v>
          </cell>
          <cell r="L189" t="str">
            <v>89.223-110</v>
          </cell>
          <cell r="M189" t="str">
            <v>(47) 3427-0505</v>
          </cell>
          <cell r="N189" t="str">
            <v>sibele@sqe.com.br</v>
          </cell>
          <cell r="O189" t="str">
            <v>Cibele</v>
          </cell>
          <cell r="P189" t="str">
            <v>financeiro@quantumeletrica.com.br</v>
          </cell>
          <cell r="Q189" t="str">
            <v>(48) 3271-0200</v>
          </cell>
        </row>
        <row r="190">
          <cell r="A190">
            <v>183</v>
          </cell>
          <cell r="B190" t="str">
            <v>Sadenco Sul Americana de Engenharia e Comércio Ltda</v>
          </cell>
          <cell r="C190" t="str">
            <v>Sibele Marasck</v>
          </cell>
          <cell r="D190" t="str">
            <v>Dept. de Compras</v>
          </cell>
          <cell r="E190" t="str">
            <v>Sadenco Sul Americana de Engenharia e Comércio Ltda</v>
          </cell>
          <cell r="F190" t="str">
            <v>00.166.929/0001-95</v>
          </cell>
          <cell r="G190">
            <v>254044409</v>
          </cell>
          <cell r="H190" t="str">
            <v>Rua Dom Jaime Câmara, 66, 10º Andar</v>
          </cell>
          <cell r="I190" t="str">
            <v>Centro</v>
          </cell>
          <cell r="J190" t="str">
            <v>Florianópolis</v>
          </cell>
          <cell r="K190" t="str">
            <v>SC</v>
          </cell>
          <cell r="L190" t="str">
            <v>88.015-120</v>
          </cell>
          <cell r="M190" t="str">
            <v>(47) 3427-0505</v>
          </cell>
          <cell r="N190" t="str">
            <v>sibele@sqe.com.br</v>
          </cell>
          <cell r="O190" t="str">
            <v>Rafael</v>
          </cell>
          <cell r="P190" t="str">
            <v>financeiro@sadenco.com.br</v>
          </cell>
          <cell r="Q190" t="str">
            <v>(48) 3028-2222</v>
          </cell>
        </row>
        <row r="191">
          <cell r="A191">
            <v>184</v>
          </cell>
          <cell r="B191" t="str">
            <v>Wilton Correia Lima Neto EPP</v>
          </cell>
          <cell r="E191" t="str">
            <v>Wilton Correia Lima Neto EPP</v>
          </cell>
          <cell r="F191" t="str">
            <v>06.197.827/0001-13</v>
          </cell>
          <cell r="G191" t="str">
            <v>06690310-6</v>
          </cell>
          <cell r="H191" t="str">
            <v>Rua Dez, 1888 A</v>
          </cell>
          <cell r="I191" t="str">
            <v>Conjunto Jereissate</v>
          </cell>
          <cell r="J191" t="str">
            <v>Maracanau</v>
          </cell>
          <cell r="K191" t="str">
            <v>CE</v>
          </cell>
          <cell r="L191" t="str">
            <v>61.900-290</v>
          </cell>
          <cell r="M191" t="str">
            <v>(85) 3371-0679</v>
          </cell>
        </row>
        <row r="192">
          <cell r="A192">
            <v>185</v>
          </cell>
          <cell r="B192" t="str">
            <v>Prefeitura de Bandeira do Sul</v>
          </cell>
          <cell r="C192" t="str">
            <v>Monica</v>
          </cell>
          <cell r="D192" t="str">
            <v>Dept. de Compras</v>
          </cell>
          <cell r="E192" t="str">
            <v>Prefeitura de Bandeira do Sul</v>
          </cell>
          <cell r="F192" t="str">
            <v>18.175.794/0001-90</v>
          </cell>
          <cell r="G192" t="str">
            <v>Isento</v>
          </cell>
          <cell r="H192" t="str">
            <v>Rua Dr. Afonso Dias de Araújo, 305</v>
          </cell>
          <cell r="I192" t="str">
            <v>Centro</v>
          </cell>
          <cell r="J192" t="str">
            <v>Bandeira do Sul</v>
          </cell>
          <cell r="K192" t="str">
            <v>MG</v>
          </cell>
          <cell r="L192" t="str">
            <v>37.740-000</v>
          </cell>
          <cell r="M192" t="str">
            <v>(35) 3742-1300 / 9961-0966</v>
          </cell>
          <cell r="N192" t="str">
            <v>compras@bandeiradosul.mg.gov.br</v>
          </cell>
        </row>
        <row r="193">
          <cell r="A193">
            <v>186</v>
          </cell>
          <cell r="B193" t="str">
            <v>Giltec Comercial Elétrica Ltda</v>
          </cell>
          <cell r="C193" t="str">
            <v>Traudi</v>
          </cell>
          <cell r="E193" t="str">
            <v>Giltec Comercial Elétrica Ltda</v>
          </cell>
          <cell r="F193" t="str">
            <v>04.057.418/0001-96</v>
          </cell>
          <cell r="G193">
            <v>254134084</v>
          </cell>
          <cell r="H193" t="str">
            <v>Rua João Pessoa, 835, Loja 01 A</v>
          </cell>
          <cell r="I193" t="str">
            <v>Centro</v>
          </cell>
          <cell r="J193" t="str">
            <v>Blumenau</v>
          </cell>
          <cell r="K193" t="str">
            <v>SC</v>
          </cell>
          <cell r="L193" t="str">
            <v>89.036-000</v>
          </cell>
          <cell r="M193" t="str">
            <v>(47) 3329-9787</v>
          </cell>
          <cell r="N193" t="str">
            <v>traudi@giltec.com.br</v>
          </cell>
        </row>
        <row r="194">
          <cell r="A194">
            <v>187</v>
          </cell>
          <cell r="B194" t="str">
            <v>Prefeitura de Barreiras</v>
          </cell>
          <cell r="E194" t="str">
            <v>Prefeitura de Barreiras</v>
          </cell>
          <cell r="F194" t="str">
            <v>13.654.405/0001-95</v>
          </cell>
          <cell r="G194" t="str">
            <v>Isento</v>
          </cell>
          <cell r="H194" t="str">
            <v>Av. Cleriston Andrade, 729</v>
          </cell>
          <cell r="I194" t="str">
            <v>Vila Brasil</v>
          </cell>
          <cell r="J194" t="str">
            <v>Barreiras</v>
          </cell>
          <cell r="K194" t="str">
            <v>BA</v>
          </cell>
          <cell r="L194" t="str">
            <v>47.801-250</v>
          </cell>
          <cell r="M194" t="str">
            <v>(77) 3613-9709 / 8112-1200</v>
          </cell>
          <cell r="N194" t="str">
            <v>poollyka@hotmail.com</v>
          </cell>
        </row>
        <row r="195">
          <cell r="A195">
            <v>188</v>
          </cell>
          <cell r="B195" t="str">
            <v>Paiol da Luz Ltda</v>
          </cell>
          <cell r="C195" t="str">
            <v>Rogerio</v>
          </cell>
          <cell r="E195" t="str">
            <v>Paiol da Luz Iluminação Técnica para Eventos Ltda</v>
          </cell>
          <cell r="F195" t="str">
            <v>08.207.090/0001-06</v>
          </cell>
          <cell r="G195" t="str">
            <v>90384282-22</v>
          </cell>
          <cell r="H195" t="str">
            <v>Rua da Paz, 51</v>
          </cell>
          <cell r="I195" t="str">
            <v>Centro</v>
          </cell>
          <cell r="J195" t="str">
            <v>Curitiba</v>
          </cell>
          <cell r="K195" t="str">
            <v>PR</v>
          </cell>
          <cell r="L195" t="str">
            <v>80.060-160</v>
          </cell>
          <cell r="M195" t="str">
            <v>(41) 3663-7979 / 9995-0108 / 7811-6009</v>
          </cell>
          <cell r="N195" t="str">
            <v>paiol@paioldaluz.com.br</v>
          </cell>
        </row>
        <row r="196">
          <cell r="A196">
            <v>189</v>
          </cell>
          <cell r="B196" t="str">
            <v>Fábio Oliveira</v>
          </cell>
          <cell r="E196" t="str">
            <v>Fábio Oliveira</v>
          </cell>
          <cell r="F196" t="str">
            <v>290.239.438-13</v>
          </cell>
          <cell r="G196" t="str">
            <v>Isento</v>
          </cell>
          <cell r="H196" t="str">
            <v>Estrada da Roselandia, 5005</v>
          </cell>
          <cell r="I196" t="str">
            <v xml:space="preserve">Pq. Rizzo II </v>
          </cell>
          <cell r="J196" t="str">
            <v>Cotia</v>
          </cell>
          <cell r="K196" t="str">
            <v>SP</v>
          </cell>
          <cell r="L196" t="str">
            <v>06702-300</v>
          </cell>
        </row>
        <row r="197">
          <cell r="A197">
            <v>190</v>
          </cell>
          <cell r="B197" t="str">
            <v>Prefeitura de Andirá</v>
          </cell>
          <cell r="C197" t="str">
            <v>Ana Lucia Xavier</v>
          </cell>
          <cell r="D197" t="str">
            <v>Primeira Dama</v>
          </cell>
          <cell r="E197" t="str">
            <v>Prefeitura de Andirá</v>
          </cell>
          <cell r="F197" t="str">
            <v>76.235.761/0001-94</v>
          </cell>
          <cell r="G197" t="str">
            <v>Isento</v>
          </cell>
          <cell r="H197" t="str">
            <v>Rua Mauro Cardoso de Oliveira, 190</v>
          </cell>
          <cell r="I197" t="str">
            <v>Centro</v>
          </cell>
          <cell r="J197" t="str">
            <v>Andirá</v>
          </cell>
          <cell r="K197" t="str">
            <v>PR</v>
          </cell>
          <cell r="L197" t="str">
            <v>86.380-000</v>
          </cell>
          <cell r="M197" t="str">
            <v>(43) 3534-8100</v>
          </cell>
          <cell r="N197" t="str">
            <v>alsxavier@hotmail.com</v>
          </cell>
        </row>
        <row r="198">
          <cell r="A198" t="str">
            <v>190.1</v>
          </cell>
          <cell r="B198" t="str">
            <v>Prefeitura de Andirá</v>
          </cell>
          <cell r="C198" t="str">
            <v>Kelen Fernandes</v>
          </cell>
          <cell r="D198" t="str">
            <v>Espaço Cultural</v>
          </cell>
          <cell r="E198" t="str">
            <v>Prefeitura de Andirá</v>
          </cell>
          <cell r="F198" t="str">
            <v>76.235.761/0001-94</v>
          </cell>
          <cell r="G198" t="str">
            <v>Isento</v>
          </cell>
          <cell r="H198" t="str">
            <v>Rua Goiás, 122</v>
          </cell>
          <cell r="I198" t="str">
            <v>Centro</v>
          </cell>
          <cell r="J198" t="str">
            <v>Andirá</v>
          </cell>
          <cell r="K198" t="str">
            <v>PR</v>
          </cell>
          <cell r="L198" t="str">
            <v>86.380-970</v>
          </cell>
          <cell r="M198" t="str">
            <v>(43) 3534-8100</v>
          </cell>
          <cell r="N198" t="str">
            <v>kelenfernandes_andira@hotmail.com</v>
          </cell>
        </row>
        <row r="199">
          <cell r="A199">
            <v>191</v>
          </cell>
          <cell r="B199" t="str">
            <v>Prefeitura de Itapejara d' Oeste</v>
          </cell>
          <cell r="C199" t="str">
            <v>Cleverson</v>
          </cell>
          <cell r="E199" t="str">
            <v>Prefeitura de Itapejara d' Oeste</v>
          </cell>
          <cell r="F199" t="str">
            <v>76.995.430/0001-52</v>
          </cell>
          <cell r="G199" t="str">
            <v>Isento</v>
          </cell>
          <cell r="H199" t="str">
            <v>Avenida Manoel Ribas, 620</v>
          </cell>
          <cell r="I199" t="str">
            <v>Centro</v>
          </cell>
          <cell r="J199" t="str">
            <v>Itapejara d' Oeste</v>
          </cell>
          <cell r="K199" t="str">
            <v>PR</v>
          </cell>
          <cell r="L199" t="str">
            <v>85.580-000</v>
          </cell>
          <cell r="M199" t="str">
            <v>(46) 3526-8300</v>
          </cell>
          <cell r="N199" t="str">
            <v>cleversonjuliani@hotmail.com</v>
          </cell>
          <cell r="O199" t="str">
            <v>Cleverson</v>
          </cell>
          <cell r="P199" t="str">
            <v>cleversonjuliani@hotmail.com</v>
          </cell>
          <cell r="Q199" t="str">
            <v>(46) 3526-8300</v>
          </cell>
        </row>
        <row r="200">
          <cell r="A200">
            <v>192</v>
          </cell>
          <cell r="B200" t="str">
            <v>Prefeitura de Cruzília</v>
          </cell>
          <cell r="E200" t="str">
            <v>Prefeitura de Cruzília</v>
          </cell>
          <cell r="F200" t="str">
            <v>18.008.904/0001-29</v>
          </cell>
          <cell r="G200" t="str">
            <v>Isento</v>
          </cell>
          <cell r="H200" t="str">
            <v>Rua Cel. Cornelio Maciel, 135</v>
          </cell>
          <cell r="I200" t="str">
            <v>Centro</v>
          </cell>
          <cell r="J200" t="str">
            <v>Cruzília</v>
          </cell>
          <cell r="K200" t="str">
            <v>PR</v>
          </cell>
          <cell r="L200" t="str">
            <v>37.445-000</v>
          </cell>
          <cell r="M200" t="str">
            <v>(35) 3346-1250</v>
          </cell>
          <cell r="N200" t="str">
            <v>cruziliacompras@ig.com.br</v>
          </cell>
        </row>
        <row r="201">
          <cell r="A201">
            <v>193</v>
          </cell>
          <cell r="B201" t="str">
            <v>Prefeitura de Navegantes</v>
          </cell>
          <cell r="C201" t="str">
            <v>João Carlos Rebello da Cunha</v>
          </cell>
          <cell r="D201" t="str">
            <v>Secretário de Turismo</v>
          </cell>
          <cell r="E201" t="str">
            <v>Prefeitura de Navegantes</v>
          </cell>
          <cell r="F201" t="str">
            <v>83.102.855/0001-50</v>
          </cell>
          <cell r="G201" t="str">
            <v>Isento</v>
          </cell>
          <cell r="H201" t="str">
            <v>Rua Valdemar Vieira, 42</v>
          </cell>
          <cell r="I201" t="str">
            <v>Centro</v>
          </cell>
          <cell r="J201" t="str">
            <v>Navegantes</v>
          </cell>
          <cell r="K201" t="str">
            <v>SP</v>
          </cell>
          <cell r="L201" t="str">
            <v>88.375-000</v>
          </cell>
          <cell r="M201" t="str">
            <v>(47) 3319-4606</v>
          </cell>
          <cell r="N201" t="str">
            <v>joao.carlos@navegantes.sc.gov.br</v>
          </cell>
        </row>
        <row r="202">
          <cell r="A202" t="str">
            <v>193.1</v>
          </cell>
          <cell r="B202" t="str">
            <v>Fundação Cultural de Navegantes</v>
          </cell>
          <cell r="C202" t="str">
            <v>Marcos Venício Montagna</v>
          </cell>
          <cell r="D202" t="str">
            <v>Superintendente</v>
          </cell>
          <cell r="E202" t="str">
            <v>Prefeitura de Navegantes</v>
          </cell>
          <cell r="F202" t="str">
            <v>83.102.855/0001-50</v>
          </cell>
          <cell r="G202" t="str">
            <v>Isento</v>
          </cell>
          <cell r="H202" t="str">
            <v>Rua Arnaldo Passos, 632</v>
          </cell>
          <cell r="I202" t="str">
            <v>Centro</v>
          </cell>
          <cell r="J202" t="str">
            <v>Navegantes</v>
          </cell>
          <cell r="K202" t="str">
            <v>SC</v>
          </cell>
          <cell r="L202" t="str">
            <v>88.375-000</v>
          </cell>
          <cell r="M202" t="str">
            <v>(47) 3342-3586 / 9657-9088</v>
          </cell>
          <cell r="N202" t="str">
            <v>marcos.montagna@navegantes.sc.gov.br</v>
          </cell>
          <cell r="O202" t="str">
            <v>Ariane ou Adriane</v>
          </cell>
          <cell r="P202" t="str">
            <v>lucas.elton@navegantes.sc.gov.br</v>
          </cell>
          <cell r="Q202" t="str">
            <v>(47) 3342-9500</v>
          </cell>
        </row>
        <row r="203">
          <cell r="A203">
            <v>194</v>
          </cell>
          <cell r="B203" t="str">
            <v>Krona Tubos e Conexões Ltda.</v>
          </cell>
          <cell r="C203" t="str">
            <v>Willy Aranha</v>
          </cell>
          <cell r="D203" t="str">
            <v>Marketing</v>
          </cell>
          <cell r="E203" t="str">
            <v>Krona Tubos e Conexões Ltda.</v>
          </cell>
          <cell r="F203" t="str">
            <v>00.145.602/0001-37</v>
          </cell>
          <cell r="G203">
            <v>252929462</v>
          </cell>
          <cell r="H203" t="str">
            <v>Rua dos Suiços, 715</v>
          </cell>
          <cell r="I203" t="str">
            <v>Vila Nova</v>
          </cell>
          <cell r="J203" t="str">
            <v>Joinville</v>
          </cell>
          <cell r="K203" t="str">
            <v>SC</v>
          </cell>
          <cell r="L203" t="str">
            <v>89.237-720</v>
          </cell>
          <cell r="M203" t="str">
            <v>(47) 3431-7957</v>
          </cell>
          <cell r="N203" t="str">
            <v>willy@krona.com.br</v>
          </cell>
        </row>
        <row r="204">
          <cell r="A204">
            <v>195</v>
          </cell>
          <cell r="B204" t="str">
            <v>Prefeitura de São Sebastião do Alto</v>
          </cell>
          <cell r="C204" t="str">
            <v>Gláucio Martins Queiroz</v>
          </cell>
          <cell r="D204" t="str">
            <v>Secretaria de Turismo, Esporte e Lazer</v>
          </cell>
          <cell r="E204" t="str">
            <v>Prefeitura de São Sebastião do Alto</v>
          </cell>
          <cell r="F204" t="str">
            <v>28.645.786/0001-13</v>
          </cell>
          <cell r="G204" t="str">
            <v>Isento</v>
          </cell>
          <cell r="H204" t="str">
            <v>Rua Julio Vieitas, 88</v>
          </cell>
          <cell r="I204" t="str">
            <v>Centro</v>
          </cell>
          <cell r="J204" t="str">
            <v>São Sebastião do Alto</v>
          </cell>
          <cell r="K204" t="str">
            <v>RJ</v>
          </cell>
          <cell r="L204" t="str">
            <v>28.550-000</v>
          </cell>
          <cell r="M204" t="str">
            <v>(22) 2559-1160 / 2559-1107</v>
          </cell>
          <cell r="N204" t="str">
            <v>turesportelazeralto@hotmail.com</v>
          </cell>
        </row>
        <row r="205">
          <cell r="A205">
            <v>196</v>
          </cell>
          <cell r="B205" t="str">
            <v>Prefeitura de Vidal Ramos</v>
          </cell>
          <cell r="C205" t="str">
            <v>Edilson Luiz Boing</v>
          </cell>
          <cell r="D205" t="str">
            <v>Coordenador de Aministração</v>
          </cell>
          <cell r="E205" t="str">
            <v>Prefeitura de Vidal Ramos</v>
          </cell>
          <cell r="F205" t="str">
            <v>83.102.376/0001-34</v>
          </cell>
          <cell r="G205" t="str">
            <v>Isento</v>
          </cell>
          <cell r="H205" t="str">
            <v>Av. Jorge Lacerda, s/n</v>
          </cell>
          <cell r="I205" t="str">
            <v>Centro</v>
          </cell>
          <cell r="J205" t="str">
            <v>Vidal Ramos</v>
          </cell>
          <cell r="K205" t="str">
            <v>SC</v>
          </cell>
          <cell r="L205" t="str">
            <v>88.443-000</v>
          </cell>
          <cell r="M205" t="str">
            <v>(47) 3356-1122 / 9963-3544</v>
          </cell>
          <cell r="N205" t="str">
            <v>compras@prefeituravidalramos.com.br</v>
          </cell>
        </row>
        <row r="206">
          <cell r="A206">
            <v>197</v>
          </cell>
          <cell r="B206" t="str">
            <v>Moriá Comércio E Serviços Ltda. ME</v>
          </cell>
          <cell r="E206" t="str">
            <v>Moriá Comércio E Serviços Ltda. ME</v>
          </cell>
          <cell r="F206" t="str">
            <v>10.462.173/0001-85</v>
          </cell>
          <cell r="G206" t="str">
            <v>174657-0</v>
          </cell>
          <cell r="H206" t="str">
            <v>Rua Alexandre Guimarães, 3790, Sala 01</v>
          </cell>
          <cell r="I206" t="str">
            <v>Nova Porto Velho</v>
          </cell>
          <cell r="J206" t="str">
            <v>Porto Velho</v>
          </cell>
          <cell r="K206" t="str">
            <v>RO</v>
          </cell>
          <cell r="L206" t="str">
            <v>76.820-091</v>
          </cell>
        </row>
        <row r="207">
          <cell r="A207">
            <v>198</v>
          </cell>
          <cell r="B207" t="str">
            <v>Prefeitura de Toropi</v>
          </cell>
          <cell r="C207" t="str">
            <v>Marli Oliveira</v>
          </cell>
          <cell r="D207" t="str">
            <v>Secretaria da Educação</v>
          </cell>
          <cell r="E207" t="str">
            <v>Prefeitura de Toropi</v>
          </cell>
          <cell r="F207" t="str">
            <v>01.539.271/0001-82</v>
          </cell>
          <cell r="G207" t="str">
            <v>Isento</v>
          </cell>
          <cell r="H207" t="str">
            <v>Rua Fernando Ferrari, s/n</v>
          </cell>
          <cell r="I207" t="str">
            <v>Centro</v>
          </cell>
          <cell r="J207" t="str">
            <v>Toropi</v>
          </cell>
          <cell r="K207" t="str">
            <v>RS</v>
          </cell>
          <cell r="L207" t="str">
            <v>97.418-000</v>
          </cell>
          <cell r="M207" t="str">
            <v>(55) 3276-7011</v>
          </cell>
          <cell r="N207" t="str">
            <v>educ@toropi.rs.gov.br</v>
          </cell>
        </row>
        <row r="208">
          <cell r="A208">
            <v>199</v>
          </cell>
          <cell r="B208" t="str">
            <v>Cond. Ilha do Coral</v>
          </cell>
          <cell r="C208" t="str">
            <v>Adalberto Winter</v>
          </cell>
          <cell r="E208" t="str">
            <v>Cond. Ilha do Coral</v>
          </cell>
          <cell r="F208" t="str">
            <v>09.399.503/0001-56</v>
          </cell>
          <cell r="G208" t="str">
            <v>Isento</v>
          </cell>
          <cell r="H208" t="str">
            <v>Rua Pará, 134</v>
          </cell>
          <cell r="I208" t="str">
            <v>América</v>
          </cell>
          <cell r="J208" t="str">
            <v>Joinville</v>
          </cell>
          <cell r="K208" t="str">
            <v>SC</v>
          </cell>
          <cell r="L208" t="str">
            <v>89.204-420</v>
          </cell>
          <cell r="M208" t="str">
            <v>3435-1166</v>
          </cell>
          <cell r="N208" t="str">
            <v>adalberto.winter@gmail.com</v>
          </cell>
        </row>
        <row r="209">
          <cell r="A209">
            <v>200</v>
          </cell>
          <cell r="B209" t="str">
            <v>Lúcia Helena Bueno Jaú Me</v>
          </cell>
          <cell r="C209" t="str">
            <v>Lúcia Bueno</v>
          </cell>
          <cell r="E209" t="str">
            <v>Lúcia Helena Bueno Jaú Me</v>
          </cell>
          <cell r="F209" t="str">
            <v>04.768.881.0001-46</v>
          </cell>
          <cell r="G209">
            <v>401095579114</v>
          </cell>
          <cell r="H209" t="str">
            <v>Rua Sargento José Mathias, 97</v>
          </cell>
          <cell r="I209" t="str">
            <v>Jardim Ibirapuera</v>
          </cell>
          <cell r="J209" t="str">
            <v>Jaú</v>
          </cell>
          <cell r="K209" t="str">
            <v>SP</v>
          </cell>
          <cell r="L209" t="str">
            <v>17.208-361</v>
          </cell>
          <cell r="M209" t="str">
            <v>(14) 3624-6880 / 9754-0944</v>
          </cell>
          <cell r="N209" t="str">
            <v>lucia-bueno@uol.com.br</v>
          </cell>
        </row>
        <row r="210">
          <cell r="A210">
            <v>201</v>
          </cell>
          <cell r="B210" t="str">
            <v>Prefeitura de Praia Grande</v>
          </cell>
          <cell r="C210" t="str">
            <v>Ana</v>
          </cell>
          <cell r="E210" t="str">
            <v>Prefeitura de Praia Grande</v>
          </cell>
          <cell r="F210" t="str">
            <v>82.913.211/0001-80</v>
          </cell>
          <cell r="G210" t="str">
            <v>Isento</v>
          </cell>
          <cell r="H210" t="str">
            <v>Rua Irineu Bornhausen, 320</v>
          </cell>
          <cell r="I210" t="str">
            <v>Centro</v>
          </cell>
          <cell r="J210" t="str">
            <v>Praia Grande</v>
          </cell>
          <cell r="K210" t="str">
            <v>SC</v>
          </cell>
          <cell r="L210" t="str">
            <v>88.990-000</v>
          </cell>
          <cell r="M210" t="str">
            <v>(48) 3532-0132 / 9164-5359</v>
          </cell>
          <cell r="N210" t="str">
            <v>anapm@praiagrande.sc.gov.br</v>
          </cell>
        </row>
        <row r="211">
          <cell r="A211">
            <v>202</v>
          </cell>
          <cell r="B211" t="str">
            <v>Fundação Educacional Miguel Mofarrej</v>
          </cell>
          <cell r="C211" t="str">
            <v>Aroldo Natel Bosan</v>
          </cell>
          <cell r="D211" t="str">
            <v>Dept. de Compras</v>
          </cell>
          <cell r="E211" t="str">
            <v>Fundação Educacional Miguel Mofarrej</v>
          </cell>
          <cell r="F211" t="str">
            <v>44.537.199/0002-48</v>
          </cell>
          <cell r="G211" t="str">
            <v>Isento</v>
          </cell>
          <cell r="H211" t="str">
            <v>Rod. BR 153, KM 338 + 420mts</v>
          </cell>
          <cell r="I211" t="str">
            <v>Água do Cateto</v>
          </cell>
          <cell r="J211" t="str">
            <v>Ourinhos</v>
          </cell>
          <cell r="K211" t="str">
            <v>SP</v>
          </cell>
          <cell r="L211" t="str">
            <v>19.909-100</v>
          </cell>
          <cell r="M211" t="str">
            <v xml:space="preserve">(14) 3302-1200 </v>
          </cell>
          <cell r="N211" t="str">
            <v>aroldo@objetivoourinhos.com.br</v>
          </cell>
        </row>
        <row r="212">
          <cell r="A212">
            <v>203</v>
          </cell>
          <cell r="B212" t="str">
            <v>Prefeitura de Xanxerê</v>
          </cell>
          <cell r="C212" t="str">
            <v>Magda Vicini</v>
          </cell>
          <cell r="D212" t="str">
            <v>Diretoria de Ações Culturais</v>
          </cell>
          <cell r="E212" t="str">
            <v>Prefeitura de Xanxerê</v>
          </cell>
          <cell r="F212" t="str">
            <v>83.009.860/0001-13</v>
          </cell>
          <cell r="G212" t="str">
            <v>Isento</v>
          </cell>
          <cell r="H212" t="str">
            <v>Rua Dr. José de Miranda Ramos, 455</v>
          </cell>
          <cell r="I212" t="str">
            <v>Centro</v>
          </cell>
          <cell r="J212" t="str">
            <v>Xanxerê</v>
          </cell>
          <cell r="K212" t="str">
            <v>SC</v>
          </cell>
          <cell r="L212" t="str">
            <v>89.820-000</v>
          </cell>
          <cell r="M212" t="str">
            <v>(49) 3441-8547</v>
          </cell>
          <cell r="N212" t="str">
            <v>cultura@xanxere.sc.gov.br</v>
          </cell>
          <cell r="O212" t="str">
            <v>Magda Vicini</v>
          </cell>
          <cell r="P212" t="str">
            <v>cultura@xanxere.sc.gov.br</v>
          </cell>
          <cell r="Q212" t="str">
            <v>(49) 3441-8547</v>
          </cell>
        </row>
        <row r="213">
          <cell r="A213">
            <v>204</v>
          </cell>
          <cell r="B213" t="str">
            <v>Prefeitura de Muitos Capões</v>
          </cell>
          <cell r="C213" t="str">
            <v>Elisabete Costa da Silva</v>
          </cell>
          <cell r="E213" t="str">
            <v>Prefeitura de Muitos Capões</v>
          </cell>
          <cell r="F213" t="str">
            <v>01.621.714/0001-80</v>
          </cell>
          <cell r="G213" t="str">
            <v>Isento</v>
          </cell>
          <cell r="H213" t="str">
            <v>Rus Dorval Antunes Pereira, 950</v>
          </cell>
          <cell r="I213" t="str">
            <v>Centro</v>
          </cell>
          <cell r="J213" t="str">
            <v>Muitos Capões</v>
          </cell>
          <cell r="K213" t="str">
            <v>RS</v>
          </cell>
          <cell r="L213" t="str">
            <v>95.230-000</v>
          </cell>
          <cell r="M213" t="str">
            <v>(54)3612-2102</v>
          </cell>
          <cell r="N213" t="str">
            <v>imprensa@muitoscapoes.rs.gov.br</v>
          </cell>
        </row>
        <row r="214">
          <cell r="A214">
            <v>206</v>
          </cell>
          <cell r="B214" t="str">
            <v>Nivaldo Stoeberl &amp; Cia Ltda</v>
          </cell>
          <cell r="E214" t="str">
            <v>Nivaldo Stoeberl &amp; Cia Ltda</v>
          </cell>
          <cell r="F214" t="str">
            <v>82.770.033/0001-85</v>
          </cell>
          <cell r="G214">
            <v>253046548</v>
          </cell>
          <cell r="H214" t="str">
            <v>Rua João Stoeberl, 119</v>
          </cell>
          <cell r="I214" t="str">
            <v>Colonial</v>
          </cell>
          <cell r="J214" t="str">
            <v>São Bento do Sul</v>
          </cell>
          <cell r="K214" t="str">
            <v>SC</v>
          </cell>
          <cell r="L214" t="str">
            <v>89.290-000</v>
          </cell>
          <cell r="M214" t="str">
            <v>(47) 8409-7824</v>
          </cell>
        </row>
        <row r="215">
          <cell r="A215">
            <v>205</v>
          </cell>
          <cell r="B215" t="str">
            <v>Cia da Obra</v>
          </cell>
          <cell r="E215" t="str">
            <v>Companhia da Obra Engenharia e Construções Ltda</v>
          </cell>
          <cell r="F215" t="str">
            <v>00.711.110/0001-61</v>
          </cell>
          <cell r="G215" t="str">
            <v>062.937.991-00.36</v>
          </cell>
          <cell r="H215" t="str">
            <v>Rua Nunes Vieira, 167</v>
          </cell>
          <cell r="I215" t="str">
            <v>Santo Antonio</v>
          </cell>
          <cell r="J215" t="str">
            <v>Belo Horizonte</v>
          </cell>
          <cell r="K215" t="str">
            <v>MG</v>
          </cell>
          <cell r="L215" t="str">
            <v>30.350-120</v>
          </cell>
          <cell r="M215" t="str">
            <v>(31) 3296-8305</v>
          </cell>
          <cell r="N215" t="str">
            <v>ciaobra@terra.com.br</v>
          </cell>
        </row>
        <row r="216">
          <cell r="A216">
            <v>207</v>
          </cell>
          <cell r="B216" t="str">
            <v>Ampla Consultoria</v>
          </cell>
          <cell r="C216" t="str">
            <v>Bruno Barbosa</v>
          </cell>
          <cell r="E216" t="str">
            <v>Ampla Consult. em Projetos de Eng. e Arquitetura Ltda</v>
          </cell>
          <cell r="F216" t="str">
            <v>11.098.052/0001-69</v>
          </cell>
          <cell r="G216" t="str">
            <v>001451081.00-32</v>
          </cell>
          <cell r="H216" t="str">
            <v>Rua São Paulo, 1071, Sala 1309, Bloco A</v>
          </cell>
          <cell r="I216" t="str">
            <v>Centro</v>
          </cell>
          <cell r="J216" t="str">
            <v>Belo Horizonte</v>
          </cell>
          <cell r="K216" t="str">
            <v>MG</v>
          </cell>
          <cell r="L216" t="str">
            <v>30.170-131</v>
          </cell>
          <cell r="M216" t="str">
            <v>(31) 9303-0762 / 2535-7856</v>
          </cell>
          <cell r="N216" t="str">
            <v>bruno@amplaprojetos.com.br</v>
          </cell>
        </row>
        <row r="217">
          <cell r="A217">
            <v>208</v>
          </cell>
          <cell r="B217" t="str">
            <v>Sengel Construções Ltda</v>
          </cell>
          <cell r="C217" t="str">
            <v>Wilson Starling</v>
          </cell>
          <cell r="E217" t="str">
            <v>Sengel Construções Ltda</v>
          </cell>
          <cell r="F217" t="str">
            <v>17.723.933/0001-00</v>
          </cell>
          <cell r="G217" t="str">
            <v>062.392.918-0048</v>
          </cell>
          <cell r="H217" t="str">
            <v>Rua Grão Mogol, 5005</v>
          </cell>
          <cell r="I217" t="str">
            <v>Carmo</v>
          </cell>
          <cell r="J217" t="str">
            <v>Belo Horizonte</v>
          </cell>
          <cell r="K217" t="str">
            <v>MG</v>
          </cell>
          <cell r="L217" t="str">
            <v>30.310-010</v>
          </cell>
          <cell r="M217" t="str">
            <v>(31) 2122-7400 / 2122-7444</v>
          </cell>
          <cell r="N217" t="str">
            <v>wilson@sengel.com.br</v>
          </cell>
        </row>
        <row r="218">
          <cell r="A218">
            <v>209</v>
          </cell>
          <cell r="B218" t="str">
            <v>SAG Empreendimentos Ltda</v>
          </cell>
          <cell r="C218" t="str">
            <v>Silvio</v>
          </cell>
          <cell r="E218" t="str">
            <v>SAG Empreendimentos Ltda</v>
          </cell>
          <cell r="F218" t="str">
            <v>00.235.639/0001-56</v>
          </cell>
          <cell r="G218" t="str">
            <v>062.933.76300-00</v>
          </cell>
          <cell r="H218" t="str">
            <v>Rua Paulo Afonso, 304, Sala 01</v>
          </cell>
          <cell r="I218" t="str">
            <v>Santo Antonio</v>
          </cell>
          <cell r="J218" t="str">
            <v>Belo Horizonte</v>
          </cell>
          <cell r="K218" t="str">
            <v>MG</v>
          </cell>
          <cell r="L218" t="str">
            <v>30.350-080</v>
          </cell>
          <cell r="M218" t="str">
            <v>(31) 3296-8127</v>
          </cell>
          <cell r="N218" t="str">
            <v>sagsilvio@terra.com.br</v>
          </cell>
        </row>
        <row r="219">
          <cell r="A219">
            <v>211</v>
          </cell>
          <cell r="B219" t="str">
            <v>Elisabeth Heinzelnann</v>
          </cell>
          <cell r="C219" t="str">
            <v>Elisabeth Heinzelnann</v>
          </cell>
          <cell r="E219" t="str">
            <v>Elisabeth Heinzelnann</v>
          </cell>
          <cell r="F219" t="str">
            <v>248.311.749-04</v>
          </cell>
          <cell r="G219" t="str">
            <v>485572-8</v>
          </cell>
          <cell r="H219" t="str">
            <v>Rua Ismael Carlos Correia, 23</v>
          </cell>
          <cell r="I219" t="str">
            <v>Saguaçú</v>
          </cell>
          <cell r="J219" t="str">
            <v>Joinville</v>
          </cell>
          <cell r="K219" t="str">
            <v>SC</v>
          </cell>
          <cell r="L219" t="str">
            <v>89.221-520</v>
          </cell>
          <cell r="M219" t="str">
            <v>(47) 9964-3714</v>
          </cell>
          <cell r="N219" t="str">
            <v>heinbeth@terra.com.br</v>
          </cell>
        </row>
        <row r="220">
          <cell r="A220">
            <v>212</v>
          </cell>
          <cell r="B220" t="str">
            <v>Doce Beijo</v>
          </cell>
          <cell r="C220" t="str">
            <v>Dorotea Kasten</v>
          </cell>
          <cell r="E220" t="str">
            <v>Doce Beijo Chocolates Ltda EPP</v>
          </cell>
          <cell r="F220" t="str">
            <v>81.570.020/0001-08</v>
          </cell>
          <cell r="G220">
            <v>251905420</v>
          </cell>
          <cell r="H220" t="str">
            <v>Rua Aquidaban, 330</v>
          </cell>
          <cell r="I220" t="str">
            <v>Glória</v>
          </cell>
          <cell r="J220" t="str">
            <v>Joinville</v>
          </cell>
          <cell r="K220" t="str">
            <v>SC</v>
          </cell>
          <cell r="L220" t="str">
            <v>89.216-295</v>
          </cell>
          <cell r="M220" t="str">
            <v>(47) 3433-2828</v>
          </cell>
          <cell r="N220" t="str">
            <v>dorotea@docebeijo.com.br</v>
          </cell>
        </row>
        <row r="221">
          <cell r="A221">
            <v>213</v>
          </cell>
          <cell r="B221" t="str">
            <v>Prefeitura de São Pedro de Alcântara</v>
          </cell>
          <cell r="C221" t="str">
            <v>Delene S. Junckes</v>
          </cell>
          <cell r="E221" t="str">
            <v>Prefeitura de São Pedro de Alcântara</v>
          </cell>
          <cell r="F221" t="str">
            <v>01.613.101/0001-09</v>
          </cell>
          <cell r="G221" t="str">
            <v>Isento</v>
          </cell>
          <cell r="H221" t="str">
            <v>Praça Leopoldo Francisco Kretzer, 01</v>
          </cell>
          <cell r="I221" t="str">
            <v>Centro</v>
          </cell>
          <cell r="J221" t="str">
            <v>São Pedro de Alcântara</v>
          </cell>
          <cell r="K221" t="str">
            <v>SC</v>
          </cell>
          <cell r="L221" t="str">
            <v>88.125-000</v>
          </cell>
          <cell r="M221" t="str">
            <v>(48) 3277-0122</v>
          </cell>
          <cell r="N221" t="str">
            <v>administracao@pmspa.sc.gov.br</v>
          </cell>
        </row>
        <row r="222">
          <cell r="A222">
            <v>214</v>
          </cell>
          <cell r="B222" t="str">
            <v>Prefeitura de Capivari de Baixo</v>
          </cell>
          <cell r="C222" t="str">
            <v>Marilene Manoel Alexandre</v>
          </cell>
          <cell r="D222" t="str">
            <v>Engenheira</v>
          </cell>
          <cell r="E222" t="str">
            <v>Prefeitura de Capivari de Baixo</v>
          </cell>
          <cell r="F222" t="str">
            <v>95.780.441/0001-60</v>
          </cell>
          <cell r="G222" t="str">
            <v>Isento</v>
          </cell>
          <cell r="H222" t="str">
            <v>Rua Ernani Cotrin, 187</v>
          </cell>
          <cell r="I222" t="str">
            <v>Centro</v>
          </cell>
          <cell r="J222" t="str">
            <v>Capivari de Baixo</v>
          </cell>
          <cell r="K222" t="str">
            <v>SC</v>
          </cell>
          <cell r="L222" t="str">
            <v>88.745-000</v>
          </cell>
          <cell r="M222" t="str">
            <v>(48) 3621-4445 / 3621-4406 / 9986-1441</v>
          </cell>
          <cell r="N222" t="str">
            <v>engemari@ibest.com.br</v>
          </cell>
        </row>
        <row r="223">
          <cell r="A223">
            <v>215</v>
          </cell>
          <cell r="B223" t="str">
            <v>Prefeitura de Foz do Jordão</v>
          </cell>
          <cell r="E223" t="str">
            <v>Prefeitura de foz do Jordão</v>
          </cell>
          <cell r="F223" t="str">
            <v>01.603.719/0001-80</v>
          </cell>
          <cell r="G223" t="str">
            <v>Isento</v>
          </cell>
          <cell r="H223" t="str">
            <v>Rua Padre Emílio Barbieri, s/n</v>
          </cell>
          <cell r="I223" t="str">
            <v>Centro</v>
          </cell>
          <cell r="J223" t="str">
            <v>Foz do Jordão</v>
          </cell>
          <cell r="K223" t="str">
            <v>PR</v>
          </cell>
          <cell r="L223" t="str">
            <v>85.415-000</v>
          </cell>
          <cell r="M223" t="str">
            <v>(42) 3639-1182</v>
          </cell>
          <cell r="N223" t="str">
            <v>kelissg@yahoo.com.br</v>
          </cell>
        </row>
        <row r="224">
          <cell r="A224">
            <v>216</v>
          </cell>
          <cell r="B224" t="str">
            <v>Prefeitura de Vila Nova do Sul</v>
          </cell>
          <cell r="E224" t="str">
            <v>Prefeitura de Vila Nova do Sul</v>
          </cell>
          <cell r="F224" t="str">
            <v>94.444.189/0001-55</v>
          </cell>
          <cell r="G224" t="str">
            <v>Isento</v>
          </cell>
          <cell r="H224" t="str">
            <v>Av. Dario Antunes da Rosa, 432</v>
          </cell>
          <cell r="I224" t="str">
            <v>Centro</v>
          </cell>
          <cell r="J224" t="str">
            <v>Vila Nova do Sul</v>
          </cell>
          <cell r="K224" t="str">
            <v>RS</v>
          </cell>
          <cell r="L224" t="str">
            <v>97.385-000</v>
          </cell>
          <cell r="M224" t="str">
            <v>(55) 3234-1030</v>
          </cell>
          <cell r="N224" t="str">
            <v>smec@vilanovanet.com.br</v>
          </cell>
        </row>
        <row r="225">
          <cell r="A225">
            <v>217</v>
          </cell>
          <cell r="B225" t="str">
            <v>Cristiane Bocchi</v>
          </cell>
          <cell r="E225" t="str">
            <v>Cristiane Bocchi</v>
          </cell>
          <cell r="F225" t="str">
            <v>019.672.569-00</v>
          </cell>
          <cell r="G225" t="str">
            <v>5904644-6</v>
          </cell>
          <cell r="H225" t="str">
            <v>Rua das Acácias, s/n</v>
          </cell>
          <cell r="I225" t="str">
            <v>Centro</v>
          </cell>
          <cell r="J225" t="str">
            <v>Santa Isabel do Oeste</v>
          </cell>
          <cell r="K225" t="str">
            <v>PR</v>
          </cell>
          <cell r="L225" t="str">
            <v>85.650-000</v>
          </cell>
          <cell r="M225" t="str">
            <v>(47) 9912-8833</v>
          </cell>
          <cell r="N225" t="str">
            <v>cbocchi7@gmail.com / cristiane@ibocchi.com.br</v>
          </cell>
        </row>
        <row r="226">
          <cell r="A226">
            <v>218</v>
          </cell>
          <cell r="B226" t="str">
            <v>Prefeitura de Barra Velha</v>
          </cell>
          <cell r="E226" t="str">
            <v>Prefeitura de Barra Velha</v>
          </cell>
          <cell r="F226" t="str">
            <v>83.102.830/0001-57</v>
          </cell>
          <cell r="G226" t="str">
            <v>Isento</v>
          </cell>
          <cell r="H226" t="str">
            <v>Av. Gov. Celso Ramos, 200</v>
          </cell>
          <cell r="I226" t="str">
            <v>Centro</v>
          </cell>
          <cell r="J226" t="str">
            <v>Barra Velha</v>
          </cell>
          <cell r="K226" t="str">
            <v>SC</v>
          </cell>
          <cell r="L226" t="str">
            <v>88.390-000</v>
          </cell>
          <cell r="M226" t="str">
            <v>(47) 3446-7705</v>
          </cell>
          <cell r="N226" t="str">
            <v>compras@barravelha.sc.gov.br</v>
          </cell>
        </row>
        <row r="227">
          <cell r="A227">
            <v>219</v>
          </cell>
          <cell r="B227" t="str">
            <v>Ana Batista da Silva Me</v>
          </cell>
          <cell r="C227" t="str">
            <v>Ana Batista</v>
          </cell>
          <cell r="E227" t="str">
            <v>Ana Batista da Silva Me</v>
          </cell>
          <cell r="F227" t="str">
            <v>08.930.402/0002-88</v>
          </cell>
          <cell r="G227">
            <v>255662289</v>
          </cell>
          <cell r="H227" t="str">
            <v>Rua Francisco Sergio Jacinto, 266</v>
          </cell>
          <cell r="I227" t="str">
            <v>São Cristóvão</v>
          </cell>
          <cell r="J227" t="str">
            <v>Barra Velha</v>
          </cell>
          <cell r="K227" t="str">
            <v>SC</v>
          </cell>
          <cell r="L227" t="str">
            <v>88.390-000</v>
          </cell>
          <cell r="M227" t="str">
            <v>(47)  3456-5414</v>
          </cell>
          <cell r="N227" t="str">
            <v>artesanatosemfibra@yahoo.com.br</v>
          </cell>
        </row>
        <row r="228">
          <cell r="A228">
            <v>220</v>
          </cell>
          <cell r="B228" t="str">
            <v>Luz e Forma</v>
          </cell>
          <cell r="C228" t="str">
            <v>Adriana Barbosa</v>
          </cell>
          <cell r="E228" t="str">
            <v>Luz e Forma Comércio e Decorações Ltda</v>
          </cell>
          <cell r="F228" t="str">
            <v>02.742.361/0002-10</v>
          </cell>
          <cell r="G228">
            <v>253881978</v>
          </cell>
          <cell r="H228" t="str">
            <v>Rua Alberto Bornschein, 129</v>
          </cell>
          <cell r="I228" t="str">
            <v>Glória</v>
          </cell>
          <cell r="J228" t="str">
            <v>Joinville</v>
          </cell>
          <cell r="K228" t="str">
            <v>SC</v>
          </cell>
          <cell r="L228" t="str">
            <v>89.216-440</v>
          </cell>
          <cell r="M228" t="str">
            <v>(47) 3453-2562</v>
          </cell>
          <cell r="N228" t="str">
            <v>luzeforma@luzeforma.com.br</v>
          </cell>
        </row>
        <row r="229">
          <cell r="A229">
            <v>221</v>
          </cell>
          <cell r="B229" t="str">
            <v>Street Decor</v>
          </cell>
          <cell r="C229" t="str">
            <v>Iara Montezano</v>
          </cell>
          <cell r="E229" t="str">
            <v>Street Decor Importação, Indústria e Comércio Ltda EPP</v>
          </cell>
          <cell r="F229" t="str">
            <v>12.112.382/0001-24</v>
          </cell>
          <cell r="G229">
            <v>256122555</v>
          </cell>
          <cell r="H229" t="str">
            <v>Av. Edmundo Doubrawa, 313</v>
          </cell>
          <cell r="I229" t="str">
            <v>Z. Industrial Norte</v>
          </cell>
          <cell r="J229" t="str">
            <v>Joinville</v>
          </cell>
          <cell r="K229" t="str">
            <v>SC</v>
          </cell>
          <cell r="L229" t="str">
            <v>89.219-502</v>
          </cell>
          <cell r="M229" t="str">
            <v>(47) 3437-3261</v>
          </cell>
          <cell r="N229" t="str">
            <v>streetdecor@gmail.com</v>
          </cell>
        </row>
        <row r="230">
          <cell r="A230">
            <v>222</v>
          </cell>
          <cell r="B230" t="str">
            <v>Liga das Escolas de Samba de Imbituba</v>
          </cell>
          <cell r="C230" t="str">
            <v>Romeu</v>
          </cell>
          <cell r="E230" t="str">
            <v>Liga das Escolas de Samba de Imbituba</v>
          </cell>
          <cell r="F230" t="str">
            <v>07.838.990/0001-80</v>
          </cell>
          <cell r="G230" t="str">
            <v>Isento</v>
          </cell>
          <cell r="H230" t="str">
            <v>Rua Manoel Florentino Machado, 284</v>
          </cell>
          <cell r="I230" t="str">
            <v>Centro</v>
          </cell>
          <cell r="J230" t="str">
            <v>Imbituba</v>
          </cell>
          <cell r="K230" t="str">
            <v>SC</v>
          </cell>
          <cell r="L230" t="str">
            <v>88.780-000</v>
          </cell>
          <cell r="M230" t="str">
            <v>(48) 3255-8377 / 9907-4988</v>
          </cell>
          <cell r="N230" t="str">
            <v>turismo@imbituba.sc.gov.br</v>
          </cell>
        </row>
        <row r="231">
          <cell r="A231" t="str">
            <v>222.1</v>
          </cell>
          <cell r="B231" t="str">
            <v>Secretaria Municipal de Desenv. Ecônomico e Turístico</v>
          </cell>
          <cell r="C231" t="str">
            <v>Antônio Clésio Costa</v>
          </cell>
          <cell r="D231" t="str">
            <v>Secretário de Turismo</v>
          </cell>
          <cell r="E231" t="str">
            <v>Prefeitura de Imbituba</v>
          </cell>
          <cell r="F231" t="str">
            <v>82.909.409/0001-90</v>
          </cell>
          <cell r="G231" t="str">
            <v>Isento</v>
          </cell>
          <cell r="H231" t="str">
            <v>Av. Presidente Vargas, s/n</v>
          </cell>
          <cell r="I231" t="str">
            <v>Centro</v>
          </cell>
          <cell r="J231" t="str">
            <v>Imbituba</v>
          </cell>
          <cell r="K231" t="str">
            <v>SC</v>
          </cell>
          <cell r="L231" t="str">
            <v>88.780-000</v>
          </cell>
          <cell r="M231" t="str">
            <v>(48) 3255-2374 / 3255-8377</v>
          </cell>
          <cell r="N231" t="str">
            <v>turismo@imbituba.sc.gov.br</v>
          </cell>
        </row>
        <row r="232">
          <cell r="A232">
            <v>223</v>
          </cell>
          <cell r="B232" t="str">
            <v>Prefeitura Municipal de São Miguel do Guamá</v>
          </cell>
          <cell r="C232" t="str">
            <v>Jango Matos</v>
          </cell>
          <cell r="E232" t="str">
            <v>Prefeitura Municipal de São Miguel do Guamá</v>
          </cell>
          <cell r="F232" t="str">
            <v>05.193.073/0001-60</v>
          </cell>
          <cell r="G232" t="str">
            <v>Isento</v>
          </cell>
          <cell r="H232" t="str">
            <v>Praça Licurgo Peixoto, 130</v>
          </cell>
          <cell r="I232" t="str">
            <v>Centro</v>
          </cell>
          <cell r="J232" t="str">
            <v>São Miguel do Guamá</v>
          </cell>
          <cell r="K232" t="str">
            <v>PA</v>
          </cell>
          <cell r="L232" t="str">
            <v>68.660-000</v>
          </cell>
          <cell r="M232" t="str">
            <v>(91) 81665990/ 96394485</v>
          </cell>
          <cell r="N232" t="str">
            <v>jangomatos@yahoo.com.br</v>
          </cell>
        </row>
        <row r="233">
          <cell r="A233">
            <v>224</v>
          </cell>
          <cell r="B233" t="str">
            <v>Fundação Cultural de Joinville</v>
          </cell>
          <cell r="C233" t="str">
            <v>Cristovão Petry</v>
          </cell>
          <cell r="E233" t="str">
            <v>Fundação Cultural de Joinville</v>
          </cell>
          <cell r="F233" t="str">
            <v>83.796.227/0001-12</v>
          </cell>
          <cell r="G233" t="str">
            <v>Isento</v>
          </cell>
          <cell r="H233" t="str">
            <v>Avenida José Vieira, 315</v>
          </cell>
          <cell r="I233" t="str">
            <v>América</v>
          </cell>
          <cell r="J233" t="str">
            <v>Joinville</v>
          </cell>
          <cell r="K233" t="str">
            <v>SC</v>
          </cell>
          <cell r="L233" t="str">
            <v>89.204-110</v>
          </cell>
          <cell r="M233" t="str">
            <v>47 34332190/ 34330021</v>
          </cell>
          <cell r="N233" t="str">
            <v>fundacao@joinvillecultural.sc.gov.br</v>
          </cell>
        </row>
        <row r="234">
          <cell r="A234">
            <v>225</v>
          </cell>
          <cell r="B234" t="str">
            <v>Prefeitura Municipal de Joinville</v>
          </cell>
          <cell r="E234" t="str">
            <v>Prefeitura Municipal de Joinville</v>
          </cell>
          <cell r="F234" t="str">
            <v>83.169.623/0001-10</v>
          </cell>
          <cell r="G234" t="str">
            <v>Isento</v>
          </cell>
          <cell r="H234" t="str">
            <v>Rua Hermann August Lepper, 10</v>
          </cell>
          <cell r="I234" t="str">
            <v>Centro</v>
          </cell>
          <cell r="J234" t="str">
            <v>Joinville</v>
          </cell>
          <cell r="K234" t="str">
            <v>SC</v>
          </cell>
          <cell r="L234" t="str">
            <v>06.455-000</v>
          </cell>
          <cell r="M234" t="str">
            <v>47 3431.3233</v>
          </cell>
        </row>
        <row r="235">
          <cell r="A235">
            <v>226</v>
          </cell>
          <cell r="B235" t="str">
            <v>CDL de Indaial</v>
          </cell>
          <cell r="C235" t="str">
            <v>L. B. Junior</v>
          </cell>
          <cell r="D235" t="str">
            <v>Gerente de Vendas</v>
          </cell>
          <cell r="E235" t="str">
            <v>Câmara de Dirigentes Lojistas de Indaial</v>
          </cell>
          <cell r="F235" t="str">
            <v>83.177.071/0001-91</v>
          </cell>
          <cell r="G235" t="str">
            <v>Isento</v>
          </cell>
          <cell r="H235" t="str">
            <v>Rua Dr. Blumenau, 286</v>
          </cell>
          <cell r="I235" t="str">
            <v>Centro</v>
          </cell>
          <cell r="J235" t="str">
            <v>Indaial</v>
          </cell>
          <cell r="K235" t="str">
            <v>SC</v>
          </cell>
          <cell r="L235" t="str">
            <v>89.130-000</v>
          </cell>
          <cell r="M235" t="str">
            <v>(47) 3333-1133</v>
          </cell>
          <cell r="N235" t="str">
            <v>vendas@cdlindaial.com.br</v>
          </cell>
          <cell r="O235" t="str">
            <v>L. B. Junior</v>
          </cell>
          <cell r="P235" t="str">
            <v>junior.vendas@cdlindaial.com.br</v>
          </cell>
          <cell r="Q235" t="str">
            <v>(47) 3333-1133</v>
          </cell>
        </row>
        <row r="236">
          <cell r="A236">
            <v>227</v>
          </cell>
          <cell r="B236" t="str">
            <v>Prefeitura de Bom Jesus</v>
          </cell>
          <cell r="C236" t="str">
            <v>Mara Kramer de Almeida</v>
          </cell>
          <cell r="D236" t="str">
            <v>Desenvolvimento Econômico</v>
          </cell>
          <cell r="E236" t="str">
            <v>Prefeitura Municipal de Bom Jesus</v>
          </cell>
          <cell r="F236" t="str">
            <v>87.851.200/0001-36</v>
          </cell>
          <cell r="G236" t="str">
            <v>Isento</v>
          </cell>
          <cell r="H236" t="str">
            <v>Avenida Manoel Silveira Azevedo, 2987</v>
          </cell>
          <cell r="I236" t="str">
            <v>Centro</v>
          </cell>
          <cell r="J236" t="str">
            <v>Bom Jesus</v>
          </cell>
          <cell r="K236" t="str">
            <v>RS</v>
          </cell>
          <cell r="L236" t="str">
            <v>95.290-000</v>
          </cell>
          <cell r="M236" t="str">
            <v xml:space="preserve">(54)3237-1471 - 91391496 </v>
          </cell>
          <cell r="N236" t="str">
            <v xml:space="preserve">desenvolvimento@bomjesus.rs.gov.br </v>
          </cell>
        </row>
        <row r="237">
          <cell r="A237">
            <v>228</v>
          </cell>
          <cell r="B237" t="str">
            <v>Prefeitura de Amambaí</v>
          </cell>
          <cell r="C237" t="str">
            <v xml:space="preserve">Jaqueline Raymundo </v>
          </cell>
          <cell r="D237" t="str">
            <v>Diretora da Fundação de Esporte e Cultura</v>
          </cell>
          <cell r="E237" t="str">
            <v>Prefeitura Municipal de Amambaí</v>
          </cell>
          <cell r="F237" t="str">
            <v>03.568.433/0001-36</v>
          </cell>
          <cell r="G237" t="str">
            <v>Isento</v>
          </cell>
          <cell r="H237" t="str">
            <v>Rua Sete de Setembro, 3244</v>
          </cell>
          <cell r="I237" t="str">
            <v>Centro</v>
          </cell>
          <cell r="J237" t="str">
            <v>Amambaí</v>
          </cell>
          <cell r="K237" t="str">
            <v>MS</v>
          </cell>
          <cell r="L237" t="str">
            <v>79.990-000</v>
          </cell>
          <cell r="M237" t="str">
            <v>(67)84661105/ 34813265</v>
          </cell>
          <cell r="N237" t="str">
            <v>jaqueraymundo@hotmail.com</v>
          </cell>
        </row>
        <row r="238">
          <cell r="A238">
            <v>229</v>
          </cell>
          <cell r="B238" t="str">
            <v>Fundação Lia Maria Aguiar</v>
          </cell>
          <cell r="C238" t="str">
            <v>Luis da Silva Goshima</v>
          </cell>
          <cell r="D238" t="str">
            <v>Gerente de Projetos</v>
          </cell>
          <cell r="E238" t="str">
            <v>Fundação Lia Maria Aguiar</v>
          </cell>
          <cell r="F238" t="str">
            <v>10.455.425/0001-49</v>
          </cell>
          <cell r="G238" t="str">
            <v>Isento</v>
          </cell>
          <cell r="H238" t="str">
            <v>Av. Dr. Victor Godinho, 455</v>
          </cell>
          <cell r="I238" t="str">
            <v>Vila Capivari</v>
          </cell>
          <cell r="J238" t="str">
            <v>Campos do Jordão</v>
          </cell>
          <cell r="K238" t="str">
            <v>SP</v>
          </cell>
          <cell r="L238" t="str">
            <v>12.460-000</v>
          </cell>
          <cell r="M238" t="str">
            <v>(12) 3663-4293 / 3663-4658</v>
          </cell>
          <cell r="N238" t="str">
            <v>luiz@fundacaoliamariaguiar.org</v>
          </cell>
        </row>
        <row r="239">
          <cell r="A239">
            <v>230</v>
          </cell>
          <cell r="B239" t="str">
            <v>Prefeitura de Cascavel</v>
          </cell>
          <cell r="C239" t="str">
            <v>Alande Manfroi Tissiani</v>
          </cell>
          <cell r="D239" t="str">
            <v>Diretora de Eventos e Turismo</v>
          </cell>
          <cell r="E239" t="str">
            <v>Prefeitura Municipal de Cascavel</v>
          </cell>
          <cell r="F239" t="str">
            <v>76.208.867/0001-07</v>
          </cell>
          <cell r="G239" t="str">
            <v>Isento</v>
          </cell>
          <cell r="H239" t="str">
            <v>Rua Paraná, 5000</v>
          </cell>
          <cell r="I239" t="str">
            <v>Centro</v>
          </cell>
          <cell r="J239" t="str">
            <v>Cascavel</v>
          </cell>
          <cell r="K239" t="str">
            <v>PR</v>
          </cell>
          <cell r="L239" t="str">
            <v>85.801-000</v>
          </cell>
          <cell r="M239" t="str">
            <v>(45) 3902-1358</v>
          </cell>
          <cell r="N239" t="str">
            <v>alandet@cascavel.pr.gov.br</v>
          </cell>
        </row>
        <row r="240">
          <cell r="A240">
            <v>231</v>
          </cell>
          <cell r="B240" t="str">
            <v>Fundação Cultural Ilha de São Francisco do Sul</v>
          </cell>
          <cell r="C240" t="str">
            <v>Aldair Carvalho</v>
          </cell>
          <cell r="D240" t="str">
            <v>Diretor</v>
          </cell>
          <cell r="E240" t="str">
            <v>Fundação Cultural Ilha de São Francisco do Sul</v>
          </cell>
          <cell r="F240" t="str">
            <v>79.356.713/0001-42</v>
          </cell>
          <cell r="G240" t="str">
            <v>Isento</v>
          </cell>
          <cell r="H240" t="str">
            <v>Rua Marechal Floriano Peixoto, 220</v>
          </cell>
          <cell r="I240" t="str">
            <v>Centro</v>
          </cell>
          <cell r="J240" t="str">
            <v>São Francisco do Sul</v>
          </cell>
          <cell r="K240" t="str">
            <v>SC</v>
          </cell>
          <cell r="L240" t="str">
            <v>89.240-000</v>
          </cell>
          <cell r="M240" t="str">
            <v>(47) 3444-6161 / 9133-0152</v>
          </cell>
          <cell r="N240" t="str">
            <v>cultura@saofranciscodosul.sc.gov.br</v>
          </cell>
        </row>
        <row r="241">
          <cell r="A241">
            <v>232</v>
          </cell>
          <cell r="B241" t="str">
            <v>Prefeitura de Santo Augusto</v>
          </cell>
          <cell r="C241" t="str">
            <v>Secretaria de Cultura</v>
          </cell>
          <cell r="D241" t="str">
            <v>Lurdes</v>
          </cell>
          <cell r="E241" t="str">
            <v>Prefeitura de Santo Augusto</v>
          </cell>
          <cell r="F241" t="str">
            <v>87.613.105/0001-02</v>
          </cell>
          <cell r="G241" t="str">
            <v>Isento</v>
          </cell>
          <cell r="H241" t="str">
            <v>Rua Cel. Julio Pereira dos Santos, 465</v>
          </cell>
          <cell r="I241" t="str">
            <v>Sede</v>
          </cell>
          <cell r="J241" t="str">
            <v>Santo Augusto</v>
          </cell>
          <cell r="K241" t="str">
            <v>RS</v>
          </cell>
          <cell r="L241" t="str">
            <v>98.590-000</v>
          </cell>
          <cell r="M241" t="str">
            <v>(55) 3781-4390</v>
          </cell>
          <cell r="N241" t="str">
            <v>cultura@santoaugusto.rs.gov.br</v>
          </cell>
          <cell r="O241" t="str">
            <v>Adriana</v>
          </cell>
          <cell r="P241" t="str">
            <v>comprasnet@santoaugusto.rs.gov.br</v>
          </cell>
          <cell r="Q241" t="str">
            <v>(55) 3781-5239</v>
          </cell>
        </row>
        <row r="242">
          <cell r="A242">
            <v>233</v>
          </cell>
          <cell r="B242" t="str">
            <v>Nossa Casa Presentes</v>
          </cell>
          <cell r="C242" t="str">
            <v xml:space="preserve">Ecilda Girão </v>
          </cell>
          <cell r="E242" t="str">
            <v>Tiluge Comércio e Importação de Presentes Ltda</v>
          </cell>
          <cell r="F242" t="str">
            <v>05.885.961/0001-44</v>
          </cell>
          <cell r="G242" t="str">
            <v>06.684.411-8</v>
          </cell>
          <cell r="H242" t="str">
            <v>Av. Desembargador Moreira, 2800 – Sala 504</v>
          </cell>
          <cell r="I242" t="str">
            <v xml:space="preserve">Dionisio Torres </v>
          </cell>
          <cell r="J242" t="str">
            <v>Fortaleza</v>
          </cell>
          <cell r="K242" t="str">
            <v>CE</v>
          </cell>
          <cell r="L242" t="str">
            <v>60.170-002</v>
          </cell>
          <cell r="M242" t="str">
            <v>(85) 3268-2313 - 3268-1167 - 9141-0075</v>
          </cell>
          <cell r="N242" t="str">
            <v xml:space="preserve">ecildagirao@hotmail.com </v>
          </cell>
          <cell r="O242" t="str">
            <v>Janaina</v>
          </cell>
          <cell r="P242" t="str">
            <v>nctiluge@hotmail.com</v>
          </cell>
          <cell r="Q242" t="str">
            <v>(85) 3268-2313</v>
          </cell>
        </row>
        <row r="243">
          <cell r="A243">
            <v>234</v>
          </cell>
          <cell r="B243" t="str">
            <v>Renata Arantes Casa</v>
          </cell>
          <cell r="C243" t="str">
            <v>Renata</v>
          </cell>
          <cell r="D243" t="str">
            <v>Proprietária</v>
          </cell>
          <cell r="E243" t="str">
            <v>Renata Arantes de Sousa EPP</v>
          </cell>
          <cell r="F243" t="str">
            <v>11.751.060/0001-62</v>
          </cell>
          <cell r="G243" t="str">
            <v>10.466.223-9</v>
          </cell>
          <cell r="H243" t="str">
            <v>Rua 137  n. 441 qd 49 Lt 11</v>
          </cell>
          <cell r="I243" t="str">
            <v>Setor Marista</v>
          </cell>
          <cell r="J243" t="str">
            <v>Goiania</v>
          </cell>
          <cell r="K243" t="str">
            <v>GO</v>
          </cell>
          <cell r="L243" t="str">
            <v>74.170-120</v>
          </cell>
          <cell r="M243" t="str">
            <v>(62) 3933-4902/ 32422646</v>
          </cell>
          <cell r="N243" t="str">
            <v>arteycor@hotmail.com</v>
          </cell>
          <cell r="O243" t="str">
            <v>Alexandre</v>
          </cell>
          <cell r="P243" t="str">
            <v>alexandremdejesus@hotmail.com</v>
          </cell>
          <cell r="Q243" t="str">
            <v xml:space="preserve">(62) 39334902     </v>
          </cell>
        </row>
        <row r="244">
          <cell r="A244">
            <v>236</v>
          </cell>
          <cell r="B244" t="str">
            <v>A Orquídea</v>
          </cell>
          <cell r="C244" t="str">
            <v>Van Leeuwen</v>
          </cell>
          <cell r="E244" t="str">
            <v>Axé comércial Agrícola Ltda</v>
          </cell>
          <cell r="F244" t="str">
            <v>58.731.993/0001-51</v>
          </cell>
          <cell r="G244">
            <v>747000350114</v>
          </cell>
          <cell r="H244" t="str">
            <v>Rua Campo de Pouso, 1162/1126 - Centro</v>
          </cell>
          <cell r="I244" t="str">
            <v>Centro</v>
          </cell>
          <cell r="J244" t="str">
            <v>Holambra</v>
          </cell>
          <cell r="K244" t="str">
            <v>SP</v>
          </cell>
          <cell r="L244" t="str">
            <v>13.825-000</v>
          </cell>
          <cell r="M244" t="str">
            <v>(19) 38021759/38021278</v>
          </cell>
          <cell r="N244" t="str">
            <v>a_orquidea@terra.com.br</v>
          </cell>
          <cell r="O244" t="str">
            <v>Rossana</v>
          </cell>
          <cell r="P244" t="str">
            <v>a_orquidea@terra.com.br</v>
          </cell>
          <cell r="Q244" t="str">
            <v>(19) 38021759/38021278</v>
          </cell>
        </row>
        <row r="245">
          <cell r="A245">
            <v>237</v>
          </cell>
          <cell r="B245" t="str">
            <v>Port Marion</v>
          </cell>
          <cell r="C245" t="str">
            <v>Tais</v>
          </cell>
          <cell r="D245" t="str">
            <v>Prop</v>
          </cell>
          <cell r="E245" t="str">
            <v>Décor Sette Dec. e Pres. Ltda</v>
          </cell>
          <cell r="F245" t="str">
            <v>00.564.615/0001-40</v>
          </cell>
          <cell r="G245">
            <v>85478141</v>
          </cell>
          <cell r="H245" t="str">
            <v>Rua Lauro Muller, 116</v>
          </cell>
          <cell r="I245" t="str">
            <v>Sh. Rio Sul, Botafogo</v>
          </cell>
          <cell r="J245" t="str">
            <v>Rio de Janeiro</v>
          </cell>
          <cell r="K245" t="str">
            <v>RJ</v>
          </cell>
          <cell r="M245" t="str">
            <v>(21) 3234-7262 / 9218-1411</v>
          </cell>
          <cell r="N245" t="str">
            <v>thais@portmarion.com.br</v>
          </cell>
        </row>
        <row r="246">
          <cell r="A246">
            <v>238</v>
          </cell>
          <cell r="B246" t="str">
            <v>Armazém dos Presentes</v>
          </cell>
          <cell r="C246" t="str">
            <v>Denise</v>
          </cell>
          <cell r="E246" t="str">
            <v>Welter &amp; Pazdziora Ltda</v>
          </cell>
          <cell r="F246" t="str">
            <v>10.260.901/0001-76</v>
          </cell>
          <cell r="G246" t="str">
            <v>110.010.589.9</v>
          </cell>
          <cell r="H246" t="str">
            <v>Av. Rio Branco, 715, Sala 01, 02, 03</v>
          </cell>
          <cell r="I246" t="str">
            <v>Centro</v>
          </cell>
          <cell r="J246" t="str">
            <v>Santa Rosa</v>
          </cell>
          <cell r="K246" t="str">
            <v>RS</v>
          </cell>
          <cell r="L246" t="str">
            <v>98900-000</v>
          </cell>
          <cell r="M246" t="str">
            <v>(55) 3512-1222</v>
          </cell>
          <cell r="N246" t="str">
            <v>denise@metalurgicaflores.com.br</v>
          </cell>
        </row>
        <row r="247">
          <cell r="A247">
            <v>239</v>
          </cell>
          <cell r="B247" t="str">
            <v>Volendam Flores e Presentes Ltda</v>
          </cell>
          <cell r="C247" t="str">
            <v>Maria Angelica</v>
          </cell>
          <cell r="E247" t="str">
            <v>Volendam Flores e Presentes Ltda ME</v>
          </cell>
          <cell r="F247" t="str">
            <v>00.252.248/0001-40</v>
          </cell>
          <cell r="G247">
            <v>629055450056</v>
          </cell>
          <cell r="H247" t="str">
            <v>Av. Alvares Cabral, 1818</v>
          </cell>
          <cell r="I247" t="str">
            <v>Santo agostinho</v>
          </cell>
          <cell r="J247" t="str">
            <v>Belo Horizonte</v>
          </cell>
          <cell r="K247" t="str">
            <v>MG</v>
          </cell>
          <cell r="L247" t="str">
            <v>30.170-001</v>
          </cell>
          <cell r="M247" t="str">
            <v>(31) 32925825</v>
          </cell>
          <cell r="N247" t="str">
            <v>angelicabitaraes@hotmail.com</v>
          </cell>
          <cell r="O247" t="str">
            <v>Maria Angelica</v>
          </cell>
          <cell r="P247" t="str">
            <v>angelicabitaraes@hotmail.com</v>
          </cell>
          <cell r="Q247" t="str">
            <v>(31) 32925825</v>
          </cell>
        </row>
        <row r="248">
          <cell r="A248">
            <v>240</v>
          </cell>
          <cell r="B248" t="str">
            <v>Armazém de Arte</v>
          </cell>
          <cell r="C248" t="str">
            <v>Denise</v>
          </cell>
          <cell r="E248" t="str">
            <v>Armazém de Arte Ltda</v>
          </cell>
          <cell r="F248" t="str">
            <v>42.951.962/0001-76</v>
          </cell>
          <cell r="G248">
            <v>62815602030</v>
          </cell>
          <cell r="H248" t="str">
            <v xml:space="preserve">Av Uruguai, 740 Lj 01 </v>
          </cell>
          <cell r="I248" t="str">
            <v>Sion</v>
          </cell>
          <cell r="J248" t="str">
            <v>Belo Horizonte</v>
          </cell>
          <cell r="K248" t="str">
            <v>MG</v>
          </cell>
          <cell r="L248" t="str">
            <v>30.310-300</v>
          </cell>
          <cell r="M248" t="str">
            <v>(31) 32257706</v>
          </cell>
        </row>
        <row r="249">
          <cell r="A249">
            <v>241</v>
          </cell>
          <cell r="B249" t="str">
            <v>Lola Presentes</v>
          </cell>
          <cell r="C249" t="str">
            <v>Luiza</v>
          </cell>
          <cell r="E249" t="str">
            <v>CL Comercial dos Importados Ltda</v>
          </cell>
          <cell r="F249" t="str">
            <v>00.518.197/0001-55</v>
          </cell>
          <cell r="G249" t="str">
            <v>16.107.504-5</v>
          </cell>
          <cell r="H249" t="str">
            <v>Rua Santa Clara, 219</v>
          </cell>
          <cell r="I249" t="str">
            <v>São José</v>
          </cell>
          <cell r="J249" t="str">
            <v>Campina Grande</v>
          </cell>
          <cell r="K249" t="str">
            <v>PB</v>
          </cell>
          <cell r="L249" t="str">
            <v>58.400-170</v>
          </cell>
          <cell r="M249" t="str">
            <v>(83) 33211804</v>
          </cell>
          <cell r="N249" t="str">
            <v>lolapresentes@yahoo.com.br</v>
          </cell>
        </row>
        <row r="250">
          <cell r="A250">
            <v>242</v>
          </cell>
          <cell r="B250" t="str">
            <v>Regiane Clélia Ynayama ME</v>
          </cell>
          <cell r="C250" t="str">
            <v>Regiane</v>
          </cell>
          <cell r="D250" t="str">
            <v>Oficina Espaço</v>
          </cell>
          <cell r="E250" t="str">
            <v>Regiane Clélia Ynayama ME</v>
          </cell>
          <cell r="F250" t="str">
            <v>05.697.588/0001-06</v>
          </cell>
          <cell r="G250">
            <v>614023379114</v>
          </cell>
          <cell r="H250" t="str">
            <v>Rua 11, nº 822</v>
          </cell>
          <cell r="I250" t="str">
            <v>Centro</v>
          </cell>
          <cell r="J250" t="str">
            <v>Santa Fé do Sul</v>
          </cell>
          <cell r="K250" t="str">
            <v>SP</v>
          </cell>
          <cell r="L250" t="str">
            <v>15.775-000</v>
          </cell>
          <cell r="M250" t="str">
            <v>(17)36313620</v>
          </cell>
          <cell r="N250" t="str">
            <v>reynayama@uol.com.br</v>
          </cell>
        </row>
        <row r="251">
          <cell r="A251">
            <v>243</v>
          </cell>
          <cell r="B251" t="str">
            <v xml:space="preserve">Kazzi Decorações </v>
          </cell>
          <cell r="C251" t="str">
            <v>Maria Elizangela ou Demétrio</v>
          </cell>
          <cell r="E251" t="str">
            <v>Kazzi Decorações Ltda</v>
          </cell>
          <cell r="F251" t="str">
            <v>07.505.227/0001-38</v>
          </cell>
          <cell r="G251">
            <v>255014414</v>
          </cell>
          <cell r="H251" t="str">
            <v>Rua Desembargador Arno Hoeschl, 129</v>
          </cell>
          <cell r="I251" t="str">
            <v>Centro</v>
          </cell>
          <cell r="J251" t="str">
            <v>Florianópolis</v>
          </cell>
          <cell r="K251" t="str">
            <v>SC</v>
          </cell>
          <cell r="L251" t="str">
            <v>88.015-620</v>
          </cell>
          <cell r="M251" t="str">
            <v>(48) 3024-4100</v>
          </cell>
          <cell r="N251" t="str">
            <v>kazzidecoracoes@terra.com.br</v>
          </cell>
          <cell r="O251" t="str">
            <v>Demétrio</v>
          </cell>
          <cell r="P251" t="str">
            <v>kazzidecoracoes@terra.com.br</v>
          </cell>
          <cell r="Q251" t="str">
            <v>(48) 3024-4100</v>
          </cell>
        </row>
        <row r="252">
          <cell r="A252">
            <v>244</v>
          </cell>
          <cell r="B252" t="str">
            <v>Casa Flor Decorações de interiores</v>
          </cell>
          <cell r="C252" t="str">
            <v>Lilia</v>
          </cell>
          <cell r="E252" t="str">
            <v>Vanessa Emanuelle Maturana Decorações ME</v>
          </cell>
          <cell r="F252" t="str">
            <v>07.654.927/0001-94</v>
          </cell>
          <cell r="G252">
            <v>399092119112</v>
          </cell>
          <cell r="H252" t="str">
            <v>Av. Visconde do Rio Branco, 282</v>
          </cell>
          <cell r="I252" t="str">
            <v>Centro</v>
          </cell>
          <cell r="J252" t="str">
            <v>Jardinópolis</v>
          </cell>
          <cell r="K252" t="str">
            <v>SP</v>
          </cell>
          <cell r="L252" t="str">
            <v>14680-000</v>
          </cell>
          <cell r="M252" t="str">
            <v>(16) 81217676/36933232/36637676</v>
          </cell>
          <cell r="N252" t="str">
            <v>lilia.maturana@gmail.com</v>
          </cell>
        </row>
        <row r="253">
          <cell r="A253">
            <v>245</v>
          </cell>
          <cell r="B253" t="str">
            <v>Idea Prima</v>
          </cell>
          <cell r="C253" t="str">
            <v>Akira ou Juliana</v>
          </cell>
          <cell r="D253" t="str">
            <v>Sócias</v>
          </cell>
          <cell r="E253" t="str">
            <v>AK Comércio de Presentes e Decorações Ltda</v>
          </cell>
          <cell r="F253" t="str">
            <v>07.182.429/0001-96</v>
          </cell>
          <cell r="G253" t="str">
            <v>28.341.335-2</v>
          </cell>
          <cell r="H253" t="str">
            <v>Av. Eduardo Elias Zahran, 2478 - SL 07</v>
          </cell>
          <cell r="I253" t="str">
            <v>Jardim Vilas Boas</v>
          </cell>
          <cell r="J253" t="str">
            <v>Campo Grande</v>
          </cell>
          <cell r="K253" t="str">
            <v>MS</v>
          </cell>
          <cell r="L253" t="str">
            <v>79.051-000</v>
          </cell>
          <cell r="M253" t="str">
            <v>(67)3341-2233</v>
          </cell>
          <cell r="N253" t="str">
            <v>ideaprima@email.com</v>
          </cell>
        </row>
        <row r="254">
          <cell r="A254">
            <v>246</v>
          </cell>
          <cell r="B254" t="str">
            <v>Casa Maia Ltda</v>
          </cell>
          <cell r="E254" t="str">
            <v>Casa Maia Ltda</v>
          </cell>
          <cell r="F254" t="str">
            <v>03.064.114/0001-93</v>
          </cell>
          <cell r="G254">
            <v>620262760010</v>
          </cell>
          <cell r="H254" t="str">
            <v>Rua São Paulo, 1883</v>
          </cell>
          <cell r="I254" t="str">
            <v>Lourdes</v>
          </cell>
          <cell r="J254" t="str">
            <v>Belo Horizonte</v>
          </cell>
          <cell r="K254" t="str">
            <v>MG</v>
          </cell>
          <cell r="L254" t="str">
            <v>30170-132</v>
          </cell>
          <cell r="M254" t="str">
            <v>(35) 3335-1878</v>
          </cell>
          <cell r="N254" t="str">
            <v>casamaia@casamaia.com.br</v>
          </cell>
        </row>
        <row r="255">
          <cell r="A255">
            <v>247</v>
          </cell>
          <cell r="B255" t="str">
            <v>Dissenha &amp; Campedelli</v>
          </cell>
          <cell r="C255" t="str">
            <v>Maristela</v>
          </cell>
          <cell r="E255" t="str">
            <v>Dissenha &amp; Campedelli Com. De Presentes Ltda</v>
          </cell>
          <cell r="F255" t="str">
            <v>12.722.176/0001-36</v>
          </cell>
          <cell r="G255">
            <v>147576381115</v>
          </cell>
          <cell r="H255" t="str">
            <v>Rua Padre Leonardo, 504</v>
          </cell>
          <cell r="I255" t="str">
            <v>Aeroporto</v>
          </cell>
          <cell r="J255" t="str">
            <v>São Paulo</v>
          </cell>
          <cell r="K255" t="str">
            <v>SP</v>
          </cell>
          <cell r="L255" t="str">
            <v>04625-022</v>
          </cell>
          <cell r="M255" t="str">
            <v>(11) 7277-7071</v>
          </cell>
          <cell r="N255" t="str">
            <v>maristelacampedelli@terra.com.br</v>
          </cell>
        </row>
        <row r="256">
          <cell r="A256">
            <v>248</v>
          </cell>
          <cell r="B256" t="str">
            <v>Espaço de Artes</v>
          </cell>
          <cell r="C256" t="str">
            <v>Fátima Lima</v>
          </cell>
          <cell r="E256" t="str">
            <v>M. J. Barros Gonçalves</v>
          </cell>
          <cell r="F256" t="str">
            <v>04.490.822/0001-59</v>
          </cell>
          <cell r="G256">
            <v>121833364</v>
          </cell>
          <cell r="H256" t="str">
            <v>Av. dos Holandeses, Qd 01 n 01, Ed. São Luís, Sub Solo</v>
          </cell>
          <cell r="I256" t="str">
            <v>Calhau</v>
          </cell>
          <cell r="J256" t="str">
            <v>São Luis</v>
          </cell>
          <cell r="K256" t="str">
            <v>MA</v>
          </cell>
          <cell r="L256" t="str">
            <v>65071-380</v>
          </cell>
          <cell r="M256" t="str">
            <v>(98) 3268-9190 / 3235-9805 / 8127-8673</v>
          </cell>
          <cell r="N256" t="str">
            <v>espacofatimalima@elo.com</v>
          </cell>
        </row>
        <row r="257">
          <cell r="A257">
            <v>249</v>
          </cell>
          <cell r="B257" t="str">
            <v>Cravo e Canela Decorações</v>
          </cell>
          <cell r="C257" t="str">
            <v>Silvio</v>
          </cell>
          <cell r="E257" t="str">
            <v>Cravo e Canela Decorações Ltda ME</v>
          </cell>
          <cell r="F257" t="str">
            <v>01.491.402/0001-07</v>
          </cell>
          <cell r="G257">
            <v>253390338</v>
          </cell>
          <cell r="H257" t="str">
            <v>Rua Jorge Zipperer, 299</v>
          </cell>
          <cell r="I257" t="str">
            <v>Schramm</v>
          </cell>
          <cell r="J257" t="str">
            <v>São Bento do Sul</v>
          </cell>
          <cell r="K257" t="str">
            <v>SC</v>
          </cell>
          <cell r="L257" t="str">
            <v>89290-000</v>
          </cell>
          <cell r="M257" t="str">
            <v>(47) 3633-3042</v>
          </cell>
          <cell r="N257" t="str">
            <v>atendimento@cravoecanela.com.br</v>
          </cell>
          <cell r="O257" t="str">
            <v>Silvio</v>
          </cell>
          <cell r="P257" t="str">
            <v>atendimento@cravoecanela.com.br</v>
          </cell>
          <cell r="Q257" t="str">
            <v>(47) 3633-3042</v>
          </cell>
          <cell r="S257">
            <v>40664</v>
          </cell>
          <cell r="T257">
            <v>41430</v>
          </cell>
        </row>
        <row r="258">
          <cell r="A258">
            <v>250</v>
          </cell>
          <cell r="B258" t="str">
            <v>Kalla Interiores</v>
          </cell>
          <cell r="C258" t="str">
            <v>Bruno Cesar Kuss</v>
          </cell>
          <cell r="E258" t="str">
            <v>CK Móveis  Decorações Ltda</v>
          </cell>
          <cell r="F258" t="str">
            <v>11.967.217/0001-91</v>
          </cell>
          <cell r="G258">
            <v>256096660</v>
          </cell>
          <cell r="H258" t="str">
            <v>Rua Siqueira Campos, 88</v>
          </cell>
          <cell r="I258" t="str">
            <v>Alto de Mafra</v>
          </cell>
          <cell r="J258" t="str">
            <v>Mafra</v>
          </cell>
          <cell r="K258" t="str">
            <v>SC</v>
          </cell>
          <cell r="L258" t="str">
            <v>89300-000</v>
          </cell>
          <cell r="M258" t="str">
            <v>(47) 3642-0023/8404-0397/84040395</v>
          </cell>
          <cell r="N258" t="str">
            <v>kallainteriores@hotmail.com</v>
          </cell>
        </row>
        <row r="259">
          <cell r="A259">
            <v>251</v>
          </cell>
          <cell r="B259" t="str">
            <v>Mariclaudia</v>
          </cell>
          <cell r="C259" t="str">
            <v>Marisa</v>
          </cell>
          <cell r="E259" t="str">
            <v>Casas Mariclaudia Enxovais Ltda</v>
          </cell>
          <cell r="F259" t="str">
            <v>00.947.775/0003-30</v>
          </cell>
          <cell r="G259">
            <v>535366103112</v>
          </cell>
          <cell r="H259" t="str">
            <v>Av. Limeira, 722, Piso 10,11,14,16</v>
          </cell>
          <cell r="I259" t="str">
            <v>Vila Rezende</v>
          </cell>
          <cell r="J259" t="str">
            <v>Piracicaba</v>
          </cell>
          <cell r="K259" t="str">
            <v>SP</v>
          </cell>
          <cell r="L259" t="str">
            <v>13414-018</v>
          </cell>
          <cell r="M259" t="str">
            <v>(19) 3437-3333</v>
          </cell>
          <cell r="N259" t="str">
            <v>compras@mariclaudia.com.br</v>
          </cell>
        </row>
        <row r="260">
          <cell r="A260">
            <v>252</v>
          </cell>
          <cell r="B260" t="str">
            <v>Decore</v>
          </cell>
          <cell r="E260" t="str">
            <v>Bruna Raisa Lopes de Mello ME</v>
          </cell>
          <cell r="F260" t="str">
            <v>11.195.031/000161</v>
          </cell>
          <cell r="G260">
            <v>9049684123</v>
          </cell>
          <cell r="H260" t="str">
            <v>Rua. Pref. Rafael Gil, 387</v>
          </cell>
          <cell r="I260" t="str">
            <v>Centro</v>
          </cell>
          <cell r="J260" t="str">
            <v>Colorado</v>
          </cell>
          <cell r="K260" t="str">
            <v>PR</v>
          </cell>
          <cell r="L260" t="str">
            <v>86690-000</v>
          </cell>
          <cell r="M260" t="str">
            <v>(44) 3323-0069</v>
          </cell>
          <cell r="N260" t="str">
            <v>decorecolorado@hotmail.com</v>
          </cell>
        </row>
        <row r="261">
          <cell r="A261">
            <v>253</v>
          </cell>
          <cell r="B261" t="str">
            <v>Inova Novidades</v>
          </cell>
          <cell r="C261" t="str">
            <v>Betânia</v>
          </cell>
          <cell r="E261" t="str">
            <v>Curty Artesanatos e Presentes Ltda ME</v>
          </cell>
          <cell r="F261" t="str">
            <v>11.100.622/0001-08</v>
          </cell>
          <cell r="G261">
            <v>78841737</v>
          </cell>
          <cell r="H261" t="str">
            <v>Av. Alberto Braune, 127, Loja A</v>
          </cell>
          <cell r="I261" t="str">
            <v>Centro</v>
          </cell>
          <cell r="J261" t="str">
            <v>Nova Friburgo</v>
          </cell>
          <cell r="K261" t="str">
            <v>RJ</v>
          </cell>
          <cell r="L261" t="str">
            <v>28613-001</v>
          </cell>
          <cell r="M261" t="str">
            <v>(22) 2522-1100</v>
          </cell>
          <cell r="N261" t="str">
            <v>contato@inovanovidades.com.br</v>
          </cell>
          <cell r="O261" t="str">
            <v>Betânia</v>
          </cell>
          <cell r="P261" t="str">
            <v>contato@inovanovidades.com.br</v>
          </cell>
          <cell r="Q261" t="str">
            <v>(22) 2522-1100</v>
          </cell>
        </row>
        <row r="262">
          <cell r="A262">
            <v>254</v>
          </cell>
          <cell r="B262" t="str">
            <v>Scutellata</v>
          </cell>
          <cell r="C262" t="str">
            <v>Neiva</v>
          </cell>
          <cell r="D262" t="str">
            <v>Prop</v>
          </cell>
          <cell r="E262" t="str">
            <v>Neiva Teresinha da Silveira</v>
          </cell>
          <cell r="F262" t="str">
            <v>09.035.079/0001-60</v>
          </cell>
          <cell r="G262" t="str">
            <v>087/0101374</v>
          </cell>
          <cell r="H262" t="str">
            <v>Rua Marechal Floriano Peixoto, 750, Loja 03</v>
          </cell>
          <cell r="I262" t="str">
            <v>Centro</v>
          </cell>
          <cell r="J262" t="str">
            <v>Osório</v>
          </cell>
          <cell r="K262" t="str">
            <v>RS</v>
          </cell>
          <cell r="L262" t="str">
            <v>95.520-000</v>
          </cell>
          <cell r="M262" t="str">
            <v>(51) 3601-2093 / 9971-0331</v>
          </cell>
          <cell r="N262" t="str">
            <v>scutellata@terra.com.br</v>
          </cell>
          <cell r="O262" t="str">
            <v>José Antonio/ Neiva</v>
          </cell>
          <cell r="P262" t="str">
            <v>scutellata@terra.com.br</v>
          </cell>
          <cell r="Q262" t="str">
            <v>(51) 3601-2093 / 9971-0331</v>
          </cell>
        </row>
        <row r="263">
          <cell r="A263">
            <v>255</v>
          </cell>
          <cell r="B263" t="str">
            <v>San Pietro</v>
          </cell>
          <cell r="C263" t="str">
            <v>Patricia</v>
          </cell>
          <cell r="E263" t="str">
            <v>San Pietro Prod. Farmaceuticos Ltda</v>
          </cell>
          <cell r="F263" t="str">
            <v>09.591.788/0001-22</v>
          </cell>
          <cell r="G263">
            <v>122792513</v>
          </cell>
          <cell r="H263" t="str">
            <v>Av. Daniel de La Touche, 2000</v>
          </cell>
          <cell r="I263" t="str">
            <v>Cohama</v>
          </cell>
          <cell r="J263" t="str">
            <v>São Luis</v>
          </cell>
          <cell r="K263" t="str">
            <v>MA</v>
          </cell>
          <cell r="L263" t="str">
            <v>65074-115</v>
          </cell>
          <cell r="M263" t="str">
            <v>(98) 4009-7412 / 4009-7423 / 4009-7411 / 4009-7410 (Escritório)</v>
          </cell>
          <cell r="N263" t="str">
            <v>patricia@saopatricio.net</v>
          </cell>
          <cell r="O263" t="str">
            <v xml:space="preserve">Keila </v>
          </cell>
          <cell r="P263" t="str">
            <v>financeiro@saopatricio.net</v>
          </cell>
          <cell r="Q263" t="str">
            <v>(98) 4009-7410</v>
          </cell>
        </row>
        <row r="264">
          <cell r="A264">
            <v>256</v>
          </cell>
          <cell r="B264" t="str">
            <v>Ana Packer Presentes Ltda</v>
          </cell>
          <cell r="C264" t="str">
            <v>Ana Packer</v>
          </cell>
          <cell r="E264" t="str">
            <v>Ana Packer Presentes Ltda EPP</v>
          </cell>
          <cell r="F264" t="str">
            <v>06.274.825/0001-80</v>
          </cell>
          <cell r="G264">
            <v>206217458117</v>
          </cell>
          <cell r="H264" t="str">
            <v>Alameda Araguaia, 762, loja 56</v>
          </cell>
          <cell r="I264" t="str">
            <v>Alphaville</v>
          </cell>
          <cell r="J264" t="str">
            <v>Barueri</v>
          </cell>
          <cell r="K264" t="str">
            <v>SP</v>
          </cell>
          <cell r="L264" t="str">
            <v>06455-000</v>
          </cell>
          <cell r="M264" t="str">
            <v>(11) 4193-5427</v>
          </cell>
          <cell r="N264" t="str">
            <v>contato@annapacker.com.br</v>
          </cell>
          <cell r="O264" t="str">
            <v>Cinthia</v>
          </cell>
          <cell r="P264" t="str">
            <v>contato@annapacker.com.br</v>
          </cell>
          <cell r="Q264" t="str">
            <v>(11) 4193-5427</v>
          </cell>
        </row>
        <row r="265">
          <cell r="A265">
            <v>257</v>
          </cell>
          <cell r="B265" t="str">
            <v>Prefeitura de Bonito</v>
          </cell>
          <cell r="C265" t="str">
            <v>Perin</v>
          </cell>
          <cell r="E265" t="str">
            <v>Prefeitura de Bonito</v>
          </cell>
          <cell r="F265" t="str">
            <v>10.121.515/0001-01</v>
          </cell>
          <cell r="G265" t="str">
            <v>Isento</v>
          </cell>
          <cell r="H265" t="str">
            <v>Rua Cel. Pilad Rebuá, 1780</v>
          </cell>
          <cell r="I265" t="str">
            <v>Centro</v>
          </cell>
          <cell r="J265" t="str">
            <v>Bonito</v>
          </cell>
          <cell r="K265" t="str">
            <v>MS</v>
          </cell>
          <cell r="L265" t="str">
            <v>79.290-000</v>
          </cell>
          <cell r="M265" t="str">
            <v>(67) 32551578</v>
          </cell>
          <cell r="N265" t="str">
            <v>gabinete.prefeito@bonito.ms.gov.br</v>
          </cell>
        </row>
        <row r="266">
          <cell r="A266">
            <v>258</v>
          </cell>
          <cell r="B266" t="str">
            <v>Sheila Presentes</v>
          </cell>
          <cell r="C266" t="str">
            <v>Sheila</v>
          </cell>
          <cell r="D266" t="str">
            <v>Propietaria</v>
          </cell>
          <cell r="E266" t="str">
            <v>S.K.S. Presentes Ltda Me</v>
          </cell>
          <cell r="F266" t="str">
            <v>30.538.144/0001-67</v>
          </cell>
          <cell r="G266" t="str">
            <v>08107584-7</v>
          </cell>
          <cell r="H266" t="str">
            <v>Av. Nossa Senhora da Penha, 570 G12</v>
          </cell>
          <cell r="I266" t="str">
            <v>Praia do Canto</v>
          </cell>
          <cell r="J266" t="str">
            <v xml:space="preserve">Vitória </v>
          </cell>
          <cell r="K266" t="str">
            <v>ES</v>
          </cell>
          <cell r="L266" t="str">
            <v>29.047-287</v>
          </cell>
          <cell r="M266" t="str">
            <v>27)32250058- 33250497</v>
          </cell>
          <cell r="N266" t="str">
            <v>sheila.presentes@hotmail.com</v>
          </cell>
        </row>
        <row r="267">
          <cell r="A267">
            <v>259</v>
          </cell>
          <cell r="B267" t="str">
            <v>Artflor e Festa</v>
          </cell>
          <cell r="C267" t="str">
            <v>Milton Sergio da Silva</v>
          </cell>
          <cell r="E267" t="str">
            <v>Aparecida Benedita Baessa Me</v>
          </cell>
          <cell r="F267" t="str">
            <v>08.277.996/0001-99</v>
          </cell>
          <cell r="G267">
            <v>344123769117</v>
          </cell>
          <cell r="H267" t="str">
            <v>Av. Sete de Setembro, 619</v>
          </cell>
          <cell r="I267" t="str">
            <v>Centro</v>
          </cell>
          <cell r="J267" t="str">
            <v>Ibitinga</v>
          </cell>
          <cell r="K267" t="str">
            <v>SP</v>
          </cell>
          <cell r="L267" t="str">
            <v>14940-000</v>
          </cell>
          <cell r="M267" t="str">
            <v>(16) 3342-3475</v>
          </cell>
          <cell r="N267" t="str">
            <v>artflorefesta@terra.com,br</v>
          </cell>
        </row>
        <row r="268">
          <cell r="A268">
            <v>260</v>
          </cell>
          <cell r="B268" t="str">
            <v>Party Shop</v>
          </cell>
          <cell r="C268" t="str">
            <v xml:space="preserve">Elisabete   </v>
          </cell>
          <cell r="D268" t="str">
            <v>Prop</v>
          </cell>
          <cell r="E268" t="str">
            <v>Party Shop Promoções Ltda</v>
          </cell>
          <cell r="F268" t="str">
            <v>73.780.546/0001-86</v>
          </cell>
          <cell r="G268">
            <v>84955795</v>
          </cell>
          <cell r="H268" t="str">
            <v>Rua Marques de São Vincente, 52 lj 202</v>
          </cell>
          <cell r="I268" t="str">
            <v>Gávea</v>
          </cell>
          <cell r="J268" t="str">
            <v>Rio de Janeiro</v>
          </cell>
          <cell r="K268" t="str">
            <v>RJ</v>
          </cell>
          <cell r="L268">
            <v>22451040</v>
          </cell>
          <cell r="M268" t="str">
            <v>(21) 25123201/ 22945445/ 82152664</v>
          </cell>
          <cell r="N268" t="str">
            <v>beteroque@gmail.com</v>
          </cell>
        </row>
        <row r="269">
          <cell r="A269">
            <v>261</v>
          </cell>
          <cell r="B269" t="str">
            <v>Flor Presentes e Decoração</v>
          </cell>
          <cell r="C269" t="str">
            <v>Lais</v>
          </cell>
          <cell r="E269" t="str">
            <v>Flor Decoração e Comércio de Presentes Ltda</v>
          </cell>
          <cell r="F269" t="str">
            <v>10.453.099/0001-30</v>
          </cell>
          <cell r="G269">
            <v>109778870034</v>
          </cell>
          <cell r="H269" t="str">
            <v>Rua Conde de Linhares, 624</v>
          </cell>
          <cell r="I269" t="str">
            <v>Cidade Jardim</v>
          </cell>
          <cell r="J269" t="str">
            <v>Belo Horizonte</v>
          </cell>
          <cell r="K269" t="str">
            <v>MG</v>
          </cell>
          <cell r="L269">
            <v>30380030</v>
          </cell>
          <cell r="M269" t="str">
            <v>(31) 32964609</v>
          </cell>
          <cell r="N269" t="str">
            <v>Flor.decoracao@yahoo.com.br</v>
          </cell>
        </row>
        <row r="270">
          <cell r="A270">
            <v>262</v>
          </cell>
          <cell r="B270" t="str">
            <v>Centro Cultural Egon Frey</v>
          </cell>
          <cell r="C270" t="str">
            <v>Aldani da Rocha Frey</v>
          </cell>
          <cell r="E270" t="str">
            <v>Centro Cultural Egon Frey</v>
          </cell>
          <cell r="F270" t="str">
            <v>02.220.027/0001-15</v>
          </cell>
          <cell r="G270" t="str">
            <v>Isento</v>
          </cell>
          <cell r="H270" t="str">
            <v>Rua Nereu Ramos,62</v>
          </cell>
          <cell r="I270" t="str">
            <v>Centro</v>
          </cell>
          <cell r="J270" t="str">
            <v>Fraiburgo</v>
          </cell>
          <cell r="K270" t="str">
            <v>SC</v>
          </cell>
          <cell r="L270">
            <v>89580000</v>
          </cell>
          <cell r="M270" t="str">
            <v>(49) 32460093</v>
          </cell>
          <cell r="N270" t="str">
            <v>ccegonfrey@hotmail.com</v>
          </cell>
        </row>
        <row r="271">
          <cell r="A271">
            <v>263</v>
          </cell>
          <cell r="B271" t="str">
            <v>Millenium</v>
          </cell>
          <cell r="C271" t="str">
            <v>Soraya</v>
          </cell>
          <cell r="E271" t="str">
            <v>Soraya Abrantes de Lima Me</v>
          </cell>
          <cell r="F271" t="str">
            <v>00.387.780/0001-74</v>
          </cell>
          <cell r="G271" t="str">
            <v>06.952450-5</v>
          </cell>
          <cell r="H271" t="str">
            <v>Rua São Luiz, 438</v>
          </cell>
          <cell r="I271" t="str">
            <v>Centro</v>
          </cell>
          <cell r="J271" t="str">
            <v>Juazeiro do Norte</v>
          </cell>
          <cell r="K271" t="str">
            <v>CE</v>
          </cell>
          <cell r="L271" t="str">
            <v>63.010-125</v>
          </cell>
          <cell r="M271" t="str">
            <v>(88) 3571-3690/88197762</v>
          </cell>
          <cell r="N271" t="str">
            <v>soraya.abrantes@hotmail.com</v>
          </cell>
          <cell r="O271" t="str">
            <v>Soraya</v>
          </cell>
          <cell r="P271" t="str">
            <v>soraya.abrantes@hotmail.com</v>
          </cell>
          <cell r="Q271" t="str">
            <v>(88) 3571-3690/88197762</v>
          </cell>
        </row>
        <row r="272">
          <cell r="A272">
            <v>264</v>
          </cell>
          <cell r="B272" t="str">
            <v>Pop Presentes</v>
          </cell>
          <cell r="C272" t="str">
            <v>Juçara</v>
          </cell>
          <cell r="E272" t="str">
            <v>Souza Serrat e Cia Ltda</v>
          </cell>
          <cell r="F272" t="str">
            <v>07.051.671/0001-20</v>
          </cell>
          <cell r="G272">
            <v>4333179290050</v>
          </cell>
          <cell r="H272" t="str">
            <v>Rua Dr. Veloso, 560</v>
          </cell>
          <cell r="I272" t="str">
            <v>Centro</v>
          </cell>
          <cell r="J272" t="str">
            <v>Montes Claros</v>
          </cell>
          <cell r="K272" t="str">
            <v>MG</v>
          </cell>
          <cell r="L272" t="str">
            <v>39400-074</v>
          </cell>
          <cell r="M272" t="str">
            <v>(38) 3221-3180</v>
          </cell>
          <cell r="N272" t="str">
            <v>jsnassau@hotmail.com</v>
          </cell>
        </row>
        <row r="273">
          <cell r="A273">
            <v>265</v>
          </cell>
          <cell r="B273" t="str">
            <v>Armazém das Festas</v>
          </cell>
          <cell r="E273" t="str">
            <v>A.S. Comércio e Eventos Ltda</v>
          </cell>
          <cell r="F273" t="str">
            <v>10.525.712/0001-88</v>
          </cell>
          <cell r="G273">
            <v>152807454</v>
          </cell>
          <cell r="H273" t="str">
            <v>Travessa 9 de Janeiro, 657</v>
          </cell>
          <cell r="I273" t="str">
            <v>Fatima</v>
          </cell>
          <cell r="J273" t="str">
            <v>Belem</v>
          </cell>
          <cell r="K273" t="str">
            <v>PA</v>
          </cell>
          <cell r="L273" t="str">
            <v>66060-370</v>
          </cell>
          <cell r="M273" t="str">
            <v>(91) 3226-7184 e 3228-2245</v>
          </cell>
        </row>
        <row r="274">
          <cell r="A274">
            <v>266</v>
          </cell>
          <cell r="B274" t="str">
            <v>Torta &amp; Cia</v>
          </cell>
          <cell r="C274" t="str">
            <v>Heloisa Porto</v>
          </cell>
          <cell r="E274" t="str">
            <v>Primeira Torta Alimentos Ltda - EPP</v>
          </cell>
          <cell r="F274" t="str">
            <v>06.193.315/0001-89</v>
          </cell>
          <cell r="G274">
            <v>77712615</v>
          </cell>
          <cell r="H274" t="str">
            <v>Estrada da Gávea, 820 a 850</v>
          </cell>
          <cell r="I274" t="str">
            <v>São Conrado</v>
          </cell>
          <cell r="J274" t="str">
            <v>Rio de Janeiro</v>
          </cell>
          <cell r="K274" t="str">
            <v>RJ</v>
          </cell>
          <cell r="L274" t="str">
            <v>22610-002</v>
          </cell>
          <cell r="M274" t="str">
            <v>(21) 3322-5933 / 2580-0727</v>
          </cell>
        </row>
        <row r="275">
          <cell r="A275">
            <v>267</v>
          </cell>
          <cell r="B275" t="str">
            <v>Star Garden Interiores</v>
          </cell>
          <cell r="C275" t="str">
            <v>Athiê</v>
          </cell>
          <cell r="E275" t="str">
            <v>Star Garden Com. De Móveis e Decoração Ltda EPP</v>
          </cell>
          <cell r="F275" t="str">
            <v>08.062.061/0001-95</v>
          </cell>
          <cell r="G275">
            <v>507060740112</v>
          </cell>
          <cell r="H275" t="str">
            <v>Estrada Municipal Pardinho, Fazenda Limoeiro,  KM09 PRD20</v>
          </cell>
          <cell r="I275" t="str">
            <v>Perimetro Urbano</v>
          </cell>
          <cell r="J275" t="str">
            <v>Pardinho</v>
          </cell>
          <cell r="K275" t="str">
            <v>SP</v>
          </cell>
          <cell r="L275" t="str">
            <v>18640-000</v>
          </cell>
          <cell r="M275" t="str">
            <v>(14) 3886-1391/ 96741849</v>
          </cell>
          <cell r="N275" t="str">
            <v>sga@stargarden.com.br</v>
          </cell>
          <cell r="R275" t="str">
            <v>financeiro@stargarden.com.br</v>
          </cell>
        </row>
        <row r="276">
          <cell r="A276">
            <v>268</v>
          </cell>
          <cell r="B276" t="str">
            <v>Casa Quinze</v>
          </cell>
          <cell r="C276" t="str">
            <v>Quinzinho</v>
          </cell>
          <cell r="E276" t="str">
            <v>RDJ Bazar e Utilidades Ltda EPP</v>
          </cell>
          <cell r="F276" t="str">
            <v>31.432.214/0001-60</v>
          </cell>
          <cell r="G276">
            <v>83393254</v>
          </cell>
          <cell r="H276" t="str">
            <v>Estrada do Vigário Geral, 894</v>
          </cell>
          <cell r="I276" t="str">
            <v>Vigário Geral</v>
          </cell>
          <cell r="J276" t="str">
            <v>Rio de Janeiro</v>
          </cell>
          <cell r="K276" t="str">
            <v>RJ</v>
          </cell>
          <cell r="L276" t="str">
            <v>21241-180</v>
          </cell>
          <cell r="M276" t="str">
            <v>(21) 3452-1515 / 8115-1515</v>
          </cell>
          <cell r="N276" t="str">
            <v>contato@casaquinze.com.,br</v>
          </cell>
          <cell r="R276" t="str">
            <v>financeiro@casaquinze.com.br</v>
          </cell>
        </row>
        <row r="277">
          <cell r="A277">
            <v>269</v>
          </cell>
          <cell r="B277" t="str">
            <v>Central de Aviamentos</v>
          </cell>
          <cell r="C277" t="str">
            <v>Luiz Antonio / Rosane</v>
          </cell>
          <cell r="E277" t="str">
            <v>Central de Aviamentos São Paulo Ltda</v>
          </cell>
          <cell r="F277" t="str">
            <v>32.424.350/0001-71</v>
          </cell>
          <cell r="G277">
            <v>81303840</v>
          </cell>
          <cell r="H277" t="str">
            <v>Av. Vitória, 2826</v>
          </cell>
          <cell r="I277" t="str">
            <v>Bento Ferreira</v>
          </cell>
          <cell r="J277" t="str">
            <v>Vitória</v>
          </cell>
          <cell r="K277" t="str">
            <v>ES</v>
          </cell>
          <cell r="L277" t="str">
            <v>29050-810</v>
          </cell>
          <cell r="M277" t="str">
            <v>(27) 3357-8888</v>
          </cell>
          <cell r="N277" t="str">
            <v>compras@centraldeaviamentos.com.br</v>
          </cell>
        </row>
        <row r="278">
          <cell r="A278">
            <v>270</v>
          </cell>
          <cell r="B278" t="str">
            <v>Atelie de Bolos Bellini</v>
          </cell>
          <cell r="C278" t="str">
            <v>Marcelo</v>
          </cell>
          <cell r="E278" t="str">
            <v>Athelie de Bolos Bellini Ltda- ME</v>
          </cell>
          <cell r="F278" t="str">
            <v>58.208.877/0001-52</v>
          </cell>
          <cell r="G278">
            <v>633012875118</v>
          </cell>
          <cell r="H278" t="str">
            <v>Rua Euclides da Cunha, 185</v>
          </cell>
          <cell r="I278" t="str">
            <v>Gonzaga</v>
          </cell>
          <cell r="J278" t="str">
            <v>Santos</v>
          </cell>
          <cell r="K278" t="str">
            <v>SP</v>
          </cell>
          <cell r="L278" t="str">
            <v>11065-101</v>
          </cell>
          <cell r="M278" t="str">
            <v>(13) 3252-2319 / 3324-7710</v>
          </cell>
          <cell r="N278" t="str">
            <v>marcelobellini@terra.com.br</v>
          </cell>
          <cell r="S278">
            <v>40330</v>
          </cell>
          <cell r="T278">
            <v>41430</v>
          </cell>
        </row>
        <row r="279">
          <cell r="A279">
            <v>271</v>
          </cell>
          <cell r="B279" t="str">
            <v>Flor &amp; Mel Floricultura</v>
          </cell>
          <cell r="C279" t="str">
            <v>Francisco Nival</v>
          </cell>
          <cell r="E279" t="str">
            <v>Flor e Mel Floricultura Ltda ME</v>
          </cell>
          <cell r="F279" t="str">
            <v>11.918.657/0001-59</v>
          </cell>
          <cell r="G279">
            <v>256090360</v>
          </cell>
          <cell r="H279" t="str">
            <v>Rua Gustavo Richard, 249 sl6</v>
          </cell>
          <cell r="I279" t="str">
            <v>Centro</v>
          </cell>
          <cell r="J279" t="str">
            <v>Camboriu</v>
          </cell>
          <cell r="K279" t="str">
            <v>SC</v>
          </cell>
          <cell r="L279" t="str">
            <v>88.340-00</v>
          </cell>
          <cell r="M279" t="str">
            <v>(47) 3365-2681</v>
          </cell>
          <cell r="N279" t="str">
            <v>nilvacs65@hotmail.com</v>
          </cell>
        </row>
        <row r="280">
          <cell r="A280">
            <v>272</v>
          </cell>
          <cell r="B280" t="str">
            <v>Hogar</v>
          </cell>
          <cell r="C280" t="str">
            <v>Taciana / Keila</v>
          </cell>
          <cell r="E280" t="str">
            <v>TJ Comércio e Importação Ltda - Filial 05</v>
          </cell>
          <cell r="F280" t="str">
            <v>71.190.243/0005-01</v>
          </cell>
          <cell r="G280" t="str">
            <v>062.860.566-0464</v>
          </cell>
          <cell r="H280" t="str">
            <v>Rod. Br 356, nº2500 - Lj R02</v>
          </cell>
          <cell r="I280" t="str">
            <v>Sion</v>
          </cell>
          <cell r="J280" t="str">
            <v>Belo Horizonte</v>
          </cell>
          <cell r="K280" t="str">
            <v>MG</v>
          </cell>
          <cell r="L280" t="str">
            <v>30320-901</v>
          </cell>
          <cell r="M280" t="str">
            <v>(31) 3286-4090 / 3286-2822</v>
          </cell>
          <cell r="N280" t="str">
            <v>financeiro@hogar.com.br</v>
          </cell>
        </row>
        <row r="281">
          <cell r="A281">
            <v>273</v>
          </cell>
          <cell r="B281" t="str">
            <v>Hotel JP Ltda</v>
          </cell>
          <cell r="C281" t="str">
            <v>Luciene Marize Santos</v>
          </cell>
          <cell r="E281" t="str">
            <v>Hotel JP Ltda</v>
          </cell>
          <cell r="F281" t="str">
            <v>48.538.805/0001-10</v>
          </cell>
          <cell r="G281" t="str">
            <v xml:space="preserve">Isento </v>
          </cell>
          <cell r="H281" t="str">
            <v>Rod. Anhanguera, km 306,5</v>
          </cell>
          <cell r="I281" t="str">
            <v>Jd. Zinato</v>
          </cell>
          <cell r="J281" t="str">
            <v>Ribeirão Preto</v>
          </cell>
          <cell r="K281" t="str">
            <v>SP</v>
          </cell>
          <cell r="L281" t="str">
            <v>14093-500</v>
          </cell>
          <cell r="M281" t="str">
            <v>(16) 2101-1400</v>
          </cell>
          <cell r="N281" t="str">
            <v>eventos@hoteljp.com.br</v>
          </cell>
          <cell r="O281" t="str">
            <v>Palmira</v>
          </cell>
          <cell r="P281" t="str">
            <v>financeiro@hoteljp.com.br  mandar com copia para faturamento@hoteljp.com.br</v>
          </cell>
          <cell r="Q281" t="str">
            <v>(16) 2101-1400</v>
          </cell>
        </row>
        <row r="282">
          <cell r="A282">
            <v>274</v>
          </cell>
          <cell r="B282" t="str">
            <v>Lampadário Itaipava</v>
          </cell>
          <cell r="C282" t="str">
            <v>Vanir</v>
          </cell>
          <cell r="D282" t="str">
            <v>Proprietário</v>
          </cell>
          <cell r="E282" t="str">
            <v>Decorações Ita Sul Ltda Me</v>
          </cell>
          <cell r="F282" t="str">
            <v>72.415.250/0001-01</v>
          </cell>
          <cell r="G282">
            <v>84997560</v>
          </cell>
          <cell r="H282" t="str">
            <v>Est União e Indústria, 10240</v>
          </cell>
          <cell r="I282" t="str">
            <v>Itaipava</v>
          </cell>
          <cell r="J282" t="str">
            <v>Petrópolis</v>
          </cell>
          <cell r="K282" t="str">
            <v>RJ</v>
          </cell>
          <cell r="L282" t="str">
            <v>25730-735</v>
          </cell>
          <cell r="M282" t="str">
            <v>(24) 2222-2393 / 2222-8493</v>
          </cell>
          <cell r="N282" t="str">
            <v>lampadarioitaipava@veloxmail.com.br</v>
          </cell>
          <cell r="O282" t="str">
            <v>Elis Quintão</v>
          </cell>
          <cell r="P282" t="str">
            <v>lampadarioitaipava@yahoo.com.br</v>
          </cell>
          <cell r="Q282" t="str">
            <v>(24) 2222-2393 / 2222-8493</v>
          </cell>
        </row>
        <row r="283">
          <cell r="A283">
            <v>275</v>
          </cell>
          <cell r="B283" t="str">
            <v>Stillo Semi Joias Comércio Ltda Me</v>
          </cell>
          <cell r="C283" t="str">
            <v>Elenira</v>
          </cell>
          <cell r="D283" t="str">
            <v>Propietaria</v>
          </cell>
          <cell r="E283" t="str">
            <v>Stillo Semi Joias Comércio Ltda Me</v>
          </cell>
          <cell r="F283" t="str">
            <v>05.632.009/0001-39</v>
          </cell>
          <cell r="G283">
            <v>417242502144</v>
          </cell>
          <cell r="H283" t="str">
            <v>Av. Marechal Arthur da Costa e Silva</v>
          </cell>
          <cell r="I283" t="str">
            <v>Jardim da Glória</v>
          </cell>
          <cell r="J283" t="str">
            <v>Limeira</v>
          </cell>
          <cell r="K283" t="str">
            <v>SP</v>
          </cell>
          <cell r="L283" t="str">
            <v>13.487-230</v>
          </cell>
          <cell r="M283" t="str">
            <v>(19) 34454507</v>
          </cell>
          <cell r="N283" t="str">
            <v>stilosemijoias@terra.com.br</v>
          </cell>
        </row>
        <row r="284">
          <cell r="A284">
            <v>276</v>
          </cell>
          <cell r="B284" t="str">
            <v>AOI Utilidades do Lar Ltda</v>
          </cell>
          <cell r="C284" t="str">
            <v>Iazuky</v>
          </cell>
          <cell r="E284" t="str">
            <v>AOI Utilidades do Lar Ltda</v>
          </cell>
          <cell r="F284" t="str">
            <v>04.055.925/0001-90</v>
          </cell>
          <cell r="G284">
            <v>7708090</v>
          </cell>
          <cell r="H284" t="str">
            <v>Rua Duque de Caxias, 126</v>
          </cell>
          <cell r="I284" t="str">
            <v>Varzea</v>
          </cell>
          <cell r="J284" t="str">
            <v>Teresopolis</v>
          </cell>
          <cell r="K284" t="str">
            <v>RJ</v>
          </cell>
          <cell r="L284" t="str">
            <v>25.953-390</v>
          </cell>
          <cell r="M284" t="str">
            <v>(21) 36428354 / 83819328</v>
          </cell>
          <cell r="N284" t="str">
            <v>aoiutilidadesdolar@hotmail.com</v>
          </cell>
        </row>
        <row r="285">
          <cell r="A285">
            <v>277</v>
          </cell>
          <cell r="B285" t="str">
            <v>Legnarte</v>
          </cell>
          <cell r="C285" t="str">
            <v>Lucélia</v>
          </cell>
          <cell r="D285" t="str">
            <v>Vendedora</v>
          </cell>
          <cell r="E285" t="str">
            <v>Arte em Madeiras Com. De Import. E Export. Ltda</v>
          </cell>
          <cell r="F285" t="str">
            <v>96.230.248/0001-18</v>
          </cell>
          <cell r="G285">
            <v>113724147113</v>
          </cell>
          <cell r="H285" t="str">
            <v>Rua Costa Carvalho, 80</v>
          </cell>
          <cell r="I285" t="str">
            <v>Pinheiros</v>
          </cell>
          <cell r="J285" t="str">
            <v>São Paulo</v>
          </cell>
          <cell r="K285" t="str">
            <v>SP</v>
          </cell>
          <cell r="L285" t="str">
            <v>05.429-000</v>
          </cell>
          <cell r="M285" t="str">
            <v>(11) 30377065 / 38133251</v>
          </cell>
          <cell r="N285" t="str">
            <v>legnarte@terra.com.br</v>
          </cell>
        </row>
        <row r="286">
          <cell r="A286">
            <v>278</v>
          </cell>
          <cell r="B286" t="str">
            <v>Verde e Harmonia</v>
          </cell>
          <cell r="C286" t="str">
            <v>Greice</v>
          </cell>
          <cell r="D286" t="str">
            <v>Prop</v>
          </cell>
          <cell r="E286" t="str">
            <v>Verde e Harmonia Ltda ME</v>
          </cell>
          <cell r="F286" t="str">
            <v>01.301.482/0001-82</v>
          </cell>
          <cell r="G286">
            <v>85774654</v>
          </cell>
          <cell r="H286" t="str">
            <v>Av. Afranio de Mello Franco, 419 Apto 1101</v>
          </cell>
          <cell r="I286" t="str">
            <v>Leblon</v>
          </cell>
          <cell r="J286" t="str">
            <v>Rio de Janeiro</v>
          </cell>
          <cell r="K286" t="str">
            <v>RJ</v>
          </cell>
          <cell r="L286" t="str">
            <v>22430-060</v>
          </cell>
          <cell r="M286" t="str">
            <v>(21) 2239-7699/ 8803-2626</v>
          </cell>
          <cell r="N286" t="str">
            <v>verdeharmonia@uol.com.br</v>
          </cell>
          <cell r="O286" t="str">
            <v>Greice</v>
          </cell>
          <cell r="P286" t="str">
            <v>verdeharmonia@uol.com.br</v>
          </cell>
          <cell r="Q286" t="str">
            <v>(21) 2239-7699/ 8803-2626</v>
          </cell>
          <cell r="S286">
            <v>40664</v>
          </cell>
          <cell r="T286">
            <v>41418</v>
          </cell>
        </row>
        <row r="287">
          <cell r="A287">
            <v>279</v>
          </cell>
          <cell r="B287" t="str">
            <v>Pro Eventos Assessoria e Promoção Ltda</v>
          </cell>
          <cell r="C287" t="str">
            <v>Debora / Sebastião</v>
          </cell>
          <cell r="E287" t="str">
            <v>Pro Eventos Assessoria e Promoção Ltda</v>
          </cell>
          <cell r="F287" t="str">
            <v>81.042.665/0001-60</v>
          </cell>
          <cell r="G287" t="str">
            <v>Isento</v>
          </cell>
          <cell r="H287" t="str">
            <v>Av. Agostinho de Leão Jr, 99</v>
          </cell>
          <cell r="I287" t="str">
            <v>Centro</v>
          </cell>
          <cell r="J287" t="str">
            <v>Curitiba</v>
          </cell>
          <cell r="K287" t="str">
            <v>PR</v>
          </cell>
          <cell r="L287" t="str">
            <v>80030-110</v>
          </cell>
          <cell r="M287" t="str">
            <v>(41) 3013-3500</v>
          </cell>
          <cell r="N287" t="str">
            <v>financeiro@agenciaproeventos.com.br</v>
          </cell>
        </row>
        <row r="288">
          <cell r="A288">
            <v>280</v>
          </cell>
          <cell r="B288" t="str">
            <v>Hotel Frontenac</v>
          </cell>
          <cell r="C288" t="str">
            <v>Vera Lucia ou Beatriz</v>
          </cell>
          <cell r="E288" t="str">
            <v>Hotel Frontenac Ltda</v>
          </cell>
          <cell r="F288" t="str">
            <v>00.293.751/0001-43</v>
          </cell>
          <cell r="G288">
            <v>246041796119</v>
          </cell>
          <cell r="H288" t="str">
            <v>Av. Dr. Paulo Ribas, 295</v>
          </cell>
          <cell r="I288" t="str">
            <v>Capivari</v>
          </cell>
          <cell r="J288" t="str">
            <v>Campos do Jordão</v>
          </cell>
          <cell r="K288" t="str">
            <v>SP</v>
          </cell>
          <cell r="L288" t="str">
            <v>12.460-000</v>
          </cell>
          <cell r="M288" t="str">
            <v>(12) 3669-1000</v>
          </cell>
          <cell r="N288" t="str">
            <v>compras@frontenac.com.br</v>
          </cell>
        </row>
        <row r="289">
          <cell r="A289">
            <v>281</v>
          </cell>
          <cell r="B289" t="str">
            <v>Orquide Presentes e Decorações</v>
          </cell>
          <cell r="C289" t="str">
            <v>Lidia</v>
          </cell>
          <cell r="E289" t="str">
            <v>Lidia Eliete Araujo</v>
          </cell>
          <cell r="F289" t="str">
            <v>13.297.317/0001-83</v>
          </cell>
          <cell r="G289">
            <v>17382160009</v>
          </cell>
          <cell r="H289" t="str">
            <v>R PC Padre Joaquim Luiz as Silveira, 981</v>
          </cell>
          <cell r="I289" t="str">
            <v>Gameleira</v>
          </cell>
          <cell r="J289" t="str">
            <v>Felixlandia</v>
          </cell>
          <cell r="K289" t="str">
            <v>MG</v>
          </cell>
          <cell r="L289" t="str">
            <v>35.794-000</v>
          </cell>
          <cell r="M289" t="str">
            <v>(38) 3753-2310/9938-7333</v>
          </cell>
          <cell r="N289" t="str">
            <v>elietearaujo3@yahoo.com.br</v>
          </cell>
        </row>
        <row r="290">
          <cell r="A290">
            <v>282</v>
          </cell>
          <cell r="B290" t="str">
            <v>Janete Teixeira e França</v>
          </cell>
          <cell r="C290" t="str">
            <v>Janete</v>
          </cell>
          <cell r="E290" t="str">
            <v>Janete Teixeira e França</v>
          </cell>
          <cell r="F290" t="str">
            <v>279.474.298-12</v>
          </cell>
          <cell r="G290" t="str">
            <v>Isento</v>
          </cell>
          <cell r="H290" t="str">
            <v>Rua São João da Sapucaia, 354</v>
          </cell>
          <cell r="I290" t="str">
            <v>Pq. Tiete</v>
          </cell>
          <cell r="J290" t="str">
            <v>Sâo Paulo</v>
          </cell>
          <cell r="K290" t="str">
            <v>SP</v>
          </cell>
          <cell r="L290" t="str">
            <v>02871-090</v>
          </cell>
          <cell r="M290" t="str">
            <v>(11) 3983-6276 / 7971-3606</v>
          </cell>
        </row>
        <row r="291">
          <cell r="A291">
            <v>283</v>
          </cell>
          <cell r="B291" t="str">
            <v>Veneri Perfumes e Decorações</v>
          </cell>
          <cell r="C291" t="str">
            <v>Marisa</v>
          </cell>
          <cell r="D291" t="str">
            <v>Proprietária</v>
          </cell>
          <cell r="E291" t="str">
            <v>Veneri comércio de Perfumes e Decorações Ltda</v>
          </cell>
          <cell r="F291" t="str">
            <v>12.357.219/0001-21</v>
          </cell>
          <cell r="G291" t="str">
            <v>10.477.335-9</v>
          </cell>
          <cell r="H291" t="str">
            <v>Av. Goiás, 733 - sl03</v>
          </cell>
          <cell r="I291" t="str">
            <v>Setor Central</v>
          </cell>
          <cell r="J291" t="str">
            <v>Anápolis</v>
          </cell>
          <cell r="K291" t="str">
            <v>GO</v>
          </cell>
          <cell r="L291" t="str">
            <v>75.025-090</v>
          </cell>
          <cell r="M291" t="str">
            <v>(62)8173-5645</v>
          </cell>
          <cell r="N291" t="str">
            <v>m.marisas@hotmail.com</v>
          </cell>
          <cell r="R291" t="str">
            <v>marisa@veneri.com.br</v>
          </cell>
        </row>
        <row r="292">
          <cell r="A292">
            <v>284</v>
          </cell>
          <cell r="B292" t="str">
            <v>Grupo Espírita das Samaritanas de Poços de Caldas</v>
          </cell>
          <cell r="C292" t="str">
            <v>Maria Helena Moreira</v>
          </cell>
          <cell r="E292" t="str">
            <v>Grupo Espírita das Samaritanas de Poços de Caldas</v>
          </cell>
          <cell r="F292" t="str">
            <v>21.421.094/0001-42</v>
          </cell>
          <cell r="G292" t="str">
            <v>Isento</v>
          </cell>
          <cell r="H292" t="str">
            <v>Rua Inconfidentes, 158</v>
          </cell>
          <cell r="I292" t="str">
            <v>Centro</v>
          </cell>
          <cell r="J292" t="str">
            <v>Poços de Caldas</v>
          </cell>
          <cell r="K292" t="str">
            <v>MG</v>
          </cell>
          <cell r="L292" t="str">
            <v>37701-388</v>
          </cell>
          <cell r="M292" t="str">
            <v>(11) 3862-6941 / 9790-9554</v>
          </cell>
          <cell r="N292" t="str">
            <v>mhmadv@uol.com.br</v>
          </cell>
        </row>
        <row r="293">
          <cell r="A293">
            <v>285</v>
          </cell>
          <cell r="B293" t="str">
            <v>Dinis Presentes e Enxovais</v>
          </cell>
          <cell r="C293" t="str">
            <v>Marlene</v>
          </cell>
          <cell r="E293" t="str">
            <v>M. R. Dinis Presentes ME</v>
          </cell>
          <cell r="F293" t="str">
            <v>06.935.341/0001-35</v>
          </cell>
          <cell r="G293">
            <v>63628100510</v>
          </cell>
          <cell r="H293" t="str">
            <v>Rua São Paulo 1969</v>
          </cell>
          <cell r="I293" t="str">
            <v>Santa Paula</v>
          </cell>
          <cell r="J293" t="str">
            <v>São caetano do Sul</v>
          </cell>
          <cell r="K293" t="str">
            <v>SP</v>
          </cell>
          <cell r="L293" t="str">
            <v>09.530-211</v>
          </cell>
          <cell r="M293" t="str">
            <v>(11) 4228-1325/ 9937-6687</v>
          </cell>
          <cell r="N293" t="str">
            <v>mrdinispresentes@terra.com.br</v>
          </cell>
        </row>
        <row r="294">
          <cell r="A294">
            <v>286</v>
          </cell>
          <cell r="B294" t="str">
            <v>Cialar</v>
          </cell>
          <cell r="C294" t="str">
            <v>Erika</v>
          </cell>
          <cell r="E294" t="str">
            <v>Cialar Móveis Ltda</v>
          </cell>
          <cell r="F294" t="str">
            <v>08.379.114/0001-04</v>
          </cell>
          <cell r="G294">
            <v>149471889110</v>
          </cell>
          <cell r="H294" t="str">
            <v>Av. Nazará 996</v>
          </cell>
          <cell r="I294" t="str">
            <v>Ipiranga</v>
          </cell>
          <cell r="J294" t="str">
            <v>São paulo</v>
          </cell>
          <cell r="K294" t="str">
            <v>SP</v>
          </cell>
          <cell r="L294" t="str">
            <v>04.262-100</v>
          </cell>
          <cell r="M294" t="str">
            <v>( 11) 6399-7029 / 5542-3856</v>
          </cell>
          <cell r="N294" t="str">
            <v>epruiz13@yahoo.com.br</v>
          </cell>
        </row>
        <row r="295">
          <cell r="A295">
            <v>287</v>
          </cell>
          <cell r="B295" t="str">
            <v>Planeta Casa</v>
          </cell>
          <cell r="E295" t="str">
            <v>Reis e Franco ltda</v>
          </cell>
          <cell r="F295" t="str">
            <v>05.905.158/0001-24</v>
          </cell>
          <cell r="G295">
            <v>62656973</v>
          </cell>
          <cell r="H295" t="str">
            <v>Rua Antonio Lavigne de Lemos, 44</v>
          </cell>
          <cell r="I295" t="str">
            <v>Centro</v>
          </cell>
          <cell r="J295" t="str">
            <v>Ilhéus</v>
          </cell>
          <cell r="K295" t="str">
            <v>BA</v>
          </cell>
          <cell r="L295" t="str">
            <v>45.653-330</v>
          </cell>
          <cell r="M295" t="str">
            <v>(73) 3634-2636</v>
          </cell>
          <cell r="N295" t="str">
            <v>planeta.casa@hotmail.com</v>
          </cell>
        </row>
        <row r="296">
          <cell r="A296">
            <v>288</v>
          </cell>
          <cell r="B296" t="str">
            <v>Boutique de Criações</v>
          </cell>
          <cell r="C296" t="str">
            <v>Jane passos</v>
          </cell>
          <cell r="E296" t="str">
            <v>Boutique de Criações - Comércio de Roupa e Artigos para Presente - Ltda</v>
          </cell>
          <cell r="F296" t="str">
            <v>12.289.433/0001-98</v>
          </cell>
          <cell r="G296" t="str">
            <v>206.0046240-10</v>
          </cell>
          <cell r="H296" t="str">
            <v>Calcada das Primaveras, 25 Cond. Centro Comercial</v>
          </cell>
          <cell r="I296" t="str">
            <v>Alphaville</v>
          </cell>
          <cell r="J296" t="str">
            <v>Barueri</v>
          </cell>
          <cell r="K296" t="str">
            <v>SP</v>
          </cell>
          <cell r="L296" t="str">
            <v>06.453-046</v>
          </cell>
          <cell r="M296" t="str">
            <v>( 11) 4191-4475</v>
          </cell>
          <cell r="N296" t="str">
            <v>contato@boutiquedecriacoes.com.br</v>
          </cell>
          <cell r="O296" t="str">
            <v>Maria Helena do Nascimento</v>
          </cell>
          <cell r="Q296" t="str">
            <v>11 7769-7382</v>
          </cell>
          <cell r="S296">
            <v>41030</v>
          </cell>
          <cell r="T296">
            <v>41419</v>
          </cell>
        </row>
        <row r="297">
          <cell r="A297">
            <v>289</v>
          </cell>
          <cell r="B297" t="str">
            <v>Cynthia Cristianne Decorações</v>
          </cell>
          <cell r="C297" t="str">
            <v>Cynthia</v>
          </cell>
          <cell r="E297" t="str">
            <v>Cynthia Cristianne Schroeder Grunwald ME</v>
          </cell>
          <cell r="F297" t="str">
            <v>73.241.317/0001-98</v>
          </cell>
          <cell r="G297">
            <v>252695194</v>
          </cell>
          <cell r="H297" t="str">
            <v>Rua Araçá, 100</v>
          </cell>
          <cell r="I297" t="str">
            <v>Atiradores</v>
          </cell>
          <cell r="J297" t="str">
            <v>Joinville</v>
          </cell>
          <cell r="K297" t="str">
            <v>SC</v>
          </cell>
          <cell r="L297" t="str">
            <v>89.203-000</v>
          </cell>
          <cell r="M297" t="str">
            <v>(47) 3422-8462</v>
          </cell>
          <cell r="N297" t="str">
            <v>cynthia.decoracoes@terra.com.br</v>
          </cell>
        </row>
        <row r="298">
          <cell r="A298">
            <v>290</v>
          </cell>
          <cell r="B298" t="str">
            <v>Jopfer</v>
          </cell>
          <cell r="C298" t="str">
            <v>Ana Grilo</v>
          </cell>
          <cell r="E298" t="str">
            <v>Jopfer Ltda - ME</v>
          </cell>
          <cell r="F298" t="str">
            <v>11.257.291/0001-14</v>
          </cell>
          <cell r="G298" t="str">
            <v>Isento</v>
          </cell>
          <cell r="H298" t="str">
            <v>Rua Serra de Bragança, 1341 - Apto 602</v>
          </cell>
          <cell r="I298" t="str">
            <v>Vila Gomes jardim</v>
          </cell>
          <cell r="J298" t="str">
            <v>São Paulo</v>
          </cell>
          <cell r="K298" t="str">
            <v>SP</v>
          </cell>
          <cell r="L298" t="str">
            <v>03.318-000</v>
          </cell>
          <cell r="M298" t="str">
            <v>(11) 2296-7552</v>
          </cell>
          <cell r="N298" t="str">
            <v>anagrilo19@gmail.com</v>
          </cell>
        </row>
        <row r="299">
          <cell r="A299">
            <v>291</v>
          </cell>
          <cell r="B299" t="str">
            <v xml:space="preserve">Dona Malagueta </v>
          </cell>
          <cell r="C299" t="str">
            <v>Claudia Squiavitano</v>
          </cell>
          <cell r="D299" t="str">
            <v>Prop</v>
          </cell>
          <cell r="E299" t="str">
            <v>Dona Malagueta Com. De Objetos Decorativos Ltda</v>
          </cell>
          <cell r="F299" t="str">
            <v>08.700.057/0001-05</v>
          </cell>
          <cell r="G299">
            <v>10304250023</v>
          </cell>
          <cell r="H299" t="str">
            <v>Praça Adolfo Fonseca, 215</v>
          </cell>
          <cell r="I299" t="str">
            <v>Fundinho</v>
          </cell>
          <cell r="J299" t="str">
            <v>Uberlandia</v>
          </cell>
          <cell r="K299" t="str">
            <v>MG</v>
          </cell>
          <cell r="L299" t="str">
            <v>30.400-152</v>
          </cell>
          <cell r="M299" t="str">
            <v>(34) 3235-6506 / 9129-1299</v>
          </cell>
          <cell r="N299" t="str">
            <v>donamalagueta@hotmail.com</v>
          </cell>
        </row>
        <row r="300">
          <cell r="A300">
            <v>292</v>
          </cell>
          <cell r="B300" t="str">
            <v>FUNDACC</v>
          </cell>
          <cell r="E300" t="str">
            <v>Fundação educacional e Cultural de Caraguatatuba</v>
          </cell>
          <cell r="F300" t="str">
            <v>67.652.750/0001-19</v>
          </cell>
          <cell r="G300" t="str">
            <v>Isento</v>
          </cell>
          <cell r="H300" t="str">
            <v>Rua Santa Cruz, 396</v>
          </cell>
          <cell r="I300" t="str">
            <v>Centro</v>
          </cell>
          <cell r="J300" t="str">
            <v>Caraguatatuba</v>
          </cell>
          <cell r="K300" t="str">
            <v>SP</v>
          </cell>
          <cell r="L300" t="str">
            <v>11.660-150</v>
          </cell>
          <cell r="M300" t="str">
            <v>(12) 3897-5660</v>
          </cell>
          <cell r="N300" t="str">
            <v>fundacc@fundacc.com.br</v>
          </cell>
        </row>
        <row r="301">
          <cell r="A301">
            <v>293</v>
          </cell>
          <cell r="B301" t="str">
            <v>Espaço Casa</v>
          </cell>
          <cell r="E301" t="str">
            <v>R. dos Santos Ferreira ME</v>
          </cell>
          <cell r="F301" t="str">
            <v>04.225.126/0001-15</v>
          </cell>
          <cell r="G301">
            <v>254122444116</v>
          </cell>
          <cell r="H301" t="str">
            <v>Rua Dr. Paul Harris, 127</v>
          </cell>
          <cell r="I301" t="str">
            <v>Centro</v>
          </cell>
          <cell r="J301" t="str">
            <v>Caraguatatuba</v>
          </cell>
          <cell r="K301" t="str">
            <v>SP</v>
          </cell>
          <cell r="L301" t="str">
            <v>11.660-090</v>
          </cell>
          <cell r="M301" t="str">
            <v xml:space="preserve">(12) 3882-3134 </v>
          </cell>
          <cell r="N301" t="str">
            <v>espacocasa@uol.com.br</v>
          </cell>
        </row>
        <row r="302">
          <cell r="A302">
            <v>294</v>
          </cell>
          <cell r="B302" t="str">
            <v>Cadi - Crem Onni Arquitetura Desing de Interiores S/C Ltda ME</v>
          </cell>
          <cell r="C302" t="str">
            <v>Carla Mendonça</v>
          </cell>
          <cell r="E302" t="str">
            <v>Cadi - Crem Onini Arquitetura Desing de Interiores S/C Ltda ME</v>
          </cell>
          <cell r="F302" t="str">
            <v>05.154.226/0001-60</v>
          </cell>
          <cell r="G302" t="str">
            <v>Isento</v>
          </cell>
          <cell r="H302" t="str">
            <v>Rua São Tomé, 119 - Cjto 92</v>
          </cell>
          <cell r="I302" t="str">
            <v>Vila Olimpia</v>
          </cell>
          <cell r="J302" t="str">
            <v>São Paulo</v>
          </cell>
          <cell r="K302" t="str">
            <v>SP</v>
          </cell>
          <cell r="L302" t="str">
            <v>04.551-080</v>
          </cell>
          <cell r="M302" t="str">
            <v>(5096-0201/ 9126-0796</v>
          </cell>
          <cell r="N302" t="str">
            <v>nocite@uol.com.br</v>
          </cell>
        </row>
        <row r="303">
          <cell r="A303">
            <v>295</v>
          </cell>
          <cell r="B303" t="str">
            <v>Viena</v>
          </cell>
          <cell r="E303" t="str">
            <v>Varanda móveis Com Estilo Ltda</v>
          </cell>
          <cell r="F303" t="str">
            <v>04.410.566/0001-42</v>
          </cell>
          <cell r="G303" t="str">
            <v>10337.769-7</v>
          </cell>
          <cell r="H303" t="str">
            <v>Av. deputado Jamel cecílio, 1692 - Qd QR-G Lt 07</v>
          </cell>
          <cell r="I303" t="str">
            <v>Setor Loteamento Areial I</v>
          </cell>
          <cell r="J303" t="str">
            <v>Goiânia</v>
          </cell>
          <cell r="K303" t="str">
            <v>GO</v>
          </cell>
          <cell r="L303" t="str">
            <v>74.820-050</v>
          </cell>
          <cell r="M303" t="str">
            <v>(62) 3241-7833</v>
          </cell>
          <cell r="N303" t="str">
            <v>vienaluminarias@uol.com.br</v>
          </cell>
        </row>
        <row r="304">
          <cell r="A304">
            <v>296</v>
          </cell>
          <cell r="B304" t="str">
            <v>Silvia Helena Barreiros Ubatuba ME</v>
          </cell>
          <cell r="C304" t="str">
            <v>Silvia</v>
          </cell>
          <cell r="E304" t="str">
            <v>Silvia Helena Barreiros Ubatuba ME</v>
          </cell>
          <cell r="F304" t="str">
            <v>00.936.348/0001-95</v>
          </cell>
          <cell r="G304">
            <v>701044675110</v>
          </cell>
          <cell r="H304" t="str">
            <v>Alameda Berlim, 90</v>
          </cell>
          <cell r="I304" t="str">
            <v>Alphaville Zero</v>
          </cell>
          <cell r="J304" t="str">
            <v>Barueri</v>
          </cell>
          <cell r="K304" t="str">
            <v>SP</v>
          </cell>
          <cell r="L304" t="str">
            <v>06.475-010</v>
          </cell>
          <cell r="M304" t="str">
            <v>(11) 4193-4417 / 4152-5050 / 96517697</v>
          </cell>
          <cell r="N304" t="str">
            <v>barreiroseli@uol.com.br</v>
          </cell>
        </row>
        <row r="305">
          <cell r="A305">
            <v>297</v>
          </cell>
          <cell r="B305" t="str">
            <v>Maison Lucia noivas</v>
          </cell>
          <cell r="C305" t="str">
            <v>Maria Lucia Pereira</v>
          </cell>
          <cell r="E305" t="str">
            <v>M. L. Pereira Maison Noiva - ME</v>
          </cell>
          <cell r="F305" t="str">
            <v>11.170.994/0001-00</v>
          </cell>
          <cell r="G305" t="str">
            <v>15290916-8</v>
          </cell>
          <cell r="H305" t="str">
            <v>Av. jucelino Kubitschek, 3487</v>
          </cell>
          <cell r="I305" t="str">
            <v>Centro</v>
          </cell>
          <cell r="J305" t="str">
            <v>Conceição do Araguaia</v>
          </cell>
          <cell r="K305" t="str">
            <v>PA</v>
          </cell>
          <cell r="L305" t="str">
            <v>68.540-000</v>
          </cell>
          <cell r="M305" t="str">
            <v>(94) 9116-6006</v>
          </cell>
          <cell r="N305" t="str">
            <v>luciadesing@bol.com.br</v>
          </cell>
        </row>
        <row r="306">
          <cell r="A306">
            <v>298</v>
          </cell>
          <cell r="B306" t="str">
            <v>DFM Dafama</v>
          </cell>
          <cell r="C306" t="str">
            <v>Daniela Merlo</v>
          </cell>
          <cell r="E306" t="str">
            <v>DFM Dafama Embalagens Flexíveis Comércio e Representação Ltda</v>
          </cell>
          <cell r="F306" t="str">
            <v>58.841.677/0001-32</v>
          </cell>
          <cell r="G306">
            <v>112132130110</v>
          </cell>
          <cell r="H306" t="str">
            <v>Rua General Socrates, 216 andar 9 sl 94 e 95</v>
          </cell>
          <cell r="I306" t="str">
            <v>Penha de Franca</v>
          </cell>
          <cell r="J306" t="str">
            <v>São Paulo</v>
          </cell>
          <cell r="K306" t="str">
            <v>SP</v>
          </cell>
          <cell r="L306" t="str">
            <v>03.632-040</v>
          </cell>
          <cell r="M306" t="str">
            <v>(11) 2941-7164 / 8181-5307</v>
          </cell>
          <cell r="N306" t="str">
            <v>daniela.divembalagem@terra.com.br</v>
          </cell>
        </row>
        <row r="307">
          <cell r="A307">
            <v>299</v>
          </cell>
          <cell r="B307" t="str">
            <v>Supermercado Serve Bem</v>
          </cell>
          <cell r="C307" t="str">
            <v>Angelino</v>
          </cell>
          <cell r="E307" t="str">
            <v>Sagrada Família Distribuidora de Alimentos Ltda</v>
          </cell>
          <cell r="F307" t="str">
            <v>10.283.700/0001-94</v>
          </cell>
          <cell r="G307" t="str">
            <v>10437122-6</v>
          </cell>
          <cell r="H307" t="str">
            <v>Av. Brasilia, 309</v>
          </cell>
          <cell r="I307" t="str">
            <v>Formosinha</v>
          </cell>
          <cell r="J307" t="str">
            <v>Formosa</v>
          </cell>
          <cell r="K307" t="str">
            <v>GO</v>
          </cell>
          <cell r="L307" t="str">
            <v>73.813-010</v>
          </cell>
          <cell r="M307" t="str">
            <v>(61) 3642-4965</v>
          </cell>
          <cell r="N307" t="str">
            <v>superservebem@gmail.com</v>
          </cell>
        </row>
        <row r="308">
          <cell r="A308">
            <v>300</v>
          </cell>
          <cell r="B308" t="str">
            <v>Metalurgica Peron Ltda</v>
          </cell>
          <cell r="E308" t="str">
            <v>Metalurgica Peron Ltda</v>
          </cell>
          <cell r="F308" t="str">
            <v>04.510.589/0001-29</v>
          </cell>
          <cell r="G308" t="str">
            <v>902.376.780-2</v>
          </cell>
          <cell r="H308" t="str">
            <v>Rua Itacolomi, 2075</v>
          </cell>
          <cell r="I308" t="str">
            <v>Menino Deus</v>
          </cell>
          <cell r="J308" t="str">
            <v>Pato Branco</v>
          </cell>
          <cell r="K308" t="str">
            <v>PR</v>
          </cell>
          <cell r="L308" t="str">
            <v>85.502-070</v>
          </cell>
          <cell r="M308" t="str">
            <v>46 3224-7824</v>
          </cell>
        </row>
        <row r="309">
          <cell r="A309">
            <v>301</v>
          </cell>
          <cell r="B309" t="str">
            <v>Oficina de Arte Decorações Ltda Me</v>
          </cell>
          <cell r="C309" t="str">
            <v>Margarete</v>
          </cell>
          <cell r="E309" t="str">
            <v>Oficina de Arte Decorações Ltda Me</v>
          </cell>
          <cell r="F309" t="str">
            <v>01.498.442/0001-72</v>
          </cell>
          <cell r="G309">
            <v>254627994</v>
          </cell>
          <cell r="H309" t="str">
            <v>Rua Barbacena, 236</v>
          </cell>
          <cell r="I309" t="str">
            <v>Anita Garibaldi</v>
          </cell>
          <cell r="J309" t="str">
            <v>Joinville</v>
          </cell>
          <cell r="K309" t="str">
            <v>SC</v>
          </cell>
          <cell r="L309" t="str">
            <v>89203-355</v>
          </cell>
          <cell r="M309" t="str">
            <v>(47) 3455-2207</v>
          </cell>
          <cell r="N309" t="str">
            <v>marketing@oficinadeartedecoracoes.com.br</v>
          </cell>
          <cell r="O309" t="str">
            <v>Margarete</v>
          </cell>
          <cell r="P309" t="str">
            <v>marketing@oficinadeartedecoracoes.com.br</v>
          </cell>
          <cell r="Q309" t="str">
            <v>(47) 3455-2207</v>
          </cell>
        </row>
        <row r="310">
          <cell r="A310">
            <v>302</v>
          </cell>
          <cell r="B310" t="str">
            <v>Elizangela Chagas</v>
          </cell>
          <cell r="C310" t="str">
            <v>Elizangela</v>
          </cell>
          <cell r="E310" t="str">
            <v>Elizangela Chagas</v>
          </cell>
          <cell r="F310" t="str">
            <v>028.865.479-05</v>
          </cell>
          <cell r="G310">
            <v>35532513</v>
          </cell>
          <cell r="H310" t="str">
            <v>Rua Waldir Ochner, 38</v>
          </cell>
          <cell r="I310" t="str">
            <v>Jardim Iririu</v>
          </cell>
          <cell r="J310" t="str">
            <v>Joinville</v>
          </cell>
          <cell r="K310" t="str">
            <v>SC</v>
          </cell>
          <cell r="L310" t="str">
            <v>89.228-024</v>
          </cell>
          <cell r="M310" t="str">
            <v>(47) 34670634</v>
          </cell>
          <cell r="N310" t="str">
            <v>eliz_chagas@hotmail.com</v>
          </cell>
        </row>
        <row r="311">
          <cell r="A311">
            <v>303</v>
          </cell>
          <cell r="B311" t="str">
            <v>Ana Paula dos Santos</v>
          </cell>
          <cell r="C311" t="str">
            <v>Ana Paula</v>
          </cell>
          <cell r="E311" t="str">
            <v>Ana Paula dos Santos</v>
          </cell>
          <cell r="F311" t="str">
            <v>059.971.379-88</v>
          </cell>
          <cell r="G311" t="str">
            <v>Isento</v>
          </cell>
          <cell r="H311" t="str">
            <v>Rua Pedro Felipe Borges, 124</v>
          </cell>
          <cell r="I311" t="str">
            <v>Jarivatuba</v>
          </cell>
          <cell r="J311" t="str">
            <v>Joinville</v>
          </cell>
          <cell r="K311" t="str">
            <v>SC</v>
          </cell>
          <cell r="L311" t="str">
            <v>89.230-440</v>
          </cell>
          <cell r="M311" t="str">
            <v>(47) 8496-0003</v>
          </cell>
          <cell r="N311" t="str">
            <v>anna_lf@live.com</v>
          </cell>
        </row>
        <row r="312">
          <cell r="A312">
            <v>304</v>
          </cell>
          <cell r="B312" t="str">
            <v>Renata Feuser Silveira</v>
          </cell>
          <cell r="C312" t="str">
            <v>Renata Feuser</v>
          </cell>
          <cell r="E312" t="str">
            <v>Renata Feuser Silveira</v>
          </cell>
          <cell r="F312" t="str">
            <v>036.276.799-89</v>
          </cell>
          <cell r="G312">
            <v>4294238</v>
          </cell>
          <cell r="H312" t="str">
            <v>Rua Desembargador Guilherme Abry, 676, ap. 203</v>
          </cell>
          <cell r="I312" t="str">
            <v>Saguaçú</v>
          </cell>
          <cell r="J312" t="str">
            <v>Joinville</v>
          </cell>
          <cell r="K312" t="str">
            <v>SC</v>
          </cell>
          <cell r="M312" t="str">
            <v>(47) 9629-5996</v>
          </cell>
          <cell r="N312" t="str">
            <v>renata.feuser@hotmail.com</v>
          </cell>
        </row>
        <row r="313">
          <cell r="A313">
            <v>305</v>
          </cell>
          <cell r="B313" t="str">
            <v>Innova Natal</v>
          </cell>
          <cell r="C313" t="str">
            <v>Marcelo</v>
          </cell>
          <cell r="E313" t="str">
            <v>Donatec Comercio e Servicos Limitada - ME</v>
          </cell>
          <cell r="F313" t="str">
            <v>66.980.707/0001-10</v>
          </cell>
          <cell r="G313">
            <v>148604031110</v>
          </cell>
          <cell r="H313" t="str">
            <v>Rua Angaturama, 895</v>
          </cell>
          <cell r="I313" t="str">
            <v>Vila das Merces</v>
          </cell>
          <cell r="J313" t="str">
            <v>Sao Paulo</v>
          </cell>
          <cell r="K313" t="str">
            <v>SP</v>
          </cell>
          <cell r="L313" t="str">
            <v>04.164-010</v>
          </cell>
          <cell r="M313" t="str">
            <v>(11) 2991-9617</v>
          </cell>
          <cell r="N313" t="str">
            <v>innova@innovanatal.com.br</v>
          </cell>
        </row>
        <row r="314">
          <cell r="A314">
            <v>306</v>
          </cell>
          <cell r="B314" t="str">
            <v>Suspiro Festas Decoracoes</v>
          </cell>
          <cell r="C314" t="str">
            <v>Valdenia</v>
          </cell>
          <cell r="E314" t="str">
            <v>Suspiro Festas e Decoracoes Ltda</v>
          </cell>
          <cell r="F314" t="str">
            <v>21.389.184/0001-01</v>
          </cell>
          <cell r="G314">
            <v>6724838590025</v>
          </cell>
          <cell r="H314" t="str">
            <v>Rua Conego Raimundo, 218</v>
          </cell>
          <cell r="I314" t="str">
            <v>Centro</v>
          </cell>
          <cell r="J314" t="str">
            <v>Sete Lagoas</v>
          </cell>
          <cell r="K314" t="str">
            <v>MG</v>
          </cell>
          <cell r="L314" t="str">
            <v>35.700-034</v>
          </cell>
          <cell r="M314" t="str">
            <v>(31) 3771-1820</v>
          </cell>
        </row>
        <row r="315">
          <cell r="A315">
            <v>307</v>
          </cell>
          <cell r="B315" t="str">
            <v>Maristela de Abreu Goulart</v>
          </cell>
          <cell r="C315" t="str">
            <v>Pedro</v>
          </cell>
          <cell r="E315" t="str">
            <v>Maristela de Abreu Goulart</v>
          </cell>
          <cell r="F315" t="str">
            <v>05.815.176/0001-15</v>
          </cell>
          <cell r="G315" t="str">
            <v>Isento</v>
          </cell>
          <cell r="H315" t="str">
            <v>Rua Teixeira de Freitas,807</v>
          </cell>
          <cell r="I315" t="str">
            <v>Santo Antonio</v>
          </cell>
          <cell r="J315" t="str">
            <v>Porto Alegre</v>
          </cell>
          <cell r="K315" t="str">
            <v>RS</v>
          </cell>
          <cell r="L315" t="str">
            <v>90.640-220</v>
          </cell>
          <cell r="M315" t="str">
            <v>(51) 9113-6080 / 9191-1516</v>
          </cell>
          <cell r="N315" t="str">
            <v>pedro.eac2@brturbo.com.br</v>
          </cell>
        </row>
        <row r="316">
          <cell r="A316">
            <v>308</v>
          </cell>
          <cell r="B316" t="str">
            <v>Atractive Decoracao e Presentes LTDA</v>
          </cell>
          <cell r="C316" t="str">
            <v>Nanci S. Hinckel</v>
          </cell>
          <cell r="E316" t="str">
            <v>Atractive Dec. e Presentes LTDA</v>
          </cell>
          <cell r="F316" t="str">
            <v>04.502.982/0001-70</v>
          </cell>
          <cell r="G316" t="str">
            <v>096/2876534</v>
          </cell>
          <cell r="H316" t="str">
            <v>Av. Tulio de Rose, 100, loja 115</v>
          </cell>
          <cell r="I316" t="str">
            <v>Passo da Areia</v>
          </cell>
          <cell r="J316" t="str">
            <v>Porto Alegre</v>
          </cell>
          <cell r="K316" t="str">
            <v>RS</v>
          </cell>
          <cell r="L316" t="str">
            <v>91.340-110</v>
          </cell>
          <cell r="M316" t="str">
            <v>(51) 3022-4222 / 3381-1459</v>
          </cell>
          <cell r="N316" t="str">
            <v>felicebazar@terra.com.br</v>
          </cell>
        </row>
        <row r="317">
          <cell r="A317">
            <v>309</v>
          </cell>
          <cell r="B317" t="str">
            <v>Lilian Simoes de Souza Avelar</v>
          </cell>
          <cell r="C317" t="str">
            <v>Lilian</v>
          </cell>
          <cell r="E317" t="str">
            <v>Lilian Simoes de Souza Avelar</v>
          </cell>
          <cell r="F317" t="str">
            <v>809.116.925-68</v>
          </cell>
          <cell r="G317" t="str">
            <v>Isento</v>
          </cell>
          <cell r="H317" t="str">
            <v>Estrada do Coco, Km 86,</v>
          </cell>
          <cell r="I317" t="str">
            <v>Catu de Abroz</v>
          </cell>
          <cell r="J317" t="str">
            <v>Camacari</v>
          </cell>
          <cell r="K317" t="str">
            <v>BA</v>
          </cell>
          <cell r="L317" t="str">
            <v>42.700-000</v>
          </cell>
          <cell r="M317" t="str">
            <v>(71) 3358-9547</v>
          </cell>
          <cell r="N317" t="str">
            <v>liusimoess@hotmail.com</v>
          </cell>
        </row>
        <row r="318">
          <cell r="A318">
            <v>310</v>
          </cell>
          <cell r="B318" t="str">
            <v>D` Fuhrmann Presentes e Decoracoes</v>
          </cell>
          <cell r="C318" t="str">
            <v>Selma</v>
          </cell>
          <cell r="E318" t="str">
            <v>Selma Maria Fuhrmann Dembiski</v>
          </cell>
          <cell r="F318" t="str">
            <v>03.686.699/0001-83</v>
          </cell>
          <cell r="G318" t="str">
            <v>90205614-99</v>
          </cell>
          <cell r="H318" t="str">
            <v>Av Comendador Franco, 5050</v>
          </cell>
          <cell r="I318" t="str">
            <v>Uberaba</v>
          </cell>
          <cell r="J318" t="str">
            <v>Curitiba</v>
          </cell>
          <cell r="K318" t="str">
            <v>PR</v>
          </cell>
          <cell r="L318" t="str">
            <v>81.560-000</v>
          </cell>
          <cell r="M318" t="str">
            <v>(41) 3079-5999</v>
          </cell>
          <cell r="N318" t="str">
            <v>selma@dfuhrmannchocolates.com.br</v>
          </cell>
        </row>
        <row r="319">
          <cell r="A319">
            <v>311</v>
          </cell>
          <cell r="B319" t="str">
            <v>Maria Alice A Almeida</v>
          </cell>
          <cell r="C319" t="str">
            <v>Maria Alice</v>
          </cell>
          <cell r="E319" t="str">
            <v>Maria Alice Azeredo Almeida</v>
          </cell>
          <cell r="F319" t="str">
            <v>91.375.055/0001-31</v>
          </cell>
          <cell r="G319" t="str">
            <v>093/0160835</v>
          </cell>
          <cell r="H319" t="str">
            <v>Rua Andrade Neves, 3203</v>
          </cell>
          <cell r="I319" t="str">
            <v>Centro</v>
          </cell>
          <cell r="J319" t="str">
            <v>Pelotas</v>
          </cell>
          <cell r="K319" t="str">
            <v>RS</v>
          </cell>
          <cell r="L319" t="str">
            <v>96.020-080</v>
          </cell>
          <cell r="M319" t="str">
            <v>(53) 3225-0882</v>
          </cell>
          <cell r="N319" t="str">
            <v>marilicefinanceiro@uol.com.br</v>
          </cell>
        </row>
        <row r="320">
          <cell r="A320">
            <v>312</v>
          </cell>
          <cell r="B320" t="str">
            <v>Arte Original</v>
          </cell>
          <cell r="C320" t="str">
            <v>Jacinta Daenecke</v>
          </cell>
          <cell r="E320" t="str">
            <v>Jacinta Daenecke Cia Ltda</v>
          </cell>
          <cell r="F320" t="str">
            <v>00.687.958/0001-00</v>
          </cell>
          <cell r="G320" t="str">
            <v>30901931-89</v>
          </cell>
          <cell r="H320" t="str">
            <v>Av Cel. José Osório, 82 - Sala 829</v>
          </cell>
          <cell r="I320" t="str">
            <v>Centro</v>
          </cell>
          <cell r="J320" t="str">
            <v>Palmas</v>
          </cell>
          <cell r="K320" t="str">
            <v>PR</v>
          </cell>
          <cell r="L320" t="str">
            <v>85.555-000</v>
          </cell>
          <cell r="M320" t="str">
            <v>(46) 3252-1146 / 3263-2885</v>
          </cell>
          <cell r="N320" t="str">
            <v>daenecke@wln.com.br</v>
          </cell>
          <cell r="O320" t="str">
            <v>Jacinta Daenecke</v>
          </cell>
          <cell r="P320" t="str">
            <v>daenecke@wln.com.br</v>
          </cell>
          <cell r="Q320" t="str">
            <v>(46) 3252-1146 / 3263-2885</v>
          </cell>
        </row>
        <row r="321">
          <cell r="A321">
            <v>313</v>
          </cell>
          <cell r="B321" t="str">
            <v>Flores e Flores</v>
          </cell>
          <cell r="C321" t="str">
            <v>Joice ou Maristela</v>
          </cell>
          <cell r="E321" t="str">
            <v>ALM Comercio de Flores Ltda - ME</v>
          </cell>
          <cell r="F321" t="str">
            <v>10.767.402/0001-70</v>
          </cell>
          <cell r="G321" t="str">
            <v> 072/0128897</v>
          </cell>
          <cell r="H321" t="str">
            <v>Rua Duque de Caxias, 714</v>
          </cell>
          <cell r="I321" t="str">
            <v>Americano</v>
          </cell>
          <cell r="J321" t="str">
            <v>Lajeado</v>
          </cell>
          <cell r="K321" t="str">
            <v>RS</v>
          </cell>
          <cell r="L321" t="str">
            <v>95.900-000</v>
          </cell>
          <cell r="M321" t="str">
            <v>(51) 3714-1951 / (51) 9732-5375</v>
          </cell>
          <cell r="N321" t="str">
            <v>floresefloresalm@otmail.com</v>
          </cell>
        </row>
        <row r="322">
          <cell r="A322">
            <v>314</v>
          </cell>
          <cell r="B322" t="str">
            <v>Vivianne Pereira Aragao Silva - ME</v>
          </cell>
          <cell r="C322" t="str">
            <v>Vivianne</v>
          </cell>
          <cell r="E322" t="str">
            <v>Vivianne Pereira Aragao Silva - ME</v>
          </cell>
          <cell r="F322" t="str">
            <v>03.773.325/0001-03</v>
          </cell>
          <cell r="G322">
            <v>27036103</v>
          </cell>
          <cell r="H322" t="str">
            <v>Rua Maestro Alexandre, 82, 1 andar</v>
          </cell>
          <cell r="I322" t="str">
            <v>Nova Sta Cruz</v>
          </cell>
          <cell r="J322" t="str">
            <v>Santa Cruz do Capibaribe</v>
          </cell>
          <cell r="K322" t="str">
            <v>PE</v>
          </cell>
          <cell r="L322" t="str">
            <v>55.190-000</v>
          </cell>
          <cell r="M322" t="str">
            <v>(81) 3731-3232</v>
          </cell>
          <cell r="N322" t="str">
            <v>tpresentes@hotmail.com</v>
          </cell>
        </row>
        <row r="323">
          <cell r="A323">
            <v>315</v>
          </cell>
          <cell r="B323" t="str">
            <v>Porto Real</v>
          </cell>
          <cell r="C323" t="str">
            <v xml:space="preserve">Plinio </v>
          </cell>
          <cell r="E323" t="str">
            <v>Porto Real Armarinhos Ltdas</v>
          </cell>
          <cell r="F323" t="str">
            <v>37.399.540/0001-08</v>
          </cell>
          <cell r="G323" t="str">
            <v>10.247.872-4</v>
          </cell>
          <cell r="H323" t="str">
            <v>Avenida Sao Paulo, 493</v>
          </cell>
          <cell r="I323" t="str">
            <v>Campinas</v>
          </cell>
          <cell r="J323" t="str">
            <v>Goiânia</v>
          </cell>
          <cell r="K323" t="str">
            <v>GO</v>
          </cell>
          <cell r="L323" t="str">
            <v>74.510-030</v>
          </cell>
          <cell r="M323" t="str">
            <v>(62) 3233-8827 / 3095-3368</v>
          </cell>
          <cell r="N323" t="str">
            <v>portorealarm@hotmail.com</v>
          </cell>
        </row>
        <row r="324">
          <cell r="A324">
            <v>316</v>
          </cell>
          <cell r="B324" t="str">
            <v>Decor Sette Dec. e Presentes Ltda - ME</v>
          </cell>
          <cell r="C324" t="str">
            <v>Denise</v>
          </cell>
          <cell r="E324" t="str">
            <v>Decor Sette Dec. e Presentes Ltda - ME</v>
          </cell>
          <cell r="F324" t="str">
            <v>00.564.615/0001-40</v>
          </cell>
          <cell r="G324">
            <v>85478141</v>
          </cell>
          <cell r="H324" t="str">
            <v>Av. Afranio de Melo Franco, 290 Loja 302 A - entregar em São Zeno - 183 Jacarépagua RJ CEP: 22743-655 (não constar na nota)</v>
          </cell>
          <cell r="I324" t="str">
            <v>Leblon</v>
          </cell>
          <cell r="J324" t="str">
            <v>Rio de Janeiro</v>
          </cell>
          <cell r="K324" t="str">
            <v>RJ</v>
          </cell>
          <cell r="L324" t="str">
            <v>22.430-060</v>
          </cell>
          <cell r="M324" t="str">
            <v>(21) 3234-7262 / 9118-1411</v>
          </cell>
          <cell r="N324" t="str">
            <v>denise@portmarion.com.br</v>
          </cell>
          <cell r="O324" t="str">
            <v>Denise</v>
          </cell>
          <cell r="P324" t="str">
            <v>denise@portmarion.com.br</v>
          </cell>
          <cell r="Q324" t="str">
            <v>(21) 3234-7262 / 9118-1411</v>
          </cell>
        </row>
        <row r="325">
          <cell r="A325">
            <v>317</v>
          </cell>
          <cell r="B325" t="str">
            <v>Disneilandia Decoracoes Ltda</v>
          </cell>
          <cell r="C325" t="str">
            <v>Lidia</v>
          </cell>
          <cell r="E325" t="str">
            <v>Disneilandia Decoracoes Ltda</v>
          </cell>
          <cell r="F325" t="str">
            <v>01.056.340/0001-05</v>
          </cell>
          <cell r="G325" t="str">
            <v>10.003.191-9</v>
          </cell>
          <cell r="H325" t="str">
            <v>Rua Barao do Rio Branco, 892</v>
          </cell>
          <cell r="I325" t="str">
            <v>Centro</v>
          </cell>
          <cell r="J325" t="str">
            <v>Anápolis</v>
          </cell>
          <cell r="K325" t="str">
            <v>GO</v>
          </cell>
          <cell r="L325" t="str">
            <v>75.025-040</v>
          </cell>
          <cell r="M325" t="str">
            <v xml:space="preserve">(62) 3324-2537 </v>
          </cell>
          <cell r="N325" t="str">
            <v>disneydecor@terra.com.br</v>
          </cell>
          <cell r="O325" t="str">
            <v>Iracema</v>
          </cell>
          <cell r="P325" t="str">
            <v>disneydecor@terra.com.br</v>
          </cell>
          <cell r="Q325" t="str">
            <v xml:space="preserve">(62) 3324-2537 </v>
          </cell>
        </row>
        <row r="326">
          <cell r="A326">
            <v>318</v>
          </cell>
          <cell r="B326" t="str">
            <v>MC Home Decor</v>
          </cell>
          <cell r="C326" t="str">
            <v>Susana Azevedo</v>
          </cell>
          <cell r="E326" t="str">
            <v>Maria Clara Home Decor</v>
          </cell>
          <cell r="F326" t="str">
            <v>13.302.777/0001-52</v>
          </cell>
          <cell r="G326" t="str">
            <v>27.130.950-4</v>
          </cell>
          <cell r="H326" t="str">
            <v>Avenida Jorge Amado, 850</v>
          </cell>
          <cell r="I326" t="str">
            <v>Jardins</v>
          </cell>
          <cell r="J326" t="str">
            <v>Aracaju</v>
          </cell>
          <cell r="K326" t="str">
            <v>SE</v>
          </cell>
          <cell r="L326" t="str">
            <v>49.025-330</v>
          </cell>
          <cell r="M326" t="str">
            <v>(79) 8851-2020 / 9805-8369 / 3217-6562</v>
          </cell>
          <cell r="N326" t="str">
            <v>susanafontes@bol.com.br</v>
          </cell>
          <cell r="O326" t="str">
            <v>Carla</v>
          </cell>
          <cell r="P326" t="str">
            <v>carla@mchome.com.br</v>
          </cell>
          <cell r="Q326" t="str">
            <v>(79) 8851-2020 / 9805-8369 / 3217-6562</v>
          </cell>
        </row>
        <row r="327">
          <cell r="A327">
            <v>319</v>
          </cell>
          <cell r="B327" t="str">
            <v>Mundo de Gramado Comercio Turismo Lazer e Entretenimento Ltda</v>
          </cell>
          <cell r="C327" t="str">
            <v>Silvana C. Veeck (Nana)</v>
          </cell>
          <cell r="E327" t="str">
            <v>Mundo de Gramado Comercio Turismo Lazer e Entretenimento Ltda</v>
          </cell>
          <cell r="F327" t="str">
            <v>00.420.255/0001-03</v>
          </cell>
          <cell r="G327" t="str">
            <v>056/0041039</v>
          </cell>
          <cell r="H327" t="str">
            <v>Avenida Borges de Medeiros, 3166</v>
          </cell>
          <cell r="I327" t="str">
            <v>Centro</v>
          </cell>
          <cell r="J327" t="str">
            <v>Gramado</v>
          </cell>
          <cell r="K327" t="str">
            <v>RS</v>
          </cell>
          <cell r="L327" t="str">
            <v>95.670-000</v>
          </cell>
          <cell r="M327" t="str">
            <v>(54) 3295-7575</v>
          </cell>
          <cell r="N327" t="str">
            <v>gerenciaoperacional@casadamontanha.com.br</v>
          </cell>
          <cell r="O327" t="str">
            <v>Juliana</v>
          </cell>
          <cell r="P327" t="str">
            <v>compras@casadamontanha.com.br</v>
          </cell>
        </row>
        <row r="328">
          <cell r="A328">
            <v>320</v>
          </cell>
          <cell r="B328" t="str">
            <v>Dokassa</v>
          </cell>
          <cell r="C328" t="str">
            <v>Cleris J Cassaniga</v>
          </cell>
          <cell r="E328" t="str">
            <v>Doktim Distribuidora de Embalagens Ltda</v>
          </cell>
          <cell r="F328" t="str">
            <v>08.670.141/0001-23</v>
          </cell>
          <cell r="G328">
            <v>255343604</v>
          </cell>
          <cell r="H328" t="str">
            <v>Rua Venezuela, 40</v>
          </cell>
          <cell r="I328" t="str">
            <v>Centro</v>
          </cell>
          <cell r="J328" t="str">
            <v>Timbo</v>
          </cell>
          <cell r="K328" t="str">
            <v>SC</v>
          </cell>
          <cell r="L328" t="str">
            <v>89.120-000</v>
          </cell>
          <cell r="M328" t="str">
            <v>(47) 3399-2277 / 9186-9730</v>
          </cell>
          <cell r="N328" t="str">
            <v>cleris@dokassadistribuidora.com.br</v>
          </cell>
        </row>
        <row r="329">
          <cell r="A329">
            <v>321</v>
          </cell>
          <cell r="B329" t="str">
            <v>Algodão Doce Lar</v>
          </cell>
          <cell r="C329" t="str">
            <v>Gizeli</v>
          </cell>
          <cell r="E329" t="str">
            <v>Gizeli de Fátima Klann ME</v>
          </cell>
          <cell r="F329" t="str">
            <v>04.490.285/0001-47</v>
          </cell>
          <cell r="G329">
            <v>254229310</v>
          </cell>
          <cell r="H329" t="str">
            <v>Av. Nereu Ramos, 1302</v>
          </cell>
          <cell r="I329" t="str">
            <v>Centro</v>
          </cell>
          <cell r="J329" t="str">
            <v>Penha</v>
          </cell>
          <cell r="K329" t="str">
            <v>SC</v>
          </cell>
          <cell r="L329" t="str">
            <v>88.385-000</v>
          </cell>
          <cell r="M329" t="str">
            <v>(47) 3345-0924</v>
          </cell>
          <cell r="N329" t="str">
            <v>algodaodocelar@hotmail.com</v>
          </cell>
          <cell r="O329" t="str">
            <v>Gizeli</v>
          </cell>
          <cell r="P329" t="str">
            <v>algodaodocelarpenha@hotmail.com</v>
          </cell>
        </row>
        <row r="330">
          <cell r="A330">
            <v>322</v>
          </cell>
          <cell r="B330" t="str">
            <v>Pehnk Materiais para Construcao Ltda</v>
          </cell>
          <cell r="C330" t="str">
            <v>Gilson</v>
          </cell>
          <cell r="E330" t="str">
            <v>Pehnk Materiais para Construcao Ltda</v>
          </cell>
          <cell r="F330" t="str">
            <v>85.102.184/0001-53</v>
          </cell>
          <cell r="G330">
            <v>252296370</v>
          </cell>
          <cell r="H330" t="str">
            <v>Rua Nereu Ramos, 136</v>
          </cell>
          <cell r="I330" t="str">
            <v>Centro</v>
          </cell>
          <cell r="J330" t="str">
            <v>Sao Joao Batista</v>
          </cell>
          <cell r="K330" t="str">
            <v>SC</v>
          </cell>
          <cell r="L330" t="str">
            <v>88.240-000</v>
          </cell>
          <cell r="M330" t="str">
            <v>(48) 3265-7400</v>
          </cell>
          <cell r="N330" t="str">
            <v>pehnk@terra.com.br</v>
          </cell>
        </row>
        <row r="331">
          <cell r="A331">
            <v>323</v>
          </cell>
          <cell r="B331" t="str">
            <v>Etica Instalacoes e Equipamentos para Escritorio Ltda</v>
          </cell>
          <cell r="C331" t="str">
            <v>Thais Farah</v>
          </cell>
          <cell r="E331" t="str">
            <v>Etica Instalacoes e Equipamentos para Escritorio Ltda</v>
          </cell>
          <cell r="F331" t="str">
            <v>20.676.326/0001-40</v>
          </cell>
          <cell r="G331" t="str">
            <v>702268917.00-36</v>
          </cell>
          <cell r="H331" t="str">
            <v>Rua Vieira Goncalves, 877</v>
          </cell>
          <cell r="I331" t="str">
            <v>Martins</v>
          </cell>
          <cell r="J331" t="str">
            <v>Uberlandia</v>
          </cell>
          <cell r="K331" t="str">
            <v>MG</v>
          </cell>
          <cell r="L331" t="str">
            <v>38.400-356</v>
          </cell>
          <cell r="M331" t="str">
            <v>(34) 9662-1711</v>
          </cell>
          <cell r="N331" t="str">
            <v>thais@realizaconstrutora.com.br</v>
          </cell>
          <cell r="O331" t="str">
            <v>Thais</v>
          </cell>
          <cell r="P331" t="str">
            <v>thais@realizaconstrutora.com.br</v>
          </cell>
        </row>
        <row r="332">
          <cell r="A332">
            <v>324</v>
          </cell>
          <cell r="B332" t="str">
            <v xml:space="preserve">Claudio Arydes Gomes  </v>
          </cell>
          <cell r="C332" t="str">
            <v xml:space="preserve">Claudio   </v>
          </cell>
          <cell r="E332" t="str">
            <v>Claudio Arydes Gomes</v>
          </cell>
          <cell r="F332" t="str">
            <v>969270117 - 49</v>
          </cell>
          <cell r="G332" t="str">
            <v>06336869-0</v>
          </cell>
          <cell r="H332" t="str">
            <v>Rua Rangel Pestana, 345</v>
          </cell>
          <cell r="I332" t="str">
            <v>Centro</v>
          </cell>
          <cell r="J332" t="str">
            <v>Nova Iguaçu</v>
          </cell>
          <cell r="K332" t="str">
            <v>RJ</v>
          </cell>
          <cell r="L332" t="str">
            <v>26255-200</v>
          </cell>
          <cell r="M332" t="str">
            <v>(21) 9741-2127 / 3773-1378</v>
          </cell>
          <cell r="N332" t="str">
            <v>claudioarydes@hotmail.com</v>
          </cell>
          <cell r="O332" t="str">
            <v>Claudio</v>
          </cell>
        </row>
        <row r="333">
          <cell r="A333">
            <v>325</v>
          </cell>
          <cell r="B333" t="str">
            <v>Maria Veronica Araujo Regalado</v>
          </cell>
          <cell r="C333" t="str">
            <v>Maria Veronica</v>
          </cell>
          <cell r="E333" t="str">
            <v>Maria Veronica Araujo Regalado</v>
          </cell>
          <cell r="F333" t="str">
            <v>423410194-04</v>
          </cell>
          <cell r="G333">
            <v>2576275</v>
          </cell>
          <cell r="H333" t="str">
            <v>Rua Nossa Senhora do Carmo, 2330</v>
          </cell>
          <cell r="I333" t="str">
            <v>Santo Delmiro 2</v>
          </cell>
          <cell r="J333" t="str">
            <v>Mossoro</v>
          </cell>
          <cell r="K333" t="str">
            <v>RN</v>
          </cell>
          <cell r="L333" t="str">
            <v>59.615-530</v>
          </cell>
          <cell r="M333" t="str">
            <v>(84) 3318-2505 / 9999-9129</v>
          </cell>
          <cell r="N333" t="str">
            <v>babyfestas-mossoro@hotmail.com</v>
          </cell>
          <cell r="O333" t="str">
            <v>Maria Veronica</v>
          </cell>
          <cell r="P333" t="str">
            <v>babyfestas_mossoro@hotmail.com</v>
          </cell>
        </row>
        <row r="334">
          <cell r="A334">
            <v>326</v>
          </cell>
          <cell r="B334" t="str">
            <v>Margarete Conceicao Fava Souza</v>
          </cell>
          <cell r="C334" t="str">
            <v>Maria Conceicao</v>
          </cell>
          <cell r="E334" t="str">
            <v>Margarete Conceicao Fava Souza</v>
          </cell>
          <cell r="F334" t="str">
            <v>136.648.163-15</v>
          </cell>
          <cell r="G334">
            <v>96351336</v>
          </cell>
          <cell r="H334" t="str">
            <v>Rua Padre Miguel, 55</v>
          </cell>
          <cell r="I334" t="str">
            <v>Nova Parnamirim</v>
          </cell>
          <cell r="J334" t="str">
            <v>Parnamirim</v>
          </cell>
          <cell r="K334" t="str">
            <v>RN</v>
          </cell>
          <cell r="L334" t="str">
            <v>59.150-440</v>
          </cell>
          <cell r="M334" t="str">
            <v>(84) 3208-4170 / 9635-1336</v>
          </cell>
        </row>
        <row r="335">
          <cell r="A335">
            <v>327</v>
          </cell>
          <cell r="B335" t="str">
            <v>Tropical Kids Festa</v>
          </cell>
          <cell r="E335" t="str">
            <v>Tropical Kids Festas ltda</v>
          </cell>
          <cell r="F335" t="str">
            <v>12.559.510/0001-82</v>
          </cell>
          <cell r="G335" t="str">
            <v>Isento</v>
          </cell>
          <cell r="H335" t="str">
            <v>Rua Guiraréia, 63</v>
          </cell>
          <cell r="I335" t="str">
            <v>Irajá</v>
          </cell>
          <cell r="J335" t="str">
            <v>Rio de Janeiro</v>
          </cell>
          <cell r="K335" t="str">
            <v>RJ</v>
          </cell>
          <cell r="L335" t="str">
            <v>21.371-420</v>
          </cell>
          <cell r="M335" t="str">
            <v>(21) 33524757 / 33912331</v>
          </cell>
          <cell r="N335" t="str">
            <v>tropicalkids@hotmail.com</v>
          </cell>
        </row>
        <row r="336">
          <cell r="A336">
            <v>328</v>
          </cell>
          <cell r="B336" t="str">
            <v>Hortência Maria Gomes Fassina</v>
          </cell>
          <cell r="C336" t="str">
            <v>Hortencia</v>
          </cell>
          <cell r="E336" t="str">
            <v>Hortência Maria Gomes Fassina</v>
          </cell>
          <cell r="F336" t="str">
            <v>036.788.228-00</v>
          </cell>
          <cell r="G336" t="str">
            <v>Isento</v>
          </cell>
          <cell r="H336" t="str">
            <v>Rua Washington Luiz, 66</v>
          </cell>
          <cell r="I336" t="str">
            <v>Centro</v>
          </cell>
          <cell r="J336" t="str">
            <v>Aguaí</v>
          </cell>
          <cell r="K336" t="str">
            <v>SP</v>
          </cell>
          <cell r="L336" t="str">
            <v>13.860-000</v>
          </cell>
          <cell r="M336" t="str">
            <v>(19) 36521056 / 97655835</v>
          </cell>
          <cell r="N336" t="str">
            <v>hm.fassina@uol.com.br</v>
          </cell>
        </row>
        <row r="337">
          <cell r="A337">
            <v>329</v>
          </cell>
          <cell r="B337" t="str">
            <v>Vatel Elétrica Ltda - ME</v>
          </cell>
          <cell r="C337" t="str">
            <v>José</v>
          </cell>
          <cell r="E337" t="str">
            <v>Vatel Elétrica Ltda - ME</v>
          </cell>
          <cell r="F337" t="str">
            <v>00.849.154/0001-52</v>
          </cell>
          <cell r="G337">
            <v>85620010</v>
          </cell>
          <cell r="H337" t="str">
            <v>Rua Dr Mário Ramos, 122 - lj14/15</v>
          </cell>
          <cell r="I337" t="str">
            <v>Centro</v>
          </cell>
          <cell r="J337" t="str">
            <v>Barra Mansa</v>
          </cell>
          <cell r="K337" t="str">
            <v>RJ</v>
          </cell>
          <cell r="L337" t="str">
            <v>27.330-230</v>
          </cell>
          <cell r="M337" t="str">
            <v>(24) 33231944/33238719/ 33237718</v>
          </cell>
        </row>
        <row r="338">
          <cell r="A338">
            <v>330</v>
          </cell>
          <cell r="B338" t="str">
            <v>Associação de lojistas do Cadima Shopping</v>
          </cell>
          <cell r="C338" t="str">
            <v>Luiz Fernando Albuquerque de Oliveira</v>
          </cell>
          <cell r="D338" t="str">
            <v>Gerente Geral</v>
          </cell>
          <cell r="E338" t="str">
            <v>Associação de lojistas do Cadima Shopping</v>
          </cell>
          <cell r="F338" t="str">
            <v>03.085.551/0001-93</v>
          </cell>
          <cell r="G338" t="str">
            <v>Isento</v>
          </cell>
          <cell r="H338" t="str">
            <v xml:space="preserve">Rua Moisés Amélio, 17 </v>
          </cell>
          <cell r="I338" t="str">
            <v>Centro</v>
          </cell>
          <cell r="J338" t="str">
            <v>Nova Friburgo</v>
          </cell>
          <cell r="K338" t="str">
            <v>RJ</v>
          </cell>
          <cell r="L338" t="str">
            <v>28.613-210</v>
          </cell>
          <cell r="M338" t="str">
            <v>(22) 2523-8630</v>
          </cell>
          <cell r="N338" t="str">
            <v>luizfernando@cadimashopping.com.br</v>
          </cell>
        </row>
        <row r="339">
          <cell r="A339">
            <v>331</v>
          </cell>
          <cell r="B339" t="str">
            <v xml:space="preserve">Coisas de Papel </v>
          </cell>
          <cell r="C339" t="str">
            <v>José Campos</v>
          </cell>
          <cell r="E339" t="str">
            <v>Coisas de Papel Ltda</v>
          </cell>
          <cell r="F339" t="str">
            <v>02.565.733/0001-07</v>
          </cell>
          <cell r="G339">
            <v>86342235</v>
          </cell>
          <cell r="H339" t="str">
            <v>Rua Rosa Raposo, 130</v>
          </cell>
          <cell r="I339" t="str">
            <v>Centro</v>
          </cell>
          <cell r="J339" t="str">
            <v>Araruama</v>
          </cell>
          <cell r="K339" t="str">
            <v>RJ</v>
          </cell>
          <cell r="L339" t="str">
            <v>28.970-000</v>
          </cell>
          <cell r="M339" t="str">
            <v>(22) 26650544</v>
          </cell>
          <cell r="N339" t="str">
            <v>coisasdepapelbazar@hotmail.com</v>
          </cell>
        </row>
        <row r="340">
          <cell r="A340">
            <v>332</v>
          </cell>
          <cell r="B340" t="str">
            <v>Rosangela Periu Menguelhe</v>
          </cell>
          <cell r="C340" t="str">
            <v>Rosangela / Márcia</v>
          </cell>
          <cell r="E340" t="str">
            <v>Rosangela Periu Menguelhe</v>
          </cell>
          <cell r="F340" t="str">
            <v>397586999-20</v>
          </cell>
          <cell r="G340" t="str">
            <v>Isento</v>
          </cell>
          <cell r="H340" t="str">
            <v>Rua Lopes Trovão, 132</v>
          </cell>
          <cell r="I340" t="str">
            <v>Zona 4</v>
          </cell>
          <cell r="J340" t="str">
            <v>Maringá</v>
          </cell>
          <cell r="K340" t="str">
            <v>PR</v>
          </cell>
          <cell r="L340" t="str">
            <v>87.014-080</v>
          </cell>
          <cell r="M340" t="str">
            <v>(44) 32272298</v>
          </cell>
          <cell r="N340" t="str">
            <v>vendas@vellut.com.br</v>
          </cell>
        </row>
        <row r="341">
          <cell r="A341">
            <v>333</v>
          </cell>
          <cell r="B341" t="str">
            <v>Telma Cristine Abdon Calheira</v>
          </cell>
          <cell r="C341" t="str">
            <v>Telma</v>
          </cell>
          <cell r="E341" t="str">
            <v>Telma Cristine Abdon Calheira</v>
          </cell>
          <cell r="F341" t="str">
            <v>02.911442/0001-15</v>
          </cell>
          <cell r="G341">
            <v>51076641</v>
          </cell>
          <cell r="H341" t="str">
            <v>Rua João Paulo 2 Ibirataia</v>
          </cell>
          <cell r="I341" t="str">
            <v>Centro</v>
          </cell>
          <cell r="J341" t="str">
            <v>Ibirataia</v>
          </cell>
          <cell r="K341" t="str">
            <v>BA</v>
          </cell>
          <cell r="L341" t="str">
            <v>45.580-000</v>
          </cell>
          <cell r="M341" t="str">
            <v>(71) 33229322</v>
          </cell>
          <cell r="N341" t="str">
            <v>telmacalheira@hotmail.com</v>
          </cell>
        </row>
        <row r="342">
          <cell r="A342">
            <v>334</v>
          </cell>
          <cell r="B342" t="str">
            <v>Zivatile Distribuidora de Bebidas e Alimentos</v>
          </cell>
          <cell r="C342" t="str">
            <v>José Junior</v>
          </cell>
          <cell r="E342" t="str">
            <v>Zivatile Distribuidora de Bebidas e Alimentos Ltda</v>
          </cell>
          <cell r="F342" t="str">
            <v>05.475.152/0001-64</v>
          </cell>
          <cell r="G342" t="str">
            <v>06.674.759-7</v>
          </cell>
          <cell r="H342" t="str">
            <v>Avenida Senador José Armirio de Moraes, 1297</v>
          </cell>
          <cell r="I342" t="str">
            <v>Dom José</v>
          </cell>
          <cell r="J342" t="str">
            <v>Sobral</v>
          </cell>
          <cell r="K342" t="str">
            <v>CE</v>
          </cell>
          <cell r="L342" t="str">
            <v>62.015-505</v>
          </cell>
          <cell r="M342" t="str">
            <v xml:space="preserve">  (85)3613-3399</v>
          </cell>
          <cell r="N342" t="str">
            <v>valderi.arcanjo@zivatile.com.br</v>
          </cell>
        </row>
        <row r="343">
          <cell r="A343">
            <v>335</v>
          </cell>
          <cell r="B343" t="str">
            <v>Simplismenti Acessórios Interiores Ltda</v>
          </cell>
          <cell r="C343" t="str">
            <v>Marisa / Alessandra</v>
          </cell>
          <cell r="E343" t="str">
            <v>Simplismenti Acessórios Interiores Ltda</v>
          </cell>
          <cell r="F343" t="str">
            <v>07.653.977/0001-57</v>
          </cell>
          <cell r="G343">
            <v>417260004116</v>
          </cell>
          <cell r="H343" t="str">
            <v>Rua Visconde do Rio Branco, 356</v>
          </cell>
          <cell r="I343" t="str">
            <v>Centro</v>
          </cell>
          <cell r="J343" t="str">
            <v>São Paulo</v>
          </cell>
          <cell r="K343" t="str">
            <v>SP</v>
          </cell>
          <cell r="L343" t="str">
            <v>13.480-100</v>
          </cell>
          <cell r="M343" t="str">
            <v>(19) 37020669 / 37020668</v>
          </cell>
          <cell r="N343" t="str">
            <v>simplismete@hotmail.com</v>
          </cell>
        </row>
        <row r="344">
          <cell r="A344">
            <v>336</v>
          </cell>
          <cell r="B344" t="str">
            <v>Ivan Edson Moraes Nunes</v>
          </cell>
          <cell r="C344" t="str">
            <v>Ivan / José</v>
          </cell>
          <cell r="E344" t="str">
            <v>|van Edson Moraes Nunes</v>
          </cell>
          <cell r="F344" t="str">
            <v>11564795/0001-87</v>
          </cell>
          <cell r="G344" t="str">
            <v>03039275-6</v>
          </cell>
          <cell r="H344" t="str">
            <v>Rua Renascimento,1970</v>
          </cell>
          <cell r="I344" t="str">
            <v>Renascer</v>
          </cell>
          <cell r="J344" t="str">
            <v>Macapá</v>
          </cell>
          <cell r="K344" t="str">
            <v>AP</v>
          </cell>
          <cell r="L344" t="str">
            <v>68.907-620</v>
          </cell>
          <cell r="M344" t="str">
            <v>(96) 81145053/ 91190066</v>
          </cell>
          <cell r="N344" t="str">
            <v>i.m.nunes@hotmail.com</v>
          </cell>
        </row>
        <row r="345">
          <cell r="A345">
            <v>337</v>
          </cell>
          <cell r="B345" t="str">
            <v>Diogo Souza</v>
          </cell>
          <cell r="C345" t="str">
            <v>Diogo</v>
          </cell>
          <cell r="E345" t="str">
            <v>Diogo Souza</v>
          </cell>
          <cell r="F345" t="str">
            <v>104.026.727-04</v>
          </cell>
          <cell r="G345" t="str">
            <v>099.35287-4</v>
          </cell>
          <cell r="H345" t="str">
            <v xml:space="preserve">Av. Gerimario Dantas, 860 </v>
          </cell>
          <cell r="I345" t="str">
            <v>Pechincha</v>
          </cell>
          <cell r="J345" t="str">
            <v>Rio de Janeiro</v>
          </cell>
          <cell r="K345" t="str">
            <v>RJ</v>
          </cell>
          <cell r="L345" t="str">
            <v>22.743-010</v>
          </cell>
          <cell r="M345" t="str">
            <v>(21) 2425258 / 24255162</v>
          </cell>
          <cell r="N345" t="str">
            <v>diogo@obainfantil.com.br</v>
          </cell>
        </row>
        <row r="346">
          <cell r="A346">
            <v>338</v>
          </cell>
          <cell r="B346" t="str">
            <v>Grêmio Literário e Recreativo Português</v>
          </cell>
          <cell r="C346" t="str">
            <v>Marcelo</v>
          </cell>
          <cell r="E346" t="str">
            <v>Grêmio Literário e Recreativo Português</v>
          </cell>
          <cell r="F346" t="str">
            <v>04.940.516/0001-77</v>
          </cell>
          <cell r="G346" t="str">
            <v>04.6562-6</v>
          </cell>
          <cell r="H346" t="str">
            <v>Rua Senador Manuel Barata, 477/483</v>
          </cell>
          <cell r="I346" t="str">
            <v>Centro</v>
          </cell>
          <cell r="J346" t="str">
            <v>Belém</v>
          </cell>
          <cell r="K346" t="str">
            <v>PA</v>
          </cell>
          <cell r="L346" t="str">
            <v>66.010-145</v>
          </cell>
          <cell r="M346" t="str">
            <v>(91) 32229425/ 32410918</v>
          </cell>
          <cell r="N346" t="str">
            <v>presidencia@gremioportugues.com.br</v>
          </cell>
          <cell r="P346" t="str">
            <v>financeiro@gremioportugues.com.br</v>
          </cell>
        </row>
        <row r="347">
          <cell r="A347">
            <v>339</v>
          </cell>
          <cell r="B347" t="str">
            <v>Sadi Magazin</v>
          </cell>
          <cell r="C347" t="str">
            <v>Sadi</v>
          </cell>
          <cell r="E347" t="str">
            <v>Sadi Artigos Texteis Ltda</v>
          </cell>
          <cell r="F347" t="str">
            <v>10.538.378/0001-05</v>
          </cell>
          <cell r="G347" t="str">
            <v>904.647.07-18</v>
          </cell>
          <cell r="H347" t="str">
            <v>Avenida Brasil, 8209</v>
          </cell>
          <cell r="I347" t="str">
            <v>Centro</v>
          </cell>
          <cell r="J347" t="str">
            <v>Foz do Iguaçu</v>
          </cell>
          <cell r="K347" t="str">
            <v>PR</v>
          </cell>
          <cell r="L347" t="str">
            <v>85.851-000</v>
          </cell>
          <cell r="M347" t="str">
            <v>(45) 35741403</v>
          </cell>
          <cell r="N347" t="str">
            <v>sadimagazin@uol.com.br</v>
          </cell>
        </row>
        <row r="348">
          <cell r="A348">
            <v>340</v>
          </cell>
          <cell r="B348" t="str">
            <v>Prefeitura de Bom Sucesso do Sul</v>
          </cell>
          <cell r="E348" t="str">
            <v>Prefeitura Municipal de Bom Sucesso do Sul</v>
          </cell>
          <cell r="F348" t="str">
            <v>80.874.100/0001-86</v>
          </cell>
          <cell r="G348" t="str">
            <v>Isento</v>
          </cell>
          <cell r="H348" t="str">
            <v>Rua Cândido Merlo, 290</v>
          </cell>
          <cell r="I348" t="str">
            <v>Centro</v>
          </cell>
          <cell r="J348" t="str">
            <v>Bom Sucesso do Sul</v>
          </cell>
          <cell r="K348" t="str">
            <v>PR</v>
          </cell>
          <cell r="L348" t="str">
            <v>85.515-000</v>
          </cell>
          <cell r="M348" t="str">
            <v>(46) 3234-1135</v>
          </cell>
          <cell r="N348" t="str">
            <v>pmbssul@wln.com.br</v>
          </cell>
          <cell r="O348" t="str">
            <v>Anderson</v>
          </cell>
          <cell r="P348" t="str">
            <v>tesouraria@bssul.pr.gov.br</v>
          </cell>
          <cell r="Q348" t="str">
            <v>(46) 3234-1135</v>
          </cell>
        </row>
        <row r="349">
          <cell r="A349">
            <v>342</v>
          </cell>
          <cell r="B349" t="str">
            <v>Associação Comercial de Ribeirão Pires</v>
          </cell>
          <cell r="C349" t="str">
            <v xml:space="preserve">Deborah </v>
          </cell>
          <cell r="E349" t="str">
            <v>Associação Comercial de Ribeirão Pires</v>
          </cell>
          <cell r="F349" t="str">
            <v>50.168.160/0001-12</v>
          </cell>
          <cell r="G349" t="str">
            <v>Isento</v>
          </cell>
          <cell r="H349" t="str">
            <v>Rua Stella Bruna C. Nardelli, 257 - Subsolo shopping Garden</v>
          </cell>
          <cell r="I349" t="str">
            <v>Centro</v>
          </cell>
          <cell r="J349" t="str">
            <v>Ribeirão Pires</v>
          </cell>
          <cell r="K349" t="str">
            <v>SP</v>
          </cell>
          <cell r="L349" t="str">
            <v>09.400-150</v>
          </cell>
          <cell r="M349" t="str">
            <v>(11) 25950212</v>
          </cell>
          <cell r="N349" t="str">
            <v>aciarp.projetos@terra.com.br</v>
          </cell>
        </row>
        <row r="350">
          <cell r="A350">
            <v>343</v>
          </cell>
          <cell r="B350" t="str">
            <v>Supermercado Badotti</v>
          </cell>
          <cell r="C350" t="str">
            <v>Ruan</v>
          </cell>
          <cell r="E350" t="str">
            <v xml:space="preserve">Badotti e Cia Ltda </v>
          </cell>
          <cell r="F350" t="str">
            <v>83.853.655/0001-30</v>
          </cell>
          <cell r="G350">
            <v>250032821</v>
          </cell>
          <cell r="H350" t="str">
            <v>Av. Brasil, 295</v>
          </cell>
          <cell r="I350" t="str">
            <v>Centro</v>
          </cell>
          <cell r="J350" t="str">
            <v>Xanxerê</v>
          </cell>
          <cell r="K350" t="str">
            <v>SC</v>
          </cell>
          <cell r="L350" t="str">
            <v>89.820-000</v>
          </cell>
          <cell r="M350" t="str">
            <v>(49) 34331015</v>
          </cell>
          <cell r="N350" t="str">
            <v>badotti@badotti.com.br</v>
          </cell>
        </row>
        <row r="351">
          <cell r="A351">
            <v>344</v>
          </cell>
          <cell r="B351" t="str">
            <v>Hellida Freire Kelsch</v>
          </cell>
          <cell r="C351" t="str">
            <v>Hellida</v>
          </cell>
          <cell r="E351" t="str">
            <v>Hellida Freire Kelsch</v>
          </cell>
          <cell r="F351" t="str">
            <v>529.705.234-34</v>
          </cell>
          <cell r="G351" t="str">
            <v>305.428-9</v>
          </cell>
          <cell r="H351" t="str">
            <v>Av. 17 de Agosto, 2594/1901</v>
          </cell>
          <cell r="I351" t="str">
            <v>Monteiro</v>
          </cell>
          <cell r="J351" t="str">
            <v>Recife</v>
          </cell>
          <cell r="K351" t="str">
            <v>PE</v>
          </cell>
          <cell r="L351" t="str">
            <v>52.061-540</v>
          </cell>
          <cell r="M351" t="str">
            <v>(81) 34416211/ 32689800 / 88027740</v>
          </cell>
          <cell r="N351" t="str">
            <v>hellida-kelsch@hotmail.com</v>
          </cell>
        </row>
        <row r="352">
          <cell r="A352">
            <v>346</v>
          </cell>
          <cell r="B352" t="str">
            <v>Sucesso Publicidade</v>
          </cell>
          <cell r="C352" t="str">
            <v>Franciso</v>
          </cell>
          <cell r="E352" t="str">
            <v>Sucesso Promoção e Publicidade S/C Ltda</v>
          </cell>
          <cell r="F352" t="str">
            <v>05.343.447/0001-87</v>
          </cell>
          <cell r="G352" t="str">
            <v>Isento</v>
          </cell>
          <cell r="H352" t="str">
            <v xml:space="preserve">Rua Desembargador Freitas, 685 </v>
          </cell>
          <cell r="I352" t="str">
            <v>Centro</v>
          </cell>
          <cell r="J352" t="str">
            <v>Teresina</v>
          </cell>
          <cell r="K352" t="str">
            <v>PI</v>
          </cell>
          <cell r="L352" t="str">
            <v>64.000-240</v>
          </cell>
          <cell r="M352" t="str">
            <v>(86) 3215-8300/9981-0113</v>
          </cell>
          <cell r="N352" t="str">
            <v>gerencia@sucessopublicidade.com.br</v>
          </cell>
        </row>
        <row r="353">
          <cell r="A353">
            <v>347</v>
          </cell>
          <cell r="B353" t="str">
            <v>CDL de Videira</v>
          </cell>
          <cell r="E353" t="str">
            <v>Câmara de Dirigentes Lojistas de Videira</v>
          </cell>
          <cell r="F353" t="str">
            <v>83.400.036/0001-90</v>
          </cell>
          <cell r="G353" t="str">
            <v>Isento</v>
          </cell>
          <cell r="H353" t="str">
            <v>Rua Jacob Gaio, 51,</v>
          </cell>
          <cell r="I353" t="str">
            <v>Dois Pinheiros</v>
          </cell>
          <cell r="J353" t="str">
            <v>Videira</v>
          </cell>
          <cell r="K353" t="str">
            <v>SC</v>
          </cell>
          <cell r="L353" t="str">
            <v>89.560-000</v>
          </cell>
          <cell r="M353" t="str">
            <v>(49) 3566-0221 / 3566-9022</v>
          </cell>
          <cell r="N353" t="str">
            <v>larissa@videira.cdl-sc.org.br / executivo@videira.cdl-sc.org.br</v>
          </cell>
          <cell r="O353" t="str">
            <v>Larissa</v>
          </cell>
          <cell r="P353" t="str">
            <v>larissa@videira.cdl-sc.org.br / executivo@videira.cdl-sc.org.br</v>
          </cell>
          <cell r="Q353" t="str">
            <v>(49) 3566-0221 / 3566-9022</v>
          </cell>
        </row>
        <row r="354">
          <cell r="A354">
            <v>348</v>
          </cell>
          <cell r="B354" t="str">
            <v>Multiponto</v>
          </cell>
          <cell r="C354" t="str">
            <v>Luciano</v>
          </cell>
          <cell r="E354" t="str">
            <v>Multiponto Comércio de Materiais Elétricos e Instalação</v>
          </cell>
          <cell r="F354" t="str">
            <v>05.795.238/0001-74</v>
          </cell>
          <cell r="G354">
            <v>254967590</v>
          </cell>
          <cell r="H354" t="str">
            <v>Rua Brochado da Rocha, 246-E</v>
          </cell>
          <cell r="I354" t="str">
            <v>São Cristóvão</v>
          </cell>
          <cell r="J354" t="str">
            <v>Chapecó</v>
          </cell>
          <cell r="K354" t="str">
            <v>SC</v>
          </cell>
          <cell r="L354" t="str">
            <v>80.803-160</v>
          </cell>
          <cell r="M354" t="str">
            <v>(49) 33285757 / 9997-3248</v>
          </cell>
          <cell r="N354" t="str">
            <v>multiponto@multipontoi.com.br</v>
          </cell>
          <cell r="O354" t="str">
            <v>Etiele</v>
          </cell>
          <cell r="P354" t="str">
            <v>financeiro@multipontoi.com.br</v>
          </cell>
          <cell r="Q354" t="str">
            <v>(49) 3328-5757 / (49) 8411-5757</v>
          </cell>
        </row>
        <row r="355">
          <cell r="A355">
            <v>349</v>
          </cell>
          <cell r="B355" t="str">
            <v>Prefeitura de Anchieta</v>
          </cell>
          <cell r="C355" t="str">
            <v>Isabel</v>
          </cell>
          <cell r="E355" t="str">
            <v>Prefeitura de Anchieta</v>
          </cell>
          <cell r="F355" t="str">
            <v>27.142.694/0001-58</v>
          </cell>
          <cell r="G355" t="str">
            <v>Isento</v>
          </cell>
          <cell r="H355" t="str">
            <v xml:space="preserve">Rod. do Sol KM 21,5, Nº 1620 </v>
          </cell>
          <cell r="I355" t="str">
            <v xml:space="preserve">Vila Residencial Samarco </v>
          </cell>
          <cell r="J355" t="str">
            <v>Anchieta</v>
          </cell>
          <cell r="K355" t="str">
            <v>ES</v>
          </cell>
          <cell r="L355" t="str">
            <v xml:space="preserve">29230-000 </v>
          </cell>
          <cell r="M355" t="str">
            <v>(28) 35363668</v>
          </cell>
          <cell r="N355" t="str">
            <v>angelica.setur@hotmail.com</v>
          </cell>
          <cell r="O355" t="str">
            <v>Angélica</v>
          </cell>
          <cell r="P355" t="str">
            <v>angelica.setur@hotmail.com</v>
          </cell>
          <cell r="Q355" t="str">
            <v>(28) 3536-3143</v>
          </cell>
        </row>
        <row r="356">
          <cell r="A356">
            <v>350</v>
          </cell>
          <cell r="B356" t="str">
            <v>Prefeitura de Brusque</v>
          </cell>
          <cell r="C356" t="str">
            <v>Jorge Ramos</v>
          </cell>
          <cell r="E356" t="str">
            <v>Prefeitura de Brusque</v>
          </cell>
          <cell r="F356" t="str">
            <v>83.102.343/0001-94</v>
          </cell>
          <cell r="G356" t="str">
            <v>Isento</v>
          </cell>
          <cell r="H356" t="str">
            <v>Praça das Bandeiras, 77</v>
          </cell>
          <cell r="I356" t="str">
            <v>Centro</v>
          </cell>
          <cell r="J356" t="str">
            <v>Brusque</v>
          </cell>
          <cell r="K356" t="str">
            <v>SC</v>
          </cell>
          <cell r="L356" t="str">
            <v>88.350-051</v>
          </cell>
          <cell r="M356" t="str">
            <v>(47) 32511889 /88613465</v>
          </cell>
          <cell r="N356" t="str">
            <v>jorge.sde@brusque.sc.gov.br</v>
          </cell>
        </row>
        <row r="357">
          <cell r="A357">
            <v>351</v>
          </cell>
          <cell r="B357" t="str">
            <v>Prefeitura de Novo Hamburgo</v>
          </cell>
          <cell r="C357" t="str">
            <v>Raquel Mobarack</v>
          </cell>
          <cell r="E357" t="str">
            <v>Prefeitura de Novo Hamburgo</v>
          </cell>
          <cell r="F357" t="str">
            <v>88.254.875/0001-60</v>
          </cell>
          <cell r="G357" t="str">
            <v>Isento</v>
          </cell>
          <cell r="H357" t="str">
            <v>Rua Guia Lopes, 4201</v>
          </cell>
          <cell r="I357" t="str">
            <v>Bairro Canudos</v>
          </cell>
          <cell r="J357" t="str">
            <v>Novo Hamburgo</v>
          </cell>
          <cell r="K357" t="str">
            <v>RS</v>
          </cell>
          <cell r="L357" t="str">
            <v xml:space="preserve">93410-340 </v>
          </cell>
          <cell r="M357" t="str">
            <v>(51) 35949999 - 9299</v>
          </cell>
          <cell r="N357" t="str">
            <v>raquel@novohamburgo.rs.gov.br</v>
          </cell>
        </row>
        <row r="358">
          <cell r="A358">
            <v>352</v>
          </cell>
          <cell r="B358" t="str">
            <v>Prefeitura de Chopinzinho</v>
          </cell>
          <cell r="C358" t="str">
            <v>Ana Bárbara</v>
          </cell>
          <cell r="E358" t="str">
            <v>Prefeitura de Chopinzinho</v>
          </cell>
          <cell r="F358" t="str">
            <v>76.995.414/0001-60</v>
          </cell>
          <cell r="G358" t="str">
            <v>Isento</v>
          </cell>
          <cell r="H358" t="str">
            <v>Rua Santos Dumont, 3883</v>
          </cell>
          <cell r="I358" t="str">
            <v>Centro</v>
          </cell>
          <cell r="J358" t="str">
            <v>Chopinzinho</v>
          </cell>
          <cell r="K358" t="str">
            <v>PR</v>
          </cell>
          <cell r="L358" t="str">
            <v>85.560-000</v>
          </cell>
          <cell r="M358" t="str">
            <v>(46) 32422848</v>
          </cell>
          <cell r="N358" t="str">
            <v>abcrestani@hotmail.com</v>
          </cell>
        </row>
        <row r="359">
          <cell r="A359">
            <v>353</v>
          </cell>
          <cell r="B359" t="str">
            <v>Shopping Cidade das Flores</v>
          </cell>
          <cell r="C359" t="str">
            <v>Eloisa Hobold</v>
          </cell>
          <cell r="E359" t="str">
            <v>Condomínio Shopping Center Cidade das Flores</v>
          </cell>
          <cell r="F359" t="str">
            <v>00.107.799/0001-10</v>
          </cell>
          <cell r="G359" t="str">
            <v>Isento</v>
          </cell>
          <cell r="H359" t="str">
            <v>Rua Mario Lobo, 106</v>
          </cell>
          <cell r="I359" t="str">
            <v>Centro</v>
          </cell>
          <cell r="J359" t="str">
            <v>Joinville</v>
          </cell>
          <cell r="K359" t="str">
            <v>SC</v>
          </cell>
          <cell r="L359" t="str">
            <v>89.201-230</v>
          </cell>
          <cell r="M359" t="str">
            <v>(47) 3433-0758 / 9614-7167</v>
          </cell>
          <cell r="N359" t="str">
            <v>cfloresmarketing@brasilsat.com.br</v>
          </cell>
          <cell r="O359" t="str">
            <v>Eloisa Hobold</v>
          </cell>
          <cell r="P359" t="str">
            <v>cfloresmarketing@brasilsat.com.br</v>
          </cell>
          <cell r="Q359" t="str">
            <v>(47) 3433-0758 / 9614-7167</v>
          </cell>
        </row>
        <row r="360">
          <cell r="A360">
            <v>354</v>
          </cell>
          <cell r="B360" t="str">
            <v>Prefeitura de Colina</v>
          </cell>
          <cell r="C360" t="str">
            <v xml:space="preserve">Silvia Helena  </v>
          </cell>
          <cell r="E360" t="str">
            <v>Prefeitura de Colina</v>
          </cell>
          <cell r="F360" t="str">
            <v>45.291.234/0001-73</v>
          </cell>
          <cell r="G360" t="str">
            <v>Isento</v>
          </cell>
          <cell r="H360" t="str">
            <v> Rua Antonio Paulo de Miranda, nº 466</v>
          </cell>
          <cell r="I360" t="str">
            <v>Centro</v>
          </cell>
          <cell r="J360" t="str">
            <v>Colina</v>
          </cell>
          <cell r="K360" t="str">
            <v>SP</v>
          </cell>
          <cell r="L360" t="str">
            <v>14.770-000</v>
          </cell>
          <cell r="M360" t="str">
            <v>(17) 3341-9444</v>
          </cell>
          <cell r="N360" t="str">
            <v>fundo_social.colina@hotmail.com</v>
          </cell>
          <cell r="P360" t="str">
            <v>licitacoes@colina.sp.gov.br</v>
          </cell>
          <cell r="Q360" t="str">
            <v>(17) 3341-9448</v>
          </cell>
        </row>
        <row r="361">
          <cell r="A361">
            <v>355</v>
          </cell>
          <cell r="B361" t="str">
            <v>Eletro Oeste</v>
          </cell>
          <cell r="C361" t="str">
            <v>Jaime Ribeiro de Freitas</v>
          </cell>
          <cell r="D361" t="str">
            <v>Sócio - Proprietário</v>
          </cell>
          <cell r="E361" t="str">
            <v>Eletro Oeste Comércio de Materiais Elétricos Ltda EPP</v>
          </cell>
          <cell r="F361" t="str">
            <v>07.324.090/0001-15</v>
          </cell>
          <cell r="G361">
            <v>254953581</v>
          </cell>
          <cell r="H361" t="str">
            <v>Avenida Getúlio Dorneles Vargas, 2629-N</v>
          </cell>
          <cell r="I361" t="str">
            <v>Passo dos Fortes</v>
          </cell>
          <cell r="J361" t="str">
            <v>Chapecó</v>
          </cell>
          <cell r="K361" t="str">
            <v>SC</v>
          </cell>
          <cell r="L361" t="str">
            <v>89.805-001</v>
          </cell>
          <cell r="M361" t="str">
            <v>(49) 33247171</v>
          </cell>
          <cell r="N361" t="str">
            <v>eletrooeste@eletrooeste.com.br</v>
          </cell>
        </row>
        <row r="362">
          <cell r="A362">
            <v>356</v>
          </cell>
          <cell r="B362" t="str">
            <v>Madame Fru Fru</v>
          </cell>
          <cell r="C362" t="str">
            <v xml:space="preserve">Valéria </v>
          </cell>
          <cell r="E362" t="str">
            <v>Madame Fru Fru Enxovais e Presentes Ltda ME</v>
          </cell>
          <cell r="F362" t="str">
            <v>08.807.917/0001-04</v>
          </cell>
          <cell r="G362">
            <v>633649952119</v>
          </cell>
          <cell r="H362" t="str">
            <v>Av. Siqueira Campos, 570</v>
          </cell>
          <cell r="I362" t="str">
            <v>Boqueirão</v>
          </cell>
          <cell r="J362" t="str">
            <v>Santos</v>
          </cell>
          <cell r="K362" t="str">
            <v>SP</v>
          </cell>
          <cell r="L362" t="str">
            <v>11.045-200</v>
          </cell>
          <cell r="M362" t="str">
            <v>(13) 3234-2780</v>
          </cell>
          <cell r="N362" t="str">
            <v>enxovais@madamefrufru.com.br</v>
          </cell>
          <cell r="O362" t="str">
            <v>Carla</v>
          </cell>
          <cell r="P362" t="str">
            <v>enxovais@madamefrufru.com.br</v>
          </cell>
          <cell r="Q362" t="str">
            <v>(13) 3234-2780</v>
          </cell>
        </row>
        <row r="363">
          <cell r="A363">
            <v>357</v>
          </cell>
          <cell r="B363" t="str">
            <v>ASTURTÍLIAS</v>
          </cell>
          <cell r="C363" t="str">
            <v>Marina Klotz Zanata</v>
          </cell>
          <cell r="E363" t="str">
            <v>Associação de Turismo de Treze de Tílias</v>
          </cell>
          <cell r="F363" t="str">
            <v>00.557.486/0001-63</v>
          </cell>
          <cell r="G363" t="str">
            <v>Isento</v>
          </cell>
          <cell r="H363" t="str">
            <v>Rua Leoberto Leal, 195</v>
          </cell>
          <cell r="I363" t="str">
            <v>Centro</v>
          </cell>
          <cell r="J363" t="str">
            <v xml:space="preserve">Treze Tílias </v>
          </cell>
          <cell r="K363" t="str">
            <v>SC</v>
          </cell>
          <cell r="L363" t="str">
            <v>89.650-000</v>
          </cell>
          <cell r="M363" t="str">
            <v>(49) 3537-0125 / 99851603</v>
          </cell>
          <cell r="N363" t="str">
            <v>marina@hoteltirol.com.br</v>
          </cell>
          <cell r="O363" t="str">
            <v>Manuela/Marina</v>
          </cell>
          <cell r="P363" t="str">
            <v>asturtilias@yahoo.com.br / marina@hoteltirol.com.br</v>
          </cell>
          <cell r="Q363" t="str">
            <v>(49) 3537-1444 / 3537-0125 / 9985-1603</v>
          </cell>
        </row>
        <row r="364">
          <cell r="A364">
            <v>359</v>
          </cell>
          <cell r="B364" t="str">
            <v>Prefeitura de Castro</v>
          </cell>
          <cell r="C364" t="str">
            <v>Luminapar</v>
          </cell>
          <cell r="E364" t="str">
            <v>Prefeitura de Castro</v>
          </cell>
          <cell r="F364" t="str">
            <v>77.001.311/0001-08</v>
          </cell>
          <cell r="G364" t="str">
            <v>Isento</v>
          </cell>
          <cell r="H364" t="str">
            <v>Praça Pedro Kaled, 22</v>
          </cell>
          <cell r="I364" t="str">
            <v>Centro</v>
          </cell>
          <cell r="J364" t="str">
            <v>Castro</v>
          </cell>
          <cell r="K364" t="str">
            <v>PR</v>
          </cell>
          <cell r="L364" t="str">
            <v> 84165-540</v>
          </cell>
          <cell r="M364" t="str">
            <v>(42) 3906-2000</v>
          </cell>
        </row>
        <row r="365">
          <cell r="A365">
            <v>360</v>
          </cell>
          <cell r="B365" t="str">
            <v>Prefeitura de Guaramirim</v>
          </cell>
          <cell r="C365" t="str">
            <v>Janine Bylaardt</v>
          </cell>
          <cell r="E365" t="str">
            <v>Prefeitura de Guaramirim</v>
          </cell>
          <cell r="F365" t="str">
            <v>83.102.475/0001-16</v>
          </cell>
          <cell r="G365" t="str">
            <v>Isento</v>
          </cell>
          <cell r="H365" t="str">
            <v>Rua 28 de Agosto, 2042</v>
          </cell>
          <cell r="I365" t="str">
            <v>Centro</v>
          </cell>
          <cell r="J365" t="str">
            <v xml:space="preserve">Guaramirim </v>
          </cell>
          <cell r="K365" t="str">
            <v>SC</v>
          </cell>
          <cell r="L365" t="str">
            <v>89.270-000</v>
          </cell>
          <cell r="M365" t="str">
            <v>(47) 3373-0147</v>
          </cell>
          <cell r="N365" t="str">
            <v>coordenaclubes@guaramirim.sc.gov.br</v>
          </cell>
        </row>
        <row r="366">
          <cell r="A366">
            <v>361</v>
          </cell>
          <cell r="B366" t="str">
            <v>Prefeitura de Itapemirim</v>
          </cell>
          <cell r="C366" t="str">
            <v>Priscila Brazil</v>
          </cell>
          <cell r="E366" t="str">
            <v>Prefeitura de Itapemirim</v>
          </cell>
          <cell r="F366" t="str">
            <v>27.174.168/0001-70</v>
          </cell>
          <cell r="G366" t="str">
            <v>Isento</v>
          </cell>
          <cell r="H366" t="str">
            <v>Praça Domingos José Matins</v>
          </cell>
          <cell r="I366" t="str">
            <v>Centro</v>
          </cell>
          <cell r="J366" t="str">
            <v>Itapemirim</v>
          </cell>
          <cell r="K366" t="str">
            <v>ES</v>
          </cell>
          <cell r="M366" t="str">
            <v>(28) 35296722</v>
          </cell>
          <cell r="N366" t="str">
            <v>priscilabrazil@itapemirim.es.gov.br</v>
          </cell>
        </row>
        <row r="367">
          <cell r="A367">
            <v>362</v>
          </cell>
          <cell r="B367" t="str">
            <v>Prefeitura de Piraí do Sul</v>
          </cell>
          <cell r="C367" t="str">
            <v>Daniela Moreira Santini</v>
          </cell>
          <cell r="D367" t="str">
            <v>Diretora de Incentivo ao Turismo</v>
          </cell>
          <cell r="E367" t="str">
            <v>Prefeitura de Piraí do Sul</v>
          </cell>
          <cell r="F367" t="str">
            <v>77.001.329/0001-00</v>
          </cell>
          <cell r="G367" t="str">
            <v>Isento</v>
          </cell>
          <cell r="H367" t="str">
            <v>Praça Alípio Domingues, 34</v>
          </cell>
          <cell r="I367" t="str">
            <v>Centro</v>
          </cell>
          <cell r="J367" t="str">
            <v>Piraí do Sul</v>
          </cell>
          <cell r="K367" t="str">
            <v>PR</v>
          </cell>
          <cell r="L367" t="str">
            <v>84.240-000</v>
          </cell>
          <cell r="M367" t="str">
            <v>(42) 32371628</v>
          </cell>
          <cell r="N367" t="str">
            <v>setur@piraidosul.pr.gov.br</v>
          </cell>
        </row>
        <row r="368">
          <cell r="A368">
            <v>363</v>
          </cell>
          <cell r="B368" t="str">
            <v>Prefeitura de Douradina</v>
          </cell>
          <cell r="C368" t="str">
            <v xml:space="preserve">Lia  </v>
          </cell>
          <cell r="E368" t="str">
            <v>Prefeitura de Douradina</v>
          </cell>
          <cell r="F368" t="str">
            <v>78.200.110/0001-94</v>
          </cell>
          <cell r="G368" t="str">
            <v>Isento</v>
          </cell>
          <cell r="H368" t="str">
            <v>Av. Brasil, 701</v>
          </cell>
          <cell r="I368" t="str">
            <v>Centro</v>
          </cell>
          <cell r="J368" t="str">
            <v>Douradina</v>
          </cell>
          <cell r="K368" t="str">
            <v>PR</v>
          </cell>
          <cell r="L368" t="str">
            <v>87.485-000</v>
          </cell>
          <cell r="M368" t="str">
            <v>(44)36631579</v>
          </cell>
          <cell r="N368" t="str">
            <v>fabio@douradina.pr.gov.br</v>
          </cell>
        </row>
        <row r="369">
          <cell r="A369">
            <v>364</v>
          </cell>
          <cell r="B369" t="str">
            <v>Oliveira Magazine</v>
          </cell>
          <cell r="C369" t="str">
            <v>José Maria</v>
          </cell>
          <cell r="D369" t="str">
            <v>Administrador</v>
          </cell>
          <cell r="E369" t="str">
            <v>Loja de Departamento Salinas Ltda</v>
          </cell>
          <cell r="F369" t="str">
            <v>11.859.224/0001-70</v>
          </cell>
          <cell r="G369" t="str">
            <v>15.301.287-0</v>
          </cell>
          <cell r="H369" t="str">
            <v>Av. Dr. Miguel Santa Brigida, 2002</v>
          </cell>
          <cell r="I369" t="str">
            <v>Ponta Agulha</v>
          </cell>
          <cell r="J369" t="str">
            <v>Salinopolis</v>
          </cell>
          <cell r="K369" t="str">
            <v>PA</v>
          </cell>
          <cell r="L369" t="str">
            <v>68.721-000</v>
          </cell>
          <cell r="M369" t="str">
            <v>(91) 3423-2795 / 3423-3009</v>
          </cell>
          <cell r="N369" t="str">
            <v>j.mc.oliveira@hotmail.com</v>
          </cell>
          <cell r="O369" t="str">
            <v>José Maria</v>
          </cell>
          <cell r="P369" t="str">
            <v>j.mc.oliveira@hotmail.com</v>
          </cell>
          <cell r="Q369" t="str">
            <v>(91) 3423-2795 / 3423-3009</v>
          </cell>
        </row>
        <row r="370">
          <cell r="A370">
            <v>365</v>
          </cell>
          <cell r="B370" t="str">
            <v>Cerimonial La Plage</v>
          </cell>
          <cell r="C370" t="str">
            <v>Rogério</v>
          </cell>
          <cell r="E370" t="str">
            <v>MGK Soares Comércio de lanches e Serviço de Buffet ME</v>
          </cell>
          <cell r="F370" t="str">
            <v>08.611.464/0001-46</v>
          </cell>
          <cell r="G370" t="str">
            <v>Isento</v>
          </cell>
          <cell r="H370" t="str">
            <v>Rua Castelo Branco, 432</v>
          </cell>
          <cell r="I370" t="str">
            <v>Praia da Costa</v>
          </cell>
          <cell r="J370" t="str">
            <v>Vila Velha</v>
          </cell>
          <cell r="K370" t="str">
            <v>ES</v>
          </cell>
          <cell r="L370" t="str">
            <v>29.101-480</v>
          </cell>
          <cell r="M370" t="str">
            <v>(27) 32391715</v>
          </cell>
          <cell r="N370" t="str">
            <v>cerimoniallaplage@yahoo.com.br</v>
          </cell>
        </row>
        <row r="371">
          <cell r="A371">
            <v>366</v>
          </cell>
          <cell r="B371" t="str">
            <v>Prefeitura de Barra do Sul</v>
          </cell>
          <cell r="C371" t="str">
            <v>Alex</v>
          </cell>
          <cell r="E371" t="str">
            <v>Prefeitura de Barra do Sul</v>
          </cell>
          <cell r="F371" t="str">
            <v>95.954.509/0001-80</v>
          </cell>
          <cell r="G371" t="str">
            <v>Isento</v>
          </cell>
          <cell r="H371" t="str">
            <v>Rua Amandio Cabral, 457</v>
          </cell>
          <cell r="I371" t="str">
            <v>Centro</v>
          </cell>
          <cell r="J371" t="str">
            <v>Barra do Sul</v>
          </cell>
          <cell r="K371" t="str">
            <v>SC</v>
          </cell>
          <cell r="L371" t="str">
            <v>89.247-000</v>
          </cell>
          <cell r="M371" t="str">
            <v>(47) 3448-1043</v>
          </cell>
          <cell r="N371" t="str">
            <v>alex@megabeats.com.br / esporteturismo@balneariobarradosul.sc.gov.br</v>
          </cell>
        </row>
        <row r="372">
          <cell r="A372">
            <v>367</v>
          </cell>
          <cell r="B372" t="str">
            <v>Prefeitura de Guarulhos</v>
          </cell>
          <cell r="C372" t="str">
            <v>Hariadyne Leme</v>
          </cell>
          <cell r="E372" t="str">
            <v>Prefeitura de Guarulhos</v>
          </cell>
          <cell r="F372" t="str">
            <v>46.319.000/0001-50</v>
          </cell>
          <cell r="G372" t="str">
            <v>Isento</v>
          </cell>
          <cell r="H372" t="str">
            <v>Rua Bom Clima, 91</v>
          </cell>
          <cell r="I372" t="str">
            <v>Bom Clima</v>
          </cell>
          <cell r="J372" t="str">
            <v>Guarulhos</v>
          </cell>
          <cell r="K372" t="str">
            <v>SP</v>
          </cell>
          <cell r="L372" t="str">
            <v>07.916-220</v>
          </cell>
          <cell r="M372" t="str">
            <v>(11) 24758600</v>
          </cell>
          <cell r="N372" t="str">
            <v>hariadyne@gmail.com</v>
          </cell>
        </row>
        <row r="373">
          <cell r="A373">
            <v>368</v>
          </cell>
          <cell r="B373" t="str">
            <v>Prefeitura Municipal de Amparo</v>
          </cell>
          <cell r="C373" t="str">
            <v>Paula</v>
          </cell>
          <cell r="E373" t="str">
            <v>Prefeitura Municipal de Amparo</v>
          </cell>
          <cell r="F373" t="str">
            <v>43.465.459/0001-73</v>
          </cell>
          <cell r="G373" t="str">
            <v>Isento</v>
          </cell>
          <cell r="H373" t="str">
            <v>Av. Bernardino de Campos, 705</v>
          </cell>
          <cell r="I373" t="str">
            <v>Centro</v>
          </cell>
          <cell r="J373" t="str">
            <v>Amparo</v>
          </cell>
          <cell r="K373" t="str">
            <v>SP</v>
          </cell>
          <cell r="L373" t="str">
            <v>13.900-400</v>
          </cell>
          <cell r="M373" t="str">
            <v>(19) 38179300</v>
          </cell>
          <cell r="N373" t="str">
            <v>paula@amparo.sp.gov.br</v>
          </cell>
          <cell r="O373" t="str">
            <v>tesouraria</v>
          </cell>
          <cell r="P373" t="str">
            <v>tesouraria@amparo.sp.gov.br</v>
          </cell>
        </row>
        <row r="374">
          <cell r="A374">
            <v>369</v>
          </cell>
          <cell r="B374" t="str">
            <v>Prefeitura de Araçatuba</v>
          </cell>
          <cell r="C374" t="str">
            <v>Carlos Nova</v>
          </cell>
          <cell r="D374" t="str">
            <v>Secretário de Turismo</v>
          </cell>
          <cell r="E374" t="str">
            <v>Prefeitura de Araçatuba</v>
          </cell>
          <cell r="F374" t="str">
            <v>45.511.847/0001-79</v>
          </cell>
          <cell r="G374" t="str">
            <v>Isento</v>
          </cell>
          <cell r="H374" t="str">
            <v>Rua Coelho Neto, 73</v>
          </cell>
          <cell r="I374" t="str">
            <v>Vila São Paulo</v>
          </cell>
          <cell r="J374" t="str">
            <v>Araçatuba</v>
          </cell>
          <cell r="K374" t="str">
            <v>SP</v>
          </cell>
          <cell r="L374" t="str">
            <v>16.015-920</v>
          </cell>
          <cell r="M374" t="str">
            <v>(18) 36258636</v>
          </cell>
          <cell r="N374" t="str">
            <v>carlosnovaturismo@gmail.com</v>
          </cell>
          <cell r="O374" t="str">
            <v>Robson / João Vitor</v>
          </cell>
          <cell r="P374" t="str">
            <v>joao.sgge@aracatuba.sp.gov.br</v>
          </cell>
          <cell r="Q374" t="str">
            <v>(18) 3607-6617 ou (18) 3607-6606.</v>
          </cell>
        </row>
        <row r="375">
          <cell r="A375">
            <v>370</v>
          </cell>
          <cell r="B375" t="str">
            <v xml:space="preserve">System Comércio e Distribuidora </v>
          </cell>
          <cell r="C375" t="str">
            <v>Denis André Passold</v>
          </cell>
          <cell r="E375" t="str">
            <v>System Comércio e Distribuidora Ltda ME</v>
          </cell>
          <cell r="F375" t="str">
            <v>09.056.757/0001-71</v>
          </cell>
          <cell r="G375">
            <v>255466960</v>
          </cell>
          <cell r="H375" t="str">
            <v>Rua Victorino Trieweiler, 253</v>
          </cell>
          <cell r="I375" t="str">
            <v>Belchior Central</v>
          </cell>
          <cell r="J375" t="str">
            <v>Gaspar</v>
          </cell>
          <cell r="K375" t="str">
            <v>SC</v>
          </cell>
          <cell r="L375" t="str">
            <v>89.110-000</v>
          </cell>
          <cell r="M375" t="str">
            <v>(47) 4052-9226</v>
          </cell>
          <cell r="N375" t="str">
            <v>systemcomercio@terra.com.br</v>
          </cell>
          <cell r="O375" t="str">
            <v>Denis</v>
          </cell>
          <cell r="P375" t="str">
            <v>systemcomercio@terra.com.br</v>
          </cell>
          <cell r="Q375" t="str">
            <v>(47) 4052-9226</v>
          </cell>
        </row>
        <row r="376">
          <cell r="A376">
            <v>371</v>
          </cell>
          <cell r="B376" t="str">
            <v>Posto Azet</v>
          </cell>
          <cell r="C376" t="str">
            <v>Eduardo Araújo</v>
          </cell>
          <cell r="D376" t="str">
            <v>Comprador</v>
          </cell>
          <cell r="E376" t="str">
            <v>Jural Combustiveis Ltda</v>
          </cell>
          <cell r="F376" t="str">
            <v>10.384.624/0001-03</v>
          </cell>
          <cell r="G376" t="str">
            <v>10.439.764-0</v>
          </cell>
          <cell r="H376" t="str">
            <v>Av. JK, 2852</v>
          </cell>
          <cell r="I376" t="str">
            <v>JK Nova Capital</v>
          </cell>
          <cell r="J376" t="str">
            <v>Anápolis</v>
          </cell>
          <cell r="K376" t="str">
            <v>GO</v>
          </cell>
          <cell r="L376" t="str">
            <v>75.105-080</v>
          </cell>
          <cell r="M376" t="str">
            <v>(62) 33219144 / 33219129 / 99827912</v>
          </cell>
          <cell r="N376" t="str">
            <v>eduardo@masut.com.br</v>
          </cell>
        </row>
        <row r="377">
          <cell r="A377">
            <v>372</v>
          </cell>
          <cell r="B377" t="str">
            <v>Lafayette Marcos Luiz da Cunha</v>
          </cell>
          <cell r="C377" t="str">
            <v>Lafayette</v>
          </cell>
          <cell r="E377" t="str">
            <v>Lafayette Marcos Luiz da Cunha</v>
          </cell>
          <cell r="F377" t="str">
            <v>028.922.277-04</v>
          </cell>
          <cell r="G377" t="str">
            <v>001381033.44-94</v>
          </cell>
          <cell r="H377" t="str">
            <v>Est. Geraldo C. Brum Km 4.5 CXp. 085</v>
          </cell>
          <cell r="I377" t="str">
            <v>Fazenda Palmital</v>
          </cell>
          <cell r="J377" t="str">
            <v>Além Paraíba</v>
          </cell>
          <cell r="K377" t="str">
            <v>MG</v>
          </cell>
          <cell r="L377" t="str">
            <v>36.660-000</v>
          </cell>
          <cell r="M377" t="str">
            <v>(32) 3462-8737</v>
          </cell>
          <cell r="N377" t="str">
            <v>l.cunha17@hotmail.com</v>
          </cell>
        </row>
        <row r="378">
          <cell r="A378">
            <v>373</v>
          </cell>
          <cell r="B378" t="str">
            <v>Fabrica de Enfeites</v>
          </cell>
          <cell r="C378" t="str">
            <v>Norberto Alves da Silva</v>
          </cell>
          <cell r="D378" t="str">
            <v>Diretor</v>
          </cell>
          <cell r="E378" t="str">
            <v>Só Festas Enfeites e Decorações Ltda.</v>
          </cell>
          <cell r="F378" t="str">
            <v>56.308.810/0001-64</v>
          </cell>
          <cell r="G378">
            <v>260038414115</v>
          </cell>
          <cell r="H378" t="str">
            <v>Rua João Chimelo, 1086</v>
          </cell>
          <cell r="I378" t="str">
            <v>Giordano Mestrinelli</v>
          </cell>
          <cell r="J378" t="str">
            <v>Catanduva</v>
          </cell>
          <cell r="K378" t="str">
            <v>SP</v>
          </cell>
          <cell r="L378" t="str">
            <v>15.803-270</v>
          </cell>
          <cell r="M378" t="str">
            <v>(17) 35244101/ 35245879 / 35239462 / 96182306</v>
          </cell>
          <cell r="N378" t="str">
            <v>sofestas@terra.com.br</v>
          </cell>
        </row>
        <row r="379">
          <cell r="A379">
            <v>374</v>
          </cell>
          <cell r="B379" t="str">
            <v>Prefeitura Municipal de Birigui</v>
          </cell>
          <cell r="C379" t="str">
            <v>Teka Betine</v>
          </cell>
          <cell r="D379" t="str">
            <v>Coordenadora de Turismo</v>
          </cell>
          <cell r="E379" t="str">
            <v>Prefeitura Municipal de Birigui</v>
          </cell>
          <cell r="F379" t="str">
            <v>46.151.718/0001-80</v>
          </cell>
          <cell r="G379" t="str">
            <v>Isento</v>
          </cell>
          <cell r="H379" t="str">
            <v>Rua Santos Dumont, 28</v>
          </cell>
          <cell r="I379" t="str">
            <v>Centro</v>
          </cell>
          <cell r="J379" t="str">
            <v>Birigui</v>
          </cell>
          <cell r="K379" t="str">
            <v>SP</v>
          </cell>
          <cell r="L379" t="str">
            <v>16.200-918</v>
          </cell>
          <cell r="M379" t="str">
            <v>(18) 3641-6270 / 9684-4011</v>
          </cell>
          <cell r="N379" t="str">
            <v>turismo@birigui.sp.gov.br / tekabetine@gmail.com</v>
          </cell>
          <cell r="O379" t="str">
            <v>Setor de Compras</v>
          </cell>
          <cell r="P379" t="str">
            <v>materiais@birigui.so.gov.br</v>
          </cell>
          <cell r="Q379" t="str">
            <v>(18) 3643-6123</v>
          </cell>
        </row>
        <row r="380">
          <cell r="A380">
            <v>375</v>
          </cell>
          <cell r="B380" t="str">
            <v>NT Eventos</v>
          </cell>
          <cell r="C380" t="str">
            <v>Fernanda / Valéria</v>
          </cell>
          <cell r="E380" t="str">
            <v>NT Logística Comércio e Serviços  Ltda</v>
          </cell>
          <cell r="F380" t="str">
            <v>09.942.131/0001-62</v>
          </cell>
          <cell r="G380">
            <v>148193069110</v>
          </cell>
          <cell r="H380" t="str">
            <v>Av. Bosque da Saúde, 2107</v>
          </cell>
          <cell r="I380" t="str">
            <v>Saúde</v>
          </cell>
          <cell r="J380" t="str">
            <v>São Paulo</v>
          </cell>
          <cell r="K380" t="str">
            <v>SP</v>
          </cell>
          <cell r="L380" t="str">
            <v>04.142-090</v>
          </cell>
          <cell r="M380" t="str">
            <v xml:space="preserve">(11) 50616053 </v>
          </cell>
          <cell r="N380" t="str">
            <v>nteventos@uol.com.br</v>
          </cell>
          <cell r="O380" t="str">
            <v>Beatriz / Valéria</v>
          </cell>
          <cell r="P380" t="str">
            <v>nteventos@uol.com.br</v>
          </cell>
          <cell r="Q380" t="str">
            <v xml:space="preserve">(11) 50616053 </v>
          </cell>
        </row>
        <row r="381">
          <cell r="A381">
            <v>376</v>
          </cell>
          <cell r="B381" t="str">
            <v>ACISE</v>
          </cell>
          <cell r="C381" t="str">
            <v>Estefania / Simone</v>
          </cell>
          <cell r="E381" t="str">
            <v>Associação Comercial, Industrial, Agropecuária e de Serviços de Espumoso</v>
          </cell>
          <cell r="F381" t="str">
            <v>89.657.290/0001-54</v>
          </cell>
          <cell r="G381" t="str">
            <v>Isento</v>
          </cell>
          <cell r="H381" t="str">
            <v>Rua Duque de Caxias, 300</v>
          </cell>
          <cell r="I381" t="str">
            <v>Paraíso</v>
          </cell>
          <cell r="J381" t="str">
            <v>Espumoso</v>
          </cell>
          <cell r="K381" t="str">
            <v>RS</v>
          </cell>
          <cell r="L381" t="str">
            <v>99.400-000</v>
          </cell>
          <cell r="M381" t="str">
            <v>(54) 3383-1059</v>
          </cell>
          <cell r="N381" t="str">
            <v>aciseespumoso@yahoo.com.br</v>
          </cell>
          <cell r="O381" t="str">
            <v>Graziela Viera de Matos</v>
          </cell>
          <cell r="P381" t="str">
            <v>acise@espumoso.com.br</v>
          </cell>
        </row>
        <row r="382">
          <cell r="A382">
            <v>377</v>
          </cell>
          <cell r="B382" t="str">
            <v>Condomínio Residencial Granja Julieta</v>
          </cell>
          <cell r="C382" t="str">
            <v>Day Eventos</v>
          </cell>
          <cell r="E382" t="str">
            <v>Condomínio Residencial Granja Julieta</v>
          </cell>
          <cell r="F382" t="str">
            <v>06.860.032/0001-43</v>
          </cell>
          <cell r="G382" t="str">
            <v>Isento</v>
          </cell>
          <cell r="H382" t="str">
            <v>Rua Capitão Otávio Machado, 1144</v>
          </cell>
          <cell r="I382" t="str">
            <v>Chacara Santo Antonio</v>
          </cell>
          <cell r="J382" t="str">
            <v>São Paulo</v>
          </cell>
          <cell r="K382" t="str">
            <v>SP</v>
          </cell>
          <cell r="L382" t="str">
            <v>04.718-002</v>
          </cell>
          <cell r="M382" t="str">
            <v>(11) 27375008</v>
          </cell>
          <cell r="N382" t="str">
            <v>contato@dayeventos.com.br</v>
          </cell>
          <cell r="O382" t="str">
            <v>Lia de Simone Borma</v>
          </cell>
          <cell r="P382" t="str">
            <v>condgranju@terra.com.br</v>
          </cell>
          <cell r="Q382" t="str">
            <v>(11) 51817220</v>
          </cell>
        </row>
        <row r="383">
          <cell r="A383">
            <v>378</v>
          </cell>
          <cell r="B383" t="str">
            <v xml:space="preserve">Naldrink's Bar e Distribuidora </v>
          </cell>
          <cell r="C383" t="str">
            <v>Cristiane  ou Arnaldo</v>
          </cell>
          <cell r="E383" t="str">
            <v>Naldrink's Bar e Distribuidora Ltda</v>
          </cell>
          <cell r="F383" t="str">
            <v>32.348.351/0001-84</v>
          </cell>
          <cell r="G383">
            <v>83857234</v>
          </cell>
          <cell r="H383" t="str">
            <v>Rua Padre Cusmão, 207</v>
          </cell>
          <cell r="I383" t="str">
            <v xml:space="preserve">Da Luz </v>
          </cell>
          <cell r="J383" t="str">
            <v>Nova Iguaçu</v>
          </cell>
          <cell r="K383" t="str">
            <v>RJ</v>
          </cell>
          <cell r="L383" t="str">
            <v>26.256-140</v>
          </cell>
          <cell r="M383" t="str">
            <v>(21) 2667-4178</v>
          </cell>
          <cell r="N383" t="str">
            <v>romilys@gmail.com</v>
          </cell>
        </row>
        <row r="384">
          <cell r="A384">
            <v>379</v>
          </cell>
          <cell r="B384" t="str">
            <v>Projeteria</v>
          </cell>
          <cell r="C384" t="str">
            <v>Decor Sette</v>
          </cell>
          <cell r="E384" t="str">
            <v>Unesette Soluções em Mídia Digital ltda</v>
          </cell>
          <cell r="F384" t="str">
            <v>11.265.446/0001-64</v>
          </cell>
          <cell r="G384" t="str">
            <v>Isento</v>
          </cell>
          <cell r="H384" t="str">
            <v>Av. Ayrton Senna, 2150, Bl. H Sala 209</v>
          </cell>
          <cell r="I384" t="str">
            <v>Barra da Tijuca</v>
          </cell>
          <cell r="J384" t="str">
            <v>Rio de Janeiro</v>
          </cell>
          <cell r="K384" t="str">
            <v>RJ</v>
          </cell>
          <cell r="L384" t="str">
            <v>22.775-003</v>
          </cell>
          <cell r="M384" t="str">
            <v>(21) 32347262</v>
          </cell>
          <cell r="N384" t="str">
            <v>thais@portmarion.com.br</v>
          </cell>
        </row>
        <row r="385">
          <cell r="A385">
            <v>380</v>
          </cell>
          <cell r="B385" t="str">
            <v>Condomínio Centro de Compras de Campos</v>
          </cell>
          <cell r="C385" t="str">
            <v>Carla Terra</v>
          </cell>
          <cell r="E385" t="str">
            <v>Condomínio Centro de Compras de Campos</v>
          </cell>
          <cell r="F385" t="str">
            <v>31.506.231/0001-03</v>
          </cell>
          <cell r="G385" t="str">
            <v>Isento</v>
          </cell>
          <cell r="H385" t="str">
            <v>Av. Pelinca, 207</v>
          </cell>
          <cell r="I385" t="str">
            <v>Pelinca</v>
          </cell>
          <cell r="J385" t="str">
            <v>Campos dos Goytacazes</v>
          </cell>
          <cell r="K385" t="str">
            <v>RJ</v>
          </cell>
          <cell r="L385" t="str">
            <v>28.035-175</v>
          </cell>
          <cell r="M385" t="str">
            <v>(22) 88086940</v>
          </cell>
          <cell r="N385" t="str">
            <v>cvbterra@yahoo.com.br</v>
          </cell>
        </row>
        <row r="386">
          <cell r="A386">
            <v>381</v>
          </cell>
          <cell r="B386" t="str">
            <v>Casa &amp; etc.</v>
          </cell>
          <cell r="C386" t="str">
            <v xml:space="preserve">Cristiana </v>
          </cell>
          <cell r="E386" t="str">
            <v>Omena Gem Comercial Ltda.</v>
          </cell>
          <cell r="F386" t="str">
            <v>32.590.754/0001-35</v>
          </cell>
          <cell r="G386">
            <v>83237350</v>
          </cell>
          <cell r="H386" t="str">
            <v>Rua Visconde de Piraja, 330, Loja 217</v>
          </cell>
          <cell r="I386" t="str">
            <v>Ipanema</v>
          </cell>
          <cell r="J386" t="str">
            <v>Rio de Janeiro</v>
          </cell>
          <cell r="K386" t="str">
            <v>RJ</v>
          </cell>
          <cell r="L386" t="str">
            <v>22.410-003</v>
          </cell>
          <cell r="M386" t="str">
            <v>(21) 25218145</v>
          </cell>
          <cell r="N386" t="str">
            <v>ckuhn@uol.com.br</v>
          </cell>
        </row>
        <row r="387">
          <cell r="A387">
            <v>382</v>
          </cell>
          <cell r="B387" t="str">
            <v xml:space="preserve">Brimadec </v>
          </cell>
          <cell r="C387" t="str">
            <v>Cynthia / Osvaldo</v>
          </cell>
          <cell r="E387" t="str">
            <v>Brimadec Comércio de Materiais Elétricos Ltda</v>
          </cell>
          <cell r="F387" t="str">
            <v>03.018.547/0001-02</v>
          </cell>
          <cell r="G387">
            <v>253785898</v>
          </cell>
          <cell r="H387" t="str">
            <v>Rua Walter Marquardt, 1650</v>
          </cell>
          <cell r="I387" t="str">
            <v>Rio Molha</v>
          </cell>
          <cell r="J387" t="str">
            <v>Jaraguá do Sul</v>
          </cell>
          <cell r="K387" t="str">
            <v>SC</v>
          </cell>
          <cell r="L387" t="str">
            <v>89.259-700</v>
          </cell>
          <cell r="M387" t="str">
            <v>(47) 33707711/ 33708844</v>
          </cell>
          <cell r="N387" t="str">
            <v>brimadec@terra.com.br</v>
          </cell>
          <cell r="O387" t="str">
            <v>Ingrid</v>
          </cell>
          <cell r="P387" t="str">
            <v>financeiro@brimadec.com.br</v>
          </cell>
          <cell r="Q387" t="str">
            <v>(47) 33708844</v>
          </cell>
        </row>
        <row r="388">
          <cell r="A388">
            <v>383</v>
          </cell>
          <cell r="B388" t="str">
            <v>Prefeitura de Gaspar</v>
          </cell>
          <cell r="C388" t="str">
            <v>Izabel Altenburg Soppa</v>
          </cell>
          <cell r="D388" t="str">
            <v>Diretora de Turismo</v>
          </cell>
          <cell r="E388" t="str">
            <v>Prefeitura de Gaspar</v>
          </cell>
          <cell r="F388" t="str">
            <v>83.102.244/0001-02</v>
          </cell>
          <cell r="G388" t="str">
            <v>Isento</v>
          </cell>
          <cell r="H388" t="str">
            <v>Rua Coronel Aristíliano Ramos, 435 - Praça Getúlio Vargas</v>
          </cell>
          <cell r="I388" t="str">
            <v>Centro</v>
          </cell>
          <cell r="J388" t="str">
            <v>Gaspar</v>
          </cell>
          <cell r="K388" t="str">
            <v>SC</v>
          </cell>
          <cell r="L388" t="str">
            <v>89.110-000</v>
          </cell>
          <cell r="M388" t="str">
            <v>(47) 33325856</v>
          </cell>
          <cell r="N388" t="str">
            <v>sectur@gaspar.sc.gov.br</v>
          </cell>
        </row>
        <row r="389">
          <cell r="A389">
            <v>384</v>
          </cell>
          <cell r="B389" t="str">
            <v>Cristiane de Lucena Lima Medrado</v>
          </cell>
          <cell r="C389" t="str">
            <v>Cristiane</v>
          </cell>
          <cell r="E389" t="str">
            <v>Cristiane de Lucena Lima Medrado</v>
          </cell>
          <cell r="F389" t="str">
            <v>677.958.115-15</v>
          </cell>
          <cell r="G389" t="str">
            <v>Isento</v>
          </cell>
          <cell r="H389" t="str">
            <v>Avenida Benjamin de Souza, 84</v>
          </cell>
          <cell r="I389" t="str">
            <v>São Tomé de Paripe</v>
          </cell>
          <cell r="J389" t="str">
            <v>Salvador</v>
          </cell>
          <cell r="K389" t="str">
            <v>BA</v>
          </cell>
          <cell r="L389" t="str">
            <v>40.800-250</v>
          </cell>
          <cell r="M389" t="str">
            <v>(71) 33948014</v>
          </cell>
          <cell r="N389" t="str">
            <v>khrismedrado@hotmail.com</v>
          </cell>
        </row>
        <row r="390">
          <cell r="A390">
            <v>385</v>
          </cell>
          <cell r="B390" t="str">
            <v>Prefeitura de Poá</v>
          </cell>
          <cell r="C390" t="str">
            <v>Neide</v>
          </cell>
          <cell r="E390" t="str">
            <v>Prefeitura de Poá</v>
          </cell>
          <cell r="F390" t="str">
            <v>55.021.455/0001-85</v>
          </cell>
          <cell r="G390" t="str">
            <v>Isento</v>
          </cell>
          <cell r="H390" t="str">
            <v>Av. Brasil, 198</v>
          </cell>
          <cell r="I390" t="str">
            <v>Centro</v>
          </cell>
          <cell r="J390" t="str">
            <v>Poá</v>
          </cell>
          <cell r="K390" t="str">
            <v>SP</v>
          </cell>
          <cell r="L390" t="str">
            <v>08.561-900</v>
          </cell>
          <cell r="M390" t="str">
            <v>(11) 46394654</v>
          </cell>
          <cell r="N390" t="str">
            <v>mari.silva.2@hotmail.com</v>
          </cell>
        </row>
        <row r="391">
          <cell r="A391">
            <v>386</v>
          </cell>
          <cell r="B391" t="str">
            <v>Prefeitura de Cosmópolis</v>
          </cell>
          <cell r="C391" t="str">
            <v>Alcinéia Moraes</v>
          </cell>
          <cell r="E391" t="str">
            <v>Prefeitura de Cosmópolis</v>
          </cell>
          <cell r="F391" t="str">
            <v>44.730.331/0001-52</v>
          </cell>
          <cell r="G391" t="str">
            <v>Isento</v>
          </cell>
          <cell r="H391" t="str">
            <v>Rua Campos Sales, 398</v>
          </cell>
          <cell r="I391" t="str">
            <v>Centro</v>
          </cell>
          <cell r="J391" t="str">
            <v>Cosmópolis</v>
          </cell>
          <cell r="K391" t="str">
            <v>SP</v>
          </cell>
          <cell r="L391" t="str">
            <v>13.150-000</v>
          </cell>
          <cell r="M391" t="str">
            <v>(19) 38123101</v>
          </cell>
          <cell r="N391" t="str">
            <v>turismo@cosmopolis.sp.gov.br</v>
          </cell>
          <cell r="O391" t="str">
            <v>Rodolfo</v>
          </cell>
          <cell r="P391" t="str">
            <v>compras@cosmopolis.sp.gov.br</v>
          </cell>
          <cell r="Q391" t="str">
            <v>(19) 3812-8000</v>
          </cell>
        </row>
        <row r="392">
          <cell r="A392">
            <v>387</v>
          </cell>
          <cell r="B392" t="str">
            <v>Deisi França Stival</v>
          </cell>
          <cell r="C392" t="str">
            <v>Deisi</v>
          </cell>
          <cell r="D392" t="str">
            <v>Decoradora</v>
          </cell>
          <cell r="E392" t="str">
            <v>Deisi França Stival</v>
          </cell>
          <cell r="F392" t="str">
            <v>428.416.239-04</v>
          </cell>
          <cell r="G392" t="str">
            <v>1.044.053-0</v>
          </cell>
          <cell r="H392" t="str">
            <v>Rua Américo Mattei, 562 - Sobrado 02</v>
          </cell>
          <cell r="I392" t="str">
            <v>Tarumã</v>
          </cell>
          <cell r="J392" t="str">
            <v>Curitiba</v>
          </cell>
          <cell r="K392" t="str">
            <v>PR</v>
          </cell>
          <cell r="L392" t="str">
            <v>82.800-170</v>
          </cell>
          <cell r="M392" t="str">
            <v>(41) 33592536 / 99155456</v>
          </cell>
          <cell r="N392" t="str">
            <v>deisifrancastival@gmail.com</v>
          </cell>
        </row>
        <row r="393">
          <cell r="A393">
            <v>388</v>
          </cell>
          <cell r="B393" t="str">
            <v>Prefeitura de Abelardo Luz</v>
          </cell>
          <cell r="C393" t="str">
            <v>Fernanda Quadros</v>
          </cell>
          <cell r="E393" t="str">
            <v>Prefeitura de Abelardo Luz</v>
          </cell>
          <cell r="F393" t="str">
            <v>83.009.886/0001-61</v>
          </cell>
          <cell r="G393" t="str">
            <v>Isento</v>
          </cell>
          <cell r="H393" t="str">
            <v>Av. Padre João Smedt, 1605</v>
          </cell>
          <cell r="I393" t="str">
            <v>Centro</v>
          </cell>
          <cell r="J393" t="str">
            <v xml:space="preserve">Abelardo Luz </v>
          </cell>
          <cell r="K393" t="str">
            <v>SC</v>
          </cell>
          <cell r="L393" t="str">
            <v>89.830-000</v>
          </cell>
          <cell r="M393" t="str">
            <v>(49) 3445 4322</v>
          </cell>
          <cell r="N393" t="str">
            <v>fernanda_facco9@hotmail.com</v>
          </cell>
          <cell r="O393" t="str">
            <v>Jacira</v>
          </cell>
          <cell r="P393" t="str">
            <v>financeiro@abelardoluz.sc.gov.br</v>
          </cell>
          <cell r="Q393" t="str">
            <v>(49) 3445 4322</v>
          </cell>
        </row>
        <row r="394">
          <cell r="A394">
            <v>389</v>
          </cell>
          <cell r="B394" t="str">
            <v>Prefeitura de Salto de Pirapora</v>
          </cell>
          <cell r="C394" t="str">
            <v>Luis Claudio de Goes Pinto</v>
          </cell>
          <cell r="D394" t="str">
            <v>Pregoeiro</v>
          </cell>
          <cell r="E394" t="str">
            <v xml:space="preserve">Prefeitura de Salto Pirapora </v>
          </cell>
          <cell r="F394" t="str">
            <v>46.634.093/0001-07</v>
          </cell>
          <cell r="G394" t="str">
            <v>Isento</v>
          </cell>
          <cell r="J394" t="str">
            <v>Saldo de Pirapora</v>
          </cell>
          <cell r="K394" t="str">
            <v>SP</v>
          </cell>
          <cell r="M394" t="str">
            <v>(15) 3491-9498</v>
          </cell>
          <cell r="N394" t="str">
            <v>compras_luisclaudio@hotmail.com</v>
          </cell>
        </row>
        <row r="395">
          <cell r="A395">
            <v>390</v>
          </cell>
          <cell r="B395" t="str">
            <v>Prefeitura de Votuporanga</v>
          </cell>
          <cell r="C395" t="str">
            <v xml:space="preserve">Maristela </v>
          </cell>
          <cell r="E395" t="str">
            <v>Prefeitura de Votuporanga</v>
          </cell>
          <cell r="F395" t="str">
            <v>46.599.809/0001-82</v>
          </cell>
          <cell r="G395" t="str">
            <v>Isento</v>
          </cell>
          <cell r="H395" t="str">
            <v>Rua Para, 3227</v>
          </cell>
          <cell r="I395" t="str">
            <v>Patrimônio Velho</v>
          </cell>
          <cell r="J395" t="str">
            <v>Votuporanga</v>
          </cell>
          <cell r="K395" t="str">
            <v>SP</v>
          </cell>
          <cell r="L395" t="str">
            <v>15.502-236</v>
          </cell>
          <cell r="M395" t="str">
            <v>(17) 3405-9750</v>
          </cell>
          <cell r="N395" t="str">
            <v>educacao@votuporanga.sp.gov.br</v>
          </cell>
        </row>
        <row r="396">
          <cell r="A396">
            <v>391</v>
          </cell>
          <cell r="B396" t="str">
            <v>Prefeitura de Rio Bonito</v>
          </cell>
          <cell r="C396" t="str">
            <v>Giane</v>
          </cell>
          <cell r="E396" t="str">
            <v>Prefeitura de Rio Bonito</v>
          </cell>
          <cell r="F396" t="str">
            <v>28.741.072/0001-09</v>
          </cell>
          <cell r="G396" t="str">
            <v>Isento</v>
          </cell>
          <cell r="H396" t="str">
            <v>Mons. Antonio de Souza Gens, 23</v>
          </cell>
          <cell r="I396" t="str">
            <v>Centro</v>
          </cell>
          <cell r="J396" t="str">
            <v>Rio Bonito</v>
          </cell>
          <cell r="K396" t="str">
            <v>RJ</v>
          </cell>
          <cell r="L396" t="str">
            <v xml:space="preserve">28.800-000 </v>
          </cell>
          <cell r="M396" t="str">
            <v>(21) 27345284</v>
          </cell>
          <cell r="N396" t="str">
            <v>setordecompraspmrb@yahoo.com.br</v>
          </cell>
        </row>
        <row r="397">
          <cell r="A397">
            <v>393</v>
          </cell>
          <cell r="B397" t="str">
            <v>Prefeitura de Ribeira do Pombal</v>
          </cell>
          <cell r="C397" t="str">
            <v>Osvaldo Rocha Góis</v>
          </cell>
          <cell r="D397" t="str">
            <v>Diretor de Cultura</v>
          </cell>
          <cell r="E397" t="str">
            <v>Prefeitura de Ribeira do Pombal</v>
          </cell>
          <cell r="F397" t="str">
            <v>13.809.397/0001-09</v>
          </cell>
          <cell r="G397" t="str">
            <v>Isento</v>
          </cell>
          <cell r="H397" t="str">
            <v>Pc. Domingos Ferreira de Brito, s/n</v>
          </cell>
          <cell r="I397" t="str">
            <v>Centro</v>
          </cell>
          <cell r="J397" t="str">
            <v>Ribeira do Pombal</v>
          </cell>
          <cell r="K397" t="str">
            <v>BA</v>
          </cell>
          <cell r="L397" t="str">
            <v>48.400-000</v>
          </cell>
          <cell r="M397" t="str">
            <v>(71) 81412470</v>
          </cell>
          <cell r="N397" t="str">
            <v>demucpombalba@gmail.com</v>
          </cell>
        </row>
        <row r="398">
          <cell r="A398">
            <v>394</v>
          </cell>
          <cell r="B398" t="str">
            <v>Prefeitura de Corbélia</v>
          </cell>
          <cell r="C398" t="str">
            <v>Zenilda</v>
          </cell>
          <cell r="E398" t="str">
            <v>Prefeitura de Corbélia</v>
          </cell>
          <cell r="F398" t="str">
            <v>76.208.826/0001-02</v>
          </cell>
          <cell r="G398" t="str">
            <v>Isento</v>
          </cell>
          <cell r="H398" t="str">
            <v>Rua Amor Perfeito, 1616</v>
          </cell>
          <cell r="I398" t="str">
            <v>Centro</v>
          </cell>
          <cell r="J398" t="str">
            <v>Corbélia</v>
          </cell>
          <cell r="K398" t="str">
            <v>PR</v>
          </cell>
          <cell r="L398" t="str">
            <v>85.420-000</v>
          </cell>
          <cell r="M398" t="str">
            <v>(45) 32428804 / 99258300</v>
          </cell>
          <cell r="N398" t="str">
            <v>turiscorb@ibest.com.br</v>
          </cell>
        </row>
        <row r="399">
          <cell r="A399">
            <v>395</v>
          </cell>
          <cell r="B399" t="str">
            <v>Danielle Barbosa</v>
          </cell>
          <cell r="C399" t="str">
            <v>Danielle</v>
          </cell>
          <cell r="E399" t="str">
            <v>Danielle Barbosa</v>
          </cell>
          <cell r="F399" t="str">
            <v>035.383.336-37</v>
          </cell>
          <cell r="G399" t="str">
            <v>Isento</v>
          </cell>
          <cell r="H399" t="str">
            <v>Rua Engenheiro Alberto Pontes, 489/ 1004</v>
          </cell>
          <cell r="I399" t="str">
            <v>Buritis</v>
          </cell>
          <cell r="J399" t="str">
            <v>Belo Horizonte</v>
          </cell>
          <cell r="K399" t="str">
            <v>MG</v>
          </cell>
          <cell r="L399" t="str">
            <v>30.492-020</v>
          </cell>
          <cell r="M399" t="str">
            <v>(31) 33060760 / 99221530</v>
          </cell>
          <cell r="N399" t="str">
            <v>danielleslb@hotmail.com.br</v>
          </cell>
          <cell r="O399" t="str">
            <v>Danielle</v>
          </cell>
          <cell r="P399" t="str">
            <v>danielleslb@hotmail.com</v>
          </cell>
          <cell r="Q399" t="str">
            <v>(31) 33060760 / 99221530</v>
          </cell>
        </row>
        <row r="400">
          <cell r="A400">
            <v>397</v>
          </cell>
          <cell r="B400" t="str">
            <v>Prefeitura Três Corações</v>
          </cell>
          <cell r="C400" t="str">
            <v>Marcio de Souza</v>
          </cell>
          <cell r="E400" t="str">
            <v>Prefeitura de Três Corações</v>
          </cell>
          <cell r="F400" t="str">
            <v>17.955.535/0001-19</v>
          </cell>
          <cell r="G400" t="str">
            <v>Isento</v>
          </cell>
          <cell r="H400" t="str">
            <v>Rua Coronel Alfredo Silva, 57</v>
          </cell>
          <cell r="I400" t="str">
            <v>Centro</v>
          </cell>
          <cell r="J400" t="str">
            <v>Três Corações</v>
          </cell>
          <cell r="K400" t="str">
            <v>MG</v>
          </cell>
          <cell r="L400" t="str">
            <v>37.410-000</v>
          </cell>
          <cell r="M400" t="str">
            <v>(35)32352948</v>
          </cell>
          <cell r="N400" t="str">
            <v>marcinhovovo@yahoo.com.br</v>
          </cell>
        </row>
        <row r="401">
          <cell r="A401">
            <v>398</v>
          </cell>
          <cell r="B401" t="str">
            <v>Prefeitura de São Mateus do Sul</v>
          </cell>
          <cell r="C401" t="str">
            <v>Dalva</v>
          </cell>
          <cell r="E401" t="str">
            <v>Prefeitura de São Mateus do Sul</v>
          </cell>
          <cell r="F401" t="str">
            <v>76.021.450/0001-22</v>
          </cell>
          <cell r="G401" t="str">
            <v>Isento</v>
          </cell>
          <cell r="H401" t="str">
            <v>Rua Barão do Rio Branco, 431</v>
          </cell>
          <cell r="I401" t="str">
            <v>Centro</v>
          </cell>
          <cell r="J401" t="str">
            <v>São Mateus do Sul</v>
          </cell>
          <cell r="K401" t="str">
            <v>PR</v>
          </cell>
          <cell r="L401" t="str">
            <v>83.900-000</v>
          </cell>
          <cell r="M401" t="str">
            <v>(42)39127050 / 39127052</v>
          </cell>
        </row>
        <row r="402">
          <cell r="A402">
            <v>399</v>
          </cell>
          <cell r="B402" t="str">
            <v>Prefeitura de Bariri</v>
          </cell>
          <cell r="E402" t="str">
            <v>Prefeitura de Bariri</v>
          </cell>
          <cell r="F402" t="str">
            <v>46.181.376/0001-40</v>
          </cell>
          <cell r="G402" t="str">
            <v>Isento</v>
          </cell>
          <cell r="H402" t="str">
            <v>Rua Francisco Munhoz Cegarra, 126</v>
          </cell>
          <cell r="I402" t="str">
            <v>Centro</v>
          </cell>
          <cell r="J402" t="str">
            <v>Bariri</v>
          </cell>
          <cell r="K402" t="str">
            <v>SP</v>
          </cell>
          <cell r="L402" t="str">
            <v>17.250-000</v>
          </cell>
          <cell r="M402" t="str">
            <v>(14) 36629200</v>
          </cell>
          <cell r="N402" t="str">
            <v>licitacao@bariri.sp.gov.br</v>
          </cell>
          <cell r="P402" t="str">
            <v>licitacao@bariri.sp.gov.br</v>
          </cell>
          <cell r="Q402" t="str">
            <v>(14) 36629200</v>
          </cell>
        </row>
        <row r="403">
          <cell r="A403">
            <v>400</v>
          </cell>
          <cell r="B403" t="str">
            <v>Sandra Condurú</v>
          </cell>
          <cell r="C403" t="str">
            <v>Sandra</v>
          </cell>
          <cell r="E403" t="str">
            <v>Sandra Condurú</v>
          </cell>
          <cell r="F403" t="str">
            <v>13.371.169-200</v>
          </cell>
          <cell r="G403" t="str">
            <v>Isento</v>
          </cell>
          <cell r="H403" t="str">
            <v>Av. Governador José Malcher, 543 - Apto. 902</v>
          </cell>
          <cell r="I403" t="str">
            <v>Nazaré</v>
          </cell>
          <cell r="J403" t="str">
            <v>Belém</v>
          </cell>
          <cell r="K403" t="str">
            <v>PA</v>
          </cell>
          <cell r="L403" t="str">
            <v>66.035-100</v>
          </cell>
          <cell r="M403" t="str">
            <v>(91) 32222966</v>
          </cell>
          <cell r="N403" t="str">
            <v>sandraconduru@hotmail.com</v>
          </cell>
          <cell r="O403" t="str">
            <v>Sandra</v>
          </cell>
          <cell r="P403" t="str">
            <v>sandraconduru@hotmail.com</v>
          </cell>
          <cell r="Q403" t="str">
            <v>(91) 30318575</v>
          </cell>
        </row>
        <row r="404">
          <cell r="A404">
            <v>401</v>
          </cell>
          <cell r="B404" t="str">
            <v>Verde Total</v>
          </cell>
          <cell r="C404" t="str">
            <v>Dimas</v>
          </cell>
          <cell r="D404" t="str">
            <v>Proprietário</v>
          </cell>
          <cell r="E404" t="str">
            <v>Dimas de Almeida Junior - ME</v>
          </cell>
          <cell r="F404" t="str">
            <v>00.827.616/0001-30</v>
          </cell>
          <cell r="G404">
            <v>535200144114</v>
          </cell>
          <cell r="H404" t="str">
            <v>Rua Fernando Aloisi, 141</v>
          </cell>
          <cell r="I404" t="str">
            <v>Nova América</v>
          </cell>
          <cell r="J404" t="str">
            <v>Piracicaba</v>
          </cell>
          <cell r="K404" t="str">
            <v>SP</v>
          </cell>
          <cell r="L404">
            <v>13417510</v>
          </cell>
          <cell r="M404" t="str">
            <v>(19) 33715607 / 82231333</v>
          </cell>
          <cell r="N404" t="str">
            <v>verdetotal@terra.com.br</v>
          </cell>
          <cell r="O404" t="str">
            <v>Dimas</v>
          </cell>
          <cell r="P404" t="str">
            <v>dimas.de.junior@terra.com.br</v>
          </cell>
          <cell r="Q404" t="str">
            <v>(19) 33715607</v>
          </cell>
        </row>
        <row r="405">
          <cell r="A405">
            <v>402</v>
          </cell>
          <cell r="B405" t="str">
            <v>Boulevard Decorações</v>
          </cell>
          <cell r="C405" t="str">
            <v>Victor</v>
          </cell>
          <cell r="E405" t="str">
            <v>Antônio José de Souza Floricultura - ME</v>
          </cell>
          <cell r="F405" t="str">
            <v>10.604.749/0001-00</v>
          </cell>
          <cell r="G405">
            <v>633680042117</v>
          </cell>
          <cell r="H405" t="str">
            <v>Rua Antonio Bento, 239</v>
          </cell>
          <cell r="I405" t="str">
            <v>Vila Matias</v>
          </cell>
          <cell r="J405" t="str">
            <v>Santos</v>
          </cell>
          <cell r="K405" t="str">
            <v>SP</v>
          </cell>
          <cell r="L405" t="str">
            <v>11.075-260</v>
          </cell>
          <cell r="M405" t="str">
            <v>(13) 32239581</v>
          </cell>
          <cell r="N405" t="str">
            <v>boulevarddecoracoes@hotmail.com</v>
          </cell>
          <cell r="O405" t="str">
            <v>Victor</v>
          </cell>
          <cell r="P405" t="str">
            <v>Boulevarddecoracoes@hotmail.com</v>
          </cell>
          <cell r="Q405" t="str">
            <v>(13) 32239581</v>
          </cell>
        </row>
        <row r="406">
          <cell r="A406">
            <v>403</v>
          </cell>
          <cell r="B406" t="str">
            <v>JC Multieventos</v>
          </cell>
          <cell r="C406" t="str">
            <v>Kellyn Cristina</v>
          </cell>
          <cell r="E406" t="str">
            <v>JC Multieventos Ltda</v>
          </cell>
          <cell r="F406" t="str">
            <v>09.478.133/0001-42</v>
          </cell>
          <cell r="G406" t="str">
            <v>Isento</v>
          </cell>
          <cell r="H406" t="str">
            <v>Rua Av. Presidente Medici, 100</v>
          </cell>
          <cell r="I406" t="str">
            <v>Campo Velho</v>
          </cell>
          <cell r="J406" t="str">
            <v>Cuiabá</v>
          </cell>
          <cell r="K406" t="str">
            <v>MT</v>
          </cell>
          <cell r="L406" t="str">
            <v>78.065-250</v>
          </cell>
          <cell r="M406" t="str">
            <v>(65) 36349613 / 36343433</v>
          </cell>
          <cell r="N406" t="str">
            <v>producao@jcmultieventos.com.br</v>
          </cell>
          <cell r="O406" t="str">
            <v>Kellyn</v>
          </cell>
          <cell r="P406" t="str">
            <v>producao@jcmultieventos.com.br</v>
          </cell>
          <cell r="Q406" t="str">
            <v>(65) 36343433</v>
          </cell>
        </row>
        <row r="407">
          <cell r="A407">
            <v>404</v>
          </cell>
          <cell r="B407" t="str">
            <v>Shopping Garden Sul</v>
          </cell>
          <cell r="C407" t="str">
            <v>Sergio Battistini</v>
          </cell>
          <cell r="E407" t="str">
            <v>Shopping Garden Sul  ltda</v>
          </cell>
          <cell r="F407" t="str">
            <v>07.710.675/0001-73</v>
          </cell>
          <cell r="G407">
            <v>117186878112</v>
          </cell>
          <cell r="H407" t="str">
            <v>Alameda dos Guaíos, 701</v>
          </cell>
          <cell r="I407" t="str">
            <v>Planalto Paulista</v>
          </cell>
          <cell r="J407" t="str">
            <v>São Paulo</v>
          </cell>
          <cell r="K407" t="str">
            <v>SP</v>
          </cell>
          <cell r="L407" t="str">
            <v>04.070-000</v>
          </cell>
          <cell r="M407" t="str">
            <v>(11) 55915555/ 74272621</v>
          </cell>
          <cell r="N407" t="str">
            <v>sergio@shopgarden.com.br</v>
          </cell>
          <cell r="O407" t="str">
            <v>Sérgio</v>
          </cell>
          <cell r="P407" t="str">
            <v>sergio@shopgarden.com.br</v>
          </cell>
          <cell r="Q407" t="str">
            <v>(11) 55915555</v>
          </cell>
        </row>
        <row r="408">
          <cell r="A408">
            <v>405</v>
          </cell>
          <cell r="B408" t="str">
            <v>Prefeitura de Piedade</v>
          </cell>
          <cell r="C408" t="str">
            <v>Mauro Pedroso</v>
          </cell>
          <cell r="D408" t="str">
            <v>Compras e Licitação</v>
          </cell>
          <cell r="E408" t="str">
            <v>Prefeitura de Piedade</v>
          </cell>
          <cell r="F408" t="str">
            <v>46.634.457/0001-59</v>
          </cell>
          <cell r="G408" t="str">
            <v>Isento</v>
          </cell>
          <cell r="H408" t="str">
            <v>Praça Raul Gomes de Abreu, 200</v>
          </cell>
          <cell r="I408" t="str">
            <v>Centro</v>
          </cell>
          <cell r="J408" t="str">
            <v>Piedade</v>
          </cell>
          <cell r="K408" t="str">
            <v>SP</v>
          </cell>
          <cell r="L408" t="str">
            <v>18.170-000</v>
          </cell>
          <cell r="M408" t="str">
            <v>(15) 32448400 / 32443151</v>
          </cell>
          <cell r="N408" t="str">
            <v>piedade@piedade.sp.gov.br</v>
          </cell>
          <cell r="P408" t="str">
            <v>piedade@piedade.sp.gov.br</v>
          </cell>
          <cell r="Q408" t="str">
            <v>(15) 32448400</v>
          </cell>
        </row>
        <row r="409">
          <cell r="A409">
            <v>406</v>
          </cell>
          <cell r="B409" t="str">
            <v>ACISAT</v>
          </cell>
          <cell r="C409" t="str">
            <v>Inês</v>
          </cell>
          <cell r="E409" t="str">
            <v>Associação Comercial, Industrial de Serviços e Agropecuária  de Tapejara</v>
          </cell>
          <cell r="F409" t="str">
            <v>87.615.191/0001-84</v>
          </cell>
          <cell r="G409" t="str">
            <v>Isento</v>
          </cell>
          <cell r="H409" t="str">
            <v>Rua Cel Lolico, 517 - sala 220</v>
          </cell>
          <cell r="I409" t="str">
            <v>Centro</v>
          </cell>
          <cell r="J409" t="str">
            <v>Tapejara</v>
          </cell>
          <cell r="K409" t="str">
            <v>RS</v>
          </cell>
          <cell r="L409" t="str">
            <v>99.950-000</v>
          </cell>
          <cell r="M409" t="str">
            <v>(54) 33441293</v>
          </cell>
          <cell r="N409" t="str">
            <v>acisat@netvisual.com.br</v>
          </cell>
          <cell r="O409" t="str">
            <v>Radael Simionato</v>
          </cell>
          <cell r="P409" t="str">
            <v>radael@acisat.org.br</v>
          </cell>
          <cell r="Q409" t="str">
            <v>(54) 33441293</v>
          </cell>
        </row>
        <row r="410">
          <cell r="A410">
            <v>407</v>
          </cell>
          <cell r="B410" t="str">
            <v>Condomínio do Centro Empresarial Transatlântico</v>
          </cell>
          <cell r="C410" t="str">
            <v>Rosangela  G. Martins</v>
          </cell>
          <cell r="E410" t="str">
            <v>Condomínio do Centro Empresarial Transatlântico</v>
          </cell>
          <cell r="F410" t="str">
            <v>65.500.258/0001-00</v>
          </cell>
          <cell r="G410" t="str">
            <v>Isento</v>
          </cell>
          <cell r="H410" t="str">
            <v>Rua Verbo Divino, 1488</v>
          </cell>
          <cell r="I410" t="str">
            <v>Chacara Santo Antonio</v>
          </cell>
          <cell r="J410" t="str">
            <v>São Paulo</v>
          </cell>
          <cell r="K410" t="str">
            <v>SP</v>
          </cell>
          <cell r="L410" t="str">
            <v>04.719-904</v>
          </cell>
          <cell r="M410" t="str">
            <v>(11) 51812030</v>
          </cell>
          <cell r="N410" t="str">
            <v>rasangelaccet@terra.com.br</v>
          </cell>
          <cell r="O410" t="str">
            <v>Rosangela</v>
          </cell>
          <cell r="P410" t="str">
            <v>rasangelaccet@terra.com.br</v>
          </cell>
        </row>
        <row r="411">
          <cell r="A411">
            <v>408</v>
          </cell>
          <cell r="B411" t="str">
            <v>Editora O Liberal</v>
          </cell>
          <cell r="C411" t="str">
            <v>Elaine</v>
          </cell>
          <cell r="E411" t="str">
            <v>Editora O Liberal Ltda</v>
          </cell>
          <cell r="F411" t="str">
            <v>43.256.429/0001-57</v>
          </cell>
          <cell r="G411">
            <v>165140049112</v>
          </cell>
          <cell r="H411" t="str">
            <v>Rua Padre Manoel da Nóbréga, 136</v>
          </cell>
          <cell r="I411" t="str">
            <v>Santa Catarina</v>
          </cell>
          <cell r="J411" t="str">
            <v>Americana</v>
          </cell>
          <cell r="K411" t="str">
            <v>SP</v>
          </cell>
          <cell r="L411" t="str">
            <v>13.466-321</v>
          </cell>
          <cell r="M411" t="str">
            <v>(19)34710300 / 34710304</v>
          </cell>
          <cell r="N411" t="str">
            <v>elaine@liberal.com.br</v>
          </cell>
          <cell r="O411" t="str">
            <v>Elaine</v>
          </cell>
          <cell r="P411" t="str">
            <v>elaine@liberal.com.br</v>
          </cell>
          <cell r="Q411" t="str">
            <v>(19) 34710317</v>
          </cell>
        </row>
        <row r="412">
          <cell r="A412">
            <v>409</v>
          </cell>
          <cell r="B412" t="str">
            <v>Super Luz Comércio e Representação</v>
          </cell>
          <cell r="C412" t="str">
            <v>Luciano Pinto</v>
          </cell>
          <cell r="E412" t="str">
            <v>Susana Lurdes Santos dos Santos</v>
          </cell>
          <cell r="F412" t="str">
            <v>14.367.289/0001-96</v>
          </cell>
          <cell r="G412" t="str">
            <v>438.007.621.30</v>
          </cell>
          <cell r="H412" t="str">
            <v>Rua Henrique Teodoro Schultz, 359</v>
          </cell>
          <cell r="I412" t="str">
            <v>Vila Rica</v>
          </cell>
          <cell r="J412" t="str">
            <v>Carazinho</v>
          </cell>
          <cell r="K412" t="str">
            <v>RS</v>
          </cell>
          <cell r="L412" t="str">
            <v>99.500-000</v>
          </cell>
          <cell r="M412" t="str">
            <v xml:space="preserve">(54) 33318722 </v>
          </cell>
          <cell r="N412" t="str">
            <v>superluzcomercioerepresentacao@gmail.com</v>
          </cell>
          <cell r="O412" t="str">
            <v>Luciano</v>
          </cell>
          <cell r="P412" t="str">
            <v>lucianoa.pinto@ibest.com.br</v>
          </cell>
          <cell r="Q412" t="str">
            <v>(54) 84062019</v>
          </cell>
        </row>
        <row r="413">
          <cell r="A413">
            <v>410</v>
          </cell>
          <cell r="B413" t="str">
            <v>Supermercados Santa Lucia</v>
          </cell>
          <cell r="C413" t="str">
            <v>Deuzanira Reis</v>
          </cell>
          <cell r="E413" t="str">
            <v>M.A.Silva e Silva ltda</v>
          </cell>
          <cell r="F413" t="str">
            <v>23.069.198/0005-99</v>
          </cell>
          <cell r="G413" t="str">
            <v>03.026.964-4</v>
          </cell>
          <cell r="H413" t="str">
            <v>Rodovia BR 156, 1538</v>
          </cell>
          <cell r="I413" t="str">
            <v>Jardim Felicidade</v>
          </cell>
          <cell r="J413" t="str">
            <v>Macapá</v>
          </cell>
          <cell r="K413" t="str">
            <v>AP</v>
          </cell>
          <cell r="L413" t="str">
            <v>68.908-094</v>
          </cell>
          <cell r="M413" t="str">
            <v xml:space="preserve">(96) 32171180 </v>
          </cell>
          <cell r="N413" t="str">
            <v>deuza.reis@ssantalucia.com.br</v>
          </cell>
          <cell r="O413" t="str">
            <v>Rivaldo Veras</v>
          </cell>
          <cell r="P413" t="str">
            <v>rivaldo.veras@ssantalucia.com.br</v>
          </cell>
          <cell r="Q413" t="str">
            <v>(96) 32171180</v>
          </cell>
        </row>
        <row r="414">
          <cell r="A414">
            <v>411</v>
          </cell>
          <cell r="B414" t="str">
            <v>Paróquia São Pedro e São Paulo</v>
          </cell>
          <cell r="C414" t="str">
            <v>Maria / Marcia</v>
          </cell>
          <cell r="E414" t="str">
            <v>Mitra Diocesana de Lorena</v>
          </cell>
          <cell r="F414" t="str">
            <v>45.220.415/0015-04</v>
          </cell>
          <cell r="G414" t="str">
            <v>Isento</v>
          </cell>
          <cell r="H414" t="str">
            <v>Rua Manoel Correa da Rocha, 224</v>
          </cell>
          <cell r="I414" t="str">
            <v>Vila Paulo Romeu</v>
          </cell>
          <cell r="J414" t="str">
            <v>Cruzeiro</v>
          </cell>
          <cell r="K414" t="str">
            <v>SP</v>
          </cell>
          <cell r="L414" t="str">
            <v>12.710-490</v>
          </cell>
          <cell r="M414" t="str">
            <v>(12) 31441290</v>
          </cell>
          <cell r="N414" t="str">
            <v>paroquiaspesp@ig.com.br</v>
          </cell>
          <cell r="O414" t="str">
            <v>Pe. Osvaldo</v>
          </cell>
          <cell r="P414" t="str">
            <v>paroquiaspesp@ig.com.br</v>
          </cell>
          <cell r="Q414" t="str">
            <v>(12) 31441290</v>
          </cell>
        </row>
        <row r="415">
          <cell r="A415">
            <v>412</v>
          </cell>
          <cell r="B415" t="str">
            <v>Shopping Della Giustina</v>
          </cell>
          <cell r="C415" t="str">
            <v>Cristiane Peyrot Rosso</v>
          </cell>
          <cell r="D415" t="str">
            <v>Gerente de Marketing</v>
          </cell>
          <cell r="E415" t="str">
            <v>Condomínio Shopping Center Della Giustina</v>
          </cell>
          <cell r="F415" t="str">
            <v>80.166.879/0001-85</v>
          </cell>
          <cell r="G415" t="str">
            <v>Isento</v>
          </cell>
          <cell r="H415" t="str">
            <v>Praça Nereu Ramos, 364</v>
          </cell>
          <cell r="I415" t="str">
            <v>Centro</v>
          </cell>
          <cell r="J415" t="str">
            <v>Criciúma</v>
          </cell>
          <cell r="K415" t="str">
            <v>SC</v>
          </cell>
          <cell r="L415" t="str">
            <v>88.801-505</v>
          </cell>
          <cell r="M415" t="str">
            <v>(48) 34375854</v>
          </cell>
          <cell r="N415" t="str">
            <v>marketing@shoppingdella.com.br</v>
          </cell>
          <cell r="O415" t="str">
            <v>Cristiane</v>
          </cell>
          <cell r="P415" t="str">
            <v>marketing@shoppingdella.com.br</v>
          </cell>
          <cell r="Q415" t="str">
            <v>(48) 34375854</v>
          </cell>
        </row>
        <row r="416">
          <cell r="A416">
            <v>413</v>
          </cell>
          <cell r="B416" t="str">
            <v>Recreio Medical Center</v>
          </cell>
          <cell r="C416" t="str">
            <v>Márcia Bruno/ Ailton / João Cabral</v>
          </cell>
          <cell r="E416" t="str">
            <v>Condomínio Edifício Recreio Medical Center</v>
          </cell>
          <cell r="F416" t="str">
            <v>07.785.630/0001-68</v>
          </cell>
          <cell r="G416" t="str">
            <v>Isento</v>
          </cell>
          <cell r="H416" t="str">
            <v>Av. Das Américas, 16.150</v>
          </cell>
          <cell r="I416" t="str">
            <v>Recreio dos Bandeirantes</v>
          </cell>
          <cell r="J416" t="str">
            <v>Rio de Janeiro</v>
          </cell>
          <cell r="K416" t="str">
            <v>RJ</v>
          </cell>
          <cell r="L416" t="str">
            <v>22.790-701</v>
          </cell>
          <cell r="M416" t="str">
            <v>(21)21976700 /45012200</v>
          </cell>
          <cell r="N416" t="str">
            <v>administracao@recreiomedicalcenter.com.br</v>
          </cell>
          <cell r="O416" t="str">
            <v>Sr. Borges</v>
          </cell>
          <cell r="P416" t="str">
            <v>nucleo1@bap.com.br</v>
          </cell>
          <cell r="Q416" t="str">
            <v>(21) 45012200</v>
          </cell>
        </row>
        <row r="417">
          <cell r="A417">
            <v>414</v>
          </cell>
          <cell r="B417" t="str">
            <v>Denise Santos Lopes</v>
          </cell>
          <cell r="C417" t="str">
            <v>Denise</v>
          </cell>
          <cell r="E417" t="str">
            <v>Denise Santos Lopes</v>
          </cell>
          <cell r="F417" t="str">
            <v>404.414.230-00</v>
          </cell>
          <cell r="G417" t="str">
            <v>900.687.283-3</v>
          </cell>
          <cell r="H417" t="str">
            <v>Rua Francisco Massena Vieira,122</v>
          </cell>
          <cell r="I417" t="str">
            <v>Santa Tereza</v>
          </cell>
          <cell r="J417" t="str">
            <v>Porto Alegre</v>
          </cell>
          <cell r="K417" t="str">
            <v>RS</v>
          </cell>
          <cell r="L417" t="str">
            <v>90.850-460</v>
          </cell>
          <cell r="M417" t="str">
            <v>(51) 32325171/ 99560019</v>
          </cell>
          <cell r="N417" t="str">
            <v>clubefeliscatus@clubefeliscatus.com.br</v>
          </cell>
          <cell r="O417" t="str">
            <v>Denise</v>
          </cell>
          <cell r="P417" t="str">
            <v>clubefeliscatus@clubefeliscatus.com.br</v>
          </cell>
          <cell r="Q417" t="str">
            <v>(51) 32325171/ 32325171</v>
          </cell>
        </row>
        <row r="418">
          <cell r="A418">
            <v>415</v>
          </cell>
          <cell r="B418" t="str">
            <v>Construtora Celi</v>
          </cell>
          <cell r="C418" t="str">
            <v>Dione Lima</v>
          </cell>
          <cell r="D418" t="str">
            <v>núcleo de marketing</v>
          </cell>
          <cell r="E418" t="str">
            <v>Construtora Celi Ltda</v>
          </cell>
          <cell r="F418" t="str">
            <v>13.031.257/0001-52</v>
          </cell>
          <cell r="G418" t="str">
            <v>27.003.375-0</v>
          </cell>
          <cell r="H418" t="str">
            <v>Av. General Calazans, 862</v>
          </cell>
          <cell r="I418" t="str">
            <v>Industrial</v>
          </cell>
          <cell r="J418" t="str">
            <v>Aracaju</v>
          </cell>
          <cell r="K418" t="str">
            <v>SE</v>
          </cell>
          <cell r="L418" t="str">
            <v>49.065-420</v>
          </cell>
          <cell r="M418" t="str">
            <v>(79) 32165104</v>
          </cell>
          <cell r="N418" t="str">
            <v>dione@celi.com.br</v>
          </cell>
          <cell r="O418" t="str">
            <v>Dione</v>
          </cell>
          <cell r="P418" t="str">
            <v>dione@celi.com.br</v>
          </cell>
          <cell r="Q418" t="str">
            <v>(79) 32165104</v>
          </cell>
        </row>
        <row r="419">
          <cell r="A419">
            <v>416</v>
          </cell>
          <cell r="B419" t="str">
            <v>Luminapar Serviços de Iluminação Pública Ltda</v>
          </cell>
          <cell r="E419" t="str">
            <v>Luminapar Serviços de Iluminação Pública Ltda</v>
          </cell>
          <cell r="F419" t="str">
            <v>09.047.890/0001-61</v>
          </cell>
          <cell r="G419" t="str">
            <v>90415521.71</v>
          </cell>
          <cell r="H419" t="str">
            <v>Rua Major Vicente de Castro, 131, Sala 01</v>
          </cell>
          <cell r="I419" t="str">
            <v>Vila Fanny</v>
          </cell>
          <cell r="J419" t="str">
            <v>Curitiba</v>
          </cell>
          <cell r="K419" t="str">
            <v>PR</v>
          </cell>
          <cell r="L419" t="str">
            <v>81.030-020</v>
          </cell>
          <cell r="M419" t="str">
            <v>(41) 3525-2600</v>
          </cell>
          <cell r="N419" t="str">
            <v>almirdecastro@luminapar.com.br</v>
          </cell>
          <cell r="O419" t="str">
            <v>Almir</v>
          </cell>
          <cell r="P419" t="str">
            <v>almirdecastro@luminapar.com.br</v>
          </cell>
          <cell r="Q419" t="str">
            <v>(41) 3525-2600</v>
          </cell>
        </row>
        <row r="420">
          <cell r="A420">
            <v>417</v>
          </cell>
          <cell r="B420" t="str">
            <v>Shopping Benfica</v>
          </cell>
          <cell r="C420" t="str">
            <v>Georgianne</v>
          </cell>
          <cell r="D420" t="str">
            <v>Gerente de Resp. Social</v>
          </cell>
          <cell r="E420" t="str">
            <v>Condomínio Shopping Benfica</v>
          </cell>
          <cell r="F420" t="str">
            <v>05.206.443/0001-57</v>
          </cell>
          <cell r="G420" t="str">
            <v>Isento</v>
          </cell>
          <cell r="H420" t="str">
            <v>Av. Carapinima, 2200</v>
          </cell>
          <cell r="I420" t="str">
            <v>Benfica</v>
          </cell>
          <cell r="J420" t="str">
            <v>Fortaleza</v>
          </cell>
          <cell r="K420" t="str">
            <v>CE</v>
          </cell>
          <cell r="L420" t="str">
            <v>60.015-290</v>
          </cell>
          <cell r="M420" t="str">
            <v>(85) 3243 -1000</v>
          </cell>
          <cell r="N420" t="str">
            <v>shoppingbenfica@shoppingbenfica.com.br</v>
          </cell>
          <cell r="O420" t="str">
            <v>Georgianne</v>
          </cell>
          <cell r="P420" t="str">
            <v>shoppingbenfica@shoppingbenfica.com.br</v>
          </cell>
          <cell r="Q420" t="str">
            <v>(85) 3243--1000</v>
          </cell>
        </row>
        <row r="421">
          <cell r="A421">
            <v>418</v>
          </cell>
          <cell r="B421" t="str">
            <v>Hidroluz</v>
          </cell>
          <cell r="C421" t="str">
            <v>Elízio</v>
          </cell>
          <cell r="D421" t="str">
            <v xml:space="preserve">Vendedor </v>
          </cell>
          <cell r="E421" t="str">
            <v>Hidroluz Material Elétrico Ltda</v>
          </cell>
          <cell r="F421" t="str">
            <v>10.644.182/0001-97</v>
          </cell>
          <cell r="G421" t="str">
            <v>082.604.71-1</v>
          </cell>
          <cell r="H421" t="str">
            <v>Av. Central, 203</v>
          </cell>
          <cell r="I421" t="str">
            <v>Parque Residencial Laranjeiras</v>
          </cell>
          <cell r="J421" t="str">
            <v>Serra</v>
          </cell>
          <cell r="K421" t="str">
            <v>ES</v>
          </cell>
          <cell r="L421" t="str">
            <v>29.165-130</v>
          </cell>
          <cell r="M421" t="str">
            <v>(27) 33283980/ 30643702</v>
          </cell>
          <cell r="N421" t="str">
            <v>hidroluz.es@hotmail.com</v>
          </cell>
          <cell r="O421" t="str">
            <v>Elizio</v>
          </cell>
          <cell r="P421" t="str">
            <v>hidroluz.es@hotmail.com</v>
          </cell>
          <cell r="Q421" t="str">
            <v>(27) 33283980/ 30643702</v>
          </cell>
        </row>
        <row r="422">
          <cell r="A422">
            <v>419</v>
          </cell>
          <cell r="B422" t="str">
            <v>Edificio San Pietro</v>
          </cell>
          <cell r="C422" t="str">
            <v>Anderson</v>
          </cell>
          <cell r="E422" t="str">
            <v>Edificio San Pietro</v>
          </cell>
          <cell r="F422" t="str">
            <v>08.816.827/0001-80</v>
          </cell>
          <cell r="G422" t="str">
            <v>Isento</v>
          </cell>
          <cell r="H422" t="str">
            <v>Al. Da Serra, 932</v>
          </cell>
          <cell r="I422" t="str">
            <v>Vila da Serra</v>
          </cell>
          <cell r="J422" t="str">
            <v>Nova Lima</v>
          </cell>
          <cell r="K422" t="str">
            <v>MG</v>
          </cell>
          <cell r="L422" t="str">
            <v>34.000-000</v>
          </cell>
          <cell r="M422" t="str">
            <v>(31) 33323416 / 33711904</v>
          </cell>
          <cell r="N422" t="str">
            <v>agcaldas@veloxmail.com.br</v>
          </cell>
          <cell r="O422" t="str">
            <v>Anderson</v>
          </cell>
          <cell r="P422" t="str">
            <v>agcaldas@veloxmail.com.br</v>
          </cell>
          <cell r="Q422" t="str">
            <v>(31) 33323416 / 33711904</v>
          </cell>
        </row>
        <row r="423">
          <cell r="A423">
            <v>420</v>
          </cell>
          <cell r="B423" t="str">
            <v>Hand's</v>
          </cell>
          <cell r="C423" t="str">
            <v>Gabriela</v>
          </cell>
          <cell r="E423" t="str">
            <v>Cherulli's Comércio Ltda</v>
          </cell>
          <cell r="F423" t="str">
            <v>11.809.653/0001-2</v>
          </cell>
          <cell r="G423" t="str">
            <v>001.580.097/00-33</v>
          </cell>
          <cell r="H423" t="str">
            <v>Av. Afonso Vaz de Melo, 640 - lj 261</v>
          </cell>
          <cell r="I423" t="str">
            <v>Barreiro</v>
          </cell>
          <cell r="J423" t="str">
            <v>Belo Horizonte</v>
          </cell>
          <cell r="K423" t="str">
            <v>MG</v>
          </cell>
          <cell r="L423" t="str">
            <v>30.640-070</v>
          </cell>
          <cell r="M423" t="str">
            <v>(31) 25315111</v>
          </cell>
          <cell r="N423" t="str">
            <v>hands.contato@yahoo.com.br</v>
          </cell>
          <cell r="O423" t="str">
            <v>Gabriela</v>
          </cell>
          <cell r="P423" t="str">
            <v>hands.contato@yahoo.com.br</v>
          </cell>
          <cell r="Q423" t="str">
            <v>(31) 25315111</v>
          </cell>
        </row>
        <row r="424">
          <cell r="A424">
            <v>421</v>
          </cell>
          <cell r="B424" t="str">
            <v>S V Produções</v>
          </cell>
          <cell r="C424" t="str">
            <v>Emerson</v>
          </cell>
          <cell r="E424" t="str">
            <v>P S Pinheiro</v>
          </cell>
          <cell r="F424" t="str">
            <v>10.734.453/0001-03</v>
          </cell>
          <cell r="G424" t="str">
            <v>Isento</v>
          </cell>
          <cell r="H424" t="str">
            <v>Rua Sete de Setembro, 584</v>
          </cell>
          <cell r="I424" t="str">
            <v>Centro</v>
          </cell>
          <cell r="J424" t="str">
            <v>Mantena</v>
          </cell>
          <cell r="K424" t="str">
            <v>MG</v>
          </cell>
          <cell r="L424" t="str">
            <v>35.290-000</v>
          </cell>
          <cell r="M424" t="str">
            <v>(27) 97300134</v>
          </cell>
          <cell r="N424" t="str">
            <v>estudio@brsite.com.br</v>
          </cell>
          <cell r="O424" t="str">
            <v>Emerson</v>
          </cell>
        </row>
        <row r="425">
          <cell r="A425">
            <v>422</v>
          </cell>
          <cell r="B425" t="str">
            <v>AD-HOC</v>
          </cell>
          <cell r="C425" t="str">
            <v>Claudia Abrantes</v>
          </cell>
          <cell r="E425" t="str">
            <v>AD-HOC Serviços e Empreendimentos Ltda</v>
          </cell>
          <cell r="F425" t="str">
            <v>04.678.980/0001-37</v>
          </cell>
          <cell r="G425" t="str">
            <v>Isento</v>
          </cell>
          <cell r="H425" t="str">
            <v>Est. Benjamin Constant, 670</v>
          </cell>
          <cell r="I425" t="str">
            <v>Galpão</v>
          </cell>
          <cell r="J425" t="str">
            <v>Nova Cidade</v>
          </cell>
          <cell r="K425" t="str">
            <v>RJ</v>
          </cell>
          <cell r="L425" t="str">
            <v>26.535-010</v>
          </cell>
          <cell r="M425" t="str">
            <v>(21) 2692-6742</v>
          </cell>
          <cell r="N425" t="str">
            <v>comercial@adhocserv.com.br</v>
          </cell>
        </row>
        <row r="426">
          <cell r="A426">
            <v>423</v>
          </cell>
          <cell r="B426" t="str">
            <v>Aleone Decorações Ltda</v>
          </cell>
          <cell r="C426" t="str">
            <v>Camila</v>
          </cell>
          <cell r="E426" t="str">
            <v>Aleone Decorações Ltda</v>
          </cell>
          <cell r="F426" t="str">
            <v>11.396.430/0001-90</v>
          </cell>
          <cell r="G426" t="str">
            <v>148.923.874-115</v>
          </cell>
          <cell r="H426" t="str">
            <v>Rua Ambrosina de Macedo, 184 Casa 10</v>
          </cell>
          <cell r="I426" t="str">
            <v>Vila Mariana</v>
          </cell>
          <cell r="J426" t="str">
            <v xml:space="preserve">São Paulo </v>
          </cell>
          <cell r="K426" t="str">
            <v>SP</v>
          </cell>
          <cell r="L426" t="str">
            <v>04.013-030</v>
          </cell>
          <cell r="M426" t="str">
            <v>(11) 5572-8650</v>
          </cell>
          <cell r="N426" t="str">
            <v>alessandraleone@terra.com.br</v>
          </cell>
          <cell r="O426" t="str">
            <v>Camila/Viviane</v>
          </cell>
          <cell r="P426" t="str">
            <v>alessandraleone@terra.com.br</v>
          </cell>
          <cell r="Q426" t="str">
            <v>(11) 2872-8650</v>
          </cell>
        </row>
        <row r="427">
          <cell r="A427">
            <v>424</v>
          </cell>
          <cell r="B427" t="str">
            <v>SEDEC</v>
          </cell>
          <cell r="C427" t="str">
            <v>Marta Lúcia Lemo</v>
          </cell>
          <cell r="D427" t="str">
            <v>Sec. De Desenvolvimento</v>
          </cell>
          <cell r="E427" t="str">
            <v>Secretaria de Desenvolvimento econômico</v>
          </cell>
          <cell r="F427" t="str">
            <v>31.846.892/0001-70</v>
          </cell>
          <cell r="G427" t="str">
            <v>Isento</v>
          </cell>
          <cell r="H427" t="str">
            <v xml:space="preserve">Praça Mariana Rocha Leão, 20 </v>
          </cell>
          <cell r="I427" t="str">
            <v>Centro</v>
          </cell>
          <cell r="J427" t="str">
            <v>Itatiaia</v>
          </cell>
          <cell r="K427" t="str">
            <v>RJ</v>
          </cell>
          <cell r="L427" t="str">
            <v>27.580-000</v>
          </cell>
          <cell r="M427" t="str">
            <v>(24)33526777 - Ramal 325</v>
          </cell>
          <cell r="N427" t="str">
            <v>sedec@itatiaia.rj.gov.br</v>
          </cell>
          <cell r="O427" t="str">
            <v>Marta</v>
          </cell>
          <cell r="P427" t="str">
            <v>sedec@itatiaia.rj.gov.br</v>
          </cell>
          <cell r="Q427" t="str">
            <v>(24)33526777 - Ramal 325</v>
          </cell>
        </row>
        <row r="428">
          <cell r="A428">
            <v>425</v>
          </cell>
          <cell r="B428" t="str">
            <v>Maxiplan Investimentos</v>
          </cell>
          <cell r="C428" t="str">
            <v>Nivaldo Nass</v>
          </cell>
          <cell r="D428" t="str">
            <v>-</v>
          </cell>
          <cell r="E428" t="str">
            <v>NN Empreendimentos ltda</v>
          </cell>
          <cell r="F428" t="str">
            <v>79.361.366/0001-46</v>
          </cell>
          <cell r="G428" t="str">
            <v>Isento</v>
          </cell>
          <cell r="H428" t="str">
            <v>Rua Jacob Eisenhut, 312 apto 901</v>
          </cell>
          <cell r="I428" t="str">
            <v>Atiradores</v>
          </cell>
          <cell r="J428" t="str">
            <v>Joinville</v>
          </cell>
          <cell r="K428" t="str">
            <v>SC</v>
          </cell>
          <cell r="L428" t="str">
            <v>89.203-070</v>
          </cell>
          <cell r="M428" t="str">
            <v>(47) 34514323</v>
          </cell>
          <cell r="N428" t="str">
            <v>nivaldo@cajadina.com.br</v>
          </cell>
          <cell r="O428" t="str">
            <v>Nivaldo</v>
          </cell>
          <cell r="P428" t="str">
            <v>nivaldo@cajadina.com.br</v>
          </cell>
          <cell r="Q428" t="str">
            <v>(47) 34514323</v>
          </cell>
        </row>
        <row r="429">
          <cell r="A429">
            <v>426</v>
          </cell>
          <cell r="B429" t="str">
            <v>Viviane Fernandes Barabach</v>
          </cell>
          <cell r="C429" t="str">
            <v>Viviane</v>
          </cell>
          <cell r="E429" t="str">
            <v>Viviane Fernandes Barabach</v>
          </cell>
          <cell r="F429" t="str">
            <v>030958369-10</v>
          </cell>
          <cell r="G429">
            <v>3610884</v>
          </cell>
          <cell r="H429" t="str">
            <v>Rua Carlos Lampe, 121</v>
          </cell>
          <cell r="I429" t="str">
            <v>São Rafael</v>
          </cell>
          <cell r="J429" t="str">
            <v xml:space="preserve">Rio Negrinho </v>
          </cell>
          <cell r="K429" t="str">
            <v>SC</v>
          </cell>
          <cell r="L429" t="str">
            <v>89.295-000</v>
          </cell>
          <cell r="M429" t="str">
            <v>(47) 32035000</v>
          </cell>
          <cell r="N429" t="str">
            <v>sacc@certaceramica.com.br</v>
          </cell>
          <cell r="O429" t="str">
            <v>Viviane</v>
          </cell>
          <cell r="P429" t="str">
            <v>sacc@certaceramica.com.br</v>
          </cell>
          <cell r="Q429" t="str">
            <v>(47) 32035000</v>
          </cell>
        </row>
        <row r="430">
          <cell r="A430">
            <v>427</v>
          </cell>
          <cell r="B430" t="str">
            <v>Viger</v>
          </cell>
          <cell r="C430" t="str">
            <v xml:space="preserve">Mário </v>
          </cell>
          <cell r="E430" t="str">
            <v>Mário Alberto Kleinowski</v>
          </cell>
          <cell r="F430" t="str">
            <v>90.222.985/0001-92</v>
          </cell>
          <cell r="G430" t="str">
            <v>Isento</v>
          </cell>
          <cell r="H430" t="str">
            <v>Av. das Hortências, 3789 - Conj. 404</v>
          </cell>
          <cell r="I430" t="str">
            <v>Centro</v>
          </cell>
          <cell r="J430" t="str">
            <v>Gramado</v>
          </cell>
          <cell r="K430" t="str">
            <v>RS</v>
          </cell>
          <cell r="L430" t="str">
            <v>95.670-000</v>
          </cell>
          <cell r="M430" t="str">
            <v>(51) 34421885 / 99864308</v>
          </cell>
          <cell r="N430" t="str">
            <v>viger@terra.com.br</v>
          </cell>
          <cell r="O430" t="str">
            <v>Maria Ester Pinho</v>
          </cell>
          <cell r="P430" t="str">
            <v>e.p.k@terra.com.br</v>
          </cell>
          <cell r="Q430" t="str">
            <v>(51) 34421885 / 98997672</v>
          </cell>
        </row>
        <row r="431">
          <cell r="A431">
            <v>428</v>
          </cell>
          <cell r="B431" t="str">
            <v>J.R.O.</v>
          </cell>
          <cell r="C431" t="str">
            <v>Norma - Prefeitura de Rio das Flores</v>
          </cell>
          <cell r="E431" t="str">
            <v>J.R.O Silva Produções e Organização e Sonorização de Eventos</v>
          </cell>
          <cell r="F431" t="str">
            <v>11.175.804/0001-48</v>
          </cell>
          <cell r="G431" t="str">
            <v>Isento</v>
          </cell>
          <cell r="H431" t="str">
            <v>Rua Prefeito Hilton Dutra Navarro, 08B</v>
          </cell>
          <cell r="I431" t="str">
            <v>Centro</v>
          </cell>
          <cell r="J431" t="str">
            <v>Rio das Flores</v>
          </cell>
          <cell r="K431" t="str">
            <v>RJ</v>
          </cell>
          <cell r="L431" t="str">
            <v>27.660-000</v>
          </cell>
          <cell r="M431" t="str">
            <v>(24) 98285228 / 24580475</v>
          </cell>
          <cell r="N431" t="str">
            <v>culturismo@pmrf-rj.com.br</v>
          </cell>
          <cell r="O431" t="str">
            <v>Norma</v>
          </cell>
          <cell r="P431" t="str">
            <v>culturismo@pmrf-rj.com.br</v>
          </cell>
          <cell r="Q431" t="str">
            <v>(24) 98285228 / 24580475</v>
          </cell>
        </row>
        <row r="432">
          <cell r="A432">
            <v>429</v>
          </cell>
          <cell r="B432" t="str">
            <v>Prefeitura de Ibirubá</v>
          </cell>
          <cell r="C432" t="str">
            <v>Margrid</v>
          </cell>
          <cell r="E432" t="str">
            <v>Prefeitura de Ibirubá</v>
          </cell>
          <cell r="F432" t="str">
            <v>87.564.381/0001-10</v>
          </cell>
          <cell r="G432" t="str">
            <v>Isento</v>
          </cell>
          <cell r="H432" t="str">
            <v>Rua Tiradentes, 700</v>
          </cell>
          <cell r="I432" t="str">
            <v>Centro</v>
          </cell>
          <cell r="J432" t="str">
            <v>Ibirubá</v>
          </cell>
          <cell r="K432" t="str">
            <v>RS</v>
          </cell>
          <cell r="L432" t="str">
            <v>98.200-000</v>
          </cell>
          <cell r="M432" t="str">
            <v>(55) 33248500/ 33248505/ 84124281</v>
          </cell>
          <cell r="N432" t="str">
            <v>compras@ibiruba.rs.gov.br</v>
          </cell>
          <cell r="O432" t="str">
            <v>Margrid</v>
          </cell>
          <cell r="P432" t="str">
            <v>compras@ibiruba.rs.gov.br</v>
          </cell>
          <cell r="Q432" t="str">
            <v>(55) 33248500/ 33248505/ 84124281</v>
          </cell>
        </row>
        <row r="433">
          <cell r="A433">
            <v>430</v>
          </cell>
          <cell r="B433" t="str">
            <v>Tissi Distribuidora</v>
          </cell>
          <cell r="C433" t="str">
            <v>Jonas</v>
          </cell>
          <cell r="D433" t="str">
            <v>Comprador</v>
          </cell>
          <cell r="E433" t="str">
            <v>Tissi Com e instalações de materiais Elétricos Ltda ME</v>
          </cell>
          <cell r="F433" t="str">
            <v>01.970.347/0001-20</v>
          </cell>
          <cell r="G433">
            <v>253527309</v>
          </cell>
          <cell r="H433" t="str">
            <v>Est. Paulo Voltolini 175</v>
          </cell>
          <cell r="I433" t="str">
            <v>Nereu Ramos</v>
          </cell>
          <cell r="J433" t="str">
            <v>Jaraguá do Sul</v>
          </cell>
          <cell r="K433" t="str">
            <v>SC</v>
          </cell>
          <cell r="L433" t="str">
            <v>89.265-830</v>
          </cell>
          <cell r="M433" t="str">
            <v>(47) 3276-0181</v>
          </cell>
          <cell r="N433" t="str">
            <v>compras.tissi@yahoo.com.br</v>
          </cell>
          <cell r="O433" t="str">
            <v>Jonas</v>
          </cell>
          <cell r="P433" t="str">
            <v>compras.tissi@yahoo.com.br</v>
          </cell>
          <cell r="Q433" t="str">
            <v>47 3276-0181</v>
          </cell>
        </row>
        <row r="434">
          <cell r="A434">
            <v>431</v>
          </cell>
          <cell r="B434" t="str">
            <v>Tatiana Faria</v>
          </cell>
          <cell r="C434" t="str">
            <v>Tatiana</v>
          </cell>
          <cell r="E434" t="str">
            <v>Tatiana Elisa Siniscalchi Faria</v>
          </cell>
          <cell r="F434" t="str">
            <v>296.756.748-57</v>
          </cell>
          <cell r="G434" t="str">
            <v>Isento</v>
          </cell>
          <cell r="H434" t="str">
            <v>Rua Professora Escolástica de Tole do Pontes, 174</v>
          </cell>
          <cell r="I434" t="str">
            <v>Centro</v>
          </cell>
          <cell r="J434" t="str">
            <v xml:space="preserve">Jundiaí </v>
          </cell>
          <cell r="K434" t="str">
            <v>SP</v>
          </cell>
          <cell r="L434" t="str">
            <v>13.209-290</v>
          </cell>
          <cell r="M434" t="str">
            <v>(11) 9943-6964</v>
          </cell>
          <cell r="N434" t="str">
            <v>tatianaesfaria@gmail.com</v>
          </cell>
        </row>
        <row r="435">
          <cell r="A435">
            <v>432</v>
          </cell>
          <cell r="B435" t="str">
            <v>Shopping Center Celeiro Ltda</v>
          </cell>
          <cell r="C435" t="str">
            <v>Nelson</v>
          </cell>
          <cell r="E435" t="str">
            <v>Shopping Center Celeiro</v>
          </cell>
          <cell r="F435" t="str">
            <v>25.650.250/0001-06</v>
          </cell>
          <cell r="G435" t="str">
            <v>Isento</v>
          </cell>
          <cell r="H435" t="str">
            <v xml:space="preserve">Av. Monte Verde, 743 </v>
          </cell>
          <cell r="I435" t="str">
            <v>Monte Verde</v>
          </cell>
          <cell r="J435" t="str">
            <v>Camanducaia</v>
          </cell>
          <cell r="K435" t="str">
            <v>MG</v>
          </cell>
          <cell r="L435" t="str">
            <v>37.653-000</v>
          </cell>
          <cell r="M435" t="str">
            <v>(35) 3435-1677</v>
          </cell>
          <cell r="N435" t="str">
            <v>pacheco21@oi.com.br</v>
          </cell>
          <cell r="O435" t="str">
            <v>Nelson</v>
          </cell>
          <cell r="P435" t="str">
            <v>pacheco21@oi.com.br</v>
          </cell>
          <cell r="Q435" t="str">
            <v>(35) 3438-1677</v>
          </cell>
        </row>
        <row r="436">
          <cell r="A436">
            <v>433</v>
          </cell>
          <cell r="B436" t="str">
            <v>SINBI</v>
          </cell>
          <cell r="C436" t="str">
            <v>Silvana S. Sanchez</v>
          </cell>
          <cell r="D436" t="str">
            <v>Supervisora administrativa</v>
          </cell>
          <cell r="E436" t="str">
            <v>Sindicato das Industrias do Calçado e Vestuário de Birigui</v>
          </cell>
          <cell r="F436" t="str">
            <v>51.098.390/0001-15</v>
          </cell>
          <cell r="G436" t="str">
            <v>Isento</v>
          </cell>
          <cell r="H436" t="str">
            <v>Rua Roberto Clark, 460</v>
          </cell>
          <cell r="I436" t="str">
            <v>Centro</v>
          </cell>
          <cell r="J436" t="str">
            <v>Birigui</v>
          </cell>
          <cell r="K436" t="str">
            <v>SP</v>
          </cell>
          <cell r="L436" t="str">
            <v>16.200-043</v>
          </cell>
          <cell r="M436" t="str">
            <v>(18) 3649-8000</v>
          </cell>
          <cell r="N436" t="str">
            <v>financeiro@sindicato.org.br</v>
          </cell>
          <cell r="O436" t="str">
            <v>Silvana</v>
          </cell>
          <cell r="P436" t="str">
            <v>financeiro@sindicato.org.br</v>
          </cell>
        </row>
        <row r="437">
          <cell r="A437">
            <v>434</v>
          </cell>
          <cell r="B437" t="str">
            <v>OVG</v>
          </cell>
          <cell r="C437" t="str">
            <v>Luciano Dantas</v>
          </cell>
          <cell r="E437" t="str">
            <v>Organização das Voluntárias de Goiás</v>
          </cell>
          <cell r="F437" t="str">
            <v>02.106.664/0001-65</v>
          </cell>
          <cell r="G437" t="str">
            <v>Isento</v>
          </cell>
          <cell r="H437" t="str">
            <v>Rua T-14, 249</v>
          </cell>
          <cell r="I437" t="str">
            <v>Setor Bueno</v>
          </cell>
          <cell r="J437" t="str">
            <v>Goiânia</v>
          </cell>
          <cell r="K437" t="str">
            <v>GO</v>
          </cell>
          <cell r="L437" t="str">
            <v>74.230-130</v>
          </cell>
          <cell r="M437" t="str">
            <v>(62) 3201-9426 / 3201-9427 / 9605-3046 / 3201-9438</v>
          </cell>
          <cell r="N437" t="str">
            <v>lcdjales@gmail.com</v>
          </cell>
        </row>
        <row r="438">
          <cell r="A438">
            <v>435</v>
          </cell>
          <cell r="B438" t="str">
            <v>Camilo Vargas</v>
          </cell>
          <cell r="C438" t="str">
            <v>Nelo</v>
          </cell>
          <cell r="E438" t="str">
            <v>Camilo Vargas</v>
          </cell>
          <cell r="F438" t="str">
            <v>299.575.409-04</v>
          </cell>
          <cell r="G438" t="str">
            <v>Isento</v>
          </cell>
          <cell r="H438" t="str">
            <v>Rua Germano Wagner,10</v>
          </cell>
          <cell r="I438" t="str">
            <v>Centenário</v>
          </cell>
          <cell r="J438" t="str">
            <v>Jarágua do Sul</v>
          </cell>
          <cell r="K438" t="str">
            <v>SC</v>
          </cell>
          <cell r="L438" t="str">
            <v>89.256-800</v>
          </cell>
          <cell r="M438" t="str">
            <v>(47) 3370-0162</v>
          </cell>
          <cell r="N438" t="str">
            <v>cobranca@kamylus.com.br</v>
          </cell>
          <cell r="O438" t="str">
            <v>Lúcio</v>
          </cell>
          <cell r="P438" t="str">
            <v>cobranca@kamylus.com.br</v>
          </cell>
        </row>
        <row r="439">
          <cell r="A439">
            <v>436</v>
          </cell>
          <cell r="B439" t="str">
            <v>Favani Emporium</v>
          </cell>
          <cell r="C439" t="str">
            <v>Rafael</v>
          </cell>
          <cell r="E439" t="str">
            <v>FAVANI EMPORIUM ARTIGOS DE DECORACAO LTDA - M</v>
          </cell>
          <cell r="F439" t="str">
            <v>14.397.081/0001-10</v>
          </cell>
          <cell r="G439" t="str">
            <v>001849951.00-86</v>
          </cell>
          <cell r="H439" t="str">
            <v>Rua Julio Diniz 310, Galpão 01</v>
          </cell>
          <cell r="I439" t="str">
            <v>Santa Branca</v>
          </cell>
          <cell r="J439" t="str">
            <v>Belo Horizonte</v>
          </cell>
          <cell r="K439" t="str">
            <v>MG</v>
          </cell>
          <cell r="L439" t="str">
            <v>31.565-180</v>
          </cell>
          <cell r="M439" t="str">
            <v>(31) 3653-0035</v>
          </cell>
        </row>
        <row r="440">
          <cell r="A440">
            <v>437</v>
          </cell>
          <cell r="B440" t="str">
            <v>Odete L B Bez EPP</v>
          </cell>
          <cell r="C440" t="str">
            <v>Fabricio</v>
          </cell>
          <cell r="E440" t="str">
            <v>Odete L B Bez EPP</v>
          </cell>
          <cell r="F440" t="str">
            <v>08.248.067/0001-51</v>
          </cell>
          <cell r="G440" t="str">
            <v>Isento</v>
          </cell>
          <cell r="H440" t="str">
            <v>Rua Jacob Luiz Busata, 57</v>
          </cell>
          <cell r="I440" t="str">
            <v>Centro</v>
          </cell>
          <cell r="J440" t="str">
            <v>Erechim</v>
          </cell>
          <cell r="K440" t="str">
            <v>RS</v>
          </cell>
          <cell r="L440" t="str">
            <v>99.700-000</v>
          </cell>
          <cell r="M440" t="str">
            <v>(54) 3522-1222</v>
          </cell>
          <cell r="N440" t="str">
            <v>fabricio@hidroluzdistribuidora.com.br</v>
          </cell>
        </row>
        <row r="441">
          <cell r="A441">
            <v>438</v>
          </cell>
          <cell r="B441" t="str">
            <v>Tendas e Companhia Ltda ME</v>
          </cell>
          <cell r="C441" t="str">
            <v>Fátima</v>
          </cell>
          <cell r="E441" t="str">
            <v>Tendas e Companhia Ltda ME</v>
          </cell>
          <cell r="F441" t="str">
            <v>08.508.151/0001-67</v>
          </cell>
          <cell r="G441">
            <v>78355140</v>
          </cell>
          <cell r="H441" t="str">
            <v>Rod. BR101 Km 281, SNº Lt 02 - Qd08</v>
          </cell>
          <cell r="I441" t="str">
            <v>Duques</v>
          </cell>
          <cell r="J441" t="str">
            <v>Tangua</v>
          </cell>
          <cell r="K441" t="str">
            <v>RJ</v>
          </cell>
          <cell r="L441" t="str">
            <v>24.890-000</v>
          </cell>
          <cell r="M441" t="str">
            <v>21 2234-0196</v>
          </cell>
          <cell r="N441" t="str">
            <v>compras@tendasecia.com.br</v>
          </cell>
          <cell r="O441" t="str">
            <v>Carla</v>
          </cell>
          <cell r="P441" t="str">
            <v>carla@tendasecia.com.br</v>
          </cell>
          <cell r="Q441" t="str">
            <v>21 2234-0196</v>
          </cell>
        </row>
        <row r="442">
          <cell r="A442">
            <v>439</v>
          </cell>
          <cell r="B442" t="str">
            <v>Item Presentes e Utilidades</v>
          </cell>
          <cell r="C442" t="str">
            <v>Gilma</v>
          </cell>
          <cell r="E442" t="str">
            <v>Zilma Natalina Oliveira Santos</v>
          </cell>
          <cell r="F442" t="str">
            <v>07.480.112/0001-36</v>
          </cell>
          <cell r="G442">
            <v>66689117</v>
          </cell>
          <cell r="H442" t="str">
            <v>Av. Cônego Miguel Monteiro, 375</v>
          </cell>
          <cell r="I442" t="str">
            <v>Centro</v>
          </cell>
          <cell r="J442" t="str">
            <v>Caculé</v>
          </cell>
          <cell r="K442" t="str">
            <v>BA</v>
          </cell>
          <cell r="L442" t="str">
            <v>46.300-000</v>
          </cell>
          <cell r="M442" t="str">
            <v>(77) 3455-1545</v>
          </cell>
          <cell r="N442" t="str">
            <v>gilmaceli@hotmail.com</v>
          </cell>
          <cell r="O442" t="str">
            <v>Gilma</v>
          </cell>
          <cell r="P442" t="str">
            <v>gilmaceli@hotmail.com</v>
          </cell>
          <cell r="Q442" t="str">
            <v>(77) 3455-1545</v>
          </cell>
        </row>
        <row r="443">
          <cell r="A443">
            <v>440</v>
          </cell>
          <cell r="B443" t="str">
            <v>Heliotrop Comercio de Bijouterias Ltda</v>
          </cell>
          <cell r="C443" t="str">
            <v>Maria Celia</v>
          </cell>
          <cell r="E443" t="str">
            <v>Heliotrop Comercio de Bijouterias Ltda</v>
          </cell>
          <cell r="F443" t="str">
            <v>72.343.635/0001-00</v>
          </cell>
          <cell r="G443">
            <v>79368881</v>
          </cell>
          <cell r="H443" t="str">
            <v>Rua Marques de São Vincente, 52 lj 202</v>
          </cell>
          <cell r="I443" t="str">
            <v>Gávea</v>
          </cell>
          <cell r="J443" t="str">
            <v>Rio de Janeiro</v>
          </cell>
          <cell r="K443" t="str">
            <v>RJ</v>
          </cell>
          <cell r="L443" t="str">
            <v>22.451-040</v>
          </cell>
          <cell r="M443" t="str">
            <v>(21) 2512-3201/ 2294-5445 / 8215-2664</v>
          </cell>
          <cell r="N443" t="str">
            <v>financeirogl@aol.com</v>
          </cell>
          <cell r="O443" t="str">
            <v>Maria Celia</v>
          </cell>
          <cell r="P443" t="str">
            <v>financeirogl@aol.com</v>
          </cell>
          <cell r="Q443" t="str">
            <v>(21) 2512-3201/ 2294-5445 / 8215-2664</v>
          </cell>
          <cell r="S443">
            <v>40664</v>
          </cell>
          <cell r="T443">
            <v>41418</v>
          </cell>
        </row>
        <row r="444">
          <cell r="A444">
            <v>441</v>
          </cell>
          <cell r="B444" t="str">
            <v>Prefeitura de Dois Vizinhos</v>
          </cell>
          <cell r="E444" t="str">
            <v>Prefeitura de Dois Vizinhos</v>
          </cell>
          <cell r="F444" t="str">
            <v>78.205.640/0001-00</v>
          </cell>
          <cell r="G444" t="str">
            <v>Isento</v>
          </cell>
          <cell r="H444" t="str">
            <v>Av. Rio Grande do Sul, 130</v>
          </cell>
          <cell r="J444" t="str">
            <v>Dois Vizinhos</v>
          </cell>
          <cell r="K444" t="str">
            <v>PR</v>
          </cell>
          <cell r="L444" t="str">
            <v>85.660-000</v>
          </cell>
          <cell r="M444" t="str">
            <v>(46) 3536-8800</v>
          </cell>
        </row>
        <row r="445">
          <cell r="A445">
            <v>442</v>
          </cell>
          <cell r="B445" t="str">
            <v>Pé com Pé Calçados</v>
          </cell>
          <cell r="C445" t="str">
            <v>Alessandra/ Érica</v>
          </cell>
          <cell r="E445" t="str">
            <v>Pé com Pé com Calçados</v>
          </cell>
          <cell r="F445" t="str">
            <v>55.541.130/0001-23</v>
          </cell>
          <cell r="G445">
            <v>214023506111</v>
          </cell>
          <cell r="H445" t="str">
            <v>Rua Manoel Cottas de Azevedo, 71/91</v>
          </cell>
          <cell r="I445" t="str">
            <v>Jardim Klayton</v>
          </cell>
          <cell r="J445" t="str">
            <v>Birigui</v>
          </cell>
          <cell r="K445" t="str">
            <v>SP</v>
          </cell>
          <cell r="L445" t="str">
            <v>16.203-041</v>
          </cell>
          <cell r="M445" t="str">
            <v>(18)3643-5500/ 3643-5503</v>
          </cell>
          <cell r="N445" t="str">
            <v>alessandra@pecompe.com.br / erica@pecompe.com.br</v>
          </cell>
          <cell r="O445" t="str">
            <v>Adriana Andózia</v>
          </cell>
          <cell r="P445" t="str">
            <v>andozia@pecompe.com.br</v>
          </cell>
          <cell r="Q445" t="str">
            <v>(18) 3643-5516</v>
          </cell>
        </row>
        <row r="446">
          <cell r="A446">
            <v>443</v>
          </cell>
          <cell r="B446" t="str">
            <v>ACIL Limeira</v>
          </cell>
          <cell r="C446" t="str">
            <v>Reinaldo/Eliane</v>
          </cell>
          <cell r="D446" t="str">
            <v>Presidente</v>
          </cell>
          <cell r="E446" t="str">
            <v>Associação Comercial e Industrial de limeira</v>
          </cell>
          <cell r="F446" t="str">
            <v>51.486.900/0001-21</v>
          </cell>
          <cell r="G446" t="str">
            <v>Isento</v>
          </cell>
          <cell r="H446" t="str">
            <v>Rua Santa Cruz, 647</v>
          </cell>
          <cell r="I446" t="str">
            <v>Centro</v>
          </cell>
          <cell r="J446" t="str">
            <v>Limeira</v>
          </cell>
          <cell r="K446" t="str">
            <v>SP</v>
          </cell>
          <cell r="L446" t="str">
            <v>13.480-041</v>
          </cell>
          <cell r="M446" t="str">
            <v>(19) 34044900/ 34044906</v>
          </cell>
          <cell r="N446" t="str">
            <v>eventosacil@acil.org.br</v>
          </cell>
        </row>
        <row r="447">
          <cell r="A447">
            <v>444</v>
          </cell>
          <cell r="B447" t="str">
            <v>Prefeitura de Pérola</v>
          </cell>
          <cell r="C447" t="str">
            <v>Gleice</v>
          </cell>
          <cell r="E447" t="str">
            <v>Prefeitura de Pérola</v>
          </cell>
          <cell r="F447" t="str">
            <v>81.478.133/0001-70</v>
          </cell>
          <cell r="G447" t="str">
            <v>Isento</v>
          </cell>
          <cell r="H447" t="str">
            <v>Rua do Rosário, 202 Sala 01</v>
          </cell>
          <cell r="I447" t="str">
            <v>Centro</v>
          </cell>
          <cell r="J447" t="str">
            <v>Pérola</v>
          </cell>
          <cell r="K447" t="str">
            <v>PR</v>
          </cell>
          <cell r="L447" t="str">
            <v>87.540-000</v>
          </cell>
          <cell r="M447" t="str">
            <v>(44) 3636-8300</v>
          </cell>
          <cell r="N447" t="str">
            <v>prefeituradeperola@gmail.com</v>
          </cell>
          <cell r="O447" t="str">
            <v>Antonio Nunes</v>
          </cell>
          <cell r="P447" t="str">
            <v>ctperola@gmail.com</v>
          </cell>
          <cell r="Q447" t="str">
            <v>(44) 3636-8300</v>
          </cell>
        </row>
        <row r="448">
          <cell r="A448">
            <v>445</v>
          </cell>
          <cell r="B448" t="str">
            <v>Daniela Vasconcellos</v>
          </cell>
          <cell r="C448" t="str">
            <v>Daniela</v>
          </cell>
          <cell r="E448" t="str">
            <v>Daniela Vasconcelos</v>
          </cell>
          <cell r="F448" t="str">
            <v>274.280.998-89</v>
          </cell>
          <cell r="G448" t="str">
            <v>Isento</v>
          </cell>
          <cell r="H448" t="str">
            <v>Rua Dom Antonio Barreiros, 111 - Apto 21B</v>
          </cell>
          <cell r="I448" t="str">
            <v>Vila Gumercindo</v>
          </cell>
          <cell r="J448" t="str">
            <v>São Paulo</v>
          </cell>
          <cell r="K448" t="str">
            <v>SP</v>
          </cell>
          <cell r="L448" t="str">
            <v>04.134-090</v>
          </cell>
          <cell r="M448" t="str">
            <v>(11) 3571-5569</v>
          </cell>
          <cell r="N448" t="str">
            <v>daniela.leite@ig.com.br</v>
          </cell>
        </row>
        <row r="449">
          <cell r="A449">
            <v>446</v>
          </cell>
          <cell r="B449" t="str">
            <v>Prefeitura de Camanducaia</v>
          </cell>
          <cell r="C449" t="str">
            <v>Francisco de Assis Morarotto</v>
          </cell>
          <cell r="D449" t="str">
            <v>Secretário de Turismo</v>
          </cell>
          <cell r="E449" t="str">
            <v>Prefeitura de Camanducaia</v>
          </cell>
          <cell r="F449" t="str">
            <v>17.935.396/0001-61</v>
          </cell>
          <cell r="G449" t="str">
            <v>Isento</v>
          </cell>
          <cell r="H449" t="str">
            <v>Rua Prof. Francisco Manoel do Nascimento, 15</v>
          </cell>
          <cell r="I449" t="str">
            <v>Centro</v>
          </cell>
          <cell r="J449" t="str">
            <v>Camanducaia</v>
          </cell>
          <cell r="K449" t="str">
            <v>MG</v>
          </cell>
          <cell r="L449" t="str">
            <v>37.650-000</v>
          </cell>
          <cell r="M449" t="str">
            <v>(35) 3433-1323 / 9100-6935</v>
          </cell>
          <cell r="N449" t="str">
            <v>turismo@camanducaia.mg.gov.br</v>
          </cell>
          <cell r="O449" t="str">
            <v>Francisco de Assis Morarotto</v>
          </cell>
          <cell r="P449" t="str">
            <v>turismo@camanducaia.mg.gov.br</v>
          </cell>
          <cell r="Q449" t="str">
            <v>(35) 3433-1323 / 9100-6935</v>
          </cell>
        </row>
        <row r="450">
          <cell r="A450">
            <v>447</v>
          </cell>
          <cell r="B450" t="str">
            <v>Câmara de Dirigentes Lojistas de Araranguá</v>
          </cell>
          <cell r="C450" t="str">
            <v>Luciana Daitx</v>
          </cell>
          <cell r="E450" t="str">
            <v>Câmara de Dirigentes Lojistas de Araranguá</v>
          </cell>
          <cell r="F450" t="str">
            <v>82.544.743/0001-97</v>
          </cell>
          <cell r="G450" t="str">
            <v>Isento</v>
          </cell>
          <cell r="H450" t="str">
            <v>Av. Getúlio Vargas, 352, Sala 24</v>
          </cell>
          <cell r="I450" t="str">
            <v>Cen</v>
          </cell>
          <cell r="J450" t="str">
            <v>Araranguá</v>
          </cell>
          <cell r="K450" t="str">
            <v>SC</v>
          </cell>
          <cell r="L450" t="str">
            <v>88.900-000</v>
          </cell>
          <cell r="M450" t="str">
            <v>(48) 3522-0102 / 9132-7700</v>
          </cell>
          <cell r="N450" t="str">
            <v>executivo@ararangua.cdl-sc.org.br</v>
          </cell>
          <cell r="O450" t="str">
            <v>Luciana Daitx</v>
          </cell>
          <cell r="P450" t="str">
            <v>executivo@ararangua.cdl-sc.org.br</v>
          </cell>
          <cell r="Q450" t="str">
            <v>(48) 3522-0102 / 9132-7700</v>
          </cell>
        </row>
        <row r="451">
          <cell r="A451">
            <v>448</v>
          </cell>
          <cell r="B451" t="str">
            <v>Qualiterme Usinagem Ltda</v>
          </cell>
          <cell r="C451" t="str">
            <v>Antônia</v>
          </cell>
          <cell r="E451" t="str">
            <v>Qualiterme Usinagem Ltda - ME</v>
          </cell>
          <cell r="F451" t="str">
            <v>10.810.878/0001-46</v>
          </cell>
          <cell r="G451" t="str">
            <v>Isento</v>
          </cell>
          <cell r="H451" t="str">
            <v>Dorothovio do Nascimento, 1940</v>
          </cell>
          <cell r="I451" t="str">
            <v xml:space="preserve">Distrito Industrial </v>
          </cell>
          <cell r="J451" t="str">
            <v>Joinville</v>
          </cell>
          <cell r="K451" t="str">
            <v>SC</v>
          </cell>
          <cell r="L451" t="str">
            <v>89.223-600</v>
          </cell>
          <cell r="M451" t="str">
            <v>(47) 3473-1755</v>
          </cell>
          <cell r="N451" t="str">
            <v>qualiterme@hotmail.com</v>
          </cell>
        </row>
        <row r="452">
          <cell r="A452">
            <v>449</v>
          </cell>
          <cell r="B452" t="str">
            <v>Prefeitura de Coromandel</v>
          </cell>
          <cell r="C452" t="str">
            <v>Carlos Nova</v>
          </cell>
          <cell r="D452" t="str">
            <v>Setor de Licitação</v>
          </cell>
          <cell r="E452" t="str">
            <v>Prefeitura de Coromandel</v>
          </cell>
          <cell r="F452" t="str">
            <v>18.591.149/0001-58</v>
          </cell>
          <cell r="G452" t="str">
            <v>Isento</v>
          </cell>
          <cell r="H452" t="str">
            <v>Rua Artur Bernardes, 170</v>
          </cell>
          <cell r="J452" t="str">
            <v>Coromandel</v>
          </cell>
          <cell r="K452" t="str">
            <v>MG</v>
          </cell>
          <cell r="L452" t="str">
            <v>38.550-000</v>
          </cell>
          <cell r="M452" t="str">
            <v>(34) 3841-1344</v>
          </cell>
          <cell r="N452" t="str">
            <v>compraspmc@coromandel.mg.gov.br</v>
          </cell>
          <cell r="O452" t="str">
            <v>Carlos</v>
          </cell>
          <cell r="P452" t="str">
            <v>compraspmc@coromandel.mg.gov.br</v>
          </cell>
          <cell r="Q452" t="str">
            <v>(34) 3841-1344</v>
          </cell>
        </row>
        <row r="453">
          <cell r="A453">
            <v>450</v>
          </cell>
          <cell r="B453" t="str">
            <v>Prefeitura de Barra do Piraí</v>
          </cell>
          <cell r="C453" t="str">
            <v>Rosangela Abbud Fernandez</v>
          </cell>
          <cell r="D453" t="str">
            <v>Diretora de Cultura</v>
          </cell>
          <cell r="E453" t="str">
            <v>Prefeitura de Barra do Piraí</v>
          </cell>
          <cell r="F453" t="str">
            <v>28.576.080/0001-47</v>
          </cell>
          <cell r="G453" t="str">
            <v>Isento</v>
          </cell>
          <cell r="H453" t="str">
            <v>Travessa Assunção, 69</v>
          </cell>
          <cell r="I453" t="str">
            <v>Centro</v>
          </cell>
          <cell r="J453" t="str">
            <v>Barra do Piraí</v>
          </cell>
          <cell r="K453" t="str">
            <v>RJ</v>
          </cell>
          <cell r="L453" t="str">
            <v>27.123-080</v>
          </cell>
          <cell r="M453" t="str">
            <v>(24) 2444-4588 / 2443-2566</v>
          </cell>
          <cell r="N453" t="str">
            <v>rosangelabbud@hotmail.com</v>
          </cell>
          <cell r="O453" t="str">
            <v>Rosangela Abbud</v>
          </cell>
          <cell r="P453" t="str">
            <v>rosangelabbud@hotmail.com</v>
          </cell>
          <cell r="Q453" t="str">
            <v>(24) 2444-4588 / 2443-2566</v>
          </cell>
        </row>
        <row r="454">
          <cell r="A454">
            <v>451</v>
          </cell>
          <cell r="B454" t="str">
            <v>Prefeitura de Cerejeiras</v>
          </cell>
          <cell r="E454" t="str">
            <v>Prefeitura de Cerejeiras</v>
          </cell>
          <cell r="F454" t="str">
            <v>04.914.925/0001-07</v>
          </cell>
          <cell r="G454" t="str">
            <v>Isento</v>
          </cell>
          <cell r="H454" t="str">
            <v>Avenida das Nações, 1919</v>
          </cell>
          <cell r="I454" t="str">
            <v>Centro</v>
          </cell>
          <cell r="J454" t="str">
            <v>Cerejeiras</v>
          </cell>
          <cell r="K454" t="str">
            <v>RO</v>
          </cell>
          <cell r="L454" t="str">
            <v>78.997-000</v>
          </cell>
          <cell r="M454" t="str">
            <v>(69)3342-2343 / 3342-2671</v>
          </cell>
          <cell r="N454" t="str">
            <v>prefcerejeiras@hotmail.com</v>
          </cell>
        </row>
        <row r="455">
          <cell r="A455">
            <v>452</v>
          </cell>
          <cell r="B455" t="str">
            <v>Quark Engenharia</v>
          </cell>
          <cell r="C455" t="str">
            <v>Carla Anderle</v>
          </cell>
          <cell r="D455" t="str">
            <v>Gerente Administrativa</v>
          </cell>
          <cell r="E455" t="str">
            <v>Quark Engenharia Ltda - ME</v>
          </cell>
          <cell r="F455" t="str">
            <v>12.496.490/0001-48</v>
          </cell>
          <cell r="G455">
            <v>256310629</v>
          </cell>
          <cell r="H455" t="str">
            <v>Rua XV de Novembro, 3227</v>
          </cell>
          <cell r="I455" t="str">
            <v>Glória</v>
          </cell>
          <cell r="J455" t="str">
            <v>Joinville</v>
          </cell>
          <cell r="K455" t="str">
            <v>SC</v>
          </cell>
          <cell r="L455" t="str">
            <v>89.216-201</v>
          </cell>
          <cell r="M455" t="str">
            <v>(47) 34394100</v>
          </cell>
          <cell r="N455" t="str">
            <v>quark@quarkengenharia.com.br</v>
          </cell>
          <cell r="O455" t="str">
            <v>Carla</v>
          </cell>
          <cell r="P455" t="str">
            <v>quark@quarkengenharia.com.br</v>
          </cell>
          <cell r="Q455" t="str">
            <v>(47) 34394100</v>
          </cell>
        </row>
        <row r="456">
          <cell r="A456">
            <v>453</v>
          </cell>
          <cell r="B456" t="str">
            <v>Prefeitura de Campo Alegre</v>
          </cell>
          <cell r="C456" t="str">
            <v>Maria Cristina Munhoz</v>
          </cell>
          <cell r="E456" t="str">
            <v>Prefeitura de Campo Alegre</v>
          </cell>
          <cell r="F456" t="str">
            <v>83.102.749/0001-77</v>
          </cell>
          <cell r="G456" t="str">
            <v>Isento</v>
          </cell>
          <cell r="H456" t="str">
            <v>Rua Coronel Bueno Franco, 292</v>
          </cell>
          <cell r="I456" t="str">
            <v>Centro</v>
          </cell>
          <cell r="J456" t="str">
            <v xml:space="preserve">Campo Alegre </v>
          </cell>
          <cell r="K456" t="str">
            <v xml:space="preserve">SC </v>
          </cell>
          <cell r="L456" t="str">
            <v>89.294-000</v>
          </cell>
          <cell r="M456" t="str">
            <v>(47) 3632-2266</v>
          </cell>
          <cell r="N456" t="str">
            <v>compras@campoalegre.sc.gov.br</v>
          </cell>
          <cell r="O456" t="str">
            <v>Joceli</v>
          </cell>
          <cell r="P456" t="str">
            <v>contabil@campoalegre.sc.gov.br</v>
          </cell>
          <cell r="Q456" t="str">
            <v>(47) 3632-2266</v>
          </cell>
        </row>
        <row r="457">
          <cell r="A457">
            <v>454</v>
          </cell>
          <cell r="B457" t="str">
            <v>Bianca Genevain Dalpra Bolpato</v>
          </cell>
          <cell r="C457" t="str">
            <v>Bianca</v>
          </cell>
          <cell r="E457" t="str">
            <v>Bianca Genevain Dalpra Bolpato</v>
          </cell>
          <cell r="F457" t="str">
            <v>040.481.016-09</v>
          </cell>
          <cell r="G457" t="str">
            <v>Isento</v>
          </cell>
          <cell r="H457" t="str">
            <v>Rua Alzira Gracia, 795</v>
          </cell>
          <cell r="I457" t="str">
            <v>Lourdes</v>
          </cell>
          <cell r="J457" t="str">
            <v>Juiz de Fora</v>
          </cell>
          <cell r="K457" t="str">
            <v>MG</v>
          </cell>
          <cell r="L457" t="str">
            <v>36.070-730</v>
          </cell>
          <cell r="M457" t="str">
            <v>(32) 3214-3040 / 8847-9262</v>
          </cell>
          <cell r="N457" t="str">
            <v>biagene@ig.com.br</v>
          </cell>
          <cell r="O457" t="str">
            <v>Bianca</v>
          </cell>
          <cell r="P457" t="str">
            <v>biagene@ig.com.br</v>
          </cell>
          <cell r="Q457" t="str">
            <v>(32) 3214-3040</v>
          </cell>
        </row>
        <row r="458">
          <cell r="A458">
            <v>455</v>
          </cell>
          <cell r="B458" t="str">
            <v>Matrix Show Eventos e Artigos de Época Ltda</v>
          </cell>
          <cell r="C458" t="str">
            <v>Helder</v>
          </cell>
          <cell r="E458" t="str">
            <v>Matrix Show Eventos e Artigos de Época Ltda</v>
          </cell>
          <cell r="F458" t="str">
            <v>04.409.974/0001-84</v>
          </cell>
          <cell r="G458">
            <v>116131430116</v>
          </cell>
          <cell r="H458" t="str">
            <v>Rua Uruguaiana, 416</v>
          </cell>
          <cell r="I458" t="str">
            <v>Bras</v>
          </cell>
          <cell r="J458" t="str">
            <v>São Paulo</v>
          </cell>
          <cell r="K458" t="str">
            <v>SP</v>
          </cell>
          <cell r="L458" t="str">
            <v>03.050-040</v>
          </cell>
          <cell r="M458" t="str">
            <v>(11) 9973-8007 / 7737-5630 / 2098-0713</v>
          </cell>
          <cell r="N458" t="str">
            <v>matrix@matrixeventos.com.br</v>
          </cell>
          <cell r="O458" t="str">
            <v>Simone R. Miguel</v>
          </cell>
          <cell r="P458" t="str">
            <v>matrix@matrixeventos.com.br</v>
          </cell>
        </row>
        <row r="459">
          <cell r="A459">
            <v>456</v>
          </cell>
          <cell r="B459" t="str">
            <v>Prefeitura de Engenheiro Coelho</v>
          </cell>
          <cell r="E459" t="str">
            <v>Prefeitura de Engenheiro Coelho</v>
          </cell>
          <cell r="F459" t="str">
            <v>67.996.363/0001-08</v>
          </cell>
          <cell r="G459" t="str">
            <v>Isento</v>
          </cell>
          <cell r="H459" t="str">
            <v>Rua Domingos Franco de Oliveira, 1645</v>
          </cell>
          <cell r="I459" t="str">
            <v>Pq. Das Industrias</v>
          </cell>
          <cell r="J459" t="str">
            <v>Engenheiro Coelho</v>
          </cell>
          <cell r="K459" t="str">
            <v>SP</v>
          </cell>
          <cell r="L459" t="str">
            <v>13.165-000</v>
          </cell>
          <cell r="M459" t="str">
            <v>(19) 3857-8000</v>
          </cell>
          <cell r="N459" t="str">
            <v>fernando.licitacoes@yahoo.com.br</v>
          </cell>
          <cell r="O459" t="str">
            <v>Luiz Fernando Rospendovski</v>
          </cell>
          <cell r="P459" t="str">
            <v>fernando.licitacoes@yahoo.com.br</v>
          </cell>
          <cell r="Q459" t="str">
            <v>(19) 3857-8000</v>
          </cell>
        </row>
        <row r="460">
          <cell r="A460">
            <v>457</v>
          </cell>
          <cell r="B460" t="str">
            <v>Espera Neném</v>
          </cell>
          <cell r="C460" t="str">
            <v>Carolina Perolin</v>
          </cell>
          <cell r="E460" t="str">
            <v>Mara Regina Serafim Weber Enxovais ME</v>
          </cell>
          <cell r="F460" t="str">
            <v>10.789.194/0001-00</v>
          </cell>
          <cell r="G460">
            <v>255842813</v>
          </cell>
          <cell r="H460" t="str">
            <v>Rua Anita garibaldi, 231</v>
          </cell>
          <cell r="I460" t="str">
            <v>Anita Garibaldi</v>
          </cell>
          <cell r="J460" t="str">
            <v>Joinville</v>
          </cell>
          <cell r="K460" t="str">
            <v>SC</v>
          </cell>
          <cell r="L460" t="str">
            <v>89203-570</v>
          </cell>
          <cell r="M460" t="str">
            <v>47 3028-4561</v>
          </cell>
          <cell r="N460" t="str">
            <v>carolina@eikoncomunicacao.com.br</v>
          </cell>
        </row>
        <row r="461">
          <cell r="A461">
            <v>458</v>
          </cell>
          <cell r="B461" t="str">
            <v>Cooperativa de Produção Ind. E Comercialização Edson Adão Lins</v>
          </cell>
          <cell r="C461" t="str">
            <v>Joel</v>
          </cell>
          <cell r="E461" t="str">
            <v>Cooperativa de Produção Ind. E Comercialização Edson Adão Lins</v>
          </cell>
          <cell r="F461" t="str">
            <v>08.037.081/0001-06</v>
          </cell>
          <cell r="G461">
            <v>255192606</v>
          </cell>
          <cell r="H461" t="str">
            <v>Assentamento José Maria</v>
          </cell>
          <cell r="J461" t="str">
            <v xml:space="preserve">Abelardo Luz </v>
          </cell>
          <cell r="K461" t="str">
            <v>SC</v>
          </cell>
          <cell r="L461" t="str">
            <v>89.830-000</v>
          </cell>
          <cell r="M461" t="str">
            <v>(49) 9106-2421</v>
          </cell>
          <cell r="N461" t="str">
            <v>tomazipt@gmail.com</v>
          </cell>
          <cell r="O461" t="str">
            <v>Joel</v>
          </cell>
          <cell r="P461" t="str">
            <v>tomazipt@gmail.com</v>
          </cell>
          <cell r="Q461" t="str">
            <v>(49) 9106-2421</v>
          </cell>
        </row>
        <row r="462">
          <cell r="A462">
            <v>459</v>
          </cell>
          <cell r="B462" t="str">
            <v>Rafael Augusto Lazzari</v>
          </cell>
          <cell r="C462" t="str">
            <v>Rafael</v>
          </cell>
          <cell r="E462" t="str">
            <v>Rafael Augusto Lazzari</v>
          </cell>
          <cell r="F462" t="str">
            <v>007.619.029-37</v>
          </cell>
          <cell r="G462">
            <v>7921947</v>
          </cell>
          <cell r="H462" t="str">
            <v>Rua Angelo Store, 68</v>
          </cell>
          <cell r="I462" t="str">
            <v>Glória</v>
          </cell>
          <cell r="J462" t="str">
            <v>Joinville</v>
          </cell>
          <cell r="K462" t="str">
            <v>SC</v>
          </cell>
          <cell r="L462" t="str">
            <v>89216-440</v>
          </cell>
          <cell r="M462" t="str">
            <v>(47) 96008181</v>
          </cell>
          <cell r="N462" t="str">
            <v>rrmudancacompleta@hotmail.com</v>
          </cell>
          <cell r="O462" t="str">
            <v>Rafael</v>
          </cell>
          <cell r="P462" t="str">
            <v>rrmudancacompleta@hotmail.com</v>
          </cell>
          <cell r="Q462" t="str">
            <v>(47) 96008181</v>
          </cell>
        </row>
        <row r="463">
          <cell r="A463">
            <v>460</v>
          </cell>
          <cell r="B463" t="str">
            <v xml:space="preserve">Vinicius  Eventos </v>
          </cell>
          <cell r="C463" t="str">
            <v>Vinicius</v>
          </cell>
          <cell r="E463" t="str">
            <v>Vinicius Buzo Vilalva Eventos ME</v>
          </cell>
          <cell r="F463" t="str">
            <v>07.281.712/0001-75</v>
          </cell>
          <cell r="G463" t="str">
            <v>Isento</v>
          </cell>
          <cell r="H463" t="str">
            <v>Avenida Fortunato Targino Granja, 2932</v>
          </cell>
          <cell r="I463" t="str">
            <v>Albino Zan</v>
          </cell>
          <cell r="J463" t="str">
            <v>Votuporanga</v>
          </cell>
          <cell r="K463" t="str">
            <v>SP</v>
          </cell>
          <cell r="L463" t="str">
            <v>15.502-106</v>
          </cell>
          <cell r="M463" t="str">
            <v>(17) 3421-1815 / 9609-9357 / 9631-0245</v>
          </cell>
        </row>
        <row r="464">
          <cell r="A464">
            <v>461</v>
          </cell>
          <cell r="B464" t="str">
            <v>Marilene Bezerra</v>
          </cell>
          <cell r="C464" t="str">
            <v xml:space="preserve">Marilene  </v>
          </cell>
          <cell r="E464" t="str">
            <v>Marilene Silva Matias Bezerra</v>
          </cell>
          <cell r="F464" t="str">
            <v>073.706.524-91</v>
          </cell>
          <cell r="G464">
            <v>1149976</v>
          </cell>
          <cell r="H464" t="str">
            <v>Rua Mal. Mascarenha de Morais, 96 - Ap 901</v>
          </cell>
          <cell r="I464" t="str">
            <v>Copacabana</v>
          </cell>
          <cell r="J464" t="str">
            <v>Rio de Janeiro</v>
          </cell>
          <cell r="K464" t="str">
            <v>RJ</v>
          </cell>
          <cell r="L464" t="str">
            <v>22.030-040</v>
          </cell>
          <cell r="M464" t="str">
            <v>(21) 22351208 / 99777523</v>
          </cell>
          <cell r="N464" t="str">
            <v>leninhamatias@yahoo.com.br</v>
          </cell>
          <cell r="O464" t="str">
            <v>Marilene</v>
          </cell>
          <cell r="P464" t="str">
            <v>leninhamatias@yahoo.com.br</v>
          </cell>
          <cell r="Q464" t="str">
            <v>(21) 22351208 / 99777523</v>
          </cell>
        </row>
        <row r="465">
          <cell r="A465">
            <v>462</v>
          </cell>
          <cell r="B465" t="str">
            <v>Prefeitura Municipal de Ubiratã</v>
          </cell>
          <cell r="C465" t="str">
            <v>Dejivan</v>
          </cell>
          <cell r="E465" t="str">
            <v>Município de Ubiratã</v>
          </cell>
          <cell r="F465" t="str">
            <v>76.950.096/0001-10</v>
          </cell>
          <cell r="G465" t="str">
            <v>Isento</v>
          </cell>
          <cell r="H465" t="str">
            <v>Av. Nilza de Oliveira Pipino, 1852 CX postal 24</v>
          </cell>
          <cell r="I465" t="str">
            <v>Centro</v>
          </cell>
          <cell r="J465" t="str">
            <v>Ubiratã</v>
          </cell>
          <cell r="K465" t="str">
            <v>PR</v>
          </cell>
          <cell r="L465" t="str">
            <v>85.440-000</v>
          </cell>
          <cell r="M465" t="str">
            <v>(44) 35434355</v>
          </cell>
          <cell r="N465" t="str">
            <v>esporte@ubirata.pr.gov.br</v>
          </cell>
        </row>
        <row r="466">
          <cell r="A466">
            <v>463</v>
          </cell>
          <cell r="B466" t="str">
            <v>Prefeitura de Londrina</v>
          </cell>
          <cell r="C466" t="str">
            <v>Cristiano Feijó</v>
          </cell>
          <cell r="E466" t="str">
            <v>Prefeitura de Londrina</v>
          </cell>
          <cell r="F466" t="str">
            <v>75.771.477/0001-70</v>
          </cell>
          <cell r="G466" t="str">
            <v>Isento</v>
          </cell>
          <cell r="H466" t="str">
            <v>Av. Duque Caxias, 635</v>
          </cell>
          <cell r="I466" t="str">
            <v>Jardim Mazzei II</v>
          </cell>
          <cell r="J466" t="str">
            <v>Londrina</v>
          </cell>
          <cell r="K466" t="str">
            <v>PR</v>
          </cell>
          <cell r="L466" t="str">
            <v>86.015-901</v>
          </cell>
          <cell r="M466" t="str">
            <v>(43) 9969-3323</v>
          </cell>
        </row>
        <row r="467">
          <cell r="A467">
            <v>464</v>
          </cell>
          <cell r="B467" t="str">
            <v>Prefeitura de Terra Roxa</v>
          </cell>
          <cell r="C467" t="str">
            <v>Alessandro Rodrigo Veridiano</v>
          </cell>
          <cell r="E467" t="str">
            <v>Prefeitura de Terra Roxa</v>
          </cell>
          <cell r="F467" t="str">
            <v>75.587.204/0001-70</v>
          </cell>
          <cell r="G467" t="str">
            <v>Isento</v>
          </cell>
          <cell r="H467" t="str">
            <v>Av. Presidente Costa e Silva, 95</v>
          </cell>
          <cell r="J467" t="str">
            <v>Terra Roxa</v>
          </cell>
          <cell r="K467" t="str">
            <v>PR</v>
          </cell>
          <cell r="L467" t="str">
            <v>85.990-000</v>
          </cell>
          <cell r="M467" t="str">
            <v>(44) 3645-1122</v>
          </cell>
          <cell r="N467" t="str">
            <v>alessandro.pmtr@hotmail.com</v>
          </cell>
          <cell r="O467" t="str">
            <v>Alessandro</v>
          </cell>
          <cell r="P467" t="str">
            <v>alessandro.pmtr@hotmail.com</v>
          </cell>
          <cell r="Q467" t="str">
            <v>(44) 3645-1122</v>
          </cell>
        </row>
        <row r="468">
          <cell r="A468">
            <v>465</v>
          </cell>
          <cell r="B468" t="str">
            <v>Mercolux</v>
          </cell>
          <cell r="C468" t="str">
            <v>Irene / Carol</v>
          </cell>
          <cell r="E468" t="str">
            <v>Mercolux Comercial Elétrica Ltda</v>
          </cell>
          <cell r="F468" t="str">
            <v>01.614.582/0001-69</v>
          </cell>
          <cell r="G468">
            <v>253401917</v>
          </cell>
          <cell r="H468" t="str">
            <v>Av. Irineu Bornhausen, 855</v>
          </cell>
          <cell r="I468" t="str">
            <v>São João</v>
          </cell>
          <cell r="J468" t="str">
            <v>Itajaí</v>
          </cell>
          <cell r="K468" t="str">
            <v>SC</v>
          </cell>
          <cell r="L468" t="str">
            <v>88.304-000</v>
          </cell>
          <cell r="M468" t="str">
            <v>(47) 33481313</v>
          </cell>
          <cell r="N468" t="str">
            <v>mercolux@mercolux-sc.com.br</v>
          </cell>
          <cell r="P468" t="str">
            <v>mercolux@mercolux-sc.com.br</v>
          </cell>
          <cell r="Q468" t="str">
            <v>(47) 33481313</v>
          </cell>
        </row>
        <row r="469">
          <cell r="A469">
            <v>466</v>
          </cell>
          <cell r="B469" t="str">
            <v>Prefeitura de Garuva</v>
          </cell>
          <cell r="C469" t="str">
            <v>Silvana</v>
          </cell>
          <cell r="E469" t="str">
            <v>Prefeitura de Garuva</v>
          </cell>
          <cell r="F469" t="str">
            <v>83.102.848/0001-59</v>
          </cell>
          <cell r="G469" t="str">
            <v>Isento</v>
          </cell>
          <cell r="H469" t="str">
            <v>Av. Celso Ramos, 1614</v>
          </cell>
          <cell r="I469" t="str">
            <v>Centro</v>
          </cell>
          <cell r="J469" t="str">
            <v>Garuva</v>
          </cell>
          <cell r="K469" t="str">
            <v>SC</v>
          </cell>
          <cell r="M469" t="str">
            <v>(47) 3445-8205</v>
          </cell>
          <cell r="N469" t="str">
            <v>licitacoes@garuva.sc.gov.br</v>
          </cell>
        </row>
        <row r="470">
          <cell r="A470">
            <v>467</v>
          </cell>
          <cell r="B470" t="str">
            <v>Prefeitura de Balneário Piçarras</v>
          </cell>
          <cell r="E470" t="str">
            <v>Prefeitura de Balneário Piçarras</v>
          </cell>
          <cell r="F470" t="str">
            <v>83.102.335/0001-48</v>
          </cell>
          <cell r="G470" t="str">
            <v>Isento</v>
          </cell>
          <cell r="H470" t="str">
            <v>Rua Alexandre Guilherme Figueiredo, 68</v>
          </cell>
          <cell r="J470" t="str">
            <v>Balneário Piçarras</v>
          </cell>
          <cell r="K470" t="str">
            <v>SC</v>
          </cell>
          <cell r="L470" t="str">
            <v>88.380-000</v>
          </cell>
          <cell r="M470" t="str">
            <v>(47) 3347-4747</v>
          </cell>
          <cell r="N470" t="str">
            <v>compraspmp@picarras.sc.gov.br</v>
          </cell>
          <cell r="O470" t="str">
            <v>Flavia Coradini</v>
          </cell>
          <cell r="P470" t="str">
            <v>compraspmp@picarras.sc.gov.br</v>
          </cell>
          <cell r="Q470" t="str">
            <v>(47) 3347-4747</v>
          </cell>
        </row>
        <row r="471">
          <cell r="A471">
            <v>468</v>
          </cell>
          <cell r="B471" t="str">
            <v>Prefeitura de Santos Dumont</v>
          </cell>
          <cell r="E471" t="str">
            <v>Prefeitura de Santos Dumont</v>
          </cell>
          <cell r="F471" t="str">
            <v>17.747.924/0001-59</v>
          </cell>
          <cell r="G471" t="str">
            <v>Isento</v>
          </cell>
          <cell r="H471" t="str">
            <v>Praça Cesário Alvim, s/n</v>
          </cell>
          <cell r="I471" t="str">
            <v>Centro</v>
          </cell>
          <cell r="J471" t="str">
            <v>Santos Dumont</v>
          </cell>
          <cell r="K471" t="str">
            <v>MG</v>
          </cell>
          <cell r="L471" t="str">
            <v>36.240-000</v>
          </cell>
          <cell r="M471" t="str">
            <v>(32) 3252-7405 / 3252-7412 / 8808-7433</v>
          </cell>
          <cell r="N471" t="str">
            <v>mall@sdnet.com.br</v>
          </cell>
          <cell r="O471" t="str">
            <v>Maria Alzira</v>
          </cell>
          <cell r="P471" t="str">
            <v>mall@sdnet.com.br</v>
          </cell>
          <cell r="Q471" t="str">
            <v>(32) 3252-7405 / 3252-7412 / 8808-7433</v>
          </cell>
        </row>
        <row r="472">
          <cell r="A472">
            <v>469</v>
          </cell>
          <cell r="B472" t="str">
            <v xml:space="preserve">Jornal o Liberal Regional </v>
          </cell>
          <cell r="C472" t="str">
            <v>Dennys</v>
          </cell>
          <cell r="E472" t="str">
            <v>Editora Clube Ltda</v>
          </cell>
          <cell r="F472" t="str">
            <v>05.671.925/0001-88</v>
          </cell>
          <cell r="G472">
            <v>177209980113</v>
          </cell>
          <cell r="H472" t="str">
            <v>Floriano Peixoto, 805</v>
          </cell>
          <cell r="I472" t="str">
            <v>Vila Medonça</v>
          </cell>
          <cell r="J472" t="str">
            <v>Araçatuba</v>
          </cell>
          <cell r="K472" t="str">
            <v>SP</v>
          </cell>
          <cell r="L472" t="str">
            <v>16.015-000</v>
          </cell>
          <cell r="M472" t="str">
            <v>(18) 3117-6640</v>
          </cell>
          <cell r="N472" t="str">
            <v>dennys@srcomunicacao.com</v>
          </cell>
          <cell r="O472" t="str">
            <v>Dennys</v>
          </cell>
          <cell r="P472" t="str">
            <v>dennys@srcomunicacao.com</v>
          </cell>
          <cell r="Q472" t="str">
            <v>(18) 3117-6641</v>
          </cell>
        </row>
        <row r="473">
          <cell r="A473">
            <v>470</v>
          </cell>
          <cell r="B473" t="str">
            <v>Prefeitura Municipal de Chiapetta</v>
          </cell>
          <cell r="C473" t="str">
            <v>Anísio</v>
          </cell>
          <cell r="E473" t="str">
            <v>Chiapeta Prefeitura</v>
          </cell>
          <cell r="F473" t="str">
            <v>87.613.055/0001-55</v>
          </cell>
          <cell r="G473" t="str">
            <v>Isento</v>
          </cell>
          <cell r="H473" t="str">
            <v>Av. Ipiranga, 1544</v>
          </cell>
          <cell r="I473" t="str">
            <v>centro</v>
          </cell>
          <cell r="J473" t="str">
            <v>Chiapetta</v>
          </cell>
          <cell r="K473" t="str">
            <v>RS</v>
          </cell>
          <cell r="L473" t="str">
            <v>98.760-000</v>
          </cell>
          <cell r="M473" t="str">
            <v>(55) 3784-1300</v>
          </cell>
          <cell r="N473" t="str">
            <v>compraselicitacao@pmchiapetta.com.br</v>
          </cell>
        </row>
        <row r="474">
          <cell r="A474">
            <v>471</v>
          </cell>
          <cell r="B474" t="str">
            <v>Fundação Municipal de Turismo de Barra Velha</v>
          </cell>
          <cell r="C474" t="str">
            <v>Luciana</v>
          </cell>
          <cell r="E474" t="str">
            <v xml:space="preserve">Fundação Municipal de Turismo </v>
          </cell>
          <cell r="F474" t="str">
            <v>07.633.040/0001-10</v>
          </cell>
          <cell r="G474" t="str">
            <v>Isento</v>
          </cell>
          <cell r="H474" t="str">
            <v>Praça Lauro Carneiro de Loyola, 10</v>
          </cell>
          <cell r="I474" t="str">
            <v>Centro</v>
          </cell>
          <cell r="J474" t="str">
            <v>Barra Velha</v>
          </cell>
          <cell r="K474" t="str">
            <v>SC</v>
          </cell>
          <cell r="L474" t="str">
            <v>88.390-000</v>
          </cell>
          <cell r="M474" t="str">
            <v>(47) 3446-7705</v>
          </cell>
          <cell r="N474" t="str">
            <v>compras@barravelha.sc.gov.br</v>
          </cell>
        </row>
        <row r="475">
          <cell r="A475">
            <v>472</v>
          </cell>
          <cell r="B475" t="str">
            <v>Prefeitura de Planalto</v>
          </cell>
          <cell r="C475" t="str">
            <v>Luciane</v>
          </cell>
          <cell r="E475" t="str">
            <v>Prefeitura de Planalto</v>
          </cell>
          <cell r="F475" t="str">
            <v>87.612.891/0001-15</v>
          </cell>
          <cell r="G475" t="str">
            <v>Isento</v>
          </cell>
          <cell r="H475" t="str">
            <v>Rua Humberto de Campos</v>
          </cell>
          <cell r="I475" t="str">
            <v>Centro</v>
          </cell>
          <cell r="J475" t="str">
            <v>Planalto</v>
          </cell>
          <cell r="K475" t="str">
            <v>RS</v>
          </cell>
          <cell r="L475" t="str">
            <v>98.470-000</v>
          </cell>
          <cell r="M475" t="str">
            <v>(55) 3794-1250</v>
          </cell>
          <cell r="N475" t="str">
            <v>lucianepanissi@yahoo.com.br</v>
          </cell>
        </row>
        <row r="476">
          <cell r="A476">
            <v>473</v>
          </cell>
          <cell r="B476" t="str">
            <v>Associação Comercial Cultural Industrial de Agropecuária e de Serviços de Getúlio Vargas</v>
          </cell>
          <cell r="C476" t="str">
            <v>Janete Jevinski</v>
          </cell>
          <cell r="D476" t="str">
            <v>Diretora de cultura</v>
          </cell>
          <cell r="E476" t="str">
            <v>Associação Comercial Cultural Industrial de Agropecuária e de Serviços de Getúlio Vargas</v>
          </cell>
          <cell r="F476" t="str">
            <v>89.107.775/0001-74</v>
          </cell>
          <cell r="G476" t="str">
            <v>Isento</v>
          </cell>
          <cell r="H476" t="str">
            <v>Rua Irmão Gabriel Leão, 336</v>
          </cell>
          <cell r="I476" t="str">
            <v>Centro</v>
          </cell>
          <cell r="J476" t="str">
            <v>Getúlio Vargas</v>
          </cell>
          <cell r="K476" t="str">
            <v>RS</v>
          </cell>
          <cell r="L476" t="str">
            <v>99.900-000</v>
          </cell>
          <cell r="M476" t="str">
            <v>(54) 3341-1600 ramal 233</v>
          </cell>
          <cell r="N476" t="str">
            <v>cultura@itake.net.br</v>
          </cell>
          <cell r="O476" t="str">
            <v>Fernanda</v>
          </cell>
          <cell r="P476" t="str">
            <v>acciasgv@itake.com.br</v>
          </cell>
          <cell r="Q476" t="str">
            <v>(54) 3341-3704</v>
          </cell>
        </row>
        <row r="477">
          <cell r="A477">
            <v>474</v>
          </cell>
          <cell r="B477" t="str">
            <v>S.R.E.</v>
          </cell>
          <cell r="C477" t="str">
            <v>Ednéa Fonseca</v>
          </cell>
          <cell r="E477" t="str">
            <v>S.R.E. - Engenharia e Construções Ltda</v>
          </cell>
          <cell r="F477" t="str">
            <v>03.597.937/0002-65</v>
          </cell>
          <cell r="G477" t="str">
            <v>082.399.35-2</v>
          </cell>
          <cell r="H477" t="str">
            <v>Rua Maria de Lourdes Garcia, 345</v>
          </cell>
          <cell r="I477" t="str">
            <v>Ilha de Monte Belo</v>
          </cell>
          <cell r="J477" t="str">
            <v>Vitória</v>
          </cell>
          <cell r="K477" t="str">
            <v>ES</v>
          </cell>
          <cell r="L477" t="str">
            <v>29.053-310</v>
          </cell>
          <cell r="M477" t="str">
            <v>(27) 3223-6688</v>
          </cell>
          <cell r="N477" t="str">
            <v>sre.vitoria@sre.com.br</v>
          </cell>
          <cell r="O477" t="str">
            <v>Ednéa Fonseca</v>
          </cell>
          <cell r="P477" t="str">
            <v>adm_vix@sre.com.br</v>
          </cell>
          <cell r="Q477" t="str">
            <v>(27) 3223-6688</v>
          </cell>
        </row>
        <row r="478">
          <cell r="A478">
            <v>475</v>
          </cell>
          <cell r="B478" t="str">
            <v>Prefeitura de Marialva</v>
          </cell>
          <cell r="C478" t="str">
            <v>Aline Rebello</v>
          </cell>
          <cell r="D478" t="str">
            <v>Coordenadora de Turismo</v>
          </cell>
          <cell r="E478" t="str">
            <v>Prefeitura de Marialva</v>
          </cell>
          <cell r="F478" t="str">
            <v>76.282.680/0001-45</v>
          </cell>
          <cell r="G478" t="str">
            <v>Isento</v>
          </cell>
          <cell r="H478" t="str">
            <v>Rua Santa Efigênia, 680</v>
          </cell>
          <cell r="I478" t="str">
            <v>Centro</v>
          </cell>
          <cell r="J478" t="str">
            <v>Marialva</v>
          </cell>
          <cell r="K478" t="str">
            <v>PR</v>
          </cell>
          <cell r="L478" t="str">
            <v>86.990-000</v>
          </cell>
          <cell r="M478" t="str">
            <v>(44) 3232-1807 / 8804-0521</v>
          </cell>
          <cell r="N478" t="str">
            <v>turismomarialva@hotmail.com</v>
          </cell>
          <cell r="O478" t="str">
            <v>Caroline</v>
          </cell>
          <cell r="P478" t="str">
            <v>compras@capitaldauvafina.com.br</v>
          </cell>
          <cell r="Q478" t="str">
            <v>(44) 3232-8383</v>
          </cell>
        </row>
        <row r="479">
          <cell r="A479">
            <v>476</v>
          </cell>
          <cell r="B479" t="str">
            <v>Prefeitura de Jaraguá do Sul</v>
          </cell>
          <cell r="C479" t="str">
            <v>Renato</v>
          </cell>
          <cell r="E479" t="str">
            <v>Prefeitura de Jaraguá do Sul</v>
          </cell>
          <cell r="F479" t="str">
            <v>83.102.459/0001-23</v>
          </cell>
          <cell r="G479" t="str">
            <v>Isento</v>
          </cell>
          <cell r="H479" t="str">
            <v>Rua Walter Marquardt, 1111</v>
          </cell>
          <cell r="I479" t="str">
            <v>Barra do Rio Molha</v>
          </cell>
          <cell r="J479" t="str">
            <v>Jaraguá do Sul</v>
          </cell>
          <cell r="K479" t="str">
            <v>SC</v>
          </cell>
          <cell r="L479" t="str">
            <v>89.259-700</v>
          </cell>
          <cell r="M479" t="str">
            <v>(47) 2106-8215</v>
          </cell>
          <cell r="N479" t="str">
            <v>id988@jaraguadosul.sc.gov.br</v>
          </cell>
          <cell r="O479" t="str">
            <v>Elcio Ricardo Alberton</v>
          </cell>
          <cell r="Q479" t="str">
            <v>(47) 2106-8076</v>
          </cell>
        </row>
        <row r="480">
          <cell r="A480">
            <v>477</v>
          </cell>
          <cell r="B480" t="str">
            <v>Casa Thereza Aguiar</v>
          </cell>
          <cell r="C480" t="str">
            <v>Renato</v>
          </cell>
          <cell r="E480" t="str">
            <v>Renato Bernardinelli EPP</v>
          </cell>
          <cell r="F480" t="str">
            <v>11.383.546/0001-95</v>
          </cell>
          <cell r="G480">
            <v>651099826117</v>
          </cell>
          <cell r="H480" t="str">
            <v>Rua José aAngelo Cazeri, 134</v>
          </cell>
          <cell r="I480" t="str">
            <v>Portal das Flores</v>
          </cell>
          <cell r="J480" t="str">
            <v xml:space="preserve">São Pedro </v>
          </cell>
          <cell r="K480" t="str">
            <v>SP</v>
          </cell>
          <cell r="L480" t="str">
            <v>13.520-000</v>
          </cell>
          <cell r="M480" t="str">
            <v>(19) 3483-3071 / 3483-4503</v>
          </cell>
          <cell r="N480" t="str">
            <v>contato@casatherezaaguiar.com.br</v>
          </cell>
          <cell r="O480" t="str">
            <v>Renato</v>
          </cell>
          <cell r="P480" t="str">
            <v>contato@casatherezaaguiar.com.br</v>
          </cell>
          <cell r="Q480" t="str">
            <v>(19) 3483-3071 / 3483-4503/ (11) 8723-1424</v>
          </cell>
          <cell r="S480">
            <v>41030</v>
          </cell>
          <cell r="T480">
            <v>41420</v>
          </cell>
        </row>
        <row r="481">
          <cell r="A481">
            <v>478</v>
          </cell>
          <cell r="B481" t="str">
            <v>Convenience</v>
          </cell>
          <cell r="C481" t="str">
            <v>Christiane Brito de Carvalho</v>
          </cell>
          <cell r="D481" t="str">
            <v>Proprietária</v>
          </cell>
          <cell r="E481" t="str">
            <v>Christiane Maria Brito de Carvalho ME</v>
          </cell>
          <cell r="F481" t="str">
            <v>05.419.464/0001-50</v>
          </cell>
          <cell r="G481" t="str">
            <v>324213019.00-20</v>
          </cell>
          <cell r="H481" t="str">
            <v>Rua Alcides Faria, 195</v>
          </cell>
          <cell r="I481" t="str">
            <v>Varginha</v>
          </cell>
          <cell r="J481" t="str">
            <v>Itajuba</v>
          </cell>
          <cell r="K481" t="str">
            <v>MG</v>
          </cell>
          <cell r="L481" t="str">
            <v>37.501-058</v>
          </cell>
          <cell r="M481" t="str">
            <v>(35) 3621-1627</v>
          </cell>
          <cell r="N481" t="str">
            <v>convenience@veloxmail.com.br</v>
          </cell>
          <cell r="O481" t="str">
            <v>Christiane</v>
          </cell>
          <cell r="P481" t="str">
            <v>convenience@veloxmail.com.br</v>
          </cell>
          <cell r="Q481" t="str">
            <v>(35) 3621-1627</v>
          </cell>
        </row>
        <row r="482">
          <cell r="A482">
            <v>479</v>
          </cell>
          <cell r="B482" t="str">
            <v>Clinica Paulista de Cardiologia</v>
          </cell>
          <cell r="C482" t="str">
            <v>Eliane Amado Salgado</v>
          </cell>
          <cell r="E482" t="str">
            <v>Clinica Paulista de Cardiologia Intervencionista Ltda</v>
          </cell>
          <cell r="F482" t="str">
            <v>02.376.206/0001-46</v>
          </cell>
          <cell r="G482" t="str">
            <v>Isento</v>
          </cell>
          <cell r="H482" t="str">
            <v>Rua Nova York, 730, apto 81</v>
          </cell>
          <cell r="I482" t="str">
            <v>Brooklin Paulista</v>
          </cell>
          <cell r="J482" t="str">
            <v>São Paulo</v>
          </cell>
          <cell r="K482" t="str">
            <v>SP</v>
          </cell>
          <cell r="L482" t="str">
            <v>04.650-000</v>
          </cell>
          <cell r="M482" t="str">
            <v>(11) 3758-7888 / 3213-7729</v>
          </cell>
          <cell r="N482" t="str">
            <v>elisalgado@msn.com</v>
          </cell>
          <cell r="O482" t="str">
            <v>Eliane</v>
          </cell>
          <cell r="P482" t="str">
            <v>elisalgado@msn.com</v>
          </cell>
          <cell r="Q482" t="str">
            <v>(11) 9979-1530</v>
          </cell>
        </row>
        <row r="483">
          <cell r="A483">
            <v>480</v>
          </cell>
          <cell r="B483" t="str">
            <v>Suaid Arquitetura</v>
          </cell>
          <cell r="C483" t="str">
            <v>Gilberto Suaid</v>
          </cell>
          <cell r="D483" t="str">
            <v>Proprietário</v>
          </cell>
          <cell r="E483" t="str">
            <v>Suaid Arquitetura e Imoboliaria Ltda</v>
          </cell>
          <cell r="F483" t="str">
            <v>04.850.971/0001-81</v>
          </cell>
          <cell r="G483" t="str">
            <v>Isento</v>
          </cell>
          <cell r="H483" t="str">
            <v>Av. Rui Barbosa, 266 - ap. 1101</v>
          </cell>
          <cell r="I483" t="str">
            <v>Flamengo</v>
          </cell>
          <cell r="J483" t="str">
            <v>Rio de Janeiro</v>
          </cell>
          <cell r="K483" t="str">
            <v>RJ</v>
          </cell>
          <cell r="L483" t="str">
            <v>22.250-020</v>
          </cell>
          <cell r="M483" t="str">
            <v>(21) 2551-3234 / 9254-9186</v>
          </cell>
          <cell r="N483" t="str">
            <v>gilbertosuaid@terra.com.br</v>
          </cell>
          <cell r="O483" t="str">
            <v>Gilberto</v>
          </cell>
          <cell r="P483" t="str">
            <v>gilbertosuaid@terra.com.br</v>
          </cell>
          <cell r="Q483" t="str">
            <v>(21) 2551-3234 / 9254-9186</v>
          </cell>
        </row>
        <row r="484">
          <cell r="A484">
            <v>481</v>
          </cell>
          <cell r="B484" t="str">
            <v>Mazzi Presentes</v>
          </cell>
          <cell r="C484" t="str">
            <v>Neto</v>
          </cell>
          <cell r="E484" t="str">
            <v>Mazzi Presentes Ltda EPP</v>
          </cell>
          <cell r="F484" t="str">
            <v>67.284.851/0001-84</v>
          </cell>
          <cell r="G484">
            <v>639047040110</v>
          </cell>
          <cell r="H484" t="str">
            <v>Av. Dona Gertrudes, 149</v>
          </cell>
          <cell r="I484" t="str">
            <v>Centro</v>
          </cell>
          <cell r="J484" t="str">
            <v>São João da Boa Vista</v>
          </cell>
          <cell r="K484" t="str">
            <v>SP</v>
          </cell>
          <cell r="L484" t="str">
            <v>13.870-110</v>
          </cell>
          <cell r="M484" t="str">
            <v>(19) 3622-2990</v>
          </cell>
          <cell r="N484" t="str">
            <v>mazzipresentes@hotmail.com</v>
          </cell>
          <cell r="O484" t="str">
            <v>Lúcia</v>
          </cell>
          <cell r="P484" t="str">
            <v>mazzipresentes@hotmail.com</v>
          </cell>
          <cell r="Q484" t="str">
            <v>(19) 3622-2990</v>
          </cell>
        </row>
        <row r="485">
          <cell r="A485">
            <v>482</v>
          </cell>
          <cell r="B485" t="str">
            <v>Stylo Móveis e Decorações</v>
          </cell>
          <cell r="C485" t="str">
            <v>Marilda</v>
          </cell>
          <cell r="D485" t="str">
            <v>Proprietária</v>
          </cell>
          <cell r="E485" t="str">
            <v>Marilda Boff Schwalb EPP</v>
          </cell>
          <cell r="F485" t="str">
            <v>79.480.356/0001-20</v>
          </cell>
          <cell r="G485">
            <v>251362574</v>
          </cell>
          <cell r="H485" t="str">
            <v>Rua Dr. Virgulino Queiroz, 40</v>
          </cell>
          <cell r="I485" t="str">
            <v>Centro</v>
          </cell>
          <cell r="J485" t="str">
            <v>Ararangua</v>
          </cell>
          <cell r="K485" t="str">
            <v>SC</v>
          </cell>
          <cell r="L485" t="str">
            <v>88.900-000</v>
          </cell>
          <cell r="M485" t="str">
            <v>(48) 3522-0657</v>
          </cell>
          <cell r="N485" t="str">
            <v>contato@stylodecora.com.br</v>
          </cell>
          <cell r="O485" t="str">
            <v>Celso</v>
          </cell>
          <cell r="P485" t="str">
            <v>celso@stylodecora.com.br</v>
          </cell>
          <cell r="Q485" t="str">
            <v>(48) 3522-0657</v>
          </cell>
        </row>
        <row r="486">
          <cell r="A486">
            <v>483</v>
          </cell>
          <cell r="B486" t="str">
            <v>O Bortolettão</v>
          </cell>
          <cell r="C486" t="str">
            <v>Júnior</v>
          </cell>
          <cell r="E486" t="str">
            <v>O Bortolettão Comércio e Confecções  Ltda EPP</v>
          </cell>
          <cell r="F486" t="str">
            <v>53.858.650/0001-39</v>
          </cell>
          <cell r="G486">
            <v>519000669115</v>
          </cell>
          <cell r="H486" t="str">
            <v>Rua Antonio Pedro, 321</v>
          </cell>
          <cell r="I486" t="str">
            <v>Centro</v>
          </cell>
          <cell r="J486" t="str">
            <v>Pedreira</v>
          </cell>
          <cell r="K486" t="str">
            <v>SP</v>
          </cell>
          <cell r="L486" t="str">
            <v>13.920-000</v>
          </cell>
          <cell r="M486" t="str">
            <v>(19) 8179-5209</v>
          </cell>
          <cell r="N486" t="str">
            <v>obortolettao@uol.com.br</v>
          </cell>
          <cell r="O486" t="str">
            <v>Júnior</v>
          </cell>
          <cell r="P486" t="str">
            <v>obortolettao@uol.com.br</v>
          </cell>
          <cell r="Q486" t="str">
            <v>(19) 8179-5209</v>
          </cell>
        </row>
        <row r="487">
          <cell r="A487">
            <v>484</v>
          </cell>
          <cell r="B487" t="str">
            <v>Pousada das Hortensias</v>
          </cell>
          <cell r="C487" t="str">
            <v>Glória</v>
          </cell>
          <cell r="E487" t="str">
            <v>Dirceu Bravin Pousada ME</v>
          </cell>
          <cell r="F487" t="str">
            <v>04.985.437/0001-82</v>
          </cell>
          <cell r="G487">
            <v>246101511112</v>
          </cell>
          <cell r="H487" t="str">
            <v>Rua Engenheiro Adelardo Soares Cayubi, 197</v>
          </cell>
          <cell r="I487" t="str">
            <v>Vila Capivari</v>
          </cell>
          <cell r="J487" t="str">
            <v>Campos do Jordão</v>
          </cell>
          <cell r="K487" t="str">
            <v>SP</v>
          </cell>
          <cell r="L487" t="str">
            <v>12.460-000</v>
          </cell>
          <cell r="M487" t="str">
            <v>(12) 3663-6010</v>
          </cell>
          <cell r="N487" t="str">
            <v>gloria@camposdojordaoreceptivo.com.br / contato@dashortensias.com.br</v>
          </cell>
          <cell r="O487" t="str">
            <v>Jairo Fabiano</v>
          </cell>
          <cell r="P487" t="str">
            <v>grupo@dashortensias.com.br</v>
          </cell>
          <cell r="Q487" t="str">
            <v>(12) 3663-6010</v>
          </cell>
        </row>
        <row r="488">
          <cell r="A488">
            <v>485</v>
          </cell>
          <cell r="B488" t="str">
            <v>Maxipresentes</v>
          </cell>
          <cell r="C488" t="str">
            <v>Roberto</v>
          </cell>
          <cell r="E488" t="str">
            <v>Miranda e Russo Ltda Me</v>
          </cell>
          <cell r="F488" t="str">
            <v>11.328.188/0001-18</v>
          </cell>
          <cell r="G488" t="str">
            <v>001497524.00-84</v>
          </cell>
          <cell r="H488" t="str">
            <v>Rua Conceição Aparecida Augusten, 19</v>
          </cell>
          <cell r="I488" t="str">
            <v>Castelo</v>
          </cell>
          <cell r="J488" t="str">
            <v>Belo Horizonte</v>
          </cell>
          <cell r="K488" t="str">
            <v>MG</v>
          </cell>
          <cell r="L488" t="str">
            <v>30.840-400</v>
          </cell>
          <cell r="M488" t="str">
            <v>(31)  3415-6888 / 8813-5136/ 8797-8555</v>
          </cell>
          <cell r="N488" t="str">
            <v>maxipresentes@hotmail.com / michelle.maxipresentes@hotmail.com</v>
          </cell>
          <cell r="O488" t="str">
            <v>Roberto</v>
          </cell>
          <cell r="P488" t="str">
            <v>maxipresentes@hotmail.com</v>
          </cell>
          <cell r="Q488" t="str">
            <v>(31)  3415-6888 / 8813-5136/ 8797-8555</v>
          </cell>
        </row>
        <row r="489">
          <cell r="A489">
            <v>486</v>
          </cell>
          <cell r="B489" t="str">
            <v>Spaço Casa</v>
          </cell>
          <cell r="C489" t="str">
            <v>Margarete Gregorin</v>
          </cell>
          <cell r="D489" t="str">
            <v>Proprietária</v>
          </cell>
          <cell r="E489" t="str">
            <v>Margarete Gregorin Ruette ME</v>
          </cell>
          <cell r="F489" t="str">
            <v>10.213.415/0001-05</v>
          </cell>
          <cell r="G489">
            <v>260175875116</v>
          </cell>
          <cell r="H489" t="str">
            <v>Rua Maranhão, 826</v>
          </cell>
          <cell r="I489" t="str">
            <v>Centro</v>
          </cell>
          <cell r="J489" t="str">
            <v>Catanduva</v>
          </cell>
          <cell r="K489" t="str">
            <v>SP</v>
          </cell>
          <cell r="L489" t="str">
            <v>15.800-020</v>
          </cell>
          <cell r="M489" t="str">
            <v>(17) 3524-2902</v>
          </cell>
          <cell r="N489" t="str">
            <v>espacocasa@terra.com.br</v>
          </cell>
          <cell r="O489" t="str">
            <v>Margarete</v>
          </cell>
          <cell r="P489" t="str">
            <v>espacocasa@terra.com.br</v>
          </cell>
          <cell r="Q489" t="str">
            <v>(17) 3524-2902</v>
          </cell>
          <cell r="S489">
            <v>41030</v>
          </cell>
          <cell r="T489">
            <v>41419</v>
          </cell>
        </row>
        <row r="490">
          <cell r="A490">
            <v>487</v>
          </cell>
          <cell r="B490" t="str">
            <v>Super Festa Decorações</v>
          </cell>
          <cell r="C490" t="str">
            <v>Ivan Lima</v>
          </cell>
          <cell r="E490" t="str">
            <v>José Ivan Pereira Lima Decorações ME</v>
          </cell>
          <cell r="F490" t="str">
            <v>03.982.993/0001-32</v>
          </cell>
          <cell r="G490" t="str">
            <v>06.300.650-2</v>
          </cell>
          <cell r="H490" t="str">
            <v xml:space="preserve">Rua 15 de Novembro, 783 </v>
          </cell>
          <cell r="I490" t="str">
            <v>Montese</v>
          </cell>
          <cell r="J490" t="str">
            <v>Fortaleza</v>
          </cell>
          <cell r="K490" t="str">
            <v>CE</v>
          </cell>
          <cell r="L490" t="str">
            <v>60.421-035</v>
          </cell>
          <cell r="M490" t="str">
            <v>(85) 3491-0827</v>
          </cell>
          <cell r="N490" t="str">
            <v>superfestadecoracoes@hotmail.com</v>
          </cell>
          <cell r="O490" t="str">
            <v>Ivan Lima</v>
          </cell>
          <cell r="P490" t="str">
            <v>superfestadecoracoes@hotmail.com</v>
          </cell>
          <cell r="Q490" t="str">
            <v>(85) 3491-0827</v>
          </cell>
        </row>
        <row r="491">
          <cell r="A491">
            <v>488</v>
          </cell>
          <cell r="B491" t="str">
            <v>Vellut Tecidos</v>
          </cell>
          <cell r="C491" t="str">
            <v>Márcia</v>
          </cell>
          <cell r="E491" t="str">
            <v>Vellut Tecidos Ltda</v>
          </cell>
          <cell r="F491" t="str">
            <v>05.751.084/0001-19</v>
          </cell>
          <cell r="G491">
            <v>9028655000</v>
          </cell>
          <cell r="H491" t="str">
            <v>Av. XV de Novembro, 832</v>
          </cell>
          <cell r="I491" t="str">
            <v>Zona 01</v>
          </cell>
          <cell r="J491" t="str">
            <v>Maringa</v>
          </cell>
          <cell r="K491" t="str">
            <v>PR</v>
          </cell>
          <cell r="L491" t="str">
            <v>87.013-230</v>
          </cell>
          <cell r="M491" t="str">
            <v>(44) 3227-2298</v>
          </cell>
          <cell r="N491" t="str">
            <v>vendas@vellut.com.br</v>
          </cell>
          <cell r="O491" t="str">
            <v>Driele</v>
          </cell>
          <cell r="P491" t="str">
            <v>financeiro@vellut.com.br sempre mandar c/cópia para vendas@vellut.com.br</v>
          </cell>
          <cell r="Q491" t="str">
            <v>(44) 3227-2298</v>
          </cell>
        </row>
        <row r="492">
          <cell r="A492">
            <v>489</v>
          </cell>
          <cell r="B492" t="str">
            <v>Valmodas Armarinhos e Confecções</v>
          </cell>
          <cell r="C492" t="str">
            <v xml:space="preserve">João </v>
          </cell>
          <cell r="E492" t="str">
            <v>J &amp; L Dias Ltda ME</v>
          </cell>
          <cell r="F492" t="str">
            <v>15.239.028/0001-53</v>
          </cell>
          <cell r="G492" t="str">
            <v>10.530.576-6</v>
          </cell>
          <cell r="H492" t="str">
            <v>Rua 16 s/n Quadra 35 Lote 17</v>
          </cell>
          <cell r="I492" t="str">
            <v xml:space="preserve">Novo Jardim Oriente </v>
          </cell>
          <cell r="J492" t="str">
            <v>Valparaiso de Goiás</v>
          </cell>
          <cell r="K492" t="str">
            <v>GO</v>
          </cell>
          <cell r="L492" t="str">
            <v>72.870-213</v>
          </cell>
          <cell r="M492" t="str">
            <v>(61) 3025-6200 / (61) 3025-6202</v>
          </cell>
          <cell r="N492" t="str">
            <v>jldiasmodas@yahoo.com.,br</v>
          </cell>
          <cell r="O492" t="str">
            <v>Ana</v>
          </cell>
          <cell r="P492" t="str">
            <v>jldiasmodas@yahoo.com.,br</v>
          </cell>
          <cell r="Q492" t="str">
            <v xml:space="preserve">(61) 3025-6200 </v>
          </cell>
        </row>
        <row r="493">
          <cell r="A493">
            <v>490</v>
          </cell>
          <cell r="B493" t="str">
            <v>Frivolite</v>
          </cell>
          <cell r="C493" t="str">
            <v>Jane/ Cecília</v>
          </cell>
          <cell r="E493" t="str">
            <v>Guimaraes de Castro e Cia Ltda</v>
          </cell>
          <cell r="F493" t="str">
            <v>28.334.662/0001-17</v>
          </cell>
          <cell r="G493">
            <v>82541918</v>
          </cell>
          <cell r="H493" t="str">
            <v>Rua Visconde de Piraja, 547 Loja 108</v>
          </cell>
          <cell r="I493" t="str">
            <v>Ipanema</v>
          </cell>
          <cell r="J493" t="str">
            <v>Rio de Janeiro</v>
          </cell>
          <cell r="K493" t="str">
            <v>RJ</v>
          </cell>
          <cell r="L493" t="str">
            <v>22.410-001</v>
          </cell>
          <cell r="M493" t="str">
            <v>(21)  2259-1045</v>
          </cell>
          <cell r="N493" t="str">
            <v>não tem</v>
          </cell>
          <cell r="O493" t="str">
            <v>Sebastião (contador)</v>
          </cell>
          <cell r="P493" t="str">
            <v>nfe@bragacampos.com.br    enviar boletos por correio</v>
          </cell>
          <cell r="Q493" t="str">
            <v>(21) 2210-9058</v>
          </cell>
          <cell r="S493">
            <v>41030</v>
          </cell>
          <cell r="T493">
            <v>41419</v>
          </cell>
        </row>
        <row r="494">
          <cell r="A494">
            <v>491</v>
          </cell>
          <cell r="B494" t="str">
            <v>Juliana Bodanese</v>
          </cell>
          <cell r="C494" t="str">
            <v>Juliana Bodanese</v>
          </cell>
          <cell r="E494" t="str">
            <v>Juliana Emilia Bodanese</v>
          </cell>
          <cell r="F494" t="str">
            <v>01.673.810/0001-71</v>
          </cell>
          <cell r="G494" t="str">
            <v>90123633-00</v>
          </cell>
          <cell r="H494" t="str">
            <v>Av. Nossa Senhora da Luz, 580</v>
          </cell>
          <cell r="I494" t="str">
            <v>Centro</v>
          </cell>
          <cell r="J494" t="str">
            <v>Clevelandia</v>
          </cell>
          <cell r="K494" t="str">
            <v>PR</v>
          </cell>
          <cell r="L494" t="str">
            <v>85.530-000</v>
          </cell>
          <cell r="M494" t="str">
            <v>(46) 9915-4547</v>
          </cell>
          <cell r="O494" t="str">
            <v>Juliana Bodanese</v>
          </cell>
          <cell r="P494" t="str">
            <v>enviar boleto por correio</v>
          </cell>
          <cell r="Q494" t="str">
            <v>(46) 9915-4547</v>
          </cell>
        </row>
        <row r="495">
          <cell r="A495">
            <v>492</v>
          </cell>
          <cell r="B495" t="str">
            <v>Arcadia Presentes e Decoração</v>
          </cell>
          <cell r="C495" t="str">
            <v>Marta</v>
          </cell>
          <cell r="E495" t="str">
            <v>Porcel e Cia Ltda</v>
          </cell>
          <cell r="F495" t="str">
            <v>07.431.302/0001-63</v>
          </cell>
          <cell r="G495" t="str">
            <v>13.306.795-5</v>
          </cell>
          <cell r="H495" t="str">
            <v>Av. dos Jacarandas, 3283</v>
          </cell>
          <cell r="I495" t="str">
            <v>Setor Comercial</v>
          </cell>
          <cell r="J495" t="str">
            <v>Sinop</v>
          </cell>
          <cell r="K495" t="str">
            <v>MT</v>
          </cell>
          <cell r="L495" t="str">
            <v>78.550-246</v>
          </cell>
          <cell r="M495" t="str">
            <v>(66) 3531-7785</v>
          </cell>
          <cell r="N495" t="str">
            <v>financeiro@arcadiacasa.com.br</v>
          </cell>
          <cell r="O495" t="str">
            <v>Marta</v>
          </cell>
          <cell r="P495" t="str">
            <v>financeiro@arcadiacasa.com.br</v>
          </cell>
          <cell r="Q495" t="str">
            <v>(66) 3531-7785</v>
          </cell>
        </row>
        <row r="496">
          <cell r="A496">
            <v>493</v>
          </cell>
          <cell r="B496" t="str">
            <v>Casa Quinze</v>
          </cell>
          <cell r="C496" t="str">
            <v xml:space="preserve">Valéria </v>
          </cell>
          <cell r="E496" t="str">
            <v>Quinze Quinze Utilidades do Lar Ltda</v>
          </cell>
          <cell r="F496" t="str">
            <v>08.916.218/0001-00</v>
          </cell>
          <cell r="G496">
            <v>78333413</v>
          </cell>
          <cell r="H496" t="str">
            <v>Rua Izidro Rocha, 1182</v>
          </cell>
          <cell r="I496" t="str">
            <v>Vigário Geral</v>
          </cell>
          <cell r="J496" t="str">
            <v>Rio de Janeiro</v>
          </cell>
          <cell r="K496" t="str">
            <v>RJ</v>
          </cell>
          <cell r="L496" t="str">
            <v>21.241-180</v>
          </cell>
          <cell r="M496" t="str">
            <v xml:space="preserve">(21) 3452-1515 </v>
          </cell>
          <cell r="N496" t="str">
            <v>comprascasaquinze@hotmail.com</v>
          </cell>
          <cell r="O496" t="str">
            <v>Valéria</v>
          </cell>
          <cell r="P496" t="str">
            <v>comprascasaquinze@hotmail.com</v>
          </cell>
          <cell r="Q496" t="str">
            <v xml:space="preserve">(21) 3452-1515 </v>
          </cell>
        </row>
        <row r="497">
          <cell r="A497">
            <v>494</v>
          </cell>
          <cell r="B497" t="str">
            <v>Casa Quinze</v>
          </cell>
          <cell r="C497" t="str">
            <v xml:space="preserve">Valéria </v>
          </cell>
          <cell r="E497" t="str">
            <v>Roquim Utilidades do Lar Ltda EPP</v>
          </cell>
          <cell r="F497" t="str">
            <v>13.844.574/0001-98</v>
          </cell>
          <cell r="G497">
            <v>79411973</v>
          </cell>
          <cell r="H497" t="str">
            <v>Rua Izidro Rocha , 1210 Loja A</v>
          </cell>
          <cell r="I497" t="str">
            <v>Vigário Geral</v>
          </cell>
          <cell r="J497" t="str">
            <v>Rio de Janeiro</v>
          </cell>
          <cell r="K497" t="str">
            <v>RJ</v>
          </cell>
          <cell r="L497" t="str">
            <v>21.241-180</v>
          </cell>
          <cell r="M497" t="str">
            <v>(21) 3452-1515</v>
          </cell>
          <cell r="N497" t="str">
            <v>comprascasaquinze@hotmail.com</v>
          </cell>
          <cell r="O497" t="str">
            <v>Valéria</v>
          </cell>
          <cell r="P497" t="str">
            <v>comprascasaquinze@hotmail.com</v>
          </cell>
          <cell r="Q497" t="str">
            <v>(21) 3452-1515</v>
          </cell>
        </row>
        <row r="498">
          <cell r="A498">
            <v>495</v>
          </cell>
          <cell r="B498" t="str">
            <v>Cestas Especiais</v>
          </cell>
          <cell r="C498" t="str">
            <v>Suzana</v>
          </cell>
          <cell r="E498" t="str">
            <v>LamounierProduções Artisticas Ltda</v>
          </cell>
          <cell r="F498" t="str">
            <v>03.829.342/0001-07</v>
          </cell>
          <cell r="G498" t="str">
            <v>Isento</v>
          </cell>
          <cell r="H498" t="str">
            <v>Rua Paris, 241/112</v>
          </cell>
          <cell r="I498" t="str">
            <v>Sumaré</v>
          </cell>
          <cell r="J498" t="str">
            <v>São Paulo</v>
          </cell>
          <cell r="K498" t="str">
            <v>SP</v>
          </cell>
          <cell r="L498" t="str">
            <v>01.257-040</v>
          </cell>
          <cell r="M498" t="str">
            <v>(11) 3864-2588 / 9632-7990</v>
          </cell>
          <cell r="N498" t="str">
            <v>suzanalamou@uol.com.br / contato@cestasespeciais.com.br</v>
          </cell>
          <cell r="O498" t="str">
            <v>Suzana</v>
          </cell>
          <cell r="P498" t="str">
            <v>suzanalamou@uol.com.br / contato@cestasespeciais.com.br</v>
          </cell>
          <cell r="Q498" t="str">
            <v>(11) 3864-2588 / 9632-7990</v>
          </cell>
        </row>
        <row r="499">
          <cell r="A499">
            <v>496</v>
          </cell>
          <cell r="B499" t="str">
            <v>Com Corda Comércio e Decoração</v>
          </cell>
          <cell r="C499" t="str">
            <v>Ana Cristina Araujo</v>
          </cell>
          <cell r="E499" t="str">
            <v>Com Corda Comércio e Decoração Ltda</v>
          </cell>
          <cell r="F499" t="str">
            <v>27.204.452/0001-41</v>
          </cell>
          <cell r="G499">
            <v>81245142</v>
          </cell>
          <cell r="H499" t="str">
            <v>Rua Voluntários da Pátria, 445 Loja 111</v>
          </cell>
          <cell r="I499" t="str">
            <v>Botafogo</v>
          </cell>
          <cell r="J499" t="str">
            <v>Rio De Janeiro</v>
          </cell>
          <cell r="K499" t="str">
            <v>RJ</v>
          </cell>
          <cell r="L499" t="str">
            <v>22.270-000</v>
          </cell>
          <cell r="M499" t="str">
            <v>(21) 2527-1785</v>
          </cell>
          <cell r="N499" t="str">
            <v>comcoradrio@hotmail.com</v>
          </cell>
          <cell r="O499" t="str">
            <v>Ana Cristina</v>
          </cell>
          <cell r="P499" t="str">
            <v>anacrisaraujo@hotmail.com</v>
          </cell>
          <cell r="Q499" t="str">
            <v>(21) 2527-1785</v>
          </cell>
        </row>
        <row r="500">
          <cell r="A500">
            <v>497</v>
          </cell>
          <cell r="B500" t="str">
            <v>Copafer Comercial</v>
          </cell>
          <cell r="C500" t="str">
            <v>Adilson Bonucci</v>
          </cell>
          <cell r="E500" t="str">
            <v>Copafer Comercial Ltda</v>
          </cell>
          <cell r="F500" t="str">
            <v>55.728.224/0001-06</v>
          </cell>
          <cell r="G500">
            <v>626179235119</v>
          </cell>
          <cell r="H500" t="str">
            <v>Av. dos Estados,  4555</v>
          </cell>
          <cell r="I500" t="str">
            <v>Santa Terezinha</v>
          </cell>
          <cell r="J500" t="str">
            <v>Santo André</v>
          </cell>
          <cell r="K500" t="str">
            <v>SP</v>
          </cell>
          <cell r="L500" t="str">
            <v>09.210-580</v>
          </cell>
          <cell r="M500" t="str">
            <v>(11) 4996-6000 / 9987-7000</v>
          </cell>
          <cell r="N500" t="str">
            <v>adilson@copafer.com.br</v>
          </cell>
          <cell r="O500" t="str">
            <v>Adilson</v>
          </cell>
          <cell r="P500" t="str">
            <v>adilson@copafer.com.br</v>
          </cell>
          <cell r="Q500" t="str">
            <v>(11) 4996-6000 / 9987-7000</v>
          </cell>
        </row>
        <row r="501">
          <cell r="A501">
            <v>498</v>
          </cell>
          <cell r="B501" t="str">
            <v>Atelie Elaine Cardoso</v>
          </cell>
          <cell r="C501" t="str">
            <v>Elaine Cardoso</v>
          </cell>
          <cell r="E501" t="str">
            <v>E.R. Cardoso &amp; Cia Ltda ME</v>
          </cell>
          <cell r="F501" t="str">
            <v>07.472.276/0001-11</v>
          </cell>
          <cell r="G501" t="str">
            <v>13.305.776-3</v>
          </cell>
          <cell r="H501" t="str">
            <v>Rua Fernando Corrêa da Costa, 264</v>
          </cell>
          <cell r="I501" t="str">
            <v>Centro</v>
          </cell>
          <cell r="J501" t="str">
            <v>Rondonópolis</v>
          </cell>
          <cell r="K501" t="str">
            <v>MT</v>
          </cell>
          <cell r="L501" t="str">
            <v>78.700-100</v>
          </cell>
          <cell r="M501" t="str">
            <v>(66) 3421-8043 / 9984-2838</v>
          </cell>
          <cell r="N501" t="str">
            <v>elaynercardoso@bol.com.br</v>
          </cell>
          <cell r="O501" t="str">
            <v>Elaine</v>
          </cell>
          <cell r="P501" t="str">
            <v>elaynercardoso@bol.com.br</v>
          </cell>
          <cell r="Q501" t="str">
            <v>(66) 3421-8043 / 9984-2838</v>
          </cell>
        </row>
        <row r="502">
          <cell r="A502">
            <v>499</v>
          </cell>
          <cell r="B502" t="str">
            <v>Jumbo Presentes</v>
          </cell>
          <cell r="C502" t="str">
            <v>Teresinha / Eduardo</v>
          </cell>
          <cell r="E502" t="str">
            <v>Jumbo Importação Exportação LTDA</v>
          </cell>
          <cell r="F502" t="str">
            <v>91.503.847/0001-44</v>
          </cell>
          <cell r="G502" t="str">
            <v>096/0934979</v>
          </cell>
          <cell r="H502" t="str">
            <v>Av. Cristovão Colombo, 1311</v>
          </cell>
          <cell r="I502" t="str">
            <v>Floresta</v>
          </cell>
          <cell r="J502" t="str">
            <v>Porto Alegre</v>
          </cell>
          <cell r="K502" t="str">
            <v>RS</v>
          </cell>
          <cell r="L502" t="str">
            <v>90.560-004</v>
          </cell>
          <cell r="M502" t="str">
            <v xml:space="preserve">(51) 3222-4905 </v>
          </cell>
          <cell r="N502" t="str">
            <v>jumbodecoracoes@gmail.com / maryteremar@gmail.com</v>
          </cell>
          <cell r="O502" t="str">
            <v>Teresinha / Eduardo</v>
          </cell>
          <cell r="P502" t="str">
            <v>jumbodecoracoes@gmail.com / maryteremar@gmail.com</v>
          </cell>
          <cell r="Q502" t="str">
            <v xml:space="preserve">(51) 3222-4905 </v>
          </cell>
          <cell r="S502">
            <v>41030</v>
          </cell>
          <cell r="T502">
            <v>41419</v>
          </cell>
        </row>
        <row r="503">
          <cell r="A503">
            <v>500</v>
          </cell>
          <cell r="B503" t="str">
            <v>São Jorge Utilidades</v>
          </cell>
          <cell r="C503" t="str">
            <v>Dione</v>
          </cell>
          <cell r="E503" t="str">
            <v>Heloisa Costa Utilidades ME</v>
          </cell>
          <cell r="F503" t="str">
            <v>03.105.026/0001-92</v>
          </cell>
          <cell r="G503" t="str">
            <v>10.314.398-0</v>
          </cell>
          <cell r="H503" t="str">
            <v>Rua Santana  Qd. 87 Lote:12 Loja 02</v>
          </cell>
          <cell r="I503" t="str">
            <v>Setor Fumal</v>
          </cell>
          <cell r="J503" t="str">
            <v>Luziânia</v>
          </cell>
          <cell r="K503" t="str">
            <v>GO</v>
          </cell>
          <cell r="L503" t="str">
            <v>72.801-520</v>
          </cell>
          <cell r="M503" t="str">
            <v>(61) 4141-6307 / 3601-3975</v>
          </cell>
          <cell r="N503" t="str">
            <v>hc34vendas@hotmail.com</v>
          </cell>
          <cell r="O503" t="str">
            <v>Marcela</v>
          </cell>
          <cell r="P503" t="str">
            <v>hc34vendas@hotmail.com</v>
          </cell>
          <cell r="Q503" t="str">
            <v>(61) 4141-6307 / 3601-3975</v>
          </cell>
        </row>
        <row r="504">
          <cell r="A504">
            <v>501</v>
          </cell>
          <cell r="B504" t="str">
            <v>Ilumicore</v>
          </cell>
          <cell r="C504" t="str">
            <v>Marcelo Bassuino</v>
          </cell>
          <cell r="E504" t="str">
            <v>Ilumicore Comércio de Materiais Elétricos Ltda ME</v>
          </cell>
          <cell r="F504" t="str">
            <v>13.437.080/0001-99</v>
          </cell>
          <cell r="G504" t="str">
            <v>256365-512</v>
          </cell>
          <cell r="H504" t="str">
            <v>Rua Delfim Moreira, 661-D - Sl. 01 - Ed. Iano Bau</v>
          </cell>
          <cell r="I504" t="str">
            <v>Bela Vista</v>
          </cell>
          <cell r="J504" t="str">
            <v>Chapecó</v>
          </cell>
          <cell r="K504" t="str">
            <v>SC</v>
          </cell>
          <cell r="L504" t="str">
            <v>89.804-151</v>
          </cell>
          <cell r="M504" t="str">
            <v>( 49) 3316-1004 / 8846-0303</v>
          </cell>
          <cell r="N504" t="str">
            <v>marcelo.bassuino@hotmail.com</v>
          </cell>
          <cell r="O504" t="str">
            <v>Marcelo Bassuino</v>
          </cell>
          <cell r="P504" t="str">
            <v>marcelo.bassuino@hotmail.com</v>
          </cell>
          <cell r="Q504" t="str">
            <v>( 49) 3316-1004 / 8846-0303</v>
          </cell>
        </row>
        <row r="505">
          <cell r="A505">
            <v>502</v>
          </cell>
          <cell r="B505" t="str">
            <v>Roka Idéias e Objetos</v>
          </cell>
          <cell r="C505" t="str">
            <v>Ana Paula</v>
          </cell>
          <cell r="E505" t="str">
            <v>J.R. Comércio de Presentes e Decorações Ltda Me</v>
          </cell>
          <cell r="F505" t="str">
            <v>08.975.042/0001-50</v>
          </cell>
          <cell r="G505">
            <v>255554524</v>
          </cell>
          <cell r="H505" t="str">
            <v>Rod. Virgilio Várzea, 1874</v>
          </cell>
          <cell r="I505" t="str">
            <v>Saco Grande</v>
          </cell>
          <cell r="J505" t="str">
            <v>Florianópolis</v>
          </cell>
          <cell r="K505" t="str">
            <v>SC</v>
          </cell>
          <cell r="L505" t="str">
            <v>88.032-001</v>
          </cell>
          <cell r="M505" t="str">
            <v>(48) 3389-3589</v>
          </cell>
          <cell r="N505" t="str">
            <v>estoque@rokanet.com.br</v>
          </cell>
          <cell r="O505" t="str">
            <v>Karina</v>
          </cell>
          <cell r="P505" t="str">
            <v>estoque@rokanet.com.br</v>
          </cell>
          <cell r="Q505" t="str">
            <v>(48) 3389-3589</v>
          </cell>
          <cell r="S505">
            <v>41061</v>
          </cell>
          <cell r="T505">
            <v>41419</v>
          </cell>
        </row>
        <row r="506">
          <cell r="A506">
            <v>503</v>
          </cell>
          <cell r="B506" t="str">
            <v>Griffos</v>
          </cell>
          <cell r="C506" t="str">
            <v>Ana Fiuza</v>
          </cell>
          <cell r="E506" t="str">
            <v>Gerana Papelaria Ltda</v>
          </cell>
          <cell r="F506" t="str">
            <v>05.266.165/0002-04</v>
          </cell>
          <cell r="G506">
            <v>78309954</v>
          </cell>
          <cell r="H506" t="str">
            <v>Rua Humaita, 158</v>
          </cell>
          <cell r="I506" t="str">
            <v>Humaita</v>
          </cell>
          <cell r="J506" t="str">
            <v>Rio de Janeiro</v>
          </cell>
          <cell r="K506" t="str">
            <v>RJ</v>
          </cell>
          <cell r="L506" t="str">
            <v>22.261-001</v>
          </cell>
          <cell r="M506" t="str">
            <v>(21) 2266-3063</v>
          </cell>
          <cell r="N506" t="str">
            <v>ana.fiuza@oi.com.br</v>
          </cell>
          <cell r="O506" t="str">
            <v>Ana Fiuza</v>
          </cell>
          <cell r="P506" t="str">
            <v>ana.fiuza@oi.com.br</v>
          </cell>
          <cell r="Q506" t="str">
            <v>(21) 2266-3063</v>
          </cell>
          <cell r="S506">
            <v>41061</v>
          </cell>
          <cell r="T506">
            <v>41431</v>
          </cell>
        </row>
        <row r="507">
          <cell r="A507">
            <v>504</v>
          </cell>
          <cell r="B507" t="str">
            <v>Papelli</v>
          </cell>
          <cell r="C507" t="str">
            <v>Tereza</v>
          </cell>
          <cell r="E507" t="str">
            <v>Papelli - Papel &amp; Presente Ltda</v>
          </cell>
          <cell r="F507" t="str">
            <v>05.117.154/0002-62</v>
          </cell>
          <cell r="G507">
            <v>77402560</v>
          </cell>
          <cell r="H507" t="str">
            <v>Est. Francisco da Cruz Nunes, 6723 Loja 101</v>
          </cell>
          <cell r="I507" t="str">
            <v>Itaipu</v>
          </cell>
          <cell r="J507" t="str">
            <v>Niterói</v>
          </cell>
          <cell r="K507" t="str">
            <v>RJ</v>
          </cell>
          <cell r="L507" t="str">
            <v>24.340-000</v>
          </cell>
          <cell r="M507" t="str">
            <v xml:space="preserve">(21) 2610-4684 </v>
          </cell>
          <cell r="N507" t="str">
            <v>lojas@papelli.com.br</v>
          </cell>
          <cell r="O507" t="str">
            <v>Fabrício Ortiz</v>
          </cell>
          <cell r="P507" t="str">
            <v>papelli@papelli.com.br</v>
          </cell>
          <cell r="Q507" t="str">
            <v>(21) 2610-4684</v>
          </cell>
          <cell r="S507">
            <v>41061</v>
          </cell>
          <cell r="T507">
            <v>41431</v>
          </cell>
        </row>
        <row r="508">
          <cell r="A508">
            <v>505</v>
          </cell>
          <cell r="B508" t="str">
            <v>Shopping Park Europeu</v>
          </cell>
          <cell r="C508" t="str">
            <v>Bibiana Silveira</v>
          </cell>
          <cell r="D508" t="str">
            <v>Gerente de Marketing</v>
          </cell>
          <cell r="E508" t="str">
            <v>Shopping Park Europeu S/A</v>
          </cell>
          <cell r="F508" t="str">
            <v>11.096.279/0001-75</v>
          </cell>
          <cell r="G508" t="str">
            <v>Isento</v>
          </cell>
          <cell r="H508" t="str">
            <v>Rua Sete de Maio, 933</v>
          </cell>
          <cell r="I508" t="str">
            <v>Itoupava Norte</v>
          </cell>
          <cell r="J508" t="str">
            <v>Blumenau</v>
          </cell>
          <cell r="K508" t="str">
            <v>SC</v>
          </cell>
          <cell r="L508" t="str">
            <v>89.052-050</v>
          </cell>
          <cell r="M508" t="str">
            <v>(47) 3039-1900</v>
          </cell>
          <cell r="N508" t="str">
            <v xml:space="preserve">bibiana@shoppingparkeuropeu.com.br 
</v>
          </cell>
          <cell r="O508" t="str">
            <v>Viviane Bahr</v>
          </cell>
          <cell r="P508" t="str">
            <v xml:space="preserve">viviane@shoppingparkeuropeu.com.br
</v>
          </cell>
          <cell r="Q508" t="str">
            <v>(47) 3039-1932</v>
          </cell>
        </row>
        <row r="509">
          <cell r="A509">
            <v>506</v>
          </cell>
          <cell r="B509" t="str">
            <v>Glasspeças</v>
          </cell>
          <cell r="C509" t="str">
            <v xml:space="preserve">Paulo </v>
          </cell>
          <cell r="E509" t="str">
            <v>Glasspeças Indústria e Comércio Ltda</v>
          </cell>
          <cell r="F509" t="str">
            <v>02.344.640/0001-44</v>
          </cell>
          <cell r="G509">
            <v>115327395114</v>
          </cell>
          <cell r="H509" t="str">
            <v>Rua Alto do Bonfim , 328</v>
          </cell>
          <cell r="I509" t="str">
            <v>Vila Santa Catarina</v>
          </cell>
          <cell r="J509" t="str">
            <v>São Paulo</v>
          </cell>
          <cell r="K509" t="str">
            <v>SP</v>
          </cell>
          <cell r="L509" t="str">
            <v>04.382-070</v>
          </cell>
          <cell r="M509" t="str">
            <v>(11) 5670-9900 / 7895-7714</v>
          </cell>
          <cell r="N509" t="str">
            <v>glasspecas@glasspecas.com.br</v>
          </cell>
          <cell r="O509" t="str">
            <v>Cláudia</v>
          </cell>
          <cell r="P509" t="str">
            <v>administrativo@glasspecas.com.br</v>
          </cell>
          <cell r="Q509" t="str">
            <v xml:space="preserve">(11) 5670-9900 </v>
          </cell>
        </row>
        <row r="510">
          <cell r="A510">
            <v>507</v>
          </cell>
          <cell r="B510" t="str">
            <v>P&amp;G Cenografia</v>
          </cell>
          <cell r="C510" t="str">
            <v>Edson</v>
          </cell>
          <cell r="D510" t="str">
            <v>Setor de Suprimentos</v>
          </cell>
          <cell r="E510" t="str">
            <v>Cenários e Cenas Consultoria Assessoria e Planejamento Ltda</v>
          </cell>
          <cell r="F510" t="str">
            <v>04.401.869/0001-07</v>
          </cell>
          <cell r="G510" t="str">
            <v>Isento</v>
          </cell>
          <cell r="H510" t="str">
            <v>Rua Alvorada de Minas, Quadra 60 Lote 16</v>
          </cell>
          <cell r="I510" t="str">
            <v>Paciência</v>
          </cell>
          <cell r="J510" t="str">
            <v>Rio de Janeiro</v>
          </cell>
          <cell r="K510" t="str">
            <v>RJ</v>
          </cell>
          <cell r="L510" t="str">
            <v>23.585-500</v>
          </cell>
          <cell r="M510" t="str">
            <v>(21) 3299-4000 / 4072 / 4061 / 4068</v>
          </cell>
          <cell r="N510" t="str">
            <v>edson@cenografia.com</v>
          </cell>
          <cell r="O510" t="str">
            <v>Adilson / Debora</v>
          </cell>
          <cell r="P510" t="str">
            <v>edson@cenografia.com</v>
          </cell>
          <cell r="Q510" t="str">
            <v>(21) 3299-4000 / 4072 / 4061 / 4068</v>
          </cell>
        </row>
        <row r="511">
          <cell r="A511">
            <v>508</v>
          </cell>
          <cell r="B511" t="str">
            <v>Nilda Armarinho</v>
          </cell>
          <cell r="C511" t="str">
            <v>Nilda / José Mário</v>
          </cell>
          <cell r="E511" t="str">
            <v xml:space="preserve">Nilda Maria Gomes de Lima </v>
          </cell>
          <cell r="F511" t="str">
            <v>14.587.764/0001-30</v>
          </cell>
          <cell r="G511">
            <v>242569609</v>
          </cell>
          <cell r="H511" t="str">
            <v>Av. Pio XII, 5552</v>
          </cell>
          <cell r="I511" t="str">
            <v>Jatiuca</v>
          </cell>
          <cell r="J511" t="str">
            <v>Maceío</v>
          </cell>
          <cell r="K511" t="str">
            <v>AL</v>
          </cell>
          <cell r="L511" t="str">
            <v>57.035-560</v>
          </cell>
          <cell r="M511" t="str">
            <v>(82) 3037-0204</v>
          </cell>
          <cell r="N511" t="str">
            <v>nildaarmarinho@live.com</v>
          </cell>
          <cell r="O511" t="str">
            <v>Nilda / José Mário</v>
          </cell>
          <cell r="P511" t="str">
            <v>nildaarmarinho@live.com</v>
          </cell>
          <cell r="Q511" t="str">
            <v>(82) 3037-0204</v>
          </cell>
        </row>
        <row r="512">
          <cell r="A512">
            <v>509</v>
          </cell>
          <cell r="B512" t="str">
            <v>MH Empreendimentos</v>
          </cell>
          <cell r="C512" t="str">
            <v>Marilda X. Mendes</v>
          </cell>
          <cell r="E512" t="str">
            <v>MH Empreendimentos, Construção e Participação Ltda</v>
          </cell>
          <cell r="F512" t="str">
            <v>11.408.316/0002-14</v>
          </cell>
          <cell r="G512" t="str">
            <v>25.656.460-4</v>
          </cell>
          <cell r="H512" t="str">
            <v>Rua Jorge Cherem, 84 Sala A</v>
          </cell>
          <cell r="I512" t="str">
            <v>Jurerê</v>
          </cell>
          <cell r="J512" t="str">
            <v>Florianópolis</v>
          </cell>
          <cell r="K512" t="str">
            <v>SC</v>
          </cell>
          <cell r="L512" t="str">
            <v>88.053-620</v>
          </cell>
          <cell r="M512" t="str">
            <v>(48) 3282-0863</v>
          </cell>
          <cell r="N512" t="str">
            <v>gerencia@villasdelmar.com.br</v>
          </cell>
          <cell r="O512" t="str">
            <v>Paula / Neuza</v>
          </cell>
          <cell r="P512" t="str">
            <v>gerencia@villasdelmar.com.br</v>
          </cell>
          <cell r="Q512" t="str">
            <v>(48) 3282-0863</v>
          </cell>
        </row>
        <row r="513">
          <cell r="A513">
            <v>510</v>
          </cell>
          <cell r="B513" t="str">
            <v>Papelli</v>
          </cell>
          <cell r="C513" t="str">
            <v>Andréa</v>
          </cell>
          <cell r="E513" t="str">
            <v>FHME Papelaria Fina Ltda</v>
          </cell>
          <cell r="F513" t="str">
            <v>06.338.745/0001-41</v>
          </cell>
          <cell r="G513">
            <v>77748504</v>
          </cell>
          <cell r="H513" t="str">
            <v>Rua Cel. Moreira Cesar, 265 Loja 137</v>
          </cell>
          <cell r="I513" t="str">
            <v>Icarai</v>
          </cell>
          <cell r="J513" t="str">
            <v>Niterói</v>
          </cell>
          <cell r="K513" t="str">
            <v>RJ</v>
          </cell>
          <cell r="L513" t="str">
            <v>24.230-052</v>
          </cell>
          <cell r="M513" t="str">
            <v>(21) 2610-7590 / 8864-5193</v>
          </cell>
          <cell r="N513" t="str">
            <v>ortizferraz@uol.com.br</v>
          </cell>
          <cell r="O513" t="str">
            <v>Ricardo</v>
          </cell>
          <cell r="P513" t="str">
            <v>papelli@uol.com.br</v>
          </cell>
          <cell r="Q513" t="str">
            <v>(21) 2610-7590 / 8727-8247</v>
          </cell>
        </row>
        <row r="514">
          <cell r="A514">
            <v>511</v>
          </cell>
          <cell r="B514" t="str">
            <v>Carol Supermercado</v>
          </cell>
          <cell r="C514" t="str">
            <v>Cintia</v>
          </cell>
          <cell r="J514" t="str">
            <v>Guabiruba</v>
          </cell>
          <cell r="K514" t="str">
            <v>SC</v>
          </cell>
          <cell r="L514" t="str">
            <v>88.360-000</v>
          </cell>
          <cell r="M514" t="str">
            <v>(47) 9194-1352</v>
          </cell>
          <cell r="N514" t="str">
            <v>cintia@supcarol.com.br</v>
          </cell>
        </row>
        <row r="515">
          <cell r="A515">
            <v>512</v>
          </cell>
          <cell r="B515" t="str">
            <v>Show de Natal</v>
          </cell>
          <cell r="C515" t="str">
            <v>Leandro Cassol</v>
          </cell>
          <cell r="E515" t="str">
            <v>Marina Cassol</v>
          </cell>
          <cell r="F515" t="str">
            <v>12.694.195/0001-04</v>
          </cell>
          <cell r="G515" t="str">
            <v>072/0135192</v>
          </cell>
          <cell r="H515" t="str">
            <v>Rua Miguel Tosted, 356</v>
          </cell>
          <cell r="I515" t="str">
            <v>São Cristóvão</v>
          </cell>
          <cell r="J515" t="str">
            <v>Lajeado</v>
          </cell>
          <cell r="K515" t="str">
            <v>RS</v>
          </cell>
          <cell r="L515" t="str">
            <v>95.900-000</v>
          </cell>
          <cell r="M515" t="str">
            <v>(51) 3726-3242 / 9276-1717</v>
          </cell>
          <cell r="N515" t="str">
            <v>marinacassol@hotmail.com</v>
          </cell>
          <cell r="O515" t="str">
            <v>Glades</v>
          </cell>
          <cell r="P515" t="str">
            <v>contato@pontolux.com.br</v>
          </cell>
          <cell r="Q515" t="str">
            <v>(51) 3011-6456</v>
          </cell>
        </row>
        <row r="516">
          <cell r="A516">
            <v>513</v>
          </cell>
          <cell r="B516" t="str">
            <v xml:space="preserve">Tatuapé Garden </v>
          </cell>
          <cell r="C516" t="str">
            <v>Sérgio</v>
          </cell>
          <cell r="E516" t="str">
            <v>Tatuapé Garden Paisagismo Ltda</v>
          </cell>
          <cell r="F516" t="str">
            <v>00.333.976/0001-86</v>
          </cell>
          <cell r="G516">
            <v>114248074119</v>
          </cell>
          <cell r="H516" t="str">
            <v>Av. Salim Farah Maluf, 2211</v>
          </cell>
          <cell r="I516" t="str">
            <v>Tatuapé</v>
          </cell>
          <cell r="J516" t="str">
            <v>São Paulo</v>
          </cell>
          <cell r="K516" t="str">
            <v>SP</v>
          </cell>
          <cell r="L516" t="str">
            <v>03.323-020</v>
          </cell>
          <cell r="M516" t="str">
            <v>(11) 55915555/ 74272621</v>
          </cell>
          <cell r="N516" t="str">
            <v>sergio@shopgarden.com.br</v>
          </cell>
          <cell r="O516" t="str">
            <v>Sérgio</v>
          </cell>
          <cell r="P516" t="str">
            <v>sergio@shopgarden.com.br</v>
          </cell>
          <cell r="Q516" t="str">
            <v>(11) 55915555</v>
          </cell>
        </row>
        <row r="517">
          <cell r="A517">
            <v>514</v>
          </cell>
          <cell r="B517" t="str">
            <v>Prefeitura de Reriutaba</v>
          </cell>
          <cell r="C517" t="str">
            <v>Patricia Lopes e Silva</v>
          </cell>
          <cell r="E517" t="str">
            <v>Prefeitura de Reriutaba</v>
          </cell>
          <cell r="F517" t="str">
            <v>07.598.667/0001-87</v>
          </cell>
          <cell r="G517" t="str">
            <v>Isento</v>
          </cell>
          <cell r="H517" t="str">
            <v>Rua Dr. Osvaldo Honorio Lemos, 176</v>
          </cell>
          <cell r="I517" t="str">
            <v>Centro</v>
          </cell>
          <cell r="J517" t="str">
            <v>Reriutaba</v>
          </cell>
          <cell r="K517" t="str">
            <v>CE</v>
          </cell>
          <cell r="L517" t="str">
            <v>62.260-000</v>
          </cell>
          <cell r="M517" t="str">
            <v>(88) 9652-1188 / 9207-9198</v>
          </cell>
          <cell r="N517" t="str">
            <v>osvaldoneto2007@yahoo.com.br</v>
          </cell>
          <cell r="O517" t="str">
            <v>Osvaldo Onorio Lemos Neto</v>
          </cell>
          <cell r="P517" t="str">
            <v>osvaldoneto2007@yahoo.com.br</v>
          </cell>
          <cell r="Q517" t="str">
            <v>(88) 9932-9972 / 9975-5153</v>
          </cell>
        </row>
        <row r="518">
          <cell r="A518">
            <v>515</v>
          </cell>
          <cell r="B518" t="str">
            <v>Elétrica Super Luz</v>
          </cell>
          <cell r="C518" t="str">
            <v>Núria / Noêmia</v>
          </cell>
          <cell r="E518" t="str">
            <v>Elétrica Super Luz Ltda</v>
          </cell>
          <cell r="F518" t="str">
            <v>04.774.384/0001-50</v>
          </cell>
          <cell r="G518">
            <v>116267261110</v>
          </cell>
          <cell r="H518" t="str">
            <v>Av. Rio das Pedras. 1299</v>
          </cell>
          <cell r="I518" t="str">
            <v>Jardim Aricanduva</v>
          </cell>
          <cell r="J518" t="str">
            <v xml:space="preserve">São Paulo </v>
          </cell>
          <cell r="K518" t="str">
            <v>SP</v>
          </cell>
          <cell r="L518" t="str">
            <v>03.453-100</v>
          </cell>
          <cell r="M518" t="str">
            <v>(11) 2721-4422</v>
          </cell>
          <cell r="N518" t="str">
            <v>financeiro@eletricasuperluz.com.br</v>
          </cell>
          <cell r="O518" t="str">
            <v>Núria</v>
          </cell>
          <cell r="P518" t="str">
            <v>financeiro@eletricasuperluz.com.br</v>
          </cell>
          <cell r="Q518" t="str">
            <v>(11) 2721-4422</v>
          </cell>
        </row>
        <row r="519">
          <cell r="A519">
            <v>516</v>
          </cell>
          <cell r="B519" t="str">
            <v>Jane Art</v>
          </cell>
          <cell r="C519" t="str">
            <v>Janete</v>
          </cell>
          <cell r="E519" t="str">
            <v>Jane Art Presentes e Decorações Ltda Me</v>
          </cell>
          <cell r="F519" t="str">
            <v>07.549.779/0001-48</v>
          </cell>
          <cell r="G519">
            <v>255036990</v>
          </cell>
          <cell r="H519" t="str">
            <v>Rua Pastor Albert Schneider, 405</v>
          </cell>
          <cell r="I519" t="str">
            <v>Barra do Rio Cerro</v>
          </cell>
          <cell r="J519" t="str">
            <v>Jaraguá do Sul</v>
          </cell>
          <cell r="K519" t="str">
            <v>SC</v>
          </cell>
          <cell r="L519" t="str">
            <v>89.260-300</v>
          </cell>
          <cell r="M519" t="str">
            <v>(47) 3376-0844</v>
          </cell>
          <cell r="N519" t="str">
            <v>janeart@netuno.com.br</v>
          </cell>
          <cell r="O519" t="str">
            <v>Janete</v>
          </cell>
          <cell r="P519" t="str">
            <v>janeart@netuno.com.br</v>
          </cell>
          <cell r="Q519" t="str">
            <v>(47) 3376-0844</v>
          </cell>
        </row>
        <row r="520">
          <cell r="A520">
            <v>517</v>
          </cell>
          <cell r="B520" t="str">
            <v>Livraria Margarida</v>
          </cell>
          <cell r="C520" t="str">
            <v>Margarida</v>
          </cell>
          <cell r="E520" t="str">
            <v>Livraria Margarida Distribuidora e Rep. De Livros Ltda</v>
          </cell>
          <cell r="F520" t="str">
            <v>07.476.781/0001-34</v>
          </cell>
          <cell r="G520" t="str">
            <v>19.402.743-0</v>
          </cell>
          <cell r="H520" t="str">
            <v>Rua Agnelo Pereira da Silva, 3010 leste</v>
          </cell>
          <cell r="I520" t="str">
            <v xml:space="preserve">São João </v>
          </cell>
          <cell r="J520" t="str">
            <v>Teresina</v>
          </cell>
          <cell r="K520" t="str">
            <v>PI</v>
          </cell>
          <cell r="L520" t="str">
            <v>64.045-440</v>
          </cell>
          <cell r="M520" t="str">
            <v>(86) 3232-2519 / 3233-5188 / 3233-4934</v>
          </cell>
          <cell r="N520" t="str">
            <v>val_lmargarida@hotmail.com / emlages@yahoo.com.br</v>
          </cell>
          <cell r="O520" t="str">
            <v>Ceciane</v>
          </cell>
          <cell r="P520" t="str">
            <v>cecianesousa@hotmail.com</v>
          </cell>
          <cell r="Q520" t="str">
            <v>(86) 3232-2519 / 3233-5188 / 3233-4934</v>
          </cell>
        </row>
        <row r="521">
          <cell r="A521">
            <v>518</v>
          </cell>
          <cell r="B521" t="str">
            <v>Textil Abril</v>
          </cell>
          <cell r="C521" t="str">
            <v>Teresa</v>
          </cell>
          <cell r="E521" t="str">
            <v>Textil Abril Ltda</v>
          </cell>
          <cell r="F521" t="str">
            <v>46.801.973/0020-93</v>
          </cell>
          <cell r="G521">
            <v>116218970110</v>
          </cell>
          <cell r="H521" t="str">
            <v>Rua Silva Teles, 695</v>
          </cell>
          <cell r="I521" t="str">
            <v>Pari</v>
          </cell>
          <cell r="J521" t="str">
            <v>São Paulo</v>
          </cell>
          <cell r="K521" t="str">
            <v>SP</v>
          </cell>
          <cell r="L521" t="str">
            <v>03.026-001</v>
          </cell>
          <cell r="M521" t="str">
            <v>(11) 2799-2525</v>
          </cell>
          <cell r="N521" t="str">
            <v>terezafreitas@textilabril.com.br  com cópia para recepcao@textilabril.com.br</v>
          </cell>
          <cell r="O521" t="str">
            <v>Aline / Clenilson</v>
          </cell>
          <cell r="P521" t="str">
            <v>clenilson@textilabril.com.br com cópia para recepcao@textilabril.com.br</v>
          </cell>
          <cell r="Q521" t="str">
            <v>(11) 2799-2571</v>
          </cell>
        </row>
        <row r="522">
          <cell r="A522">
            <v>519</v>
          </cell>
          <cell r="B522" t="str">
            <v>Stop Lar</v>
          </cell>
          <cell r="C522" t="str">
            <v>Andréa</v>
          </cell>
          <cell r="E522" t="str">
            <v>ERA Utilidades Ltda - ME</v>
          </cell>
          <cell r="F522" t="str">
            <v>09.415.343/0001-91</v>
          </cell>
          <cell r="G522" t="str">
            <v>802.521.07-7</v>
          </cell>
          <cell r="H522" t="str">
            <v>Rua Cassiano Castelo, 238</v>
          </cell>
          <cell r="I522" t="str">
            <v>Centro</v>
          </cell>
          <cell r="J522" t="str">
            <v xml:space="preserve">Colatina </v>
          </cell>
          <cell r="K522" t="str">
            <v>ES</v>
          </cell>
          <cell r="L522" t="str">
            <v>29.700-060</v>
          </cell>
          <cell r="M522" t="str">
            <v xml:space="preserve">(27) 3722-0829 </v>
          </cell>
          <cell r="N522" t="str">
            <v>erautilidades@hotmail.com</v>
          </cell>
          <cell r="O522" t="str">
            <v>Andréa Guerra</v>
          </cell>
          <cell r="P522" t="str">
            <v>erautilidades@hotmail.com</v>
          </cell>
          <cell r="Q522" t="str">
            <v xml:space="preserve">(27) 3722-0829 </v>
          </cell>
        </row>
        <row r="523">
          <cell r="A523">
            <v>520</v>
          </cell>
          <cell r="B523" t="str">
            <v xml:space="preserve">Arlequim Cenários </v>
          </cell>
          <cell r="C523" t="str">
            <v>Ivan Nunes</v>
          </cell>
          <cell r="E523" t="str">
            <v>E.M. Martins Nunes - ME</v>
          </cell>
          <cell r="F523" t="str">
            <v>14.024.841/0001-43</v>
          </cell>
          <cell r="G523" t="str">
            <v>03.041979-4</v>
          </cell>
          <cell r="H523" t="str">
            <v>Av. Coaracy Nunes, 1236 Loja E</v>
          </cell>
          <cell r="I523" t="str">
            <v>Central</v>
          </cell>
          <cell r="J523" t="str">
            <v>Macapá</v>
          </cell>
          <cell r="K523" t="str">
            <v>AP</v>
          </cell>
          <cell r="L523" t="str">
            <v>68.900-010</v>
          </cell>
          <cell r="M523" t="str">
            <v>(96) 3081-3320 / 9119-0066</v>
          </cell>
          <cell r="N523" t="str">
            <v>contato@arlequimcenarios.com.br</v>
          </cell>
          <cell r="O523" t="str">
            <v>Ivan Nunes</v>
          </cell>
          <cell r="P523" t="str">
            <v>i.m.nunes@hotmail.com</v>
          </cell>
          <cell r="Q523" t="str">
            <v>(96) 3081-3320 / 9119-0066</v>
          </cell>
          <cell r="S523">
            <v>40664</v>
          </cell>
          <cell r="T523">
            <v>41432</v>
          </cell>
        </row>
        <row r="524">
          <cell r="A524">
            <v>521</v>
          </cell>
          <cell r="B524" t="str">
            <v>Pim Presentes</v>
          </cell>
          <cell r="C524" t="str">
            <v>Juliana</v>
          </cell>
          <cell r="E524" t="str">
            <v>Pim Comércio de Presentes e Decorações Ltda ME</v>
          </cell>
          <cell r="F524" t="str">
            <v>09.205.077/0001-72</v>
          </cell>
          <cell r="G524">
            <v>304132066111</v>
          </cell>
          <cell r="H524" t="str">
            <v>Rua Brasil, 2094</v>
          </cell>
          <cell r="I524" t="str">
            <v>Centro</v>
          </cell>
          <cell r="J524" t="str">
            <v>Fernandópolis</v>
          </cell>
          <cell r="K524" t="str">
            <v>SP</v>
          </cell>
          <cell r="L524" t="str">
            <v>15.600-000</v>
          </cell>
          <cell r="M524" t="str">
            <v>(17) 3442-6438</v>
          </cell>
          <cell r="N524" t="str">
            <v>pimcentro@hotmail.com</v>
          </cell>
          <cell r="O524" t="str">
            <v>Juliana</v>
          </cell>
          <cell r="P524" t="str">
            <v>pimcentro@hotmail.com</v>
          </cell>
          <cell r="Q524" t="str">
            <v>(17) 3442-6438</v>
          </cell>
        </row>
        <row r="525">
          <cell r="A525">
            <v>522</v>
          </cell>
          <cell r="B525" t="str">
            <v>Elétrica Servilha</v>
          </cell>
          <cell r="C525" t="str">
            <v>Eloy</v>
          </cell>
          <cell r="E525" t="str">
            <v>Eloy Brasil Servilha EPP</v>
          </cell>
          <cell r="F525" t="str">
            <v>03.731.453/0001-86</v>
          </cell>
          <cell r="G525">
            <v>714012094118</v>
          </cell>
          <cell r="H525" t="str">
            <v>Rua Manoel Matheus, 305</v>
          </cell>
          <cell r="I525" t="str">
            <v>Centro</v>
          </cell>
          <cell r="J525" t="str">
            <v>Vinhedo</v>
          </cell>
          <cell r="K525" t="str">
            <v>SP</v>
          </cell>
          <cell r="L525" t="str">
            <v>13.280-000</v>
          </cell>
          <cell r="M525" t="str">
            <v>(19) 3876-3351 / 3876-6066</v>
          </cell>
          <cell r="N525" t="str">
            <v>eservilha@superig.com.br</v>
          </cell>
          <cell r="O525" t="str">
            <v>Eloy</v>
          </cell>
          <cell r="P525" t="str">
            <v>eservilha@superig.com.br</v>
          </cell>
          <cell r="Q525" t="str">
            <v>(19) 3876-3351 / 3876-6066</v>
          </cell>
        </row>
        <row r="526">
          <cell r="A526">
            <v>523</v>
          </cell>
          <cell r="B526" t="str">
            <v>Paysage Ornamentos</v>
          </cell>
          <cell r="C526" t="str">
            <v>Valéria Ávila</v>
          </cell>
          <cell r="D526" t="str">
            <v>Proprietária</v>
          </cell>
          <cell r="E526" t="str">
            <v>Paysage Ornamentos Ltda ME</v>
          </cell>
          <cell r="F526" t="str">
            <v>00.464.928/0001-27</v>
          </cell>
          <cell r="G526" t="str">
            <v>702917953.00-37</v>
          </cell>
          <cell r="H526" t="str">
            <v>Av. Cesário Alvim, 447</v>
          </cell>
          <cell r="I526" t="str">
            <v>Centro</v>
          </cell>
          <cell r="J526" t="str">
            <v>Uberlândia</v>
          </cell>
          <cell r="K526" t="str">
            <v>MG</v>
          </cell>
          <cell r="L526" t="str">
            <v>38.400-096</v>
          </cell>
          <cell r="M526" t="str">
            <v>(34) 3216-7770</v>
          </cell>
          <cell r="N526" t="str">
            <v>paysage@netsite.com.br</v>
          </cell>
          <cell r="O526" t="str">
            <v>Valéria Ávila</v>
          </cell>
          <cell r="P526" t="str">
            <v>paysage@netsite.com.br</v>
          </cell>
          <cell r="Q526" t="str">
            <v>(34) 3216-7770</v>
          </cell>
        </row>
        <row r="527">
          <cell r="A527">
            <v>524</v>
          </cell>
          <cell r="B527" t="str">
            <v>Mutti Delicatessen</v>
          </cell>
          <cell r="C527" t="str">
            <v>Detlef Kelsch</v>
          </cell>
          <cell r="E527" t="str">
            <v>Kelsch Indústria e  Ltda</v>
          </cell>
          <cell r="F527" t="str">
            <v>40.819.823/0001-68</v>
          </cell>
          <cell r="G527" t="str">
            <v>017480922</v>
          </cell>
          <cell r="H527" t="str">
            <v>Av. 17 de Agosto, 61</v>
          </cell>
          <cell r="I527" t="str">
            <v>Parnamirim</v>
          </cell>
          <cell r="J527" t="str">
            <v>Recife</v>
          </cell>
          <cell r="K527" t="str">
            <v>PE</v>
          </cell>
          <cell r="L527" t="str">
            <v>52.060-590</v>
          </cell>
          <cell r="M527" t="str">
            <v>(81) 3268-9800 / 8802-9800</v>
          </cell>
          <cell r="N527" t="str">
            <v>muttideli@gmail.com</v>
          </cell>
          <cell r="O527" t="str">
            <v>Detlef Kelsch</v>
          </cell>
          <cell r="P527" t="str">
            <v>muttideli@gmail.com</v>
          </cell>
          <cell r="Q527" t="str">
            <v>(81) 3268-9800 / 8802-9800</v>
          </cell>
        </row>
        <row r="528">
          <cell r="A528">
            <v>525</v>
          </cell>
          <cell r="B528" t="str">
            <v>Armazém Central</v>
          </cell>
          <cell r="C528" t="str">
            <v>Aleksandro</v>
          </cell>
          <cell r="E528" t="str">
            <v>Úteis e Divertidos Comércio Ltda ME</v>
          </cell>
          <cell r="F528" t="str">
            <v>01.746.134/0001-19</v>
          </cell>
          <cell r="G528">
            <v>115138360110</v>
          </cell>
          <cell r="H528" t="str">
            <v>Rua Largo Sete de Setembro, 60/64</v>
          </cell>
          <cell r="I528" t="str">
            <v>Liberdade</v>
          </cell>
          <cell r="J528" t="str">
            <v>São Paulo</v>
          </cell>
          <cell r="K528" t="str">
            <v>SP</v>
          </cell>
          <cell r="L528" t="str">
            <v>01.501-050</v>
          </cell>
          <cell r="M528" t="str">
            <v>(11) 3101-4253 / 7764-4128</v>
          </cell>
          <cell r="N528" t="str">
            <v>alearmazemcentral@yahoo.com.br</v>
          </cell>
          <cell r="O528" t="str">
            <v>Fernanda</v>
          </cell>
          <cell r="P528" t="str">
            <v>alearmazemcentral@yahoo.com.br</v>
          </cell>
          <cell r="Q528" t="str">
            <v>(11) 3101-4253 / 7764-4128</v>
          </cell>
        </row>
        <row r="529">
          <cell r="A529">
            <v>526</v>
          </cell>
          <cell r="B529" t="str">
            <v>Arraial Soninho</v>
          </cell>
          <cell r="C529" t="str">
            <v>Ruth</v>
          </cell>
          <cell r="E529" t="str">
            <v>Arraial Boutique Ltda Me</v>
          </cell>
          <cell r="F529" t="str">
            <v>93.171.551/0002-80</v>
          </cell>
          <cell r="G529" t="str">
            <v>056/0046855</v>
          </cell>
          <cell r="H529" t="str">
            <v>Rua Augusto Zatti, 63</v>
          </cell>
          <cell r="I529" t="str">
            <v>Centro</v>
          </cell>
          <cell r="J529" t="str">
            <v>Gramado</v>
          </cell>
          <cell r="K529" t="str">
            <v>RS</v>
          </cell>
          <cell r="L529" t="str">
            <v>95.670-000</v>
          </cell>
          <cell r="M529" t="str">
            <v>(54) 3286-7880</v>
          </cell>
          <cell r="N529" t="str">
            <v>arraial@hy.com.br</v>
          </cell>
          <cell r="O529" t="str">
            <v>Soraia</v>
          </cell>
          <cell r="P529" t="str">
            <v>arraial@hy.com.br</v>
          </cell>
          <cell r="Q529" t="str">
            <v>(54) 3286-7880</v>
          </cell>
        </row>
        <row r="530">
          <cell r="A530">
            <v>527</v>
          </cell>
          <cell r="B530" t="str">
            <v>Le Rêve Buffet</v>
          </cell>
          <cell r="C530" t="str">
            <v>Adriana Lins</v>
          </cell>
          <cell r="E530" t="str">
            <v>CAC Comércio e Serviços Ltda</v>
          </cell>
          <cell r="F530" t="str">
            <v>84.475.169/0001-98</v>
          </cell>
          <cell r="G530" t="str">
            <v>04.124.661-6</v>
          </cell>
          <cell r="H530" t="str">
            <v>Av. Alvaro Botelho Maia, 206</v>
          </cell>
          <cell r="I530" t="str">
            <v>Centro</v>
          </cell>
          <cell r="J530" t="str">
            <v>Manaus</v>
          </cell>
          <cell r="K530" t="str">
            <v>AM</v>
          </cell>
          <cell r="L530" t="str">
            <v>69.025-070</v>
          </cell>
          <cell r="M530" t="str">
            <v>(92) 3304-0980 / 8121-5393</v>
          </cell>
          <cell r="N530" t="str">
            <v>lerevebuffet@hotmail.com</v>
          </cell>
          <cell r="O530" t="str">
            <v>Karina</v>
          </cell>
          <cell r="P530" t="str">
            <v>lerevebuffet@hotmail.com</v>
          </cell>
          <cell r="Q530" t="str">
            <v>(92) 3304-0980 / 8121-5393</v>
          </cell>
        </row>
        <row r="531">
          <cell r="A531">
            <v>528</v>
          </cell>
          <cell r="B531" t="str">
            <v>Posto São Marcos II</v>
          </cell>
          <cell r="C531" t="str">
            <v>Marcos</v>
          </cell>
          <cell r="E531" t="str">
            <v>Joao Marcos Pires da Silva</v>
          </cell>
          <cell r="F531" t="str">
            <v>01.773.653/0002-57</v>
          </cell>
          <cell r="G531" t="str">
            <v>056.236.657</v>
          </cell>
          <cell r="H531" t="str">
            <v>Travessa Professora Helena, 881</v>
          </cell>
          <cell r="I531" t="str">
            <v>Centro</v>
          </cell>
          <cell r="J531" t="str">
            <v>Santa Rita de Cassia</v>
          </cell>
          <cell r="K531" t="str">
            <v>BA</v>
          </cell>
          <cell r="L531" t="str">
            <v>47.150-000</v>
          </cell>
          <cell r="M531" t="str">
            <v>(77) 3625-1339 / 9929-8298</v>
          </cell>
          <cell r="N531" t="str">
            <v>joaomarcos.piresdasilva@yahoo.com.br</v>
          </cell>
          <cell r="O531" t="str">
            <v>Marcos</v>
          </cell>
          <cell r="P531" t="str">
            <v>joaomarcos.piresdasilva@yahoo.com.br</v>
          </cell>
          <cell r="Q531" t="str">
            <v>(77) 3625-1339 / 9929-8298</v>
          </cell>
        </row>
        <row r="532">
          <cell r="A532">
            <v>529</v>
          </cell>
          <cell r="B532" t="str">
            <v>Sayo Decorações</v>
          </cell>
          <cell r="C532" t="str">
            <v>Sayo</v>
          </cell>
          <cell r="D532" t="str">
            <v>Proprietário</v>
          </cell>
          <cell r="E532" t="str">
            <v>José Massayoshi Simabucuro ME</v>
          </cell>
          <cell r="F532" t="str">
            <v>13.808.503/0001-30</v>
          </cell>
          <cell r="G532" t="str">
            <v>28.367.803-8</v>
          </cell>
          <cell r="H532" t="str">
            <v>Rua D. Aquino, 997 casa 01</v>
          </cell>
          <cell r="I532" t="str">
            <v>Centro</v>
          </cell>
          <cell r="J532" t="str">
            <v>Campo Grande</v>
          </cell>
          <cell r="K532" t="str">
            <v>MS</v>
          </cell>
          <cell r="L532" t="str">
            <v>79.002-185</v>
          </cell>
          <cell r="M532" t="str">
            <v>(67) 3324-6903 / 9677-5743 / 8404-3658</v>
          </cell>
          <cell r="N532" t="str">
            <v>sayocgrdecoracao@hotmail.com</v>
          </cell>
          <cell r="O532" t="str">
            <v>Sayo</v>
          </cell>
          <cell r="P532" t="str">
            <v>sayocgrdecoracao@hotmail.com</v>
          </cell>
          <cell r="Q532" t="str">
            <v>(67) 3324-6903 / 9677-5743 / 8404-3658</v>
          </cell>
        </row>
        <row r="533">
          <cell r="A533">
            <v>530</v>
          </cell>
          <cell r="B533" t="str">
            <v>Misturafina</v>
          </cell>
          <cell r="C533" t="str">
            <v>Elza / Lafayete</v>
          </cell>
          <cell r="E533" t="str">
            <v>La e Ka Presentes Ltda</v>
          </cell>
          <cell r="F533" t="str">
            <v>25.731.951/0001-61</v>
          </cell>
          <cell r="G533">
            <v>626090540071</v>
          </cell>
          <cell r="H533" t="str">
            <v>Av. Coronel José Dias Bicalho, 603 Lj</v>
          </cell>
          <cell r="I533" t="str">
            <v>São Luiz Pampulha</v>
          </cell>
          <cell r="J533" t="str">
            <v>Belo Horizonte</v>
          </cell>
          <cell r="K533" t="str">
            <v>MG</v>
          </cell>
          <cell r="L533" t="str">
            <v>31.275-050</v>
          </cell>
          <cell r="M533" t="str">
            <v>(31) 3491-8403</v>
          </cell>
          <cell r="N533" t="str">
            <v>lafalaeka@hotmail.com</v>
          </cell>
          <cell r="O533" t="str">
            <v>Elza</v>
          </cell>
          <cell r="P533" t="str">
            <v>lafalaeka@hotmail.com</v>
          </cell>
          <cell r="Q533" t="str">
            <v>(31) 3491-8403</v>
          </cell>
        </row>
        <row r="534">
          <cell r="A534">
            <v>531</v>
          </cell>
          <cell r="B534" t="str">
            <v>New Decor</v>
          </cell>
          <cell r="C534" t="str">
            <v>Juraci</v>
          </cell>
          <cell r="D534" t="str">
            <v>Proprietária</v>
          </cell>
          <cell r="E534" t="str">
            <v>Jumonfron Decorações Eireli Epp</v>
          </cell>
          <cell r="F534" t="str">
            <v>15.539.203/0001-28</v>
          </cell>
          <cell r="G534" t="str">
            <v>096/3481606</v>
          </cell>
          <cell r="H534" t="str">
            <v>Av. Cristovão Colombo, 545 Lj 2063</v>
          </cell>
          <cell r="I534" t="str">
            <v>Floresta</v>
          </cell>
          <cell r="J534" t="str">
            <v>Porto Alegre</v>
          </cell>
          <cell r="K534" t="str">
            <v>RS</v>
          </cell>
          <cell r="L534" t="str">
            <v>90.560-900</v>
          </cell>
          <cell r="M534" t="str">
            <v>(51) 3018-7563</v>
          </cell>
          <cell r="N534" t="str">
            <v>jumonfron@hotmail.com</v>
          </cell>
          <cell r="O534" t="str">
            <v>Juraci</v>
          </cell>
          <cell r="P534" t="str">
            <v>jumonfron@hotmail.com</v>
          </cell>
          <cell r="Q534" t="str">
            <v>(51) 3018-7563</v>
          </cell>
        </row>
        <row r="535">
          <cell r="A535">
            <v>532</v>
          </cell>
          <cell r="B535" t="str">
            <v>Shopping Center Difusora</v>
          </cell>
          <cell r="C535" t="str">
            <v>Angelo Nascimento</v>
          </cell>
          <cell r="E535" t="str">
            <v>Condomínio Shopping Center Difusora</v>
          </cell>
          <cell r="F535" t="str">
            <v>10.723.700/0001-68</v>
          </cell>
          <cell r="G535" t="str">
            <v>Isento</v>
          </cell>
          <cell r="H535" t="str">
            <v>Av. Agamenon Magalhães, 444</v>
          </cell>
          <cell r="I535" t="str">
            <v>Maurício de Nassau</v>
          </cell>
          <cell r="J535" t="str">
            <v>Caruaru</v>
          </cell>
          <cell r="K535" t="str">
            <v>PE</v>
          </cell>
          <cell r="L535" t="str">
            <v>55.012-290</v>
          </cell>
          <cell r="M535" t="str">
            <v>(81) 2103-9777</v>
          </cell>
          <cell r="N535" t="str">
            <v>angelo@shoppingdifusora.com.br</v>
          </cell>
          <cell r="O535" t="str">
            <v>Elisangela Costa</v>
          </cell>
          <cell r="P535" t="str">
            <v>financeiro@shoppingdifusora.com.br</v>
          </cell>
          <cell r="Q535" t="str">
            <v>(81) 2103-9783</v>
          </cell>
          <cell r="S535">
            <v>41061</v>
          </cell>
          <cell r="T535">
            <v>41431</v>
          </cell>
        </row>
        <row r="536">
          <cell r="A536">
            <v>533</v>
          </cell>
          <cell r="B536" t="str">
            <v>Condomínio Acácia</v>
          </cell>
          <cell r="C536" t="str">
            <v>Edivania</v>
          </cell>
          <cell r="E536" t="str">
            <v>Condomínio dos Edifícios Acácia</v>
          </cell>
          <cell r="F536" t="str">
            <v>12.164.023/0001-10</v>
          </cell>
          <cell r="G536" t="str">
            <v>Isento</v>
          </cell>
          <cell r="H536" t="str">
            <v>Rua José Benedito Viana de Moraes, 265</v>
          </cell>
          <cell r="I536" t="str">
            <v>Vila São Francisco</v>
          </cell>
          <cell r="J536" t="str">
            <v>São Paulo</v>
          </cell>
          <cell r="K536" t="str">
            <v>SP</v>
          </cell>
          <cell r="L536" t="str">
            <v>05.351-005</v>
          </cell>
          <cell r="M536" t="str">
            <v>(11) 3714-0557</v>
          </cell>
          <cell r="N536" t="str">
            <v>atendimento.acacia@hotmail.com</v>
          </cell>
          <cell r="O536" t="str">
            <v>Edivania</v>
          </cell>
          <cell r="P536" t="str">
            <v>atendimento.acacia@hotmail.com</v>
          </cell>
          <cell r="Q536" t="str">
            <v>(11) 3714-0557</v>
          </cell>
        </row>
        <row r="537">
          <cell r="A537">
            <v>534</v>
          </cell>
          <cell r="B537" t="str">
            <v>Thor Construtora Ltda</v>
          </cell>
          <cell r="C537" t="str">
            <v>Isabella</v>
          </cell>
          <cell r="E537" t="str">
            <v>Thor Construtora</v>
          </cell>
          <cell r="F537" t="str">
            <v>41.918.194/0001-96</v>
          </cell>
          <cell r="G537" t="str">
            <v>062.324673-0082</v>
          </cell>
          <cell r="H537" t="str">
            <v>Av. Brasil, 1701 - SL 204</v>
          </cell>
          <cell r="I537" t="str">
            <v>Funcionários</v>
          </cell>
          <cell r="J537" t="str">
            <v>Belo horizonte</v>
          </cell>
          <cell r="K537" t="str">
            <v>MG</v>
          </cell>
          <cell r="L537" t="str">
            <v>30.140-002</v>
          </cell>
          <cell r="M537" t="str">
            <v>(31) 3385-6164</v>
          </cell>
          <cell r="N537" t="str">
            <v>thorconstrutora@globo.com</v>
          </cell>
          <cell r="O537" t="str">
            <v>Denise</v>
          </cell>
          <cell r="P537" t="str">
            <v>Thorconstrutora@globo.com</v>
          </cell>
          <cell r="Q537" t="str">
            <v>(31) 3385-6164</v>
          </cell>
        </row>
        <row r="538">
          <cell r="A538">
            <v>535</v>
          </cell>
          <cell r="B538" t="str">
            <v>Casa Fênix</v>
          </cell>
          <cell r="C538" t="str">
            <v>Josivan</v>
          </cell>
          <cell r="D538" t="str">
            <v>Proprietário</v>
          </cell>
          <cell r="E538" t="str">
            <v>Josivan Tertuliano da Silva ME</v>
          </cell>
          <cell r="F538" t="str">
            <v>15.352.441/0001-20</v>
          </cell>
          <cell r="G538" t="str">
            <v>242.64456-2</v>
          </cell>
          <cell r="H538" t="str">
            <v>Rua A 51 (CJ. Benedito Bentes 2), 01</v>
          </cell>
          <cell r="I538" t="str">
            <v>Benedito Bentes</v>
          </cell>
          <cell r="J538" t="str">
            <v>Maceio</v>
          </cell>
          <cell r="K538" t="str">
            <v>AL</v>
          </cell>
          <cell r="L538" t="str">
            <v>57.084-051</v>
          </cell>
          <cell r="M538" t="str">
            <v>(82) 3031-7079</v>
          </cell>
          <cell r="N538" t="str">
            <v>casafenixmaceio@oi.com.br</v>
          </cell>
          <cell r="O538" t="str">
            <v>Josivan</v>
          </cell>
          <cell r="P538" t="str">
            <v>casafenixmaceio@oi.com.br</v>
          </cell>
          <cell r="Q538" t="str">
            <v>(82) 3031-7079</v>
          </cell>
        </row>
        <row r="539">
          <cell r="A539">
            <v>536</v>
          </cell>
          <cell r="B539" t="str">
            <v>LVF Empreendimentos</v>
          </cell>
          <cell r="C539" t="str">
            <v>Michelle</v>
          </cell>
          <cell r="E539" t="str">
            <v>LVF Empreendimentos LTDA</v>
          </cell>
          <cell r="F539" t="str">
            <v>06.105.453/0001-69</v>
          </cell>
          <cell r="G539" t="str">
            <v>18.1.090.034.1295-0</v>
          </cell>
          <cell r="H539" t="str">
            <v>Av. Agamenon Magalhães, 444</v>
          </cell>
          <cell r="I539" t="str">
            <v>Maurício de Nassau</v>
          </cell>
          <cell r="J539" t="str">
            <v>Caruaru</v>
          </cell>
          <cell r="K539" t="str">
            <v>PE</v>
          </cell>
          <cell r="L539" t="str">
            <v>55.012-290</v>
          </cell>
          <cell r="M539" t="str">
            <v>(81) 2103-7777</v>
          </cell>
          <cell r="N539" t="str">
            <v>michelle@lvfempreendimentos.com.br</v>
          </cell>
          <cell r="O539" t="str">
            <v>Viviane</v>
          </cell>
          <cell r="P539" t="str">
            <v>viviane.adm@lvfempreendimentos.com.br</v>
          </cell>
          <cell r="Q539" t="str">
            <v>(81)2103-7777</v>
          </cell>
        </row>
        <row r="540">
          <cell r="A540">
            <v>537</v>
          </cell>
          <cell r="B540" t="str">
            <v>Associação Comercial e Industrial de São João Del - Rei</v>
          </cell>
          <cell r="C540" t="str">
            <v>Patricia</v>
          </cell>
          <cell r="E540" t="str">
            <v xml:space="preserve">Associação Comercial e Industrial de São João Del - Rei </v>
          </cell>
          <cell r="F540" t="str">
            <v>24.735.151/0001-56</v>
          </cell>
          <cell r="G540" t="str">
            <v>Isento</v>
          </cell>
          <cell r="H540" t="str">
            <v>Rua Maria Tereza, 20 - 2º andar</v>
          </cell>
          <cell r="I540" t="str">
            <v>Centro</v>
          </cell>
          <cell r="J540" t="str">
            <v>São João Del Rei</v>
          </cell>
          <cell r="K540" t="str">
            <v>MG</v>
          </cell>
          <cell r="L540" t="str">
            <v>36.307-312</v>
          </cell>
          <cell r="M540" t="str">
            <v>(32) 3371-7377</v>
          </cell>
          <cell r="N540" t="str">
            <v>acidelrei@acidelrei.com.br</v>
          </cell>
          <cell r="O540" t="str">
            <v>Patricia</v>
          </cell>
          <cell r="P540" t="str">
            <v>acidelrei@acidelrei.com.br</v>
          </cell>
          <cell r="Q540" t="str">
            <v>(32) 3371-7377</v>
          </cell>
        </row>
        <row r="541">
          <cell r="A541">
            <v>538</v>
          </cell>
          <cell r="B541" t="str">
            <v>Windsor Atlantica Hotel</v>
          </cell>
          <cell r="E541" t="str">
            <v>Rede Windsor de Hoteis Ltda</v>
          </cell>
          <cell r="F541" t="str">
            <v>10.872.652/0003-31</v>
          </cell>
          <cell r="G541">
            <v>79250279</v>
          </cell>
          <cell r="H541" t="str">
            <v>Av. Princesa Isabel, 10</v>
          </cell>
          <cell r="I541" t="str">
            <v>Copacabana</v>
          </cell>
          <cell r="J541" t="str">
            <v>Rio de Janeiro</v>
          </cell>
          <cell r="K541" t="str">
            <v>RJ</v>
          </cell>
          <cell r="L541" t="str">
            <v>22.011-010</v>
          </cell>
          <cell r="M541" t="str">
            <v>(21) 2195-7800 / 2195-7850</v>
          </cell>
          <cell r="N541" t="str">
            <v>alois@windsorhoteis.com.br</v>
          </cell>
          <cell r="O541" t="str">
            <v>Adriana Lois</v>
          </cell>
          <cell r="P541" t="str">
            <v>alois@windsorhoteis.com.br</v>
          </cell>
          <cell r="Q541" t="str">
            <v>(21) 2195-7800 / 2195-7850</v>
          </cell>
        </row>
        <row r="542">
          <cell r="A542">
            <v>539</v>
          </cell>
          <cell r="B542" t="str">
            <v>Costãoville</v>
          </cell>
          <cell r="C542" t="str">
            <v>Iolanda</v>
          </cell>
          <cell r="E542" t="str">
            <v>Costaoville Empreendimentos Imobiliários S/A</v>
          </cell>
          <cell r="F542" t="str">
            <v>07.033.311/0001-04</v>
          </cell>
          <cell r="G542" t="str">
            <v>Isento</v>
          </cell>
          <cell r="H542" t="str">
            <v>Estrada Dario Manoel Cardoso, 2548</v>
          </cell>
          <cell r="I542" t="str">
            <v>Ingleses do Rio Vermelho</v>
          </cell>
          <cell r="J542" t="str">
            <v>Florianópolis</v>
          </cell>
          <cell r="K542" t="str">
            <v>SC</v>
          </cell>
          <cell r="L542" t="str">
            <v>88.058-400</v>
          </cell>
          <cell r="M542" t="str">
            <v>(48) 3261-1763</v>
          </cell>
          <cell r="N542" t="str">
            <v>flavio@costao.com.br</v>
          </cell>
          <cell r="O542" t="str">
            <v>Leandro</v>
          </cell>
          <cell r="P542" t="str">
            <v>leandro.hoppe@costaoville.com.br</v>
          </cell>
          <cell r="Q542" t="str">
            <v>(48) 3261-1089</v>
          </cell>
        </row>
        <row r="543">
          <cell r="A543">
            <v>540</v>
          </cell>
          <cell r="B543" t="str">
            <v>Shopping Center Neumarkt Blumenau</v>
          </cell>
          <cell r="C543" t="str">
            <v>Fabíola Schneider</v>
          </cell>
          <cell r="D543" t="str">
            <v>Analista de Marketing</v>
          </cell>
          <cell r="E543" t="str">
            <v>Fundo de Promoções Coletivas do Shopping Center Neumarkt Blumenau</v>
          </cell>
          <cell r="F543" t="str">
            <v>00.238.977/0001-41</v>
          </cell>
          <cell r="G543" t="str">
            <v>Isento</v>
          </cell>
          <cell r="H543" t="str">
            <v>Rua Sete de Setembro, 1213</v>
          </cell>
          <cell r="I543" t="str">
            <v>Centro</v>
          </cell>
          <cell r="J543" t="str">
            <v>Blumenau</v>
          </cell>
          <cell r="K543" t="str">
            <v>SC</v>
          </cell>
          <cell r="L543" t="str">
            <v>89.010-911</v>
          </cell>
          <cell r="M543" t="str">
            <v>(47) 3326-5566 ramal 258 / 9923-7754</v>
          </cell>
          <cell r="N543" t="str">
            <v>fabiola.snb@almeidajunior.com.br</v>
          </cell>
          <cell r="O543" t="str">
            <v>Fabíola Schneider</v>
          </cell>
          <cell r="P543" t="str">
            <v>fabiola.snb@almeidajunior.com.br</v>
          </cell>
          <cell r="Q543" t="str">
            <v>(47) 3326-5566 ramal 258 / 9923-7754</v>
          </cell>
        </row>
        <row r="544">
          <cell r="A544">
            <v>541</v>
          </cell>
          <cell r="B544" t="str">
            <v>Heloisa martins soares ramos</v>
          </cell>
          <cell r="C544" t="str">
            <v>Heloisa</v>
          </cell>
          <cell r="E544" t="str">
            <v>Heloisa martins soares ramos</v>
          </cell>
          <cell r="F544" t="str">
            <v>889.840.441-72</v>
          </cell>
          <cell r="G544" t="str">
            <v>isento</v>
          </cell>
          <cell r="H544" t="str">
            <v>Av. Central, 287</v>
          </cell>
          <cell r="I544" t="str">
            <v>Centro</v>
          </cell>
          <cell r="J544" t="str">
            <v>Augustinópolis</v>
          </cell>
          <cell r="K544" t="str">
            <v>TO</v>
          </cell>
          <cell r="L544" t="str">
            <v>77.960-000</v>
          </cell>
          <cell r="M544" t="str">
            <v>(63) 9963-7168</v>
          </cell>
          <cell r="N544" t="str">
            <v>hmstutuco@hotmail.com</v>
          </cell>
          <cell r="O544" t="str">
            <v>Heloisa</v>
          </cell>
          <cell r="P544" t="str">
            <v>hmstutuco@hotmail.com</v>
          </cell>
        </row>
        <row r="545">
          <cell r="A545">
            <v>542</v>
          </cell>
          <cell r="B545" t="str">
            <v>AC Decora</v>
          </cell>
          <cell r="C545" t="str">
            <v>Andréa Cremens</v>
          </cell>
          <cell r="D545" t="str">
            <v>Proprietária</v>
          </cell>
          <cell r="E545" t="str">
            <v>A. Cremens Calheiros Cerqueira  - ME</v>
          </cell>
          <cell r="F545" t="str">
            <v>15.548.541/0001-26</v>
          </cell>
          <cell r="G545">
            <v>101578107</v>
          </cell>
          <cell r="H545" t="str">
            <v xml:space="preserve">Praça Armindo Azevedo, 16 </v>
          </cell>
          <cell r="I545" t="str">
            <v>Centro</v>
          </cell>
          <cell r="J545" t="str">
            <v>Brumado</v>
          </cell>
          <cell r="K545" t="str">
            <v>BA</v>
          </cell>
          <cell r="L545" t="str">
            <v>46.100-000</v>
          </cell>
          <cell r="M545" t="str">
            <v>(77)  3441-3755</v>
          </cell>
          <cell r="N545" t="str">
            <v>andreacremens@gmail.com</v>
          </cell>
          <cell r="O545" t="str">
            <v>Andréa Cremens</v>
          </cell>
          <cell r="P545" t="str">
            <v>andreacremens@gmail.com</v>
          </cell>
          <cell r="Q545" t="str">
            <v>(77)  3441-3755</v>
          </cell>
        </row>
        <row r="546">
          <cell r="A546">
            <v>543</v>
          </cell>
          <cell r="B546" t="str">
            <v>Livraria e Bazar Mil Koisas</v>
          </cell>
          <cell r="C546" t="str">
            <v>Ivanir Silvestrin</v>
          </cell>
          <cell r="D546" t="str">
            <v>Proprietário</v>
          </cell>
          <cell r="E546" t="str">
            <v>Silvestrin &amp; Silvestrin Ltda ME</v>
          </cell>
          <cell r="F546" t="str">
            <v>95.824.561/0001-11</v>
          </cell>
          <cell r="G546">
            <v>252617347</v>
          </cell>
          <cell r="H546" t="str">
            <v>Rua Sete de Setembro, 621</v>
          </cell>
          <cell r="I546" t="str">
            <v>Centro</v>
          </cell>
          <cell r="J546" t="str">
            <v>Caibi</v>
          </cell>
          <cell r="K546" t="str">
            <v>SC</v>
          </cell>
          <cell r="L546" t="str">
            <v>89.888-000</v>
          </cell>
          <cell r="M546" t="str">
            <v>(49) 3648-0076</v>
          </cell>
          <cell r="N546" t="str">
            <v>ja.silvestrin@bol.com.br</v>
          </cell>
          <cell r="O546" t="str">
            <v>Ivanir Silvestrin</v>
          </cell>
          <cell r="P546" t="str">
            <v>ja.silvestrin@bol.com.br</v>
          </cell>
          <cell r="Q546" t="str">
            <v>(49) 3648-0076</v>
          </cell>
        </row>
        <row r="547">
          <cell r="A547">
            <v>544</v>
          </cell>
          <cell r="B547" t="str">
            <v>Galeria 09 de Março</v>
          </cell>
          <cell r="C547" t="str">
            <v>Itamar</v>
          </cell>
          <cell r="E547" t="str">
            <v>Fleischer Participações Ltda</v>
          </cell>
          <cell r="F547" t="str">
            <v>01.498.434/0001-26</v>
          </cell>
          <cell r="G547" t="str">
            <v>Isento</v>
          </cell>
          <cell r="H547" t="str">
            <v>Rua Nove de Março, 737 Lj1, parte1 terreo</v>
          </cell>
          <cell r="I547" t="str">
            <v>Centro</v>
          </cell>
          <cell r="J547" t="str">
            <v>Joinville</v>
          </cell>
          <cell r="K547" t="str">
            <v>SC</v>
          </cell>
          <cell r="L547" t="str">
            <v>89.201-400</v>
          </cell>
          <cell r="M547" t="str">
            <v>(47) 3026-3655</v>
          </cell>
          <cell r="N547" t="str">
            <v>operacional@galerianovedemarco.com.br</v>
          </cell>
          <cell r="O547" t="str">
            <v>Itamar</v>
          </cell>
          <cell r="P547" t="str">
            <v>operacional@galerianovedemarco.com.br</v>
          </cell>
          <cell r="Q547" t="str">
            <v>(47) 3026-36555</v>
          </cell>
        </row>
        <row r="548">
          <cell r="A548">
            <v>545</v>
          </cell>
          <cell r="B548" t="str">
            <v>Galeria 09 de Março</v>
          </cell>
          <cell r="C548" t="str">
            <v>Itamar</v>
          </cell>
          <cell r="E548" t="str">
            <v>HWF Participações Ltda</v>
          </cell>
          <cell r="F548" t="str">
            <v>05.482.863/0001-66</v>
          </cell>
          <cell r="G548" t="str">
            <v>Isento</v>
          </cell>
          <cell r="H548" t="str">
            <v>Rua Nove de Março, 737 Lj1, parte2 terreo</v>
          </cell>
          <cell r="I548" t="str">
            <v>Centro</v>
          </cell>
          <cell r="J548" t="str">
            <v>Joinville</v>
          </cell>
          <cell r="K548" t="str">
            <v>SC</v>
          </cell>
          <cell r="L548" t="str">
            <v>89.201-400</v>
          </cell>
          <cell r="M548" t="str">
            <v>(47) 3026-3655</v>
          </cell>
          <cell r="N548" t="str">
            <v>operacional@galerianovedemarco.com.br</v>
          </cell>
          <cell r="O548" t="str">
            <v>Itamar</v>
          </cell>
          <cell r="P548" t="str">
            <v>operacional@galerianovedemarco.com.br</v>
          </cell>
          <cell r="Q548" t="str">
            <v>(47) 3026-36555</v>
          </cell>
        </row>
        <row r="549">
          <cell r="A549">
            <v>546</v>
          </cell>
          <cell r="B549" t="str">
            <v>Daiana Menogini</v>
          </cell>
          <cell r="C549" t="str">
            <v>Daiana</v>
          </cell>
          <cell r="E549" t="str">
            <v>Daiana menogini</v>
          </cell>
          <cell r="F549" t="str">
            <v>050.968.996-59</v>
          </cell>
          <cell r="G549" t="str">
            <v>Isento</v>
          </cell>
          <cell r="H549" t="str">
            <v>Rua Arthur Seret Lion 432</v>
          </cell>
          <cell r="I549" t="str">
            <v>São Luiz</v>
          </cell>
          <cell r="J549" t="str">
            <v>Jacutinga</v>
          </cell>
          <cell r="K549" t="str">
            <v>MG</v>
          </cell>
          <cell r="L549" t="str">
            <v>37.590-000</v>
          </cell>
          <cell r="M549" t="str">
            <v>(35) 3443-2158/8823-2453</v>
          </cell>
          <cell r="N549" t="str">
            <v>daianamenogini@hotmail.com</v>
          </cell>
          <cell r="O549" t="str">
            <v>Daiana</v>
          </cell>
          <cell r="P549" t="str">
            <v>daianamenogini@hotmail.com</v>
          </cell>
          <cell r="Q549" t="str">
            <v>(35) 3443-2158/8823-2453</v>
          </cell>
        </row>
        <row r="550">
          <cell r="A550">
            <v>547</v>
          </cell>
          <cell r="B550" t="str">
            <v>C + E</v>
          </cell>
          <cell r="C550" t="str">
            <v>Josy Carvalho</v>
          </cell>
          <cell r="E550" t="str">
            <v>Christmas Magic Comércio de Importação e Exportação Ltda</v>
          </cell>
          <cell r="F550" t="str">
            <v>66.882.200/0001-23</v>
          </cell>
          <cell r="G550">
            <v>206241312115</v>
          </cell>
          <cell r="H550" t="str">
            <v>Rua Ponte de Pedra,162</v>
          </cell>
          <cell r="I550" t="str">
            <v>Jardim Califórnia</v>
          </cell>
          <cell r="J550" t="str">
            <v>Barueri</v>
          </cell>
          <cell r="K550" t="str">
            <v>SP</v>
          </cell>
          <cell r="L550" t="str">
            <v>06.409-010</v>
          </cell>
          <cell r="M550" t="str">
            <v>(11) 4198-7025</v>
          </cell>
          <cell r="N550" t="str">
            <v>josy.carvalho@cmaise.com.br</v>
          </cell>
          <cell r="O550" t="str">
            <v>Josy Carvalho</v>
          </cell>
          <cell r="P550" t="str">
            <v>josy.carvalho@cmaise.com.br</v>
          </cell>
          <cell r="Q550" t="str">
            <v>(11) 4198-7025</v>
          </cell>
        </row>
        <row r="551">
          <cell r="A551">
            <v>548</v>
          </cell>
          <cell r="B551" t="str">
            <v>Castor Materiais para Construção</v>
          </cell>
          <cell r="C551" t="str">
            <v>Matsumi</v>
          </cell>
          <cell r="E551" t="str">
            <v>AJM Castor materiais para Construção Ltda ME</v>
          </cell>
          <cell r="F551" t="str">
            <v>01.698.396/0001-55</v>
          </cell>
          <cell r="G551">
            <v>692096636118</v>
          </cell>
          <cell r="H551" t="str">
            <v>Rua Dr. Hermenegildo Foltran Zamuner, 30</v>
          </cell>
          <cell r="I551" t="str">
            <v>Mirante de São Guilherme</v>
          </cell>
          <cell r="J551" t="str">
            <v>Tiete</v>
          </cell>
          <cell r="K551" t="str">
            <v>SP</v>
          </cell>
          <cell r="L551" t="str">
            <v>18.530-000</v>
          </cell>
          <cell r="M551" t="str">
            <v>(15) 3282-4991</v>
          </cell>
          <cell r="N551" t="str">
            <v>castor1020@hotmail.com</v>
          </cell>
          <cell r="O551" t="str">
            <v>Matsumi</v>
          </cell>
          <cell r="P551" t="str">
            <v>castor1020@hotmail.com</v>
          </cell>
          <cell r="Q551" t="str">
            <v>(15) 3282-4991</v>
          </cell>
          <cell r="S551">
            <v>41122</v>
          </cell>
          <cell r="T551">
            <v>41430</v>
          </cell>
        </row>
        <row r="552">
          <cell r="A552">
            <v>549</v>
          </cell>
          <cell r="B552" t="str">
            <v>Frisotec</v>
          </cell>
          <cell r="C552" t="str">
            <v>Kátia</v>
          </cell>
          <cell r="E552" t="str">
            <v>Frisotec Indústria e Comércio de produtos Plásticos Ltda</v>
          </cell>
          <cell r="F552" t="str">
            <v>00.352.836/0001-55</v>
          </cell>
          <cell r="G552">
            <v>635252727112</v>
          </cell>
          <cell r="H552" t="str">
            <v>Av. padre Anchieta, 244</v>
          </cell>
          <cell r="I552" t="str">
            <v>Jordanopolis</v>
          </cell>
          <cell r="J552" t="str">
            <v>São Bernardo do Campo</v>
          </cell>
          <cell r="K552" t="str">
            <v>SP</v>
          </cell>
          <cell r="L552" t="str">
            <v>09.891-420</v>
          </cell>
          <cell r="M552" t="str">
            <v>(11) 4332-6999</v>
          </cell>
          <cell r="N552" t="str">
            <v>nfe@frisotec.com.br</v>
          </cell>
          <cell r="O552" t="str">
            <v>Kátia</v>
          </cell>
          <cell r="P552" t="str">
            <v>nfe@frisotec.com.br</v>
          </cell>
          <cell r="Q552" t="str">
            <v>(11) 4332-6999</v>
          </cell>
        </row>
        <row r="553">
          <cell r="A553">
            <v>550</v>
          </cell>
          <cell r="B553" t="str">
            <v>Luiza Nunes</v>
          </cell>
          <cell r="C553" t="str">
            <v>Luiza</v>
          </cell>
          <cell r="E553" t="str">
            <v>Luiza Nunes de Lima</v>
          </cell>
          <cell r="F553" t="str">
            <v>078.281.126-45</v>
          </cell>
          <cell r="H553" t="str">
            <v>Rua Cassiterita, 690</v>
          </cell>
          <cell r="I553" t="str">
            <v>Santa Inês</v>
          </cell>
          <cell r="J553" t="str">
            <v>Belo Horizonte</v>
          </cell>
          <cell r="K553" t="str">
            <v>MG</v>
          </cell>
          <cell r="L553" t="str">
            <v>31.080-150</v>
          </cell>
          <cell r="M553" t="str">
            <v>(31) 3482-3925/9181-4867</v>
          </cell>
          <cell r="N553" t="str">
            <v>luizalimajn@gmail.com</v>
          </cell>
          <cell r="O553" t="str">
            <v>Luiza</v>
          </cell>
        </row>
        <row r="554">
          <cell r="A554">
            <v>551</v>
          </cell>
          <cell r="B554" t="str">
            <v>Conte Com a Grá-</v>
          </cell>
          <cell r="C554" t="str">
            <v>Maria Graziella</v>
          </cell>
          <cell r="E554" t="str">
            <v>Maria Graziella Guarita</v>
          </cell>
          <cell r="F554" t="str">
            <v>13.210.417/0001-20</v>
          </cell>
          <cell r="G554">
            <v>147805326113</v>
          </cell>
          <cell r="H554" t="str">
            <v>Rua Cons. Torres Homem, 399</v>
          </cell>
          <cell r="I554" t="str">
            <v>Jd. Paulista</v>
          </cell>
          <cell r="J554" t="str">
            <v>São Paulo</v>
          </cell>
          <cell r="K554" t="str">
            <v>SP</v>
          </cell>
          <cell r="L554" t="str">
            <v>01432-010</v>
          </cell>
          <cell r="M554" t="str">
            <v>11 3078-2778/ 99977-9259</v>
          </cell>
          <cell r="N554" t="str">
            <v>m.gra@uol.com.br</v>
          </cell>
          <cell r="O554" t="str">
            <v>Maria Graziella</v>
          </cell>
          <cell r="P554" t="str">
            <v>m.gra@uol.com.br</v>
          </cell>
          <cell r="Q554" t="str">
            <v>11 3078-2778/ 99977-9259</v>
          </cell>
        </row>
        <row r="555">
          <cell r="A555">
            <v>552</v>
          </cell>
          <cell r="B555" t="str">
            <v>Dennys Campioni</v>
          </cell>
          <cell r="C555" t="str">
            <v>Dennys</v>
          </cell>
          <cell r="E555" t="str">
            <v>Denys Augusto Campioni</v>
          </cell>
          <cell r="F555" t="str">
            <v>248.553.458-65</v>
          </cell>
          <cell r="H555" t="str">
            <v>Rua Floriano Peixoto, 805 - Jornal o Liberal</v>
          </cell>
          <cell r="I555" t="str">
            <v>Vila Mendonça</v>
          </cell>
          <cell r="J555" t="str">
            <v>Araçatuba</v>
          </cell>
          <cell r="K555" t="str">
            <v>SP</v>
          </cell>
          <cell r="L555" t="str">
            <v>16.015-000</v>
          </cell>
          <cell r="M555" t="str">
            <v>(18) 9791-0055/3117-6644</v>
          </cell>
          <cell r="N555" t="str">
            <v>dennys@lr1.com.br</v>
          </cell>
          <cell r="O555" t="str">
            <v>Dennys</v>
          </cell>
        </row>
        <row r="556">
          <cell r="A556">
            <v>553</v>
          </cell>
          <cell r="B556" t="str">
            <v>Mariana Chies</v>
          </cell>
          <cell r="C556" t="str">
            <v>Mariana</v>
          </cell>
          <cell r="E556" t="str">
            <v>Mariana Chies</v>
          </cell>
          <cell r="F556" t="str">
            <v>903.011.530-00</v>
          </cell>
          <cell r="G556" t="str">
            <v>Isento</v>
          </cell>
          <cell r="H556" t="str">
            <v>Av. Rio Branco, 1587</v>
          </cell>
          <cell r="I556" t="str">
            <v>Caíru</v>
          </cell>
          <cell r="J556" t="str">
            <v>Garibaldi</v>
          </cell>
          <cell r="K556" t="str">
            <v>RS</v>
          </cell>
          <cell r="L556" t="str">
            <v>95.720-000</v>
          </cell>
          <cell r="M556" t="str">
            <v>(54) 3462-2195</v>
          </cell>
          <cell r="N556" t="str">
            <v>marianachies@globo.com</v>
          </cell>
          <cell r="O556" t="str">
            <v>Mariana</v>
          </cell>
          <cell r="P556" t="str">
            <v>marianachies@globo.com</v>
          </cell>
          <cell r="Q556" t="str">
            <v>(54) 3462-2195</v>
          </cell>
        </row>
        <row r="557">
          <cell r="A557">
            <v>554</v>
          </cell>
          <cell r="B557" t="str">
            <v>Eletro Amper</v>
          </cell>
          <cell r="C557" t="str">
            <v>Rubia/Janaina</v>
          </cell>
          <cell r="E557" t="str">
            <v>Eletro Amper Comércio e Serviços Ltda</v>
          </cell>
          <cell r="F557" t="str">
            <v>09.551.327/0001-26</v>
          </cell>
          <cell r="G557">
            <v>255608527</v>
          </cell>
          <cell r="H557" t="str">
            <v>Rua Marcos Gorressen. 660</v>
          </cell>
          <cell r="I557" t="str">
            <v>Centro</v>
          </cell>
          <cell r="J557" t="str">
            <v>São Francisco do Sul</v>
          </cell>
          <cell r="K557" t="str">
            <v>SC</v>
          </cell>
          <cell r="L557" t="str">
            <v>89.240-000</v>
          </cell>
          <cell r="M557" t="str">
            <v>(47) 3449-0662</v>
          </cell>
          <cell r="N557" t="str">
            <v>amper.vendas1@gmail.com</v>
          </cell>
          <cell r="O557" t="str">
            <v>Rubia</v>
          </cell>
          <cell r="P557" t="str">
            <v>eletroamper@hotmail.com</v>
          </cell>
          <cell r="Q557" t="str">
            <v>(47) 3449-0662</v>
          </cell>
        </row>
        <row r="558">
          <cell r="A558">
            <v>555</v>
          </cell>
          <cell r="B558" t="str">
            <v>Barra Garden Shopping</v>
          </cell>
          <cell r="C558" t="str">
            <v>Sandra</v>
          </cell>
          <cell r="D558" t="str">
            <v>Gerente de Marketing</v>
          </cell>
          <cell r="E558" t="str">
            <v>Condomínio do Edifício Barra Garden Shopping Center</v>
          </cell>
          <cell r="F558" t="str">
            <v>02.088.671/0001-81</v>
          </cell>
          <cell r="G558" t="str">
            <v>Isento</v>
          </cell>
          <cell r="H558" t="str">
            <v>Av. das Americas, 3255</v>
          </cell>
          <cell r="I558" t="str">
            <v>Barra da Tijuca</v>
          </cell>
          <cell r="J558" t="str">
            <v>Rio de Janeiro</v>
          </cell>
          <cell r="K558" t="str">
            <v>RJ</v>
          </cell>
          <cell r="L558" t="str">
            <v>22.631-002</v>
          </cell>
          <cell r="M558" t="str">
            <v>(21) 2136-9191 ramal 23</v>
          </cell>
          <cell r="N558" t="str">
            <v>marketing@barragarden.com.br</v>
          </cell>
          <cell r="O558" t="str">
            <v>Anderson</v>
          </cell>
          <cell r="P558" t="str">
            <v>anderson.aguiar@apsa.com.br</v>
          </cell>
          <cell r="Q558" t="str">
            <v>(21) 2136-9191 ramal 122</v>
          </cell>
        </row>
        <row r="559">
          <cell r="A559">
            <v>556</v>
          </cell>
          <cell r="B559" t="str">
            <v>Wax Green</v>
          </cell>
          <cell r="C559" t="str">
            <v>Marcos ou Samia</v>
          </cell>
          <cell r="E559" t="str">
            <v>Waxgreen Exp e Com. Ltda</v>
          </cell>
          <cell r="F559" t="str">
            <v>04.162.443/0001-30</v>
          </cell>
          <cell r="G559">
            <v>116304237114</v>
          </cell>
          <cell r="H559" t="str">
            <v>Rua Gerõnimo G. Garcia 09</v>
          </cell>
          <cell r="I559" t="str">
            <v>Jardim IAE</v>
          </cell>
          <cell r="J559" t="str">
            <v>São Paulo</v>
          </cell>
          <cell r="K559" t="str">
            <v>SP</v>
          </cell>
          <cell r="L559" t="str">
            <v>05.890-140</v>
          </cell>
          <cell r="M559" t="str">
            <v>(11) 5821-8421</v>
          </cell>
          <cell r="N559" t="str">
            <v>marcos@waxgreen.com.br</v>
          </cell>
          <cell r="O559" t="str">
            <v>Renata/Eduardo</v>
          </cell>
          <cell r="P559" t="str">
            <v>renata@waxgreen.com.br</v>
          </cell>
          <cell r="Q559" t="str">
            <v>(11) 5821-8421 (ramal26/35)</v>
          </cell>
        </row>
        <row r="560">
          <cell r="A560">
            <v>557</v>
          </cell>
          <cell r="B560" t="str">
            <v>Edna Fontanella</v>
          </cell>
          <cell r="C560" t="str">
            <v>Edna</v>
          </cell>
          <cell r="E560" t="str">
            <v>Edna Fontanella</v>
          </cell>
          <cell r="F560" t="str">
            <v>753.133.169-15</v>
          </cell>
          <cell r="G560" t="str">
            <v>2500509-0</v>
          </cell>
          <cell r="H560" t="str">
            <v>Rodovia SC 403, 5722</v>
          </cell>
          <cell r="I560" t="str">
            <v>Ingleses</v>
          </cell>
          <cell r="J560" t="str">
            <v>Florianópolis</v>
          </cell>
          <cell r="K560" t="str">
            <v>SC</v>
          </cell>
          <cell r="L560" t="str">
            <v>88.058-001</v>
          </cell>
          <cell r="M560" t="str">
            <v>(48) 3369-3433</v>
          </cell>
          <cell r="N560" t="str">
            <v>edna@fontanella.com.br</v>
          </cell>
          <cell r="O560" t="str">
            <v>Edna</v>
          </cell>
          <cell r="P560" t="str">
            <v>edna@fontanella.com.br</v>
          </cell>
          <cell r="Q560" t="str">
            <v>(48) 3369-8016</v>
          </cell>
        </row>
        <row r="561">
          <cell r="A561">
            <v>558</v>
          </cell>
          <cell r="B561" t="str">
            <v>Di Casa Presentes</v>
          </cell>
          <cell r="C561" t="str">
            <v>Lucirene</v>
          </cell>
          <cell r="E561" t="str">
            <v>Guimarães &amp; Silva Comercial Ltda</v>
          </cell>
          <cell r="F561" t="str">
            <v>13.972.511/0001-17</v>
          </cell>
          <cell r="G561" t="str">
            <v>001.807678.00-71</v>
          </cell>
          <cell r="H561" t="str">
            <v>Rua Francisco Bahia 76A</v>
          </cell>
          <cell r="I561" t="str">
            <v>Centro</v>
          </cell>
          <cell r="J561" t="str">
            <v>Pedro Leopoldo</v>
          </cell>
          <cell r="K561" t="str">
            <v>MG</v>
          </cell>
          <cell r="L561" t="str">
            <v>33.600-000</v>
          </cell>
          <cell r="M561" t="str">
            <v>(31) 3661-1087</v>
          </cell>
          <cell r="N561" t="str">
            <v>dicasapresentes@gmail.com</v>
          </cell>
          <cell r="O561" t="str">
            <v>Lucirene</v>
          </cell>
          <cell r="P561" t="str">
            <v>lucirenerezende@hotmail.com</v>
          </cell>
          <cell r="Q561" t="str">
            <v>(31) 3661-1087</v>
          </cell>
        </row>
        <row r="562">
          <cell r="A562">
            <v>559</v>
          </cell>
          <cell r="B562" t="str">
            <v>Prosign</v>
          </cell>
          <cell r="C562" t="str">
            <v>Marcelo Loureiro</v>
          </cell>
          <cell r="E562" t="str">
            <v>Prosign Indústria e Serviços de Comunicação Visual Ltda - Me</v>
          </cell>
          <cell r="F562" t="str">
            <v>07.614.049/0001-83</v>
          </cell>
          <cell r="G562" t="str">
            <v>Isento</v>
          </cell>
          <cell r="H562" t="str">
            <v>Rua Basilio Costalonga, 130</v>
          </cell>
          <cell r="I562" t="str">
            <v>Ilha das Flores</v>
          </cell>
          <cell r="J562" t="str">
            <v>Vila Velha</v>
          </cell>
          <cell r="K562" t="str">
            <v>ES</v>
          </cell>
          <cell r="L562" t="str">
            <v>29.115-560</v>
          </cell>
          <cell r="M562" t="str">
            <v>(27) 3321-7506</v>
          </cell>
          <cell r="N562" t="str">
            <v>marcelo@prosign.com.br</v>
          </cell>
          <cell r="O562" t="str">
            <v>Nathielle</v>
          </cell>
          <cell r="P562" t="str">
            <v>financeiro@prosign.com.br</v>
          </cell>
          <cell r="Q562" t="str">
            <v>(27) 3321-7506</v>
          </cell>
        </row>
        <row r="563">
          <cell r="A563">
            <v>560</v>
          </cell>
          <cell r="B563" t="str">
            <v>Arco Iris Mega Store</v>
          </cell>
          <cell r="C563" t="str">
            <v>Cristina/Jonas</v>
          </cell>
          <cell r="E563" t="str">
            <v>E.J.E. Comércio e Papelaria Ltda</v>
          </cell>
          <cell r="F563" t="str">
            <v>10.719.494/0001-12</v>
          </cell>
          <cell r="G563">
            <v>272075791117</v>
          </cell>
          <cell r="H563" t="str">
            <v>Rua José Bonifácio 330</v>
          </cell>
          <cell r="I563" t="str">
            <v>Centro</v>
          </cell>
          <cell r="J563" t="str">
            <v>Cordeirópolis</v>
          </cell>
          <cell r="K563" t="str">
            <v>SP</v>
          </cell>
          <cell r="L563" t="str">
            <v>13.490-000</v>
          </cell>
          <cell r="M563" t="str">
            <v>(19) 3546-2284</v>
          </cell>
          <cell r="N563" t="str">
            <v>pap-arcoiris@hotmail.com</v>
          </cell>
          <cell r="O563" t="str">
            <v>Cristina/Jonas</v>
          </cell>
          <cell r="P563" t="str">
            <v>pap-arcoiris@hotmail.com</v>
          </cell>
          <cell r="Q563" t="str">
            <v>(19) 3546-2284</v>
          </cell>
        </row>
        <row r="564">
          <cell r="A564">
            <v>561</v>
          </cell>
          <cell r="B564" t="str">
            <v>M. Basso</v>
          </cell>
          <cell r="C564" t="str">
            <v>Regina</v>
          </cell>
          <cell r="E564" t="str">
            <v>M. Basso Cia Ltda</v>
          </cell>
          <cell r="F564" t="str">
            <v>61.639.050/0001-08</v>
          </cell>
          <cell r="G564">
            <v>204057410110</v>
          </cell>
          <cell r="H564" t="str">
            <v>Rua 18, 436</v>
          </cell>
          <cell r="I564" t="str">
            <v>Centro</v>
          </cell>
          <cell r="J564" t="str">
            <v>Barretos</v>
          </cell>
          <cell r="K564" t="str">
            <v>SP</v>
          </cell>
          <cell r="L564" t="str">
            <v>14.780-060</v>
          </cell>
          <cell r="M564" t="str">
            <v>(17) 3322-0469</v>
          </cell>
          <cell r="N564" t="str">
            <v>vitrineruaprincipal@hotmail.com</v>
          </cell>
          <cell r="O564" t="str">
            <v>Regina</v>
          </cell>
          <cell r="P564" t="str">
            <v>vitrineruaprincipal@hotmail.com</v>
          </cell>
          <cell r="Q564" t="str">
            <v>17 3322-0469</v>
          </cell>
        </row>
        <row r="565">
          <cell r="A565">
            <v>562</v>
          </cell>
          <cell r="B565" t="str">
            <v>Francisco Darlan dos Santos</v>
          </cell>
          <cell r="C565" t="str">
            <v>Ana Paula</v>
          </cell>
          <cell r="E565" t="str">
            <v>Francisco Darlan dos Santos</v>
          </cell>
          <cell r="F565" t="str">
            <v>765.524.463-49</v>
          </cell>
          <cell r="H565" t="str">
            <v>Av. Coronel Carvalho, 2570</v>
          </cell>
          <cell r="I565" t="str">
            <v>Narra do Ceará</v>
          </cell>
          <cell r="J565" t="str">
            <v>Fortaleza</v>
          </cell>
          <cell r="K565" t="str">
            <v>CE</v>
          </cell>
          <cell r="L565" t="str">
            <v>60.341-630</v>
          </cell>
          <cell r="M565" t="str">
            <v>(85) 91723005</v>
          </cell>
          <cell r="N565" t="str">
            <v>anapaulapc@superig.com.br</v>
          </cell>
          <cell r="O565" t="str">
            <v>Ana Paula</v>
          </cell>
          <cell r="P565" t="str">
            <v>anapaulapc@superig.com.br</v>
          </cell>
          <cell r="Q565" t="str">
            <v>(85) 32865175</v>
          </cell>
        </row>
        <row r="566">
          <cell r="A566">
            <v>563</v>
          </cell>
          <cell r="B566" t="str">
            <v>Sabrina Salomão da Silva</v>
          </cell>
          <cell r="C566" t="str">
            <v>Sabrina</v>
          </cell>
          <cell r="E566" t="str">
            <v>Sabrina Salomão da Silva</v>
          </cell>
          <cell r="F566" t="str">
            <v>278.177.438-35</v>
          </cell>
          <cell r="H566" t="str">
            <v>Anel Viário Sul KM 457, nº 351 casa 15</v>
          </cell>
          <cell r="I566" t="str">
            <v>Cond. Guaporé 1</v>
          </cell>
          <cell r="J566" t="str">
            <v>Ribeirão Preto</v>
          </cell>
          <cell r="K566" t="str">
            <v>SP</v>
          </cell>
          <cell r="L566" t="str">
            <v>14021-800</v>
          </cell>
          <cell r="M566" t="str">
            <v>(16) 8115-3030</v>
          </cell>
          <cell r="N566" t="str">
            <v>sabrinasalomaosilva@gmail.com</v>
          </cell>
          <cell r="O566" t="str">
            <v>Sabrina</v>
          </cell>
          <cell r="P566" t="str">
            <v>sabrinasalomaosilva@gmail.com</v>
          </cell>
          <cell r="Q566" t="str">
            <v>(16) 8115-3030</v>
          </cell>
        </row>
        <row r="567">
          <cell r="A567">
            <v>564</v>
          </cell>
          <cell r="B567" t="str">
            <v>Fazzenda Park Hotel</v>
          </cell>
          <cell r="C567" t="str">
            <v xml:space="preserve">Cássia </v>
          </cell>
          <cell r="D567" t="str">
            <v>Gerente Geral</v>
          </cell>
          <cell r="E567" t="str">
            <v>Fazzenda Park Hotel Ltda</v>
          </cell>
          <cell r="F567" t="str">
            <v>01.235.218/0001-98</v>
          </cell>
          <cell r="G567">
            <v>253500087</v>
          </cell>
          <cell r="H567" t="str">
            <v>Rua João Matias Zimmermann, 2299</v>
          </cell>
          <cell r="I567" t="str">
            <v>Gasparinho</v>
          </cell>
          <cell r="J567" t="str">
            <v>Gaspar</v>
          </cell>
          <cell r="K567" t="str">
            <v>SC</v>
          </cell>
          <cell r="L567" t="str">
            <v>89.110-000</v>
          </cell>
          <cell r="M567" t="str">
            <v>(47) 3397-9000 / 9187-7336</v>
          </cell>
          <cell r="N567" t="str">
            <v>cassia@fazzenda.com.br</v>
          </cell>
          <cell r="O567" t="str">
            <v>Michele</v>
          </cell>
          <cell r="P567" t="str">
            <v>financeiro@fazzenda.com.br</v>
          </cell>
          <cell r="Q567" t="str">
            <v>(47) 3397-9000</v>
          </cell>
        </row>
        <row r="568">
          <cell r="A568">
            <v>565</v>
          </cell>
          <cell r="B568" t="str">
            <v>Viviane Prieto</v>
          </cell>
          <cell r="C568" t="str">
            <v>Viviane</v>
          </cell>
          <cell r="E568" t="str">
            <v>Viviane Cardoso Barros Prieto</v>
          </cell>
          <cell r="F568" t="str">
            <v>001.235.146-65</v>
          </cell>
          <cell r="H568" t="str">
            <v>Av. Raja Gabaglia, 1626</v>
          </cell>
          <cell r="I568" t="str">
            <v>Luxemburgo</v>
          </cell>
          <cell r="J568" t="str">
            <v>Belo Horizonte</v>
          </cell>
          <cell r="K568" t="str">
            <v>MG</v>
          </cell>
          <cell r="L568" t="str">
            <v>30.441-194</v>
          </cell>
          <cell r="M568" t="str">
            <v>(31) 3349-8014</v>
          </cell>
          <cell r="N568" t="str">
            <v>prieto.viviane@gmail.com</v>
          </cell>
          <cell r="O568" t="str">
            <v>Viviane</v>
          </cell>
          <cell r="P568" t="str">
            <v>prieto.viviane@gmail.com</v>
          </cell>
          <cell r="Q568" t="str">
            <v>(31) 3349-8014</v>
          </cell>
        </row>
        <row r="569">
          <cell r="A569">
            <v>566</v>
          </cell>
          <cell r="B569" t="str">
            <v>Ana Maria Chaves Silva</v>
          </cell>
          <cell r="C569" t="str">
            <v>Ana Maria</v>
          </cell>
          <cell r="E569" t="str">
            <v>Ana Maria Chaves Silva</v>
          </cell>
          <cell r="F569" t="str">
            <v>157.023.178-82</v>
          </cell>
          <cell r="G569" t="str">
            <v>Isento</v>
          </cell>
          <cell r="H569" t="str">
            <v>Rua das Quaresmeiras, 840</v>
          </cell>
          <cell r="I569" t="str">
            <v>Condomínio Village Paineiras</v>
          </cell>
          <cell r="J569" t="str">
            <v>Pindamonhangaba</v>
          </cell>
          <cell r="K569" t="str">
            <v>SP</v>
          </cell>
          <cell r="L569" t="str">
            <v>12.421-520</v>
          </cell>
          <cell r="M569" t="str">
            <v>(12) 3642-7482</v>
          </cell>
          <cell r="N569" t="str">
            <v>mae10_3@hotmail.com</v>
          </cell>
          <cell r="O569" t="str">
            <v>Ana Maria</v>
          </cell>
          <cell r="P569" t="str">
            <v>mae10_3@hotmail.com</v>
          </cell>
          <cell r="Q569" t="str">
            <v>(12) 3642-7482</v>
          </cell>
        </row>
        <row r="570">
          <cell r="A570">
            <v>567</v>
          </cell>
          <cell r="B570" t="str">
            <v>Ouro Verde Projetos, Construções e Representações</v>
          </cell>
          <cell r="C570" t="str">
            <v>Patricia Matos</v>
          </cell>
          <cell r="E570" t="str">
            <v>Ouro Verde Projetos, Construções e Representações</v>
          </cell>
          <cell r="F570" t="str">
            <v>05.495.325/0001-06</v>
          </cell>
          <cell r="G570" t="str">
            <v>15.229.036-2</v>
          </cell>
          <cell r="H570" t="str">
            <v>Rua Bernal de Couto, 597</v>
          </cell>
          <cell r="I570" t="str">
            <v>Umarizal</v>
          </cell>
          <cell r="J570" t="str">
            <v>Belém</v>
          </cell>
          <cell r="K570" t="str">
            <v>PA</v>
          </cell>
          <cell r="L570" t="str">
            <v>66.055-080</v>
          </cell>
          <cell r="M570" t="str">
            <v>(91) 8162-9945</v>
          </cell>
          <cell r="N570" t="str">
            <v>patriciamatosarquiteta@gmail.com</v>
          </cell>
          <cell r="O570" t="str">
            <v>Patricia Matos</v>
          </cell>
          <cell r="P570" t="str">
            <v>patriciamatosarquiteta@gmail.com</v>
          </cell>
          <cell r="Q570" t="str">
            <v>(91) 8162-9945</v>
          </cell>
        </row>
        <row r="571">
          <cell r="A571">
            <v>568</v>
          </cell>
          <cell r="B571" t="str">
            <v>Monnalisa</v>
          </cell>
          <cell r="C571" t="str">
            <v>Alexandre Ricardo</v>
          </cell>
          <cell r="E571" t="str">
            <v>Cadore Nobre - Comércio de Vestuário Infantil Ltda - ME</v>
          </cell>
          <cell r="F571" t="str">
            <v>08.609.447/0001-74</v>
          </cell>
          <cell r="G571" t="str">
            <v>90579756-50</v>
          </cell>
          <cell r="H571" t="str">
            <v>Rua Buenos Aires, 57</v>
          </cell>
          <cell r="I571" t="str">
            <v>Centro</v>
          </cell>
          <cell r="J571" t="str">
            <v>Curitiba</v>
          </cell>
          <cell r="K571" t="str">
            <v>PR</v>
          </cell>
          <cell r="L571" t="str">
            <v>80.250-070</v>
          </cell>
          <cell r="M571" t="str">
            <v>(41) 3242-8793</v>
          </cell>
          <cell r="N571" t="str">
            <v>alexandre@monnalisastore.com.br</v>
          </cell>
          <cell r="O571" t="str">
            <v>Felipe</v>
          </cell>
          <cell r="P571" t="str">
            <v>felipesilvadaniel@gmail.com</v>
          </cell>
          <cell r="Q571" t="str">
            <v>(41) 3242-8793</v>
          </cell>
        </row>
        <row r="572">
          <cell r="A572">
            <v>569</v>
          </cell>
          <cell r="B572" t="str">
            <v>Germania Móveis</v>
          </cell>
          <cell r="C572" t="str">
            <v>Michele</v>
          </cell>
          <cell r="E572" t="str">
            <v>Estofados Germania Ltda</v>
          </cell>
          <cell r="F572" t="str">
            <v>89.086.136/0001-70</v>
          </cell>
          <cell r="G572" t="str">
            <v>084/0004427</v>
          </cell>
          <cell r="H572" t="str">
            <v>Av. 15 de Novembro, 1975</v>
          </cell>
          <cell r="I572" t="str">
            <v>Centro</v>
          </cell>
          <cell r="J572" t="str">
            <v>Nova Petrópolis</v>
          </cell>
          <cell r="K572" t="str">
            <v>RS</v>
          </cell>
          <cell r="L572" t="str">
            <v>95.150-000</v>
          </cell>
          <cell r="M572" t="str">
            <v>(54) 3281-1299</v>
          </cell>
          <cell r="N572" t="str">
            <v>germania@germania.com.br</v>
          </cell>
          <cell r="O572" t="str">
            <v>Anelise</v>
          </cell>
          <cell r="P572" t="str">
            <v>financeiro@germania.com.br</v>
          </cell>
          <cell r="Q572" t="str">
            <v>(54) 3281-1299</v>
          </cell>
        </row>
        <row r="573">
          <cell r="A573">
            <v>570</v>
          </cell>
          <cell r="B573" t="str">
            <v>Regina célia teixeira Rocha da Silva</v>
          </cell>
          <cell r="C573" t="str">
            <v>Regina</v>
          </cell>
          <cell r="E573" t="str">
            <v>Regina Célia Teixeira da Silva</v>
          </cell>
          <cell r="F573" t="str">
            <v>332.630.276-20</v>
          </cell>
          <cell r="H573" t="str">
            <v>Rua Santo Antônio, 1098 - Apto 904 Bl1</v>
          </cell>
          <cell r="I573" t="str">
            <v>Centro</v>
          </cell>
          <cell r="J573" t="str">
            <v>Juiz de Fora</v>
          </cell>
          <cell r="K573" t="str">
            <v>MG</v>
          </cell>
          <cell r="L573" t="str">
            <v>36.016-210</v>
          </cell>
          <cell r="M573" t="str">
            <v>(32) 3211-2151</v>
          </cell>
          <cell r="N573" t="str">
            <v>reginaceliateixeira@yahoo.com.br</v>
          </cell>
        </row>
        <row r="574">
          <cell r="A574">
            <v>571</v>
          </cell>
          <cell r="B574" t="str">
            <v>Mimo do Céu</v>
          </cell>
          <cell r="C574" t="str">
            <v>Lourdes</v>
          </cell>
          <cell r="E574" t="str">
            <v>Mimo do Céu Comércio Ltda</v>
          </cell>
          <cell r="F574" t="str">
            <v>01.624.839/0001-63</v>
          </cell>
          <cell r="G574">
            <v>45613245</v>
          </cell>
          <cell r="H574" t="str">
            <v>Rua Marquês de Caravelas, 376</v>
          </cell>
          <cell r="I574" t="str">
            <v>Barra</v>
          </cell>
          <cell r="J574" t="str">
            <v>Salvador</v>
          </cell>
          <cell r="K574" t="str">
            <v>BA</v>
          </cell>
          <cell r="L574" t="str">
            <v>40.140-240</v>
          </cell>
          <cell r="M574" t="str">
            <v>(71) 3264-3214</v>
          </cell>
          <cell r="N574" t="str">
            <v>lourdes.mimodoceu@terra.com.br</v>
          </cell>
          <cell r="O574" t="str">
            <v>Lourdes</v>
          </cell>
          <cell r="P574" t="str">
            <v>lourdes.mimodoceu@terra.com.br</v>
          </cell>
          <cell r="Q574" t="str">
            <v>(71) 3264-3214</v>
          </cell>
        </row>
        <row r="575">
          <cell r="A575">
            <v>572</v>
          </cell>
          <cell r="B575" t="str">
            <v>Grand Park Hotel</v>
          </cell>
          <cell r="C575" t="str">
            <v>Alessandra Patricia</v>
          </cell>
          <cell r="E575" t="str">
            <v>Grand Park Hotel Ltda</v>
          </cell>
          <cell r="F575" t="str">
            <v>08.448.634/0001-13</v>
          </cell>
          <cell r="G575" t="str">
            <v>28.367.315-0</v>
          </cell>
          <cell r="H575" t="str">
            <v>Rua Dom Aquino, 610</v>
          </cell>
          <cell r="I575" t="str">
            <v>Amambai</v>
          </cell>
          <cell r="J575" t="str">
            <v>Campo Grande</v>
          </cell>
          <cell r="K575" t="str">
            <v>MS</v>
          </cell>
          <cell r="L575" t="str">
            <v>79.008-070</v>
          </cell>
          <cell r="M575" t="str">
            <v>(67) 3044-4444</v>
          </cell>
          <cell r="N575" t="str">
            <v>grandpark@terra.com.br</v>
          </cell>
          <cell r="O575" t="str">
            <v>Irma Maria</v>
          </cell>
          <cell r="P575" t="str">
            <v>irmapan@terra.com.br</v>
          </cell>
          <cell r="Q575" t="str">
            <v>(67) 3383-2461</v>
          </cell>
        </row>
        <row r="576">
          <cell r="A576">
            <v>573</v>
          </cell>
          <cell r="B576" t="str">
            <v>Tower Construção e Reformas</v>
          </cell>
          <cell r="C576" t="str">
            <v>Fernando/Judite</v>
          </cell>
          <cell r="E576" t="str">
            <v>Tower Construção e reformas Ltda</v>
          </cell>
          <cell r="F576" t="str">
            <v>03.390.181/0001-06</v>
          </cell>
          <cell r="G576" t="str">
            <v>Isento</v>
          </cell>
          <cell r="H576" t="str">
            <v>Av. Protásio Alves, 3149- conj. 304</v>
          </cell>
          <cell r="I576" t="str">
            <v>Petrópolis</v>
          </cell>
          <cell r="J576" t="str">
            <v>Porto Alegre</v>
          </cell>
          <cell r="K576" t="str">
            <v>RS</v>
          </cell>
          <cell r="L576" t="str">
            <v>90.410-003</v>
          </cell>
          <cell r="M576" t="str">
            <v>(51)3338-3709</v>
          </cell>
          <cell r="N576" t="str">
            <v>fluzneto@terra.com.br</v>
          </cell>
          <cell r="O576" t="str">
            <v>Fernando</v>
          </cell>
          <cell r="P576" t="str">
            <v>fluzneto@terra.com.br</v>
          </cell>
          <cell r="Q576" t="str">
            <v>(51) 3338-3709</v>
          </cell>
        </row>
        <row r="577">
          <cell r="A577">
            <v>574</v>
          </cell>
          <cell r="B577" t="str">
            <v>Rede Feminina de Combate ao Cancer de Xanxerê</v>
          </cell>
          <cell r="C577" t="str">
            <v>Vanilde</v>
          </cell>
          <cell r="E577" t="str">
            <v>Rede Feminina Regional de Combte ao Câncer de Xanxerê</v>
          </cell>
          <cell r="F577" t="str">
            <v>80.629.827/0001-06</v>
          </cell>
          <cell r="G577" t="str">
            <v>Isento</v>
          </cell>
          <cell r="H577" t="str">
            <v>Rua Marechal Bormann, 351 - 1º andar</v>
          </cell>
          <cell r="I577" t="str">
            <v>Centro</v>
          </cell>
          <cell r="J577" t="str">
            <v>Xanxerê</v>
          </cell>
          <cell r="K577" t="str">
            <v>SC</v>
          </cell>
          <cell r="L577" t="str">
            <v>89.820-000</v>
          </cell>
          <cell r="M577" t="str">
            <v>(49) 8802-8168</v>
          </cell>
          <cell r="N577" t="str">
            <v>redefeminina@netxan.com.br</v>
          </cell>
          <cell r="O577" t="str">
            <v>Vanilde</v>
          </cell>
          <cell r="P577" t="str">
            <v>redefeminina@netxan.com.br</v>
          </cell>
          <cell r="Q577" t="str">
            <v>(49) 8802-8168</v>
          </cell>
        </row>
        <row r="578">
          <cell r="A578">
            <v>575</v>
          </cell>
          <cell r="B578" t="str">
            <v>Juziane Aparecida camilo Freitas</v>
          </cell>
          <cell r="C578" t="str">
            <v>Juziane</v>
          </cell>
          <cell r="E578" t="str">
            <v>Juziane Aparecida Camilo Freitas</v>
          </cell>
          <cell r="F578" t="str">
            <v>709.303.509-44</v>
          </cell>
          <cell r="G578">
            <v>48231754</v>
          </cell>
          <cell r="H578" t="str">
            <v>Rua Alfredo Eichner, 75 casa1</v>
          </cell>
          <cell r="I578" t="str">
            <v>Glória</v>
          </cell>
          <cell r="J578" t="str">
            <v>Joinville</v>
          </cell>
          <cell r="K578" t="str">
            <v>SC</v>
          </cell>
          <cell r="L578" t="str">
            <v>89217-216</v>
          </cell>
          <cell r="M578" t="str">
            <v>(47) 3121-9735/ 3027-5101</v>
          </cell>
          <cell r="N578" t="str">
            <v>juziane.camilo@gmail.com</v>
          </cell>
        </row>
        <row r="579">
          <cell r="A579">
            <v>576</v>
          </cell>
          <cell r="B579" t="str">
            <v>Sérgio Gutknecht</v>
          </cell>
          <cell r="C579" t="str">
            <v>Sérgio</v>
          </cell>
          <cell r="E579" t="str">
            <v>Sérgio Gutknecht</v>
          </cell>
          <cell r="F579" t="str">
            <v>003.688.429-40</v>
          </cell>
          <cell r="G579">
            <v>3757138</v>
          </cell>
          <cell r="H579" t="str">
            <v>Rua Itajai 455</v>
          </cell>
          <cell r="I579" t="str">
            <v>Bairro Rio Morto</v>
          </cell>
          <cell r="J579" t="str">
            <v>Indaial</v>
          </cell>
          <cell r="K579" t="str">
            <v>SC</v>
          </cell>
          <cell r="L579" t="str">
            <v>89130-000</v>
          </cell>
          <cell r="M579" t="str">
            <v>(47) 3333-8100</v>
          </cell>
          <cell r="N579" t="str">
            <v>sergio@postes.com.br</v>
          </cell>
        </row>
        <row r="580">
          <cell r="A580">
            <v>577</v>
          </cell>
          <cell r="B580" t="str">
            <v>Sh. Mandacaru Boulevard</v>
          </cell>
          <cell r="C580" t="str">
            <v>João Marcos</v>
          </cell>
          <cell r="E580" t="str">
            <v>Associação dos Lojistas do Shopping Mandacaru Boulevard</v>
          </cell>
          <cell r="F580" t="str">
            <v>09.443.495/0001-06</v>
          </cell>
          <cell r="G580" t="str">
            <v>Isento</v>
          </cell>
          <cell r="H580" t="str">
            <v>Av. Mandacaru, 277</v>
          </cell>
          <cell r="I580" t="str">
            <v>Jardim Seminário</v>
          </cell>
          <cell r="J580" t="str">
            <v>Maringa</v>
          </cell>
          <cell r="K580" t="str">
            <v>PR</v>
          </cell>
          <cell r="L580" t="str">
            <v>87.080-000</v>
          </cell>
          <cell r="M580" t="str">
            <v>(44) 3032-5000</v>
          </cell>
          <cell r="N580" t="str">
            <v>jmarcos.costa@larcentermandacaru.com.br</v>
          </cell>
          <cell r="O580" t="str">
            <v>Telma</v>
          </cell>
          <cell r="P580" t="str">
            <v>telma.cristina@larcentermandacaru.com.br</v>
          </cell>
          <cell r="Q580" t="str">
            <v>(44) 3032-5000</v>
          </cell>
        </row>
        <row r="581">
          <cell r="A581">
            <v>578</v>
          </cell>
          <cell r="B581" t="str">
            <v>Karina Rachid da Fonseca</v>
          </cell>
          <cell r="C581" t="str">
            <v>Karina</v>
          </cell>
          <cell r="E581" t="str">
            <v>Karina Rachid da Fonseca</v>
          </cell>
          <cell r="F581" t="str">
            <v>083.752.607-89</v>
          </cell>
          <cell r="G581" t="str">
            <v>12.519.709-5</v>
          </cell>
          <cell r="H581" t="str">
            <v>Rua Maestro Eduardo Souto, 32</v>
          </cell>
          <cell r="I581" t="str">
            <v>Piratininga</v>
          </cell>
          <cell r="J581" t="str">
            <v xml:space="preserve">Niterói </v>
          </cell>
          <cell r="K581" t="str">
            <v>RJ</v>
          </cell>
          <cell r="L581" t="str">
            <v>24.358-250</v>
          </cell>
          <cell r="M581" t="str">
            <v>(21) 8585-7522/2709-8025</v>
          </cell>
          <cell r="N581" t="str">
            <v>karachiddafonseca@yahoo.com.br</v>
          </cell>
        </row>
        <row r="582">
          <cell r="A582">
            <v>579</v>
          </cell>
          <cell r="B582" t="str">
            <v>SESI - Serviço Social da Indústria</v>
          </cell>
          <cell r="C582" t="str">
            <v>Melissa</v>
          </cell>
          <cell r="E582" t="str">
            <v>SESI - Serviço Social da Indústria</v>
          </cell>
          <cell r="F582" t="str">
            <v>03.777.341/0052-06</v>
          </cell>
          <cell r="G582" t="str">
            <v>Isento</v>
          </cell>
          <cell r="H582" t="str">
            <v>Rua Ministro Calógeras, 157</v>
          </cell>
          <cell r="I582" t="str">
            <v>Centro</v>
          </cell>
          <cell r="J582" t="str">
            <v>Joinville</v>
          </cell>
          <cell r="K582" t="str">
            <v>SC</v>
          </cell>
          <cell r="L582" t="str">
            <v>89.202-207</v>
          </cell>
          <cell r="M582" t="str">
            <v>(47) 3431-6107</v>
          </cell>
          <cell r="N582" t="str">
            <v>melissa.souza@sesisc.org.br</v>
          </cell>
          <cell r="O582" t="str">
            <v>Patrícia</v>
          </cell>
          <cell r="P582" t="str">
            <v>contasapagar.jvl@sesisc.org.br</v>
          </cell>
          <cell r="Q582" t="str">
            <v>(47) 3431-6116</v>
          </cell>
        </row>
        <row r="583">
          <cell r="A583">
            <v>580</v>
          </cell>
          <cell r="B583" t="str">
            <v>Luciano Rodrigo Weiand</v>
          </cell>
          <cell r="C583" t="str">
            <v>Luciano</v>
          </cell>
          <cell r="E583" t="str">
            <v>Luciano Rodrigo Weiand</v>
          </cell>
          <cell r="F583" t="str">
            <v>952.835.520-04</v>
          </cell>
          <cell r="G583">
            <v>3027063209</v>
          </cell>
          <cell r="H583" t="str">
            <v>Rua Dr João Satt, 25</v>
          </cell>
          <cell r="I583" t="str">
            <v>Jardim Europa</v>
          </cell>
          <cell r="J583" t="str">
            <v>Porto Alegre</v>
          </cell>
          <cell r="K583" t="str">
            <v>RS</v>
          </cell>
          <cell r="L583" t="str">
            <v>91360-394</v>
          </cell>
          <cell r="M583" t="str">
            <v>(51) 91864625</v>
          </cell>
          <cell r="N583" t="str">
            <v>lucianorw@yahoo.com.br</v>
          </cell>
        </row>
        <row r="584">
          <cell r="A584">
            <v>581</v>
          </cell>
          <cell r="B584" t="str">
            <v>Iris Kuczkowski</v>
          </cell>
          <cell r="C584" t="str">
            <v>Iris</v>
          </cell>
          <cell r="E584" t="str">
            <v>Iris Dora Persike Kuczkowski</v>
          </cell>
          <cell r="F584" t="str">
            <v>016.924.599-37</v>
          </cell>
          <cell r="G584" t="str">
            <v>19/r-2.443.847</v>
          </cell>
          <cell r="H584" t="str">
            <v>Rua João Butschardt, 41</v>
          </cell>
          <cell r="I584" t="str">
            <v>Centro</v>
          </cell>
          <cell r="J584" t="str">
            <v xml:space="preserve">Guaramirim </v>
          </cell>
          <cell r="K584" t="str">
            <v>SC</v>
          </cell>
          <cell r="L584" t="str">
            <v>89270-000</v>
          </cell>
          <cell r="M584" t="str">
            <v>(47) 33706305</v>
          </cell>
          <cell r="N584" t="str">
            <v>lite.r@hotmail.com</v>
          </cell>
        </row>
        <row r="585">
          <cell r="A585">
            <v>582</v>
          </cell>
          <cell r="B585" t="str">
            <v>Rocco Barroco Iluminação</v>
          </cell>
          <cell r="C585" t="str">
            <v>Marlei</v>
          </cell>
          <cell r="E585" t="str">
            <v>Lourdes Deboni Piana</v>
          </cell>
          <cell r="F585" t="str">
            <v>127.811.859-49</v>
          </cell>
          <cell r="G585" t="str">
            <v>Isento</v>
          </cell>
          <cell r="H585" t="str">
            <v>Avenida Brasil, 6817</v>
          </cell>
          <cell r="I585" t="str">
            <v>Centro</v>
          </cell>
          <cell r="J585" t="str">
            <v>Cascavel</v>
          </cell>
          <cell r="K585" t="str">
            <v>PR</v>
          </cell>
          <cell r="L585" t="str">
            <v>85.801-000</v>
          </cell>
          <cell r="M585" t="str">
            <v>(45) 3225-1081</v>
          </cell>
          <cell r="N585" t="str">
            <v>roccobarroco@terra.com.br</v>
          </cell>
          <cell r="O585" t="str">
            <v>Marlei</v>
          </cell>
          <cell r="P585" t="str">
            <v>roccobarroco@terra.com.br</v>
          </cell>
          <cell r="Q585" t="str">
            <v>(45) 3225-1081</v>
          </cell>
        </row>
        <row r="586">
          <cell r="A586">
            <v>583</v>
          </cell>
          <cell r="B586" t="str">
            <v>Caroline Basei</v>
          </cell>
          <cell r="C586" t="str">
            <v>Caroline</v>
          </cell>
          <cell r="E586" t="str">
            <v>Centro Odontológico Basei</v>
          </cell>
          <cell r="F586" t="str">
            <v>09.062.071/0001-93</v>
          </cell>
          <cell r="G586">
            <v>2016600679370</v>
          </cell>
          <cell r="H586" t="str">
            <v>Av. Ecoville, 790 casa 234</v>
          </cell>
          <cell r="I586" t="str">
            <v>Sarandi</v>
          </cell>
          <cell r="J586" t="str">
            <v>Porto Alegre</v>
          </cell>
          <cell r="K586" t="str">
            <v>RS</v>
          </cell>
          <cell r="L586" t="str">
            <v>91150-400</v>
          </cell>
          <cell r="M586" t="str">
            <v>(51) 30427447</v>
          </cell>
          <cell r="N586" t="str">
            <v>carolvasei@hotmail.com</v>
          </cell>
          <cell r="O586" t="str">
            <v>Caroline</v>
          </cell>
          <cell r="P586" t="str">
            <v>carolvasei@hotmail.com</v>
          </cell>
          <cell r="Q586" t="str">
            <v>(51) 30427447</v>
          </cell>
        </row>
        <row r="587">
          <cell r="A587">
            <v>584</v>
          </cell>
          <cell r="B587" t="str">
            <v>VIC Center Santa Bárbara</v>
          </cell>
          <cell r="C587" t="str">
            <v>Márcia Mendonça</v>
          </cell>
          <cell r="E587" t="str">
            <v>VICMALL 01SBO Empreendimentos Ltda</v>
          </cell>
          <cell r="F587" t="str">
            <v>13.035.211/0001-01</v>
          </cell>
          <cell r="G587" t="str">
            <v>Isento</v>
          </cell>
          <cell r="H587" t="str">
            <v>Av. Ibirapuera, 2144</v>
          </cell>
          <cell r="I587" t="str">
            <v>Indianópolis</v>
          </cell>
          <cell r="J587" t="str">
            <v>São Paulo</v>
          </cell>
          <cell r="K587" t="str">
            <v>SP</v>
          </cell>
          <cell r="L587" t="str">
            <v>04.028-001</v>
          </cell>
          <cell r="M587" t="str">
            <v>(11) 3588-1267</v>
          </cell>
          <cell r="N587" t="str">
            <v>marcia.mendonca@vict.com.br</v>
          </cell>
          <cell r="O587" t="str">
            <v>Marina</v>
          </cell>
          <cell r="P587" t="str">
            <v>(11) 3588-1135</v>
          </cell>
          <cell r="Q587" t="str">
            <v>marina.silva@vict.com.br</v>
          </cell>
        </row>
        <row r="588">
          <cell r="A588">
            <v>585</v>
          </cell>
          <cell r="B588" t="str">
            <v>Barranorte Shopping</v>
          </cell>
          <cell r="C588" t="str">
            <v>Vivian</v>
          </cell>
          <cell r="E588" t="str">
            <v>Edificio Comercial Ingleses Barranorte Shopping</v>
          </cell>
          <cell r="F588" t="str">
            <v>01.945.044/0001-57</v>
          </cell>
          <cell r="G588" t="str">
            <v>Isento</v>
          </cell>
          <cell r="H588" t="str">
            <v>Rua Dom João Becker, 145</v>
          </cell>
          <cell r="I588" t="str">
            <v>Ingleses</v>
          </cell>
          <cell r="J588" t="str">
            <v>Florianópolis</v>
          </cell>
          <cell r="K588" t="str">
            <v>SC</v>
          </cell>
          <cell r="L588" t="str">
            <v>88.058-600</v>
          </cell>
          <cell r="M588" t="str">
            <v>(48) 3269-2211</v>
          </cell>
          <cell r="N588" t="str">
            <v>barranorteshopping.adm@hotmail.com</v>
          </cell>
          <cell r="O588" t="str">
            <v>Vivian</v>
          </cell>
          <cell r="P588" t="str">
            <v>(48) 3269-2211</v>
          </cell>
          <cell r="Q588" t="str">
            <v>barranorteshopping.adm@hotmail.com</v>
          </cell>
        </row>
        <row r="589">
          <cell r="A589">
            <v>586</v>
          </cell>
          <cell r="B589" t="str">
            <v>Águas do Vale</v>
          </cell>
          <cell r="C589" t="str">
            <v>José Afonso</v>
          </cell>
          <cell r="E589" t="str">
            <v>Águas do Vale Comércio e Indústria Ltda - ME</v>
          </cell>
          <cell r="F589" t="str">
            <v>04.484.260/0001-30</v>
          </cell>
          <cell r="G589" t="str">
            <v>10.340.165-2</v>
          </cell>
          <cell r="H589" t="str">
            <v>Av. Coronel Bento de Godoy,1 998</v>
          </cell>
          <cell r="I589" t="str">
            <v>Estância Itanhanga</v>
          </cell>
          <cell r="J589" t="str">
            <v>Caldas Novas</v>
          </cell>
          <cell r="K589" t="str">
            <v>GO</v>
          </cell>
          <cell r="L589" t="str">
            <v>75.690-000</v>
          </cell>
          <cell r="M589" t="str">
            <v>(64) 3453-3760</v>
          </cell>
          <cell r="N589" t="str">
            <v>cachacaria@cvaq.com.br</v>
          </cell>
          <cell r="O589" t="str">
            <v>José Afonso</v>
          </cell>
          <cell r="P589" t="str">
            <v>cachacaria@cvaq.com.br</v>
          </cell>
          <cell r="Q589" t="str">
            <v>(64) 3453-3760</v>
          </cell>
        </row>
        <row r="590">
          <cell r="A590">
            <v>587</v>
          </cell>
          <cell r="B590" t="str">
            <v>Maria Regina de Lima Rodrigues</v>
          </cell>
          <cell r="C590" t="str">
            <v>Regina</v>
          </cell>
          <cell r="E590" t="str">
            <v>Maria Regina de Lima Rodrigues</v>
          </cell>
          <cell r="F590" t="str">
            <v>029.709.436-03</v>
          </cell>
          <cell r="G590" t="str">
            <v>MG1053266</v>
          </cell>
          <cell r="H590" t="str">
            <v>Rua Tatuí, 91 Apto 301</v>
          </cell>
          <cell r="I590" t="str">
            <v>Santa Lucia</v>
          </cell>
          <cell r="J590" t="str">
            <v>Belo Horizonte</v>
          </cell>
          <cell r="K590" t="str">
            <v>MG</v>
          </cell>
          <cell r="L590" t="str">
            <v>30360-280</v>
          </cell>
          <cell r="M590" t="str">
            <v>(31) 3296-5314</v>
          </cell>
          <cell r="N590" t="str">
            <v>regina.limar@hotmail.com</v>
          </cell>
        </row>
        <row r="591">
          <cell r="A591">
            <v>588</v>
          </cell>
          <cell r="B591" t="str">
            <v>Roberta Keller Jung</v>
          </cell>
          <cell r="C591" t="str">
            <v>Roberta</v>
          </cell>
          <cell r="E591" t="str">
            <v>Roberta Keller Jung</v>
          </cell>
          <cell r="F591" t="str">
            <v>038.735.629-01</v>
          </cell>
          <cell r="G591">
            <v>3580962</v>
          </cell>
          <cell r="H591" t="str">
            <v>Rua Pastor Sandrescky, 159 - Sl 107</v>
          </cell>
          <cell r="I591" t="str">
            <v>Centro</v>
          </cell>
          <cell r="J591" t="str">
            <v>Brusque</v>
          </cell>
          <cell r="K591" t="str">
            <v>SC</v>
          </cell>
          <cell r="L591" t="str">
            <v>88350-040</v>
          </cell>
          <cell r="M591" t="str">
            <v>(47) 3351-2159</v>
          </cell>
          <cell r="N591" t="str">
            <v>robertakeller01@yahoo.com.br</v>
          </cell>
        </row>
        <row r="592">
          <cell r="A592">
            <v>589</v>
          </cell>
          <cell r="B592" t="str">
            <v>Roni Dalmolin</v>
          </cell>
          <cell r="C592" t="str">
            <v>Roni Dalmolin</v>
          </cell>
          <cell r="E592" t="str">
            <v>Roni Dalmolin</v>
          </cell>
          <cell r="F592" t="str">
            <v>847.855.431-91</v>
          </cell>
          <cell r="G592">
            <v>962897</v>
          </cell>
          <cell r="H592" t="str">
            <v>Rua Bambu, 244</v>
          </cell>
          <cell r="I592" t="str">
            <v>Jd Votória</v>
          </cell>
          <cell r="J592" t="str">
            <v>Primavera do Leste</v>
          </cell>
          <cell r="K592" t="str">
            <v>MT</v>
          </cell>
          <cell r="L592" t="str">
            <v>78.850-000</v>
          </cell>
          <cell r="M592" t="str">
            <v>(66) 9986-2347</v>
          </cell>
          <cell r="N592" t="str">
            <v>ronidalmolin@zipmail.com.br</v>
          </cell>
        </row>
        <row r="593">
          <cell r="A593">
            <v>590</v>
          </cell>
          <cell r="B593" t="str">
            <v>Associação Res. Parque dos Príncipes</v>
          </cell>
          <cell r="C593" t="str">
            <v>Mariana</v>
          </cell>
          <cell r="E593" t="str">
            <v>Associação dos Proprietários do Residencial Parque dos Príncipes</v>
          </cell>
          <cell r="F593" t="str">
            <v>51.449.445/0001-94</v>
          </cell>
          <cell r="G593" t="str">
            <v>Isento</v>
          </cell>
          <cell r="H593" t="str">
            <v>Av. Darcy Reis, 1311</v>
          </cell>
          <cell r="I593" t="str">
            <v>Parque dos Príncipes</v>
          </cell>
          <cell r="J593" t="str">
            <v>São Paulo</v>
          </cell>
          <cell r="K593" t="str">
            <v>SP</v>
          </cell>
          <cell r="L593" t="str">
            <v>05.396-450</v>
          </cell>
          <cell r="M593" t="str">
            <v>(11) 3761-1866 / 3761-0473 / 3761-4533</v>
          </cell>
          <cell r="N593" t="str">
            <v>mariana@parquedosprincipes.com.br</v>
          </cell>
          <cell r="O593" t="str">
            <v>Tatiane</v>
          </cell>
          <cell r="P593" t="str">
            <v>tatiane@parquedosprincipes.com.br</v>
          </cell>
          <cell r="Q593" t="str">
            <v>(11) 3761-1866 / 3761-0473 / 3761-4533</v>
          </cell>
        </row>
        <row r="594">
          <cell r="A594">
            <v>591</v>
          </cell>
          <cell r="B594" t="str">
            <v>Jurerê Open Shopping</v>
          </cell>
          <cell r="C594" t="str">
            <v>Suelen Eichholz</v>
          </cell>
          <cell r="E594" t="str">
            <v>JI Administração Imobiliária Ltda</v>
          </cell>
          <cell r="F594" t="str">
            <v>12.700.551/0001-47</v>
          </cell>
          <cell r="G594" t="str">
            <v>Isento</v>
          </cell>
          <cell r="H594" t="str">
            <v>Av. Das Raias, 400</v>
          </cell>
          <cell r="I594" t="str">
            <v>Jurerê Internacional</v>
          </cell>
          <cell r="J594" t="str">
            <v>Florianópolis</v>
          </cell>
          <cell r="K594" t="str">
            <v>SC</v>
          </cell>
          <cell r="L594" t="str">
            <v>88.053-400</v>
          </cell>
          <cell r="M594" t="str">
            <v xml:space="preserve">(48) 3261-5594 </v>
          </cell>
          <cell r="N594" t="str">
            <v>suelen.ludtke@jurere.com.br</v>
          </cell>
          <cell r="O594" t="str">
            <v xml:space="preserve">Rosani Cascaes </v>
          </cell>
          <cell r="P594" t="str">
            <v>rosani.cascaes@jurere.com.br</v>
          </cell>
          <cell r="Q594" t="str">
            <v>(48) 3261-5597</v>
          </cell>
        </row>
        <row r="595">
          <cell r="A595">
            <v>592</v>
          </cell>
          <cell r="B595" t="str">
            <v>MVD Transportes e Serviços Ltda</v>
          </cell>
          <cell r="C595" t="str">
            <v>Kathy</v>
          </cell>
          <cell r="E595" t="str">
            <v>MVD Transportes e Serviços Ltda</v>
          </cell>
          <cell r="F595" t="str">
            <v>01.045.961/0001-85</v>
          </cell>
          <cell r="G595">
            <v>255810040</v>
          </cell>
          <cell r="H595" t="str">
            <v>Rua Vereador João Pereira Lima, 383</v>
          </cell>
          <cell r="I595" t="str">
            <v>Centro</v>
          </cell>
          <cell r="J595" t="str">
            <v xml:space="preserve">Guaramirim </v>
          </cell>
          <cell r="K595" t="str">
            <v>SC</v>
          </cell>
          <cell r="L595" t="str">
            <v>89270-000</v>
          </cell>
          <cell r="M595" t="str">
            <v>(47) 3455-0190</v>
          </cell>
          <cell r="N595" t="str">
            <v>operacional.joi@mvdlogistica.com.br</v>
          </cell>
          <cell r="O595" t="str">
            <v>Claudio</v>
          </cell>
          <cell r="P595" t="str">
            <v>expedicao.bulk@terra.com.br</v>
          </cell>
          <cell r="Q595" t="str">
            <v>(47) 3455-1313</v>
          </cell>
        </row>
        <row r="596">
          <cell r="A596">
            <v>593</v>
          </cell>
          <cell r="B596" t="str">
            <v>Preserv Rio</v>
          </cell>
          <cell r="C596" t="str">
            <v>Leila</v>
          </cell>
          <cell r="E596" t="str">
            <v>Preserv Manutenção Eletrônica Ltda</v>
          </cell>
          <cell r="F596" t="str">
            <v>02.549.591/0001-86</v>
          </cell>
          <cell r="G596" t="str">
            <v>86.116.59-6</v>
          </cell>
          <cell r="H596" t="str">
            <v>Rua Barão de Itapegipe, 458</v>
          </cell>
          <cell r="I596" t="str">
            <v>Rio Comprido</v>
          </cell>
          <cell r="J596" t="str">
            <v>Rio de Janeiro</v>
          </cell>
          <cell r="K596" t="str">
            <v>RJ</v>
          </cell>
          <cell r="L596" t="str">
            <v>20.261-005</v>
          </cell>
          <cell r="M596" t="str">
            <v>(21) 2204-0999</v>
          </cell>
          <cell r="N596" t="str">
            <v>preservrio@preservrio.com.br</v>
          </cell>
          <cell r="O596" t="str">
            <v>Leila</v>
          </cell>
          <cell r="P596" t="str">
            <v>financeiro@preservrio.com.br</v>
          </cell>
          <cell r="Q596" t="str">
            <v>(21) 2204-0999</v>
          </cell>
        </row>
        <row r="597">
          <cell r="A597">
            <v>594</v>
          </cell>
          <cell r="B597" t="str">
            <v>Papelaria Della Giustina</v>
          </cell>
          <cell r="C597" t="str">
            <v>Thais ou Arlene</v>
          </cell>
          <cell r="E597" t="str">
            <v>Comercial e Papelaria Della Giustina Ltda EPP</v>
          </cell>
          <cell r="F597" t="str">
            <v>81.768.152/0001-30</v>
          </cell>
          <cell r="G597">
            <v>251950913</v>
          </cell>
          <cell r="H597" t="str">
            <v>Rua Albamo Schmidt, 2200</v>
          </cell>
          <cell r="I597" t="str">
            <v>Boa Vista</v>
          </cell>
          <cell r="J597" t="str">
            <v>Joinville</v>
          </cell>
          <cell r="K597" t="str">
            <v>SC</v>
          </cell>
          <cell r="L597" t="str">
            <v>89.205-101</v>
          </cell>
          <cell r="M597" t="str">
            <v>(47) 3432-0314</v>
          </cell>
          <cell r="N597" t="str">
            <v>papelaria_pdg@terra.com.br</v>
          </cell>
          <cell r="O597" t="str">
            <v>Thais ou Arlene</v>
          </cell>
          <cell r="P597" t="str">
            <v>papelaria_pdg@terra.com.br</v>
          </cell>
          <cell r="Q597" t="str">
            <v>(47) 3432-0314</v>
          </cell>
        </row>
        <row r="598">
          <cell r="A598">
            <v>595</v>
          </cell>
          <cell r="B598" t="str">
            <v>Casa Nossa</v>
          </cell>
          <cell r="C598" t="str">
            <v>Alex Santos</v>
          </cell>
          <cell r="E598" t="str">
            <v>Atacadão Ribeiro Ltda</v>
          </cell>
          <cell r="F598" t="str">
            <v>15.770.056/0001-00</v>
          </cell>
          <cell r="G598" t="str">
            <v>0762093900184</v>
          </cell>
          <cell r="H598" t="str">
            <v>St. Habitacional Arniqueira Conjunto 01, Chacara 109, Lote 6 Loja 02</v>
          </cell>
          <cell r="I598" t="str">
            <v>Aguas Claras</v>
          </cell>
          <cell r="J598" t="str">
            <v>Brasília</v>
          </cell>
          <cell r="K598" t="str">
            <v>DF</v>
          </cell>
          <cell r="L598" t="str">
            <v>71.993-010</v>
          </cell>
          <cell r="M598" t="str">
            <v>(61) 4103-1373</v>
          </cell>
          <cell r="N598" t="str">
            <v>vendas.casanossa@hotmail.com</v>
          </cell>
          <cell r="O598" t="str">
            <v>Alex Santos</v>
          </cell>
          <cell r="P598" t="str">
            <v>vendas.casanossa@hotmail.com</v>
          </cell>
          <cell r="Q598" t="str">
            <v>(61) 4103-1373</v>
          </cell>
        </row>
        <row r="599">
          <cell r="A599">
            <v>596</v>
          </cell>
          <cell r="B599" t="str">
            <v>Associação Comercial Capinópolis</v>
          </cell>
          <cell r="C599" t="str">
            <v>Neide Ane Alves de Carvalho Santos</v>
          </cell>
          <cell r="E599" t="str">
            <v>Associação Comercial, Industrial e Agropecuaria de Capinópolis</v>
          </cell>
          <cell r="F599" t="str">
            <v>19.956.713/0001-51</v>
          </cell>
          <cell r="G599" t="str">
            <v>Isento</v>
          </cell>
          <cell r="H599" t="str">
            <v>Rua 100, nº 717</v>
          </cell>
          <cell r="I599" t="str">
            <v>Centro</v>
          </cell>
          <cell r="J599" t="str">
            <v>Capinópolis</v>
          </cell>
          <cell r="K599" t="str">
            <v>MG</v>
          </cell>
          <cell r="L599" t="str">
            <v>38.360-000</v>
          </cell>
          <cell r="M599" t="str">
            <v>(34) 3263-1865</v>
          </cell>
          <cell r="N599" t="str">
            <v>aciac@netsite.com.br</v>
          </cell>
          <cell r="O599" t="str">
            <v>Neide Ane</v>
          </cell>
          <cell r="P599" t="str">
            <v>aciac@netsite.com.br</v>
          </cell>
          <cell r="Q599" t="str">
            <v>(34) 3263-1865</v>
          </cell>
        </row>
        <row r="600">
          <cell r="A600">
            <v>597</v>
          </cell>
          <cell r="B600" t="str">
            <v>Prefeitura de Arroio do Meio</v>
          </cell>
          <cell r="C600" t="str">
            <v xml:space="preserve"> Aldir de Bona</v>
          </cell>
          <cell r="E600" t="str">
            <v>Prefeitura de Arroio do Meio</v>
          </cell>
          <cell r="F600" t="str">
            <v>87.297.271/0001-39</v>
          </cell>
          <cell r="G600" t="str">
            <v>Isento</v>
          </cell>
          <cell r="H600" t="str">
            <v>Rua Monsenhor Jacob Seger, 186</v>
          </cell>
          <cell r="I600" t="str">
            <v>Centro</v>
          </cell>
          <cell r="J600" t="str">
            <v>Arroio do Meio</v>
          </cell>
          <cell r="K600" t="str">
            <v>RS</v>
          </cell>
          <cell r="L600" t="str">
            <v>95.940-000</v>
          </cell>
          <cell r="M600" t="str">
            <v>(51) 3716-1166</v>
          </cell>
          <cell r="N600" t="str">
            <v>a.debona@arroiodomeiors.com.br</v>
          </cell>
          <cell r="O600" t="str">
            <v>Nívea</v>
          </cell>
          <cell r="P600" t="str">
            <v>compras@arroiodomeiors.com.br</v>
          </cell>
          <cell r="Q600" t="str">
            <v>(51) 3716-1166</v>
          </cell>
        </row>
        <row r="601">
          <cell r="A601">
            <v>598</v>
          </cell>
          <cell r="B601" t="str">
            <v>ESCO - Betim MG</v>
          </cell>
          <cell r="C601" t="str">
            <v>Bruno</v>
          </cell>
          <cell r="E601" t="str">
            <v>Soldering Comércio e Indústria Ltda</v>
          </cell>
          <cell r="F601" t="str">
            <v>17.403.551/0001-07</v>
          </cell>
          <cell r="G601" t="str">
            <v>067.015.491-0049</v>
          </cell>
          <cell r="H601" t="str">
            <v>Av. Engenheiro Gerhardt Ett, 1215</v>
          </cell>
          <cell r="I601" t="str">
            <v>Dist. Ind. Paulo Camilo de Oliveira Pena</v>
          </cell>
          <cell r="J601" t="str">
            <v>Betim</v>
          </cell>
          <cell r="K601" t="str">
            <v>MG</v>
          </cell>
          <cell r="L601" t="str">
            <v>32.669-110</v>
          </cell>
          <cell r="M601" t="str">
            <v>(31) 3539-1212</v>
          </cell>
          <cell r="N601" t="str">
            <v>bruno.moreira@escocorp.com</v>
          </cell>
          <cell r="O601" t="str">
            <v>Carlos</v>
          </cell>
          <cell r="P601" t="str">
            <v>carlos.zica@escocorp.com.br</v>
          </cell>
          <cell r="Q601" t="str">
            <v>(31) 3539-1288/3539-1203</v>
          </cell>
        </row>
        <row r="602">
          <cell r="A602">
            <v>599</v>
          </cell>
          <cell r="B602" t="str">
            <v>Cecília Kolossvary</v>
          </cell>
          <cell r="C602" t="str">
            <v>Cecília</v>
          </cell>
          <cell r="E602" t="str">
            <v>Cecília Maria Kolossvary</v>
          </cell>
          <cell r="F602" t="str">
            <v>032.512.938-00</v>
          </cell>
          <cell r="G602">
            <v>9054042</v>
          </cell>
          <cell r="H602" t="str">
            <v>Rua Curupaiti, 135</v>
          </cell>
          <cell r="I602" t="str">
            <v>City Lapa</v>
          </cell>
          <cell r="J602" t="str">
            <v>São Paulo</v>
          </cell>
          <cell r="K602" t="str">
            <v>SP</v>
          </cell>
          <cell r="L602" t="str">
            <v>05087-010</v>
          </cell>
          <cell r="M602" t="str">
            <v>(11) 99965-4477</v>
          </cell>
          <cell r="N602" t="str">
            <v>cilimk@uol.com.br</v>
          </cell>
        </row>
        <row r="603">
          <cell r="A603">
            <v>600</v>
          </cell>
          <cell r="B603" t="str">
            <v>Eva Zomer Soares</v>
          </cell>
          <cell r="C603" t="str">
            <v>Eva</v>
          </cell>
          <cell r="E603" t="str">
            <v>Eva Sonia Zomer Soares</v>
          </cell>
          <cell r="F603" t="str">
            <v>836.374.974-87</v>
          </cell>
          <cell r="H603" t="str">
            <v>Av. Professor Manoel de Abreu, 851 apto 305</v>
          </cell>
          <cell r="I603" t="str">
            <v>Maracanã</v>
          </cell>
          <cell r="J603" t="str">
            <v>Rio de Janeiro</v>
          </cell>
          <cell r="K603" t="str">
            <v>RJ</v>
          </cell>
          <cell r="L603" t="str">
            <v>20.550-170</v>
          </cell>
          <cell r="M603" t="str">
            <v>(21) 3253-8123</v>
          </cell>
          <cell r="N603" t="str">
            <v>izomer@globo.com</v>
          </cell>
        </row>
        <row r="604">
          <cell r="A604">
            <v>601</v>
          </cell>
          <cell r="B604" t="str">
            <v>Samar New Generation</v>
          </cell>
          <cell r="C604" t="str">
            <v>Marizabel</v>
          </cell>
          <cell r="E604" t="str">
            <v>Marizabel Aparecida Gaudencio - EPP</v>
          </cell>
          <cell r="F604" t="str">
            <v>83.863.912/0002-80</v>
          </cell>
          <cell r="G604">
            <v>254550177</v>
          </cell>
          <cell r="H604" t="str">
            <v>Av. Nereu Ramos, 326</v>
          </cell>
          <cell r="I604" t="str">
            <v>Centro</v>
          </cell>
          <cell r="J604" t="str">
            <v xml:space="preserve">Santa Cecília </v>
          </cell>
          <cell r="K604" t="str">
            <v>SC</v>
          </cell>
          <cell r="L604" t="str">
            <v>89540-000</v>
          </cell>
          <cell r="M604" t="str">
            <v>(49) 3244-0933</v>
          </cell>
          <cell r="N604" t="str">
            <v>samarconfeccao@hotmail.com</v>
          </cell>
          <cell r="O604" t="str">
            <v>Marizabel</v>
          </cell>
          <cell r="P604" t="str">
            <v>samarnf@hotmail.com</v>
          </cell>
        </row>
        <row r="605">
          <cell r="A605">
            <v>602</v>
          </cell>
          <cell r="B605" t="str">
            <v>Rosa Shopping</v>
          </cell>
          <cell r="C605" t="str">
            <v xml:space="preserve">Carolina </v>
          </cell>
          <cell r="E605" t="str">
            <v>Condomínio do Edifício Paço das Rosas</v>
          </cell>
          <cell r="F605" t="str">
            <v>73.811.952/0001-69</v>
          </cell>
          <cell r="G605" t="str">
            <v>Isento</v>
          </cell>
          <cell r="H605" t="str">
            <v>Av. Marechal Henrique Lott, 120</v>
          </cell>
          <cell r="I605" t="str">
            <v>Barra da Tijuca</v>
          </cell>
          <cell r="J605" t="str">
            <v>Rio de Janeiro</v>
          </cell>
          <cell r="K605" t="str">
            <v>RJ</v>
          </cell>
          <cell r="L605" t="str">
            <v>22.631-370</v>
          </cell>
          <cell r="M605" t="str">
            <v>(21) 3325-8336</v>
          </cell>
          <cell r="N605" t="str">
            <v>carolina@rosachopp.com.br</v>
          </cell>
          <cell r="O605" t="str">
            <v>Sérgio</v>
          </cell>
          <cell r="P605" t="str">
            <v>rosashopping@ig.com.br</v>
          </cell>
          <cell r="Q605" t="str">
            <v>(21) 3325-8336</v>
          </cell>
        </row>
        <row r="606">
          <cell r="A606">
            <v>603</v>
          </cell>
          <cell r="B606" t="str">
            <v>Banco do Brasil</v>
          </cell>
          <cell r="C606" t="str">
            <v>Schirlei</v>
          </cell>
          <cell r="E606" t="str">
            <v>Banco do Brasil AS</v>
          </cell>
          <cell r="F606" t="str">
            <v>00.000.000/0038-83</v>
          </cell>
          <cell r="G606" t="str">
            <v>isento</v>
          </cell>
          <cell r="H606" t="str">
            <v>Rua Luiz Niemeyer, 54 2º andar</v>
          </cell>
          <cell r="I606" t="str">
            <v>Centro</v>
          </cell>
          <cell r="J606" t="str">
            <v>Joinville</v>
          </cell>
          <cell r="K606" t="str">
            <v>SC</v>
          </cell>
          <cell r="L606" t="str">
            <v>89.201-060</v>
          </cell>
          <cell r="M606" t="str">
            <v>(47) 3431-2040/3431-2011</v>
          </cell>
          <cell r="N606" t="str">
            <v>schirleicristina@bb.com.br</v>
          </cell>
        </row>
        <row r="607">
          <cell r="A607">
            <v>604</v>
          </cell>
          <cell r="B607" t="str">
            <v>Vera Regina Maciel Coimbra</v>
          </cell>
          <cell r="C607" t="str">
            <v>Vera</v>
          </cell>
          <cell r="E607" t="str">
            <v>Vera Regina Maciel Coimbra</v>
          </cell>
          <cell r="F607" t="str">
            <v>085.312.189-34</v>
          </cell>
          <cell r="G607" t="str">
            <v>Isento</v>
          </cell>
          <cell r="H607" t="str">
            <v>Rua Jeronimo Durski, 910</v>
          </cell>
          <cell r="I607" t="str">
            <v>Bigorrilho</v>
          </cell>
          <cell r="J607" t="str">
            <v>Curtiba</v>
          </cell>
          <cell r="K607" t="str">
            <v>PR</v>
          </cell>
          <cell r="L607" t="str">
            <v>80.730-290</v>
          </cell>
          <cell r="M607" t="str">
            <v>(41) 9974-3013</v>
          </cell>
          <cell r="N607" t="str">
            <v>vcoimbra@smma.curitiba.pr.gov.br</v>
          </cell>
          <cell r="O607" t="str">
            <v>Vera Regina Maciel Coimbra</v>
          </cell>
          <cell r="P607" t="str">
            <v>vcoimbra@smma.curitiba.pr.gov.br</v>
          </cell>
          <cell r="Q607" t="str">
            <v>(41) 9974-3013</v>
          </cell>
        </row>
        <row r="608">
          <cell r="A608">
            <v>605</v>
          </cell>
          <cell r="B608" t="str">
            <v>Martinho José Lehnert</v>
          </cell>
          <cell r="C608" t="str">
            <v>Martinho José Lehnert</v>
          </cell>
          <cell r="E608" t="str">
            <v>Martinho José Lehnert</v>
          </cell>
          <cell r="F608" t="str">
            <v>784.242.169-20</v>
          </cell>
          <cell r="G608" t="str">
            <v>Isento</v>
          </cell>
          <cell r="H608" t="str">
            <v>Rua Exp. José Ribeiro, 196</v>
          </cell>
          <cell r="I608" t="str">
            <v>Ilha da Figueira</v>
          </cell>
          <cell r="J608" t="str">
            <v>Jaragua do Sul</v>
          </cell>
          <cell r="K608" t="str">
            <v>SC</v>
          </cell>
          <cell r="L608" t="str">
            <v>89.258-850</v>
          </cell>
          <cell r="M608" t="str">
            <v>(47) 3370-4741</v>
          </cell>
          <cell r="N608" t="str">
            <v>mj.lehnert@uol.com.br</v>
          </cell>
          <cell r="O608" t="str">
            <v>Martinho José Lehnert</v>
          </cell>
          <cell r="P608" t="str">
            <v>mj.lehnert@uol.com.br</v>
          </cell>
          <cell r="Q608" t="str">
            <v>(47) 3370-4741</v>
          </cell>
        </row>
        <row r="609">
          <cell r="A609">
            <v>606</v>
          </cell>
          <cell r="B609" t="str">
            <v>Laticínio Alto Alegre</v>
          </cell>
          <cell r="C609" t="str">
            <v>Roberta</v>
          </cell>
          <cell r="E609" t="str">
            <v>laticínio Daniel Colle Ltda</v>
          </cell>
          <cell r="F609" t="str">
            <v>04.421.375/0001-86</v>
          </cell>
          <cell r="G609" t="str">
            <v>90.235.439-55</v>
          </cell>
          <cell r="H609" t="str">
            <v>Rua Principal KM 05 - cx postal 47</v>
          </cell>
          <cell r="I609" t="str">
            <v>Linha Alto Alegre</v>
          </cell>
          <cell r="J609" t="str">
            <v>Verê</v>
          </cell>
          <cell r="K609" t="str">
            <v>PR</v>
          </cell>
          <cell r="L609" t="str">
            <v>85.585-000</v>
          </cell>
          <cell r="M609" t="str">
            <v>(46) 3535-1692/3535-2222</v>
          </cell>
          <cell r="N609" t="str">
            <v>laticinioaa@gmail.com</v>
          </cell>
          <cell r="O609" t="str">
            <v>Marcos Calgarotto</v>
          </cell>
          <cell r="P609" t="str">
            <v>marcoscalgarotto@gmail.com</v>
          </cell>
          <cell r="Q609" t="str">
            <v>(46) 3535-1692/3535-2222</v>
          </cell>
        </row>
        <row r="610">
          <cell r="A610">
            <v>607</v>
          </cell>
          <cell r="B610" t="str">
            <v>Luiz Fernando Felix de Paula</v>
          </cell>
          <cell r="C610" t="str">
            <v>Luiz Fernando</v>
          </cell>
          <cell r="E610" t="str">
            <v>Luiz Fernando Felix de Paula</v>
          </cell>
          <cell r="H610" t="str">
            <v>Av. Marechal Mallet, 216 apto 42</v>
          </cell>
          <cell r="I610" t="str">
            <v>Canto Forte</v>
          </cell>
          <cell r="J610" t="str">
            <v xml:space="preserve">Praia Grande </v>
          </cell>
          <cell r="K610" t="str">
            <v>SP</v>
          </cell>
          <cell r="L610" t="str">
            <v>11700-400</v>
          </cell>
          <cell r="N610" t="str">
            <v>esem@uol.com.br</v>
          </cell>
        </row>
        <row r="611">
          <cell r="A611">
            <v>608</v>
          </cell>
          <cell r="B611" t="str">
            <v>Brasil Foods</v>
          </cell>
          <cell r="C611" t="str">
            <v>Jessica</v>
          </cell>
          <cell r="E611" t="str">
            <v>BRF - Brasil Foods AS</v>
          </cell>
          <cell r="F611" t="str">
            <v>01.838.723/0169-88</v>
          </cell>
          <cell r="G611">
            <v>255773536</v>
          </cell>
          <cell r="H611" t="str">
            <v>Rua Jorge Tzachel, 475 Terreo</v>
          </cell>
          <cell r="I611" t="str">
            <v>Fazenda</v>
          </cell>
          <cell r="J611" t="str">
            <v>Itajai</v>
          </cell>
          <cell r="K611" t="str">
            <v>SC</v>
          </cell>
          <cell r="L611" t="str">
            <v>88.301-600</v>
          </cell>
          <cell r="M611" t="str">
            <v>(47) 3249-4100</v>
          </cell>
          <cell r="N611" t="str">
            <v>contasapagar@brasilfoods.com</v>
          </cell>
          <cell r="O611" t="str">
            <v>jessica</v>
          </cell>
          <cell r="P611" t="str">
            <v>jessica.souza@brasilfoods.com</v>
          </cell>
        </row>
        <row r="612">
          <cell r="A612">
            <v>609</v>
          </cell>
          <cell r="B612" t="str">
            <v>Renata dos Santos Pais Ferreira Pinto</v>
          </cell>
          <cell r="C612" t="str">
            <v>Renata</v>
          </cell>
          <cell r="E612" t="str">
            <v>Renata dos Santos Pais Ferreira Pinto</v>
          </cell>
          <cell r="F612" t="str">
            <v>018.485.647-75</v>
          </cell>
          <cell r="H612" t="str">
            <v>Condomínio Vale do Itaipu, 318</v>
          </cell>
          <cell r="I612" t="str">
            <v>Itaipú</v>
          </cell>
          <cell r="J612" t="str">
            <v>Niterói</v>
          </cell>
          <cell r="K612" t="str">
            <v>RJ</v>
          </cell>
          <cell r="L612" t="str">
            <v>24.340-140</v>
          </cell>
          <cell r="M612" t="str">
            <v>(21) 2608-2782/8298-9654</v>
          </cell>
          <cell r="N612" t="str">
            <v>marijoa@ibest.com.br</v>
          </cell>
        </row>
        <row r="613">
          <cell r="A613">
            <v>610</v>
          </cell>
          <cell r="B613" t="str">
            <v>Sonhos Decorações e Eventos</v>
          </cell>
          <cell r="C613" t="str">
            <v>Alexsandro/Sergio</v>
          </cell>
          <cell r="E613" t="str">
            <v>Diogo Rosenilton Silva dos Santos</v>
          </cell>
          <cell r="F613" t="str">
            <v>15.133.212/0001-14</v>
          </cell>
          <cell r="G613">
            <v>145233334112</v>
          </cell>
          <cell r="H613" t="str">
            <v>Rua Moreira Neto, 480</v>
          </cell>
          <cell r="I613" t="str">
            <v>Jardim do Divino</v>
          </cell>
          <cell r="J613" t="str">
            <v>São Paulo</v>
          </cell>
          <cell r="K613" t="str">
            <v>SP</v>
          </cell>
          <cell r="L613" t="str">
            <v>08.460-600</v>
          </cell>
          <cell r="M613" t="str">
            <v>(11) 3987-2054</v>
          </cell>
          <cell r="N613" t="str">
            <v>alexsandrosonhosdecorações@gmail.com</v>
          </cell>
          <cell r="O613" t="str">
            <v>Sergio</v>
          </cell>
          <cell r="P613" t="str">
            <v>sergiosonhosdecorações@gmail.com</v>
          </cell>
          <cell r="Q613" t="str">
            <v>(11) 3987-2054</v>
          </cell>
        </row>
        <row r="614">
          <cell r="A614">
            <v>611</v>
          </cell>
          <cell r="B614" t="str">
            <v>Gigi Bedaque</v>
          </cell>
          <cell r="C614" t="str">
            <v>Gigi Bedaque</v>
          </cell>
          <cell r="E614" t="str">
            <v>Maria Virginia de Tolosa Mollica Bedaque</v>
          </cell>
          <cell r="F614" t="str">
            <v>002.660.708-50</v>
          </cell>
          <cell r="H614" t="str">
            <v>Rua Mangabeiras, 91 Apto 11</v>
          </cell>
          <cell r="I614" t="str">
            <v>Higienópolis</v>
          </cell>
          <cell r="J614" t="str">
            <v>São paulo</v>
          </cell>
          <cell r="K614" t="str">
            <v>SP</v>
          </cell>
          <cell r="L614" t="str">
            <v>01.233-010</v>
          </cell>
          <cell r="M614" t="str">
            <v>(11)  998146775</v>
          </cell>
          <cell r="N614" t="str">
            <v>gigi.bedaque@yahoo.com.br</v>
          </cell>
        </row>
        <row r="615">
          <cell r="A615">
            <v>612</v>
          </cell>
          <cell r="B615" t="str">
            <v>Artur Kelson</v>
          </cell>
          <cell r="C615" t="str">
            <v>Vera Marsano</v>
          </cell>
          <cell r="E615" t="str">
            <v>Artur Kelson Empreendimentos e Participações Ltda</v>
          </cell>
          <cell r="F615" t="str">
            <v>30.062.459/0001-80</v>
          </cell>
          <cell r="G615" t="str">
            <v>Isento</v>
          </cell>
          <cell r="H615" t="str">
            <v>Rua Dias Ferreira, 190 Sala 502</v>
          </cell>
          <cell r="I615" t="str">
            <v>Leblon</v>
          </cell>
          <cell r="J615" t="str">
            <v>Rio de Janeiro</v>
          </cell>
          <cell r="K615" t="str">
            <v>RJ</v>
          </cell>
          <cell r="L615" t="str">
            <v>22.431-050</v>
          </cell>
          <cell r="M615" t="str">
            <v>(21)  2540-4974</v>
          </cell>
          <cell r="N615" t="str">
            <v>vera@grupoak.com.br</v>
          </cell>
          <cell r="O615" t="str">
            <v>Vera Marsano</v>
          </cell>
          <cell r="P615" t="str">
            <v>vera@grupoak.com.br</v>
          </cell>
          <cell r="Q615" t="str">
            <v>(21)  2540-4974</v>
          </cell>
        </row>
        <row r="616">
          <cell r="A616">
            <v>613</v>
          </cell>
          <cell r="B616" t="str">
            <v>Prefeitura Municipal de Itatiba</v>
          </cell>
          <cell r="C616" t="str">
            <v xml:space="preserve">Eliane Xavier
</v>
          </cell>
          <cell r="E616" t="str">
            <v>Prefeitura Municipal de Itatiba</v>
          </cell>
          <cell r="F616" t="str">
            <v>50.122.571/0001-77</v>
          </cell>
          <cell r="G616" t="str">
            <v>Isento</v>
          </cell>
          <cell r="H616" t="str">
            <v>Avenida Luciano Consoline, 600</v>
          </cell>
          <cell r="I616" t="str">
            <v>Jd. de Lucca</v>
          </cell>
          <cell r="J616" t="str">
            <v>Itatiba</v>
          </cell>
          <cell r="K616" t="str">
            <v>SP</v>
          </cell>
          <cell r="L616" t="str">
            <v>13.253-205</v>
          </cell>
          <cell r="M616" t="str">
            <v>(11) 4487-6015</v>
          </cell>
          <cell r="N616" t="str">
            <v>secet@esportes.itatiba.sp.gov.br</v>
          </cell>
          <cell r="O616" t="str">
            <v>Financeiro</v>
          </cell>
          <cell r="P616" t="str">
            <v>compraslicitacoes@compras.itatiba.sp.gov.br</v>
          </cell>
          <cell r="Q616" t="str">
            <v>(11) 3183-0655</v>
          </cell>
        </row>
        <row r="617">
          <cell r="A617">
            <v>614</v>
          </cell>
          <cell r="B617" t="str">
            <v>Hotel Tirol</v>
          </cell>
          <cell r="C617" t="str">
            <v>Marina</v>
          </cell>
          <cell r="E617" t="str">
            <v>Hotel Tirol Ltda Epp</v>
          </cell>
          <cell r="F617" t="str">
            <v>83.610.733/0001-75</v>
          </cell>
          <cell r="G617">
            <v>250715139</v>
          </cell>
          <cell r="H617" t="str">
            <v>Rua São Vicente de Paulo, 111</v>
          </cell>
          <cell r="I617" t="str">
            <v>Centro</v>
          </cell>
          <cell r="J617" t="str">
            <v xml:space="preserve">Treze Tílias </v>
          </cell>
          <cell r="K617" t="str">
            <v>SC</v>
          </cell>
          <cell r="L617" t="str">
            <v>89650-000</v>
          </cell>
          <cell r="M617" t="str">
            <v>(49)3537-0125</v>
          </cell>
          <cell r="N617" t="str">
            <v>nini@hoteltirol.com.br</v>
          </cell>
          <cell r="O617" t="str">
            <v>Robson</v>
          </cell>
          <cell r="P617" t="str">
            <v>robson@hoteltirou.com.br</v>
          </cell>
          <cell r="Q617" t="str">
            <v>(49)3537-0125</v>
          </cell>
        </row>
        <row r="618">
          <cell r="A618">
            <v>615</v>
          </cell>
          <cell r="B618" t="str">
            <v>CDL Balneário Camboriú</v>
          </cell>
          <cell r="C618" t="str">
            <v>Helder</v>
          </cell>
          <cell r="E618" t="str">
            <v>Câmara de Dirigentes Lojistas Balneário Camboriú</v>
          </cell>
          <cell r="F618" t="str">
            <v>83.531.723/0001-44</v>
          </cell>
          <cell r="G618" t="str">
            <v>Isento</v>
          </cell>
          <cell r="H618" t="str">
            <v>Rua 902, 530</v>
          </cell>
          <cell r="I618" t="str">
            <v>Centro</v>
          </cell>
          <cell r="J618" t="str">
            <v>Balneário Camboriú</v>
          </cell>
          <cell r="K618" t="str">
            <v>SC</v>
          </cell>
          <cell r="L618" t="str">
            <v>88.330-596</v>
          </cell>
          <cell r="M618" t="str">
            <v>(47) 3261-3306</v>
          </cell>
          <cell r="N618" t="str">
            <v>cdl@cdl-bc.com.br</v>
          </cell>
          <cell r="O618" t="str">
            <v>Solange</v>
          </cell>
          <cell r="P618" t="str">
            <v>solange@cdl-bc.com.br</v>
          </cell>
          <cell r="Q618" t="str">
            <v>(47) 3261-3311</v>
          </cell>
        </row>
        <row r="619">
          <cell r="A619">
            <v>616</v>
          </cell>
          <cell r="B619" t="str">
            <v>Orivaldo Martins da Silva</v>
          </cell>
          <cell r="C619" t="str">
            <v>Orivaldo</v>
          </cell>
          <cell r="E619" t="str">
            <v>Orivaldo Martins da Silva</v>
          </cell>
          <cell r="F619" t="str">
            <v>065.641.178-33</v>
          </cell>
          <cell r="G619" t="str">
            <v>Isento</v>
          </cell>
          <cell r="H619" t="str">
            <v>Rua Antônio Tolher, 506</v>
          </cell>
          <cell r="I619" t="str">
            <v>Jd. Paraíso</v>
          </cell>
          <cell r="J619" t="str">
            <v>Bebedouro</v>
          </cell>
          <cell r="K619" t="str">
            <v>SP</v>
          </cell>
          <cell r="L619" t="str">
            <v>14.701-480</v>
          </cell>
          <cell r="M619" t="str">
            <v>(17) 3342-5333</v>
          </cell>
          <cell r="N619" t="str">
            <v>orivaldomartinsdasilva@yahoo.com.br</v>
          </cell>
          <cell r="O619" t="str">
            <v>Orivaldo</v>
          </cell>
          <cell r="P619" t="str">
            <v>orivaldomartinsdasilva@yahoo.com.br</v>
          </cell>
          <cell r="Q619" t="str">
            <v>(17) 3342-5333</v>
          </cell>
        </row>
        <row r="620">
          <cell r="A620">
            <v>617</v>
          </cell>
          <cell r="B620" t="str">
            <v>Prefeitura de alto Bela Vista</v>
          </cell>
          <cell r="C620" t="str">
            <v>Carlos</v>
          </cell>
          <cell r="E620" t="str">
            <v>Prefeitura de Alto Bela Vista</v>
          </cell>
          <cell r="F620" t="str">
            <v>01.614.374/0001-60</v>
          </cell>
          <cell r="G620" t="str">
            <v>Isento</v>
          </cell>
          <cell r="H620" t="str">
            <v>Rua do Comércio,1015</v>
          </cell>
          <cell r="I620" t="str">
            <v>Centro</v>
          </cell>
          <cell r="J620" t="str">
            <v>Alto Bela Vista</v>
          </cell>
          <cell r="K620" t="str">
            <v>SC</v>
          </cell>
          <cell r="L620" t="str">
            <v>89.730-000</v>
          </cell>
          <cell r="M620" t="str">
            <v>(49) 3455-9022 / 9974-3067</v>
          </cell>
          <cell r="N620" t="str">
            <v>compras@altobelavista.sc.gov.br</v>
          </cell>
          <cell r="O620" t="str">
            <v>Carlos</v>
          </cell>
          <cell r="P620" t="str">
            <v>compras@altobelavista.sc.gov.br</v>
          </cell>
          <cell r="Q620" t="str">
            <v>(49) 3455-9022 / 9974-3067</v>
          </cell>
        </row>
        <row r="621">
          <cell r="A621">
            <v>618</v>
          </cell>
          <cell r="B621" t="str">
            <v>Ricardo Jacob de macedo</v>
          </cell>
          <cell r="C621" t="str">
            <v>Maria Emília</v>
          </cell>
          <cell r="E621" t="str">
            <v>Ricardo Jacob de macedo</v>
          </cell>
          <cell r="F621" t="str">
            <v>327131776-34</v>
          </cell>
          <cell r="G621" t="str">
            <v>CI-M 146232</v>
          </cell>
          <cell r="H621" t="str">
            <v>Rua Visconde do Rio das Velhas, 35 apto 602</v>
          </cell>
          <cell r="I621" t="str">
            <v>Vila Paris</v>
          </cell>
          <cell r="J621" t="str">
            <v>Belo Horizonte</v>
          </cell>
          <cell r="K621" t="str">
            <v>MG</v>
          </cell>
          <cell r="L621" t="str">
            <v>30.380-740</v>
          </cell>
          <cell r="N621" t="str">
            <v>mariaerocha2@gmail.com</v>
          </cell>
        </row>
        <row r="622">
          <cell r="A622">
            <v>619</v>
          </cell>
          <cell r="B622" t="str">
            <v>Governo de Rondônia</v>
          </cell>
          <cell r="C622" t="str">
            <v>Carolina Dias</v>
          </cell>
          <cell r="E622" t="str">
            <v>Coordenadoria Geral de Apoio a Governadoria</v>
          </cell>
          <cell r="F622" t="str">
            <v>03.693.136/0001-12</v>
          </cell>
          <cell r="G622" t="str">
            <v>Isento</v>
          </cell>
          <cell r="H622" t="str">
            <v xml:space="preserve">Av. D. Pedro II , 608 </v>
          </cell>
          <cell r="I622" t="str">
            <v>Centro</v>
          </cell>
          <cell r="J622" t="str">
            <v>Porto Velho</v>
          </cell>
          <cell r="K622" t="str">
            <v>RO</v>
          </cell>
          <cell r="L622" t="str">
            <v>78.900-900</v>
          </cell>
          <cell r="M622" t="str">
            <v>(69) 3216-5000</v>
          </cell>
          <cell r="N622" t="str">
            <v>carolinadias.gov@gmail.com</v>
          </cell>
          <cell r="O622" t="str">
            <v>Karla</v>
          </cell>
          <cell r="P622" t="str">
            <v>karla_steck@hotmail.com</v>
          </cell>
          <cell r="Q622" t="str">
            <v>(69) 3216-5211</v>
          </cell>
        </row>
        <row r="623">
          <cell r="A623">
            <v>620</v>
          </cell>
          <cell r="B623" t="str">
            <v>Maria Madalena de Souza Leite</v>
          </cell>
          <cell r="C623" t="str">
            <v>Flavia Leite</v>
          </cell>
          <cell r="E623" t="str">
            <v>Maria Madalena de Souza Leite</v>
          </cell>
          <cell r="F623" t="str">
            <v>489.966.616-00</v>
          </cell>
          <cell r="H623" t="str">
            <v>Rua Benjamim Machado, 177</v>
          </cell>
          <cell r="I623" t="str">
            <v>Agua Limpa</v>
          </cell>
          <cell r="J623" t="str">
            <v>Ouro Preto</v>
          </cell>
          <cell r="K623" t="str">
            <v>MG</v>
          </cell>
          <cell r="L623" t="str">
            <v>35.400-000</v>
          </cell>
          <cell r="M623" t="str">
            <v>(31) 3227-0898</v>
          </cell>
          <cell r="N623" t="str">
            <v>flavia.souza.leite@gmail.com</v>
          </cell>
        </row>
        <row r="624">
          <cell r="A624">
            <v>621</v>
          </cell>
          <cell r="B624" t="str">
            <v>JR Indústria e Comércio</v>
          </cell>
          <cell r="C624" t="str">
            <v>Joziane</v>
          </cell>
          <cell r="E624" t="str">
            <v>JR Indústria e Comércio de Confecções Ltda</v>
          </cell>
          <cell r="F624" t="str">
            <v>05.850.689/0001-67</v>
          </cell>
          <cell r="G624" t="str">
            <v>28.327.704-1</v>
          </cell>
          <cell r="H624" t="str">
            <v>Av. Ranulfho Marques Leal, 3525</v>
          </cell>
          <cell r="I624" t="str">
            <v>Dist. Industrial</v>
          </cell>
          <cell r="J624" t="str">
            <v>Três Lagoas</v>
          </cell>
          <cell r="K624" t="str">
            <v>MS</v>
          </cell>
          <cell r="L624" t="str">
            <v>79.610-100</v>
          </cell>
          <cell r="M624" t="str">
            <v>(67) 3521-6295</v>
          </cell>
          <cell r="N624" t="str">
            <v>andersonmalhas@gmail.com</v>
          </cell>
          <cell r="O624" t="str">
            <v>Joziane</v>
          </cell>
          <cell r="P624" t="str">
            <v>andersonmalhas@gmail.com</v>
          </cell>
          <cell r="Q624" t="str">
            <v>(67) 3521-6295</v>
          </cell>
        </row>
        <row r="625">
          <cell r="A625">
            <v>622</v>
          </cell>
          <cell r="B625" t="str">
            <v>Denise de Morais Fleuri</v>
          </cell>
          <cell r="C625" t="str">
            <v>Denise</v>
          </cell>
          <cell r="E625" t="str">
            <v>Denise de Morais Fleuri</v>
          </cell>
          <cell r="F625" t="str">
            <v>391.930.981-20</v>
          </cell>
          <cell r="H625" t="str">
            <v>Rua 8, nº 61</v>
          </cell>
          <cell r="I625" t="str">
            <v>Centro</v>
          </cell>
          <cell r="J625" t="str">
            <v>Gameleira de Goiás</v>
          </cell>
          <cell r="K625" t="str">
            <v>GO</v>
          </cell>
          <cell r="L625" t="str">
            <v>75184-000</v>
          </cell>
          <cell r="M625" t="str">
            <v>(62) 9979-2101</v>
          </cell>
          <cell r="N625" t="str">
            <v>irmaosfleuri@terra.com.br</v>
          </cell>
        </row>
        <row r="626">
          <cell r="A626">
            <v>623</v>
          </cell>
          <cell r="B626" t="str">
            <v>Helvia Barbosa Louzada</v>
          </cell>
          <cell r="C626" t="str">
            <v>Helvia</v>
          </cell>
          <cell r="E626" t="str">
            <v>Helvia Barbosa Louzada</v>
          </cell>
          <cell r="F626" t="str">
            <v>676.716.597-20</v>
          </cell>
          <cell r="G626" t="str">
            <v>ID 05140304 Detran</v>
          </cell>
          <cell r="H626" t="str">
            <v>Rua Prudente de Morais, 1259/Cobertura</v>
          </cell>
          <cell r="I626" t="str">
            <v>Ipanema</v>
          </cell>
          <cell r="J626" t="str">
            <v>Rio de Janeiro</v>
          </cell>
          <cell r="K626" t="str">
            <v>RJ</v>
          </cell>
          <cell r="L626" t="str">
            <v>22.420-043</v>
          </cell>
          <cell r="M626" t="str">
            <v>(21) 9964-4081</v>
          </cell>
          <cell r="N626" t="str">
            <v>helvia.louzada@gmail.com</v>
          </cell>
        </row>
        <row r="627">
          <cell r="A627">
            <v>624</v>
          </cell>
          <cell r="B627" t="str">
            <v>Rosana Aparecida Scheifer de Castilho</v>
          </cell>
          <cell r="C627" t="str">
            <v>Rosana</v>
          </cell>
          <cell r="E627" t="str">
            <v>Rosana Aparecida Scheifer de Castilho</v>
          </cell>
          <cell r="F627" t="str">
            <v>09.023.372/0001-08</v>
          </cell>
          <cell r="G627" t="str">
            <v>90436254-94</v>
          </cell>
          <cell r="H627" t="str">
            <v>Rua General Carneiro, 567</v>
          </cell>
          <cell r="I627" t="str">
            <v>Centro</v>
          </cell>
          <cell r="J627" t="str">
            <v>Ponta Grossa</v>
          </cell>
          <cell r="K627" t="str">
            <v>RJ</v>
          </cell>
          <cell r="L627" t="str">
            <v>84.010-370</v>
          </cell>
          <cell r="M627" t="str">
            <v>(42)3025-4545/3025-4543</v>
          </cell>
          <cell r="N627" t="str">
            <v>contato@sonhoencantadopg.com.br</v>
          </cell>
          <cell r="O627" t="str">
            <v>Rosana</v>
          </cell>
          <cell r="P627" t="str">
            <v>contato@sonhoencantadopg.com.br</v>
          </cell>
          <cell r="Q627" t="str">
            <v>(42)3025-4545/3025-4543</v>
          </cell>
        </row>
        <row r="628">
          <cell r="A628">
            <v>625</v>
          </cell>
          <cell r="B628" t="str">
            <v>FIEPR</v>
          </cell>
          <cell r="C628" t="str">
            <v>Iara Carvalho</v>
          </cell>
          <cell r="E628" t="str">
            <v>Federação das Indústrias do Estado do Paraná</v>
          </cell>
          <cell r="F628" t="str">
            <v>76.709.898/0001-33</v>
          </cell>
          <cell r="G628" t="str">
            <v>Isento</v>
          </cell>
          <cell r="H628" t="str">
            <v>Av. Cândido de Abreu, 200 - 7º andar</v>
          </cell>
          <cell r="I628" t="str">
            <v>Centro Cívico</v>
          </cell>
          <cell r="J628" t="str">
            <v>Curitiba</v>
          </cell>
          <cell r="K628" t="str">
            <v>PR</v>
          </cell>
          <cell r="L628" t="str">
            <v>80.530-902</v>
          </cell>
          <cell r="M628" t="str">
            <v>(41) 3271-7741</v>
          </cell>
          <cell r="N628" t="str">
            <v>iara.carvalho@fiepr.org.br</v>
          </cell>
          <cell r="O628" t="str">
            <v>Anna Regia</v>
          </cell>
          <cell r="P628" t="str">
            <v>anna.buraqoski@fiepr.org.br c/c para iara.carvalho@fiepr.org.br</v>
          </cell>
          <cell r="Q628" t="str">
            <v>(41) 3271-9026</v>
          </cell>
        </row>
        <row r="629">
          <cell r="A629">
            <v>626</v>
          </cell>
          <cell r="B629" t="str">
            <v>Neusa Inês Girolla Martinelli</v>
          </cell>
          <cell r="C629" t="str">
            <v>Neusa</v>
          </cell>
          <cell r="E629" t="str">
            <v>Neusa Inês Girolla Martinelli</v>
          </cell>
          <cell r="F629" t="str">
            <v>313.361.599-87</v>
          </cell>
          <cell r="G629" t="str">
            <v>Isento</v>
          </cell>
          <cell r="H629" t="str">
            <v>Rua Trombulho Central, 389</v>
          </cell>
          <cell r="I629" t="str">
            <v>Saguaçu</v>
          </cell>
          <cell r="J629" t="str">
            <v>Joinville</v>
          </cell>
          <cell r="K629" t="str">
            <v>SC</v>
          </cell>
          <cell r="L629" t="str">
            <v>89.221-150</v>
          </cell>
          <cell r="M629" t="str">
            <v>(47) 3472-0720 / 9984-0180</v>
          </cell>
          <cell r="N629" t="str">
            <v>neusa@martinelli.adv.br</v>
          </cell>
          <cell r="O629" t="str">
            <v>Neusa</v>
          </cell>
          <cell r="P629" t="str">
            <v>neusa@martinelli.adv.br</v>
          </cell>
          <cell r="Q629" t="str">
            <v>(47) 3472-0720 / 9984-0180</v>
          </cell>
        </row>
        <row r="630">
          <cell r="A630">
            <v>627</v>
          </cell>
          <cell r="B630" t="str">
            <v>Thamara de Faria Tannús de Almeida dos Reis</v>
          </cell>
          <cell r="C630" t="str">
            <v>Thamara</v>
          </cell>
          <cell r="E630" t="str">
            <v>Thamara de Faria Tannús de Almeida dos Reis</v>
          </cell>
          <cell r="F630" t="str">
            <v>916.957.167-87</v>
          </cell>
          <cell r="G630" t="str">
            <v>Isento</v>
          </cell>
          <cell r="H630" t="str">
            <v>Rua Jamil Tannus, 567</v>
          </cell>
          <cell r="I630" t="str">
            <v>Vila Póvoa</v>
          </cell>
          <cell r="J630" t="str">
            <v>Uberlandia</v>
          </cell>
          <cell r="K630" t="str">
            <v>MG</v>
          </cell>
          <cell r="L630" t="str">
            <v>38.400-134</v>
          </cell>
          <cell r="M630" t="str">
            <v>(34) 9971-1932</v>
          </cell>
          <cell r="N630" t="str">
            <v>tannus.arq@gmail.com</v>
          </cell>
          <cell r="O630" t="str">
            <v>Thamara</v>
          </cell>
          <cell r="P630" t="str">
            <v>tannus.arq@gmail.com</v>
          </cell>
          <cell r="Q630" t="str">
            <v>(34) 9971-1932</v>
          </cell>
        </row>
        <row r="631">
          <cell r="A631">
            <v>628</v>
          </cell>
          <cell r="B631" t="str">
            <v>Takae Takahashi</v>
          </cell>
          <cell r="C631" t="str">
            <v>Takae</v>
          </cell>
          <cell r="E631" t="str">
            <v>Takae Takahashi</v>
          </cell>
          <cell r="F631" t="str">
            <v>311.289.378-67</v>
          </cell>
          <cell r="G631">
            <v>334903567</v>
          </cell>
          <cell r="H631" t="str">
            <v>Rua Jeroaquara, 406 apto 32 Torre Jabuticabeira</v>
          </cell>
          <cell r="I631" t="str">
            <v>Vila Romana</v>
          </cell>
          <cell r="J631" t="str">
            <v>São Paulo</v>
          </cell>
          <cell r="K631" t="str">
            <v>SP</v>
          </cell>
          <cell r="L631" t="str">
            <v>05.047-010</v>
          </cell>
          <cell r="M631" t="str">
            <v>(11) 99843-9198</v>
          </cell>
          <cell r="N631" t="str">
            <v>kreuzarts@gmail.com</v>
          </cell>
        </row>
        <row r="632">
          <cell r="A632">
            <v>629</v>
          </cell>
          <cell r="B632" t="str">
            <v>Instituto de Ensino Barão Mauá</v>
          </cell>
          <cell r="C632" t="str">
            <v>Adriana Aloise Joaquim</v>
          </cell>
          <cell r="E632" t="str">
            <v>Aloise e Joaquim Ltda</v>
          </cell>
          <cell r="F632" t="str">
            <v>59.989/0001-33</v>
          </cell>
          <cell r="G632" t="str">
            <v>Isento</v>
          </cell>
          <cell r="H632" t="str">
            <v>Av. Senador Fláquer, 555</v>
          </cell>
          <cell r="I632" t="str">
            <v>Vila Euclides</v>
          </cell>
          <cell r="J632" t="str">
            <v>São Bernardo do Campo</v>
          </cell>
          <cell r="K632" t="str">
            <v>SP</v>
          </cell>
          <cell r="L632" t="str">
            <v>09.725-442</v>
          </cell>
          <cell r="M632" t="str">
            <v>(11) 4125-1700</v>
          </cell>
          <cell r="N632" t="str">
            <v>admdaizi@baraodemaua.com.br</v>
          </cell>
          <cell r="O632" t="str">
            <v>Adriana</v>
          </cell>
          <cell r="P632" t="str">
            <v>admdaizi@baraodemaua.com.br</v>
          </cell>
        </row>
        <row r="633">
          <cell r="A633">
            <v>630</v>
          </cell>
          <cell r="B633" t="str">
            <v>Mutual Seguradora</v>
          </cell>
          <cell r="C633" t="str">
            <v>Juliana Souza</v>
          </cell>
          <cell r="E633" t="str">
            <v>Companhia Mutual de Seguros</v>
          </cell>
          <cell r="F633" t="str">
            <v>75.170.191/0001-39</v>
          </cell>
          <cell r="G633">
            <v>149690330111</v>
          </cell>
          <cell r="H633" t="str">
            <v>Av. Sociedade Anonima Fechada, 1681 Conjunto41 e 42</v>
          </cell>
          <cell r="I633" t="str">
            <v>Cidade das Monções</v>
          </cell>
          <cell r="J633" t="str">
            <v>São Paulo</v>
          </cell>
          <cell r="K633" t="str">
            <v>SP</v>
          </cell>
          <cell r="L633" t="str">
            <v>04.571-011</v>
          </cell>
          <cell r="M633" t="str">
            <v>(11) 5508-6000</v>
          </cell>
          <cell r="N633" t="str">
            <v>jsouza@mutualseguros.com.br</v>
          </cell>
        </row>
        <row r="634">
          <cell r="A634">
            <v>631</v>
          </cell>
          <cell r="B634" t="str">
            <v>Bruna Arruda</v>
          </cell>
          <cell r="C634" t="str">
            <v>Bruna Arruda</v>
          </cell>
          <cell r="E634" t="str">
            <v>Bruna Alves da Costa Arruda</v>
          </cell>
          <cell r="F634" t="str">
            <v>329.252.608-61</v>
          </cell>
          <cell r="G634" t="str">
            <v>44.117.143-6</v>
          </cell>
          <cell r="H634" t="str">
            <v>Rua Penita, 3029 apto 05</v>
          </cell>
          <cell r="I634" t="str">
            <v>Redentora</v>
          </cell>
          <cell r="J634" t="str">
            <v>São José do Rio Preto</v>
          </cell>
          <cell r="K634" t="str">
            <v>SP</v>
          </cell>
          <cell r="L634" t="str">
            <v>15.015-820</v>
          </cell>
          <cell r="N634" t="str">
            <v>bru_nette@hotmail.com</v>
          </cell>
        </row>
        <row r="635">
          <cell r="A635">
            <v>632</v>
          </cell>
          <cell r="B635" t="str">
            <v>Silvionei Passaúra</v>
          </cell>
          <cell r="C635" t="str">
            <v>Luciane</v>
          </cell>
          <cell r="E635" t="str">
            <v>Silvionei Passaúra</v>
          </cell>
          <cell r="F635" t="str">
            <v>024.234.369-47</v>
          </cell>
          <cell r="G635">
            <v>2890890</v>
          </cell>
          <cell r="H635" t="str">
            <v>Rua Dep. Heitor Alencar Furtado, 1661</v>
          </cell>
          <cell r="I635" t="str">
            <v>Ecpville</v>
          </cell>
          <cell r="J635" t="str">
            <v>Curitiba</v>
          </cell>
          <cell r="K635" t="str">
            <v>PR</v>
          </cell>
          <cell r="L635" t="str">
            <v>81200-110</v>
          </cell>
          <cell r="M635" t="str">
            <v>(41) 3206-1108/ 9905-1258</v>
          </cell>
          <cell r="N635" t="str">
            <v>silvionei@passaura.com.br</v>
          </cell>
          <cell r="O635" t="str">
            <v>Luciane</v>
          </cell>
          <cell r="P635" t="str">
            <v>lucianepass@hotmail.com</v>
          </cell>
        </row>
        <row r="636">
          <cell r="A636">
            <v>633</v>
          </cell>
          <cell r="B636" t="str">
            <v>CDL de Campos Novos</v>
          </cell>
          <cell r="C636" t="str">
            <v>Vilmair</v>
          </cell>
          <cell r="D636" t="str">
            <v>Gestora</v>
          </cell>
          <cell r="E636" t="str">
            <v>Câmara de Dirigentes Lojistas Campos Novos</v>
          </cell>
          <cell r="F636" t="str">
            <v>83.413.526/0001-20</v>
          </cell>
          <cell r="G636" t="str">
            <v>Isento</v>
          </cell>
          <cell r="H636" t="str">
            <v>Rua: Cel Pedro carlos, 974</v>
          </cell>
          <cell r="I636" t="str">
            <v>Centro</v>
          </cell>
          <cell r="J636" t="str">
            <v>Campos Novos</v>
          </cell>
          <cell r="K636" t="str">
            <v>SC</v>
          </cell>
          <cell r="L636" t="str">
            <v>89.620-000</v>
          </cell>
          <cell r="M636" t="str">
            <v>(49) 3544-0436 / 8818-6062</v>
          </cell>
          <cell r="N636" t="str">
            <v xml:space="preserve">cdl@camposnovos.cdl-sc.org.br
</v>
          </cell>
          <cell r="O636" t="str">
            <v>Vilmair</v>
          </cell>
          <cell r="P636" t="str">
            <v xml:space="preserve">cdl@camposnovos.cdl-sc.org.br
</v>
          </cell>
          <cell r="Q636" t="str">
            <v>(49) 3544-0436 / 8818-6062</v>
          </cell>
        </row>
        <row r="637">
          <cell r="A637">
            <v>634</v>
          </cell>
          <cell r="B637" t="str">
            <v>Auto Posto Hardt Ltda</v>
          </cell>
          <cell r="C637" t="str">
            <v>Bárbara / Vanessa</v>
          </cell>
          <cell r="E637" t="str">
            <v>Auto Posto Hardt Ltda</v>
          </cell>
          <cell r="F637" t="str">
            <v>08.925.162/0001-42</v>
          </cell>
          <cell r="G637">
            <v>255951051</v>
          </cell>
          <cell r="H637" t="str">
            <v>Rua XV de Outubro, 3530</v>
          </cell>
          <cell r="I637" t="str">
            <v>Rio Bonito</v>
          </cell>
          <cell r="J637" t="str">
            <v>Joinville</v>
          </cell>
          <cell r="K637" t="str">
            <v>SC</v>
          </cell>
          <cell r="L637" t="str">
            <v>89.239-700</v>
          </cell>
          <cell r="M637" t="str">
            <v>(47) 3435-1003</v>
          </cell>
          <cell r="N637" t="str">
            <v>vanessa@terraplenagemhardt.com.br</v>
          </cell>
          <cell r="O637" t="str">
            <v>Bárbara / Vanessa</v>
          </cell>
          <cell r="P637" t="str">
            <v>vanessa@terraplenagemhardt.com.br</v>
          </cell>
          <cell r="Q637" t="str">
            <v>(47) 3435-1003</v>
          </cell>
        </row>
        <row r="638">
          <cell r="A638">
            <v>635</v>
          </cell>
          <cell r="B638" t="str">
            <v>Marcele Maior</v>
          </cell>
          <cell r="C638" t="str">
            <v>Marcele Maior</v>
          </cell>
          <cell r="E638" t="str">
            <v>Marcele Micheline Souto Maior Nunes Araújo</v>
          </cell>
          <cell r="F638" t="str">
            <v>023.392.724-75</v>
          </cell>
          <cell r="H638" t="str">
            <v>Rua Dom Manoel de Medeiros, 2274 apto 102</v>
          </cell>
          <cell r="I638" t="str">
            <v>Parquelândia</v>
          </cell>
          <cell r="J638" t="str">
            <v>Fortaleza</v>
          </cell>
          <cell r="K638" t="str">
            <v>CE</v>
          </cell>
          <cell r="L638" t="str">
            <v>60455-305</v>
          </cell>
          <cell r="M638" t="str">
            <v>(85) 3217-1715/9989-3607</v>
          </cell>
          <cell r="N638" t="str">
            <v>marcelemaior@yahoo.com.br</v>
          </cell>
        </row>
        <row r="639">
          <cell r="A639">
            <v>636</v>
          </cell>
          <cell r="B639" t="str">
            <v>Elizabeth Correa</v>
          </cell>
          <cell r="C639" t="str">
            <v>Elizabeth Correa</v>
          </cell>
          <cell r="E639" t="str">
            <v>Elizabeth Magalhães da Silva Correa</v>
          </cell>
          <cell r="F639" t="str">
            <v>018.103.018-74</v>
          </cell>
          <cell r="G639">
            <v>13007438</v>
          </cell>
          <cell r="H639" t="str">
            <v>Rua Conselheiro Lafaiete, 30 apt 08</v>
          </cell>
          <cell r="I639" t="str">
            <v>Embaré</v>
          </cell>
          <cell r="J639" t="str">
            <v>Santos</v>
          </cell>
          <cell r="K639" t="str">
            <v>SP</v>
          </cell>
          <cell r="L639" t="str">
            <v>11.040-280</v>
          </cell>
          <cell r="M639" t="str">
            <v>(13) 3227-6594</v>
          </cell>
          <cell r="N639" t="str">
            <v>bethinhacorrea@hotmail.com</v>
          </cell>
        </row>
        <row r="640">
          <cell r="A640">
            <v>637</v>
          </cell>
          <cell r="B640" t="str">
            <v>Renata de castra</v>
          </cell>
          <cell r="C640" t="str">
            <v>Renata de castra</v>
          </cell>
          <cell r="E640" t="str">
            <v>Renata Macedo Leoni de Castro</v>
          </cell>
          <cell r="H640" t="str">
            <v>Estrada Municipal Professor josé de Almeida, 500 casa 803</v>
          </cell>
          <cell r="I640" t="str">
            <v>Bonfim Paulista</v>
          </cell>
          <cell r="J640" t="str">
            <v>Ribeirão Preto</v>
          </cell>
          <cell r="K640" t="str">
            <v>SP</v>
          </cell>
          <cell r="L640" t="str">
            <v>14110-000</v>
          </cell>
          <cell r="M640" t="str">
            <v>(16) 3636-7898</v>
          </cell>
          <cell r="N640" t="str">
            <v>renata@coelhovignini.com.br</v>
          </cell>
        </row>
        <row r="641">
          <cell r="A641">
            <v>638</v>
          </cell>
          <cell r="B641" t="str">
            <v>Vívia Piazer</v>
          </cell>
          <cell r="C641" t="str">
            <v>Vívia Piazer</v>
          </cell>
          <cell r="E641" t="str">
            <v>Vívia Dévana Piazer</v>
          </cell>
          <cell r="F641" t="str">
            <v>012.702.670-35</v>
          </cell>
          <cell r="H641" t="str">
            <v>Rua das Camélias, 205</v>
          </cell>
          <cell r="I641" t="str">
            <v>Cinquentenário</v>
          </cell>
          <cell r="J641" t="str">
            <v>Caxias do Sul</v>
          </cell>
          <cell r="K641" t="str">
            <v>RS</v>
          </cell>
          <cell r="L641" t="str">
            <v>95.012-120</v>
          </cell>
          <cell r="M641" t="str">
            <v>(54) 3027-1981</v>
          </cell>
          <cell r="N641" t="str">
            <v>vivia@climedhi.com.br</v>
          </cell>
        </row>
        <row r="642">
          <cell r="A642">
            <v>639</v>
          </cell>
          <cell r="B642" t="str">
            <v>Lorena Venturini</v>
          </cell>
          <cell r="C642" t="str">
            <v>Lorena Venturini</v>
          </cell>
          <cell r="E642" t="str">
            <v>Lorena Vellasco de Sá Peixoto Venturini</v>
          </cell>
          <cell r="F642" t="str">
            <v>689.291.021-15</v>
          </cell>
          <cell r="G642" t="str">
            <v>52.464.360-x</v>
          </cell>
          <cell r="H642" t="str">
            <v>Rua Azevedo Soares, 1826 Apto 71 torre 02</v>
          </cell>
          <cell r="I642" t="str">
            <v>Tatuapé</v>
          </cell>
          <cell r="J642" t="str">
            <v>São Paulo</v>
          </cell>
          <cell r="K642" t="str">
            <v>SP</v>
          </cell>
          <cell r="L642" t="str">
            <v>03.322-001</v>
          </cell>
          <cell r="N642" t="str">
            <v>lorenav.venturini@terra.com.br</v>
          </cell>
        </row>
        <row r="643">
          <cell r="A643">
            <v>640</v>
          </cell>
          <cell r="B643" t="str">
            <v>Hotéis 2H</v>
          </cell>
          <cell r="C643" t="str">
            <v>Anelise ou Guilherme</v>
          </cell>
          <cell r="E643" t="str">
            <v>Hotéis 2H Ltda ME</v>
          </cell>
          <cell r="F643" t="str">
            <v>13.338.866/0001-59</v>
          </cell>
          <cell r="G643" t="str">
            <v>Isento</v>
          </cell>
          <cell r="H643" t="str">
            <v>Rua Barbacena, 182</v>
          </cell>
          <cell r="I643" t="str">
            <v>Anita Garibaldi</v>
          </cell>
          <cell r="J643" t="str">
            <v>Joinville</v>
          </cell>
          <cell r="K643" t="str">
            <v>SC</v>
          </cell>
          <cell r="L643" t="str">
            <v>89.203-355</v>
          </cell>
          <cell r="M643" t="str">
            <v>(47) 3439-3777</v>
          </cell>
          <cell r="N643" t="str">
            <v>compras@doishhotel.com.br</v>
          </cell>
          <cell r="O643" t="str">
            <v>Guilherme</v>
          </cell>
          <cell r="P643" t="str">
            <v>compras@doishhotel.com.br</v>
          </cell>
          <cell r="Q643" t="str">
            <v>(47) 3439-3777</v>
          </cell>
        </row>
        <row r="644">
          <cell r="A644">
            <v>641</v>
          </cell>
          <cell r="B644" t="str">
            <v>Prefeitura de Cajati</v>
          </cell>
          <cell r="C644" t="str">
            <v>Rosana Piotta</v>
          </cell>
          <cell r="E644" t="str">
            <v>Prefeitura Municipal de Cajati</v>
          </cell>
          <cell r="F644" t="str">
            <v>64.037.815/0001-28</v>
          </cell>
          <cell r="G644" t="str">
            <v>Isento</v>
          </cell>
          <cell r="H644" t="str">
            <v>Praça do Paço Municipal, 10</v>
          </cell>
          <cell r="I644" t="str">
            <v>Centro</v>
          </cell>
          <cell r="J644" t="str">
            <v>Cajati</v>
          </cell>
          <cell r="K644" t="str">
            <v>SP</v>
          </cell>
          <cell r="L644" t="str">
            <v>11.950-000</v>
          </cell>
          <cell r="M644" t="str">
            <v>(13) 3854-1669 / 9603-0899 / 3854-8700</v>
          </cell>
          <cell r="N644" t="str">
            <v xml:space="preserve">rosana_ciotta@hotmail.com </v>
          </cell>
          <cell r="O644" t="str">
            <v>Rosana</v>
          </cell>
          <cell r="P644" t="str">
            <v xml:space="preserve">rosana_ciotta@hotmail.com </v>
          </cell>
          <cell r="Q644" t="str">
            <v>(13) 3854-1669 / 9603-0899 / 3854-8700</v>
          </cell>
        </row>
        <row r="645">
          <cell r="A645">
            <v>642</v>
          </cell>
          <cell r="B645" t="str">
            <v>Sirlani Alves de Almeida</v>
          </cell>
          <cell r="C645" t="str">
            <v>Sirlani</v>
          </cell>
          <cell r="E645" t="str">
            <v>Sirlani Alves  de Almeida</v>
          </cell>
          <cell r="F645" t="str">
            <v>246.920.936-68</v>
          </cell>
          <cell r="H645" t="str">
            <v>Rua Sebastião Simão de Almeida, 491</v>
          </cell>
          <cell r="I645" t="str">
            <v>Sion</v>
          </cell>
          <cell r="J645" t="str">
            <v>João Monlevade</v>
          </cell>
          <cell r="K645" t="str">
            <v>MG</v>
          </cell>
          <cell r="L645" t="str">
            <v>35931-209</v>
          </cell>
          <cell r="M645" t="str">
            <v>(31) 3852-0802/ 8592-4192</v>
          </cell>
          <cell r="N645" t="str">
            <v>sirlanialmeidasilva@yahoo.com.br</v>
          </cell>
        </row>
        <row r="646">
          <cell r="A646">
            <v>643</v>
          </cell>
          <cell r="B646" t="str">
            <v>Bárbara Binkowski</v>
          </cell>
          <cell r="C646" t="str">
            <v>Bárbara Binkowski</v>
          </cell>
          <cell r="E646" t="str">
            <v>Bárbara Nowick Binkowski</v>
          </cell>
          <cell r="F646" t="str">
            <v>007.283.850-74</v>
          </cell>
          <cell r="J646" t="str">
            <v>Guarani das Missãoes</v>
          </cell>
          <cell r="K646" t="str">
            <v>RS</v>
          </cell>
          <cell r="M646" t="str">
            <v>(55) 96466279</v>
          </cell>
          <cell r="N646" t="str">
            <v>banovickib@hotmail.com</v>
          </cell>
        </row>
        <row r="647">
          <cell r="A647">
            <v>644</v>
          </cell>
          <cell r="B647" t="str">
            <v>Thiessa Cristina N. Silva</v>
          </cell>
          <cell r="C647" t="str">
            <v>Thiessa</v>
          </cell>
          <cell r="E647" t="str">
            <v>Thiessa Cristina N. Silva</v>
          </cell>
          <cell r="F647" t="str">
            <v>006.265.291-58</v>
          </cell>
          <cell r="G647" t="str">
            <v>508794-3</v>
          </cell>
          <cell r="H647" t="str">
            <v xml:space="preserve">Praça José Mauricio de Moura, 428 </v>
          </cell>
          <cell r="I647" t="str">
            <v>Centro</v>
          </cell>
          <cell r="J647" t="str">
            <v>Mara Rosa</v>
          </cell>
          <cell r="K647" t="str">
            <v>GO</v>
          </cell>
          <cell r="L647" t="str">
            <v>76.490-000</v>
          </cell>
          <cell r="M647" t="str">
            <v>(62) 8555-0060</v>
          </cell>
          <cell r="N647" t="str">
            <v>thiessacristina@hotmail.com</v>
          </cell>
        </row>
        <row r="648">
          <cell r="A648">
            <v>645</v>
          </cell>
          <cell r="B648" t="str">
            <v>Carmen Silvia</v>
          </cell>
          <cell r="C648" t="str">
            <v>Carmen Silvia</v>
          </cell>
          <cell r="E648" t="str">
            <v xml:space="preserve"> Carmen Silvia Mariotto Jubran</v>
          </cell>
          <cell r="F648" t="str">
            <v>874.916.308-63</v>
          </cell>
          <cell r="G648" t="str">
            <v>5567711-3</v>
          </cell>
          <cell r="H648" t="str">
            <v>Rua Alberto Uliana 96</v>
          </cell>
          <cell r="I648" t="str">
            <v>Jardim Ouro Verde</v>
          </cell>
          <cell r="J648" t="str">
            <v>Ourinhos</v>
          </cell>
          <cell r="K648" t="str">
            <v>SP</v>
          </cell>
          <cell r="L648" t="str">
            <v>19.906-025</v>
          </cell>
          <cell r="M648" t="str">
            <v>(14) 322-7003</v>
          </cell>
          <cell r="N648" t="str">
            <v>silvia@tdkom.com.br</v>
          </cell>
        </row>
        <row r="649">
          <cell r="A649">
            <v>646</v>
          </cell>
          <cell r="B649" t="str">
            <v>Anaíde Ramos</v>
          </cell>
          <cell r="C649" t="str">
            <v>Anaíde Ramos</v>
          </cell>
          <cell r="E649" t="str">
            <v>Anaíde Magalhães Silva Cristo</v>
          </cell>
          <cell r="F649" t="str">
            <v>504.233.475-00</v>
          </cell>
          <cell r="G649">
            <v>342506463</v>
          </cell>
          <cell r="H649" t="str">
            <v>Rua Tenente Fernando Tuy, 131 apto 1202 Alto do Parque</v>
          </cell>
          <cell r="I649" t="str">
            <v>Itaiguara</v>
          </cell>
          <cell r="J649" t="str">
            <v>Salvador</v>
          </cell>
          <cell r="K649" t="str">
            <v>BA</v>
          </cell>
          <cell r="L649" t="str">
            <v>41.830-498</v>
          </cell>
          <cell r="M649" t="str">
            <v>(71)8884-3331</v>
          </cell>
          <cell r="N649" t="str">
            <v>anaideramos@gmail.com</v>
          </cell>
        </row>
        <row r="650">
          <cell r="A650">
            <v>647</v>
          </cell>
          <cell r="B650" t="str">
            <v>Carmel</v>
          </cell>
          <cell r="C650" t="str">
            <v>Talita</v>
          </cell>
          <cell r="E650" t="str">
            <v>Carmel Comércio de Materiais Elétricos Ltda</v>
          </cell>
          <cell r="F650" t="str">
            <v>04.367.718/0001-71</v>
          </cell>
          <cell r="G650">
            <v>353198058116</v>
          </cell>
          <cell r="H650" t="str">
            <v>Av. Visconde de Indaiatuba, 969</v>
          </cell>
          <cell r="I650" t="str">
            <v>Jardim América</v>
          </cell>
          <cell r="J650" t="str">
            <v>Indaiatuba</v>
          </cell>
          <cell r="K650" t="str">
            <v>SP</v>
          </cell>
          <cell r="L650" t="str">
            <v>13.338-010</v>
          </cell>
          <cell r="M650" t="str">
            <v>(19) 3875-8477</v>
          </cell>
          <cell r="N650" t="str">
            <v>talitabandeira@terra.com.br</v>
          </cell>
          <cell r="O650" t="str">
            <v>Guilherme</v>
          </cell>
          <cell r="P650" t="str">
            <v>carmel.pagar@gmail.com</v>
          </cell>
          <cell r="Q650" t="str">
            <v>(19) 3875-8477</v>
          </cell>
          <cell r="S650">
            <v>41218</v>
          </cell>
        </row>
        <row r="651">
          <cell r="A651">
            <v>648</v>
          </cell>
          <cell r="B651" t="str">
            <v>Maria Neusa Reis da Silva</v>
          </cell>
          <cell r="C651" t="str">
            <v>Gislaine</v>
          </cell>
          <cell r="E651" t="str">
            <v>Maria Neusa Reis da Silva</v>
          </cell>
          <cell r="F651" t="str">
            <v>953.700.059-15</v>
          </cell>
          <cell r="G651" t="str">
            <v>3541580-7</v>
          </cell>
          <cell r="H651" t="str">
            <v>Rua Finlândia, 78</v>
          </cell>
          <cell r="I651" t="str">
            <v>Vila Isabel</v>
          </cell>
          <cell r="J651" t="str">
            <v>Apucarana</v>
          </cell>
          <cell r="K651" t="str">
            <v>PR</v>
          </cell>
          <cell r="L651" t="str">
            <v>86.808-150</v>
          </cell>
          <cell r="M651" t="str">
            <v>(43) 9142-1353</v>
          </cell>
          <cell r="N651" t="str">
            <v>angelgis@ibest.com.br</v>
          </cell>
        </row>
        <row r="652">
          <cell r="A652">
            <v>649</v>
          </cell>
          <cell r="B652" t="str">
            <v>Antônio Pereira</v>
          </cell>
          <cell r="C652" t="str">
            <v>Antônio Pereira</v>
          </cell>
          <cell r="E652" t="str">
            <v>Antônio Carlos de Moura Mendes Pereira</v>
          </cell>
          <cell r="F652" t="str">
            <v>741.997.659-72</v>
          </cell>
          <cell r="H652" t="str">
            <v>Rua Vidal Ramos, 53 - Sl 603</v>
          </cell>
          <cell r="I652" t="str">
            <v>Centro</v>
          </cell>
          <cell r="J652" t="str">
            <v>Florianópolis</v>
          </cell>
          <cell r="K652" t="str">
            <v>SC</v>
          </cell>
          <cell r="L652" t="str">
            <v>88.010-320</v>
          </cell>
          <cell r="M652" t="str">
            <v>(48) 9155-1313</v>
          </cell>
          <cell r="N652" t="str">
            <v>antoniomendespereira@hotmail.com</v>
          </cell>
        </row>
        <row r="653">
          <cell r="A653">
            <v>650</v>
          </cell>
          <cell r="B653" t="str">
            <v>Ana Paula Hastenreiter</v>
          </cell>
          <cell r="C653" t="str">
            <v>Ana Paula</v>
          </cell>
          <cell r="E653" t="str">
            <v>Ana Paula Hastenreiter</v>
          </cell>
          <cell r="F653" t="str">
            <v>001.630.806-90</v>
          </cell>
          <cell r="G653">
            <v>7383068</v>
          </cell>
          <cell r="H653" t="str">
            <v>Estrada da linha Bela Vista - 1ª chácara depois do clube</v>
          </cell>
          <cell r="I653" t="str">
            <v>Zona Rural</v>
          </cell>
          <cell r="J653" t="str">
            <v>Guarantâ do norte</v>
          </cell>
          <cell r="K653" t="str">
            <v>MT</v>
          </cell>
          <cell r="L653" t="str">
            <v>78.520-000</v>
          </cell>
          <cell r="M653" t="str">
            <v>(66) 9616-7491</v>
          </cell>
          <cell r="N653" t="str">
            <v>aphaten@yahoo.com.br</v>
          </cell>
        </row>
        <row r="654">
          <cell r="A654">
            <v>651</v>
          </cell>
          <cell r="B654" t="str">
            <v>Isildinha Pedrosa</v>
          </cell>
          <cell r="C654" t="str">
            <v>Isildinha</v>
          </cell>
          <cell r="E654" t="str">
            <v>Maria isildinha de Souza Pedrosa</v>
          </cell>
          <cell r="F654" t="str">
            <v>061.842.508-09</v>
          </cell>
          <cell r="H654" t="str">
            <v xml:space="preserve">Rua Claude Monet, 75 - </v>
          </cell>
          <cell r="I654" t="str">
            <v>Cond. Renascence</v>
          </cell>
          <cell r="J654" t="str">
            <v>Assis</v>
          </cell>
          <cell r="K654" t="str">
            <v>SP</v>
          </cell>
          <cell r="L654" t="str">
            <v>19.816-000</v>
          </cell>
          <cell r="N654" t="str">
            <v>isildinha-pedrosa@uol.com.br</v>
          </cell>
        </row>
        <row r="655">
          <cell r="A655">
            <v>652</v>
          </cell>
          <cell r="B655" t="str">
            <v>Copercampos</v>
          </cell>
          <cell r="C655" t="str">
            <v>Maria Lucia Pauli</v>
          </cell>
          <cell r="E655" t="str">
            <v>Cooperativa Regional Agropecuária de Campos Novos</v>
          </cell>
          <cell r="F655" t="str">
            <v>83.158.824/0001-11</v>
          </cell>
          <cell r="G655">
            <v>250167450</v>
          </cell>
          <cell r="H655" t="str">
            <v>Rodovia BR 282 - KM 338, nº 23</v>
          </cell>
          <cell r="I655" t="str">
            <v>Boa Vista</v>
          </cell>
          <cell r="J655" t="str">
            <v>Campos Novos</v>
          </cell>
          <cell r="K655" t="str">
            <v>SC</v>
          </cell>
          <cell r="L655" t="str">
            <v>89.620-000</v>
          </cell>
          <cell r="M655" t="str">
            <v>(49) 3541-6079</v>
          </cell>
          <cell r="N655" t="str">
            <v>marialucia@copercampos.com.br</v>
          </cell>
          <cell r="O655" t="str">
            <v>Leomir Almeida</v>
          </cell>
          <cell r="P655" t="str">
            <v>leomir@copercampos.com.br</v>
          </cell>
          <cell r="Q655" t="str">
            <v>(49) 3541-6028</v>
          </cell>
          <cell r="S655">
            <v>41219</v>
          </cell>
        </row>
        <row r="656">
          <cell r="A656">
            <v>653</v>
          </cell>
          <cell r="B656" t="str">
            <v>Marcio José Pavanello</v>
          </cell>
          <cell r="C656" t="str">
            <v>Leila</v>
          </cell>
          <cell r="E656" t="str">
            <v>Marcio José pavanello</v>
          </cell>
          <cell r="F656" t="str">
            <v>020.869.359-94</v>
          </cell>
          <cell r="J656" t="str">
            <v>Presidente Getúlio</v>
          </cell>
          <cell r="K656" t="str">
            <v>SC</v>
          </cell>
          <cell r="M656" t="str">
            <v>3352-1830</v>
          </cell>
        </row>
        <row r="657">
          <cell r="A657">
            <v>654</v>
          </cell>
          <cell r="B657" t="str">
            <v>Hospital 9 de Julho</v>
          </cell>
          <cell r="C657" t="str">
            <v>Márcia ou Tatiana</v>
          </cell>
          <cell r="E657" t="str">
            <v>Hospital 9 de Julho S/S Ltda</v>
          </cell>
          <cell r="F657" t="str">
            <v>00.919.386/0001-30</v>
          </cell>
          <cell r="G657">
            <v>564231</v>
          </cell>
          <cell r="H657" t="str">
            <v>Rua Alvaro Maia, 1600</v>
          </cell>
          <cell r="I657" t="str">
            <v>Olaria</v>
          </cell>
          <cell r="J657" t="str">
            <v>Porto Velho</v>
          </cell>
          <cell r="K657" t="str">
            <v>RO</v>
          </cell>
          <cell r="L657" t="str">
            <v>76.801-270</v>
          </cell>
          <cell r="M657" t="str">
            <v>(69) 3216-1190 / 3216-1102</v>
          </cell>
          <cell r="N657" t="str">
            <v>adm@h9julho.com.br</v>
          </cell>
          <cell r="O657" t="str">
            <v>Kelly</v>
          </cell>
          <cell r="P657" t="str">
            <v>contasapagar@h9julho.com.br</v>
          </cell>
          <cell r="Q657" t="str">
            <v>(69) 3216-1157</v>
          </cell>
          <cell r="S657">
            <v>41219</v>
          </cell>
        </row>
        <row r="658">
          <cell r="A658">
            <v>655</v>
          </cell>
          <cell r="B658" t="str">
            <v>Prefeitura de Poá</v>
          </cell>
          <cell r="C658" t="str">
            <v>Ricardo</v>
          </cell>
          <cell r="E658" t="str">
            <v>Prefeitura de Poá</v>
          </cell>
          <cell r="F658" t="str">
            <v>55.021.455/0001-85</v>
          </cell>
          <cell r="G658" t="str">
            <v>Isento</v>
          </cell>
          <cell r="H658" t="str">
            <v>Av. Brasil, 198</v>
          </cell>
          <cell r="I658" t="str">
            <v>Centro</v>
          </cell>
          <cell r="J658" t="str">
            <v>Poá</v>
          </cell>
          <cell r="K658" t="str">
            <v>SP</v>
          </cell>
          <cell r="L658" t="str">
            <v>08.555-620</v>
          </cell>
          <cell r="M658" t="str">
            <v>(11) 4638-7177 / 3596-0942</v>
          </cell>
          <cell r="N658" t="str">
            <v>ricardo@economaxx.com.br</v>
          </cell>
          <cell r="O658" t="str">
            <v>Vanusia</v>
          </cell>
          <cell r="P658" t="str">
            <v>licita.06@poa.sp.gov.br</v>
          </cell>
          <cell r="Q658" t="str">
            <v xml:space="preserve">(11) 4634-8811 </v>
          </cell>
        </row>
        <row r="659">
          <cell r="A659">
            <v>656</v>
          </cell>
          <cell r="B659" t="str">
            <v>Drial Eventos</v>
          </cell>
          <cell r="C659" t="str">
            <v>Elaine / Aluisio</v>
          </cell>
          <cell r="E659" t="str">
            <v>Drial Organização de Eventos Esportivos Ltda</v>
          </cell>
          <cell r="F659" t="str">
            <v>95.409.611/0001-02</v>
          </cell>
          <cell r="G659" t="str">
            <v>Isento</v>
          </cell>
          <cell r="H659" t="str">
            <v>Rua Paraiso, 1100</v>
          </cell>
          <cell r="I659" t="str">
            <v>Vila Roseira</v>
          </cell>
          <cell r="J659" t="str">
            <v>São José dos Pinhais</v>
          </cell>
          <cell r="K659" t="str">
            <v>PR</v>
          </cell>
          <cell r="L659" t="str">
            <v>83.070-165</v>
          </cell>
          <cell r="M659" t="str">
            <v>(41) 3287-7131 / (33) 8865-3012 Magno</v>
          </cell>
          <cell r="N659" t="str">
            <v>drialeventos@terra.com.br</v>
          </cell>
          <cell r="O659" t="str">
            <v>Elaine/ Aluisio</v>
          </cell>
          <cell r="P659" t="str">
            <v>drialeventos@terra.com.br</v>
          </cell>
          <cell r="Q659" t="str">
            <v>(41) 3287-7131 / 3344-2520</v>
          </cell>
        </row>
        <row r="660">
          <cell r="A660">
            <v>657</v>
          </cell>
          <cell r="B660" t="str">
            <v>Joinville Garden Shopping</v>
          </cell>
          <cell r="E660" t="str">
            <v>Fundo de Promoção e Propaganda do Joinville Garten Shopping</v>
          </cell>
          <cell r="F660" t="str">
            <v>13.334.184/0001-78</v>
          </cell>
          <cell r="G660" t="str">
            <v>Isento</v>
          </cell>
          <cell r="H660" t="str">
            <v>Avenida Rolf Wiest, 333</v>
          </cell>
          <cell r="I660" t="str">
            <v>Bom Retiro</v>
          </cell>
          <cell r="J660" t="str">
            <v>Joinville</v>
          </cell>
          <cell r="K660" t="str">
            <v>SC</v>
          </cell>
          <cell r="L660" t="str">
            <v>89.223-005</v>
          </cell>
          <cell r="M660" t="str">
            <v>(47) 3043-9444</v>
          </cell>
          <cell r="N660" t="str">
            <v>ana.jgs@almeidajunior.com.br</v>
          </cell>
          <cell r="O660" t="str">
            <v>Ana Paula</v>
          </cell>
          <cell r="P660" t="str">
            <v>ana.jgs@almeidajunior.com.br</v>
          </cell>
          <cell r="Q660" t="str">
            <v>(47) 3043-9444</v>
          </cell>
        </row>
        <row r="661">
          <cell r="A661">
            <v>658</v>
          </cell>
          <cell r="B661" t="str">
            <v>Cleide Cristiane Luchtemberg Piran</v>
          </cell>
          <cell r="C661" t="str">
            <v>leide</v>
          </cell>
          <cell r="E661" t="str">
            <v>Cleide Cristiane Luchtemberg Piran</v>
          </cell>
          <cell r="F661" t="str">
            <v>969.852.329-49</v>
          </cell>
          <cell r="J661" t="str">
            <v>Joinville</v>
          </cell>
          <cell r="M661">
            <v>-47</v>
          </cell>
        </row>
        <row r="662">
          <cell r="A662">
            <v>659</v>
          </cell>
          <cell r="B662" t="str">
            <v>Ieda Lúcia Belinski</v>
          </cell>
          <cell r="C662" t="str">
            <v>Ieda</v>
          </cell>
          <cell r="E662" t="str">
            <v>Ieda Lúcia Belinski</v>
          </cell>
          <cell r="H662" t="str">
            <v>Rua Mauro Moura, 27</v>
          </cell>
          <cell r="I662" t="str">
            <v>Vila Nova</v>
          </cell>
          <cell r="J662" t="str">
            <v>Joinville</v>
          </cell>
          <cell r="K662" t="str">
            <v>SC</v>
          </cell>
          <cell r="L662" t="str">
            <v>89237-320</v>
          </cell>
          <cell r="M662" t="str">
            <v>(47) 3473-6988</v>
          </cell>
          <cell r="N662" t="str">
            <v>recepcao.joinville@transpaulo.com.br</v>
          </cell>
        </row>
        <row r="663">
          <cell r="A663">
            <v>660</v>
          </cell>
          <cell r="B663" t="str">
            <v>Daiane Treml Gonçalves Fuck</v>
          </cell>
          <cell r="C663" t="str">
            <v>Daiane Gonçalves</v>
          </cell>
          <cell r="E663" t="str">
            <v>Daiane Treml Gonçalves Fuck</v>
          </cell>
          <cell r="F663" t="str">
            <v>059.133.239-63</v>
          </cell>
          <cell r="G663">
            <v>4439716</v>
          </cell>
          <cell r="H663" t="str">
            <v>Rua Waltraud Puschel 320</v>
          </cell>
          <cell r="I663" t="str">
            <v>Jd Sofia</v>
          </cell>
          <cell r="J663" t="str">
            <v>Joinville</v>
          </cell>
          <cell r="K663" t="str">
            <v>SC</v>
          </cell>
          <cell r="L663" t="str">
            <v>89223-399</v>
          </cell>
          <cell r="M663" t="str">
            <v>47 9912-9556</v>
          </cell>
          <cell r="N663" t="str">
            <v>daiane.treml@gmail.com</v>
          </cell>
        </row>
        <row r="664">
          <cell r="A664">
            <v>661</v>
          </cell>
          <cell r="B664" t="str">
            <v>Fabiana Freitas</v>
          </cell>
          <cell r="C664" t="str">
            <v>Fabiana Freitas</v>
          </cell>
          <cell r="E664" t="str">
            <v>Fabiana Freitas</v>
          </cell>
          <cell r="F664" t="str">
            <v>295.606.348-01</v>
          </cell>
          <cell r="H664" t="str">
            <v>Av. Sagitário,198 apto 263</v>
          </cell>
          <cell r="I664" t="str">
            <v>Alpha Conde II</v>
          </cell>
          <cell r="J664" t="str">
            <v>Barueri</v>
          </cell>
          <cell r="K664" t="str">
            <v>SP</v>
          </cell>
          <cell r="L664" t="str">
            <v>06.473-073</v>
          </cell>
          <cell r="M664" t="str">
            <v>(11) 99236-3997</v>
          </cell>
          <cell r="N664" t="str">
            <v>fabi.ff@gmail.com</v>
          </cell>
        </row>
        <row r="665">
          <cell r="A665">
            <v>662</v>
          </cell>
          <cell r="B665" t="str">
            <v>CDL de Santa Cecília</v>
          </cell>
          <cell r="C665" t="str">
            <v>Analita</v>
          </cell>
          <cell r="E665" t="str">
            <v>Câmara de Dirigentes Logistas de Santa Cecília</v>
          </cell>
          <cell r="F665" t="str">
            <v>83.236.067/0001-57</v>
          </cell>
          <cell r="G665" t="str">
            <v>Isento</v>
          </cell>
          <cell r="H665" t="str">
            <v>Rua Sargento Juvenil Pereira de Souza, 449</v>
          </cell>
          <cell r="I665" t="str">
            <v>Centro</v>
          </cell>
          <cell r="J665" t="str">
            <v xml:space="preserve">Santa Cecília </v>
          </cell>
          <cell r="K665" t="str">
            <v>SC</v>
          </cell>
          <cell r="L665" t="str">
            <v>89.540-000</v>
          </cell>
          <cell r="M665" t="str">
            <v>(49) 3244-0012</v>
          </cell>
          <cell r="N665" t="str">
            <v>executivo@santacecilia.cdl-sc.org.br</v>
          </cell>
        </row>
        <row r="666">
          <cell r="A666">
            <v>663</v>
          </cell>
          <cell r="B666" t="str">
            <v>Sinclair Seminate Córtes</v>
          </cell>
          <cell r="C666" t="str">
            <v>Sinclair</v>
          </cell>
          <cell r="E666" t="str">
            <v>Sinclair Seminate Córtes</v>
          </cell>
          <cell r="F666" t="str">
            <v>377.680.268-53</v>
          </cell>
          <cell r="G666" t="str">
            <v>Isento</v>
          </cell>
          <cell r="H666" t="str">
            <v>Rua Procópio Davidoff, 431</v>
          </cell>
          <cell r="I666" t="str">
            <v>Centro</v>
          </cell>
          <cell r="J666" t="str">
            <v xml:space="preserve">Floreal </v>
          </cell>
          <cell r="K666" t="str">
            <v>SP</v>
          </cell>
          <cell r="L666" t="str">
            <v>15.320-000</v>
          </cell>
          <cell r="M666" t="str">
            <v>(17) 3847-1316 / 9736-9161</v>
          </cell>
          <cell r="N666" t="str">
            <v>kelocortes@hotmail.com</v>
          </cell>
          <cell r="O666" t="str">
            <v>Sinclair</v>
          </cell>
          <cell r="P666" t="str">
            <v>kelocortes@hotmail.com</v>
          </cell>
          <cell r="Q666" t="str">
            <v>(17) 3847-1316 / 9736-9161</v>
          </cell>
        </row>
        <row r="667">
          <cell r="A667">
            <v>664</v>
          </cell>
          <cell r="B667" t="str">
            <v>Rodrigo Leandro Arruda</v>
          </cell>
          <cell r="C667" t="str">
            <v>Rodrigo</v>
          </cell>
          <cell r="E667" t="str">
            <v>Rodrigo Leandro Arruda</v>
          </cell>
          <cell r="F667" t="str">
            <v>259.801.078-78</v>
          </cell>
          <cell r="H667" t="str">
            <v>Rua Dom Pedro II, 78</v>
          </cell>
          <cell r="I667" t="str">
            <v>Vila Bressani</v>
          </cell>
          <cell r="J667" t="str">
            <v>Paulínia</v>
          </cell>
          <cell r="K667" t="str">
            <v>SP</v>
          </cell>
          <cell r="L667" t="str">
            <v>13.140-480</v>
          </cell>
          <cell r="M667" t="str">
            <v>19 97983395</v>
          </cell>
          <cell r="N667" t="str">
            <v>rodrilarruda@zipmail.com</v>
          </cell>
        </row>
        <row r="668">
          <cell r="A668">
            <v>665</v>
          </cell>
          <cell r="B668" t="str">
            <v>Imobiliária Pinguin</v>
          </cell>
          <cell r="C668" t="str">
            <v>Neusa</v>
          </cell>
          <cell r="E668" t="str">
            <v>Imobiliária Pinguin Ltda</v>
          </cell>
          <cell r="F668" t="str">
            <v>55.357.362/0001-26</v>
          </cell>
          <cell r="G668" t="str">
            <v>Isento</v>
          </cell>
          <cell r="H668" t="str">
            <v>Rua Santa Barbara, 721 - Sala 2</v>
          </cell>
          <cell r="I668" t="str">
            <v>Centro</v>
          </cell>
          <cell r="J668" t="str">
            <v>Santa Barbarad'Oeste</v>
          </cell>
          <cell r="K668" t="str">
            <v>SP</v>
          </cell>
          <cell r="L668" t="str">
            <v>13.450-013</v>
          </cell>
          <cell r="M668" t="str">
            <v>(19) 3463-3222</v>
          </cell>
          <cell r="N668" t="str">
            <v>imobiliariapinguim@hotmail.com</v>
          </cell>
          <cell r="O668" t="str">
            <v>Adilson</v>
          </cell>
          <cell r="P668" t="str">
            <v>imobiliariapinguim@hotmail.com</v>
          </cell>
          <cell r="Q668" t="str">
            <v>(19) 3463-3222</v>
          </cell>
        </row>
        <row r="669">
          <cell r="A669">
            <v>666</v>
          </cell>
          <cell r="B669" t="str">
            <v>Prefeitura Municipal de Cerquilho</v>
          </cell>
          <cell r="C669" t="str">
            <v>Ivanir</v>
          </cell>
          <cell r="E669" t="str">
            <v>Prefeitura Municipal de Cerquilho</v>
          </cell>
          <cell r="F669" t="str">
            <v>46.634.614/0001-26</v>
          </cell>
          <cell r="G669" t="str">
            <v>Isento</v>
          </cell>
          <cell r="H669" t="str">
            <v>Rua Engenheiro Urbano Padua de Araújo, 28</v>
          </cell>
          <cell r="I669" t="str">
            <v>Centro</v>
          </cell>
          <cell r="J669" t="str">
            <v>Cerquilho</v>
          </cell>
          <cell r="K669" t="str">
            <v>SP</v>
          </cell>
          <cell r="L669" t="str">
            <v>18.520-000</v>
          </cell>
          <cell r="M669" t="str">
            <v>(15) 3384-2634</v>
          </cell>
          <cell r="N669" t="str">
            <v>teatro@cerquilho.sp.gov.br</v>
          </cell>
          <cell r="O669" t="str">
            <v>Elisangela</v>
          </cell>
          <cell r="P669" t="str">
            <v>pmc.compras@cerquilho.sp.gov.br</v>
          </cell>
          <cell r="Q669" t="str">
            <v>(15) 3384-9111</v>
          </cell>
        </row>
        <row r="670">
          <cell r="A670">
            <v>667</v>
          </cell>
          <cell r="B670" t="str">
            <v>Prefeitura Municipal de esperança do Sul</v>
          </cell>
          <cell r="C670" t="str">
            <v>Noilda/Sheila</v>
          </cell>
          <cell r="E670" t="str">
            <v>Município de Esperança do Sul</v>
          </cell>
          <cell r="F670" t="str">
            <v>01.613.464/0001-36</v>
          </cell>
          <cell r="G670" t="str">
            <v>Isento</v>
          </cell>
          <cell r="H670" t="str">
            <v>Av. Rio Branco, 1626</v>
          </cell>
          <cell r="I670" t="str">
            <v>Centro</v>
          </cell>
          <cell r="J670" t="str">
            <v>Esperança do Sul</v>
          </cell>
          <cell r="K670" t="str">
            <v>RS</v>
          </cell>
          <cell r="L670" t="str">
            <v>98635-000</v>
          </cell>
          <cell r="M670" t="str">
            <v>(550 3616-4171</v>
          </cell>
          <cell r="N670" t="str">
            <v>smecd.edu@mksnet.com.br</v>
          </cell>
          <cell r="O670" t="str">
            <v>Vera</v>
          </cell>
          <cell r="P670" t="str">
            <v>verah_carla@hotmail.com / tesouraria@esperancadosul.rs.gov.br</v>
          </cell>
          <cell r="Q670" t="str">
            <v>(55) 3616-4150</v>
          </cell>
        </row>
        <row r="671">
          <cell r="A671">
            <v>668</v>
          </cell>
          <cell r="B671" t="str">
            <v>Eva Dias da Silva</v>
          </cell>
          <cell r="C671" t="str">
            <v>Silvio</v>
          </cell>
          <cell r="E671" t="str">
            <v>Eva Dias da Silva ME</v>
          </cell>
          <cell r="F671" t="str">
            <v>13.629.731/0001-42</v>
          </cell>
          <cell r="G671">
            <v>256402434</v>
          </cell>
          <cell r="H671" t="str">
            <v>Av. Prefeito José Juvenal Mafra, 1875</v>
          </cell>
          <cell r="I671" t="str">
            <v>Centro</v>
          </cell>
          <cell r="J671" t="str">
            <v>Navegantes</v>
          </cell>
          <cell r="K671" t="str">
            <v>SC</v>
          </cell>
          <cell r="L671" t="str">
            <v>88.375-000</v>
          </cell>
          <cell r="M671" t="str">
            <v>(47) 3342-3085</v>
          </cell>
          <cell r="N671" t="str">
            <v>silviomareguerra@brturbo.com.br</v>
          </cell>
          <cell r="O671" t="str">
            <v>Silvio</v>
          </cell>
          <cell r="P671" t="str">
            <v>silviomareguerra@brturbo.com.br</v>
          </cell>
          <cell r="Q671" t="str">
            <v>(47) 3342-3085</v>
          </cell>
        </row>
        <row r="672">
          <cell r="A672">
            <v>669</v>
          </cell>
          <cell r="B672" t="str">
            <v>Lojas JB</v>
          </cell>
          <cell r="C672" t="str">
            <v>Loide</v>
          </cell>
          <cell r="E672" t="str">
            <v>James Barbosa e Cia Ltda</v>
          </cell>
          <cell r="F672" t="str">
            <v>45.213.626/0001-14</v>
          </cell>
          <cell r="G672">
            <v>392013560119</v>
          </cell>
          <cell r="H672" t="str">
            <v>Av. Siqueira Campos 51</v>
          </cell>
          <cell r="I672" t="str">
            <v>Centro</v>
          </cell>
          <cell r="J672" t="str">
            <v>Jascareí</v>
          </cell>
          <cell r="K672" t="str">
            <v>SP</v>
          </cell>
          <cell r="L672" t="str">
            <v>12.308-190</v>
          </cell>
          <cell r="M672" t="str">
            <v>(12) 3954-4740</v>
          </cell>
          <cell r="N672" t="str">
            <v>kelihidalgo@hotmail.com</v>
          </cell>
          <cell r="O672" t="str">
            <v>Sonila</v>
          </cell>
          <cell r="P672" t="str">
            <v>sonilabarbosa.jb@uol.com.br</v>
          </cell>
          <cell r="Q672" t="str">
            <v>(12) 3954-4743</v>
          </cell>
        </row>
        <row r="673">
          <cell r="A673">
            <v>670</v>
          </cell>
          <cell r="B673" t="str">
            <v>Thais Schincariol</v>
          </cell>
          <cell r="C673" t="str">
            <v>Thais Schincariol</v>
          </cell>
          <cell r="E673" t="str">
            <v>Thais Ige Marquesim Schincariol</v>
          </cell>
          <cell r="F673" t="str">
            <v>291.219.448-22</v>
          </cell>
          <cell r="H673" t="str">
            <v>Rua Luis Mori, 221</v>
          </cell>
          <cell r="I673" t="str">
            <v>Boa Vista</v>
          </cell>
          <cell r="J673" t="str">
            <v>Botucatu</v>
          </cell>
          <cell r="K673" t="str">
            <v>SP</v>
          </cell>
          <cell r="L673" t="str">
            <v>18.611-250</v>
          </cell>
          <cell r="M673" t="str">
            <v>(14) 3882-0468</v>
          </cell>
          <cell r="N673" t="str">
            <v>thais@marquesim.com.br</v>
          </cell>
        </row>
        <row r="674">
          <cell r="A674">
            <v>671</v>
          </cell>
          <cell r="B674" t="str">
            <v>Priscila Meira Serafio Csipai</v>
          </cell>
          <cell r="C674" t="str">
            <v>Priscila Meira</v>
          </cell>
          <cell r="E674" t="str">
            <v>Priscila Meira Serafio Csipai</v>
          </cell>
          <cell r="F674" t="str">
            <v>226.614.548-70</v>
          </cell>
          <cell r="H674" t="str">
            <v>Rua Cabo João Teruel Fregoni, 124 apto 123 blA</v>
          </cell>
          <cell r="I674" t="str">
            <v>Guarulhos</v>
          </cell>
          <cell r="J674" t="str">
            <v>São Paulo</v>
          </cell>
          <cell r="K674" t="str">
            <v>SP</v>
          </cell>
          <cell r="L674" t="str">
            <v>07.032-000</v>
          </cell>
          <cell r="M674" t="str">
            <v>(11) 43720075</v>
          </cell>
          <cell r="N674" t="str">
            <v>pri_meira82@hotmail.com</v>
          </cell>
        </row>
        <row r="675">
          <cell r="A675">
            <v>672</v>
          </cell>
          <cell r="B675" t="str">
            <v>Auxiliadora de Fátima Santana Armando</v>
          </cell>
          <cell r="C675" t="str">
            <v>Luiz Armando</v>
          </cell>
          <cell r="E675" t="str">
            <v>Auxiliadora de Fátima Santana Armando</v>
          </cell>
          <cell r="F675" t="str">
            <v>250.246.658-05</v>
          </cell>
          <cell r="H675" t="str">
            <v>Rua Coronel Perdeneiras, 433</v>
          </cell>
          <cell r="I675" t="str">
            <v>Centro</v>
          </cell>
          <cell r="J675" t="str">
            <v>Piquete</v>
          </cell>
          <cell r="K675" t="str">
            <v>SP</v>
          </cell>
          <cell r="L675" t="str">
            <v>12.620-000</v>
          </cell>
          <cell r="M675" t="str">
            <v>(12) 3156-3407</v>
          </cell>
          <cell r="N675" t="str">
            <v>pretopiquete@yahoo.com.br</v>
          </cell>
        </row>
        <row r="676">
          <cell r="A676">
            <v>673</v>
          </cell>
          <cell r="B676" t="str">
            <v>Luiza Modas</v>
          </cell>
          <cell r="C676" t="str">
            <v>Janete</v>
          </cell>
          <cell r="E676" t="str">
            <v>Tradição Comércio de Confecções e Calçados Ltda</v>
          </cell>
          <cell r="F676" t="str">
            <v>82.121.799/0001-39</v>
          </cell>
          <cell r="G676">
            <v>252073363</v>
          </cell>
          <cell r="H676" t="str">
            <v>Rua Santa Catarina, 1422</v>
          </cell>
          <cell r="I676" t="str">
            <v>Floresta</v>
          </cell>
          <cell r="J676" t="str">
            <v>Joinville</v>
          </cell>
          <cell r="K676" t="str">
            <v>SC</v>
          </cell>
          <cell r="L676" t="str">
            <v>89.211-300</v>
          </cell>
          <cell r="M676" t="str">
            <v>(47) 3436-3526</v>
          </cell>
          <cell r="N676" t="str">
            <v>luiza@luizamodas.com.br</v>
          </cell>
          <cell r="O676" t="str">
            <v>Cristiane</v>
          </cell>
          <cell r="P676" t="str">
            <v>luiza@luizamodas.com.br</v>
          </cell>
          <cell r="Q676" t="str">
            <v>(47) 3436-3526</v>
          </cell>
        </row>
        <row r="677">
          <cell r="A677">
            <v>674</v>
          </cell>
          <cell r="B677" t="str">
            <v>Alessandra Gartz Bartel</v>
          </cell>
          <cell r="C677" t="str">
            <v>Alessandra Gartz Bartel</v>
          </cell>
          <cell r="E677" t="str">
            <v>Alessandra Gartz Bartel</v>
          </cell>
          <cell r="F677" t="str">
            <v>970.409.599-68</v>
          </cell>
          <cell r="G677">
            <v>2983128</v>
          </cell>
          <cell r="H677" t="str">
            <v>Rua João Butschardt, 261</v>
          </cell>
          <cell r="I677" t="str">
            <v>Centro</v>
          </cell>
          <cell r="J677" t="str">
            <v xml:space="preserve">Guaramirim </v>
          </cell>
          <cell r="K677" t="str">
            <v>SC</v>
          </cell>
          <cell r="L677" t="str">
            <v>89.270-000</v>
          </cell>
          <cell r="M677" t="str">
            <v>(47) 3373-0091</v>
          </cell>
          <cell r="N677" t="str">
            <v>barteljunior@terra.com.br</v>
          </cell>
        </row>
        <row r="678">
          <cell r="A678">
            <v>675</v>
          </cell>
          <cell r="B678" t="str">
            <v>Rosana Pollini</v>
          </cell>
          <cell r="C678" t="str">
            <v>Rosana Pollini</v>
          </cell>
          <cell r="E678" t="str">
            <v>Rosana Pollini</v>
          </cell>
          <cell r="H678" t="str">
            <v>Rua Padre Amorim, 542</v>
          </cell>
          <cell r="I678" t="str">
            <v>Nova Itapira</v>
          </cell>
          <cell r="J678" t="str">
            <v>Cidade de Itapira</v>
          </cell>
          <cell r="K678" t="str">
            <v>SP</v>
          </cell>
          <cell r="L678" t="str">
            <v>13.974-279</v>
          </cell>
          <cell r="N678" t="str">
            <v>rosanapollini@terra.com.br</v>
          </cell>
        </row>
        <row r="679">
          <cell r="A679">
            <v>676</v>
          </cell>
          <cell r="B679" t="str">
            <v>Porto de Itapoá</v>
          </cell>
          <cell r="C679" t="str">
            <v>Tayana Carolina Maier</v>
          </cell>
          <cell r="E679" t="str">
            <v>Itapoá Terminais Portuários S.A.</v>
          </cell>
          <cell r="F679" t="str">
            <v>01.317.277/0001-05</v>
          </cell>
          <cell r="G679">
            <v>255517815</v>
          </cell>
          <cell r="H679" t="str">
            <v>Avenida Beira Mar 05, 2900</v>
          </cell>
          <cell r="I679" t="str">
            <v>Figueira do Pontal</v>
          </cell>
          <cell r="J679" t="str">
            <v>Itapoá</v>
          </cell>
          <cell r="K679" t="str">
            <v>SC</v>
          </cell>
          <cell r="L679" t="str">
            <v>89.249-000</v>
          </cell>
          <cell r="M679" t="str">
            <v>(47) 3443-8696 / 9650-8666</v>
          </cell>
          <cell r="N679" t="str">
            <v>tayana.maier@portoitapoa.com.br</v>
          </cell>
          <cell r="O679" t="str">
            <v>Tayana Carolina Maier</v>
          </cell>
        </row>
        <row r="680">
          <cell r="A680">
            <v>677</v>
          </cell>
          <cell r="B680" t="str">
            <v>Carla Muller de Carvalho</v>
          </cell>
          <cell r="C680" t="str">
            <v>Rosangela Abbud Fernandez</v>
          </cell>
          <cell r="E680" t="str">
            <v>Carla Muller de Carvalho</v>
          </cell>
          <cell r="F680" t="str">
            <v>007.511.637-59</v>
          </cell>
          <cell r="G680" t="str">
            <v>Isento</v>
          </cell>
          <cell r="H680" t="str">
            <v>Rua Gabriel Vilela Sobrinho, 60</v>
          </cell>
          <cell r="I680" t="str">
            <v>Centro</v>
          </cell>
          <cell r="J680" t="str">
            <v>Barra do Piraí</v>
          </cell>
          <cell r="K680" t="str">
            <v>RJ</v>
          </cell>
          <cell r="L680" t="str">
            <v>27.123-170</v>
          </cell>
          <cell r="M680" t="str">
            <v>(24) 2444-4588 / 2443-2566</v>
          </cell>
          <cell r="N680" t="str">
            <v>rosangelabbud@hotmail.com</v>
          </cell>
          <cell r="O680" t="str">
            <v>Rosangela</v>
          </cell>
          <cell r="P680" t="str">
            <v>rosangelabbud@hotmail.com</v>
          </cell>
          <cell r="Q680" t="str">
            <v>(24) 2444-4588 / 2443-2566</v>
          </cell>
        </row>
        <row r="681">
          <cell r="A681">
            <v>678</v>
          </cell>
          <cell r="B681" t="str">
            <v>Rubens Thomas Ramos Junior</v>
          </cell>
          <cell r="C681" t="str">
            <v>Rubens Junior</v>
          </cell>
          <cell r="E681" t="str">
            <v>Rubens Thomas Ramos Junior</v>
          </cell>
          <cell r="F681" t="str">
            <v>854.857.996-04</v>
          </cell>
          <cell r="H681" t="str">
            <v>Rua Tapajós 61 apto 93</v>
          </cell>
          <cell r="I681" t="str">
            <v>Vila Tupi</v>
          </cell>
          <cell r="J681" t="str">
            <v xml:space="preserve">Praia Grande </v>
          </cell>
          <cell r="K681" t="str">
            <v>SP</v>
          </cell>
          <cell r="L681" t="str">
            <v>11.703-340</v>
          </cell>
          <cell r="M681" t="str">
            <v>(13) 3473-4284</v>
          </cell>
          <cell r="N681" t="str">
            <v>advjunior@hotmail.com</v>
          </cell>
        </row>
        <row r="682">
          <cell r="A682">
            <v>679</v>
          </cell>
          <cell r="B682" t="str">
            <v>Jackeline Oliveira Silva</v>
          </cell>
          <cell r="C682" t="str">
            <v>Jackeline Oliveira Silva</v>
          </cell>
          <cell r="E682" t="str">
            <v>Jackeline Oliveira Silva</v>
          </cell>
          <cell r="F682" t="str">
            <v>008.816.471-36</v>
          </cell>
          <cell r="H682" t="str">
            <v>Rua Lafaiete Teixeira, quadra A/Z, lt 18</v>
          </cell>
          <cell r="I682" t="str">
            <v>Setor Central</v>
          </cell>
          <cell r="J682" t="str">
            <v>Mara Rosa</v>
          </cell>
          <cell r="K682" t="str">
            <v>GO</v>
          </cell>
          <cell r="L682" t="str">
            <v>76.490-000</v>
          </cell>
          <cell r="N682" t="str">
            <v>jackeline_0102@hotmail.com</v>
          </cell>
        </row>
        <row r="683">
          <cell r="A683">
            <v>680</v>
          </cell>
          <cell r="B683" t="str">
            <v>Daniela Dowich</v>
          </cell>
          <cell r="C683" t="str">
            <v>Daniela Dowich</v>
          </cell>
          <cell r="E683" t="str">
            <v>Daniela Dowich</v>
          </cell>
          <cell r="F683" t="str">
            <v>036.084.935-06</v>
          </cell>
          <cell r="H683" t="str">
            <v>Rua Tancredo Neves, qd43, lt04</v>
          </cell>
          <cell r="I683" t="str">
            <v>Jd. Paraíso</v>
          </cell>
          <cell r="J683" t="str">
            <v>Luiz Eduardo Magalhães</v>
          </cell>
          <cell r="K683" t="str">
            <v>BA</v>
          </cell>
          <cell r="L683" t="str">
            <v>47850-000</v>
          </cell>
          <cell r="M683" t="str">
            <v>(63) 3534-1155</v>
          </cell>
          <cell r="N683" t="str">
            <v>dani_janke@hotmail.com</v>
          </cell>
        </row>
        <row r="684">
          <cell r="A684">
            <v>681</v>
          </cell>
          <cell r="B684" t="str">
            <v>Associação Mundo Novo</v>
          </cell>
          <cell r="C684" t="str">
            <v>Elaine Lira</v>
          </cell>
          <cell r="E684" t="str">
            <v>Associação Mundo Novo</v>
          </cell>
          <cell r="F684" t="str">
            <v>02.791.797/0001-18</v>
          </cell>
          <cell r="G684" t="str">
            <v>Isento</v>
          </cell>
          <cell r="H684" t="str">
            <v>Av. das Américas, 7899 Bl 1 Sl 201</v>
          </cell>
          <cell r="I684" t="str">
            <v>Barra da Tijuca</v>
          </cell>
          <cell r="J684" t="str">
            <v>Rio de janeiro</v>
          </cell>
          <cell r="K684" t="str">
            <v>RJ</v>
          </cell>
          <cell r="L684" t="str">
            <v>22.793-081</v>
          </cell>
          <cell r="M684" t="str">
            <v>(21) 2431-7439 / 7815-3601</v>
          </cell>
          <cell r="N684" t="str">
            <v>elaine@condominiomundonovo.com</v>
          </cell>
        </row>
        <row r="685">
          <cell r="A685">
            <v>682</v>
          </cell>
          <cell r="B685" t="str">
            <v>Bonny</v>
          </cell>
          <cell r="C685" t="str">
            <v>Pábila</v>
          </cell>
          <cell r="E685" t="str">
            <v xml:space="preserve">Anderson Naka Toyoda </v>
          </cell>
          <cell r="F685" t="str">
            <v>07.061.649/0001-61</v>
          </cell>
          <cell r="G685" t="str">
            <v>903.21365-56</v>
          </cell>
          <cell r="H685" t="str">
            <v>Av. São Paulo, 243</v>
          </cell>
          <cell r="I685" t="str">
            <v>Centro</v>
          </cell>
          <cell r="J685" t="str">
            <v xml:space="preserve">Maringá </v>
          </cell>
          <cell r="K685" t="str">
            <v>PR</v>
          </cell>
          <cell r="L685" t="str">
            <v>87.013-040</v>
          </cell>
          <cell r="M685" t="str">
            <v>(44) 3031-3886 / 3026-2808 / 9851-9555</v>
          </cell>
          <cell r="N685" t="str">
            <v>pabila_bonny@hotmail.com</v>
          </cell>
          <cell r="O685" t="str">
            <v>Vanderley</v>
          </cell>
          <cell r="P685" t="str">
            <v>vanderley.bonny@hotmail.com</v>
          </cell>
          <cell r="Q685" t="str">
            <v>(44) 3031-2858</v>
          </cell>
        </row>
        <row r="686">
          <cell r="A686">
            <v>683</v>
          </cell>
          <cell r="B686" t="str">
            <v>Jussara (vizinha)</v>
          </cell>
          <cell r="C686" t="str">
            <v>Jussara</v>
          </cell>
          <cell r="H686" t="str">
            <v>Rua Alberto bornschein</v>
          </cell>
          <cell r="I686" t="str">
            <v>Glória</v>
          </cell>
          <cell r="J686" t="str">
            <v>Joinville</v>
          </cell>
          <cell r="K686" t="str">
            <v>SC</v>
          </cell>
          <cell r="L686" t="str">
            <v>89216-440</v>
          </cell>
        </row>
        <row r="687">
          <cell r="A687">
            <v>684</v>
          </cell>
          <cell r="B687" t="str">
            <v>Luiz Antonio de Faria e Souza</v>
          </cell>
          <cell r="C687" t="str">
            <v>Luiz Antonio</v>
          </cell>
          <cell r="E687" t="str">
            <v>Luiz Antonio de Faria e Souza</v>
          </cell>
          <cell r="F687" t="str">
            <v>694.816.448-04</v>
          </cell>
          <cell r="G687" t="str">
            <v>Isento</v>
          </cell>
          <cell r="H687" t="str">
            <v>Av. das Palmas, 58</v>
          </cell>
          <cell r="I687" t="str">
            <v>Granja Viana</v>
          </cell>
          <cell r="J687" t="str">
            <v>Cotia</v>
          </cell>
          <cell r="K687" t="str">
            <v>SP</v>
          </cell>
          <cell r="L687" t="str">
            <v>06.706-225</v>
          </cell>
          <cell r="M687" t="str">
            <v>(11) 9 9933-3666</v>
          </cell>
          <cell r="N687" t="str">
            <v>lsouza2008@uol.com.br</v>
          </cell>
          <cell r="O687" t="str">
            <v>Luiz Antonio</v>
          </cell>
          <cell r="P687" t="str">
            <v>lsouza2008@uol.com.br</v>
          </cell>
          <cell r="Q687" t="str">
            <v>(11) 9 9933-3666</v>
          </cell>
        </row>
        <row r="688">
          <cell r="A688">
            <v>685</v>
          </cell>
          <cell r="B688" t="str">
            <v>Central das Cadeiras</v>
          </cell>
          <cell r="C688" t="str">
            <v>Rosane</v>
          </cell>
          <cell r="E688" t="str">
            <v>Ras Comércio de Móveis Ltda</v>
          </cell>
          <cell r="F688" t="str">
            <v>01.151.748/0001-58</v>
          </cell>
          <cell r="G688" t="str">
            <v>096/2542849</v>
          </cell>
          <cell r="H688" t="str">
            <v xml:space="preserve">Av. Independência, 736 </v>
          </cell>
          <cell r="I688" t="str">
            <v>Independência</v>
          </cell>
          <cell r="J688" t="str">
            <v>Porto Alegre</v>
          </cell>
          <cell r="K688" t="str">
            <v>RS</v>
          </cell>
          <cell r="L688" t="str">
            <v>90.035-072</v>
          </cell>
          <cell r="M688" t="str">
            <v>(51) 3311-7388</v>
          </cell>
          <cell r="N688" t="str">
            <v>centraldecadeiras@terra.com.br</v>
          </cell>
          <cell r="O688" t="str">
            <v>Rosane</v>
          </cell>
          <cell r="P688" t="str">
            <v>centraldecadeiras@terra.com.br</v>
          </cell>
          <cell r="Q688" t="str">
            <v>(51) 3311-7388</v>
          </cell>
        </row>
        <row r="689">
          <cell r="A689">
            <v>686</v>
          </cell>
          <cell r="B689" t="str">
            <v>Gilcileia Guarienti Souza Soldatelli</v>
          </cell>
          <cell r="C689" t="str">
            <v>Gilcileia Guarienti Souza Soldatelli</v>
          </cell>
          <cell r="E689" t="str">
            <v>Gilcileia Guarienti Souza Soldatelli</v>
          </cell>
          <cell r="F689" t="str">
            <v>013.805.700-18</v>
          </cell>
          <cell r="H689" t="str">
            <v>Rua Paissandu 1074, ap02</v>
          </cell>
          <cell r="I689" t="str">
            <v>Centro</v>
          </cell>
          <cell r="J689" t="str">
            <v>Passo Fundo</v>
          </cell>
          <cell r="K689" t="str">
            <v>RS</v>
          </cell>
          <cell r="L689" t="str">
            <v>99.010-100</v>
          </cell>
          <cell r="N689" t="str">
            <v>gilguarienti@yahoo.com.br</v>
          </cell>
        </row>
        <row r="690">
          <cell r="A690">
            <v>687</v>
          </cell>
          <cell r="B690" t="str">
            <v>Eletrosul</v>
          </cell>
          <cell r="C690" t="str">
            <v>Agencia Mob</v>
          </cell>
          <cell r="E690" t="str">
            <v>Eletrosul Centrais Elétricas S/A</v>
          </cell>
          <cell r="F690" t="str">
            <v>00.073.957/0001-68</v>
          </cell>
          <cell r="G690">
            <v>250254670</v>
          </cell>
          <cell r="H690" t="str">
            <v>Rua Dep. Antonio Edu Vieira, 999</v>
          </cell>
          <cell r="I690" t="str">
            <v>Pantanal</v>
          </cell>
          <cell r="J690" t="str">
            <v>Florianópolis</v>
          </cell>
          <cell r="K690" t="str">
            <v>SC</v>
          </cell>
          <cell r="L690" t="str">
            <v>88.040-901</v>
          </cell>
          <cell r="M690" t="str">
            <v>(48) 3231-7000</v>
          </cell>
          <cell r="N690" t="str">
            <v>producao@agenciamob.com</v>
          </cell>
          <cell r="O690" t="str">
            <v>Agencia Mob - Bruna</v>
          </cell>
          <cell r="P690" t="str">
            <v>producao@agenciamob.com</v>
          </cell>
          <cell r="Q690" t="str">
            <v>(48) 3025-1818</v>
          </cell>
        </row>
        <row r="691">
          <cell r="A691">
            <v>688</v>
          </cell>
          <cell r="B691" t="str">
            <v>Condomínio Mare Vita</v>
          </cell>
          <cell r="C691" t="str">
            <v>Adriana Ribeiro</v>
          </cell>
          <cell r="E691" t="str">
            <v>Cond. De Ed. Mare Vita Residence Service</v>
          </cell>
          <cell r="F691" t="str">
            <v>06.165.268/0001-60</v>
          </cell>
          <cell r="H691" t="str">
            <v>Praça Antônio Callado, 175</v>
          </cell>
          <cell r="I691" t="str">
            <v>Barra da Tijuca</v>
          </cell>
          <cell r="J691" t="str">
            <v>Rio de Janeiro</v>
          </cell>
          <cell r="K691" t="str">
            <v>RJ</v>
          </cell>
          <cell r="L691" t="str">
            <v>22.793-081</v>
          </cell>
          <cell r="M691" t="str">
            <v>(21) 3150-3844</v>
          </cell>
          <cell r="N691" t="str">
            <v>condominiomarevita@yahoo.com.br</v>
          </cell>
        </row>
        <row r="692">
          <cell r="A692">
            <v>689</v>
          </cell>
          <cell r="B692" t="str">
            <v>Edsandro Marcolino dos Santos</v>
          </cell>
          <cell r="C692" t="str">
            <v>Edsandro</v>
          </cell>
          <cell r="E692" t="str">
            <v>Edsandro Marcolino dos Santos</v>
          </cell>
          <cell r="F692" t="str">
            <v>963.320.775-49</v>
          </cell>
          <cell r="H692" t="str">
            <v>Rua de Muribeca, 36 - Prox. Pan. Beatriz</v>
          </cell>
          <cell r="I692" t="str">
            <v>Santo Antônio</v>
          </cell>
          <cell r="J692" t="str">
            <v>Aracaju</v>
          </cell>
          <cell r="K692" t="str">
            <v>SE</v>
          </cell>
          <cell r="L692" t="str">
            <v>49.060-470</v>
          </cell>
          <cell r="M692" t="str">
            <v>(79) 9817-0861</v>
          </cell>
          <cell r="N692" t="str">
            <v>edysandro@uol.com.br</v>
          </cell>
        </row>
        <row r="693">
          <cell r="A693">
            <v>690</v>
          </cell>
          <cell r="B693" t="str">
            <v>Carla Ribeiro Valle</v>
          </cell>
          <cell r="C693" t="str">
            <v>Carla</v>
          </cell>
          <cell r="E693" t="str">
            <v>Carla Ribeiro Valle</v>
          </cell>
          <cell r="F693" t="str">
            <v>047.802.177-17</v>
          </cell>
          <cell r="H693" t="str">
            <v>Rua Dr. Moraes Barbosa, 89 apto 201</v>
          </cell>
          <cell r="I693" t="str">
            <v>Centro</v>
          </cell>
          <cell r="J693" t="str">
            <v>Barra do Piraí</v>
          </cell>
          <cell r="K693" t="str">
            <v>RJ</v>
          </cell>
          <cell r="L693" t="str">
            <v>27.140-040</v>
          </cell>
          <cell r="M693" t="str">
            <v>(24) 2442-0944</v>
          </cell>
          <cell r="N693" t="str">
            <v>carlavalle@senar-rio.com.br</v>
          </cell>
        </row>
        <row r="694">
          <cell r="A694">
            <v>691</v>
          </cell>
          <cell r="B694" t="str">
            <v>Centro Educacional São Francisco de Assis</v>
          </cell>
          <cell r="C694" t="str">
            <v>Claudia Cristiane de Andrade</v>
          </cell>
          <cell r="E694" t="str">
            <v>Associação Franciscana de Instrução e Assistencia - AFIA</v>
          </cell>
          <cell r="F694" t="str">
            <v>01.060.060/0003-24</v>
          </cell>
          <cell r="G694" t="str">
            <v>Isento</v>
          </cell>
          <cell r="H694" t="str">
            <v>Al 05, SN Q18 Norte Al 02 Lt 02</v>
          </cell>
          <cell r="I694" t="str">
            <v>Centro</v>
          </cell>
          <cell r="J694" t="str">
            <v>Palmas</v>
          </cell>
          <cell r="K694" t="str">
            <v>TO</v>
          </cell>
          <cell r="L694" t="str">
            <v>77.006-096</v>
          </cell>
          <cell r="M694" t="str">
            <v>(63) 3213-1313</v>
          </cell>
          <cell r="N694" t="str">
            <v>secretaria@saofranciscopalmas.com.br</v>
          </cell>
        </row>
        <row r="695">
          <cell r="A695">
            <v>692</v>
          </cell>
          <cell r="B695" t="str">
            <v>X-stratégia</v>
          </cell>
          <cell r="C695" t="str">
            <v>Andrea Muniz/Ana Carolina Frota</v>
          </cell>
          <cell r="E695" t="str">
            <v>X-stratégia Consultoria Empresarial</v>
          </cell>
          <cell r="F695" t="str">
            <v>04.908.014/0001-69</v>
          </cell>
          <cell r="G695" t="str">
            <v>Isento</v>
          </cell>
          <cell r="H695" t="str">
            <v>Av. Guanabara, n 38</v>
          </cell>
          <cell r="I695" t="str">
            <v>Jaó</v>
          </cell>
          <cell r="J695" t="str">
            <v>Goiânia</v>
          </cell>
          <cell r="K695" t="str">
            <v>GO</v>
          </cell>
          <cell r="L695" t="str">
            <v>74.673-040</v>
          </cell>
          <cell r="M695" t="str">
            <v>(61) 3367-1574/3204-4442</v>
          </cell>
          <cell r="N695" t="str">
            <v>andrea@x-strategia.com.br</v>
          </cell>
        </row>
        <row r="696">
          <cell r="A696">
            <v>693</v>
          </cell>
          <cell r="B696" t="str">
            <v>Alan Cezar lobato</v>
          </cell>
          <cell r="C696" t="str">
            <v>Alan Cezar lobato</v>
          </cell>
          <cell r="E696" t="str">
            <v>Alan Cezar lobato</v>
          </cell>
          <cell r="F696" t="str">
            <v>053.927.406-26</v>
          </cell>
          <cell r="H696" t="str">
            <v>Rua Piratininga, 347 apto 203</v>
          </cell>
          <cell r="I696" t="str">
            <v>Bandeirantes</v>
          </cell>
          <cell r="J696" t="str">
            <v>Contagem</v>
          </cell>
          <cell r="K696" t="str">
            <v>MG</v>
          </cell>
          <cell r="L696" t="str">
            <v>32.240-550</v>
          </cell>
          <cell r="N696" t="str">
            <v>alan.lobobato@yahoo.com.br</v>
          </cell>
        </row>
        <row r="697">
          <cell r="A697">
            <v>694</v>
          </cell>
          <cell r="B697" t="str">
            <v xml:space="preserve">Bonny </v>
          </cell>
          <cell r="C697" t="str">
            <v>Pábila</v>
          </cell>
          <cell r="E697" t="str">
            <v>BNY Confecções Ltda</v>
          </cell>
          <cell r="F697" t="str">
            <v>09.277.316/0001-56</v>
          </cell>
          <cell r="G697" t="str">
            <v>904.17010-02</v>
          </cell>
          <cell r="H697" t="str">
            <v>Av. Paraná, 4788</v>
          </cell>
          <cell r="I697" t="str">
            <v>Zona 3</v>
          </cell>
          <cell r="J697" t="str">
            <v>Umuarama</v>
          </cell>
          <cell r="K697" t="str">
            <v>PR</v>
          </cell>
          <cell r="L697" t="str">
            <v>87.502-000</v>
          </cell>
          <cell r="M697" t="str">
            <v>(44) 3031-3886 / 3026-2808 / 9851-9555</v>
          </cell>
          <cell r="N697" t="str">
            <v>pabila_bonny@hotmail.com</v>
          </cell>
          <cell r="O697" t="str">
            <v>Vanderley</v>
          </cell>
          <cell r="P697" t="str">
            <v>vanderley.bonny@hotmail.com</v>
          </cell>
          <cell r="Q697" t="str">
            <v>(44) 3031-2858</v>
          </cell>
        </row>
        <row r="698">
          <cell r="A698">
            <v>695</v>
          </cell>
          <cell r="B698" t="str">
            <v>Funcionários Luz e Forma</v>
          </cell>
          <cell r="C698" t="str">
            <v>Elizangela</v>
          </cell>
          <cell r="D698" t="str">
            <v>Produção LF</v>
          </cell>
          <cell r="E698" t="str">
            <v>Funcionários Luz e Forma</v>
          </cell>
        </row>
        <row r="699">
          <cell r="A699">
            <v>696</v>
          </cell>
          <cell r="B699" t="str">
            <v>Deisemara Sebold</v>
          </cell>
          <cell r="C699" t="str">
            <v>Deisemara Sebold</v>
          </cell>
          <cell r="E699" t="str">
            <v>Deisemara Sebold</v>
          </cell>
          <cell r="F699" t="str">
            <v>935.816.619-34</v>
          </cell>
          <cell r="J699" t="str">
            <v>Joinville</v>
          </cell>
          <cell r="K699" t="str">
            <v>SC</v>
          </cell>
        </row>
        <row r="700">
          <cell r="A700">
            <v>697</v>
          </cell>
          <cell r="B700" t="str">
            <v>Iria Fernandes da Silva</v>
          </cell>
          <cell r="C700" t="str">
            <v>Iria Fernandes da Silva</v>
          </cell>
          <cell r="D700" t="str">
            <v>Iria Fernandes da Silva</v>
          </cell>
          <cell r="F700" t="str">
            <v>233.809.779-34</v>
          </cell>
          <cell r="J700" t="str">
            <v>Joinville</v>
          </cell>
          <cell r="K700" t="str">
            <v>SC</v>
          </cell>
        </row>
        <row r="701">
          <cell r="A701">
            <v>698</v>
          </cell>
          <cell r="B701" t="str">
            <v>Ilton Carlos Dellandrea</v>
          </cell>
          <cell r="C701" t="str">
            <v>Ilton Carlos Dellandrea</v>
          </cell>
          <cell r="D701" t="str">
            <v>Ilton Carlos Dellandrea</v>
          </cell>
          <cell r="F701" t="str">
            <v>031.310.179-53</v>
          </cell>
          <cell r="J701" t="str">
            <v>Rio do Sul</v>
          </cell>
          <cell r="K701" t="str">
            <v>SC</v>
          </cell>
          <cell r="M701" t="str">
            <v>47 9646-0009</v>
          </cell>
        </row>
        <row r="702">
          <cell r="A702">
            <v>699</v>
          </cell>
          <cell r="B702" t="str">
            <v>FG Procave</v>
          </cell>
          <cell r="C702" t="str">
            <v>Silvana</v>
          </cell>
          <cell r="E702" t="str">
            <v>FGP Empreendimentos Ltda</v>
          </cell>
          <cell r="F702" t="str">
            <v>83.495.374/0001-52</v>
          </cell>
          <cell r="G702">
            <v>250594838</v>
          </cell>
          <cell r="H702" t="str">
            <v>Rua 1101, nº 60 - Sala 181</v>
          </cell>
          <cell r="I702" t="str">
            <v>Centro</v>
          </cell>
          <cell r="J702" t="str">
            <v>Balneário Camboriú</v>
          </cell>
          <cell r="K702" t="str">
            <v>SC</v>
          </cell>
          <cell r="L702">
            <v>88</v>
          </cell>
          <cell r="M702" t="str">
            <v>(47) 3361-1000</v>
          </cell>
          <cell r="N702" t="str">
            <v>marketing@fgempreendimentos.com.br</v>
          </cell>
          <cell r="O702" t="str">
            <v>Silvana</v>
          </cell>
          <cell r="P702" t="str">
            <v>marketing@fgempreendimentos.com.br</v>
          </cell>
          <cell r="Q702" t="str">
            <v>(47) 3361-1000</v>
          </cell>
        </row>
        <row r="703">
          <cell r="A703">
            <v>700</v>
          </cell>
          <cell r="B703" t="str">
            <v>Nilsa Aparecida bastos Ardito</v>
          </cell>
          <cell r="C703" t="str">
            <v>Nilsa Ardito</v>
          </cell>
          <cell r="E703" t="str">
            <v>Nilsa Aparecida bastos Ardito</v>
          </cell>
          <cell r="F703" t="str">
            <v>391.825.258-20</v>
          </cell>
          <cell r="H703" t="str">
            <v>Rua São Daniel, 173</v>
          </cell>
          <cell r="I703" t="str">
            <v>Vila Brasílio Machado</v>
          </cell>
          <cell r="J703" t="str">
            <v>São Paulo</v>
          </cell>
          <cell r="K703" t="str">
            <v>SP</v>
          </cell>
          <cell r="L703" t="str">
            <v>04.288-110</v>
          </cell>
          <cell r="M703" t="str">
            <v>(11) 5061-5556/8858-9696</v>
          </cell>
          <cell r="N703" t="str">
            <v>nilsa@adpresentes.com.br</v>
          </cell>
          <cell r="O703" t="str">
            <v>Nilza</v>
          </cell>
          <cell r="P703" t="str">
            <v>nilsa@adpresentes.com.br</v>
          </cell>
          <cell r="Q703" t="str">
            <v>(11) 5061-5556/8858-9696</v>
          </cell>
          <cell r="S703">
            <v>41183</v>
          </cell>
          <cell r="T703">
            <v>41420</v>
          </cell>
        </row>
        <row r="704">
          <cell r="A704">
            <v>701</v>
          </cell>
          <cell r="B704" t="str">
            <v>Prefeitura de Mucurici</v>
          </cell>
          <cell r="C704" t="str">
            <v>Sandra</v>
          </cell>
          <cell r="E704" t="str">
            <v>Prefeitura de Mucurici</v>
          </cell>
          <cell r="F704" t="str">
            <v>27.174.069/0001-98</v>
          </cell>
          <cell r="G704" t="str">
            <v>Isento</v>
          </cell>
          <cell r="H704" t="str">
            <v>Praça São Sebastião, s/n</v>
          </cell>
          <cell r="I704" t="str">
            <v>Centro</v>
          </cell>
          <cell r="J704" t="str">
            <v>Mucurici</v>
          </cell>
          <cell r="K704" t="str">
            <v>ES</v>
          </cell>
          <cell r="L704" t="str">
            <v>29.880-000</v>
          </cell>
          <cell r="M704" t="str">
            <v>(27) 3751-1106 / 3751-1103 / 3751-1463</v>
          </cell>
          <cell r="N704" t="str">
            <v>pmmmucurici@hotmail.com</v>
          </cell>
          <cell r="O704" t="str">
            <v>Sandra</v>
          </cell>
          <cell r="P704" t="str">
            <v>pmmmucurici@hotmail.com</v>
          </cell>
          <cell r="Q704" t="str">
            <v>(27) 3751-1106 / 3751-1103 / 3751-1463</v>
          </cell>
        </row>
        <row r="705">
          <cell r="A705">
            <v>702</v>
          </cell>
          <cell r="B705" t="str">
            <v>Rubia Boeno Spenazzatto</v>
          </cell>
          <cell r="C705" t="str">
            <v>Rubia Boeno Spenazzatto</v>
          </cell>
          <cell r="D705" t="str">
            <v>Rubia Boeno Spenazzatto</v>
          </cell>
          <cell r="E705" t="str">
            <v>Rubia Boeno Spenazzatto</v>
          </cell>
          <cell r="F705" t="str">
            <v>053.853.879-16</v>
          </cell>
          <cell r="I705" t="str">
            <v>centro</v>
          </cell>
          <cell r="J705" t="str">
            <v>São Francisco do Sul</v>
          </cell>
          <cell r="K705" t="str">
            <v>SC</v>
          </cell>
          <cell r="M705" t="str">
            <v>47 34441235</v>
          </cell>
        </row>
        <row r="706">
          <cell r="A706">
            <v>703</v>
          </cell>
          <cell r="B706" t="str">
            <v>Martinelli Advocacia Empresarial</v>
          </cell>
          <cell r="C706" t="str">
            <v>Marina da Silva Wunderlich</v>
          </cell>
          <cell r="E706" t="str">
            <v>Martinelli Advocacia Empresaria</v>
          </cell>
          <cell r="F706" t="str">
            <v>01.650.515/0001-08</v>
          </cell>
          <cell r="G706" t="str">
            <v>Isento</v>
          </cell>
          <cell r="H706" t="str">
            <v>Rua Coronel Santiago, 177</v>
          </cell>
          <cell r="I706" t="str">
            <v>Anita Garibaldi</v>
          </cell>
          <cell r="J706" t="str">
            <v>Joinville</v>
          </cell>
          <cell r="K706" t="str">
            <v>SC</v>
          </cell>
          <cell r="L706" t="str">
            <v>89.203-560</v>
          </cell>
          <cell r="M706" t="str">
            <v>(47) 2101-1831</v>
          </cell>
          <cell r="N706" t="str">
            <v>marina@martinelli.adv.br</v>
          </cell>
          <cell r="O706" t="str">
            <v>Clarines Giordani</v>
          </cell>
          <cell r="P706" t="str">
            <v>clarines@martinelli.adv.br</v>
          </cell>
          <cell r="Q706" t="str">
            <v>(47) 2101-1820</v>
          </cell>
        </row>
        <row r="707">
          <cell r="A707">
            <v>704</v>
          </cell>
          <cell r="B707" t="str">
            <v>Maria Emília Bonfim Pimenta da Rocha</v>
          </cell>
          <cell r="C707" t="str">
            <v>Maria Emília Bonfim Pimenta da Rocha</v>
          </cell>
          <cell r="E707" t="str">
            <v>Maria Emília Bonfim Pimenta da Rocha</v>
          </cell>
          <cell r="F707" t="str">
            <v>032.305.876-00</v>
          </cell>
          <cell r="H707" t="str">
            <v>Rua Espírito Santo, 1111, apto 802</v>
          </cell>
          <cell r="I707" t="str">
            <v>Centro</v>
          </cell>
          <cell r="J707" t="str">
            <v>Belo Horizonte</v>
          </cell>
          <cell r="K707" t="str">
            <v>MG</v>
          </cell>
          <cell r="L707" t="str">
            <v>30.160-031</v>
          </cell>
          <cell r="M707" t="str">
            <v>(31) 9443-8185</v>
          </cell>
          <cell r="N707" t="str">
            <v>mariaerocha2@gmail.com</v>
          </cell>
        </row>
        <row r="708">
          <cell r="A708">
            <v>705</v>
          </cell>
          <cell r="B708" t="str">
            <v>Associação Comercial de Ubatuba</v>
          </cell>
          <cell r="C708" t="str">
            <v xml:space="preserve">Ahmad Khalil Barakat </v>
          </cell>
          <cell r="E708" t="str">
            <v>Associação Comercial de Ubatuba</v>
          </cell>
          <cell r="F708" t="str">
            <v>45.085.982/0001-08</v>
          </cell>
          <cell r="G708" t="str">
            <v>Isento</v>
          </cell>
          <cell r="H708" t="str">
            <v>Rua Dr. Esteves da Silva, 51</v>
          </cell>
          <cell r="I708" t="str">
            <v>Centro</v>
          </cell>
          <cell r="J708" t="str">
            <v>Ubatuba</v>
          </cell>
          <cell r="K708" t="str">
            <v>SP</v>
          </cell>
          <cell r="L708" t="str">
            <v>11.680-000</v>
          </cell>
          <cell r="M708" t="str">
            <v>(12) 3834-1449 / 7811-7149</v>
          </cell>
          <cell r="N708" t="str">
            <v>kibe66@hotmail.com</v>
          </cell>
          <cell r="O708" t="str">
            <v xml:space="preserve">Ahmad Khalil Barakat </v>
          </cell>
          <cell r="P708" t="str">
            <v>kibe66@hotmail.com</v>
          </cell>
          <cell r="Q708" t="str">
            <v>(12) 3834-1449 / 7811-7149</v>
          </cell>
        </row>
        <row r="709">
          <cell r="A709">
            <v>706</v>
          </cell>
          <cell r="B709" t="str">
            <v>Maria Erminia Oliveira e Silva Almeida</v>
          </cell>
          <cell r="C709" t="str">
            <v>Maria Erminia Oliveira e Silva Almeida</v>
          </cell>
          <cell r="E709" t="str">
            <v>Maria Erminia Oliveira e Silva Almeida</v>
          </cell>
          <cell r="F709" t="str">
            <v>314.588.741-68</v>
          </cell>
          <cell r="H709" t="str">
            <v>Rua das Violetas - Quadra 05 - Lt 06/07 - nº 257</v>
          </cell>
          <cell r="I709" t="str">
            <v xml:space="preserve">Floris Cuiabá Residence </v>
          </cell>
          <cell r="J709" t="str">
            <v>Cuiabá</v>
          </cell>
          <cell r="K709" t="str">
            <v>MT</v>
          </cell>
          <cell r="L709" t="str">
            <v>78.049-422</v>
          </cell>
          <cell r="N709" t="str">
            <v>betolebre@terra.com.br</v>
          </cell>
        </row>
        <row r="710">
          <cell r="A710">
            <v>707</v>
          </cell>
          <cell r="B710" t="str">
            <v>Edson José Giordani</v>
          </cell>
          <cell r="C710" t="str">
            <v>Edson José Giordani</v>
          </cell>
          <cell r="E710" t="str">
            <v>Edson José Giordani</v>
          </cell>
          <cell r="F710" t="str">
            <v>119.248.468-10</v>
          </cell>
          <cell r="H710" t="str">
            <v>Rua Dom Bosco, 135 - Apto 104</v>
          </cell>
          <cell r="I710" t="str">
            <v>Taquaral</v>
          </cell>
          <cell r="J710" t="str">
            <v>Campinas</v>
          </cell>
          <cell r="K710" t="str">
            <v>SP</v>
          </cell>
          <cell r="L710" t="str">
            <v>13.076-060</v>
          </cell>
          <cell r="M710" t="str">
            <v>(19) 3307-8415/ 9731-2072</v>
          </cell>
          <cell r="N710" t="str">
            <v>edson.giordani@gmail.com</v>
          </cell>
        </row>
        <row r="711">
          <cell r="A711">
            <v>708</v>
          </cell>
          <cell r="B711" t="str">
            <v>Igreja Presbiteriana Antioquia</v>
          </cell>
          <cell r="C711" t="str">
            <v>Marina da Silva Wunderlich</v>
          </cell>
          <cell r="E711" t="str">
            <v>Igreja Presbiteriana Antioquia</v>
          </cell>
          <cell r="F711" t="str">
            <v>83.797.555/0001-33</v>
          </cell>
          <cell r="G711" t="str">
            <v>Isento</v>
          </cell>
          <cell r="H711" t="str">
            <v>Rua Agostinho dos Santos, 1144</v>
          </cell>
          <cell r="I711" t="str">
            <v>Boa Vista</v>
          </cell>
          <cell r="J711" t="str">
            <v>Joinville</v>
          </cell>
          <cell r="K711" t="str">
            <v>SC</v>
          </cell>
          <cell r="L711" t="str">
            <v>89.228-440</v>
          </cell>
          <cell r="M711" t="str">
            <v>(47) 2101-1831</v>
          </cell>
          <cell r="N711" t="str">
            <v>marina@martinelli.adv.br</v>
          </cell>
          <cell r="O711" t="str">
            <v>Clarines Giordani</v>
          </cell>
          <cell r="P711" t="str">
            <v>clarines@martinelli.adv.br</v>
          </cell>
          <cell r="Q711" t="str">
            <v>(47) 2101-1820</v>
          </cell>
        </row>
        <row r="712">
          <cell r="A712">
            <v>709</v>
          </cell>
          <cell r="B712" t="str">
            <v>Elétrica Lameiras</v>
          </cell>
          <cell r="C712" t="str">
            <v>Silvio Fonseca</v>
          </cell>
          <cell r="E712" t="str">
            <v>S.R. Lameiras Fonseca Materiais Elétricos - ME</v>
          </cell>
          <cell r="F712" t="str">
            <v>02.017.822/0001-00</v>
          </cell>
          <cell r="G712">
            <v>86183749</v>
          </cell>
          <cell r="H712" t="str">
            <v>Rua Veja, 16 Loja 15</v>
          </cell>
          <cell r="I712" t="str">
            <v>Andarai</v>
          </cell>
          <cell r="J712" t="str">
            <v>Rio de janeiro</v>
          </cell>
          <cell r="K712" t="str">
            <v>RJ</v>
          </cell>
          <cell r="L712" t="str">
            <v>20.540-370</v>
          </cell>
          <cell r="N712" t="str">
            <v>srlfonseca@gmail.com</v>
          </cell>
          <cell r="O712" t="str">
            <v>Silvio</v>
          </cell>
          <cell r="P712" t="str">
            <v>srlfonseca@gmail.com</v>
          </cell>
        </row>
        <row r="713">
          <cell r="A713">
            <v>710</v>
          </cell>
          <cell r="B713" t="str">
            <v>Cond. Mirante do Bonito</v>
          </cell>
          <cell r="C713" t="str">
            <v>José Carlos</v>
          </cell>
          <cell r="E713" t="str">
            <v>Associação dos Proprietários do Condomínio Mirante do Bonito</v>
          </cell>
          <cell r="F713" t="str">
            <v>03.312.575/0001-38</v>
          </cell>
          <cell r="G713" t="str">
            <v>Isento</v>
          </cell>
          <cell r="H713" t="str">
            <v>Rod. De Aces de Glicerio Ao Bair Macuqu, km 12</v>
          </cell>
          <cell r="I713" t="str">
            <v>Macuquinho</v>
          </cell>
          <cell r="J713" t="str">
            <v>Glicério</v>
          </cell>
          <cell r="K713" t="str">
            <v>SP</v>
          </cell>
          <cell r="L713" t="str">
            <v>16.270-000</v>
          </cell>
          <cell r="M713" t="str">
            <v>(18) 9604-1233</v>
          </cell>
          <cell r="N713" t="str">
            <v>j.p.rocha@hotmail.com</v>
          </cell>
          <cell r="O713" t="str">
            <v>José Carlos</v>
          </cell>
          <cell r="P713" t="str">
            <v>j.p.rocha@hotmail.com c/c consil.celia@uol.com.br</v>
          </cell>
          <cell r="Q713" t="str">
            <v>(18) 9604-1233</v>
          </cell>
        </row>
        <row r="714">
          <cell r="A714">
            <v>711</v>
          </cell>
          <cell r="B714" t="str">
            <v>Unimed de São Bento do Sul</v>
          </cell>
          <cell r="C714" t="str">
            <v>Sheila</v>
          </cell>
          <cell r="E714" t="str">
            <v>Cooperativa de Trabalho Médico do Planalto Norte de Santa Catarina Ltda</v>
          </cell>
          <cell r="F714" t="str">
            <v>85.177.194/0001-58</v>
          </cell>
          <cell r="G714" t="str">
            <v>Isento</v>
          </cell>
          <cell r="H714" t="str">
            <v xml:space="preserve">Av. Dom Pedro II, 373 </v>
          </cell>
          <cell r="I714" t="str">
            <v>Centro</v>
          </cell>
          <cell r="J714" t="str">
            <v>São Bento do Sul</v>
          </cell>
          <cell r="K714" t="str">
            <v>SC</v>
          </cell>
          <cell r="L714" t="str">
            <v>89.280-136</v>
          </cell>
          <cell r="M714" t="str">
            <v>(47) 3631-4183</v>
          </cell>
          <cell r="N714" t="str">
            <v>sheila@upn.unimedsc.com.br</v>
          </cell>
          <cell r="O714" t="str">
            <v>Daniele</v>
          </cell>
          <cell r="P714" t="str">
            <v>financeiro@upn.unimedsc.com.br</v>
          </cell>
          <cell r="Q714" t="str">
            <v>(47) 3631-4170</v>
          </cell>
        </row>
        <row r="715">
          <cell r="A715">
            <v>712</v>
          </cell>
          <cell r="B715" t="str">
            <v>Elizabeth B. Bekendorf</v>
          </cell>
          <cell r="C715" t="str">
            <v>Elizabeth B. Bekendorf</v>
          </cell>
          <cell r="E715" t="str">
            <v>Elizabeth B. Bekendorf</v>
          </cell>
          <cell r="J715" t="str">
            <v>Timbó</v>
          </cell>
          <cell r="K715" t="str">
            <v>SC</v>
          </cell>
          <cell r="M715" t="str">
            <v>(47 ) 3312-4030</v>
          </cell>
          <cell r="N715" t="str">
            <v>marketing@butzke.com.br</v>
          </cell>
        </row>
        <row r="716">
          <cell r="A716">
            <v>713</v>
          </cell>
          <cell r="B716" t="str">
            <v>Tec Light</v>
          </cell>
          <cell r="C716" t="str">
            <v>Cintya</v>
          </cell>
          <cell r="E716" t="str">
            <v>Tec Light Indústria e Comércio de Reatores Ltda</v>
          </cell>
          <cell r="F716" t="str">
            <v>10.699.386/0001-25</v>
          </cell>
          <cell r="G716">
            <v>82614296</v>
          </cell>
          <cell r="H716" t="str">
            <v>Rua Daniela Perez, 352</v>
          </cell>
          <cell r="I716" t="str">
            <v>Barramares</v>
          </cell>
          <cell r="J716" t="str">
            <v>Vila Velha</v>
          </cell>
          <cell r="K716" t="str">
            <v>ES</v>
          </cell>
          <cell r="L716" t="str">
            <v>29.131-438</v>
          </cell>
          <cell r="M716" t="str">
            <v>(27) 3349-2983</v>
          </cell>
          <cell r="N716" t="str">
            <v>vendas@tec-light.com</v>
          </cell>
          <cell r="O716" t="str">
            <v>Claudete</v>
          </cell>
          <cell r="P716" t="str">
            <v>financeiro@tec-light.com</v>
          </cell>
          <cell r="Q716" t="str">
            <v>(27) 3244-7473</v>
          </cell>
        </row>
        <row r="717">
          <cell r="A717">
            <v>714</v>
          </cell>
          <cell r="B717" t="str">
            <v>Metalnox</v>
          </cell>
          <cell r="C717" t="str">
            <v>Luiz Antonio Roza</v>
          </cell>
          <cell r="E717" t="str">
            <v>Metalnox Indústria Metalúrgica Ltda</v>
          </cell>
          <cell r="F717" t="str">
            <v>78.810.975/0001-72</v>
          </cell>
          <cell r="G717">
            <v>251190366</v>
          </cell>
          <cell r="H717" t="str">
            <v>Rua José Theodoro Ribeiro, 3571</v>
          </cell>
          <cell r="I717" t="str">
            <v>Ilha da Figueira</v>
          </cell>
          <cell r="J717" t="str">
            <v>Jaragua do Sul</v>
          </cell>
          <cell r="K717" t="str">
            <v>SC</v>
          </cell>
          <cell r="L717" t="str">
            <v>89.258-001</v>
          </cell>
          <cell r="M717" t="str">
            <v>(47) 2107-4935</v>
          </cell>
          <cell r="N717" t="str">
            <v>compras@metalnox.com.br</v>
          </cell>
          <cell r="O717" t="str">
            <v>Luiz Antonio</v>
          </cell>
          <cell r="P717" t="str">
            <v>compras@metalnox.com.br c/c para nfeentrada@metalnox.com.br</v>
          </cell>
          <cell r="Q717" t="str">
            <v>(47) 2107-4935</v>
          </cell>
        </row>
        <row r="718">
          <cell r="A718">
            <v>715</v>
          </cell>
          <cell r="B718" t="str">
            <v>Afonso Alberto Fernandes Santana</v>
          </cell>
          <cell r="C718" t="str">
            <v>Afonso Alberto Fernandes Santana</v>
          </cell>
          <cell r="E718" t="str">
            <v>Afonso Alberto Fernandes Santana</v>
          </cell>
          <cell r="F718" t="str">
            <v>115.716.596-68</v>
          </cell>
          <cell r="H718" t="str">
            <v>Avenida Alvares Cabral, 374, Sl 1208</v>
          </cell>
          <cell r="I718" t="str">
            <v>Lourdes</v>
          </cell>
          <cell r="J718" t="str">
            <v>Belo Horizonte</v>
          </cell>
          <cell r="K718" t="str">
            <v>MG</v>
          </cell>
          <cell r="L718" t="str">
            <v>30.170-000</v>
          </cell>
          <cell r="M718" t="str">
            <v>(31) 3213-0835/3213-3920</v>
          </cell>
          <cell r="N718" t="str">
            <v>afonso@soma.com.br</v>
          </cell>
        </row>
        <row r="719">
          <cell r="A719">
            <v>716</v>
          </cell>
          <cell r="B719" t="str">
            <v>Ademilar</v>
          </cell>
          <cell r="C719" t="str">
            <v>Vanessa Ferreira</v>
          </cell>
          <cell r="E719" t="str">
            <v>Ademilar Administradora de Consórcio S/A</v>
          </cell>
          <cell r="F719" t="str">
            <v>84.911.098/0001-29</v>
          </cell>
          <cell r="G719" t="str">
            <v>Isento</v>
          </cell>
          <cell r="H719" t="str">
            <v>Av. Sete de Setembro, 5870</v>
          </cell>
          <cell r="I719" t="str">
            <v>Batel</v>
          </cell>
          <cell r="J719" t="str">
            <v>Curitiba</v>
          </cell>
          <cell r="K719" t="str">
            <v>PR</v>
          </cell>
          <cell r="L719" t="str">
            <v>80.240-001</v>
          </cell>
          <cell r="M719" t="str">
            <v>(41) 3023-2000</v>
          </cell>
          <cell r="N719" t="str">
            <v>vanessa@ademilar.com.br</v>
          </cell>
          <cell r="O719" t="str">
            <v>Vanessa</v>
          </cell>
          <cell r="P719" t="str">
            <v>vanessa@ademilar.com.br</v>
          </cell>
          <cell r="Q719" t="str">
            <v>(41) 3023-2000</v>
          </cell>
        </row>
        <row r="720">
          <cell r="A720">
            <v>717</v>
          </cell>
          <cell r="B720" t="str">
            <v>Pousada Big Bear</v>
          </cell>
          <cell r="C720" t="str">
            <v>Loide</v>
          </cell>
          <cell r="E720" t="str">
            <v>James Barbosa Pousada</v>
          </cell>
          <cell r="F720" t="str">
            <v>06.538.017/0001-83</v>
          </cell>
          <cell r="H720" t="str">
            <v>Rua Antonio Nicola Padula 141</v>
          </cell>
          <cell r="I720" t="str">
            <v>Vila Capivari</v>
          </cell>
          <cell r="J720" t="str">
            <v>Campos do Jordão</v>
          </cell>
          <cell r="K720" t="str">
            <v>SP</v>
          </cell>
          <cell r="L720" t="str">
            <v>12460-000</v>
          </cell>
          <cell r="M720" t="str">
            <v>(12)3663-2140/3954</v>
          </cell>
          <cell r="N720" t="str">
            <v>keli.jb.telefonista@hotmail.com</v>
          </cell>
        </row>
        <row r="721">
          <cell r="A721">
            <v>718</v>
          </cell>
          <cell r="B721" t="str">
            <v>Condomínio Edifício Francisco Gaetani</v>
          </cell>
          <cell r="C721" t="str">
            <v>Maria Emília</v>
          </cell>
          <cell r="E721" t="str">
            <v>Condomínio Edifício Francisco Gaetani</v>
          </cell>
          <cell r="F721" t="str">
            <v>26.225.015/0001-03</v>
          </cell>
          <cell r="G721" t="str">
            <v>isento</v>
          </cell>
          <cell r="H721" t="str">
            <v>Avenida Brasil, 1653</v>
          </cell>
          <cell r="I721" t="str">
            <v>Funcionários</v>
          </cell>
          <cell r="J721" t="str">
            <v>Belo Horizonte</v>
          </cell>
          <cell r="K721" t="str">
            <v>MG</v>
          </cell>
          <cell r="L721" t="str">
            <v>30.140-002</v>
          </cell>
          <cell r="M721" t="str">
            <v>(31) 3261-5731</v>
          </cell>
          <cell r="N721" t="str">
            <v>sueli@kagel.com.br</v>
          </cell>
          <cell r="O721" t="str">
            <v>Sueli</v>
          </cell>
          <cell r="P721" t="str">
            <v>sueli@kagel.com.br</v>
          </cell>
          <cell r="Q721" t="str">
            <v>(31) 3287-3230</v>
          </cell>
        </row>
        <row r="722">
          <cell r="A722">
            <v>719</v>
          </cell>
          <cell r="B722" t="str">
            <v>Elétrica Martinho Simon</v>
          </cell>
          <cell r="C722" t="str">
            <v>Joceli Simon</v>
          </cell>
          <cell r="E722" t="str">
            <v>Elétrica Martinho simon Ltda ME</v>
          </cell>
          <cell r="F722" t="str">
            <v>04.303.403/0001-60</v>
          </cell>
          <cell r="G722">
            <v>254176917</v>
          </cell>
          <cell r="H722" t="str">
            <v>Av. Coronel Bertaso, 1130</v>
          </cell>
          <cell r="I722" t="str">
            <v>Centro</v>
          </cell>
          <cell r="J722" t="str">
            <v>Quilombo</v>
          </cell>
          <cell r="K722" t="str">
            <v>SC</v>
          </cell>
          <cell r="L722" t="str">
            <v>89.850-000</v>
          </cell>
          <cell r="M722" t="str">
            <v>(49) 3346-3064</v>
          </cell>
          <cell r="N722" t="str">
            <v>martinho.simon@gmail.com</v>
          </cell>
          <cell r="O722" t="str">
            <v>Martinho Simon</v>
          </cell>
          <cell r="P722" t="str">
            <v>martinho.simon@gmail.com</v>
          </cell>
          <cell r="Q722" t="str">
            <v>(49) 3346-3064</v>
          </cell>
        </row>
        <row r="723">
          <cell r="A723">
            <v>720</v>
          </cell>
          <cell r="B723" t="str">
            <v>LHW Engenharia</v>
          </cell>
          <cell r="C723" t="str">
            <v>Ana Carolina</v>
          </cell>
          <cell r="E723" t="str">
            <v>LHW Empreendimentos Imobiliários Ltda</v>
          </cell>
          <cell r="F723" t="str">
            <v>05.295.828/0001-38</v>
          </cell>
          <cell r="G723" t="str">
            <v>Isento</v>
          </cell>
          <cell r="H723" t="str">
            <v>Rua Concórdia, 167</v>
          </cell>
          <cell r="I723" t="str">
            <v>Anita Garibaldi</v>
          </cell>
          <cell r="J723" t="str">
            <v>Joinville</v>
          </cell>
          <cell r="K723" t="str">
            <v>SC</v>
          </cell>
          <cell r="L723" t="str">
            <v>89.203-600</v>
          </cell>
          <cell r="M723" t="str">
            <v>(47) 3422-1323/ 3422-0233</v>
          </cell>
          <cell r="N723" t="str">
            <v>ana@lhw.com.br</v>
          </cell>
          <cell r="O723" t="str">
            <v>Leny</v>
          </cell>
          <cell r="P723" t="str">
            <v>leny@lhw.com.br</v>
          </cell>
          <cell r="Q723" t="str">
            <v>(47) 3422-1323/ 3422-0233</v>
          </cell>
        </row>
        <row r="724">
          <cell r="A724">
            <v>721</v>
          </cell>
          <cell r="B724" t="str">
            <v>Condomínio Residencial Alfredo Volpi</v>
          </cell>
          <cell r="C724" t="str">
            <v>Condomínio Residencial Alfredo Volpi</v>
          </cell>
          <cell r="E724" t="str">
            <v>Condomínio Residencial Alfredo Volpi</v>
          </cell>
          <cell r="F724" t="str">
            <v>13.831.154/0001-77</v>
          </cell>
          <cell r="H724" t="str">
            <v>Rua Salvador Correa 199</v>
          </cell>
          <cell r="I724" t="str">
            <v>Centro</v>
          </cell>
          <cell r="J724" t="str">
            <v>Campos dos Goytacazes</v>
          </cell>
          <cell r="K724" t="str">
            <v>RJ</v>
          </cell>
          <cell r="L724" t="str">
            <v>28035-310</v>
          </cell>
          <cell r="M724" t="str">
            <v>(22) 2731-8132/9886-6466</v>
          </cell>
          <cell r="N724" t="str">
            <v>anelisasaad@yahoo.com.br</v>
          </cell>
        </row>
        <row r="725">
          <cell r="A725">
            <v>722</v>
          </cell>
          <cell r="B725" t="str">
            <v xml:space="preserve">Elizabeth Engelmann
</v>
          </cell>
          <cell r="C725" t="str">
            <v xml:space="preserve">Elizabeth Engelmann
</v>
          </cell>
          <cell r="E725" t="str">
            <v xml:space="preserve">Elizabeth Engelmann
</v>
          </cell>
          <cell r="F725" t="str">
            <v>901.528.830-53</v>
          </cell>
          <cell r="H725" t="str">
            <v>Rua Flores da Cunha, 78</v>
          </cell>
          <cell r="I725" t="str">
            <v>centro</v>
          </cell>
          <cell r="J725" t="str">
            <v>Ijuí</v>
          </cell>
          <cell r="K725" t="str">
            <v>RS</v>
          </cell>
          <cell r="L725" t="str">
            <v>98.700-000</v>
          </cell>
          <cell r="M725" t="str">
            <v>(55) 3332-6310</v>
          </cell>
          <cell r="N725" t="str">
            <v>devolucaoparfix@yahoo.com.br</v>
          </cell>
        </row>
        <row r="726">
          <cell r="A726">
            <v>723</v>
          </cell>
          <cell r="B726" t="str">
            <v>Grupo Canal</v>
          </cell>
          <cell r="C726" t="str">
            <v>Vinicius Buosi</v>
          </cell>
          <cell r="E726" t="str">
            <v>Canal de Marketing Promocional Associados Ltda</v>
          </cell>
          <cell r="F726" t="str">
            <v>05.747.981/0001-59</v>
          </cell>
          <cell r="G726" t="str">
            <v>Isento</v>
          </cell>
          <cell r="H726" t="str">
            <v>Rua Jorge Cury Brahim, 712</v>
          </cell>
          <cell r="I726" t="str">
            <v>Pilarzinho</v>
          </cell>
          <cell r="J726" t="str">
            <v>Curitiba</v>
          </cell>
          <cell r="K726" t="str">
            <v>PR</v>
          </cell>
          <cell r="L726" t="str">
            <v>82.110-040</v>
          </cell>
          <cell r="M726" t="str">
            <v>(41) 3331-8339 / 8446-6256</v>
          </cell>
          <cell r="N726" t="str">
            <v>vinicius.buosi@grupocanal.com.br</v>
          </cell>
          <cell r="O726" t="str">
            <v>Vinicius Buosi</v>
          </cell>
          <cell r="P726" t="str">
            <v>vinicius.buosi@grupocanal.com.br</v>
          </cell>
          <cell r="Q726" t="str">
            <v>(41) 3331-8339 / 8446-6256</v>
          </cell>
        </row>
        <row r="727">
          <cell r="A727">
            <v>724</v>
          </cell>
          <cell r="B727" t="str">
            <v>Infra Estruturas Promocionais Ltda.</v>
          </cell>
          <cell r="C727" t="str">
            <v>Tarugo</v>
          </cell>
          <cell r="E727" t="str">
            <v>Infra Estruturas Promocionais Ltda.</v>
          </cell>
          <cell r="F727" t="str">
            <v>02.965.681/0001-58</v>
          </cell>
          <cell r="G727" t="str">
            <v>90307119-28</v>
          </cell>
          <cell r="H727" t="str">
            <v>Avenida Manoel Ribas, 2632, Sala 3</v>
          </cell>
          <cell r="I727" t="str">
            <v>Merces</v>
          </cell>
          <cell r="J727" t="str">
            <v>Curitiba</v>
          </cell>
          <cell r="K727" t="str">
            <v>PR</v>
          </cell>
          <cell r="L727" t="str">
            <v>80.810-000</v>
          </cell>
          <cell r="M727" t="str">
            <v>(41) 3027-5071</v>
          </cell>
          <cell r="N727" t="str">
            <v>infra@infrapromo.com.br</v>
          </cell>
          <cell r="O727" t="str">
            <v>Tarugo</v>
          </cell>
          <cell r="P727" t="str">
            <v>infra@infrapromo.com.br</v>
          </cell>
          <cell r="Q727" t="str">
            <v>(41) 3027-5071</v>
          </cell>
        </row>
        <row r="728">
          <cell r="A728">
            <v>725</v>
          </cell>
          <cell r="B728" t="str">
            <v>Tindade</v>
          </cell>
          <cell r="C728" t="str">
            <v>Tindade</v>
          </cell>
          <cell r="E728" t="str">
            <v>Tindade</v>
          </cell>
          <cell r="F728" t="str">
            <v>014.329.949-21</v>
          </cell>
          <cell r="J728" t="str">
            <v>Curitiba</v>
          </cell>
          <cell r="K728" t="str">
            <v>PR</v>
          </cell>
        </row>
        <row r="729">
          <cell r="A729">
            <v>726</v>
          </cell>
          <cell r="B729" t="str">
            <v>Universal Materiais Elétricos</v>
          </cell>
          <cell r="C729" t="str">
            <v>Neivaldo</v>
          </cell>
          <cell r="E729" t="str">
            <v>Zandonai e Zampronio Ltda - ME</v>
          </cell>
          <cell r="F729" t="str">
            <v>10.926.473/0001-78</v>
          </cell>
          <cell r="G729">
            <v>255883625</v>
          </cell>
          <cell r="H729" t="str">
            <v>Rod. SC 283, s/n</v>
          </cell>
          <cell r="I729" t="str">
            <v>Interior</v>
          </cell>
          <cell r="J729" t="str">
            <v>Concórdia</v>
          </cell>
          <cell r="K729" t="str">
            <v>SC</v>
          </cell>
          <cell r="L729" t="str">
            <v>89.700-000</v>
          </cell>
          <cell r="M729" t="str">
            <v>(49) 3444-6842 / 8802-5375</v>
          </cell>
          <cell r="N729" t="str">
            <v>zandonai.zampronio@tnnet.com.br</v>
          </cell>
          <cell r="O729" t="str">
            <v>Juce</v>
          </cell>
          <cell r="P729" t="str">
            <v>zandonai.zampronio@tnnet.com.br</v>
          </cell>
          <cell r="Q729" t="str">
            <v>(49) 3444-6842 / 8800-4375</v>
          </cell>
        </row>
        <row r="730">
          <cell r="A730">
            <v>727</v>
          </cell>
          <cell r="B730" t="str">
            <v>Residencial Monte Cristo</v>
          </cell>
          <cell r="C730" t="str">
            <v>Antonio Inácio</v>
          </cell>
          <cell r="E730" t="str">
            <v>Residencial Monte Cristo</v>
          </cell>
          <cell r="F730" t="str">
            <v>12.645.500/0001-60</v>
          </cell>
          <cell r="G730" t="str">
            <v>Isento</v>
          </cell>
          <cell r="H730" t="str">
            <v>Rua Ministro Calogeras, 1063</v>
          </cell>
          <cell r="I730" t="str">
            <v>Anita Garibaldi</v>
          </cell>
          <cell r="J730" t="str">
            <v>Joinville</v>
          </cell>
          <cell r="K730" t="str">
            <v>SC</v>
          </cell>
          <cell r="L730" t="str">
            <v>89.202-005</v>
          </cell>
          <cell r="M730" t="str">
            <v>(49) 8402-3483/9677-7463</v>
          </cell>
          <cell r="N730" t="str">
            <v>aicondominio11@gmail.com</v>
          </cell>
          <cell r="O730" t="str">
            <v>Juliana</v>
          </cell>
          <cell r="Q730" t="str">
            <v>(47) 3028-2030</v>
          </cell>
        </row>
        <row r="731">
          <cell r="A731">
            <v>728</v>
          </cell>
          <cell r="B731" t="str">
            <v>Polpa Brasil</v>
          </cell>
          <cell r="C731" t="str">
            <v>Dilse</v>
          </cell>
          <cell r="E731" t="str">
            <v>Polpa Brasil Desidratados Ltda</v>
          </cell>
          <cell r="F731" t="str">
            <v>03.097.354/0001-94</v>
          </cell>
          <cell r="G731">
            <v>253876583</v>
          </cell>
          <cell r="H731" t="str">
            <v>Rod. Ayrton Senna da Silva, Km 01</v>
          </cell>
          <cell r="I731" t="str">
            <v>São Miguel</v>
          </cell>
          <cell r="J731" t="str">
            <v>Fraiburgo</v>
          </cell>
          <cell r="K731" t="str">
            <v>SC</v>
          </cell>
          <cell r="L731" t="str">
            <v>89.580-000</v>
          </cell>
          <cell r="M731" t="str">
            <v>(49) 3246-9200 / 8423-1443</v>
          </cell>
          <cell r="N731" t="str">
            <v>suprimentos@polpabrasil.com.br</v>
          </cell>
          <cell r="O731" t="str">
            <v>Vivian</v>
          </cell>
          <cell r="P731" t="str">
            <v>financeiro@polpabrassil.com.br</v>
          </cell>
          <cell r="Q731" t="str">
            <v xml:space="preserve">(49) 3246-9200 </v>
          </cell>
        </row>
        <row r="732">
          <cell r="A732">
            <v>729</v>
          </cell>
          <cell r="B732" t="str">
            <v>Badala Som</v>
          </cell>
          <cell r="C732" t="str">
            <v>José Lázaro</v>
          </cell>
          <cell r="E732" t="str">
            <v>Maria Lucia Rosa Nascimento</v>
          </cell>
          <cell r="F732" t="str">
            <v>072.979.178-50</v>
          </cell>
          <cell r="G732" t="str">
            <v>52.863.69</v>
          </cell>
          <cell r="H732" t="str">
            <v>Rua Capitão Felicio Gomes, 109</v>
          </cell>
          <cell r="I732" t="str">
            <v>Gomes</v>
          </cell>
          <cell r="J732" t="str">
            <v>Barretos</v>
          </cell>
          <cell r="K732" t="str">
            <v>SP</v>
          </cell>
          <cell r="L732" t="str">
            <v>14.781-556</v>
          </cell>
          <cell r="M732" t="str">
            <v>(17) 3323-2459</v>
          </cell>
          <cell r="N732" t="str">
            <v>badalasom@ghotmail.com</v>
          </cell>
          <cell r="O732" t="str">
            <v>José Lázaro</v>
          </cell>
          <cell r="P732" t="str">
            <v>badalasom@ghotmail.com</v>
          </cell>
          <cell r="Q732" t="str">
            <v>(17) 3323-2459</v>
          </cell>
        </row>
        <row r="733">
          <cell r="A733">
            <v>730</v>
          </cell>
          <cell r="B733" t="str">
            <v>Claudia da Silva Silvério</v>
          </cell>
          <cell r="C733" t="str">
            <v>Claudia da Silva Silvério</v>
          </cell>
          <cell r="E733" t="str">
            <v>Claudia da Silva Silvério</v>
          </cell>
          <cell r="F733" t="str">
            <v>005.837.249-06</v>
          </cell>
          <cell r="J733" t="str">
            <v>Joinville</v>
          </cell>
          <cell r="K733" t="str">
            <v>SC</v>
          </cell>
          <cell r="M733" t="str">
            <v>47 3025-3050</v>
          </cell>
        </row>
        <row r="734">
          <cell r="A734">
            <v>731</v>
          </cell>
          <cell r="B734" t="str">
            <v>Ligia Renata Forghieri</v>
          </cell>
          <cell r="C734" t="str">
            <v>Ligia Renata Forghieri</v>
          </cell>
          <cell r="E734" t="str">
            <v>Ligia Renata Forghieri</v>
          </cell>
          <cell r="F734" t="str">
            <v>024.560.009-43</v>
          </cell>
          <cell r="H734" t="str">
            <v>Rua Athos Anzola, 138</v>
          </cell>
          <cell r="I734" t="str">
            <v>Jd. Santiago</v>
          </cell>
          <cell r="J734" t="str">
            <v>Londrina</v>
          </cell>
          <cell r="K734" t="str">
            <v>PR</v>
          </cell>
          <cell r="L734" t="str">
            <v>86.071-650</v>
          </cell>
          <cell r="M734" t="str">
            <v>(43) 3029-2120/8812-7671</v>
          </cell>
          <cell r="N734" t="str">
            <v>ligia_renata@yahoo.com.br</v>
          </cell>
        </row>
        <row r="735">
          <cell r="A735">
            <v>732</v>
          </cell>
          <cell r="B735" t="str">
            <v>Fernanda Wolff</v>
          </cell>
          <cell r="C735" t="str">
            <v>Fernanda Wolff</v>
          </cell>
          <cell r="E735" t="str">
            <v>Fernanda Wolff</v>
          </cell>
          <cell r="F735" t="str">
            <v>966.520.719-91</v>
          </cell>
          <cell r="H735" t="str">
            <v>Rua Dario Bordin, 296 apto 301</v>
          </cell>
          <cell r="J735" t="str">
            <v>União da Vitória</v>
          </cell>
          <cell r="K735" t="str">
            <v>PR</v>
          </cell>
          <cell r="L735" t="str">
            <v>84.600-000</v>
          </cell>
          <cell r="M735" t="str">
            <v>(42) 8810-4858</v>
          </cell>
          <cell r="N735" t="str">
            <v>fer_wolff@hotmail.com</v>
          </cell>
        </row>
        <row r="736">
          <cell r="A736">
            <v>733</v>
          </cell>
          <cell r="B736" t="str">
            <v>Condomínio Praça das Águas</v>
          </cell>
          <cell r="C736" t="str">
            <v>Arlete</v>
          </cell>
          <cell r="E736" t="str">
            <v>Condomínio Praça das Águas</v>
          </cell>
          <cell r="F736" t="str">
            <v>15.315.163/0001-30</v>
          </cell>
          <cell r="G736" t="str">
            <v>Isento</v>
          </cell>
          <cell r="H736" t="str">
            <v>Rua Boa Esperança, 267</v>
          </cell>
          <cell r="I736" t="str">
            <v>Chacara Santo Antonio (Zona Leste)</v>
          </cell>
          <cell r="J736" t="str">
            <v>São Paulo</v>
          </cell>
          <cell r="K736" t="str">
            <v>SP</v>
          </cell>
          <cell r="L736" t="str">
            <v>03.408-000</v>
          </cell>
          <cell r="M736" t="str">
            <v>(11) 7884-1157 / 2798-1240 / 2090-6699</v>
          </cell>
          <cell r="N736" t="str">
            <v>arlete@consulmedseguros.com.br</v>
          </cell>
          <cell r="O736" t="str">
            <v>Monica</v>
          </cell>
          <cell r="P736" t="str">
            <v>pracadasaguas@gmail.com</v>
          </cell>
          <cell r="Q736" t="str">
            <v>(11) 2367-9422</v>
          </cell>
        </row>
        <row r="737">
          <cell r="A737">
            <v>734</v>
          </cell>
          <cell r="B737" t="str">
            <v>Santa Catarina Plaza Hotel</v>
          </cell>
          <cell r="C737" t="str">
            <v>Cássia Fernanda P. Pereira e Albuquerque</v>
          </cell>
          <cell r="E737" t="str">
            <v>Vital Pereira Empreendimentos Turísmos Ltda</v>
          </cell>
          <cell r="F737" t="str">
            <v>04.777.365/0001-88</v>
          </cell>
          <cell r="G737">
            <v>254827586</v>
          </cell>
          <cell r="H737" t="str">
            <v>Rua Vidal Ramos, 480</v>
          </cell>
          <cell r="I737" t="str">
            <v>Centro</v>
          </cell>
          <cell r="J737" t="str">
            <v>Canoinhas</v>
          </cell>
          <cell r="K737" t="str">
            <v xml:space="preserve">SC </v>
          </cell>
          <cell r="L737" t="str">
            <v>89.460-000</v>
          </cell>
          <cell r="M737" t="str">
            <v>(47) 3622-8400</v>
          </cell>
          <cell r="N737" t="str">
            <v>cassiapereira@hotmail.com</v>
          </cell>
          <cell r="O737" t="str">
            <v>Rodrigo</v>
          </cell>
          <cell r="P737" t="str">
            <v>rodrigoadm@scplazahotel.com.br</v>
          </cell>
          <cell r="Q737" t="str">
            <v>(47) 3622-8400</v>
          </cell>
        </row>
        <row r="738">
          <cell r="A738">
            <v>735</v>
          </cell>
          <cell r="B738" t="str">
            <v>Cristina Antunes Lauriano</v>
          </cell>
          <cell r="C738" t="str">
            <v>Cristina Antunes Lauriano</v>
          </cell>
          <cell r="E738" t="str">
            <v>Cristina Antunes Lauriano</v>
          </cell>
          <cell r="F738" t="str">
            <v>783.518.397-87</v>
          </cell>
          <cell r="H738" t="str">
            <v>Rua Marques de São Vicente, 512/801</v>
          </cell>
          <cell r="I738" t="str">
            <v>Gávea</v>
          </cell>
          <cell r="J738" t="str">
            <v>Rio de Janeiro</v>
          </cell>
          <cell r="K738" t="str">
            <v>RJ</v>
          </cell>
          <cell r="L738" t="str">
            <v>22.451-047</v>
          </cell>
          <cell r="M738" t="str">
            <v>(21) 8104-6867</v>
          </cell>
          <cell r="N738" t="str">
            <v>tinalauriano@globo.com</v>
          </cell>
        </row>
        <row r="739">
          <cell r="A739">
            <v>736</v>
          </cell>
          <cell r="B739" t="str">
            <v>Costão Golf</v>
          </cell>
          <cell r="C739" t="str">
            <v>Iolanda</v>
          </cell>
          <cell r="E739" t="str">
            <v>Costão Golf Ltda</v>
          </cell>
          <cell r="F739" t="str">
            <v>07.144.291/0001-30</v>
          </cell>
          <cell r="G739">
            <v>255060424</v>
          </cell>
          <cell r="H739" t="str">
            <v>Estrada Dario Manoel Cardoso, 2548</v>
          </cell>
          <cell r="I739" t="str">
            <v>Ingleses do Rio Vermelho</v>
          </cell>
          <cell r="J739" t="str">
            <v>Florianópolis</v>
          </cell>
          <cell r="K739" t="str">
            <v>SC</v>
          </cell>
          <cell r="L739" t="str">
            <v>88.058-400</v>
          </cell>
          <cell r="M739" t="str">
            <v>(48) 3261-1763</v>
          </cell>
          <cell r="N739" t="str">
            <v>flavio@costao.com.br</v>
          </cell>
          <cell r="O739" t="str">
            <v>Flavio Santos</v>
          </cell>
          <cell r="P739" t="str">
            <v>flavio@costao.com.br</v>
          </cell>
          <cell r="Q739" t="str">
            <v>(48) 3261-1763</v>
          </cell>
        </row>
        <row r="740">
          <cell r="A740">
            <v>737</v>
          </cell>
          <cell r="B740" t="str">
            <v>Elisabete Mendonça dos Santos</v>
          </cell>
          <cell r="C740" t="str">
            <v>Elisabete Mendonça dos Santos</v>
          </cell>
          <cell r="E740" t="str">
            <v>Elisabete Mendonça dos Santos</v>
          </cell>
          <cell r="H740" t="str">
            <v>Rua Júlia Wanderley, 325 apto 101</v>
          </cell>
          <cell r="I740" t="str">
            <v>Merces</v>
          </cell>
          <cell r="J740" t="str">
            <v>Curitiba</v>
          </cell>
          <cell r="K740" t="str">
            <v>PR</v>
          </cell>
          <cell r="L740" t="str">
            <v>80430-030</v>
          </cell>
          <cell r="M740" t="str">
            <v>41 3272-5114</v>
          </cell>
          <cell r="N740" t="str">
            <v>elisabete_msantos@yahoo.com.br</v>
          </cell>
        </row>
        <row r="741">
          <cell r="A741">
            <v>738</v>
          </cell>
          <cell r="B741" t="str">
            <v>João Farias de Andrade</v>
          </cell>
          <cell r="C741" t="str">
            <v>João Farias de Andrade</v>
          </cell>
          <cell r="E741" t="str">
            <v>João Farias de Andrade</v>
          </cell>
          <cell r="F741" t="str">
            <v>051.101.128-86</v>
          </cell>
          <cell r="H741" t="str">
            <v>Av. Robert Kennedy, 1675 casa 171</v>
          </cell>
          <cell r="I741" t="str">
            <v>Jd. Calux</v>
          </cell>
          <cell r="J741" t="str">
            <v>São Bernardo do Campo</v>
          </cell>
          <cell r="K741" t="str">
            <v>SP</v>
          </cell>
          <cell r="L741" t="str">
            <v>09.895-005</v>
          </cell>
          <cell r="M741" t="str">
            <v>(11) 99160-8006/3087-5408</v>
          </cell>
          <cell r="N741" t="str">
            <v>joaofa@ffm.br</v>
          </cell>
        </row>
        <row r="742">
          <cell r="A742">
            <v>739</v>
          </cell>
          <cell r="B742" t="str">
            <v>Rita de Cassia Vilaça de Oliveira</v>
          </cell>
          <cell r="C742" t="str">
            <v>Rita de Cassia Vilaça de Oliveira</v>
          </cell>
          <cell r="E742" t="str">
            <v>Rita de Cassia Vilaça de Oliveira</v>
          </cell>
          <cell r="H742" t="str">
            <v>Rua Heitor Vieira Junior 191, apto 194 A</v>
          </cell>
          <cell r="I742" t="str">
            <v>Altos do Esplanada</v>
          </cell>
          <cell r="J742" t="str">
            <v>São José dos Campos</v>
          </cell>
          <cell r="K742" t="str">
            <v>SP</v>
          </cell>
          <cell r="L742" t="str">
            <v>12.246-013</v>
          </cell>
          <cell r="M742" t="str">
            <v>(12) 8141-4156</v>
          </cell>
          <cell r="N742" t="str">
            <v>rita.oliveira@embraer.com.br</v>
          </cell>
        </row>
        <row r="743">
          <cell r="A743">
            <v>740</v>
          </cell>
          <cell r="B743" t="str">
            <v>Recki Luz</v>
          </cell>
          <cell r="C743" t="str">
            <v>Rosane</v>
          </cell>
          <cell r="E743" t="str">
            <v>Recki Luz Elétrica Ltda EPP</v>
          </cell>
          <cell r="F743" t="str">
            <v>82.864.828/0001-52</v>
          </cell>
          <cell r="G743">
            <v>252188276</v>
          </cell>
          <cell r="H743" t="str">
            <v>Rua Santa Catarina, 2142</v>
          </cell>
          <cell r="I743" t="str">
            <v>Floresta</v>
          </cell>
          <cell r="J743" t="str">
            <v>Joinville</v>
          </cell>
          <cell r="K743" t="str">
            <v>SC</v>
          </cell>
          <cell r="L743" t="str">
            <v>89.212-000</v>
          </cell>
          <cell r="M743" t="str">
            <v>(47) 3436-1041</v>
          </cell>
          <cell r="N743" t="str">
            <v>reckiluz@terra.com.br</v>
          </cell>
          <cell r="O743" t="str">
            <v>Gilson</v>
          </cell>
          <cell r="P743" t="str">
            <v>gilson@reckiluz.com.br</v>
          </cell>
          <cell r="Q743" t="str">
            <v>(47) 3036-1041</v>
          </cell>
        </row>
        <row r="744">
          <cell r="A744">
            <v>741</v>
          </cell>
          <cell r="B744" t="str">
            <v>Silvia Maria Borim Cõdo Dias</v>
          </cell>
          <cell r="C744" t="str">
            <v>Silvia Maria Borim Cõdo Dias</v>
          </cell>
          <cell r="E744" t="str">
            <v>Silvia Maria Borim Cõdo Dias</v>
          </cell>
          <cell r="F744" t="str">
            <v>257.040.796-87</v>
          </cell>
          <cell r="H744" t="str">
            <v>Rua Guaxupé, 289 casa/ esquina com Capivari e Henrique Pacine</v>
          </cell>
          <cell r="I744" t="str">
            <v>Serra</v>
          </cell>
          <cell r="J744" t="str">
            <v>Belo Horizonte</v>
          </cell>
          <cell r="K744" t="str">
            <v>MG</v>
          </cell>
          <cell r="L744" t="str">
            <v>30220-320</v>
          </cell>
          <cell r="M744" t="str">
            <v>31 9977-8081/3250-0461/3282-6619</v>
          </cell>
          <cell r="N744" t="str">
            <v>silviaborim@yahoo.com.br</v>
          </cell>
        </row>
        <row r="745">
          <cell r="A745">
            <v>742</v>
          </cell>
          <cell r="B745" t="str">
            <v>Condomínio Praça das Águas</v>
          </cell>
          <cell r="E745" t="str">
            <v>Condomínio Praça das Águas</v>
          </cell>
        </row>
        <row r="746">
          <cell r="A746">
            <v>743</v>
          </cell>
          <cell r="B746" t="str">
            <v>Evany Butzke</v>
          </cell>
          <cell r="C746" t="str">
            <v>Evany Butzke</v>
          </cell>
          <cell r="E746" t="str">
            <v>Evany Butzke</v>
          </cell>
          <cell r="H746" t="str">
            <v>Rua Lontras 161</v>
          </cell>
          <cell r="J746" t="str">
            <v>Timbó</v>
          </cell>
          <cell r="K746" t="str">
            <v>SC</v>
          </cell>
          <cell r="M746" t="str">
            <v>47 3382-0021/9979-3548</v>
          </cell>
          <cell r="N746" t="str">
            <v>evanibutzke@gmail.com</v>
          </cell>
        </row>
        <row r="747">
          <cell r="A747">
            <v>744</v>
          </cell>
          <cell r="B747" t="str">
            <v>Minipa do Brasil</v>
          </cell>
          <cell r="C747" t="str">
            <v>Grasiela</v>
          </cell>
          <cell r="E747" t="str">
            <v>Minipa do Brasil Ltda</v>
          </cell>
          <cell r="F747" t="str">
            <v>10.719.113/0002-86</v>
          </cell>
          <cell r="G747" t="str">
            <v>25658573-3</v>
          </cell>
          <cell r="H747" t="str">
            <v>Rua D. Francisca, 8300 Bl4</v>
          </cell>
          <cell r="I747" t="str">
            <v>Distrito Industrial Norte</v>
          </cell>
          <cell r="J747" t="str">
            <v>Joinville</v>
          </cell>
          <cell r="K747" t="str">
            <v>SC</v>
          </cell>
          <cell r="L747" t="str">
            <v>89219-600</v>
          </cell>
          <cell r="M747" t="str">
            <v>47 3467-0042</v>
          </cell>
          <cell r="N747" t="str">
            <v>greichert@minipa.com.br</v>
          </cell>
        </row>
        <row r="748">
          <cell r="A748">
            <v>745</v>
          </cell>
          <cell r="B748" t="str">
            <v>Anderson Andrejow</v>
          </cell>
          <cell r="C748" t="str">
            <v>Anderson Andrejow</v>
          </cell>
          <cell r="E748" t="str">
            <v>Anderson Andrejow</v>
          </cell>
          <cell r="J748" t="str">
            <v>Joinville</v>
          </cell>
          <cell r="K748" t="str">
            <v>SC</v>
          </cell>
          <cell r="M748" t="str">
            <v>47 30262392</v>
          </cell>
        </row>
        <row r="749">
          <cell r="A749">
            <v>746</v>
          </cell>
          <cell r="B749" t="str">
            <v>Banco do Brasil</v>
          </cell>
          <cell r="C749" t="str">
            <v>Ana Paula Filippe</v>
          </cell>
          <cell r="E749" t="str">
            <v>Banco do Brasil AS Agencia Príncipe Joinville SC</v>
          </cell>
          <cell r="F749" t="str">
            <v>00.000.000/2497-00</v>
          </cell>
          <cell r="G749" t="str">
            <v>Isento</v>
          </cell>
          <cell r="H749" t="str">
            <v>Rua Luiz Niemeyer, 54</v>
          </cell>
          <cell r="I749" t="str">
            <v>Centro</v>
          </cell>
          <cell r="J749" t="str">
            <v>Joinville</v>
          </cell>
          <cell r="K749" t="str">
            <v>SC</v>
          </cell>
          <cell r="L749" t="str">
            <v>89.201-060</v>
          </cell>
          <cell r="M749" t="str">
            <v>47 3431-2121/3431-2136</v>
          </cell>
          <cell r="N749" t="str">
            <v>anafilippe@bb.com.br</v>
          </cell>
        </row>
        <row r="750">
          <cell r="A750">
            <v>747</v>
          </cell>
          <cell r="B750" t="str">
            <v>Laura Camboriú</v>
          </cell>
          <cell r="C750" t="str">
            <v>Laura Camboriú</v>
          </cell>
          <cell r="E750" t="str">
            <v>Laura Camboriú</v>
          </cell>
        </row>
        <row r="751">
          <cell r="A751">
            <v>748</v>
          </cell>
          <cell r="B751" t="str">
            <v>MEUC - Missão Evangélica Cristã</v>
          </cell>
          <cell r="C751" t="str">
            <v>Eunice</v>
          </cell>
          <cell r="E751" t="str">
            <v>MEUC - Missão Evangélica Cristã</v>
          </cell>
          <cell r="F751" t="str">
            <v>82.650.656/0004-67</v>
          </cell>
          <cell r="G751" t="str">
            <v>Isento</v>
          </cell>
          <cell r="H751" t="str">
            <v>Rua Luiz Brockmann 89</v>
          </cell>
          <cell r="J751" t="str">
            <v>Joinville</v>
          </cell>
          <cell r="K751" t="str">
            <v>SC</v>
          </cell>
          <cell r="L751" t="str">
            <v>89204-260</v>
          </cell>
          <cell r="M751" t="str">
            <v>47 3422-7016</v>
          </cell>
          <cell r="N751" t="str">
            <v>eunicedeckmann@hotmail.com</v>
          </cell>
        </row>
        <row r="752">
          <cell r="A752">
            <v>749</v>
          </cell>
          <cell r="B752" t="str">
            <v>João Humberto Ceni</v>
          </cell>
          <cell r="C752" t="str">
            <v>Carla Ceni</v>
          </cell>
          <cell r="E752" t="str">
            <v>João Humberto Ceni</v>
          </cell>
          <cell r="F752" t="str">
            <v>184.692.300-00</v>
          </cell>
          <cell r="H752" t="str">
            <v>Bento Gonçalves, 69/ 1204 - Ed. Maison Renoir</v>
          </cell>
          <cell r="I752" t="str">
            <v>Centro</v>
          </cell>
          <cell r="J752" t="str">
            <v>Passo Fundo</v>
          </cell>
          <cell r="K752" t="str">
            <v>RS</v>
          </cell>
          <cell r="L752" t="str">
            <v>99.010-010</v>
          </cell>
          <cell r="M752" t="str">
            <v>54 3312-5547</v>
          </cell>
          <cell r="N752" t="str">
            <v>carlaceni@yahoo.com.br</v>
          </cell>
        </row>
        <row r="753">
          <cell r="A753">
            <v>750</v>
          </cell>
          <cell r="B753" t="str">
            <v>Myriane Stella Scalco</v>
          </cell>
          <cell r="C753" t="str">
            <v>Myriane Stella Scalco</v>
          </cell>
          <cell r="E753" t="str">
            <v>Myriane Stella Scalco</v>
          </cell>
          <cell r="F753" t="str">
            <v>263.174.196-04</v>
          </cell>
          <cell r="H753" t="str">
            <v>Av. Padre Dehon, 177 apto 202</v>
          </cell>
          <cell r="I753" t="str">
            <v>Centro</v>
          </cell>
          <cell r="J753" t="str">
            <v>Lavras</v>
          </cell>
          <cell r="K753" t="str">
            <v>MG</v>
          </cell>
          <cell r="L753" t="str">
            <v>37200-000</v>
          </cell>
          <cell r="N753" t="str">
            <v>msscalco@dag.ufla.br</v>
          </cell>
        </row>
        <row r="754">
          <cell r="A754">
            <v>751</v>
          </cell>
          <cell r="B754" t="str">
            <v>Mitra Diocesana de Chapecó</v>
          </cell>
          <cell r="C754" t="str">
            <v>Claerto</v>
          </cell>
          <cell r="E754" t="str">
            <v>Mitra Diocesana de Chapecó</v>
          </cell>
          <cell r="F754" t="str">
            <v>83.314.930/0038-39</v>
          </cell>
          <cell r="G754" t="str">
            <v>Isento</v>
          </cell>
          <cell r="H754" t="str">
            <v>Rua Tiradentes, 94</v>
          </cell>
          <cell r="I754" t="str">
            <v>Centro</v>
          </cell>
          <cell r="J754" t="str">
            <v>Xanxerê</v>
          </cell>
          <cell r="K754" t="str">
            <v>SC</v>
          </cell>
          <cell r="L754" t="str">
            <v>89.820-000</v>
          </cell>
          <cell r="M754" t="str">
            <v xml:space="preserve">(49) 3433-0226 / 9989-8490 </v>
          </cell>
          <cell r="N754" t="str">
            <v>cclaerto@brturbo.com.br</v>
          </cell>
          <cell r="O754" t="str">
            <v>Clarice</v>
          </cell>
          <cell r="P754" t="str">
            <v>psbjxxe@netxan.com.br</v>
          </cell>
          <cell r="Q754" t="str">
            <v>(49) 3433-0340</v>
          </cell>
        </row>
        <row r="755">
          <cell r="A755">
            <v>752</v>
          </cell>
          <cell r="B755" t="str">
            <v>Restaurante Princesa</v>
          </cell>
          <cell r="C755" t="str">
            <v>Nelson</v>
          </cell>
          <cell r="E755" t="str">
            <v>Restaurante Princesa</v>
          </cell>
          <cell r="I755" t="str">
            <v>Glória</v>
          </cell>
          <cell r="J755" t="str">
            <v>Joinville</v>
          </cell>
          <cell r="K755" t="str">
            <v>SC</v>
          </cell>
        </row>
        <row r="756">
          <cell r="A756">
            <v>753</v>
          </cell>
          <cell r="B756" t="str">
            <v>Michelle Elisabeth Barbosa</v>
          </cell>
          <cell r="C756" t="str">
            <v>Loide</v>
          </cell>
          <cell r="E756" t="str">
            <v>Michelle Elisabeth Barbosa - EPP</v>
          </cell>
          <cell r="F756" t="str">
            <v>11.285.958/0001-92</v>
          </cell>
          <cell r="G756">
            <v>688293811111</v>
          </cell>
          <cell r="H756" t="str">
            <v>Av. Independência, 757</v>
          </cell>
          <cell r="I756" t="str">
            <v>Vila Jaboticabeira</v>
          </cell>
          <cell r="J756" t="str">
            <v>Taubaté</v>
          </cell>
          <cell r="K756" t="str">
            <v>SP</v>
          </cell>
          <cell r="L756" t="str">
            <v>12031-000</v>
          </cell>
          <cell r="M756" t="str">
            <v>12 36325633</v>
          </cell>
          <cell r="N756" t="str">
            <v>loide.jb@hotmail.com.br</v>
          </cell>
        </row>
        <row r="757">
          <cell r="A757">
            <v>754</v>
          </cell>
          <cell r="B757" t="str">
            <v>CRH Indústria e Empreendimentos</v>
          </cell>
          <cell r="C757" t="str">
            <v xml:space="preserve">Patricia </v>
          </cell>
          <cell r="E757" t="str">
            <v>CRH Indústria e Empreendimentos Ltda</v>
          </cell>
          <cell r="F757" t="str">
            <v>79.409.348/0001-97</v>
          </cell>
          <cell r="G757">
            <v>251949168</v>
          </cell>
          <cell r="H757" t="str">
            <v>Rua Xavantes, 54</v>
          </cell>
          <cell r="I757" t="str">
            <v>Centro</v>
          </cell>
          <cell r="J757" t="str">
            <v>Joinville</v>
          </cell>
          <cell r="K757" t="str">
            <v>SC</v>
          </cell>
          <cell r="L757" t="str">
            <v>89.203-900</v>
          </cell>
          <cell r="M757" t="str">
            <v>(47) 3441-5000</v>
          </cell>
          <cell r="N757" t="str">
            <v>patricia.takahashi@crhempreendimentos.com</v>
          </cell>
          <cell r="O757" t="str">
            <v>Patricia</v>
          </cell>
          <cell r="P757" t="str">
            <v>patricia.takahashi@crhempreendimentos.com</v>
          </cell>
          <cell r="Q757" t="str">
            <v>(47) 3441-5000</v>
          </cell>
        </row>
        <row r="758">
          <cell r="A758">
            <v>755</v>
          </cell>
          <cell r="B758" t="str">
            <v>Universidade Católica Dom Bosco</v>
          </cell>
          <cell r="C758" t="str">
            <v>Ana Luiza</v>
          </cell>
          <cell r="E758" t="str">
            <v>Missão Salesiana de Mato Grosso</v>
          </cell>
          <cell r="F758" t="str">
            <v>03.226.149/0015-87</v>
          </cell>
          <cell r="G758" t="str">
            <v>Isento</v>
          </cell>
          <cell r="H758" t="str">
            <v>Av. Tamandare, 6000</v>
          </cell>
          <cell r="I758" t="str">
            <v>Jardim Seminário</v>
          </cell>
          <cell r="J758" t="str">
            <v>Campo Grande</v>
          </cell>
          <cell r="K758" t="str">
            <v>MS</v>
          </cell>
          <cell r="L758" t="str">
            <v>79.002-970</v>
          </cell>
          <cell r="M758" t="str">
            <v>(67) 3029-4170 / 9267-1622</v>
          </cell>
          <cell r="N758" t="str">
            <v>engenheiraanaluiza@gmail.com</v>
          </cell>
          <cell r="O758" t="str">
            <v>Altair da Silva</v>
          </cell>
          <cell r="P758" t="str">
            <v>altair@ucdb.br</v>
          </cell>
          <cell r="Q758" t="str">
            <v>(67) 8122-9915</v>
          </cell>
        </row>
        <row r="759">
          <cell r="A759">
            <v>756</v>
          </cell>
          <cell r="B759" t="str">
            <v>Mônica Cristina Costa Santiago</v>
          </cell>
          <cell r="C759" t="str">
            <v>Mônica Cristina Costa Santiago</v>
          </cell>
          <cell r="E759" t="str">
            <v>Mônica Cristina Costa Santiago</v>
          </cell>
          <cell r="F759" t="str">
            <v>024.278.967-64</v>
          </cell>
          <cell r="H759" t="str">
            <v>Rua Adriano 167, apto 402</v>
          </cell>
          <cell r="I759" t="str">
            <v>Todos os Santos</v>
          </cell>
          <cell r="J759" t="str">
            <v>Rio de janeiro</v>
          </cell>
          <cell r="K759" t="str">
            <v>RJ</v>
          </cell>
          <cell r="L759">
            <v>20735060</v>
          </cell>
          <cell r="M759" t="str">
            <v>21 8885-1369/2213-2921</v>
          </cell>
          <cell r="N759" t="str">
            <v>wherrer@yahoo.com</v>
          </cell>
        </row>
        <row r="760">
          <cell r="A760">
            <v>757</v>
          </cell>
          <cell r="B760" t="str">
            <v>Prefeitura de Atibaia</v>
          </cell>
          <cell r="C760" t="str">
            <v>José Pedro Lessi</v>
          </cell>
          <cell r="E760" t="str">
            <v>Prefeitura da Estância de Atibaia</v>
          </cell>
          <cell r="F760" t="str">
            <v>45.279.635/0001-08</v>
          </cell>
          <cell r="G760" t="str">
            <v>Isento</v>
          </cell>
          <cell r="H760" t="str">
            <v>Avenida da Saudade, 252</v>
          </cell>
          <cell r="I760" t="str">
            <v>Centro</v>
          </cell>
          <cell r="J760" t="str">
            <v>Atibaia</v>
          </cell>
          <cell r="K760" t="str">
            <v>SP</v>
          </cell>
          <cell r="L760" t="str">
            <v>12.940-560</v>
          </cell>
          <cell r="M760" t="str">
            <v>(11) 4414-2210</v>
          </cell>
          <cell r="N760" t="str">
            <v>josepedro@atibaia.sp.gov.br</v>
          </cell>
          <cell r="O760" t="str">
            <v xml:space="preserve">Sandra Lia Tremanti </v>
          </cell>
          <cell r="P760" t="str">
            <v>compras@atibaia.sp.gov.br</v>
          </cell>
          <cell r="Q760" t="str">
            <v>(11) 4414-2606</v>
          </cell>
        </row>
        <row r="761">
          <cell r="A761">
            <v>758</v>
          </cell>
          <cell r="B761" t="str">
            <v>Condomínio La Perle Beira Mar</v>
          </cell>
          <cell r="C761" t="str">
            <v>Arno</v>
          </cell>
          <cell r="D761" t="str">
            <v>Administrador</v>
          </cell>
          <cell r="E761" t="str">
            <v>Condomínio La Perle Beira Mar</v>
          </cell>
          <cell r="F761" t="str">
            <v>10.212.365/0001-33</v>
          </cell>
          <cell r="G761" t="str">
            <v>Isento</v>
          </cell>
          <cell r="H761" t="str">
            <v>Av. Gov. Irineu Bornhausen, 3600</v>
          </cell>
          <cell r="I761" t="str">
            <v>Centro</v>
          </cell>
          <cell r="J761" t="str">
            <v>Florianópolis</v>
          </cell>
          <cell r="K761" t="str">
            <v>SC</v>
          </cell>
          <cell r="L761" t="str">
            <v>88.025-200</v>
          </cell>
          <cell r="M761" t="str">
            <v>(48) 9101-1568</v>
          </cell>
          <cell r="N761" t="str">
            <v>condominiolaperle@yahoo.com.br</v>
          </cell>
          <cell r="O761" t="str">
            <v>Arno</v>
          </cell>
          <cell r="P761" t="str">
            <v>condominiolaperle@yahoo.com.br</v>
          </cell>
          <cell r="Q761" t="str">
            <v>(48) 9101-1568</v>
          </cell>
        </row>
        <row r="762">
          <cell r="A762">
            <v>759</v>
          </cell>
          <cell r="B762" t="str">
            <v>Angeloni</v>
          </cell>
          <cell r="C762" t="str">
            <v>Karoline</v>
          </cell>
          <cell r="E762" t="str">
            <v>A. Angeloni &amp; Cia Ltda</v>
          </cell>
          <cell r="F762" t="str">
            <v>86.646.984/0016-96</v>
          </cell>
          <cell r="G762">
            <v>251482987</v>
          </cell>
          <cell r="H762" t="str">
            <v>Av. Governador Ivo Silveira, 2445</v>
          </cell>
          <cell r="I762" t="str">
            <v>Capoeiras</v>
          </cell>
          <cell r="J762" t="str">
            <v>Florianópolis</v>
          </cell>
          <cell r="K762" t="str">
            <v>SC</v>
          </cell>
          <cell r="L762" t="str">
            <v>88.085-001</v>
          </cell>
          <cell r="M762" t="str">
            <v>(47) 3451-2415 / 3275-7900</v>
          </cell>
          <cell r="N762" t="str">
            <v>karoline.schmitz@angeloni.com.br</v>
          </cell>
          <cell r="O762" t="str">
            <v>César Pacheco</v>
          </cell>
          <cell r="P762" t="str">
            <v>cesar.pacheco@angeloni.com.br / cristiano.cereser@angeloni.com.br / karoline.schmitz@angeloni.com.br</v>
          </cell>
          <cell r="Q762" t="str">
            <v>(48) 3461-7546</v>
          </cell>
        </row>
        <row r="763">
          <cell r="A763">
            <v>760</v>
          </cell>
          <cell r="B763" t="str">
            <v>Madville</v>
          </cell>
          <cell r="C763" t="str">
            <v>Roberto</v>
          </cell>
          <cell r="E763" t="str">
            <v>Gmad Madville Suprimentos para Móveis Ltda</v>
          </cell>
          <cell r="F763" t="str">
            <v>07.062.174/0001-28</v>
          </cell>
          <cell r="G763">
            <v>254873588</v>
          </cell>
          <cell r="H763" t="str">
            <v>Rua Anita Garibaldi, 2417</v>
          </cell>
          <cell r="I763" t="str">
            <v>Anita Garibaldi</v>
          </cell>
          <cell r="J763" t="str">
            <v>Joinville</v>
          </cell>
          <cell r="K763" t="str">
            <v>SC</v>
          </cell>
          <cell r="L763" t="str">
            <v>89.203-301</v>
          </cell>
          <cell r="M763" t="str">
            <v>(47) 9926-1603</v>
          </cell>
          <cell r="N763" t="str">
            <v>roberto.madville@hotmail.com</v>
          </cell>
          <cell r="O763" t="str">
            <v>Roberto</v>
          </cell>
          <cell r="P763" t="str">
            <v>roberto.madville@hotmail.com</v>
          </cell>
          <cell r="Q763" t="str">
            <v>(47) 9926-1603</v>
          </cell>
        </row>
        <row r="764">
          <cell r="A764">
            <v>761</v>
          </cell>
          <cell r="B764" t="str">
            <v>Prefeitura de Capão da Canoa</v>
          </cell>
          <cell r="C764" t="str">
            <v>Élzio Oliveira da Silva</v>
          </cell>
          <cell r="E764" t="str">
            <v>Prefeitura Municipal de Capão da Canoa</v>
          </cell>
          <cell r="F764" t="str">
            <v>90.836.693/0001-40</v>
          </cell>
          <cell r="G764" t="str">
            <v>Isento</v>
          </cell>
          <cell r="H764" t="str">
            <v>Av. Paraguassu, 1881</v>
          </cell>
          <cell r="I764" t="str">
            <v>Centro</v>
          </cell>
          <cell r="J764" t="str">
            <v>Capão da Canoa</v>
          </cell>
          <cell r="K764" t="str">
            <v>RS</v>
          </cell>
          <cell r="L764" t="str">
            <v>95.555-000</v>
          </cell>
          <cell r="M764" t="str">
            <v>(51) 3625-5851 / 8029-6445</v>
          </cell>
          <cell r="N764" t="str">
            <v>sais.contabil@gmail.com</v>
          </cell>
          <cell r="O764" t="str">
            <v>Élzio Oliveira da Silva</v>
          </cell>
          <cell r="P764" t="str">
            <v>sais.contabil@gmail.com</v>
          </cell>
          <cell r="Q764" t="str">
            <v>(51) 3625-5851 / 8029-6445</v>
          </cell>
        </row>
        <row r="765">
          <cell r="A765">
            <v>762</v>
          </cell>
          <cell r="B765" t="str">
            <v>Prefeitura de Itatiaiuçu</v>
          </cell>
          <cell r="C765" t="str">
            <v>Ailton</v>
          </cell>
          <cell r="E765" t="str">
            <v>Prefeitura Municipal de Itatiaiuçu</v>
          </cell>
          <cell r="F765" t="str">
            <v>18.691.766/0001-25</v>
          </cell>
          <cell r="G765" t="str">
            <v>Isento</v>
          </cell>
          <cell r="H765" t="str">
            <v>Praça Antonio Quirino da Silva, 404</v>
          </cell>
          <cell r="I765" t="str">
            <v>Centro</v>
          </cell>
          <cell r="J765" t="str">
            <v>Itatiaiuçu</v>
          </cell>
          <cell r="K765" t="str">
            <v>MG</v>
          </cell>
          <cell r="L765" t="str">
            <v>35.685-000</v>
          </cell>
          <cell r="M765" t="str">
            <v xml:space="preserve">(31) 3572-1244 </v>
          </cell>
          <cell r="N765" t="str">
            <v>ailtonadrianoslv@gmail.com / compras@itatiaiucu.mg.gov.br</v>
          </cell>
          <cell r="O765" t="str">
            <v>Ailton</v>
          </cell>
          <cell r="P765" t="str">
            <v>ailtonadrianoslv@gmail.com / compras@itatiaiucu.mg.gov.br</v>
          </cell>
          <cell r="Q765" t="str">
            <v xml:space="preserve">(31) 3572-1244 </v>
          </cell>
        </row>
        <row r="766">
          <cell r="A766">
            <v>763</v>
          </cell>
          <cell r="B766" t="str">
            <v>Audeni Souza</v>
          </cell>
          <cell r="C766" t="str">
            <v>Audeni Souza</v>
          </cell>
          <cell r="E766" t="str">
            <v>Audeni Souza</v>
          </cell>
          <cell r="H766" t="str">
            <v>Rua Sete de Setembro, 24</v>
          </cell>
          <cell r="I766" t="str">
            <v>Centro</v>
          </cell>
          <cell r="J766" t="str">
            <v>Juazeiro</v>
          </cell>
          <cell r="K766" t="str">
            <v>BA</v>
          </cell>
          <cell r="L766" t="str">
            <v>48903-670</v>
          </cell>
        </row>
        <row r="767">
          <cell r="A767">
            <v>764</v>
          </cell>
          <cell r="B767" t="str">
            <v>Liberato Infraestrutura</v>
          </cell>
          <cell r="C767" t="str">
            <v>Ricardo</v>
          </cell>
          <cell r="E767" t="str">
            <v>Liberato Comercial e Instaladora Ltda - ME</v>
          </cell>
          <cell r="F767" t="str">
            <v>13.359.795/0001-70</v>
          </cell>
          <cell r="G767">
            <v>256352313</v>
          </cell>
          <cell r="H767" t="str">
            <v>Rua Graciosa, 1092 sala 2</v>
          </cell>
          <cell r="I767" t="str">
            <v>Guanabara</v>
          </cell>
          <cell r="J767" t="str">
            <v>Joinville</v>
          </cell>
          <cell r="K767" t="str">
            <v>SC</v>
          </cell>
          <cell r="L767" t="str">
            <v>89.207-101</v>
          </cell>
          <cell r="M767" t="str">
            <v>(47) 9972-8073 / 3426-9993</v>
          </cell>
          <cell r="N767" t="str">
            <v>ricardo@grupoliberato.com</v>
          </cell>
          <cell r="O767" t="str">
            <v>Ricardo</v>
          </cell>
          <cell r="P767" t="str">
            <v>ricardo@grupoliberato.com / financeiro.infra@grupoliberato.com</v>
          </cell>
          <cell r="Q767" t="str">
            <v>(47) 9972-8073 / 3426-9993</v>
          </cell>
        </row>
        <row r="768">
          <cell r="A768">
            <v>765</v>
          </cell>
          <cell r="B768" t="str">
            <v>CIB - Clínica de Imagem Brusque</v>
          </cell>
          <cell r="C768" t="str">
            <v>Priscila - Raffcom</v>
          </cell>
          <cell r="E768" t="str">
            <v>São Lucas Ecomax</v>
          </cell>
          <cell r="F768" t="str">
            <v>04.101.755/0002-14</v>
          </cell>
          <cell r="G768" t="str">
            <v>Isento</v>
          </cell>
          <cell r="H768" t="str">
            <v>Pastor Sandrescky, 160</v>
          </cell>
          <cell r="I768" t="str">
            <v>Centro</v>
          </cell>
          <cell r="J768" t="str">
            <v>Brusque</v>
          </cell>
          <cell r="K768" t="str">
            <v>SC</v>
          </cell>
          <cell r="L768" t="str">
            <v>88.350-040</v>
          </cell>
          <cell r="M768" t="str">
            <v>(47) 3351-0727</v>
          </cell>
          <cell r="N768" t="str">
            <v>producao@raffcom.com.br</v>
          </cell>
          <cell r="O768" t="str">
            <v>Vanessa</v>
          </cell>
          <cell r="P768" t="str">
            <v>vanessa@saolucasecomax.com.br</v>
          </cell>
          <cell r="Q768" t="str">
            <v>(47) 3348-7060</v>
          </cell>
        </row>
        <row r="769">
          <cell r="A769">
            <v>766</v>
          </cell>
          <cell r="B769" t="str">
            <v>Carolina Richter Song</v>
          </cell>
          <cell r="C769" t="str">
            <v>Carolina</v>
          </cell>
          <cell r="E769" t="str">
            <v>Carolina Richter Song</v>
          </cell>
          <cell r="F769" t="str">
            <v>062.033.689-70</v>
          </cell>
          <cell r="G769" t="str">
            <v>Isento</v>
          </cell>
          <cell r="H769" t="str">
            <v xml:space="preserve">Rua Princesa Isabel, 74 </v>
          </cell>
          <cell r="I769" t="str">
            <v>Centro</v>
          </cell>
          <cell r="J769" t="str">
            <v>Joinville</v>
          </cell>
          <cell r="K769" t="str">
            <v>SC</v>
          </cell>
          <cell r="L769" t="str">
            <v>89.201-270</v>
          </cell>
          <cell r="M769" t="str">
            <v>(47) 3433-3149 / 3029-0934 / 9964-6490</v>
          </cell>
          <cell r="N769" t="str">
            <v>carolsongf@hotmail.com</v>
          </cell>
          <cell r="O769" t="str">
            <v>Carolina</v>
          </cell>
          <cell r="P769" t="str">
            <v>carolsongf@hotmail.com</v>
          </cell>
          <cell r="Q769" t="str">
            <v>(47) 3433-3149 / 3029-0934 / 9964-6490</v>
          </cell>
        </row>
        <row r="770">
          <cell r="A770">
            <v>767</v>
          </cell>
          <cell r="B770" t="str">
            <v>Ana Paula Barreira Botelho</v>
          </cell>
          <cell r="C770" t="str">
            <v>Ana Paula Barreira Botelho</v>
          </cell>
          <cell r="E770" t="str">
            <v>Ana Paula Barreira Botelho</v>
          </cell>
          <cell r="F770" t="str">
            <v>090.758.637-64</v>
          </cell>
          <cell r="H770" t="str">
            <v>Rua Monte Aprazível, 31 bl B</v>
          </cell>
          <cell r="I770" t="str">
            <v>Vila Nova Conceição</v>
          </cell>
          <cell r="J770" t="str">
            <v>São Paulo SP</v>
          </cell>
          <cell r="K770" t="str">
            <v>SP</v>
          </cell>
          <cell r="M770" t="str">
            <v>11 99277-1595/5501-7700/5501-6766</v>
          </cell>
          <cell r="N770" t="str">
            <v>anapaulabbotelho@yahoo.com.br</v>
          </cell>
        </row>
        <row r="771">
          <cell r="A771">
            <v>768</v>
          </cell>
          <cell r="B771" t="str">
            <v>Maria Estela Brocardo Lopes</v>
          </cell>
          <cell r="C771" t="str">
            <v>Maria Estela Brocardo Lopes</v>
          </cell>
          <cell r="E771" t="str">
            <v>Maria Estela Brocardo Lopes</v>
          </cell>
          <cell r="F771" t="str">
            <v>465.018.789-34</v>
          </cell>
          <cell r="G771">
            <v>549939</v>
          </cell>
          <cell r="H771" t="str">
            <v>BR 282 Km 375</v>
          </cell>
          <cell r="J771" t="str">
            <v>Erval Velho</v>
          </cell>
          <cell r="K771" t="str">
            <v>SC</v>
          </cell>
          <cell r="L771" t="str">
            <v>89613-000</v>
          </cell>
          <cell r="N771" t="str">
            <v>restaurantedogringo@gmail.com</v>
          </cell>
        </row>
        <row r="772">
          <cell r="A772">
            <v>769</v>
          </cell>
          <cell r="B772" t="str">
            <v>Fiji Bar</v>
          </cell>
          <cell r="C772" t="str">
            <v>Nice</v>
          </cell>
          <cell r="H772" t="str">
            <v xml:space="preserve"> Nadir Martins Moraes, 788 </v>
          </cell>
          <cell r="I772" t="str">
            <v>Centro</v>
          </cell>
          <cell r="J772" t="str">
            <v>Joinville</v>
          </cell>
          <cell r="K772" t="str">
            <v>SC</v>
          </cell>
          <cell r="L772" t="str">
            <v>89.214-585</v>
          </cell>
          <cell r="M772" t="str">
            <v>47 3029-3030</v>
          </cell>
          <cell r="N772" t="str">
            <v>nice@scbrokers.com.br</v>
          </cell>
          <cell r="O772" t="str">
            <v>Nice</v>
          </cell>
          <cell r="P772" t="str">
            <v>nice@scbrokers.com.br</v>
          </cell>
          <cell r="Q772" t="str">
            <v>47 3029-3030</v>
          </cell>
        </row>
        <row r="773">
          <cell r="A773">
            <v>770</v>
          </cell>
          <cell r="B773" t="str">
            <v>CRW Plásticos</v>
          </cell>
          <cell r="C773" t="str">
            <v>Thais (Ag. Tellus)</v>
          </cell>
          <cell r="E773" t="str">
            <v>CRW Plásticos Joinville S/A</v>
          </cell>
          <cell r="F773" t="str">
            <v>02.111.314/0001-97</v>
          </cell>
          <cell r="G773">
            <v>253588138</v>
          </cell>
          <cell r="H773" t="str">
            <v>Rua Edmundo Doubrawa, 820</v>
          </cell>
          <cell r="I773" t="str">
            <v>Pirabeiraba</v>
          </cell>
          <cell r="J773" t="str">
            <v>Joinville</v>
          </cell>
          <cell r="K773" t="str">
            <v>SC</v>
          </cell>
          <cell r="L773" t="str">
            <v>89.219-502</v>
          </cell>
          <cell r="M773" t="str">
            <v>(47) 3026-6561 (Ag, Tellus) / 3177-0500 (CRW)</v>
          </cell>
          <cell r="N773" t="str">
            <v>orcamento@agenciatellus.com.br</v>
          </cell>
          <cell r="O773" t="str">
            <v>Eliane Borba</v>
          </cell>
          <cell r="P773" t="str">
            <v>eborba@crwplasticos.com</v>
          </cell>
          <cell r="Q773" t="str">
            <v>(47) 3477-0500</v>
          </cell>
        </row>
        <row r="774">
          <cell r="A774">
            <v>771</v>
          </cell>
          <cell r="B774" t="str">
            <v>Festas Criativas</v>
          </cell>
          <cell r="C774" t="str">
            <v>Julie</v>
          </cell>
          <cell r="E774" t="str">
            <v>Julie Anna de Wander Lopes ME</v>
          </cell>
          <cell r="F774" t="str">
            <v>07.202.133/0001-90</v>
          </cell>
          <cell r="G774">
            <v>746354500158</v>
          </cell>
          <cell r="H774" t="str">
            <v>St. SMPW Quadra 05 Conjunto 09 Lote 08</v>
          </cell>
          <cell r="I774" t="str">
            <v>Nucleo Bandeirante</v>
          </cell>
          <cell r="J774" t="str">
            <v>Brasilia</v>
          </cell>
          <cell r="K774" t="str">
            <v>DF</v>
          </cell>
          <cell r="L774" t="str">
            <v>71.735-509</v>
          </cell>
          <cell r="M774" t="str">
            <v>(61) 3568-2289 / 3568-0055 / 8168-2100</v>
          </cell>
          <cell r="N774" t="str">
            <v>juliewl@hotmail.com</v>
          </cell>
          <cell r="O774" t="str">
            <v>Marlete</v>
          </cell>
          <cell r="P774" t="str">
            <v>financeiro@festascriativas.com.br</v>
          </cell>
          <cell r="Q774" t="str">
            <v>(61) 3568-0055 / 7816-3903</v>
          </cell>
        </row>
        <row r="775">
          <cell r="A775">
            <v>772</v>
          </cell>
          <cell r="B775" t="str">
            <v>Marcos Guimarães</v>
          </cell>
          <cell r="C775" t="str">
            <v>Marcos Guimarães</v>
          </cell>
          <cell r="E775" t="str">
            <v>Marcos Guimarães</v>
          </cell>
          <cell r="J775" t="str">
            <v>Porto Belo</v>
          </cell>
          <cell r="K775" t="str">
            <v>SC</v>
          </cell>
        </row>
        <row r="776">
          <cell r="A776">
            <v>773</v>
          </cell>
          <cell r="B776" t="str">
            <v>Fundação Municipal de Turismo de Porto Belo</v>
          </cell>
          <cell r="C776" t="str">
            <v>Marcos</v>
          </cell>
          <cell r="E776" t="str">
            <v>Fundação Municipal de Turismo de Porto Belo</v>
          </cell>
          <cell r="F776" t="str">
            <v>13.102.858/0001-09</v>
          </cell>
          <cell r="G776" t="str">
            <v>Isento</v>
          </cell>
          <cell r="H776" t="str">
            <v>Av. Governador Celso Ramos, 1492</v>
          </cell>
          <cell r="I776" t="str">
            <v>Centro</v>
          </cell>
          <cell r="J776" t="str">
            <v>Porto Belo</v>
          </cell>
          <cell r="K776" t="str">
            <v>SC</v>
          </cell>
          <cell r="L776" t="str">
            <v>88.210-000</v>
          </cell>
          <cell r="M776" t="str">
            <v>(47) 3369-5638</v>
          </cell>
          <cell r="N776" t="str">
            <v>marcaoguima@hotmail.com</v>
          </cell>
          <cell r="O776" t="str">
            <v>Marcos</v>
          </cell>
          <cell r="P776" t="str">
            <v>marcaoguima@hotmail.com</v>
          </cell>
          <cell r="Q776" t="str">
            <v>(47) 3369-5638</v>
          </cell>
        </row>
        <row r="777">
          <cell r="A777">
            <v>774</v>
          </cell>
          <cell r="B777" t="str">
            <v>Floricultura e Bazar Gravetus</v>
          </cell>
          <cell r="C777" t="str">
            <v>Nadia</v>
          </cell>
          <cell r="E777" t="str">
            <v>Floricultura e Bazar Gravetus Ltda</v>
          </cell>
          <cell r="F777" t="str">
            <v>07.867.908/0002-27</v>
          </cell>
          <cell r="G777" t="str">
            <v>Isento</v>
          </cell>
          <cell r="H777" t="str">
            <v>Rua Dr. Paula Xavier, 1199</v>
          </cell>
          <cell r="I777" t="str">
            <v>Centro</v>
          </cell>
          <cell r="J777" t="str">
            <v>Ponta Grossa</v>
          </cell>
          <cell r="K777" t="str">
            <v>PR</v>
          </cell>
          <cell r="L777" t="str">
            <v>84.010-270</v>
          </cell>
          <cell r="M777" t="str">
            <v>(42) 3025-1999</v>
          </cell>
          <cell r="N777" t="str">
            <v>nadia@gravetus.com.br</v>
          </cell>
        </row>
        <row r="778">
          <cell r="A778">
            <v>775</v>
          </cell>
          <cell r="B778" t="str">
            <v>Christopher Cordeiro</v>
          </cell>
          <cell r="C778" t="str">
            <v>Christopher</v>
          </cell>
          <cell r="E778" t="str">
            <v>Christopher de Lima Nunes Cordeiro</v>
          </cell>
          <cell r="F778" t="str">
            <v>966.910.005-44</v>
          </cell>
          <cell r="G778" t="str">
            <v>Isento</v>
          </cell>
          <cell r="H778" t="str">
            <v>Rua Joaquim Lima, 62</v>
          </cell>
          <cell r="I778" t="str">
            <v>Centro</v>
          </cell>
          <cell r="J778" t="str">
            <v>Candeal</v>
          </cell>
          <cell r="K778" t="str">
            <v>BA</v>
          </cell>
          <cell r="L778" t="str">
            <v>48.710-000</v>
          </cell>
          <cell r="M778" t="str">
            <v>(75) 8195-0661</v>
          </cell>
          <cell r="N778" t="str">
            <v>chrislcordeiro@hotmail.com</v>
          </cell>
          <cell r="O778" t="str">
            <v>Christopher</v>
          </cell>
          <cell r="P778" t="str">
            <v>chrislcordeiro@hotmail.com</v>
          </cell>
          <cell r="Q778" t="str">
            <v>(75) 8195-0661</v>
          </cell>
        </row>
        <row r="779">
          <cell r="A779">
            <v>776</v>
          </cell>
          <cell r="B779" t="str">
            <v>L'Apparato Arte e Design</v>
          </cell>
          <cell r="C779" t="str">
            <v>Juliana</v>
          </cell>
          <cell r="E779" t="str">
            <v>Beju Atelier de Artigos Pessoais e Decoração Ltda Me</v>
          </cell>
          <cell r="F779" t="str">
            <v>08.726.719/0001-16</v>
          </cell>
          <cell r="G779" t="str">
            <v>255 364 547</v>
          </cell>
          <cell r="H779" t="str">
            <v>Rua Camboriu, 166</v>
          </cell>
          <cell r="I779" t="str">
            <v>Victor Konder</v>
          </cell>
          <cell r="J779" t="str">
            <v xml:space="preserve">Blumenau </v>
          </cell>
          <cell r="K779" t="str">
            <v>SC</v>
          </cell>
          <cell r="L779" t="str">
            <v>89.012-160</v>
          </cell>
          <cell r="M779" t="str">
            <v>(47) 3326-4001/ 9971-7478</v>
          </cell>
          <cell r="N779" t="str">
            <v>comercial@lapparato.com.br</v>
          </cell>
          <cell r="O779" t="str">
            <v>Juliana</v>
          </cell>
          <cell r="P779" t="str">
            <v>comercial@lapparato.com.br</v>
          </cell>
          <cell r="Q779" t="str">
            <v>(47) 3326-4001/ 9971-7478</v>
          </cell>
        </row>
        <row r="780">
          <cell r="A780">
            <v>777</v>
          </cell>
          <cell r="B780" t="str">
            <v>Prefeitura de Nepomuceno</v>
          </cell>
          <cell r="C780" t="str">
            <v>Mírian</v>
          </cell>
          <cell r="E780" t="str">
            <v>Prefeitura de Nepomuceno</v>
          </cell>
          <cell r="F780" t="str">
            <v>18.244.350/0001-69</v>
          </cell>
          <cell r="G780" t="str">
            <v>Isento</v>
          </cell>
          <cell r="H780" t="str">
            <v>Pç. Padre José, 180</v>
          </cell>
          <cell r="I780" t="str">
            <v>Centro</v>
          </cell>
          <cell r="J780" t="str">
            <v>Nepomuceno</v>
          </cell>
          <cell r="K780" t="str">
            <v>MG</v>
          </cell>
          <cell r="L780" t="str">
            <v>37.250-000</v>
          </cell>
          <cell r="M780" t="str">
            <v>(35) 3861-3838/ 9805-0610</v>
          </cell>
          <cell r="N780" t="str">
            <v>mirianh3@hotmail.com</v>
          </cell>
          <cell r="O780" t="str">
            <v>Ana Célia</v>
          </cell>
          <cell r="P780" t="str">
            <v>fazenda@nepomuceno.mg.gov.br</v>
          </cell>
          <cell r="Q780" t="str">
            <v>(35) 3861-3693</v>
          </cell>
        </row>
        <row r="781">
          <cell r="A781">
            <v>778</v>
          </cell>
          <cell r="B781" t="str">
            <v>Prefeitura Municipal de Três Arroios</v>
          </cell>
          <cell r="C781" t="str">
            <v>Maria Cristina</v>
          </cell>
          <cell r="E781" t="str">
            <v>Prefeitura Municipal de Três Arroios</v>
          </cell>
          <cell r="F781" t="str">
            <v>92.453.810/0001-11</v>
          </cell>
          <cell r="G781" t="str">
            <v>Isento</v>
          </cell>
          <cell r="H781" t="str">
            <v>Rua João Nahner, 155</v>
          </cell>
          <cell r="I781" t="str">
            <v>Centro</v>
          </cell>
          <cell r="J781" t="str">
            <v>Três Arroios</v>
          </cell>
          <cell r="K781" t="str">
            <v>RS</v>
          </cell>
          <cell r="L781" t="str">
            <v>99.725-000</v>
          </cell>
          <cell r="M781" t="str">
            <v>(54) 3526-1122</v>
          </cell>
          <cell r="N781" t="str">
            <v>miriamrm@uol.com.br</v>
          </cell>
          <cell r="O781" t="str">
            <v>Gilberto Carlos Klein</v>
          </cell>
          <cell r="Q781" t="str">
            <v>(54) 3526-1122</v>
          </cell>
        </row>
        <row r="782">
          <cell r="A782">
            <v>779</v>
          </cell>
          <cell r="B782" t="str">
            <v>Nelson Marfil Filho</v>
          </cell>
          <cell r="C782" t="str">
            <v>Miriam Rufino</v>
          </cell>
          <cell r="E782" t="str">
            <v>Nelson Marfil Filho</v>
          </cell>
          <cell r="F782" t="str">
            <v>058.564.368-73</v>
          </cell>
          <cell r="H782" t="str">
            <v>Av. Omer Daibert, 01 quadra c 276</v>
          </cell>
          <cell r="I782" t="str">
            <v>Terra Nova II</v>
          </cell>
          <cell r="J782" t="str">
            <v>São Bernardo do Campo</v>
          </cell>
          <cell r="K782" t="str">
            <v>SP</v>
          </cell>
          <cell r="L782" t="str">
            <v>09820-680</v>
          </cell>
          <cell r="M782" t="str">
            <v>(11) 4347-9016</v>
          </cell>
          <cell r="N782" t="str">
            <v>miriamrm@uol.com.br</v>
          </cell>
        </row>
        <row r="783">
          <cell r="A783">
            <v>780</v>
          </cell>
          <cell r="B783" t="str">
            <v>Prefeitura Municipal de Contenda</v>
          </cell>
          <cell r="C783" t="str">
            <v>Maycon</v>
          </cell>
          <cell r="D783" t="str">
            <v>Chefe de compras</v>
          </cell>
          <cell r="E783" t="str">
            <v>Prefeitura Municipal de Contenda</v>
          </cell>
          <cell r="F783" t="str">
            <v>76.105.519/0001-04</v>
          </cell>
          <cell r="G783" t="str">
            <v>Isento</v>
          </cell>
          <cell r="H783" t="str">
            <v xml:space="preserve">Av. João Franco, 400 </v>
          </cell>
          <cell r="I783" t="str">
            <v>Centro</v>
          </cell>
          <cell r="J783" t="str">
            <v>Contenda</v>
          </cell>
          <cell r="K783" t="str">
            <v>PR</v>
          </cell>
          <cell r="L783" t="str">
            <v>89.730-000</v>
          </cell>
          <cell r="M783" t="str">
            <v>(41) 3625-1212</v>
          </cell>
          <cell r="N783" t="str">
            <v>compras@pmcontenda.pr.gov.br</v>
          </cell>
          <cell r="O783" t="str">
            <v>Mario</v>
          </cell>
          <cell r="P783" t="str">
            <v>financeiro@pmcontenda.pr.gov.br</v>
          </cell>
          <cell r="Q783" t="str">
            <v>(41) 3625-1212 - ramal 211/212</v>
          </cell>
          <cell r="S783">
            <v>41334</v>
          </cell>
        </row>
        <row r="784">
          <cell r="A784">
            <v>781</v>
          </cell>
          <cell r="B784" t="str">
            <v>Agroflora</v>
          </cell>
          <cell r="C784" t="str">
            <v>Rosane</v>
          </cell>
          <cell r="E784" t="str">
            <v>Agroflora Jardins</v>
          </cell>
          <cell r="H784" t="str">
            <v>Eua XV de Novembro 2215</v>
          </cell>
          <cell r="I784" t="str">
            <v>Glória</v>
          </cell>
          <cell r="J784" t="str">
            <v>Joinville</v>
          </cell>
          <cell r="K784" t="str">
            <v>SC</v>
          </cell>
          <cell r="M784" t="str">
            <v>(47) 3453-2493</v>
          </cell>
          <cell r="N784" t="str">
            <v>falecom@agroflorajardins.com.br</v>
          </cell>
        </row>
        <row r="785">
          <cell r="A785">
            <v>782</v>
          </cell>
          <cell r="B785" t="str">
            <v>Hanke Materiais e Serviços Elétricos</v>
          </cell>
          <cell r="C785" t="str">
            <v>Tayane</v>
          </cell>
          <cell r="E785" t="str">
            <v>Antonio Hanke Materiais e Serviços Elétricos ME</v>
          </cell>
          <cell r="F785" t="str">
            <v>13.602.991/0001-24</v>
          </cell>
          <cell r="G785">
            <v>9055888423</v>
          </cell>
          <cell r="H785" t="str">
            <v>Rua dos Canários, 414</v>
          </cell>
          <cell r="I785" t="str">
            <v>Planalto</v>
          </cell>
          <cell r="J785" t="str">
            <v>Pato Branco</v>
          </cell>
          <cell r="K785" t="str">
            <v>PR</v>
          </cell>
          <cell r="L785" t="str">
            <v>85.509-160</v>
          </cell>
          <cell r="M785" t="str">
            <v>(46) 3225-4636</v>
          </cell>
          <cell r="N785" t="str">
            <v>tayanebertolla@hotmail.com</v>
          </cell>
          <cell r="O785" t="str">
            <v>Elvio</v>
          </cell>
          <cell r="Q785" t="str">
            <v>(46) 3225-4636</v>
          </cell>
        </row>
        <row r="786">
          <cell r="A786">
            <v>783</v>
          </cell>
          <cell r="B786" t="str">
            <v>Mon Petit</v>
          </cell>
          <cell r="C786" t="str">
            <v>Carolina</v>
          </cell>
          <cell r="E786" t="str">
            <v>CCJ Comércio e Confecção de Roupas Ltda</v>
          </cell>
          <cell r="F786" t="str">
            <v>03.370.158/0001-41</v>
          </cell>
          <cell r="G786" t="str">
            <v>90.376.916-55</v>
          </cell>
          <cell r="H786" t="str">
            <v>Av. Tiradentes, 1670</v>
          </cell>
          <cell r="I786" t="str">
            <v>Rodocentro</v>
          </cell>
          <cell r="J786" t="str">
            <v>Londrina</v>
          </cell>
          <cell r="K786" t="str">
            <v>PR</v>
          </cell>
          <cell r="L786" t="str">
            <v>86.071-000</v>
          </cell>
          <cell r="M786" t="str">
            <v>(43) 3323-1366</v>
          </cell>
          <cell r="N786" t="str">
            <v>jannani@me.com</v>
          </cell>
        </row>
        <row r="787">
          <cell r="A787">
            <v>784</v>
          </cell>
          <cell r="B787" t="str">
            <v>Leticia Silveira Nomura</v>
          </cell>
          <cell r="C787" t="str">
            <v>Leticia</v>
          </cell>
          <cell r="F787" t="str">
            <v>034.246.919-33</v>
          </cell>
          <cell r="H787" t="str">
            <v xml:space="preserve">Rua das Figueiras, 30 - Condomínio Saulo Ramos </v>
          </cell>
          <cell r="I787" t="str">
            <v>Canto da Lagoa</v>
          </cell>
          <cell r="J787" t="str">
            <v>Florianópolis</v>
          </cell>
          <cell r="K787" t="str">
            <v>SC</v>
          </cell>
          <cell r="R787" t="str">
            <v>Ctt Thais Pasin</v>
          </cell>
          <cell r="S787">
            <v>41415</v>
          </cell>
        </row>
        <row r="788">
          <cell r="A788">
            <v>785</v>
          </cell>
          <cell r="B788" t="str">
            <v>Silvestre Park Hotel</v>
          </cell>
          <cell r="C788" t="str">
            <v>Denise Macedo</v>
          </cell>
          <cell r="E788" t="str">
            <v>Avelar de Morais Macedo e Cia Ltda EPP</v>
          </cell>
          <cell r="F788" t="str">
            <v>37.641.263/0001-90</v>
          </cell>
          <cell r="G788" t="str">
            <v>10.249.189-5</v>
          </cell>
          <cell r="H788" t="str">
            <v>Av. Thermas Park SN</v>
          </cell>
          <cell r="I788" t="str">
            <v>Setor Pauzanes</v>
          </cell>
          <cell r="J788" t="str">
            <v>Rio Verde</v>
          </cell>
          <cell r="K788" t="str">
            <v>GO</v>
          </cell>
          <cell r="L788" t="str">
            <v>75.903-020</v>
          </cell>
          <cell r="M788" t="str">
            <v>64 3621-0015/99878828</v>
          </cell>
          <cell r="N788" t="str">
            <v>denisecmacedo@gmail.com</v>
          </cell>
          <cell r="S788">
            <v>41431</v>
          </cell>
        </row>
        <row r="789">
          <cell r="A789">
            <v>786</v>
          </cell>
          <cell r="B789" t="str">
            <v>Átrio Presentes</v>
          </cell>
          <cell r="C789" t="str">
            <v>Djanira</v>
          </cell>
          <cell r="E789" t="str">
            <v>Atrio Comercio de Presentes e Jóias Taciane Ltda</v>
          </cell>
          <cell r="F789" t="str">
            <v>00.747.291/0001-86</v>
          </cell>
          <cell r="G789">
            <v>85677322</v>
          </cell>
          <cell r="H789" t="str">
            <v>Rua Gavião Peixoto, 183 Js 101/102</v>
          </cell>
          <cell r="I789" t="str">
            <v>Icaraí</v>
          </cell>
          <cell r="J789" t="str">
            <v>Niterói</v>
          </cell>
          <cell r="K789" t="str">
            <v>RJ</v>
          </cell>
          <cell r="L789" t="str">
            <v>24.230-091</v>
          </cell>
          <cell r="M789" t="str">
            <v>21 2710-3099</v>
          </cell>
          <cell r="N789" t="str">
            <v>djanira@atriopresentes.com.br</v>
          </cell>
          <cell r="O789" t="str">
            <v>Priscila</v>
          </cell>
          <cell r="P789" t="str">
            <v>financeiro@atriopresentes.com.br</v>
          </cell>
          <cell r="Q789" t="str">
            <v>21 2710-3099</v>
          </cell>
          <cell r="S789">
            <v>41418</v>
          </cell>
        </row>
        <row r="790">
          <cell r="A790">
            <v>787</v>
          </cell>
          <cell r="B790" t="str">
            <v>V. R. Participações</v>
          </cell>
          <cell r="C790" t="str">
            <v>Marcia</v>
          </cell>
          <cell r="E790" t="str">
            <v>V. R. Comercio de mercadorias em Geram Ltda</v>
          </cell>
          <cell r="F790" t="str">
            <v>05.314.656/0001-00</v>
          </cell>
          <cell r="G790" t="str">
            <v>165/0168923</v>
          </cell>
          <cell r="H790" t="str">
            <v>Rua Frederico Dhil, 7320</v>
          </cell>
          <cell r="I790" t="str">
            <v>Estela Maris</v>
          </cell>
          <cell r="J790" t="str">
            <v>Alvorada</v>
          </cell>
          <cell r="K790" t="str">
            <v>RS</v>
          </cell>
          <cell r="L790" t="str">
            <v>94.810-240</v>
          </cell>
          <cell r="M790" t="str">
            <v>51 3411-7849</v>
          </cell>
          <cell r="N790" t="str">
            <v>participacoes2002@yahoo.com.br</v>
          </cell>
          <cell r="O790" t="str">
            <v>Valdeci Rodrigues</v>
          </cell>
          <cell r="P790" t="str">
            <v>participacoes2002@yahoo.com.br</v>
          </cell>
          <cell r="Q790" t="str">
            <v>51 3442-1892</v>
          </cell>
          <cell r="S790">
            <v>41432</v>
          </cell>
        </row>
        <row r="791">
          <cell r="A791">
            <v>788</v>
          </cell>
          <cell r="B791" t="str">
            <v>Estação Buritis</v>
          </cell>
          <cell r="C791" t="str">
            <v>Célio/Mário</v>
          </cell>
          <cell r="E791" t="str">
            <v>Estação Buritis Ltda</v>
          </cell>
          <cell r="F791" t="str">
            <v>04.234.650/0001-52</v>
          </cell>
          <cell r="G791" t="str">
            <v>062112657.00-78</v>
          </cell>
          <cell r="H791" t="str">
            <v>Av. Pastor Mário Werneck, 1911 Lj 04</v>
          </cell>
          <cell r="I791" t="str">
            <v>Estoril</v>
          </cell>
          <cell r="J791" t="str">
            <v>Belo horizonte</v>
          </cell>
          <cell r="K791" t="str">
            <v>MG</v>
          </cell>
          <cell r="L791" t="str">
            <v>30.455-610</v>
          </cell>
          <cell r="M791" t="str">
            <v>31 3378-7024</v>
          </cell>
          <cell r="N791" t="str">
            <v>estacaoburitis@hotmail.com</v>
          </cell>
          <cell r="O791" t="str">
            <v>Célio</v>
          </cell>
          <cell r="P791" t="str">
            <v>estacaoburitis@hotmail.com</v>
          </cell>
          <cell r="Q791" t="str">
            <v>31 2515-0171</v>
          </cell>
          <cell r="S791">
            <v>41420</v>
          </cell>
        </row>
        <row r="792">
          <cell r="A792">
            <v>789</v>
          </cell>
          <cell r="B792" t="str">
            <v>ADS Materiais Elétricos</v>
          </cell>
          <cell r="C792" t="str">
            <v>Adriana</v>
          </cell>
          <cell r="E792" t="str">
            <v>ADS Materiais Elétricos Ltda</v>
          </cell>
          <cell r="F792" t="str">
            <v>14.244.674/0001-46</v>
          </cell>
          <cell r="G792">
            <v>146463876112</v>
          </cell>
          <cell r="H792" t="str">
            <v>Rua Santa Ifigênia, 718</v>
          </cell>
          <cell r="I792" t="str">
            <v>Centro</v>
          </cell>
          <cell r="J792" t="str">
            <v>São Paulo</v>
          </cell>
          <cell r="K792" t="str">
            <v>SP</v>
          </cell>
          <cell r="L792" t="str">
            <v>01.207-000</v>
          </cell>
          <cell r="M792" t="str">
            <v>11 3333-1460</v>
          </cell>
          <cell r="N792" t="str">
            <v>adriana@adseletrica.com</v>
          </cell>
          <cell r="O792" t="str">
            <v>Adriana</v>
          </cell>
          <cell r="P792" t="str">
            <v>nfe@adseletrica.com</v>
          </cell>
          <cell r="Q792" t="str">
            <v>11 3331-9695</v>
          </cell>
          <cell r="S792">
            <v>41433</v>
          </cell>
        </row>
        <row r="793">
          <cell r="A793">
            <v>790</v>
          </cell>
          <cell r="B793" t="str">
            <v>Supermercados Paraiso</v>
          </cell>
          <cell r="C793" t="str">
            <v>Ronaldo</v>
          </cell>
          <cell r="E793" t="str">
            <v>Assis e Santos Araçatuba Ltda ME</v>
          </cell>
          <cell r="F793" t="str">
            <v>10.323.571/0001-10</v>
          </cell>
          <cell r="G793">
            <v>177276303117</v>
          </cell>
          <cell r="H793" t="str">
            <v>Rua Floriano Peixoto, 1080</v>
          </cell>
          <cell r="I793" t="str">
            <v>Vila Mendonça</v>
          </cell>
          <cell r="J793" t="str">
            <v>Araçatuba</v>
          </cell>
          <cell r="K793" t="str">
            <v>SP</v>
          </cell>
          <cell r="L793" t="str">
            <v>16.015-000</v>
          </cell>
          <cell r="M793" t="str">
            <v>17 3022-5106</v>
          </cell>
          <cell r="N793" t="str">
            <v>multistil@hotmail.com</v>
          </cell>
          <cell r="O793" t="str">
            <v>Ronaldo</v>
          </cell>
          <cell r="P793" t="str">
            <v>multistil@hotmail.com</v>
          </cell>
          <cell r="Q793" t="str">
            <v>17 3022-5206</v>
          </cell>
          <cell r="S793">
            <v>41433</v>
          </cell>
        </row>
        <row r="794">
          <cell r="A794">
            <v>791</v>
          </cell>
          <cell r="B794" t="str">
            <v>Armarinhos Larose</v>
          </cell>
          <cell r="C794" t="str">
            <v>Antonio Carlos Larose</v>
          </cell>
          <cell r="D794" t="str">
            <v>Proprietário</v>
          </cell>
          <cell r="E794" t="str">
            <v>Armarinhos Larose Ltda</v>
          </cell>
          <cell r="F794" t="str">
            <v>67.687.319/0001-08</v>
          </cell>
          <cell r="G794">
            <v>165116556110</v>
          </cell>
          <cell r="H794" t="str">
            <v>Rua Dom Pedro II, 165</v>
          </cell>
          <cell r="I794" t="str">
            <v>Centro</v>
          </cell>
          <cell r="J794" t="str">
            <v>Americana</v>
          </cell>
          <cell r="K794" t="str">
            <v>SP</v>
          </cell>
          <cell r="L794" t="str">
            <v>13.465-040</v>
          </cell>
          <cell r="M794" t="str">
            <v>19 3408-8899</v>
          </cell>
          <cell r="N794" t="str">
            <v>armarinhoslarose@uol.com.br</v>
          </cell>
          <cell r="O794" t="str">
            <v>Antonio</v>
          </cell>
          <cell r="P794" t="str">
            <v>armarinhoslarose@uol.com.br</v>
          </cell>
          <cell r="Q794" t="str">
            <v>19 3408-8898</v>
          </cell>
          <cell r="S794">
            <v>41430</v>
          </cell>
        </row>
        <row r="795">
          <cell r="A795">
            <v>792</v>
          </cell>
          <cell r="B795" t="str">
            <v>Jeito de Ser Cristão</v>
          </cell>
          <cell r="C795" t="str">
            <v>Rodrigo de Castro Garcia</v>
          </cell>
          <cell r="E795" t="str">
            <v>Rodrigo de Castro Garcia 13953840886</v>
          </cell>
          <cell r="F795" t="str">
            <v>16.572.176/0001-58</v>
          </cell>
          <cell r="G795" t="str">
            <v>165.207.862-113</v>
          </cell>
          <cell r="H795" t="str">
            <v>Rua Dom Pedro II, 1169</v>
          </cell>
          <cell r="I795" t="str">
            <v>Conserva</v>
          </cell>
          <cell r="J795" t="str">
            <v>Americana</v>
          </cell>
          <cell r="K795" t="str">
            <v>SP</v>
          </cell>
          <cell r="L795" t="str">
            <v>13.466-000</v>
          </cell>
          <cell r="M795" t="str">
            <v>19 3029-6830</v>
          </cell>
          <cell r="N795" t="str">
            <v>rodrigo@oyapoc.com.br</v>
          </cell>
          <cell r="O795" t="str">
            <v>Rodrigo</v>
          </cell>
          <cell r="P795" t="str">
            <v>rodrigo@oyapoc.com.br</v>
          </cell>
          <cell r="Q795" t="str">
            <v>19 9199-8475</v>
          </cell>
          <cell r="S795">
            <v>41419</v>
          </cell>
        </row>
        <row r="796">
          <cell r="A796">
            <v>793</v>
          </cell>
          <cell r="B796" t="str">
            <v>Suelly's</v>
          </cell>
          <cell r="C796" t="str">
            <v>Sueli Bahia</v>
          </cell>
          <cell r="E796" t="str">
            <v>By Suelly's Comercio e Representações Ltda ME</v>
          </cell>
          <cell r="F796" t="str">
            <v>04.157.455/0001-76</v>
          </cell>
          <cell r="G796">
            <v>77108009</v>
          </cell>
          <cell r="H796" t="str">
            <v>Rua das Laranjeiras, 43 Lj 26</v>
          </cell>
          <cell r="I796" t="str">
            <v>Laranjeiras</v>
          </cell>
          <cell r="J796" t="str">
            <v>Rio de Janeiro</v>
          </cell>
          <cell r="K796" t="str">
            <v>RJ</v>
          </cell>
          <cell r="L796" t="str">
            <v>22.240-070</v>
          </cell>
          <cell r="M796" t="str">
            <v>21 2225-7191</v>
          </cell>
          <cell r="N796" t="str">
            <v>suelibahia@terra.com.br</v>
          </cell>
          <cell r="Q796" t="str">
            <v>21 2225-7191</v>
          </cell>
          <cell r="S796">
            <v>41419</v>
          </cell>
        </row>
        <row r="797">
          <cell r="A797">
            <v>794</v>
          </cell>
          <cell r="B797" t="str">
            <v>Detalhes Decoração</v>
          </cell>
          <cell r="C797" t="str">
            <v>Celi</v>
          </cell>
          <cell r="E797" t="str">
            <v>M C C Maia Saldanha ME</v>
          </cell>
          <cell r="F797" t="str">
            <v>13.528.364/0001-90</v>
          </cell>
          <cell r="G797" t="str">
            <v>20.248.668-0</v>
          </cell>
          <cell r="H797" t="str">
            <v>Rua Anibal Brandão, 361 Lj 361B</v>
          </cell>
          <cell r="I797" t="str">
            <v>Nova Parnamirim</v>
          </cell>
          <cell r="J797" t="str">
            <v>Parnamirim</v>
          </cell>
          <cell r="K797" t="str">
            <v>RN</v>
          </cell>
          <cell r="L797" t="str">
            <v>59.151-800</v>
          </cell>
          <cell r="M797" t="str">
            <v>84 2010-6488</v>
          </cell>
          <cell r="N797" t="str">
            <v>detalhes2011@hotmail.com</v>
          </cell>
          <cell r="S797">
            <v>41419</v>
          </cell>
        </row>
        <row r="798">
          <cell r="A798">
            <v>795</v>
          </cell>
          <cell r="B798" t="str">
            <v>Donna Casa</v>
          </cell>
          <cell r="C798" t="str">
            <v>Maylan</v>
          </cell>
          <cell r="E798" t="str">
            <v>Donna Casa Comércio de presentes Ltda</v>
          </cell>
          <cell r="F798" t="str">
            <v>06.371.503/000150</v>
          </cell>
          <cell r="G798" t="str">
            <v>20.097.880-2</v>
          </cell>
          <cell r="H798" t="str">
            <v>Av. Bernardo Vieira, 3775 - Lj 333/333A Midway Mall</v>
          </cell>
          <cell r="I798" t="str">
            <v>Tirol</v>
          </cell>
          <cell r="J798" t="str">
            <v>Natal</v>
          </cell>
          <cell r="K798" t="str">
            <v>RN</v>
          </cell>
          <cell r="L798" t="str">
            <v>59.015-450</v>
          </cell>
          <cell r="M798" t="str">
            <v>84 3344-4352</v>
          </cell>
          <cell r="N798" t="str">
            <v>donnacasaltda@gmail.com</v>
          </cell>
          <cell r="O798" t="str">
            <v>Monalisa</v>
          </cell>
          <cell r="P798" t="str">
            <v>donnacasaltda@gmail.com</v>
          </cell>
          <cell r="Q798" t="str">
            <v>84 3344-4352</v>
          </cell>
          <cell r="S798">
            <v>41419</v>
          </cell>
        </row>
        <row r="799">
          <cell r="A799">
            <v>796</v>
          </cell>
          <cell r="B799" t="str">
            <v>Estrutura em Aço e Usinagem N. S. de Fátima</v>
          </cell>
          <cell r="C799" t="str">
            <v xml:space="preserve">Silvia Helena  </v>
          </cell>
          <cell r="E799" t="str">
            <v>Tercina Flora de Jesus Santos Pinhan EPP</v>
          </cell>
          <cell r="F799" t="str">
            <v>14.066.892/0001-38</v>
          </cell>
          <cell r="G799">
            <v>152021046116</v>
          </cell>
          <cell r="H799" t="str">
            <v>Rua Joaquim Paula Cruz, 629</v>
          </cell>
          <cell r="I799" t="str">
            <v>Jd Santa Ursula</v>
          </cell>
          <cell r="J799" t="str">
            <v>Aguai</v>
          </cell>
          <cell r="K799" t="str">
            <v>SP</v>
          </cell>
          <cell r="L799" t="str">
            <v>13.860-000</v>
          </cell>
          <cell r="M799" t="str">
            <v>19 3652-7084</v>
          </cell>
          <cell r="N799" t="str">
            <v>pinheirosilvag@bol.com.br</v>
          </cell>
          <cell r="S799">
            <v>41431</v>
          </cell>
        </row>
        <row r="800">
          <cell r="A800">
            <v>797</v>
          </cell>
          <cell r="B800" t="str">
            <v>Pousada Lagoa das Conchas</v>
          </cell>
          <cell r="C800" t="str">
            <v>Baltazar</v>
          </cell>
          <cell r="E800" t="str">
            <v>Pousada Lagoa das Conchas Ltda ME</v>
          </cell>
          <cell r="F800" t="str">
            <v>08.951.805/0001-22</v>
          </cell>
          <cell r="G800" t="str">
            <v>Isento</v>
          </cell>
          <cell r="H800" t="str">
            <v>Rod. Emanuel Pinheiro SN Km 58</v>
          </cell>
          <cell r="I800" t="str">
            <v>Coxipozinho</v>
          </cell>
          <cell r="J800" t="str">
            <v>Chapada dos Guimarães</v>
          </cell>
          <cell r="K800" t="str">
            <v>MT</v>
          </cell>
          <cell r="L800" t="str">
            <v>78.195-000</v>
          </cell>
          <cell r="M800" t="str">
            <v>65 8111-6474</v>
          </cell>
          <cell r="N800" t="str">
            <v>baltazarurich@terra.com.br</v>
          </cell>
          <cell r="O800" t="str">
            <v>Baltazar</v>
          </cell>
          <cell r="P800" t="str">
            <v>espacolagoa.chapada@gmail.com</v>
          </cell>
          <cell r="Q800" t="str">
            <v>65 3626-5181</v>
          </cell>
          <cell r="S800">
            <v>41433</v>
          </cell>
        </row>
        <row r="801">
          <cell r="A801">
            <v>798</v>
          </cell>
          <cell r="B801" t="str">
            <v>Raquel presentes</v>
          </cell>
          <cell r="C801" t="str">
            <v>Raquel Ferraz</v>
          </cell>
          <cell r="E801" t="str">
            <v>Raquel Ferraz Marques Decorações ME</v>
          </cell>
          <cell r="F801" t="str">
            <v>09.660.599/0001-64</v>
          </cell>
          <cell r="G801" t="str">
            <v>10.431.855-1</v>
          </cell>
          <cell r="H801" t="str">
            <v>Rua Adelino Roque 620 Sl01</v>
          </cell>
          <cell r="I801" t="str">
            <v>Centro</v>
          </cell>
          <cell r="J801" t="str">
            <v>Bela Vista de Goiás</v>
          </cell>
          <cell r="K801" t="str">
            <v>GO</v>
          </cell>
          <cell r="L801" t="str">
            <v>75.240-000</v>
          </cell>
          <cell r="M801" t="str">
            <v>62 3551-1851</v>
          </cell>
          <cell r="N801" t="str">
            <v>raquelempresabvg@hotmail.com</v>
          </cell>
          <cell r="S801">
            <v>41431</v>
          </cell>
        </row>
        <row r="802">
          <cell r="A802">
            <v>799</v>
          </cell>
          <cell r="B802" t="str">
            <v>Gisele Bastos</v>
          </cell>
          <cell r="C802" t="str">
            <v>Gisele</v>
          </cell>
          <cell r="E802" t="str">
            <v>Gisele Cristina de Lemos Bastos</v>
          </cell>
          <cell r="F802" t="str">
            <v>844.089.799-53</v>
          </cell>
          <cell r="G802" t="str">
            <v>RG 4.634.639-2</v>
          </cell>
          <cell r="H802" t="str">
            <v>Rua Mal Cerejo, 601 Bl 2 ap 302</v>
          </cell>
          <cell r="I802" t="str">
            <v>Freguesia</v>
          </cell>
          <cell r="J802" t="str">
            <v>Rio de Janeiro</v>
          </cell>
          <cell r="K802" t="str">
            <v>RJ</v>
          </cell>
          <cell r="L802" t="str">
            <v>22.743-380</v>
          </cell>
          <cell r="M802" t="str">
            <v>21 2133-6395/ 2101-6155 / 3042-9574</v>
          </cell>
          <cell r="N802" t="str">
            <v>gisele.bastos@globo.com</v>
          </cell>
          <cell r="S802">
            <v>41418</v>
          </cell>
        </row>
        <row r="803">
          <cell r="A803">
            <v>800</v>
          </cell>
          <cell r="B803" t="str">
            <v>Flores deLili</v>
          </cell>
          <cell r="C803" t="str">
            <v xml:space="preserve">Natália </v>
          </cell>
          <cell r="E803" t="str">
            <v>Flores de Lili Eirele</v>
          </cell>
          <cell r="F803" t="str">
            <v>08.431.972/0001-42</v>
          </cell>
          <cell r="G803" t="str">
            <v>001023024.00-82</v>
          </cell>
          <cell r="H803" t="str">
            <v>Rua Curitiba 1595</v>
          </cell>
          <cell r="I803" t="str">
            <v>Lourdes</v>
          </cell>
          <cell r="J803" t="str">
            <v>Belo Horizonte</v>
          </cell>
          <cell r="K803" t="str">
            <v>MG</v>
          </cell>
          <cell r="L803" t="str">
            <v>30.170-122</v>
          </cell>
          <cell r="M803" t="str">
            <v>31 7132-0661</v>
          </cell>
          <cell r="N803" t="str">
            <v>nataliacancadoxisto@gmail.com</v>
          </cell>
          <cell r="S803">
            <v>41420</v>
          </cell>
        </row>
        <row r="804">
          <cell r="A804">
            <v>801</v>
          </cell>
          <cell r="B804" t="str">
            <v>Bráulio Brarbosa Ambientações</v>
          </cell>
          <cell r="C804" t="str">
            <v>Bráulio</v>
          </cell>
          <cell r="E804" t="str">
            <v>Bráulio B. Barros ME</v>
          </cell>
          <cell r="F804" t="str">
            <v>09.618.367/0001-48</v>
          </cell>
          <cell r="G804">
            <v>36687898</v>
          </cell>
          <cell r="H804" t="str">
            <v>Rua Julia Aragão 350/01</v>
          </cell>
          <cell r="I804" t="str">
            <v>Novo</v>
          </cell>
          <cell r="J804" t="str">
            <v>Santa Cruz do Capibaribe</v>
          </cell>
          <cell r="K804" t="str">
            <v>PE</v>
          </cell>
          <cell r="L804" t="str">
            <v>55.190-000</v>
          </cell>
          <cell r="M804" t="str">
            <v>81 9827-1882</v>
          </cell>
          <cell r="N804" t="str">
            <v>arquiteturabr@hotmail.com</v>
          </cell>
          <cell r="S804">
            <v>41419</v>
          </cell>
        </row>
        <row r="805">
          <cell r="A805">
            <v>802</v>
          </cell>
          <cell r="B805" t="str">
            <v>Agencia de Eventos Branca Vieira</v>
          </cell>
          <cell r="C805" t="str">
            <v>Nemora/Mª Aparecida</v>
          </cell>
          <cell r="E805" t="str">
            <v>Maria Aparecida Vieira &amp; Cia Ltda ME</v>
          </cell>
          <cell r="F805" t="str">
            <v>11.379.074/0001-05</v>
          </cell>
          <cell r="G805" t="str">
            <v>Isento</v>
          </cell>
          <cell r="H805" t="str">
            <v>Rua Comandante Vicente de Paula, 123</v>
          </cell>
          <cell r="I805" t="str">
            <v>Setor Serrinha</v>
          </cell>
          <cell r="J805" t="str">
            <v>Redenção</v>
          </cell>
          <cell r="K805" t="str">
            <v>PA</v>
          </cell>
          <cell r="L805" t="str">
            <v>68.550-000</v>
          </cell>
          <cell r="M805" t="str">
            <v>94 3424-1850</v>
          </cell>
          <cell r="N805" t="str">
            <v>nemora.simey@hotmail.com</v>
          </cell>
          <cell r="S805">
            <v>41431</v>
          </cell>
        </row>
        <row r="806">
          <cell r="A806">
            <v>803</v>
          </cell>
          <cell r="B806" t="str">
            <v>Sandra Esmeralda Luiz</v>
          </cell>
          <cell r="C806" t="str">
            <v>Sandra Esmeralda Luiz</v>
          </cell>
          <cell r="E806" t="str">
            <v>Sandra Esmeralda Luiz</v>
          </cell>
          <cell r="F806" t="str">
            <v>471.389.639-04</v>
          </cell>
          <cell r="K806" t="str">
            <v>SC</v>
          </cell>
          <cell r="M806" t="str">
            <v>48 9959-4485</v>
          </cell>
          <cell r="S806">
            <v>41420</v>
          </cell>
        </row>
        <row r="807">
          <cell r="A807">
            <v>804</v>
          </cell>
          <cell r="B807" t="str">
            <v>Deli &amp; Cia</v>
          </cell>
          <cell r="C807" t="str">
            <v>Mário Phiton</v>
          </cell>
          <cell r="E807" t="str">
            <v>Deli &amp; C. I. A. Delicatessen Ltda</v>
          </cell>
          <cell r="F807" t="str">
            <v>08.957.752/0001-57</v>
          </cell>
          <cell r="G807">
            <v>74571398</v>
          </cell>
          <cell r="H807" t="str">
            <v>Av. Euclides da Cunha 79</v>
          </cell>
          <cell r="I807" t="str">
            <v>Graça</v>
          </cell>
          <cell r="J807" t="str">
            <v>Salvador</v>
          </cell>
          <cell r="K807" t="str">
            <v>BA</v>
          </cell>
          <cell r="L807" t="str">
            <v>40.150-120</v>
          </cell>
          <cell r="M807" t="str">
            <v>71 3617-8686/9973-0323/9973-0295</v>
          </cell>
          <cell r="N807" t="str">
            <v>mphiton@terra.com.br</v>
          </cell>
          <cell r="S807">
            <v>41419</v>
          </cell>
        </row>
        <row r="808">
          <cell r="A808">
            <v>805</v>
          </cell>
          <cell r="B808" t="str">
            <v>Shopping Kilar</v>
          </cell>
          <cell r="C808" t="str">
            <v>Fátima</v>
          </cell>
          <cell r="E808" t="str">
            <v>Saga Comércio de Móveis e Decorações Ltda Epp</v>
          </cell>
          <cell r="F808" t="str">
            <v>07.587.643/0001-22</v>
          </cell>
          <cell r="G808">
            <v>255049838</v>
          </cell>
          <cell r="H808" t="str">
            <v>LRG Benjamin Constant 595</v>
          </cell>
          <cell r="I808" t="str">
            <v>Centro</v>
          </cell>
          <cell r="J808" t="str">
            <v>Florianópolis</v>
          </cell>
          <cell r="K808" t="str">
            <v>SC</v>
          </cell>
          <cell r="L808" t="str">
            <v>88.015-390</v>
          </cell>
          <cell r="M808" t="str">
            <v>48 3028-3044</v>
          </cell>
          <cell r="N808" t="str">
            <v>fatima@kilar.com.br</v>
          </cell>
          <cell r="S808">
            <v>41418</v>
          </cell>
        </row>
        <row r="809">
          <cell r="A809">
            <v>806</v>
          </cell>
          <cell r="B809" t="str">
            <v>Nerilda Tavares Coiffeur e Butique</v>
          </cell>
          <cell r="C809" t="str">
            <v>Nerilda</v>
          </cell>
          <cell r="E809" t="str">
            <v>Nerilda Tavares Coiffeur e Butique Ltda ME</v>
          </cell>
          <cell r="F809" t="str">
            <v>05.953.521/0001-87</v>
          </cell>
          <cell r="G809">
            <v>77789294</v>
          </cell>
          <cell r="H809" t="str">
            <v>Av. Dr Mario Guimarães, 533 Ljs 03 e 05 Terreo</v>
          </cell>
          <cell r="I809" t="str">
            <v>Centro</v>
          </cell>
          <cell r="J809" t="str">
            <v>Nova iguaçu</v>
          </cell>
          <cell r="K809" t="str">
            <v>RJ</v>
          </cell>
          <cell r="L809" t="str">
            <v>26.255-230</v>
          </cell>
          <cell r="M809" t="str">
            <v>21 2668-1386/ 7894-6306</v>
          </cell>
          <cell r="N809" t="str">
            <v>nerildatavares@uol.com.br</v>
          </cell>
          <cell r="S809">
            <v>41420</v>
          </cell>
        </row>
        <row r="810">
          <cell r="A810">
            <v>807</v>
          </cell>
          <cell r="B810" t="str">
            <v>Complemento Casa</v>
          </cell>
          <cell r="C810" t="str">
            <v>Laura</v>
          </cell>
          <cell r="E810" t="str">
            <v>R3 Comércio varejista de Móveis e Artigos para Decoração Ltda Epp</v>
          </cell>
          <cell r="F810" t="str">
            <v>13.753.948/0001-60</v>
          </cell>
          <cell r="G810">
            <v>79393118</v>
          </cell>
          <cell r="H810" t="str">
            <v>Av. Dorival Marcondes Godoy 285 Lj Area 3</v>
          </cell>
          <cell r="I810" t="str">
            <v>Fazenda Castelo</v>
          </cell>
          <cell r="J810" t="str">
            <v>Resende</v>
          </cell>
          <cell r="K810" t="str">
            <v>RJ</v>
          </cell>
          <cell r="L810" t="str">
            <v>27.535-320</v>
          </cell>
          <cell r="M810" t="str">
            <v>24 3355-1010/9998-2006</v>
          </cell>
          <cell r="N810" t="str">
            <v>complementocasa@hotmail.com</v>
          </cell>
          <cell r="O810" t="str">
            <v>Laura Viegas</v>
          </cell>
          <cell r="P810" t="str">
            <v>complementocasa@hotmail.com</v>
          </cell>
          <cell r="Q810" t="str">
            <v>24 3355-1010/9998-2006</v>
          </cell>
          <cell r="S810">
            <v>41420</v>
          </cell>
        </row>
        <row r="811">
          <cell r="A811">
            <v>808</v>
          </cell>
          <cell r="B811" t="str">
            <v>Floricultura carmem</v>
          </cell>
          <cell r="C811" t="str">
            <v>Carmem</v>
          </cell>
          <cell r="E811" t="str">
            <v>Carmen Ferreira EPP</v>
          </cell>
          <cell r="F811" t="str">
            <v>72.354.400/0001-06</v>
          </cell>
          <cell r="G811">
            <v>252690087</v>
          </cell>
          <cell r="H811" t="str">
            <v>Av. Nereu Ramos SN Ed. D. Manoel V</v>
          </cell>
          <cell r="I811" t="str">
            <v>Meia Praia</v>
          </cell>
          <cell r="J811" t="str">
            <v>Itapema</v>
          </cell>
          <cell r="K811" t="str">
            <v>SC</v>
          </cell>
          <cell r="L811" t="str">
            <v>88.220-000</v>
          </cell>
          <cell r="M811" t="str">
            <v>47 3368-4313/3368-4996/8838-8894</v>
          </cell>
          <cell r="N811" t="str">
            <v>floriculturacarmem@hotmail.com</v>
          </cell>
          <cell r="O811" t="str">
            <v>Monica/Carmem</v>
          </cell>
          <cell r="P811" t="str">
            <v>floriculturacarmem@hotmail.com</v>
          </cell>
          <cell r="Q811" t="str">
            <v>47 3368-4996</v>
          </cell>
          <cell r="S811">
            <v>41420</v>
          </cell>
        </row>
        <row r="812">
          <cell r="A812">
            <v>809</v>
          </cell>
          <cell r="B812" t="str">
            <v>Florifesta Floricultura</v>
          </cell>
          <cell r="C812" t="str">
            <v>Sebastião Custodio</v>
          </cell>
          <cell r="E812" t="str">
            <v>E M B Custodio ME</v>
          </cell>
          <cell r="F812" t="str">
            <v>73.744.781/0001-00</v>
          </cell>
          <cell r="G812" t="str">
            <v>13.149.687-5</v>
          </cell>
          <cell r="H812" t="str">
            <v xml:space="preserve"> Rua Vinte e Oito de Outrubro 2493</v>
          </cell>
          <cell r="I812" t="str">
            <v>Centro</v>
          </cell>
          <cell r="J812" t="str">
            <v>Mirassol D'oeste</v>
          </cell>
          <cell r="K812" t="str">
            <v>MT</v>
          </cell>
          <cell r="L812" t="str">
            <v>78280-000</v>
          </cell>
          <cell r="M812" t="str">
            <v>65 3241-2565</v>
          </cell>
          <cell r="N812" t="str">
            <v>florifesta_floricultura@hotmail.com</v>
          </cell>
          <cell r="S812">
            <v>41420</v>
          </cell>
        </row>
        <row r="813">
          <cell r="A813">
            <v>810</v>
          </cell>
          <cell r="B813" t="str">
            <v>Romero Brito Galeria café Importação e Exportação</v>
          </cell>
          <cell r="C813" t="str">
            <v>Clarice</v>
          </cell>
          <cell r="E813" t="str">
            <v>Badaro Art Caffe Conceito Importadora e Exportadora Ltda ME</v>
          </cell>
          <cell r="F813" t="str">
            <v>12.037.697/0001-54</v>
          </cell>
          <cell r="G813">
            <v>147240602114</v>
          </cell>
          <cell r="H813" t="str">
            <v>Rua Libero Badaro 408</v>
          </cell>
          <cell r="I813" t="str">
            <v>Centro</v>
          </cell>
          <cell r="J813" t="str">
            <v>São Paulo</v>
          </cell>
          <cell r="K813" t="str">
            <v>SP</v>
          </cell>
          <cell r="L813" t="str">
            <v>01.008-000</v>
          </cell>
          <cell r="M813" t="str">
            <v>11 4193-2580</v>
          </cell>
          <cell r="N813" t="str">
            <v>logichome_r@logic.adm.br</v>
          </cell>
          <cell r="O813" t="str">
            <v>Regiane</v>
          </cell>
          <cell r="P813" t="str">
            <v>logichome_r@logic.adm.br</v>
          </cell>
          <cell r="Q813" t="str">
            <v>11 4193-2580/3846-9888</v>
          </cell>
          <cell r="S813">
            <v>41420</v>
          </cell>
        </row>
        <row r="814">
          <cell r="A814">
            <v>811</v>
          </cell>
          <cell r="B814" t="str">
            <v>Rodobeef Transportes e Logística</v>
          </cell>
          <cell r="C814" t="str">
            <v>Cristiani</v>
          </cell>
          <cell r="E814" t="str">
            <v>Rodobeef Transportes e Logística Ltda</v>
          </cell>
          <cell r="F814" t="str">
            <v>13.021.731/0001-65</v>
          </cell>
          <cell r="G814">
            <v>170044745110</v>
          </cell>
          <cell r="H814" t="str">
            <v>Rua Humberto de campos 1301</v>
          </cell>
          <cell r="I814" t="str">
            <v>Centro</v>
          </cell>
          <cell r="J814" t="str">
            <v>Andradina</v>
          </cell>
          <cell r="K814" t="str">
            <v>SP</v>
          </cell>
          <cell r="L814" t="str">
            <v>16.901-012</v>
          </cell>
          <cell r="M814" t="str">
            <v>67 35223273/9295-2921</v>
          </cell>
          <cell r="N814" t="str">
            <v>cristiani@flexoart.com.br</v>
          </cell>
          <cell r="S814">
            <v>41419</v>
          </cell>
        </row>
        <row r="815">
          <cell r="A815">
            <v>812</v>
          </cell>
          <cell r="B815" t="str">
            <v>Artemãos</v>
          </cell>
          <cell r="C815" t="str">
            <v xml:space="preserve">Márcia Pedrinha de Almeida </v>
          </cell>
          <cell r="E815" t="str">
            <v>Márcia Pedrinha de Almeida ME</v>
          </cell>
          <cell r="F815" t="str">
            <v>01.480.376/0001-03</v>
          </cell>
          <cell r="G815" t="str">
            <v>15194283-8</v>
          </cell>
          <cell r="H815" t="str">
            <v>Trav. Benjamin Constant, 1158</v>
          </cell>
          <cell r="I815" t="str">
            <v>Nazaré</v>
          </cell>
          <cell r="J815" t="str">
            <v>Belém</v>
          </cell>
          <cell r="K815" t="str">
            <v>PA</v>
          </cell>
          <cell r="L815" t="str">
            <v>66.035-060</v>
          </cell>
          <cell r="M815" t="str">
            <v>91 3223-2875</v>
          </cell>
          <cell r="N815" t="str">
            <v>m_pedrinha@yahoo.com.br</v>
          </cell>
          <cell r="O815" t="str">
            <v>Márcia Pedrinha de Almeida</v>
          </cell>
          <cell r="P815" t="str">
            <v>m_pedrinha@yahoo.com.br</v>
          </cell>
          <cell r="Q815" t="str">
            <v>91 3223-2875</v>
          </cell>
          <cell r="S815">
            <v>41421</v>
          </cell>
        </row>
        <row r="816">
          <cell r="A816">
            <v>813</v>
          </cell>
          <cell r="B816" t="str">
            <v>Maria Fulô</v>
          </cell>
          <cell r="C816" t="str">
            <v>Paula Dias</v>
          </cell>
          <cell r="E816" t="str">
            <v>Maria Fulô Florista Ltda ME</v>
          </cell>
          <cell r="F816" t="str">
            <v>05.613.557/0001-11</v>
          </cell>
          <cell r="G816" t="str">
            <v>030263530</v>
          </cell>
          <cell r="H816" t="str">
            <v>Rua Barão de Contendas, 79</v>
          </cell>
          <cell r="I816" t="str">
            <v>Graças</v>
          </cell>
          <cell r="J816" t="str">
            <v>Recife</v>
          </cell>
          <cell r="K816" t="str">
            <v>PE</v>
          </cell>
          <cell r="L816" t="str">
            <v>52.050-330</v>
          </cell>
          <cell r="M816" t="str">
            <v>81 3426-7759/9968-9294</v>
          </cell>
          <cell r="N816" t="str">
            <v>atendimento@mariafulodecoracoes.com.br</v>
          </cell>
          <cell r="O816" t="str">
            <v>Renata Souza</v>
          </cell>
          <cell r="P816" t="str">
            <v>mariafuloflorista@gmail.com</v>
          </cell>
          <cell r="Q816" t="str">
            <v>81 3427-1134</v>
          </cell>
          <cell r="S816">
            <v>41421</v>
          </cell>
        </row>
        <row r="817">
          <cell r="A817">
            <v>814</v>
          </cell>
          <cell r="B817" t="str">
            <v>Dolce casa</v>
          </cell>
          <cell r="C817" t="str">
            <v>Ivana Alves Siqueira</v>
          </cell>
          <cell r="E817" t="str">
            <v>Siqueira &amp; Terra Interiores Ltda ME</v>
          </cell>
          <cell r="F817" t="str">
            <v>15.100.887/0001-67</v>
          </cell>
          <cell r="G817" t="str">
            <v>001920535.00-10</v>
          </cell>
          <cell r="H817" t="str">
            <v>Rua Marechal Deodoro, 35</v>
          </cell>
          <cell r="I817" t="str">
            <v>Fundinho</v>
          </cell>
          <cell r="J817" t="str">
            <v>Uberlandia</v>
          </cell>
          <cell r="K817" t="str">
            <v>MG</v>
          </cell>
          <cell r="L817" t="str">
            <v>38.400-210</v>
          </cell>
          <cell r="M817" t="str">
            <v>34 3236-4170/9123-6928</v>
          </cell>
          <cell r="N817" t="str">
            <v>dolce.casa35@gmail.com</v>
          </cell>
          <cell r="O817" t="str">
            <v>Ivana</v>
          </cell>
          <cell r="P817" t="str">
            <v>ivanasiqueira@hotmail.com</v>
          </cell>
          <cell r="Q817" t="str">
            <v>34 32364170</v>
          </cell>
          <cell r="S817">
            <v>41421</v>
          </cell>
        </row>
        <row r="818">
          <cell r="A818">
            <v>815</v>
          </cell>
          <cell r="B818" t="str">
            <v>Casalinda Interiores</v>
          </cell>
          <cell r="C818" t="str">
            <v>Valdeci</v>
          </cell>
          <cell r="E818" t="str">
            <v>So Suportes e Comercio Ltda ME</v>
          </cell>
          <cell r="F818" t="str">
            <v>01.721.185/0001-96</v>
          </cell>
          <cell r="G818" t="str">
            <v>702343468.00-64</v>
          </cell>
          <cell r="H818" t="str">
            <v>PC Adolfo Fonseca 77</v>
          </cell>
          <cell r="I818" t="str">
            <v>Fundinho</v>
          </cell>
          <cell r="J818" t="str">
            <v>Uberlândia</v>
          </cell>
          <cell r="K818" t="str">
            <v>MG</v>
          </cell>
          <cell r="L818" t="str">
            <v>38.400-152</v>
          </cell>
          <cell r="M818" t="str">
            <v>34 32558114/9821-2207</v>
          </cell>
          <cell r="N818" t="str">
            <v>casalindainteriores@yahoo.com.br</v>
          </cell>
          <cell r="S818">
            <v>41419</v>
          </cell>
        </row>
        <row r="819">
          <cell r="A819">
            <v>816</v>
          </cell>
          <cell r="B819" t="str">
            <v>Papelaria Atalaia</v>
          </cell>
          <cell r="C819" t="str">
            <v>Noeli</v>
          </cell>
          <cell r="E819" t="str">
            <v>Kamila Etienne Um Ann ME</v>
          </cell>
          <cell r="F819" t="str">
            <v>17.300.933/0001-05</v>
          </cell>
          <cell r="G819" t="str">
            <v>13.470.998-5</v>
          </cell>
          <cell r="H819" t="str">
            <v>Av. Brasil, 610 W</v>
          </cell>
          <cell r="I819" t="str">
            <v>Centro</v>
          </cell>
          <cell r="J819" t="str">
            <v>Tangara da Serra</v>
          </cell>
          <cell r="K819" t="str">
            <v>MT</v>
          </cell>
          <cell r="L819" t="str">
            <v>78.300-000</v>
          </cell>
          <cell r="M819" t="str">
            <v>65 3326-2617</v>
          </cell>
          <cell r="N819" t="str">
            <v>atalaiatga@hotmail.com</v>
          </cell>
          <cell r="O819" t="str">
            <v>Kamila</v>
          </cell>
          <cell r="P819" t="str">
            <v>atalaiatga@hotmail.com</v>
          </cell>
          <cell r="Q819" t="str">
            <v>65 3326-2617</v>
          </cell>
          <cell r="S819">
            <v>41420</v>
          </cell>
        </row>
        <row r="820">
          <cell r="A820">
            <v>817</v>
          </cell>
          <cell r="B820" t="str">
            <v>Condominio Residencial Villa di Firenze</v>
          </cell>
          <cell r="C820" t="str">
            <v>Marco</v>
          </cell>
          <cell r="E820" t="str">
            <v>Condominio Residencial Villa di Firenze</v>
          </cell>
          <cell r="F820" t="str">
            <v>04.998.724/0001-27</v>
          </cell>
          <cell r="G820" t="str">
            <v>Isento</v>
          </cell>
          <cell r="H820" t="str">
            <v>Rua Gomes Cardim, 657</v>
          </cell>
          <cell r="I820" t="str">
            <v>Bras</v>
          </cell>
          <cell r="J820" t="str">
            <v>São Paulo</v>
          </cell>
          <cell r="K820" t="str">
            <v>SP</v>
          </cell>
          <cell r="L820" t="str">
            <v>03.050-000</v>
          </cell>
          <cell r="M820" t="str">
            <v>11 4328-0161/99484-4586/4327-0161</v>
          </cell>
          <cell r="N820" t="str">
            <v>marco_felippe@hotmail.com</v>
          </cell>
          <cell r="S820">
            <v>41418</v>
          </cell>
        </row>
        <row r="821">
          <cell r="A821">
            <v>818</v>
          </cell>
          <cell r="B821" t="str">
            <v>Babilonia</v>
          </cell>
          <cell r="C821" t="str">
            <v>Thabata</v>
          </cell>
          <cell r="E821" t="str">
            <v>A&amp;O Comércio de Produtos para Bem Estar Ltda ME</v>
          </cell>
          <cell r="F821" t="str">
            <v>08.967.665/0001-80</v>
          </cell>
          <cell r="G821">
            <v>206249651117</v>
          </cell>
          <cell r="H821" t="str">
            <v>R. Calçada Flor de Linho 20 Lj 02 Terreo</v>
          </cell>
          <cell r="I821" t="str">
            <v>Alphaville</v>
          </cell>
          <cell r="J821" t="str">
            <v>Barueri</v>
          </cell>
          <cell r="K821" t="str">
            <v>SP</v>
          </cell>
          <cell r="L821" t="str">
            <v>06.453-006</v>
          </cell>
          <cell r="M821" t="str">
            <v>11 4197-1567</v>
          </cell>
          <cell r="N821" t="str">
            <v>thabata@aromasbabilonia.com.br</v>
          </cell>
          <cell r="O821" t="str">
            <v>Andreia</v>
          </cell>
          <cell r="P821" t="str">
            <v>andreia@aromasbabilonia.com.br</v>
          </cell>
          <cell r="Q821" t="str">
            <v>11 4197-1567</v>
          </cell>
          <cell r="S821">
            <v>41419</v>
          </cell>
        </row>
        <row r="822">
          <cell r="A822">
            <v>819</v>
          </cell>
          <cell r="B822" t="str">
            <v>Dyanna Presentes</v>
          </cell>
          <cell r="C822" t="str">
            <v>Dyana Rodrigues</v>
          </cell>
          <cell r="E822" t="str">
            <v>Dianna Maria Pereira Rodrigues 83518762249</v>
          </cell>
          <cell r="F822" t="str">
            <v>13.522.562/0001-47</v>
          </cell>
          <cell r="G822">
            <v>647652826115</v>
          </cell>
          <cell r="H822" t="str">
            <v>Rua Amilde Tedechi 55 Lj 2</v>
          </cell>
          <cell r="I822" t="str">
            <v>Parque Res. D. Lafaiete Libanio</v>
          </cell>
          <cell r="J822" t="str">
            <v>São José do Rio Preto</v>
          </cell>
          <cell r="K822" t="str">
            <v>SP</v>
          </cell>
          <cell r="L822" t="str">
            <v>15.046-020</v>
          </cell>
          <cell r="M822" t="str">
            <v>17 3022-5206</v>
          </cell>
          <cell r="N822" t="str">
            <v>multistil@hotmail.com</v>
          </cell>
          <cell r="S822">
            <v>41433</v>
          </cell>
        </row>
        <row r="823">
          <cell r="A823">
            <v>820</v>
          </cell>
          <cell r="B823" t="str">
            <v>Ateliê Casa de Boneca</v>
          </cell>
          <cell r="C823" t="str">
            <v>Angela</v>
          </cell>
          <cell r="E823" t="str">
            <v>Angela Maria da Silva Young Fei ME</v>
          </cell>
          <cell r="F823" t="str">
            <v>11.229.828/0001-32</v>
          </cell>
          <cell r="G823">
            <v>148836810111</v>
          </cell>
          <cell r="H823" t="str">
            <v>Av. joão Peixoto Viegas, 914</v>
          </cell>
          <cell r="I823" t="str">
            <v>Jardim Consorcio</v>
          </cell>
          <cell r="J823" t="str">
            <v>São Paulo</v>
          </cell>
          <cell r="K823" t="str">
            <v>SP</v>
          </cell>
          <cell r="L823" t="str">
            <v>04.437-000</v>
          </cell>
          <cell r="M823" t="str">
            <v>11 5563-2748/3205-2748</v>
          </cell>
          <cell r="N823" t="str">
            <v>ateliecasadeboneca@uol.com.br</v>
          </cell>
          <cell r="O823" t="str">
            <v>Angela</v>
          </cell>
          <cell r="P823" t="str">
            <v>contato@acboneca.com.br</v>
          </cell>
          <cell r="Q823" t="str">
            <v>11 5563-2748/3205-2748</v>
          </cell>
          <cell r="S823">
            <v>41420</v>
          </cell>
        </row>
        <row r="824">
          <cell r="A824">
            <v>821</v>
          </cell>
          <cell r="B824" t="str">
            <v>CEI Norte</v>
          </cell>
          <cell r="C824" t="str">
            <v>Cremilda/Sandra</v>
          </cell>
          <cell r="E824" t="str">
            <v>Decoracenter Comercio de Artigos Ornamentais Ltda ME</v>
          </cell>
          <cell r="F824" t="str">
            <v>14.489.939/0001-76</v>
          </cell>
          <cell r="G824" t="str">
            <v>07.589.607/001-09</v>
          </cell>
          <cell r="H824" t="str">
            <v>Q Ql 1 Lt 11/14 Sl 210</v>
          </cell>
          <cell r="I824" t="str">
            <v>Tauatinga</v>
          </cell>
          <cell r="J824" t="str">
            <v>Brasília</v>
          </cell>
          <cell r="K824" t="str">
            <v>DF</v>
          </cell>
          <cell r="L824" t="str">
            <v>72.135-010</v>
          </cell>
          <cell r="M824" t="str">
            <v>61 3355-2555</v>
          </cell>
          <cell r="N824" t="str">
            <v>compras@ceinorte.com.br</v>
          </cell>
          <cell r="O824" t="str">
            <v>Carlos</v>
          </cell>
          <cell r="P824" t="str">
            <v>contasapagar@ceinorte.com.br</v>
          </cell>
          <cell r="Q824" t="str">
            <v>61 3355-2555</v>
          </cell>
          <cell r="S824">
            <v>41431</v>
          </cell>
        </row>
        <row r="825">
          <cell r="A825">
            <v>822</v>
          </cell>
          <cell r="B825" t="str">
            <v>Moda Morena</v>
          </cell>
          <cell r="C825" t="str">
            <v>Gabriela</v>
          </cell>
          <cell r="E825" t="str">
            <v>Campos Paro Boutique ltda ME</v>
          </cell>
          <cell r="F825" t="str">
            <v>00.023.906/0001-21</v>
          </cell>
          <cell r="G825">
            <v>521034423110</v>
          </cell>
          <cell r="H825" t="str">
            <v>Av. Cunha Cintra 535</v>
          </cell>
          <cell r="I825" t="str">
            <v>Centro</v>
          </cell>
          <cell r="J825" t="str">
            <v>Penápolis</v>
          </cell>
          <cell r="K825" t="str">
            <v>SP</v>
          </cell>
          <cell r="L825" t="str">
            <v>16.300-000</v>
          </cell>
          <cell r="M825" t="str">
            <v>18 3653-6110</v>
          </cell>
          <cell r="N825" t="str">
            <v>modamorena@modamorena.com.br</v>
          </cell>
          <cell r="O825" t="str">
            <v>Ana Maria</v>
          </cell>
          <cell r="P825" t="str">
            <v>alparo@modamorena.com.br</v>
          </cell>
          <cell r="Q825" t="str">
            <v>18 3652-7080</v>
          </cell>
          <cell r="S825">
            <v>41420</v>
          </cell>
        </row>
        <row r="826">
          <cell r="A826">
            <v>823</v>
          </cell>
          <cell r="B826" t="str">
            <v>Tudo de Bom</v>
          </cell>
          <cell r="C826" t="str">
            <v>Erika</v>
          </cell>
          <cell r="E826" t="str">
            <v>Tudo de Bom Indústria e Comércio de Confecções Ltda ME</v>
          </cell>
          <cell r="F826" t="str">
            <v>02.889.739/0001-21</v>
          </cell>
          <cell r="G826" t="str">
            <v>06.289465-0</v>
          </cell>
          <cell r="H826" t="str">
            <v>Av. Engenheiro Santana Junior, 2654</v>
          </cell>
          <cell r="I826" t="str">
            <v>Papicu</v>
          </cell>
          <cell r="J826" t="str">
            <v>Fortaleza</v>
          </cell>
          <cell r="K826" t="str">
            <v>CE</v>
          </cell>
          <cell r="L826" t="str">
            <v>60.175-650</v>
          </cell>
          <cell r="M826" t="str">
            <v>85 3452-6811/3452-6801</v>
          </cell>
          <cell r="N826" t="str">
            <v>erikamanix@hotmail.com</v>
          </cell>
          <cell r="O826" t="str">
            <v>Lucia</v>
          </cell>
          <cell r="P826" t="str">
            <v>luciamanix@hotmail.com</v>
          </cell>
          <cell r="Q826" t="str">
            <v>85 3452-6811/3452-6801</v>
          </cell>
          <cell r="S826">
            <v>41420</v>
          </cell>
        </row>
        <row r="827">
          <cell r="A827">
            <v>824</v>
          </cell>
          <cell r="B827" t="str">
            <v>Vila dos Sonhos Decorações e Presentes</v>
          </cell>
          <cell r="C827" t="str">
            <v>Cafael Canela</v>
          </cell>
          <cell r="E827" t="str">
            <v>VL Decoração, Presentes e Brinquedos Eireli ME</v>
          </cell>
          <cell r="F827" t="str">
            <v>17.485.198/0001-43</v>
          </cell>
          <cell r="G827" t="str">
            <v>002090328.00-43</v>
          </cell>
          <cell r="H827" t="str">
            <v>Rua Coronel Pedro Paulo Penido, 200A</v>
          </cell>
          <cell r="I827" t="str">
            <v>Cidade Nova</v>
          </cell>
          <cell r="J827" t="str">
            <v>Belo horizonte</v>
          </cell>
          <cell r="K827" t="str">
            <v>MG</v>
          </cell>
          <cell r="L827" t="str">
            <v>31.170-330</v>
          </cell>
          <cell r="M827" t="str">
            <v>31 3484-5421</v>
          </cell>
          <cell r="N827" t="str">
            <v>canelinha_rafa@hotmail.com</v>
          </cell>
          <cell r="O827" t="str">
            <v>Rafael</v>
          </cell>
          <cell r="P827" t="str">
            <v>viladossonhosnfe@yahoo.com.br</v>
          </cell>
          <cell r="Q827" t="str">
            <v>31 3484-5421/9309-1881</v>
          </cell>
          <cell r="S827">
            <v>41431</v>
          </cell>
        </row>
        <row r="828">
          <cell r="A828">
            <v>825</v>
          </cell>
          <cell r="B828" t="str">
            <v>Armazém e CIA</v>
          </cell>
          <cell r="C828" t="str">
            <v>Luciana</v>
          </cell>
          <cell r="E828" t="str">
            <v>Luciana O. Botta Antonelli EPP</v>
          </cell>
          <cell r="F828" t="str">
            <v>05.679.569/0001-49</v>
          </cell>
          <cell r="G828" t="str">
            <v>90279636-30</v>
          </cell>
          <cell r="H828" t="str">
            <v>Av. Goias, 366</v>
          </cell>
          <cell r="I828" t="str">
            <v>Centro</v>
          </cell>
          <cell r="J828" t="str">
            <v>Cianorte</v>
          </cell>
          <cell r="K828" t="str">
            <v>PR</v>
          </cell>
          <cell r="L828" t="str">
            <v>87.200-151</v>
          </cell>
          <cell r="M828" t="str">
            <v>44 3629-1005</v>
          </cell>
          <cell r="N828" t="str">
            <v>armazemecia@hotmail.com</v>
          </cell>
          <cell r="O828" t="str">
            <v>Miltom</v>
          </cell>
          <cell r="P828" t="str">
            <v>armazemecia@hotmail.com</v>
          </cell>
          <cell r="Q828" t="str">
            <v>44 3629-1005</v>
          </cell>
          <cell r="S828">
            <v>41431</v>
          </cell>
        </row>
        <row r="829">
          <cell r="A829">
            <v>826</v>
          </cell>
          <cell r="B829" t="str">
            <v>Arte e Gosto</v>
          </cell>
          <cell r="C829" t="str">
            <v>Margareth Cabral</v>
          </cell>
          <cell r="E829" t="str">
            <v>Dalmar Comercio de artigos de Presentes Ltda ME</v>
          </cell>
          <cell r="F829" t="str">
            <v>07.605.973/0001-01</v>
          </cell>
          <cell r="G829">
            <v>77986197</v>
          </cell>
          <cell r="H829" t="str">
            <v>Rua Luiz Alves Pereira, 377 Lj 09 e 11 - Aterrado center Shopping</v>
          </cell>
          <cell r="I829" t="str">
            <v>Aterrado</v>
          </cell>
          <cell r="J829" t="str">
            <v>Volta Redonda</v>
          </cell>
          <cell r="K829" t="str">
            <v>RJ</v>
          </cell>
          <cell r="L829" t="str">
            <v>27.213-140</v>
          </cell>
          <cell r="M829" t="str">
            <v>24 3346-0148</v>
          </cell>
          <cell r="N829" t="str">
            <v>arte.gosto@hotmail.com</v>
          </cell>
          <cell r="O829" t="str">
            <v>Margareth Cabral</v>
          </cell>
          <cell r="P829" t="str">
            <v>arte.gosto@hotmail.com</v>
          </cell>
          <cell r="Q829" t="str">
            <v>24 3346-0148</v>
          </cell>
          <cell r="S829">
            <v>41430</v>
          </cell>
        </row>
        <row r="830">
          <cell r="A830">
            <v>827</v>
          </cell>
          <cell r="B830" t="str">
            <v>Nadia Casa</v>
          </cell>
          <cell r="C830" t="str">
            <v>Ines</v>
          </cell>
          <cell r="E830" t="str">
            <v>Andrea Akemi Mizuguchi ME</v>
          </cell>
          <cell r="F830" t="str">
            <v>07.889.907/0001-00</v>
          </cell>
          <cell r="G830">
            <v>454302987110</v>
          </cell>
          <cell r="H830" t="str">
            <v>Av. Vereador Narciso Yague Guimarães 1001 Lj 10/16/17/E14/E15</v>
          </cell>
          <cell r="I830" t="str">
            <v>Jardim Armenia</v>
          </cell>
          <cell r="J830" t="str">
            <v>Mogi das Cruzes</v>
          </cell>
          <cell r="K830" t="str">
            <v>SP</v>
          </cell>
          <cell r="L830" t="str">
            <v>08.780-910</v>
          </cell>
          <cell r="M830" t="str">
            <v>11 4726-6784/99828-3329</v>
          </cell>
          <cell r="N830" t="str">
            <v>nadiacasa@nadiacasa.com.br</v>
          </cell>
          <cell r="O830" t="str">
            <v>Ines</v>
          </cell>
        </row>
        <row r="831">
          <cell r="A831">
            <v>828</v>
          </cell>
          <cell r="B831" t="str">
            <v>Arte D'Etalhe</v>
          </cell>
          <cell r="C831" t="str">
            <v>Leonor</v>
          </cell>
          <cell r="E831" t="str">
            <v>MC Corrêa Mayer Artesanatos ME</v>
          </cell>
          <cell r="F831" t="str">
            <v>01.485.699/0001-90</v>
          </cell>
          <cell r="G831">
            <v>85810723</v>
          </cell>
          <cell r="H831" t="str">
            <v>Rua Barata Ribeiro, 739 Lj C</v>
          </cell>
          <cell r="I831" t="str">
            <v>Copacabana</v>
          </cell>
          <cell r="J831" t="str">
            <v>Rio de Janeiro</v>
          </cell>
          <cell r="K831" t="str">
            <v>RJ</v>
          </cell>
          <cell r="L831" t="str">
            <v>22.051-002</v>
          </cell>
          <cell r="M831" t="str">
            <v>21 22356233</v>
          </cell>
          <cell r="N831" t="str">
            <v>artedetalhe@gmail.com</v>
          </cell>
          <cell r="O831" t="str">
            <v>Cecília</v>
          </cell>
          <cell r="P831" t="str">
            <v>artedetalhe@gmail.com</v>
          </cell>
          <cell r="Q831" t="str">
            <v>21 2549-3109</v>
          </cell>
          <cell r="S831">
            <v>41430</v>
          </cell>
        </row>
        <row r="832">
          <cell r="A832">
            <v>829</v>
          </cell>
          <cell r="B832" t="str">
            <v>Comercial Cabus</v>
          </cell>
          <cell r="C832" t="str">
            <v>Jane</v>
          </cell>
          <cell r="E832" t="str">
            <v>Comercial Cabus Ltda</v>
          </cell>
          <cell r="F832" t="str">
            <v>35.483.791/0002-13</v>
          </cell>
          <cell r="G832">
            <v>46666745</v>
          </cell>
          <cell r="H832" t="str">
            <v>Rua Padre Floriano, 163</v>
          </cell>
          <cell r="I832" t="str">
            <v>São José</v>
          </cell>
          <cell r="J832" t="str">
            <v>Recife</v>
          </cell>
          <cell r="K832" t="str">
            <v>PE</v>
          </cell>
          <cell r="L832" t="str">
            <v>50.020-380</v>
          </cell>
          <cell r="M832" t="str">
            <v>81 3213-1349</v>
          </cell>
          <cell r="N832" t="str">
            <v>comercialcabus@ig.com.br</v>
          </cell>
          <cell r="O832" t="str">
            <v>Jane</v>
          </cell>
          <cell r="P832" t="str">
            <v>comercialcabus@ig.com.br</v>
          </cell>
          <cell r="Q832" t="str">
            <v>81 3213-1349</v>
          </cell>
          <cell r="S832">
            <v>41432</v>
          </cell>
        </row>
        <row r="833">
          <cell r="A833">
            <v>830</v>
          </cell>
          <cell r="B833" t="str">
            <v>Comercial de Mare</v>
          </cell>
          <cell r="C833" t="str">
            <v>Viviane</v>
          </cell>
          <cell r="E833" t="str">
            <v>Comercial de Mare Ltda</v>
          </cell>
          <cell r="F833" t="str">
            <v>15.277.603/0001-02</v>
          </cell>
          <cell r="G833">
            <v>9059130851</v>
          </cell>
          <cell r="H833" t="str">
            <v>Av. Vicente Machado, 1392</v>
          </cell>
          <cell r="I833" t="str">
            <v>Rio Bonito</v>
          </cell>
          <cell r="J833" t="str">
            <v>Irati</v>
          </cell>
          <cell r="K833" t="str">
            <v>PR</v>
          </cell>
          <cell r="L833" t="str">
            <v>84.500-000</v>
          </cell>
          <cell r="M833" t="str">
            <v>42 3422-1820</v>
          </cell>
          <cell r="N833" t="str">
            <v>viviane@redetudocasa.com.br</v>
          </cell>
          <cell r="P833" t="str">
            <v>nfe@redetudocasa.com.br</v>
          </cell>
          <cell r="Q833" t="str">
            <v>42 3422-1820</v>
          </cell>
          <cell r="S833">
            <v>41432</v>
          </cell>
        </row>
        <row r="834">
          <cell r="A834">
            <v>831</v>
          </cell>
          <cell r="B834" t="str">
            <v>Prefeitura Municipal de Turvo</v>
          </cell>
          <cell r="C834" t="str">
            <v>Janice/Nestor</v>
          </cell>
          <cell r="E834" t="str">
            <v>Municipio de Turvo</v>
          </cell>
          <cell r="F834" t="str">
            <v>82.548.983/0001-60</v>
          </cell>
          <cell r="G834" t="str">
            <v>Isento</v>
          </cell>
          <cell r="H834" t="str">
            <v>Rua Dr Nereu Ramos SN - Prefeitura</v>
          </cell>
          <cell r="I834" t="str">
            <v>Centro</v>
          </cell>
          <cell r="J834" t="str">
            <v>Turvo</v>
          </cell>
          <cell r="K834" t="str">
            <v>SC</v>
          </cell>
          <cell r="L834" t="str">
            <v>88.930-000</v>
          </cell>
          <cell r="M834" t="str">
            <v>48 3525-0186</v>
          </cell>
          <cell r="N834" t="str">
            <v>imprensapmturvo@netvale.net</v>
          </cell>
          <cell r="O834" t="str">
            <v>Nestor Recco</v>
          </cell>
          <cell r="S834">
            <v>41431</v>
          </cell>
        </row>
        <row r="835">
          <cell r="A835">
            <v>832</v>
          </cell>
          <cell r="B835" t="str">
            <v>Elétrica Nicolucci</v>
          </cell>
          <cell r="C835" t="str">
            <v>Adriana Nicolucci</v>
          </cell>
          <cell r="D835" t="str">
            <v>Diretora</v>
          </cell>
          <cell r="E835" t="str">
            <v>Elétrica Nicolucci Ltda</v>
          </cell>
          <cell r="F835" t="str">
            <v>50.427.103/0001-00</v>
          </cell>
          <cell r="G835">
            <v>664008141117</v>
          </cell>
          <cell r="H835" t="str">
            <v>Av. Antônio Paschoal, 94</v>
          </cell>
          <cell r="I835" t="str">
            <v>Jd. Brasília</v>
          </cell>
          <cell r="J835" t="str">
            <v>Sertãozinho</v>
          </cell>
          <cell r="K835" t="str">
            <v>SP</v>
          </cell>
          <cell r="L835" t="str">
            <v>14.170-000</v>
          </cell>
          <cell r="M835" t="str">
            <v>16 2105-0999/2105-0950</v>
          </cell>
          <cell r="N835" t="str">
            <v>vendas@eletricanicolucci.com.br</v>
          </cell>
          <cell r="O835" t="str">
            <v>Adriana</v>
          </cell>
          <cell r="P835" t="str">
            <v>financeiro@eletricanicolucci.com.br</v>
          </cell>
          <cell r="Q835" t="str">
            <v>16 2105-0999</v>
          </cell>
          <cell r="S835">
            <v>41430</v>
          </cell>
        </row>
        <row r="836">
          <cell r="A836">
            <v>833</v>
          </cell>
          <cell r="B836" t="str">
            <v>Cerilla Presentes</v>
          </cell>
          <cell r="C836" t="str">
            <v>Marcia</v>
          </cell>
          <cell r="E836" t="str">
            <v>Gommp Comércio e Serviços Ltda ME</v>
          </cell>
          <cell r="F836" t="str">
            <v>00.950.828/0001-00</v>
          </cell>
          <cell r="G836">
            <v>86127466</v>
          </cell>
          <cell r="H836" t="str">
            <v>Rua Visconde de Piraja, 251 Lj A/B</v>
          </cell>
          <cell r="I836" t="str">
            <v>Ipanema</v>
          </cell>
          <cell r="J836" t="str">
            <v>Rio de janeiro</v>
          </cell>
          <cell r="K836" t="str">
            <v>RJ</v>
          </cell>
          <cell r="L836" t="str">
            <v>22.410-003</v>
          </cell>
          <cell r="M836" t="str">
            <v>21 8195-0200/8195-0011</v>
          </cell>
          <cell r="N836" t="str">
            <v>marciasigavd@gmail.com</v>
          </cell>
          <cell r="O836" t="str">
            <v>Marcia</v>
          </cell>
          <cell r="P836" t="str">
            <v>marciasigavd@gmail.com</v>
          </cell>
          <cell r="Q836" t="str">
            <v>21 8195-0200/8195-0011</v>
          </cell>
          <cell r="S836">
            <v>41431</v>
          </cell>
        </row>
        <row r="837">
          <cell r="A837">
            <v>834</v>
          </cell>
          <cell r="B837" t="str">
            <v>Anacapri Presentes</v>
          </cell>
          <cell r="C837" t="str">
            <v>Cleide</v>
          </cell>
          <cell r="E837" t="str">
            <v>Anacapri Decorações e Presentes ltda ME</v>
          </cell>
          <cell r="F837" t="str">
            <v>11.236.647/0001-33</v>
          </cell>
          <cell r="G837">
            <v>623116108110</v>
          </cell>
          <cell r="H837" t="str">
            <v>Av. das Nuvens, 41 Lj 06 e 07</v>
          </cell>
          <cell r="I837" t="str">
            <v>Aldeia da Serra</v>
          </cell>
          <cell r="J837" t="str">
            <v>Santana de Parnaiba</v>
          </cell>
          <cell r="K837" t="str">
            <v>SP</v>
          </cell>
          <cell r="L837" t="str">
            <v>06.519-225</v>
          </cell>
          <cell r="M837" t="str">
            <v>11 4192-3691</v>
          </cell>
          <cell r="N837" t="str">
            <v>a.n.a.capri@hotmail.com</v>
          </cell>
          <cell r="O837" t="str">
            <v>Solange</v>
          </cell>
          <cell r="P837" t="str">
            <v>a.n.a.capri@hotmail.com</v>
          </cell>
          <cell r="S837">
            <v>41433</v>
          </cell>
        </row>
        <row r="838">
          <cell r="A838">
            <v>835</v>
          </cell>
          <cell r="B838" t="str">
            <v>Flavio dos Santos Soares ME</v>
          </cell>
          <cell r="C838" t="str">
            <v>Flavio/Sergio</v>
          </cell>
          <cell r="E838" t="str">
            <v>Flavio dos Santos Soares ME</v>
          </cell>
          <cell r="F838" t="str">
            <v>10.416.531.0001-13</v>
          </cell>
          <cell r="G838">
            <v>148351700113</v>
          </cell>
          <cell r="H838" t="str">
            <v>Av. Salim Farah Maluf 2211</v>
          </cell>
          <cell r="I838" t="str">
            <v>Tatuapé</v>
          </cell>
          <cell r="J838" t="str">
            <v>São Paulo</v>
          </cell>
          <cell r="K838" t="str">
            <v>SP</v>
          </cell>
          <cell r="L838" t="str">
            <v>03.076-000</v>
          </cell>
          <cell r="M838" t="str">
            <v>11 5591-5555</v>
          </cell>
          <cell r="S838">
            <v>41432</v>
          </cell>
        </row>
        <row r="839">
          <cell r="A839">
            <v>836</v>
          </cell>
          <cell r="B839" t="str">
            <v>Papelaria Inez</v>
          </cell>
          <cell r="C839" t="str">
            <v>Jair Chagas dos Santos</v>
          </cell>
          <cell r="E839" t="str">
            <v>Maria Inez Holtz Picco &amp; CIA Ltda</v>
          </cell>
          <cell r="F839" t="str">
            <v>05.380.388/0001-17</v>
          </cell>
          <cell r="G839">
            <v>219005808119</v>
          </cell>
          <cell r="H839" t="str">
            <v>Rua São João, 02 Casa 01</v>
          </cell>
          <cell r="I839" t="str">
            <v>Centro</v>
          </cell>
          <cell r="J839" t="str">
            <v>Boituva</v>
          </cell>
          <cell r="K839" t="str">
            <v>SP</v>
          </cell>
          <cell r="L839" t="str">
            <v>18.550-000</v>
          </cell>
          <cell r="M839" t="str">
            <v>15 3363-6035/9119-4287</v>
          </cell>
          <cell r="N839" t="str">
            <v>j_chagas2000@yahoo.com.br</v>
          </cell>
          <cell r="O839" t="str">
            <v>Jair Chagas dos Santos</v>
          </cell>
          <cell r="P839" t="str">
            <v>j_chagas2000@yahoo.com.br</v>
          </cell>
          <cell r="Q839" t="str">
            <v>15 3363-6035/9119-4287</v>
          </cell>
          <cell r="S839">
            <v>41450</v>
          </cell>
        </row>
        <row r="840">
          <cell r="A840">
            <v>837</v>
          </cell>
          <cell r="B840" t="str">
            <v>Imperial Shopping</v>
          </cell>
          <cell r="C840" t="str">
            <v>Adriano Pinheiro</v>
          </cell>
          <cell r="E840" t="str">
            <v>Imperial Shopping</v>
          </cell>
          <cell r="F840" t="str">
            <v>16.602.614/0001-83</v>
          </cell>
          <cell r="G840" t="str">
            <v xml:space="preserve">Isento </v>
          </cell>
          <cell r="H840" t="str">
            <v>Rod BR010 nº100</v>
          </cell>
          <cell r="I840" t="str">
            <v>Jardim São Luís</v>
          </cell>
          <cell r="J840" t="str">
            <v>Imperatriz</v>
          </cell>
          <cell r="K840" t="str">
            <v>MA</v>
          </cell>
          <cell r="L840" t="str">
            <v>65.913-015</v>
          </cell>
          <cell r="M840" t="str">
            <v>99 3523-3899</v>
          </cell>
          <cell r="N840" t="str">
            <v>adriano.pinheiro@mrmalls.com.br</v>
          </cell>
          <cell r="O840" t="str">
            <v xml:space="preserve">Sandro </v>
          </cell>
          <cell r="P840" t="str">
            <v>sandrorocha@mrmalls.com.br</v>
          </cell>
          <cell r="S840">
            <v>41451</v>
          </cell>
        </row>
        <row r="841">
          <cell r="A841">
            <v>838</v>
          </cell>
          <cell r="B841" t="str">
            <v>RBS Participações S/A</v>
          </cell>
          <cell r="C841" t="str">
            <v>Ana Pitman</v>
          </cell>
          <cell r="D841" t="str">
            <v>Produtora Artística</v>
          </cell>
          <cell r="E841" t="str">
            <v>RBS Participações S/A</v>
          </cell>
          <cell r="F841" t="str">
            <v>68.737.857/0005-56</v>
          </cell>
          <cell r="G841">
            <v>255685254</v>
          </cell>
          <cell r="H841" t="str">
            <v>Rua General Vieira da Rosa, s/n</v>
          </cell>
          <cell r="I841" t="str">
            <v>Morro da Cruz</v>
          </cell>
          <cell r="J841" t="str">
            <v>Florianópolis</v>
          </cell>
          <cell r="K841" t="str">
            <v>SC</v>
          </cell>
          <cell r="L841" t="str">
            <v>88.020-240</v>
          </cell>
          <cell r="M841" t="str">
            <v>(48)  3216-3431</v>
          </cell>
          <cell r="N841" t="str">
            <v>culturaeventossc@gruporbs.com.br</v>
          </cell>
          <cell r="O841" t="str">
            <v>Ana Pitman</v>
          </cell>
          <cell r="P841" t="str">
            <v>culturaeventossc@gruporbs.com.br</v>
          </cell>
          <cell r="Q841" t="str">
            <v>(48)  3216-3431</v>
          </cell>
        </row>
        <row r="842">
          <cell r="A842">
            <v>839</v>
          </cell>
          <cell r="B842" t="str">
            <v>World Malharia</v>
          </cell>
          <cell r="C842" t="str">
            <v>Jailton Marques</v>
          </cell>
          <cell r="D842" t="str">
            <v>Proprietário</v>
          </cell>
          <cell r="E842" t="str">
            <v>J. Marques nascimento ME</v>
          </cell>
          <cell r="F842" t="str">
            <v>07.816.100/0001-30</v>
          </cell>
          <cell r="G842" t="str">
            <v>03.029.555-6</v>
          </cell>
          <cell r="H842" t="str">
            <v>Rua hamilton Silva, 2692 C</v>
          </cell>
          <cell r="I842" t="str">
            <v>Trem</v>
          </cell>
          <cell r="J842" t="str">
            <v>Macapa</v>
          </cell>
          <cell r="K842" t="str">
            <v>AP</v>
          </cell>
          <cell r="L842" t="str">
            <v>68901-140</v>
          </cell>
          <cell r="M842" t="str">
            <v>96 3223-1226</v>
          </cell>
          <cell r="N842" t="str">
            <v>worldmalharia@hotmail.com</v>
          </cell>
          <cell r="O842" t="str">
            <v>Luzia Paula</v>
          </cell>
          <cell r="P842" t="str">
            <v>luziapaula@hotmail.com.br</v>
          </cell>
          <cell r="Q842" t="str">
            <v>96 3223-1226</v>
          </cell>
          <cell r="S842">
            <v>41430</v>
          </cell>
        </row>
        <row r="843">
          <cell r="A843">
            <v>840</v>
          </cell>
          <cell r="B843" t="str">
            <v xml:space="preserve">Prefeitura Municipal de Cruzeiro do Iguaçu </v>
          </cell>
          <cell r="C843" t="str">
            <v xml:space="preserve">Itacir Alves </v>
          </cell>
          <cell r="D843" t="str">
            <v xml:space="preserve">Compras </v>
          </cell>
          <cell r="E843" t="str">
            <v xml:space="preserve">Prefeitura Municipal de Cruzeiro do Iguaçu </v>
          </cell>
          <cell r="F843" t="str">
            <v>95.589.230/0001-11</v>
          </cell>
          <cell r="G843" t="str">
            <v xml:space="preserve">Isento </v>
          </cell>
          <cell r="H843" t="str">
            <v>Avenida 13 de Maio, 906</v>
          </cell>
          <cell r="J843" t="str">
            <v>Cruzeiro do Iguaçu</v>
          </cell>
          <cell r="K843" t="str">
            <v>PR</v>
          </cell>
          <cell r="L843" t="str">
            <v>85.598-000</v>
          </cell>
          <cell r="M843" t="str">
            <v>(46) 3572-8014</v>
          </cell>
          <cell r="N843" t="str">
            <v>comprascruzeiro@hotmail.com</v>
          </cell>
          <cell r="S843">
            <v>41449</v>
          </cell>
        </row>
        <row r="844">
          <cell r="A844">
            <v>841</v>
          </cell>
          <cell r="B844" t="str">
            <v>Maria Helena</v>
          </cell>
          <cell r="C844" t="str">
            <v>Cristiani</v>
          </cell>
          <cell r="E844" t="str">
            <v>Maria Helena Giaretta Fregonezi</v>
          </cell>
          <cell r="F844" t="str">
            <v>078.564.338-92</v>
          </cell>
          <cell r="H844" t="str">
            <v>Rua Orensy Rodrigues da Silva, 1397</v>
          </cell>
          <cell r="I844" t="str">
            <v>Centro</v>
          </cell>
          <cell r="J844" t="str">
            <v>Andradina</v>
          </cell>
          <cell r="K844" t="str">
            <v>SP</v>
          </cell>
          <cell r="L844" t="str">
            <v>16.901-016</v>
          </cell>
          <cell r="M844" t="str">
            <v>18 3722-2927</v>
          </cell>
          <cell r="N844" t="str">
            <v>cristiani@flexoart.com.br</v>
          </cell>
          <cell r="O844" t="str">
            <v>Cristiani</v>
          </cell>
          <cell r="P844" t="str">
            <v>cristiani@flexoart.com.br</v>
          </cell>
          <cell r="Q844" t="str">
            <v>67 9295-2921</v>
          </cell>
          <cell r="S844">
            <v>41419</v>
          </cell>
        </row>
        <row r="845">
          <cell r="A845">
            <v>842</v>
          </cell>
          <cell r="B845" t="str">
            <v>Maria de Lourdes</v>
          </cell>
          <cell r="C845" t="str">
            <v>Maria de Lourdes</v>
          </cell>
          <cell r="E845" t="str">
            <v>Maria de Lourdes Vieira Machado EPP</v>
          </cell>
          <cell r="F845" t="str">
            <v>68.818.187/0001-06</v>
          </cell>
          <cell r="G845">
            <v>210021155110</v>
          </cell>
          <cell r="H845" t="str">
            <v xml:space="preserve">Rua Prudente de Morais, 238 </v>
          </cell>
          <cell r="J845" t="str">
            <v>Bebedouro</v>
          </cell>
          <cell r="K845" t="str">
            <v>SP</v>
          </cell>
          <cell r="L845" t="str">
            <v>14.700-120</v>
          </cell>
          <cell r="M845" t="str">
            <v>17  3343-4976  /  3342-6740</v>
          </cell>
          <cell r="N845" t="str">
            <v>biravieira_oj@yahoo.com.br</v>
          </cell>
          <cell r="O845" t="str">
            <v xml:space="preserve">Ubirajara </v>
          </cell>
          <cell r="P845" t="str">
            <v>biravieira_oj@yahoo.com.br</v>
          </cell>
          <cell r="Q845" t="str">
            <v>17  9181-7861</v>
          </cell>
          <cell r="S845">
            <v>41478</v>
          </cell>
        </row>
        <row r="846">
          <cell r="A846">
            <v>843</v>
          </cell>
          <cell r="B846" t="str">
            <v xml:space="preserve">Prefeitura Municipal de Gaúcha do Norte </v>
          </cell>
          <cell r="C846" t="str">
            <v>Marli Aléssio</v>
          </cell>
          <cell r="D846" t="str">
            <v>Secretária de Assistência Social</v>
          </cell>
          <cell r="E846" t="str">
            <v xml:space="preserve">Prefeitura Municipal de Gaúcha do Norte </v>
          </cell>
          <cell r="F846" t="str">
            <v>01.614.539/0001-01</v>
          </cell>
          <cell r="G846" t="str">
            <v xml:space="preserve">Isento </v>
          </cell>
          <cell r="H846" t="str">
            <v xml:space="preserve">Av. Brasil, 1298  </v>
          </cell>
          <cell r="I846" t="str">
            <v xml:space="preserve">Centro </v>
          </cell>
          <cell r="J846" t="str">
            <v xml:space="preserve">Gaúcha do Norte </v>
          </cell>
          <cell r="K846" t="str">
            <v>MT</v>
          </cell>
          <cell r="L846" t="str">
            <v>78.875-000</v>
          </cell>
          <cell r="M846" t="str">
            <v>(66) 3582-1521</v>
          </cell>
          <cell r="N846" t="str">
            <v>semasgnorte@hotmail.com</v>
          </cell>
          <cell r="S846">
            <v>41484</v>
          </cell>
        </row>
        <row r="847">
          <cell r="A847">
            <v>844</v>
          </cell>
        </row>
        <row r="848">
          <cell r="A848">
            <v>845</v>
          </cell>
        </row>
        <row r="849">
          <cell r="A849">
            <v>846</v>
          </cell>
        </row>
        <row r="850">
          <cell r="A850">
            <v>847</v>
          </cell>
        </row>
        <row r="851">
          <cell r="A851">
            <v>848</v>
          </cell>
        </row>
        <row r="852">
          <cell r="A852">
            <v>849</v>
          </cell>
        </row>
        <row r="853">
          <cell r="A853">
            <v>850</v>
          </cell>
        </row>
        <row r="854">
          <cell r="A854">
            <v>851</v>
          </cell>
        </row>
        <row r="855">
          <cell r="A855">
            <v>852</v>
          </cell>
        </row>
        <row r="856">
          <cell r="A856">
            <v>853</v>
          </cell>
        </row>
        <row r="857">
          <cell r="A857">
            <v>854</v>
          </cell>
        </row>
        <row r="858">
          <cell r="A858">
            <v>855</v>
          </cell>
        </row>
        <row r="859">
          <cell r="A859">
            <v>856</v>
          </cell>
        </row>
        <row r="860">
          <cell r="A860">
            <v>857</v>
          </cell>
        </row>
        <row r="861">
          <cell r="A861">
            <v>858</v>
          </cell>
        </row>
        <row r="862">
          <cell r="A862">
            <v>859</v>
          </cell>
        </row>
        <row r="863">
          <cell r="A863">
            <v>860</v>
          </cell>
        </row>
        <row r="864">
          <cell r="A864">
            <v>861</v>
          </cell>
        </row>
        <row r="865">
          <cell r="A865">
            <v>862</v>
          </cell>
        </row>
        <row r="866">
          <cell r="A866">
            <v>863</v>
          </cell>
        </row>
        <row r="867">
          <cell r="A867">
            <v>864</v>
          </cell>
        </row>
        <row r="868">
          <cell r="A868">
            <v>865</v>
          </cell>
        </row>
        <row r="869">
          <cell r="A869">
            <v>866</v>
          </cell>
        </row>
        <row r="870">
          <cell r="A870">
            <v>867</v>
          </cell>
        </row>
        <row r="871">
          <cell r="A871">
            <v>868</v>
          </cell>
        </row>
        <row r="872">
          <cell r="A872">
            <v>869</v>
          </cell>
        </row>
        <row r="873">
          <cell r="A873">
            <v>870</v>
          </cell>
        </row>
        <row r="874">
          <cell r="A874">
            <v>871</v>
          </cell>
        </row>
        <row r="875">
          <cell r="A875">
            <v>872</v>
          </cell>
        </row>
        <row r="876">
          <cell r="A876">
            <v>873</v>
          </cell>
        </row>
        <row r="877">
          <cell r="A877">
            <v>874</v>
          </cell>
        </row>
        <row r="878">
          <cell r="A878">
            <v>875</v>
          </cell>
        </row>
        <row r="879">
          <cell r="A879">
            <v>876</v>
          </cell>
        </row>
        <row r="880">
          <cell r="A880">
            <v>877</v>
          </cell>
        </row>
        <row r="881">
          <cell r="A881">
            <v>878</v>
          </cell>
        </row>
        <row r="882">
          <cell r="A882">
            <v>879</v>
          </cell>
        </row>
        <row r="883">
          <cell r="A883">
            <v>880</v>
          </cell>
        </row>
        <row r="884">
          <cell r="A884">
            <v>881</v>
          </cell>
        </row>
        <row r="885">
          <cell r="A885">
            <v>882</v>
          </cell>
        </row>
        <row r="886">
          <cell r="A886">
            <v>883</v>
          </cell>
        </row>
        <row r="887">
          <cell r="A887">
            <v>884</v>
          </cell>
        </row>
        <row r="888">
          <cell r="A888">
            <v>885</v>
          </cell>
        </row>
        <row r="889">
          <cell r="A889">
            <v>886</v>
          </cell>
        </row>
        <row r="890">
          <cell r="A890">
            <v>887</v>
          </cell>
        </row>
        <row r="891">
          <cell r="A891">
            <v>888</v>
          </cell>
        </row>
        <row r="892">
          <cell r="A892">
            <v>889</v>
          </cell>
        </row>
        <row r="893">
          <cell r="A893">
            <v>890</v>
          </cell>
        </row>
        <row r="894">
          <cell r="A894">
            <v>891</v>
          </cell>
        </row>
        <row r="895">
          <cell r="A895">
            <v>892</v>
          </cell>
        </row>
        <row r="896">
          <cell r="A896">
            <v>893</v>
          </cell>
        </row>
        <row r="897">
          <cell r="A897">
            <v>894</v>
          </cell>
        </row>
        <row r="898">
          <cell r="A898">
            <v>895</v>
          </cell>
        </row>
        <row r="899">
          <cell r="A899">
            <v>896</v>
          </cell>
        </row>
        <row r="900">
          <cell r="A900">
            <v>897</v>
          </cell>
        </row>
        <row r="901">
          <cell r="A901">
            <v>898</v>
          </cell>
        </row>
        <row r="902">
          <cell r="A902">
            <v>899</v>
          </cell>
        </row>
        <row r="903">
          <cell r="A903">
            <v>900</v>
          </cell>
        </row>
        <row r="904">
          <cell r="A904">
            <v>901</v>
          </cell>
        </row>
        <row r="905">
          <cell r="A905">
            <v>902</v>
          </cell>
        </row>
        <row r="906">
          <cell r="A906">
            <v>903</v>
          </cell>
        </row>
        <row r="907">
          <cell r="A907">
            <v>904</v>
          </cell>
        </row>
        <row r="908">
          <cell r="A908">
            <v>905</v>
          </cell>
        </row>
        <row r="909">
          <cell r="A909">
            <v>906</v>
          </cell>
        </row>
        <row r="910">
          <cell r="A910">
            <v>907</v>
          </cell>
        </row>
        <row r="911">
          <cell r="A911">
            <v>908</v>
          </cell>
        </row>
        <row r="912">
          <cell r="A912">
            <v>909</v>
          </cell>
        </row>
        <row r="913">
          <cell r="A913">
            <v>910</v>
          </cell>
        </row>
        <row r="914">
          <cell r="A914">
            <v>911</v>
          </cell>
        </row>
        <row r="915">
          <cell r="A915">
            <v>912</v>
          </cell>
        </row>
        <row r="916">
          <cell r="A916">
            <v>913</v>
          </cell>
        </row>
        <row r="917">
          <cell r="A917">
            <v>914</v>
          </cell>
        </row>
        <row r="918">
          <cell r="A918">
            <v>915</v>
          </cell>
        </row>
        <row r="919">
          <cell r="A919">
            <v>916</v>
          </cell>
        </row>
        <row r="920">
          <cell r="A920">
            <v>917</v>
          </cell>
        </row>
        <row r="921">
          <cell r="A921">
            <v>918</v>
          </cell>
        </row>
        <row r="922">
          <cell r="A922">
            <v>919</v>
          </cell>
        </row>
        <row r="923">
          <cell r="A923">
            <v>920</v>
          </cell>
        </row>
        <row r="924">
          <cell r="A924">
            <v>921</v>
          </cell>
        </row>
        <row r="925">
          <cell r="A925">
            <v>922</v>
          </cell>
        </row>
        <row r="926">
          <cell r="A926">
            <v>923</v>
          </cell>
        </row>
        <row r="927">
          <cell r="A927">
            <v>924</v>
          </cell>
        </row>
        <row r="928">
          <cell r="A928">
            <v>925</v>
          </cell>
        </row>
        <row r="929">
          <cell r="A929">
            <v>926</v>
          </cell>
        </row>
        <row r="930">
          <cell r="A930">
            <v>927</v>
          </cell>
        </row>
        <row r="931">
          <cell r="A931">
            <v>928</v>
          </cell>
        </row>
        <row r="932">
          <cell r="A932">
            <v>929</v>
          </cell>
        </row>
        <row r="933">
          <cell r="A933">
            <v>930</v>
          </cell>
        </row>
        <row r="934">
          <cell r="A934">
            <v>931</v>
          </cell>
        </row>
        <row r="935">
          <cell r="A935">
            <v>932</v>
          </cell>
        </row>
        <row r="936">
          <cell r="A936">
            <v>933</v>
          </cell>
        </row>
        <row r="937">
          <cell r="A937">
            <v>934</v>
          </cell>
        </row>
        <row r="938">
          <cell r="A938">
            <v>935</v>
          </cell>
        </row>
        <row r="939">
          <cell r="A939">
            <v>936</v>
          </cell>
        </row>
        <row r="940">
          <cell r="A940">
            <v>937</v>
          </cell>
        </row>
        <row r="941">
          <cell r="A941">
            <v>938</v>
          </cell>
        </row>
        <row r="942">
          <cell r="A942">
            <v>939</v>
          </cell>
        </row>
        <row r="943">
          <cell r="A943">
            <v>940</v>
          </cell>
        </row>
        <row r="944">
          <cell r="A944">
            <v>941</v>
          </cell>
        </row>
        <row r="945">
          <cell r="A945">
            <v>942</v>
          </cell>
        </row>
        <row r="946">
          <cell r="A946">
            <v>943</v>
          </cell>
        </row>
        <row r="947">
          <cell r="A947">
            <v>944</v>
          </cell>
        </row>
        <row r="948">
          <cell r="A948">
            <v>945</v>
          </cell>
        </row>
        <row r="949">
          <cell r="A949">
            <v>946</v>
          </cell>
        </row>
        <row r="950">
          <cell r="A950">
            <v>947</v>
          </cell>
        </row>
        <row r="951">
          <cell r="A951">
            <v>948</v>
          </cell>
        </row>
        <row r="952">
          <cell r="A952">
            <v>949</v>
          </cell>
        </row>
        <row r="953">
          <cell r="A953">
            <v>950</v>
          </cell>
        </row>
        <row r="954">
          <cell r="A954">
            <v>951</v>
          </cell>
        </row>
        <row r="955">
          <cell r="A955">
            <v>952</v>
          </cell>
        </row>
        <row r="956">
          <cell r="A956">
            <v>953</v>
          </cell>
        </row>
        <row r="957">
          <cell r="A957">
            <v>954</v>
          </cell>
        </row>
        <row r="958">
          <cell r="A958">
            <v>955</v>
          </cell>
        </row>
        <row r="959">
          <cell r="A959">
            <v>956</v>
          </cell>
        </row>
        <row r="960">
          <cell r="A960">
            <v>957</v>
          </cell>
        </row>
        <row r="961">
          <cell r="A961">
            <v>958</v>
          </cell>
        </row>
        <row r="962">
          <cell r="A962">
            <v>959</v>
          </cell>
        </row>
        <row r="963">
          <cell r="A963">
            <v>960</v>
          </cell>
        </row>
        <row r="964">
          <cell r="A964">
            <v>961</v>
          </cell>
        </row>
        <row r="965">
          <cell r="A965">
            <v>962</v>
          </cell>
        </row>
        <row r="966">
          <cell r="A966">
            <v>963</v>
          </cell>
        </row>
        <row r="967">
          <cell r="A967">
            <v>964</v>
          </cell>
        </row>
        <row r="968">
          <cell r="A968">
            <v>965</v>
          </cell>
        </row>
        <row r="969">
          <cell r="A969">
            <v>966</v>
          </cell>
        </row>
        <row r="970">
          <cell r="A970">
            <v>967</v>
          </cell>
        </row>
        <row r="971">
          <cell r="A971">
            <v>968</v>
          </cell>
        </row>
        <row r="972">
          <cell r="A972">
            <v>969</v>
          </cell>
        </row>
        <row r="973">
          <cell r="A973">
            <v>970</v>
          </cell>
        </row>
        <row r="974">
          <cell r="A974">
            <v>971</v>
          </cell>
        </row>
        <row r="975">
          <cell r="A975">
            <v>972</v>
          </cell>
        </row>
        <row r="976">
          <cell r="A976">
            <v>973</v>
          </cell>
        </row>
        <row r="977">
          <cell r="A977">
            <v>974</v>
          </cell>
        </row>
        <row r="978">
          <cell r="A978">
            <v>975</v>
          </cell>
        </row>
        <row r="979">
          <cell r="A979">
            <v>976</v>
          </cell>
        </row>
        <row r="980">
          <cell r="A980">
            <v>977</v>
          </cell>
        </row>
        <row r="981">
          <cell r="A981">
            <v>978</v>
          </cell>
        </row>
        <row r="982">
          <cell r="A982">
            <v>979</v>
          </cell>
        </row>
        <row r="983">
          <cell r="A983">
            <v>980</v>
          </cell>
        </row>
        <row r="984">
          <cell r="A984">
            <v>981</v>
          </cell>
        </row>
        <row r="985">
          <cell r="A985">
            <v>982</v>
          </cell>
        </row>
        <row r="986">
          <cell r="A986">
            <v>983</v>
          </cell>
        </row>
        <row r="987">
          <cell r="A987">
            <v>984</v>
          </cell>
        </row>
        <row r="988">
          <cell r="A988">
            <v>985</v>
          </cell>
        </row>
        <row r="989">
          <cell r="A989">
            <v>986</v>
          </cell>
        </row>
        <row r="990">
          <cell r="A990">
            <v>987</v>
          </cell>
        </row>
        <row r="991">
          <cell r="A991">
            <v>988</v>
          </cell>
        </row>
        <row r="992">
          <cell r="A992">
            <v>989</v>
          </cell>
        </row>
        <row r="993">
          <cell r="A993">
            <v>990</v>
          </cell>
        </row>
        <row r="994">
          <cell r="A994">
            <v>991</v>
          </cell>
        </row>
        <row r="995">
          <cell r="A995">
            <v>992</v>
          </cell>
        </row>
        <row r="996">
          <cell r="A996">
            <v>993</v>
          </cell>
        </row>
        <row r="997">
          <cell r="A997">
            <v>994</v>
          </cell>
        </row>
        <row r="998">
          <cell r="A998">
            <v>995</v>
          </cell>
        </row>
        <row r="999">
          <cell r="A999">
            <v>996</v>
          </cell>
        </row>
        <row r="1000">
          <cell r="A1000">
            <v>997</v>
          </cell>
        </row>
        <row r="1001">
          <cell r="A1001">
            <v>998</v>
          </cell>
        </row>
        <row r="1002">
          <cell r="A1002">
            <v>999</v>
          </cell>
        </row>
        <row r="1003">
          <cell r="A1003">
            <v>1000</v>
          </cell>
        </row>
        <row r="1004">
          <cell r="A1004">
            <v>1001</v>
          </cell>
        </row>
        <row r="1005">
          <cell r="A1005">
            <v>1002</v>
          </cell>
        </row>
        <row r="1006">
          <cell r="A1006">
            <v>1003</v>
          </cell>
        </row>
        <row r="1007">
          <cell r="A1007">
            <v>1004</v>
          </cell>
        </row>
        <row r="1008">
          <cell r="A1008">
            <v>1005</v>
          </cell>
        </row>
        <row r="1009">
          <cell r="A1009">
            <v>1006</v>
          </cell>
        </row>
        <row r="1010">
          <cell r="A1010">
            <v>1007</v>
          </cell>
        </row>
        <row r="1011">
          <cell r="A1011">
            <v>1008</v>
          </cell>
        </row>
        <row r="1012">
          <cell r="A1012">
            <v>1009</v>
          </cell>
        </row>
        <row r="1013">
          <cell r="A1013">
            <v>1010</v>
          </cell>
        </row>
        <row r="1014">
          <cell r="A1014">
            <v>1011</v>
          </cell>
        </row>
        <row r="1015">
          <cell r="A1015">
            <v>1012</v>
          </cell>
        </row>
        <row r="1016">
          <cell r="A1016">
            <v>1013</v>
          </cell>
        </row>
        <row r="1017">
          <cell r="A1017">
            <v>1014</v>
          </cell>
        </row>
        <row r="1018">
          <cell r="A1018">
            <v>1015</v>
          </cell>
        </row>
        <row r="1019">
          <cell r="A1019">
            <v>1016</v>
          </cell>
        </row>
        <row r="1020">
          <cell r="A1020">
            <v>1017</v>
          </cell>
        </row>
        <row r="1021">
          <cell r="A1021">
            <v>1018</v>
          </cell>
        </row>
        <row r="1022">
          <cell r="A1022">
            <v>1019</v>
          </cell>
        </row>
        <row r="1023">
          <cell r="A1023">
            <v>1020</v>
          </cell>
        </row>
        <row r="1024">
          <cell r="A1024">
            <v>1021</v>
          </cell>
        </row>
      </sheetData>
      <sheetData sheetId="8"/>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ÇAMENTO"/>
      <sheetName val="IMPRESSÃO ORÇAMENTO"/>
      <sheetName val=" SEP 15_09_2020"/>
      <sheetName val="PEDIDO DE VENDA"/>
      <sheetName val="FICHA DE ATENDIMENTO"/>
      <sheetName val="FICHA DE FATURAMENTO"/>
      <sheetName val="INVENTARIO"/>
      <sheetName val="BANCO DE DADOS DE CLIENTES"/>
      <sheetName val="TRANSPORTADORAS"/>
      <sheetName val="FOLHA DE ROSTO"/>
      <sheetName val="Tabela de Páscoa 2020"/>
    </sheetNames>
    <sheetDataSet>
      <sheetData sheetId="0"/>
      <sheetData sheetId="1"/>
      <sheetData sheetId="2"/>
      <sheetData sheetId="3"/>
      <sheetData sheetId="4"/>
      <sheetData sheetId="5"/>
      <sheetData sheetId="6"/>
      <sheetData sheetId="7">
        <row r="2">
          <cell r="B2">
            <v>2</v>
          </cell>
        </row>
        <row r="3">
          <cell r="B3">
            <v>3</v>
          </cell>
          <cell r="D3" t="str">
            <v>Cestas Boamesa</v>
          </cell>
          <cell r="E3" t="str">
            <v>Doracy Rego</v>
          </cell>
          <cell r="F3" t="str">
            <v>Setor de Vendas</v>
          </cell>
          <cell r="G3" t="str">
            <v>Comercial de Estivas Rego Ltda</v>
          </cell>
          <cell r="H3" t="str">
            <v>23.030.471/0001-48</v>
          </cell>
          <cell r="I3" t="str">
            <v>104.191.775-8</v>
          </cell>
          <cell r="J3" t="str">
            <v>Rua Dr. Amaro de Alencar, 618</v>
          </cell>
          <cell r="K3" t="str">
            <v>São Raimundo</v>
          </cell>
          <cell r="L3" t="str">
            <v>Manaus</v>
          </cell>
          <cell r="M3" t="str">
            <v>AM</v>
          </cell>
          <cell r="N3" t="str">
            <v>NORTE</v>
          </cell>
          <cell r="O3" t="str">
            <v>69.029-010</v>
          </cell>
          <cell r="P3" t="str">
            <v>(92) 3671-6670</v>
          </cell>
          <cell r="Q3" t="str">
            <v>doracy_vendas@cestasboamesa.com.br</v>
          </cell>
          <cell r="R3">
            <v>0</v>
          </cell>
          <cell r="S3">
            <v>0</v>
          </cell>
          <cell r="T3">
            <v>0</v>
          </cell>
          <cell r="W3">
            <v>40632</v>
          </cell>
        </row>
        <row r="4">
          <cell r="B4">
            <v>4</v>
          </cell>
          <cell r="C4" t="str">
            <v>Karen</v>
          </cell>
          <cell r="D4" t="str">
            <v>Prefeitura de Itapema</v>
          </cell>
          <cell r="E4" t="str">
            <v>Leticia Boing</v>
          </cell>
          <cell r="F4" t="str">
            <v>Secretaria de Cultura</v>
          </cell>
          <cell r="G4" t="str">
            <v>Prefeitura Municipal de Itapema</v>
          </cell>
          <cell r="H4" t="str">
            <v>82.572.207/0001-03</v>
          </cell>
          <cell r="I4" t="str">
            <v>Isento</v>
          </cell>
          <cell r="J4" t="str">
            <v xml:space="preserve">Av. Nereu Ramos, 134 </v>
          </cell>
          <cell r="K4" t="str">
            <v>Centro</v>
          </cell>
          <cell r="L4" t="str">
            <v>Itapema</v>
          </cell>
          <cell r="M4" t="str">
            <v>SC</v>
          </cell>
          <cell r="N4" t="str">
            <v>SUL</v>
          </cell>
          <cell r="O4" t="str">
            <v>88.220-000</v>
          </cell>
          <cell r="P4" t="str">
            <v>(47) 3268-8051</v>
          </cell>
          <cell r="Q4" t="str">
            <v>cultura@itapema.sc.gov.br</v>
          </cell>
          <cell r="R4">
            <v>0</v>
          </cell>
          <cell r="S4">
            <v>0</v>
          </cell>
          <cell r="T4">
            <v>0</v>
          </cell>
          <cell r="W4">
            <v>40632</v>
          </cell>
        </row>
        <row r="5">
          <cell r="B5">
            <v>5</v>
          </cell>
          <cell r="C5" t="str">
            <v>Miguel</v>
          </cell>
          <cell r="D5" t="str">
            <v>Fundação Cultural de Camboriú</v>
          </cell>
          <cell r="E5" t="str">
            <v>Judite da Silva Piza</v>
          </cell>
          <cell r="G5" t="str">
            <v xml:space="preserve">Fundação Municipal de Cultura </v>
          </cell>
          <cell r="H5" t="str">
            <v>17.470.036/0001-31</v>
          </cell>
          <cell r="I5" t="str">
            <v>Isento</v>
          </cell>
          <cell r="J5" t="str">
            <v xml:space="preserve">Rua Hercilio Zuchi, 160 </v>
          </cell>
          <cell r="K5" t="str">
            <v>Centro</v>
          </cell>
          <cell r="L5" t="str">
            <v>Camboriú</v>
          </cell>
          <cell r="M5" t="str">
            <v>SC</v>
          </cell>
          <cell r="N5" t="str">
            <v>SUL</v>
          </cell>
          <cell r="O5" t="str">
            <v>88.340-254</v>
          </cell>
          <cell r="P5" t="str">
            <v>(47) 3365-1311 ou 9-99107554</v>
          </cell>
          <cell r="Q5" t="str">
            <v>culturacamboriu@gmail.com</v>
          </cell>
          <cell r="R5" t="str">
            <v>Cristiane Ferreira da Silva</v>
          </cell>
          <cell r="S5" t="str">
            <v>financeirocultura.sc@hotmail.com</v>
          </cell>
          <cell r="T5" t="str">
            <v>(47) 3365-1311 ou 9-99107554</v>
          </cell>
          <cell r="U5" t="str">
            <v>Secr. Cultura</v>
          </cell>
          <cell r="W5">
            <v>43439</v>
          </cell>
        </row>
        <row r="6">
          <cell r="B6">
            <v>6</v>
          </cell>
          <cell r="C6" t="str">
            <v>Sergio</v>
          </cell>
          <cell r="D6" t="str">
            <v>Casa d´Agronômica</v>
          </cell>
          <cell r="E6" t="str">
            <v>Roberta Schmitt</v>
          </cell>
          <cell r="F6" t="str">
            <v>-</v>
          </cell>
          <cell r="G6" t="str">
            <v>Secretaria de Estado de Coordenação e Articulação</v>
          </cell>
          <cell r="H6" t="str">
            <v>82.951.229/0001-76</v>
          </cell>
          <cell r="I6" t="str">
            <v>Isento</v>
          </cell>
          <cell r="J6" t="str">
            <v>Rua Rui Barbosa, s/n, Casa D'Agronômica</v>
          </cell>
          <cell r="K6" t="str">
            <v>Agronômica</v>
          </cell>
          <cell r="L6" t="str">
            <v>Florianópolis</v>
          </cell>
          <cell r="M6" t="str">
            <v>SC</v>
          </cell>
          <cell r="N6" t="str">
            <v>SUL</v>
          </cell>
          <cell r="O6" t="str">
            <v>88025-300</v>
          </cell>
          <cell r="P6" t="str">
            <v>(48) 3251-9500/8843-1908</v>
          </cell>
          <cell r="Q6" t="str">
            <v>roberta.schmitt@gmail.com</v>
          </cell>
          <cell r="R6">
            <v>0</v>
          </cell>
          <cell r="S6">
            <v>0</v>
          </cell>
          <cell r="T6">
            <v>0</v>
          </cell>
          <cell r="W6">
            <v>40632</v>
          </cell>
        </row>
        <row r="7">
          <cell r="B7">
            <v>7</v>
          </cell>
          <cell r="C7" t="str">
            <v>Sergio</v>
          </cell>
          <cell r="D7" t="str">
            <v>Secretaria de Estado da Administração</v>
          </cell>
          <cell r="E7" t="str">
            <v>Salete Santos</v>
          </cell>
          <cell r="F7" t="str">
            <v>-</v>
          </cell>
          <cell r="G7" t="str">
            <v>Secretaria de Estado da Administração - Administração Pública Geral</v>
          </cell>
          <cell r="H7" t="str">
            <v>82.951.351/0001-42</v>
          </cell>
          <cell r="I7" t="str">
            <v>Isento</v>
          </cell>
          <cell r="J7" t="str">
            <v xml:space="preserve">Rod. SC 401, Km5, 4600 Bloco 2 </v>
          </cell>
          <cell r="K7" t="str">
            <v>Saco Grande II</v>
          </cell>
          <cell r="L7" t="str">
            <v>Florianópolis</v>
          </cell>
          <cell r="M7" t="str">
            <v>SC</v>
          </cell>
          <cell r="N7" t="str">
            <v>SUL</v>
          </cell>
          <cell r="O7" t="str">
            <v>88.032-000</v>
          </cell>
          <cell r="P7" t="str">
            <v>(48) 3221-8500</v>
          </cell>
          <cell r="Q7" t="str">
            <v>roberta.schmitt@gmail.com</v>
          </cell>
          <cell r="R7">
            <v>0</v>
          </cell>
          <cell r="S7">
            <v>0</v>
          </cell>
          <cell r="T7">
            <v>0</v>
          </cell>
          <cell r="W7">
            <v>40632</v>
          </cell>
        </row>
        <row r="8">
          <cell r="B8">
            <v>8</v>
          </cell>
          <cell r="D8" t="str">
            <v>Arranjo Decorações</v>
          </cell>
          <cell r="E8" t="str">
            <v>Jaqueline</v>
          </cell>
          <cell r="F8" t="str">
            <v>-</v>
          </cell>
          <cell r="G8" t="str">
            <v>Arranjo Decorações Ltda</v>
          </cell>
          <cell r="H8" t="str">
            <v>41.913.393/0001-01</v>
          </cell>
          <cell r="I8">
            <v>2238063270046</v>
          </cell>
          <cell r="J8" t="str">
            <v>Av. 21 de Abril, 1100</v>
          </cell>
          <cell r="K8" t="str">
            <v>Centro</v>
          </cell>
          <cell r="L8" t="str">
            <v>Divinópolis</v>
          </cell>
          <cell r="M8" t="str">
            <v>MG</v>
          </cell>
          <cell r="N8" t="str">
            <v>SUDESTE</v>
          </cell>
          <cell r="O8" t="str">
            <v>35.500-010</v>
          </cell>
          <cell r="P8" t="str">
            <v>(37) 3222-2372</v>
          </cell>
          <cell r="Q8" t="str">
            <v>arranjo@bol.com.br</v>
          </cell>
          <cell r="R8">
            <v>0</v>
          </cell>
          <cell r="S8">
            <v>0</v>
          </cell>
          <cell r="T8">
            <v>0</v>
          </cell>
          <cell r="W8">
            <v>40632</v>
          </cell>
        </row>
        <row r="9">
          <cell r="B9">
            <v>9</v>
          </cell>
          <cell r="C9" t="str">
            <v>Adriana</v>
          </cell>
          <cell r="D9" t="str">
            <v>Assoc. Com. e Ind. de Pindamonhangaba</v>
          </cell>
          <cell r="E9" t="str">
            <v>Helena</v>
          </cell>
          <cell r="F9" t="str">
            <v>Gerente</v>
          </cell>
          <cell r="G9" t="str">
            <v>Associação Comercial e Industrial de Pindamonhangaba</v>
          </cell>
          <cell r="H9" t="str">
            <v>45.223.534/0001-15</v>
          </cell>
          <cell r="I9" t="str">
            <v>Isento</v>
          </cell>
          <cell r="J9" t="str">
            <v>Rua Dep. Claro cesar, 44</v>
          </cell>
          <cell r="K9" t="str">
            <v>Centro</v>
          </cell>
          <cell r="L9" t="str">
            <v>Pindamonhagaba</v>
          </cell>
          <cell r="M9" t="str">
            <v>SP</v>
          </cell>
          <cell r="N9" t="str">
            <v>SUDESTE</v>
          </cell>
          <cell r="O9" t="str">
            <v>12.415-190</v>
          </cell>
          <cell r="P9" t="str">
            <v>(12) 3644-7100</v>
          </cell>
          <cell r="Q9" t="str">
            <v>gerencia@acipinda.com.br</v>
          </cell>
          <cell r="R9">
            <v>0</v>
          </cell>
          <cell r="S9">
            <v>0</v>
          </cell>
          <cell r="T9">
            <v>0</v>
          </cell>
          <cell r="W9">
            <v>41753</v>
          </cell>
        </row>
        <row r="10">
          <cell r="B10">
            <v>10</v>
          </cell>
          <cell r="C10" t="str">
            <v>Miguel</v>
          </cell>
          <cell r="D10" t="str">
            <v>Assoc. Beneficente Cultural e Esportiva de José Boiteux</v>
          </cell>
          <cell r="E10" t="str">
            <v>Ana Lopes</v>
          </cell>
          <cell r="F10" t="str">
            <v>Primeira Dama</v>
          </cell>
          <cell r="G10" t="str">
            <v>Associação Beneficente Cultural e Esportiva de José Boiteux</v>
          </cell>
          <cell r="H10" t="str">
            <v>11.188.041/0001-70</v>
          </cell>
          <cell r="I10" t="str">
            <v>Isento</v>
          </cell>
          <cell r="J10" t="str">
            <v>Rua 13 de Maio, S/N</v>
          </cell>
          <cell r="K10" t="str">
            <v>Centro</v>
          </cell>
          <cell r="L10" t="str">
            <v>José Boiteux</v>
          </cell>
          <cell r="M10" t="str">
            <v>SC</v>
          </cell>
          <cell r="N10" t="str">
            <v>SUL</v>
          </cell>
          <cell r="O10" t="str">
            <v>89.145-000</v>
          </cell>
          <cell r="P10" t="str">
            <v>(47) 3352-7215/8437-9105</v>
          </cell>
          <cell r="Q10" t="str">
            <v>pmjb.saude@terra.com.br</v>
          </cell>
          <cell r="R10">
            <v>0</v>
          </cell>
          <cell r="S10">
            <v>0</v>
          </cell>
          <cell r="T10">
            <v>0</v>
          </cell>
          <cell r="W10">
            <v>40632</v>
          </cell>
        </row>
        <row r="11">
          <cell r="B11">
            <v>11</v>
          </cell>
          <cell r="D11" t="str">
            <v>Ilumitech</v>
          </cell>
          <cell r="E11" t="str">
            <v>Marcio Landim</v>
          </cell>
          <cell r="F11" t="str">
            <v xml:space="preserve">Lighting Designer </v>
          </cell>
          <cell r="G11" t="str">
            <v>Ilumitech Construtora Ltda</v>
          </cell>
          <cell r="H11" t="str">
            <v>04.375.003/0001-60</v>
          </cell>
          <cell r="I11" t="str">
            <v>55.084.189-EP</v>
          </cell>
          <cell r="J11" t="str">
            <v>Rua Nigéria, 264, Lot. Granjas Rurais Pres. Vargas</v>
          </cell>
          <cell r="K11" t="str">
            <v>Pirajá</v>
          </cell>
          <cell r="L11" t="str">
            <v>Salvador</v>
          </cell>
          <cell r="M11" t="str">
            <v>BA</v>
          </cell>
          <cell r="N11" t="str">
            <v>NORDESTE</v>
          </cell>
          <cell r="O11" t="str">
            <v>40.230-090</v>
          </cell>
          <cell r="P11" t="str">
            <v>(71) 3239-3828/3015-4747/9974-4595</v>
          </cell>
          <cell r="Q11" t="str">
            <v>marciolandim@uol.com.br</v>
          </cell>
          <cell r="R11">
            <v>0</v>
          </cell>
          <cell r="S11">
            <v>0</v>
          </cell>
          <cell r="T11">
            <v>0</v>
          </cell>
          <cell r="W11">
            <v>40632</v>
          </cell>
        </row>
        <row r="12">
          <cell r="B12">
            <v>12</v>
          </cell>
          <cell r="C12" t="str">
            <v>Adriana</v>
          </cell>
          <cell r="D12" t="str">
            <v>Assoc. Com. e Emp. de Porto Feliz</v>
          </cell>
          <cell r="E12" t="str">
            <v>Eduardo Santinon</v>
          </cell>
          <cell r="F12" t="str">
            <v>Gerente</v>
          </cell>
          <cell r="G12" t="str">
            <v>Associação Comercial e Empresarial de Porto Feliz</v>
          </cell>
          <cell r="H12" t="str">
            <v>55.142.970/0001-13</v>
          </cell>
          <cell r="I12" t="str">
            <v>Isento</v>
          </cell>
          <cell r="J12" t="str">
            <v>Rua Arcílio Borges, 162</v>
          </cell>
          <cell r="K12" t="str">
            <v>Centro</v>
          </cell>
          <cell r="L12" t="str">
            <v>Porto Feliz</v>
          </cell>
          <cell r="M12" t="str">
            <v>SP</v>
          </cell>
          <cell r="N12" t="str">
            <v>SUDESTE</v>
          </cell>
          <cell r="O12" t="str">
            <v>18.540-000</v>
          </cell>
          <cell r="P12" t="str">
            <v>(15) 3262-1515</v>
          </cell>
          <cell r="Q12" t="str">
            <v>esantinon@esantinon.com.br</v>
          </cell>
          <cell r="R12">
            <v>0</v>
          </cell>
          <cell r="S12">
            <v>0</v>
          </cell>
          <cell r="T12">
            <v>0</v>
          </cell>
          <cell r="W12">
            <v>40632</v>
          </cell>
        </row>
        <row r="13">
          <cell r="B13">
            <v>13</v>
          </cell>
          <cell r="C13" t="str">
            <v>Adriana</v>
          </cell>
          <cell r="D13" t="str">
            <v>Arttotal Decorações</v>
          </cell>
          <cell r="E13" t="str">
            <v>Alexandre Arantes</v>
          </cell>
          <cell r="F13" t="str">
            <v>Proprietário</v>
          </cell>
          <cell r="G13" t="str">
            <v>Arttotal Comércio e Locação Ltda</v>
          </cell>
          <cell r="H13" t="str">
            <v>01.517.743/0001-04</v>
          </cell>
          <cell r="I13">
            <v>115304590113</v>
          </cell>
          <cell r="J13" t="str">
            <v>Av. Barro Branco, 335</v>
          </cell>
          <cell r="K13" t="str">
            <v>Jabaquara</v>
          </cell>
          <cell r="L13" t="str">
            <v>São Paulo</v>
          </cell>
          <cell r="M13" t="str">
            <v>SP</v>
          </cell>
          <cell r="N13" t="str">
            <v>SUDESTE</v>
          </cell>
          <cell r="O13" t="str">
            <v>04.324-090</v>
          </cell>
          <cell r="P13" t="str">
            <v>(11) 5594-6677</v>
          </cell>
          <cell r="Q13" t="str">
            <v>alexandre@arttotal.com.br</v>
          </cell>
          <cell r="R13">
            <v>0</v>
          </cell>
          <cell r="S13">
            <v>0</v>
          </cell>
          <cell r="T13">
            <v>0</v>
          </cell>
          <cell r="W13">
            <v>40632</v>
          </cell>
        </row>
        <row r="14">
          <cell r="B14">
            <v>14</v>
          </cell>
          <cell r="D14" t="str">
            <v>CDL de Mafra e Rio Negro</v>
          </cell>
          <cell r="E14" t="str">
            <v>Vilmar Jaroszevski</v>
          </cell>
          <cell r="F14" t="str">
            <v>Diretor Comercial</v>
          </cell>
          <cell r="G14" t="str">
            <v>CDL de Mafra e Rio Negro</v>
          </cell>
          <cell r="H14" t="str">
            <v>83.492.645/0001-16</v>
          </cell>
          <cell r="I14" t="str">
            <v>Isento</v>
          </cell>
          <cell r="J14" t="str">
            <v>Rua Felipe Schimidt, 266, 2º andar</v>
          </cell>
          <cell r="K14" t="str">
            <v>Centro</v>
          </cell>
          <cell r="L14" t="str">
            <v>Mafra</v>
          </cell>
          <cell r="M14" t="str">
            <v>SC</v>
          </cell>
          <cell r="N14" t="str">
            <v>SUL</v>
          </cell>
          <cell r="O14" t="str">
            <v>89.300-000</v>
          </cell>
          <cell r="P14" t="str">
            <v>(47) 3642-0722</v>
          </cell>
          <cell r="Q14" t="str">
            <v>comercial@mafra.rionegro.cdl-sc.org.br</v>
          </cell>
          <cell r="R14">
            <v>0</v>
          </cell>
          <cell r="S14">
            <v>0</v>
          </cell>
          <cell r="T14">
            <v>0</v>
          </cell>
          <cell r="W14">
            <v>40632</v>
          </cell>
        </row>
        <row r="15">
          <cell r="B15">
            <v>15</v>
          </cell>
          <cell r="C15" t="str">
            <v>Adriana</v>
          </cell>
          <cell r="D15" t="str">
            <v>Drogavida Comercial de Drogas Ltda</v>
          </cell>
          <cell r="E15" t="str">
            <v>NW3 Comunicação</v>
          </cell>
          <cell r="F15" t="str">
            <v>Agencia de Publicidade</v>
          </cell>
          <cell r="G15" t="str">
            <v>Drogavida Comercial de Drogas Ltda</v>
          </cell>
          <cell r="H15" t="str">
            <v>55.992.358/0001-30</v>
          </cell>
          <cell r="I15">
            <v>582019327117</v>
          </cell>
          <cell r="J15" t="str">
            <v>Rua Visconde de Inhauma, 1006, Sl. J</v>
          </cell>
          <cell r="K15" t="str">
            <v>Centro</v>
          </cell>
          <cell r="L15" t="str">
            <v>Ribeirão Preto</v>
          </cell>
          <cell r="M15" t="str">
            <v>SP</v>
          </cell>
          <cell r="N15" t="str">
            <v>SUDESTE</v>
          </cell>
          <cell r="O15" t="str">
            <v>14.010-100</v>
          </cell>
          <cell r="P15" t="str">
            <v>(16) 2111-6699</v>
          </cell>
          <cell r="Q15" t="str">
            <v>financeiro@nw3.com.br</v>
          </cell>
          <cell r="R15">
            <v>0</v>
          </cell>
          <cell r="S15">
            <v>0</v>
          </cell>
          <cell r="T15">
            <v>0</v>
          </cell>
          <cell r="W15">
            <v>40632</v>
          </cell>
        </row>
        <row r="16">
          <cell r="B16">
            <v>16</v>
          </cell>
          <cell r="D16" t="str">
            <v>CDL de Muriaé</v>
          </cell>
          <cell r="E16" t="str">
            <v>Tânia</v>
          </cell>
          <cell r="G16" t="str">
            <v>CDL de Muriaé</v>
          </cell>
          <cell r="H16" t="str">
            <v>20.302.311/0001-12</v>
          </cell>
          <cell r="I16" t="str">
            <v>Isento</v>
          </cell>
          <cell r="J16" t="str">
            <v>Praça João Pinheiro, 15, Sl.302</v>
          </cell>
          <cell r="K16" t="str">
            <v>Centro</v>
          </cell>
          <cell r="L16" t="str">
            <v>Muriaé</v>
          </cell>
          <cell r="M16" t="str">
            <v>MG</v>
          </cell>
          <cell r="N16" t="str">
            <v>NORTE</v>
          </cell>
          <cell r="O16" t="str">
            <v>36.880-000</v>
          </cell>
          <cell r="P16" t="str">
            <v>(32) 3729-9009/8817-0939</v>
          </cell>
          <cell r="Q16" t="str">
            <v>contato@cdlmuriae.com.br</v>
          </cell>
          <cell r="R16">
            <v>0</v>
          </cell>
          <cell r="S16">
            <v>0</v>
          </cell>
          <cell r="T16">
            <v>0</v>
          </cell>
          <cell r="W16">
            <v>40632</v>
          </cell>
        </row>
        <row r="17">
          <cell r="B17">
            <v>17</v>
          </cell>
          <cell r="D17" t="str">
            <v>Artchic</v>
          </cell>
          <cell r="E17" t="str">
            <v>Wagner Luiz Ferrarin</v>
          </cell>
          <cell r="F17" t="str">
            <v>Proprietário</v>
          </cell>
          <cell r="G17" t="str">
            <v>Wagner Luiz Ferrarin - ME</v>
          </cell>
          <cell r="H17" t="str">
            <v>05.341.774/0001-08</v>
          </cell>
          <cell r="I17" t="str">
            <v>90.268.072-10</v>
          </cell>
          <cell r="J17" t="str">
            <v>Av. Paraná, 5312</v>
          </cell>
          <cell r="K17" t="str">
            <v>Centro</v>
          </cell>
          <cell r="L17" t="str">
            <v>Umuarama</v>
          </cell>
          <cell r="M17" t="str">
            <v>PR</v>
          </cell>
          <cell r="N17" t="str">
            <v>SUL</v>
          </cell>
          <cell r="O17" t="str">
            <v>87.502-000</v>
          </cell>
          <cell r="P17" t="str">
            <v>(44) 3622-8541</v>
          </cell>
          <cell r="Q17" t="str">
            <v>artchic@uol.com.br</v>
          </cell>
          <cell r="R17">
            <v>0</v>
          </cell>
          <cell r="S17">
            <v>0</v>
          </cell>
          <cell r="T17">
            <v>0</v>
          </cell>
          <cell r="W17">
            <v>40632</v>
          </cell>
        </row>
        <row r="18">
          <cell r="B18">
            <v>18</v>
          </cell>
          <cell r="D18" t="str">
            <v>Olinda Seguros</v>
          </cell>
          <cell r="E18" t="str">
            <v>Cêlia Cândido</v>
          </cell>
          <cell r="G18" t="str">
            <v>Grand' Olinda Corretora de Seguros Ltda</v>
          </cell>
          <cell r="H18" t="str">
            <v>06.224.457/0001-66</v>
          </cell>
          <cell r="I18" t="str">
            <v>Isento</v>
          </cell>
          <cell r="J18" t="str">
            <v>Av. Santos Dumont, 972</v>
          </cell>
          <cell r="K18" t="str">
            <v>Encruzilhada</v>
          </cell>
          <cell r="L18" t="str">
            <v>Recife</v>
          </cell>
          <cell r="M18" t="str">
            <v>PE</v>
          </cell>
          <cell r="N18" t="str">
            <v>NORDESTE</v>
          </cell>
          <cell r="O18" t="str">
            <v>52.041-060</v>
          </cell>
          <cell r="P18" t="str">
            <v>(81)2101-7000</v>
          </cell>
          <cell r="Q18" t="str">
            <v>celia@olindaseguros.com.br</v>
          </cell>
          <cell r="R18">
            <v>0</v>
          </cell>
          <cell r="S18">
            <v>0</v>
          </cell>
          <cell r="T18">
            <v>0</v>
          </cell>
          <cell r="W18">
            <v>40632</v>
          </cell>
        </row>
        <row r="19">
          <cell r="B19">
            <v>19</v>
          </cell>
          <cell r="C19" t="str">
            <v>Adriana</v>
          </cell>
          <cell r="D19" t="str">
            <v>A Jóia</v>
          </cell>
          <cell r="E19" t="str">
            <v>Mara</v>
          </cell>
          <cell r="F19" t="str">
            <v>Marketing</v>
          </cell>
          <cell r="G19" t="str">
            <v>Comercial Pignatari de Presentes Eirele EPP</v>
          </cell>
          <cell r="H19" t="str">
            <v>19.099.645/0001-51</v>
          </cell>
          <cell r="I19">
            <v>718084596112</v>
          </cell>
          <cell r="J19" t="str">
            <v>Rua Amazonas, 3466</v>
          </cell>
          <cell r="K19" t="str">
            <v>Patrimonio Novo</v>
          </cell>
          <cell r="L19" t="str">
            <v>Votuporanga</v>
          </cell>
          <cell r="M19" t="str">
            <v>SP</v>
          </cell>
          <cell r="N19" t="str">
            <v>SUDESTE</v>
          </cell>
          <cell r="O19" t="str">
            <v>15.500-004</v>
          </cell>
          <cell r="P19" t="str">
            <v>(17) 3422-4525</v>
          </cell>
          <cell r="Q19" t="str">
            <v>ajoia@ajoia.com.br</v>
          </cell>
          <cell r="R19">
            <v>0</v>
          </cell>
          <cell r="S19">
            <v>0</v>
          </cell>
          <cell r="T19">
            <v>0</v>
          </cell>
          <cell r="W19">
            <v>40632</v>
          </cell>
        </row>
        <row r="20">
          <cell r="B20">
            <v>20</v>
          </cell>
          <cell r="C20" t="str">
            <v>Adriana</v>
          </cell>
          <cell r="D20" t="str">
            <v xml:space="preserve">Polo Empreendimento Imobiliário </v>
          </cell>
          <cell r="E20" t="str">
            <v>Lilian</v>
          </cell>
          <cell r="G20" t="str">
            <v>Polo Empreendimento Imobiliário Ltda</v>
          </cell>
          <cell r="H20" t="str">
            <v>02.475.598/0001-09</v>
          </cell>
          <cell r="I20" t="str">
            <v>Isento</v>
          </cell>
          <cell r="J20" t="str">
            <v>Av. T4, 130, Setor Bueno</v>
          </cell>
          <cell r="K20" t="str">
            <v>Setor Bueno</v>
          </cell>
          <cell r="L20" t="str">
            <v>Goiânia</v>
          </cell>
          <cell r="M20" t="str">
            <v>GO</v>
          </cell>
          <cell r="N20" t="str">
            <v>CENTRO OESTE</v>
          </cell>
          <cell r="O20" t="str">
            <v>74.230-030</v>
          </cell>
          <cell r="P20" t="str">
            <v>(62) 3278-1100/9972-8411</v>
          </cell>
          <cell r="Q20" t="str">
            <v>genesi@poloimoveis.com.br</v>
          </cell>
          <cell r="R20" t="str">
            <v>Ana Cristina</v>
          </cell>
          <cell r="S20" t="str">
            <v>financeiro@poloimoveis.com.br</v>
          </cell>
          <cell r="T20" t="str">
            <v>(62) 3278-1100</v>
          </cell>
          <cell r="U20" t="str">
            <v>cindy@poloimoveis.com.br;</v>
          </cell>
          <cell r="W20">
            <v>40632</v>
          </cell>
        </row>
        <row r="21">
          <cell r="B21">
            <v>21</v>
          </cell>
          <cell r="D21" t="str">
            <v>Mil Lâmpadas</v>
          </cell>
          <cell r="E21" t="str">
            <v>Paulo</v>
          </cell>
          <cell r="G21" t="str">
            <v>NFS Comércio Ltda ME</v>
          </cell>
          <cell r="H21" t="str">
            <v>05.101.179/0001-97</v>
          </cell>
          <cell r="I21" t="str">
            <v>082.158.74-6</v>
          </cell>
          <cell r="J21" t="str">
            <v>Av. Saturnino de Brito, 1415</v>
          </cell>
          <cell r="K21" t="str">
            <v>Praia do Canto</v>
          </cell>
          <cell r="L21" t="str">
            <v>Vitória</v>
          </cell>
          <cell r="M21" t="str">
            <v>ES</v>
          </cell>
          <cell r="N21" t="str">
            <v>SUDESTE</v>
          </cell>
          <cell r="O21">
            <v>29055620</v>
          </cell>
          <cell r="P21" t="str">
            <v>(27) 3225-2450/9231-5823</v>
          </cell>
          <cell r="Q21" t="str">
            <v>mil_lampadas@yahoo.com.br</v>
          </cell>
          <cell r="R21">
            <v>0</v>
          </cell>
          <cell r="S21">
            <v>0</v>
          </cell>
          <cell r="T21">
            <v>0</v>
          </cell>
          <cell r="W21">
            <v>40632</v>
          </cell>
        </row>
        <row r="22">
          <cell r="B22">
            <v>22</v>
          </cell>
          <cell r="D22" t="str">
            <v>Mega Watts</v>
          </cell>
          <cell r="E22" t="str">
            <v>Suzana</v>
          </cell>
          <cell r="G22" t="str">
            <v>Mega Watts Ltda</v>
          </cell>
          <cell r="H22" t="str">
            <v>04.933.986/0001-03</v>
          </cell>
          <cell r="I22" t="str">
            <v>Isento</v>
          </cell>
          <cell r="J22" t="str">
            <v>Rua Chile, S/N, Qd 6, Lt 14 e 15</v>
          </cell>
          <cell r="K22" t="str">
            <v>Jd. América</v>
          </cell>
          <cell r="L22" t="str">
            <v>Itaguai</v>
          </cell>
          <cell r="M22" t="str">
            <v>RJ</v>
          </cell>
          <cell r="N22" t="str">
            <v>SUDESTE</v>
          </cell>
          <cell r="O22" t="str">
            <v>23.810-070</v>
          </cell>
          <cell r="P22" t="str">
            <v>(21) 3781-2892</v>
          </cell>
          <cell r="Q22" t="str">
            <v>megawatts_rj@yahoo.com.br</v>
          </cell>
          <cell r="R22">
            <v>0</v>
          </cell>
          <cell r="S22">
            <v>0</v>
          </cell>
          <cell r="T22">
            <v>0</v>
          </cell>
          <cell r="W22">
            <v>40632</v>
          </cell>
        </row>
        <row r="23">
          <cell r="B23">
            <v>23</v>
          </cell>
          <cell r="C23" t="str">
            <v>Sergio</v>
          </cell>
          <cell r="D23" t="str">
            <v>Park Shopping Barigui</v>
          </cell>
          <cell r="E23" t="str">
            <v>Guilherme Nascimento</v>
          </cell>
          <cell r="F23" t="str">
            <v>Supervisor de Eventos</v>
          </cell>
          <cell r="G23" t="str">
            <v>Associação dos Lojistas do Parkshoppingbarigui</v>
          </cell>
          <cell r="H23" t="str">
            <v>05.923.869/0001-21</v>
          </cell>
          <cell r="I23" t="str">
            <v>Isento</v>
          </cell>
          <cell r="J23" t="str">
            <v>Rua Prof. Pedro Parigot de Souza, 600</v>
          </cell>
          <cell r="K23" t="str">
            <v>Mossungue</v>
          </cell>
          <cell r="L23" t="str">
            <v>Curitiba</v>
          </cell>
          <cell r="M23" t="str">
            <v>PR</v>
          </cell>
          <cell r="N23" t="str">
            <v>SUL</v>
          </cell>
          <cell r="O23" t="str">
            <v>81.200-100</v>
          </cell>
          <cell r="P23" t="str">
            <v>(41) 3317-6645</v>
          </cell>
          <cell r="Q23" t="str">
            <v>gnascimento@parkshoppingbarigui.com.br</v>
          </cell>
          <cell r="R23" t="str">
            <v>Guilherme Nascimento</v>
          </cell>
          <cell r="S23" t="str">
            <v>gnascimento@parkshoppingbarigui.com.br</v>
          </cell>
          <cell r="T23" t="str">
            <v>(41) 3317-6645</v>
          </cell>
          <cell r="W23">
            <v>43682</v>
          </cell>
        </row>
        <row r="24">
          <cell r="B24">
            <v>24</v>
          </cell>
          <cell r="D24" t="str">
            <v>Prefeitura de Itapoá</v>
          </cell>
          <cell r="E24" t="str">
            <v>Carlito Custódio</v>
          </cell>
          <cell r="F24" t="str">
            <v>Secretário de Administração e Finanças</v>
          </cell>
          <cell r="G24" t="str">
            <v>Prefeitura Municipal de Itapoá</v>
          </cell>
          <cell r="H24" t="str">
            <v>81.140.303/0001-01</v>
          </cell>
          <cell r="I24" t="str">
            <v>Isento</v>
          </cell>
          <cell r="J24" t="str">
            <v>Av. 1590, 430</v>
          </cell>
          <cell r="K24" t="str">
            <v>Centro</v>
          </cell>
          <cell r="L24" t="str">
            <v>Itapoá</v>
          </cell>
          <cell r="M24" t="str">
            <v>SC</v>
          </cell>
          <cell r="N24" t="str">
            <v>SUL</v>
          </cell>
          <cell r="O24" t="str">
            <v>89.249-000</v>
          </cell>
          <cell r="P24" t="str">
            <v>(47) 3443-8858 / 3443-8810</v>
          </cell>
          <cell r="Q24" t="str">
            <v>carlito@itapoa.sc.gov.br</v>
          </cell>
          <cell r="R24">
            <v>0</v>
          </cell>
          <cell r="S24">
            <v>0</v>
          </cell>
          <cell r="T24">
            <v>0</v>
          </cell>
          <cell r="W24">
            <v>40632</v>
          </cell>
        </row>
        <row r="25">
          <cell r="B25">
            <v>25</v>
          </cell>
          <cell r="C25" t="str">
            <v>Adriana</v>
          </cell>
          <cell r="D25" t="str">
            <v>Prefeitura de Pirassununga</v>
          </cell>
          <cell r="E25" t="str">
            <v>Naja</v>
          </cell>
          <cell r="F25" t="str">
            <v>Gabinete do Prefeito</v>
          </cell>
          <cell r="G25" t="str">
            <v>Prefeitura Municipal de Pirassununga</v>
          </cell>
          <cell r="H25" t="str">
            <v>45.731.650/0001-45</v>
          </cell>
          <cell r="I25" t="str">
            <v>Isento</v>
          </cell>
          <cell r="J25" t="str">
            <v>Rua Galício Del Nero, 51</v>
          </cell>
          <cell r="K25" t="str">
            <v>Centro</v>
          </cell>
          <cell r="L25" t="str">
            <v>Pirassununga</v>
          </cell>
          <cell r="M25" t="str">
            <v>SP</v>
          </cell>
          <cell r="N25" t="str">
            <v>SUDESTE</v>
          </cell>
          <cell r="O25" t="str">
            <v>13.630-000</v>
          </cell>
          <cell r="P25" t="str">
            <v>(19) 3565-8068/3565-8000</v>
          </cell>
          <cell r="Q25" t="str">
            <v>prefeito@pirassununga.sp.gov.br</v>
          </cell>
          <cell r="R25">
            <v>0</v>
          </cell>
          <cell r="S25">
            <v>0</v>
          </cell>
          <cell r="T25">
            <v>0</v>
          </cell>
          <cell r="U25" t="str">
            <v>Prefeitura</v>
          </cell>
          <cell r="W25">
            <v>40632</v>
          </cell>
        </row>
        <row r="26">
          <cell r="B26">
            <v>26</v>
          </cell>
          <cell r="C26" t="str">
            <v>Miguel</v>
          </cell>
          <cell r="D26" t="str">
            <v>Prefeitura de Matinhos</v>
          </cell>
          <cell r="E26" t="str">
            <v>Dejair Alves Camargo</v>
          </cell>
          <cell r="F26" t="str">
            <v>Controlador Geral</v>
          </cell>
          <cell r="G26" t="str">
            <v>Prefeitura Municipal de Matinhos</v>
          </cell>
          <cell r="H26" t="str">
            <v>76.017.466/0001-61</v>
          </cell>
          <cell r="I26" t="str">
            <v>Isento</v>
          </cell>
          <cell r="J26" t="str">
            <v>Rua pastor Elias Abrahão, 22</v>
          </cell>
          <cell r="K26" t="str">
            <v>Centro</v>
          </cell>
          <cell r="L26" t="str">
            <v>Matinhos</v>
          </cell>
          <cell r="M26" t="str">
            <v>PR</v>
          </cell>
          <cell r="N26" t="str">
            <v>SUL</v>
          </cell>
          <cell r="O26" t="str">
            <v>83.260-000</v>
          </cell>
          <cell r="P26" t="str">
            <v>(41) 3971-6018 / 9946-2164</v>
          </cell>
          <cell r="Q26" t="str">
            <v>dejaircamargo@hotmail.com</v>
          </cell>
          <cell r="R26" t="str">
            <v>Dejair Alves Camargo</v>
          </cell>
          <cell r="S26" t="str">
            <v>dejaircamargo@hotmail.com</v>
          </cell>
          <cell r="T26" t="str">
            <v>(41) 3971-6018 / 9946-2164</v>
          </cell>
          <cell r="U26" t="str">
            <v>Compras</v>
          </cell>
          <cell r="W26">
            <v>40632</v>
          </cell>
        </row>
        <row r="27">
          <cell r="B27">
            <v>27</v>
          </cell>
          <cell r="C27" t="str">
            <v>Adriana</v>
          </cell>
          <cell r="D27" t="str">
            <v>Prefeitura de Santo Antonio da Platina</v>
          </cell>
          <cell r="E27" t="str">
            <v>Rosmari de Fátima Palavro</v>
          </cell>
          <cell r="F27" t="str">
            <v>Departamento de Turismo</v>
          </cell>
          <cell r="G27" t="str">
            <v>Prefeitura Municipal de Santo Antonio da Platina</v>
          </cell>
          <cell r="H27" t="str">
            <v>76.968.627/0001-00</v>
          </cell>
          <cell r="I27" t="str">
            <v>Isento</v>
          </cell>
          <cell r="J27" t="str">
            <v>Av. Cel Oliveira Motta, 1110</v>
          </cell>
          <cell r="K27" t="str">
            <v>Centro</v>
          </cell>
          <cell r="L27" t="str">
            <v>Santo Antonio da Platina</v>
          </cell>
          <cell r="M27" t="str">
            <v>PR</v>
          </cell>
          <cell r="N27" t="str">
            <v>SUL</v>
          </cell>
          <cell r="O27" t="str">
            <v>86.430-000</v>
          </cell>
          <cell r="P27" t="str">
            <v>(43) 3534-3369/ 9959-1188</v>
          </cell>
          <cell r="Q27" t="str">
            <v>turismo@santoantoniodaplatina.pr.gov.br</v>
          </cell>
          <cell r="R27">
            <v>0</v>
          </cell>
          <cell r="S27">
            <v>0</v>
          </cell>
          <cell r="T27">
            <v>0</v>
          </cell>
          <cell r="U27" t="str">
            <v>Turismo</v>
          </cell>
          <cell r="W27">
            <v>40632</v>
          </cell>
        </row>
        <row r="28">
          <cell r="B28">
            <v>28</v>
          </cell>
          <cell r="C28" t="str">
            <v>Adriana</v>
          </cell>
          <cell r="D28" t="str">
            <v>Oficina do Papai Noel</v>
          </cell>
          <cell r="E28" t="str">
            <v>Wlamir e Mari</v>
          </cell>
          <cell r="F28" t="str">
            <v>Proprietários</v>
          </cell>
          <cell r="G28" t="str">
            <v>Spiel Eventos e Produções Ltda - ME</v>
          </cell>
          <cell r="H28" t="str">
            <v>08.170.492/0001-75</v>
          </cell>
          <cell r="I28">
            <v>149335425119</v>
          </cell>
          <cell r="J28" t="str">
            <v xml:space="preserve">Rua Dueto de Amor, 15 </v>
          </cell>
          <cell r="K28" t="str">
            <v>Vila das Belezas</v>
          </cell>
          <cell r="L28" t="str">
            <v>São Paulo</v>
          </cell>
          <cell r="M28" t="str">
            <v>SP</v>
          </cell>
          <cell r="N28" t="str">
            <v>SUDESTE</v>
          </cell>
          <cell r="O28" t="str">
            <v>05.777-200</v>
          </cell>
          <cell r="P28" t="str">
            <v>(11)5512-9639</v>
          </cell>
          <cell r="Q28" t="str">
            <v>contatooficinanoel@terra.com.br</v>
          </cell>
          <cell r="R28">
            <v>0</v>
          </cell>
          <cell r="S28">
            <v>0</v>
          </cell>
          <cell r="T28">
            <v>0</v>
          </cell>
          <cell r="W28">
            <v>40632</v>
          </cell>
        </row>
        <row r="29">
          <cell r="B29">
            <v>29</v>
          </cell>
          <cell r="D29" t="str">
            <v>Progettare</v>
          </cell>
          <cell r="E29" t="str">
            <v>Jaime Nogueira Eleutério</v>
          </cell>
          <cell r="F29" t="str">
            <v>Diretor de Operações</v>
          </cell>
          <cell r="G29" t="str">
            <v>Progettare Engenharia de Projetos e Construções Ltda</v>
          </cell>
          <cell r="H29" t="str">
            <v>05.959.584/0001-40</v>
          </cell>
          <cell r="I29" t="str">
            <v>062265224.00-12</v>
          </cell>
          <cell r="J29" t="str">
            <v>Rua Campos Elíseos, 403</v>
          </cell>
          <cell r="K29" t="str">
            <v>Barroca</v>
          </cell>
          <cell r="L29" t="str">
            <v>Belo Horizonte</v>
          </cell>
          <cell r="M29" t="str">
            <v>MG</v>
          </cell>
          <cell r="N29" t="str">
            <v>SUDESTE</v>
          </cell>
          <cell r="O29" t="str">
            <v>30.430-510</v>
          </cell>
          <cell r="P29" t="str">
            <v>(31) 3373-8444/8525-0906</v>
          </cell>
          <cell r="Q29" t="str">
            <v>jaime@progettare.com</v>
          </cell>
          <cell r="R29">
            <v>0</v>
          </cell>
          <cell r="S29">
            <v>0</v>
          </cell>
          <cell r="T29">
            <v>0</v>
          </cell>
          <cell r="W29">
            <v>40632</v>
          </cell>
        </row>
        <row r="30">
          <cell r="B30">
            <v>30</v>
          </cell>
          <cell r="C30" t="str">
            <v>Adriana</v>
          </cell>
          <cell r="D30" t="str">
            <v>Carlina Promoções e Eventos</v>
          </cell>
          <cell r="E30" t="str">
            <v>Nazaré de Oliveira</v>
          </cell>
          <cell r="F30" t="str">
            <v>Gerente de Produção</v>
          </cell>
          <cell r="G30" t="str">
            <v>Carlina Promoções e Publicidade Ltda</v>
          </cell>
          <cell r="H30" t="str">
            <v>26.556.175/0001-73</v>
          </cell>
          <cell r="I30" t="str">
            <v>Isento</v>
          </cell>
          <cell r="J30" t="str">
            <v>Rua Miranda Reis, 634</v>
          </cell>
          <cell r="K30" t="str">
            <v>Poção</v>
          </cell>
          <cell r="L30" t="str">
            <v xml:space="preserve">Cuiabá </v>
          </cell>
          <cell r="M30" t="str">
            <v>MT</v>
          </cell>
          <cell r="N30" t="str">
            <v>CENTRO OESTE</v>
          </cell>
          <cell r="O30" t="str">
            <v>78.015-640</v>
          </cell>
          <cell r="P30" t="str">
            <v>(65)3322-6803/3322-6011/8111-4183/8115-3434</v>
          </cell>
          <cell r="Q30" t="str">
            <v>carlinapromocoes@terra.com.br</v>
          </cell>
          <cell r="R30">
            <v>0</v>
          </cell>
          <cell r="S30">
            <v>0</v>
          </cell>
          <cell r="T30">
            <v>0</v>
          </cell>
          <cell r="W30">
            <v>40632</v>
          </cell>
        </row>
        <row r="31">
          <cell r="B31">
            <v>31</v>
          </cell>
          <cell r="C31" t="str">
            <v>Miguel</v>
          </cell>
          <cell r="D31" t="str">
            <v>Lia Maria Aguiar</v>
          </cell>
          <cell r="E31" t="str">
            <v>Lia Maria Aguiar</v>
          </cell>
          <cell r="G31" t="str">
            <v>Lia Maria Aguiar</v>
          </cell>
          <cell r="H31" t="str">
            <v>003.692.768-68</v>
          </cell>
          <cell r="I31" t="str">
            <v>1.840.726-2</v>
          </cell>
          <cell r="J31" t="str">
            <v>Av. Dr. Victor Godinho, 455</v>
          </cell>
          <cell r="K31" t="str">
            <v>Vila Capivari</v>
          </cell>
          <cell r="L31" t="str">
            <v>Campos do Jordão</v>
          </cell>
          <cell r="M31" t="str">
            <v>SP</v>
          </cell>
          <cell r="N31" t="str">
            <v>SUDESTE</v>
          </cell>
          <cell r="O31" t="str">
            <v>12.460-000</v>
          </cell>
          <cell r="P31" t="str">
            <v>(12)3663-4293/3663-4658/8148-5200</v>
          </cell>
          <cell r="Q31" t="str">
            <v>contato@fundacaoliamariaguiar.org</v>
          </cell>
          <cell r="R31">
            <v>0</v>
          </cell>
          <cell r="S31">
            <v>0</v>
          </cell>
          <cell r="T31">
            <v>0</v>
          </cell>
          <cell r="W31">
            <v>40632</v>
          </cell>
        </row>
        <row r="32">
          <cell r="B32">
            <v>32</v>
          </cell>
          <cell r="C32" t="str">
            <v>Alípio</v>
          </cell>
          <cell r="D32" t="str">
            <v>Prefeitura de São José dos Campos</v>
          </cell>
          <cell r="E32" t="str">
            <v>Maria Emília Cardoso</v>
          </cell>
          <cell r="F32" t="str">
            <v>Assessora de Eventos Oficiais e Turismo</v>
          </cell>
          <cell r="G32" t="str">
            <v>Prefeitura Municipal de São josé dos Campos</v>
          </cell>
          <cell r="H32" t="str">
            <v>46.643.466/0001-06</v>
          </cell>
          <cell r="I32" t="str">
            <v>Isento</v>
          </cell>
          <cell r="J32" t="str">
            <v>Rua José de Alencar, 123</v>
          </cell>
          <cell r="K32" t="str">
            <v>Vila santa Luzia</v>
          </cell>
          <cell r="L32" t="str">
            <v>São josé dos Campos</v>
          </cell>
          <cell r="M32" t="str">
            <v>SP</v>
          </cell>
          <cell r="N32" t="str">
            <v>SUDESTE</v>
          </cell>
          <cell r="O32" t="str">
            <v>12.209-530</v>
          </cell>
          <cell r="P32" t="str">
            <v>(12) 39478352</v>
          </cell>
          <cell r="Q32">
            <v>0</v>
          </cell>
          <cell r="R32">
            <v>0</v>
          </cell>
          <cell r="S32">
            <v>0</v>
          </cell>
          <cell r="T32">
            <v>0</v>
          </cell>
          <cell r="W32">
            <v>40632</v>
          </cell>
        </row>
        <row r="33">
          <cell r="B33">
            <v>33</v>
          </cell>
          <cell r="C33" t="str">
            <v>Miguel</v>
          </cell>
          <cell r="D33" t="str">
            <v>Costão do Santinho</v>
          </cell>
          <cell r="E33" t="str">
            <v>Iolanda Marcondes</v>
          </cell>
          <cell r="F33" t="str">
            <v>Proprietária</v>
          </cell>
          <cell r="G33" t="str">
            <v>Costão do Santinho Turismo e Lazer Ltda</v>
          </cell>
          <cell r="H33" t="str">
            <v>04.908.757/0001-39</v>
          </cell>
          <cell r="I33">
            <v>254894135</v>
          </cell>
          <cell r="J33" t="str">
            <v>Est. Vereador Onildo Lemos, 2505</v>
          </cell>
          <cell r="K33" t="str">
            <v>Praia do Santinho</v>
          </cell>
          <cell r="L33" t="str">
            <v>Florianópolis</v>
          </cell>
          <cell r="M33" t="str">
            <v>SC</v>
          </cell>
          <cell r="N33" t="str">
            <v>SUL</v>
          </cell>
          <cell r="O33" t="str">
            <v>88.058-700</v>
          </cell>
          <cell r="P33" t="str">
            <v>(48) 3261-1888</v>
          </cell>
          <cell r="Q33" t="str">
            <v>iolanda@costao.com.br</v>
          </cell>
          <cell r="R33" t="str">
            <v>Augusto Nascimento</v>
          </cell>
          <cell r="S33" t="str">
            <v>augusto.nascimento@costao.com.br</v>
          </cell>
          <cell r="T33" t="str">
            <v>(48) 3261-1761</v>
          </cell>
          <cell r="W33">
            <v>40720</v>
          </cell>
        </row>
        <row r="34">
          <cell r="B34">
            <v>34</v>
          </cell>
          <cell r="C34" t="str">
            <v>Adriana</v>
          </cell>
          <cell r="D34" t="str">
            <v>IPREVILLE</v>
          </cell>
          <cell r="E34" t="str">
            <v>Maycol Goudinho</v>
          </cell>
          <cell r="F34" t="str">
            <v>Fiscal de Contrato</v>
          </cell>
          <cell r="G34" t="str">
            <v xml:space="preserve">Inst. de Previd. Social dos Serv. Públicos do Munic. de Joinville </v>
          </cell>
          <cell r="H34" t="str">
            <v>01.280.363/0001-90</v>
          </cell>
          <cell r="I34" t="str">
            <v>Isento</v>
          </cell>
          <cell r="J34" t="str">
            <v>Praça Nereu Ramos, 372</v>
          </cell>
          <cell r="K34" t="str">
            <v>Centro</v>
          </cell>
          <cell r="L34" t="str">
            <v>Joinville</v>
          </cell>
          <cell r="M34" t="str">
            <v>SC</v>
          </cell>
          <cell r="N34" t="str">
            <v>SUL</v>
          </cell>
          <cell r="O34" t="str">
            <v>89.201-170</v>
          </cell>
          <cell r="P34" t="str">
            <v>(47) 3423-1900 / 9186-0825</v>
          </cell>
          <cell r="Q34" t="str">
            <v>maycol@ipreville.sc.gov.br</v>
          </cell>
          <cell r="R34" t="str">
            <v>Maycol Goudinho</v>
          </cell>
          <cell r="S34" t="str">
            <v>maycol@ipreville.sc.gov.br</v>
          </cell>
          <cell r="T34" t="str">
            <v>(47) 3423-1900 / 9186-0825</v>
          </cell>
          <cell r="W34">
            <v>40632</v>
          </cell>
        </row>
        <row r="35">
          <cell r="B35">
            <v>35</v>
          </cell>
          <cell r="D35" t="str">
            <v>Simões &amp; Duarte</v>
          </cell>
          <cell r="E35" t="str">
            <v>Sonia M. Moura Ramalheiro</v>
          </cell>
          <cell r="F35" t="str">
            <v>Diretora Financeira</v>
          </cell>
          <cell r="G35" t="str">
            <v>Simões &amp; Duarte Ltda</v>
          </cell>
          <cell r="H35" t="str">
            <v>63.863.476/0001-76</v>
          </cell>
          <cell r="I35" t="str">
            <v>15.162.719-3</v>
          </cell>
          <cell r="J35" t="str">
            <v>Tv. Turiano Meira, 2565</v>
          </cell>
          <cell r="K35" t="str">
            <v>Diamantino</v>
          </cell>
          <cell r="L35" t="str">
            <v>Santarém</v>
          </cell>
          <cell r="M35" t="str">
            <v>PA</v>
          </cell>
          <cell r="N35" t="str">
            <v>NORTE</v>
          </cell>
          <cell r="O35" t="str">
            <v>68.020-590</v>
          </cell>
          <cell r="P35" t="str">
            <v>(93) 3524-1537/3524-3011/9122-3108</v>
          </cell>
          <cell r="Q35" t="str">
            <v>sonia@supercentercr.com.br</v>
          </cell>
          <cell r="R35">
            <v>0</v>
          </cell>
          <cell r="S35">
            <v>0</v>
          </cell>
          <cell r="T35">
            <v>0</v>
          </cell>
          <cell r="W35">
            <v>40632</v>
          </cell>
        </row>
        <row r="36">
          <cell r="B36">
            <v>36</v>
          </cell>
          <cell r="D36" t="str">
            <v>Lumiarts</v>
          </cell>
          <cell r="E36" t="str">
            <v>Ambrosio</v>
          </cell>
          <cell r="F36" t="str">
            <v>Proprietário</v>
          </cell>
          <cell r="G36" t="str">
            <v>Ângela Moline Colnago - ME Lumiarts</v>
          </cell>
          <cell r="H36" t="str">
            <v>10.931.383/0001-75</v>
          </cell>
          <cell r="I36">
            <v>562315506110</v>
          </cell>
          <cell r="J36" t="str">
            <v>Rua Donato Armelin, 294</v>
          </cell>
          <cell r="K36" t="str">
            <v>Vila Euclides</v>
          </cell>
          <cell r="L36" t="str">
            <v>Presidente Prudente</v>
          </cell>
          <cell r="M36" t="str">
            <v>SP</v>
          </cell>
          <cell r="N36" t="str">
            <v>SUDESTE</v>
          </cell>
          <cell r="O36" t="str">
            <v>19013-810</v>
          </cell>
          <cell r="P36" t="str">
            <v>(18) 8113-2379</v>
          </cell>
          <cell r="Q36" t="str">
            <v>ambrosiosaturno@terra.com.br</v>
          </cell>
          <cell r="R36">
            <v>0</v>
          </cell>
          <cell r="S36">
            <v>0</v>
          </cell>
          <cell r="T36">
            <v>0</v>
          </cell>
          <cell r="W36">
            <v>40632</v>
          </cell>
        </row>
        <row r="37">
          <cell r="B37">
            <v>37</v>
          </cell>
          <cell r="C37" t="str">
            <v>Sergio</v>
          </cell>
          <cell r="D37" t="str">
            <v>Aldeia do Papai Noel</v>
          </cell>
          <cell r="E37" t="str">
            <v>Janilce Almeida</v>
          </cell>
          <cell r="F37" t="str">
            <v>Diretora</v>
          </cell>
          <cell r="G37" t="str">
            <v>Bom Park Divesões Ltda</v>
          </cell>
          <cell r="H37" t="str">
            <v>01.000.394/0001-40</v>
          </cell>
          <cell r="I37">
            <v>560050860</v>
          </cell>
          <cell r="J37" t="str">
            <v>Rua Bela Vista 353</v>
          </cell>
          <cell r="K37" t="str">
            <v>Centro</v>
          </cell>
          <cell r="L37" t="str">
            <v>Gramado</v>
          </cell>
          <cell r="M37" t="str">
            <v>RS</v>
          </cell>
          <cell r="N37" t="str">
            <v>SUL</v>
          </cell>
          <cell r="O37" t="str">
            <v>95.670-000</v>
          </cell>
          <cell r="P37" t="str">
            <v>(54) 3286-7332/9129-3431/9129-3433</v>
          </cell>
          <cell r="Q37" t="str">
            <v>janilce@ufrgs.br</v>
          </cell>
          <cell r="R37">
            <v>0</v>
          </cell>
          <cell r="S37">
            <v>0</v>
          </cell>
          <cell r="T37">
            <v>0</v>
          </cell>
          <cell r="W37">
            <v>40632</v>
          </cell>
        </row>
        <row r="38">
          <cell r="B38">
            <v>38</v>
          </cell>
          <cell r="C38" t="str">
            <v>Miguel</v>
          </cell>
          <cell r="D38" t="str">
            <v>Shopping Mueller Joinville</v>
          </cell>
          <cell r="E38" t="str">
            <v>Maria Helena da Silva</v>
          </cell>
          <cell r="F38" t="str">
            <v>Gerente de Marketing</v>
          </cell>
          <cell r="G38" t="str">
            <v>Assoc. dos Lojistas do Mueller Shopping Center de joinville</v>
          </cell>
          <cell r="H38" t="str">
            <v>00.490.772/0001-59</v>
          </cell>
          <cell r="I38" t="str">
            <v>Isento</v>
          </cell>
          <cell r="J38" t="str">
            <v>Rua Visconde de Taunay, 235</v>
          </cell>
          <cell r="K38" t="str">
            <v>Centro</v>
          </cell>
          <cell r="L38" t="str">
            <v>Joinville</v>
          </cell>
          <cell r="M38" t="str">
            <v>SC</v>
          </cell>
          <cell r="N38" t="str">
            <v>SUL</v>
          </cell>
          <cell r="O38" t="str">
            <v>89.200-000</v>
          </cell>
          <cell r="P38" t="str">
            <v>(47) 3451-8286</v>
          </cell>
          <cell r="Q38" t="str">
            <v>marketing@muellerjoinville.com.br</v>
          </cell>
          <cell r="R38" t="str">
            <v>Alexandra Barcellos</v>
          </cell>
          <cell r="S38" t="str">
            <v>mkt2@muellerjoinville.com.br</v>
          </cell>
          <cell r="T38" t="str">
            <v>(47) 3451-8286</v>
          </cell>
          <cell r="W38">
            <v>40632</v>
          </cell>
        </row>
        <row r="39">
          <cell r="B39">
            <v>39</v>
          </cell>
          <cell r="C39" t="str">
            <v>Miguel</v>
          </cell>
          <cell r="D39" t="str">
            <v>CDL de Imbituba</v>
          </cell>
          <cell r="E39" t="str">
            <v>Paulo Sergio Martins</v>
          </cell>
          <cell r="F39" t="str">
            <v>Secretário Executivo</v>
          </cell>
          <cell r="G39" t="str">
            <v>CDL de Imbituba</v>
          </cell>
          <cell r="H39" t="str">
            <v>83.816.439-0001-14</v>
          </cell>
          <cell r="I39" t="str">
            <v>Isento</v>
          </cell>
          <cell r="J39" t="str">
            <v>Rua Nereu Ramos, 815, Sl 6, 2º andar</v>
          </cell>
          <cell r="K39" t="str">
            <v>Centro</v>
          </cell>
          <cell r="L39" t="str">
            <v>Imbituba</v>
          </cell>
          <cell r="M39" t="str">
            <v>SC</v>
          </cell>
          <cell r="N39" t="str">
            <v>SUL</v>
          </cell>
          <cell r="O39" t="str">
            <v>88.780-000</v>
          </cell>
          <cell r="P39" t="str">
            <v>(48) 3255-0756 / 9985-0572</v>
          </cell>
          <cell r="Q39" t="str">
            <v>executivo@imbituba.cdl-sc.org.br</v>
          </cell>
          <cell r="R39" t="str">
            <v>Sérgio</v>
          </cell>
          <cell r="S39" t="str">
            <v>executivo@imbituba.cdl-sc.org.br</v>
          </cell>
          <cell r="T39" t="str">
            <v>(48) 3255-0756 / 9985-0572</v>
          </cell>
          <cell r="W39">
            <v>40632</v>
          </cell>
        </row>
        <row r="40">
          <cell r="B40">
            <v>40</v>
          </cell>
          <cell r="C40" t="str">
            <v>Miguel</v>
          </cell>
          <cell r="D40" t="str">
            <v>Lalu Label</v>
          </cell>
          <cell r="E40" t="str">
            <v>Andrelise Cunha</v>
          </cell>
          <cell r="G40" t="str">
            <v>Laura Luiz Comercio de Confecções Ltda</v>
          </cell>
          <cell r="H40" t="str">
            <v>10.500.644/0001-00</v>
          </cell>
          <cell r="I40">
            <v>255744161</v>
          </cell>
          <cell r="J40" t="str">
            <v>Rua Max Colin, 704</v>
          </cell>
          <cell r="K40" t="str">
            <v>América</v>
          </cell>
          <cell r="L40" t="str">
            <v>Joinville</v>
          </cell>
          <cell r="M40" t="str">
            <v>SC</v>
          </cell>
          <cell r="N40" t="str">
            <v>SUL</v>
          </cell>
          <cell r="O40" t="str">
            <v>89.204-040</v>
          </cell>
          <cell r="P40" t="str">
            <v>(47) 9947-5050</v>
          </cell>
          <cell r="Q40" t="str">
            <v>andrelisecunha@gmail.com</v>
          </cell>
          <cell r="R40">
            <v>0</v>
          </cell>
          <cell r="S40">
            <v>0</v>
          </cell>
          <cell r="T40">
            <v>0</v>
          </cell>
          <cell r="W40">
            <v>40632</v>
          </cell>
        </row>
        <row r="41">
          <cell r="B41">
            <v>41</v>
          </cell>
          <cell r="D41" t="str">
            <v>Condomínio Stop Shop</v>
          </cell>
          <cell r="E41" t="str">
            <v>Rose</v>
          </cell>
          <cell r="G41" t="str">
            <v>Condomínio Stop Shop</v>
          </cell>
          <cell r="H41" t="str">
            <v>02.129.852/0001-09</v>
          </cell>
          <cell r="I41" t="str">
            <v>Isento</v>
          </cell>
          <cell r="J41" t="str">
            <v>Rodovia Antônio Heil, 635, Km 23</v>
          </cell>
          <cell r="K41" t="str">
            <v>Santa terezinha</v>
          </cell>
          <cell r="L41" t="str">
            <v>Brusque</v>
          </cell>
          <cell r="M41" t="str">
            <v>SC</v>
          </cell>
          <cell r="N41" t="str">
            <v>SUL</v>
          </cell>
          <cell r="O41" t="str">
            <v>88.352-502</v>
          </cell>
          <cell r="P41" t="str">
            <v>(47) 3255-7000</v>
          </cell>
          <cell r="Q41" t="str">
            <v>rose@stopshop.com.br</v>
          </cell>
          <cell r="R41">
            <v>0</v>
          </cell>
          <cell r="S41">
            <v>0</v>
          </cell>
          <cell r="T41">
            <v>0</v>
          </cell>
          <cell r="W41">
            <v>40632</v>
          </cell>
        </row>
        <row r="42">
          <cell r="B42">
            <v>42</v>
          </cell>
          <cell r="C42" t="str">
            <v>Miguel</v>
          </cell>
          <cell r="D42" t="str">
            <v>Shopping Center Itaguaçú</v>
          </cell>
          <cell r="E42" t="str">
            <v>Milena Luisa</v>
          </cell>
          <cell r="F42" t="str">
            <v>Gerente de Marketing</v>
          </cell>
          <cell r="G42" t="str">
            <v>Assoc. dos Lojistas do Shopping Center Itaguaçú</v>
          </cell>
          <cell r="H42" t="str">
            <v>76.276.575/0001-01</v>
          </cell>
          <cell r="I42" t="str">
            <v>Isento</v>
          </cell>
          <cell r="J42" t="str">
            <v>Rua Gerôncio Thives, 1079</v>
          </cell>
          <cell r="K42" t="str">
            <v>Barreiros</v>
          </cell>
          <cell r="L42" t="str">
            <v xml:space="preserve">São José  </v>
          </cell>
          <cell r="M42" t="str">
            <v>SC</v>
          </cell>
          <cell r="N42" t="str">
            <v>SUL</v>
          </cell>
          <cell r="O42" t="str">
            <v>88.117-900</v>
          </cell>
          <cell r="P42" t="str">
            <v>(48) 40013134</v>
          </cell>
          <cell r="Q42" t="str">
            <v>mkt@shoppingitaguacu.com.br</v>
          </cell>
          <cell r="R42">
            <v>0</v>
          </cell>
          <cell r="S42">
            <v>0</v>
          </cell>
          <cell r="T42">
            <v>0</v>
          </cell>
          <cell r="W42">
            <v>40632</v>
          </cell>
        </row>
        <row r="43">
          <cell r="B43">
            <v>43</v>
          </cell>
          <cell r="C43" t="str">
            <v>Miguel</v>
          </cell>
          <cell r="D43" t="str">
            <v>CDL de Jaraguá do Sul</v>
          </cell>
          <cell r="E43" t="str">
            <v>Juvanir Franzen Novaski Pedrotti</v>
          </cell>
          <cell r="F43" t="str">
            <v xml:space="preserve">Executiva </v>
          </cell>
          <cell r="G43" t="str">
            <v>CDL de Jaraguá do Sul</v>
          </cell>
          <cell r="H43" t="str">
            <v>82.739.061/0001-30</v>
          </cell>
          <cell r="I43" t="str">
            <v>Isento</v>
          </cell>
          <cell r="J43" t="str">
            <v>Rua Octaviano Lombardi, 100</v>
          </cell>
          <cell r="K43" t="str">
            <v>Czerniewcz</v>
          </cell>
          <cell r="L43" t="str">
            <v>Jaraguá do Sul</v>
          </cell>
          <cell r="M43" t="str">
            <v>SC</v>
          </cell>
          <cell r="N43" t="str">
            <v>SUL</v>
          </cell>
          <cell r="O43" t="str">
            <v>89.255-055</v>
          </cell>
          <cell r="P43" t="str">
            <v>(47) 3275-7070/3275-7075</v>
          </cell>
          <cell r="Q43" t="str">
            <v>executivo@jaraguadosul.cdl-sc.org.br</v>
          </cell>
          <cell r="R43" t="str">
            <v>Juvanir Franzen Novaski Pedrotti</v>
          </cell>
          <cell r="S43" t="str">
            <v>executivo@jaraguadosul.cdl-sc.org.br</v>
          </cell>
          <cell r="T43" t="str">
            <v>(47) 3275-7070/3275-7075</v>
          </cell>
          <cell r="W43">
            <v>40632</v>
          </cell>
        </row>
        <row r="44">
          <cell r="B44">
            <v>44</v>
          </cell>
          <cell r="C44" t="str">
            <v>Adriana</v>
          </cell>
          <cell r="D44" t="str">
            <v>GS Materiais</v>
          </cell>
          <cell r="E44" t="str">
            <v>Gilberto Catusso</v>
          </cell>
          <cell r="F44" t="str">
            <v>Gerente</v>
          </cell>
          <cell r="G44" t="str">
            <v>Gilberto Catusso e Cia Ltda</v>
          </cell>
          <cell r="H44" t="str">
            <v>01.227.738/0001-59</v>
          </cell>
          <cell r="I44" t="str">
            <v>90105280-86</v>
          </cell>
          <cell r="J44" t="str">
            <v>Rua Caramuru, 66</v>
          </cell>
          <cell r="K44" t="str">
            <v>Centro</v>
          </cell>
          <cell r="L44" t="str">
            <v>Pato Branco</v>
          </cell>
          <cell r="M44" t="str">
            <v>PR</v>
          </cell>
          <cell r="N44" t="str">
            <v>SUL</v>
          </cell>
          <cell r="O44" t="str">
            <v>85.501-060</v>
          </cell>
          <cell r="P44" t="str">
            <v>(46) 3225-3327</v>
          </cell>
          <cell r="Q44" t="str">
            <v>gsmateriais@gmail.com</v>
          </cell>
          <cell r="R44" t="str">
            <v>Gilberto</v>
          </cell>
          <cell r="S44" t="str">
            <v>gsmateriais@gmail.com</v>
          </cell>
          <cell r="T44" t="str">
            <v>(46) 3225-3327</v>
          </cell>
          <cell r="W44">
            <v>40632</v>
          </cell>
        </row>
        <row r="45">
          <cell r="B45">
            <v>45</v>
          </cell>
          <cell r="C45" t="str">
            <v>Sergio</v>
          </cell>
          <cell r="D45" t="str">
            <v>Beiramar Shopping</v>
          </cell>
          <cell r="E45" t="str">
            <v>Daiane</v>
          </cell>
          <cell r="F45" t="str">
            <v>Marketing</v>
          </cell>
          <cell r="G45" t="str">
            <v>Condomínio Beiramar Shopping Center</v>
          </cell>
          <cell r="H45" t="str">
            <v>73.370.991/0001-78</v>
          </cell>
          <cell r="I45" t="str">
            <v>Isento</v>
          </cell>
          <cell r="J45" t="str">
            <v>Rua Bocaiúva, 2468</v>
          </cell>
          <cell r="K45" t="str">
            <v>Centro</v>
          </cell>
          <cell r="L45" t="str">
            <v>Florianópolis</v>
          </cell>
          <cell r="M45" t="str">
            <v>SC</v>
          </cell>
          <cell r="N45" t="str">
            <v>SUL</v>
          </cell>
          <cell r="O45" t="str">
            <v>88.015-902</v>
          </cell>
          <cell r="P45" t="str">
            <v>(48) 3212-4671</v>
          </cell>
          <cell r="Q45" t="str">
            <v>marketing@beiramar.com.br</v>
          </cell>
          <cell r="R45" t="str">
            <v>Daiane</v>
          </cell>
          <cell r="S45" t="str">
            <v>marketing@beiramar.com.br</v>
          </cell>
          <cell r="T45" t="str">
            <v>(48) 3212-4671</v>
          </cell>
          <cell r="W45">
            <v>41872</v>
          </cell>
        </row>
        <row r="46">
          <cell r="B46">
            <v>47</v>
          </cell>
          <cell r="C46">
            <v>0</v>
          </cell>
          <cell r="D46" t="str">
            <v>Datasul</v>
          </cell>
          <cell r="E46" t="str">
            <v>Carlos</v>
          </cell>
          <cell r="G46" t="str">
            <v>M. Abuhab Participações S/A</v>
          </cell>
          <cell r="H46" t="str">
            <v>03.204.024/0001-50</v>
          </cell>
          <cell r="I46" t="str">
            <v>Isento</v>
          </cell>
          <cell r="J46" t="str">
            <v>Av. santos Dumont, 935, Complemento 1</v>
          </cell>
          <cell r="K46" t="str">
            <v>Santo antonio</v>
          </cell>
          <cell r="L46" t="str">
            <v>Joinville</v>
          </cell>
          <cell r="M46" t="str">
            <v>SC</v>
          </cell>
          <cell r="N46" t="str">
            <v>SUL</v>
          </cell>
          <cell r="O46" t="str">
            <v>89.218-105</v>
          </cell>
          <cell r="P46" t="str">
            <v>(47) 3802-9105/3802-9106</v>
          </cell>
          <cell r="Q46" t="str">
            <v>carlos.brittes@datasul.com.br</v>
          </cell>
          <cell r="R46">
            <v>0</v>
          </cell>
          <cell r="S46">
            <v>0</v>
          </cell>
          <cell r="T46">
            <v>0</v>
          </cell>
          <cell r="V46">
            <v>0</v>
          </cell>
          <cell r="W46">
            <v>40632</v>
          </cell>
        </row>
        <row r="47">
          <cell r="B47">
            <v>48</v>
          </cell>
          <cell r="C47" t="str">
            <v>Miguel</v>
          </cell>
          <cell r="D47" t="str">
            <v>Perini Business Park</v>
          </cell>
          <cell r="E47" t="str">
            <v>Marcela</v>
          </cell>
          <cell r="F47" t="str">
            <v>Administração</v>
          </cell>
          <cell r="G47" t="str">
            <v>Condomínio Perini Business Park</v>
          </cell>
          <cell r="H47" t="str">
            <v>05.600.443/0001-37</v>
          </cell>
          <cell r="I47" t="str">
            <v>Isento</v>
          </cell>
          <cell r="J47" t="str">
            <v>Rua Dona francisca, 8300</v>
          </cell>
          <cell r="K47" t="str">
            <v>Dist. Industrial</v>
          </cell>
          <cell r="L47" t="str">
            <v>Joinville</v>
          </cell>
          <cell r="M47" t="str">
            <v>SC</v>
          </cell>
          <cell r="N47" t="str">
            <v>SUL</v>
          </cell>
          <cell r="O47" t="str">
            <v>89.239-270</v>
          </cell>
          <cell r="P47" t="str">
            <v>(47) 8849-7510</v>
          </cell>
          <cell r="Q47" t="str">
            <v>wagner@perinibusinesspark.com.br</v>
          </cell>
          <cell r="R47" t="str">
            <v>Patricia Cozer</v>
          </cell>
          <cell r="S47" t="str">
            <v>administracao@perinibusinesspark.com.br</v>
          </cell>
          <cell r="T47" t="str">
            <v xml:space="preserve"> (47) 3028-8606 | 8827-9532</v>
          </cell>
          <cell r="W47">
            <v>40632</v>
          </cell>
        </row>
        <row r="48">
          <cell r="B48">
            <v>49</v>
          </cell>
          <cell r="D48" t="str">
            <v>Shopping Triches</v>
          </cell>
          <cell r="E48" t="str">
            <v>Alfonso Petry</v>
          </cell>
          <cell r="F48" t="str">
            <v>Gerente Administrativo</v>
          </cell>
          <cell r="G48" t="str">
            <v>Centro Comercial Triches</v>
          </cell>
          <cell r="H48" t="str">
            <v>03.905.381/0001-46</v>
          </cell>
          <cell r="I48" t="str">
            <v>Isento</v>
          </cell>
          <cell r="J48" t="str">
            <v>Rua Sinimbu, 2070</v>
          </cell>
          <cell r="K48" t="str">
            <v>Centro</v>
          </cell>
          <cell r="L48" t="str">
            <v>Caxias do Sul</v>
          </cell>
          <cell r="M48" t="str">
            <v>RS</v>
          </cell>
          <cell r="N48" t="str">
            <v>SUL</v>
          </cell>
          <cell r="O48" t="str">
            <v>95.020-000</v>
          </cell>
          <cell r="P48" t="str">
            <v>(54) 3223-1314</v>
          </cell>
          <cell r="Q48" t="str">
            <v>Alfonso.striches@terra.com.br</v>
          </cell>
          <cell r="R48">
            <v>0</v>
          </cell>
          <cell r="S48">
            <v>0</v>
          </cell>
          <cell r="T48">
            <v>0</v>
          </cell>
          <cell r="W48">
            <v>40632</v>
          </cell>
        </row>
        <row r="49">
          <cell r="B49">
            <v>50</v>
          </cell>
          <cell r="C49" t="str">
            <v>Miguel</v>
          </cell>
          <cell r="D49" t="str">
            <v>Casa Futuro Decorações</v>
          </cell>
          <cell r="E49" t="str">
            <v>Cláudia Travesso</v>
          </cell>
          <cell r="G49" t="str">
            <v>Casa Futuro Decorações Ltda</v>
          </cell>
          <cell r="H49" t="str">
            <v>65.304.750/0001-00</v>
          </cell>
          <cell r="I49" t="str">
            <v>062749304-0078</v>
          </cell>
          <cell r="J49" t="str">
            <v>Av. Contorno, 7439</v>
          </cell>
          <cell r="K49" t="str">
            <v>Santo Antonio</v>
          </cell>
          <cell r="L49" t="str">
            <v>Belo Horizonte</v>
          </cell>
          <cell r="M49" t="str">
            <v>MG</v>
          </cell>
          <cell r="N49" t="str">
            <v>SUDESTE</v>
          </cell>
          <cell r="O49" t="str">
            <v>30.110-047</v>
          </cell>
          <cell r="P49" t="str">
            <v>(31) 3309-5255</v>
          </cell>
          <cell r="Q49" t="str">
            <v>claudia@casafuturo.com.br</v>
          </cell>
          <cell r="R49">
            <v>0</v>
          </cell>
          <cell r="S49">
            <v>0</v>
          </cell>
          <cell r="T49">
            <v>0</v>
          </cell>
          <cell r="W49">
            <v>40632</v>
          </cell>
        </row>
        <row r="50">
          <cell r="B50">
            <v>51</v>
          </cell>
          <cell r="D50" t="str">
            <v xml:space="preserve">Hacasa </v>
          </cell>
          <cell r="E50" t="str">
            <v>Andréia Simas de Rosa</v>
          </cell>
          <cell r="F50" t="str">
            <v>Marketing</v>
          </cell>
          <cell r="G50" t="str">
            <v>Hacasa Adm. e Empreendimentos Imobiliários S/A</v>
          </cell>
          <cell r="H50" t="str">
            <v>83.796.284/0001-00</v>
          </cell>
          <cell r="I50">
            <v>252287967</v>
          </cell>
          <cell r="J50" t="str">
            <v>Rua Afonso Pena, 233</v>
          </cell>
          <cell r="K50" t="str">
            <v>Bucareim</v>
          </cell>
          <cell r="L50" t="str">
            <v>Joinville</v>
          </cell>
          <cell r="M50" t="str">
            <v>SC</v>
          </cell>
          <cell r="N50" t="str">
            <v>SUL</v>
          </cell>
          <cell r="O50" t="str">
            <v>89.202-420</v>
          </cell>
          <cell r="P50" t="str">
            <v>(47) 3145-1917</v>
          </cell>
          <cell r="Q50" t="str">
            <v>andreia.simas@hacasa.com.br</v>
          </cell>
          <cell r="R50">
            <v>0</v>
          </cell>
          <cell r="S50">
            <v>0</v>
          </cell>
          <cell r="T50">
            <v>0</v>
          </cell>
          <cell r="W50">
            <v>40632</v>
          </cell>
        </row>
        <row r="51">
          <cell r="B51">
            <v>52</v>
          </cell>
          <cell r="D51" t="str">
            <v>Totvs</v>
          </cell>
          <cell r="E51" t="str">
            <v>Cristian</v>
          </cell>
          <cell r="G51" t="str">
            <v>Totvs S/A</v>
          </cell>
          <cell r="H51" t="str">
            <v>53.113.791/0017-90</v>
          </cell>
          <cell r="I51">
            <v>255721161</v>
          </cell>
          <cell r="J51" t="str">
            <v>Av. Santos Dumont, 831 - 1º andar</v>
          </cell>
          <cell r="K51" t="str">
            <v>Santo Antonio</v>
          </cell>
          <cell r="L51" t="str">
            <v>Joinville</v>
          </cell>
          <cell r="M51" t="str">
            <v>SC</v>
          </cell>
          <cell r="N51" t="str">
            <v>SUL</v>
          </cell>
          <cell r="O51" t="str">
            <v>89.222-900</v>
          </cell>
          <cell r="P51" t="str">
            <v>(47) 2101-7070</v>
          </cell>
          <cell r="Q51" t="str">
            <v>jv.compras@totvs.com.br</v>
          </cell>
          <cell r="R51">
            <v>0</v>
          </cell>
          <cell r="S51">
            <v>0</v>
          </cell>
          <cell r="T51">
            <v>0</v>
          </cell>
          <cell r="W51">
            <v>40632</v>
          </cell>
        </row>
        <row r="52">
          <cell r="B52">
            <v>53</v>
          </cell>
          <cell r="C52" t="str">
            <v>Adriana</v>
          </cell>
          <cell r="D52" t="str">
            <v>Assoc. Com. e Ind. de Cascavel</v>
          </cell>
          <cell r="E52" t="str">
            <v>Marta Weiber Fernandes</v>
          </cell>
          <cell r="F52" t="str">
            <v>Analista Administrativo</v>
          </cell>
          <cell r="G52" t="str">
            <v>Associação Comercial e Industrial de Cascavel</v>
          </cell>
          <cell r="H52" t="str">
            <v>76.097.989/0001-65</v>
          </cell>
          <cell r="I52" t="str">
            <v>Isento</v>
          </cell>
          <cell r="J52" t="str">
            <v>Av. Toledo, 247</v>
          </cell>
          <cell r="K52" t="str">
            <v>Centro</v>
          </cell>
          <cell r="L52" t="str">
            <v>Cascavel</v>
          </cell>
          <cell r="M52" t="str">
            <v>PR</v>
          </cell>
          <cell r="N52" t="str">
            <v>SUL</v>
          </cell>
          <cell r="O52" t="str">
            <v>85.810-230</v>
          </cell>
          <cell r="P52" t="str">
            <v>(45) 3321-1434</v>
          </cell>
          <cell r="Q52" t="str">
            <v>financeiro02@acicvel.com.br</v>
          </cell>
          <cell r="R52" t="str">
            <v>Marta Weiber Fernandes</v>
          </cell>
          <cell r="S52" t="str">
            <v>financeiro02@acicvel.com.br</v>
          </cell>
          <cell r="T52" t="str">
            <v>(45) 3321-1434</v>
          </cell>
          <cell r="W52">
            <v>40632</v>
          </cell>
        </row>
        <row r="53">
          <cell r="B53">
            <v>54</v>
          </cell>
          <cell r="C53" t="str">
            <v>Karen</v>
          </cell>
          <cell r="D53" t="str">
            <v>Prefeitura de Massaranduba</v>
          </cell>
          <cell r="E53" t="str">
            <v>Karen</v>
          </cell>
          <cell r="F53" t="str">
            <v>Representante</v>
          </cell>
          <cell r="G53" t="str">
            <v>Prefeitura Municipal de Massaranduba</v>
          </cell>
          <cell r="H53" t="str">
            <v>83.102.483/0001-62</v>
          </cell>
          <cell r="I53" t="str">
            <v>Isento</v>
          </cell>
          <cell r="J53" t="str">
            <v xml:space="preserve">Rua 11 de Novembro, 2765 </v>
          </cell>
          <cell r="K53" t="str">
            <v>Centro</v>
          </cell>
          <cell r="L53" t="str">
            <v>Massaranduba</v>
          </cell>
          <cell r="M53" t="str">
            <v>SC</v>
          </cell>
          <cell r="N53" t="str">
            <v>SUL</v>
          </cell>
          <cell r="O53" t="str">
            <v>89.108-970</v>
          </cell>
          <cell r="P53" t="str">
            <v>(47) 3379-4600</v>
          </cell>
          <cell r="Q53" t="str">
            <v>gabinete@massaranduba.sc.gov.br</v>
          </cell>
          <cell r="R53" t="str">
            <v>Viviane</v>
          </cell>
          <cell r="S53" t="str">
            <v>gabinete@massaranduba.sc.gov.br</v>
          </cell>
          <cell r="T53" t="str">
            <v>(47) 3379-4600</v>
          </cell>
          <cell r="W53">
            <v>43052</v>
          </cell>
        </row>
        <row r="54">
          <cell r="B54">
            <v>55</v>
          </cell>
          <cell r="D54" t="str">
            <v>CDL de Blumenau</v>
          </cell>
          <cell r="E54" t="str">
            <v>Paulo Cesar Lopes</v>
          </cell>
          <cell r="F54" t="str">
            <v>Presidente</v>
          </cell>
          <cell r="G54" t="str">
            <v>CDL de Blumenau</v>
          </cell>
          <cell r="H54" t="str">
            <v>82.659.715/0001-15</v>
          </cell>
          <cell r="I54" t="str">
            <v>Isento</v>
          </cell>
          <cell r="J54" t="str">
            <v>Alameda Rio Branco, 165</v>
          </cell>
          <cell r="K54" t="str">
            <v>Centro</v>
          </cell>
          <cell r="L54" t="str">
            <v>Blumenau</v>
          </cell>
          <cell r="M54" t="str">
            <v>SC</v>
          </cell>
          <cell r="N54" t="str">
            <v>SUL</v>
          </cell>
          <cell r="O54" t="str">
            <v>89.010-300</v>
          </cell>
          <cell r="P54" t="str">
            <v>(47) 3221-5735</v>
          </cell>
          <cell r="Q54" t="str">
            <v xml:space="preserve"> executivo@blumenau.cdl-sc.org.br</v>
          </cell>
          <cell r="R54">
            <v>0</v>
          </cell>
          <cell r="S54">
            <v>0</v>
          </cell>
          <cell r="T54">
            <v>0</v>
          </cell>
          <cell r="W54">
            <v>40632</v>
          </cell>
        </row>
        <row r="55">
          <cell r="B55">
            <v>56</v>
          </cell>
          <cell r="C55" t="str">
            <v>Karen</v>
          </cell>
          <cell r="D55" t="str">
            <v>CDL de Laguna</v>
          </cell>
          <cell r="E55" t="str">
            <v>Karen</v>
          </cell>
          <cell r="F55" t="str">
            <v>Representante</v>
          </cell>
          <cell r="G55" t="str">
            <v>CDL de laguna</v>
          </cell>
          <cell r="H55" t="str">
            <v>05.958.206/0001-42</v>
          </cell>
          <cell r="I55" t="str">
            <v>Isento</v>
          </cell>
          <cell r="J55" t="str">
            <v>Rua Laurindo Horn, 72 , Sl 01</v>
          </cell>
          <cell r="K55" t="str">
            <v>Centro</v>
          </cell>
          <cell r="L55" t="str">
            <v>Laguna</v>
          </cell>
          <cell r="M55" t="str">
            <v>SC</v>
          </cell>
          <cell r="N55" t="str">
            <v>SUL</v>
          </cell>
          <cell r="O55" t="str">
            <v>88.790-000</v>
          </cell>
          <cell r="P55" t="str">
            <v>(48) 3644-0405</v>
          </cell>
          <cell r="Q55" t="str">
            <v>laguna.acil@gmail.com</v>
          </cell>
          <cell r="R55">
            <v>0</v>
          </cell>
          <cell r="S55">
            <v>0</v>
          </cell>
          <cell r="T55">
            <v>0</v>
          </cell>
          <cell r="W55">
            <v>40632</v>
          </cell>
        </row>
        <row r="56">
          <cell r="B56">
            <v>57</v>
          </cell>
          <cell r="C56" t="str">
            <v>Adriana</v>
          </cell>
          <cell r="D56" t="str">
            <v>Assoc. Com. de Mogi das Cruzes</v>
          </cell>
          <cell r="E56" t="str">
            <v>Margarete Padilha</v>
          </cell>
          <cell r="G56" t="str">
            <v>Associação Comercial de Mogi das Cruzes</v>
          </cell>
          <cell r="H56" t="str">
            <v>52.579.810/0001-48</v>
          </cell>
          <cell r="I56" t="str">
            <v>Isento</v>
          </cell>
          <cell r="J56" t="str">
            <v>Rua Barão de Jaceguai, 674</v>
          </cell>
          <cell r="K56" t="str">
            <v>Centro</v>
          </cell>
          <cell r="L56" t="str">
            <v xml:space="preserve">Mogi das Cruzes </v>
          </cell>
          <cell r="M56" t="str">
            <v>SP</v>
          </cell>
          <cell r="N56" t="str">
            <v>SUDESTE</v>
          </cell>
          <cell r="O56" t="str">
            <v>08.710-904</v>
          </cell>
          <cell r="P56" t="str">
            <v>(11)4728-4302</v>
          </cell>
          <cell r="Q56" t="str">
            <v>acmc@acmc.com.br</v>
          </cell>
          <cell r="R56" t="str">
            <v>Andreia</v>
          </cell>
          <cell r="S56" t="str">
            <v>financeiro@acmc.com.br</v>
          </cell>
          <cell r="T56" t="str">
            <v>(11)4728-4302</v>
          </cell>
          <cell r="W56">
            <v>40632</v>
          </cell>
        </row>
        <row r="57">
          <cell r="B57">
            <v>58</v>
          </cell>
          <cell r="C57" t="str">
            <v>Maera</v>
          </cell>
          <cell r="D57" t="str">
            <v>Prefeitura de Tucunduva</v>
          </cell>
          <cell r="E57" t="str">
            <v>Elisandra Demboski</v>
          </cell>
          <cell r="G57" t="str">
            <v>Prefeitura Municipal de Tucunduva</v>
          </cell>
          <cell r="H57" t="str">
            <v>87.612.792/0001-33</v>
          </cell>
          <cell r="I57" t="str">
            <v>Isento</v>
          </cell>
          <cell r="J57" t="str">
            <v>Rua Santa Rosa, 520</v>
          </cell>
          <cell r="K57" t="str">
            <v>Centro</v>
          </cell>
          <cell r="L57" t="str">
            <v>Tucunduva</v>
          </cell>
          <cell r="M57" t="str">
            <v>RS</v>
          </cell>
          <cell r="N57" t="str">
            <v>SUL</v>
          </cell>
          <cell r="O57" t="str">
            <v>98.930-000</v>
          </cell>
          <cell r="P57" t="str">
            <v>(55)3542-1022</v>
          </cell>
          <cell r="Q57" t="str">
            <v>elisandrademboski@yahoo.com.br</v>
          </cell>
          <cell r="R57">
            <v>0</v>
          </cell>
          <cell r="S57">
            <v>0</v>
          </cell>
          <cell r="T57">
            <v>0</v>
          </cell>
          <cell r="W57">
            <v>40632</v>
          </cell>
        </row>
        <row r="58">
          <cell r="B58">
            <v>59</v>
          </cell>
          <cell r="D58" t="str">
            <v>Junny Confecções</v>
          </cell>
          <cell r="E58" t="str">
            <v>Maria Celoni Rossete Martini</v>
          </cell>
          <cell r="G58" t="str">
            <v>Comercio de Confecções Martini Ltda</v>
          </cell>
          <cell r="H58" t="str">
            <v>02.917.264/0001-30</v>
          </cell>
          <cell r="I58">
            <v>253850940</v>
          </cell>
          <cell r="J58" t="str">
            <v>Rua Saul Brandalise, 295</v>
          </cell>
          <cell r="K58" t="str">
            <v>Centro</v>
          </cell>
          <cell r="L58" t="str">
            <v>Videira</v>
          </cell>
          <cell r="M58" t="str">
            <v>SC</v>
          </cell>
          <cell r="N58" t="str">
            <v>SUL</v>
          </cell>
          <cell r="O58" t="str">
            <v>89.560-000</v>
          </cell>
          <cell r="P58" t="str">
            <v>(49)3566-0891</v>
          </cell>
          <cell r="Q58" t="str">
            <v>junny@junny.com.br</v>
          </cell>
          <cell r="R58" t="str">
            <v>Pamela</v>
          </cell>
          <cell r="S58" t="str">
            <v>junny@junny.com.br</v>
          </cell>
          <cell r="T58" t="str">
            <v>(49)3566-0891</v>
          </cell>
          <cell r="W58">
            <v>40632</v>
          </cell>
        </row>
        <row r="59">
          <cell r="B59">
            <v>60</v>
          </cell>
          <cell r="D59" t="str">
            <v>Palacio dos Enfeites</v>
          </cell>
          <cell r="E59" t="str">
            <v>Lorivaldo</v>
          </cell>
          <cell r="G59" t="str">
            <v>Melo &amp; Sierra Ltda</v>
          </cell>
          <cell r="H59" t="str">
            <v>03.607.204/0001-83</v>
          </cell>
          <cell r="I59">
            <v>115575273112</v>
          </cell>
          <cell r="J59" t="str">
            <v>Alameda dos Jurupis, 1491/1499</v>
          </cell>
          <cell r="K59" t="str">
            <v>Indianápolis</v>
          </cell>
          <cell r="L59" t="str">
            <v>São Paulo</v>
          </cell>
          <cell r="M59" t="str">
            <v>SP</v>
          </cell>
          <cell r="N59" t="str">
            <v>SUDESTE</v>
          </cell>
          <cell r="O59" t="str">
            <v>04.088-005</v>
          </cell>
          <cell r="P59" t="str">
            <v>(11) 5095-7500</v>
          </cell>
          <cell r="Q59" t="str">
            <v>festas@palaciodosenfeites.com.br</v>
          </cell>
          <cell r="R59" t="str">
            <v>Lorivaldo / Luciana</v>
          </cell>
          <cell r="S59" t="str">
            <v>festas@palaciodosenfeites.com.br</v>
          </cell>
          <cell r="T59" t="str">
            <v>(11) 5095-7500</v>
          </cell>
          <cell r="W59">
            <v>40632</v>
          </cell>
        </row>
        <row r="60">
          <cell r="B60">
            <v>61</v>
          </cell>
          <cell r="D60" t="str">
            <v>Prefeitura de Ressaquinha</v>
          </cell>
          <cell r="E60" t="str">
            <v>Gabinete do Prefeito</v>
          </cell>
          <cell r="G60" t="str">
            <v>Prefeitura Municipal de Ressaquinha</v>
          </cell>
          <cell r="H60" t="str">
            <v>18.094.847/0001-48</v>
          </cell>
          <cell r="I60" t="str">
            <v>Isento</v>
          </cell>
          <cell r="J60" t="str">
            <v>Praça da Estação, S/N</v>
          </cell>
          <cell r="K60" t="str">
            <v>Centro</v>
          </cell>
          <cell r="L60" t="str">
            <v>Ressaquinha</v>
          </cell>
          <cell r="M60" t="str">
            <v>MG</v>
          </cell>
          <cell r="N60" t="str">
            <v>SUDESTE</v>
          </cell>
          <cell r="O60" t="str">
            <v>36.270-000</v>
          </cell>
          <cell r="P60" t="str">
            <v>(32) 3341-1259</v>
          </cell>
          <cell r="Q60" t="str">
            <v>contato@ressaquinha.mg.gov.br</v>
          </cell>
          <cell r="R60">
            <v>0</v>
          </cell>
          <cell r="S60">
            <v>0</v>
          </cell>
          <cell r="T60">
            <v>0</v>
          </cell>
          <cell r="W60">
            <v>40632</v>
          </cell>
        </row>
        <row r="61">
          <cell r="B61">
            <v>62</v>
          </cell>
          <cell r="C61" t="str">
            <v>Karen</v>
          </cell>
          <cell r="D61" t="str">
            <v>Prefeitura de Bandeirantes</v>
          </cell>
          <cell r="E61" t="str">
            <v>Karen</v>
          </cell>
          <cell r="F61" t="str">
            <v>Representante</v>
          </cell>
          <cell r="G61" t="str">
            <v>Prefeitura Municipal de Bandeirantes</v>
          </cell>
          <cell r="H61" t="str">
            <v>76.235.753.0001-48</v>
          </cell>
          <cell r="I61" t="str">
            <v>Isento</v>
          </cell>
          <cell r="J61" t="str">
            <v>Rua Frei Rafael Proner, 1457</v>
          </cell>
          <cell r="K61" t="str">
            <v>Centro</v>
          </cell>
          <cell r="L61" t="str">
            <v>Bandeirantes</v>
          </cell>
          <cell r="M61" t="str">
            <v>PR</v>
          </cell>
          <cell r="N61" t="str">
            <v>SUL</v>
          </cell>
          <cell r="O61" t="str">
            <v>86.360-000</v>
          </cell>
          <cell r="P61" t="str">
            <v>(43) 3542-4525/8819-8250</v>
          </cell>
          <cell r="Q61" t="str">
            <v>comprasbandeirantes@yahoo.com.br</v>
          </cell>
          <cell r="R61">
            <v>0</v>
          </cell>
          <cell r="S61">
            <v>0</v>
          </cell>
          <cell r="T61">
            <v>0</v>
          </cell>
          <cell r="W61">
            <v>40632</v>
          </cell>
        </row>
        <row r="62">
          <cell r="B62">
            <v>63</v>
          </cell>
          <cell r="C62" t="str">
            <v>Miguel</v>
          </cell>
          <cell r="D62" t="str">
            <v>Prefeitura de Francisco Beltrão</v>
          </cell>
          <cell r="E62" t="str">
            <v>Edyo Leandro Santi</v>
          </cell>
          <cell r="G62" t="str">
            <v>Município de Francisco Beltrão</v>
          </cell>
          <cell r="H62" t="str">
            <v>77.816.510/0001-66</v>
          </cell>
          <cell r="I62" t="str">
            <v>Isento</v>
          </cell>
          <cell r="J62" t="str">
            <v>Rua Octaviano Teixeira dos Santos, 1000</v>
          </cell>
          <cell r="K62" t="str">
            <v>Centro</v>
          </cell>
          <cell r="L62" t="str">
            <v>Francisco Beltrão</v>
          </cell>
          <cell r="M62" t="str">
            <v>PR</v>
          </cell>
          <cell r="N62" t="str">
            <v>SUL</v>
          </cell>
          <cell r="O62" t="str">
            <v>85.601-030</v>
          </cell>
          <cell r="P62" t="str">
            <v>(46) 3520-2121 / 3523-1847</v>
          </cell>
          <cell r="Q62" t="str">
            <v>culturamunicipalfb@gmail.com</v>
          </cell>
          <cell r="R62" t="str">
            <v>Aline</v>
          </cell>
          <cell r="S62" t="str">
            <v>aline@franciscobeltrao.com.br</v>
          </cell>
          <cell r="T62" t="str">
            <v>(46) 3520-2121 / 3523-1847</v>
          </cell>
          <cell r="W62">
            <v>43055</v>
          </cell>
        </row>
        <row r="63">
          <cell r="B63">
            <v>64</v>
          </cell>
          <cell r="C63" t="str">
            <v>Adriana</v>
          </cell>
          <cell r="D63" t="str">
            <v>Prefeitura de Jataí</v>
          </cell>
          <cell r="E63" t="str">
            <v>Tarcisio Rodrigues Junior</v>
          </cell>
          <cell r="F63" t="str">
            <v>Diretor de Eventos</v>
          </cell>
          <cell r="G63" t="str">
            <v>Prefeitura Municipal de Jataí</v>
          </cell>
          <cell r="H63" t="str">
            <v>01.165.729/0001-80</v>
          </cell>
          <cell r="I63" t="str">
            <v>Isento</v>
          </cell>
          <cell r="J63" t="str">
            <v>Rua Itaruma, 355</v>
          </cell>
          <cell r="K63" t="str">
            <v>Vila Santa Maria</v>
          </cell>
          <cell r="L63" t="str">
            <v>Jataí</v>
          </cell>
          <cell r="M63" t="str">
            <v>GO</v>
          </cell>
          <cell r="N63" t="str">
            <v>CENTRO OESTE</v>
          </cell>
          <cell r="O63" t="str">
            <v>75.800-089</v>
          </cell>
          <cell r="P63" t="str">
            <v>(64) 3632-4004/3632-8839</v>
          </cell>
          <cell r="Q63" t="str">
            <v>eventos.turismo@jatai.go.gov.br</v>
          </cell>
          <cell r="R63">
            <v>0</v>
          </cell>
          <cell r="S63">
            <v>0</v>
          </cell>
          <cell r="T63">
            <v>0</v>
          </cell>
          <cell r="W63">
            <v>40632</v>
          </cell>
        </row>
        <row r="64">
          <cell r="B64">
            <v>65</v>
          </cell>
          <cell r="D64" t="str">
            <v>Prefeitura de Mariópolis</v>
          </cell>
          <cell r="F64" t="str">
            <v>Secr. Ind. Com. e Turismo</v>
          </cell>
          <cell r="G64" t="str">
            <v>Prefeitura Municipal de Mariópolis</v>
          </cell>
          <cell r="H64" t="str">
            <v>76.995.323/0001-24</v>
          </cell>
          <cell r="I64" t="str">
            <v>Isento</v>
          </cell>
          <cell r="J64" t="str">
            <v>Rua Seis, 1030</v>
          </cell>
          <cell r="K64" t="str">
            <v>Centro</v>
          </cell>
          <cell r="L64" t="str">
            <v>Mariópolis</v>
          </cell>
          <cell r="M64" t="str">
            <v>PR</v>
          </cell>
          <cell r="N64" t="str">
            <v>SUL</v>
          </cell>
          <cell r="O64" t="str">
            <v>85.525-000</v>
          </cell>
          <cell r="Q64" t="str">
            <v>imprensamariapolis@gmail.com</v>
          </cell>
          <cell r="R64">
            <v>0</v>
          </cell>
          <cell r="S64">
            <v>0</v>
          </cell>
          <cell r="T64">
            <v>0</v>
          </cell>
          <cell r="W64">
            <v>40632</v>
          </cell>
        </row>
        <row r="65">
          <cell r="B65">
            <v>66</v>
          </cell>
          <cell r="D65" t="str">
            <v>Sia Company Decorações</v>
          </cell>
          <cell r="E65" t="str">
            <v>Andressa Morais</v>
          </cell>
          <cell r="G65" t="str">
            <v>Sia Company Decorações Especiais Ltda</v>
          </cell>
          <cell r="H65" t="str">
            <v>11.002.116/0001-86</v>
          </cell>
          <cell r="I65" t="str">
            <v>10.454738-3</v>
          </cell>
          <cell r="J65" t="str">
            <v>Al D, 207, Sala 15</v>
          </cell>
          <cell r="K65" t="str">
            <v>Chacara São Pedro</v>
          </cell>
          <cell r="L65" t="str">
            <v>Aparecida de Goiânia</v>
          </cell>
          <cell r="M65" t="str">
            <v>GO</v>
          </cell>
          <cell r="N65" t="str">
            <v>CENTRO OESTE</v>
          </cell>
          <cell r="O65" t="str">
            <v>74.923-200</v>
          </cell>
          <cell r="P65" t="str">
            <v>(32)3281-7441</v>
          </cell>
          <cell r="Q65" t="str">
            <v>andressa.morais@grupoorca.net</v>
          </cell>
          <cell r="R65">
            <v>0</v>
          </cell>
          <cell r="S65">
            <v>0</v>
          </cell>
          <cell r="T65">
            <v>0</v>
          </cell>
          <cell r="W65">
            <v>40632</v>
          </cell>
        </row>
        <row r="66">
          <cell r="B66">
            <v>67</v>
          </cell>
          <cell r="D66" t="str">
            <v>Casa Festa</v>
          </cell>
          <cell r="E66" t="str">
            <v>Marlene</v>
          </cell>
          <cell r="G66" t="str">
            <v>C.T. &amp; M.J. Com. de Produtos Alimentícios Ltda ME</v>
          </cell>
          <cell r="H66" t="str">
            <v>06.971.796/0001-06</v>
          </cell>
          <cell r="I66">
            <v>254833493</v>
          </cell>
          <cell r="J66" t="str">
            <v>Av. André Rodrigues de Freitas, 335</v>
          </cell>
          <cell r="K66" t="str">
            <v>Itapema do Norte</v>
          </cell>
          <cell r="L66" t="str">
            <v>Itapoá</v>
          </cell>
          <cell r="M66" t="str">
            <v>SC</v>
          </cell>
          <cell r="N66" t="str">
            <v>SUL</v>
          </cell>
          <cell r="O66" t="str">
            <v>89.249-000</v>
          </cell>
          <cell r="P66" t="str">
            <v>(41) 9977-2626/3342-2014 ou (47) 3443-2254/3443-6726</v>
          </cell>
          <cell r="Q66" t="str">
            <v>mfmatias@yahoo.com.br</v>
          </cell>
          <cell r="R66">
            <v>0</v>
          </cell>
          <cell r="S66">
            <v>0</v>
          </cell>
          <cell r="T66">
            <v>0</v>
          </cell>
          <cell r="W66">
            <v>40632</v>
          </cell>
        </row>
        <row r="67">
          <cell r="B67">
            <v>68</v>
          </cell>
          <cell r="C67" t="str">
            <v>Adriana</v>
          </cell>
          <cell r="D67" t="str">
            <v>Prefeitura de Alto Taquari</v>
          </cell>
          <cell r="E67" t="str">
            <v>Lucia Helena do Nascimento</v>
          </cell>
          <cell r="F67" t="str">
            <v>Dept. de Compras</v>
          </cell>
          <cell r="G67" t="str">
            <v>Prefeitura Municipal de Alto Taquari</v>
          </cell>
          <cell r="H67" t="str">
            <v>01.362.680/0001-56</v>
          </cell>
          <cell r="I67" t="str">
            <v>Isento</v>
          </cell>
          <cell r="J67" t="str">
            <v>Av. Macário Subtil de Oliveira, 848</v>
          </cell>
          <cell r="K67" t="str">
            <v>Centro</v>
          </cell>
          <cell r="L67" t="str">
            <v>Alto Taquari</v>
          </cell>
          <cell r="M67" t="str">
            <v>MT</v>
          </cell>
          <cell r="N67" t="str">
            <v>CENTRO OESTE</v>
          </cell>
          <cell r="O67" t="str">
            <v>78.785-000</v>
          </cell>
          <cell r="P67" t="str">
            <v>(66) 3496-1575</v>
          </cell>
          <cell r="Q67" t="str">
            <v>luciataquari@hotmail.com</v>
          </cell>
          <cell r="R67" t="str">
            <v>Fernanda</v>
          </cell>
          <cell r="S67" t="str">
            <v>fernanda01freitas@hotmail.com</v>
          </cell>
          <cell r="T67" t="str">
            <v>66 3496-1575</v>
          </cell>
          <cell r="W67">
            <v>40632</v>
          </cell>
        </row>
        <row r="68">
          <cell r="B68">
            <v>69</v>
          </cell>
          <cell r="D68" t="str">
            <v>Prefeitura de Pancas</v>
          </cell>
          <cell r="E68" t="str">
            <v>Secretaria de Turismo</v>
          </cell>
          <cell r="F68" t="str">
            <v>Elson Nascimento</v>
          </cell>
          <cell r="G68" t="str">
            <v>Prefeitura Municipal de Pancas</v>
          </cell>
          <cell r="H68" t="str">
            <v>27.174.150/0001-78</v>
          </cell>
          <cell r="I68" t="str">
            <v>Isento</v>
          </cell>
          <cell r="J68" t="str">
            <v>Av. 13 de Maio, 324</v>
          </cell>
          <cell r="K68" t="str">
            <v>Centro</v>
          </cell>
          <cell r="L68" t="str">
            <v>Pancas</v>
          </cell>
          <cell r="M68" t="str">
            <v>ES</v>
          </cell>
          <cell r="N68" t="str">
            <v>SUDESTE</v>
          </cell>
          <cell r="O68" t="str">
            <v>29.750-000</v>
          </cell>
          <cell r="P68" t="str">
            <v>(27) 3726-1543/3726-1074</v>
          </cell>
          <cell r="Q68" t="str">
            <v>augustocult@yahoo.com.br</v>
          </cell>
          <cell r="R68">
            <v>0</v>
          </cell>
          <cell r="S68">
            <v>0</v>
          </cell>
          <cell r="T68">
            <v>0</v>
          </cell>
          <cell r="W68">
            <v>40632</v>
          </cell>
        </row>
        <row r="69">
          <cell r="B69">
            <v>70</v>
          </cell>
          <cell r="D69" t="str">
            <v>Prefeitura de Cravinhos</v>
          </cell>
          <cell r="E69" t="str">
            <v>Cláudia Maria Carrascosa Santos</v>
          </cell>
          <cell r="G69" t="str">
            <v>Prefeitura Municipal de Cravinhos</v>
          </cell>
          <cell r="H69" t="str">
            <v>45.228.319/0001-07</v>
          </cell>
          <cell r="I69" t="str">
            <v>Isento</v>
          </cell>
          <cell r="J69" t="str">
            <v>Rua Tiradentes, 253</v>
          </cell>
          <cell r="K69" t="str">
            <v>Centro</v>
          </cell>
          <cell r="L69" t="str">
            <v>Cravinhos</v>
          </cell>
          <cell r="M69" t="str">
            <v>SP</v>
          </cell>
          <cell r="N69" t="str">
            <v>SUDESTE</v>
          </cell>
          <cell r="O69" t="str">
            <v>14.140-000</v>
          </cell>
          <cell r="P69" t="str">
            <v>(16) 3951-3617</v>
          </cell>
          <cell r="Q69" t="str">
            <v>clau@metalnet.com.br</v>
          </cell>
          <cell r="R69">
            <v>0</v>
          </cell>
          <cell r="S69">
            <v>0</v>
          </cell>
          <cell r="T69">
            <v>0</v>
          </cell>
          <cell r="W69">
            <v>40632</v>
          </cell>
        </row>
        <row r="70">
          <cell r="B70">
            <v>71</v>
          </cell>
          <cell r="D70" t="str">
            <v>Prefeitura de Quatá</v>
          </cell>
          <cell r="F70" t="str">
            <v>Dept. de Compras</v>
          </cell>
          <cell r="G70" t="str">
            <v>Prefeitura Municipal de Quata</v>
          </cell>
          <cell r="H70" t="str">
            <v>44.547.313/0001-30</v>
          </cell>
          <cell r="I70" t="str">
            <v>Isento</v>
          </cell>
          <cell r="J70" t="str">
            <v>Rua General Marcondes Salgado, 332</v>
          </cell>
          <cell r="K70" t="str">
            <v>Centro</v>
          </cell>
          <cell r="L70" t="str">
            <v>Quata</v>
          </cell>
          <cell r="M70" t="str">
            <v>SP</v>
          </cell>
          <cell r="N70" t="str">
            <v>SUDESTE</v>
          </cell>
          <cell r="O70" t="str">
            <v>19.780-000</v>
          </cell>
          <cell r="P70" t="str">
            <v>(18) 3366-9500/3366-9507</v>
          </cell>
          <cell r="Q70" t="str">
            <v>compras.quata@itelefonica.com.br</v>
          </cell>
          <cell r="R70">
            <v>0</v>
          </cell>
          <cell r="S70">
            <v>0</v>
          </cell>
          <cell r="T70">
            <v>0</v>
          </cell>
          <cell r="W70">
            <v>40632</v>
          </cell>
        </row>
        <row r="71">
          <cell r="B71">
            <v>72</v>
          </cell>
          <cell r="D71" t="str">
            <v>Assoc. Com. e Emp. de Dois Corregos</v>
          </cell>
          <cell r="E71" t="str">
            <v>Rosana Massolini</v>
          </cell>
          <cell r="F71" t="str">
            <v xml:space="preserve">Executiva </v>
          </cell>
          <cell r="G71" t="str">
            <v>Associação Comercial e Empresarial de Dois Córregos</v>
          </cell>
          <cell r="H71" t="str">
            <v>50.840.750/0001-40</v>
          </cell>
          <cell r="I71" t="str">
            <v>Isento</v>
          </cell>
          <cell r="J71" t="str">
            <v>Av. 4 de Fevereiro, 351</v>
          </cell>
          <cell r="K71" t="str">
            <v>Centro</v>
          </cell>
          <cell r="L71" t="str">
            <v>Dois Córregos</v>
          </cell>
          <cell r="M71" t="str">
            <v>SP</v>
          </cell>
          <cell r="N71" t="str">
            <v>SUDESTE</v>
          </cell>
          <cell r="O71" t="str">
            <v>17.300-000</v>
          </cell>
          <cell r="P71" t="str">
            <v>(14) 3652-1266/3652-2060</v>
          </cell>
          <cell r="Q71" t="str">
            <v>acedc@hotmail.com</v>
          </cell>
          <cell r="R71">
            <v>0</v>
          </cell>
          <cell r="S71">
            <v>0</v>
          </cell>
          <cell r="T71">
            <v>0</v>
          </cell>
          <cell r="W71">
            <v>40632</v>
          </cell>
        </row>
        <row r="72">
          <cell r="B72">
            <v>73</v>
          </cell>
          <cell r="C72" t="str">
            <v>Adriana</v>
          </cell>
          <cell r="D72" t="str">
            <v>Ramos Presentes</v>
          </cell>
          <cell r="E72" t="str">
            <v>Silvia Ramos</v>
          </cell>
          <cell r="G72" t="str">
            <v>Ramos Presentes Ltda</v>
          </cell>
          <cell r="H72" t="str">
            <v>01.562.039/0001-65</v>
          </cell>
          <cell r="I72">
            <v>181121880110</v>
          </cell>
          <cell r="J72" t="str">
            <v>Rua 9 de Julho, 350</v>
          </cell>
          <cell r="K72" t="str">
            <v>Centro</v>
          </cell>
          <cell r="L72" t="str">
            <v>Araraquara</v>
          </cell>
          <cell r="M72" t="str">
            <v>SP</v>
          </cell>
          <cell r="N72" t="str">
            <v>SUDESTE</v>
          </cell>
          <cell r="O72" t="str">
            <v>14.801-295</v>
          </cell>
          <cell r="P72" t="str">
            <v>(16) 3334-7878</v>
          </cell>
          <cell r="Q72" t="str">
            <v>silviaramos@ramos.com.br</v>
          </cell>
          <cell r="R72" t="str">
            <v>Silvia Ramos</v>
          </cell>
          <cell r="S72" t="str">
            <v>silviaramos@ramos.com.br</v>
          </cell>
          <cell r="T72" t="str">
            <v>(16) 3334-7878</v>
          </cell>
          <cell r="W72">
            <v>40632</v>
          </cell>
        </row>
        <row r="73">
          <cell r="B73">
            <v>74</v>
          </cell>
          <cell r="D73" t="str">
            <v>José Roberto Crukovic</v>
          </cell>
          <cell r="E73" t="str">
            <v>José Roberto</v>
          </cell>
          <cell r="G73" t="str">
            <v>José Roberto Crukovic</v>
          </cell>
          <cell r="H73" t="str">
            <v>007.871.228-90</v>
          </cell>
          <cell r="I73" t="str">
            <v>8.036.596-6</v>
          </cell>
          <cell r="J73" t="str">
            <v>Rua Mauricina, 251</v>
          </cell>
          <cell r="K73" t="str">
            <v>Vila Romana</v>
          </cell>
          <cell r="L73" t="str">
            <v>São Paulo</v>
          </cell>
          <cell r="M73" t="str">
            <v>SP</v>
          </cell>
          <cell r="N73" t="str">
            <v>SUDESTE</v>
          </cell>
          <cell r="O73" t="str">
            <v>05.045-030</v>
          </cell>
          <cell r="P73" t="str">
            <v>(11) 3675-1546/9241-8525</v>
          </cell>
          <cell r="W73">
            <v>40632</v>
          </cell>
        </row>
        <row r="74">
          <cell r="B74">
            <v>75</v>
          </cell>
          <cell r="D74" t="str">
            <v>Grillo Presentes Ltda</v>
          </cell>
          <cell r="E74" t="str">
            <v>Patricia</v>
          </cell>
          <cell r="G74" t="str">
            <v>Grillo Presentes Ltda</v>
          </cell>
          <cell r="H74" t="str">
            <v>11.431.608/0001-97</v>
          </cell>
          <cell r="I74" t="str">
            <v>0062861-19</v>
          </cell>
          <cell r="J74" t="str">
            <v>Av. Mal Mascarenhas de Moraes, 945, Cl 4/5</v>
          </cell>
          <cell r="K74" t="str">
            <v>Imbiribeira</v>
          </cell>
          <cell r="L74" t="str">
            <v>Recife</v>
          </cell>
          <cell r="M74" t="str">
            <v>PE</v>
          </cell>
          <cell r="N74" t="str">
            <v>NORDESTE</v>
          </cell>
          <cell r="O74" t="str">
            <v>51.150-000</v>
          </cell>
          <cell r="P74" t="str">
            <v>(81) 3428-4222</v>
          </cell>
          <cell r="Q74" t="str">
            <v>sm.alvaro@hotmail.com</v>
          </cell>
          <cell r="R74" t="str">
            <v>Alessandra Gomes</v>
          </cell>
          <cell r="S74" t="str">
            <v>sandra@grillohomedecor.com.br</v>
          </cell>
          <cell r="T74" t="str">
            <v>(81) 3428-4222 Ramal 9866</v>
          </cell>
          <cell r="V74">
            <v>40299</v>
          </cell>
          <cell r="W74">
            <v>42962</v>
          </cell>
        </row>
        <row r="75">
          <cell r="B75">
            <v>76</v>
          </cell>
          <cell r="C75" t="str">
            <v>Adriana</v>
          </cell>
          <cell r="D75" t="str">
            <v>Assoc. de Hotéis e Pousadas de Monte Verde</v>
          </cell>
          <cell r="E75" t="str">
            <v>Nelson Pacheco</v>
          </cell>
          <cell r="G75" t="str">
            <v>Assoc. de Hotéis e oousades de Monte Verde</v>
          </cell>
          <cell r="H75" t="str">
            <v>06.131.711/0001-81</v>
          </cell>
          <cell r="I75" t="str">
            <v>Isento</v>
          </cell>
          <cell r="J75" t="str">
            <v>Av. Monte Verde, 39</v>
          </cell>
          <cell r="K75" t="str">
            <v>Centro</v>
          </cell>
          <cell r="L75" t="str">
            <v>Monte Verde - Camanducaia</v>
          </cell>
          <cell r="M75" t="str">
            <v>MG</v>
          </cell>
          <cell r="N75" t="str">
            <v>SUDESTE</v>
          </cell>
          <cell r="O75" t="str">
            <v>36.653-000</v>
          </cell>
          <cell r="P75" t="str">
            <v>(35) 3438-1839</v>
          </cell>
          <cell r="Q75" t="str">
            <v>pacheco21@oi.com.br</v>
          </cell>
          <cell r="R75">
            <v>0</v>
          </cell>
          <cell r="S75">
            <v>0</v>
          </cell>
          <cell r="T75">
            <v>0</v>
          </cell>
          <cell r="W75">
            <v>40632</v>
          </cell>
        </row>
        <row r="76">
          <cell r="B76">
            <v>77</v>
          </cell>
          <cell r="D76" t="str">
            <v>Prefeitura de Rebouças</v>
          </cell>
          <cell r="E76" t="str">
            <v>Josele Santos</v>
          </cell>
          <cell r="F76" t="str">
            <v>Dept. de Compras</v>
          </cell>
          <cell r="G76" t="str">
            <v>Prefeitura Municipal de Rebouças</v>
          </cell>
          <cell r="H76" t="str">
            <v>77.774.859/0001-82</v>
          </cell>
          <cell r="I76" t="str">
            <v>Isento</v>
          </cell>
          <cell r="J76" t="str">
            <v>Rua José Afonso Vieira Lopes, 96</v>
          </cell>
          <cell r="K76" t="str">
            <v>Centro</v>
          </cell>
          <cell r="L76" t="str">
            <v>Rebouças</v>
          </cell>
          <cell r="M76" t="str">
            <v>PR</v>
          </cell>
          <cell r="N76" t="str">
            <v>SUL</v>
          </cell>
          <cell r="O76" t="str">
            <v>84.550-000</v>
          </cell>
          <cell r="P76" t="str">
            <v>(42) 3457-1299</v>
          </cell>
          <cell r="Q76" t="str">
            <v>joselessocial@hotmail.com</v>
          </cell>
          <cell r="R76">
            <v>0</v>
          </cell>
          <cell r="S76">
            <v>0</v>
          </cell>
          <cell r="T76">
            <v>0</v>
          </cell>
          <cell r="W76">
            <v>40632</v>
          </cell>
        </row>
        <row r="77">
          <cell r="B77">
            <v>78</v>
          </cell>
          <cell r="C77" t="str">
            <v>Adriana</v>
          </cell>
          <cell r="D77" t="str">
            <v>Day Eventos</v>
          </cell>
          <cell r="E77" t="str">
            <v>Daiana Seraphim Barbosa</v>
          </cell>
          <cell r="G77" t="str">
            <v>Day Comunicação e Eventos Ltda</v>
          </cell>
          <cell r="H77" t="str">
            <v>08.849.835/0001-22</v>
          </cell>
          <cell r="I77">
            <v>149694559110</v>
          </cell>
          <cell r="J77" t="str">
            <v>Rua Barão de Rego Barros, 384</v>
          </cell>
          <cell r="K77" t="str">
            <v>Campo Belo</v>
          </cell>
          <cell r="L77" t="str">
            <v>São Paulo</v>
          </cell>
          <cell r="M77" t="str">
            <v>SP</v>
          </cell>
          <cell r="N77" t="str">
            <v>SUDESTE</v>
          </cell>
          <cell r="O77" t="str">
            <v>04.612-041</v>
          </cell>
          <cell r="P77" t="str">
            <v>(11) 2737-5008 / 9 9650-1001 / 9 9177-6457</v>
          </cell>
          <cell r="Q77" t="str">
            <v>dayana@dayeventos.com.br</v>
          </cell>
          <cell r="R77" t="str">
            <v>Dayana</v>
          </cell>
          <cell r="S77" t="str">
            <v>dayana@dayeventos.com.br</v>
          </cell>
          <cell r="T77" t="str">
            <v>(11) 2737-5008 / 9650-1001 / 9177-6457</v>
          </cell>
          <cell r="W77">
            <v>40632</v>
          </cell>
        </row>
        <row r="78">
          <cell r="B78">
            <v>79</v>
          </cell>
          <cell r="D78" t="str">
            <v>Mecânica Torres</v>
          </cell>
          <cell r="G78" t="str">
            <v>Osmar Antoniel Torres ME</v>
          </cell>
          <cell r="H78" t="str">
            <v>02.339.477/0001-17</v>
          </cell>
          <cell r="I78" t="str">
            <v>13.179.974-6</v>
          </cell>
          <cell r="J78" t="str">
            <v>Av. Mato Grosso, 1379</v>
          </cell>
          <cell r="K78" t="str">
            <v>Centro</v>
          </cell>
          <cell r="L78" t="str">
            <v>Gaúcha do Norte</v>
          </cell>
          <cell r="M78" t="str">
            <v>MT</v>
          </cell>
          <cell r="N78" t="str">
            <v>CENTRO OESTE</v>
          </cell>
          <cell r="O78" t="str">
            <v>78.875-000</v>
          </cell>
          <cell r="P78" t="str">
            <v>(66) 3582-1172</v>
          </cell>
          <cell r="Q78" t="str">
            <v>matosjmjm@yahoo.com.br</v>
          </cell>
          <cell r="R78">
            <v>0</v>
          </cell>
          <cell r="S78">
            <v>0</v>
          </cell>
          <cell r="T78">
            <v>0</v>
          </cell>
          <cell r="W78">
            <v>40632</v>
          </cell>
        </row>
        <row r="79">
          <cell r="B79">
            <v>80</v>
          </cell>
          <cell r="D79" t="str">
            <v>Prefeitura de Guaíba</v>
          </cell>
          <cell r="E79" t="str">
            <v>Claudia Mara Borges Rosa</v>
          </cell>
          <cell r="F79" t="str">
            <v>Secretaria de Turismo, Desporto e Cultura</v>
          </cell>
          <cell r="G79" t="str">
            <v>Prefeitura Municipal de Guaíba</v>
          </cell>
          <cell r="H79" t="str">
            <v>88.811.911/0001-20</v>
          </cell>
          <cell r="I79" t="str">
            <v>Isento</v>
          </cell>
          <cell r="J79" t="str">
            <v>Av. Nestor de Moura Jardim, 111</v>
          </cell>
          <cell r="K79" t="str">
            <v>Centro</v>
          </cell>
          <cell r="L79" t="str">
            <v>Guaíba</v>
          </cell>
          <cell r="M79" t="str">
            <v>RS</v>
          </cell>
          <cell r="N79" t="str">
            <v>SUL</v>
          </cell>
          <cell r="O79" t="str">
            <v>92.500-000</v>
          </cell>
          <cell r="P79" t="str">
            <v>(51) 3491-1888 / 9878-7178</v>
          </cell>
          <cell r="Q79" t="str">
            <v>turismoecultura@guaiba.rs.gov.br</v>
          </cell>
          <cell r="R79">
            <v>0</v>
          </cell>
          <cell r="S79">
            <v>0</v>
          </cell>
          <cell r="T79">
            <v>0</v>
          </cell>
          <cell r="W79">
            <v>40632</v>
          </cell>
        </row>
        <row r="80">
          <cell r="B80">
            <v>81</v>
          </cell>
          <cell r="D80" t="str">
            <v>Associação Comercial de Laguna</v>
          </cell>
          <cell r="E80" t="str">
            <v>Charlene Cardoso</v>
          </cell>
          <cell r="G80" t="str">
            <v>Associação Comercial de Laguna</v>
          </cell>
          <cell r="H80" t="str">
            <v>83.711.895/0001-08</v>
          </cell>
          <cell r="I80" t="str">
            <v>Isento</v>
          </cell>
          <cell r="J80" t="str">
            <v>Rua Raulino Horn, 72, Sala 01</v>
          </cell>
          <cell r="K80" t="str">
            <v>Centro</v>
          </cell>
          <cell r="L80" t="str">
            <v>Laguna</v>
          </cell>
          <cell r="M80" t="str">
            <v>SC</v>
          </cell>
          <cell r="N80" t="str">
            <v>SUL</v>
          </cell>
          <cell r="O80" t="str">
            <v>88.790-000</v>
          </cell>
          <cell r="P80" t="str">
            <v>(48) 3644-0405</v>
          </cell>
          <cell r="Q80" t="str">
            <v>laguna.acil@gmail.com</v>
          </cell>
          <cell r="R80">
            <v>0</v>
          </cell>
          <cell r="S80">
            <v>0</v>
          </cell>
          <cell r="T80">
            <v>0</v>
          </cell>
          <cell r="W80">
            <v>40632</v>
          </cell>
        </row>
        <row r="81">
          <cell r="B81">
            <v>82</v>
          </cell>
          <cell r="C81">
            <v>0</v>
          </cell>
          <cell r="D81" t="str">
            <v>Sergio Ricardo Borri - Colorado - ME</v>
          </cell>
          <cell r="E81" t="str">
            <v>Prefeitura de Andirá</v>
          </cell>
          <cell r="G81" t="str">
            <v>Sergio Ricardo Borri - Colorado - ME</v>
          </cell>
          <cell r="H81" t="str">
            <v>07.773.246/0001-45</v>
          </cell>
          <cell r="I81" t="str">
            <v>90360066-73</v>
          </cell>
          <cell r="J81" t="str">
            <v xml:space="preserve">Av. Paraná, 131, Sala 1 </v>
          </cell>
          <cell r="K81" t="str">
            <v>Centro</v>
          </cell>
          <cell r="L81" t="str">
            <v>Colorado</v>
          </cell>
          <cell r="M81" t="str">
            <v>PR</v>
          </cell>
          <cell r="N81" t="str">
            <v>SUL</v>
          </cell>
          <cell r="O81" t="str">
            <v>86.690-000</v>
          </cell>
          <cell r="P81" t="str">
            <v>(44) 3323-1749/9141-0928 ou (43) 9108-6689/3538-1401</v>
          </cell>
          <cell r="Q81" t="str">
            <v>serginhoborri@gmail.com</v>
          </cell>
          <cell r="R81">
            <v>0</v>
          </cell>
          <cell r="S81">
            <v>0</v>
          </cell>
          <cell r="T81">
            <v>0</v>
          </cell>
          <cell r="V81">
            <v>0</v>
          </cell>
          <cell r="W81">
            <v>40632</v>
          </cell>
        </row>
        <row r="82">
          <cell r="B82">
            <v>83</v>
          </cell>
          <cell r="C82" t="str">
            <v>Adriana</v>
          </cell>
          <cell r="D82" t="str">
            <v>Cacon Empreiteira Ltda</v>
          </cell>
          <cell r="E82" t="str">
            <v>Dilceia Motta</v>
          </cell>
          <cell r="G82" t="str">
            <v>Cacon Empreiteira Ltda</v>
          </cell>
          <cell r="H82" t="str">
            <v>05.208.059/0001-93</v>
          </cell>
          <cell r="I82">
            <v>77548955</v>
          </cell>
          <cell r="J82" t="str">
            <v>Rua Valdenir Heringer da Silva, 07 Sala 205</v>
          </cell>
          <cell r="K82" t="str">
            <v>Centro</v>
          </cell>
          <cell r="L82" t="str">
            <v>Casimiro de Abreu</v>
          </cell>
          <cell r="M82" t="str">
            <v>RJ</v>
          </cell>
          <cell r="N82" t="str">
            <v>SUDESTE</v>
          </cell>
          <cell r="O82" t="str">
            <v>28.860-000</v>
          </cell>
          <cell r="P82" t="str">
            <v>(22) 2778-1238</v>
          </cell>
          <cell r="Q82" t="str">
            <v>dilceiamotta@yahoo.com.br</v>
          </cell>
          <cell r="R82" t="str">
            <v>Dilceia Motta</v>
          </cell>
          <cell r="S82" t="str">
            <v>dilceiamotta@yahoo.com.br</v>
          </cell>
          <cell r="T82" t="str">
            <v>(22) 2778-1238</v>
          </cell>
          <cell r="W82">
            <v>40632</v>
          </cell>
        </row>
        <row r="83">
          <cell r="B83">
            <v>84</v>
          </cell>
          <cell r="D83" t="str">
            <v>Assoc. Com. e Emp. de Coronel Vivida</v>
          </cell>
          <cell r="E83" t="str">
            <v>Hilton</v>
          </cell>
          <cell r="F83" t="str">
            <v>Eventos</v>
          </cell>
          <cell r="G83" t="str">
            <v>Associação Comercial e Empresarial de Coronel Vivida</v>
          </cell>
          <cell r="H83" t="str">
            <v>77.486.090/0001-05</v>
          </cell>
          <cell r="I83" t="str">
            <v>Isento</v>
          </cell>
          <cell r="J83" t="str">
            <v>Rua Brigadeiro Rocha Loures, 158</v>
          </cell>
          <cell r="K83" t="str">
            <v>Centro</v>
          </cell>
          <cell r="L83" t="str">
            <v>Coronel Vivida</v>
          </cell>
          <cell r="M83" t="str">
            <v>PR</v>
          </cell>
          <cell r="N83" t="str">
            <v>SUL</v>
          </cell>
          <cell r="O83" t="str">
            <v>85.550-000</v>
          </cell>
          <cell r="P83" t="str">
            <v>(46) 3232-8329</v>
          </cell>
          <cell r="Q83" t="str">
            <v>hilton@wlncoronel.com</v>
          </cell>
          <cell r="R83">
            <v>0</v>
          </cell>
          <cell r="S83">
            <v>0</v>
          </cell>
          <cell r="T83">
            <v>0</v>
          </cell>
          <cell r="W83">
            <v>40632</v>
          </cell>
        </row>
        <row r="84">
          <cell r="B84">
            <v>85</v>
          </cell>
          <cell r="D84" t="str">
            <v>Prefeitura de Itapuca</v>
          </cell>
          <cell r="E84" t="str">
            <v>Adriane Nischespois Scorsatto</v>
          </cell>
          <cell r="F84" t="str">
            <v>Secretaria de Cultura e Turismo</v>
          </cell>
          <cell r="G84" t="str">
            <v>Prefeitura Municipal de Itapuca</v>
          </cell>
          <cell r="H84" t="str">
            <v>93.856.862/0001-00</v>
          </cell>
          <cell r="I84" t="str">
            <v>Isento</v>
          </cell>
          <cell r="J84" t="str">
            <v>Rua Arvorezinha, 995</v>
          </cell>
          <cell r="K84" t="str">
            <v>Centro</v>
          </cell>
          <cell r="L84" t="str">
            <v>Itapuca</v>
          </cell>
          <cell r="M84" t="str">
            <v>RS</v>
          </cell>
          <cell r="N84" t="str">
            <v>SUL</v>
          </cell>
          <cell r="O84">
            <v>95995970</v>
          </cell>
          <cell r="P84" t="str">
            <v>(51) 3613-3081</v>
          </cell>
          <cell r="Q84" t="str">
            <v>adrinisches@hotmail.com</v>
          </cell>
          <cell r="R84">
            <v>0</v>
          </cell>
          <cell r="S84">
            <v>0</v>
          </cell>
          <cell r="T84">
            <v>0</v>
          </cell>
          <cell r="W84">
            <v>40632</v>
          </cell>
        </row>
        <row r="85">
          <cell r="B85">
            <v>86</v>
          </cell>
          <cell r="C85" t="str">
            <v>Adriana</v>
          </cell>
          <cell r="D85" t="str">
            <v>Câmara Municipal de Caculé</v>
          </cell>
          <cell r="E85" t="str">
            <v>Andréia Borges</v>
          </cell>
          <cell r="G85" t="str">
            <v>Câmara Municipal de Caculé</v>
          </cell>
          <cell r="H85" t="str">
            <v>05.269.101/0001-86</v>
          </cell>
          <cell r="I85" t="str">
            <v>Isento</v>
          </cell>
          <cell r="J85" t="str">
            <v>Praça Deoclides Cardoso, 580</v>
          </cell>
          <cell r="K85" t="str">
            <v>São Cristóvão</v>
          </cell>
          <cell r="L85" t="str">
            <v>Caculé</v>
          </cell>
          <cell r="M85" t="str">
            <v>BA</v>
          </cell>
          <cell r="N85" t="str">
            <v>NORDESTE</v>
          </cell>
          <cell r="O85" t="str">
            <v>46.300-000</v>
          </cell>
          <cell r="P85" t="str">
            <v>(77) 3455-2588</v>
          </cell>
          <cell r="Q85" t="str">
            <v>andreiaborges4@hotmail.com</v>
          </cell>
          <cell r="R85">
            <v>0</v>
          </cell>
          <cell r="S85">
            <v>0</v>
          </cell>
          <cell r="T85">
            <v>0</v>
          </cell>
          <cell r="W85">
            <v>40632</v>
          </cell>
        </row>
        <row r="86">
          <cell r="B86">
            <v>87</v>
          </cell>
          <cell r="C86" t="str">
            <v>Adriana</v>
          </cell>
          <cell r="D86" t="str">
            <v>Prefeitura Municipal de Caculé</v>
          </cell>
          <cell r="E86" t="str">
            <v>Jackeline Pessoa</v>
          </cell>
          <cell r="F86" t="str">
            <v>Gabinete</v>
          </cell>
          <cell r="G86" t="str">
            <v>Prefeitura Municipal de Caculé</v>
          </cell>
          <cell r="H86" t="str">
            <v>13.676.788/0001-00</v>
          </cell>
          <cell r="I86" t="str">
            <v>Isento</v>
          </cell>
          <cell r="J86" t="str">
            <v>Rua Rui Barbosa, 26</v>
          </cell>
          <cell r="K86" t="str">
            <v>Centro</v>
          </cell>
          <cell r="L86" t="str">
            <v>Caculé</v>
          </cell>
          <cell r="M86" t="str">
            <v>BA</v>
          </cell>
          <cell r="N86" t="str">
            <v>NORDESTE</v>
          </cell>
          <cell r="O86" t="str">
            <v>46.300-000</v>
          </cell>
          <cell r="P86" t="str">
            <v>(77) 3455-1412</v>
          </cell>
          <cell r="Q86" t="str">
            <v>gabinete.prefeitura@henet.com.br</v>
          </cell>
          <cell r="R86">
            <v>0</v>
          </cell>
          <cell r="S86">
            <v>0</v>
          </cell>
          <cell r="T86">
            <v>0</v>
          </cell>
          <cell r="W86">
            <v>40632</v>
          </cell>
        </row>
        <row r="87">
          <cell r="B87">
            <v>88</v>
          </cell>
          <cell r="D87" t="str">
            <v>Sergio Chulik</v>
          </cell>
          <cell r="E87" t="str">
            <v>Sergio</v>
          </cell>
          <cell r="G87" t="str">
            <v>Sergio Chulik</v>
          </cell>
          <cell r="H87" t="str">
            <v>581.402.559-04</v>
          </cell>
          <cell r="I87" t="str">
            <v>3363625-3</v>
          </cell>
          <cell r="J87" t="str">
            <v>Rua Leopoldo Chulik, 455</v>
          </cell>
          <cell r="K87" t="str">
            <v>Cercadinho</v>
          </cell>
          <cell r="L87" t="str">
            <v>Campo Largo</v>
          </cell>
          <cell r="M87" t="str">
            <v>PR</v>
          </cell>
          <cell r="N87" t="str">
            <v>SUL</v>
          </cell>
          <cell r="O87" t="str">
            <v>83.608-630</v>
          </cell>
          <cell r="P87" t="str">
            <v>(41) 3285-3843</v>
          </cell>
          <cell r="Q87" t="str">
            <v>sergio@svdtransportes.com.br</v>
          </cell>
          <cell r="R87">
            <v>0</v>
          </cell>
          <cell r="S87">
            <v>0</v>
          </cell>
          <cell r="T87">
            <v>0</v>
          </cell>
          <cell r="W87">
            <v>40632</v>
          </cell>
        </row>
        <row r="88">
          <cell r="B88">
            <v>89</v>
          </cell>
          <cell r="D88" t="str">
            <v>Cacau Show</v>
          </cell>
          <cell r="E88" t="str">
            <v>Zulmiro Klann</v>
          </cell>
          <cell r="G88" t="str">
            <v>RZK Comércio de Chocolates Ltda</v>
          </cell>
          <cell r="H88" t="str">
            <v>00.972.758/0001-91</v>
          </cell>
          <cell r="I88">
            <v>255342098</v>
          </cell>
          <cell r="J88" t="str">
            <v>Rua Cel. Cordova, 116</v>
          </cell>
          <cell r="K88" t="str">
            <v>Centro</v>
          </cell>
          <cell r="L88" t="str">
            <v>Lages</v>
          </cell>
          <cell r="M88" t="str">
            <v>SC</v>
          </cell>
          <cell r="N88" t="str">
            <v>SUL</v>
          </cell>
          <cell r="O88" t="str">
            <v>88.502-000</v>
          </cell>
          <cell r="P88" t="str">
            <v>(49) 3225-6456/9156-4645</v>
          </cell>
          <cell r="Q88" t="str">
            <v>cacaushowlages@hotmail.com</v>
          </cell>
          <cell r="R88">
            <v>0</v>
          </cell>
          <cell r="S88">
            <v>0</v>
          </cell>
          <cell r="T88">
            <v>0</v>
          </cell>
          <cell r="W88">
            <v>40632</v>
          </cell>
        </row>
        <row r="89">
          <cell r="B89">
            <v>90</v>
          </cell>
          <cell r="D89" t="str">
            <v>Prefeitura de Cesário Lange</v>
          </cell>
          <cell r="E89" t="str">
            <v>Márcia de Campos Trevisan</v>
          </cell>
          <cell r="F89" t="str">
            <v>Secretária de Educação e Cultura</v>
          </cell>
          <cell r="G89" t="str">
            <v>Prefeitura Municipal de Cesário Lange</v>
          </cell>
          <cell r="H89" t="str">
            <v>46.634.572/0001-23</v>
          </cell>
          <cell r="I89" t="str">
            <v>Isento</v>
          </cell>
          <cell r="J89" t="str">
            <v>Praça Adolfo Testa, 651</v>
          </cell>
          <cell r="K89" t="str">
            <v>Centro</v>
          </cell>
          <cell r="L89" t="str">
            <v>Cesário Lange</v>
          </cell>
          <cell r="M89" t="str">
            <v>SP</v>
          </cell>
          <cell r="N89" t="str">
            <v>SUDESTE</v>
          </cell>
          <cell r="O89" t="str">
            <v>18.285-000</v>
          </cell>
          <cell r="P89" t="str">
            <v>(15) 3246-8602</v>
          </cell>
          <cell r="Q89" t="str">
            <v>educacao@cesariolange.sp.gov.br</v>
          </cell>
          <cell r="W89">
            <v>40632</v>
          </cell>
        </row>
        <row r="90">
          <cell r="B90">
            <v>91</v>
          </cell>
          <cell r="D90" t="str">
            <v>Prefeitura de Roque Gonzales</v>
          </cell>
          <cell r="E90" t="str">
            <v>Kerli</v>
          </cell>
          <cell r="G90" t="str">
            <v>Prefeitura Municipal de Roque Gonzales</v>
          </cell>
          <cell r="H90" t="str">
            <v>87.612.982/0001-50</v>
          </cell>
          <cell r="I90" t="str">
            <v>Isento</v>
          </cell>
          <cell r="J90" t="str">
            <v>Rua padre Anchieta, 221</v>
          </cell>
          <cell r="K90" t="str">
            <v>Centro</v>
          </cell>
          <cell r="L90" t="str">
            <v>Roque Gonzales</v>
          </cell>
          <cell r="M90" t="str">
            <v>RS</v>
          </cell>
          <cell r="N90" t="str">
            <v>SUL</v>
          </cell>
          <cell r="O90" t="str">
            <v>97.970-000</v>
          </cell>
          <cell r="P90" t="str">
            <v>(55) 3365-1233/9614-0791</v>
          </cell>
          <cell r="Q90" t="str">
            <v>kerli@roquegonzales-rs.com.br</v>
          </cell>
          <cell r="R90">
            <v>0</v>
          </cell>
          <cell r="S90">
            <v>0</v>
          </cell>
          <cell r="T90">
            <v>0</v>
          </cell>
          <cell r="V90">
            <v>2009</v>
          </cell>
          <cell r="W90">
            <v>40632</v>
          </cell>
        </row>
        <row r="91">
          <cell r="B91">
            <v>92</v>
          </cell>
          <cell r="D91" t="str">
            <v>Prefeitura de Catalão</v>
          </cell>
          <cell r="G91" t="str">
            <v>Prefeitura Municipal de Catalão</v>
          </cell>
          <cell r="H91" t="str">
            <v>01.505.643/0001-50</v>
          </cell>
          <cell r="I91" t="str">
            <v>Isento</v>
          </cell>
          <cell r="J91" t="str">
            <v>Rua Nassin Agel, 505</v>
          </cell>
          <cell r="K91" t="str">
            <v>Centro</v>
          </cell>
          <cell r="L91" t="str">
            <v>Catalão</v>
          </cell>
          <cell r="M91" t="str">
            <v>GO</v>
          </cell>
          <cell r="N91" t="str">
            <v>CENTRO OESTE</v>
          </cell>
          <cell r="O91" t="str">
            <v>75.701-050</v>
          </cell>
          <cell r="P91" t="str">
            <v>(64) 3441-5038</v>
          </cell>
          <cell r="Q91" t="str">
            <v>gizarquitetura@hotmail.com</v>
          </cell>
          <cell r="R91">
            <v>0</v>
          </cell>
          <cell r="S91">
            <v>0</v>
          </cell>
          <cell r="T91">
            <v>0</v>
          </cell>
        </row>
        <row r="92">
          <cell r="B92">
            <v>93</v>
          </cell>
          <cell r="D92" t="str">
            <v>Paulo Cesar da Costa Restaurante</v>
          </cell>
          <cell r="G92" t="str">
            <v>Paulo Cesar da Costa Restaurante ME</v>
          </cell>
          <cell r="H92" t="str">
            <v>02.819.516/0001-98</v>
          </cell>
          <cell r="I92">
            <v>246038554110</v>
          </cell>
          <cell r="J92" t="str">
            <v>Av. Macedo Soares, 340, Lojas 18 a 21</v>
          </cell>
          <cell r="K92" t="str">
            <v>Vila Capivari</v>
          </cell>
          <cell r="L92" t="str">
            <v>Campos do Jordão</v>
          </cell>
          <cell r="M92" t="str">
            <v>SP</v>
          </cell>
          <cell r="N92" t="str">
            <v>SUDESTE</v>
          </cell>
          <cell r="O92" t="str">
            <v>12.460-000</v>
          </cell>
          <cell r="P92" t="str">
            <v>(12) 3263-5081</v>
          </cell>
          <cell r="Q92">
            <v>0</v>
          </cell>
          <cell r="R92">
            <v>0</v>
          </cell>
          <cell r="S92">
            <v>0</v>
          </cell>
          <cell r="T92">
            <v>0</v>
          </cell>
        </row>
        <row r="93">
          <cell r="B93">
            <v>94</v>
          </cell>
          <cell r="C93" t="str">
            <v>Miguel</v>
          </cell>
          <cell r="D93" t="str">
            <v>Município de Pato Branco</v>
          </cell>
          <cell r="G93" t="str">
            <v>Município de Pato Branco</v>
          </cell>
          <cell r="H93" t="str">
            <v>76.995.448/0001-54</v>
          </cell>
          <cell r="I93" t="str">
            <v>Isento</v>
          </cell>
          <cell r="J93" t="str">
            <v>Rua Caramuru, 271</v>
          </cell>
          <cell r="K93" t="str">
            <v>Centro</v>
          </cell>
          <cell r="L93" t="str">
            <v>Pato Branco</v>
          </cell>
          <cell r="M93" t="str">
            <v>PR</v>
          </cell>
          <cell r="N93" t="str">
            <v>SUL</v>
          </cell>
          <cell r="O93" t="str">
            <v>85.501-060</v>
          </cell>
          <cell r="P93" t="str">
            <v>(46) 3225-1544</v>
          </cell>
          <cell r="Q93" t="str">
            <v>centralcompras3@patobranco.pr.gov.br</v>
          </cell>
          <cell r="R93" t="str">
            <v>Mayara Redivo</v>
          </cell>
          <cell r="S93" t="str">
            <v>centralcompras3@patobranco.pr.gov.br</v>
          </cell>
          <cell r="T93" t="str">
            <v>(46) 3225-1544</v>
          </cell>
          <cell r="W93">
            <v>41953</v>
          </cell>
        </row>
        <row r="94">
          <cell r="B94">
            <v>96</v>
          </cell>
          <cell r="C94" t="str">
            <v>Sergio</v>
          </cell>
          <cell r="D94" t="str">
            <v>CDL de Joinville</v>
          </cell>
          <cell r="G94" t="str">
            <v>Camara de Dirigentes Lojistas de Joinville</v>
          </cell>
          <cell r="H94" t="str">
            <v>83.615.393/0001-75</v>
          </cell>
          <cell r="I94" t="str">
            <v>Isento</v>
          </cell>
          <cell r="J94">
            <v>0</v>
          </cell>
          <cell r="L94" t="str">
            <v>Joinville</v>
          </cell>
          <cell r="M94" t="str">
            <v>SC</v>
          </cell>
          <cell r="N94" t="str">
            <v>SUL</v>
          </cell>
          <cell r="P94" t="str">
            <v>47 3461-2500</v>
          </cell>
          <cell r="Q94">
            <v>0</v>
          </cell>
          <cell r="R94">
            <v>0</v>
          </cell>
          <cell r="S94">
            <v>0</v>
          </cell>
          <cell r="T94">
            <v>0</v>
          </cell>
          <cell r="V94">
            <v>0</v>
          </cell>
        </row>
        <row r="95">
          <cell r="B95">
            <v>97</v>
          </cell>
          <cell r="D95" t="str">
            <v>Condomínio Residencial Antuérpia</v>
          </cell>
          <cell r="E95" t="str">
            <v>Rosely Castanho Pignataro</v>
          </cell>
          <cell r="G95" t="str">
            <v>Condomínio Residencial Antuérpia</v>
          </cell>
          <cell r="H95" t="str">
            <v>64.910.037/0001-30</v>
          </cell>
          <cell r="I95" t="str">
            <v>Isento</v>
          </cell>
          <cell r="J95" t="str">
            <v>Rua Etiópia, 55</v>
          </cell>
          <cell r="K95" t="str">
            <v>Mooca</v>
          </cell>
          <cell r="L95" t="str">
            <v>São Paulo</v>
          </cell>
          <cell r="M95" t="str">
            <v>SP</v>
          </cell>
          <cell r="N95" t="str">
            <v>SUDESTE</v>
          </cell>
          <cell r="O95" t="str">
            <v>03.122-020</v>
          </cell>
          <cell r="P95" t="str">
            <v>(11) 2604-5026 / 8116-0686</v>
          </cell>
          <cell r="Q95" t="str">
            <v xml:space="preserve">roselypignataro@globo.com </v>
          </cell>
          <cell r="R95">
            <v>0</v>
          </cell>
          <cell r="S95">
            <v>0</v>
          </cell>
          <cell r="T95">
            <v>0</v>
          </cell>
        </row>
        <row r="96">
          <cell r="B96">
            <v>98</v>
          </cell>
          <cell r="D96" t="str">
            <v>Lindolar Móveis</v>
          </cell>
          <cell r="G96" t="str">
            <v>Lindolar Móveis Ltda</v>
          </cell>
          <cell r="H96" t="str">
            <v>05.956.090/0001-02</v>
          </cell>
          <cell r="I96">
            <v>271086645</v>
          </cell>
          <cell r="J96" t="str">
            <v>Rua Antonio Dutra, 720</v>
          </cell>
          <cell r="K96" t="str">
            <v>Centro</v>
          </cell>
          <cell r="L96" t="str">
            <v>Itabaiana</v>
          </cell>
          <cell r="M96" t="str">
            <v>SE</v>
          </cell>
          <cell r="N96" t="str">
            <v>NORDESTE</v>
          </cell>
          <cell r="O96">
            <v>0</v>
          </cell>
          <cell r="P96" t="str">
            <v>(79) 3431-1333</v>
          </cell>
        </row>
        <row r="97">
          <cell r="B97">
            <v>99</v>
          </cell>
          <cell r="C97">
            <v>0</v>
          </cell>
          <cell r="D97" t="str">
            <v>Promotur</v>
          </cell>
          <cell r="G97" t="str">
            <v>Promotur</v>
          </cell>
          <cell r="H97" t="str">
            <v>05.478.007/0001-37</v>
          </cell>
          <cell r="I97" t="str">
            <v>Isento</v>
          </cell>
          <cell r="J97" t="str">
            <v>Rua XV de Novembro, 4543</v>
          </cell>
          <cell r="K97" t="str">
            <v>Glória</v>
          </cell>
          <cell r="L97" t="str">
            <v>Joinville</v>
          </cell>
          <cell r="M97" t="str">
            <v>SC</v>
          </cell>
          <cell r="N97" t="str">
            <v>SUL</v>
          </cell>
          <cell r="O97" t="str">
            <v>89.200-000</v>
          </cell>
          <cell r="P97" t="str">
            <v>47 3453-2663</v>
          </cell>
          <cell r="Q97">
            <v>0</v>
          </cell>
          <cell r="R97">
            <v>0</v>
          </cell>
          <cell r="S97">
            <v>0</v>
          </cell>
          <cell r="T97">
            <v>0</v>
          </cell>
          <cell r="V97">
            <v>0</v>
          </cell>
        </row>
        <row r="98">
          <cell r="B98">
            <v>101</v>
          </cell>
          <cell r="D98" t="str">
            <v>Officina Verde</v>
          </cell>
          <cell r="E98" t="str">
            <v>Roberto C. Lordello</v>
          </cell>
          <cell r="F98" t="str">
            <v>Diretor Comercial</v>
          </cell>
          <cell r="G98" t="str">
            <v>Officina Verde Ltda ME</v>
          </cell>
          <cell r="H98" t="str">
            <v>68.050.137/0001-94</v>
          </cell>
          <cell r="I98">
            <v>149776332110</v>
          </cell>
          <cell r="J98" t="str">
            <v>Rua João Batista Pinto, 80</v>
          </cell>
          <cell r="K98" t="str">
            <v>Horto Florestal</v>
          </cell>
          <cell r="L98" t="str">
            <v>São Paulo</v>
          </cell>
          <cell r="M98" t="str">
            <v>SP</v>
          </cell>
          <cell r="N98" t="str">
            <v>SUDESTE</v>
          </cell>
          <cell r="O98" t="str">
            <v>02.635-080</v>
          </cell>
          <cell r="P98" t="str">
            <v>(11) 2231-2507</v>
          </cell>
          <cell r="Q98" t="str">
            <v>diretoria@officinaverde.com.br</v>
          </cell>
          <cell r="R98">
            <v>0</v>
          </cell>
          <cell r="S98">
            <v>0</v>
          </cell>
          <cell r="T98">
            <v>0</v>
          </cell>
        </row>
        <row r="99">
          <cell r="B99">
            <v>102</v>
          </cell>
          <cell r="D99" t="str">
            <v>Carmem Christmas</v>
          </cell>
          <cell r="E99" t="str">
            <v>Fabrício Pessoa</v>
          </cell>
          <cell r="G99" t="str">
            <v>CML Comércio de Artigos para Decoração Ltda</v>
          </cell>
          <cell r="H99" t="str">
            <v>08.977.863/0001-25</v>
          </cell>
          <cell r="I99" t="str">
            <v>07.490.834/001-30</v>
          </cell>
          <cell r="J99" t="str">
            <v>Q CIA QUADRA 13, CONJ 04 LOTE 14</v>
          </cell>
          <cell r="K99" t="str">
            <v>Guará</v>
          </cell>
          <cell r="L99" t="str">
            <v>Brasília</v>
          </cell>
          <cell r="M99" t="str">
            <v>DF</v>
          </cell>
          <cell r="N99" t="str">
            <v>CENTRO OESTE</v>
          </cell>
          <cell r="O99" t="str">
            <v>71.250-200</v>
          </cell>
          <cell r="P99" t="str">
            <v>(61) 3032-6458 / 9986-8622</v>
          </cell>
          <cell r="Q99" t="str">
            <v xml:space="preserve">fabricio.pessoa@worldcel.com.br </v>
          </cell>
          <cell r="R99">
            <v>0</v>
          </cell>
          <cell r="S99">
            <v>0</v>
          </cell>
          <cell r="T99">
            <v>0</v>
          </cell>
        </row>
        <row r="100">
          <cell r="B100">
            <v>103</v>
          </cell>
          <cell r="D100" t="str">
            <v>Casa Neki</v>
          </cell>
          <cell r="E100" t="str">
            <v>Jotesh</v>
          </cell>
          <cell r="G100" t="str">
            <v>Casa Neki Ltda</v>
          </cell>
          <cell r="H100" t="str">
            <v>03.150.437/0001-08</v>
          </cell>
          <cell r="I100" t="str">
            <v>04141368-7</v>
          </cell>
          <cell r="J100" t="str">
            <v>Bêco do Comércio, 043</v>
          </cell>
          <cell r="K100" t="str">
            <v>Centro</v>
          </cell>
          <cell r="L100" t="str">
            <v>Manaus</v>
          </cell>
          <cell r="M100" t="str">
            <v>AM</v>
          </cell>
          <cell r="N100" t="str">
            <v>NORTE</v>
          </cell>
          <cell r="O100" t="str">
            <v>69.005-240</v>
          </cell>
          <cell r="P100" t="str">
            <v>(92) 3633-2838/3633-6318/9142-8715</v>
          </cell>
          <cell r="Q100" t="str">
            <v>casaneki@yahoo.com.br / nemobrasil@yahoo.com.br</v>
          </cell>
          <cell r="R100">
            <v>0</v>
          </cell>
          <cell r="S100">
            <v>0</v>
          </cell>
          <cell r="T100">
            <v>0</v>
          </cell>
        </row>
        <row r="101">
          <cell r="B101">
            <v>104</v>
          </cell>
          <cell r="D101" t="str">
            <v>CR Home Gift</v>
          </cell>
          <cell r="E101" t="str">
            <v>Larissa Moura Ramalheiro</v>
          </cell>
          <cell r="G101" t="str">
            <v>L M Ramalheiro e Cia Ltda</v>
          </cell>
          <cell r="H101" t="str">
            <v>11.789.234/0001-86</v>
          </cell>
          <cell r="I101" t="str">
            <v>15.300.067-8</v>
          </cell>
          <cell r="J101" t="str">
            <v>Av. Visconde de Souza Franco, 776, 1 piso, 152</v>
          </cell>
          <cell r="K101" t="str">
            <v>Reduto - Boulevard Sh. Belém</v>
          </cell>
          <cell r="L101" t="str">
            <v>Belém</v>
          </cell>
          <cell r="M101" t="str">
            <v>PA</v>
          </cell>
          <cell r="N101" t="str">
            <v>NORTE</v>
          </cell>
          <cell r="O101" t="str">
            <v>66.053-000</v>
          </cell>
          <cell r="P101" t="str">
            <v>(91) 8116-1070 / 3224-7400 / (93) 9122-3674</v>
          </cell>
          <cell r="Q101" t="str">
            <v>laramalheiro@hotmail.com</v>
          </cell>
          <cell r="R101">
            <v>0</v>
          </cell>
          <cell r="S101">
            <v>0</v>
          </cell>
          <cell r="T101">
            <v>0</v>
          </cell>
        </row>
        <row r="102">
          <cell r="B102">
            <v>105</v>
          </cell>
          <cell r="D102" t="str">
            <v>Hotel Monreale Resort</v>
          </cell>
          <cell r="E102" t="str">
            <v>Ciça</v>
          </cell>
          <cell r="F102" t="str">
            <v>Coordenadora de Qualidade</v>
          </cell>
          <cell r="G102" t="str">
            <v>D.C Turismo Ltda</v>
          </cell>
          <cell r="H102" t="str">
            <v>01.204.495/0001-33</v>
          </cell>
          <cell r="I102" t="str">
            <v>518.056.788-0081</v>
          </cell>
          <cell r="J102" t="str">
            <v>Av. Leonor Furlaneto Delgado, 3033</v>
          </cell>
          <cell r="K102" t="str">
            <v>Zona Rural</v>
          </cell>
          <cell r="L102" t="str">
            <v>Poços de Caldas</v>
          </cell>
          <cell r="M102" t="str">
            <v>MG</v>
          </cell>
          <cell r="N102" t="str">
            <v>SUDESTE</v>
          </cell>
          <cell r="O102" t="str">
            <v>37.710-300</v>
          </cell>
          <cell r="P102" t="str">
            <v>(35) 2101-7777</v>
          </cell>
          <cell r="Q102" t="str">
            <v>qualidade@monreale.com.br</v>
          </cell>
          <cell r="R102">
            <v>0</v>
          </cell>
          <cell r="S102">
            <v>0</v>
          </cell>
          <cell r="T102">
            <v>0</v>
          </cell>
        </row>
        <row r="103">
          <cell r="B103">
            <v>106</v>
          </cell>
          <cell r="C103" t="str">
            <v>Franciela</v>
          </cell>
          <cell r="D103" t="str">
            <v>Crialt</v>
          </cell>
          <cell r="E103" t="str">
            <v>Luciane Franco da Cruz</v>
          </cell>
          <cell r="G103" t="str">
            <v>Crialtshop Promoções e Eventis Ltda</v>
          </cell>
          <cell r="H103" t="str">
            <v>03.972.202/0001-93</v>
          </cell>
          <cell r="I103" t="str">
            <v>Isento</v>
          </cell>
          <cell r="J103" t="str">
            <v>Rua Dr. Mohty Domit, 102</v>
          </cell>
          <cell r="K103" t="str">
            <v>Jd. Social</v>
          </cell>
          <cell r="L103" t="str">
            <v>Curitiba</v>
          </cell>
          <cell r="M103" t="str">
            <v>PR</v>
          </cell>
          <cell r="N103" t="str">
            <v>SUL</v>
          </cell>
          <cell r="O103" t="str">
            <v>82.520-320</v>
          </cell>
          <cell r="P103" t="str">
            <v>(41) 3362-7839</v>
          </cell>
          <cell r="Q103" t="str">
            <v>crialt@crialt.com.br</v>
          </cell>
          <cell r="R103">
            <v>0</v>
          </cell>
          <cell r="S103">
            <v>0</v>
          </cell>
          <cell r="T103">
            <v>0</v>
          </cell>
        </row>
        <row r="104">
          <cell r="B104">
            <v>107</v>
          </cell>
          <cell r="C104" t="str">
            <v>Adriana</v>
          </cell>
          <cell r="D104" t="str">
            <v>Caracol Chocolates</v>
          </cell>
          <cell r="E104" t="str">
            <v>Patricia Muratório</v>
          </cell>
          <cell r="G104" t="str">
            <v>Chocolate Caseiro Mercosul</v>
          </cell>
          <cell r="H104" t="str">
            <v>01.877.543/0001-54</v>
          </cell>
          <cell r="I104" t="str">
            <v>056/0052596</v>
          </cell>
          <cell r="J104" t="str">
            <v>Rua Santa Rosa, 173</v>
          </cell>
          <cell r="K104" t="str">
            <v>Carniel</v>
          </cell>
          <cell r="L104" t="str">
            <v>Gramado</v>
          </cell>
          <cell r="M104" t="str">
            <v>RS</v>
          </cell>
          <cell r="N104" t="str">
            <v>SUL</v>
          </cell>
          <cell r="O104" t="str">
            <v>95.670-000</v>
          </cell>
          <cell r="P104" t="str">
            <v>(54) 3286-1533 / 9978-3625</v>
          </cell>
          <cell r="Q104" t="str">
            <v xml:space="preserve">patriciamuratorio@ibest.com.br </v>
          </cell>
          <cell r="R104" t="str">
            <v>Cibele</v>
          </cell>
          <cell r="S104" t="str">
            <v>compras1@caracolchocolates.com.br</v>
          </cell>
          <cell r="T104" t="str">
            <v>(54) 3286-1533</v>
          </cell>
        </row>
        <row r="105">
          <cell r="B105">
            <v>108</v>
          </cell>
          <cell r="C105" t="str">
            <v>Karen</v>
          </cell>
          <cell r="D105" t="str">
            <v>Associação Coml e Indl de Mogi Mirim</v>
          </cell>
          <cell r="E105" t="str">
            <v>Karen</v>
          </cell>
          <cell r="F105" t="str">
            <v>Representante</v>
          </cell>
          <cell r="G105" t="str">
            <v>Associação Comercial e Industrial de Mogi Mirim</v>
          </cell>
          <cell r="H105" t="str">
            <v>44.793.255/0001-24</v>
          </cell>
          <cell r="I105" t="str">
            <v>Isento</v>
          </cell>
          <cell r="J105" t="str">
            <v>Av. Luiz Gonzaga de Amoedo Campos, 500</v>
          </cell>
          <cell r="K105" t="str">
            <v>Nova Mogi</v>
          </cell>
          <cell r="L105" t="str">
            <v>Mogi Mirim</v>
          </cell>
          <cell r="M105" t="str">
            <v>SP</v>
          </cell>
          <cell r="N105" t="str">
            <v>SUDESTE</v>
          </cell>
          <cell r="O105" t="str">
            <v>13.801-000</v>
          </cell>
          <cell r="P105" t="str">
            <v>(19) 3814-5760</v>
          </cell>
          <cell r="Q105" t="str">
            <v>acimm@acimm.com.br</v>
          </cell>
          <cell r="R105" t="str">
            <v>Thaís Milani</v>
          </cell>
          <cell r="S105" t="str">
            <v>acimm@acimm.com.br</v>
          </cell>
          <cell r="T105" t="str">
            <v>(19) 3814-5760</v>
          </cell>
          <cell r="W105">
            <v>43011</v>
          </cell>
        </row>
        <row r="106">
          <cell r="B106">
            <v>109</v>
          </cell>
          <cell r="D106" t="str">
            <v>Ecoluz Iluminações</v>
          </cell>
          <cell r="E106" t="str">
            <v>Ibrahim Danyalgil Júnior</v>
          </cell>
          <cell r="F106" t="str">
            <v>Sócio - Proprietário</v>
          </cell>
          <cell r="G106" t="str">
            <v>Ecoluz Iluminações Ltda EPP</v>
          </cell>
          <cell r="H106" t="str">
            <v>10.927.097/0001-36</v>
          </cell>
          <cell r="I106" t="str">
            <v>0383920-62</v>
          </cell>
          <cell r="J106" t="str">
            <v>Rua Felismina Pereira, 393</v>
          </cell>
          <cell r="K106" t="str">
            <v>Salgadinho</v>
          </cell>
          <cell r="L106" t="str">
            <v>Olinda</v>
          </cell>
          <cell r="M106" t="str">
            <v>PE</v>
          </cell>
          <cell r="N106" t="str">
            <v>NORDESTE</v>
          </cell>
          <cell r="O106" t="str">
            <v>53.110-640</v>
          </cell>
          <cell r="P106" t="str">
            <v>(81) 3445-0302/9262-8772</v>
          </cell>
          <cell r="Q106" t="str">
            <v>contato@ecoluziluminacoes.com.br</v>
          </cell>
          <cell r="R106" t="str">
            <v>Carla</v>
          </cell>
          <cell r="S106" t="str">
            <v>financeiro@milleluci.com.br</v>
          </cell>
          <cell r="T106" t="str">
            <v>(81) 3445-0302/9262-8772</v>
          </cell>
        </row>
        <row r="107">
          <cell r="B107">
            <v>110</v>
          </cell>
          <cell r="D107" t="str">
            <v>Ilumiart Decorações</v>
          </cell>
          <cell r="E107" t="str">
            <v>Marcelo Bassuino</v>
          </cell>
          <cell r="F107" t="str">
            <v>Gerente</v>
          </cell>
          <cell r="G107" t="str">
            <v>JV Iluminações Ltda</v>
          </cell>
          <cell r="H107" t="str">
            <v>10.256.886/0001-92</v>
          </cell>
          <cell r="I107">
            <v>256131309</v>
          </cell>
          <cell r="J107" t="str">
            <v xml:space="preserve">Rua Ipira, 35D, </v>
          </cell>
          <cell r="K107" t="str">
            <v>Eldorado</v>
          </cell>
          <cell r="L107" t="str">
            <v>Chapecó</v>
          </cell>
          <cell r="M107" t="str">
            <v>SC</v>
          </cell>
          <cell r="N107" t="str">
            <v>SUL</v>
          </cell>
          <cell r="O107" t="str">
            <v>89.810-190</v>
          </cell>
          <cell r="P107" t="str">
            <v>(49) 3329-6184</v>
          </cell>
          <cell r="Q107">
            <v>0</v>
          </cell>
          <cell r="R107">
            <v>0</v>
          </cell>
          <cell r="S107">
            <v>0</v>
          </cell>
          <cell r="T107">
            <v>0</v>
          </cell>
        </row>
        <row r="108">
          <cell r="B108">
            <v>111</v>
          </cell>
          <cell r="D108" t="str">
            <v>Natal Luz e Gramado</v>
          </cell>
          <cell r="E108" t="str">
            <v>Geordano</v>
          </cell>
          <cell r="G108" t="str">
            <v>Associação de Cultura e Turismo de Gramado</v>
          </cell>
          <cell r="H108" t="str">
            <v>05.970.767/0001-67</v>
          </cell>
          <cell r="I108" t="str">
            <v>056/0079184</v>
          </cell>
          <cell r="J108" t="str">
            <v>Rua Senador Salgado Filho, 89, compl 02</v>
          </cell>
          <cell r="K108" t="str">
            <v>Centro</v>
          </cell>
          <cell r="L108" t="str">
            <v>Gramado</v>
          </cell>
          <cell r="M108" t="str">
            <v>RS</v>
          </cell>
          <cell r="N108" t="str">
            <v>SUL</v>
          </cell>
          <cell r="O108" t="str">
            <v>95.670-000</v>
          </cell>
          <cell r="P108" t="str">
            <v>(54) 9993-3365</v>
          </cell>
          <cell r="Q108" t="str">
            <v>geordano@natalluzdegramado.com.br</v>
          </cell>
          <cell r="R108">
            <v>0</v>
          </cell>
          <cell r="S108">
            <v>0</v>
          </cell>
          <cell r="T108">
            <v>0</v>
          </cell>
        </row>
        <row r="109">
          <cell r="B109">
            <v>112</v>
          </cell>
          <cell r="C109" t="str">
            <v>Adriana</v>
          </cell>
          <cell r="D109" t="str">
            <v>Thematic Decor</v>
          </cell>
          <cell r="E109" t="str">
            <v>Jonathan</v>
          </cell>
          <cell r="F109" t="str">
            <v>Compras</v>
          </cell>
          <cell r="G109" t="str">
            <v>Thematic Produções Temáticas Eireli</v>
          </cell>
          <cell r="H109" t="str">
            <v>07.948.245/0001-94</v>
          </cell>
          <cell r="I109">
            <v>708197858110</v>
          </cell>
          <cell r="J109" t="str">
            <v>Alameda Itajubá, 3320</v>
          </cell>
          <cell r="K109" t="str">
            <v>Joapiranga</v>
          </cell>
          <cell r="L109" t="str">
            <v>Valinhos</v>
          </cell>
          <cell r="M109" t="str">
            <v>SP</v>
          </cell>
          <cell r="N109" t="str">
            <v>SUDESTE</v>
          </cell>
          <cell r="O109" t="str">
            <v>13.278-530</v>
          </cell>
          <cell r="P109" t="str">
            <v>(19) 3859-9470 / 3871-0382</v>
          </cell>
          <cell r="Q109" t="str">
            <v>compras@thematicdecor.com.br</v>
          </cell>
          <cell r="R109" t="str">
            <v>Jonathan</v>
          </cell>
          <cell r="S109" t="str">
            <v>compras@thematicdecor.com.br</v>
          </cell>
          <cell r="T109" t="str">
            <v>(19) 3859-9470 / 3871-0382</v>
          </cell>
          <cell r="U109" t="str">
            <v>Bancos Itaú, BB</v>
          </cell>
          <cell r="W109">
            <v>42613</v>
          </cell>
        </row>
        <row r="110">
          <cell r="B110">
            <v>113</v>
          </cell>
          <cell r="C110" t="str">
            <v>Adriana</v>
          </cell>
          <cell r="D110" t="str">
            <v>Prefeitura de Chapecó</v>
          </cell>
          <cell r="E110" t="str">
            <v>Cássia Lajús</v>
          </cell>
          <cell r="F110" t="str">
            <v>Coordenadora da Decoração Natalina</v>
          </cell>
          <cell r="G110" t="str">
            <v>Prefeitura de Chapecó</v>
          </cell>
          <cell r="H110" t="str">
            <v>83.021.808/0001-82</v>
          </cell>
          <cell r="I110" t="str">
            <v>Isento</v>
          </cell>
          <cell r="J110" t="str">
            <v>Av. Getúlio Vargas, 957 S</v>
          </cell>
          <cell r="K110" t="str">
            <v>Centro</v>
          </cell>
          <cell r="L110" t="str">
            <v>Chapeço</v>
          </cell>
          <cell r="M110" t="str">
            <v>SC</v>
          </cell>
          <cell r="N110" t="str">
            <v>SUL</v>
          </cell>
          <cell r="O110" t="str">
            <v>89.812-000</v>
          </cell>
          <cell r="P110" t="str">
            <v>(49) 3321-8456</v>
          </cell>
          <cell r="Q110" t="str">
            <v>cassialajus@hotmail.com</v>
          </cell>
          <cell r="R110">
            <v>0</v>
          </cell>
          <cell r="S110">
            <v>0</v>
          </cell>
          <cell r="T110">
            <v>0</v>
          </cell>
        </row>
        <row r="111">
          <cell r="B111">
            <v>114</v>
          </cell>
          <cell r="C111" t="str">
            <v>Miguel</v>
          </cell>
          <cell r="D111" t="str">
            <v>Balneário Camboriú Shopping</v>
          </cell>
          <cell r="E111" t="str">
            <v>Aline Righi</v>
          </cell>
          <cell r="F111" t="str">
            <v>Gerente de Marketing</v>
          </cell>
          <cell r="G111" t="str">
            <v>Fundo de Promoções do Balneário Camboriú Shopping Center</v>
          </cell>
          <cell r="H111" t="str">
            <v>09.002.550/0001-14</v>
          </cell>
          <cell r="I111" t="str">
            <v>Isento</v>
          </cell>
          <cell r="J111" t="str">
            <v>Av. Santa Catarina, 01</v>
          </cell>
          <cell r="K111" t="str">
            <v>Dos Estados</v>
          </cell>
          <cell r="L111" t="str">
            <v>Balneário Camboriú</v>
          </cell>
          <cell r="M111" t="str">
            <v>SC</v>
          </cell>
          <cell r="N111" t="str">
            <v>SUL</v>
          </cell>
          <cell r="O111" t="str">
            <v>88.339-005</v>
          </cell>
          <cell r="P111" t="str">
            <v>(47) 3263-8444</v>
          </cell>
          <cell r="Q111" t="str">
            <v>aline.bcs@almeidajunior.com.br</v>
          </cell>
          <cell r="R111">
            <v>0</v>
          </cell>
          <cell r="S111">
            <v>0</v>
          </cell>
          <cell r="T111">
            <v>0</v>
          </cell>
        </row>
        <row r="112">
          <cell r="B112">
            <v>115</v>
          </cell>
          <cell r="C112" t="str">
            <v>Franciela</v>
          </cell>
          <cell r="D112" t="str">
            <v>Maxi Shopping Jundiaí</v>
          </cell>
          <cell r="E112" t="str">
            <v>Silvia Helena Orenga Sandoval</v>
          </cell>
          <cell r="F112" t="str">
            <v>Gerente de Marketing</v>
          </cell>
          <cell r="G112" t="str">
            <v>Associação dos Lojistas do Maxi Shopping Jundiaí</v>
          </cell>
          <cell r="H112" t="str">
            <v>58.387.606/0001-01</v>
          </cell>
          <cell r="I112" t="str">
            <v>Isento</v>
          </cell>
          <cell r="J112" t="str">
            <v>Av. Antonio Frederico Ozanan, 6000</v>
          </cell>
          <cell r="K112" t="str">
            <v>Vila Rio Branco</v>
          </cell>
          <cell r="L112" t="str">
            <v>Jundiaí</v>
          </cell>
          <cell r="M112" t="str">
            <v>SP</v>
          </cell>
          <cell r="N112" t="str">
            <v>SUDESTE</v>
          </cell>
          <cell r="O112" t="str">
            <v>13.215-275</v>
          </cell>
          <cell r="P112" t="str">
            <v>(11) 4523-3341</v>
          </cell>
          <cell r="Q112" t="str">
            <v>silvia@maxishopping.com.br</v>
          </cell>
          <cell r="R112">
            <v>0</v>
          </cell>
          <cell r="S112">
            <v>0</v>
          </cell>
          <cell r="T112">
            <v>0</v>
          </cell>
        </row>
        <row r="113">
          <cell r="B113">
            <v>116</v>
          </cell>
          <cell r="C113" t="str">
            <v>Adriana</v>
          </cell>
          <cell r="D113" t="str">
            <v>Coisas do Mano</v>
          </cell>
          <cell r="E113" t="str">
            <v>Carlos Mallet</v>
          </cell>
          <cell r="G113" t="str">
            <v>Carlos Alberto Flores Mallet</v>
          </cell>
          <cell r="H113" t="str">
            <v>04.122.088/0001-75</v>
          </cell>
          <cell r="I113" t="str">
            <v>109/0266496</v>
          </cell>
          <cell r="J113" t="str">
            <v>Rua Serafim Valandro, 1680/A</v>
          </cell>
          <cell r="K113" t="str">
            <v>Centro</v>
          </cell>
          <cell r="L113" t="str">
            <v>Santa Maria</v>
          </cell>
          <cell r="M113" t="str">
            <v>RS</v>
          </cell>
          <cell r="N113" t="str">
            <v>SUL</v>
          </cell>
          <cell r="O113" t="str">
            <v>97.015-630</v>
          </cell>
          <cell r="P113" t="str">
            <v>(55) 3222-8472</v>
          </cell>
          <cell r="Q113" t="str">
            <v>manomallet@yahoo.com.br</v>
          </cell>
          <cell r="R113">
            <v>0</v>
          </cell>
          <cell r="S113">
            <v>0</v>
          </cell>
          <cell r="T113">
            <v>0</v>
          </cell>
        </row>
        <row r="114">
          <cell r="B114">
            <v>117</v>
          </cell>
          <cell r="C114" t="str">
            <v>Adriana</v>
          </cell>
          <cell r="D114" t="str">
            <v>Prefeitura de Tupã</v>
          </cell>
          <cell r="G114" t="str">
            <v>Prefeitura da Estância Turística de Tupã</v>
          </cell>
          <cell r="H114" t="str">
            <v>44.573.087/0001-61</v>
          </cell>
          <cell r="I114" t="str">
            <v>Isento</v>
          </cell>
          <cell r="J114" t="str">
            <v>Praça da Bandeira, 800</v>
          </cell>
          <cell r="K114" t="str">
            <v>Centro</v>
          </cell>
          <cell r="L114" t="str">
            <v>Tupã</v>
          </cell>
          <cell r="M114" t="str">
            <v>SP</v>
          </cell>
          <cell r="N114" t="str">
            <v>SUDESTE</v>
          </cell>
          <cell r="O114" t="str">
            <v>17.600-380</v>
          </cell>
          <cell r="P114" t="str">
            <v>(14) 3404-1000</v>
          </cell>
          <cell r="Q114" t="str">
            <v>compras@tupa.sp.gov.br</v>
          </cell>
          <cell r="R114">
            <v>0</v>
          </cell>
          <cell r="S114">
            <v>0</v>
          </cell>
          <cell r="T114">
            <v>0</v>
          </cell>
          <cell r="U114" t="str">
            <v>Prefeitura</v>
          </cell>
          <cell r="V114">
            <v>0</v>
          </cell>
        </row>
        <row r="115">
          <cell r="B115" t="str">
            <v>117.1</v>
          </cell>
          <cell r="C115" t="str">
            <v>Adriana</v>
          </cell>
          <cell r="D115" t="str">
            <v>Prefeitura de Tupã</v>
          </cell>
          <cell r="E115" t="str">
            <v>Aracelis Góis Morales</v>
          </cell>
          <cell r="F115" t="str">
            <v>Secretária de Cultura e Turismo</v>
          </cell>
          <cell r="G115" t="str">
            <v>Prefeitura da Estância Turística de Tupã</v>
          </cell>
          <cell r="H115" t="str">
            <v>44.573.087/0001-61</v>
          </cell>
          <cell r="I115" t="str">
            <v>Isento</v>
          </cell>
          <cell r="J115" t="str">
            <v>Av. Tamoios, 1685</v>
          </cell>
          <cell r="K115" t="str">
            <v>Centro</v>
          </cell>
          <cell r="L115" t="str">
            <v>Tupã</v>
          </cell>
          <cell r="M115" t="str">
            <v>SP</v>
          </cell>
          <cell r="N115" t="str">
            <v>SUDESTE</v>
          </cell>
          <cell r="O115" t="str">
            <v>17.600-005</v>
          </cell>
          <cell r="P115" t="str">
            <v>(14) 3491-5013 / 3491-3015</v>
          </cell>
          <cell r="Q115" t="str">
            <v>aracelisgm@hotmail.com</v>
          </cell>
          <cell r="R115">
            <v>0</v>
          </cell>
          <cell r="S115">
            <v>0</v>
          </cell>
          <cell r="T115">
            <v>0</v>
          </cell>
          <cell r="U115" t="str">
            <v>Secr. Cultura</v>
          </cell>
        </row>
        <row r="116">
          <cell r="B116">
            <v>118</v>
          </cell>
          <cell r="D116" t="str">
            <v>Duoarq Artigos de Decoração Ltda</v>
          </cell>
          <cell r="E116" t="str">
            <v>Valério De Curtis</v>
          </cell>
          <cell r="G116" t="str">
            <v>Duoarq Artigos de Decoração Ltda</v>
          </cell>
          <cell r="H116" t="str">
            <v>03.428.770/0001-28</v>
          </cell>
          <cell r="I116" t="str">
            <v>096/3490958</v>
          </cell>
          <cell r="J116" t="str">
            <v>Rua Dr. Vale, 282</v>
          </cell>
          <cell r="K116" t="str">
            <v>Floresta</v>
          </cell>
          <cell r="L116" t="str">
            <v>Porto Alegre</v>
          </cell>
          <cell r="M116" t="str">
            <v>RS</v>
          </cell>
          <cell r="N116" t="str">
            <v>SUL</v>
          </cell>
          <cell r="O116" t="str">
            <v>90.560-010</v>
          </cell>
          <cell r="P116" t="str">
            <v>(51) 8473-6858 / 3346-8954</v>
          </cell>
          <cell r="Q116" t="str">
            <v>valerio@duoarq.com.br</v>
          </cell>
          <cell r="R116">
            <v>0</v>
          </cell>
          <cell r="S116">
            <v>0</v>
          </cell>
          <cell r="T116">
            <v>0</v>
          </cell>
          <cell r="W116">
            <v>42984</v>
          </cell>
        </row>
        <row r="117">
          <cell r="B117">
            <v>119</v>
          </cell>
          <cell r="D117" t="str">
            <v>Promosom</v>
          </cell>
          <cell r="E117" t="str">
            <v>Geovana Mereghetti Viana</v>
          </cell>
          <cell r="G117" t="str">
            <v>Promosom Produções Sonorização e Serviços Ltda</v>
          </cell>
          <cell r="H117" t="str">
            <v>31.772.940/0001-22</v>
          </cell>
          <cell r="I117" t="str">
            <v>081.314.97-3</v>
          </cell>
          <cell r="J117" t="str">
            <v>Rua Verde Mar, 25</v>
          </cell>
          <cell r="K117" t="str">
            <v>Bicanga</v>
          </cell>
          <cell r="L117" t="str">
            <v>Serra</v>
          </cell>
          <cell r="M117" t="str">
            <v>ES</v>
          </cell>
          <cell r="N117" t="str">
            <v>SUDESTE</v>
          </cell>
          <cell r="O117" t="str">
            <v>29.164-809</v>
          </cell>
          <cell r="P117" t="str">
            <v>(27)3337-4515 / 9981-2325</v>
          </cell>
          <cell r="Q117" t="str">
            <v>promosom@terra.com.br</v>
          </cell>
          <cell r="R117">
            <v>0</v>
          </cell>
          <cell r="S117">
            <v>0</v>
          </cell>
          <cell r="T117">
            <v>0</v>
          </cell>
        </row>
        <row r="118">
          <cell r="B118">
            <v>120</v>
          </cell>
          <cell r="D118" t="str">
            <v>Innova Natal</v>
          </cell>
          <cell r="E118" t="str">
            <v>Ris Bonvenuto</v>
          </cell>
          <cell r="G118" t="str">
            <v>Donatec Com. e Serviços Ltda ME</v>
          </cell>
          <cell r="H118" t="str">
            <v>66.980.707/0001-10</v>
          </cell>
          <cell r="I118" t="str">
            <v>Isento</v>
          </cell>
          <cell r="J118" t="str">
            <v>Rua Angaturama, 895</v>
          </cell>
          <cell r="K118" t="str">
            <v>Vila das Merces</v>
          </cell>
          <cell r="L118" t="str">
            <v>São Paulo</v>
          </cell>
          <cell r="M118" t="str">
            <v>SP</v>
          </cell>
          <cell r="N118" t="str">
            <v>SUDESTE</v>
          </cell>
          <cell r="O118" t="str">
            <v>04164-010</v>
          </cell>
          <cell r="P118" t="str">
            <v>(11) 2991-9617 / 2953-5883</v>
          </cell>
          <cell r="Q118" t="str">
            <v>contato@innovanatal.com.br</v>
          </cell>
          <cell r="R118">
            <v>0</v>
          </cell>
          <cell r="S118">
            <v>0</v>
          </cell>
          <cell r="T118">
            <v>0</v>
          </cell>
        </row>
        <row r="119">
          <cell r="B119">
            <v>121</v>
          </cell>
          <cell r="D119" t="str">
            <v>Prefeitura de Gaúcha do Norte</v>
          </cell>
          <cell r="E119" t="str">
            <v>Juliano</v>
          </cell>
          <cell r="F119" t="str">
            <v>Dept. de Compras</v>
          </cell>
          <cell r="G119" t="str">
            <v>Prefeitura de Gaúcha do Norte</v>
          </cell>
          <cell r="H119" t="str">
            <v>01.614.539/0001-01</v>
          </cell>
          <cell r="I119" t="str">
            <v>Isento</v>
          </cell>
          <cell r="J119" t="str">
            <v>Avenida Brasil, 1298</v>
          </cell>
          <cell r="K119" t="str">
            <v>Centro</v>
          </cell>
          <cell r="L119" t="str">
            <v>Gaúcha do Norte</v>
          </cell>
          <cell r="M119" t="str">
            <v>MT</v>
          </cell>
          <cell r="N119" t="str">
            <v>CENTRO OESTE</v>
          </cell>
          <cell r="O119" t="str">
            <v>78.875-000</v>
          </cell>
          <cell r="P119" t="str">
            <v>(66) 3582-1172</v>
          </cell>
          <cell r="Q119" t="str">
            <v>matosjmjm@yahoo.com.br</v>
          </cell>
          <cell r="R119">
            <v>0</v>
          </cell>
          <cell r="S119">
            <v>0</v>
          </cell>
          <cell r="T119">
            <v>0</v>
          </cell>
        </row>
        <row r="120">
          <cell r="B120">
            <v>122</v>
          </cell>
          <cell r="D120" t="str">
            <v>Prefeitura de Porto Alegre do Norte</v>
          </cell>
          <cell r="E120" t="str">
            <v>Rosa</v>
          </cell>
          <cell r="G120" t="str">
            <v>Prefeitura de Porto Alegre do Norte</v>
          </cell>
          <cell r="H120" t="str">
            <v>03.238.672/0001-28</v>
          </cell>
          <cell r="I120" t="str">
            <v>Isento</v>
          </cell>
          <cell r="J120" t="str">
            <v>Avenida Piraguassu, 517</v>
          </cell>
          <cell r="K120" t="str">
            <v>Setor de Esportes</v>
          </cell>
          <cell r="L120" t="str">
            <v>Porto Alegre do Norte</v>
          </cell>
          <cell r="M120" t="str">
            <v>MT</v>
          </cell>
          <cell r="N120" t="str">
            <v>CENTRO OESTE</v>
          </cell>
          <cell r="O120" t="str">
            <v>78.655-000</v>
          </cell>
          <cell r="P120" t="str">
            <v>(66) 3569-1226</v>
          </cell>
          <cell r="Q120" t="str">
            <v>tarzanpan@hotmail.com</v>
          </cell>
          <cell r="R120">
            <v>0</v>
          </cell>
          <cell r="S120">
            <v>0</v>
          </cell>
          <cell r="T120">
            <v>0</v>
          </cell>
        </row>
        <row r="121">
          <cell r="B121">
            <v>123</v>
          </cell>
          <cell r="C121" t="str">
            <v>Adriana</v>
          </cell>
          <cell r="D121" t="str">
            <v>AICITA</v>
          </cell>
          <cell r="E121" t="str">
            <v>Sandra de Cássia Bredariol Jericó</v>
          </cell>
          <cell r="F121" t="str">
            <v>Gerencia</v>
          </cell>
          <cell r="G121" t="str">
            <v>Assoc. Industrial e Comercial de Iitatiba</v>
          </cell>
          <cell r="H121" t="str">
            <v>50.124.668/0001-19</v>
          </cell>
          <cell r="I121" t="str">
            <v>Isento</v>
          </cell>
          <cell r="J121" t="str">
            <v>Rua Cel. Camilo Pires, 230</v>
          </cell>
          <cell r="K121" t="str">
            <v>Centro</v>
          </cell>
          <cell r="L121" t="str">
            <v>Itatiba</v>
          </cell>
          <cell r="M121" t="str">
            <v>SP</v>
          </cell>
          <cell r="N121" t="str">
            <v>SUDESTE</v>
          </cell>
          <cell r="O121" t="str">
            <v>13.257-721</v>
          </cell>
          <cell r="P121" t="str">
            <v>(11) 4534-7884</v>
          </cell>
          <cell r="Q121" t="str">
            <v>sandra@aicita.com.br</v>
          </cell>
          <cell r="R121">
            <v>0</v>
          </cell>
          <cell r="S121">
            <v>0</v>
          </cell>
          <cell r="T121">
            <v>0</v>
          </cell>
        </row>
        <row r="122">
          <cell r="B122">
            <v>124</v>
          </cell>
          <cell r="C122" t="str">
            <v>Vera</v>
          </cell>
          <cell r="D122" t="str">
            <v>Prefeitura de Três Passos</v>
          </cell>
          <cell r="E122" t="str">
            <v>Célia</v>
          </cell>
          <cell r="F122" t="str">
            <v>Dept. de Compras</v>
          </cell>
          <cell r="G122" t="str">
            <v>Prefeitura de Três Passos</v>
          </cell>
          <cell r="H122" t="str">
            <v>87.613.188/0001-21</v>
          </cell>
          <cell r="I122" t="str">
            <v>Isento</v>
          </cell>
          <cell r="J122" t="str">
            <v>Av. Santos Dumont, 75</v>
          </cell>
          <cell r="K122" t="str">
            <v>Centro</v>
          </cell>
          <cell r="L122" t="str">
            <v>Três Passos</v>
          </cell>
          <cell r="M122" t="str">
            <v>RS</v>
          </cell>
          <cell r="N122" t="str">
            <v>SUL</v>
          </cell>
          <cell r="O122" t="str">
            <v>98.600-000</v>
          </cell>
          <cell r="P122" t="str">
            <v>(55) 3522-3200</v>
          </cell>
          <cell r="Q122" t="str">
            <v>compras@trespassos-rs.com.br</v>
          </cell>
          <cell r="R122">
            <v>0</v>
          </cell>
          <cell r="S122">
            <v>0</v>
          </cell>
          <cell r="T122">
            <v>0</v>
          </cell>
        </row>
        <row r="123">
          <cell r="B123">
            <v>125</v>
          </cell>
          <cell r="C123" t="str">
            <v>Adriana</v>
          </cell>
          <cell r="D123" t="str">
            <v>Construtora Hema</v>
          </cell>
          <cell r="E123" t="str">
            <v>Melissa Catão Maia</v>
          </cell>
          <cell r="G123" t="str">
            <v>Construtora Hema</v>
          </cell>
          <cell r="H123" t="str">
            <v>08.566.846/0001-03</v>
          </cell>
          <cell r="I123" t="str">
            <v>Isento</v>
          </cell>
          <cell r="J123" t="str">
            <v>Av. João Maurício, 1041</v>
          </cell>
          <cell r="K123" t="str">
            <v>Manaíra</v>
          </cell>
          <cell r="L123" t="str">
            <v>João Pessoa</v>
          </cell>
          <cell r="M123" t="str">
            <v>PB</v>
          </cell>
          <cell r="N123" t="str">
            <v>NORDESTE</v>
          </cell>
          <cell r="O123" t="str">
            <v>58.038-000</v>
          </cell>
          <cell r="P123" t="str">
            <v>(83) 3241-4041 / 3021-1627</v>
          </cell>
          <cell r="Q123" t="str">
            <v>melissa@construtorahema.com.br</v>
          </cell>
          <cell r="R123" t="str">
            <v>Melissa</v>
          </cell>
          <cell r="S123" t="str">
            <v>melissa@construtorahema.com.br</v>
          </cell>
          <cell r="T123" t="str">
            <v>(83) 3241-4041 / 3021-1627</v>
          </cell>
        </row>
        <row r="124">
          <cell r="B124">
            <v>126</v>
          </cell>
          <cell r="D124" t="str">
            <v>Global Editora e Distribuidora Ltda</v>
          </cell>
          <cell r="G124" t="str">
            <v>Global Editora e Distribuidora Ltda</v>
          </cell>
          <cell r="H124" t="str">
            <v>43.825.736/0001-01</v>
          </cell>
          <cell r="I124" t="str">
            <v>109.085.073-112</v>
          </cell>
          <cell r="J124" t="str">
            <v>Rua Pirapitingui, 111</v>
          </cell>
          <cell r="K124" t="str">
            <v>Liberdade</v>
          </cell>
          <cell r="L124" t="str">
            <v>São Paulo</v>
          </cell>
          <cell r="M124" t="str">
            <v>SP</v>
          </cell>
          <cell r="N124" t="str">
            <v>SUDESTE</v>
          </cell>
          <cell r="O124" t="str">
            <v>01.508-020</v>
          </cell>
          <cell r="P124" t="str">
            <v>(11) 3277-7999</v>
          </cell>
          <cell r="Q124" t="str">
            <v>cidinhaalves@globaleditora.com.br</v>
          </cell>
          <cell r="R124">
            <v>0</v>
          </cell>
          <cell r="S124">
            <v>0</v>
          </cell>
          <cell r="T124">
            <v>0</v>
          </cell>
        </row>
        <row r="125">
          <cell r="B125">
            <v>127</v>
          </cell>
          <cell r="D125" t="str">
            <v>Diocese de São João Batista</v>
          </cell>
          <cell r="E125" t="str">
            <v>Padre Luiz</v>
          </cell>
          <cell r="G125" t="str">
            <v>Diocese de São João da Boa Vista</v>
          </cell>
          <cell r="H125" t="str">
            <v>44.832.368/0020-54</v>
          </cell>
          <cell r="I125" t="str">
            <v>Isento</v>
          </cell>
          <cell r="J125" t="str">
            <v>Praça Dona Esméria Figueiredo, 211</v>
          </cell>
          <cell r="K125" t="str">
            <v>Centro</v>
          </cell>
          <cell r="L125" t="str">
            <v>Tapiratiba</v>
          </cell>
          <cell r="M125" t="str">
            <v>SP</v>
          </cell>
          <cell r="N125" t="str">
            <v>SUDESTE</v>
          </cell>
          <cell r="O125" t="str">
            <v>13.760-000</v>
          </cell>
          <cell r="P125" t="str">
            <v>(19) 3657-1478</v>
          </cell>
          <cell r="Q125" t="str">
            <v>padrelu@uol.com.br</v>
          </cell>
          <cell r="R125" t="str">
            <v>Luiz Carlos</v>
          </cell>
          <cell r="S125" t="str">
            <v>padrelu@uol.com.br</v>
          </cell>
          <cell r="T125" t="str">
            <v>(19) 3657-1478</v>
          </cell>
        </row>
        <row r="126">
          <cell r="B126">
            <v>128</v>
          </cell>
          <cell r="D126" t="str">
            <v>Albenízio Elias Reis Junior</v>
          </cell>
          <cell r="E126" t="str">
            <v>Maria José</v>
          </cell>
          <cell r="G126" t="str">
            <v>Albenízio Elias Reis Junior</v>
          </cell>
          <cell r="H126" t="str">
            <v>08.113.757/0001-01</v>
          </cell>
          <cell r="I126" t="str">
            <v>0339801-36</v>
          </cell>
          <cell r="J126" t="str">
            <v>Rua Padre Joaquim Cavalcanti, 46</v>
          </cell>
          <cell r="K126" t="str">
            <v>Centro</v>
          </cell>
          <cell r="L126" t="str">
            <v>Gravatá</v>
          </cell>
          <cell r="M126" t="str">
            <v>PE</v>
          </cell>
          <cell r="N126" t="str">
            <v>NORDESTE</v>
          </cell>
          <cell r="O126" t="str">
            <v>55.641-150</v>
          </cell>
          <cell r="P126" t="str">
            <v>(81) 3533-0433</v>
          </cell>
        </row>
        <row r="127">
          <cell r="B127">
            <v>129</v>
          </cell>
          <cell r="D127" t="str">
            <v>Art Y Cor</v>
          </cell>
          <cell r="E127" t="str">
            <v>Raquel</v>
          </cell>
          <cell r="G127" t="str">
            <v>Art Y Cor Comércio de Presentes e Cia Ltda</v>
          </cell>
          <cell r="H127" t="str">
            <v>03.594.375/0001-15</v>
          </cell>
          <cell r="I127" t="str">
            <v>10.323.017-3</v>
          </cell>
          <cell r="J127" t="str">
            <v>Av. 136, Quadra 40, Lote 20</v>
          </cell>
          <cell r="K127" t="str">
            <v>Setor Marista</v>
          </cell>
          <cell r="L127" t="str">
            <v>Goiânia</v>
          </cell>
          <cell r="M127" t="str">
            <v>GO</v>
          </cell>
          <cell r="N127" t="str">
            <v>CENTRO OESTE</v>
          </cell>
          <cell r="O127" t="str">
            <v>74.180-040</v>
          </cell>
          <cell r="P127" t="str">
            <v>(62) 3242-2646 / 3242-2677</v>
          </cell>
          <cell r="Q127" t="str">
            <v>renataarantescasa@hotmail.com</v>
          </cell>
          <cell r="R127">
            <v>0</v>
          </cell>
          <cell r="S127">
            <v>0</v>
          </cell>
          <cell r="T127">
            <v>0</v>
          </cell>
        </row>
        <row r="128">
          <cell r="B128">
            <v>130</v>
          </cell>
          <cell r="D128" t="str">
            <v>Casa Viva Ltda</v>
          </cell>
          <cell r="E128" t="str">
            <v>Carmem Maia</v>
          </cell>
          <cell r="G128" t="str">
            <v>Casa Viva Ltda</v>
          </cell>
          <cell r="H128" t="str">
            <v>02.716.920/0001-36</v>
          </cell>
          <cell r="I128">
            <v>5259535500077</v>
          </cell>
          <cell r="J128" t="str">
            <v>Av. Cel. Alfredo Custódio de Paula, 117</v>
          </cell>
          <cell r="K128" t="str">
            <v>Centro</v>
          </cell>
          <cell r="L128" t="str">
            <v>Pouso Alegre</v>
          </cell>
          <cell r="M128" t="str">
            <v>MG</v>
          </cell>
          <cell r="N128" t="str">
            <v>SUDESTE</v>
          </cell>
          <cell r="O128" t="str">
            <v>37.550-000</v>
          </cell>
          <cell r="P128" t="str">
            <v>(35)3422-0096</v>
          </cell>
          <cell r="Q128" t="str">
            <v>casaviva98@bol.com.br</v>
          </cell>
          <cell r="R128">
            <v>0</v>
          </cell>
          <cell r="S128">
            <v>0</v>
          </cell>
          <cell r="T128">
            <v>0</v>
          </cell>
        </row>
        <row r="129">
          <cell r="B129">
            <v>131</v>
          </cell>
          <cell r="D129" t="str">
            <v>Prefeitura de Colniza</v>
          </cell>
          <cell r="E129" t="str">
            <v>Ademir Catarino Nascimento Filho</v>
          </cell>
          <cell r="F129" t="str">
            <v>Dept. de Compras</v>
          </cell>
          <cell r="G129" t="str">
            <v>Prefeitura de Colniza</v>
          </cell>
          <cell r="H129" t="str">
            <v>04.213.687/0001-02</v>
          </cell>
          <cell r="I129" t="str">
            <v>Isento</v>
          </cell>
          <cell r="J129" t="str">
            <v>Av. Tarumã, 116</v>
          </cell>
          <cell r="K129" t="str">
            <v>Centro</v>
          </cell>
          <cell r="L129" t="str">
            <v>Colniza</v>
          </cell>
          <cell r="M129" t="str">
            <v>MT</v>
          </cell>
          <cell r="N129" t="str">
            <v>CENTRO OESTE</v>
          </cell>
          <cell r="O129" t="str">
            <v>78.335-000</v>
          </cell>
          <cell r="P129" t="str">
            <v>(66) 3571-1000</v>
          </cell>
          <cell r="Q129" t="str">
            <v>ademir_pmc@hotmail.com</v>
          </cell>
          <cell r="R129" t="str">
            <v>Vânia Orben</v>
          </cell>
          <cell r="S129" t="str">
            <v>prefeituracolniza@hotmail.com</v>
          </cell>
          <cell r="T129" t="str">
            <v>(66) 3571-1000</v>
          </cell>
        </row>
        <row r="130">
          <cell r="B130">
            <v>132</v>
          </cell>
          <cell r="C130" t="str">
            <v>Miguel</v>
          </cell>
          <cell r="D130" t="str">
            <v>Futuro Decorações e Serviços Ltda</v>
          </cell>
          <cell r="E130" t="str">
            <v>Claudia Travesso</v>
          </cell>
          <cell r="G130" t="str">
            <v>Futuro Decorações e Serviços Ltda</v>
          </cell>
          <cell r="H130" t="str">
            <v>10.778.213/0001-00</v>
          </cell>
          <cell r="I130" t="str">
            <v>001.160387.00-67</v>
          </cell>
          <cell r="J130" t="str">
            <v>Rua Nogueira da Gama, 294</v>
          </cell>
          <cell r="K130" t="str">
            <v>Alto dos Pinheiros</v>
          </cell>
          <cell r="L130" t="str">
            <v>Belo Horizonte</v>
          </cell>
          <cell r="M130" t="str">
            <v>MG</v>
          </cell>
          <cell r="N130" t="str">
            <v>SUDESTE</v>
          </cell>
          <cell r="O130" t="str">
            <v>30.530-10</v>
          </cell>
          <cell r="P130" t="str">
            <v>(35) 3309-5255</v>
          </cell>
          <cell r="Q130" t="str">
            <v>bernadete@casafuturo.com.br</v>
          </cell>
          <cell r="R130">
            <v>0</v>
          </cell>
          <cell r="S130">
            <v>0</v>
          </cell>
          <cell r="T130">
            <v>0</v>
          </cell>
          <cell r="V130">
            <v>0</v>
          </cell>
        </row>
        <row r="131">
          <cell r="B131">
            <v>133</v>
          </cell>
          <cell r="D131" t="str">
            <v>PolloShop</v>
          </cell>
          <cell r="E131" t="str">
            <v>Mariana Mikosz</v>
          </cell>
          <cell r="F131" t="str">
            <v>Marketing</v>
          </cell>
          <cell r="G131" t="str">
            <v>PolloShop Participações e Empreendimentos Ltda</v>
          </cell>
          <cell r="H131" t="str">
            <v>85.048.403/0001-63</v>
          </cell>
          <cell r="I131" t="str">
            <v>Isento</v>
          </cell>
          <cell r="J131" t="str">
            <v>Rua Camões, 601</v>
          </cell>
          <cell r="K131" t="str">
            <v>Alto da XV</v>
          </cell>
          <cell r="L131" t="str">
            <v>Curitiba</v>
          </cell>
          <cell r="M131" t="str">
            <v>PR</v>
          </cell>
          <cell r="N131" t="str">
            <v>SUL</v>
          </cell>
          <cell r="O131" t="str">
            <v>80.040-180</v>
          </cell>
          <cell r="P131" t="str">
            <v>(41) 3360-5985</v>
          </cell>
          <cell r="Q131" t="str">
            <v>marianah@polloshop.com.br</v>
          </cell>
          <cell r="R131">
            <v>0</v>
          </cell>
          <cell r="S131">
            <v>0</v>
          </cell>
          <cell r="T131">
            <v>0</v>
          </cell>
        </row>
        <row r="132">
          <cell r="B132">
            <v>134</v>
          </cell>
          <cell r="D132" t="str">
            <v>Recanto das Águas</v>
          </cell>
          <cell r="E132" t="str">
            <v>Priscilla Aguiar</v>
          </cell>
          <cell r="F132" t="str">
            <v>Gerente Operacional</v>
          </cell>
          <cell r="G132" t="str">
            <v>Vila do Farol Hoteis e Turismo Ltda</v>
          </cell>
          <cell r="H132" t="str">
            <v>02.386.079/0002-47</v>
          </cell>
          <cell r="I132">
            <v>254237266</v>
          </cell>
          <cell r="J132" t="str">
            <v>Estrada da Rainha, 800</v>
          </cell>
          <cell r="K132" t="str">
            <v>Praia dos Amores</v>
          </cell>
          <cell r="L132" t="str">
            <v>Balneário Camboriú</v>
          </cell>
          <cell r="M132" t="str">
            <v>SC</v>
          </cell>
          <cell r="N132" t="str">
            <v>SUL</v>
          </cell>
          <cell r="O132" t="str">
            <v>88.331-510</v>
          </cell>
          <cell r="P132" t="str">
            <v>(47) 3261-0399 / 3261-0361</v>
          </cell>
          <cell r="Q132" t="str">
            <v>priscilla@resortrecantodasaguas.com.br</v>
          </cell>
          <cell r="R132">
            <v>0</v>
          </cell>
          <cell r="S132">
            <v>0</v>
          </cell>
          <cell r="T132">
            <v>0</v>
          </cell>
        </row>
        <row r="133">
          <cell r="B133">
            <v>135</v>
          </cell>
          <cell r="D133" t="str">
            <v>Vila do Farol Hoteis e Turismo Ltda</v>
          </cell>
          <cell r="E133" t="str">
            <v>Gianfranco Schurmann Curi</v>
          </cell>
          <cell r="F133" t="str">
            <v>Gerente Operacional</v>
          </cell>
          <cell r="G133" t="str">
            <v>Vila do Farol Hoteis e Turismo Ltda</v>
          </cell>
          <cell r="H133" t="str">
            <v>02.386.079/0001-66</v>
          </cell>
          <cell r="I133">
            <v>253663660</v>
          </cell>
          <cell r="J133" t="str">
            <v>Av. Vereador Manoel José dos Santos, 800</v>
          </cell>
          <cell r="K133" t="str">
            <v>Centro</v>
          </cell>
          <cell r="L133" t="str">
            <v>Bombinhas</v>
          </cell>
          <cell r="M133" t="str">
            <v>SC</v>
          </cell>
          <cell r="N133" t="str">
            <v>SUL</v>
          </cell>
          <cell r="O133" t="str">
            <v>88.215-000</v>
          </cell>
          <cell r="P133" t="str">
            <v>(47) 3393-9020 / 8403-3383</v>
          </cell>
          <cell r="Q133" t="str">
            <v>franco@viladofarol.com.br</v>
          </cell>
          <cell r="R133">
            <v>0</v>
          </cell>
          <cell r="S133">
            <v>0</v>
          </cell>
          <cell r="T133">
            <v>0</v>
          </cell>
        </row>
        <row r="134">
          <cell r="B134">
            <v>136</v>
          </cell>
          <cell r="D134" t="str">
            <v>Amerincanflex</v>
          </cell>
          <cell r="E134" t="str">
            <v>Giorgio Luiz Colombo</v>
          </cell>
          <cell r="F134" t="str">
            <v>Marketing</v>
          </cell>
          <cell r="G134" t="str">
            <v>Liu Jardini Comercial de Móveis Ltda</v>
          </cell>
          <cell r="H134" t="str">
            <v>07.081.028/0001-40</v>
          </cell>
          <cell r="I134">
            <v>647452464118</v>
          </cell>
          <cell r="J134" t="str">
            <v>Av. Bady Bassit, 3620</v>
          </cell>
          <cell r="K134" t="str">
            <v>Boa Vista</v>
          </cell>
          <cell r="L134" t="str">
            <v>São José do Rio Preto</v>
          </cell>
          <cell r="M134" t="str">
            <v>SP</v>
          </cell>
          <cell r="N134" t="str">
            <v>SUDESTE</v>
          </cell>
          <cell r="O134" t="str">
            <v>15.025-000</v>
          </cell>
          <cell r="P134" t="str">
            <v>(17) 3212-7119</v>
          </cell>
          <cell r="Q134" t="str">
            <v>giorgio@americanflex.com.br</v>
          </cell>
          <cell r="R134">
            <v>0</v>
          </cell>
          <cell r="S134">
            <v>0</v>
          </cell>
          <cell r="T134">
            <v>0</v>
          </cell>
        </row>
        <row r="135">
          <cell r="B135">
            <v>137</v>
          </cell>
          <cell r="D135" t="str">
            <v>Sindicato do Com. Varejista de Araraquara</v>
          </cell>
          <cell r="E135" t="str">
            <v>Beto Braga</v>
          </cell>
          <cell r="G135" t="str">
            <v>Sindicato do Com. Varejista de Araraquara</v>
          </cell>
          <cell r="H135" t="str">
            <v>43.975.432/0001-20</v>
          </cell>
          <cell r="I135" t="str">
            <v>Isento</v>
          </cell>
          <cell r="J135" t="str">
            <v>Rua Voluntários da Pátria, 1435</v>
          </cell>
          <cell r="K135" t="str">
            <v>Centro</v>
          </cell>
          <cell r="L135" t="str">
            <v>Araraquara</v>
          </cell>
          <cell r="M135" t="str">
            <v>SP</v>
          </cell>
          <cell r="N135" t="str">
            <v>SUDESTE</v>
          </cell>
          <cell r="O135" t="str">
            <v>14.801-320</v>
          </cell>
          <cell r="P135" t="str">
            <v>(16) 9701-6034</v>
          </cell>
          <cell r="Q135" t="str">
            <v>betobraga5@uol.com.br</v>
          </cell>
          <cell r="R135">
            <v>0</v>
          </cell>
          <cell r="S135">
            <v>0</v>
          </cell>
          <cell r="T135">
            <v>0</v>
          </cell>
        </row>
        <row r="136">
          <cell r="B136">
            <v>138</v>
          </cell>
          <cell r="D136" t="str">
            <v>Assoc. Comercial e Industrial de Araraquara</v>
          </cell>
          <cell r="G136" t="str">
            <v>Assoc. Comercial e Industrial de Araraquara</v>
          </cell>
          <cell r="H136" t="str">
            <v>43.969.427/0001-05</v>
          </cell>
          <cell r="I136" t="str">
            <v>Isento</v>
          </cell>
          <cell r="J136" t="str">
            <v>Rua São Bento, 825</v>
          </cell>
          <cell r="K136" t="str">
            <v>Centro</v>
          </cell>
          <cell r="L136" t="str">
            <v>Araraquara</v>
          </cell>
          <cell r="M136" t="str">
            <v>SP</v>
          </cell>
          <cell r="N136" t="str">
            <v>SUDESTE</v>
          </cell>
          <cell r="O136" t="str">
            <v>14.801-300</v>
          </cell>
          <cell r="P136" t="str">
            <v>(16) 3322-3633</v>
          </cell>
          <cell r="Q136">
            <v>0</v>
          </cell>
          <cell r="R136">
            <v>0</v>
          </cell>
          <cell r="S136">
            <v>0</v>
          </cell>
          <cell r="T136">
            <v>0</v>
          </cell>
        </row>
        <row r="137">
          <cell r="B137">
            <v>139</v>
          </cell>
          <cell r="C137" t="str">
            <v>Karen</v>
          </cell>
          <cell r="D137" t="str">
            <v>Assoc. Comercial e Industrial de Bastos</v>
          </cell>
          <cell r="E137" t="str">
            <v>Karen</v>
          </cell>
          <cell r="F137" t="str">
            <v>Representante</v>
          </cell>
          <cell r="G137" t="str">
            <v>Assoc. Comercial e Industrial de Bastos</v>
          </cell>
          <cell r="H137" t="str">
            <v>51.507.580/0001-49</v>
          </cell>
          <cell r="I137" t="str">
            <v>Isento</v>
          </cell>
          <cell r="J137" t="str">
            <v>Rua Ver. Shigueru Shida, 145</v>
          </cell>
          <cell r="K137" t="str">
            <v>Jd. Hikari</v>
          </cell>
          <cell r="L137" t="str">
            <v>Bastos</v>
          </cell>
          <cell r="M137" t="str">
            <v>SP</v>
          </cell>
          <cell r="N137" t="str">
            <v>SUDESTE</v>
          </cell>
          <cell r="O137" t="str">
            <v>17.690-000</v>
          </cell>
          <cell r="P137" t="str">
            <v>(14) 3478-1020 / 3478-1774</v>
          </cell>
          <cell r="Q137" t="str">
            <v>acib@acibastos.com.br</v>
          </cell>
          <cell r="R137">
            <v>0</v>
          </cell>
          <cell r="S137">
            <v>0</v>
          </cell>
          <cell r="T137">
            <v>0</v>
          </cell>
        </row>
        <row r="138">
          <cell r="B138">
            <v>140</v>
          </cell>
          <cell r="D138" t="str">
            <v>Eletro Comercial Montesc Ltda</v>
          </cell>
          <cell r="E138" t="str">
            <v>Carlos Souza</v>
          </cell>
          <cell r="G138" t="str">
            <v>Eletro Comercial Montesc Ltda</v>
          </cell>
          <cell r="H138" t="str">
            <v>02.364.275/0001-30</v>
          </cell>
          <cell r="I138">
            <v>253684781</v>
          </cell>
          <cell r="J138" t="str">
            <v xml:space="preserve">Rua Indaial, 1118, </v>
          </cell>
          <cell r="K138" t="str">
            <v>São Judas</v>
          </cell>
          <cell r="L138" t="str">
            <v>Itajaí</v>
          </cell>
          <cell r="M138" t="str">
            <v>SC</v>
          </cell>
          <cell r="N138" t="str">
            <v>SUL</v>
          </cell>
          <cell r="O138" t="str">
            <v>88303-303</v>
          </cell>
          <cell r="P138" t="str">
            <v>(47) 3348-4259 / 9987-7393</v>
          </cell>
          <cell r="Q138" t="str">
            <v>carlos@montesc.com.br</v>
          </cell>
          <cell r="R138">
            <v>0</v>
          </cell>
          <cell r="S138" t="str">
            <v>montesc@montesc.com.br</v>
          </cell>
          <cell r="T138">
            <v>0</v>
          </cell>
        </row>
        <row r="139">
          <cell r="B139">
            <v>141</v>
          </cell>
          <cell r="D139" t="str">
            <v>E. I. Comércio de Material Elétrico</v>
          </cell>
          <cell r="E139" t="str">
            <v>José Paulo</v>
          </cell>
          <cell r="G139" t="str">
            <v>E. I. Comércio de Material Elétrico</v>
          </cell>
          <cell r="H139" t="str">
            <v>01.764.207/0001-03</v>
          </cell>
          <cell r="I139">
            <v>750032294</v>
          </cell>
          <cell r="J139" t="str">
            <v>Rua Pedrinho Machado, 577</v>
          </cell>
          <cell r="K139" t="str">
            <v>Jardim América</v>
          </cell>
          <cell r="L139" t="str">
            <v>Marau</v>
          </cell>
          <cell r="M139" t="str">
            <v>RS</v>
          </cell>
          <cell r="N139" t="str">
            <v>SUL</v>
          </cell>
          <cell r="O139" t="str">
            <v>99150-000</v>
          </cell>
          <cell r="P139" t="str">
            <v>(54) 8408-5218</v>
          </cell>
          <cell r="Q139" t="str">
            <v>zepaulomarau@ibest.com.br</v>
          </cell>
          <cell r="R139">
            <v>0</v>
          </cell>
          <cell r="S139">
            <v>0</v>
          </cell>
          <cell r="T139">
            <v>0</v>
          </cell>
        </row>
        <row r="140">
          <cell r="B140">
            <v>142</v>
          </cell>
          <cell r="D140" t="str">
            <v>Taubaté Shopping</v>
          </cell>
          <cell r="E140" t="str">
            <v>Martha Serra</v>
          </cell>
          <cell r="F140" t="str">
            <v>Gerente de Marketing</v>
          </cell>
          <cell r="G140" t="str">
            <v>Associação dos Lojistas do condomínio Taubaté Shopping Center</v>
          </cell>
          <cell r="H140" t="str">
            <v>65.038.747/0001-84</v>
          </cell>
          <cell r="I140" t="str">
            <v>Isento</v>
          </cell>
          <cell r="J140" t="str">
            <v>Av. Charles Schneider - 1.700</v>
          </cell>
          <cell r="K140" t="str">
            <v>Vila Costa</v>
          </cell>
          <cell r="L140" t="str">
            <v>Taubaté</v>
          </cell>
          <cell r="M140" t="str">
            <v>SP</v>
          </cell>
          <cell r="N140" t="str">
            <v>SUDESTE</v>
          </cell>
          <cell r="O140" t="str">
            <v>12.040-000</v>
          </cell>
          <cell r="P140" t="str">
            <v>(12) 3634.7999 - ramal 7922</v>
          </cell>
          <cell r="Q140" t="str">
            <v>gerenciamkt@taubateshopping.com.br</v>
          </cell>
          <cell r="R140" t="str">
            <v>Martha</v>
          </cell>
          <cell r="S140" t="str">
            <v>martha@taubateshopping.com.br</v>
          </cell>
          <cell r="T140" t="str">
            <v>(12) 3634.7999 - ramal 7922</v>
          </cell>
        </row>
        <row r="141">
          <cell r="B141">
            <v>143</v>
          </cell>
          <cell r="D141" t="str">
            <v>Veritas Eventos</v>
          </cell>
          <cell r="E141" t="str">
            <v>Sidney Baseggio</v>
          </cell>
          <cell r="G141" t="str">
            <v>CBT Eventos Ltda EPP</v>
          </cell>
          <cell r="H141" t="str">
            <v>07.435.707/0001-70</v>
          </cell>
          <cell r="I141" t="str">
            <v>Isento</v>
          </cell>
          <cell r="J141" t="str">
            <v>Alameda Madeira, 258, CJ 2005</v>
          </cell>
          <cell r="K141" t="str">
            <v>Alphaville</v>
          </cell>
          <cell r="L141" t="str">
            <v>Barueri</v>
          </cell>
          <cell r="M141" t="str">
            <v>SP</v>
          </cell>
          <cell r="N141" t="str">
            <v>SUDESTE</v>
          </cell>
          <cell r="O141" t="str">
            <v>06.454-010</v>
          </cell>
          <cell r="P141" t="str">
            <v>(11) 4195-0985</v>
          </cell>
          <cell r="Q141" t="str">
            <v>sidney@veritas.com.br</v>
          </cell>
          <cell r="R141">
            <v>0</v>
          </cell>
          <cell r="S141">
            <v>0</v>
          </cell>
        </row>
        <row r="142">
          <cell r="B142">
            <v>144</v>
          </cell>
          <cell r="D142" t="str">
            <v>WA Natal</v>
          </cell>
          <cell r="E142" t="str">
            <v>Carla Werneneck</v>
          </cell>
          <cell r="G142" t="str">
            <v>WA Natal e Marketing Corporativo Ltda</v>
          </cell>
          <cell r="H142" t="str">
            <v>10.328.523/0001-15</v>
          </cell>
          <cell r="I142" t="str">
            <v>Isento</v>
          </cell>
          <cell r="J142" t="str">
            <v>Av. Alberto Craveiro, 2553</v>
          </cell>
          <cell r="K142" t="str">
            <v>Castelão</v>
          </cell>
          <cell r="L142" t="str">
            <v>Fortaleza</v>
          </cell>
          <cell r="M142" t="str">
            <v>CE</v>
          </cell>
          <cell r="N142" t="str">
            <v>NORDESTE</v>
          </cell>
          <cell r="O142" t="str">
            <v>60.860-000</v>
          </cell>
          <cell r="P142" t="str">
            <v>(85) 3458-0447 / 9625-0183</v>
          </cell>
          <cell r="Q142" t="str">
            <v>carlawwa@hotmail.com</v>
          </cell>
          <cell r="R142">
            <v>0</v>
          </cell>
          <cell r="S142">
            <v>0</v>
          </cell>
        </row>
        <row r="143">
          <cell r="B143">
            <v>145</v>
          </cell>
          <cell r="C143" t="str">
            <v>Mayara</v>
          </cell>
          <cell r="D143" t="str">
            <v>CDL de Rio do Sul</v>
          </cell>
          <cell r="E143" t="str">
            <v>Bruna</v>
          </cell>
          <cell r="G143" t="str">
            <v>CDL de Rio do Sul</v>
          </cell>
          <cell r="H143" t="str">
            <v>85.785.780/0001-85</v>
          </cell>
          <cell r="I143" t="str">
            <v>Isento</v>
          </cell>
          <cell r="J143" t="str">
            <v>Rua Xv de Novembro, 73</v>
          </cell>
          <cell r="K143" t="str">
            <v>Centro</v>
          </cell>
          <cell r="L143" t="str">
            <v>Rio do Sul</v>
          </cell>
          <cell r="M143" t="str">
            <v>SC</v>
          </cell>
          <cell r="N143" t="str">
            <v>SUL</v>
          </cell>
          <cell r="O143" t="str">
            <v>89160-000</v>
          </cell>
          <cell r="P143" t="str">
            <v>(47) 3531-9230</v>
          </cell>
          <cell r="Q143" t="str">
            <v>administracao@riodosul.cdl-sc.org.br</v>
          </cell>
          <cell r="R143" t="str">
            <v>Bruna</v>
          </cell>
          <cell r="S143" t="str">
            <v>administracao@riodosul.cdl-sc.org.br</v>
          </cell>
          <cell r="T143" t="str">
            <v>(47) 3531-9200</v>
          </cell>
        </row>
        <row r="144">
          <cell r="B144">
            <v>146</v>
          </cell>
          <cell r="C144" t="str">
            <v>Adriana</v>
          </cell>
          <cell r="D144" t="str">
            <v>Prefeitura Municipal de Marau</v>
          </cell>
          <cell r="E144" t="str">
            <v>Karen</v>
          </cell>
          <cell r="F144" t="str">
            <v>Secretaria de Cultura</v>
          </cell>
          <cell r="G144" t="str">
            <v>Município de Marau</v>
          </cell>
          <cell r="H144" t="str">
            <v>87.599.122/0001-24</v>
          </cell>
          <cell r="I144" t="str">
            <v>Isento</v>
          </cell>
          <cell r="J144" t="str">
            <v>Rua Irineu Ferlin, 355</v>
          </cell>
          <cell r="K144" t="str">
            <v>Centro</v>
          </cell>
          <cell r="L144" t="str">
            <v>Marau</v>
          </cell>
          <cell r="M144" t="str">
            <v>RS</v>
          </cell>
          <cell r="N144" t="str">
            <v>SUL</v>
          </cell>
          <cell r="O144" t="str">
            <v>99.150-000</v>
          </cell>
          <cell r="P144" t="str">
            <v>(54) 3342-4068</v>
          </cell>
          <cell r="Q144" t="str">
            <v>cultura@pmmarau.com.br / karen.deconto@pmmarau.com.br</v>
          </cell>
          <cell r="R144" t="str">
            <v>Adriana</v>
          </cell>
          <cell r="S144" t="str">
            <v>adri.broco@pmmarau.com.br</v>
          </cell>
          <cell r="T144" t="str">
            <v>(54) 3342-9500</v>
          </cell>
          <cell r="W144" t="str">
            <v>02/04/2014 p/ Adriana</v>
          </cell>
        </row>
        <row r="145">
          <cell r="B145">
            <v>147</v>
          </cell>
          <cell r="D145" t="str">
            <v>Pousada Vila do Coral</v>
          </cell>
          <cell r="E145" t="str">
            <v>Laryssa</v>
          </cell>
          <cell r="F145" t="str">
            <v>Setor de Compras</v>
          </cell>
          <cell r="G145" t="str">
            <v>Pousada Vila do Coral Ltda</v>
          </cell>
          <cell r="H145" t="str">
            <v>04.633.153/0001-27</v>
          </cell>
          <cell r="I145" t="str">
            <v>Isento</v>
          </cell>
          <cell r="J145" t="str">
            <v>Av. Vereador Manoel José dos Santos, 215</v>
          </cell>
          <cell r="K145" t="str">
            <v>Centro</v>
          </cell>
          <cell r="L145" t="str">
            <v>Bombinhas</v>
          </cell>
          <cell r="M145" t="str">
            <v>SC</v>
          </cell>
          <cell r="N145" t="str">
            <v>SUL</v>
          </cell>
          <cell r="O145" t="str">
            <v>88.215-000</v>
          </cell>
          <cell r="P145" t="str">
            <v>(47) 3393-9333 / 3393-9335</v>
          </cell>
          <cell r="Q145" t="str">
            <v>aeb@viladocoral.com.br</v>
          </cell>
          <cell r="R145">
            <v>0</v>
          </cell>
          <cell r="S145">
            <v>0</v>
          </cell>
          <cell r="T145">
            <v>0</v>
          </cell>
        </row>
        <row r="146">
          <cell r="B146">
            <v>148</v>
          </cell>
          <cell r="D146" t="str">
            <v>Pousada Vila do Coral</v>
          </cell>
          <cell r="E146" t="str">
            <v>Laryssa</v>
          </cell>
          <cell r="F146" t="str">
            <v>Setor de Compras</v>
          </cell>
          <cell r="G146" t="str">
            <v>Pousada Vila do Coral Ltda</v>
          </cell>
          <cell r="H146" t="str">
            <v>04.633.153/0001-27</v>
          </cell>
          <cell r="I146" t="str">
            <v>Isento</v>
          </cell>
          <cell r="J146" t="str">
            <v>Av. Vereador Manoel José dos Santos, 305</v>
          </cell>
          <cell r="K146" t="str">
            <v>Centro</v>
          </cell>
          <cell r="L146" t="str">
            <v>Bombinhas</v>
          </cell>
          <cell r="M146" t="str">
            <v>SC</v>
          </cell>
          <cell r="N146" t="str">
            <v>SUL</v>
          </cell>
          <cell r="O146" t="str">
            <v>88.215-000</v>
          </cell>
          <cell r="P146" t="str">
            <v>(47) 3393-9800</v>
          </cell>
          <cell r="Q146" t="str">
            <v>aeb@viladocoral.com.br</v>
          </cell>
          <cell r="R146">
            <v>0</v>
          </cell>
          <cell r="S146">
            <v>0</v>
          </cell>
          <cell r="T146">
            <v>0</v>
          </cell>
        </row>
        <row r="147">
          <cell r="B147">
            <v>149</v>
          </cell>
          <cell r="C147">
            <v>0</v>
          </cell>
          <cell r="D147" t="str">
            <v>Vos Construtora e Incorporação Ltda</v>
          </cell>
          <cell r="E147" t="str">
            <v>Mario Pera</v>
          </cell>
          <cell r="G147" t="str">
            <v>Vos Construtora e Incorporação Ltda</v>
          </cell>
          <cell r="H147" t="str">
            <v>04.696.521/0001-86</v>
          </cell>
          <cell r="I147" t="str">
            <v>Isento</v>
          </cell>
          <cell r="J147" t="str">
            <v>Rua Baleia Jubarte, 242, Sala 09</v>
          </cell>
          <cell r="K147" t="str">
            <v>José Amandio</v>
          </cell>
          <cell r="L147" t="str">
            <v>Bombinhas</v>
          </cell>
          <cell r="M147" t="str">
            <v>SC</v>
          </cell>
          <cell r="N147" t="str">
            <v>SUL</v>
          </cell>
          <cell r="O147" t="str">
            <v>88.215-000</v>
          </cell>
          <cell r="P147" t="str">
            <v>(47) 3393-9020</v>
          </cell>
          <cell r="Q147" t="str">
            <v>gerencia@viladofarol.com.br</v>
          </cell>
          <cell r="R147">
            <v>0</v>
          </cell>
          <cell r="S147">
            <v>0</v>
          </cell>
          <cell r="T147">
            <v>0</v>
          </cell>
          <cell r="V147">
            <v>0</v>
          </cell>
        </row>
        <row r="148">
          <cell r="B148">
            <v>150</v>
          </cell>
          <cell r="D148" t="str">
            <v>Shopping Curitiba</v>
          </cell>
          <cell r="E148" t="str">
            <v>Jeferson Thauny</v>
          </cell>
          <cell r="F148" t="str">
            <v>Marketing</v>
          </cell>
          <cell r="G148" t="str">
            <v>Condomínio Complexo Shopping Curitiba</v>
          </cell>
          <cell r="H148" t="str">
            <v>01.426.138/0001-10</v>
          </cell>
          <cell r="I148" t="str">
            <v>Isento</v>
          </cell>
          <cell r="J148" t="str">
            <v>Rua Brigadeiro Franco, 2300</v>
          </cell>
          <cell r="K148" t="str">
            <v>Centro</v>
          </cell>
          <cell r="L148" t="str">
            <v>Curitiba</v>
          </cell>
          <cell r="M148" t="str">
            <v>PR</v>
          </cell>
          <cell r="N148" t="str">
            <v>SUL</v>
          </cell>
          <cell r="O148" t="str">
            <v>80.250-030</v>
          </cell>
          <cell r="P148" t="str">
            <v>(41) 3026-1045</v>
          </cell>
          <cell r="Q148" t="str">
            <v>jeferson.thauny@shoppingcuritiba.com.br</v>
          </cell>
          <cell r="R148">
            <v>0</v>
          </cell>
          <cell r="S148">
            <v>0</v>
          </cell>
          <cell r="T148">
            <v>0</v>
          </cell>
        </row>
        <row r="149">
          <cell r="B149">
            <v>151</v>
          </cell>
          <cell r="C149" t="str">
            <v>Adriana</v>
          </cell>
          <cell r="D149" t="str">
            <v>Center Fábricas</v>
          </cell>
          <cell r="E149" t="str">
            <v>Pabla / Leandro</v>
          </cell>
          <cell r="F149" t="str">
            <v>Marketing</v>
          </cell>
          <cell r="G149" t="str">
            <v>Associação dos Lojistas do Center Fábricas Araranguá</v>
          </cell>
          <cell r="H149" t="str">
            <v>80.991.599/0001-01</v>
          </cell>
          <cell r="I149" t="str">
            <v>Isento</v>
          </cell>
          <cell r="J149" t="str">
            <v>Av. Sete de Setembro, 705, 1º Andar - SL116</v>
          </cell>
          <cell r="K149" t="str">
            <v>Cidade Alta</v>
          </cell>
          <cell r="L149" t="str">
            <v>Araranguá</v>
          </cell>
          <cell r="M149" t="str">
            <v>SC</v>
          </cell>
          <cell r="N149" t="str">
            <v>SUL</v>
          </cell>
          <cell r="O149" t="str">
            <v>88901-004</v>
          </cell>
          <cell r="P149" t="str">
            <v>(48) 3521-2072</v>
          </cell>
          <cell r="Q149" t="str">
            <v>mkt@centershoppingararangua.com.br / cml@centershoppingararangua.com.br</v>
          </cell>
          <cell r="R149" t="str">
            <v>Sandro</v>
          </cell>
          <cell r="S149" t="str">
            <v>tsr@centershoppingararangua.com.br / cml@centershoppingararangua.com.br</v>
          </cell>
          <cell r="T149" t="str">
            <v>(48) 3521-2079</v>
          </cell>
          <cell r="W149">
            <v>43370</v>
          </cell>
        </row>
        <row r="150">
          <cell r="B150">
            <v>152</v>
          </cell>
          <cell r="D150" t="str">
            <v xml:space="preserve">Cloosterman </v>
          </cell>
          <cell r="E150" t="str">
            <v>Luciana Cloosterman</v>
          </cell>
          <cell r="G150" t="str">
            <v>Transforme Produções e Eventos Ltda Me</v>
          </cell>
          <cell r="H150" t="str">
            <v>02.048.541/0001-15</v>
          </cell>
          <cell r="I150" t="str">
            <v>Isento</v>
          </cell>
          <cell r="J150" t="str">
            <v>Rua 10 de Novembro, 520</v>
          </cell>
          <cell r="K150" t="str">
            <v>Pq. dos Eucaliptos</v>
          </cell>
          <cell r="L150" t="str">
            <v>Moreno</v>
          </cell>
          <cell r="M150" t="str">
            <v>PE</v>
          </cell>
          <cell r="N150" t="str">
            <v>NORDESTE</v>
          </cell>
          <cell r="O150" t="str">
            <v>54,800-000</v>
          </cell>
          <cell r="P150" t="str">
            <v>(81) 3446-3281 / 3032-5961</v>
          </cell>
          <cell r="Q150" t="str">
            <v>cloostermanlivre@hotmail.com</v>
          </cell>
          <cell r="R150">
            <v>0</v>
          </cell>
          <cell r="S150">
            <v>0</v>
          </cell>
          <cell r="T150">
            <v>0</v>
          </cell>
        </row>
        <row r="151">
          <cell r="B151">
            <v>153</v>
          </cell>
          <cell r="D151" t="str">
            <v>Top Luz</v>
          </cell>
          <cell r="E151" t="str">
            <v>Moisés Isaias Ruppenthal</v>
          </cell>
          <cell r="F151" t="str">
            <v>Diretor</v>
          </cell>
          <cell r="G151" t="str">
            <v>Participações do Paranhana EIREL ME</v>
          </cell>
          <cell r="H151" t="str">
            <v>06.310.602/0001-21</v>
          </cell>
          <cell r="I151" t="str">
            <v>161/0065163</v>
          </cell>
          <cell r="J151" t="str">
            <v>Rua Arnoldo Osvaldo Mentz, 501</v>
          </cell>
          <cell r="K151" t="str">
            <v>Vila Nova</v>
          </cell>
          <cell r="L151" t="str">
            <v>Igrejinha</v>
          </cell>
          <cell r="M151" t="str">
            <v>RS</v>
          </cell>
          <cell r="N151" t="str">
            <v>SUL</v>
          </cell>
          <cell r="O151" t="str">
            <v>95.650-000</v>
          </cell>
          <cell r="P151" t="str">
            <v>(51) 3549.1818 - (51) 9863.5442</v>
          </cell>
          <cell r="Q151" t="str">
            <v>moises@topluz.com.br</v>
          </cell>
          <cell r="R151" t="str">
            <v>Moises Isaias Ruppenthal</v>
          </cell>
          <cell r="S151" t="str">
            <v>financeiro@topluz.com.br</v>
          </cell>
          <cell r="T151" t="str">
            <v>(51) 3549.1818 - (51) 9863.5442</v>
          </cell>
        </row>
        <row r="152">
          <cell r="B152">
            <v>154</v>
          </cell>
          <cell r="D152" t="str">
            <v>Prefeitura de Vila Flores</v>
          </cell>
          <cell r="E152" t="str">
            <v>Marcelo P. Nedeff</v>
          </cell>
          <cell r="F152" t="str">
            <v>Secretaria da Fazenda</v>
          </cell>
          <cell r="G152" t="str">
            <v>Prefeitura de Vila Flores</v>
          </cell>
          <cell r="H152" t="str">
            <v>91.566.869/0001-53</v>
          </cell>
          <cell r="I152" t="str">
            <v>Isento</v>
          </cell>
          <cell r="J152" t="str">
            <v>Rua Fabiano Ferretto, 200</v>
          </cell>
          <cell r="K152" t="str">
            <v>Centro</v>
          </cell>
          <cell r="L152" t="str">
            <v>Vila Flores</v>
          </cell>
          <cell r="M152" t="str">
            <v>RS</v>
          </cell>
          <cell r="N152" t="str">
            <v>SUL</v>
          </cell>
          <cell r="O152" t="str">
            <v>95.334-000</v>
          </cell>
          <cell r="P152" t="str">
            <v>(54) 3447-1313 / 3447-1300</v>
          </cell>
          <cell r="Q152" t="str">
            <v>fazenda@pmvilaflores.com.br</v>
          </cell>
          <cell r="R152">
            <v>0</v>
          </cell>
          <cell r="S152">
            <v>0</v>
          </cell>
          <cell r="T152">
            <v>0</v>
          </cell>
        </row>
        <row r="153">
          <cell r="B153">
            <v>155</v>
          </cell>
          <cell r="D153" t="str">
            <v>Auto Fest</v>
          </cell>
          <cell r="E153" t="str">
            <v>Natália Marinho</v>
          </cell>
          <cell r="F153" t="str">
            <v>Marketing</v>
          </cell>
          <cell r="G153" t="str">
            <v>VR Alliance Participação e Empreendimentos Ltda</v>
          </cell>
          <cell r="H153" t="str">
            <v>08.728.126/0001-99</v>
          </cell>
          <cell r="I153" t="str">
            <v>Isento</v>
          </cell>
          <cell r="J153" t="str">
            <v>Av. Inácio Conceição Vieira, 14-55</v>
          </cell>
          <cell r="K153" t="str">
            <v>Vila Aviação B</v>
          </cell>
          <cell r="L153" t="str">
            <v>Bauru</v>
          </cell>
          <cell r="M153" t="str">
            <v>SP</v>
          </cell>
          <cell r="N153" t="str">
            <v>SUDESTE</v>
          </cell>
          <cell r="O153" t="str">
            <v>17.048-011</v>
          </cell>
          <cell r="P153" t="str">
            <v>(14) 3104-5003 / 3104-5000</v>
          </cell>
          <cell r="Q153" t="str">
            <v>marketing@carroenoautofest.com.br</v>
          </cell>
          <cell r="R153">
            <v>0</v>
          </cell>
          <cell r="S153">
            <v>0</v>
          </cell>
          <cell r="T153">
            <v>0</v>
          </cell>
        </row>
        <row r="154">
          <cell r="B154">
            <v>156</v>
          </cell>
          <cell r="C154" t="str">
            <v>Mayara</v>
          </cell>
          <cell r="D154" t="str">
            <v>Prefeitura de São Bento do Sul</v>
          </cell>
          <cell r="E154" t="str">
            <v>Cristiane Nenevê da Silva</v>
          </cell>
          <cell r="F154" t="str">
            <v>Diretora do Dept. de Turismo</v>
          </cell>
          <cell r="G154" t="str">
            <v>Prefeitura de São Bento do Sul</v>
          </cell>
          <cell r="H154" t="str">
            <v>86.051.398/0001-00</v>
          </cell>
          <cell r="I154" t="str">
            <v>Isento</v>
          </cell>
          <cell r="J154" t="str">
            <v>Rua Jorge Lacerda, 75</v>
          </cell>
          <cell r="K154" t="str">
            <v>Centro</v>
          </cell>
          <cell r="L154" t="str">
            <v>São Bento do Sul</v>
          </cell>
          <cell r="M154" t="str">
            <v>SC</v>
          </cell>
          <cell r="N154" t="str">
            <v>SUL</v>
          </cell>
          <cell r="O154" t="str">
            <v>89.280-175</v>
          </cell>
          <cell r="P154" t="str">
            <v>(47) 3626-2123 / 9111-6450</v>
          </cell>
          <cell r="Q154" t="str">
            <v>cristiane@saobentodosul.sc.gov.br</v>
          </cell>
          <cell r="R154">
            <v>0</v>
          </cell>
          <cell r="S154">
            <v>0</v>
          </cell>
          <cell r="T154">
            <v>0</v>
          </cell>
        </row>
        <row r="155">
          <cell r="B155">
            <v>157</v>
          </cell>
          <cell r="D155" t="str">
            <v>Prefeitura de Capão Bonito do Sul</v>
          </cell>
          <cell r="F155" t="str">
            <v>Setor de Compras e Licitação</v>
          </cell>
          <cell r="G155" t="str">
            <v>Prefeitura de Capão Bonito do Sul</v>
          </cell>
          <cell r="H155" t="str">
            <v>04.215.971/0001-00</v>
          </cell>
          <cell r="I155" t="str">
            <v>Isento</v>
          </cell>
          <cell r="J155" t="str">
            <v>Rua Arthur Feijo, 375</v>
          </cell>
          <cell r="K155" t="str">
            <v>Centro</v>
          </cell>
          <cell r="L155" t="str">
            <v>Capão Bonito do Sul</v>
          </cell>
          <cell r="M155" t="str">
            <v>RS</v>
          </cell>
          <cell r="N155" t="str">
            <v>SUL</v>
          </cell>
          <cell r="O155" t="str">
            <v>95.308-000</v>
          </cell>
          <cell r="P155" t="str">
            <v>(54) 3625-3027 / 3625-3045</v>
          </cell>
          <cell r="Q155" t="str">
            <v>setordelicitacao@yahoo.com.br</v>
          </cell>
          <cell r="R155">
            <v>0</v>
          </cell>
          <cell r="S155">
            <v>0</v>
          </cell>
          <cell r="T155">
            <v>0</v>
          </cell>
        </row>
        <row r="156">
          <cell r="B156">
            <v>158</v>
          </cell>
          <cell r="C156" t="str">
            <v>Franciela</v>
          </cell>
          <cell r="D156" t="str">
            <v>CDL de Joaçaba</v>
          </cell>
          <cell r="E156" t="str">
            <v>Miguel L. Giusti</v>
          </cell>
          <cell r="F156" t="str">
            <v>Dir. e Coord. Mon. Frei Bruno</v>
          </cell>
          <cell r="G156" t="str">
            <v>CDL de Joaçaba</v>
          </cell>
          <cell r="H156" t="str">
            <v>84.590.728/0001-00</v>
          </cell>
          <cell r="I156" t="str">
            <v>Isento</v>
          </cell>
          <cell r="J156" t="str">
            <v>Av. XV de Novembro, 371, 8º andar, Sl 802</v>
          </cell>
          <cell r="K156" t="str">
            <v>Centro</v>
          </cell>
          <cell r="L156" t="str">
            <v>Joaçaba</v>
          </cell>
          <cell r="M156" t="str">
            <v>SC</v>
          </cell>
          <cell r="N156" t="str">
            <v>SUL</v>
          </cell>
          <cell r="O156" t="str">
            <v>89.600-000</v>
          </cell>
          <cell r="P156" t="str">
            <v>(49) 3522-1955</v>
          </cell>
          <cell r="Q156" t="str">
            <v>miguelgiusti@wmfotos.com.br</v>
          </cell>
          <cell r="R156">
            <v>0</v>
          </cell>
          <cell r="S156">
            <v>0</v>
          </cell>
          <cell r="T156">
            <v>0</v>
          </cell>
        </row>
        <row r="157">
          <cell r="B157">
            <v>159</v>
          </cell>
          <cell r="D157" t="str">
            <v>Prefeitura de Arroio Trinta</v>
          </cell>
          <cell r="F157" t="str">
            <v>Setor de Compras</v>
          </cell>
          <cell r="G157" t="str">
            <v>Prefeitura de Arroio Trinta</v>
          </cell>
          <cell r="H157" t="str">
            <v>82.826.462/0001-27</v>
          </cell>
          <cell r="I157" t="str">
            <v>Isento</v>
          </cell>
          <cell r="J157" t="str">
            <v>Rua XV de Novembro, 26</v>
          </cell>
          <cell r="K157" t="str">
            <v>Centro</v>
          </cell>
          <cell r="L157" t="str">
            <v>Arroio Trinta</v>
          </cell>
          <cell r="M157" t="str">
            <v>SC</v>
          </cell>
          <cell r="N157" t="str">
            <v>SUL</v>
          </cell>
          <cell r="O157" t="str">
            <v>89.590-000</v>
          </cell>
          <cell r="P157" t="str">
            <v>(49) 3535-6000</v>
          </cell>
        </row>
        <row r="158">
          <cell r="B158">
            <v>160</v>
          </cell>
          <cell r="D158" t="str">
            <v>Condomínio Edificio Avis Rara</v>
          </cell>
          <cell r="E158" t="str">
            <v>Zuleica</v>
          </cell>
          <cell r="F158" t="str">
            <v>Administração</v>
          </cell>
          <cell r="G158" t="str">
            <v>Condomínio Edifício Avis Para</v>
          </cell>
          <cell r="H158" t="str">
            <v>59.490.565/0001-47</v>
          </cell>
          <cell r="I158" t="str">
            <v>Isento</v>
          </cell>
          <cell r="J158" t="str">
            <v>Rua Pintassilgo, 185</v>
          </cell>
          <cell r="K158" t="str">
            <v>Indianopolis</v>
          </cell>
          <cell r="L158" t="str">
            <v>São Paulo</v>
          </cell>
          <cell r="M158" t="str">
            <v>SP</v>
          </cell>
          <cell r="N158" t="str">
            <v>SUDESTE</v>
          </cell>
          <cell r="O158" t="str">
            <v>04.514-902</v>
          </cell>
          <cell r="P158" t="str">
            <v>(11) 5543-0030</v>
          </cell>
          <cell r="Q158" t="str">
            <v>avisrara@wave.net.br</v>
          </cell>
          <cell r="R158">
            <v>0</v>
          </cell>
          <cell r="S158">
            <v>0</v>
          </cell>
          <cell r="T158">
            <v>0</v>
          </cell>
        </row>
        <row r="159">
          <cell r="B159">
            <v>161</v>
          </cell>
          <cell r="D159" t="str">
            <v>Galeria Nove de Março</v>
          </cell>
          <cell r="E159" t="str">
            <v>Ana Beatriz</v>
          </cell>
          <cell r="F159" t="str">
            <v>Administração e Marketing</v>
          </cell>
          <cell r="G159" t="str">
            <v>Eugênio Alberto Fleischer</v>
          </cell>
          <cell r="H159" t="str">
            <v>248.002.109-25</v>
          </cell>
          <cell r="I159">
            <v>186340</v>
          </cell>
          <cell r="J159" t="str">
            <v>Rua Nove de Março, 774</v>
          </cell>
          <cell r="K159" t="str">
            <v>Centro</v>
          </cell>
          <cell r="L159" t="str">
            <v>Joinville</v>
          </cell>
          <cell r="M159" t="str">
            <v>SC</v>
          </cell>
          <cell r="N159" t="str">
            <v>SUL</v>
          </cell>
          <cell r="O159" t="str">
            <v>89.201-400</v>
          </cell>
          <cell r="P159" t="str">
            <v>(47) 3026-3655</v>
          </cell>
          <cell r="Q159" t="str">
            <v>galerianovedemarco@hotmail.com</v>
          </cell>
          <cell r="R159">
            <v>0</v>
          </cell>
          <cell r="S159">
            <v>0</v>
          </cell>
          <cell r="T159">
            <v>0</v>
          </cell>
        </row>
        <row r="160">
          <cell r="B160">
            <v>162</v>
          </cell>
          <cell r="D160" t="str">
            <v>Colégio Marista Santa Maria</v>
          </cell>
          <cell r="E160" t="str">
            <v>Maria Helena Galelli</v>
          </cell>
          <cell r="G160" t="str">
            <v>Colégio Marista Santa Maria</v>
          </cell>
          <cell r="H160" t="str">
            <v>92.023.159/0009-05</v>
          </cell>
          <cell r="I160" t="str">
            <v>Isento</v>
          </cell>
          <cell r="J160" t="str">
            <v>Rua Floriano Peixoto, 1217</v>
          </cell>
          <cell r="K160" t="str">
            <v>Centro</v>
          </cell>
          <cell r="L160" t="str">
            <v>Santa Maria</v>
          </cell>
          <cell r="M160" t="str">
            <v>RS</v>
          </cell>
          <cell r="N160" t="str">
            <v>SUL</v>
          </cell>
          <cell r="O160" t="str">
            <v>97.015-373</v>
          </cell>
          <cell r="P160" t="str">
            <v>(55) 3222-2232 / 9977-1170</v>
          </cell>
          <cell r="Q160" t="str">
            <v>helena.galelli@maristas.org.br</v>
          </cell>
          <cell r="R160">
            <v>0</v>
          </cell>
          <cell r="S160">
            <v>0</v>
          </cell>
          <cell r="T160">
            <v>0</v>
          </cell>
        </row>
        <row r="161">
          <cell r="B161">
            <v>163</v>
          </cell>
          <cell r="D161" t="str">
            <v>Associação Comercial e Empresarial de Iporã</v>
          </cell>
          <cell r="E161" t="str">
            <v>Marta F. Ribeiro</v>
          </cell>
          <cell r="F161" t="str">
            <v xml:space="preserve">Executiva </v>
          </cell>
          <cell r="G161" t="str">
            <v>Associação Comercial e Empresarial de Iporã</v>
          </cell>
          <cell r="H161" t="str">
            <v>77.842.862/0001-96</v>
          </cell>
          <cell r="I161" t="str">
            <v>Isento</v>
          </cell>
          <cell r="J161" t="str">
            <v>Rua Sinop, 861</v>
          </cell>
          <cell r="K161" t="str">
            <v>Centro</v>
          </cell>
          <cell r="L161" t="str">
            <v>Iporã</v>
          </cell>
          <cell r="M161" t="str">
            <v>PR</v>
          </cell>
          <cell r="N161" t="str">
            <v>SUL</v>
          </cell>
          <cell r="O161" t="str">
            <v>87.560-000</v>
          </cell>
          <cell r="P161" t="str">
            <v>(44) 3652-1441</v>
          </cell>
          <cell r="Q161" t="str">
            <v>aceipora@yahoo.com.br</v>
          </cell>
          <cell r="R161">
            <v>0</v>
          </cell>
          <cell r="S161">
            <v>0</v>
          </cell>
          <cell r="T161">
            <v>0</v>
          </cell>
        </row>
        <row r="162">
          <cell r="B162">
            <v>164</v>
          </cell>
          <cell r="D162" t="str">
            <v>Prefeitura Municipal de Saltinho</v>
          </cell>
          <cell r="E162" t="str">
            <v>Daniela Scopel</v>
          </cell>
          <cell r="G162" t="str">
            <v>Prefeitura Municipal de Saltinho</v>
          </cell>
          <cell r="H162" t="str">
            <v>01.612.844/0001-56</v>
          </cell>
          <cell r="I162" t="str">
            <v>Isento</v>
          </cell>
          <cell r="J162" t="str">
            <v xml:space="preserve">Rua Álvaro Costa, 545 </v>
          </cell>
          <cell r="K162" t="str">
            <v>Centro</v>
          </cell>
          <cell r="L162" t="str">
            <v>Saltinho</v>
          </cell>
          <cell r="M162" t="str">
            <v>SC</v>
          </cell>
          <cell r="N162" t="str">
            <v>SUL</v>
          </cell>
          <cell r="O162" t="str">
            <v>89.981-000</v>
          </cell>
          <cell r="P162" t="str">
            <v>(49)  3656-0044 / 8422-0555</v>
          </cell>
          <cell r="Q162" t="str">
            <v>daniela_scopel@hotmail.com</v>
          </cell>
          <cell r="R162">
            <v>0</v>
          </cell>
          <cell r="S162">
            <v>0</v>
          </cell>
          <cell r="T162">
            <v>0</v>
          </cell>
        </row>
        <row r="163">
          <cell r="B163">
            <v>165</v>
          </cell>
          <cell r="D163" t="str">
            <v>Prefeitura de Mariópolis</v>
          </cell>
          <cell r="E163" t="str">
            <v>Francisco Valdomiro Bueno</v>
          </cell>
          <cell r="F163" t="str">
            <v>Setor de Licitações</v>
          </cell>
          <cell r="G163" t="str">
            <v>Prefeitura de Mariópolis</v>
          </cell>
          <cell r="H163" t="str">
            <v>76.995.323/0001-24</v>
          </cell>
          <cell r="I163" t="str">
            <v>Isento</v>
          </cell>
          <cell r="J163" t="str">
            <v>Rua Seis, 1030</v>
          </cell>
          <cell r="K163" t="str">
            <v>Centro</v>
          </cell>
          <cell r="L163" t="str">
            <v>Mariópolis</v>
          </cell>
          <cell r="M163" t="str">
            <v>PR</v>
          </cell>
          <cell r="N163" t="str">
            <v>SUL</v>
          </cell>
          <cell r="O163" t="str">
            <v>85525-000</v>
          </cell>
          <cell r="P163" t="str">
            <v>(46) 3226-1222</v>
          </cell>
          <cell r="Q163" t="str">
            <v>francisco.bueno@mariopolis.pr.gov.br</v>
          </cell>
          <cell r="R163">
            <v>0</v>
          </cell>
          <cell r="S163">
            <v>0</v>
          </cell>
          <cell r="T163">
            <v>0</v>
          </cell>
        </row>
        <row r="164">
          <cell r="B164">
            <v>166</v>
          </cell>
          <cell r="D164" t="str">
            <v>CDL de Itajaí</v>
          </cell>
          <cell r="E164" t="str">
            <v>Hamilton Luiz Sedrez</v>
          </cell>
          <cell r="F164" t="str">
            <v>Diretor de Esporte, Cultura e Lazer</v>
          </cell>
          <cell r="G164" t="str">
            <v>CDL de Itajaí</v>
          </cell>
          <cell r="H164" t="str">
            <v>84.307.925/0001-70</v>
          </cell>
          <cell r="I164" t="str">
            <v>Isento</v>
          </cell>
          <cell r="J164" t="str">
            <v>Rua Lauro Muller, 219</v>
          </cell>
          <cell r="K164" t="str">
            <v>Centro</v>
          </cell>
          <cell r="L164" t="str">
            <v>Itajaí</v>
          </cell>
          <cell r="M164" t="str">
            <v>SC</v>
          </cell>
          <cell r="N164" t="str">
            <v>SUL</v>
          </cell>
          <cell r="O164" t="str">
            <v>88310-270</v>
          </cell>
          <cell r="P164" t="str">
            <v>(47) 3341-5404</v>
          </cell>
        </row>
        <row r="165">
          <cell r="B165">
            <v>167</v>
          </cell>
          <cell r="C165" t="str">
            <v>Franciela</v>
          </cell>
          <cell r="D165" t="str">
            <v>Prefeitura de Água Boa</v>
          </cell>
          <cell r="E165" t="str">
            <v>Verania Volpi</v>
          </cell>
          <cell r="G165" t="str">
            <v xml:space="preserve">Prefeitura de Água Boa </v>
          </cell>
          <cell r="H165" t="str">
            <v>15.023.898/0001-90</v>
          </cell>
          <cell r="I165" t="str">
            <v>Isento</v>
          </cell>
          <cell r="J165" t="str">
            <v>Av. Planalto, 410</v>
          </cell>
          <cell r="K165" t="str">
            <v>Centro</v>
          </cell>
          <cell r="L165" t="str">
            <v>Água Boa</v>
          </cell>
          <cell r="M165" t="str">
            <v>MT</v>
          </cell>
          <cell r="N165" t="str">
            <v>CENTRO OESTE</v>
          </cell>
          <cell r="O165" t="str">
            <v>78.635-000</v>
          </cell>
          <cell r="P165" t="str">
            <v>(66) 3468-6400/ 3468-6432</v>
          </cell>
          <cell r="Q165" t="str">
            <v>veravolpi@hotmail.com</v>
          </cell>
          <cell r="R165" t="str">
            <v>Verania Volpi</v>
          </cell>
          <cell r="S165" t="str">
            <v>veravolpi@hotmail.com</v>
          </cell>
          <cell r="T165" t="str">
            <v>(66) 3468-6400/ 3468-6432</v>
          </cell>
        </row>
        <row r="166">
          <cell r="B166">
            <v>168</v>
          </cell>
          <cell r="D166" t="str">
            <v>Betto Comercial Elétrica Ltda</v>
          </cell>
          <cell r="E166" t="str">
            <v>Silvia Betto</v>
          </cell>
          <cell r="G166" t="str">
            <v>Betto Comercial Elétrica Ltda</v>
          </cell>
          <cell r="H166" t="str">
            <v>02.780.228/0001-77</v>
          </cell>
          <cell r="I166">
            <v>43203913618</v>
          </cell>
          <cell r="J166" t="str">
            <v>Rua Bento Gonçalves, 1154</v>
          </cell>
          <cell r="K166" t="str">
            <v>Centro</v>
          </cell>
          <cell r="L166" t="str">
            <v>Marau</v>
          </cell>
          <cell r="M166" t="str">
            <v>RS</v>
          </cell>
          <cell r="N166" t="str">
            <v>SUL</v>
          </cell>
          <cell r="O166" t="str">
            <v>99.150-000</v>
          </cell>
          <cell r="P166" t="str">
            <v>(54) 3342-1826</v>
          </cell>
          <cell r="Q166" t="str">
            <v>rs025595@via-rs.net</v>
          </cell>
          <cell r="R166">
            <v>0</v>
          </cell>
          <cell r="S166">
            <v>0</v>
          </cell>
          <cell r="T166">
            <v>0</v>
          </cell>
        </row>
        <row r="167">
          <cell r="B167">
            <v>169</v>
          </cell>
          <cell r="D167" t="str">
            <v>Casa Shopping</v>
          </cell>
          <cell r="E167" t="str">
            <v>Adson Aguiar</v>
          </cell>
          <cell r="F167" t="str">
            <v>Setor de Compras</v>
          </cell>
          <cell r="G167" t="str">
            <v>Cond. do Shopping da Habitação Casa Shopping</v>
          </cell>
          <cell r="H167" t="str">
            <v>29.273.687/0001-10</v>
          </cell>
          <cell r="I167" t="str">
            <v>Isento</v>
          </cell>
          <cell r="J167" t="str">
            <v>Av. Ayrton Senna, 2150, Bl. K Cobertura</v>
          </cell>
          <cell r="K167" t="str">
            <v>Barra da Tijuca</v>
          </cell>
          <cell r="L167" t="str">
            <v>Rio de Janeiro</v>
          </cell>
          <cell r="M167" t="str">
            <v>RJ</v>
          </cell>
          <cell r="N167" t="str">
            <v>SUDESTE</v>
          </cell>
          <cell r="O167" t="str">
            <v>22.775-002</v>
          </cell>
          <cell r="P167" t="str">
            <v>(21) 2108-8326 / 2108-8051</v>
          </cell>
          <cell r="Q167" t="str">
            <v>adson@casashopping.com</v>
          </cell>
          <cell r="R167">
            <v>0</v>
          </cell>
          <cell r="S167">
            <v>0</v>
          </cell>
          <cell r="T167">
            <v>0</v>
          </cell>
        </row>
        <row r="168">
          <cell r="B168">
            <v>170</v>
          </cell>
          <cell r="C168" t="str">
            <v>Miguel</v>
          </cell>
          <cell r="D168" t="str">
            <v>Prefeitura de Fazenda Rio Grande</v>
          </cell>
          <cell r="E168" t="str">
            <v>Simone Rodrigues</v>
          </cell>
          <cell r="F168" t="str">
            <v>Dep. Compras</v>
          </cell>
          <cell r="G168" t="str">
            <v>Prefeitura de Fazenda Rio Grande</v>
          </cell>
          <cell r="H168" t="str">
            <v>95.422.986/0001-02</v>
          </cell>
          <cell r="I168" t="str">
            <v>Isento</v>
          </cell>
          <cell r="J168" t="str">
            <v>Rua Jacarandá, 300</v>
          </cell>
          <cell r="K168" t="str">
            <v>Eucaliptos</v>
          </cell>
          <cell r="L168" t="str">
            <v>Fazenda Rio Grande</v>
          </cell>
          <cell r="M168" t="str">
            <v>PR</v>
          </cell>
          <cell r="N168" t="str">
            <v>SUL</v>
          </cell>
          <cell r="O168" t="str">
            <v>83.820-000</v>
          </cell>
          <cell r="P168" t="str">
            <v>(41) 3627-8541</v>
          </cell>
          <cell r="Q168" t="str">
            <v>simone.comprasfrg@hotmail.com</v>
          </cell>
          <cell r="R168" t="str">
            <v>Simone Rodrigues</v>
          </cell>
          <cell r="S168" t="str">
            <v>simone.comprasfrg@hotmail.com</v>
          </cell>
          <cell r="T168" t="str">
            <v>(41) 3627-8541</v>
          </cell>
        </row>
        <row r="169">
          <cell r="B169">
            <v>171</v>
          </cell>
          <cell r="D169" t="str">
            <v>Prefeitura de Casca</v>
          </cell>
          <cell r="E169" t="str">
            <v>Carmem</v>
          </cell>
          <cell r="F169" t="str">
            <v>Secretaria de Cultura</v>
          </cell>
          <cell r="G169" t="str">
            <v>Prefeitura de Casca</v>
          </cell>
          <cell r="H169" t="str">
            <v>87.596.623/0001-57</v>
          </cell>
          <cell r="I169" t="str">
            <v>Isento</v>
          </cell>
          <cell r="J169" t="str">
            <v>Rua Tiradentes, 778</v>
          </cell>
          <cell r="K169" t="str">
            <v>Centro</v>
          </cell>
          <cell r="L169" t="str">
            <v>Casca</v>
          </cell>
          <cell r="M169" t="str">
            <v>RS</v>
          </cell>
          <cell r="N169" t="str">
            <v>SUL</v>
          </cell>
          <cell r="O169" t="str">
            <v>99.260-000</v>
          </cell>
          <cell r="P169" t="str">
            <v>(54) 3347-1227</v>
          </cell>
          <cell r="Q169" t="str">
            <v>turismo@pmcasca.com.br</v>
          </cell>
          <cell r="R169">
            <v>0</v>
          </cell>
          <cell r="S169">
            <v>0</v>
          </cell>
          <cell r="T169">
            <v>0</v>
          </cell>
        </row>
        <row r="170">
          <cell r="B170">
            <v>172</v>
          </cell>
          <cell r="D170" t="str">
            <v>Prefeitura de Guapimirim</v>
          </cell>
          <cell r="E170" t="str">
            <v>Rodrigo</v>
          </cell>
          <cell r="G170" t="str">
            <v>Prefeitura de Guapimirim</v>
          </cell>
          <cell r="H170" t="str">
            <v>39.547.500/0001-83</v>
          </cell>
          <cell r="I170" t="str">
            <v>Isento</v>
          </cell>
          <cell r="J170" t="str">
            <v>Av. Dedo de Deus, 820</v>
          </cell>
          <cell r="K170" t="str">
            <v>Centro</v>
          </cell>
          <cell r="L170" t="str">
            <v>Guapimirim</v>
          </cell>
          <cell r="M170" t="str">
            <v>RJ</v>
          </cell>
          <cell r="N170" t="str">
            <v>SUDESTE</v>
          </cell>
          <cell r="O170" t="str">
            <v>25.940-000</v>
          </cell>
          <cell r="P170" t="str">
            <v>(21) 2632-1108 / 9252-8480</v>
          </cell>
          <cell r="Q170" t="str">
            <v>cpl_guapi@yahoo.com.br</v>
          </cell>
          <cell r="R170" t="str">
            <v>Rodrigo</v>
          </cell>
          <cell r="S170" t="str">
            <v>cpl_guapi@yahoo.com.br</v>
          </cell>
          <cell r="T170" t="str">
            <v>(21) 2632-1108 / 9252-8480</v>
          </cell>
        </row>
        <row r="171">
          <cell r="B171">
            <v>173</v>
          </cell>
          <cell r="D171" t="str">
            <v>J.A. Munaro Constr. E Incorp. Ltda</v>
          </cell>
          <cell r="E171" t="str">
            <v>Giuliano Gomes</v>
          </cell>
          <cell r="G171" t="str">
            <v>J.A. Munaro Constr. E Incorp. Ltda</v>
          </cell>
          <cell r="H171" t="str">
            <v>10.846.413/0001-45</v>
          </cell>
          <cell r="I171" t="str">
            <v>Isento</v>
          </cell>
          <cell r="J171" t="str">
            <v>Rua Cesar Carelli, 90</v>
          </cell>
          <cell r="K171" t="str">
            <v>Pioneiros</v>
          </cell>
          <cell r="L171" t="str">
            <v>Fazenda Rio Grande</v>
          </cell>
          <cell r="M171" t="str">
            <v>PR</v>
          </cell>
          <cell r="N171" t="str">
            <v>SUL</v>
          </cell>
          <cell r="O171" t="str">
            <v>83.833-054</v>
          </cell>
          <cell r="P171" t="str">
            <v>(41) 3604-5343 / 3627-4527 / 9603-0988</v>
          </cell>
          <cell r="Q171" t="str">
            <v>giulianno@acinfaz.com.br</v>
          </cell>
          <cell r="R171">
            <v>0</v>
          </cell>
          <cell r="S171">
            <v>0</v>
          </cell>
          <cell r="T171">
            <v>0</v>
          </cell>
        </row>
        <row r="172">
          <cell r="B172">
            <v>174</v>
          </cell>
          <cell r="D172" t="str">
            <v>A Colegial Livraria e Papelaria Ltda</v>
          </cell>
          <cell r="E172" t="str">
            <v>Elidio</v>
          </cell>
          <cell r="G172" t="str">
            <v>A Colegial Livraria e Papelaria Ltda</v>
          </cell>
          <cell r="H172" t="str">
            <v>10.615.558/0001-35</v>
          </cell>
          <cell r="I172">
            <v>123114969</v>
          </cell>
          <cell r="J172" t="str">
            <v>Rua da Raposa, 83</v>
          </cell>
          <cell r="K172" t="str">
            <v>Centro</v>
          </cell>
          <cell r="L172" t="str">
            <v>Santa Inês</v>
          </cell>
          <cell r="M172" t="str">
            <v>MA</v>
          </cell>
          <cell r="N172" t="str">
            <v>NORDESTE</v>
          </cell>
          <cell r="O172" t="str">
            <v>65.300-000</v>
          </cell>
          <cell r="P172" t="str">
            <v>(98) 3653-1369 / 3653-6415</v>
          </cell>
          <cell r="Q172" t="str">
            <v>a.colegial@hotmail.com</v>
          </cell>
          <cell r="R172">
            <v>0</v>
          </cell>
          <cell r="S172">
            <v>0</v>
          </cell>
          <cell r="T172">
            <v>0</v>
          </cell>
        </row>
        <row r="173">
          <cell r="B173">
            <v>175</v>
          </cell>
          <cell r="C173">
            <v>0</v>
          </cell>
          <cell r="D173" t="str">
            <v>Emdur</v>
          </cell>
          <cell r="G173" t="str">
            <v>Empresa de Desenvolvimento Urbano</v>
          </cell>
          <cell r="H173" t="str">
            <v>04.763.223/0001-61</v>
          </cell>
          <cell r="I173" t="str">
            <v>Isento</v>
          </cell>
          <cell r="J173" t="str">
            <v>Avenida Brasília, 1576,</v>
          </cell>
          <cell r="K173" t="str">
            <v>N. S. das Graças</v>
          </cell>
          <cell r="L173" t="str">
            <v>Porto Velho</v>
          </cell>
          <cell r="M173" t="str">
            <v>RO</v>
          </cell>
          <cell r="N173" t="str">
            <v>NORTE</v>
          </cell>
          <cell r="O173" t="str">
            <v>78.916-800</v>
          </cell>
          <cell r="P173" t="str">
            <v>(69) 3224-6331</v>
          </cell>
          <cell r="Q173">
            <v>0</v>
          </cell>
          <cell r="R173">
            <v>0</v>
          </cell>
          <cell r="S173">
            <v>0</v>
          </cell>
          <cell r="T173">
            <v>0</v>
          </cell>
          <cell r="V173">
            <v>0</v>
          </cell>
        </row>
        <row r="174">
          <cell r="B174">
            <v>176</v>
          </cell>
          <cell r="D174" t="str">
            <v>Assoc. Com. Ind. e Agropecuária de Rio Piracicaba</v>
          </cell>
          <cell r="E174" t="str">
            <v>Tatiana Camilo</v>
          </cell>
          <cell r="F174" t="str">
            <v>Agente de Desenvolvimento</v>
          </cell>
          <cell r="G174" t="str">
            <v>Assoc. Com. Ind. e Agropecuária de Rio Piracicaba</v>
          </cell>
          <cell r="H174" t="str">
            <v>23.947.054/0001-64</v>
          </cell>
          <cell r="I174" t="str">
            <v>Isento</v>
          </cell>
          <cell r="J174" t="str">
            <v>Rua Dep. Wilson Alvarenga, 99</v>
          </cell>
          <cell r="K174" t="str">
            <v>Centro</v>
          </cell>
          <cell r="L174" t="str">
            <v>Rio Piracicaba</v>
          </cell>
          <cell r="M174" t="str">
            <v>MG</v>
          </cell>
          <cell r="N174" t="str">
            <v>SUDESTE</v>
          </cell>
          <cell r="O174" t="str">
            <v>34.940-000</v>
          </cell>
          <cell r="P174" t="str">
            <v>(31) 3854-1368 / 9205-1682</v>
          </cell>
          <cell r="Q174" t="str">
            <v>aciarp@yahoo.com.br</v>
          </cell>
          <cell r="R174">
            <v>0</v>
          </cell>
          <cell r="S174">
            <v>0</v>
          </cell>
          <cell r="T174">
            <v>0</v>
          </cell>
        </row>
        <row r="175">
          <cell r="B175">
            <v>177</v>
          </cell>
          <cell r="D175" t="str">
            <v>Câmara Municipal de Rio Acima MG</v>
          </cell>
          <cell r="E175" t="str">
            <v>Hethane de Fátima</v>
          </cell>
          <cell r="G175" t="str">
            <v>Câmara Municipal de Rio Acima MG</v>
          </cell>
          <cell r="H175" t="str">
            <v>22.639.769/0001-97</v>
          </cell>
          <cell r="I175" t="str">
            <v>Isento</v>
          </cell>
          <cell r="J175" t="str">
            <v>Rua João Clemente Filho, 25</v>
          </cell>
          <cell r="K175" t="str">
            <v>Centro</v>
          </cell>
          <cell r="L175" t="str">
            <v>Rio Acima</v>
          </cell>
          <cell r="M175" t="str">
            <v>MG</v>
          </cell>
          <cell r="N175" t="str">
            <v>SUDESTE</v>
          </cell>
          <cell r="O175" t="str">
            <v>34.300-000</v>
          </cell>
          <cell r="P175" t="str">
            <v>(31) 3545-1229</v>
          </cell>
          <cell r="Q175" t="str">
            <v>cmrioacima@gmail.com</v>
          </cell>
          <cell r="R175">
            <v>0</v>
          </cell>
          <cell r="S175">
            <v>0</v>
          </cell>
          <cell r="T175">
            <v>0</v>
          </cell>
        </row>
        <row r="176">
          <cell r="B176">
            <v>178</v>
          </cell>
          <cell r="D176" t="str">
            <v>Instituto Kern</v>
          </cell>
          <cell r="E176" t="str">
            <v>Rosymeri Kern Barbosa</v>
          </cell>
          <cell r="G176" t="str">
            <v>Antonio Vineto de Oliveira</v>
          </cell>
          <cell r="H176" t="str">
            <v>371.363.729-68</v>
          </cell>
          <cell r="I176" t="str">
            <v>Isento</v>
          </cell>
          <cell r="J176" t="str">
            <v>Rua Pres. Carlos Cavalcanti, 378</v>
          </cell>
          <cell r="K176" t="str">
            <v>Centro</v>
          </cell>
          <cell r="L176" t="str">
            <v>Curitiba</v>
          </cell>
          <cell r="M176" t="str">
            <v>PR</v>
          </cell>
          <cell r="N176" t="str">
            <v>SUL</v>
          </cell>
          <cell r="O176" t="str">
            <v>80.020-280</v>
          </cell>
          <cell r="P176" t="str">
            <v>(41) 3307-0714 / 8883-3420</v>
          </cell>
          <cell r="Q176" t="str">
            <v>rosymeri@institutokern.com.br</v>
          </cell>
          <cell r="R176">
            <v>0</v>
          </cell>
          <cell r="S176">
            <v>0</v>
          </cell>
          <cell r="T176">
            <v>0</v>
          </cell>
        </row>
        <row r="177">
          <cell r="B177">
            <v>179</v>
          </cell>
          <cell r="D177" t="str">
            <v>Prefeitura de Primeiro de Maio</v>
          </cell>
          <cell r="G177" t="str">
            <v>Prefeitura de Primeiro de Maio</v>
          </cell>
          <cell r="H177" t="str">
            <v>76.245.059/0001-01</v>
          </cell>
          <cell r="I177" t="str">
            <v>Isento</v>
          </cell>
          <cell r="J177" t="str">
            <v>Rua Onze, 674</v>
          </cell>
          <cell r="K177" t="str">
            <v>Centro</v>
          </cell>
          <cell r="L177" t="str">
            <v>Primeiro de Maio</v>
          </cell>
          <cell r="M177" t="str">
            <v>PR</v>
          </cell>
          <cell r="N177" t="str">
            <v>SUL</v>
          </cell>
          <cell r="O177" t="str">
            <v>86.140-000</v>
          </cell>
          <cell r="P177" t="str">
            <v>(43) 3235-1122</v>
          </cell>
          <cell r="Q177" t="str">
            <v>licitacaoprimeirodemaio@hotmail.com</v>
          </cell>
          <cell r="R177">
            <v>0</v>
          </cell>
          <cell r="S177">
            <v>0</v>
          </cell>
          <cell r="T177">
            <v>0</v>
          </cell>
        </row>
        <row r="178">
          <cell r="B178">
            <v>180</v>
          </cell>
          <cell r="D178" t="str">
            <v>Fundação Cultural de Angra dos Reis</v>
          </cell>
          <cell r="E178" t="str">
            <v>Claudia</v>
          </cell>
          <cell r="F178" t="str">
            <v>Divisão de Compras</v>
          </cell>
          <cell r="G178" t="str">
            <v>Fundação Cultural de Angra dos Reis</v>
          </cell>
          <cell r="H178" t="str">
            <v>09.302.584/0001-24</v>
          </cell>
          <cell r="I178" t="str">
            <v>Isento</v>
          </cell>
          <cell r="J178" t="str">
            <v>Rua Quaresma Júnior, 119</v>
          </cell>
          <cell r="K178" t="str">
            <v>Centro</v>
          </cell>
          <cell r="L178" t="str">
            <v>Angra dos Reis</v>
          </cell>
          <cell r="M178" t="str">
            <v>RJ</v>
          </cell>
          <cell r="N178" t="str">
            <v>SUDESTE</v>
          </cell>
          <cell r="O178" t="str">
            <v>23.900-290</v>
          </cell>
          <cell r="P178" t="str">
            <v>(24) 3365-7200</v>
          </cell>
          <cell r="Q178" t="str">
            <v>cultuar.dcl@angra.rj.gov.br</v>
          </cell>
          <cell r="R178">
            <v>0</v>
          </cell>
          <cell r="S178">
            <v>0</v>
          </cell>
          <cell r="T178">
            <v>0</v>
          </cell>
        </row>
        <row r="179">
          <cell r="B179">
            <v>181</v>
          </cell>
          <cell r="C179">
            <v>0</v>
          </cell>
          <cell r="D179" t="str">
            <v>Mitra Diocesana de Chapecó</v>
          </cell>
          <cell r="G179" t="str">
            <v>Mitra Diocesana de Chapecó</v>
          </cell>
          <cell r="H179" t="str">
            <v>83.314.930/0003-09</v>
          </cell>
          <cell r="I179" t="str">
            <v>Isento</v>
          </cell>
          <cell r="J179" t="str">
            <v>Rua Amazonas, 55</v>
          </cell>
          <cell r="K179" t="str">
            <v>Centro</v>
          </cell>
          <cell r="L179" t="str">
            <v>Campo Erê</v>
          </cell>
          <cell r="M179" t="str">
            <v>SC</v>
          </cell>
          <cell r="N179" t="str">
            <v>SUL</v>
          </cell>
          <cell r="O179" t="str">
            <v>89.980-000</v>
          </cell>
          <cell r="P179" t="str">
            <v>(49) 3656-0044</v>
          </cell>
          <cell r="Q179" t="str">
            <v>daniela_scopel@hotmail.com</v>
          </cell>
          <cell r="R179">
            <v>0</v>
          </cell>
          <cell r="S179">
            <v>0</v>
          </cell>
          <cell r="T179">
            <v>0</v>
          </cell>
          <cell r="V179">
            <v>0</v>
          </cell>
        </row>
        <row r="180">
          <cell r="B180">
            <v>182</v>
          </cell>
          <cell r="C180" t="str">
            <v>Miguel</v>
          </cell>
          <cell r="D180" t="str">
            <v>Quantum Engenharia Elétrica Ltda</v>
          </cell>
          <cell r="E180" t="str">
            <v>Nilton Camisão / Elizângela</v>
          </cell>
          <cell r="G180" t="str">
            <v>Quantum Engenharia Elétrica Ltda</v>
          </cell>
          <cell r="H180" t="str">
            <v>82.094.640/0001-72</v>
          </cell>
          <cell r="I180">
            <v>252044720</v>
          </cell>
          <cell r="J180" t="str">
            <v>Rua Senador Carlos Gomes de Oliveira, 397</v>
          </cell>
          <cell r="K180" t="str">
            <v>Distrito Industrial</v>
          </cell>
          <cell r="L180" t="str">
            <v>São José</v>
          </cell>
          <cell r="M180" t="str">
            <v>SC</v>
          </cell>
          <cell r="N180" t="str">
            <v>SUL</v>
          </cell>
          <cell r="O180" t="str">
            <v>88.104-785</v>
          </cell>
          <cell r="P180" t="str">
            <v>(48) 3271-0200</v>
          </cell>
          <cell r="Q180" t="str">
            <v>roberto@quantumengenharia.net.br</v>
          </cell>
          <cell r="R180" t="str">
            <v>Roberto</v>
          </cell>
          <cell r="S180" t="str">
            <v>roberto@quantumengenharia.net.br e miguel@luzeforma.com.br</v>
          </cell>
          <cell r="T180" t="str">
            <v>(48) 3271-0200</v>
          </cell>
          <cell r="W180">
            <v>43788</v>
          </cell>
        </row>
        <row r="181">
          <cell r="B181">
            <v>183</v>
          </cell>
          <cell r="C181" t="str">
            <v>Miguel</v>
          </cell>
          <cell r="D181" t="str">
            <v>Sadenco Sul Americana de Engenharia e Comércio Ltda</v>
          </cell>
          <cell r="E181" t="str">
            <v xml:space="preserve">Nilton </v>
          </cell>
          <cell r="F181" t="str">
            <v>Dept. de Compras</v>
          </cell>
          <cell r="G181" t="str">
            <v>Sadenco Sul Americana de Engenharia e Comércio Ltda</v>
          </cell>
          <cell r="H181" t="str">
            <v>00.166.929/0001-95</v>
          </cell>
          <cell r="I181">
            <v>254044409</v>
          </cell>
          <cell r="J181" t="str">
            <v>Rua Paschoal Apóstolo Pitsica, 5064</v>
          </cell>
          <cell r="K181" t="str">
            <v>Agronômica</v>
          </cell>
          <cell r="L181" t="str">
            <v>Florianópolis</v>
          </cell>
          <cell r="M181" t="str">
            <v>SC</v>
          </cell>
          <cell r="N181" t="str">
            <v>SUL</v>
          </cell>
          <cell r="O181" t="str">
            <v>88.025-255</v>
          </cell>
          <cell r="P181" t="str">
            <v>(48) 3953-2100</v>
          </cell>
          <cell r="Q181" t="str">
            <v xml:space="preserve">nilton@sqe.com.br </v>
          </cell>
          <cell r="R181" t="str">
            <v xml:space="preserve">Nilton </v>
          </cell>
          <cell r="S181" t="str">
            <v>nilton@sqe.com.br /  rodrigo@sqe.com.br</v>
          </cell>
          <cell r="T181" t="str">
            <v>(48) 3953-2100</v>
          </cell>
          <cell r="W181">
            <v>43788</v>
          </cell>
        </row>
        <row r="182">
          <cell r="B182">
            <v>184</v>
          </cell>
          <cell r="D182" t="str">
            <v>Wilton Correia Lima Neto EPP</v>
          </cell>
          <cell r="G182" t="str">
            <v>Wilton Correia Lima Neto EPP</v>
          </cell>
          <cell r="H182" t="str">
            <v>06.197.827/0001-13</v>
          </cell>
          <cell r="I182" t="str">
            <v>06690310-6</v>
          </cell>
          <cell r="J182" t="str">
            <v>Rua Dez, 1888 A</v>
          </cell>
          <cell r="K182" t="str">
            <v>Conjunto Jereissate</v>
          </cell>
          <cell r="L182" t="str">
            <v>Maracanau</v>
          </cell>
          <cell r="M182" t="str">
            <v>CE</v>
          </cell>
          <cell r="N182" t="str">
            <v>NORDESTE</v>
          </cell>
          <cell r="O182" t="str">
            <v>61.900-290</v>
          </cell>
          <cell r="P182" t="str">
            <v>(85) 3371-0679</v>
          </cell>
        </row>
        <row r="183">
          <cell r="B183">
            <v>185</v>
          </cell>
          <cell r="D183" t="str">
            <v>Prefeitura de Bandeira do Sul</v>
          </cell>
          <cell r="E183" t="str">
            <v>Monica</v>
          </cell>
          <cell r="F183" t="str">
            <v>Dept. de Compras</v>
          </cell>
          <cell r="G183" t="str">
            <v>Prefeitura de Bandeira do Sul</v>
          </cell>
          <cell r="H183" t="str">
            <v>18.175.794/0001-90</v>
          </cell>
          <cell r="I183" t="str">
            <v>Isento</v>
          </cell>
          <cell r="J183" t="str">
            <v>Rua Dr. Afonso Dias de Araújo, 305</v>
          </cell>
          <cell r="K183" t="str">
            <v>Centro</v>
          </cell>
          <cell r="L183" t="str">
            <v>Bandeira do Sul</v>
          </cell>
          <cell r="M183" t="str">
            <v>MG</v>
          </cell>
          <cell r="N183" t="str">
            <v>SUDESTE</v>
          </cell>
          <cell r="O183" t="str">
            <v>37.740-000</v>
          </cell>
          <cell r="P183" t="str">
            <v>(35) 3742-1300 / 9961-0966</v>
          </cell>
          <cell r="Q183" t="str">
            <v>compras@bandeiradosul.mg.gov.br</v>
          </cell>
          <cell r="R183">
            <v>0</v>
          </cell>
          <cell r="S183">
            <v>0</v>
          </cell>
          <cell r="T183">
            <v>0</v>
          </cell>
        </row>
        <row r="184">
          <cell r="B184">
            <v>186</v>
          </cell>
          <cell r="D184" t="str">
            <v>Giltec Comercial Elétrica Ltda</v>
          </cell>
          <cell r="E184" t="str">
            <v>Traudi</v>
          </cell>
          <cell r="G184" t="str">
            <v>Giltec Comercial Elétrica Ltda</v>
          </cell>
          <cell r="H184" t="str">
            <v>04.057.418/0001-96</v>
          </cell>
          <cell r="I184">
            <v>254134084</v>
          </cell>
          <cell r="J184" t="str">
            <v>Rua João Pessoa, 835, Loja 01 A</v>
          </cell>
          <cell r="K184" t="str">
            <v>Centro</v>
          </cell>
          <cell r="L184" t="str">
            <v>Blumenau</v>
          </cell>
          <cell r="M184" t="str">
            <v>SC</v>
          </cell>
          <cell r="N184" t="str">
            <v>SUL</v>
          </cell>
          <cell r="O184" t="str">
            <v>89.036-000</v>
          </cell>
          <cell r="P184" t="str">
            <v>(47) 3329-9787</v>
          </cell>
          <cell r="Q184" t="str">
            <v>traudi@giltec.com.br</v>
          </cell>
          <cell r="R184">
            <v>0</v>
          </cell>
          <cell r="S184">
            <v>0</v>
          </cell>
          <cell r="T184">
            <v>0</v>
          </cell>
        </row>
        <row r="185">
          <cell r="B185">
            <v>187</v>
          </cell>
          <cell r="C185">
            <v>0</v>
          </cell>
          <cell r="D185" t="str">
            <v>Prefeitura de Barreiras</v>
          </cell>
          <cell r="G185" t="str">
            <v>Prefeitura de Barreiras</v>
          </cell>
          <cell r="H185" t="str">
            <v>13.654.405/0001-95</v>
          </cell>
          <cell r="I185" t="str">
            <v>Isento</v>
          </cell>
          <cell r="J185" t="str">
            <v>Av. Cleriston Andrade, 729</v>
          </cell>
          <cell r="K185" t="str">
            <v>Vila Brasil</v>
          </cell>
          <cell r="L185" t="str">
            <v>Barreiras</v>
          </cell>
          <cell r="M185" t="str">
            <v>BA</v>
          </cell>
          <cell r="N185" t="str">
            <v>NORDESTE</v>
          </cell>
          <cell r="O185" t="str">
            <v>47.801-250</v>
          </cell>
          <cell r="P185" t="str">
            <v>(77) 3613-9709 / 8112-1200</v>
          </cell>
          <cell r="Q185" t="str">
            <v>poollyka@hotmail.com</v>
          </cell>
          <cell r="R185">
            <v>0</v>
          </cell>
          <cell r="S185">
            <v>0</v>
          </cell>
          <cell r="T185">
            <v>0</v>
          </cell>
          <cell r="V185">
            <v>0</v>
          </cell>
        </row>
        <row r="186">
          <cell r="B186">
            <v>188</v>
          </cell>
          <cell r="D186" t="str">
            <v>Paiol da Luz Ltda</v>
          </cell>
          <cell r="E186" t="str">
            <v>Rogerio</v>
          </cell>
          <cell r="G186" t="str">
            <v>Paiol da Luz Iluminação Técnica para Eventos Ltda</v>
          </cell>
          <cell r="H186" t="str">
            <v>08.207.090/0001-06</v>
          </cell>
          <cell r="I186" t="str">
            <v>90384282-22</v>
          </cell>
          <cell r="J186" t="str">
            <v>Rua da Paz, 51</v>
          </cell>
          <cell r="K186" t="str">
            <v>Centro</v>
          </cell>
          <cell r="L186" t="str">
            <v>Curitiba</v>
          </cell>
          <cell r="M186" t="str">
            <v>PR</v>
          </cell>
          <cell r="N186" t="str">
            <v>SUL</v>
          </cell>
          <cell r="O186" t="str">
            <v>80.060-160</v>
          </cell>
          <cell r="P186" t="str">
            <v>(41) 3663-7979 / 9995-0108 / 7811-6009</v>
          </cell>
          <cell r="Q186" t="str">
            <v>paiol@paioldaluz.com.br</v>
          </cell>
          <cell r="R186">
            <v>0</v>
          </cell>
          <cell r="S186">
            <v>0</v>
          </cell>
          <cell r="T186">
            <v>0</v>
          </cell>
        </row>
        <row r="187">
          <cell r="B187">
            <v>189</v>
          </cell>
          <cell r="C187">
            <v>0</v>
          </cell>
          <cell r="D187" t="str">
            <v>Fábio Oliveira</v>
          </cell>
          <cell r="G187" t="str">
            <v>Fábio Oliveira</v>
          </cell>
          <cell r="H187" t="str">
            <v>290.239.438-13</v>
          </cell>
          <cell r="I187" t="str">
            <v>Isento</v>
          </cell>
          <cell r="J187" t="str">
            <v>Estrada da Roselandia, 5005</v>
          </cell>
          <cell r="K187" t="str">
            <v xml:space="preserve">Pq. Rizzo II </v>
          </cell>
          <cell r="L187" t="str">
            <v>Cotia</v>
          </cell>
          <cell r="M187" t="str">
            <v>SP</v>
          </cell>
          <cell r="N187" t="str">
            <v>SUDESTE</v>
          </cell>
          <cell r="O187" t="str">
            <v>06702-300</v>
          </cell>
          <cell r="P187">
            <v>0</v>
          </cell>
          <cell r="Q187">
            <v>0</v>
          </cell>
          <cell r="R187">
            <v>0</v>
          </cell>
          <cell r="S187">
            <v>0</v>
          </cell>
          <cell r="T187">
            <v>0</v>
          </cell>
          <cell r="V187">
            <v>0</v>
          </cell>
        </row>
        <row r="188">
          <cell r="B188">
            <v>190</v>
          </cell>
          <cell r="C188" t="str">
            <v>Adriana</v>
          </cell>
          <cell r="D188" t="str">
            <v>Prefeitura de Andirá</v>
          </cell>
          <cell r="E188" t="str">
            <v>Ana Lucia Xavier</v>
          </cell>
          <cell r="F188" t="str">
            <v>Primeira Dama</v>
          </cell>
          <cell r="G188" t="str">
            <v>Prefeitura de Andirá</v>
          </cell>
          <cell r="H188" t="str">
            <v>76.235.761/0001-94</v>
          </cell>
          <cell r="I188" t="str">
            <v>Isento</v>
          </cell>
          <cell r="J188" t="str">
            <v>Rua Mauro Cardoso de Oliveira, 190</v>
          </cell>
          <cell r="K188" t="str">
            <v>Centro</v>
          </cell>
          <cell r="L188" t="str">
            <v>Andirá</v>
          </cell>
          <cell r="M188" t="str">
            <v>PR</v>
          </cell>
          <cell r="N188" t="str">
            <v>SUL</v>
          </cell>
          <cell r="O188" t="str">
            <v>86.380-000</v>
          </cell>
          <cell r="P188" t="str">
            <v>(43) 3534-8100</v>
          </cell>
          <cell r="Q188" t="str">
            <v>alsxavier@hotmail.com</v>
          </cell>
          <cell r="R188">
            <v>0</v>
          </cell>
          <cell r="S188">
            <v>0</v>
          </cell>
          <cell r="T188">
            <v>0</v>
          </cell>
        </row>
        <row r="189">
          <cell r="B189">
            <v>191</v>
          </cell>
          <cell r="C189" t="str">
            <v>Franciela</v>
          </cell>
          <cell r="D189" t="str">
            <v>Prefeitura de Itapejara d' Oeste</v>
          </cell>
          <cell r="E189" t="str">
            <v>Cleverson</v>
          </cell>
          <cell r="G189" t="str">
            <v>Prefeitura de Itapejara d' Oeste</v>
          </cell>
          <cell r="H189" t="str">
            <v>76.995.430/0001-52</v>
          </cell>
          <cell r="I189" t="str">
            <v>Isento</v>
          </cell>
          <cell r="J189" t="str">
            <v>Avenida Manoel Ribas, 620</v>
          </cell>
          <cell r="K189" t="str">
            <v>Centro</v>
          </cell>
          <cell r="L189" t="str">
            <v>Itapejara d' Oeste</v>
          </cell>
          <cell r="M189" t="str">
            <v>PR</v>
          </cell>
          <cell r="N189" t="str">
            <v>SUL</v>
          </cell>
          <cell r="O189" t="str">
            <v>85.580-000</v>
          </cell>
          <cell r="P189" t="str">
            <v>(46) 3526-8300</v>
          </cell>
          <cell r="Q189" t="str">
            <v>cleversonjuliani@hotmail.com</v>
          </cell>
          <cell r="R189" t="str">
            <v>Cleverson</v>
          </cell>
          <cell r="S189" t="str">
            <v>cleversonjuliani@hotmail.com</v>
          </cell>
          <cell r="T189" t="str">
            <v>(46) 3526-8300</v>
          </cell>
        </row>
        <row r="190">
          <cell r="B190">
            <v>192</v>
          </cell>
          <cell r="D190" t="str">
            <v>Prefeitura de Cruzília</v>
          </cell>
          <cell r="G190" t="str">
            <v>Prefeitura de Cruzília</v>
          </cell>
          <cell r="H190" t="str">
            <v>18.008.904/0001-29</v>
          </cell>
          <cell r="I190" t="str">
            <v>Isento</v>
          </cell>
          <cell r="J190" t="str">
            <v>Rua Cel. Cornelio Maciel, 135</v>
          </cell>
          <cell r="K190" t="str">
            <v>Centro</v>
          </cell>
          <cell r="L190" t="str">
            <v>Cruzília</v>
          </cell>
          <cell r="M190" t="str">
            <v>PR</v>
          </cell>
          <cell r="N190" t="str">
            <v>SUL</v>
          </cell>
          <cell r="O190" t="str">
            <v>37.445-000</v>
          </cell>
          <cell r="P190" t="str">
            <v>(35) 3346-1250</v>
          </cell>
          <cell r="Q190" t="str">
            <v>cruziliacompras@ig.com.br</v>
          </cell>
          <cell r="R190">
            <v>0</v>
          </cell>
          <cell r="S190">
            <v>0</v>
          </cell>
          <cell r="T190">
            <v>0</v>
          </cell>
        </row>
        <row r="191">
          <cell r="B191">
            <v>193</v>
          </cell>
          <cell r="C191" t="str">
            <v>Miguel</v>
          </cell>
          <cell r="D191" t="str">
            <v>Prefeitura de Navegantes</v>
          </cell>
          <cell r="E191">
            <v>0</v>
          </cell>
          <cell r="G191" t="str">
            <v>Município de Navegantes</v>
          </cell>
          <cell r="H191" t="str">
            <v>83.102.855/0001-50</v>
          </cell>
          <cell r="I191" t="str">
            <v>Isento</v>
          </cell>
          <cell r="J191" t="str">
            <v>Rua João Emílio, 100</v>
          </cell>
          <cell r="K191" t="str">
            <v>Centro</v>
          </cell>
          <cell r="L191" t="str">
            <v>Navegantes</v>
          </cell>
          <cell r="M191" t="str">
            <v>SP</v>
          </cell>
          <cell r="N191" t="str">
            <v>SUDESTE</v>
          </cell>
          <cell r="O191" t="str">
            <v>88.375-000</v>
          </cell>
          <cell r="P191" t="str">
            <v>(47) 9 9948-9603</v>
          </cell>
          <cell r="Q191" t="str">
            <v>sergio.souza@navegantes.sc.gov.br</v>
          </cell>
          <cell r="R191">
            <v>0</v>
          </cell>
          <cell r="S191" t="str">
            <v>sergio.souza@navegantes.sc.gov.br</v>
          </cell>
          <cell r="T191">
            <v>0</v>
          </cell>
        </row>
        <row r="192">
          <cell r="B192">
            <v>194</v>
          </cell>
          <cell r="D192" t="str">
            <v>Krona Tubos e Conexões Ltda.</v>
          </cell>
          <cell r="E192" t="str">
            <v>Willy Aranha</v>
          </cell>
          <cell r="F192" t="str">
            <v>Marketing</v>
          </cell>
          <cell r="G192" t="str">
            <v>Krona Tubos e Conexões Ltda.</v>
          </cell>
          <cell r="H192" t="str">
            <v>00.145.602/0001-37</v>
          </cell>
          <cell r="I192">
            <v>252929462</v>
          </cell>
          <cell r="J192" t="str">
            <v>Rua dos Suiços, 715</v>
          </cell>
          <cell r="K192" t="str">
            <v>Vila Nova</v>
          </cell>
          <cell r="L192" t="str">
            <v>Joinville</v>
          </cell>
          <cell r="M192" t="str">
            <v>SC</v>
          </cell>
          <cell r="N192" t="str">
            <v>SUL</v>
          </cell>
          <cell r="O192" t="str">
            <v>89.237-720</v>
          </cell>
          <cell r="P192" t="str">
            <v>(47) 3431-7957</v>
          </cell>
          <cell r="Q192" t="str">
            <v>willy@krona.com.br</v>
          </cell>
          <cell r="R192">
            <v>0</v>
          </cell>
          <cell r="S192">
            <v>0</v>
          </cell>
          <cell r="T192">
            <v>0</v>
          </cell>
        </row>
        <row r="193">
          <cell r="B193">
            <v>195</v>
          </cell>
          <cell r="D193" t="str">
            <v>Prefeitura de São Sebastião do Alto</v>
          </cell>
          <cell r="E193" t="str">
            <v>Gláucio Martins Queiroz</v>
          </cell>
          <cell r="F193" t="str">
            <v>Secretaria de Turismo, Esporte e Lazer</v>
          </cell>
          <cell r="G193" t="str">
            <v>Prefeitura de São Sebastião do Alto</v>
          </cell>
          <cell r="H193" t="str">
            <v>28.645.786/0001-13</v>
          </cell>
          <cell r="I193" t="str">
            <v>Isento</v>
          </cell>
          <cell r="J193" t="str">
            <v>Rua Julio Vieitas, 88</v>
          </cell>
          <cell r="K193" t="str">
            <v>Centro</v>
          </cell>
          <cell r="L193" t="str">
            <v>São Sebastião do Alto</v>
          </cell>
          <cell r="M193" t="str">
            <v>RJ</v>
          </cell>
          <cell r="N193" t="str">
            <v>SUDESTE</v>
          </cell>
          <cell r="O193" t="str">
            <v>28.550-000</v>
          </cell>
          <cell r="P193" t="str">
            <v>(22) 2559-1160 / 2559-1107</v>
          </cell>
          <cell r="Q193" t="str">
            <v>turesportelazeralto@hotmail.com</v>
          </cell>
          <cell r="R193">
            <v>0</v>
          </cell>
          <cell r="S193">
            <v>0</v>
          </cell>
          <cell r="T193">
            <v>0</v>
          </cell>
        </row>
        <row r="194">
          <cell r="B194">
            <v>196</v>
          </cell>
          <cell r="D194" t="str">
            <v>Prefeitura de Vidal Ramos</v>
          </cell>
          <cell r="E194" t="str">
            <v>Edilson Luiz Boing</v>
          </cell>
          <cell r="F194" t="str">
            <v>Coordenador de Aministração</v>
          </cell>
          <cell r="G194" t="str">
            <v>Prefeitura de Vidal Ramos</v>
          </cell>
          <cell r="H194" t="str">
            <v>83.102.376/0001-34</v>
          </cell>
          <cell r="I194" t="str">
            <v>Isento</v>
          </cell>
          <cell r="J194" t="str">
            <v>Av. Jorge Lacerda, s/n</v>
          </cell>
          <cell r="K194" t="str">
            <v>Centro</v>
          </cell>
          <cell r="L194" t="str">
            <v>Vidal Ramos</v>
          </cell>
          <cell r="M194" t="str">
            <v>SC</v>
          </cell>
          <cell r="N194" t="str">
            <v>SUL</v>
          </cell>
          <cell r="O194" t="str">
            <v>88.443-000</v>
          </cell>
          <cell r="P194" t="str">
            <v>(47) 3356-1122 / 9963-3544</v>
          </cell>
          <cell r="Q194" t="str">
            <v>compras@prefeituravidalramos.com.br</v>
          </cell>
          <cell r="R194">
            <v>0</v>
          </cell>
          <cell r="S194">
            <v>0</v>
          </cell>
          <cell r="T194">
            <v>0</v>
          </cell>
        </row>
        <row r="195">
          <cell r="B195">
            <v>197</v>
          </cell>
          <cell r="C195">
            <v>0</v>
          </cell>
          <cell r="D195" t="str">
            <v>Moriá Comércio E Serviços Ltda. ME</v>
          </cell>
          <cell r="G195" t="str">
            <v>Moriá Comércio E Serviços Ltda. ME</v>
          </cell>
          <cell r="H195" t="str">
            <v>10.462.173/0001-85</v>
          </cell>
          <cell r="I195" t="str">
            <v>174657-0</v>
          </cell>
          <cell r="J195" t="str">
            <v>Rua Alexandre Guimarães, 3790, Sala 01</v>
          </cell>
          <cell r="K195" t="str">
            <v>Nova Porto Velho</v>
          </cell>
          <cell r="L195" t="str">
            <v>Porto Velho</v>
          </cell>
          <cell r="M195" t="str">
            <v>RO</v>
          </cell>
          <cell r="N195" t="str">
            <v>NORTE</v>
          </cell>
          <cell r="O195" t="str">
            <v>76.820-091</v>
          </cell>
          <cell r="P195">
            <v>0</v>
          </cell>
          <cell r="Q195">
            <v>0</v>
          </cell>
          <cell r="R195">
            <v>0</v>
          </cell>
          <cell r="S195">
            <v>0</v>
          </cell>
          <cell r="T195">
            <v>0</v>
          </cell>
          <cell r="V195">
            <v>0</v>
          </cell>
        </row>
        <row r="196">
          <cell r="B196">
            <v>198</v>
          </cell>
          <cell r="D196" t="str">
            <v>Prefeitura de Toropi</v>
          </cell>
          <cell r="E196" t="str">
            <v>Marli Oliveira</v>
          </cell>
          <cell r="F196" t="str">
            <v>Secretaria da Educação</v>
          </cell>
          <cell r="G196" t="str">
            <v>Prefeitura de Toropi</v>
          </cell>
          <cell r="H196" t="str">
            <v>01.539.271/0001-82</v>
          </cell>
          <cell r="I196" t="str">
            <v>Isento</v>
          </cell>
          <cell r="J196" t="str">
            <v>Rua Fernando Ferrari, s/n</v>
          </cell>
          <cell r="K196" t="str">
            <v>Centro</v>
          </cell>
          <cell r="L196" t="str">
            <v>Toropi</v>
          </cell>
          <cell r="M196" t="str">
            <v>RS</v>
          </cell>
          <cell r="N196" t="str">
            <v>SUL</v>
          </cell>
          <cell r="O196" t="str">
            <v>97.418-000</v>
          </cell>
          <cell r="P196" t="str">
            <v>(55) 3276-7011</v>
          </cell>
          <cell r="Q196" t="str">
            <v>educ@toropi.rs.gov.br</v>
          </cell>
          <cell r="R196">
            <v>0</v>
          </cell>
          <cell r="S196">
            <v>0</v>
          </cell>
          <cell r="T196">
            <v>0</v>
          </cell>
        </row>
        <row r="197">
          <cell r="B197">
            <v>199</v>
          </cell>
          <cell r="D197" t="str">
            <v>Cond. Ilha do Coral</v>
          </cell>
          <cell r="E197" t="str">
            <v>Adalberto Winter</v>
          </cell>
          <cell r="G197" t="str">
            <v>Cond. Ilha do Coral</v>
          </cell>
          <cell r="H197" t="str">
            <v>09.399.503/0001-56</v>
          </cell>
          <cell r="I197" t="str">
            <v>Isento</v>
          </cell>
          <cell r="J197" t="str">
            <v>Rua Pará, 134</v>
          </cell>
          <cell r="K197" t="str">
            <v>América</v>
          </cell>
          <cell r="L197" t="str">
            <v>Joinville</v>
          </cell>
          <cell r="M197" t="str">
            <v>SC</v>
          </cell>
          <cell r="N197" t="str">
            <v>SUL</v>
          </cell>
          <cell r="O197" t="str">
            <v>89.204-420</v>
          </cell>
          <cell r="P197" t="str">
            <v>3435-1166</v>
          </cell>
          <cell r="Q197" t="str">
            <v>adalberto.winter@gmail.com</v>
          </cell>
          <cell r="R197">
            <v>0</v>
          </cell>
          <cell r="S197">
            <v>0</v>
          </cell>
          <cell r="T197">
            <v>0</v>
          </cell>
        </row>
        <row r="198">
          <cell r="B198">
            <v>200</v>
          </cell>
          <cell r="D198" t="str">
            <v>Lúcia Helena Bueno Jaú Me</v>
          </cell>
          <cell r="E198" t="str">
            <v>Lúcia Bueno</v>
          </cell>
          <cell r="G198" t="str">
            <v>Lúcia Helena Bueno Jaú Me</v>
          </cell>
          <cell r="H198" t="str">
            <v>04.768.881.0001-46</v>
          </cell>
          <cell r="I198">
            <v>401095579114</v>
          </cell>
          <cell r="J198" t="str">
            <v>Rua Sargento José Mathias, 97</v>
          </cell>
          <cell r="K198" t="str">
            <v>Jardim Ibirapuera</v>
          </cell>
          <cell r="L198" t="str">
            <v>Jaú</v>
          </cell>
          <cell r="M198" t="str">
            <v>SP</v>
          </cell>
          <cell r="N198" t="str">
            <v>SUDESTE</v>
          </cell>
          <cell r="O198" t="str">
            <v>17.208-361</v>
          </cell>
          <cell r="P198" t="str">
            <v>(14) 3624-6880 / 9754-0944</v>
          </cell>
          <cell r="Q198" t="str">
            <v>lucia-bueno@uol.com.br</v>
          </cell>
          <cell r="R198">
            <v>0</v>
          </cell>
          <cell r="S198">
            <v>0</v>
          </cell>
          <cell r="T198">
            <v>0</v>
          </cell>
        </row>
        <row r="199">
          <cell r="B199">
            <v>201</v>
          </cell>
          <cell r="C199" t="str">
            <v>Franciela</v>
          </cell>
          <cell r="D199" t="str">
            <v>Prefeitura de Praia Grande</v>
          </cell>
          <cell r="E199" t="str">
            <v>Kauê Mateus Bellettini</v>
          </cell>
          <cell r="F199" t="str">
            <v>Secretário Municipal da Cultura</v>
          </cell>
          <cell r="G199" t="str">
            <v>Prefeitura de Praia Grande</v>
          </cell>
          <cell r="H199" t="str">
            <v>82.913.211/0001-80</v>
          </cell>
          <cell r="I199" t="str">
            <v>Isento</v>
          </cell>
          <cell r="J199" t="str">
            <v>Rua Irineu Bornhausen, 320</v>
          </cell>
          <cell r="K199" t="str">
            <v>Centro</v>
          </cell>
          <cell r="L199" t="str">
            <v>Praia Grande</v>
          </cell>
          <cell r="M199" t="str">
            <v>SC</v>
          </cell>
          <cell r="N199" t="str">
            <v>SUL</v>
          </cell>
          <cell r="O199" t="str">
            <v>88.990-000</v>
          </cell>
          <cell r="P199" t="str">
            <v>(48) 3532-0132 / 9164-5359</v>
          </cell>
          <cell r="Q199" t="str">
            <v>anapm@praiagrande.sc.gov.br</v>
          </cell>
          <cell r="R199">
            <v>0</v>
          </cell>
          <cell r="S199">
            <v>0</v>
          </cell>
          <cell r="T199">
            <v>0</v>
          </cell>
        </row>
        <row r="200">
          <cell r="B200">
            <v>202</v>
          </cell>
          <cell r="D200" t="str">
            <v>Fundação Educacional Miguel Mofarrej</v>
          </cell>
          <cell r="E200" t="str">
            <v>Aroldo Natel Bosan</v>
          </cell>
          <cell r="F200" t="str">
            <v>Dept. de Compras</v>
          </cell>
          <cell r="G200" t="str">
            <v>Fundação Educacional Miguel Mofarrej</v>
          </cell>
          <cell r="H200" t="str">
            <v>44.537.199/0002-48</v>
          </cell>
          <cell r="I200" t="str">
            <v>Isento</v>
          </cell>
          <cell r="J200" t="str">
            <v>Rod. BR 153, KM 338 + 420mts</v>
          </cell>
          <cell r="K200" t="str">
            <v>Água do Cateto</v>
          </cell>
          <cell r="L200" t="str">
            <v>Ourinhos</v>
          </cell>
          <cell r="M200" t="str">
            <v>SP</v>
          </cell>
          <cell r="N200" t="str">
            <v>SUDESTE</v>
          </cell>
          <cell r="O200" t="str">
            <v>19.909-100</v>
          </cell>
          <cell r="P200" t="str">
            <v xml:space="preserve">(14) 3302-1200 </v>
          </cell>
          <cell r="Q200" t="str">
            <v>aroldo@objetivoourinhos.com.br</v>
          </cell>
          <cell r="R200">
            <v>0</v>
          </cell>
          <cell r="S200">
            <v>0</v>
          </cell>
          <cell r="T200">
            <v>0</v>
          </cell>
        </row>
        <row r="201">
          <cell r="B201">
            <v>203</v>
          </cell>
          <cell r="D201" t="str">
            <v>Prefeitura de Xanxerê</v>
          </cell>
          <cell r="E201" t="str">
            <v>Vânia Paludo</v>
          </cell>
          <cell r="F201" t="str">
            <v>Diretoria de Ações Culturais</v>
          </cell>
          <cell r="G201" t="str">
            <v>Prefeitura de Xanxerê</v>
          </cell>
          <cell r="H201" t="str">
            <v>83.009.860/0001-13</v>
          </cell>
          <cell r="I201" t="str">
            <v>Isento</v>
          </cell>
          <cell r="J201" t="str">
            <v>Rua Dr. José de Miranda Ramos, 455</v>
          </cell>
          <cell r="K201" t="str">
            <v>Centro</v>
          </cell>
          <cell r="L201" t="str">
            <v>Xanxerê</v>
          </cell>
          <cell r="M201" t="str">
            <v>SC</v>
          </cell>
          <cell r="N201" t="str">
            <v>SUL</v>
          </cell>
          <cell r="O201" t="str">
            <v>89.820-000</v>
          </cell>
          <cell r="P201" t="str">
            <v>(49) 3441-8547</v>
          </cell>
          <cell r="Q201" t="str">
            <v>cultura@xanxere.sc.gov.br</v>
          </cell>
          <cell r="R201" t="str">
            <v>Vânia Paludo</v>
          </cell>
          <cell r="S201" t="str">
            <v>cultura@xanxere.sc.gov.br</v>
          </cell>
          <cell r="T201" t="str">
            <v>(49) 3441-8547</v>
          </cell>
        </row>
        <row r="202">
          <cell r="B202">
            <v>204</v>
          </cell>
          <cell r="D202" t="str">
            <v>Prefeitura de Muitos Capões</v>
          </cell>
          <cell r="E202" t="str">
            <v>Elisabete Costa da Silva</v>
          </cell>
          <cell r="G202" t="str">
            <v>Prefeitura de Muitos Capões</v>
          </cell>
          <cell r="H202" t="str">
            <v>01.621.714/0001-80</v>
          </cell>
          <cell r="I202" t="str">
            <v>Isento</v>
          </cell>
          <cell r="J202" t="str">
            <v>Rus Dorval Antunes Pereira, 950</v>
          </cell>
          <cell r="K202" t="str">
            <v>Centro</v>
          </cell>
          <cell r="L202" t="str">
            <v>Muitos Capões</v>
          </cell>
          <cell r="M202" t="str">
            <v>RS</v>
          </cell>
          <cell r="N202" t="str">
            <v>SUL</v>
          </cell>
          <cell r="O202" t="str">
            <v>95.230-000</v>
          </cell>
          <cell r="P202" t="str">
            <v>(54)3612-2102</v>
          </cell>
          <cell r="Q202" t="str">
            <v>imprensa@muitoscapoes.rs.gov.br</v>
          </cell>
          <cell r="R202">
            <v>0</v>
          </cell>
          <cell r="S202">
            <v>0</v>
          </cell>
          <cell r="T202">
            <v>0</v>
          </cell>
        </row>
        <row r="203">
          <cell r="B203">
            <v>206</v>
          </cell>
          <cell r="D203" t="str">
            <v>Nivaldo Stoeberl &amp; Cia Ltda</v>
          </cell>
          <cell r="G203" t="str">
            <v>Nivaldo Stoeberl &amp; Cia Ltda</v>
          </cell>
          <cell r="H203" t="str">
            <v>82.770.033/0001-85</v>
          </cell>
          <cell r="I203">
            <v>253046548</v>
          </cell>
          <cell r="J203" t="str">
            <v>Rua João Stoeberl, 119</v>
          </cell>
          <cell r="K203" t="str">
            <v>Colonial</v>
          </cell>
          <cell r="L203" t="str">
            <v>São Bento do Sul</v>
          </cell>
          <cell r="M203" t="str">
            <v>SC</v>
          </cell>
          <cell r="N203" t="str">
            <v>SUL</v>
          </cell>
          <cell r="O203" t="str">
            <v>89.290-000</v>
          </cell>
          <cell r="P203" t="str">
            <v>(47) 8409-7824</v>
          </cell>
        </row>
        <row r="204">
          <cell r="B204">
            <v>205</v>
          </cell>
          <cell r="C204">
            <v>0</v>
          </cell>
          <cell r="D204" t="str">
            <v>Cia da Obra</v>
          </cell>
          <cell r="G204" t="str">
            <v>Companhia da Obra Engenharia e Construções Ltda</v>
          </cell>
          <cell r="H204" t="str">
            <v>00.711.110/0001-61</v>
          </cell>
          <cell r="I204" t="str">
            <v>062.937.991-00.36</v>
          </cell>
          <cell r="J204" t="str">
            <v>Rua Nunes Vieira, 167</v>
          </cell>
          <cell r="K204" t="str">
            <v>Santo Antonio</v>
          </cell>
          <cell r="L204" t="str">
            <v>Belo Horizonte</v>
          </cell>
          <cell r="M204" t="str">
            <v>MG</v>
          </cell>
          <cell r="N204" t="str">
            <v>SUDESTE</v>
          </cell>
          <cell r="O204" t="str">
            <v>30.350-120</v>
          </cell>
          <cell r="P204" t="str">
            <v>(31) 3296-8305</v>
          </cell>
          <cell r="Q204" t="str">
            <v>ciaobra@terra.com.br</v>
          </cell>
          <cell r="R204">
            <v>0</v>
          </cell>
          <cell r="S204">
            <v>0</v>
          </cell>
          <cell r="T204">
            <v>0</v>
          </cell>
          <cell r="V204">
            <v>0</v>
          </cell>
        </row>
        <row r="205">
          <cell r="B205">
            <v>207</v>
          </cell>
          <cell r="C205">
            <v>0</v>
          </cell>
          <cell r="D205" t="str">
            <v>Ampla Consultoria</v>
          </cell>
          <cell r="E205" t="str">
            <v>Bruno Barbosa</v>
          </cell>
          <cell r="G205" t="str">
            <v>Ampla Consult. em Projetos de Eng. e Arquitetura Ltda</v>
          </cell>
          <cell r="H205" t="str">
            <v>11.098.052/0001-69</v>
          </cell>
          <cell r="I205" t="str">
            <v>001451081.00-32</v>
          </cell>
          <cell r="J205" t="str">
            <v>Rua São Paulo, 1071, Sala 1309, Bloco A</v>
          </cell>
          <cell r="K205" t="str">
            <v>Centro</v>
          </cell>
          <cell r="L205" t="str">
            <v>Belo Horizonte</v>
          </cell>
          <cell r="M205" t="str">
            <v>MG</v>
          </cell>
          <cell r="N205" t="str">
            <v>SUDESTE</v>
          </cell>
          <cell r="O205" t="str">
            <v>30.170-131</v>
          </cell>
          <cell r="P205" t="str">
            <v>(31) 9303-0762 / 2535-7856</v>
          </cell>
          <cell r="Q205" t="str">
            <v>bruno@amplaprojetos.com.br</v>
          </cell>
          <cell r="R205">
            <v>0</v>
          </cell>
          <cell r="S205">
            <v>0</v>
          </cell>
          <cell r="T205">
            <v>0</v>
          </cell>
          <cell r="V205">
            <v>0</v>
          </cell>
        </row>
        <row r="206">
          <cell r="B206">
            <v>208</v>
          </cell>
          <cell r="C206">
            <v>0</v>
          </cell>
          <cell r="D206" t="str">
            <v>Sengel Construções Ltda</v>
          </cell>
          <cell r="E206" t="str">
            <v>Wilson Starling</v>
          </cell>
          <cell r="G206" t="str">
            <v>Sengel Construções Ltda</v>
          </cell>
          <cell r="H206" t="str">
            <v>17.723.933/0001-00</v>
          </cell>
          <cell r="I206" t="str">
            <v>062.392.918-0048</v>
          </cell>
          <cell r="J206" t="str">
            <v>Rua Grão Mogol, 5005</v>
          </cell>
          <cell r="K206" t="str">
            <v>Carmo</v>
          </cell>
          <cell r="L206" t="str">
            <v>Belo Horizonte</v>
          </cell>
          <cell r="M206" t="str">
            <v>MG</v>
          </cell>
          <cell r="N206" t="str">
            <v>SUDESTE</v>
          </cell>
          <cell r="O206" t="str">
            <v>30.310-010</v>
          </cell>
          <cell r="P206" t="str">
            <v>(31) 2122-7400 / 2122-7444</v>
          </cell>
          <cell r="Q206" t="str">
            <v>wilson@sengel.com.br</v>
          </cell>
          <cell r="R206">
            <v>0</v>
          </cell>
          <cell r="S206">
            <v>0</v>
          </cell>
          <cell r="T206">
            <v>0</v>
          </cell>
          <cell r="V206">
            <v>0</v>
          </cell>
        </row>
        <row r="207">
          <cell r="B207">
            <v>209</v>
          </cell>
          <cell r="C207">
            <v>0</v>
          </cell>
          <cell r="D207" t="str">
            <v>SAG Empreendimentos Ltda</v>
          </cell>
          <cell r="E207" t="str">
            <v>Silvio</v>
          </cell>
          <cell r="G207" t="str">
            <v>SAG Empreendimentos Ltda</v>
          </cell>
          <cell r="H207" t="str">
            <v>00.235.639/0001-56</v>
          </cell>
          <cell r="I207" t="str">
            <v>062.933.76300-00</v>
          </cell>
          <cell r="J207" t="str">
            <v>Rua Paulo Afonso, 304, Sala 01</v>
          </cell>
          <cell r="K207" t="str">
            <v>Santo Antonio</v>
          </cell>
          <cell r="L207" t="str">
            <v>Belo Horizonte</v>
          </cell>
          <cell r="M207" t="str">
            <v>MG</v>
          </cell>
          <cell r="N207" t="str">
            <v>SUDESTE</v>
          </cell>
          <cell r="O207" t="str">
            <v>30.350-080</v>
          </cell>
          <cell r="P207" t="str">
            <v>(31) 3296-8127</v>
          </cell>
          <cell r="Q207" t="str">
            <v>sagsilvio@terra.com.br</v>
          </cell>
          <cell r="R207">
            <v>0</v>
          </cell>
          <cell r="S207">
            <v>0</v>
          </cell>
          <cell r="T207">
            <v>0</v>
          </cell>
          <cell r="V207">
            <v>0</v>
          </cell>
        </row>
        <row r="208">
          <cell r="B208">
            <v>211</v>
          </cell>
          <cell r="D208" t="str">
            <v>Elisabeth Heinzelnann</v>
          </cell>
          <cell r="E208" t="str">
            <v>Elisabeth Heinzelnann</v>
          </cell>
          <cell r="G208" t="str">
            <v>Elisabeth Heinzelnann</v>
          </cell>
          <cell r="H208" t="str">
            <v>248.311.749-04</v>
          </cell>
          <cell r="I208" t="str">
            <v>485572-8</v>
          </cell>
          <cell r="J208" t="str">
            <v>Rua Ismael Carlos Correia, 23</v>
          </cell>
          <cell r="K208" t="str">
            <v>Saguaçú</v>
          </cell>
          <cell r="L208" t="str">
            <v>Joinville</v>
          </cell>
          <cell r="M208" t="str">
            <v>SC</v>
          </cell>
          <cell r="N208" t="str">
            <v>SUL</v>
          </cell>
          <cell r="O208" t="str">
            <v>89.221-520</v>
          </cell>
          <cell r="P208" t="str">
            <v>(47) 9964-3714</v>
          </cell>
          <cell r="Q208" t="str">
            <v>heinbeth@terra.com.br</v>
          </cell>
          <cell r="R208">
            <v>0</v>
          </cell>
          <cell r="S208">
            <v>0</v>
          </cell>
          <cell r="T208">
            <v>0</v>
          </cell>
        </row>
        <row r="209">
          <cell r="B209">
            <v>212</v>
          </cell>
          <cell r="C209" t="str">
            <v>Miguel/Franciela</v>
          </cell>
          <cell r="D209" t="str">
            <v>Doce Beijo</v>
          </cell>
          <cell r="E209" t="str">
            <v>Dorotea Kasten</v>
          </cell>
          <cell r="G209" t="str">
            <v>Doce Beijo Chocolates Ltda EPP</v>
          </cell>
          <cell r="H209" t="str">
            <v>81.570.020/0001-08</v>
          </cell>
          <cell r="I209">
            <v>251905420</v>
          </cell>
          <cell r="J209" t="str">
            <v>Rua Aquidaban, 330</v>
          </cell>
          <cell r="K209" t="str">
            <v>Glória</v>
          </cell>
          <cell r="L209" t="str">
            <v>Joinville</v>
          </cell>
          <cell r="M209" t="str">
            <v>SC</v>
          </cell>
          <cell r="N209" t="str">
            <v>SUL</v>
          </cell>
          <cell r="O209" t="str">
            <v>89.203-073</v>
          </cell>
          <cell r="P209" t="str">
            <v>(47) 3433-2828</v>
          </cell>
          <cell r="Q209" t="str">
            <v>dorotea@docebeijo.com.br</v>
          </cell>
          <cell r="R209">
            <v>0</v>
          </cell>
          <cell r="S209">
            <v>0</v>
          </cell>
          <cell r="T209">
            <v>0</v>
          </cell>
        </row>
        <row r="210">
          <cell r="B210">
            <v>213</v>
          </cell>
          <cell r="D210" t="str">
            <v>Prefeitura de São Pedro de Alcântara</v>
          </cell>
          <cell r="E210" t="str">
            <v>Delene S. Junckes</v>
          </cell>
          <cell r="G210" t="str">
            <v>Prefeitura de São Pedro de Alcântara</v>
          </cell>
          <cell r="H210" t="str">
            <v>01.613.101/0001-09</v>
          </cell>
          <cell r="I210" t="str">
            <v>Isento</v>
          </cell>
          <cell r="J210" t="str">
            <v>Praça Leopoldo Francisco Kretzer, 01</v>
          </cell>
          <cell r="K210" t="str">
            <v>Centro</v>
          </cell>
          <cell r="L210" t="str">
            <v>São Pedro de Alcântara</v>
          </cell>
          <cell r="M210" t="str">
            <v>SC</v>
          </cell>
          <cell r="N210" t="str">
            <v>SUL</v>
          </cell>
          <cell r="O210" t="str">
            <v>88.125-000</v>
          </cell>
          <cell r="P210" t="str">
            <v>(48) 3277-0122</v>
          </cell>
          <cell r="Q210" t="str">
            <v>administracao@pmspa.sc.gov.br</v>
          </cell>
          <cell r="R210">
            <v>0</v>
          </cell>
          <cell r="S210">
            <v>0</v>
          </cell>
          <cell r="T210">
            <v>0</v>
          </cell>
        </row>
        <row r="211">
          <cell r="B211">
            <v>214</v>
          </cell>
          <cell r="D211" t="str">
            <v>Prefeitura de Capivari de Baixo</v>
          </cell>
          <cell r="E211" t="str">
            <v>Marilene Manoel Alexandre</v>
          </cell>
          <cell r="F211" t="str">
            <v>Engenheira</v>
          </cell>
          <cell r="G211" t="str">
            <v>Prefeitura de Capivari de Baixo</v>
          </cell>
          <cell r="H211" t="str">
            <v>95.780.441/0001-60</v>
          </cell>
          <cell r="I211" t="str">
            <v>Isento</v>
          </cell>
          <cell r="J211" t="str">
            <v>Rua Ernani Cotrin, 187</v>
          </cell>
          <cell r="K211" t="str">
            <v>Centro</v>
          </cell>
          <cell r="L211" t="str">
            <v>Capivari de Baixo</v>
          </cell>
          <cell r="M211" t="str">
            <v>SC</v>
          </cell>
          <cell r="N211" t="str">
            <v>SUL</v>
          </cell>
          <cell r="O211" t="str">
            <v>88.745-000</v>
          </cell>
          <cell r="P211" t="str">
            <v>(48) 3621-4445 / 3621-4406 / 9986-1441</v>
          </cell>
          <cell r="Q211" t="str">
            <v>engemari@ibest.com.br</v>
          </cell>
          <cell r="R211">
            <v>0</v>
          </cell>
          <cell r="S211">
            <v>0</v>
          </cell>
          <cell r="T211">
            <v>0</v>
          </cell>
        </row>
        <row r="212">
          <cell r="B212">
            <v>215</v>
          </cell>
          <cell r="D212" t="str">
            <v>Prefeitura de Foz do Jordão</v>
          </cell>
          <cell r="G212" t="str">
            <v>Prefeitura de foz do Jordão</v>
          </cell>
          <cell r="H212" t="str">
            <v>01.603.719/0001-80</v>
          </cell>
          <cell r="I212" t="str">
            <v>Isento</v>
          </cell>
          <cell r="J212" t="str">
            <v>Rua Padre Emílio Barbieri, s/n</v>
          </cell>
          <cell r="K212" t="str">
            <v>Centro</v>
          </cell>
          <cell r="L212" t="str">
            <v>Foz do Jordão</v>
          </cell>
          <cell r="M212" t="str">
            <v>PR</v>
          </cell>
          <cell r="N212" t="str">
            <v>SUL</v>
          </cell>
          <cell r="O212" t="str">
            <v>85.415-000</v>
          </cell>
          <cell r="P212" t="str">
            <v>(42) 3639-1182</v>
          </cell>
          <cell r="Q212" t="str">
            <v>kelissg@yahoo.com.br</v>
          </cell>
          <cell r="R212">
            <v>0</v>
          </cell>
          <cell r="S212">
            <v>0</v>
          </cell>
          <cell r="T212">
            <v>0</v>
          </cell>
        </row>
        <row r="213">
          <cell r="B213">
            <v>216</v>
          </cell>
          <cell r="D213" t="str">
            <v>Prefeitura de Vila Nova do Sul</v>
          </cell>
          <cell r="G213" t="str">
            <v>Prefeitura de Vila Nova do Sul</v>
          </cell>
          <cell r="H213" t="str">
            <v>94.444.189/0001-55</v>
          </cell>
          <cell r="I213" t="str">
            <v>Isento</v>
          </cell>
          <cell r="J213" t="str">
            <v>Av. Dario Antunes da Rosa, 432</v>
          </cell>
          <cell r="K213" t="str">
            <v>Centro</v>
          </cell>
          <cell r="L213" t="str">
            <v>Vila Nova do Sul</v>
          </cell>
          <cell r="M213" t="str">
            <v>RS</v>
          </cell>
          <cell r="N213" t="str">
            <v>SUL</v>
          </cell>
          <cell r="O213" t="str">
            <v>97.385-000</v>
          </cell>
          <cell r="P213" t="str">
            <v>(55) 3234-1030</v>
          </cell>
          <cell r="Q213" t="str">
            <v>smec@vilanovanet.com.br</v>
          </cell>
          <cell r="R213">
            <v>0</v>
          </cell>
          <cell r="S213">
            <v>0</v>
          </cell>
          <cell r="T213">
            <v>0</v>
          </cell>
        </row>
        <row r="214">
          <cell r="B214">
            <v>217</v>
          </cell>
          <cell r="D214" t="str">
            <v>Cristiane Bocchi</v>
          </cell>
          <cell r="G214" t="str">
            <v>Cristiane Bocchi</v>
          </cell>
          <cell r="H214" t="str">
            <v>019.672.569-00</v>
          </cell>
          <cell r="I214" t="str">
            <v>5904644-6</v>
          </cell>
          <cell r="J214" t="str">
            <v>Rua das Acácias, s/n</v>
          </cell>
          <cell r="K214" t="str">
            <v>Centro</v>
          </cell>
          <cell r="L214" t="str">
            <v>Santa Isabel do Oeste</v>
          </cell>
          <cell r="M214" t="str">
            <v>PR</v>
          </cell>
          <cell r="N214" t="str">
            <v>SUL</v>
          </cell>
          <cell r="O214" t="str">
            <v>85.650-000</v>
          </cell>
          <cell r="P214" t="str">
            <v>(47) 9912-8833</v>
          </cell>
          <cell r="Q214" t="str">
            <v>cbocchi7@gmail.com / cristiane@ibocchi.com.br</v>
          </cell>
          <cell r="R214">
            <v>0</v>
          </cell>
          <cell r="S214">
            <v>0</v>
          </cell>
          <cell r="T214">
            <v>0</v>
          </cell>
        </row>
        <row r="215">
          <cell r="B215">
            <v>218</v>
          </cell>
          <cell r="C215" t="str">
            <v>Miguel</v>
          </cell>
          <cell r="D215" t="str">
            <v>Prefeitura de Barra Velha</v>
          </cell>
          <cell r="G215" t="str">
            <v>Prefeitura de Barra Velha</v>
          </cell>
          <cell r="H215" t="str">
            <v>83.102.830/0001-57</v>
          </cell>
          <cell r="I215" t="str">
            <v>Isento</v>
          </cell>
          <cell r="J215" t="str">
            <v>Av. Gov. Celso Ramos, 200</v>
          </cell>
          <cell r="K215" t="str">
            <v>Centro</v>
          </cell>
          <cell r="L215" t="str">
            <v>Barra Velha</v>
          </cell>
          <cell r="M215" t="str">
            <v>SC</v>
          </cell>
          <cell r="N215" t="str">
            <v>SUL</v>
          </cell>
          <cell r="O215" t="str">
            <v>88.390-000</v>
          </cell>
          <cell r="P215" t="str">
            <v>(47) 3446-7705</v>
          </cell>
          <cell r="Q215" t="str">
            <v>compras@barravelha.sc.gov.br</v>
          </cell>
          <cell r="R215">
            <v>0</v>
          </cell>
          <cell r="S215">
            <v>0</v>
          </cell>
          <cell r="T215">
            <v>0</v>
          </cell>
        </row>
        <row r="216">
          <cell r="B216">
            <v>219</v>
          </cell>
          <cell r="C216">
            <v>0</v>
          </cell>
          <cell r="D216" t="str">
            <v>Ana Batista da Silva Me</v>
          </cell>
          <cell r="E216" t="str">
            <v>Ana Batista</v>
          </cell>
          <cell r="G216" t="str">
            <v>Ana Batista da Silva Me</v>
          </cell>
          <cell r="H216" t="str">
            <v>08.930.402/0002-88</v>
          </cell>
          <cell r="I216">
            <v>255662289</v>
          </cell>
          <cell r="J216" t="str">
            <v>Rua Francisco Sergio Jacinto, 266</v>
          </cell>
          <cell r="K216" t="str">
            <v>São Cristóvão</v>
          </cell>
          <cell r="L216" t="str">
            <v>Barra Velha</v>
          </cell>
          <cell r="M216" t="str">
            <v>SC</v>
          </cell>
          <cell r="N216" t="str">
            <v>SUL</v>
          </cell>
          <cell r="O216" t="str">
            <v>88.390-000</v>
          </cell>
          <cell r="P216" t="str">
            <v>(47)  3456-5414</v>
          </cell>
          <cell r="Q216" t="str">
            <v>artesanatosemfibra@yahoo.com.br</v>
          </cell>
          <cell r="R216">
            <v>0</v>
          </cell>
          <cell r="S216">
            <v>0</v>
          </cell>
          <cell r="T216">
            <v>0</v>
          </cell>
          <cell r="V216">
            <v>0</v>
          </cell>
        </row>
        <row r="217">
          <cell r="B217">
            <v>220</v>
          </cell>
          <cell r="C217">
            <v>0</v>
          </cell>
          <cell r="D217" t="str">
            <v>Luz e Forma</v>
          </cell>
          <cell r="E217" t="str">
            <v>Adriana Barbosa</v>
          </cell>
          <cell r="G217" t="str">
            <v>Luz e Forma Comércio e Decorações Ltda</v>
          </cell>
          <cell r="H217" t="str">
            <v>02.742.361/0002-10</v>
          </cell>
          <cell r="I217">
            <v>253881978</v>
          </cell>
          <cell r="J217" t="str">
            <v>Rua Alberto Bornschein, 129</v>
          </cell>
          <cell r="K217" t="str">
            <v>Glória</v>
          </cell>
          <cell r="L217" t="str">
            <v>Joinville</v>
          </cell>
          <cell r="M217" t="str">
            <v>SC</v>
          </cell>
          <cell r="N217" t="str">
            <v>SUL</v>
          </cell>
          <cell r="O217" t="str">
            <v>89.216-440</v>
          </cell>
          <cell r="P217" t="str">
            <v>(47) 3453-2562</v>
          </cell>
          <cell r="Q217" t="str">
            <v>luzeforma@luzeforma.com.br</v>
          </cell>
          <cell r="R217">
            <v>0</v>
          </cell>
          <cell r="S217">
            <v>0</v>
          </cell>
          <cell r="T217">
            <v>0</v>
          </cell>
          <cell r="V217">
            <v>0</v>
          </cell>
        </row>
        <row r="218">
          <cell r="B218">
            <v>221</v>
          </cell>
          <cell r="C218">
            <v>0</v>
          </cell>
          <cell r="D218" t="str">
            <v>Street Decor</v>
          </cell>
          <cell r="E218" t="str">
            <v>Iara Montezano</v>
          </cell>
          <cell r="G218" t="str">
            <v>Street Decor Importação, Indústria e Comércio Ltda EPP</v>
          </cell>
          <cell r="H218" t="str">
            <v>12.112.382/0001-24</v>
          </cell>
          <cell r="I218">
            <v>256122555</v>
          </cell>
          <cell r="J218" t="str">
            <v>Av. Edmundo Doubrawa, 313</v>
          </cell>
          <cell r="K218" t="str">
            <v>Z. Industrial Norte</v>
          </cell>
          <cell r="L218" t="str">
            <v>Joinville</v>
          </cell>
          <cell r="M218" t="str">
            <v>SC</v>
          </cell>
          <cell r="N218" t="str">
            <v>SUL</v>
          </cell>
          <cell r="O218" t="str">
            <v>89.219-502</v>
          </cell>
          <cell r="P218" t="str">
            <v>(47) 3437-3261</v>
          </cell>
          <cell r="Q218" t="str">
            <v>streetdecor@gmail.com</v>
          </cell>
          <cell r="R218">
            <v>0</v>
          </cell>
          <cell r="S218">
            <v>0</v>
          </cell>
          <cell r="T218">
            <v>0</v>
          </cell>
          <cell r="V218">
            <v>0</v>
          </cell>
        </row>
        <row r="219">
          <cell r="B219">
            <v>222</v>
          </cell>
          <cell r="D219" t="str">
            <v>Secretaria Municipal de Desenv. Ecônomico e Turístico</v>
          </cell>
          <cell r="E219" t="str">
            <v>Antônio Clésio Costa</v>
          </cell>
          <cell r="F219" t="str">
            <v>Secretário de Turismo</v>
          </cell>
          <cell r="G219" t="str">
            <v>Prefeitura de Imbituba</v>
          </cell>
          <cell r="H219" t="str">
            <v>82.909.409/0001-90</v>
          </cell>
          <cell r="I219" t="str">
            <v>Isento</v>
          </cell>
          <cell r="J219" t="str">
            <v>Av. Presidente Vargas, s/n</v>
          </cell>
          <cell r="K219" t="str">
            <v>Centro</v>
          </cell>
          <cell r="L219" t="str">
            <v>Imbituba</v>
          </cell>
          <cell r="M219" t="str">
            <v>SC</v>
          </cell>
          <cell r="N219" t="str">
            <v>SUL</v>
          </cell>
          <cell r="O219" t="str">
            <v>88.780-000</v>
          </cell>
          <cell r="P219" t="str">
            <v>(48) 3255-2374 / 3255-8377</v>
          </cell>
          <cell r="Q219" t="str">
            <v>turismo@imbituba.sc.gov.br</v>
          </cell>
          <cell r="R219">
            <v>0</v>
          </cell>
          <cell r="S219">
            <v>0</v>
          </cell>
          <cell r="T219">
            <v>0</v>
          </cell>
        </row>
        <row r="220">
          <cell r="B220">
            <v>223</v>
          </cell>
          <cell r="D220" t="str">
            <v>Prefeitura Municipal de São Miguel do Guamá</v>
          </cell>
          <cell r="E220" t="str">
            <v>Jango Matos</v>
          </cell>
          <cell r="G220" t="str">
            <v>Prefeitura Municipal de São Miguel do Guamá</v>
          </cell>
          <cell r="H220" t="str">
            <v>05.193.073/0001-60</v>
          </cell>
          <cell r="I220" t="str">
            <v>Isento</v>
          </cell>
          <cell r="J220" t="str">
            <v>Praça Licurgo Peixoto, 130</v>
          </cell>
          <cell r="K220" t="str">
            <v>Centro</v>
          </cell>
          <cell r="L220" t="str">
            <v>São Miguel do Guamá</v>
          </cell>
          <cell r="M220" t="str">
            <v>PA</v>
          </cell>
          <cell r="N220" t="str">
            <v>NORTE</v>
          </cell>
          <cell r="O220" t="str">
            <v>68.660-000</v>
          </cell>
          <cell r="P220" t="str">
            <v>(91) 81665990/ 96394485</v>
          </cell>
          <cell r="Q220" t="str">
            <v>jangomatos@yahoo.com.br</v>
          </cell>
          <cell r="R220">
            <v>0</v>
          </cell>
          <cell r="S220">
            <v>0</v>
          </cell>
          <cell r="T220">
            <v>0</v>
          </cell>
        </row>
        <row r="221">
          <cell r="B221">
            <v>224</v>
          </cell>
          <cell r="C221" t="str">
            <v>Miguel</v>
          </cell>
          <cell r="D221" t="str">
            <v>Fundação Cultural de Joinville</v>
          </cell>
          <cell r="E221" t="str">
            <v>Cristovão Petry</v>
          </cell>
          <cell r="G221" t="str">
            <v>Fundação Cultural de Joinville</v>
          </cell>
          <cell r="H221" t="str">
            <v>83.796.227/0001-12</v>
          </cell>
          <cell r="I221" t="str">
            <v>Isento</v>
          </cell>
          <cell r="J221" t="str">
            <v>Avenida José Vieira, 315</v>
          </cell>
          <cell r="K221" t="str">
            <v>América</v>
          </cell>
          <cell r="L221" t="str">
            <v>Joinville</v>
          </cell>
          <cell r="M221" t="str">
            <v>SC</v>
          </cell>
          <cell r="N221" t="str">
            <v>SUL</v>
          </cell>
          <cell r="O221" t="str">
            <v>89.204-110</v>
          </cell>
          <cell r="P221" t="str">
            <v>47 34332190/ 34330021</v>
          </cell>
          <cell r="Q221" t="str">
            <v>fundacao@joinvillecultural.sc.gov.br</v>
          </cell>
          <cell r="R221">
            <v>0</v>
          </cell>
          <cell r="S221">
            <v>0</v>
          </cell>
          <cell r="T221">
            <v>0</v>
          </cell>
        </row>
        <row r="222">
          <cell r="B222">
            <v>225</v>
          </cell>
          <cell r="C222" t="str">
            <v>Miguel</v>
          </cell>
          <cell r="D222" t="str">
            <v>Prefeitura Municipal de Joinville</v>
          </cell>
          <cell r="G222" t="str">
            <v>Prefeitura Municipal de Joinville</v>
          </cell>
          <cell r="H222" t="str">
            <v>83.169.623/0001-10</v>
          </cell>
          <cell r="I222" t="str">
            <v>Isento</v>
          </cell>
          <cell r="J222" t="str">
            <v>Rua Hermann August Lepper, 10</v>
          </cell>
          <cell r="K222" t="str">
            <v>Centro</v>
          </cell>
          <cell r="L222" t="str">
            <v>Joinville</v>
          </cell>
          <cell r="M222" t="str">
            <v>SC</v>
          </cell>
          <cell r="N222" t="str">
            <v>SUL</v>
          </cell>
          <cell r="O222" t="str">
            <v>06.455-000</v>
          </cell>
          <cell r="P222" t="str">
            <v>47 3431.3233</v>
          </cell>
          <cell r="Q222">
            <v>0</v>
          </cell>
          <cell r="R222">
            <v>0</v>
          </cell>
          <cell r="S222">
            <v>0</v>
          </cell>
          <cell r="T222">
            <v>0</v>
          </cell>
          <cell r="V222">
            <v>0</v>
          </cell>
        </row>
        <row r="223">
          <cell r="B223">
            <v>226</v>
          </cell>
          <cell r="C223" t="str">
            <v>Franciela</v>
          </cell>
          <cell r="D223" t="str">
            <v>CDL de Indaial</v>
          </cell>
          <cell r="E223" t="str">
            <v>L. B. Junior</v>
          </cell>
          <cell r="F223" t="str">
            <v>Gerente de Vendas</v>
          </cell>
          <cell r="G223" t="str">
            <v>Câmara de Dirigentes Lojistas de Indaial</v>
          </cell>
          <cell r="H223" t="str">
            <v>83.177.071/0001-91</v>
          </cell>
          <cell r="I223" t="str">
            <v>Isento</v>
          </cell>
          <cell r="J223" t="str">
            <v>Rua Dr. Blumenau, 286</v>
          </cell>
          <cell r="K223" t="str">
            <v>Centro</v>
          </cell>
          <cell r="L223" t="str">
            <v>Indaial</v>
          </cell>
          <cell r="M223" t="str">
            <v>SC</v>
          </cell>
          <cell r="N223" t="str">
            <v>SUL</v>
          </cell>
          <cell r="O223" t="str">
            <v>89.130-000</v>
          </cell>
          <cell r="P223" t="str">
            <v>(47) 3333-1133</v>
          </cell>
          <cell r="Q223" t="str">
            <v>vendas@cdlindaial.com.br</v>
          </cell>
          <cell r="R223" t="str">
            <v>L. B. Junior</v>
          </cell>
          <cell r="S223" t="str">
            <v>junior.vendas@cdlindaial.com.br</v>
          </cell>
          <cell r="T223" t="str">
            <v>(47) 3333-1133</v>
          </cell>
        </row>
        <row r="224">
          <cell r="B224">
            <v>227</v>
          </cell>
          <cell r="D224" t="str">
            <v>Prefeitura de Bom Jesus</v>
          </cell>
          <cell r="E224" t="str">
            <v>Mara Kramer de Almeida</v>
          </cell>
          <cell r="F224" t="str">
            <v>Desenvolvimento Econômico</v>
          </cell>
          <cell r="G224" t="str">
            <v>Prefeitura Municipal de Bom Jesus</v>
          </cell>
          <cell r="H224" t="str">
            <v>87.851.200/0001-36</v>
          </cell>
          <cell r="I224" t="str">
            <v>Isento</v>
          </cell>
          <cell r="J224" t="str">
            <v>Avenida Manoel Silveira Azevedo, 2987</v>
          </cell>
          <cell r="K224" t="str">
            <v>Centro</v>
          </cell>
          <cell r="L224" t="str">
            <v>Bom Jesus</v>
          </cell>
          <cell r="M224" t="str">
            <v>RS</v>
          </cell>
          <cell r="N224" t="str">
            <v>SUL</v>
          </cell>
          <cell r="O224" t="str">
            <v>95.290-000</v>
          </cell>
          <cell r="P224" t="str">
            <v xml:space="preserve">(54)3237-1471 - 91391496 </v>
          </cell>
          <cell r="Q224" t="str">
            <v xml:space="preserve">desenvolvimento@bomjesus.rs.gov.br </v>
          </cell>
          <cell r="R224">
            <v>0</v>
          </cell>
          <cell r="S224">
            <v>0</v>
          </cell>
          <cell r="T224">
            <v>0</v>
          </cell>
        </row>
        <row r="225">
          <cell r="B225">
            <v>228</v>
          </cell>
          <cell r="D225" t="str">
            <v>Prefeitura de Amambaí</v>
          </cell>
          <cell r="E225" t="str">
            <v xml:space="preserve">Jaqueline Raymundo </v>
          </cell>
          <cell r="F225" t="str">
            <v>Diretora da Fundação de Esporte e Cultura</v>
          </cell>
          <cell r="G225" t="str">
            <v>Prefeitura Municipal de Amambaí</v>
          </cell>
          <cell r="H225" t="str">
            <v>03.568.433/0001-36</v>
          </cell>
          <cell r="I225" t="str">
            <v>Isento</v>
          </cell>
          <cell r="J225" t="str">
            <v>Rua Sete de Setembro, 3244</v>
          </cell>
          <cell r="K225" t="str">
            <v>Centro</v>
          </cell>
          <cell r="L225" t="str">
            <v>Amambaí</v>
          </cell>
          <cell r="M225" t="str">
            <v>MS</v>
          </cell>
          <cell r="N225" t="str">
            <v>CENTRO OESTE</v>
          </cell>
          <cell r="O225" t="str">
            <v>79.990-000</v>
          </cell>
          <cell r="P225" t="str">
            <v>(67)84661105/ 34813265</v>
          </cell>
          <cell r="Q225" t="str">
            <v>jaqueraymundo@hotmail.com</v>
          </cell>
          <cell r="R225">
            <v>0</v>
          </cell>
          <cell r="S225">
            <v>0</v>
          </cell>
          <cell r="T225">
            <v>0</v>
          </cell>
        </row>
        <row r="226">
          <cell r="B226">
            <v>229</v>
          </cell>
          <cell r="C226" t="str">
            <v>Miguel</v>
          </cell>
          <cell r="D226" t="str">
            <v>Fundação Lia Maria Aguiar</v>
          </cell>
          <cell r="E226" t="str">
            <v>Luis da Silva Goshima</v>
          </cell>
          <cell r="F226" t="str">
            <v>Gerente de Projetos</v>
          </cell>
          <cell r="G226" t="str">
            <v>Fundação Lia Maria Aguiar</v>
          </cell>
          <cell r="H226" t="str">
            <v>10.455.425/0001-49</v>
          </cell>
          <cell r="I226" t="str">
            <v>Isento</v>
          </cell>
          <cell r="J226" t="str">
            <v>Av. Dr. Victor Godinho, 455</v>
          </cell>
          <cell r="K226" t="str">
            <v>Vila Capivari</v>
          </cell>
          <cell r="L226" t="str">
            <v>Campos do Jordão</v>
          </cell>
          <cell r="M226" t="str">
            <v>SP</v>
          </cell>
          <cell r="N226" t="str">
            <v>SUDESTE</v>
          </cell>
          <cell r="O226" t="str">
            <v>12.460-000</v>
          </cell>
          <cell r="P226" t="str">
            <v>(12) 3663-4293 / 3663-4658</v>
          </cell>
          <cell r="Q226" t="str">
            <v>vanessa@flma.org.br/giselle@flma.org.br/marcelo@flma.org.br</v>
          </cell>
          <cell r="R226" t="str">
            <v>Vanessa</v>
          </cell>
          <cell r="S226" t="str">
            <v>vanessa@flma.org.br/giselle@flma.org.br/marcelo@flma.org.br</v>
          </cell>
          <cell r="T226">
            <v>0</v>
          </cell>
          <cell r="W226">
            <v>43774</v>
          </cell>
        </row>
        <row r="227">
          <cell r="B227">
            <v>230</v>
          </cell>
          <cell r="C227" t="str">
            <v>Adriana</v>
          </cell>
          <cell r="D227" t="str">
            <v>Prefeitura de Cascavel</v>
          </cell>
          <cell r="E227" t="str">
            <v>Alande Manfroi Tissiani</v>
          </cell>
          <cell r="F227" t="str">
            <v>Diretora de Eventos e Turismo</v>
          </cell>
          <cell r="G227" t="str">
            <v>Prefeitura Municipal de Cascavel</v>
          </cell>
          <cell r="H227" t="str">
            <v>76.208.867/0001-07</v>
          </cell>
          <cell r="I227" t="str">
            <v>Isento</v>
          </cell>
          <cell r="J227" t="str">
            <v>Rua Paraná, 5000</v>
          </cell>
          <cell r="K227" t="str">
            <v>Centro</v>
          </cell>
          <cell r="L227" t="str">
            <v>Cascavel</v>
          </cell>
          <cell r="M227" t="str">
            <v>PR</v>
          </cell>
          <cell r="N227" t="str">
            <v>SUL</v>
          </cell>
          <cell r="O227" t="str">
            <v>85.801-000</v>
          </cell>
          <cell r="P227" t="str">
            <v>(45) 3902-1358</v>
          </cell>
          <cell r="Q227" t="str">
            <v>alandet@cascavel.pr.gov.br</v>
          </cell>
          <cell r="R227">
            <v>0</v>
          </cell>
          <cell r="S227">
            <v>0</v>
          </cell>
          <cell r="T227">
            <v>0</v>
          </cell>
        </row>
        <row r="228">
          <cell r="B228">
            <v>231</v>
          </cell>
          <cell r="C228" t="str">
            <v>Miguel</v>
          </cell>
          <cell r="D228" t="str">
            <v>Fundação Cultural Ilha de São Francisco do Sul</v>
          </cell>
          <cell r="E228" t="str">
            <v>Aldair Carvalho</v>
          </cell>
          <cell r="F228" t="str">
            <v>Diretor</v>
          </cell>
          <cell r="G228" t="str">
            <v>Fundação Cultural Ilha de São Francisco do Sul</v>
          </cell>
          <cell r="H228" t="str">
            <v>79.356.713/0001-42</v>
          </cell>
          <cell r="I228" t="str">
            <v>Isento</v>
          </cell>
          <cell r="J228" t="str">
            <v>Rua Marechal Floriano Peixoto, 220</v>
          </cell>
          <cell r="K228" t="str">
            <v>Centro</v>
          </cell>
          <cell r="L228" t="str">
            <v>São Francisco do Sul</v>
          </cell>
          <cell r="M228" t="str">
            <v>SC</v>
          </cell>
          <cell r="N228" t="str">
            <v>SUL</v>
          </cell>
          <cell r="O228" t="str">
            <v>89.240-000</v>
          </cell>
          <cell r="P228" t="str">
            <v>(47) 3444-6161 / 9133-0152</v>
          </cell>
          <cell r="Q228" t="str">
            <v>cultura@saofranciscodosul.sc.gov.br</v>
          </cell>
          <cell r="R228">
            <v>0</v>
          </cell>
          <cell r="S228">
            <v>0</v>
          </cell>
          <cell r="T228">
            <v>0</v>
          </cell>
        </row>
        <row r="229">
          <cell r="B229">
            <v>232</v>
          </cell>
          <cell r="C229" t="str">
            <v>Vera</v>
          </cell>
          <cell r="D229" t="str">
            <v>Prefeitura Municipal de Santo Augusto</v>
          </cell>
          <cell r="E229" t="str">
            <v>Secretaria de Cultura</v>
          </cell>
          <cell r="F229" t="str">
            <v>Vera Tomazzi / Representante</v>
          </cell>
          <cell r="G229" t="str">
            <v>Município de Santo Augusto</v>
          </cell>
          <cell r="H229" t="str">
            <v>87.613.105/0001-02</v>
          </cell>
          <cell r="I229" t="str">
            <v>Isento</v>
          </cell>
          <cell r="J229" t="str">
            <v>Rua Cel. Julio Pereira dos Santos, 465</v>
          </cell>
          <cell r="K229" t="str">
            <v>Sede</v>
          </cell>
          <cell r="L229" t="str">
            <v>Santo Augusto</v>
          </cell>
          <cell r="M229" t="str">
            <v>RS</v>
          </cell>
          <cell r="N229" t="str">
            <v>SUL</v>
          </cell>
          <cell r="O229" t="str">
            <v>98.590-000</v>
          </cell>
          <cell r="P229" t="str">
            <v>(55) 3781-4390</v>
          </cell>
          <cell r="Q229" t="str">
            <v>cultura@santoaugusto.rs.gov.br</v>
          </cell>
          <cell r="R229" t="str">
            <v>Cristiane</v>
          </cell>
          <cell r="S229" t="str">
            <v>compras.santoaugusto@hotmail.com</v>
          </cell>
          <cell r="T229" t="str">
            <v>(55) 3781-5239</v>
          </cell>
          <cell r="W229">
            <v>41937</v>
          </cell>
        </row>
        <row r="230">
          <cell r="B230">
            <v>233</v>
          </cell>
          <cell r="D230" t="str">
            <v>Nossa Casa Presentes</v>
          </cell>
          <cell r="E230" t="str">
            <v xml:space="preserve">Ecilda Girão </v>
          </cell>
          <cell r="G230" t="str">
            <v>Tiluge Comércio e Importação de Presentes Ltda</v>
          </cell>
          <cell r="H230" t="str">
            <v>05.885.961/0001-44</v>
          </cell>
          <cell r="I230" t="str">
            <v>06.684.411-8</v>
          </cell>
          <cell r="J230" t="str">
            <v>Av. Desembargador Moreira, 2800 – Sala 504</v>
          </cell>
          <cell r="K230" t="str">
            <v xml:space="preserve">Dionisio Torres </v>
          </cell>
          <cell r="L230" t="str">
            <v>Fortaleza</v>
          </cell>
          <cell r="M230" t="str">
            <v>CE</v>
          </cell>
          <cell r="N230" t="str">
            <v>NORDESTE</v>
          </cell>
          <cell r="O230" t="str">
            <v>60.170-002</v>
          </cell>
          <cell r="P230" t="str">
            <v>(85) 3268-2313 - 3268-1167 - 9141-0075</v>
          </cell>
          <cell r="Q230" t="str">
            <v xml:space="preserve">ecildagirao@hotmail.com </v>
          </cell>
          <cell r="R230" t="str">
            <v>Janaina</v>
          </cell>
          <cell r="S230" t="str">
            <v>nctiluge@hotmail.com</v>
          </cell>
          <cell r="T230" t="str">
            <v>(85) 3268-2313</v>
          </cell>
        </row>
        <row r="231">
          <cell r="B231">
            <v>234</v>
          </cell>
          <cell r="D231" t="str">
            <v>Renata Arantes Casa</v>
          </cell>
          <cell r="E231" t="str">
            <v>Renata</v>
          </cell>
          <cell r="F231" t="str">
            <v>Proprietária</v>
          </cell>
          <cell r="G231" t="str">
            <v>Renata Arantes de Sousa EPP</v>
          </cell>
          <cell r="H231" t="str">
            <v>11.751.060/0001-62</v>
          </cell>
          <cell r="I231" t="str">
            <v>10.466.223-9</v>
          </cell>
          <cell r="J231" t="str">
            <v>Rua 137  n. 441 qd 49 Lt 11</v>
          </cell>
          <cell r="K231" t="str">
            <v>Setor Marista</v>
          </cell>
          <cell r="L231" t="str">
            <v>Goiania</v>
          </cell>
          <cell r="M231" t="str">
            <v>GO</v>
          </cell>
          <cell r="N231" t="str">
            <v>CENTRO OESTE</v>
          </cell>
          <cell r="O231" t="str">
            <v>74.170-120</v>
          </cell>
          <cell r="P231" t="str">
            <v>(62) 3933-4902/ 32422646</v>
          </cell>
          <cell r="Q231" t="str">
            <v>arteycor@hotmail.com</v>
          </cell>
          <cell r="R231" t="str">
            <v>Alexandre</v>
          </cell>
          <cell r="S231" t="str">
            <v>alexandremdejesus@hotmail.com</v>
          </cell>
          <cell r="T231" t="str">
            <v xml:space="preserve">(62) 39334902     </v>
          </cell>
        </row>
        <row r="232">
          <cell r="B232">
            <v>236</v>
          </cell>
          <cell r="D232" t="str">
            <v>A Orquídea</v>
          </cell>
          <cell r="E232" t="str">
            <v>Van Leeuwen</v>
          </cell>
          <cell r="G232" t="str">
            <v>Axé comércial Agrícola Ltda</v>
          </cell>
          <cell r="H232" t="str">
            <v>58.731.993/0001-51</v>
          </cell>
          <cell r="I232">
            <v>747000350114</v>
          </cell>
          <cell r="J232" t="str">
            <v>Rua Campo de Pouso, 1162/1126 - Centro</v>
          </cell>
          <cell r="K232" t="str">
            <v>Centro</v>
          </cell>
          <cell r="L232" t="str">
            <v>Holambra</v>
          </cell>
          <cell r="M232" t="str">
            <v>SP</v>
          </cell>
          <cell r="N232" t="str">
            <v>SUDESTE</v>
          </cell>
          <cell r="O232" t="str">
            <v>13.825-000</v>
          </cell>
          <cell r="P232" t="str">
            <v>(19) 38021759/38021278</v>
          </cell>
          <cell r="Q232" t="str">
            <v>a_orquidea@terra.com.br</v>
          </cell>
          <cell r="R232" t="str">
            <v>Rossana</v>
          </cell>
          <cell r="S232" t="str">
            <v>a_orquidea@terra.com.br</v>
          </cell>
          <cell r="T232" t="str">
            <v>(19) 38021759/38021278</v>
          </cell>
        </row>
        <row r="233">
          <cell r="B233">
            <v>237</v>
          </cell>
          <cell r="D233" t="str">
            <v>Port Marion</v>
          </cell>
          <cell r="E233" t="str">
            <v>Tais</v>
          </cell>
          <cell r="F233" t="str">
            <v>Prop</v>
          </cell>
          <cell r="G233" t="str">
            <v>Décor Sette Dec. e Pres. Ltda</v>
          </cell>
          <cell r="H233" t="str">
            <v>00.564.615/0001-40</v>
          </cell>
          <cell r="I233">
            <v>85478141</v>
          </cell>
          <cell r="J233" t="str">
            <v>Rua Lauro Muller, 116</v>
          </cell>
          <cell r="K233" t="str">
            <v>Sh. Rio Sul, Botafogo</v>
          </cell>
          <cell r="L233" t="str">
            <v>Rio de Janeiro</v>
          </cell>
          <cell r="M233" t="str">
            <v>RJ</v>
          </cell>
          <cell r="N233" t="str">
            <v>SUDESTE</v>
          </cell>
          <cell r="P233" t="str">
            <v>(21) 3234-7262 / 9218-1411</v>
          </cell>
          <cell r="Q233" t="str">
            <v>thais@portmarion.com.br</v>
          </cell>
          <cell r="R233">
            <v>0</v>
          </cell>
          <cell r="S233">
            <v>0</v>
          </cell>
          <cell r="T233">
            <v>0</v>
          </cell>
        </row>
        <row r="234">
          <cell r="B234">
            <v>238</v>
          </cell>
          <cell r="D234" t="str">
            <v>Armazém dos Presentes</v>
          </cell>
          <cell r="E234" t="str">
            <v>Denise</v>
          </cell>
          <cell r="G234" t="str">
            <v>Welter &amp; Pazdziora Ltda</v>
          </cell>
          <cell r="H234" t="str">
            <v>10.260.901/0001-76</v>
          </cell>
          <cell r="I234" t="str">
            <v>110.010.589.9</v>
          </cell>
          <cell r="J234" t="str">
            <v>Av. Rio Branco, 715, Sala 01, 02, 03</v>
          </cell>
          <cell r="K234" t="str">
            <v>Centro</v>
          </cell>
          <cell r="L234" t="str">
            <v>Santa Rosa</v>
          </cell>
          <cell r="M234" t="str">
            <v>RS</v>
          </cell>
          <cell r="N234" t="str">
            <v>SUL</v>
          </cell>
          <cell r="O234" t="str">
            <v>98900-000</v>
          </cell>
          <cell r="P234" t="str">
            <v>(55) 3512-1222</v>
          </cell>
          <cell r="Q234" t="str">
            <v>denise@metalurgicaflores.com.br</v>
          </cell>
          <cell r="R234">
            <v>0</v>
          </cell>
          <cell r="S234">
            <v>0</v>
          </cell>
          <cell r="T234">
            <v>0</v>
          </cell>
        </row>
        <row r="235">
          <cell r="B235">
            <v>239</v>
          </cell>
          <cell r="D235" t="str">
            <v>Volendam Flores e Presentes Ltda</v>
          </cell>
          <cell r="E235" t="str">
            <v>Maria Angelica</v>
          </cell>
          <cell r="G235" t="str">
            <v>Volendam Flores e Presentes Ltda ME</v>
          </cell>
          <cell r="H235" t="str">
            <v>00.252.248/0001-40</v>
          </cell>
          <cell r="I235">
            <v>629055450056</v>
          </cell>
          <cell r="J235" t="str">
            <v>Av. Alvares Cabral, 1818</v>
          </cell>
          <cell r="K235" t="str">
            <v>Santo agostinho</v>
          </cell>
          <cell r="L235" t="str">
            <v>Belo Horizonte</v>
          </cell>
          <cell r="M235" t="str">
            <v>MG</v>
          </cell>
          <cell r="N235" t="str">
            <v>SUDESTE</v>
          </cell>
          <cell r="O235" t="str">
            <v>30.170-001</v>
          </cell>
          <cell r="P235" t="str">
            <v>(31) 32925825</v>
          </cell>
          <cell r="Q235" t="str">
            <v>angelicabitaraes@hotmail.com</v>
          </cell>
          <cell r="R235" t="str">
            <v>Maria Angelica</v>
          </cell>
          <cell r="S235" t="str">
            <v>angelicabitaraes@hotmail.com</v>
          </cell>
          <cell r="T235" t="str">
            <v>(31) 32925825</v>
          </cell>
        </row>
        <row r="236">
          <cell r="B236">
            <v>240</v>
          </cell>
          <cell r="D236" t="str">
            <v>Armazém de Arte</v>
          </cell>
          <cell r="E236" t="str">
            <v>Denise</v>
          </cell>
          <cell r="G236" t="str">
            <v>Armazém de Arte Ltda</v>
          </cell>
          <cell r="H236" t="str">
            <v>42.951.962/0001-76</v>
          </cell>
          <cell r="I236">
            <v>62815602030</v>
          </cell>
          <cell r="J236" t="str">
            <v xml:space="preserve">Av Uruguai, 740 Lj 01 </v>
          </cell>
          <cell r="K236" t="str">
            <v>Sion</v>
          </cell>
          <cell r="L236" t="str">
            <v>Belo Horizonte</v>
          </cell>
          <cell r="M236" t="str">
            <v>MG</v>
          </cell>
          <cell r="N236" t="str">
            <v>SUDESTE</v>
          </cell>
          <cell r="O236" t="str">
            <v>30.310-300</v>
          </cell>
          <cell r="P236" t="str">
            <v>(31) 32257706</v>
          </cell>
        </row>
        <row r="237">
          <cell r="B237">
            <v>241</v>
          </cell>
          <cell r="D237" t="str">
            <v>Lola Presentes</v>
          </cell>
          <cell r="E237" t="str">
            <v>Luiza</v>
          </cell>
          <cell r="G237" t="str">
            <v>CL Comercial dos Importados Ltda</v>
          </cell>
          <cell r="H237" t="str">
            <v>00.518.197/0001-55</v>
          </cell>
          <cell r="I237" t="str">
            <v>16.107.504-5</v>
          </cell>
          <cell r="J237" t="str">
            <v>Rua Santa Clara, 219</v>
          </cell>
          <cell r="K237" t="str">
            <v>São José</v>
          </cell>
          <cell r="L237" t="str">
            <v>Campina Grande</v>
          </cell>
          <cell r="M237" t="str">
            <v>PB</v>
          </cell>
          <cell r="N237" t="str">
            <v>NORDESTE</v>
          </cell>
          <cell r="O237" t="str">
            <v>58.400-170</v>
          </cell>
          <cell r="P237" t="str">
            <v>(83) 33211804</v>
          </cell>
          <cell r="Q237" t="str">
            <v>lolapresentes@yahoo.com.br</v>
          </cell>
          <cell r="R237">
            <v>0</v>
          </cell>
          <cell r="S237">
            <v>0</v>
          </cell>
          <cell r="T237">
            <v>0</v>
          </cell>
        </row>
        <row r="238">
          <cell r="B238">
            <v>242</v>
          </cell>
          <cell r="D238" t="str">
            <v>Regiane Clélia Ynayama ME</v>
          </cell>
          <cell r="E238" t="str">
            <v>Regiane</v>
          </cell>
          <cell r="F238" t="str">
            <v>Oficina Espaço</v>
          </cell>
          <cell r="G238" t="str">
            <v>Regiane Clélia Ynayama ME</v>
          </cell>
          <cell r="H238" t="str">
            <v>05.697.588/0001-06</v>
          </cell>
          <cell r="I238">
            <v>614023379114</v>
          </cell>
          <cell r="J238" t="str">
            <v>Rua 11, nº 822</v>
          </cell>
          <cell r="K238" t="str">
            <v>Centro</v>
          </cell>
          <cell r="L238" t="str">
            <v>Santa Fé do Sul</v>
          </cell>
          <cell r="M238" t="str">
            <v>SP</v>
          </cell>
          <cell r="N238" t="str">
            <v>SUDESTE</v>
          </cell>
          <cell r="O238" t="str">
            <v>15.775-000</v>
          </cell>
          <cell r="P238" t="str">
            <v>(17)36313620</v>
          </cell>
          <cell r="Q238" t="str">
            <v>reynayama@uol.com.br</v>
          </cell>
          <cell r="R238">
            <v>0</v>
          </cell>
          <cell r="S238">
            <v>0</v>
          </cell>
          <cell r="T238">
            <v>0</v>
          </cell>
        </row>
        <row r="239">
          <cell r="B239">
            <v>243</v>
          </cell>
          <cell r="D239" t="str">
            <v xml:space="preserve">Kazzi Decorações </v>
          </cell>
          <cell r="E239" t="str">
            <v>Maria Elizangela ou Demétrio</v>
          </cell>
          <cell r="G239" t="str">
            <v>Kazzi Decorações Ltda</v>
          </cell>
          <cell r="H239" t="str">
            <v>07.505.227/0001-38</v>
          </cell>
          <cell r="I239">
            <v>255014414</v>
          </cell>
          <cell r="J239" t="str">
            <v>Rua Desembargador Arno Hoeschl, 129</v>
          </cell>
          <cell r="K239" t="str">
            <v>Centro</v>
          </cell>
          <cell r="L239" t="str">
            <v>Florianópolis</v>
          </cell>
          <cell r="M239" t="str">
            <v>SC</v>
          </cell>
          <cell r="N239" t="str">
            <v>SUL</v>
          </cell>
          <cell r="O239" t="str">
            <v>88.015-620</v>
          </cell>
          <cell r="P239" t="str">
            <v>(48) 3024-4100</v>
          </cell>
          <cell r="Q239" t="str">
            <v>kazzidecoracoes@terra.com.br</v>
          </cell>
          <cell r="R239" t="str">
            <v>Demétrio</v>
          </cell>
          <cell r="S239" t="str">
            <v>kazzidecoracoes@terra.com.br</v>
          </cell>
          <cell r="T239" t="str">
            <v>(48) 3024-4100</v>
          </cell>
        </row>
        <row r="240">
          <cell r="B240">
            <v>244</v>
          </cell>
          <cell r="D240" t="str">
            <v>Casa Flor Decorações de interiores</v>
          </cell>
          <cell r="E240" t="str">
            <v>Lilia</v>
          </cell>
          <cell r="G240" t="str">
            <v>Vanessa Emanuelle Maturana Decorações ME</v>
          </cell>
          <cell r="H240" t="str">
            <v>07.654.927/0001-94</v>
          </cell>
          <cell r="I240">
            <v>399092119112</v>
          </cell>
          <cell r="J240" t="str">
            <v>Av. Visconde do Rio Branco, 282</v>
          </cell>
          <cell r="K240" t="str">
            <v>Centro</v>
          </cell>
          <cell r="L240" t="str">
            <v>Jardinópolis</v>
          </cell>
          <cell r="M240" t="str">
            <v>SP</v>
          </cell>
          <cell r="N240" t="str">
            <v>SUDESTE</v>
          </cell>
          <cell r="O240" t="str">
            <v>14680-000</v>
          </cell>
          <cell r="P240" t="str">
            <v>(16) 81217676/36933232/36637676</v>
          </cell>
          <cell r="Q240" t="str">
            <v>lilia.maturana@gmail.com</v>
          </cell>
          <cell r="R240">
            <v>0</v>
          </cell>
          <cell r="S240">
            <v>0</v>
          </cell>
          <cell r="T240">
            <v>0</v>
          </cell>
        </row>
        <row r="241">
          <cell r="B241">
            <v>245</v>
          </cell>
          <cell r="D241" t="str">
            <v>Idea Prima</v>
          </cell>
          <cell r="E241" t="str">
            <v>Akira ou Juliana</v>
          </cell>
          <cell r="F241" t="str">
            <v>Sócias</v>
          </cell>
          <cell r="G241" t="str">
            <v>AK Comércio de Presentes e Decorações Ltda</v>
          </cell>
          <cell r="H241" t="str">
            <v>07.182.429/0001-96</v>
          </cell>
          <cell r="I241" t="str">
            <v>28.341.335-2</v>
          </cell>
          <cell r="J241" t="str">
            <v>Av. Eduardo Elias Zahran, 2478 - SL 07</v>
          </cell>
          <cell r="K241" t="str">
            <v>Jardim Vilas Boas</v>
          </cell>
          <cell r="L241" t="str">
            <v>Campo Grande</v>
          </cell>
          <cell r="M241" t="str">
            <v>MS</v>
          </cell>
          <cell r="N241" t="str">
            <v>CENTRO OESTE</v>
          </cell>
          <cell r="O241" t="str">
            <v>79.051-000</v>
          </cell>
          <cell r="P241" t="str">
            <v>(67)3341-2233</v>
          </cell>
          <cell r="Q241" t="str">
            <v>ideaprima@email.com</v>
          </cell>
          <cell r="R241">
            <v>0</v>
          </cell>
          <cell r="S241">
            <v>0</v>
          </cell>
          <cell r="T241">
            <v>0</v>
          </cell>
        </row>
        <row r="242">
          <cell r="B242">
            <v>246</v>
          </cell>
          <cell r="D242" t="str">
            <v>Casa Maia Ltda</v>
          </cell>
          <cell r="G242" t="str">
            <v>Casa Maia Ltda</v>
          </cell>
          <cell r="H242" t="str">
            <v>03.064.114/0001-93</v>
          </cell>
          <cell r="I242">
            <v>620262760010</v>
          </cell>
          <cell r="J242" t="str">
            <v>Rua São Paulo, 1883</v>
          </cell>
          <cell r="K242" t="str">
            <v>Lourdes</v>
          </cell>
          <cell r="L242" t="str">
            <v>Belo Horizonte</v>
          </cell>
          <cell r="M242" t="str">
            <v>MG</v>
          </cell>
          <cell r="N242" t="str">
            <v>SUDESTE</v>
          </cell>
          <cell r="O242" t="str">
            <v>30170-132</v>
          </cell>
          <cell r="P242" t="str">
            <v>(35) 3335-1878</v>
          </cell>
          <cell r="Q242" t="str">
            <v>casamaia@casamaia.com.br</v>
          </cell>
          <cell r="R242">
            <v>0</v>
          </cell>
          <cell r="S242">
            <v>0</v>
          </cell>
          <cell r="T242">
            <v>0</v>
          </cell>
        </row>
        <row r="243">
          <cell r="B243">
            <v>247</v>
          </cell>
          <cell r="D243" t="str">
            <v>Dissenha &amp; Campedelli</v>
          </cell>
          <cell r="E243" t="str">
            <v>Maristela</v>
          </cell>
          <cell r="G243" t="str">
            <v>Dissenha &amp; Campedelli Com. De Presentes Ltda</v>
          </cell>
          <cell r="H243" t="str">
            <v>12.722.176/0001-36</v>
          </cell>
          <cell r="I243">
            <v>147576381115</v>
          </cell>
          <cell r="J243" t="str">
            <v>Rua Padre Leonardo, 504</v>
          </cell>
          <cell r="K243" t="str">
            <v>Aeroporto</v>
          </cell>
          <cell r="L243" t="str">
            <v>São Paulo</v>
          </cell>
          <cell r="M243" t="str">
            <v>SP</v>
          </cell>
          <cell r="N243" t="str">
            <v>SUDESTE</v>
          </cell>
          <cell r="O243" t="str">
            <v>04625-022</v>
          </cell>
          <cell r="P243" t="str">
            <v>(11) 7277-7071</v>
          </cell>
          <cell r="Q243" t="str">
            <v>maristelacampedelli@terra.com.br</v>
          </cell>
          <cell r="R243">
            <v>0</v>
          </cell>
          <cell r="S243">
            <v>0</v>
          </cell>
          <cell r="T243">
            <v>0</v>
          </cell>
        </row>
        <row r="244">
          <cell r="B244">
            <v>248</v>
          </cell>
          <cell r="C244" t="str">
            <v>Adriana</v>
          </cell>
          <cell r="D244" t="str">
            <v>Espaço de Artes</v>
          </cell>
          <cell r="E244" t="str">
            <v>Fátima Lima</v>
          </cell>
          <cell r="G244" t="str">
            <v>M. J. Barros Gonçalves</v>
          </cell>
          <cell r="H244" t="str">
            <v>04.490.822/0001-59</v>
          </cell>
          <cell r="I244">
            <v>121833364</v>
          </cell>
          <cell r="J244" t="str">
            <v>Av. dos Holandeses, Qd 01 n 01, Ed. São Luís, Sub Solo</v>
          </cell>
          <cell r="K244" t="str">
            <v>Calhau</v>
          </cell>
          <cell r="L244" t="str">
            <v>São Luis</v>
          </cell>
          <cell r="M244" t="str">
            <v>MA</v>
          </cell>
          <cell r="N244" t="str">
            <v>NORDESTE</v>
          </cell>
          <cell r="O244" t="str">
            <v>65071-380</v>
          </cell>
          <cell r="P244" t="str">
            <v>(98) 3268-9190 / 3235-9805 / 8127-8673</v>
          </cell>
          <cell r="Q244" t="str">
            <v>espacofatimalima@elo.com</v>
          </cell>
          <cell r="R244">
            <v>0</v>
          </cell>
          <cell r="S244">
            <v>0</v>
          </cell>
          <cell r="T244">
            <v>0</v>
          </cell>
        </row>
        <row r="245">
          <cell r="B245">
            <v>249</v>
          </cell>
          <cell r="D245" t="str">
            <v>Cravo e Canela Decorações</v>
          </cell>
          <cell r="E245" t="str">
            <v>Silvio</v>
          </cell>
          <cell r="G245" t="str">
            <v>Cravo e Canela Decorações Ltda ME</v>
          </cell>
          <cell r="H245" t="str">
            <v>01.491.402/0001-07</v>
          </cell>
          <cell r="I245">
            <v>253390338</v>
          </cell>
          <cell r="J245" t="str">
            <v>Rua Jorge Zipperer, 299</v>
          </cell>
          <cell r="K245" t="str">
            <v>Schramm</v>
          </cell>
          <cell r="L245" t="str">
            <v>São Bento do Sul</v>
          </cell>
          <cell r="M245" t="str">
            <v>SC</v>
          </cell>
          <cell r="N245" t="str">
            <v>SUL</v>
          </cell>
          <cell r="O245" t="str">
            <v>89290-000</v>
          </cell>
          <cell r="P245" t="str">
            <v>(47) 3633-3042</v>
          </cell>
          <cell r="Q245" t="str">
            <v>atendimento@cravoecanela.com.br</v>
          </cell>
          <cell r="R245" t="str">
            <v>Silvio</v>
          </cell>
          <cell r="S245" t="str">
            <v>atendimento@cravoecanela.com.br</v>
          </cell>
          <cell r="T245" t="str">
            <v>(47) 3633-3042</v>
          </cell>
          <cell r="V245">
            <v>40664</v>
          </cell>
          <cell r="W245">
            <v>41430</v>
          </cell>
        </row>
        <row r="246">
          <cell r="B246">
            <v>250</v>
          </cell>
          <cell r="D246" t="str">
            <v>Kalla Interiores</v>
          </cell>
          <cell r="E246" t="str">
            <v>Bruno Cesar Kuss</v>
          </cell>
          <cell r="G246" t="str">
            <v>CK Móveis  Decorações Ltda</v>
          </cell>
          <cell r="H246" t="str">
            <v>11.967.217/0001-91</v>
          </cell>
          <cell r="I246">
            <v>256096660</v>
          </cell>
          <cell r="J246" t="str">
            <v>Rua Siqueira Campos, 88</v>
          </cell>
          <cell r="K246" t="str">
            <v>Alto de Mafra</v>
          </cell>
          <cell r="L246" t="str">
            <v>Mafra</v>
          </cell>
          <cell r="M246" t="str">
            <v>SC</v>
          </cell>
          <cell r="N246" t="str">
            <v>SUL</v>
          </cell>
          <cell r="O246" t="str">
            <v>89300-000</v>
          </cell>
          <cell r="P246" t="str">
            <v>(47) 3642-0023/8404-0397/84040395</v>
          </cell>
          <cell r="Q246" t="str">
            <v>kallainteriores@hotmail.com</v>
          </cell>
          <cell r="R246">
            <v>0</v>
          </cell>
          <cell r="S246">
            <v>0</v>
          </cell>
          <cell r="T246">
            <v>0</v>
          </cell>
        </row>
        <row r="247">
          <cell r="B247">
            <v>251</v>
          </cell>
          <cell r="D247" t="str">
            <v>Mariclaudia</v>
          </cell>
          <cell r="E247" t="str">
            <v>Marisa</v>
          </cell>
          <cell r="G247" t="str">
            <v>Casas Mariclaudia Enxovais Ltda</v>
          </cell>
          <cell r="H247" t="str">
            <v>00.947.775/0003-30</v>
          </cell>
          <cell r="I247">
            <v>535366103112</v>
          </cell>
          <cell r="J247" t="str">
            <v>Av. Limeira, 722, Piso 10,11,14,16</v>
          </cell>
          <cell r="K247" t="str">
            <v>Vila Rezende</v>
          </cell>
          <cell r="L247" t="str">
            <v>Piracicaba</v>
          </cell>
          <cell r="M247" t="str">
            <v>SP</v>
          </cell>
          <cell r="N247" t="str">
            <v>SUDESTE</v>
          </cell>
          <cell r="O247" t="str">
            <v>13414-018</v>
          </cell>
          <cell r="P247" t="str">
            <v>(19) 3437-3333</v>
          </cell>
          <cell r="Q247" t="str">
            <v>compras@mariclaudia.com.br</v>
          </cell>
          <cell r="R247">
            <v>0</v>
          </cell>
          <cell r="S247">
            <v>0</v>
          </cell>
          <cell r="T247">
            <v>0</v>
          </cell>
        </row>
        <row r="248">
          <cell r="B248">
            <v>252</v>
          </cell>
          <cell r="D248" t="str">
            <v>Decore</v>
          </cell>
          <cell r="G248" t="str">
            <v>Bruna Raisa Lopes de Mello ME</v>
          </cell>
          <cell r="H248" t="str">
            <v>11.195.031/000161</v>
          </cell>
          <cell r="I248">
            <v>9049684123</v>
          </cell>
          <cell r="J248" t="str">
            <v>Rua. Pref. Rafael Gil, 387</v>
          </cell>
          <cell r="K248" t="str">
            <v>Centro</v>
          </cell>
          <cell r="L248" t="str">
            <v>Colorado</v>
          </cell>
          <cell r="M248" t="str">
            <v>PR</v>
          </cell>
          <cell r="N248" t="str">
            <v>SUL</v>
          </cell>
          <cell r="O248" t="str">
            <v>86690-000</v>
          </cell>
          <cell r="P248" t="str">
            <v>(44) 3323-0069</v>
          </cell>
          <cell r="Q248" t="str">
            <v>decorecolorado@hotmail.com</v>
          </cell>
          <cell r="R248">
            <v>0</v>
          </cell>
          <cell r="S248">
            <v>0</v>
          </cell>
          <cell r="T248">
            <v>0</v>
          </cell>
        </row>
        <row r="249">
          <cell r="B249">
            <v>253</v>
          </cell>
          <cell r="D249" t="str">
            <v>Inova Novidades</v>
          </cell>
          <cell r="E249" t="str">
            <v>Betânia</v>
          </cell>
          <cell r="G249" t="str">
            <v>Curty Artesanatos e Presentes Ltda ME</v>
          </cell>
          <cell r="H249" t="str">
            <v>11.100.622/0001-08</v>
          </cell>
          <cell r="I249">
            <v>78841737</v>
          </cell>
          <cell r="J249" t="str">
            <v>Av. Alberto Braune, 127, Loja A</v>
          </cell>
          <cell r="K249" t="str">
            <v>Centro</v>
          </cell>
          <cell r="L249" t="str">
            <v>Nova Friburgo</v>
          </cell>
          <cell r="M249" t="str">
            <v>RJ</v>
          </cell>
          <cell r="N249" t="str">
            <v>SUDESTE</v>
          </cell>
          <cell r="O249" t="str">
            <v>28613-001</v>
          </cell>
          <cell r="P249" t="str">
            <v>(22) 2522-1100</v>
          </cell>
          <cell r="Q249" t="str">
            <v>contato@inovanovidades.com.br</v>
          </cell>
          <cell r="R249" t="str">
            <v>Betânia</v>
          </cell>
          <cell r="S249" t="str">
            <v>contato@inovanovidades.com.br</v>
          </cell>
          <cell r="T249" t="str">
            <v>(22) 2522-1100</v>
          </cell>
        </row>
        <row r="250">
          <cell r="B250">
            <v>254</v>
          </cell>
          <cell r="D250" t="str">
            <v>Scutellata</v>
          </cell>
          <cell r="E250" t="str">
            <v>Neiva</v>
          </cell>
          <cell r="F250" t="str">
            <v>Prop</v>
          </cell>
          <cell r="G250" t="str">
            <v>Neiva Teresinha da Silveira</v>
          </cell>
          <cell r="H250" t="str">
            <v>09.035.079/0001-60</v>
          </cell>
          <cell r="I250" t="str">
            <v>087/0101374</v>
          </cell>
          <cell r="J250" t="str">
            <v>Rua Marechal Floriano Peixoto, 777</v>
          </cell>
          <cell r="K250" t="str">
            <v>Centro</v>
          </cell>
          <cell r="L250" t="str">
            <v>Osório</v>
          </cell>
          <cell r="M250" t="str">
            <v>RS</v>
          </cell>
          <cell r="N250" t="str">
            <v>SUL</v>
          </cell>
          <cell r="O250" t="str">
            <v>95.520-000</v>
          </cell>
          <cell r="P250" t="str">
            <v>(51) 3601-2093 / 9971-0331</v>
          </cell>
          <cell r="Q250" t="str">
            <v>scutellata@terra.com.br</v>
          </cell>
          <cell r="R250" t="str">
            <v>José Antonio/ Neiva</v>
          </cell>
          <cell r="S250" t="str">
            <v>scutellata@terra.com.br</v>
          </cell>
          <cell r="T250" t="str">
            <v>(51) 3601-2093 / 9971-0331</v>
          </cell>
        </row>
        <row r="251">
          <cell r="B251">
            <v>255</v>
          </cell>
          <cell r="D251" t="str">
            <v>San Pietro</v>
          </cell>
          <cell r="E251" t="str">
            <v>Patricia</v>
          </cell>
          <cell r="G251" t="str">
            <v>San Pietro Prod. Farmaceuticos Ltda</v>
          </cell>
          <cell r="H251" t="str">
            <v>09.591.788/0001-22</v>
          </cell>
          <cell r="I251">
            <v>122792513</v>
          </cell>
          <cell r="J251" t="str">
            <v>Av. Daniel de La Touche, 2000</v>
          </cell>
          <cell r="K251" t="str">
            <v>Cohama</v>
          </cell>
          <cell r="L251" t="str">
            <v>São Luis</v>
          </cell>
          <cell r="M251" t="str">
            <v>MA</v>
          </cell>
          <cell r="N251" t="str">
            <v>NORDESTE</v>
          </cell>
          <cell r="O251" t="str">
            <v>65074-115</v>
          </cell>
          <cell r="P251" t="str">
            <v>(98) 4009-7412 / 4009-7423 / 4009-7411 / 4009-7410 (Escritório)</v>
          </cell>
          <cell r="Q251" t="str">
            <v>patricia@saopatricio.net</v>
          </cell>
          <cell r="R251" t="str">
            <v xml:space="preserve">Keila </v>
          </cell>
          <cell r="S251" t="str">
            <v>financeiro@saopatricio.net</v>
          </cell>
          <cell r="T251" t="str">
            <v>(98) 4009-7410</v>
          </cell>
        </row>
        <row r="252">
          <cell r="B252">
            <v>256</v>
          </cell>
          <cell r="D252" t="str">
            <v>Ana Packer Presentes Ltda</v>
          </cell>
          <cell r="E252" t="str">
            <v>Ana Packer</v>
          </cell>
          <cell r="G252" t="str">
            <v>Ana Packer Presentes Ltda EPP</v>
          </cell>
          <cell r="H252" t="str">
            <v>06.274.825/0001-80</v>
          </cell>
          <cell r="I252">
            <v>206217458117</v>
          </cell>
          <cell r="J252" t="str">
            <v>Alameda Araguaia, 762, loja 56</v>
          </cell>
          <cell r="K252" t="str">
            <v>Alphaville</v>
          </cell>
          <cell r="L252" t="str">
            <v>Barueri</v>
          </cell>
          <cell r="M252" t="str">
            <v>SP</v>
          </cell>
          <cell r="N252" t="str">
            <v>SUDESTE</v>
          </cell>
          <cell r="O252" t="str">
            <v>06455-000</v>
          </cell>
          <cell r="P252" t="str">
            <v>(11) 4193-5427</v>
          </cell>
          <cell r="Q252" t="str">
            <v>contato@annapacker.com.br</v>
          </cell>
          <cell r="R252" t="str">
            <v>Cinthia</v>
          </cell>
          <cell r="S252" t="str">
            <v>contato@annapacker.com.br</v>
          </cell>
          <cell r="T252" t="str">
            <v>(11) 4193-5427</v>
          </cell>
        </row>
        <row r="253">
          <cell r="B253">
            <v>257</v>
          </cell>
          <cell r="D253" t="str">
            <v>Prefeitura de Bonito</v>
          </cell>
          <cell r="E253" t="str">
            <v>Perin</v>
          </cell>
          <cell r="G253" t="str">
            <v>Prefeitura de Bonito</v>
          </cell>
          <cell r="H253" t="str">
            <v>10.121.515/0001-01</v>
          </cell>
          <cell r="I253" t="str">
            <v>Isento</v>
          </cell>
          <cell r="J253" t="str">
            <v>Rua Cel. Pilad Rebuá, 1780</v>
          </cell>
          <cell r="K253" t="str">
            <v>Centro</v>
          </cell>
          <cell r="L253" t="str">
            <v>Bonito</v>
          </cell>
          <cell r="M253" t="str">
            <v>MS</v>
          </cell>
          <cell r="N253" t="str">
            <v>CENTRO OESTE</v>
          </cell>
          <cell r="O253" t="str">
            <v>79.290-000</v>
          </cell>
          <cell r="P253" t="str">
            <v>(67) 32551578</v>
          </cell>
          <cell r="Q253" t="str">
            <v>gabinete.prefeito@bonito.ms.gov.br</v>
          </cell>
        </row>
        <row r="254">
          <cell r="B254">
            <v>258</v>
          </cell>
          <cell r="D254" t="str">
            <v>Sheila Presentes</v>
          </cell>
          <cell r="E254" t="str">
            <v>Sheila</v>
          </cell>
          <cell r="F254" t="str">
            <v>Propietaria</v>
          </cell>
          <cell r="G254" t="str">
            <v>S.K.S. Presentes Ltda Me</v>
          </cell>
          <cell r="H254" t="str">
            <v>30.538.144/0001-67</v>
          </cell>
          <cell r="I254" t="str">
            <v>08107584-7</v>
          </cell>
          <cell r="J254" t="str">
            <v>Av. Nossa Senhora da Penha, 570 G12</v>
          </cell>
          <cell r="K254" t="str">
            <v>Praia do Canto</v>
          </cell>
          <cell r="L254" t="str">
            <v xml:space="preserve">Vitória </v>
          </cell>
          <cell r="M254" t="str">
            <v>ES</v>
          </cell>
          <cell r="N254" t="str">
            <v>SUDESTE</v>
          </cell>
          <cell r="O254" t="str">
            <v>29.047-287</v>
          </cell>
          <cell r="P254" t="str">
            <v>27)32250058- 33250497</v>
          </cell>
          <cell r="Q254" t="str">
            <v>sheila.presentes@hotmail.com</v>
          </cell>
          <cell r="R254">
            <v>0</v>
          </cell>
          <cell r="S254">
            <v>0</v>
          </cell>
          <cell r="T254">
            <v>0</v>
          </cell>
        </row>
        <row r="255">
          <cell r="B255">
            <v>259</v>
          </cell>
          <cell r="D255" t="str">
            <v>Artflor e Festa</v>
          </cell>
          <cell r="E255" t="str">
            <v>Milton Sergio da Silva</v>
          </cell>
          <cell r="G255" t="str">
            <v>Aparecida Benedita Baessa Me</v>
          </cell>
          <cell r="H255" t="str">
            <v>08.277.996/0001-99</v>
          </cell>
          <cell r="I255">
            <v>344123769117</v>
          </cell>
          <cell r="J255" t="str">
            <v>Av. Sete de Setembro, 619</v>
          </cell>
          <cell r="K255" t="str">
            <v>Centro</v>
          </cell>
          <cell r="L255" t="str">
            <v>Ibitinga</v>
          </cell>
          <cell r="M255" t="str">
            <v>SP</v>
          </cell>
          <cell r="N255" t="str">
            <v>SUDESTE</v>
          </cell>
          <cell r="O255" t="str">
            <v>14940-000</v>
          </cell>
          <cell r="P255" t="str">
            <v>(16) 3342-3475</v>
          </cell>
          <cell r="Q255" t="str">
            <v>artflorefesta@terra.com,br</v>
          </cell>
          <cell r="R255">
            <v>0</v>
          </cell>
          <cell r="S255">
            <v>0</v>
          </cell>
          <cell r="T255">
            <v>0</v>
          </cell>
        </row>
        <row r="256">
          <cell r="B256">
            <v>260</v>
          </cell>
          <cell r="D256" t="str">
            <v>Party Shop</v>
          </cell>
          <cell r="E256" t="str">
            <v>Bete Roque</v>
          </cell>
          <cell r="F256" t="str">
            <v>Prop</v>
          </cell>
          <cell r="G256" t="str">
            <v>Party Shop Promoções Ltda</v>
          </cell>
          <cell r="H256" t="str">
            <v>73.780.546/0001-86</v>
          </cell>
          <cell r="I256">
            <v>84955795</v>
          </cell>
          <cell r="J256" t="str">
            <v>Av. Niemeyer 750/1101</v>
          </cell>
          <cell r="K256" t="str">
            <v>São Conrado</v>
          </cell>
          <cell r="L256" t="str">
            <v>Rio de Janeiro</v>
          </cell>
          <cell r="M256" t="str">
            <v>RJ</v>
          </cell>
          <cell r="N256" t="str">
            <v>SUDESTE</v>
          </cell>
          <cell r="O256" t="str">
            <v>22.450-221</v>
          </cell>
          <cell r="P256" t="str">
            <v>(21) 25123201</v>
          </cell>
          <cell r="Q256" t="str">
            <v>beteroque@gmail.com</v>
          </cell>
          <cell r="R256">
            <v>0</v>
          </cell>
          <cell r="S256">
            <v>0</v>
          </cell>
          <cell r="T256">
            <v>0</v>
          </cell>
        </row>
        <row r="257">
          <cell r="B257">
            <v>261</v>
          </cell>
          <cell r="D257" t="str">
            <v>Flor Presentes e Decoração</v>
          </cell>
          <cell r="E257" t="str">
            <v>Lais</v>
          </cell>
          <cell r="G257" t="str">
            <v>Flor Decoração e Comércio de Presentes Ltda</v>
          </cell>
          <cell r="H257" t="str">
            <v>10.453.099/0001-30</v>
          </cell>
          <cell r="I257">
            <v>109778870034</v>
          </cell>
          <cell r="J257" t="str">
            <v>Rua Conde de Linhares, 624</v>
          </cell>
          <cell r="K257" t="str">
            <v>Cidade Jardim</v>
          </cell>
          <cell r="L257" t="str">
            <v>Belo Horizonte</v>
          </cell>
          <cell r="M257" t="str">
            <v>MG</v>
          </cell>
          <cell r="N257" t="str">
            <v>SUDESTE</v>
          </cell>
          <cell r="O257">
            <v>30380030</v>
          </cell>
          <cell r="P257" t="str">
            <v>(31) 32964609</v>
          </cell>
          <cell r="Q257" t="str">
            <v>Flor.decoracao@yahoo.com.br</v>
          </cell>
          <cell r="R257">
            <v>0</v>
          </cell>
          <cell r="S257">
            <v>0</v>
          </cell>
          <cell r="T257">
            <v>0</v>
          </cell>
        </row>
        <row r="258">
          <cell r="B258">
            <v>262</v>
          </cell>
          <cell r="D258" t="str">
            <v>Centro Cultural Egon Frey</v>
          </cell>
          <cell r="E258" t="str">
            <v>Aldani da Rocha Frey</v>
          </cell>
          <cell r="G258" t="str">
            <v>Centro Cultural Egon Frey</v>
          </cell>
          <cell r="H258" t="str">
            <v>02.220.027/0001-15</v>
          </cell>
          <cell r="I258" t="str">
            <v>Isento</v>
          </cell>
          <cell r="J258" t="str">
            <v>Rua Nereu Ramos,62</v>
          </cell>
          <cell r="K258" t="str">
            <v>Centro</v>
          </cell>
          <cell r="L258" t="str">
            <v>Fraiburgo</v>
          </cell>
          <cell r="M258" t="str">
            <v>SC</v>
          </cell>
          <cell r="N258" t="str">
            <v>SUL</v>
          </cell>
          <cell r="O258">
            <v>89580000</v>
          </cell>
          <cell r="P258" t="str">
            <v>(49) 32460093</v>
          </cell>
          <cell r="Q258" t="str">
            <v>ccegonfrey@hotmail.com</v>
          </cell>
          <cell r="R258">
            <v>0</v>
          </cell>
          <cell r="S258">
            <v>0</v>
          </cell>
          <cell r="T258">
            <v>0</v>
          </cell>
        </row>
        <row r="259">
          <cell r="B259">
            <v>263</v>
          </cell>
          <cell r="D259" t="str">
            <v>Millenium</v>
          </cell>
          <cell r="E259" t="str">
            <v>Soraya</v>
          </cell>
          <cell r="G259" t="str">
            <v>Soraya Abrantes de Lima Me</v>
          </cell>
          <cell r="H259" t="str">
            <v>00.387.780/0001-74</v>
          </cell>
          <cell r="I259" t="str">
            <v>06.952450-5</v>
          </cell>
          <cell r="J259" t="str">
            <v>Rua São Luiz, 438</v>
          </cell>
          <cell r="K259" t="str">
            <v>Centro</v>
          </cell>
          <cell r="L259" t="str">
            <v>Juazeiro do Norte</v>
          </cell>
          <cell r="M259" t="str">
            <v>CE</v>
          </cell>
          <cell r="N259" t="str">
            <v>NORDESTE</v>
          </cell>
          <cell r="O259" t="str">
            <v>63.010-125</v>
          </cell>
          <cell r="P259" t="str">
            <v>(88) 3571-3690/88197762</v>
          </cell>
          <cell r="Q259" t="str">
            <v>soraya.abrantes@hotmail.com</v>
          </cell>
          <cell r="R259" t="str">
            <v>Soraya</v>
          </cell>
          <cell r="S259" t="str">
            <v>soraya.abrantes@hotmail.com</v>
          </cell>
          <cell r="T259" t="str">
            <v>(88) 3571-3690/88197762</v>
          </cell>
        </row>
        <row r="260">
          <cell r="B260">
            <v>264</v>
          </cell>
          <cell r="D260" t="str">
            <v>Pop Presentes</v>
          </cell>
          <cell r="E260" t="str">
            <v>Juçara</v>
          </cell>
          <cell r="G260" t="str">
            <v>Souza Serrat e Cia Ltda</v>
          </cell>
          <cell r="H260" t="str">
            <v>07.051.671/0001-20</v>
          </cell>
          <cell r="I260">
            <v>4333179290050</v>
          </cell>
          <cell r="J260" t="str">
            <v>Rua Dr. Veloso, 560</v>
          </cell>
          <cell r="K260" t="str">
            <v>Centro</v>
          </cell>
          <cell r="L260" t="str">
            <v>Montes Claros</v>
          </cell>
          <cell r="M260" t="str">
            <v>MG</v>
          </cell>
          <cell r="N260" t="str">
            <v>SUDESTE</v>
          </cell>
          <cell r="O260" t="str">
            <v>39400-074</v>
          </cell>
          <cell r="P260" t="str">
            <v>(38) 3221-3180</v>
          </cell>
          <cell r="Q260" t="str">
            <v>jsnassau@hotmail.com</v>
          </cell>
          <cell r="R260">
            <v>0</v>
          </cell>
          <cell r="S260">
            <v>0</v>
          </cell>
          <cell r="T260">
            <v>0</v>
          </cell>
        </row>
        <row r="261">
          <cell r="B261">
            <v>265</v>
          </cell>
          <cell r="D261" t="str">
            <v>Armazém das Festas</v>
          </cell>
          <cell r="G261" t="str">
            <v>A.S. Comércio e Eventos Ltda</v>
          </cell>
          <cell r="H261" t="str">
            <v>10.525.712/0001-88</v>
          </cell>
          <cell r="I261">
            <v>152807454</v>
          </cell>
          <cell r="J261" t="str">
            <v>Travessa 9 de Janeiro, 657</v>
          </cell>
          <cell r="K261" t="str">
            <v>Fatima</v>
          </cell>
          <cell r="L261" t="str">
            <v>Belem</v>
          </cell>
          <cell r="M261" t="str">
            <v>PA</v>
          </cell>
          <cell r="N261" t="str">
            <v>NORTE</v>
          </cell>
          <cell r="O261" t="str">
            <v>66060-370</v>
          </cell>
          <cell r="P261" t="str">
            <v>(91) 3226-7184 e 3228-2245</v>
          </cell>
        </row>
        <row r="262">
          <cell r="B262">
            <v>266</v>
          </cell>
          <cell r="D262" t="str">
            <v>Torta &amp; Cia</v>
          </cell>
          <cell r="E262" t="str">
            <v>Heloisa Porto</v>
          </cell>
          <cell r="G262" t="str">
            <v>Primeira Torta Alimentos Ltda - EPP</v>
          </cell>
          <cell r="H262" t="str">
            <v>06.193.315/0001-89</v>
          </cell>
          <cell r="I262">
            <v>77712615</v>
          </cell>
          <cell r="J262" t="str">
            <v>Estrada da Gávea, 820 a 850</v>
          </cell>
          <cell r="K262" t="str">
            <v>São Conrado</v>
          </cell>
          <cell r="L262" t="str">
            <v>Rio de Janeiro</v>
          </cell>
          <cell r="M262" t="str">
            <v>RJ</v>
          </cell>
          <cell r="N262" t="str">
            <v>SUDESTE</v>
          </cell>
          <cell r="O262" t="str">
            <v>22610-002</v>
          </cell>
          <cell r="P262" t="str">
            <v>(21) 3322-5933 / 2580-0727</v>
          </cell>
        </row>
        <row r="263">
          <cell r="B263">
            <v>267</v>
          </cell>
          <cell r="D263" t="str">
            <v>Star Garden Interiores</v>
          </cell>
          <cell r="E263" t="str">
            <v>Athiê</v>
          </cell>
          <cell r="G263" t="str">
            <v>Star Garden Com. De Móveis e Decoração Ltda EPP</v>
          </cell>
          <cell r="H263" t="str">
            <v>08.062.061/0001-95</v>
          </cell>
          <cell r="I263">
            <v>507060740112</v>
          </cell>
          <cell r="J263" t="str">
            <v>Estrada Municipal Pardinho, Fazenda Limoeiro,  KM09 PRD20</v>
          </cell>
          <cell r="K263" t="str">
            <v>Perimetro Urbano</v>
          </cell>
          <cell r="L263" t="str">
            <v>Pardinho</v>
          </cell>
          <cell r="M263" t="str">
            <v>SP</v>
          </cell>
          <cell r="N263" t="str">
            <v>SUDESTE</v>
          </cell>
          <cell r="O263" t="str">
            <v>18640-000</v>
          </cell>
          <cell r="P263" t="str">
            <v>(14) 3886-1391/ 96741849</v>
          </cell>
          <cell r="Q263" t="str">
            <v>sga@stargarden.com.br</v>
          </cell>
          <cell r="R263">
            <v>0</v>
          </cell>
          <cell r="S263">
            <v>0</v>
          </cell>
          <cell r="T263">
            <v>0</v>
          </cell>
          <cell r="U263" t="str">
            <v>financeiro@stargarden.com.br</v>
          </cell>
        </row>
        <row r="264">
          <cell r="B264">
            <v>268</v>
          </cell>
          <cell r="D264" t="str">
            <v>Casa Quinze</v>
          </cell>
          <cell r="E264" t="str">
            <v>Quinzinho</v>
          </cell>
          <cell r="G264" t="str">
            <v>RDJ Bazar e Utilidades Ltda EPP</v>
          </cell>
          <cell r="H264" t="str">
            <v>31.432.214/0001-60</v>
          </cell>
          <cell r="I264">
            <v>83393254</v>
          </cell>
          <cell r="J264" t="str">
            <v>Estrada do Vigário Geral, 894</v>
          </cell>
          <cell r="K264" t="str">
            <v>Vigário Geral</v>
          </cell>
          <cell r="L264" t="str">
            <v>Rio de Janeiro</v>
          </cell>
          <cell r="M264" t="str">
            <v>RJ</v>
          </cell>
          <cell r="N264" t="str">
            <v>SUDESTE</v>
          </cell>
          <cell r="O264" t="str">
            <v>21241-180</v>
          </cell>
          <cell r="P264" t="str">
            <v>(21) 3452-1515 / 8115-1515</v>
          </cell>
          <cell r="Q264" t="str">
            <v>contato@casaquinze.com.,br</v>
          </cell>
          <cell r="R264">
            <v>0</v>
          </cell>
          <cell r="S264">
            <v>0</v>
          </cell>
          <cell r="T264">
            <v>0</v>
          </cell>
          <cell r="U264" t="str">
            <v>financeiro@casaquinze.com.br</v>
          </cell>
        </row>
        <row r="265">
          <cell r="B265">
            <v>269</v>
          </cell>
          <cell r="D265" t="str">
            <v>Central de Aviamentos</v>
          </cell>
          <cell r="E265" t="str">
            <v>Luiz Antonio / Rosane</v>
          </cell>
          <cell r="G265" t="str">
            <v>Central de Aviamentos São Paulo Ltda</v>
          </cell>
          <cell r="H265" t="str">
            <v>32.424.350/0001-71</v>
          </cell>
          <cell r="I265">
            <v>81303840</v>
          </cell>
          <cell r="J265" t="str">
            <v>Av. Vitória, 2826</v>
          </cell>
          <cell r="K265" t="str">
            <v>Bento Ferreira</v>
          </cell>
          <cell r="L265" t="str">
            <v>Vitória</v>
          </cell>
          <cell r="M265" t="str">
            <v>ES</v>
          </cell>
          <cell r="N265" t="str">
            <v>SUDESTE</v>
          </cell>
          <cell r="O265" t="str">
            <v>29050-810</v>
          </cell>
          <cell r="P265" t="str">
            <v>(27) 3357-8888</v>
          </cell>
          <cell r="Q265" t="str">
            <v>compras@centraldeaviamentos.com.br</v>
          </cell>
          <cell r="R265">
            <v>0</v>
          </cell>
          <cell r="S265">
            <v>0</v>
          </cell>
          <cell r="T265">
            <v>0</v>
          </cell>
        </row>
        <row r="266">
          <cell r="B266">
            <v>270</v>
          </cell>
          <cell r="D266" t="str">
            <v>Atelie de Bolos Bellini</v>
          </cell>
          <cell r="E266" t="str">
            <v>Marcelo</v>
          </cell>
          <cell r="G266" t="str">
            <v>Athelie de Bolos Bellini Ltda- ME</v>
          </cell>
          <cell r="H266" t="str">
            <v>58.208.877/0001-52</v>
          </cell>
          <cell r="I266">
            <v>633012875118</v>
          </cell>
          <cell r="J266" t="str">
            <v>Rua Euclides da Cunha, 185</v>
          </cell>
          <cell r="K266" t="str">
            <v>Gonzaga</v>
          </cell>
          <cell r="L266" t="str">
            <v>Santos</v>
          </cell>
          <cell r="M266" t="str">
            <v>SP</v>
          </cell>
          <cell r="N266" t="str">
            <v>SUDESTE</v>
          </cell>
          <cell r="O266" t="str">
            <v>11065-101</v>
          </cell>
          <cell r="P266" t="str">
            <v>(13) 3252-2319 / 3324-7710</v>
          </cell>
          <cell r="Q266" t="str">
            <v>marcelobellini@terra.com.br</v>
          </cell>
          <cell r="R266">
            <v>0</v>
          </cell>
          <cell r="S266">
            <v>0</v>
          </cell>
          <cell r="T266">
            <v>0</v>
          </cell>
          <cell r="V266">
            <v>40330</v>
          </cell>
          <cell r="W266">
            <v>41430</v>
          </cell>
        </row>
        <row r="267">
          <cell r="B267">
            <v>271</v>
          </cell>
          <cell r="D267" t="str">
            <v>Flor &amp; Mel Floricultura</v>
          </cell>
          <cell r="E267" t="str">
            <v>Francisco Nival</v>
          </cell>
          <cell r="G267" t="str">
            <v>Flor e Mel Floricultura Ltda ME</v>
          </cell>
          <cell r="H267" t="str">
            <v>11.918.657/0001-59</v>
          </cell>
          <cell r="I267">
            <v>256090360</v>
          </cell>
          <cell r="J267" t="str">
            <v>Rua Gustavo Richard, 249 sl6</v>
          </cell>
          <cell r="K267" t="str">
            <v>Centro</v>
          </cell>
          <cell r="L267" t="str">
            <v>Camboriu</v>
          </cell>
          <cell r="M267" t="str">
            <v>SC</v>
          </cell>
          <cell r="N267" t="str">
            <v>SUL</v>
          </cell>
          <cell r="O267" t="str">
            <v>88.340-00</v>
          </cell>
          <cell r="P267" t="str">
            <v>(47) 3365-2681</v>
          </cell>
          <cell r="Q267" t="str">
            <v>nilvacs65@hotmail.com</v>
          </cell>
          <cell r="R267">
            <v>0</v>
          </cell>
          <cell r="S267">
            <v>0</v>
          </cell>
          <cell r="T267">
            <v>0</v>
          </cell>
        </row>
        <row r="268">
          <cell r="B268">
            <v>272</v>
          </cell>
          <cell r="D268" t="str">
            <v>Hogar</v>
          </cell>
          <cell r="E268" t="str">
            <v>Flávia</v>
          </cell>
          <cell r="G268" t="str">
            <v>TJ Comércio e Importação Eireli</v>
          </cell>
          <cell r="H268">
            <v>71190243000188</v>
          </cell>
          <cell r="I268" t="str">
            <v>062.860.566-0049</v>
          </cell>
          <cell r="J268" t="str">
            <v>Rod. Br 356, nº2500 - Lj 141 a 144</v>
          </cell>
          <cell r="K268" t="str">
            <v>Sion</v>
          </cell>
          <cell r="L268" t="str">
            <v>Belo Horizonte</v>
          </cell>
          <cell r="M268" t="str">
            <v>MG</v>
          </cell>
          <cell r="N268" t="str">
            <v>SUDESTE</v>
          </cell>
          <cell r="O268" t="str">
            <v>30320-901</v>
          </cell>
          <cell r="P268" t="str">
            <v>(31) 3286-4090 / 984671285</v>
          </cell>
          <cell r="Q268" t="str">
            <v>gerencialoja@hogar.com.br</v>
          </cell>
          <cell r="R268" t="str">
            <v>Taciana</v>
          </cell>
          <cell r="S268" t="str">
            <v>financeiro@hogar.com.br</v>
          </cell>
          <cell r="T268" t="str">
            <v>(31) 3286-4090 / 3286-2822</v>
          </cell>
          <cell r="W268">
            <v>42530</v>
          </cell>
        </row>
        <row r="269">
          <cell r="B269">
            <v>273</v>
          </cell>
          <cell r="D269" t="str">
            <v>Hotel JP Ltda</v>
          </cell>
          <cell r="E269" t="str">
            <v>Luciene Marize Santos</v>
          </cell>
          <cell r="G269" t="str">
            <v>Hotel JP Ltda</v>
          </cell>
          <cell r="H269" t="str">
            <v>48.538.805/0001-10</v>
          </cell>
          <cell r="I269" t="str">
            <v xml:space="preserve">Isento </v>
          </cell>
          <cell r="J269" t="str">
            <v>Rod. Anhanguera, km 306,5</v>
          </cell>
          <cell r="K269" t="str">
            <v>Jd. Zinato</v>
          </cell>
          <cell r="L269" t="str">
            <v>Ribeirão Preto</v>
          </cell>
          <cell r="M269" t="str">
            <v>SP</v>
          </cell>
          <cell r="N269" t="str">
            <v>SUDESTE</v>
          </cell>
          <cell r="O269" t="str">
            <v>14093-500</v>
          </cell>
          <cell r="P269" t="str">
            <v>(16) 2101-1400</v>
          </cell>
          <cell r="Q269" t="str">
            <v>eventos@hoteljp.com.br</v>
          </cell>
          <cell r="R269" t="str">
            <v>Palmira</v>
          </cell>
          <cell r="S269" t="str">
            <v>financeiro@hoteljp.com.br  mandar com copia para faturamento@hoteljp.com.br</v>
          </cell>
          <cell r="T269" t="str">
            <v>(16) 2101-1400</v>
          </cell>
        </row>
        <row r="270">
          <cell r="B270">
            <v>274</v>
          </cell>
          <cell r="D270" t="str">
            <v>Lampadário Itaipava</v>
          </cell>
          <cell r="E270" t="str">
            <v>Vanir</v>
          </cell>
          <cell r="F270" t="str">
            <v>Proprietário</v>
          </cell>
          <cell r="G270" t="str">
            <v>Decorações Ita Sul Ltda Me</v>
          </cell>
          <cell r="H270" t="str">
            <v>72.415.250/0001-01</v>
          </cell>
          <cell r="I270">
            <v>84997560</v>
          </cell>
          <cell r="J270" t="str">
            <v>Est União e Indústria, 10240</v>
          </cell>
          <cell r="K270" t="str">
            <v>Itaipava</v>
          </cell>
          <cell r="L270" t="str">
            <v>Petrópolis</v>
          </cell>
          <cell r="M270" t="str">
            <v>RJ</v>
          </cell>
          <cell r="N270" t="str">
            <v>SUDESTE</v>
          </cell>
          <cell r="O270" t="str">
            <v>25730-735</v>
          </cell>
          <cell r="P270" t="str">
            <v>(24) 2222-2393 / 2222-8493</v>
          </cell>
          <cell r="Q270" t="str">
            <v>lampadarioitaipava@veloxmail.com.br</v>
          </cell>
          <cell r="R270" t="str">
            <v>Elis Quintão</v>
          </cell>
          <cell r="S270" t="str">
            <v>lampadarioitaipava@yahoo.com.br</v>
          </cell>
          <cell r="T270" t="str">
            <v>(24) 2222-2393 / 2222-8493</v>
          </cell>
        </row>
        <row r="271">
          <cell r="B271">
            <v>275</v>
          </cell>
          <cell r="D271" t="str">
            <v>Stillo Semi Joias Comércio Ltda Me</v>
          </cell>
          <cell r="E271" t="str">
            <v>Elenira</v>
          </cell>
          <cell r="F271" t="str">
            <v>Propietaria</v>
          </cell>
          <cell r="G271" t="str">
            <v>Stillo Semi Joias Comércio Ltda Me</v>
          </cell>
          <cell r="H271" t="str">
            <v>05.632.009/0001-39</v>
          </cell>
          <cell r="I271">
            <v>417242502144</v>
          </cell>
          <cell r="J271" t="str">
            <v>Av. Marechal Arthur da Costa e Silva</v>
          </cell>
          <cell r="K271" t="str">
            <v>Jardim da Glória</v>
          </cell>
          <cell r="L271" t="str">
            <v>Limeira</v>
          </cell>
          <cell r="M271" t="str">
            <v>SP</v>
          </cell>
          <cell r="N271" t="str">
            <v>SUDESTE</v>
          </cell>
          <cell r="O271" t="str">
            <v>13.487-230</v>
          </cell>
          <cell r="P271" t="str">
            <v>(19) 34454507</v>
          </cell>
          <cell r="Q271" t="str">
            <v>stilosemijoias@terra.com.br</v>
          </cell>
          <cell r="R271">
            <v>0</v>
          </cell>
          <cell r="S271">
            <v>0</v>
          </cell>
          <cell r="T271">
            <v>0</v>
          </cell>
        </row>
        <row r="272">
          <cell r="B272">
            <v>276</v>
          </cell>
          <cell r="D272" t="str">
            <v>AOI Utilidades do Lar Ltda</v>
          </cell>
          <cell r="E272" t="str">
            <v>Iazuky</v>
          </cell>
          <cell r="G272" t="str">
            <v>AOI Utilidades do Lar Ltda</v>
          </cell>
          <cell r="H272" t="str">
            <v>04.055.925/0001-90</v>
          </cell>
          <cell r="I272">
            <v>7708090</v>
          </cell>
          <cell r="J272" t="str">
            <v>Rua Duque de Caxias, 126</v>
          </cell>
          <cell r="K272" t="str">
            <v>Varzea</v>
          </cell>
          <cell r="L272" t="str">
            <v>Teresopolis</v>
          </cell>
          <cell r="M272" t="str">
            <v>RJ</v>
          </cell>
          <cell r="N272" t="str">
            <v>SUDESTE</v>
          </cell>
          <cell r="O272" t="str">
            <v>25.953-390</v>
          </cell>
          <cell r="P272" t="str">
            <v>(21) 36428354 / 83819328</v>
          </cell>
          <cell r="Q272" t="str">
            <v>aoiutilidadesdolar@hotmail.com</v>
          </cell>
          <cell r="R272">
            <v>0</v>
          </cell>
          <cell r="S272">
            <v>0</v>
          </cell>
          <cell r="T272">
            <v>0</v>
          </cell>
        </row>
        <row r="273">
          <cell r="B273">
            <v>277</v>
          </cell>
          <cell r="D273" t="str">
            <v>Legnarte</v>
          </cell>
          <cell r="E273" t="str">
            <v>Lucélia</v>
          </cell>
          <cell r="F273" t="str">
            <v>Vendedora</v>
          </cell>
          <cell r="G273" t="str">
            <v>Arte em Madeiras Com. De Import. E Export. Ltda</v>
          </cell>
          <cell r="H273" t="str">
            <v>96.230.248/0001-18</v>
          </cell>
          <cell r="I273">
            <v>113724147113</v>
          </cell>
          <cell r="J273" t="str">
            <v>Rua Costa Carvalho, 80</v>
          </cell>
          <cell r="K273" t="str">
            <v>Pinheiros</v>
          </cell>
          <cell r="L273" t="str">
            <v>São Paulo</v>
          </cell>
          <cell r="M273" t="str">
            <v>SP</v>
          </cell>
          <cell r="N273" t="str">
            <v>SUDESTE</v>
          </cell>
          <cell r="O273" t="str">
            <v>05.429-000</v>
          </cell>
          <cell r="P273" t="str">
            <v>(11) 30377065 / 38133251</v>
          </cell>
          <cell r="Q273" t="str">
            <v>legnarte@terra.com.br</v>
          </cell>
          <cell r="R273">
            <v>0</v>
          </cell>
          <cell r="S273">
            <v>0</v>
          </cell>
          <cell r="T273">
            <v>0</v>
          </cell>
        </row>
        <row r="274">
          <cell r="B274">
            <v>278</v>
          </cell>
          <cell r="D274" t="str">
            <v>Verde e Harmonia</v>
          </cell>
          <cell r="E274" t="str">
            <v>Greice</v>
          </cell>
          <cell r="F274" t="str">
            <v>Prop</v>
          </cell>
          <cell r="G274" t="str">
            <v>Verde e Harmonia Ltda ME</v>
          </cell>
          <cell r="H274" t="str">
            <v>01.301.482/0001-82</v>
          </cell>
          <cell r="I274">
            <v>85774654</v>
          </cell>
          <cell r="J274" t="str">
            <v>Av. Afranio de Mello Franco, 419 Apto 1101</v>
          </cell>
          <cell r="K274" t="str">
            <v>Leblon</v>
          </cell>
          <cell r="L274" t="str">
            <v>Rio de Janeiro</v>
          </cell>
          <cell r="M274" t="str">
            <v>RJ</v>
          </cell>
          <cell r="N274" t="str">
            <v>SUDESTE</v>
          </cell>
          <cell r="O274" t="str">
            <v>22430-060</v>
          </cell>
          <cell r="P274" t="str">
            <v>(21) 2239-7699/ 8803-2626</v>
          </cell>
          <cell r="Q274" t="str">
            <v>verdeharmonia@uol.com.br</v>
          </cell>
          <cell r="R274" t="str">
            <v>Greice</v>
          </cell>
          <cell r="S274" t="str">
            <v>verdeharmonia@uol.com.br</v>
          </cell>
          <cell r="T274" t="str">
            <v>(21) 2239-7699/ 8803-2626</v>
          </cell>
          <cell r="V274">
            <v>40664</v>
          </cell>
          <cell r="W274">
            <v>41418</v>
          </cell>
        </row>
        <row r="275">
          <cell r="B275">
            <v>279</v>
          </cell>
          <cell r="D275" t="str">
            <v>Pro Eventos Assessoria e Promoção Ltda</v>
          </cell>
          <cell r="E275" t="str">
            <v>Debora / Sebastião</v>
          </cell>
          <cell r="G275" t="str">
            <v>Pro Eventos Assessoria e Promoção Ltda</v>
          </cell>
          <cell r="H275" t="str">
            <v>81.042.665/0001-60</v>
          </cell>
          <cell r="I275" t="str">
            <v>Isento</v>
          </cell>
          <cell r="J275" t="str">
            <v>Av. Agostinho de Leão Jr, 99</v>
          </cell>
          <cell r="K275" t="str">
            <v>Centro</v>
          </cell>
          <cell r="L275" t="str">
            <v>Curitiba</v>
          </cell>
          <cell r="M275" t="str">
            <v>PR</v>
          </cell>
          <cell r="N275" t="str">
            <v>SUL</v>
          </cell>
          <cell r="O275" t="str">
            <v>80030-110</v>
          </cell>
          <cell r="P275" t="str">
            <v>(41) 3013-3500</v>
          </cell>
          <cell r="Q275" t="str">
            <v>financeiro@agenciaproeventos.com.br</v>
          </cell>
          <cell r="R275">
            <v>0</v>
          </cell>
          <cell r="S275">
            <v>0</v>
          </cell>
          <cell r="T275">
            <v>0</v>
          </cell>
        </row>
        <row r="276">
          <cell r="B276">
            <v>280</v>
          </cell>
          <cell r="D276" t="str">
            <v>Hotel Frontenac</v>
          </cell>
          <cell r="E276" t="str">
            <v>Vera Lucia ou Beatriz</v>
          </cell>
          <cell r="G276" t="str">
            <v>Hotel Frontenac Ltda</v>
          </cell>
          <cell r="H276" t="str">
            <v>00.293.751/0001-43</v>
          </cell>
          <cell r="I276">
            <v>246041796119</v>
          </cell>
          <cell r="J276" t="str">
            <v>Av. Dr. Paulo Ribas, 295</v>
          </cell>
          <cell r="K276" t="str">
            <v>Capivari</v>
          </cell>
          <cell r="L276" t="str">
            <v>Campos do Jordão</v>
          </cell>
          <cell r="M276" t="str">
            <v>SP</v>
          </cell>
          <cell r="N276" t="str">
            <v>SUDESTE</v>
          </cell>
          <cell r="O276" t="str">
            <v>12.460-000</v>
          </cell>
          <cell r="P276" t="str">
            <v>(12) 3669-1000</v>
          </cell>
          <cell r="Q276" t="str">
            <v>compras@frontenac.com.br</v>
          </cell>
          <cell r="R276">
            <v>0</v>
          </cell>
          <cell r="S276">
            <v>0</v>
          </cell>
          <cell r="T276">
            <v>0</v>
          </cell>
        </row>
        <row r="277">
          <cell r="B277">
            <v>281</v>
          </cell>
          <cell r="D277" t="str">
            <v>Orquide Presentes e Decorações</v>
          </cell>
          <cell r="E277" t="str">
            <v>Lidia</v>
          </cell>
          <cell r="G277" t="str">
            <v>Lidia Eliete Araujo</v>
          </cell>
          <cell r="H277" t="str">
            <v>13.297.317/0001-83</v>
          </cell>
          <cell r="I277">
            <v>17382160009</v>
          </cell>
          <cell r="J277" t="str">
            <v>R PC Padre Joaquim Luiz as Silveira, 981</v>
          </cell>
          <cell r="K277" t="str">
            <v>Gameleira</v>
          </cell>
          <cell r="L277" t="str">
            <v>Felixlandia</v>
          </cell>
          <cell r="M277" t="str">
            <v>MG</v>
          </cell>
          <cell r="N277" t="str">
            <v>SUDESTE</v>
          </cell>
          <cell r="O277" t="str">
            <v>35.794-000</v>
          </cell>
          <cell r="P277" t="str">
            <v>(38) 3753-2310/9938-7333</v>
          </cell>
          <cell r="Q277" t="str">
            <v>elietearaujo3@yahoo.com.br</v>
          </cell>
          <cell r="R277">
            <v>0</v>
          </cell>
          <cell r="S277">
            <v>0</v>
          </cell>
          <cell r="T277">
            <v>0</v>
          </cell>
        </row>
        <row r="278">
          <cell r="B278">
            <v>282</v>
          </cell>
          <cell r="D278" t="str">
            <v>Janete Teixeira e França</v>
          </cell>
          <cell r="E278" t="str">
            <v>Janete</v>
          </cell>
          <cell r="G278" t="str">
            <v>Janete Teixeira e França</v>
          </cell>
          <cell r="H278" t="str">
            <v>279.474.298-12</v>
          </cell>
          <cell r="I278" t="str">
            <v>Isento</v>
          </cell>
          <cell r="J278" t="str">
            <v>Rua São João da Sapucaia, 354</v>
          </cell>
          <cell r="K278" t="str">
            <v>Pq. Tiete</v>
          </cell>
          <cell r="L278" t="str">
            <v>Sâo Paulo</v>
          </cell>
          <cell r="M278" t="str">
            <v>SP</v>
          </cell>
          <cell r="N278" t="str">
            <v>SUDESTE</v>
          </cell>
          <cell r="O278" t="str">
            <v>02871-090</v>
          </cell>
          <cell r="P278" t="str">
            <v>(11) 3983-6276 / 7971-3606</v>
          </cell>
        </row>
        <row r="279">
          <cell r="B279">
            <v>283</v>
          </cell>
          <cell r="D279" t="str">
            <v>Veneri Perfumes e Decorações</v>
          </cell>
          <cell r="E279" t="str">
            <v>Marisa</v>
          </cell>
          <cell r="F279" t="str">
            <v>Proprietária</v>
          </cell>
          <cell r="G279" t="str">
            <v>Veneri comércio de Perfumes e Decorações Ltda</v>
          </cell>
          <cell r="H279" t="str">
            <v>12.357.219/0001-21</v>
          </cell>
          <cell r="I279" t="str">
            <v>10.477.335-9</v>
          </cell>
          <cell r="J279" t="str">
            <v>Av. Goiás, 733 - sl03</v>
          </cell>
          <cell r="K279" t="str">
            <v>Setor Central</v>
          </cell>
          <cell r="L279" t="str">
            <v>Anápolis</v>
          </cell>
          <cell r="M279" t="str">
            <v>GO</v>
          </cell>
          <cell r="N279" t="str">
            <v>CENTRO OESTE</v>
          </cell>
          <cell r="O279" t="str">
            <v>75.025-090</v>
          </cell>
          <cell r="P279" t="str">
            <v>(62)8173-5645</v>
          </cell>
          <cell r="Q279" t="str">
            <v>m.marisas@hotmail.com</v>
          </cell>
          <cell r="R279">
            <v>0</v>
          </cell>
          <cell r="S279">
            <v>0</v>
          </cell>
          <cell r="T279">
            <v>0</v>
          </cell>
          <cell r="U279" t="str">
            <v>marisa@veneri.com.br</v>
          </cell>
        </row>
        <row r="280">
          <cell r="B280">
            <v>284</v>
          </cell>
          <cell r="D280" t="str">
            <v>Grupo Espírita das Samaritanas de Poços de Caldas</v>
          </cell>
          <cell r="E280" t="str">
            <v>Maria Helena Moreira</v>
          </cell>
          <cell r="G280" t="str">
            <v>Grupo Espírita das Samaritanas de Poços de Caldas</v>
          </cell>
          <cell r="H280" t="str">
            <v>21.421.094/0001-42</v>
          </cell>
          <cell r="I280" t="str">
            <v>Isento</v>
          </cell>
          <cell r="J280" t="str">
            <v>Rua Inconfidentes, 158</v>
          </cell>
          <cell r="K280" t="str">
            <v>Centro</v>
          </cell>
          <cell r="L280" t="str">
            <v>Poços de Caldas</v>
          </cell>
          <cell r="M280" t="str">
            <v>MG</v>
          </cell>
          <cell r="N280" t="str">
            <v>SUDESTE</v>
          </cell>
          <cell r="O280" t="str">
            <v>37701-388</v>
          </cell>
          <cell r="P280" t="str">
            <v>(11) 3862-6941 / 9790-9554</v>
          </cell>
          <cell r="Q280" t="str">
            <v>mhmadv@uol.com.br</v>
          </cell>
          <cell r="R280">
            <v>0</v>
          </cell>
          <cell r="S280">
            <v>0</v>
          </cell>
          <cell r="T280">
            <v>0</v>
          </cell>
        </row>
        <row r="281">
          <cell r="B281">
            <v>285</v>
          </cell>
          <cell r="D281" t="str">
            <v>Dinis Presentes e Enxovais</v>
          </cell>
          <cell r="E281" t="str">
            <v>Marlene</v>
          </cell>
          <cell r="G281" t="str">
            <v>M. R. Dinis Presentes ME</v>
          </cell>
          <cell r="H281" t="str">
            <v>06.935.341/0001-35</v>
          </cell>
          <cell r="I281">
            <v>63628100510</v>
          </cell>
          <cell r="J281" t="str">
            <v>Rua São Paulo 1969</v>
          </cell>
          <cell r="K281" t="str">
            <v>Santa Paula</v>
          </cell>
          <cell r="L281" t="str">
            <v>São caetano do Sul</v>
          </cell>
          <cell r="M281" t="str">
            <v>SP</v>
          </cell>
          <cell r="N281" t="str">
            <v>SUDESTE</v>
          </cell>
          <cell r="O281" t="str">
            <v>09.530-211</v>
          </cell>
          <cell r="P281" t="str">
            <v>(11) 4228-1325/ 9937-6687</v>
          </cell>
          <cell r="Q281" t="str">
            <v>mrdinispresentes@terra.com.br</v>
          </cell>
          <cell r="R281">
            <v>0</v>
          </cell>
          <cell r="S281">
            <v>0</v>
          </cell>
          <cell r="T281">
            <v>0</v>
          </cell>
        </row>
        <row r="282">
          <cell r="B282">
            <v>286</v>
          </cell>
          <cell r="D282" t="str">
            <v>Cialar</v>
          </cell>
          <cell r="E282" t="str">
            <v>Erika</v>
          </cell>
          <cell r="G282" t="str">
            <v>Cialar Móveis Ltda</v>
          </cell>
          <cell r="H282" t="str">
            <v>08.379.114/0001-04</v>
          </cell>
          <cell r="I282">
            <v>149471889110</v>
          </cell>
          <cell r="J282" t="str">
            <v>Av. Nazará 996</v>
          </cell>
          <cell r="K282" t="str">
            <v>Ipiranga</v>
          </cell>
          <cell r="L282" t="str">
            <v>São paulo</v>
          </cell>
          <cell r="M282" t="str">
            <v>SP</v>
          </cell>
          <cell r="N282" t="str">
            <v>SUDESTE</v>
          </cell>
          <cell r="O282" t="str">
            <v>04.262-100</v>
          </cell>
          <cell r="P282" t="str">
            <v>( 11) 6399-7029 / 5542-3856</v>
          </cell>
          <cell r="Q282" t="str">
            <v>epruiz13@yahoo.com.br</v>
          </cell>
          <cell r="R282">
            <v>0</v>
          </cell>
          <cell r="S282">
            <v>0</v>
          </cell>
          <cell r="T282">
            <v>0</v>
          </cell>
        </row>
        <row r="283">
          <cell r="B283">
            <v>287</v>
          </cell>
          <cell r="D283" t="str">
            <v>Planeta Casa</v>
          </cell>
          <cell r="G283" t="str">
            <v>Reis e Franco ltda</v>
          </cell>
          <cell r="H283" t="str">
            <v>05.905.158/0001-24</v>
          </cell>
          <cell r="I283">
            <v>62656973</v>
          </cell>
          <cell r="J283" t="str">
            <v>Rua Antonio Lavigne de Lemos, 44</v>
          </cell>
          <cell r="K283" t="str">
            <v>Centro</v>
          </cell>
          <cell r="L283" t="str">
            <v>Ilhéus</v>
          </cell>
          <cell r="M283" t="str">
            <v>BA</v>
          </cell>
          <cell r="N283" t="str">
            <v>NORDESTE</v>
          </cell>
          <cell r="O283" t="str">
            <v>45.653-330</v>
          </cell>
          <cell r="P283" t="str">
            <v>(73) 3634-2636</v>
          </cell>
          <cell r="Q283" t="str">
            <v>planeta.casa@hotmail.com</v>
          </cell>
          <cell r="R283">
            <v>0</v>
          </cell>
          <cell r="S283">
            <v>0</v>
          </cell>
          <cell r="T283">
            <v>0</v>
          </cell>
        </row>
        <row r="284">
          <cell r="B284">
            <v>288</v>
          </cell>
          <cell r="D284" t="str">
            <v>Boutique de Criações</v>
          </cell>
          <cell r="E284" t="str">
            <v>Jane passos</v>
          </cell>
          <cell r="G284" t="str">
            <v>Boutique de Criações - Comércio de Roupa e Artigos para Presente - Ltda</v>
          </cell>
          <cell r="H284" t="str">
            <v>12.289.433/0001-98</v>
          </cell>
          <cell r="I284" t="str">
            <v>206.0046240-10</v>
          </cell>
          <cell r="J284" t="str">
            <v>Calcada das Primaveras, 25 Cond. Centro Comercial</v>
          </cell>
          <cell r="K284" t="str">
            <v>Alphaville</v>
          </cell>
          <cell r="L284" t="str">
            <v>Barueri</v>
          </cell>
          <cell r="M284" t="str">
            <v>SP</v>
          </cell>
          <cell r="N284" t="str">
            <v>SUDESTE</v>
          </cell>
          <cell r="O284" t="str">
            <v>06.453-046</v>
          </cell>
          <cell r="P284" t="str">
            <v>( 11) 4191-4475</v>
          </cell>
          <cell r="Q284" t="str">
            <v>contato@boutiquedecriacoes.com.br</v>
          </cell>
          <cell r="R284" t="str">
            <v>Maria Helena do Nascimento</v>
          </cell>
          <cell r="S284">
            <v>0</v>
          </cell>
          <cell r="T284" t="str">
            <v>11 7769-7382</v>
          </cell>
          <cell r="V284">
            <v>41030</v>
          </cell>
          <cell r="W284">
            <v>41419</v>
          </cell>
        </row>
        <row r="285">
          <cell r="B285">
            <v>289</v>
          </cell>
          <cell r="C285" t="str">
            <v>Maera</v>
          </cell>
          <cell r="D285" t="str">
            <v>Cynthia Cristianne Decorações</v>
          </cell>
          <cell r="E285" t="str">
            <v>Cynthia / Heinz</v>
          </cell>
          <cell r="G285" t="str">
            <v>Juliana Carolina Grunwald 07297829994</v>
          </cell>
          <cell r="H285" t="str">
            <v>24.213.850/0001-36</v>
          </cell>
          <cell r="I285" t="str">
            <v>Isento</v>
          </cell>
          <cell r="J285" t="str">
            <v>Rua Araçá, 100</v>
          </cell>
          <cell r="K285" t="str">
            <v>Atiradores</v>
          </cell>
          <cell r="L285" t="str">
            <v>Joinville</v>
          </cell>
          <cell r="M285" t="str">
            <v>SC</v>
          </cell>
          <cell r="N285" t="str">
            <v>SUL</v>
          </cell>
          <cell r="O285" t="str">
            <v>89.203-000</v>
          </cell>
          <cell r="P285" t="str">
            <v>(47) 3422-8462</v>
          </cell>
          <cell r="Q285" t="str">
            <v>cynthia.decoracoes@terra.com.br</v>
          </cell>
          <cell r="R285">
            <v>0</v>
          </cell>
          <cell r="S285">
            <v>0</v>
          </cell>
          <cell r="T285">
            <v>0</v>
          </cell>
          <cell r="W285">
            <v>43766</v>
          </cell>
        </row>
        <row r="286">
          <cell r="B286">
            <v>290</v>
          </cell>
          <cell r="D286" t="str">
            <v>Jopfer</v>
          </cell>
          <cell r="E286" t="str">
            <v>Ana Grilo</v>
          </cell>
          <cell r="G286" t="str">
            <v>Jopfer Ltda - ME</v>
          </cell>
          <cell r="H286" t="str">
            <v>11.257.291/0001-14</v>
          </cell>
          <cell r="I286" t="str">
            <v>Isento</v>
          </cell>
          <cell r="J286" t="str">
            <v>Rua Serra de Bragança, 1341 - Apto 602</v>
          </cell>
          <cell r="K286" t="str">
            <v>Vila Gomes jardim</v>
          </cell>
          <cell r="L286" t="str">
            <v>São Paulo</v>
          </cell>
          <cell r="M286" t="str">
            <v>SP</v>
          </cell>
          <cell r="N286" t="str">
            <v>SUDESTE</v>
          </cell>
          <cell r="O286" t="str">
            <v>03.318-000</v>
          </cell>
          <cell r="P286" t="str">
            <v>(11) 2296-7552</v>
          </cell>
          <cell r="Q286" t="str">
            <v>anagrilo19@gmail.com</v>
          </cell>
          <cell r="R286">
            <v>0</v>
          </cell>
          <cell r="S286">
            <v>0</v>
          </cell>
          <cell r="T286">
            <v>0</v>
          </cell>
        </row>
        <row r="287">
          <cell r="B287">
            <v>291</v>
          </cell>
          <cell r="D287" t="str">
            <v xml:space="preserve">Dona Malagueta </v>
          </cell>
          <cell r="E287" t="str">
            <v>Claudia Squiavitano</v>
          </cell>
          <cell r="F287" t="str">
            <v>Prop</v>
          </cell>
          <cell r="G287" t="str">
            <v>Dona Malagueta Com. De Objetos Decorativos Ltda</v>
          </cell>
          <cell r="H287" t="str">
            <v>08.700.057/0001-05</v>
          </cell>
          <cell r="I287">
            <v>10304250023</v>
          </cell>
          <cell r="J287" t="str">
            <v>Praça Adolfo Fonseca, 215</v>
          </cell>
          <cell r="K287" t="str">
            <v>Fundinho</v>
          </cell>
          <cell r="L287" t="str">
            <v>Uberlandia</v>
          </cell>
          <cell r="M287" t="str">
            <v>MG</v>
          </cell>
          <cell r="N287" t="str">
            <v>SUDESTE</v>
          </cell>
          <cell r="O287" t="str">
            <v>30.400-152</v>
          </cell>
          <cell r="P287" t="str">
            <v>(34) 3235-6506 / 9129-1299</v>
          </cell>
          <cell r="Q287" t="str">
            <v>donamalagueta@hotmail.com</v>
          </cell>
          <cell r="R287">
            <v>0</v>
          </cell>
          <cell r="S287">
            <v>0</v>
          </cell>
          <cell r="T287">
            <v>0</v>
          </cell>
        </row>
        <row r="288">
          <cell r="B288">
            <v>292</v>
          </cell>
          <cell r="D288" t="str">
            <v>FUNDACC</v>
          </cell>
          <cell r="G288" t="str">
            <v>Fundação educacional e Cultural de Caraguatatuba</v>
          </cell>
          <cell r="H288" t="str">
            <v>67.652.750/0001-19</v>
          </cell>
          <cell r="I288" t="str">
            <v>Isento</v>
          </cell>
          <cell r="J288" t="str">
            <v>Rua Santa Cruz, 396</v>
          </cell>
          <cell r="K288" t="str">
            <v>Centro</v>
          </cell>
          <cell r="L288" t="str">
            <v>Caraguatatuba</v>
          </cell>
          <cell r="M288" t="str">
            <v>SP</v>
          </cell>
          <cell r="N288" t="str">
            <v>SUDESTE</v>
          </cell>
          <cell r="O288" t="str">
            <v>11.660-150</v>
          </cell>
          <cell r="P288" t="str">
            <v>(12) 3897-5660</v>
          </cell>
          <cell r="Q288" t="str">
            <v>fundacc@fundacc.com.br</v>
          </cell>
          <cell r="R288">
            <v>0</v>
          </cell>
          <cell r="S288">
            <v>0</v>
          </cell>
          <cell r="T288">
            <v>0</v>
          </cell>
        </row>
        <row r="289">
          <cell r="B289">
            <v>293</v>
          </cell>
          <cell r="D289" t="str">
            <v>Espaço Casa</v>
          </cell>
          <cell r="G289" t="str">
            <v>R. dos Santos Ferreira ME</v>
          </cell>
          <cell r="H289" t="str">
            <v>04.225.126/0001-15</v>
          </cell>
          <cell r="I289">
            <v>254122444116</v>
          </cell>
          <cell r="J289" t="str">
            <v>Rua Dr. Paul Harris, 127</v>
          </cell>
          <cell r="K289" t="str">
            <v>Centro</v>
          </cell>
          <cell r="L289" t="str">
            <v>Caraguatatuba</v>
          </cell>
          <cell r="M289" t="str">
            <v>SP</v>
          </cell>
          <cell r="N289" t="str">
            <v>SUDESTE</v>
          </cell>
          <cell r="O289" t="str">
            <v>11.660-090</v>
          </cell>
          <cell r="P289" t="str">
            <v xml:space="preserve">(12) 3882-3134 </v>
          </cell>
          <cell r="Q289" t="str">
            <v>espacocasa@uol.com.br</v>
          </cell>
          <cell r="R289">
            <v>0</v>
          </cell>
          <cell r="S289">
            <v>0</v>
          </cell>
          <cell r="T289">
            <v>0</v>
          </cell>
        </row>
        <row r="290">
          <cell r="B290">
            <v>294</v>
          </cell>
          <cell r="D290" t="str">
            <v>Cadi - Crem Onni Arquitetura Desing de Interiores S/C Ltda ME</v>
          </cell>
          <cell r="E290" t="str">
            <v>Carla Mendonça</v>
          </cell>
          <cell r="G290" t="str">
            <v>Cadi - Crem Onini Arquitetura Desing de Interiores S/C Ltda ME</v>
          </cell>
          <cell r="H290" t="str">
            <v>05.154.226/0001-60</v>
          </cell>
          <cell r="I290" t="str">
            <v>Isento</v>
          </cell>
          <cell r="J290" t="str">
            <v>Rua São Tomé, 119 - Cjto 92</v>
          </cell>
          <cell r="K290" t="str">
            <v>Vila Olimpia</v>
          </cell>
          <cell r="L290" t="str">
            <v>São Paulo</v>
          </cell>
          <cell r="M290" t="str">
            <v>SP</v>
          </cell>
          <cell r="N290" t="str">
            <v>SUDESTE</v>
          </cell>
          <cell r="O290" t="str">
            <v>04.551-080</v>
          </cell>
          <cell r="P290" t="str">
            <v>(5096-0201/ 9126-0796</v>
          </cell>
          <cell r="Q290" t="str">
            <v>nocite@uol.com.br</v>
          </cell>
          <cell r="R290">
            <v>0</v>
          </cell>
          <cell r="S290">
            <v>0</v>
          </cell>
          <cell r="T290">
            <v>0</v>
          </cell>
        </row>
        <row r="291">
          <cell r="B291">
            <v>295</v>
          </cell>
          <cell r="D291" t="str">
            <v>Viena</v>
          </cell>
          <cell r="G291" t="str">
            <v>Varanda móveis Com Estilo Ltda</v>
          </cell>
          <cell r="H291" t="str">
            <v>04.410.566/0001-42</v>
          </cell>
          <cell r="I291" t="str">
            <v>10337.769-7</v>
          </cell>
          <cell r="J291" t="str">
            <v>Av. deputado Jamel cecílio, 1692 - Qd QR-G Lt 07</v>
          </cell>
          <cell r="K291" t="str">
            <v>Setor Loteamento Areial I</v>
          </cell>
          <cell r="L291" t="str">
            <v>Goiânia</v>
          </cell>
          <cell r="M291" t="str">
            <v>GO</v>
          </cell>
          <cell r="N291" t="str">
            <v>CENTRO OESTE</v>
          </cell>
          <cell r="O291" t="str">
            <v>74.820-050</v>
          </cell>
          <cell r="P291" t="str">
            <v>(62) 3241-7833</v>
          </cell>
          <cell r="Q291" t="str">
            <v>vienaluminarias@uol.com.br</v>
          </cell>
          <cell r="R291">
            <v>0</v>
          </cell>
          <cell r="S291">
            <v>0</v>
          </cell>
          <cell r="T291">
            <v>0</v>
          </cell>
        </row>
        <row r="292">
          <cell r="B292">
            <v>296</v>
          </cell>
          <cell r="D292" t="str">
            <v>Silvia Helena Barreiros Ubatuba ME</v>
          </cell>
          <cell r="E292" t="str">
            <v>Silvia</v>
          </cell>
          <cell r="G292" t="str">
            <v>Silvia Helena Barreiros Ubatuba ME</v>
          </cell>
          <cell r="H292" t="str">
            <v>00.936.348/0001-95</v>
          </cell>
          <cell r="I292">
            <v>701044675110</v>
          </cell>
          <cell r="J292" t="str">
            <v>Alameda Berlim, 90</v>
          </cell>
          <cell r="K292" t="str">
            <v>Alphaville Zero</v>
          </cell>
          <cell r="L292" t="str">
            <v>Barueri</v>
          </cell>
          <cell r="M292" t="str">
            <v>SP</v>
          </cell>
          <cell r="N292" t="str">
            <v>SUDESTE</v>
          </cell>
          <cell r="O292" t="str">
            <v>06.475-010</v>
          </cell>
          <cell r="P292" t="str">
            <v>(11) 4193-4417 / 4152-5050 / 96517697</v>
          </cell>
          <cell r="Q292" t="str">
            <v>barreiroseli@uol.com.br</v>
          </cell>
          <cell r="R292">
            <v>0</v>
          </cell>
          <cell r="S292">
            <v>0</v>
          </cell>
          <cell r="T292">
            <v>0</v>
          </cell>
        </row>
        <row r="293">
          <cell r="B293">
            <v>297</v>
          </cell>
          <cell r="D293" t="str">
            <v>Maison Lucia noivas</v>
          </cell>
          <cell r="E293" t="str">
            <v>Maria Lucia Pereira</v>
          </cell>
          <cell r="G293" t="str">
            <v>M. L. Pereira Maison Noiva - ME</v>
          </cell>
          <cell r="H293" t="str">
            <v>11.170.994/0001-00</v>
          </cell>
          <cell r="I293" t="str">
            <v>15290916-8</v>
          </cell>
          <cell r="J293" t="str">
            <v>Av. jucelino Kubitschek, 3487</v>
          </cell>
          <cell r="K293" t="str">
            <v>Centro</v>
          </cell>
          <cell r="L293" t="str">
            <v>Conceição do Araguaia</v>
          </cell>
          <cell r="M293" t="str">
            <v>PA</v>
          </cell>
          <cell r="N293" t="str">
            <v>NORTE</v>
          </cell>
          <cell r="O293" t="str">
            <v>68.540-000</v>
          </cell>
          <cell r="P293" t="str">
            <v>(94) 9116-6006</v>
          </cell>
          <cell r="Q293" t="str">
            <v>luciadesing@bol.com.br</v>
          </cell>
          <cell r="R293">
            <v>0</v>
          </cell>
          <cell r="S293">
            <v>0</v>
          </cell>
          <cell r="T293">
            <v>0</v>
          </cell>
        </row>
        <row r="294">
          <cell r="B294">
            <v>298</v>
          </cell>
          <cell r="D294" t="str">
            <v>DFM Dafama</v>
          </cell>
          <cell r="E294" t="str">
            <v>Daniela Merlo</v>
          </cell>
          <cell r="G294" t="str">
            <v>DFM Dafama Embalagens Flexíveis Comércio e Representação Ltda</v>
          </cell>
          <cell r="H294" t="str">
            <v>58.841.677/0001-32</v>
          </cell>
          <cell r="I294">
            <v>112132130110</v>
          </cell>
          <cell r="J294" t="str">
            <v>Rua General Socrates, 216 andar 9 sl 94 e 95</v>
          </cell>
          <cell r="K294" t="str">
            <v>Penha de Franca</v>
          </cell>
          <cell r="L294" t="str">
            <v>São Paulo</v>
          </cell>
          <cell r="M294" t="str">
            <v>SP</v>
          </cell>
          <cell r="N294" t="str">
            <v>SUDESTE</v>
          </cell>
          <cell r="O294" t="str">
            <v>03.632-040</v>
          </cell>
          <cell r="P294" t="str">
            <v>(11) 2941-7164 / 8181-5307</v>
          </cell>
          <cell r="Q294" t="str">
            <v>daniela.divembalagem@terra.com.br</v>
          </cell>
          <cell r="R294">
            <v>0</v>
          </cell>
          <cell r="S294">
            <v>0</v>
          </cell>
          <cell r="T294">
            <v>0</v>
          </cell>
        </row>
        <row r="295">
          <cell r="B295">
            <v>299</v>
          </cell>
          <cell r="D295" t="str">
            <v>Supermercado Serve Bem</v>
          </cell>
          <cell r="E295" t="str">
            <v>Angelino</v>
          </cell>
          <cell r="G295" t="str">
            <v>Sagrada Família Distribuidora de Alimentos Ltda</v>
          </cell>
          <cell r="H295" t="str">
            <v>10.283.700/0001-94</v>
          </cell>
          <cell r="I295" t="str">
            <v>10437122-6</v>
          </cell>
          <cell r="J295" t="str">
            <v>Av. Brasilia, 309</v>
          </cell>
          <cell r="K295" t="str">
            <v>Formosinha</v>
          </cell>
          <cell r="L295" t="str">
            <v>Formosa</v>
          </cell>
          <cell r="M295" t="str">
            <v>GO</v>
          </cell>
          <cell r="N295" t="str">
            <v>CENTRO OESTE</v>
          </cell>
          <cell r="O295" t="str">
            <v>73.813-010</v>
          </cell>
          <cell r="P295" t="str">
            <v>(61) 3642-4965</v>
          </cell>
          <cell r="Q295" t="str">
            <v>superservebem@gmail.com</v>
          </cell>
          <cell r="R295">
            <v>0</v>
          </cell>
          <cell r="S295">
            <v>0</v>
          </cell>
          <cell r="T295">
            <v>0</v>
          </cell>
        </row>
        <row r="296">
          <cell r="B296">
            <v>300</v>
          </cell>
          <cell r="D296" t="str">
            <v>Metalurgica Peron Ltda</v>
          </cell>
          <cell r="G296" t="str">
            <v>Metalurgica Peron Ltda</v>
          </cell>
          <cell r="H296" t="str">
            <v>04.510.589/0001-29</v>
          </cell>
          <cell r="I296" t="str">
            <v>902.376.780-2</v>
          </cell>
          <cell r="J296" t="str">
            <v>Rua Itacolomi, 2075</v>
          </cell>
          <cell r="K296" t="str">
            <v>Menino Deus</v>
          </cell>
          <cell r="L296" t="str">
            <v>Pato Branco</v>
          </cell>
          <cell r="M296" t="str">
            <v>PR</v>
          </cell>
          <cell r="N296" t="str">
            <v>SUL</v>
          </cell>
          <cell r="O296" t="str">
            <v>85.502-070</v>
          </cell>
          <cell r="P296" t="str">
            <v>46 3224-7824</v>
          </cell>
        </row>
        <row r="297">
          <cell r="B297">
            <v>301</v>
          </cell>
          <cell r="C297" t="str">
            <v>Sergio</v>
          </cell>
          <cell r="D297" t="str">
            <v>Oficina de Arte Decorações Ltda Me</v>
          </cell>
          <cell r="E297" t="str">
            <v>Margarete</v>
          </cell>
          <cell r="G297" t="str">
            <v>Oficina de Arte Decorações Ltda Me</v>
          </cell>
          <cell r="H297" t="str">
            <v>01.498.442/0001-72</v>
          </cell>
          <cell r="I297">
            <v>254627994</v>
          </cell>
          <cell r="J297" t="str">
            <v>Rua Barbacena, 236</v>
          </cell>
          <cell r="K297" t="str">
            <v>Anita Garibaldi</v>
          </cell>
          <cell r="L297" t="str">
            <v>Joinville</v>
          </cell>
          <cell r="M297" t="str">
            <v>SC</v>
          </cell>
          <cell r="N297" t="str">
            <v>SUL</v>
          </cell>
          <cell r="O297" t="str">
            <v>89203-355</v>
          </cell>
          <cell r="P297" t="str">
            <v>(47) 3455-2207</v>
          </cell>
          <cell r="Q297" t="str">
            <v>marketing@oficinadeartedecoracoes.com.br</v>
          </cell>
          <cell r="R297" t="str">
            <v>Margarete</v>
          </cell>
          <cell r="S297" t="str">
            <v>marketing@oficinadeartedecoracoes.com.br</v>
          </cell>
          <cell r="T297" t="str">
            <v>(47) 3455-2207</v>
          </cell>
        </row>
        <row r="298">
          <cell r="B298">
            <v>302</v>
          </cell>
          <cell r="D298" t="str">
            <v>Elizangela Chagas</v>
          </cell>
          <cell r="E298" t="str">
            <v>Elizangela</v>
          </cell>
          <cell r="G298" t="str">
            <v>Elizangela Chagas</v>
          </cell>
          <cell r="H298" t="str">
            <v>028.865.479-05</v>
          </cell>
          <cell r="I298">
            <v>35532513</v>
          </cell>
          <cell r="J298" t="str">
            <v>Rua Waldir Ochner, 38</v>
          </cell>
          <cell r="K298" t="str">
            <v>Jardim Iririu</v>
          </cell>
          <cell r="L298" t="str">
            <v>Joinville</v>
          </cell>
          <cell r="M298" t="str">
            <v>SC</v>
          </cell>
          <cell r="N298" t="str">
            <v>SUL</v>
          </cell>
          <cell r="O298" t="str">
            <v>89.228-024</v>
          </cell>
          <cell r="P298" t="str">
            <v>(47) 34670634</v>
          </cell>
          <cell r="Q298" t="str">
            <v>eliz_chagas@hotmail.com</v>
          </cell>
        </row>
        <row r="299">
          <cell r="B299">
            <v>303</v>
          </cell>
          <cell r="D299" t="str">
            <v>Ana Paula dos Santos</v>
          </cell>
          <cell r="E299" t="str">
            <v>Ana Paula</v>
          </cell>
          <cell r="G299" t="str">
            <v>Ana Paula dos Santos</v>
          </cell>
          <cell r="H299" t="str">
            <v>059.971.379-88</v>
          </cell>
          <cell r="I299" t="str">
            <v>Isento</v>
          </cell>
          <cell r="J299" t="str">
            <v>Rua Pedro Felipe Borges, 124</v>
          </cell>
          <cell r="K299" t="str">
            <v>Jarivatuba</v>
          </cell>
          <cell r="L299" t="str">
            <v>Joinville</v>
          </cell>
          <cell r="M299" t="str">
            <v>SC</v>
          </cell>
          <cell r="N299" t="str">
            <v>SUL</v>
          </cell>
          <cell r="O299" t="str">
            <v>89.230-440</v>
          </cell>
          <cell r="P299" t="str">
            <v>(47) 8496-0003</v>
          </cell>
          <cell r="Q299" t="str">
            <v>anna_lf@live.com</v>
          </cell>
        </row>
        <row r="300">
          <cell r="B300">
            <v>304</v>
          </cell>
          <cell r="D300" t="str">
            <v>Renata Feuser Silveira</v>
          </cell>
          <cell r="E300" t="str">
            <v>Renata Feuser</v>
          </cell>
          <cell r="G300" t="str">
            <v>Renata Feuser Silveira</v>
          </cell>
          <cell r="H300" t="str">
            <v>036.276.799-89</v>
          </cell>
          <cell r="I300">
            <v>4294238</v>
          </cell>
          <cell r="J300" t="str">
            <v>Rua Desembargador Guilherme Abry, 676, ap. 203</v>
          </cell>
          <cell r="K300" t="str">
            <v>Saguaçú</v>
          </cell>
          <cell r="L300" t="str">
            <v>Joinville</v>
          </cell>
          <cell r="M300" t="str">
            <v>SC</v>
          </cell>
          <cell r="N300" t="str">
            <v>SUL</v>
          </cell>
          <cell r="P300" t="str">
            <v>(47) 9629-5996</v>
          </cell>
          <cell r="Q300" t="str">
            <v>renata.feuser@hotmail.com</v>
          </cell>
        </row>
        <row r="301">
          <cell r="B301">
            <v>305</v>
          </cell>
          <cell r="D301" t="str">
            <v>Innova Natal</v>
          </cell>
          <cell r="E301" t="str">
            <v>Marcelo</v>
          </cell>
          <cell r="G301" t="str">
            <v>Donatec Comercio e Servicos Limitada - ME</v>
          </cell>
          <cell r="H301" t="str">
            <v>66.980.707/0001-10</v>
          </cell>
          <cell r="I301">
            <v>148604031110</v>
          </cell>
          <cell r="J301" t="str">
            <v>Rua Angaturama, 895</v>
          </cell>
          <cell r="K301" t="str">
            <v>Vila das Merces</v>
          </cell>
          <cell r="L301" t="str">
            <v>Sao Paulo</v>
          </cell>
          <cell r="M301" t="str">
            <v>SP</v>
          </cell>
          <cell r="N301" t="str">
            <v>SUDESTE</v>
          </cell>
          <cell r="O301" t="str">
            <v>04.164-010</v>
          </cell>
          <cell r="P301" t="str">
            <v>(11) 2991-9617</v>
          </cell>
          <cell r="Q301" t="str">
            <v>innova@innovanatal.com.br</v>
          </cell>
        </row>
        <row r="302">
          <cell r="B302">
            <v>306</v>
          </cell>
          <cell r="D302" t="str">
            <v>Suspiro Festas Decoracoes</v>
          </cell>
          <cell r="E302" t="str">
            <v>Valdenia</v>
          </cell>
          <cell r="G302" t="str">
            <v>Suspiro Festas e Decoracoes Ltda</v>
          </cell>
          <cell r="H302" t="str">
            <v>21.389.184/0001-01</v>
          </cell>
          <cell r="I302">
            <v>6724838590025</v>
          </cell>
          <cell r="J302" t="str">
            <v>Rua Conego Raimundo, 218</v>
          </cell>
          <cell r="K302" t="str">
            <v>Centro</v>
          </cell>
          <cell r="L302" t="str">
            <v>Sete Lagoas</v>
          </cell>
          <cell r="M302" t="str">
            <v>MG</v>
          </cell>
          <cell r="N302" t="str">
            <v>SUDESTE</v>
          </cell>
          <cell r="O302" t="str">
            <v>35.700-034</v>
          </cell>
          <cell r="P302" t="str">
            <v>(31) 3771-1820</v>
          </cell>
        </row>
        <row r="303">
          <cell r="B303">
            <v>307</v>
          </cell>
          <cell r="D303" t="str">
            <v>Maristela de Abreu Goulart</v>
          </cell>
          <cell r="E303" t="str">
            <v>Pedro</v>
          </cell>
          <cell r="G303" t="str">
            <v>Maristela de Abreu Goulart</v>
          </cell>
          <cell r="H303" t="str">
            <v>05.815.176/0001-15</v>
          </cell>
          <cell r="I303" t="str">
            <v>Isento</v>
          </cell>
          <cell r="J303" t="str">
            <v>Rua Teixeira de Freitas,807</v>
          </cell>
          <cell r="K303" t="str">
            <v>Santo Antonio</v>
          </cell>
          <cell r="L303" t="str">
            <v>Porto Alegre</v>
          </cell>
          <cell r="M303" t="str">
            <v>RS</v>
          </cell>
          <cell r="N303" t="str">
            <v>SUL</v>
          </cell>
          <cell r="O303" t="str">
            <v>90.640-220</v>
          </cell>
          <cell r="P303" t="str">
            <v>(51) 9113-6080 / 9191-1516</v>
          </cell>
          <cell r="Q303" t="str">
            <v>pedro.eac2@brturbo.com.br</v>
          </cell>
        </row>
        <row r="304">
          <cell r="B304">
            <v>308</v>
          </cell>
          <cell r="D304" t="str">
            <v>Atractive Decoracao e Presentes LTDA</v>
          </cell>
          <cell r="E304" t="str">
            <v>Nanci S. Hinckel</v>
          </cell>
          <cell r="G304" t="str">
            <v>Atractive Dec. e Presentes LTDA</v>
          </cell>
          <cell r="H304" t="str">
            <v>04.502.982/0001-70</v>
          </cell>
          <cell r="I304" t="str">
            <v>096/2876534</v>
          </cell>
          <cell r="J304" t="str">
            <v>Av. Tulio de Rose, 100, loja 115</v>
          </cell>
          <cell r="K304" t="str">
            <v>Passo da Areia</v>
          </cell>
          <cell r="L304" t="str">
            <v>Porto Alegre</v>
          </cell>
          <cell r="M304" t="str">
            <v>RS</v>
          </cell>
          <cell r="N304" t="str">
            <v>SUL</v>
          </cell>
          <cell r="O304" t="str">
            <v>91.340-110</v>
          </cell>
          <cell r="P304" t="str">
            <v>(51) 3022-4222 / 3381-1459</v>
          </cell>
          <cell r="Q304" t="str">
            <v>felicebazar@terra.com.br</v>
          </cell>
        </row>
        <row r="305">
          <cell r="B305">
            <v>309</v>
          </cell>
          <cell r="D305" t="str">
            <v>Lilian Simoes de Souza Avelar</v>
          </cell>
          <cell r="E305" t="str">
            <v>Lilian</v>
          </cell>
          <cell r="G305" t="str">
            <v>Lilian Simoes de Souza Avelar</v>
          </cell>
          <cell r="H305" t="str">
            <v>809.116.925-68</v>
          </cell>
          <cell r="I305" t="str">
            <v>Isento</v>
          </cell>
          <cell r="J305" t="str">
            <v>Estrada do Coco, Km 86,</v>
          </cell>
          <cell r="K305" t="str">
            <v>Catu de Abroz</v>
          </cell>
          <cell r="L305" t="str">
            <v>Camacari</v>
          </cell>
          <cell r="M305" t="str">
            <v>BA</v>
          </cell>
          <cell r="N305" t="str">
            <v>NORDESTE</v>
          </cell>
          <cell r="O305" t="str">
            <v>42.700-000</v>
          </cell>
          <cell r="P305" t="str">
            <v>(71) 3358-9547</v>
          </cell>
          <cell r="Q305" t="str">
            <v>liusimoess@hotmail.com</v>
          </cell>
        </row>
        <row r="306">
          <cell r="B306">
            <v>310</v>
          </cell>
          <cell r="D306" t="str">
            <v>D` Fuhrmann Presentes e Decoracoes</v>
          </cell>
          <cell r="E306" t="str">
            <v>Selma</v>
          </cell>
          <cell r="G306" t="str">
            <v>Selma Maria Fuhrmann Dembiski</v>
          </cell>
          <cell r="H306" t="str">
            <v>03.686.699/0001-83</v>
          </cell>
          <cell r="I306" t="str">
            <v>90205614-99</v>
          </cell>
          <cell r="J306" t="str">
            <v>Av Comendador Franco, 5050</v>
          </cell>
          <cell r="K306" t="str">
            <v>Uberaba</v>
          </cell>
          <cell r="L306" t="str">
            <v>Curitiba</v>
          </cell>
          <cell r="M306" t="str">
            <v>PR</v>
          </cell>
          <cell r="N306" t="str">
            <v>SUL</v>
          </cell>
          <cell r="O306" t="str">
            <v>81.560-000</v>
          </cell>
          <cell r="P306" t="str">
            <v>(41) 3079-5999</v>
          </cell>
          <cell r="Q306" t="str">
            <v>selma@dfuhrmannchocolates.com.br</v>
          </cell>
        </row>
        <row r="307">
          <cell r="B307">
            <v>311</v>
          </cell>
          <cell r="D307" t="str">
            <v>Maria Alice A Almeida</v>
          </cell>
          <cell r="E307" t="str">
            <v>Maria Alice</v>
          </cell>
          <cell r="G307" t="str">
            <v>Maria Alice Azeredo Almeida</v>
          </cell>
          <cell r="H307" t="str">
            <v>91.375.055/0001-31</v>
          </cell>
          <cell r="I307" t="str">
            <v>093/0160835</v>
          </cell>
          <cell r="J307" t="str">
            <v>Rua Andrade Neves, 3203</v>
          </cell>
          <cell r="K307" t="str">
            <v>Centro</v>
          </cell>
          <cell r="L307" t="str">
            <v>Pelotas</v>
          </cell>
          <cell r="M307" t="str">
            <v>RS</v>
          </cell>
          <cell r="N307" t="str">
            <v>SUL</v>
          </cell>
          <cell r="O307" t="str">
            <v>96.020-080</v>
          </cell>
          <cell r="P307" t="str">
            <v>(53) 3225-0882</v>
          </cell>
          <cell r="Q307" t="str">
            <v>marilicefinanceiro@uol.com.br</v>
          </cell>
        </row>
        <row r="308">
          <cell r="B308">
            <v>312</v>
          </cell>
          <cell r="D308" t="str">
            <v>Arte Original</v>
          </cell>
          <cell r="E308" t="str">
            <v>Jacinta Daenecke</v>
          </cell>
          <cell r="G308" t="str">
            <v>Jacinta Daenecke Cia Ltda</v>
          </cell>
          <cell r="H308" t="str">
            <v>00.687.958/0001-00</v>
          </cell>
          <cell r="I308" t="str">
            <v>30901931-89</v>
          </cell>
          <cell r="J308" t="str">
            <v>Av Cel. José Osório, 82 - Sala 829</v>
          </cell>
          <cell r="K308" t="str">
            <v>Centro</v>
          </cell>
          <cell r="L308" t="str">
            <v>Palmas</v>
          </cell>
          <cell r="M308" t="str">
            <v>PR</v>
          </cell>
          <cell r="N308" t="str">
            <v>SUL</v>
          </cell>
          <cell r="O308" t="str">
            <v>85.555-000</v>
          </cell>
          <cell r="P308" t="str">
            <v>(46) 3252-1146 / 3263-2885</v>
          </cell>
          <cell r="Q308" t="str">
            <v>daenecke@wln.com.br</v>
          </cell>
          <cell r="R308" t="str">
            <v>Jacinta Daenecke</v>
          </cell>
          <cell r="S308" t="str">
            <v>daenecke@wln.com.br</v>
          </cell>
          <cell r="T308" t="str">
            <v>(46) 3252-1146 / 3263-2885</v>
          </cell>
        </row>
        <row r="309">
          <cell r="B309">
            <v>313</v>
          </cell>
          <cell r="D309" t="str">
            <v>Flores e Flores</v>
          </cell>
          <cell r="E309" t="str">
            <v>Joice ou Maristela</v>
          </cell>
          <cell r="G309" t="str">
            <v>ALM Comercio de Flores Ltda - ME</v>
          </cell>
          <cell r="H309" t="str">
            <v>10.767.402/0001-70</v>
          </cell>
          <cell r="I309" t="str">
            <v> 072/0128897</v>
          </cell>
          <cell r="J309" t="str">
            <v>Rua Duque de Caxias, 714</v>
          </cell>
          <cell r="K309" t="str">
            <v>Americano</v>
          </cell>
          <cell r="L309" t="str">
            <v>Lajeado</v>
          </cell>
          <cell r="M309" t="str">
            <v>RS</v>
          </cell>
          <cell r="N309" t="str">
            <v>SUL</v>
          </cell>
          <cell r="O309" t="str">
            <v>95.900-000</v>
          </cell>
          <cell r="P309" t="str">
            <v>(51) 3714-1951 / (51) 9732-5375</v>
          </cell>
          <cell r="Q309" t="str">
            <v>floresefloresalm@otmail.com</v>
          </cell>
        </row>
        <row r="310">
          <cell r="B310">
            <v>314</v>
          </cell>
          <cell r="D310" t="str">
            <v>Vivianne Pereira Aragao Silva - ME</v>
          </cell>
          <cell r="E310" t="str">
            <v>Vivianne</v>
          </cell>
          <cell r="G310" t="str">
            <v>Vivianne Pereira Aragao Silva - ME</v>
          </cell>
          <cell r="H310" t="str">
            <v>03.773.325/0001-03</v>
          </cell>
          <cell r="I310">
            <v>27036103</v>
          </cell>
          <cell r="J310" t="str">
            <v>Rua Maestro Alexandre, 82, 1 andar</v>
          </cell>
          <cell r="K310" t="str">
            <v>Nova Sta Cruz</v>
          </cell>
          <cell r="L310" t="str">
            <v>Santa Cruz do Capibaribe</v>
          </cell>
          <cell r="M310" t="str">
            <v>PE</v>
          </cell>
          <cell r="N310" t="str">
            <v>NORDESTE</v>
          </cell>
          <cell r="O310" t="str">
            <v>55.190-000</v>
          </cell>
          <cell r="P310" t="str">
            <v>(81) 3731-3232</v>
          </cell>
          <cell r="Q310" t="str">
            <v>tpresentes@hotmail.com</v>
          </cell>
        </row>
        <row r="311">
          <cell r="B311">
            <v>315</v>
          </cell>
          <cell r="D311" t="str">
            <v>Porto Real</v>
          </cell>
          <cell r="E311" t="str">
            <v xml:space="preserve">Plinio </v>
          </cell>
          <cell r="G311" t="str">
            <v>Porto Real Armarinhos Ltdas</v>
          </cell>
          <cell r="H311" t="str">
            <v>37.399.540/0001-08</v>
          </cell>
          <cell r="I311" t="str">
            <v>10.247.872-4</v>
          </cell>
          <cell r="J311" t="str">
            <v>Avenida Sao Paulo, 493</v>
          </cell>
          <cell r="K311" t="str">
            <v>Campinas</v>
          </cell>
          <cell r="L311" t="str">
            <v>Goiânia</v>
          </cell>
          <cell r="M311" t="str">
            <v>GO</v>
          </cell>
          <cell r="N311" t="str">
            <v>CENTRO OESTE</v>
          </cell>
          <cell r="O311" t="str">
            <v>74.510-030</v>
          </cell>
          <cell r="P311" t="str">
            <v>(62) 3233-8827 / 3095-3368</v>
          </cell>
          <cell r="Q311" t="str">
            <v>portorealarm@hotmail.com</v>
          </cell>
        </row>
        <row r="312">
          <cell r="B312">
            <v>316</v>
          </cell>
          <cell r="D312" t="str">
            <v>Decor Sette Dec. e Presentes Ltda - ME</v>
          </cell>
          <cell r="E312" t="str">
            <v>Denise</v>
          </cell>
          <cell r="G312" t="str">
            <v>Decor Sette Dec. e Presentes Ltda - ME</v>
          </cell>
          <cell r="H312" t="str">
            <v>00.564.615/0001-40</v>
          </cell>
          <cell r="I312">
            <v>85478141</v>
          </cell>
          <cell r="J312" t="str">
            <v>Av. Afranio de Melo Franco, 290 Loja 302 A - entregar em São Zeno - 183 Jacarépagua RJ CEP: 22743-655 (não constar na nota)</v>
          </cell>
          <cell r="K312" t="str">
            <v>Leblon</v>
          </cell>
          <cell r="L312" t="str">
            <v>Rio de Janeiro</v>
          </cell>
          <cell r="M312" t="str">
            <v>RJ</v>
          </cell>
          <cell r="N312" t="str">
            <v>SUDESTE</v>
          </cell>
          <cell r="O312" t="str">
            <v>22.430-060</v>
          </cell>
          <cell r="P312" t="str">
            <v>(21) 3234-7262 / 9118-1411</v>
          </cell>
          <cell r="Q312" t="str">
            <v>denise@portmarion.com.br</v>
          </cell>
          <cell r="R312" t="str">
            <v>Denise</v>
          </cell>
          <cell r="S312" t="str">
            <v>denise@portmarion.com.br</v>
          </cell>
          <cell r="T312" t="str">
            <v>(21) 3234-7262 / 9118-1411</v>
          </cell>
        </row>
        <row r="313">
          <cell r="B313">
            <v>317</v>
          </cell>
          <cell r="D313" t="str">
            <v>Disneilandia Decoracoes Ltda</v>
          </cell>
          <cell r="E313" t="str">
            <v>Lidia</v>
          </cell>
          <cell r="G313" t="str">
            <v>Disneilandia Decoracoes Ltda</v>
          </cell>
          <cell r="H313" t="str">
            <v>01.056.340/0001-05</v>
          </cell>
          <cell r="I313" t="str">
            <v>10.003.191-9</v>
          </cell>
          <cell r="J313" t="str">
            <v>Rua Barao do Rio Branco, 892</v>
          </cell>
          <cell r="K313" t="str">
            <v>Centro</v>
          </cell>
          <cell r="L313" t="str">
            <v>Anápolis</v>
          </cell>
          <cell r="M313" t="str">
            <v>GO</v>
          </cell>
          <cell r="N313" t="str">
            <v>CENTRO OESTE</v>
          </cell>
          <cell r="O313" t="str">
            <v>75.025-040</v>
          </cell>
          <cell r="P313" t="str">
            <v xml:space="preserve">(62) 3324-2537 </v>
          </cell>
          <cell r="Q313" t="str">
            <v>disneydecor@terra.com.br</v>
          </cell>
          <cell r="R313" t="str">
            <v>Iracema</v>
          </cell>
          <cell r="S313" t="str">
            <v>disneydecor@terra.com.br</v>
          </cell>
          <cell r="T313" t="str">
            <v xml:space="preserve">(62) 3324-2537 </v>
          </cell>
        </row>
        <row r="314">
          <cell r="B314">
            <v>318</v>
          </cell>
          <cell r="D314" t="str">
            <v>MC Home Decor</v>
          </cell>
          <cell r="E314" t="str">
            <v>Ana Paula</v>
          </cell>
          <cell r="G314" t="str">
            <v>Maria Clara Home Decor</v>
          </cell>
          <cell r="H314" t="str">
            <v>13.302.777/0001-52</v>
          </cell>
          <cell r="I314" t="str">
            <v>27.130.950-4</v>
          </cell>
          <cell r="J314" t="str">
            <v>Avenida Jorge Amado, 850</v>
          </cell>
          <cell r="K314" t="str">
            <v>Jardins</v>
          </cell>
          <cell r="L314" t="str">
            <v>Aracaju</v>
          </cell>
          <cell r="M314" t="str">
            <v>SE</v>
          </cell>
          <cell r="N314" t="str">
            <v>NORDESTE</v>
          </cell>
          <cell r="O314" t="str">
            <v>49.025-330</v>
          </cell>
          <cell r="P314" t="str">
            <v>79 3217-6662/6217-6562</v>
          </cell>
          <cell r="Q314" t="str">
            <v>contato@mchome.com.br</v>
          </cell>
          <cell r="R314" t="str">
            <v>Ana Paula</v>
          </cell>
          <cell r="S314" t="str">
            <v>contato@mchome.com.br</v>
          </cell>
          <cell r="T314" t="str">
            <v>79 3217-6662</v>
          </cell>
          <cell r="W314">
            <v>42531</v>
          </cell>
        </row>
        <row r="315">
          <cell r="B315">
            <v>319</v>
          </cell>
          <cell r="D315" t="str">
            <v>Mundo de Gramado Comercio Turismo Lazer e Entretenimento Ltda</v>
          </cell>
          <cell r="E315" t="str">
            <v>Juliana</v>
          </cell>
          <cell r="G315" t="str">
            <v>Mundo de Gramado Comercio Turismo Lazer e Entretenimento Ltda</v>
          </cell>
          <cell r="H315" t="str">
            <v>00.420.255/0001-03</v>
          </cell>
          <cell r="I315" t="str">
            <v>056/0041039</v>
          </cell>
          <cell r="J315" t="str">
            <v>Avenida Borges de Medeiros, 3166</v>
          </cell>
          <cell r="K315" t="str">
            <v>Centro</v>
          </cell>
          <cell r="L315" t="str">
            <v>Gramado</v>
          </cell>
          <cell r="M315" t="str">
            <v>RS</v>
          </cell>
          <cell r="N315" t="str">
            <v>SUL</v>
          </cell>
          <cell r="O315" t="str">
            <v>95.670-000</v>
          </cell>
          <cell r="P315" t="str">
            <v>(54) 3295-7575</v>
          </cell>
          <cell r="Q315" t="str">
            <v>gerenciaoperacional@casadamontanha.com.br</v>
          </cell>
          <cell r="R315" t="str">
            <v>Juliana</v>
          </cell>
          <cell r="S315" t="str">
            <v>compras@casadamontanha.com.br</v>
          </cell>
        </row>
        <row r="316">
          <cell r="B316">
            <v>320</v>
          </cell>
          <cell r="D316" t="str">
            <v>Dokassa</v>
          </cell>
          <cell r="E316" t="str">
            <v>Cleris J Cassaniga</v>
          </cell>
          <cell r="G316" t="str">
            <v>Doktim Distribuidora de Embalagens Ltda</v>
          </cell>
          <cell r="H316" t="str">
            <v>08.670.141/0001-23</v>
          </cell>
          <cell r="I316">
            <v>255343604</v>
          </cell>
          <cell r="J316" t="str">
            <v>Rua Venezuela, 40</v>
          </cell>
          <cell r="K316" t="str">
            <v>Centro</v>
          </cell>
          <cell r="L316" t="str">
            <v>Timbo</v>
          </cell>
          <cell r="M316" t="str">
            <v>SC</v>
          </cell>
          <cell r="N316" t="str">
            <v>SUL</v>
          </cell>
          <cell r="O316" t="str">
            <v>89.120-000</v>
          </cell>
          <cell r="P316" t="str">
            <v>(47) 3399-2277 / 9186-9730</v>
          </cell>
          <cell r="Q316" t="str">
            <v>cleris@dokassadistribuidora.com.br</v>
          </cell>
        </row>
        <row r="317">
          <cell r="B317">
            <v>321</v>
          </cell>
          <cell r="D317" t="str">
            <v>Algodão Doce Lar</v>
          </cell>
          <cell r="E317" t="str">
            <v>Gizeli</v>
          </cell>
          <cell r="G317" t="str">
            <v>Gizeli de Fátima Klann ME</v>
          </cell>
          <cell r="H317" t="str">
            <v>04.490.285/0001-47</v>
          </cell>
          <cell r="I317">
            <v>254229310</v>
          </cell>
          <cell r="J317" t="str">
            <v>Av. Nereu Ramos, 1302</v>
          </cell>
          <cell r="K317" t="str">
            <v>Centro</v>
          </cell>
          <cell r="L317" t="str">
            <v>Penha</v>
          </cell>
          <cell r="M317" t="str">
            <v>SC</v>
          </cell>
          <cell r="N317" t="str">
            <v>SUL</v>
          </cell>
          <cell r="O317" t="str">
            <v>88.385-000</v>
          </cell>
          <cell r="P317" t="str">
            <v>(47) 3345-0924</v>
          </cell>
          <cell r="Q317" t="str">
            <v>algodaodocelar@hotmail.com</v>
          </cell>
          <cell r="R317" t="str">
            <v>Gizeli</v>
          </cell>
          <cell r="S317" t="str">
            <v>algodaodocelarpenha@hotmail.com</v>
          </cell>
        </row>
        <row r="318">
          <cell r="B318">
            <v>322</v>
          </cell>
          <cell r="D318" t="str">
            <v>Pehnk Materiais para Construcao Ltda</v>
          </cell>
          <cell r="E318" t="str">
            <v>Gilson</v>
          </cell>
          <cell r="G318" t="str">
            <v>Pehnk Materiais para Construcao Ltda</v>
          </cell>
          <cell r="H318" t="str">
            <v>85.102.184/0001-53</v>
          </cell>
          <cell r="I318">
            <v>252296370</v>
          </cell>
          <cell r="J318" t="str">
            <v>Rua Nereu Ramos, 136</v>
          </cell>
          <cell r="K318" t="str">
            <v>Centro</v>
          </cell>
          <cell r="L318" t="str">
            <v>Sao Joao Batista</v>
          </cell>
          <cell r="M318" t="str">
            <v>SC</v>
          </cell>
          <cell r="N318" t="str">
            <v>SUL</v>
          </cell>
          <cell r="O318" t="str">
            <v>88.240-000</v>
          </cell>
          <cell r="P318" t="str">
            <v>(48) 3265-7400</v>
          </cell>
          <cell r="Q318" t="str">
            <v>pehnk@terra.com.br</v>
          </cell>
        </row>
        <row r="319">
          <cell r="B319">
            <v>323</v>
          </cell>
          <cell r="D319" t="str">
            <v>Etica Instalacoes e Equipamentos para Escritorio Ltda</v>
          </cell>
          <cell r="E319" t="str">
            <v>Thais Farah</v>
          </cell>
          <cell r="G319" t="str">
            <v>Etica Instalacoes e Equipamentos para Escritorio Ltda</v>
          </cell>
          <cell r="H319" t="str">
            <v>20.676.326/0001-40</v>
          </cell>
          <cell r="I319" t="str">
            <v>702268917.00-36</v>
          </cell>
          <cell r="J319" t="str">
            <v>Rua Vieira Goncalves, 877</v>
          </cell>
          <cell r="K319" t="str">
            <v>Martins</v>
          </cell>
          <cell r="L319" t="str">
            <v>Uberlandia</v>
          </cell>
          <cell r="M319" t="str">
            <v>MG</v>
          </cell>
          <cell r="N319" t="str">
            <v>SUDESTE</v>
          </cell>
          <cell r="O319" t="str">
            <v>38.400-356</v>
          </cell>
          <cell r="P319" t="str">
            <v>(34) 9662-1711</v>
          </cell>
          <cell r="Q319" t="str">
            <v>thais@realizaconstrutora.com.br</v>
          </cell>
          <cell r="R319" t="str">
            <v>Thais</v>
          </cell>
          <cell r="S319" t="str">
            <v>thais@realizaconstrutora.com.br</v>
          </cell>
        </row>
        <row r="320">
          <cell r="B320">
            <v>324</v>
          </cell>
          <cell r="D320" t="str">
            <v xml:space="preserve">Claudio Arydes Gomes  </v>
          </cell>
          <cell r="E320" t="str">
            <v xml:space="preserve">Claudio   </v>
          </cell>
          <cell r="G320" t="str">
            <v>Claudio Arydes Gomes</v>
          </cell>
          <cell r="H320" t="str">
            <v>969270117 - 49</v>
          </cell>
          <cell r="I320" t="str">
            <v>06336869-0</v>
          </cell>
          <cell r="J320" t="str">
            <v>Rua Rangel Pestana, 345</v>
          </cell>
          <cell r="K320" t="str">
            <v>Centro</v>
          </cell>
          <cell r="L320" t="str">
            <v>Nova Iguaçu</v>
          </cell>
          <cell r="M320" t="str">
            <v>RJ</v>
          </cell>
          <cell r="N320" t="str">
            <v>SUDESTE</v>
          </cell>
          <cell r="O320" t="str">
            <v>26255-200</v>
          </cell>
          <cell r="P320" t="str">
            <v>(21) 9741-2127 / 3773-1378</v>
          </cell>
          <cell r="Q320" t="str">
            <v>claudioarydes@hotmail.com</v>
          </cell>
          <cell r="R320" t="str">
            <v>Claudio</v>
          </cell>
        </row>
        <row r="321">
          <cell r="B321">
            <v>325</v>
          </cell>
          <cell r="D321" t="str">
            <v>Maria Veronica Araujo Regalado</v>
          </cell>
          <cell r="E321" t="str">
            <v>Maria Veronica</v>
          </cell>
          <cell r="G321" t="str">
            <v>Maria Veronica Araujo Regalado</v>
          </cell>
          <cell r="H321" t="str">
            <v>423410194-04</v>
          </cell>
          <cell r="I321">
            <v>2576275</v>
          </cell>
          <cell r="J321" t="str">
            <v>Rua Nossa Senhora do Carmo, 2330</v>
          </cell>
          <cell r="K321" t="str">
            <v>Santo Delmiro 2</v>
          </cell>
          <cell r="L321" t="str">
            <v>Mossoro</v>
          </cell>
          <cell r="M321" t="str">
            <v>RN</v>
          </cell>
          <cell r="N321" t="str">
            <v>NORDESTE</v>
          </cell>
          <cell r="O321" t="str">
            <v>59.615-530</v>
          </cell>
          <cell r="P321" t="str">
            <v>(84) 3318-2505 / 9999-9129</v>
          </cell>
          <cell r="Q321" t="str">
            <v>babyfestas-mossoro@hotmail.com</v>
          </cell>
          <cell r="R321" t="str">
            <v>Maria Veronica</v>
          </cell>
          <cell r="S321" t="str">
            <v>babyfestas_mossoro@hotmail.com</v>
          </cell>
        </row>
        <row r="322">
          <cell r="B322">
            <v>326</v>
          </cell>
          <cell r="D322" t="str">
            <v>Margarete Conceicao Fava Souza</v>
          </cell>
          <cell r="E322" t="str">
            <v>Maria Conceicao</v>
          </cell>
          <cell r="G322" t="str">
            <v>Margarete Conceicao Fava Souza</v>
          </cell>
          <cell r="H322" t="str">
            <v>136.648.163-15</v>
          </cell>
          <cell r="I322">
            <v>96351336</v>
          </cell>
          <cell r="J322" t="str">
            <v>Rua Padre Miguel, 55</v>
          </cell>
          <cell r="K322" t="str">
            <v>Nova Parnamirim</v>
          </cell>
          <cell r="L322" t="str">
            <v>Parnamirim</v>
          </cell>
          <cell r="M322" t="str">
            <v>RN</v>
          </cell>
          <cell r="N322" t="str">
            <v>NORDESTE</v>
          </cell>
          <cell r="O322" t="str">
            <v>59.150-440</v>
          </cell>
          <cell r="P322" t="str">
            <v>(84) 3208-4170 / 9635-1336</v>
          </cell>
        </row>
        <row r="323">
          <cell r="B323">
            <v>327</v>
          </cell>
          <cell r="D323" t="str">
            <v>Tropical Kids Festa</v>
          </cell>
          <cell r="G323" t="str">
            <v>Tropical Kids Festas ltda</v>
          </cell>
          <cell r="H323" t="str">
            <v>12.559.510/0001-82</v>
          </cell>
          <cell r="I323" t="str">
            <v>Isento</v>
          </cell>
          <cell r="J323" t="str">
            <v>Rua Guiraréia, 63</v>
          </cell>
          <cell r="K323" t="str">
            <v>Irajá</v>
          </cell>
          <cell r="L323" t="str">
            <v>Rio de Janeiro</v>
          </cell>
          <cell r="M323" t="str">
            <v>RJ</v>
          </cell>
          <cell r="N323" t="str">
            <v>SUDESTE</v>
          </cell>
          <cell r="O323" t="str">
            <v>21.371-420</v>
          </cell>
          <cell r="P323" t="str">
            <v>(21) 33524757 / 33912331</v>
          </cell>
          <cell r="Q323" t="str">
            <v>tropicalkids@hotmail.com</v>
          </cell>
        </row>
        <row r="324">
          <cell r="B324">
            <v>328</v>
          </cell>
          <cell r="D324" t="str">
            <v>Hortência Maria Gomes Fassina</v>
          </cell>
          <cell r="E324" t="str">
            <v>Hortencia</v>
          </cell>
          <cell r="G324" t="str">
            <v>Hortência Maria Gomes Fassina</v>
          </cell>
          <cell r="H324" t="str">
            <v>036.788.228-00</v>
          </cell>
          <cell r="I324" t="str">
            <v>Isento</v>
          </cell>
          <cell r="J324" t="str">
            <v>Rua Washington Luiz, 66</v>
          </cell>
          <cell r="K324" t="str">
            <v>Centro</v>
          </cell>
          <cell r="L324" t="str">
            <v>Aguaí</v>
          </cell>
          <cell r="M324" t="str">
            <v>SP</v>
          </cell>
          <cell r="N324" t="str">
            <v>SUDESTE</v>
          </cell>
          <cell r="O324" t="str">
            <v>13.860-000</v>
          </cell>
          <cell r="P324" t="str">
            <v>(19) 36521056 / 97655835</v>
          </cell>
          <cell r="Q324" t="str">
            <v>hm.fassina@uol.com.br</v>
          </cell>
        </row>
        <row r="325">
          <cell r="B325">
            <v>329</v>
          </cell>
          <cell r="D325" t="str">
            <v>Vatel Elétrica Ltda - ME</v>
          </cell>
          <cell r="E325" t="str">
            <v>José</v>
          </cell>
          <cell r="G325" t="str">
            <v>Vatel Elétrica Ltda - ME</v>
          </cell>
          <cell r="H325" t="str">
            <v>00.849.154/0001-52</v>
          </cell>
          <cell r="I325">
            <v>85620010</v>
          </cell>
          <cell r="J325" t="str">
            <v>Rua Dr Mário Ramos, 122 - lj14/15</v>
          </cell>
          <cell r="K325" t="str">
            <v>Centro</v>
          </cell>
          <cell r="L325" t="str">
            <v>Barra Mansa</v>
          </cell>
          <cell r="M325" t="str">
            <v>RJ</v>
          </cell>
          <cell r="N325" t="str">
            <v>SUDESTE</v>
          </cell>
          <cell r="O325" t="str">
            <v>27.330-230</v>
          </cell>
          <cell r="P325" t="str">
            <v>(24) 33231944/33238719/ 33237718</v>
          </cell>
        </row>
        <row r="326">
          <cell r="B326">
            <v>330</v>
          </cell>
          <cell r="D326" t="str">
            <v>Associação de lojistas do Cadima Shopping</v>
          </cell>
          <cell r="E326" t="str">
            <v>Luiz Fernando Albuquerque de Oliveira</v>
          </cell>
          <cell r="F326" t="str">
            <v>Gerente Geral</v>
          </cell>
          <cell r="G326" t="str">
            <v>Associação de lojistas do Cadima Shopping</v>
          </cell>
          <cell r="H326" t="str">
            <v>03.085.551/0001-93</v>
          </cell>
          <cell r="I326" t="str">
            <v>Isento</v>
          </cell>
          <cell r="J326" t="str">
            <v xml:space="preserve">Rua Moisés Amélio, 17 </v>
          </cell>
          <cell r="K326" t="str">
            <v>Centro</v>
          </cell>
          <cell r="L326" t="str">
            <v>Nova Friburgo</v>
          </cell>
          <cell r="M326" t="str">
            <v>RJ</v>
          </cell>
          <cell r="N326" t="str">
            <v>SUDESTE</v>
          </cell>
          <cell r="O326" t="str">
            <v>28.613-210</v>
          </cell>
          <cell r="P326" t="str">
            <v>(22) 2523-8630</v>
          </cell>
          <cell r="Q326" t="str">
            <v>luizfernando@cadimashopping.com.br</v>
          </cell>
        </row>
        <row r="327">
          <cell r="B327">
            <v>331</v>
          </cell>
          <cell r="D327" t="str">
            <v xml:space="preserve">Coisas de Papel </v>
          </cell>
          <cell r="E327" t="str">
            <v>José Campos</v>
          </cell>
          <cell r="G327" t="str">
            <v>Coisas de Papel Ltda</v>
          </cell>
          <cell r="H327" t="str">
            <v>02.565.733/0001-07</v>
          </cell>
          <cell r="I327">
            <v>86342235</v>
          </cell>
          <cell r="J327" t="str">
            <v>Rua Rosa Raposo, 130</v>
          </cell>
          <cell r="K327" t="str">
            <v>Centro</v>
          </cell>
          <cell r="L327" t="str">
            <v>Araruama</v>
          </cell>
          <cell r="M327" t="str">
            <v>RJ</v>
          </cell>
          <cell r="N327" t="str">
            <v>SUDESTE</v>
          </cell>
          <cell r="O327" t="str">
            <v>28.970-000</v>
          </cell>
          <cell r="P327" t="str">
            <v>(22) 26650544</v>
          </cell>
          <cell r="Q327" t="str">
            <v>coisasdepapelbazar@hotmail.com</v>
          </cell>
        </row>
        <row r="328">
          <cell r="B328">
            <v>332</v>
          </cell>
          <cell r="D328" t="str">
            <v>Rosangela Periu Menguelhe</v>
          </cell>
          <cell r="E328" t="str">
            <v>Rosangela / Márcia</v>
          </cell>
          <cell r="G328" t="str">
            <v>Rosangela Periu Menguelhe</v>
          </cell>
          <cell r="H328" t="str">
            <v>397586999-20</v>
          </cell>
          <cell r="I328" t="str">
            <v>Isento</v>
          </cell>
          <cell r="J328" t="str">
            <v>Rua Lopes Trovão, 132</v>
          </cell>
          <cell r="K328" t="str">
            <v>Zona 4</v>
          </cell>
          <cell r="L328" t="str">
            <v>Maringá</v>
          </cell>
          <cell r="M328" t="str">
            <v>PR</v>
          </cell>
          <cell r="N328" t="str">
            <v>SUL</v>
          </cell>
          <cell r="O328" t="str">
            <v>87.014-080</v>
          </cell>
          <cell r="P328" t="str">
            <v>(44) 32272298</v>
          </cell>
          <cell r="Q328" t="str">
            <v>vendas@vellut.com.br</v>
          </cell>
        </row>
        <row r="329">
          <cell r="B329">
            <v>333</v>
          </cell>
          <cell r="C329" t="str">
            <v>Mayara</v>
          </cell>
          <cell r="D329" t="str">
            <v>Telma Cristine Abdon Calheira</v>
          </cell>
          <cell r="E329" t="str">
            <v>Telma</v>
          </cell>
          <cell r="G329" t="str">
            <v>Telma Cristine Abdon Calheira</v>
          </cell>
          <cell r="H329" t="str">
            <v>02.911442/0001-15</v>
          </cell>
          <cell r="I329">
            <v>51076641</v>
          </cell>
          <cell r="J329" t="str">
            <v>Rua João Paulo 2 Ibirataia</v>
          </cell>
          <cell r="K329" t="str">
            <v>Centro</v>
          </cell>
          <cell r="L329" t="str">
            <v>Ibirataia</v>
          </cell>
          <cell r="M329" t="str">
            <v>BA</v>
          </cell>
          <cell r="N329" t="str">
            <v>NORDESTE</v>
          </cell>
          <cell r="O329" t="str">
            <v>45.580-000</v>
          </cell>
          <cell r="P329" t="str">
            <v>(71) 33229322</v>
          </cell>
          <cell r="Q329" t="str">
            <v>telmacalheira@hotmail.com</v>
          </cell>
        </row>
        <row r="330">
          <cell r="B330">
            <v>334</v>
          </cell>
          <cell r="D330" t="str">
            <v>Zivatile Distribuidora de Bebidas e Alimentos</v>
          </cell>
          <cell r="E330" t="str">
            <v>José Junior</v>
          </cell>
          <cell r="G330" t="str">
            <v>Zivatile Distribuidora de Bebidas e Alimentos Ltda</v>
          </cell>
          <cell r="H330" t="str">
            <v>05.475.152/0001-64</v>
          </cell>
          <cell r="I330" t="str">
            <v>06.674.759-7</v>
          </cell>
          <cell r="J330" t="str">
            <v>Avenida Senador José Armirio de Moraes, 1297</v>
          </cell>
          <cell r="K330" t="str">
            <v>Dom José</v>
          </cell>
          <cell r="L330" t="str">
            <v>Sobral</v>
          </cell>
          <cell r="M330" t="str">
            <v>CE</v>
          </cell>
          <cell r="N330" t="str">
            <v>NORDESTE</v>
          </cell>
          <cell r="O330" t="str">
            <v>62.015-505</v>
          </cell>
          <cell r="P330" t="str">
            <v xml:space="preserve">  (85)3613-3399</v>
          </cell>
          <cell r="Q330" t="str">
            <v>valderi.arcanjo@zivatile.com.br</v>
          </cell>
        </row>
        <row r="331">
          <cell r="B331">
            <v>335</v>
          </cell>
          <cell r="D331" t="str">
            <v>Simplismenti Acessórios Interiores Ltda</v>
          </cell>
          <cell r="E331" t="str">
            <v>Marisa / Alessandra</v>
          </cell>
          <cell r="G331" t="str">
            <v>Simplismenti Acessórios Interiores Ltda</v>
          </cell>
          <cell r="H331" t="str">
            <v>07.653.977/0001-57</v>
          </cell>
          <cell r="I331">
            <v>417260004116</v>
          </cell>
          <cell r="J331" t="str">
            <v>Rua Visconde do Rio Branco, 356</v>
          </cell>
          <cell r="K331" t="str">
            <v>Centro</v>
          </cell>
          <cell r="L331" t="str">
            <v>São Paulo</v>
          </cell>
          <cell r="M331" t="str">
            <v>SP</v>
          </cell>
          <cell r="N331" t="str">
            <v>SUDESTE</v>
          </cell>
          <cell r="O331" t="str">
            <v>13.480-100</v>
          </cell>
          <cell r="P331" t="str">
            <v>(19) 37020669 / 37020668</v>
          </cell>
          <cell r="Q331" t="str">
            <v>simplismete@hotmail.com</v>
          </cell>
        </row>
        <row r="332">
          <cell r="B332">
            <v>336</v>
          </cell>
          <cell r="D332" t="str">
            <v>Ivan Edson Moraes Nunes</v>
          </cell>
          <cell r="E332" t="str">
            <v>Ivan / José</v>
          </cell>
          <cell r="G332" t="str">
            <v>|van Edson Moraes Nunes</v>
          </cell>
          <cell r="H332" t="str">
            <v>11564795/0001-87</v>
          </cell>
          <cell r="I332" t="str">
            <v>03039275-6</v>
          </cell>
          <cell r="J332" t="str">
            <v>Rua Renascimento,1970</v>
          </cell>
          <cell r="K332" t="str">
            <v>Renascer</v>
          </cell>
          <cell r="L332" t="str">
            <v>Macapá</v>
          </cell>
          <cell r="M332" t="str">
            <v>AP</v>
          </cell>
          <cell r="N332" t="str">
            <v>NORTE</v>
          </cell>
          <cell r="O332" t="str">
            <v>68.907-620</v>
          </cell>
          <cell r="P332" t="str">
            <v>(96) 81145053/ 91190066</v>
          </cell>
          <cell r="Q332" t="str">
            <v>i.m.nunes@hotmail.com</v>
          </cell>
        </row>
        <row r="333">
          <cell r="B333">
            <v>337</v>
          </cell>
          <cell r="D333" t="str">
            <v>Diogo Souza</v>
          </cell>
          <cell r="E333" t="str">
            <v>Diogo</v>
          </cell>
          <cell r="G333" t="str">
            <v>Diogo Souza</v>
          </cell>
          <cell r="H333" t="str">
            <v>104.026.727-04</v>
          </cell>
          <cell r="I333" t="str">
            <v>099.35287-4</v>
          </cell>
          <cell r="J333" t="str">
            <v xml:space="preserve">Av. Gerimario Dantas, 860 </v>
          </cell>
          <cell r="K333" t="str">
            <v>Pechincha</v>
          </cell>
          <cell r="L333" t="str">
            <v>Rio de Janeiro</v>
          </cell>
          <cell r="M333" t="str">
            <v>RJ</v>
          </cell>
          <cell r="N333" t="str">
            <v>SUDESTE</v>
          </cell>
          <cell r="O333" t="str">
            <v>22.743-010</v>
          </cell>
          <cell r="P333" t="str">
            <v>(21) 2425258 / 24255162</v>
          </cell>
          <cell r="Q333" t="str">
            <v>diogo@obainfantil.com.br</v>
          </cell>
        </row>
        <row r="334">
          <cell r="B334">
            <v>338</v>
          </cell>
          <cell r="D334" t="str">
            <v>Grêmio Literário e Recreativo Português</v>
          </cell>
          <cell r="E334" t="str">
            <v>Marcelo</v>
          </cell>
          <cell r="G334" t="str">
            <v>Grêmio Literário e Recreativo Português</v>
          </cell>
          <cell r="H334" t="str">
            <v>04.940.516/0001-77</v>
          </cell>
          <cell r="I334" t="str">
            <v>04.6562-6</v>
          </cell>
          <cell r="J334" t="str">
            <v>Rua Senador Manuel Barata, 477/483</v>
          </cell>
          <cell r="K334" t="str">
            <v>Centro</v>
          </cell>
          <cell r="L334" t="str">
            <v>Belém</v>
          </cell>
          <cell r="M334" t="str">
            <v>PA</v>
          </cell>
          <cell r="N334" t="str">
            <v>NORTE</v>
          </cell>
          <cell r="O334" t="str">
            <v>66.010-145</v>
          </cell>
          <cell r="P334" t="str">
            <v>(91) 32229425/ 32410918</v>
          </cell>
          <cell r="Q334" t="str">
            <v>presidencia@gremioportugues.com.br</v>
          </cell>
          <cell r="S334" t="str">
            <v>financeiro@gremioportugues.com.br</v>
          </cell>
        </row>
        <row r="335">
          <cell r="B335">
            <v>339</v>
          </cell>
          <cell r="D335" t="str">
            <v>Sadi Magazin</v>
          </cell>
          <cell r="E335" t="str">
            <v>Sadi</v>
          </cell>
          <cell r="G335" t="str">
            <v>Sadi Artigos Texteis Ltda</v>
          </cell>
          <cell r="H335" t="str">
            <v>10.538.378/0001-05</v>
          </cell>
          <cell r="I335" t="str">
            <v>904.647.07-18</v>
          </cell>
          <cell r="J335" t="str">
            <v>Avenida Brasil, 8209</v>
          </cell>
          <cell r="K335" t="str">
            <v>Centro</v>
          </cell>
          <cell r="L335" t="str">
            <v>Foz do Iguaçu</v>
          </cell>
          <cell r="M335" t="str">
            <v>PR</v>
          </cell>
          <cell r="N335" t="str">
            <v>SUL</v>
          </cell>
          <cell r="O335" t="str">
            <v>85.851-000</v>
          </cell>
          <cell r="P335" t="str">
            <v>(45) 35741403</v>
          </cell>
          <cell r="Q335" t="str">
            <v>sadimagazin@uol.com.br</v>
          </cell>
        </row>
        <row r="336">
          <cell r="B336">
            <v>340</v>
          </cell>
          <cell r="C336" t="str">
            <v>Franciela</v>
          </cell>
          <cell r="D336" t="str">
            <v>Prefeitura de Bom Sucesso do Sul</v>
          </cell>
          <cell r="E336" t="str">
            <v>Andreia</v>
          </cell>
          <cell r="G336" t="str">
            <v>Prefeitura Municipal de Bom Sucesso do Sul</v>
          </cell>
          <cell r="H336" t="str">
            <v>80.874.100/0001-86</v>
          </cell>
          <cell r="I336" t="str">
            <v>Isento</v>
          </cell>
          <cell r="J336" t="str">
            <v>Rua Cândido Merlo, 290</v>
          </cell>
          <cell r="K336" t="str">
            <v>Centro</v>
          </cell>
          <cell r="L336" t="str">
            <v>Bom Sucesso do Sul</v>
          </cell>
          <cell r="M336" t="str">
            <v>PR</v>
          </cell>
          <cell r="N336" t="str">
            <v>SUL</v>
          </cell>
          <cell r="O336" t="str">
            <v>85.515-000</v>
          </cell>
          <cell r="P336" t="str">
            <v>(46) 3234-1135</v>
          </cell>
          <cell r="Q336" t="str">
            <v>pmbssul@wln.com.br</v>
          </cell>
          <cell r="R336" t="str">
            <v>Anderson</v>
          </cell>
          <cell r="S336" t="str">
            <v>tesouraria@bssul.pr.gov.br</v>
          </cell>
          <cell r="T336" t="str">
            <v>(46) 3234-1135</v>
          </cell>
          <cell r="W336">
            <v>44400</v>
          </cell>
        </row>
        <row r="337">
          <cell r="B337">
            <v>342</v>
          </cell>
          <cell r="C337" t="str">
            <v>Adriana</v>
          </cell>
          <cell r="D337" t="str">
            <v>Associação Comercial de Ribeirão Pires</v>
          </cell>
          <cell r="E337" t="str">
            <v xml:space="preserve">Deborah </v>
          </cell>
          <cell r="G337" t="str">
            <v>Associação Comercial de Ribeirão Pires</v>
          </cell>
          <cell r="H337" t="str">
            <v>50.168.160/0001-12</v>
          </cell>
          <cell r="I337" t="str">
            <v>Isento</v>
          </cell>
          <cell r="J337" t="str">
            <v>Rua Stella Bruna C. Nardelli, 257 - Subsolo shopping Garden</v>
          </cell>
          <cell r="K337" t="str">
            <v>Centro</v>
          </cell>
          <cell r="L337" t="str">
            <v>Ribeirão Pires</v>
          </cell>
          <cell r="M337" t="str">
            <v>SP</v>
          </cell>
          <cell r="N337" t="str">
            <v>SUDESTE</v>
          </cell>
          <cell r="O337" t="str">
            <v>09.400-150</v>
          </cell>
          <cell r="P337" t="str">
            <v>(11) 25950212</v>
          </cell>
          <cell r="Q337" t="str">
            <v>aciarp.projetos@terra.com.br</v>
          </cell>
        </row>
        <row r="338">
          <cell r="B338">
            <v>343</v>
          </cell>
          <cell r="D338" t="str">
            <v>Supermercado Badotti</v>
          </cell>
          <cell r="E338" t="str">
            <v>Ruan</v>
          </cell>
          <cell r="G338" t="str">
            <v xml:space="preserve">Badotti e Cia Ltda </v>
          </cell>
          <cell r="H338" t="str">
            <v>83.853.655/0001-30</v>
          </cell>
          <cell r="I338">
            <v>250032821</v>
          </cell>
          <cell r="J338" t="str">
            <v>Av. Brasil, 295</v>
          </cell>
          <cell r="K338" t="str">
            <v>Centro</v>
          </cell>
          <cell r="L338" t="str">
            <v>Xanxerê</v>
          </cell>
          <cell r="M338" t="str">
            <v>SC</v>
          </cell>
          <cell r="N338" t="str">
            <v>SUL</v>
          </cell>
          <cell r="O338" t="str">
            <v>89.820-000</v>
          </cell>
          <cell r="P338" t="str">
            <v>(49) 34331015</v>
          </cell>
          <cell r="Q338" t="str">
            <v>badotti@badotti.com.br</v>
          </cell>
        </row>
        <row r="339">
          <cell r="B339">
            <v>344</v>
          </cell>
          <cell r="D339" t="str">
            <v>Hellida Freire Kelsch</v>
          </cell>
          <cell r="E339" t="str">
            <v>Hellida</v>
          </cell>
          <cell r="G339" t="str">
            <v>Hellida Freire Kelsch</v>
          </cell>
          <cell r="H339" t="str">
            <v>529.705.234-34</v>
          </cell>
          <cell r="I339" t="str">
            <v>305.428-9</v>
          </cell>
          <cell r="J339" t="str">
            <v>Av. 17 de Agosto, 2594/1901</v>
          </cell>
          <cell r="K339" t="str">
            <v>Monteiro</v>
          </cell>
          <cell r="L339" t="str">
            <v>Recife</v>
          </cell>
          <cell r="M339" t="str">
            <v>PE</v>
          </cell>
          <cell r="N339" t="str">
            <v>NORDESTE</v>
          </cell>
          <cell r="O339" t="str">
            <v>52.061-540</v>
          </cell>
          <cell r="P339" t="str">
            <v>(81) 34416211/ 32689800 / 88027740</v>
          </cell>
          <cell r="Q339" t="str">
            <v>hellida-kelsch@hotmail.com</v>
          </cell>
        </row>
        <row r="340">
          <cell r="B340">
            <v>346</v>
          </cell>
          <cell r="D340" t="str">
            <v>Sucesso Publicidade</v>
          </cell>
          <cell r="E340" t="str">
            <v>Franciso</v>
          </cell>
          <cell r="G340" t="str">
            <v>Sucesso Promoção e Publicidade S/C Ltda</v>
          </cell>
          <cell r="H340" t="str">
            <v>05.343.447/0001-87</v>
          </cell>
          <cell r="I340" t="str">
            <v>Isento</v>
          </cell>
          <cell r="J340" t="str">
            <v xml:space="preserve">Rua Desembargador Freitas, 685 </v>
          </cell>
          <cell r="K340" t="str">
            <v>Centro</v>
          </cell>
          <cell r="L340" t="str">
            <v>Teresina</v>
          </cell>
          <cell r="M340" t="str">
            <v>PI</v>
          </cell>
          <cell r="N340" t="str">
            <v>NORDESTE</v>
          </cell>
          <cell r="O340" t="str">
            <v>64.000-240</v>
          </cell>
          <cell r="P340" t="str">
            <v>(86) 3215-8300/9981-0113</v>
          </cell>
          <cell r="Q340" t="str">
            <v>gerencia@sucessopublicidade.com.br</v>
          </cell>
        </row>
        <row r="341">
          <cell r="B341">
            <v>347</v>
          </cell>
          <cell r="D341" t="str">
            <v>CDL de Videira</v>
          </cell>
          <cell r="G341" t="str">
            <v>Câmara de Dirigentes Lojistas de Videira</v>
          </cell>
          <cell r="H341" t="str">
            <v>83.400.036/0001-90</v>
          </cell>
          <cell r="I341" t="str">
            <v>Isento</v>
          </cell>
          <cell r="J341" t="str">
            <v>Rua Jacob Gaio, 51,</v>
          </cell>
          <cell r="K341" t="str">
            <v>Dois Pinheiros</v>
          </cell>
          <cell r="L341" t="str">
            <v>Videira</v>
          </cell>
          <cell r="M341" t="str">
            <v>SC</v>
          </cell>
          <cell r="N341" t="str">
            <v>SUL</v>
          </cell>
          <cell r="O341" t="str">
            <v>89.560-000</v>
          </cell>
          <cell r="P341" t="str">
            <v>(49) 3566-0221 / 3566-9022</v>
          </cell>
          <cell r="Q341" t="str">
            <v>larissa@videira.cdl-sc.org.br / executivo@videira.cdl-sc.org.br</v>
          </cell>
          <cell r="R341" t="str">
            <v>Larissa</v>
          </cell>
          <cell r="S341" t="str">
            <v>larissa@videira.cdl-sc.org.br / executivo@videira.cdl-sc.org.br</v>
          </cell>
          <cell r="T341" t="str">
            <v>(49) 3566-0221 / 3566-9022</v>
          </cell>
        </row>
        <row r="342">
          <cell r="B342">
            <v>348</v>
          </cell>
          <cell r="D342" t="str">
            <v>Multiponto</v>
          </cell>
          <cell r="E342" t="str">
            <v>Luciano</v>
          </cell>
          <cell r="G342" t="str">
            <v>Multiponto Comércio de Materiais Elétricos e Instalação</v>
          </cell>
          <cell r="H342" t="str">
            <v>05.795.238/0001-74</v>
          </cell>
          <cell r="I342">
            <v>254967590</v>
          </cell>
          <cell r="J342" t="str">
            <v>Rua Brochado da Rocha, 246-E</v>
          </cell>
          <cell r="K342" t="str">
            <v>São Cristóvão</v>
          </cell>
          <cell r="L342" t="str">
            <v>Chapecó</v>
          </cell>
          <cell r="M342" t="str">
            <v>SC</v>
          </cell>
          <cell r="N342" t="str">
            <v>SUL</v>
          </cell>
          <cell r="O342" t="str">
            <v>80.803-160</v>
          </cell>
          <cell r="P342" t="str">
            <v>(49) 33285757 / 9997-3248</v>
          </cell>
          <cell r="Q342" t="str">
            <v>multiponto@multipontoi.com.br</v>
          </cell>
          <cell r="R342" t="str">
            <v>Etiele</v>
          </cell>
          <cell r="S342" t="str">
            <v>financeiro@multipontoi.com.br</v>
          </cell>
          <cell r="T342" t="str">
            <v>(49) 3328-5757 / (49) 8411-5757</v>
          </cell>
        </row>
        <row r="343">
          <cell r="B343">
            <v>349</v>
          </cell>
          <cell r="C343" t="str">
            <v>Adriana</v>
          </cell>
          <cell r="D343" t="str">
            <v>Prefeitura de Anchieta</v>
          </cell>
          <cell r="E343" t="str">
            <v>Isabel</v>
          </cell>
          <cell r="G343" t="str">
            <v>Prefeitura de Anchieta</v>
          </cell>
          <cell r="H343" t="str">
            <v>27.142.694/0001-58</v>
          </cell>
          <cell r="I343" t="str">
            <v>Isento</v>
          </cell>
          <cell r="J343" t="str">
            <v xml:space="preserve">Rod. do Sol KM 21,5, Nº 1620 </v>
          </cell>
          <cell r="K343" t="str">
            <v xml:space="preserve">Vila Residencial Samarco </v>
          </cell>
          <cell r="L343" t="str">
            <v>Anchieta</v>
          </cell>
          <cell r="M343" t="str">
            <v>ES</v>
          </cell>
          <cell r="N343" t="str">
            <v>SUDESTE</v>
          </cell>
          <cell r="O343" t="str">
            <v xml:space="preserve">29230-000 </v>
          </cell>
          <cell r="P343" t="str">
            <v>(28) 35363668</v>
          </cell>
          <cell r="Q343" t="str">
            <v>angelica.setur@hotmail.com</v>
          </cell>
          <cell r="R343" t="str">
            <v>Angélica</v>
          </cell>
          <cell r="S343" t="str">
            <v>angelica.setur@hotmail.com</v>
          </cell>
          <cell r="T343" t="str">
            <v>(28) 3536-3143</v>
          </cell>
        </row>
        <row r="344">
          <cell r="B344">
            <v>350</v>
          </cell>
          <cell r="D344" t="str">
            <v>Prefeitura de Brusque</v>
          </cell>
          <cell r="E344" t="str">
            <v>Jorge Ramos</v>
          </cell>
          <cell r="G344" t="str">
            <v>Prefeitura de Brusque</v>
          </cell>
          <cell r="H344" t="str">
            <v>83.102.343/0001-94</v>
          </cell>
          <cell r="I344" t="str">
            <v>Isento</v>
          </cell>
          <cell r="J344" t="str">
            <v>Praça das Bandeiras, 77</v>
          </cell>
          <cell r="K344" t="str">
            <v>Centro</v>
          </cell>
          <cell r="L344" t="str">
            <v>Brusque</v>
          </cell>
          <cell r="M344" t="str">
            <v>SC</v>
          </cell>
          <cell r="N344" t="str">
            <v>SUL</v>
          </cell>
          <cell r="O344" t="str">
            <v>88.350-051</v>
          </cell>
          <cell r="P344" t="str">
            <v>(47) 32511889 /88613465</v>
          </cell>
          <cell r="Q344" t="str">
            <v>jorge.sde@brusque.sc.gov.br</v>
          </cell>
        </row>
        <row r="345">
          <cell r="B345">
            <v>351</v>
          </cell>
          <cell r="C345" t="str">
            <v>Karen</v>
          </cell>
          <cell r="D345" t="str">
            <v>Prefeitura de Novo Hamburgo</v>
          </cell>
          <cell r="E345" t="str">
            <v>Karen</v>
          </cell>
          <cell r="F345" t="str">
            <v>Representante</v>
          </cell>
          <cell r="G345" t="str">
            <v>Prefeitura de Novo Hamburgo</v>
          </cell>
          <cell r="H345" t="str">
            <v>88.254.875/0001-60</v>
          </cell>
          <cell r="I345" t="str">
            <v>Isento</v>
          </cell>
          <cell r="J345" t="str">
            <v>Rua Guia Lopes, 4201</v>
          </cell>
          <cell r="K345" t="str">
            <v>Bairro Canudos</v>
          </cell>
          <cell r="L345" t="str">
            <v>Novo Hamburgo</v>
          </cell>
          <cell r="M345" t="str">
            <v>RS</v>
          </cell>
          <cell r="N345" t="str">
            <v>SUL</v>
          </cell>
          <cell r="O345" t="str">
            <v xml:space="preserve">93410-340 </v>
          </cell>
          <cell r="P345" t="str">
            <v>(51) 35949999 - 9299</v>
          </cell>
          <cell r="Q345" t="str">
            <v>raquel@novohamburgo.rs.gov.br</v>
          </cell>
        </row>
        <row r="346">
          <cell r="B346">
            <v>352</v>
          </cell>
          <cell r="C346" t="str">
            <v>Adriana</v>
          </cell>
          <cell r="D346" t="str">
            <v>Prefeitura de Chopinzinho</v>
          </cell>
          <cell r="E346" t="str">
            <v>Josiane</v>
          </cell>
          <cell r="G346" t="str">
            <v>Prefeitura de Chopinzinho</v>
          </cell>
          <cell r="H346" t="str">
            <v>76.995.414/0001-60</v>
          </cell>
          <cell r="I346" t="str">
            <v>Isento</v>
          </cell>
          <cell r="J346" t="str">
            <v xml:space="preserve">Rua Miguel Procópio Kurpel, 3811 </v>
          </cell>
          <cell r="K346" t="str">
            <v>Centro</v>
          </cell>
          <cell r="L346" t="str">
            <v>Chopinzinho</v>
          </cell>
          <cell r="M346" t="str">
            <v>PR</v>
          </cell>
          <cell r="N346" t="str">
            <v>SUL</v>
          </cell>
          <cell r="O346" t="str">
            <v>85.560-000</v>
          </cell>
          <cell r="P346" t="str">
            <v>(46) 3242-8600</v>
          </cell>
          <cell r="Q346" t="str">
            <v>gabinete@chopinzinho.pr.gov.br</v>
          </cell>
          <cell r="R346" t="str">
            <v>Josiane</v>
          </cell>
          <cell r="S346" t="str">
            <v>gabinete@chopinzinho.pr.gov.br</v>
          </cell>
          <cell r="T346" t="str">
            <v>(46) 3242-8600</v>
          </cell>
          <cell r="W346">
            <v>43180</v>
          </cell>
        </row>
        <row r="347">
          <cell r="B347">
            <v>353</v>
          </cell>
          <cell r="C347" t="str">
            <v>Franciela</v>
          </cell>
          <cell r="D347" t="str">
            <v>Shopping Cidade das Flores</v>
          </cell>
          <cell r="E347" t="str">
            <v>Eloisa Hobold</v>
          </cell>
          <cell r="G347" t="str">
            <v>Condomínio Shopping Center Cidade das Flores</v>
          </cell>
          <cell r="H347" t="str">
            <v>00.107.799/0001-10</v>
          </cell>
          <cell r="I347" t="str">
            <v>Isento</v>
          </cell>
          <cell r="J347" t="str">
            <v>Rua Mario Lobo, 106</v>
          </cell>
          <cell r="K347" t="str">
            <v>Centro</v>
          </cell>
          <cell r="L347" t="str">
            <v>Joinville</v>
          </cell>
          <cell r="M347" t="str">
            <v>SC</v>
          </cell>
          <cell r="N347" t="str">
            <v>SUL</v>
          </cell>
          <cell r="O347" t="str">
            <v>89.201-230</v>
          </cell>
          <cell r="P347" t="str">
            <v>(47) 3433-0758 / 9614-7167</v>
          </cell>
          <cell r="Q347" t="str">
            <v>cfloresmarketing@brasilsat.com.br</v>
          </cell>
          <cell r="R347" t="str">
            <v>Eloisa Hobold</v>
          </cell>
          <cell r="S347" t="str">
            <v>cfloresmarketing@brasilsat.com.br</v>
          </cell>
          <cell r="T347" t="str">
            <v>(47) 3433-0758 / 9614-7167</v>
          </cell>
        </row>
        <row r="348">
          <cell r="B348">
            <v>354</v>
          </cell>
          <cell r="D348" t="str">
            <v>Prefeitura de Colina</v>
          </cell>
          <cell r="E348" t="str">
            <v xml:space="preserve">Silvia Helena  </v>
          </cell>
          <cell r="G348" t="str">
            <v>Prefeitura de Colina</v>
          </cell>
          <cell r="H348" t="str">
            <v>45.291.234/0001-73</v>
          </cell>
          <cell r="I348" t="str">
            <v>Isento</v>
          </cell>
          <cell r="J348" t="str">
            <v> Rua Antonio Paulo de Miranda, nº 466</v>
          </cell>
          <cell r="K348" t="str">
            <v>Centro</v>
          </cell>
          <cell r="L348" t="str">
            <v>Colina</v>
          </cell>
          <cell r="M348" t="str">
            <v>SP</v>
          </cell>
          <cell r="N348" t="str">
            <v>SUDESTE</v>
          </cell>
          <cell r="O348" t="str">
            <v>14.770-000</v>
          </cell>
          <cell r="P348" t="str">
            <v>(17) 3341-9444</v>
          </cell>
          <cell r="Q348" t="str">
            <v>fundo_social.colina@hotmail.com</v>
          </cell>
          <cell r="S348" t="str">
            <v>licitacoes@colina.sp.gov.br</v>
          </cell>
          <cell r="T348" t="str">
            <v>(17) 3341-9448</v>
          </cell>
        </row>
        <row r="349">
          <cell r="B349">
            <v>355</v>
          </cell>
          <cell r="C349" t="str">
            <v>Adriana</v>
          </cell>
          <cell r="D349" t="str">
            <v>Eletro Oeste</v>
          </cell>
          <cell r="E349" t="str">
            <v>Jaime Ribeiro de Freitas</v>
          </cell>
          <cell r="F349" t="str">
            <v>Sócio - Proprietário</v>
          </cell>
          <cell r="G349" t="str">
            <v>Eletro Oeste Comércio de Materiais Elétricos Ltda EPP</v>
          </cell>
          <cell r="H349" t="str">
            <v>07.324.090/0001-15</v>
          </cell>
          <cell r="I349">
            <v>254953581</v>
          </cell>
          <cell r="J349" t="str">
            <v>Avenida Getúlio Dorneles Vargas, 2629-N</v>
          </cell>
          <cell r="K349" t="str">
            <v>Passo dos Fortes</v>
          </cell>
          <cell r="L349" t="str">
            <v>Chapecó</v>
          </cell>
          <cell r="M349" t="str">
            <v>SC</v>
          </cell>
          <cell r="N349" t="str">
            <v>SUL</v>
          </cell>
          <cell r="O349" t="str">
            <v>89.805-001</v>
          </cell>
          <cell r="P349" t="str">
            <v>(49) 33247171</v>
          </cell>
          <cell r="Q349" t="str">
            <v>eletrooeste@eletrooeste.com.br</v>
          </cell>
        </row>
        <row r="350">
          <cell r="B350">
            <v>356</v>
          </cell>
          <cell r="D350" t="str">
            <v>Madame Fru Fru</v>
          </cell>
          <cell r="E350" t="str">
            <v xml:space="preserve">Valéria </v>
          </cell>
          <cell r="G350" t="str">
            <v>Madame Fru Fru Enxovais e Presentes Ltda ME</v>
          </cell>
          <cell r="H350" t="str">
            <v>08.807.917/0001-04</v>
          </cell>
          <cell r="I350">
            <v>633649952119</v>
          </cell>
          <cell r="J350" t="str">
            <v>Av. Siqueira Campos, 570</v>
          </cell>
          <cell r="K350" t="str">
            <v>Boqueirão</v>
          </cell>
          <cell r="L350" t="str">
            <v>Santos</v>
          </cell>
          <cell r="M350" t="str">
            <v>SP</v>
          </cell>
          <cell r="N350" t="str">
            <v>SUDESTE</v>
          </cell>
          <cell r="O350" t="str">
            <v>11.045-200</v>
          </cell>
          <cell r="P350" t="str">
            <v>(13) 3234-2780</v>
          </cell>
          <cell r="Q350" t="str">
            <v>enxovais@madamefrufru.com.br</v>
          </cell>
          <cell r="R350" t="str">
            <v>Carla</v>
          </cell>
          <cell r="S350" t="str">
            <v>enxovais@madamefrufru.com.br</v>
          </cell>
          <cell r="T350" t="str">
            <v>(13) 3234-2780</v>
          </cell>
        </row>
        <row r="351">
          <cell r="B351">
            <v>357</v>
          </cell>
          <cell r="C351" t="str">
            <v>Maera</v>
          </cell>
          <cell r="D351" t="str">
            <v>ASTURTÍLIAS</v>
          </cell>
          <cell r="E351" t="str">
            <v>Marcus Bierbaum</v>
          </cell>
          <cell r="F351" t="str">
            <v>Presidente</v>
          </cell>
          <cell r="G351" t="str">
            <v>Associação de Turismo de Treze de Tílias</v>
          </cell>
          <cell r="H351" t="str">
            <v>00.557.486/0001-63</v>
          </cell>
          <cell r="I351" t="str">
            <v>Isento</v>
          </cell>
          <cell r="J351" t="str">
            <v>Rua Leoberto Leal, 195</v>
          </cell>
          <cell r="K351" t="str">
            <v>Centro</v>
          </cell>
          <cell r="L351" t="str">
            <v xml:space="preserve">Treze Tílias </v>
          </cell>
          <cell r="M351" t="str">
            <v>SC</v>
          </cell>
          <cell r="N351" t="str">
            <v>SUL</v>
          </cell>
          <cell r="O351" t="str">
            <v>89.650-000</v>
          </cell>
          <cell r="P351" t="str">
            <v>49 3537-0997</v>
          </cell>
          <cell r="Q351" t="str">
            <v>asturtilias@gmail.com</v>
          </cell>
          <cell r="R351" t="str">
            <v>Manuela</v>
          </cell>
          <cell r="S351" t="str">
            <v>asturtilias@yahoo.com.br / marina@hoteltirol.com.br</v>
          </cell>
          <cell r="T351" t="str">
            <v>(49) 3537-1444 / 3537-0125 / 9985-1603</v>
          </cell>
        </row>
        <row r="352">
          <cell r="B352">
            <v>359</v>
          </cell>
          <cell r="C352" t="str">
            <v>Karen</v>
          </cell>
          <cell r="D352" t="str">
            <v>Prefeitura de Castro</v>
          </cell>
          <cell r="E352" t="str">
            <v>Karen</v>
          </cell>
          <cell r="F352" t="str">
            <v>Representante</v>
          </cell>
          <cell r="G352" t="str">
            <v>Município de Castro</v>
          </cell>
          <cell r="H352" t="str">
            <v>77.001.311/0001-08</v>
          </cell>
          <cell r="I352" t="str">
            <v>Isento</v>
          </cell>
          <cell r="J352" t="str">
            <v>Praça Pedro Kaled, 22</v>
          </cell>
          <cell r="K352" t="str">
            <v>Centro</v>
          </cell>
          <cell r="L352" t="str">
            <v>Castro</v>
          </cell>
          <cell r="M352" t="str">
            <v>PR</v>
          </cell>
          <cell r="N352" t="str">
            <v>SUL</v>
          </cell>
          <cell r="O352" t="str">
            <v> 84165-540</v>
          </cell>
          <cell r="P352" t="str">
            <v>(42) 2122-5000 / 9 9853-7074</v>
          </cell>
          <cell r="Q352" t="str">
            <v>turismocastro@gmail.com</v>
          </cell>
          <cell r="R352" t="str">
            <v>Augusto</v>
          </cell>
          <cell r="S352" t="str">
            <v>turismocastro@gmail.com</v>
          </cell>
          <cell r="T352" t="str">
            <v>(42) 2122-5000 / 9 9853-7074</v>
          </cell>
          <cell r="W352">
            <v>43404</v>
          </cell>
        </row>
        <row r="353">
          <cell r="B353">
            <v>360</v>
          </cell>
          <cell r="C353" t="str">
            <v>Adriana</v>
          </cell>
          <cell r="D353" t="str">
            <v>Prefeitura de Guaramirim</v>
          </cell>
          <cell r="E353" t="str">
            <v>Janine Bylaardt</v>
          </cell>
          <cell r="G353" t="str">
            <v>Prefeitura de Guaramirim</v>
          </cell>
          <cell r="H353" t="str">
            <v>83.102.475/0001-16</v>
          </cell>
          <cell r="I353" t="str">
            <v>Isento</v>
          </cell>
          <cell r="J353" t="str">
            <v>Rua 28 de Agosto, 2042</v>
          </cell>
          <cell r="K353" t="str">
            <v>Centro</v>
          </cell>
          <cell r="L353" t="str">
            <v xml:space="preserve">Guaramirim </v>
          </cell>
          <cell r="M353" t="str">
            <v>SC</v>
          </cell>
          <cell r="N353" t="str">
            <v>SUL</v>
          </cell>
          <cell r="O353" t="str">
            <v>89.270-000</v>
          </cell>
          <cell r="P353" t="str">
            <v>(47) 3373-0147</v>
          </cell>
          <cell r="Q353" t="str">
            <v>coordenaclubes@guaramirim.sc.gov.br</v>
          </cell>
        </row>
        <row r="354">
          <cell r="B354">
            <v>361</v>
          </cell>
          <cell r="D354" t="str">
            <v>Prefeitura de Itapemirim</v>
          </cell>
          <cell r="E354" t="str">
            <v>Priscila Brazil</v>
          </cell>
          <cell r="G354" t="str">
            <v>Prefeitura de Itapemirim</v>
          </cell>
          <cell r="H354" t="str">
            <v>27.174.168/0001-70</v>
          </cell>
          <cell r="I354" t="str">
            <v>Isento</v>
          </cell>
          <cell r="J354" t="str">
            <v>Praça Domingos José Matins</v>
          </cell>
          <cell r="K354" t="str">
            <v>Centro</v>
          </cell>
          <cell r="L354" t="str">
            <v>Itapemirim</v>
          </cell>
          <cell r="M354" t="str">
            <v>ES</v>
          </cell>
          <cell r="N354" t="str">
            <v>SUDESTE</v>
          </cell>
          <cell r="P354" t="str">
            <v>(28) 35296722</v>
          </cell>
          <cell r="Q354" t="str">
            <v>priscilabrazil@itapemirim.es.gov.br</v>
          </cell>
        </row>
        <row r="355">
          <cell r="B355">
            <v>362</v>
          </cell>
          <cell r="C355" t="str">
            <v>Franciela</v>
          </cell>
          <cell r="D355" t="str">
            <v>Prefeitura de Piraí do Sul</v>
          </cell>
          <cell r="E355" t="str">
            <v>Ricardo</v>
          </cell>
          <cell r="F355" t="str">
            <v>Secretário de Planejamento</v>
          </cell>
          <cell r="G355" t="str">
            <v>Prefeitura de Piraí do Sul</v>
          </cell>
          <cell r="H355" t="str">
            <v>77.001.329/0001-00</v>
          </cell>
          <cell r="I355" t="str">
            <v>Isento</v>
          </cell>
          <cell r="J355" t="str">
            <v>Praça Alípio Domingues, 34</v>
          </cell>
          <cell r="K355" t="str">
            <v>Centro</v>
          </cell>
          <cell r="L355" t="str">
            <v>Piraí do Sul</v>
          </cell>
          <cell r="M355" t="str">
            <v>PR</v>
          </cell>
          <cell r="N355" t="str">
            <v>SUL</v>
          </cell>
          <cell r="O355" t="str">
            <v>84.240-000</v>
          </cell>
          <cell r="P355" t="str">
            <v>(42) 32371628</v>
          </cell>
          <cell r="Q355" t="str">
            <v>setur@piraidosul.pr.gov.br</v>
          </cell>
        </row>
        <row r="356">
          <cell r="B356">
            <v>363</v>
          </cell>
          <cell r="D356" t="str">
            <v>Prefeitura de Douradina</v>
          </cell>
          <cell r="E356" t="str">
            <v xml:space="preserve">Lia  </v>
          </cell>
          <cell r="G356" t="str">
            <v>Prefeitura de Douradina</v>
          </cell>
          <cell r="H356" t="str">
            <v>78.200.110/0001-94</v>
          </cell>
          <cell r="I356" t="str">
            <v>Isento</v>
          </cell>
          <cell r="J356" t="str">
            <v>Av. Brasil, 701</v>
          </cell>
          <cell r="K356" t="str">
            <v>Centro</v>
          </cell>
          <cell r="L356" t="str">
            <v>Douradina</v>
          </cell>
          <cell r="M356" t="str">
            <v>PR</v>
          </cell>
          <cell r="N356" t="str">
            <v>SUL</v>
          </cell>
          <cell r="O356" t="str">
            <v>87.485-000</v>
          </cell>
          <cell r="P356" t="str">
            <v>(44)36631579</v>
          </cell>
          <cell r="Q356" t="str">
            <v>fabio@douradina.pr.gov.br</v>
          </cell>
        </row>
        <row r="357">
          <cell r="B357">
            <v>364</v>
          </cell>
          <cell r="D357" t="str">
            <v>Oliveira Magazine</v>
          </cell>
          <cell r="E357" t="str">
            <v>José Maria</v>
          </cell>
          <cell r="F357" t="str">
            <v>Administrador</v>
          </cell>
          <cell r="G357" t="str">
            <v>Loja de Departamento Salinas Ltda</v>
          </cell>
          <cell r="H357" t="str">
            <v>11.859.224/0001-70</v>
          </cell>
          <cell r="I357" t="str">
            <v>15.301.287-0</v>
          </cell>
          <cell r="J357" t="str">
            <v>Av. Dr. Miguel Santa Brigida, 2002</v>
          </cell>
          <cell r="K357" t="str">
            <v>Ponta Agulha</v>
          </cell>
          <cell r="L357" t="str">
            <v>Salinopolis</v>
          </cell>
          <cell r="M357" t="str">
            <v>PA</v>
          </cell>
          <cell r="N357" t="str">
            <v>NORTE</v>
          </cell>
          <cell r="O357" t="str">
            <v>68.721-000</v>
          </cell>
          <cell r="P357" t="str">
            <v>(91) 3423-2795 / 3423-3009</v>
          </cell>
          <cell r="Q357" t="str">
            <v>j.mc.oliveira@hotmail.com</v>
          </cell>
          <cell r="R357" t="str">
            <v>José Maria</v>
          </cell>
          <cell r="S357" t="str">
            <v>j.mc.oliveira@hotmail.com</v>
          </cell>
          <cell r="T357" t="str">
            <v>(91) 3423-2795 / 3423-3009</v>
          </cell>
        </row>
        <row r="358">
          <cell r="B358">
            <v>365</v>
          </cell>
          <cell r="D358" t="str">
            <v>Cerimonial La Plage</v>
          </cell>
          <cell r="E358" t="str">
            <v>Rogério</v>
          </cell>
          <cell r="G358" t="str">
            <v>MGK Soares Comércio de lanches e Serviço de Buffet ME</v>
          </cell>
          <cell r="H358" t="str">
            <v>08.611.464/0001-46</v>
          </cell>
          <cell r="I358" t="str">
            <v>Isento</v>
          </cell>
          <cell r="J358" t="str">
            <v>Rua Castelo Branco, 432</v>
          </cell>
          <cell r="K358" t="str">
            <v>Praia da Costa</v>
          </cell>
          <cell r="L358" t="str">
            <v>Vila Velha</v>
          </cell>
          <cell r="M358" t="str">
            <v>ES</v>
          </cell>
          <cell r="N358" t="str">
            <v>SUDESTE</v>
          </cell>
          <cell r="O358" t="str">
            <v>29.101-480</v>
          </cell>
          <cell r="P358" t="str">
            <v>(27) 32391715</v>
          </cell>
          <cell r="Q358" t="str">
            <v>cerimoniallaplage@yahoo.com.br</v>
          </cell>
        </row>
        <row r="359">
          <cell r="B359">
            <v>366</v>
          </cell>
          <cell r="D359" t="str">
            <v>Prefeitura de Barra do Sul</v>
          </cell>
          <cell r="E359" t="str">
            <v>Alex</v>
          </cell>
          <cell r="G359" t="str">
            <v>Prefeitura de Barra do Sul</v>
          </cell>
          <cell r="H359" t="str">
            <v>95.954.509/0001-80</v>
          </cell>
          <cell r="I359" t="str">
            <v>Isento</v>
          </cell>
          <cell r="J359" t="str">
            <v>Rua Amandio Cabral, 457</v>
          </cell>
          <cell r="K359" t="str">
            <v>Centro</v>
          </cell>
          <cell r="L359" t="str">
            <v>Barra do Sul</v>
          </cell>
          <cell r="M359" t="str">
            <v>SC</v>
          </cell>
          <cell r="N359" t="str">
            <v>SUL</v>
          </cell>
          <cell r="O359" t="str">
            <v>89.247-000</v>
          </cell>
          <cell r="P359" t="str">
            <v>(47) 3448-1043</v>
          </cell>
          <cell r="Q359" t="str">
            <v>alex@megabeats.com.br / esporteturismo@balneariobarradosul.sc.gov.br</v>
          </cell>
        </row>
        <row r="360">
          <cell r="B360">
            <v>367</v>
          </cell>
          <cell r="D360" t="str">
            <v>Prefeitura de Guarulhos</v>
          </cell>
          <cell r="E360" t="str">
            <v>Hariadyne Leme</v>
          </cell>
          <cell r="G360" t="str">
            <v>Prefeitura de Guarulhos</v>
          </cell>
          <cell r="H360" t="str">
            <v>46.319.000/0001-50</v>
          </cell>
          <cell r="I360" t="str">
            <v>Isento</v>
          </cell>
          <cell r="J360" t="str">
            <v>Rua Bom Clima, 91</v>
          </cell>
          <cell r="K360" t="str">
            <v>Bom Clima</v>
          </cell>
          <cell r="L360" t="str">
            <v>Guarulhos</v>
          </cell>
          <cell r="M360" t="str">
            <v>SP</v>
          </cell>
          <cell r="N360" t="str">
            <v>SUDESTE</v>
          </cell>
          <cell r="O360" t="str">
            <v>07.916-220</v>
          </cell>
          <cell r="P360" t="str">
            <v>(11) 24758600</v>
          </cell>
          <cell r="Q360" t="str">
            <v>hariadyne@gmail.com</v>
          </cell>
        </row>
        <row r="361">
          <cell r="B361">
            <v>368</v>
          </cell>
          <cell r="D361" t="str">
            <v>Prefeitura Municipal de Amparo</v>
          </cell>
          <cell r="E361" t="str">
            <v>Paula</v>
          </cell>
          <cell r="G361" t="str">
            <v>Prefeitura Municipal de Amparo</v>
          </cell>
          <cell r="H361" t="str">
            <v>43.465.459/0001-73</v>
          </cell>
          <cell r="I361" t="str">
            <v>Isento</v>
          </cell>
          <cell r="J361" t="str">
            <v>Av. Bernardino de Campos, 705</v>
          </cell>
          <cell r="K361" t="str">
            <v>Centro</v>
          </cell>
          <cell r="L361" t="str">
            <v>Amparo</v>
          </cell>
          <cell r="M361" t="str">
            <v>SP</v>
          </cell>
          <cell r="N361" t="str">
            <v>SUDESTE</v>
          </cell>
          <cell r="O361" t="str">
            <v>13.900-400</v>
          </cell>
          <cell r="P361" t="str">
            <v>(19) 38179300</v>
          </cell>
          <cell r="Q361" t="str">
            <v>paula@amparo.sp.gov.br</v>
          </cell>
          <cell r="R361" t="str">
            <v>tesouraria</v>
          </cell>
          <cell r="S361" t="str">
            <v>tesouraria@amparo.sp.gov.br</v>
          </cell>
        </row>
        <row r="362">
          <cell r="B362">
            <v>369</v>
          </cell>
          <cell r="D362" t="str">
            <v>Prefeitura de Araçatuba</v>
          </cell>
          <cell r="E362" t="str">
            <v>Carlos Nova</v>
          </cell>
          <cell r="F362" t="str">
            <v>Secretário de Turismo</v>
          </cell>
          <cell r="G362" t="str">
            <v>Prefeitura de Araçatuba</v>
          </cell>
          <cell r="H362" t="str">
            <v>45.511.847/0001-79</v>
          </cell>
          <cell r="I362" t="str">
            <v>Isento</v>
          </cell>
          <cell r="J362" t="str">
            <v>Rua Coelho Neto, 73</v>
          </cell>
          <cell r="K362" t="str">
            <v>Vila São Paulo</v>
          </cell>
          <cell r="L362" t="str">
            <v>Araçatuba</v>
          </cell>
          <cell r="M362" t="str">
            <v>SP</v>
          </cell>
          <cell r="N362" t="str">
            <v>SUDESTE</v>
          </cell>
          <cell r="O362" t="str">
            <v>16.015-920</v>
          </cell>
          <cell r="P362" t="str">
            <v>(18) 36258636</v>
          </cell>
          <cell r="Q362" t="str">
            <v>carlosnovaturismo@gmail.com</v>
          </cell>
          <cell r="R362" t="str">
            <v>Robson / João Vitor</v>
          </cell>
          <cell r="S362" t="str">
            <v>joao.sgge@aracatuba.sp.gov.br</v>
          </cell>
          <cell r="T362" t="str">
            <v>(18) 3607-6617 ou (18) 3607-6606.</v>
          </cell>
        </row>
        <row r="363">
          <cell r="B363">
            <v>370</v>
          </cell>
          <cell r="C363" t="str">
            <v>Miguel</v>
          </cell>
          <cell r="D363" t="str">
            <v xml:space="preserve">System Comércio e Distribuidora </v>
          </cell>
          <cell r="E363" t="str">
            <v>Denis André Passold</v>
          </cell>
          <cell r="G363" t="str">
            <v>System Comércio e Distribuidora Ltda. EPP</v>
          </cell>
          <cell r="H363" t="str">
            <v>09.056.757/0001-71</v>
          </cell>
          <cell r="I363">
            <v>255466960</v>
          </cell>
          <cell r="J363" t="str">
            <v>Rua Thea Andressen, 28, Sala 02</v>
          </cell>
          <cell r="K363" t="str">
            <v>Badenfurt</v>
          </cell>
          <cell r="L363" t="str">
            <v>Blumenau</v>
          </cell>
          <cell r="M363" t="str">
            <v>SC</v>
          </cell>
          <cell r="N363" t="str">
            <v>SUL</v>
          </cell>
          <cell r="O363" t="str">
            <v>89.070-310</v>
          </cell>
          <cell r="P363" t="str">
            <v>(47) 4052-9226</v>
          </cell>
          <cell r="Q363" t="str">
            <v>systemcomercio@terra.com.br</v>
          </cell>
          <cell r="R363" t="str">
            <v>Denis</v>
          </cell>
          <cell r="S363" t="str">
            <v>systemcomercio@terra.com.br</v>
          </cell>
          <cell r="T363" t="str">
            <v>(47) 4052-9226</v>
          </cell>
          <cell r="W363">
            <v>41962</v>
          </cell>
        </row>
        <row r="364">
          <cell r="B364">
            <v>371</v>
          </cell>
          <cell r="D364" t="str">
            <v>Posto Azet</v>
          </cell>
          <cell r="E364" t="str">
            <v>Eduardo Araújo</v>
          </cell>
          <cell r="F364" t="str">
            <v>Comprador</v>
          </cell>
          <cell r="G364" t="str">
            <v>Jural Combustiveis Ltda</v>
          </cell>
          <cell r="H364" t="str">
            <v>10.384.624/0001-03</v>
          </cell>
          <cell r="I364" t="str">
            <v>10.439.764-0</v>
          </cell>
          <cell r="J364" t="str">
            <v>Av. JK, 2852</v>
          </cell>
          <cell r="K364" t="str">
            <v>JK Nova Capital</v>
          </cell>
          <cell r="L364" t="str">
            <v>Anápolis</v>
          </cell>
          <cell r="M364" t="str">
            <v>GO</v>
          </cell>
          <cell r="N364" t="str">
            <v>CENTRO OESTE</v>
          </cell>
          <cell r="O364" t="str">
            <v>75.105-080</v>
          </cell>
          <cell r="P364" t="str">
            <v>(62) 33219144 / 33219129 / 99827912</v>
          </cell>
          <cell r="Q364" t="str">
            <v>eduardo@masut.com.br</v>
          </cell>
        </row>
        <row r="365">
          <cell r="B365">
            <v>372</v>
          </cell>
          <cell r="C365" t="str">
            <v>Franciela</v>
          </cell>
          <cell r="D365" t="str">
            <v>Lafayette Marcos Luiz da Cunha</v>
          </cell>
          <cell r="E365" t="str">
            <v>Lafayette</v>
          </cell>
          <cell r="G365" t="str">
            <v>Lafayette Marcos Luiz da Cunha</v>
          </cell>
          <cell r="H365" t="str">
            <v>028.922.277-04</v>
          </cell>
          <cell r="I365" t="str">
            <v>001381033.44-94</v>
          </cell>
          <cell r="J365" t="str">
            <v>Est. Geraldo C. Brum Km 4.5 CXp. 085</v>
          </cell>
          <cell r="K365" t="str">
            <v>Fazenda Palmital</v>
          </cell>
          <cell r="L365" t="str">
            <v>Além Paraíba</v>
          </cell>
          <cell r="M365" t="str">
            <v>MG</v>
          </cell>
          <cell r="N365" t="str">
            <v>SUDESTE</v>
          </cell>
          <cell r="O365" t="str">
            <v>36.660-000</v>
          </cell>
          <cell r="P365" t="str">
            <v>(32) 3462-8737</v>
          </cell>
          <cell r="Q365" t="str">
            <v>l.cunha17@hotmail.com</v>
          </cell>
        </row>
        <row r="366">
          <cell r="B366">
            <v>373</v>
          </cell>
          <cell r="D366" t="str">
            <v>Fabrica de Enfeites</v>
          </cell>
          <cell r="E366" t="str">
            <v>Norberto Alves da Silva</v>
          </cell>
          <cell r="F366" t="str">
            <v>Diretor</v>
          </cell>
          <cell r="G366" t="str">
            <v>Só Festas Enfeites e Decorações Ltda.</v>
          </cell>
          <cell r="H366" t="str">
            <v>56.308.810/0001-64</v>
          </cell>
          <cell r="I366">
            <v>260038414115</v>
          </cell>
          <cell r="J366" t="str">
            <v>Rua João Chimelo, 1086</v>
          </cell>
          <cell r="K366" t="str">
            <v>Giordano Mestrinelli</v>
          </cell>
          <cell r="L366" t="str">
            <v>Catanduva</v>
          </cell>
          <cell r="M366" t="str">
            <v>SP</v>
          </cell>
          <cell r="N366" t="str">
            <v>SUDESTE</v>
          </cell>
          <cell r="O366" t="str">
            <v>15.803-270</v>
          </cell>
          <cell r="P366" t="str">
            <v>(17) 35244101/ 35245879 / 35239462 / 96182306</v>
          </cell>
          <cell r="Q366" t="str">
            <v>sofestas@terra.com.br</v>
          </cell>
        </row>
        <row r="367">
          <cell r="B367">
            <v>374</v>
          </cell>
          <cell r="C367" t="str">
            <v>Adriana</v>
          </cell>
          <cell r="D367" t="str">
            <v>Prefeitura Municipal de Birigui</v>
          </cell>
          <cell r="E367" t="str">
            <v>Teka Betine</v>
          </cell>
          <cell r="F367" t="str">
            <v>Coordenadora de Turismo</v>
          </cell>
          <cell r="G367" t="str">
            <v>Prefeitura Municipal de Birigui</v>
          </cell>
          <cell r="H367" t="str">
            <v>46.151.718/0001-80</v>
          </cell>
          <cell r="I367" t="str">
            <v>Isento</v>
          </cell>
          <cell r="J367" t="str">
            <v>Rua Santos Dumont, 28</v>
          </cell>
          <cell r="K367" t="str">
            <v>Centro</v>
          </cell>
          <cell r="L367" t="str">
            <v>Birigui</v>
          </cell>
          <cell r="M367" t="str">
            <v>SP</v>
          </cell>
          <cell r="N367" t="str">
            <v>SUDESTE</v>
          </cell>
          <cell r="O367" t="str">
            <v>16.200-918</v>
          </cell>
          <cell r="P367" t="str">
            <v>(18) 3641-6270 / 9684-4011</v>
          </cell>
          <cell r="Q367" t="str">
            <v>turismo@birigui.sp.gov.br / tekabetine@gmail.com</v>
          </cell>
          <cell r="R367" t="str">
            <v>Setor de Compras</v>
          </cell>
          <cell r="S367" t="str">
            <v>materiais@birigui.so.gov.br</v>
          </cell>
          <cell r="T367" t="str">
            <v>(18) 3643-6123</v>
          </cell>
        </row>
        <row r="368">
          <cell r="B368">
            <v>375</v>
          </cell>
          <cell r="D368" t="str">
            <v>NT Eventos</v>
          </cell>
          <cell r="E368" t="str">
            <v>Fernanda / Valéria</v>
          </cell>
          <cell r="G368" t="str">
            <v>NT Logística Comércio e Serviços  Ltda</v>
          </cell>
          <cell r="H368" t="str">
            <v>09.942.131/0001-62</v>
          </cell>
          <cell r="I368">
            <v>148193069110</v>
          </cell>
          <cell r="J368" t="str">
            <v>Av. Bosque da Saúde, 2107</v>
          </cell>
          <cell r="K368" t="str">
            <v>Saúde</v>
          </cell>
          <cell r="L368" t="str">
            <v>São Paulo</v>
          </cell>
          <cell r="M368" t="str">
            <v>SP</v>
          </cell>
          <cell r="N368" t="str">
            <v>SUDESTE</v>
          </cell>
          <cell r="O368" t="str">
            <v>04.142-090</v>
          </cell>
          <cell r="P368" t="str">
            <v xml:space="preserve">(11) 50616053 </v>
          </cell>
          <cell r="Q368" t="str">
            <v>nteventos@uol.com.br</v>
          </cell>
          <cell r="R368" t="str">
            <v>Beatriz / Valéria</v>
          </cell>
          <cell r="S368" t="str">
            <v>nteventos@uol.com.br</v>
          </cell>
          <cell r="T368" t="str">
            <v xml:space="preserve">(11) 50616053 </v>
          </cell>
        </row>
        <row r="369">
          <cell r="B369">
            <v>376</v>
          </cell>
          <cell r="D369" t="str">
            <v>ACISE</v>
          </cell>
          <cell r="E369" t="str">
            <v>Estefania / Simone</v>
          </cell>
          <cell r="G369" t="str">
            <v>Associação Comercial, Industrial, Agropecuária e de Serviços de Espumoso</v>
          </cell>
          <cell r="H369" t="str">
            <v>89.657.290/0001-54</v>
          </cell>
          <cell r="I369" t="str">
            <v>Isento</v>
          </cell>
          <cell r="J369" t="str">
            <v>Rua Duque de Caxias, 300</v>
          </cell>
          <cell r="K369" t="str">
            <v>Paraíso</v>
          </cell>
          <cell r="L369" t="str">
            <v>Espumoso</v>
          </cell>
          <cell r="M369" t="str">
            <v>RS</v>
          </cell>
          <cell r="N369" t="str">
            <v>SUL</v>
          </cell>
          <cell r="O369" t="str">
            <v>99.400-000</v>
          </cell>
          <cell r="P369" t="str">
            <v>(54) 3383-1059</v>
          </cell>
          <cell r="Q369" t="str">
            <v>aciseespumoso@yahoo.com.br</v>
          </cell>
          <cell r="R369" t="str">
            <v>Graziela Viera de Matos</v>
          </cell>
          <cell r="S369" t="str">
            <v>acise@espumoso.com.br</v>
          </cell>
        </row>
        <row r="370">
          <cell r="B370">
            <v>377</v>
          </cell>
          <cell r="D370" t="str">
            <v>Condomínio Residencial Granja Julieta</v>
          </cell>
          <cell r="E370" t="str">
            <v>Day Eventos</v>
          </cell>
          <cell r="G370" t="str">
            <v>Condomínio Residencial Granja Julieta</v>
          </cell>
          <cell r="H370" t="str">
            <v>06.860.032/0001-43</v>
          </cell>
          <cell r="I370" t="str">
            <v>Isento</v>
          </cell>
          <cell r="J370" t="str">
            <v>Rua Capitão Otávio Machado, 1144</v>
          </cell>
          <cell r="K370" t="str">
            <v>Chacara Santo Antonio</v>
          </cell>
          <cell r="L370" t="str">
            <v>São Paulo</v>
          </cell>
          <cell r="M370" t="str">
            <v>SP</v>
          </cell>
          <cell r="N370" t="str">
            <v>SUDESTE</v>
          </cell>
          <cell r="O370" t="str">
            <v>04.718-002</v>
          </cell>
          <cell r="P370" t="str">
            <v>(11) 27375008</v>
          </cell>
          <cell r="Q370" t="str">
            <v>contato@dayeventos.com.br</v>
          </cell>
          <cell r="R370" t="str">
            <v>Lia de Simone Borma</v>
          </cell>
          <cell r="S370" t="str">
            <v>condgranju@terra.com.br</v>
          </cell>
          <cell r="T370" t="str">
            <v>(11) 51817220</v>
          </cell>
        </row>
        <row r="371">
          <cell r="B371">
            <v>378</v>
          </cell>
          <cell r="D371" t="str">
            <v xml:space="preserve">Naldrink's Bar e Distribuidora </v>
          </cell>
          <cell r="E371" t="str">
            <v>Cristiane  ou Arnaldo</v>
          </cell>
          <cell r="G371" t="str">
            <v>Naldrink's Bar e Distribuidora Ltda</v>
          </cell>
          <cell r="H371" t="str">
            <v>32.348.351/0001-84</v>
          </cell>
          <cell r="I371">
            <v>83857234</v>
          </cell>
          <cell r="J371" t="str">
            <v>Rua Padre Cusmão, 207</v>
          </cell>
          <cell r="K371" t="str">
            <v xml:space="preserve">Da Luz </v>
          </cell>
          <cell r="L371" t="str">
            <v>Nova Iguaçu</v>
          </cell>
          <cell r="M371" t="str">
            <v>RJ</v>
          </cell>
          <cell r="N371" t="str">
            <v>SUDESTE</v>
          </cell>
          <cell r="O371" t="str">
            <v>26.256-140</v>
          </cell>
          <cell r="P371" t="str">
            <v>(21) 2667-4178</v>
          </cell>
          <cell r="Q371" t="str">
            <v>romilys@gmail.com</v>
          </cell>
        </row>
        <row r="372">
          <cell r="B372">
            <v>379</v>
          </cell>
          <cell r="D372" t="str">
            <v>Projeteria</v>
          </cell>
          <cell r="E372" t="str">
            <v>Decor Sette</v>
          </cell>
          <cell r="G372" t="str">
            <v>Unesette Soluções em Mídia Digital ltda</v>
          </cell>
          <cell r="H372" t="str">
            <v>11.265.446/0001-64</v>
          </cell>
          <cell r="I372" t="str">
            <v>Isento</v>
          </cell>
          <cell r="J372" t="str">
            <v>Av. Ayrton Senna, 2150, Bl. H Sala 209</v>
          </cell>
          <cell r="K372" t="str">
            <v>Barra da Tijuca</v>
          </cell>
          <cell r="L372" t="str">
            <v>Rio de Janeiro</v>
          </cell>
          <cell r="M372" t="str">
            <v>RJ</v>
          </cell>
          <cell r="N372" t="str">
            <v>SUDESTE</v>
          </cell>
          <cell r="O372" t="str">
            <v>22.775-003</v>
          </cell>
          <cell r="P372" t="str">
            <v>(21) 32347262</v>
          </cell>
          <cell r="Q372" t="str">
            <v>thais@portmarion.com.br</v>
          </cell>
        </row>
        <row r="373">
          <cell r="B373">
            <v>380</v>
          </cell>
          <cell r="D373" t="str">
            <v>Condomínio Centro de Compras de Campos</v>
          </cell>
          <cell r="E373" t="str">
            <v>Carla Terra</v>
          </cell>
          <cell r="G373" t="str">
            <v>Condomínio Centro de Compras de Campos</v>
          </cell>
          <cell r="H373" t="str">
            <v>31.506.231/0001-03</v>
          </cell>
          <cell r="I373" t="str">
            <v>Isento</v>
          </cell>
          <cell r="J373" t="str">
            <v>Av. Pelinca, 207</v>
          </cell>
          <cell r="K373" t="str">
            <v>Pelinca</v>
          </cell>
          <cell r="L373" t="str">
            <v>Campos dos Goytacazes</v>
          </cell>
          <cell r="M373" t="str">
            <v>RJ</v>
          </cell>
          <cell r="N373" t="str">
            <v>SUDESTE</v>
          </cell>
          <cell r="O373" t="str">
            <v>28.035-175</v>
          </cell>
          <cell r="P373" t="str">
            <v>(22) 88086940</v>
          </cell>
          <cell r="Q373" t="str">
            <v>cvbterra@yahoo.com.br</v>
          </cell>
        </row>
        <row r="374">
          <cell r="B374">
            <v>381</v>
          </cell>
          <cell r="D374" t="str">
            <v>Casa &amp; etc.</v>
          </cell>
          <cell r="E374" t="str">
            <v xml:space="preserve">Cristiana </v>
          </cell>
          <cell r="G374" t="str">
            <v>Cris Kuhn Design Serviços e Comercio LTDA</v>
          </cell>
          <cell r="H374" t="str">
            <v>32.590.754/0001-35</v>
          </cell>
          <cell r="I374" t="str">
            <v>Isento</v>
          </cell>
          <cell r="J374" t="str">
            <v>Rua Visconde de Piraja, 330, Loja 217</v>
          </cell>
          <cell r="K374" t="str">
            <v>Ipanema</v>
          </cell>
          <cell r="L374" t="str">
            <v>Rio de Janeiro</v>
          </cell>
          <cell r="M374" t="str">
            <v>RJ</v>
          </cell>
          <cell r="N374" t="str">
            <v>SUDESTE</v>
          </cell>
          <cell r="O374" t="str">
            <v>22.410-003</v>
          </cell>
          <cell r="P374" t="str">
            <v>(21) 25218145</v>
          </cell>
          <cell r="Q374" t="str">
            <v>ckuhn@uol.com.br</v>
          </cell>
          <cell r="S374" t="str">
            <v>ckuhn2@uol.com.br</v>
          </cell>
        </row>
        <row r="375">
          <cell r="B375">
            <v>382</v>
          </cell>
          <cell r="D375" t="str">
            <v xml:space="preserve">Brimadec </v>
          </cell>
          <cell r="E375" t="str">
            <v>Cynthia / Osvaldo</v>
          </cell>
          <cell r="G375" t="str">
            <v>Brimadec Comércio de Materiais Elétricos Ltda</v>
          </cell>
          <cell r="H375" t="str">
            <v>03.018.547/0001-02</v>
          </cell>
          <cell r="I375">
            <v>253785898</v>
          </cell>
          <cell r="J375" t="str">
            <v>Rua Walter Marquardt, 1650</v>
          </cell>
          <cell r="K375" t="str">
            <v>Rio Molha</v>
          </cell>
          <cell r="L375" t="str">
            <v>Jaraguá do Sul</v>
          </cell>
          <cell r="M375" t="str">
            <v>SC</v>
          </cell>
          <cell r="N375" t="str">
            <v>SUL</v>
          </cell>
          <cell r="O375" t="str">
            <v>89.259-700</v>
          </cell>
          <cell r="P375" t="str">
            <v>(47) 33707711/ 33708844</v>
          </cell>
          <cell r="Q375" t="str">
            <v>brimadec@terra.com.br</v>
          </cell>
          <cell r="R375" t="str">
            <v>Ingrid</v>
          </cell>
          <cell r="S375" t="str">
            <v>financeiro@brimadec.com.br</v>
          </cell>
          <cell r="T375" t="str">
            <v>(47) 33708844</v>
          </cell>
        </row>
        <row r="376">
          <cell r="B376">
            <v>383</v>
          </cell>
          <cell r="C376" t="str">
            <v>Adriana</v>
          </cell>
          <cell r="D376" t="str">
            <v>Prefeitura de Gaspar</v>
          </cell>
          <cell r="E376" t="str">
            <v>Talita Salini</v>
          </cell>
          <cell r="F376" t="str">
            <v>Diretora de Turismo</v>
          </cell>
          <cell r="G376" t="str">
            <v>Município de Gaspar</v>
          </cell>
          <cell r="H376" t="str">
            <v>83.102.244/0001-02</v>
          </cell>
          <cell r="I376" t="str">
            <v>Isento</v>
          </cell>
          <cell r="J376" t="str">
            <v>Rua Coronel Aristíliano Ramos, 435 - Praça Getúlio Vargas</v>
          </cell>
          <cell r="K376" t="str">
            <v>Centro</v>
          </cell>
          <cell r="L376" t="str">
            <v>Gaspar</v>
          </cell>
          <cell r="M376" t="str">
            <v>SC</v>
          </cell>
          <cell r="N376" t="str">
            <v>SUL</v>
          </cell>
          <cell r="O376" t="str">
            <v>89.110-000</v>
          </cell>
          <cell r="P376" t="str">
            <v>(47) 33325856</v>
          </cell>
          <cell r="Q376" t="str">
            <v>turismo@gaspar.sc.gov.br</v>
          </cell>
          <cell r="R376" t="str">
            <v>Talita Salini</v>
          </cell>
          <cell r="S376" t="str">
            <v>turismo@gaspar.sc.gov.br</v>
          </cell>
          <cell r="T376" t="str">
            <v>(47) 33325856</v>
          </cell>
          <cell r="W376">
            <v>41962</v>
          </cell>
        </row>
        <row r="377">
          <cell r="B377">
            <v>384</v>
          </cell>
          <cell r="D377" t="str">
            <v>Cristiane de Lucena Lima Medrado</v>
          </cell>
          <cell r="E377" t="str">
            <v>Cristiane</v>
          </cell>
          <cell r="G377" t="str">
            <v>Cristiane de Lucena Lima Medrado</v>
          </cell>
          <cell r="H377" t="str">
            <v>677.958.115-15</v>
          </cell>
          <cell r="I377" t="str">
            <v>Isento</v>
          </cell>
          <cell r="J377" t="str">
            <v>Avenida Benjamin de Souza, 84</v>
          </cell>
          <cell r="K377" t="str">
            <v>São Tomé de Paripe</v>
          </cell>
          <cell r="L377" t="str">
            <v>Salvador</v>
          </cell>
          <cell r="M377" t="str">
            <v>BA</v>
          </cell>
          <cell r="N377" t="str">
            <v>NORDESTE</v>
          </cell>
          <cell r="O377" t="str">
            <v>40.800-250</v>
          </cell>
          <cell r="P377" t="str">
            <v>(71) 33948014</v>
          </cell>
          <cell r="Q377" t="str">
            <v>khrismedrado@hotmail.com</v>
          </cell>
        </row>
        <row r="378">
          <cell r="B378">
            <v>385</v>
          </cell>
          <cell r="D378" t="str">
            <v>Prefeitura de Poá</v>
          </cell>
          <cell r="E378" t="str">
            <v>Neide</v>
          </cell>
          <cell r="G378" t="str">
            <v>Prefeitura de Poá</v>
          </cell>
          <cell r="H378" t="str">
            <v>55.021.455/0001-85</v>
          </cell>
          <cell r="I378" t="str">
            <v>Isento</v>
          </cell>
          <cell r="J378" t="str">
            <v>Av. Brasil, 198</v>
          </cell>
          <cell r="K378" t="str">
            <v>Centro</v>
          </cell>
          <cell r="L378" t="str">
            <v>Poá</v>
          </cell>
          <cell r="M378" t="str">
            <v>SP</v>
          </cell>
          <cell r="N378" t="str">
            <v>SUDESTE</v>
          </cell>
          <cell r="O378" t="str">
            <v>08.561-900</v>
          </cell>
          <cell r="P378" t="str">
            <v>(11) 46394654</v>
          </cell>
          <cell r="Q378" t="str">
            <v>mari.silva.2@hotmail.com</v>
          </cell>
        </row>
        <row r="379">
          <cell r="B379">
            <v>386</v>
          </cell>
          <cell r="C379" t="str">
            <v>Karen</v>
          </cell>
          <cell r="D379" t="str">
            <v>Prefeitura de Cosmópolis</v>
          </cell>
          <cell r="E379" t="str">
            <v>Karen</v>
          </cell>
          <cell r="F379" t="str">
            <v>Representante</v>
          </cell>
          <cell r="G379" t="str">
            <v>Prefeitura de Cosmópolis</v>
          </cell>
          <cell r="H379" t="str">
            <v>44.730.331/0001-52</v>
          </cell>
          <cell r="I379" t="str">
            <v>Isento</v>
          </cell>
          <cell r="J379" t="str">
            <v>Rua Campos Sales, 398</v>
          </cell>
          <cell r="K379" t="str">
            <v>Centro</v>
          </cell>
          <cell r="L379" t="str">
            <v>Cosmópolis</v>
          </cell>
          <cell r="M379" t="str">
            <v>SP</v>
          </cell>
          <cell r="N379" t="str">
            <v>SUDESTE</v>
          </cell>
          <cell r="O379" t="str">
            <v>13.150-000</v>
          </cell>
          <cell r="P379" t="str">
            <v>(19) 38123101</v>
          </cell>
          <cell r="Q379" t="str">
            <v>turismo@cosmopolis.sp.gov.br</v>
          </cell>
          <cell r="R379" t="str">
            <v>Rodolfo</v>
          </cell>
          <cell r="S379" t="str">
            <v>compras@cosmopolis.sp.gov.br</v>
          </cell>
          <cell r="T379" t="str">
            <v>(19) 3812-8000</v>
          </cell>
        </row>
        <row r="380">
          <cell r="B380">
            <v>387</v>
          </cell>
          <cell r="D380" t="str">
            <v>Deisi França Stival</v>
          </cell>
          <cell r="E380" t="str">
            <v>Deisi</v>
          </cell>
          <cell r="F380" t="str">
            <v>Decoradora</v>
          </cell>
          <cell r="G380" t="str">
            <v>Deisi França Stival</v>
          </cell>
          <cell r="H380" t="str">
            <v>428.416.239-04</v>
          </cell>
          <cell r="I380" t="str">
            <v>1.044.053-0</v>
          </cell>
          <cell r="J380" t="str">
            <v>Rua Américo Mattei, 562 - Sobrado 02</v>
          </cell>
          <cell r="K380" t="str">
            <v>Tarumã</v>
          </cell>
          <cell r="L380" t="str">
            <v>Curitiba</v>
          </cell>
          <cell r="M380" t="str">
            <v>PR</v>
          </cell>
          <cell r="N380" t="str">
            <v>SUL</v>
          </cell>
          <cell r="O380" t="str">
            <v>82.800-170</v>
          </cell>
          <cell r="P380" t="str">
            <v>(41) 33592536 / 99155456</v>
          </cell>
          <cell r="Q380" t="str">
            <v>deisifrancastival@gmail.com</v>
          </cell>
        </row>
        <row r="381">
          <cell r="B381">
            <v>388</v>
          </cell>
          <cell r="D381" t="str">
            <v>Prefeitura de Abelardo Luz</v>
          </cell>
          <cell r="E381" t="str">
            <v>Fernanda Quadros</v>
          </cell>
          <cell r="G381" t="str">
            <v>Prefeitura de Abelardo Luz</v>
          </cell>
          <cell r="H381" t="str">
            <v>83.009.886/0001-61</v>
          </cell>
          <cell r="I381" t="str">
            <v>Isento</v>
          </cell>
          <cell r="J381" t="str">
            <v>Av. Padre João Smedt, 1605</v>
          </cell>
          <cell r="K381" t="str">
            <v>Centro</v>
          </cell>
          <cell r="L381" t="str">
            <v xml:space="preserve">Abelardo Luz </v>
          </cell>
          <cell r="M381" t="str">
            <v>SC</v>
          </cell>
          <cell r="N381" t="str">
            <v>SUL</v>
          </cell>
          <cell r="O381" t="str">
            <v>89.830-000</v>
          </cell>
          <cell r="P381" t="str">
            <v>(49) 3445 4322</v>
          </cell>
          <cell r="Q381" t="str">
            <v>fernanda_facco9@hotmail.com</v>
          </cell>
          <cell r="R381" t="str">
            <v>Jacira</v>
          </cell>
          <cell r="S381" t="str">
            <v>financeiro@abelardoluz.sc.gov.br</v>
          </cell>
          <cell r="T381" t="str">
            <v>(49) 3445 4322</v>
          </cell>
        </row>
        <row r="382">
          <cell r="B382">
            <v>389</v>
          </cell>
          <cell r="D382" t="str">
            <v>Prefeitura de Salto de Pirapora</v>
          </cell>
          <cell r="E382" t="str">
            <v>Luis Claudio de Goes Pinto</v>
          </cell>
          <cell r="F382" t="str">
            <v>Pregoeiro</v>
          </cell>
          <cell r="G382" t="str">
            <v xml:space="preserve">Prefeitura de Salto Pirapora </v>
          </cell>
          <cell r="H382" t="str">
            <v>46.634.093/0001-07</v>
          </cell>
          <cell r="I382" t="str">
            <v>Isento</v>
          </cell>
          <cell r="L382" t="str">
            <v>Saldo de Pirapora</v>
          </cell>
          <cell r="M382" t="str">
            <v>SP</v>
          </cell>
          <cell r="N382" t="str">
            <v>SUDESTE</v>
          </cell>
          <cell r="P382" t="str">
            <v>(15) 3491-9498</v>
          </cell>
          <cell r="Q382" t="str">
            <v>compras_luisclaudio@hotmail.com</v>
          </cell>
        </row>
        <row r="383">
          <cell r="B383">
            <v>390</v>
          </cell>
          <cell r="C383" t="str">
            <v>Adriana</v>
          </cell>
          <cell r="D383" t="str">
            <v>Prefeitura de Votuporanga</v>
          </cell>
          <cell r="E383" t="str">
            <v xml:space="preserve">Maristela </v>
          </cell>
          <cell r="G383" t="str">
            <v>Prefeitura de Votuporanga</v>
          </cell>
          <cell r="H383" t="str">
            <v>46.599.809/0001-82</v>
          </cell>
          <cell r="I383" t="str">
            <v>Isento</v>
          </cell>
          <cell r="J383" t="str">
            <v>Rua Para, 3227</v>
          </cell>
          <cell r="K383" t="str">
            <v>Patrimônio Velho</v>
          </cell>
          <cell r="L383" t="str">
            <v>Votuporanga</v>
          </cell>
          <cell r="M383" t="str">
            <v>SP</v>
          </cell>
          <cell r="N383" t="str">
            <v>SUDESTE</v>
          </cell>
          <cell r="O383" t="str">
            <v>15.502-236</v>
          </cell>
          <cell r="P383" t="str">
            <v>(17) 3405-9750</v>
          </cell>
          <cell r="Q383" t="str">
            <v>educacao@votuporanga.sp.gov.br</v>
          </cell>
        </row>
        <row r="384">
          <cell r="B384">
            <v>391</v>
          </cell>
          <cell r="C384" t="str">
            <v>Adriana</v>
          </cell>
          <cell r="D384" t="str">
            <v>Prefeitura de Rio Bonito</v>
          </cell>
          <cell r="E384" t="str">
            <v>Giane</v>
          </cell>
          <cell r="G384" t="str">
            <v>Prefeitura de Rio Bonito</v>
          </cell>
          <cell r="H384" t="str">
            <v>28.741.072/0001-09</v>
          </cell>
          <cell r="I384" t="str">
            <v>Isento</v>
          </cell>
          <cell r="J384" t="str">
            <v>Mons. Antonio de Souza Gens, 23</v>
          </cell>
          <cell r="K384" t="str">
            <v>Centro</v>
          </cell>
          <cell r="L384" t="str">
            <v>Rio Bonito</v>
          </cell>
          <cell r="M384" t="str">
            <v>RJ</v>
          </cell>
          <cell r="N384" t="str">
            <v>SUDESTE</v>
          </cell>
          <cell r="O384" t="str">
            <v xml:space="preserve">28.800-000 </v>
          </cell>
          <cell r="P384" t="str">
            <v>(21) 27345284</v>
          </cell>
          <cell r="Q384" t="str">
            <v>setordecompraspmrb@yahoo.com.br</v>
          </cell>
        </row>
        <row r="385">
          <cell r="B385">
            <v>393</v>
          </cell>
          <cell r="D385" t="str">
            <v>Prefeitura de Ribeira do Pombal</v>
          </cell>
          <cell r="E385" t="str">
            <v>Osvaldo Rocha Góis</v>
          </cell>
          <cell r="F385" t="str">
            <v>Diretor de Cultura</v>
          </cell>
          <cell r="G385" t="str">
            <v>Prefeitura de Ribeira do Pombal</v>
          </cell>
          <cell r="H385" t="str">
            <v>13.809.397/0001-09</v>
          </cell>
          <cell r="I385" t="str">
            <v>Isento</v>
          </cell>
          <cell r="J385" t="str">
            <v>Pc. Domingos Ferreira de Brito, s/n</v>
          </cell>
          <cell r="K385" t="str">
            <v>Centro</v>
          </cell>
          <cell r="L385" t="str">
            <v>Ribeira do Pombal</v>
          </cell>
          <cell r="M385" t="str">
            <v>BA</v>
          </cell>
          <cell r="N385" t="str">
            <v>NORDESTE</v>
          </cell>
          <cell r="O385" t="str">
            <v>48.400-000</v>
          </cell>
          <cell r="P385" t="str">
            <v>(71) 81412470</v>
          </cell>
          <cell r="Q385" t="str">
            <v>demucpombalba@gmail.com</v>
          </cell>
        </row>
        <row r="386">
          <cell r="B386">
            <v>394</v>
          </cell>
          <cell r="C386" t="str">
            <v>Franciela</v>
          </cell>
          <cell r="D386" t="str">
            <v>Prefeitura de Corbélia</v>
          </cell>
          <cell r="E386" t="str">
            <v>Zenilda</v>
          </cell>
          <cell r="G386" t="str">
            <v>Prefeitura de Corbélia</v>
          </cell>
          <cell r="H386" t="str">
            <v>76.208.826/0001-02</v>
          </cell>
          <cell r="I386" t="str">
            <v>Isento</v>
          </cell>
          <cell r="J386" t="str">
            <v>Rua Amor Perfeito, 1616</v>
          </cell>
          <cell r="K386" t="str">
            <v>Centro</v>
          </cell>
          <cell r="L386" t="str">
            <v>Corbélia</v>
          </cell>
          <cell r="M386" t="str">
            <v>PR</v>
          </cell>
          <cell r="N386" t="str">
            <v>SUL</v>
          </cell>
          <cell r="O386" t="str">
            <v>85.420-000</v>
          </cell>
          <cell r="P386" t="str">
            <v>(45) 32428804 / 99258300</v>
          </cell>
          <cell r="Q386" t="str">
            <v>turiscorb@ibest.com.br</v>
          </cell>
        </row>
        <row r="387">
          <cell r="B387">
            <v>395</v>
          </cell>
          <cell r="D387" t="str">
            <v>Danielle Barbosa</v>
          </cell>
          <cell r="E387" t="str">
            <v>Danielle</v>
          </cell>
          <cell r="G387" t="str">
            <v>Danielle Barbosa</v>
          </cell>
          <cell r="H387" t="str">
            <v>035.383.336-37</v>
          </cell>
          <cell r="I387" t="str">
            <v>Isento</v>
          </cell>
          <cell r="J387" t="str">
            <v>Rua Engenheiro Alberto Pontes, 489/ 1004</v>
          </cell>
          <cell r="K387" t="str">
            <v>Buritis</v>
          </cell>
          <cell r="L387" t="str">
            <v>Belo Horizonte</v>
          </cell>
          <cell r="M387" t="str">
            <v>MG</v>
          </cell>
          <cell r="N387" t="str">
            <v>SUDESTE</v>
          </cell>
          <cell r="O387" t="str">
            <v>30.492-020</v>
          </cell>
          <cell r="P387" t="str">
            <v>(31) 33060760 / 99221530</v>
          </cell>
          <cell r="Q387" t="str">
            <v>danielleslb@hotmail.com.br</v>
          </cell>
          <cell r="R387" t="str">
            <v>Danielle</v>
          </cell>
          <cell r="S387" t="str">
            <v>danielleslb@hotmail.com</v>
          </cell>
          <cell r="T387" t="str">
            <v>(31) 33060760 / 99221530</v>
          </cell>
        </row>
        <row r="388">
          <cell r="B388">
            <v>397</v>
          </cell>
          <cell r="D388" t="str">
            <v>Prefeitura Três Corações</v>
          </cell>
          <cell r="E388" t="str">
            <v>Marcio de Souza</v>
          </cell>
          <cell r="G388" t="str">
            <v>Prefeitura de Três Corações</v>
          </cell>
          <cell r="H388" t="str">
            <v>17.955.535/0001-19</v>
          </cell>
          <cell r="I388" t="str">
            <v>Isento</v>
          </cell>
          <cell r="J388" t="str">
            <v>Rua Coronel Alfredo Silva, 57</v>
          </cell>
          <cell r="K388" t="str">
            <v>Centro</v>
          </cell>
          <cell r="L388" t="str">
            <v>Três Corações</v>
          </cell>
          <cell r="M388" t="str">
            <v>MG</v>
          </cell>
          <cell r="N388" t="str">
            <v>SUDESTE</v>
          </cell>
          <cell r="O388" t="str">
            <v>37.410-000</v>
          </cell>
          <cell r="P388" t="str">
            <v>(35)32352948</v>
          </cell>
          <cell r="Q388" t="str">
            <v>marcinhovovo@yahoo.com.br</v>
          </cell>
        </row>
        <row r="389">
          <cell r="B389">
            <v>398</v>
          </cell>
          <cell r="C389" t="str">
            <v>Karen</v>
          </cell>
          <cell r="D389" t="str">
            <v>Prefeitura de São Mateus do Sul</v>
          </cell>
          <cell r="E389" t="str">
            <v>Karen</v>
          </cell>
          <cell r="F389" t="str">
            <v>Representante</v>
          </cell>
          <cell r="G389" t="str">
            <v>Prefeitura de São Mateus do Sul</v>
          </cell>
          <cell r="H389" t="str">
            <v>76.021.450/0001-22</v>
          </cell>
          <cell r="I389" t="str">
            <v>Isento</v>
          </cell>
          <cell r="J389" t="str">
            <v>Rua Barão do Rio Branco, 431</v>
          </cell>
          <cell r="K389" t="str">
            <v>Centro</v>
          </cell>
          <cell r="L389" t="str">
            <v>São Mateus do Sul</v>
          </cell>
          <cell r="M389" t="str">
            <v>PR</v>
          </cell>
          <cell r="N389" t="str">
            <v>SUL</v>
          </cell>
          <cell r="O389" t="str">
            <v>83.900-000</v>
          </cell>
          <cell r="P389" t="str">
            <v>(42)39127050 / 39127052</v>
          </cell>
        </row>
        <row r="390">
          <cell r="B390">
            <v>399</v>
          </cell>
          <cell r="D390" t="str">
            <v>Prefeitura de Bariri</v>
          </cell>
          <cell r="G390" t="str">
            <v>Prefeitura de Bariri</v>
          </cell>
          <cell r="H390" t="str">
            <v>46.181.376/0001-40</v>
          </cell>
          <cell r="I390" t="str">
            <v>Isento</v>
          </cell>
          <cell r="J390" t="str">
            <v>Rua Francisco Munhoz Cegarra, 126</v>
          </cell>
          <cell r="K390" t="str">
            <v>Centro</v>
          </cell>
          <cell r="L390" t="str">
            <v>Bariri</v>
          </cell>
          <cell r="M390" t="str">
            <v>SP</v>
          </cell>
          <cell r="N390" t="str">
            <v>SUDESTE</v>
          </cell>
          <cell r="O390" t="str">
            <v>17.250-000</v>
          </cell>
          <cell r="P390" t="str">
            <v>(14) 36629200</v>
          </cell>
          <cell r="Q390" t="str">
            <v>licitacao@bariri.sp.gov.br</v>
          </cell>
          <cell r="S390" t="str">
            <v>licitacao@bariri.sp.gov.br</v>
          </cell>
          <cell r="T390" t="str">
            <v>(14) 36629200</v>
          </cell>
        </row>
        <row r="391">
          <cell r="B391">
            <v>400</v>
          </cell>
          <cell r="D391" t="str">
            <v>Sandra Condurú</v>
          </cell>
          <cell r="E391" t="str">
            <v>Sandra</v>
          </cell>
          <cell r="G391" t="str">
            <v>Sandra Condurú</v>
          </cell>
          <cell r="H391" t="str">
            <v>13.371.169-200</v>
          </cell>
          <cell r="I391" t="str">
            <v>Isento</v>
          </cell>
          <cell r="J391" t="str">
            <v>Av. Governador José Malcher, 543 - Apto. 902</v>
          </cell>
          <cell r="K391" t="str">
            <v>Nazaré</v>
          </cell>
          <cell r="L391" t="str">
            <v>Belém</v>
          </cell>
          <cell r="M391" t="str">
            <v>PA</v>
          </cell>
          <cell r="N391" t="str">
            <v>NORTE</v>
          </cell>
          <cell r="O391" t="str">
            <v>66.035-100</v>
          </cell>
          <cell r="P391" t="str">
            <v>(91) 32222966</v>
          </cell>
          <cell r="Q391" t="str">
            <v>sandraconduru@hotmail.com</v>
          </cell>
          <cell r="R391" t="str">
            <v>Sandra</v>
          </cell>
          <cell r="S391" t="str">
            <v>sandraconduru@hotmail.com</v>
          </cell>
          <cell r="T391" t="str">
            <v>(91) 30318575</v>
          </cell>
        </row>
        <row r="392">
          <cell r="B392">
            <v>401</v>
          </cell>
          <cell r="D392" t="str">
            <v>Verde Total</v>
          </cell>
          <cell r="E392" t="str">
            <v>Dimas</v>
          </cell>
          <cell r="F392" t="str">
            <v>Proprietário</v>
          </cell>
          <cell r="G392" t="str">
            <v>Dimas de Almeida Junior - ME</v>
          </cell>
          <cell r="H392" t="str">
            <v>00.827.616/0001-30</v>
          </cell>
          <cell r="I392">
            <v>535200144114</v>
          </cell>
          <cell r="J392" t="str">
            <v>Rua Fernando Aloisi, 141</v>
          </cell>
          <cell r="K392" t="str">
            <v>Nova América</v>
          </cell>
          <cell r="L392" t="str">
            <v>Piracicaba</v>
          </cell>
          <cell r="M392" t="str">
            <v>SP</v>
          </cell>
          <cell r="N392" t="str">
            <v>SUDESTE</v>
          </cell>
          <cell r="O392">
            <v>13417510</v>
          </cell>
          <cell r="P392" t="str">
            <v>(19) 33715607 / 82231333</v>
          </cell>
          <cell r="Q392" t="str">
            <v>verdetotal@terra.com.br</v>
          </cell>
          <cell r="R392" t="str">
            <v>Dimas</v>
          </cell>
          <cell r="S392" t="str">
            <v>dimas.de.junior@terra.com.br</v>
          </cell>
          <cell r="T392" t="str">
            <v>(19) 33715607</v>
          </cell>
        </row>
        <row r="393">
          <cell r="B393">
            <v>402</v>
          </cell>
          <cell r="D393" t="str">
            <v>Boulevard Decorações</v>
          </cell>
          <cell r="E393" t="str">
            <v>Victor</v>
          </cell>
          <cell r="G393" t="str">
            <v>Antônio José de Souza Floricultura - ME</v>
          </cell>
          <cell r="H393" t="str">
            <v>10.604.749/0001-00</v>
          </cell>
          <cell r="I393">
            <v>633680042117</v>
          </cell>
          <cell r="J393" t="str">
            <v>Rua Antonio Bento, 239</v>
          </cell>
          <cell r="K393" t="str">
            <v>Vila Matias</v>
          </cell>
          <cell r="L393" t="str">
            <v>Santos</v>
          </cell>
          <cell r="M393" t="str">
            <v>SP</v>
          </cell>
          <cell r="N393" t="str">
            <v>SUDESTE</v>
          </cell>
          <cell r="O393" t="str">
            <v>11.075-260</v>
          </cell>
          <cell r="P393" t="str">
            <v>(13) 32239581</v>
          </cell>
          <cell r="Q393" t="str">
            <v>boulevarddecoracoes@hotmail.com</v>
          </cell>
          <cell r="R393" t="str">
            <v>Victor</v>
          </cell>
          <cell r="S393" t="str">
            <v>Boulevarddecoracoes@hotmail.com</v>
          </cell>
          <cell r="T393" t="str">
            <v>(13) 32239581</v>
          </cell>
        </row>
        <row r="394">
          <cell r="B394">
            <v>403</v>
          </cell>
          <cell r="D394" t="str">
            <v>JC Multieventos</v>
          </cell>
          <cell r="E394" t="str">
            <v>Kellyn Cristina</v>
          </cell>
          <cell r="G394" t="str">
            <v>JC Multieventos Ltda</v>
          </cell>
          <cell r="H394" t="str">
            <v>09.478.133/0001-42</v>
          </cell>
          <cell r="I394" t="str">
            <v>Isento</v>
          </cell>
          <cell r="J394" t="str">
            <v>Rua Av. Presidente Medici, 100</v>
          </cell>
          <cell r="K394" t="str">
            <v>Campo Velho</v>
          </cell>
          <cell r="L394" t="str">
            <v>Cuiabá</v>
          </cell>
          <cell r="M394" t="str">
            <v>MT</v>
          </cell>
          <cell r="N394" t="str">
            <v>CENTRO OESTE</v>
          </cell>
          <cell r="O394" t="str">
            <v>78.065-250</v>
          </cell>
          <cell r="P394" t="str">
            <v>(65) 36349613 / 36343433</v>
          </cell>
          <cell r="Q394" t="str">
            <v>producao@jcmultieventos.com.br</v>
          </cell>
          <cell r="R394" t="str">
            <v>Kellyn</v>
          </cell>
          <cell r="S394" t="str">
            <v>producao@jcmultieventos.com.br</v>
          </cell>
          <cell r="T394" t="str">
            <v>(65) 36343433</v>
          </cell>
        </row>
        <row r="395">
          <cell r="B395">
            <v>404</v>
          </cell>
          <cell r="C395" t="str">
            <v>Adriana</v>
          </cell>
          <cell r="D395" t="str">
            <v>Shopping Garden Sul</v>
          </cell>
          <cell r="E395" t="str">
            <v>Sergio Battistini</v>
          </cell>
          <cell r="G395" t="str">
            <v>Shopping Garden Sul  ltda</v>
          </cell>
          <cell r="H395" t="str">
            <v>07.710.675/0001-73</v>
          </cell>
          <cell r="I395">
            <v>117186878112</v>
          </cell>
          <cell r="J395" t="str">
            <v>Alameda dos Guaíos, 701</v>
          </cell>
          <cell r="K395" t="str">
            <v>Planalto Paulista</v>
          </cell>
          <cell r="L395" t="str">
            <v>São Paulo</v>
          </cell>
          <cell r="M395" t="str">
            <v>SP</v>
          </cell>
          <cell r="N395" t="str">
            <v>SUDESTE</v>
          </cell>
          <cell r="O395" t="str">
            <v>04.070-000</v>
          </cell>
          <cell r="P395" t="str">
            <v>(11) 55915555/ 74272621</v>
          </cell>
          <cell r="Q395" t="str">
            <v>sergio@shopgarden.com.br</v>
          </cell>
          <cell r="R395" t="str">
            <v>Sérgio</v>
          </cell>
          <cell r="S395" t="str">
            <v>sergio@shopgarden.com.br</v>
          </cell>
          <cell r="T395" t="str">
            <v>(11) 55915555</v>
          </cell>
        </row>
        <row r="396">
          <cell r="B396">
            <v>405</v>
          </cell>
          <cell r="D396" t="str">
            <v>Prefeitura de Piedade</v>
          </cell>
          <cell r="E396" t="str">
            <v>Mauro Pedroso</v>
          </cell>
          <cell r="F396" t="str">
            <v>Compras e Licitação</v>
          </cell>
          <cell r="G396" t="str">
            <v>Prefeitura de Piedade</v>
          </cell>
          <cell r="H396" t="str">
            <v>46.634.457/0001-59</v>
          </cell>
          <cell r="I396" t="str">
            <v>Isento</v>
          </cell>
          <cell r="J396" t="str">
            <v>Praça Raul Gomes de Abreu, 200</v>
          </cell>
          <cell r="K396" t="str">
            <v>Centro</v>
          </cell>
          <cell r="L396" t="str">
            <v>Piedade</v>
          </cell>
          <cell r="M396" t="str">
            <v>SP</v>
          </cell>
          <cell r="N396" t="str">
            <v>SUDESTE</v>
          </cell>
          <cell r="O396" t="str">
            <v>18.170-000</v>
          </cell>
          <cell r="P396" t="str">
            <v>(15) 32448400 / 32443151</v>
          </cell>
          <cell r="Q396" t="str">
            <v>piedade@piedade.sp.gov.br</v>
          </cell>
          <cell r="S396" t="str">
            <v>piedade@piedade.sp.gov.br</v>
          </cell>
          <cell r="T396" t="str">
            <v>(15) 32448400</v>
          </cell>
        </row>
        <row r="397">
          <cell r="B397">
            <v>406</v>
          </cell>
          <cell r="C397" t="str">
            <v>Maera</v>
          </cell>
          <cell r="D397" t="str">
            <v>ACISAT</v>
          </cell>
          <cell r="E397" t="str">
            <v>Inês</v>
          </cell>
          <cell r="G397" t="str">
            <v>Associação Comercial, Industrial de Serviços e Agropecuária  de Tapejara</v>
          </cell>
          <cell r="H397" t="str">
            <v>87.615.191/0001-84</v>
          </cell>
          <cell r="I397" t="str">
            <v>Isento</v>
          </cell>
          <cell r="J397" t="str">
            <v>Rua Cel Lolico, 517 - sala 220</v>
          </cell>
          <cell r="K397" t="str">
            <v>Centro</v>
          </cell>
          <cell r="L397" t="str">
            <v>Tapejara</v>
          </cell>
          <cell r="M397" t="str">
            <v>RS</v>
          </cell>
          <cell r="N397" t="str">
            <v>SUL</v>
          </cell>
          <cell r="O397" t="str">
            <v>99.950-000</v>
          </cell>
          <cell r="P397" t="str">
            <v>(54) 33441293</v>
          </cell>
          <cell r="Q397" t="str">
            <v>acisat@netvisual.com.br</v>
          </cell>
          <cell r="R397" t="str">
            <v>Radael Simionato</v>
          </cell>
          <cell r="S397" t="str">
            <v>radael@acisat.org.br</v>
          </cell>
          <cell r="T397" t="str">
            <v>(54) 33441293</v>
          </cell>
        </row>
        <row r="398">
          <cell r="B398">
            <v>407</v>
          </cell>
          <cell r="D398" t="str">
            <v>Condomínio do Centro Empresarial Transatlântico</v>
          </cell>
          <cell r="E398" t="str">
            <v>Rosangela  G. Martins</v>
          </cell>
          <cell r="G398" t="str">
            <v>Condomínio do Centro Empresarial Transatlântico</v>
          </cell>
          <cell r="H398" t="str">
            <v>65.500.258/0001-00</v>
          </cell>
          <cell r="I398" t="str">
            <v>Isento</v>
          </cell>
          <cell r="J398" t="str">
            <v>Rua Verbo Divino, 1488</v>
          </cell>
          <cell r="K398" t="str">
            <v>Chacara Santo Antonio</v>
          </cell>
          <cell r="L398" t="str">
            <v>São Paulo</v>
          </cell>
          <cell r="M398" t="str">
            <v>SP</v>
          </cell>
          <cell r="N398" t="str">
            <v>SUDESTE</v>
          </cell>
          <cell r="O398" t="str">
            <v>04.719-904</v>
          </cell>
          <cell r="P398" t="str">
            <v>(11) 51812030</v>
          </cell>
          <cell r="Q398" t="str">
            <v>rasangelaccet@terra.com.br</v>
          </cell>
          <cell r="R398" t="str">
            <v>Rosangela</v>
          </cell>
          <cell r="S398" t="str">
            <v>rasangelaccet@terra.com.br</v>
          </cell>
        </row>
        <row r="399">
          <cell r="B399">
            <v>408</v>
          </cell>
          <cell r="C399" t="str">
            <v>Adriana</v>
          </cell>
          <cell r="D399" t="str">
            <v>Editora O Liberal</v>
          </cell>
          <cell r="E399" t="str">
            <v>Elaine</v>
          </cell>
          <cell r="G399" t="str">
            <v>Editora O Liberal Ltda</v>
          </cell>
          <cell r="H399" t="str">
            <v>43.256.429/0001-57</v>
          </cell>
          <cell r="I399">
            <v>165140049112</v>
          </cell>
          <cell r="J399" t="str">
            <v>Rua Padre Manoel da Nóbréga, 136</v>
          </cell>
          <cell r="K399" t="str">
            <v>Santa Catarina</v>
          </cell>
          <cell r="L399" t="str">
            <v>Americana</v>
          </cell>
          <cell r="M399" t="str">
            <v>SP</v>
          </cell>
          <cell r="N399" t="str">
            <v>SUDESTE</v>
          </cell>
          <cell r="O399" t="str">
            <v>13.466-321</v>
          </cell>
          <cell r="P399" t="str">
            <v>(19)34710300 / 34710304</v>
          </cell>
          <cell r="Q399" t="str">
            <v>elaine@liberal.com.br</v>
          </cell>
          <cell r="R399" t="str">
            <v>Elaine</v>
          </cell>
          <cell r="S399" t="str">
            <v>elaine@liberal.com.br</v>
          </cell>
          <cell r="T399" t="str">
            <v>(19) 34710317</v>
          </cell>
        </row>
        <row r="400">
          <cell r="B400">
            <v>409</v>
          </cell>
          <cell r="D400" t="str">
            <v>Super Luz Comércio e Representação</v>
          </cell>
          <cell r="E400" t="str">
            <v>Luciano Pinto</v>
          </cell>
          <cell r="G400" t="str">
            <v>Susana Lurdes Santos dos Santos</v>
          </cell>
          <cell r="H400" t="str">
            <v>14.367.289/0001-96</v>
          </cell>
          <cell r="I400" t="str">
            <v>438.007.621.30</v>
          </cell>
          <cell r="J400" t="str">
            <v>Rua Henrique Teodoro Schultz, 359</v>
          </cell>
          <cell r="K400" t="str">
            <v>Vila Rica</v>
          </cell>
          <cell r="L400" t="str">
            <v>Carazinho</v>
          </cell>
          <cell r="M400" t="str">
            <v>RS</v>
          </cell>
          <cell r="N400" t="str">
            <v>SUL</v>
          </cell>
          <cell r="O400" t="str">
            <v>99.500-000</v>
          </cell>
          <cell r="P400" t="str">
            <v xml:space="preserve">(54) 33318722 </v>
          </cell>
          <cell r="Q400" t="str">
            <v>superluzcomercioerepresentacao@gmail.com</v>
          </cell>
          <cell r="R400" t="str">
            <v>Luciano</v>
          </cell>
          <cell r="S400" t="str">
            <v>lucianoa.pinto@ibest.com.br</v>
          </cell>
          <cell r="T400" t="str">
            <v>(54) 84062019</v>
          </cell>
        </row>
        <row r="401">
          <cell r="B401">
            <v>410</v>
          </cell>
          <cell r="D401" t="str">
            <v>Supermercados Santa Lucia</v>
          </cell>
          <cell r="E401" t="str">
            <v>Deuzanira Reis</v>
          </cell>
          <cell r="G401" t="str">
            <v>M.A.Silva e Silva ltda</v>
          </cell>
          <cell r="H401" t="str">
            <v>23.069.198/0005-99</v>
          </cell>
          <cell r="I401" t="str">
            <v>03.026.964-4</v>
          </cell>
          <cell r="J401" t="str">
            <v>Rodovia BR 156, 1538</v>
          </cell>
          <cell r="K401" t="str">
            <v>Jardim Felicidade</v>
          </cell>
          <cell r="L401" t="str">
            <v>Macapá</v>
          </cell>
          <cell r="M401" t="str">
            <v>AP</v>
          </cell>
          <cell r="N401" t="str">
            <v>NORTE</v>
          </cell>
          <cell r="O401" t="str">
            <v>68.908-094</v>
          </cell>
          <cell r="P401" t="str">
            <v xml:space="preserve">(96) 32171180 </v>
          </cell>
          <cell r="Q401" t="str">
            <v>deuza.reis@ssantalucia.com.br</v>
          </cell>
          <cell r="R401" t="str">
            <v>Rivaldo Veras</v>
          </cell>
          <cell r="S401" t="str">
            <v>rivaldo.veras@ssantalucia.com.br</v>
          </cell>
          <cell r="T401" t="str">
            <v>(96) 32171180</v>
          </cell>
        </row>
        <row r="402">
          <cell r="B402">
            <v>411</v>
          </cell>
          <cell r="D402" t="str">
            <v>Paróquia São Pedro e São Paulo</v>
          </cell>
          <cell r="E402" t="str">
            <v>Maria / Marcia</v>
          </cell>
          <cell r="G402" t="str">
            <v>Mitra Diocesana de Lorena</v>
          </cell>
          <cell r="H402" t="str">
            <v>45.220.415/0015-04</v>
          </cell>
          <cell r="I402" t="str">
            <v>Isento</v>
          </cell>
          <cell r="J402" t="str">
            <v>Rua Manoel Correa da Rocha, 224</v>
          </cell>
          <cell r="K402" t="str">
            <v>Vila Paulo Romeu</v>
          </cell>
          <cell r="L402" t="str">
            <v>Cruzeiro</v>
          </cell>
          <cell r="M402" t="str">
            <v>SP</v>
          </cell>
          <cell r="N402" t="str">
            <v>SUDESTE</v>
          </cell>
          <cell r="O402" t="str">
            <v>12.710-490</v>
          </cell>
          <cell r="P402" t="str">
            <v>(12) 31441290</v>
          </cell>
          <cell r="Q402" t="str">
            <v>paroquiaspesp@ig.com.br</v>
          </cell>
          <cell r="R402" t="str">
            <v>Pe. Osvaldo</v>
          </cell>
          <cell r="S402" t="str">
            <v>paroquiaspesp@ig.com.br</v>
          </cell>
          <cell r="T402" t="str">
            <v>(12) 31441290</v>
          </cell>
        </row>
        <row r="403">
          <cell r="B403">
            <v>412</v>
          </cell>
          <cell r="D403" t="str">
            <v>Shopping Della Giustina</v>
          </cell>
          <cell r="E403" t="str">
            <v>Cristiane Peyrot Rosso</v>
          </cell>
          <cell r="F403" t="str">
            <v>Gerente de Marketing</v>
          </cell>
          <cell r="G403" t="str">
            <v>Condomínio Shopping Center Della Giustina</v>
          </cell>
          <cell r="H403" t="str">
            <v>80.166.879/0001-85</v>
          </cell>
          <cell r="I403" t="str">
            <v>Isento</v>
          </cell>
          <cell r="J403" t="str">
            <v>Praça Nereu Ramos, 364</v>
          </cell>
          <cell r="K403" t="str">
            <v>Centro</v>
          </cell>
          <cell r="L403" t="str">
            <v>Criciúma</v>
          </cell>
          <cell r="M403" t="str">
            <v>SC</v>
          </cell>
          <cell r="N403" t="str">
            <v>SUL</v>
          </cell>
          <cell r="O403" t="str">
            <v>88.801-505</v>
          </cell>
          <cell r="P403" t="str">
            <v>(48) 34375854</v>
          </cell>
          <cell r="Q403" t="str">
            <v>marketing@shoppingdella.com.br</v>
          </cell>
          <cell r="R403" t="str">
            <v>Cristiane</v>
          </cell>
          <cell r="S403" t="str">
            <v>marketing@shoppingdella.com.br</v>
          </cell>
          <cell r="T403" t="str">
            <v>(48) 34375854</v>
          </cell>
        </row>
        <row r="404">
          <cell r="B404">
            <v>413</v>
          </cell>
          <cell r="D404" t="str">
            <v>Recreio Medical Center</v>
          </cell>
          <cell r="E404" t="str">
            <v>Márcia Bruno/ Ailton / João Cabral</v>
          </cell>
          <cell r="G404" t="str">
            <v>Condomínio Edifício Recreio Medical Center</v>
          </cell>
          <cell r="H404" t="str">
            <v>07.785.630/0001-68</v>
          </cell>
          <cell r="I404" t="str">
            <v>Isento</v>
          </cell>
          <cell r="J404" t="str">
            <v>Av. Das Américas, 16.150</v>
          </cell>
          <cell r="K404" t="str">
            <v>Recreio dos Bandeirantes</v>
          </cell>
          <cell r="L404" t="str">
            <v>Rio de Janeiro</v>
          </cell>
          <cell r="M404" t="str">
            <v>RJ</v>
          </cell>
          <cell r="N404" t="str">
            <v>SUDESTE</v>
          </cell>
          <cell r="O404" t="str">
            <v>22.790-701</v>
          </cell>
          <cell r="P404" t="str">
            <v>(21)21976700 /45012200</v>
          </cell>
          <cell r="Q404" t="str">
            <v>administracao@recreiomedicalcenter.com.br</v>
          </cell>
          <cell r="R404" t="str">
            <v>Sr. Borges</v>
          </cell>
          <cell r="S404" t="str">
            <v>nucleo1@bap.com.br</v>
          </cell>
          <cell r="T404" t="str">
            <v>(21) 45012200</v>
          </cell>
        </row>
        <row r="405">
          <cell r="B405">
            <v>414</v>
          </cell>
          <cell r="D405" t="str">
            <v>Denise Santos Lopes</v>
          </cell>
          <cell r="E405" t="str">
            <v>Denise</v>
          </cell>
          <cell r="G405" t="str">
            <v>Denise Santos Lopes</v>
          </cell>
          <cell r="H405" t="str">
            <v>404.414.230-00</v>
          </cell>
          <cell r="I405" t="str">
            <v>900.687.283-3</v>
          </cell>
          <cell r="J405" t="str">
            <v>Rua Francisco Massena Vieira,122</v>
          </cell>
          <cell r="K405" t="str">
            <v>Santa Tereza</v>
          </cell>
          <cell r="L405" t="str">
            <v>Porto Alegre</v>
          </cell>
          <cell r="M405" t="str">
            <v>RS</v>
          </cell>
          <cell r="N405" t="str">
            <v>SUL</v>
          </cell>
          <cell r="O405" t="str">
            <v>90.850-460</v>
          </cell>
          <cell r="P405" t="str">
            <v>(51) 32325171/ 99560019</v>
          </cell>
          <cell r="Q405" t="str">
            <v>clubefeliscatus@clubefeliscatus.com.br</v>
          </cell>
          <cell r="R405" t="str">
            <v>Denise</v>
          </cell>
          <cell r="S405" t="str">
            <v>clubefeliscatus@clubefeliscatus.com.br</v>
          </cell>
          <cell r="T405" t="str">
            <v>(51) 32325171/ 32325171</v>
          </cell>
        </row>
        <row r="406">
          <cell r="B406">
            <v>415</v>
          </cell>
          <cell r="D406" t="str">
            <v>Construtora Celi</v>
          </cell>
          <cell r="E406" t="str">
            <v>Dione Lima</v>
          </cell>
          <cell r="F406" t="str">
            <v>núcleo de marketing</v>
          </cell>
          <cell r="G406" t="str">
            <v>Construtora Celi Ltda</v>
          </cell>
          <cell r="H406" t="str">
            <v>13.031.257/0001-52</v>
          </cell>
          <cell r="I406" t="str">
            <v>27.003.375-0</v>
          </cell>
          <cell r="J406" t="str">
            <v>Av. General Calazans, 862</v>
          </cell>
          <cell r="K406" t="str">
            <v>Industrial</v>
          </cell>
          <cell r="L406" t="str">
            <v>Aracaju</v>
          </cell>
          <cell r="M406" t="str">
            <v>SE</v>
          </cell>
          <cell r="N406" t="str">
            <v>NORDESTE</v>
          </cell>
          <cell r="O406" t="str">
            <v>49.065-420</v>
          </cell>
          <cell r="P406" t="str">
            <v>(79) 32165104</v>
          </cell>
          <cell r="Q406" t="str">
            <v>dione@celi.com.br</v>
          </cell>
          <cell r="R406" t="str">
            <v>Dione</v>
          </cell>
          <cell r="S406" t="str">
            <v>dione@celi.com.br</v>
          </cell>
          <cell r="T406" t="str">
            <v>(79) 32165104</v>
          </cell>
        </row>
        <row r="407">
          <cell r="B407">
            <v>416</v>
          </cell>
          <cell r="D407" t="str">
            <v>Luminapar Serviços de Iluminação Pública Ltda</v>
          </cell>
          <cell r="G407" t="str">
            <v>Luminapar Serviços de Iluminação Pública Ltda</v>
          </cell>
          <cell r="H407" t="str">
            <v>09.047.890/0001-61</v>
          </cell>
          <cell r="I407" t="str">
            <v>90415521.71</v>
          </cell>
          <cell r="J407" t="str">
            <v>Rua Major Vicente de Castro, 131, Sala 01</v>
          </cell>
          <cell r="K407" t="str">
            <v>Vila Fanny</v>
          </cell>
          <cell r="L407" t="str">
            <v>Curitiba</v>
          </cell>
          <cell r="M407" t="str">
            <v>PR</v>
          </cell>
          <cell r="N407" t="str">
            <v>SUL</v>
          </cell>
          <cell r="O407" t="str">
            <v>81.030-020</v>
          </cell>
          <cell r="P407" t="str">
            <v>(41) 3525-2600</v>
          </cell>
          <cell r="Q407" t="str">
            <v>almirdecastro@luminapar.com.br</v>
          </cell>
          <cell r="R407" t="str">
            <v>Almir</v>
          </cell>
          <cell r="S407" t="str">
            <v>almirdecastro@luminapar.com.br</v>
          </cell>
          <cell r="T407" t="str">
            <v>(41) 3525-2600</v>
          </cell>
        </row>
        <row r="408">
          <cell r="B408">
            <v>417</v>
          </cell>
          <cell r="D408" t="str">
            <v>Shopping Benfica</v>
          </cell>
          <cell r="E408" t="str">
            <v>Georgianne</v>
          </cell>
          <cell r="F408" t="str">
            <v>Gerente de Resp. Social</v>
          </cell>
          <cell r="G408" t="str">
            <v>Condomínio Shopping Benfica</v>
          </cell>
          <cell r="H408" t="str">
            <v>05.206.443/0001-57</v>
          </cell>
          <cell r="I408" t="str">
            <v>Isento</v>
          </cell>
          <cell r="J408" t="str">
            <v>Av. Carapinima, 2200</v>
          </cell>
          <cell r="K408" t="str">
            <v>Benfica</v>
          </cell>
          <cell r="L408" t="str">
            <v>Fortaleza</v>
          </cell>
          <cell r="M408" t="str">
            <v>CE</v>
          </cell>
          <cell r="N408" t="str">
            <v>NORDESTE</v>
          </cell>
          <cell r="O408" t="str">
            <v>60.015-290</v>
          </cell>
          <cell r="P408" t="str">
            <v>(85) 3243 -1000</v>
          </cell>
          <cell r="Q408" t="str">
            <v>shoppingbenfica@shoppingbenfica.com.br</v>
          </cell>
          <cell r="R408" t="str">
            <v>Georgianne</v>
          </cell>
          <cell r="S408" t="str">
            <v>shoppingbenfica@shoppingbenfica.com.br</v>
          </cell>
          <cell r="T408" t="str">
            <v>(85) 3243--1000</v>
          </cell>
        </row>
        <row r="409">
          <cell r="B409">
            <v>418</v>
          </cell>
          <cell r="D409" t="str">
            <v>Hidroluz</v>
          </cell>
          <cell r="E409" t="str">
            <v>Elízio</v>
          </cell>
          <cell r="F409" t="str">
            <v xml:space="preserve">Vendedor </v>
          </cell>
          <cell r="G409" t="str">
            <v>Hidroluz Material Elétrico Ltda</v>
          </cell>
          <cell r="H409" t="str">
            <v>10.644.182/0001-97</v>
          </cell>
          <cell r="I409" t="str">
            <v>082.604.71-1</v>
          </cell>
          <cell r="J409" t="str">
            <v>Av. Central, 203</v>
          </cell>
          <cell r="K409" t="str">
            <v>Parque Residencial Laranjeiras</v>
          </cell>
          <cell r="L409" t="str">
            <v>Serra</v>
          </cell>
          <cell r="M409" t="str">
            <v>ES</v>
          </cell>
          <cell r="N409" t="str">
            <v>SUDESTE</v>
          </cell>
          <cell r="O409" t="str">
            <v>29.165-130</v>
          </cell>
          <cell r="P409" t="str">
            <v>(27) 33283980/ 30643702</v>
          </cell>
          <cell r="Q409" t="str">
            <v>hidroluz.es@hotmail.com</v>
          </cell>
          <cell r="R409" t="str">
            <v>Elizio</v>
          </cell>
          <cell r="S409" t="str">
            <v>hidroluz.es@hotmail.com</v>
          </cell>
          <cell r="T409" t="str">
            <v>(27) 33283980/ 30643702</v>
          </cell>
        </row>
        <row r="410">
          <cell r="B410">
            <v>419</v>
          </cell>
          <cell r="D410" t="str">
            <v>Edificio San Pietro</v>
          </cell>
          <cell r="E410" t="str">
            <v>Anderson Caldas</v>
          </cell>
          <cell r="G410" t="str">
            <v>Edificio San Pietro</v>
          </cell>
          <cell r="H410" t="str">
            <v>08.816.827/0001-80</v>
          </cell>
          <cell r="I410" t="str">
            <v>Isento</v>
          </cell>
          <cell r="J410" t="str">
            <v>Alameda Oscar Niemeyer, 932</v>
          </cell>
          <cell r="K410" t="str">
            <v>Vila da Serra</v>
          </cell>
          <cell r="L410" t="str">
            <v>Nova Lima</v>
          </cell>
          <cell r="M410" t="str">
            <v>MG</v>
          </cell>
          <cell r="N410" t="str">
            <v>SUDESTE</v>
          </cell>
          <cell r="O410" t="str">
            <v>34.000-000</v>
          </cell>
          <cell r="P410" t="str">
            <v>(31) 33323416 / 33711904</v>
          </cell>
          <cell r="Q410" t="str">
            <v>agcaldas@veloxmail.com.br</v>
          </cell>
          <cell r="R410" t="str">
            <v>Karine Lima</v>
          </cell>
          <cell r="S410" t="str">
            <v>karine@prosind.com.br</v>
          </cell>
          <cell r="W410">
            <v>42646</v>
          </cell>
        </row>
        <row r="411">
          <cell r="B411">
            <v>420</v>
          </cell>
          <cell r="D411" t="str">
            <v>Hand's</v>
          </cell>
          <cell r="E411" t="str">
            <v>Gabriela</v>
          </cell>
          <cell r="G411" t="str">
            <v>Cherulli's Comércio Ltda</v>
          </cell>
          <cell r="H411" t="str">
            <v>11.809.653/0001-2</v>
          </cell>
          <cell r="I411" t="str">
            <v>001.580.097/00-33</v>
          </cell>
          <cell r="J411" t="str">
            <v>Av. Afonso Vaz de Melo, 640 - lj 261</v>
          </cell>
          <cell r="K411" t="str">
            <v>Barreiro</v>
          </cell>
          <cell r="L411" t="str">
            <v>Belo Horizonte</v>
          </cell>
          <cell r="M411" t="str">
            <v>MG</v>
          </cell>
          <cell r="N411" t="str">
            <v>SUDESTE</v>
          </cell>
          <cell r="O411" t="str">
            <v>30.640-070</v>
          </cell>
          <cell r="P411" t="str">
            <v>(31) 25315111</v>
          </cell>
          <cell r="Q411" t="str">
            <v>hands.contato@yahoo.com.br</v>
          </cell>
          <cell r="R411" t="str">
            <v>Gabriela</v>
          </cell>
          <cell r="S411" t="str">
            <v>hands.contato@yahoo.com.br</v>
          </cell>
          <cell r="T411" t="str">
            <v>(31) 25315111</v>
          </cell>
        </row>
        <row r="412">
          <cell r="B412">
            <v>421</v>
          </cell>
          <cell r="D412" t="str">
            <v>S V Produções</v>
          </cell>
          <cell r="E412" t="str">
            <v>Emerson</v>
          </cell>
          <cell r="G412" t="str">
            <v>P S Pinheiro</v>
          </cell>
          <cell r="H412" t="str">
            <v>10.734.453/0001-03</v>
          </cell>
          <cell r="I412" t="str">
            <v>Isento</v>
          </cell>
          <cell r="J412" t="str">
            <v>Rua Sete de Setembro, 584</v>
          </cell>
          <cell r="K412" t="str">
            <v>Centro</v>
          </cell>
          <cell r="L412" t="str">
            <v>Mantena</v>
          </cell>
          <cell r="M412" t="str">
            <v>MG</v>
          </cell>
          <cell r="N412" t="str">
            <v>SUDESTE</v>
          </cell>
          <cell r="O412" t="str">
            <v>35.290-000</v>
          </cell>
          <cell r="P412" t="str">
            <v>(27) 97300134</v>
          </cell>
          <cell r="Q412" t="str">
            <v>estudio@brsite.com.br</v>
          </cell>
          <cell r="R412" t="str">
            <v>Emerson</v>
          </cell>
        </row>
        <row r="413">
          <cell r="B413">
            <v>422</v>
          </cell>
          <cell r="D413" t="str">
            <v>AD-HOC</v>
          </cell>
          <cell r="E413" t="str">
            <v>Claudia Abrantes</v>
          </cell>
          <cell r="G413" t="str">
            <v>AD-HOC Serviços e Empreendimentos Ltda</v>
          </cell>
          <cell r="H413" t="str">
            <v>04.678.980/0001-37</v>
          </cell>
          <cell r="I413" t="str">
            <v>Isento</v>
          </cell>
          <cell r="J413" t="str">
            <v>Est. Benjamin Constant, 670</v>
          </cell>
          <cell r="K413" t="str">
            <v>Galpão</v>
          </cell>
          <cell r="L413" t="str">
            <v>Nova Cidade</v>
          </cell>
          <cell r="M413" t="str">
            <v>RJ</v>
          </cell>
          <cell r="N413" t="str">
            <v>SUDESTE</v>
          </cell>
          <cell r="O413" t="str">
            <v>26.535-010</v>
          </cell>
          <cell r="P413" t="str">
            <v>(21) 2692-6742</v>
          </cell>
          <cell r="Q413" t="str">
            <v>comercial@adhocserv.com.br</v>
          </cell>
        </row>
        <row r="414">
          <cell r="B414">
            <v>423</v>
          </cell>
          <cell r="D414" t="str">
            <v>Aleone Decorações Ltda</v>
          </cell>
          <cell r="E414" t="str">
            <v>Camila</v>
          </cell>
          <cell r="G414" t="str">
            <v>Aleone Decorações Ltda</v>
          </cell>
          <cell r="H414" t="str">
            <v>11.396.430/0001-90</v>
          </cell>
          <cell r="I414" t="str">
            <v>148.923.874-115</v>
          </cell>
          <cell r="J414" t="str">
            <v>Rua Ambrosina de Macedo, 184 Casa 10</v>
          </cell>
          <cell r="K414" t="str">
            <v>Vila Mariana</v>
          </cell>
          <cell r="L414" t="str">
            <v xml:space="preserve">São Paulo </v>
          </cell>
          <cell r="M414" t="str">
            <v>SP</v>
          </cell>
          <cell r="N414" t="str">
            <v>SUDESTE</v>
          </cell>
          <cell r="O414" t="str">
            <v>04.013-030</v>
          </cell>
          <cell r="P414" t="str">
            <v>(11) 5572-8650</v>
          </cell>
          <cell r="Q414" t="str">
            <v>alessandraleone@terra.com.br</v>
          </cell>
          <cell r="R414" t="str">
            <v>Camila/Viviane</v>
          </cell>
          <cell r="S414" t="str">
            <v>alessandraleone@terra.com.br</v>
          </cell>
          <cell r="T414" t="str">
            <v>(11) 2872-8650</v>
          </cell>
        </row>
        <row r="415">
          <cell r="B415">
            <v>424</v>
          </cell>
          <cell r="D415" t="str">
            <v>SEDEC</v>
          </cell>
          <cell r="E415" t="str">
            <v>Marta Lúcia Lemo</v>
          </cell>
          <cell r="F415" t="str">
            <v>Sec. De Desenvolvimento</v>
          </cell>
          <cell r="G415" t="str">
            <v>Secretaria de Desenvolvimento econômico</v>
          </cell>
          <cell r="H415" t="str">
            <v>31.846.892/0001-70</v>
          </cell>
          <cell r="I415" t="str">
            <v>Isento</v>
          </cell>
          <cell r="J415" t="str">
            <v xml:space="preserve">Praça Mariana Rocha Leão, 20 </v>
          </cell>
          <cell r="K415" t="str">
            <v>Centro</v>
          </cell>
          <cell r="L415" t="str">
            <v>Itatiaia</v>
          </cell>
          <cell r="M415" t="str">
            <v>RJ</v>
          </cell>
          <cell r="N415" t="str">
            <v>SUDESTE</v>
          </cell>
          <cell r="O415" t="str">
            <v>27.580-000</v>
          </cell>
          <cell r="P415" t="str">
            <v>(24)33526777 - Ramal 325</v>
          </cell>
          <cell r="Q415" t="str">
            <v>sedec@itatiaia.rj.gov.br</v>
          </cell>
          <cell r="R415" t="str">
            <v>Marta</v>
          </cell>
          <cell r="S415" t="str">
            <v>sedec@itatiaia.rj.gov.br</v>
          </cell>
          <cell r="T415" t="str">
            <v>(24)33526777 - Ramal 325</v>
          </cell>
        </row>
        <row r="416">
          <cell r="B416">
            <v>425</v>
          </cell>
          <cell r="D416" t="str">
            <v>Maxiplan Investimentos</v>
          </cell>
          <cell r="E416" t="str">
            <v>Nivaldo Nass</v>
          </cell>
          <cell r="F416" t="str">
            <v>-</v>
          </cell>
          <cell r="G416" t="str">
            <v>NN Empreendimentos ltda</v>
          </cell>
          <cell r="H416" t="str">
            <v>79.361.366/0001-46</v>
          </cell>
          <cell r="I416" t="str">
            <v>Isento</v>
          </cell>
          <cell r="J416" t="str">
            <v>Rua Jacob Eisenhut, 312 apto 901</v>
          </cell>
          <cell r="K416" t="str">
            <v>Atiradores</v>
          </cell>
          <cell r="L416" t="str">
            <v>Joinville</v>
          </cell>
          <cell r="M416" t="str">
            <v>SC</v>
          </cell>
          <cell r="N416" t="str">
            <v>SUL</v>
          </cell>
          <cell r="O416" t="str">
            <v>89.203-070</v>
          </cell>
          <cell r="P416" t="str">
            <v>(47) 34514323</v>
          </cell>
          <cell r="Q416" t="str">
            <v>nivaldo@cajadina.com.br</v>
          </cell>
          <cell r="R416" t="str">
            <v>Nivaldo</v>
          </cell>
          <cell r="S416" t="str">
            <v>nivaldo@cajadina.com.br</v>
          </cell>
          <cell r="T416" t="str">
            <v>(47) 34514323</v>
          </cell>
        </row>
        <row r="417">
          <cell r="B417">
            <v>426</v>
          </cell>
          <cell r="D417" t="str">
            <v>Viviane Fernandes Barabach</v>
          </cell>
          <cell r="E417" t="str">
            <v>Viviane</v>
          </cell>
          <cell r="G417" t="str">
            <v>Viviane Fernandes Barabach</v>
          </cell>
          <cell r="H417" t="str">
            <v>030958369-10</v>
          </cell>
          <cell r="I417">
            <v>3610884</v>
          </cell>
          <cell r="J417" t="str">
            <v>Rua Carlos Lampe, 121</v>
          </cell>
          <cell r="K417" t="str">
            <v>São Rafael</v>
          </cell>
          <cell r="L417" t="str">
            <v xml:space="preserve">Rio Negrinho </v>
          </cell>
          <cell r="M417" t="str">
            <v>SC</v>
          </cell>
          <cell r="N417" t="str">
            <v>SUL</v>
          </cell>
          <cell r="O417" t="str">
            <v>89.295-000</v>
          </cell>
          <cell r="P417" t="str">
            <v>(47) 32035000</v>
          </cell>
          <cell r="Q417" t="str">
            <v>sacc@certaceramica.com.br</v>
          </cell>
          <cell r="R417" t="str">
            <v>Viviane</v>
          </cell>
          <cell r="S417" t="str">
            <v>sacc@certaceramica.com.br</v>
          </cell>
          <cell r="T417" t="str">
            <v>(47) 32035000</v>
          </cell>
        </row>
        <row r="418">
          <cell r="B418">
            <v>427</v>
          </cell>
          <cell r="D418" t="str">
            <v>Viger</v>
          </cell>
          <cell r="E418" t="str">
            <v xml:space="preserve">Mário </v>
          </cell>
          <cell r="G418" t="str">
            <v>Mário Alberto Kleinowski</v>
          </cell>
          <cell r="H418" t="str">
            <v>90.222.985/0001-92</v>
          </cell>
          <cell r="I418" t="str">
            <v>Isento</v>
          </cell>
          <cell r="J418" t="str">
            <v>Av. das Hortências, 3789 - Conj. 404</v>
          </cell>
          <cell r="K418" t="str">
            <v>Centro</v>
          </cell>
          <cell r="L418" t="str">
            <v>Gramado</v>
          </cell>
          <cell r="M418" t="str">
            <v>RS</v>
          </cell>
          <cell r="N418" t="str">
            <v>SUL</v>
          </cell>
          <cell r="O418" t="str">
            <v>95.670-000</v>
          </cell>
          <cell r="P418" t="str">
            <v>(51) 34421885 / 99864308</v>
          </cell>
          <cell r="Q418" t="str">
            <v>viger@terra.com.br</v>
          </cell>
          <cell r="R418" t="str">
            <v>Maria Ester Pinho</v>
          </cell>
          <cell r="S418" t="str">
            <v>e.p.k@terra.com.br</v>
          </cell>
          <cell r="T418" t="str">
            <v>(51) 34421885 / 98997672</v>
          </cell>
        </row>
        <row r="419">
          <cell r="B419">
            <v>428</v>
          </cell>
          <cell r="D419" t="str">
            <v>J.R.O.</v>
          </cell>
          <cell r="E419" t="str">
            <v>Norma - Prefeitura de Rio das Flores</v>
          </cell>
          <cell r="G419" t="str">
            <v>J.R.O Silva Produções e Organização e Sonorização de Eventos</v>
          </cell>
          <cell r="H419" t="str">
            <v>11.175.804/0001-48</v>
          </cell>
          <cell r="I419" t="str">
            <v>Isento</v>
          </cell>
          <cell r="J419" t="str">
            <v>Rua Prefeito Hilton Dutra Navarro, 08B</v>
          </cell>
          <cell r="K419" t="str">
            <v>Centro</v>
          </cell>
          <cell r="L419" t="str">
            <v>Rio das Flores</v>
          </cell>
          <cell r="M419" t="str">
            <v>RJ</v>
          </cell>
          <cell r="N419" t="str">
            <v>SUDESTE</v>
          </cell>
          <cell r="O419" t="str">
            <v>27.660-000</v>
          </cell>
          <cell r="P419" t="str">
            <v>(24) 98285228 / 24580475</v>
          </cell>
          <cell r="Q419" t="str">
            <v>culturismo@pmrf-rj.com.br</v>
          </cell>
          <cell r="R419" t="str">
            <v>Norma</v>
          </cell>
          <cell r="S419" t="str">
            <v>culturismo@pmrf-rj.com.br</v>
          </cell>
          <cell r="T419" t="str">
            <v>(24) 98285228 / 24580475</v>
          </cell>
        </row>
        <row r="420">
          <cell r="B420">
            <v>429</v>
          </cell>
          <cell r="D420" t="str">
            <v>Prefeitura de Ibirubá</v>
          </cell>
          <cell r="E420" t="str">
            <v>Margrid</v>
          </cell>
          <cell r="G420" t="str">
            <v>Prefeitura de Ibirubá</v>
          </cell>
          <cell r="H420" t="str">
            <v>87.564.381/0001-10</v>
          </cell>
          <cell r="I420" t="str">
            <v>Isento</v>
          </cell>
          <cell r="J420" t="str">
            <v>Rua Tiradentes, 700</v>
          </cell>
          <cell r="K420" t="str">
            <v>Centro</v>
          </cell>
          <cell r="L420" t="str">
            <v>Ibirubá</v>
          </cell>
          <cell r="M420" t="str">
            <v>RS</v>
          </cell>
          <cell r="N420" t="str">
            <v>SUL</v>
          </cell>
          <cell r="O420" t="str">
            <v>98.200-000</v>
          </cell>
          <cell r="P420" t="str">
            <v>(55) 33248500/ 33248505/ 84124281</v>
          </cell>
          <cell r="Q420" t="str">
            <v>compras@ibiruba.rs.gov.br</v>
          </cell>
          <cell r="R420" t="str">
            <v>Margrid</v>
          </cell>
          <cell r="S420" t="str">
            <v>compras@ibiruba.rs.gov.br</v>
          </cell>
          <cell r="T420" t="str">
            <v>(55) 33248500/ 33248505/ 84124281</v>
          </cell>
        </row>
        <row r="421">
          <cell r="B421">
            <v>430</v>
          </cell>
          <cell r="D421" t="str">
            <v>Tissi Distribuidora</v>
          </cell>
          <cell r="E421" t="str">
            <v>Jonas</v>
          </cell>
          <cell r="F421" t="str">
            <v>Comprador</v>
          </cell>
          <cell r="G421" t="str">
            <v>Tissi Com e instalações de materiais Elétricos Ltda ME</v>
          </cell>
          <cell r="H421" t="str">
            <v>01.970.347/0001-20</v>
          </cell>
          <cell r="I421">
            <v>253527309</v>
          </cell>
          <cell r="J421" t="str">
            <v>Est. Paulo Voltolini 175</v>
          </cell>
          <cell r="K421" t="str">
            <v>Nereu Ramos</v>
          </cell>
          <cell r="L421" t="str">
            <v>Jaraguá do Sul</v>
          </cell>
          <cell r="M421" t="str">
            <v>SC</v>
          </cell>
          <cell r="N421" t="str">
            <v>SUL</v>
          </cell>
          <cell r="O421" t="str">
            <v>89.265-830</v>
          </cell>
          <cell r="P421" t="str">
            <v>(47) 3276-0181</v>
          </cell>
          <cell r="Q421" t="str">
            <v>compras.tissi@yahoo.com.br</v>
          </cell>
          <cell r="R421" t="str">
            <v>Jonas</v>
          </cell>
          <cell r="S421" t="str">
            <v>compras.tissi@yahoo.com.br</v>
          </cell>
          <cell r="T421" t="str">
            <v>47 3276-0181</v>
          </cell>
        </row>
        <row r="422">
          <cell r="B422">
            <v>431</v>
          </cell>
          <cell r="D422" t="str">
            <v>Tatiana Faria</v>
          </cell>
          <cell r="E422" t="str">
            <v>Tatiana</v>
          </cell>
          <cell r="G422" t="str">
            <v>Tatiana Elisa Siniscalchi Faria</v>
          </cell>
          <cell r="H422" t="str">
            <v>296.756.748-57</v>
          </cell>
          <cell r="I422" t="str">
            <v>Isento</v>
          </cell>
          <cell r="J422" t="str">
            <v>Rua Professora Escolástica de Tole do Pontes, 174</v>
          </cell>
          <cell r="K422" t="str">
            <v>Centro</v>
          </cell>
          <cell r="L422" t="str">
            <v xml:space="preserve">Jundiaí </v>
          </cell>
          <cell r="M422" t="str">
            <v>SP</v>
          </cell>
          <cell r="N422" t="str">
            <v>SUDESTE</v>
          </cell>
          <cell r="O422" t="str">
            <v>13.209-290</v>
          </cell>
          <cell r="P422" t="str">
            <v>(11) 9943-6964</v>
          </cell>
          <cell r="Q422" t="str">
            <v>tatianaesfaria@gmail.com</v>
          </cell>
        </row>
        <row r="423">
          <cell r="B423">
            <v>432</v>
          </cell>
          <cell r="D423" t="str">
            <v>Shopping Center Celeiro Ltda</v>
          </cell>
          <cell r="E423" t="str">
            <v>Nelson</v>
          </cell>
          <cell r="G423" t="str">
            <v>Shopping Center Celeiro</v>
          </cell>
          <cell r="H423" t="str">
            <v>25.650.250/0001-06</v>
          </cell>
          <cell r="I423" t="str">
            <v>Isento</v>
          </cell>
          <cell r="J423" t="str">
            <v xml:space="preserve">Av. Monte Verde, 743 </v>
          </cell>
          <cell r="K423" t="str">
            <v>Monte Verde</v>
          </cell>
          <cell r="L423" t="str">
            <v>Camanducaia</v>
          </cell>
          <cell r="M423" t="str">
            <v>MG</v>
          </cell>
          <cell r="N423" t="str">
            <v>SUDESTE</v>
          </cell>
          <cell r="O423" t="str">
            <v>37.653-000</v>
          </cell>
          <cell r="P423" t="str">
            <v>(35) 3435-1677</v>
          </cell>
          <cell r="Q423" t="str">
            <v>pacheco21@oi.com.br</v>
          </cell>
          <cell r="R423" t="str">
            <v>Nelson</v>
          </cell>
          <cell r="S423" t="str">
            <v>pacheco21@oi.com.br</v>
          </cell>
          <cell r="T423" t="str">
            <v>(35) 3438-1677</v>
          </cell>
        </row>
        <row r="424">
          <cell r="B424">
            <v>433</v>
          </cell>
          <cell r="D424" t="str">
            <v>SINBI</v>
          </cell>
          <cell r="E424" t="str">
            <v>Silvana S. Sanchez</v>
          </cell>
          <cell r="F424" t="str">
            <v>Supervisora administrativa</v>
          </cell>
          <cell r="G424" t="str">
            <v>Sindicato das Industrias do Calçado e Vestuário de Birigui</v>
          </cell>
          <cell r="H424" t="str">
            <v>51.098.390/0001-15</v>
          </cell>
          <cell r="I424" t="str">
            <v>Isento</v>
          </cell>
          <cell r="J424" t="str">
            <v>Rua Roberto Clark, 460</v>
          </cell>
          <cell r="K424" t="str">
            <v>Centro</v>
          </cell>
          <cell r="L424" t="str">
            <v>Birigui</v>
          </cell>
          <cell r="M424" t="str">
            <v>SP</v>
          </cell>
          <cell r="N424" t="str">
            <v>SUDESTE</v>
          </cell>
          <cell r="O424" t="str">
            <v>16.200-043</v>
          </cell>
          <cell r="P424" t="str">
            <v>(18) 3649-8000</v>
          </cell>
          <cell r="Q424" t="str">
            <v>financeiro@sindicato.org.br</v>
          </cell>
          <cell r="R424" t="str">
            <v>Silvana</v>
          </cell>
          <cell r="S424" t="str">
            <v>financeiro@sindicato.org.br</v>
          </cell>
        </row>
        <row r="425">
          <cell r="B425">
            <v>434</v>
          </cell>
          <cell r="C425" t="str">
            <v>Adriana</v>
          </cell>
          <cell r="D425" t="str">
            <v>OVG</v>
          </cell>
          <cell r="E425" t="str">
            <v>Luciano Dantas</v>
          </cell>
          <cell r="G425" t="str">
            <v>Organização das Voluntárias de Goiás</v>
          </cell>
          <cell r="H425" t="str">
            <v>02.106.664/0001-65</v>
          </cell>
          <cell r="I425" t="str">
            <v>Isento</v>
          </cell>
          <cell r="J425" t="str">
            <v>Rua T-14, 249</v>
          </cell>
          <cell r="K425" t="str">
            <v>Setor Bueno</v>
          </cell>
          <cell r="L425" t="str">
            <v>Goiânia</v>
          </cell>
          <cell r="M425" t="str">
            <v>GO</v>
          </cell>
          <cell r="N425" t="str">
            <v>CENTRO OESTE</v>
          </cell>
          <cell r="O425" t="str">
            <v>74.230-130</v>
          </cell>
          <cell r="P425" t="str">
            <v>(62) 3201-9426 / 3201-9427 / 9605-3046 / 3201-9438</v>
          </cell>
          <cell r="Q425" t="str">
            <v>lcdjales@gmail.com</v>
          </cell>
        </row>
        <row r="426">
          <cell r="B426">
            <v>435</v>
          </cell>
          <cell r="D426" t="str">
            <v>Camilo Vargas</v>
          </cell>
          <cell r="E426" t="str">
            <v>Nelo</v>
          </cell>
          <cell r="G426" t="str">
            <v>Camilo Vargas</v>
          </cell>
          <cell r="H426" t="str">
            <v>299.575.409-04</v>
          </cell>
          <cell r="I426" t="str">
            <v>Isento</v>
          </cell>
          <cell r="J426" t="str">
            <v>Rua Germano Wagner,10</v>
          </cell>
          <cell r="K426" t="str">
            <v>Centenário</v>
          </cell>
          <cell r="L426" t="str">
            <v>Jarágua do Sul</v>
          </cell>
          <cell r="M426" t="str">
            <v>SC</v>
          </cell>
          <cell r="N426" t="str">
            <v>SUL</v>
          </cell>
          <cell r="O426" t="str">
            <v>89.256-800</v>
          </cell>
          <cell r="P426" t="str">
            <v>(47) 3370-0162</v>
          </cell>
          <cell r="Q426" t="str">
            <v>cobranca@kamylus.com.br</v>
          </cell>
          <cell r="R426" t="str">
            <v>Lúcio</v>
          </cell>
          <cell r="S426" t="str">
            <v>cobranca@kamylus.com.br</v>
          </cell>
        </row>
        <row r="427">
          <cell r="B427">
            <v>436</v>
          </cell>
          <cell r="D427" t="str">
            <v>Favani Emporium</v>
          </cell>
          <cell r="E427" t="str">
            <v>Rafael</v>
          </cell>
          <cell r="G427" t="str">
            <v>FAVANI EMPORIUM ARTIGOS DE DECORACAO LTDA - M</v>
          </cell>
          <cell r="H427" t="str">
            <v>14.397.081/0001-10</v>
          </cell>
          <cell r="I427" t="str">
            <v>001849951.00-86</v>
          </cell>
          <cell r="J427" t="str">
            <v>Rua Julio Diniz 310, Galpão 01</v>
          </cell>
          <cell r="K427" t="str">
            <v>Santa Branca</v>
          </cell>
          <cell r="L427" t="str">
            <v>Belo Horizonte</v>
          </cell>
          <cell r="M427" t="str">
            <v>MG</v>
          </cell>
          <cell r="N427" t="str">
            <v>SUDESTE</v>
          </cell>
          <cell r="O427" t="str">
            <v>31.565-180</v>
          </cell>
          <cell r="P427" t="str">
            <v>(31) 3653-0035</v>
          </cell>
        </row>
        <row r="428">
          <cell r="B428">
            <v>437</v>
          </cell>
          <cell r="D428" t="str">
            <v>Odete L B Bez EPP</v>
          </cell>
          <cell r="E428" t="str">
            <v>Fabricio</v>
          </cell>
          <cell r="G428" t="str">
            <v>Odete L B Bez EPP</v>
          </cell>
          <cell r="H428" t="str">
            <v>08.248.067/0001-51</v>
          </cell>
          <cell r="I428" t="str">
            <v>Isento</v>
          </cell>
          <cell r="J428" t="str">
            <v>Rua Jacob Luiz Busata, 57</v>
          </cell>
          <cell r="K428" t="str">
            <v>Centro</v>
          </cell>
          <cell r="L428" t="str">
            <v>Erechim</v>
          </cell>
          <cell r="M428" t="str">
            <v>RS</v>
          </cell>
          <cell r="N428" t="str">
            <v>SUL</v>
          </cell>
          <cell r="O428" t="str">
            <v>99.700-000</v>
          </cell>
          <cell r="P428" t="str">
            <v>(54) 3522-1222</v>
          </cell>
          <cell r="Q428" t="str">
            <v>fabricio@hidroluzdistribuidora.com.br</v>
          </cell>
        </row>
        <row r="429">
          <cell r="B429">
            <v>438</v>
          </cell>
          <cell r="D429" t="str">
            <v>Tendas e Companhia Ltda ME</v>
          </cell>
          <cell r="E429" t="str">
            <v>Fátima</v>
          </cell>
          <cell r="G429" t="str">
            <v>Tendas e Companhia Ltda ME</v>
          </cell>
          <cell r="H429" t="str">
            <v>08.508.151/0001-67</v>
          </cell>
          <cell r="I429">
            <v>78355140</v>
          </cell>
          <cell r="J429" t="str">
            <v>Rod. BR101 Km 281, SNº Lt 02 - Qd08</v>
          </cell>
          <cell r="K429" t="str">
            <v>Duques</v>
          </cell>
          <cell r="L429" t="str">
            <v>Tangua</v>
          </cell>
          <cell r="M429" t="str">
            <v>RJ</v>
          </cell>
          <cell r="N429" t="str">
            <v>SUDESTE</v>
          </cell>
          <cell r="O429" t="str">
            <v>24.890-000</v>
          </cell>
          <cell r="P429" t="str">
            <v>21 2234-0196</v>
          </cell>
          <cell r="Q429" t="str">
            <v>compras@tendasecia.com.br</v>
          </cell>
          <cell r="R429" t="str">
            <v>Carla</v>
          </cell>
          <cell r="S429" t="str">
            <v>carla@tendasecia.com.br</v>
          </cell>
          <cell r="T429" t="str">
            <v>21 2234-0196</v>
          </cell>
        </row>
        <row r="430">
          <cell r="B430">
            <v>439</v>
          </cell>
          <cell r="D430" t="str">
            <v>Item Presentes e Utilidades</v>
          </cell>
          <cell r="E430" t="str">
            <v>Gilma</v>
          </cell>
          <cell r="G430" t="str">
            <v>Zilma Natalina Oliveira Santos</v>
          </cell>
          <cell r="H430" t="str">
            <v>07.480.112/0001-36</v>
          </cell>
          <cell r="I430">
            <v>66689117</v>
          </cell>
          <cell r="J430" t="str">
            <v>Av. Cônego Miguel Monteiro, 375</v>
          </cell>
          <cell r="K430" t="str">
            <v>Centro</v>
          </cell>
          <cell r="L430" t="str">
            <v>Caculé</v>
          </cell>
          <cell r="M430" t="str">
            <v>BA</v>
          </cell>
          <cell r="N430" t="str">
            <v>NORDESTE</v>
          </cell>
          <cell r="O430" t="str">
            <v>46.300-000</v>
          </cell>
          <cell r="P430" t="str">
            <v>(77) 3455-1545</v>
          </cell>
          <cell r="Q430" t="str">
            <v>gilmaceli@hotmail.com</v>
          </cell>
          <cell r="R430" t="str">
            <v>Gilma</v>
          </cell>
          <cell r="S430" t="str">
            <v>gilmaceli@hotmail.com</v>
          </cell>
          <cell r="T430" t="str">
            <v>(77) 3455-1545</v>
          </cell>
        </row>
        <row r="431">
          <cell r="B431">
            <v>440</v>
          </cell>
          <cell r="D431" t="str">
            <v>Heliotrop Comercio de Bijouterias Ltda</v>
          </cell>
          <cell r="E431" t="str">
            <v>Maria Celia</v>
          </cell>
          <cell r="G431" t="str">
            <v>Heliotrop Comercio de Bijouterias Ltda</v>
          </cell>
          <cell r="H431" t="str">
            <v>72.343.635/0001-00</v>
          </cell>
          <cell r="I431">
            <v>79368881</v>
          </cell>
          <cell r="J431" t="str">
            <v>Rua Marques de São Vincente, 52 lj 202</v>
          </cell>
          <cell r="K431" t="str">
            <v>Gávea</v>
          </cell>
          <cell r="L431" t="str">
            <v>Rio de Janeiro</v>
          </cell>
          <cell r="M431" t="str">
            <v>RJ</v>
          </cell>
          <cell r="N431" t="str">
            <v>SUDESTE</v>
          </cell>
          <cell r="O431" t="str">
            <v>22.451-040</v>
          </cell>
          <cell r="P431" t="str">
            <v>(21) 3529-2115/ 98625-6681</v>
          </cell>
          <cell r="Q431" t="str">
            <v>financeirogl@aol.com</v>
          </cell>
          <cell r="R431" t="str">
            <v>Anderson/Celia</v>
          </cell>
          <cell r="S431" t="str">
            <v>andmoreira@icloud.com</v>
          </cell>
          <cell r="T431" t="str">
            <v>(21) 3529-2115/ 98625-6681</v>
          </cell>
          <cell r="V431">
            <v>40664</v>
          </cell>
          <cell r="W431">
            <v>42541</v>
          </cell>
        </row>
        <row r="432">
          <cell r="B432">
            <v>441</v>
          </cell>
          <cell r="C432" t="str">
            <v>Franciela</v>
          </cell>
          <cell r="D432" t="str">
            <v>Prefeitura de Dois Vizinhos</v>
          </cell>
          <cell r="E432" t="str">
            <v>Marlice</v>
          </cell>
          <cell r="F432" t="str">
            <v>Representante</v>
          </cell>
          <cell r="G432" t="str">
            <v>Prefeitura de Dois Vizinhos</v>
          </cell>
          <cell r="H432" t="str">
            <v>78.205.640/0001-00</v>
          </cell>
          <cell r="I432" t="str">
            <v>Isento</v>
          </cell>
          <cell r="J432" t="str">
            <v>Av. Rio Grande do Sul, 130</v>
          </cell>
          <cell r="K432" t="str">
            <v>Centro</v>
          </cell>
          <cell r="L432" t="str">
            <v>Dois Vizinhos</v>
          </cell>
          <cell r="M432" t="str">
            <v>PR</v>
          </cell>
          <cell r="N432" t="str">
            <v>SUL</v>
          </cell>
          <cell r="O432" t="str">
            <v>85.660-000</v>
          </cell>
          <cell r="P432" t="str">
            <v>(46) 3536-8800</v>
          </cell>
          <cell r="Q432" t="str">
            <v>compras1@doisvizinhos.pr.gov.br</v>
          </cell>
          <cell r="R432" t="str">
            <v>Rudinei Curzel</v>
          </cell>
          <cell r="S432" t="str">
            <v>compras1@doisvizinhos.pr.gov.br</v>
          </cell>
          <cell r="T432" t="str">
            <v>(46) 3536 8822</v>
          </cell>
          <cell r="W432">
            <v>44478</v>
          </cell>
        </row>
        <row r="433">
          <cell r="B433">
            <v>442</v>
          </cell>
          <cell r="D433" t="str">
            <v>Pé com Pé Calçados</v>
          </cell>
          <cell r="E433" t="str">
            <v>Alessandra/ Érica</v>
          </cell>
          <cell r="G433" t="str">
            <v>Pé com Pé com Calçados</v>
          </cell>
          <cell r="H433" t="str">
            <v>55.541.130/0001-23</v>
          </cell>
          <cell r="I433">
            <v>214023506111</v>
          </cell>
          <cell r="J433" t="str">
            <v>Rua Manoel Cottas de Azevedo, 71/91</v>
          </cell>
          <cell r="K433" t="str">
            <v>Jardim Klayton</v>
          </cell>
          <cell r="L433" t="str">
            <v>Birigui</v>
          </cell>
          <cell r="M433" t="str">
            <v>SP</v>
          </cell>
          <cell r="N433" t="str">
            <v>SUDESTE</v>
          </cell>
          <cell r="O433" t="str">
            <v>16.203-041</v>
          </cell>
          <cell r="P433" t="str">
            <v>(18)3643-5500/ 3643-5503</v>
          </cell>
          <cell r="Q433" t="str">
            <v>alessandra@pecompe.com.br / erica@pecompe.com.br</v>
          </cell>
          <cell r="R433" t="str">
            <v>Adriana Andózia</v>
          </cell>
          <cell r="S433" t="str">
            <v>andozia@pecompe.com.br</v>
          </cell>
          <cell r="T433" t="str">
            <v>(18) 3643-5516</v>
          </cell>
        </row>
        <row r="434">
          <cell r="B434">
            <v>443</v>
          </cell>
          <cell r="D434" t="str">
            <v>ACIL Limeira</v>
          </cell>
          <cell r="E434" t="str">
            <v>Reinaldo/Eliane</v>
          </cell>
          <cell r="F434" t="str">
            <v>Presidente</v>
          </cell>
          <cell r="G434" t="str">
            <v>Associação Comercial e Industrial de limeira</v>
          </cell>
          <cell r="H434" t="str">
            <v>51.486.900/0001-21</v>
          </cell>
          <cell r="I434" t="str">
            <v>Isento</v>
          </cell>
          <cell r="J434" t="str">
            <v>Rua Santa Cruz, 647</v>
          </cell>
          <cell r="K434" t="str">
            <v>Centro</v>
          </cell>
          <cell r="L434" t="str">
            <v>Limeira</v>
          </cell>
          <cell r="M434" t="str">
            <v>SP</v>
          </cell>
          <cell r="N434" t="str">
            <v>SUDESTE</v>
          </cell>
          <cell r="O434" t="str">
            <v>13.480-041</v>
          </cell>
          <cell r="P434" t="str">
            <v>(19) 34044900/ 34044906</v>
          </cell>
          <cell r="Q434" t="str">
            <v>eventosacil@acil.org.br</v>
          </cell>
        </row>
        <row r="435">
          <cell r="B435">
            <v>444</v>
          </cell>
          <cell r="D435" t="str">
            <v>Prefeitura de Pérola</v>
          </cell>
          <cell r="E435" t="str">
            <v>Gleice</v>
          </cell>
          <cell r="G435" t="str">
            <v>Prefeitura de Pérola</v>
          </cell>
          <cell r="H435" t="str">
            <v>81.478.133/0001-70</v>
          </cell>
          <cell r="I435" t="str">
            <v>Isento</v>
          </cell>
          <cell r="J435" t="str">
            <v>Rua do Rosário, 202 Sala 01</v>
          </cell>
          <cell r="K435" t="str">
            <v>Centro</v>
          </cell>
          <cell r="L435" t="str">
            <v>Pérola</v>
          </cell>
          <cell r="M435" t="str">
            <v>PR</v>
          </cell>
          <cell r="N435" t="str">
            <v>SUL</v>
          </cell>
          <cell r="O435" t="str">
            <v>87.540-000</v>
          </cell>
          <cell r="P435" t="str">
            <v>(44) 3636-8300</v>
          </cell>
          <cell r="Q435" t="str">
            <v>prefeituradeperola@gmail.com</v>
          </cell>
          <cell r="R435" t="str">
            <v>Antonio Nunes</v>
          </cell>
          <cell r="S435" t="str">
            <v>ctperola@gmail.com</v>
          </cell>
          <cell r="T435" t="str">
            <v>(44) 3636-8300</v>
          </cell>
        </row>
        <row r="436">
          <cell r="B436">
            <v>445</v>
          </cell>
          <cell r="D436" t="str">
            <v>Daniela Vasconcellos</v>
          </cell>
          <cell r="E436" t="str">
            <v>Daniela</v>
          </cell>
          <cell r="G436" t="str">
            <v>Daniela Vasconcelos</v>
          </cell>
          <cell r="H436" t="str">
            <v>274.280.998-89</v>
          </cell>
          <cell r="I436" t="str">
            <v>Isento</v>
          </cell>
          <cell r="J436" t="str">
            <v>Rua Dom Antonio Barreiros, 111 - Apto 21B</v>
          </cell>
          <cell r="K436" t="str">
            <v>Vila Gumercindo</v>
          </cell>
          <cell r="L436" t="str">
            <v>São Paulo</v>
          </cell>
          <cell r="M436" t="str">
            <v>SP</v>
          </cell>
          <cell r="N436" t="str">
            <v>SUDESTE</v>
          </cell>
          <cell r="O436" t="str">
            <v>04.134-090</v>
          </cell>
          <cell r="P436" t="str">
            <v>(11) 3571-5569</v>
          </cell>
          <cell r="Q436" t="str">
            <v>daniela.leite@ig.com.br</v>
          </cell>
        </row>
        <row r="437">
          <cell r="B437">
            <v>446</v>
          </cell>
          <cell r="D437" t="str">
            <v>Prefeitura de Camanducaia</v>
          </cell>
          <cell r="E437" t="str">
            <v>Francisco de Assis Morarotto</v>
          </cell>
          <cell r="F437" t="str">
            <v>Secretário de Turismo</v>
          </cell>
          <cell r="G437" t="str">
            <v>Prefeitura de Camanducaia</v>
          </cell>
          <cell r="H437" t="str">
            <v>17.935.396/0001-61</v>
          </cell>
          <cell r="I437" t="str">
            <v>Isento</v>
          </cell>
          <cell r="J437" t="str">
            <v>Rua Prof. Francisco Manoel do Nascimento, 15</v>
          </cell>
          <cell r="K437" t="str">
            <v>Centro</v>
          </cell>
          <cell r="L437" t="str">
            <v>Camanducaia</v>
          </cell>
          <cell r="M437" t="str">
            <v>MG</v>
          </cell>
          <cell r="N437" t="str">
            <v>SUDESTE</v>
          </cell>
          <cell r="O437" t="str">
            <v>37.650-000</v>
          </cell>
          <cell r="P437" t="str">
            <v>(35) 3433-1323 / 9100-6935</v>
          </cell>
          <cell r="Q437" t="str">
            <v>turismo@camanducaia.mg.gov.br</v>
          </cell>
          <cell r="R437" t="str">
            <v>Francisco de Assis Morarotto</v>
          </cell>
          <cell r="S437" t="str">
            <v>turismo@camanducaia.mg.gov.br</v>
          </cell>
          <cell r="T437" t="str">
            <v>(35) 3433-1323 / 9100-6935</v>
          </cell>
        </row>
        <row r="438">
          <cell r="B438">
            <v>447</v>
          </cell>
          <cell r="D438" t="str">
            <v>Câmara de Dirigentes Lojistas de Araranguá</v>
          </cell>
          <cell r="E438" t="str">
            <v>Luciana Daitx</v>
          </cell>
          <cell r="G438" t="str">
            <v>Câmara de Dirigentes Lojistas de Araranguá</v>
          </cell>
          <cell r="H438" t="str">
            <v>82.544.743/0001-97</v>
          </cell>
          <cell r="I438" t="str">
            <v>Isento</v>
          </cell>
          <cell r="J438" t="str">
            <v>Av. Getúlio Vargas, 352, Sala 24</v>
          </cell>
          <cell r="K438" t="str">
            <v>Cen</v>
          </cell>
          <cell r="L438" t="str">
            <v>Araranguá</v>
          </cell>
          <cell r="M438" t="str">
            <v>SC</v>
          </cell>
          <cell r="N438" t="str">
            <v>SUL</v>
          </cell>
          <cell r="O438" t="str">
            <v>88.900-000</v>
          </cell>
          <cell r="P438" t="str">
            <v>(48) 3522-0102 / 9132-7700</v>
          </cell>
          <cell r="Q438" t="str">
            <v>executivo@ararangua.cdl-sc.org.br</v>
          </cell>
          <cell r="R438" t="str">
            <v>Luciana Daitx</v>
          </cell>
          <cell r="S438" t="str">
            <v>executivo@ararangua.cdl-sc.org.br</v>
          </cell>
          <cell r="T438" t="str">
            <v>(48) 3522-0102 / 9132-7700</v>
          </cell>
        </row>
        <row r="439">
          <cell r="B439">
            <v>448</v>
          </cell>
          <cell r="D439" t="str">
            <v>Qualiterme Usinagem Ltda</v>
          </cell>
          <cell r="E439" t="str">
            <v>Antônia</v>
          </cell>
          <cell r="G439" t="str">
            <v>Qualiterme Usinagem Ltda - ME</v>
          </cell>
          <cell r="H439" t="str">
            <v>10.810.878/0001-46</v>
          </cell>
          <cell r="I439" t="str">
            <v>Isento</v>
          </cell>
          <cell r="J439" t="str">
            <v>Dorothovio do Nascimento, 1940</v>
          </cell>
          <cell r="K439" t="str">
            <v xml:space="preserve">Distrito Industrial </v>
          </cell>
          <cell r="L439" t="str">
            <v>Joinville</v>
          </cell>
          <cell r="M439" t="str">
            <v>SC</v>
          </cell>
          <cell r="N439" t="str">
            <v>SUL</v>
          </cell>
          <cell r="O439" t="str">
            <v>89.223-600</v>
          </cell>
          <cell r="P439" t="str">
            <v>(47) 3473-1755</v>
          </cell>
          <cell r="Q439" t="str">
            <v>qualiterme@hotmail.com</v>
          </cell>
        </row>
        <row r="440">
          <cell r="B440">
            <v>449</v>
          </cell>
          <cell r="D440" t="str">
            <v>Prefeitura de Coromandel</v>
          </cell>
          <cell r="E440" t="str">
            <v>Carlos Nova</v>
          </cell>
          <cell r="F440" t="str">
            <v>Setor de Licitação</v>
          </cell>
          <cell r="G440" t="str">
            <v>Prefeitura de Coromandel</v>
          </cell>
          <cell r="H440" t="str">
            <v>18.591.149/0001-58</v>
          </cell>
          <cell r="I440" t="str">
            <v>Isento</v>
          </cell>
          <cell r="J440" t="str">
            <v>Rua Artur Bernardes, 170</v>
          </cell>
          <cell r="L440" t="str">
            <v>Coromandel</v>
          </cell>
          <cell r="M440" t="str">
            <v>MG</v>
          </cell>
          <cell r="N440" t="str">
            <v>SUDESTE</v>
          </cell>
          <cell r="O440" t="str">
            <v>38.550-000</v>
          </cell>
          <cell r="P440" t="str">
            <v>(34) 3841-1344</v>
          </cell>
          <cell r="Q440" t="str">
            <v>compraspmc@coromandel.mg.gov.br</v>
          </cell>
          <cell r="R440" t="str">
            <v>Carlos</v>
          </cell>
          <cell r="S440" t="str">
            <v>compraspmc@coromandel.mg.gov.br</v>
          </cell>
          <cell r="T440" t="str">
            <v>(34) 3841-1344</v>
          </cell>
        </row>
        <row r="441">
          <cell r="B441">
            <v>450</v>
          </cell>
          <cell r="D441" t="str">
            <v>Prefeitura de Barra do Piraí</v>
          </cell>
          <cell r="E441" t="str">
            <v>Rosangela Abbud Fernandez</v>
          </cell>
          <cell r="F441" t="str">
            <v>Diretora de Cultura</v>
          </cell>
          <cell r="G441" t="str">
            <v>Prefeitura de Barra do Piraí</v>
          </cell>
          <cell r="H441" t="str">
            <v>28.576.080/0001-47</v>
          </cell>
          <cell r="I441" t="str">
            <v>Isento</v>
          </cell>
          <cell r="J441" t="str">
            <v>Travessa Assunção, 69</v>
          </cell>
          <cell r="K441" t="str">
            <v>Centro</v>
          </cell>
          <cell r="L441" t="str">
            <v>Barra do Piraí</v>
          </cell>
          <cell r="M441" t="str">
            <v>RJ</v>
          </cell>
          <cell r="N441" t="str">
            <v>SUDESTE</v>
          </cell>
          <cell r="O441" t="str">
            <v>27.123-080</v>
          </cell>
          <cell r="P441" t="str">
            <v>(24) 2444-4588 / 2443-2566</v>
          </cell>
          <cell r="Q441" t="str">
            <v>rosangelabbud@hotmail.com</v>
          </cell>
          <cell r="R441" t="str">
            <v>Rosangela Abbud</v>
          </cell>
          <cell r="S441" t="str">
            <v>rosangelabbud@hotmail.com</v>
          </cell>
          <cell r="T441" t="str">
            <v>(24) 2444-4588 / 2443-2566</v>
          </cell>
        </row>
        <row r="442">
          <cell r="B442">
            <v>451</v>
          </cell>
          <cell r="D442" t="str">
            <v>Prefeitura de Cerejeiras</v>
          </cell>
          <cell r="G442" t="str">
            <v>Prefeitura de Cerejeiras</v>
          </cell>
          <cell r="H442" t="str">
            <v>04.914.925/0001-07</v>
          </cell>
          <cell r="I442" t="str">
            <v>Isento</v>
          </cell>
          <cell r="J442" t="str">
            <v>Avenida das Nações, 1919</v>
          </cell>
          <cell r="K442" t="str">
            <v>Centro</v>
          </cell>
          <cell r="L442" t="str">
            <v>Cerejeiras</v>
          </cell>
          <cell r="M442" t="str">
            <v>RO</v>
          </cell>
          <cell r="N442" t="str">
            <v>NORTE</v>
          </cell>
          <cell r="O442" t="str">
            <v>78.997-000</v>
          </cell>
          <cell r="P442" t="str">
            <v>(69)3342-2343 / 3342-2671</v>
          </cell>
          <cell r="Q442" t="str">
            <v>prefcerejeiras@hotmail.com</v>
          </cell>
        </row>
        <row r="443">
          <cell r="B443">
            <v>452</v>
          </cell>
          <cell r="C443" t="str">
            <v>Miguel</v>
          </cell>
          <cell r="D443" t="str">
            <v>Quark Engenharia</v>
          </cell>
          <cell r="E443" t="str">
            <v>Hoylson Trevisol</v>
          </cell>
          <cell r="G443" t="str">
            <v>Quark Engenharia Ltda - ME</v>
          </cell>
          <cell r="H443" t="str">
            <v>12.496.490/0001-48</v>
          </cell>
          <cell r="I443">
            <v>256310629</v>
          </cell>
          <cell r="J443" t="str">
            <v>R GOTHARD KAESEMODEL, 732</v>
          </cell>
          <cell r="K443" t="str">
            <v>Anita Garibaldi</v>
          </cell>
          <cell r="L443" t="str">
            <v>Joinville</v>
          </cell>
          <cell r="M443" t="str">
            <v>SC</v>
          </cell>
          <cell r="N443" t="str">
            <v>SUL</v>
          </cell>
          <cell r="O443">
            <v>89203522</v>
          </cell>
          <cell r="P443" t="str">
            <v>(47) 34394100</v>
          </cell>
          <cell r="Q443" t="str">
            <v>hoylson@quarkengenharia.com.br</v>
          </cell>
          <cell r="R443" t="str">
            <v>Hoylson</v>
          </cell>
          <cell r="S443" t="str">
            <v>hoylson@quarkengenharia.com.br</v>
          </cell>
          <cell r="T443" t="str">
            <v>(47) 34394100</v>
          </cell>
        </row>
        <row r="444">
          <cell r="B444">
            <v>453</v>
          </cell>
          <cell r="C444" t="str">
            <v>Karen</v>
          </cell>
          <cell r="D444" t="str">
            <v>Prefeitura de Campo Alegre</v>
          </cell>
          <cell r="E444" t="str">
            <v>Karen</v>
          </cell>
          <cell r="F444" t="str">
            <v>Representante</v>
          </cell>
          <cell r="G444" t="str">
            <v>Prefeitura de Campo Alegre</v>
          </cell>
          <cell r="H444" t="str">
            <v>83.102.749/0001-77</v>
          </cell>
          <cell r="I444" t="str">
            <v>Isento</v>
          </cell>
          <cell r="J444" t="str">
            <v>Rua Coronel Bueno Franco, 292</v>
          </cell>
          <cell r="K444" t="str">
            <v>Centro</v>
          </cell>
          <cell r="L444" t="str">
            <v xml:space="preserve">Campo Alegre </v>
          </cell>
          <cell r="M444" t="str">
            <v>SC</v>
          </cell>
          <cell r="N444" t="str">
            <v>SUL</v>
          </cell>
          <cell r="O444" t="str">
            <v>89.294-000</v>
          </cell>
          <cell r="P444" t="str">
            <v>(47) 3632-2266</v>
          </cell>
          <cell r="Q444" t="str">
            <v>compras@campoalegre.sc.gov.br</v>
          </cell>
          <cell r="R444" t="str">
            <v>Joceli</v>
          </cell>
          <cell r="S444" t="str">
            <v>contabil@campoalegre.sc.gov.br</v>
          </cell>
          <cell r="T444" t="str">
            <v>(47) 3632-2266</v>
          </cell>
        </row>
        <row r="445">
          <cell r="B445">
            <v>454</v>
          </cell>
          <cell r="D445" t="str">
            <v>Bianca Genevain Dalpra Bolpato</v>
          </cell>
          <cell r="E445" t="str">
            <v>Bianca</v>
          </cell>
          <cell r="G445" t="str">
            <v>Bianca Genevain Dalpra Bolpato</v>
          </cell>
          <cell r="H445" t="str">
            <v>040.481.016-09</v>
          </cell>
          <cell r="I445" t="str">
            <v>Isento</v>
          </cell>
          <cell r="J445" t="str">
            <v>Rua Alzira Gracia, 795</v>
          </cell>
          <cell r="K445" t="str">
            <v>Lourdes</v>
          </cell>
          <cell r="L445" t="str">
            <v>Juiz de Fora</v>
          </cell>
          <cell r="M445" t="str">
            <v>MG</v>
          </cell>
          <cell r="N445" t="str">
            <v>SUDESTE</v>
          </cell>
          <cell r="O445" t="str">
            <v>36.070-730</v>
          </cell>
          <cell r="P445" t="str">
            <v>(32) 3214-3040 / 8847-9262</v>
          </cell>
          <cell r="Q445" t="str">
            <v>biagene@ig.com.br</v>
          </cell>
          <cell r="R445" t="str">
            <v>Bianca</v>
          </cell>
          <cell r="S445" t="str">
            <v>biagene@ig.com.br</v>
          </cell>
          <cell r="T445" t="str">
            <v>(32) 3214-3040</v>
          </cell>
        </row>
        <row r="446">
          <cell r="B446">
            <v>455</v>
          </cell>
          <cell r="D446" t="str">
            <v>Matrix Show Eventos e Artigos de Época Ltda</v>
          </cell>
          <cell r="E446" t="str">
            <v>Helder</v>
          </cell>
          <cell r="G446" t="str">
            <v>Matrix Show Eventos e Artigos de Época Ltda</v>
          </cell>
          <cell r="H446" t="str">
            <v>04.409.974/0001-84</v>
          </cell>
          <cell r="I446">
            <v>116131430116</v>
          </cell>
          <cell r="J446" t="str">
            <v>Rua Uruguaiana, 416</v>
          </cell>
          <cell r="K446" t="str">
            <v>Bras</v>
          </cell>
          <cell r="L446" t="str">
            <v>São Paulo</v>
          </cell>
          <cell r="M446" t="str">
            <v>SP</v>
          </cell>
          <cell r="N446" t="str">
            <v>SUDESTE</v>
          </cell>
          <cell r="O446" t="str">
            <v>03.050-040</v>
          </cell>
          <cell r="P446" t="str">
            <v>(11) 9973-8007 / 7737-5630 / 2098-0713</v>
          </cell>
          <cell r="Q446" t="str">
            <v>matrix@matrixeventos.com.br</v>
          </cell>
          <cell r="R446" t="str">
            <v>Simone R. Miguel</v>
          </cell>
          <cell r="S446" t="str">
            <v>matrix@matrixeventos.com.br</v>
          </cell>
        </row>
        <row r="447">
          <cell r="B447">
            <v>456</v>
          </cell>
          <cell r="D447" t="str">
            <v>Prefeitura de Engenheiro Coelho</v>
          </cell>
          <cell r="G447" t="str">
            <v>Prefeitura de Engenheiro Coelho</v>
          </cell>
          <cell r="H447" t="str">
            <v>67.996.363/0001-08</v>
          </cell>
          <cell r="I447" t="str">
            <v>Isento</v>
          </cell>
          <cell r="J447" t="str">
            <v>Rua Domingos Franco de Oliveira, 1645</v>
          </cell>
          <cell r="K447" t="str">
            <v>Pq. Das Industrias</v>
          </cell>
          <cell r="L447" t="str">
            <v>Engenheiro Coelho</v>
          </cell>
          <cell r="M447" t="str">
            <v>SP</v>
          </cell>
          <cell r="N447" t="str">
            <v>SUDESTE</v>
          </cell>
          <cell r="O447" t="str">
            <v>13.165-000</v>
          </cell>
          <cell r="P447" t="str">
            <v>(19) 3857-8000</v>
          </cell>
          <cell r="Q447" t="str">
            <v>fernando.licitacoes@yahoo.com.br</v>
          </cell>
          <cell r="R447" t="str">
            <v>Luiz Fernando Rospendovski</v>
          </cell>
          <cell r="S447" t="str">
            <v>fernando.licitacoes@yahoo.com.br</v>
          </cell>
          <cell r="T447" t="str">
            <v>(19) 3857-8000</v>
          </cell>
        </row>
        <row r="448">
          <cell r="B448">
            <v>457</v>
          </cell>
          <cell r="D448" t="str">
            <v>Espera Neném</v>
          </cell>
          <cell r="E448" t="str">
            <v>Carolina Perolin</v>
          </cell>
          <cell r="G448" t="str">
            <v>Mara Regina Serafim Weber Enxovais ME</v>
          </cell>
          <cell r="H448" t="str">
            <v>10.789.194/0001-00</v>
          </cell>
          <cell r="I448">
            <v>255842813</v>
          </cell>
          <cell r="J448" t="str">
            <v>Rua Anita garibaldi, 231</v>
          </cell>
          <cell r="K448" t="str">
            <v>Anita Garibaldi</v>
          </cell>
          <cell r="L448" t="str">
            <v>Joinville</v>
          </cell>
          <cell r="M448" t="str">
            <v>SC</v>
          </cell>
          <cell r="N448" t="str">
            <v>SUL</v>
          </cell>
          <cell r="O448" t="str">
            <v>89203-570</v>
          </cell>
          <cell r="P448" t="str">
            <v>47 3028-4561</v>
          </cell>
          <cell r="Q448" t="str">
            <v>carolina@eikoncomunicacao.com.br</v>
          </cell>
        </row>
        <row r="449">
          <cell r="B449">
            <v>458</v>
          </cell>
          <cell r="D449" t="str">
            <v>Cooperativa de Produção Ind. E Comercialização Edson Adão Lins</v>
          </cell>
          <cell r="E449" t="str">
            <v>Joel</v>
          </cell>
          <cell r="G449" t="str">
            <v>Cooperativa de Produção Ind. E Comercialização Edson Adão Lins</v>
          </cell>
          <cell r="H449" t="str">
            <v>08.037.081/0001-06</v>
          </cell>
          <cell r="I449">
            <v>255192606</v>
          </cell>
          <cell r="J449" t="str">
            <v>Assentamento José Maria</v>
          </cell>
          <cell r="L449" t="str">
            <v xml:space="preserve">Abelardo Luz </v>
          </cell>
          <cell r="M449" t="str">
            <v>SC</v>
          </cell>
          <cell r="N449" t="str">
            <v>SUL</v>
          </cell>
          <cell r="O449" t="str">
            <v>89.830-000</v>
          </cell>
          <cell r="P449" t="str">
            <v>(49) 9106-2421</v>
          </cell>
          <cell r="Q449" t="str">
            <v>tomazipt@gmail.com</v>
          </cell>
          <cell r="R449" t="str">
            <v>Joel</v>
          </cell>
          <cell r="S449" t="str">
            <v>tomazipt@gmail.com</v>
          </cell>
          <cell r="T449" t="str">
            <v>(49) 9106-2421</v>
          </cell>
        </row>
        <row r="450">
          <cell r="B450">
            <v>459</v>
          </cell>
          <cell r="D450" t="str">
            <v>Rafael Augusto Lazzari</v>
          </cell>
          <cell r="E450" t="str">
            <v>Rafael</v>
          </cell>
          <cell r="G450" t="str">
            <v>Rafael Augusto Lazzari</v>
          </cell>
          <cell r="H450" t="str">
            <v>007.619.029-37</v>
          </cell>
          <cell r="I450">
            <v>7921947</v>
          </cell>
          <cell r="J450" t="str">
            <v>Rua Angelo Store, 68</v>
          </cell>
          <cell r="K450" t="str">
            <v>Glória</v>
          </cell>
          <cell r="L450" t="str">
            <v>Joinville</v>
          </cell>
          <cell r="M450" t="str">
            <v>SC</v>
          </cell>
          <cell r="N450" t="str">
            <v>SUL</v>
          </cell>
          <cell r="O450" t="str">
            <v>89216-440</v>
          </cell>
          <cell r="P450" t="str">
            <v>(47) 96008181</v>
          </cell>
          <cell r="Q450" t="str">
            <v>rrmudancacompleta@hotmail.com</v>
          </cell>
          <cell r="R450" t="str">
            <v>Rafael</v>
          </cell>
          <cell r="S450" t="str">
            <v>rrmudancacompleta@hotmail.com</v>
          </cell>
          <cell r="T450" t="str">
            <v>(47) 96008181</v>
          </cell>
        </row>
        <row r="451">
          <cell r="B451">
            <v>460</v>
          </cell>
          <cell r="D451" t="str">
            <v xml:space="preserve">Vinicius  Eventos </v>
          </cell>
          <cell r="E451" t="str">
            <v>Vinicius</v>
          </cell>
          <cell r="G451" t="str">
            <v>Vinicius Buzo Vilalva Eventos ME</v>
          </cell>
          <cell r="H451" t="str">
            <v>07.281.712/0001-75</v>
          </cell>
          <cell r="I451" t="str">
            <v>Isento</v>
          </cell>
          <cell r="J451" t="str">
            <v>Avenida Fortunato Targino Granja, 2932</v>
          </cell>
          <cell r="K451" t="str">
            <v>Albino Zan</v>
          </cell>
          <cell r="L451" t="str">
            <v>Votuporanga</v>
          </cell>
          <cell r="M451" t="str">
            <v>SP</v>
          </cell>
          <cell r="N451" t="str">
            <v>SUDESTE</v>
          </cell>
          <cell r="O451" t="str">
            <v>15.502-106</v>
          </cell>
          <cell r="P451" t="str">
            <v>(17) 3421-1815 / 9609-9357 / 9631-0245</v>
          </cell>
        </row>
        <row r="452">
          <cell r="B452">
            <v>461</v>
          </cell>
          <cell r="D452" t="str">
            <v>Marilene Bezerra</v>
          </cell>
          <cell r="E452" t="str">
            <v xml:space="preserve">Marilene  </v>
          </cell>
          <cell r="G452" t="str">
            <v>Marilene Silva Matias Bezerra</v>
          </cell>
          <cell r="H452" t="str">
            <v>073.706.524-91</v>
          </cell>
          <cell r="I452">
            <v>1149976</v>
          </cell>
          <cell r="J452" t="str">
            <v>Rua Mal. Mascarenha de Morais, 96 - Ap 901</v>
          </cell>
          <cell r="K452" t="str">
            <v>Copacabana</v>
          </cell>
          <cell r="L452" t="str">
            <v>Rio de Janeiro</v>
          </cell>
          <cell r="M452" t="str">
            <v>RJ</v>
          </cell>
          <cell r="N452" t="str">
            <v>SUDESTE</v>
          </cell>
          <cell r="O452" t="str">
            <v>22.030-040</v>
          </cell>
          <cell r="P452" t="str">
            <v>(21) 22351208 / 99777523</v>
          </cell>
          <cell r="Q452" t="str">
            <v>leninhamatias@yahoo.com.br</v>
          </cell>
          <cell r="R452" t="str">
            <v>Marilene</v>
          </cell>
          <cell r="S452" t="str">
            <v>leninhamatias@yahoo.com.br</v>
          </cell>
          <cell r="T452" t="str">
            <v>(21) 22351208 / 99777523</v>
          </cell>
        </row>
        <row r="453">
          <cell r="B453">
            <v>462</v>
          </cell>
          <cell r="D453" t="str">
            <v>Prefeitura Municipal de Ubiratã</v>
          </cell>
          <cell r="E453" t="str">
            <v>Dejivan</v>
          </cell>
          <cell r="G453" t="str">
            <v>Município de Ubiratã</v>
          </cell>
          <cell r="H453" t="str">
            <v>76.950.096/0001-10</v>
          </cell>
          <cell r="I453" t="str">
            <v>Isento</v>
          </cell>
          <cell r="J453" t="str">
            <v>Av. Nilza de Oliveira Pipino, 1852 CX postal 24</v>
          </cell>
          <cell r="K453" t="str">
            <v>Centro</v>
          </cell>
          <cell r="L453" t="str">
            <v>Ubiratã</v>
          </cell>
          <cell r="M453" t="str">
            <v>PR</v>
          </cell>
          <cell r="N453" t="str">
            <v>SUL</v>
          </cell>
          <cell r="O453" t="str">
            <v>85.440-000</v>
          </cell>
          <cell r="P453" t="str">
            <v>(44) 35434355</v>
          </cell>
          <cell r="Q453" t="str">
            <v>esporte@ubirata.pr.gov.br</v>
          </cell>
        </row>
        <row r="454">
          <cell r="B454">
            <v>463</v>
          </cell>
          <cell r="D454" t="str">
            <v>Prefeitura de Londrina</v>
          </cell>
          <cell r="E454" t="str">
            <v>Cristiano Feijó</v>
          </cell>
          <cell r="G454" t="str">
            <v>Prefeitura de Londrina</v>
          </cell>
          <cell r="H454" t="str">
            <v>75.771.477/0001-70</v>
          </cell>
          <cell r="I454" t="str">
            <v>Isento</v>
          </cell>
          <cell r="J454" t="str">
            <v>Av. Duque Caxias, 635</v>
          </cell>
          <cell r="K454" t="str">
            <v>Jardim Mazzei II</v>
          </cell>
          <cell r="L454" t="str">
            <v>Londrina</v>
          </cell>
          <cell r="M454" t="str">
            <v>PR</v>
          </cell>
          <cell r="N454" t="str">
            <v>SUL</v>
          </cell>
          <cell r="O454" t="str">
            <v>86.015-901</v>
          </cell>
          <cell r="P454" t="str">
            <v>(43) 9969-3323</v>
          </cell>
        </row>
        <row r="455">
          <cell r="B455">
            <v>464</v>
          </cell>
          <cell r="C455" t="str">
            <v>Franciela</v>
          </cell>
          <cell r="D455" t="str">
            <v>Prefeitura de Terra Roxa</v>
          </cell>
          <cell r="E455" t="str">
            <v>Sandra</v>
          </cell>
          <cell r="G455" t="str">
            <v>Prefeitura de Terra Roxa</v>
          </cell>
          <cell r="H455" t="str">
            <v>75.587.204/0001-70</v>
          </cell>
          <cell r="I455" t="str">
            <v>Isento</v>
          </cell>
          <cell r="J455" t="str">
            <v>Av. Presidente Costa e Silva, 95</v>
          </cell>
          <cell r="L455" t="str">
            <v>Terra Roxa</v>
          </cell>
          <cell r="M455" t="str">
            <v>PR</v>
          </cell>
          <cell r="N455" t="str">
            <v>SUL</v>
          </cell>
          <cell r="O455" t="str">
            <v>85.990-000</v>
          </cell>
          <cell r="P455" t="str">
            <v>(44) 3645-1122</v>
          </cell>
          <cell r="Q455" t="str">
            <v>obras@terraroxa.pr.gov.br</v>
          </cell>
          <cell r="S455" t="str">
            <v>ic@terraroxa.pr.gov.br</v>
          </cell>
          <cell r="T455" t="str">
            <v>(44) 3645-1122</v>
          </cell>
          <cell r="W455">
            <v>44232</v>
          </cell>
        </row>
        <row r="456">
          <cell r="B456">
            <v>465</v>
          </cell>
          <cell r="C456" t="str">
            <v>Miguel</v>
          </cell>
          <cell r="D456" t="str">
            <v>Mercolux</v>
          </cell>
          <cell r="E456" t="str">
            <v>Carol</v>
          </cell>
          <cell r="G456" t="str">
            <v>Mercolux Comercial Elétrica Ltda</v>
          </cell>
          <cell r="H456" t="str">
            <v>01.614.582/0001-69</v>
          </cell>
          <cell r="I456">
            <v>253401917</v>
          </cell>
          <cell r="J456" t="str">
            <v>Av. Irineu Bornhausen, 855</v>
          </cell>
          <cell r="K456" t="str">
            <v>São João</v>
          </cell>
          <cell r="L456" t="str">
            <v>Itajaí</v>
          </cell>
          <cell r="M456" t="str">
            <v>SC</v>
          </cell>
          <cell r="N456" t="str">
            <v>SUL</v>
          </cell>
          <cell r="O456" t="str">
            <v>88.304-000</v>
          </cell>
          <cell r="P456" t="str">
            <v>(47) 33481313</v>
          </cell>
          <cell r="Q456" t="str">
            <v>financeiro@mercolux-sc.com.br</v>
          </cell>
          <cell r="R456" t="str">
            <v>Carol</v>
          </cell>
          <cell r="S456" t="str">
            <v>financeiro@mercolux-sc.com.br</v>
          </cell>
          <cell r="T456" t="str">
            <v>(47) 33481313</v>
          </cell>
          <cell r="W456">
            <v>43476</v>
          </cell>
        </row>
        <row r="457">
          <cell r="B457">
            <v>466</v>
          </cell>
          <cell r="D457" t="str">
            <v>Prefeitura de Garuva</v>
          </cell>
          <cell r="E457" t="str">
            <v>Silvana</v>
          </cell>
          <cell r="G457" t="str">
            <v>Prefeitura de Garuva</v>
          </cell>
          <cell r="H457" t="str">
            <v>83.102.848/0001-59</v>
          </cell>
          <cell r="I457" t="str">
            <v>Isento</v>
          </cell>
          <cell r="J457" t="str">
            <v>Av. Celso Ramos, 1614</v>
          </cell>
          <cell r="K457" t="str">
            <v>Centro</v>
          </cell>
          <cell r="L457" t="str">
            <v>Garuva</v>
          </cell>
          <cell r="M457" t="str">
            <v>SC</v>
          </cell>
          <cell r="N457" t="str">
            <v>SUL</v>
          </cell>
          <cell r="P457" t="str">
            <v>(47) 3445-8205</v>
          </cell>
          <cell r="Q457" t="str">
            <v>licitacoes@garuva.sc.gov.br</v>
          </cell>
        </row>
        <row r="458">
          <cell r="B458">
            <v>467</v>
          </cell>
          <cell r="D458" t="str">
            <v>Prefeitura de Balneário Piçarras</v>
          </cell>
          <cell r="G458" t="str">
            <v>Prefeitura de Balneário Piçarras</v>
          </cell>
          <cell r="H458" t="str">
            <v>83.102.335/0001-48</v>
          </cell>
          <cell r="I458" t="str">
            <v>Isento</v>
          </cell>
          <cell r="J458" t="str">
            <v>Rua Alexandre Guilherme Figueiredo, 68</v>
          </cell>
          <cell r="L458" t="str">
            <v>Balneário Piçarras</v>
          </cell>
          <cell r="M458" t="str">
            <v>SC</v>
          </cell>
          <cell r="N458" t="str">
            <v>SUL</v>
          </cell>
          <cell r="O458" t="str">
            <v>88.380-000</v>
          </cell>
          <cell r="P458" t="str">
            <v>(47) 3347-4747</v>
          </cell>
          <cell r="Q458" t="str">
            <v>compraspmp@picarras.sc.gov.br</v>
          </cell>
          <cell r="R458" t="str">
            <v>Flavia Coradini</v>
          </cell>
          <cell r="S458" t="str">
            <v>compraspmp@picarras.sc.gov.br</v>
          </cell>
          <cell r="T458" t="str">
            <v>(47) 3347-4747</v>
          </cell>
        </row>
        <row r="459">
          <cell r="B459">
            <v>468</v>
          </cell>
          <cell r="D459" t="str">
            <v>Prefeitura de Santos Dumont</v>
          </cell>
          <cell r="G459" t="str">
            <v>Prefeitura de Santos Dumont</v>
          </cell>
          <cell r="H459" t="str">
            <v>17.747.924/0001-59</v>
          </cell>
          <cell r="I459" t="str">
            <v>Isento</v>
          </cell>
          <cell r="J459" t="str">
            <v>Praça Cesário Alvim, s/n</v>
          </cell>
          <cell r="K459" t="str">
            <v>Centro</v>
          </cell>
          <cell r="L459" t="str">
            <v>Santos Dumont</v>
          </cell>
          <cell r="M459" t="str">
            <v>MG</v>
          </cell>
          <cell r="N459" t="str">
            <v>SUDESTE</v>
          </cell>
          <cell r="O459" t="str">
            <v>36.240-000</v>
          </cell>
          <cell r="P459" t="str">
            <v>(32) 3252-7405 / 3252-7412 / 8808-7433</v>
          </cell>
          <cell r="Q459" t="str">
            <v>mall@sdnet.com.br</v>
          </cell>
          <cell r="R459" t="str">
            <v>Maria Alzira</v>
          </cell>
          <cell r="S459" t="str">
            <v>mall@sdnet.com.br</v>
          </cell>
          <cell r="T459" t="str">
            <v>(32) 3252-7405 / 3252-7412 / 8808-7433</v>
          </cell>
        </row>
        <row r="460">
          <cell r="B460">
            <v>469</v>
          </cell>
          <cell r="D460" t="str">
            <v xml:space="preserve">Jornal o Liberal Regional </v>
          </cell>
          <cell r="E460" t="str">
            <v>Dennys</v>
          </cell>
          <cell r="G460" t="str">
            <v>Editora Clube Ltda</v>
          </cell>
          <cell r="H460" t="str">
            <v>05.671.925/0001-88</v>
          </cell>
          <cell r="I460">
            <v>177209980113</v>
          </cell>
          <cell r="J460" t="str">
            <v>Floriano Peixoto, 805</v>
          </cell>
          <cell r="K460" t="str">
            <v>Vila Medonça</v>
          </cell>
          <cell r="L460" t="str">
            <v>Araçatuba</v>
          </cell>
          <cell r="M460" t="str">
            <v>SP</v>
          </cell>
          <cell r="N460" t="str">
            <v>SUDESTE</v>
          </cell>
          <cell r="O460" t="str">
            <v>16.015-000</v>
          </cell>
          <cell r="P460" t="str">
            <v>(18) 3117-6640</v>
          </cell>
          <cell r="Q460" t="str">
            <v>dennys@srcomunicacao.com</v>
          </cell>
          <cell r="R460" t="str">
            <v>Dennys</v>
          </cell>
          <cell r="S460" t="str">
            <v>dennys@srcomunicacao.com</v>
          </cell>
          <cell r="T460" t="str">
            <v>(18) 3117-6641</v>
          </cell>
        </row>
        <row r="461">
          <cell r="B461">
            <v>471</v>
          </cell>
          <cell r="D461" t="str">
            <v>Fundação Municipal de Turismo de Barra Velha</v>
          </cell>
          <cell r="E461" t="str">
            <v>Luciana</v>
          </cell>
          <cell r="G461" t="str">
            <v xml:space="preserve">Fundação Municipal de Turismo </v>
          </cell>
          <cell r="H461" t="str">
            <v>07.633.040/0001-10</v>
          </cell>
          <cell r="I461" t="str">
            <v>Isento</v>
          </cell>
          <cell r="J461" t="str">
            <v>Praça Lauro Carneiro de Loyola, 10</v>
          </cell>
          <cell r="K461" t="str">
            <v>Centro</v>
          </cell>
          <cell r="L461" t="str">
            <v>Barra Velha</v>
          </cell>
          <cell r="M461" t="str">
            <v>SC</v>
          </cell>
          <cell r="N461" t="str">
            <v>SUL</v>
          </cell>
          <cell r="O461" t="str">
            <v>88.390-000</v>
          </cell>
          <cell r="P461" t="str">
            <v>(47) 3446-7705</v>
          </cell>
          <cell r="Q461" t="str">
            <v>compras@barravelha.sc.gov.br</v>
          </cell>
        </row>
        <row r="462">
          <cell r="B462">
            <v>472</v>
          </cell>
          <cell r="D462" t="str">
            <v>Prefeitura de Planalto</v>
          </cell>
          <cell r="E462" t="str">
            <v>Luciane</v>
          </cell>
          <cell r="G462" t="str">
            <v>Prefeitura de Planalto</v>
          </cell>
          <cell r="H462" t="str">
            <v>87.612.891/0001-15</v>
          </cell>
          <cell r="I462" t="str">
            <v>Isento</v>
          </cell>
          <cell r="J462" t="str">
            <v>Rua Humberto de Campos</v>
          </cell>
          <cell r="K462" t="str">
            <v>Centro</v>
          </cell>
          <cell r="L462" t="str">
            <v>Planalto</v>
          </cell>
          <cell r="M462" t="str">
            <v>RS</v>
          </cell>
          <cell r="N462" t="str">
            <v>SUL</v>
          </cell>
          <cell r="O462" t="str">
            <v>98.470-000</v>
          </cell>
          <cell r="P462" t="str">
            <v>(55) 3794-1250</v>
          </cell>
          <cell r="Q462" t="str">
            <v>lucianepanissi@yahoo.com.br</v>
          </cell>
        </row>
        <row r="463">
          <cell r="B463">
            <v>473</v>
          </cell>
          <cell r="D463" t="str">
            <v>Associação Comercial Cultural Industrial de Agropecuária e de Serviços de Getúlio Vargas</v>
          </cell>
          <cell r="E463" t="str">
            <v>Janete Jevinski</v>
          </cell>
          <cell r="F463" t="str">
            <v>Diretora de cultura</v>
          </cell>
          <cell r="G463" t="str">
            <v>Associação Comercial Cultural Industrial de Agropecuária e de Serviços de Getúlio Vargas</v>
          </cell>
          <cell r="H463" t="str">
            <v>89.107.775/0001-74</v>
          </cell>
          <cell r="I463" t="str">
            <v>Isento</v>
          </cell>
          <cell r="J463" t="str">
            <v>Rua Irmão Gabriel Leão, 336</v>
          </cell>
          <cell r="K463" t="str">
            <v>Centro</v>
          </cell>
          <cell r="L463" t="str">
            <v>Getúlio Vargas</v>
          </cell>
          <cell r="M463" t="str">
            <v>RS</v>
          </cell>
          <cell r="N463" t="str">
            <v>SUL</v>
          </cell>
          <cell r="O463" t="str">
            <v>99.900-000</v>
          </cell>
          <cell r="P463" t="str">
            <v>(54) 3341-1600 ramal 233</v>
          </cell>
          <cell r="Q463" t="str">
            <v>cultura@itake.net.br</v>
          </cell>
          <cell r="R463" t="str">
            <v>Fernanda</v>
          </cell>
          <cell r="S463" t="str">
            <v>acciasgv@itake.com.br</v>
          </cell>
          <cell r="T463" t="str">
            <v>(54) 3341-3704</v>
          </cell>
        </row>
        <row r="464">
          <cell r="B464">
            <v>474</v>
          </cell>
          <cell r="D464" t="str">
            <v>S.R.E.</v>
          </cell>
          <cell r="E464" t="str">
            <v>Vanderléia da Silva Rimes</v>
          </cell>
          <cell r="G464" t="str">
            <v>S.R.E. - Engenharia e Construções Ltda</v>
          </cell>
          <cell r="H464" t="str">
            <v>03.597.937/0001-84</v>
          </cell>
          <cell r="I464" t="str">
            <v>07.318.763/001-79</v>
          </cell>
          <cell r="J464" t="str">
            <v>Quadra 08, Conjunto 16, Lote 09</v>
          </cell>
          <cell r="K464" t="str">
            <v>Setor Complementar de Indústria e Abastecimento</v>
          </cell>
          <cell r="L464" t="str">
            <v>Brasília</v>
          </cell>
          <cell r="M464" t="str">
            <v>DF</v>
          </cell>
          <cell r="N464" t="str">
            <v>CENTRO OESTE</v>
          </cell>
          <cell r="O464" t="str">
            <v>71.250-750</v>
          </cell>
          <cell r="P464" t="str">
            <v>(61) 3363-8340</v>
          </cell>
          <cell r="Q464" t="str">
            <v>sre@sre.com.br</v>
          </cell>
          <cell r="R464" t="str">
            <v>Vanderléia da Silva Rimes</v>
          </cell>
          <cell r="S464" t="str">
            <v>sre@sre.com.br</v>
          </cell>
          <cell r="T464" t="str">
            <v>(61) 3363-8340</v>
          </cell>
          <cell r="W464">
            <v>41951</v>
          </cell>
        </row>
        <row r="465">
          <cell r="B465">
            <v>475</v>
          </cell>
          <cell r="D465" t="str">
            <v>Prefeitura de Marialva</v>
          </cell>
          <cell r="E465" t="str">
            <v>Aline Rebello</v>
          </cell>
          <cell r="F465" t="str">
            <v>Coordenadora de Turismo</v>
          </cell>
          <cell r="G465" t="str">
            <v>Prefeitura de Marialva</v>
          </cell>
          <cell r="H465" t="str">
            <v>76.282.680/0001-45</v>
          </cell>
          <cell r="I465" t="str">
            <v>Isento</v>
          </cell>
          <cell r="J465" t="str">
            <v>Rua Santa Efigênia, 680</v>
          </cell>
          <cell r="K465" t="str">
            <v>Centro</v>
          </cell>
          <cell r="L465" t="str">
            <v>Marialva</v>
          </cell>
          <cell r="M465" t="str">
            <v>PR</v>
          </cell>
          <cell r="N465" t="str">
            <v>SUL</v>
          </cell>
          <cell r="O465" t="str">
            <v>86.990-000</v>
          </cell>
          <cell r="P465" t="str">
            <v>(44) 3232-1807 / 8804-0521</v>
          </cell>
          <cell r="Q465" t="str">
            <v>turismomarialva@hotmail.com</v>
          </cell>
          <cell r="R465" t="str">
            <v>Caroline</v>
          </cell>
          <cell r="S465" t="str">
            <v>compras@capitaldauvafina.com.br</v>
          </cell>
          <cell r="T465" t="str">
            <v>(44) 3232-8383</v>
          </cell>
        </row>
        <row r="466">
          <cell r="B466">
            <v>476</v>
          </cell>
          <cell r="C466" t="str">
            <v>Miguel</v>
          </cell>
          <cell r="D466" t="str">
            <v>Prefeitura de Jaraguá do Sul</v>
          </cell>
          <cell r="E466" t="str">
            <v>Renato</v>
          </cell>
          <cell r="G466" t="str">
            <v>Prefeitura de Jaraguá do Sul</v>
          </cell>
          <cell r="H466" t="str">
            <v>83.102.459/0001-23</v>
          </cell>
          <cell r="I466" t="str">
            <v>Isento</v>
          </cell>
          <cell r="J466" t="str">
            <v>Rua Walter Marquardt, 1111</v>
          </cell>
          <cell r="K466" t="str">
            <v>Barra do Rio Molha</v>
          </cell>
          <cell r="L466" t="str">
            <v>Jaraguá do Sul</v>
          </cell>
          <cell r="M466" t="str">
            <v>SC</v>
          </cell>
          <cell r="N466" t="str">
            <v>SUL</v>
          </cell>
          <cell r="O466" t="str">
            <v>89.259-700</v>
          </cell>
          <cell r="P466" t="str">
            <v>(47) 2106-8215</v>
          </cell>
          <cell r="Q466" t="str">
            <v>id988@jaraguadosul.sc.gov.br</v>
          </cell>
          <cell r="R466" t="str">
            <v>Elcio Ricardo Alberton</v>
          </cell>
          <cell r="T466" t="str">
            <v>(47) 2106-8076</v>
          </cell>
        </row>
        <row r="467">
          <cell r="B467">
            <v>477</v>
          </cell>
          <cell r="D467" t="str">
            <v>Casa Thereza Aguiar</v>
          </cell>
          <cell r="E467" t="str">
            <v>Renato</v>
          </cell>
          <cell r="G467" t="str">
            <v>Renato Bernardinelli EPP</v>
          </cell>
          <cell r="H467" t="str">
            <v>11.383.546/0001-95</v>
          </cell>
          <cell r="I467">
            <v>651099826117</v>
          </cell>
          <cell r="J467" t="str">
            <v>Rua José aAngelo Cazeri, 134</v>
          </cell>
          <cell r="K467" t="str">
            <v>Portal das Flores</v>
          </cell>
          <cell r="L467" t="str">
            <v xml:space="preserve">São Pedro </v>
          </cell>
          <cell r="M467" t="str">
            <v>SP</v>
          </cell>
          <cell r="N467" t="str">
            <v>SUDESTE</v>
          </cell>
          <cell r="O467" t="str">
            <v>13.520-000</v>
          </cell>
          <cell r="P467" t="str">
            <v>(19) 3483-3071 / 3483-4503</v>
          </cell>
          <cell r="Q467" t="str">
            <v>contato@casatherezaaguiar.com.br</v>
          </cell>
          <cell r="R467" t="str">
            <v>Renato</v>
          </cell>
          <cell r="S467" t="str">
            <v>contato@casatherezaaguiar.com.br</v>
          </cell>
          <cell r="T467" t="str">
            <v>(19) 3483-3071 / 3483-4503/ (11) 8723-1424</v>
          </cell>
          <cell r="V467">
            <v>41030</v>
          </cell>
          <cell r="W467">
            <v>41420</v>
          </cell>
        </row>
        <row r="468">
          <cell r="B468">
            <v>478</v>
          </cell>
          <cell r="D468" t="str">
            <v>Convenience</v>
          </cell>
          <cell r="E468" t="str">
            <v>Christiane Brito de Carvalho</v>
          </cell>
          <cell r="F468" t="str">
            <v>Proprietária</v>
          </cell>
          <cell r="G468" t="str">
            <v>Christiane Maria Brito de Carvalho ME</v>
          </cell>
          <cell r="H468" t="str">
            <v>05.419.464/0001-50</v>
          </cell>
          <cell r="I468" t="str">
            <v>324213019.00-20</v>
          </cell>
          <cell r="J468" t="str">
            <v>Rua Alcides Faria, 195</v>
          </cell>
          <cell r="K468" t="str">
            <v>Varginha</v>
          </cell>
          <cell r="L468" t="str">
            <v>Itajuba</v>
          </cell>
          <cell r="M468" t="str">
            <v>MG</v>
          </cell>
          <cell r="N468" t="str">
            <v>SUDESTE</v>
          </cell>
          <cell r="O468" t="str">
            <v>37.501-058</v>
          </cell>
          <cell r="P468" t="str">
            <v>(35) 3621-1627</v>
          </cell>
          <cell r="Q468" t="str">
            <v>convenience@veloxmail.com.br</v>
          </cell>
          <cell r="R468" t="str">
            <v>Christiane</v>
          </cell>
          <cell r="S468" t="str">
            <v>convenience@veloxmail.com.br</v>
          </cell>
          <cell r="T468" t="str">
            <v>(35) 3621-1627</v>
          </cell>
        </row>
        <row r="469">
          <cell r="B469">
            <v>479</v>
          </cell>
          <cell r="D469" t="str">
            <v>Clinica Paulista de Cardiologia</v>
          </cell>
          <cell r="E469" t="str">
            <v>Eliane Amado Salgado</v>
          </cell>
          <cell r="G469" t="str">
            <v>Clinica Paulista de Cardiologia Intervencionista Ltda</v>
          </cell>
          <cell r="H469" t="str">
            <v>02.376.206/0001-46</v>
          </cell>
          <cell r="I469" t="str">
            <v>Isento</v>
          </cell>
          <cell r="J469" t="str">
            <v>Rua Nova York, 730, apto 81</v>
          </cell>
          <cell r="K469" t="str">
            <v>Brooklin Paulista</v>
          </cell>
          <cell r="L469" t="str">
            <v>São Paulo</v>
          </cell>
          <cell r="M469" t="str">
            <v>SP</v>
          </cell>
          <cell r="N469" t="str">
            <v>SUDESTE</v>
          </cell>
          <cell r="O469" t="str">
            <v>04.650-000</v>
          </cell>
          <cell r="P469" t="str">
            <v>(11) 3758-7888 / 3213-7729</v>
          </cell>
          <cell r="Q469" t="str">
            <v>elisalgado@msn.com</v>
          </cell>
          <cell r="R469" t="str">
            <v>Eliane</v>
          </cell>
          <cell r="S469" t="str">
            <v>elisalgado@msn.com</v>
          </cell>
          <cell r="T469" t="str">
            <v>(11) 9979-1530</v>
          </cell>
        </row>
        <row r="470">
          <cell r="B470">
            <v>480</v>
          </cell>
          <cell r="D470" t="str">
            <v>Suaid Arquitetura</v>
          </cell>
          <cell r="E470" t="str">
            <v>Gilberto Suaid</v>
          </cell>
          <cell r="F470" t="str">
            <v>Proprietário</v>
          </cell>
          <cell r="G470" t="str">
            <v>Suaid Arquitetura e Imoboliaria Ltda</v>
          </cell>
          <cell r="H470" t="str">
            <v>04.850.971/0001-81</v>
          </cell>
          <cell r="I470" t="str">
            <v>Isento</v>
          </cell>
          <cell r="J470" t="str">
            <v>Av. Rui Barbosa, 266 - ap. 1101</v>
          </cell>
          <cell r="K470" t="str">
            <v>Flamengo</v>
          </cell>
          <cell r="L470" t="str">
            <v>Rio de Janeiro</v>
          </cell>
          <cell r="M470" t="str">
            <v>RJ</v>
          </cell>
          <cell r="N470" t="str">
            <v>SUDESTE</v>
          </cell>
          <cell r="O470" t="str">
            <v>22.250-020</v>
          </cell>
          <cell r="P470" t="str">
            <v>(21) 2551-3234 / 9254-9186</v>
          </cell>
          <cell r="Q470" t="str">
            <v>gilbertosuaid@terra.com.br</v>
          </cell>
          <cell r="R470" t="str">
            <v>Gilberto</v>
          </cell>
          <cell r="S470" t="str">
            <v>gilbertosuaid@terra.com.br</v>
          </cell>
          <cell r="T470" t="str">
            <v>(21) 2551-3234 / 9254-9186</v>
          </cell>
        </row>
        <row r="471">
          <cell r="B471">
            <v>481</v>
          </cell>
          <cell r="D471" t="str">
            <v>Mazzi Presentes</v>
          </cell>
          <cell r="E471" t="str">
            <v>Neto</v>
          </cell>
          <cell r="G471" t="str">
            <v>Mazzi Presentes Ltda EPP</v>
          </cell>
          <cell r="H471" t="str">
            <v>67.284.851/0001-84</v>
          </cell>
          <cell r="I471">
            <v>639047040110</v>
          </cell>
          <cell r="J471" t="str">
            <v>Av. Dona Gertrudes, 149</v>
          </cell>
          <cell r="K471" t="str">
            <v>Centro</v>
          </cell>
          <cell r="L471" t="str">
            <v>São João da Boa Vista</v>
          </cell>
          <cell r="M471" t="str">
            <v>SP</v>
          </cell>
          <cell r="N471" t="str">
            <v>SUDESTE</v>
          </cell>
          <cell r="O471" t="str">
            <v>13.870-110</v>
          </cell>
          <cell r="P471" t="str">
            <v>(19) 3622-2990</v>
          </cell>
          <cell r="Q471" t="str">
            <v>mazzipresentes@hotmail.com</v>
          </cell>
          <cell r="R471" t="str">
            <v>Lúcia</v>
          </cell>
          <cell r="S471" t="str">
            <v>mazzipresentes@hotmail.com</v>
          </cell>
          <cell r="T471" t="str">
            <v>(19) 3622-2990</v>
          </cell>
        </row>
        <row r="472">
          <cell r="B472">
            <v>482</v>
          </cell>
          <cell r="D472" t="str">
            <v>Stylo Móveis e Decorações</v>
          </cell>
          <cell r="E472" t="str">
            <v>Marilda</v>
          </cell>
          <cell r="F472" t="str">
            <v>Proprietária</v>
          </cell>
          <cell r="G472" t="str">
            <v>Marilda Boff Schwalb EPP</v>
          </cell>
          <cell r="H472" t="str">
            <v>79.480.356/0001-20</v>
          </cell>
          <cell r="I472">
            <v>251362574</v>
          </cell>
          <cell r="J472" t="str">
            <v>Rua Dr. Virgulino Queiroz, 40</v>
          </cell>
          <cell r="K472" t="str">
            <v>Centro</v>
          </cell>
          <cell r="L472" t="str">
            <v>Ararangua</v>
          </cell>
          <cell r="M472" t="str">
            <v>SC</v>
          </cell>
          <cell r="N472" t="str">
            <v>SUL</v>
          </cell>
          <cell r="O472" t="str">
            <v>88.900-000</v>
          </cell>
          <cell r="P472" t="str">
            <v>(48) 3522-0657</v>
          </cell>
          <cell r="Q472" t="str">
            <v>contato@stylodecora.com.br</v>
          </cell>
          <cell r="R472" t="str">
            <v>Celso</v>
          </cell>
          <cell r="S472" t="str">
            <v>celso@stylodecora.com.br</v>
          </cell>
          <cell r="T472" t="str">
            <v>(48) 3522-0657</v>
          </cell>
        </row>
        <row r="473">
          <cell r="B473">
            <v>483</v>
          </cell>
          <cell r="D473" t="str">
            <v>O Bortolettão</v>
          </cell>
          <cell r="E473" t="str">
            <v>Júnior</v>
          </cell>
          <cell r="G473" t="str">
            <v>O Bortolettão Comércio e Confecções  Ltda EPP</v>
          </cell>
          <cell r="H473" t="str">
            <v>53.858.650/0001-39</v>
          </cell>
          <cell r="I473">
            <v>519000669115</v>
          </cell>
          <cell r="J473" t="str">
            <v>Rua Antonio Pedro, 321</v>
          </cell>
          <cell r="K473" t="str">
            <v>Centro</v>
          </cell>
          <cell r="L473" t="str">
            <v>Pedreira</v>
          </cell>
          <cell r="M473" t="str">
            <v>SP</v>
          </cell>
          <cell r="N473" t="str">
            <v>SUDESTE</v>
          </cell>
          <cell r="O473" t="str">
            <v>13.920-000</v>
          </cell>
          <cell r="P473" t="str">
            <v>(19) 8179-5209</v>
          </cell>
          <cell r="Q473" t="str">
            <v>obortolettao@uol.com.br</v>
          </cell>
          <cell r="R473" t="str">
            <v>Júnior</v>
          </cell>
          <cell r="S473" t="str">
            <v>obortolettao@uol.com.br</v>
          </cell>
          <cell r="T473" t="str">
            <v>(19) 8179-5209</v>
          </cell>
        </row>
        <row r="474">
          <cell r="B474">
            <v>484</v>
          </cell>
          <cell r="D474" t="str">
            <v>Pousada das Hortensias</v>
          </cell>
          <cell r="E474" t="str">
            <v>Glória</v>
          </cell>
          <cell r="G474" t="str">
            <v>Dirceu Bravin Pousada ME</v>
          </cell>
          <cell r="H474" t="str">
            <v>04.985.437/0001-82</v>
          </cell>
          <cell r="I474">
            <v>246101511112</v>
          </cell>
          <cell r="J474" t="str">
            <v>Rua Engenheiro Adelardo Soares Cayubi, 197</v>
          </cell>
          <cell r="K474" t="str">
            <v>Vila Capivari</v>
          </cell>
          <cell r="L474" t="str">
            <v>Campos do Jordão</v>
          </cell>
          <cell r="M474" t="str">
            <v>SP</v>
          </cell>
          <cell r="N474" t="str">
            <v>SUDESTE</v>
          </cell>
          <cell r="O474" t="str">
            <v>12.460-000</v>
          </cell>
          <cell r="P474" t="str">
            <v>(12) 3663-6010</v>
          </cell>
          <cell r="Q474" t="str">
            <v>gloria@camposdojordaoreceptivo.com.br / contato@dashortensias.com.br</v>
          </cell>
          <cell r="R474" t="str">
            <v>Jairo Fabiano</v>
          </cell>
          <cell r="S474" t="str">
            <v>grupo@dashortensias.com.br</v>
          </cell>
          <cell r="T474" t="str">
            <v>(12) 3663-6010</v>
          </cell>
        </row>
        <row r="475">
          <cell r="B475">
            <v>485</v>
          </cell>
          <cell r="D475" t="str">
            <v>Maxipresentes</v>
          </cell>
          <cell r="E475" t="str">
            <v>Roberto</v>
          </cell>
          <cell r="G475" t="str">
            <v>Miranda e Russo Ltda Me</v>
          </cell>
          <cell r="H475" t="str">
            <v>11.328.188/0001-18</v>
          </cell>
          <cell r="I475" t="str">
            <v>001497524.00-84</v>
          </cell>
          <cell r="J475" t="str">
            <v>Rua Conceição Aparecida Augusten, 19</v>
          </cell>
          <cell r="K475" t="str">
            <v>Castelo</v>
          </cell>
          <cell r="L475" t="str">
            <v>Belo Horizonte</v>
          </cell>
          <cell r="M475" t="str">
            <v>MG</v>
          </cell>
          <cell r="N475" t="str">
            <v>SUDESTE</v>
          </cell>
          <cell r="O475" t="str">
            <v>30.840-400</v>
          </cell>
          <cell r="P475" t="str">
            <v>(31)  3415-6888 / 8813-5136/ 8797-8555</v>
          </cell>
          <cell r="Q475" t="str">
            <v>maxipresentes@hotmail.com / michelle.maxipresentes@hotmail.com</v>
          </cell>
          <cell r="R475" t="str">
            <v>Roberto</v>
          </cell>
          <cell r="S475" t="str">
            <v>maxipresentes@hotmail.com</v>
          </cell>
          <cell r="T475" t="str">
            <v>(31)  3415-6888 / 8813-5136/ 8797-8555</v>
          </cell>
        </row>
        <row r="476">
          <cell r="B476">
            <v>486</v>
          </cell>
          <cell r="D476" t="str">
            <v>Spaço Casa</v>
          </cell>
          <cell r="E476" t="str">
            <v>Margarete Gregorin</v>
          </cell>
          <cell r="F476" t="str">
            <v>Proprietária</v>
          </cell>
          <cell r="G476" t="str">
            <v>Margarete Gregorin Ruette ME</v>
          </cell>
          <cell r="H476" t="str">
            <v>10.213.415/0001-05</v>
          </cell>
          <cell r="I476">
            <v>260175875116</v>
          </cell>
          <cell r="J476" t="str">
            <v>Rua Maranhão, 826</v>
          </cell>
          <cell r="K476" t="str">
            <v>Centro</v>
          </cell>
          <cell r="L476" t="str">
            <v>Catanduva</v>
          </cell>
          <cell r="M476" t="str">
            <v>SP</v>
          </cell>
          <cell r="N476" t="str">
            <v>SUDESTE</v>
          </cell>
          <cell r="O476" t="str">
            <v>15.800-020</v>
          </cell>
          <cell r="P476" t="str">
            <v>(17) 3524-2902</v>
          </cell>
          <cell r="Q476" t="str">
            <v>espacocasa@terra.com.br</v>
          </cell>
          <cell r="R476" t="str">
            <v>Margarete</v>
          </cell>
          <cell r="S476" t="str">
            <v>espacocasa@terra.com.br</v>
          </cell>
          <cell r="T476" t="str">
            <v>(17) 3524-2902</v>
          </cell>
          <cell r="V476">
            <v>41030</v>
          </cell>
          <cell r="W476">
            <v>41419</v>
          </cell>
        </row>
        <row r="477">
          <cell r="B477">
            <v>487</v>
          </cell>
          <cell r="D477" t="str">
            <v>Super Festa Decorações</v>
          </cell>
          <cell r="E477" t="str">
            <v>Ivan Lima</v>
          </cell>
          <cell r="G477" t="str">
            <v>José Ivan Pereira Lima Decorações ME</v>
          </cell>
          <cell r="H477" t="str">
            <v>03.982.993/0001-32</v>
          </cell>
          <cell r="I477" t="str">
            <v>06.300.650-2</v>
          </cell>
          <cell r="J477" t="str">
            <v xml:space="preserve">Rua 15 de Novembro, 783 </v>
          </cell>
          <cell r="K477" t="str">
            <v>Montese</v>
          </cell>
          <cell r="L477" t="str">
            <v>Fortaleza</v>
          </cell>
          <cell r="M477" t="str">
            <v>CE</v>
          </cell>
          <cell r="N477" t="str">
            <v>NORDESTE</v>
          </cell>
          <cell r="O477" t="str">
            <v>60.421-035</v>
          </cell>
          <cell r="P477" t="str">
            <v>(85) 3491-0827</v>
          </cell>
          <cell r="Q477" t="str">
            <v>superfestadecoracoes@hotmail.com</v>
          </cell>
          <cell r="R477" t="str">
            <v>Ivan Lima</v>
          </cell>
          <cell r="S477" t="str">
            <v>superfestadecoracoes@hotmail.com</v>
          </cell>
          <cell r="T477" t="str">
            <v>(85) 3491-0827</v>
          </cell>
        </row>
        <row r="478">
          <cell r="B478">
            <v>488</v>
          </cell>
          <cell r="D478" t="str">
            <v>Vellut Tecidos</v>
          </cell>
          <cell r="E478" t="str">
            <v>Márcia</v>
          </cell>
          <cell r="G478" t="str">
            <v>Vellut Tecidos Ltda</v>
          </cell>
          <cell r="H478" t="str">
            <v>05.751.084/0001-19</v>
          </cell>
          <cell r="I478">
            <v>9028655000</v>
          </cell>
          <cell r="J478" t="str">
            <v>Av. XV de Novembro, 832</v>
          </cell>
          <cell r="K478" t="str">
            <v>Zona 01</v>
          </cell>
          <cell r="L478" t="str">
            <v>Maringa</v>
          </cell>
          <cell r="M478" t="str">
            <v>PR</v>
          </cell>
          <cell r="N478" t="str">
            <v>SUL</v>
          </cell>
          <cell r="O478" t="str">
            <v>87.013-230</v>
          </cell>
          <cell r="P478" t="str">
            <v>(44) 3227-2298</v>
          </cell>
          <cell r="Q478" t="str">
            <v>vendas@vellut.com.br</v>
          </cell>
          <cell r="R478" t="str">
            <v>Driele</v>
          </cell>
          <cell r="S478" t="str">
            <v>financeiro@vellut.com.br sempre mandar c/cópia para vendas@vellut.com.br</v>
          </cell>
          <cell r="T478" t="str">
            <v>(44) 3227-2298</v>
          </cell>
        </row>
        <row r="479">
          <cell r="B479">
            <v>489</v>
          </cell>
          <cell r="D479" t="str">
            <v>Valmodas Armarinhos e Confecções</v>
          </cell>
          <cell r="E479" t="str">
            <v xml:space="preserve">João </v>
          </cell>
          <cell r="G479" t="str">
            <v>J &amp; L Dias Ltda ME</v>
          </cell>
          <cell r="H479" t="str">
            <v>15.239.028/0001-53</v>
          </cell>
          <cell r="I479" t="str">
            <v>10.530.576-6</v>
          </cell>
          <cell r="J479" t="str">
            <v>Rua 16 s/n Quadra 35 Lote 17</v>
          </cell>
          <cell r="K479" t="str">
            <v xml:space="preserve">Novo Jardim Oriente </v>
          </cell>
          <cell r="L479" t="str">
            <v>Valparaiso de Goiás</v>
          </cell>
          <cell r="M479" t="str">
            <v>GO</v>
          </cell>
          <cell r="N479" t="str">
            <v>CENTRO OESTE</v>
          </cell>
          <cell r="O479" t="str">
            <v>72.870-213</v>
          </cell>
          <cell r="P479" t="str">
            <v>(61) 3025-6200 / (61) 3025-6202</v>
          </cell>
          <cell r="Q479" t="str">
            <v>jldiasmodas@yahoo.com.,br</v>
          </cell>
          <cell r="R479" t="str">
            <v>Ana</v>
          </cell>
          <cell r="S479" t="str">
            <v>jldiasmodas@yahoo.com.,br</v>
          </cell>
          <cell r="T479" t="str">
            <v xml:space="preserve">(61) 3025-6200 </v>
          </cell>
        </row>
        <row r="480">
          <cell r="B480">
            <v>490</v>
          </cell>
          <cell r="D480" t="str">
            <v>Frivolite</v>
          </cell>
          <cell r="E480" t="str">
            <v>Jane/ Cecília</v>
          </cell>
          <cell r="G480" t="str">
            <v>Guimaraes de Castro e Cia Ltda</v>
          </cell>
          <cell r="H480" t="str">
            <v>28.334.662/0001-17</v>
          </cell>
          <cell r="I480">
            <v>82541918</v>
          </cell>
          <cell r="J480" t="str">
            <v>Rua Visconde de Piraja, 547 Loja 108</v>
          </cell>
          <cell r="K480" t="str">
            <v>Ipanema</v>
          </cell>
          <cell r="L480" t="str">
            <v>Rio de Janeiro</v>
          </cell>
          <cell r="M480" t="str">
            <v>RJ</v>
          </cell>
          <cell r="N480" t="str">
            <v>SUDESTE</v>
          </cell>
          <cell r="O480" t="str">
            <v>22.410-001</v>
          </cell>
          <cell r="P480" t="str">
            <v>(21)  2259-1045</v>
          </cell>
          <cell r="Q480" t="str">
            <v>não tem</v>
          </cell>
          <cell r="R480" t="str">
            <v>Sebastião (contador)</v>
          </cell>
          <cell r="S480" t="str">
            <v>nfe@bragacampos.com.br    enviar boletos por correio</v>
          </cell>
          <cell r="T480" t="str">
            <v>(21) 2210-9058</v>
          </cell>
          <cell r="V480">
            <v>41030</v>
          </cell>
          <cell r="W480">
            <v>41419</v>
          </cell>
        </row>
        <row r="481">
          <cell r="B481">
            <v>491</v>
          </cell>
          <cell r="D481" t="str">
            <v>Juliana Bodanese</v>
          </cell>
          <cell r="E481" t="str">
            <v>Juliana Bodanese</v>
          </cell>
          <cell r="G481" t="str">
            <v>Juliana Emilia Bodanese</v>
          </cell>
          <cell r="H481" t="str">
            <v>01.673.810/0001-71</v>
          </cell>
          <cell r="I481" t="str">
            <v>90123633-00</v>
          </cell>
          <cell r="J481" t="str">
            <v>Av. Nossa Senhora da Luz, 580</v>
          </cell>
          <cell r="K481" t="str">
            <v>Centro</v>
          </cell>
          <cell r="L481" t="str">
            <v>Clevelandia</v>
          </cell>
          <cell r="M481" t="str">
            <v>PR</v>
          </cell>
          <cell r="N481" t="str">
            <v>SUL</v>
          </cell>
          <cell r="O481" t="str">
            <v>85.530-000</v>
          </cell>
          <cell r="P481" t="str">
            <v>(46) 9915-4547</v>
          </cell>
          <cell r="R481" t="str">
            <v>Juliana Bodanese</v>
          </cell>
          <cell r="S481" t="str">
            <v>enviar boleto por correio</v>
          </cell>
          <cell r="T481" t="str">
            <v>(46) 9915-4547</v>
          </cell>
        </row>
        <row r="482">
          <cell r="B482">
            <v>492</v>
          </cell>
          <cell r="C482" t="str">
            <v>Adriana</v>
          </cell>
          <cell r="D482" t="str">
            <v>Arcadia Presentes e Decoração</v>
          </cell>
          <cell r="E482" t="str">
            <v>Marta</v>
          </cell>
          <cell r="G482" t="str">
            <v>Porcel e Cia Ltda</v>
          </cell>
          <cell r="H482" t="str">
            <v>07.431.302/0001-63</v>
          </cell>
          <cell r="I482" t="str">
            <v>13.306.795-5</v>
          </cell>
          <cell r="J482" t="str">
            <v>Av. dos Jacarandas, 3283</v>
          </cell>
          <cell r="K482" t="str">
            <v>Setor Comercial</v>
          </cell>
          <cell r="L482" t="str">
            <v>Sinop</v>
          </cell>
          <cell r="M482" t="str">
            <v>MT</v>
          </cell>
          <cell r="N482" t="str">
            <v>CENTRO OESTE</v>
          </cell>
          <cell r="O482" t="str">
            <v>78.550-246</v>
          </cell>
          <cell r="P482" t="str">
            <v>(66) 3531-7785</v>
          </cell>
          <cell r="Q482" t="str">
            <v>financeiro@arcadiacasa.com.br</v>
          </cell>
          <cell r="R482" t="str">
            <v>Marta</v>
          </cell>
          <cell r="S482" t="str">
            <v>financeiro@arcadiacasa.com.br</v>
          </cell>
          <cell r="T482" t="str">
            <v>(66) 3531-7785</v>
          </cell>
        </row>
        <row r="483">
          <cell r="B483">
            <v>493</v>
          </cell>
          <cell r="D483" t="str">
            <v>Casa Quinze</v>
          </cell>
          <cell r="E483" t="str">
            <v xml:space="preserve">Valéria </v>
          </cell>
          <cell r="G483" t="str">
            <v>Quinze Quinze Utilidades do Lar Ltda</v>
          </cell>
          <cell r="H483" t="str">
            <v>08.916.218/0001-00</v>
          </cell>
          <cell r="I483">
            <v>78333413</v>
          </cell>
          <cell r="J483" t="str">
            <v>Rua Izidro Rocha, 1182</v>
          </cell>
          <cell r="K483" t="str">
            <v>Vigário Geral</v>
          </cell>
          <cell r="L483" t="str">
            <v>Rio de Janeiro</v>
          </cell>
          <cell r="M483" t="str">
            <v>RJ</v>
          </cell>
          <cell r="N483" t="str">
            <v>SUDESTE</v>
          </cell>
          <cell r="O483" t="str">
            <v>21.241-180</v>
          </cell>
          <cell r="P483" t="str">
            <v xml:space="preserve">(21) 3452-1515 </v>
          </cell>
          <cell r="Q483" t="str">
            <v>comprascasaquinze@hotmail.com</v>
          </cell>
          <cell r="R483" t="str">
            <v>Valéria</v>
          </cell>
          <cell r="S483" t="str">
            <v>comprascasaquinze@hotmail.com</v>
          </cell>
          <cell r="T483" t="str">
            <v xml:space="preserve">(21) 3452-1515 </v>
          </cell>
        </row>
        <row r="484">
          <cell r="B484">
            <v>494</v>
          </cell>
          <cell r="D484" t="str">
            <v>Casa Quinze</v>
          </cell>
          <cell r="E484" t="str">
            <v xml:space="preserve">Valéria </v>
          </cell>
          <cell r="G484" t="str">
            <v>Roquim Utilidades do Lar Ltda EPP</v>
          </cell>
          <cell r="H484" t="str">
            <v>13.844.574/0001-98</v>
          </cell>
          <cell r="I484">
            <v>79411973</v>
          </cell>
          <cell r="J484" t="str">
            <v>Rua Izidro Rocha , 1210 Loja A</v>
          </cell>
          <cell r="K484" t="str">
            <v>Vigário Geral</v>
          </cell>
          <cell r="L484" t="str">
            <v>Rio de Janeiro</v>
          </cell>
          <cell r="M484" t="str">
            <v>RJ</v>
          </cell>
          <cell r="N484" t="str">
            <v>SUDESTE</v>
          </cell>
          <cell r="O484" t="str">
            <v>21.241-180</v>
          </cell>
          <cell r="P484" t="str">
            <v>(21) 3452-1515</v>
          </cell>
          <cell r="Q484" t="str">
            <v>comprascasaquinze@hotmail.com</v>
          </cell>
          <cell r="R484" t="str">
            <v>Valéria</v>
          </cell>
          <cell r="S484" t="str">
            <v>comprascasaquinze@hotmail.com</v>
          </cell>
          <cell r="T484" t="str">
            <v>(21) 3452-1515</v>
          </cell>
        </row>
        <row r="485">
          <cell r="B485">
            <v>495</v>
          </cell>
          <cell r="D485" t="str">
            <v>Cestas Especiais</v>
          </cell>
          <cell r="E485" t="str">
            <v>Suzana</v>
          </cell>
          <cell r="G485" t="str">
            <v>LamounierProduções Artisticas Ltda</v>
          </cell>
          <cell r="H485" t="str">
            <v>03.829.342/0001-07</v>
          </cell>
          <cell r="I485" t="str">
            <v>Isento</v>
          </cell>
          <cell r="J485" t="str">
            <v>Rua Paris, 241/112</v>
          </cell>
          <cell r="K485" t="str">
            <v>Sumaré</v>
          </cell>
          <cell r="L485" t="str">
            <v>São Paulo</v>
          </cell>
          <cell r="M485" t="str">
            <v>SP</v>
          </cell>
          <cell r="N485" t="str">
            <v>SUDESTE</v>
          </cell>
          <cell r="O485" t="str">
            <v>01.257-040</v>
          </cell>
          <cell r="P485" t="str">
            <v>(11) 3864-2588 / 9632-7990</v>
          </cell>
          <cell r="Q485" t="str">
            <v>suzanalamou@uol.com.br / contato@cestasespeciais.com.br</v>
          </cell>
          <cell r="R485" t="str">
            <v>Suzana</v>
          </cell>
          <cell r="S485" t="str">
            <v>suzanalamou@uol.com.br / contato@cestasespeciais.com.br</v>
          </cell>
          <cell r="T485" t="str">
            <v>(11) 3864-2588 / 9632-7990</v>
          </cell>
        </row>
        <row r="486">
          <cell r="B486">
            <v>496</v>
          </cell>
          <cell r="D486" t="str">
            <v>Com Corda Comércio e Decoração</v>
          </cell>
          <cell r="E486" t="str">
            <v>Ana Cristina Araujo</v>
          </cell>
          <cell r="G486" t="str">
            <v>Com Corda Comércio e Decoração Ltda</v>
          </cell>
          <cell r="H486" t="str">
            <v>27.204.452/0001-41</v>
          </cell>
          <cell r="I486">
            <v>81245142</v>
          </cell>
          <cell r="J486" t="str">
            <v>Rua Voluntários da Pátria, 445 Loja 111</v>
          </cell>
          <cell r="K486" t="str">
            <v>Botafogo</v>
          </cell>
          <cell r="L486" t="str">
            <v>Rio De Janeiro</v>
          </cell>
          <cell r="M486" t="str">
            <v>RJ</v>
          </cell>
          <cell r="N486" t="str">
            <v>SUDESTE</v>
          </cell>
          <cell r="O486" t="str">
            <v>22.270-000</v>
          </cell>
          <cell r="P486" t="str">
            <v>(21) 2527-1785</v>
          </cell>
          <cell r="Q486" t="str">
            <v>comcoradrio@hotmail.com</v>
          </cell>
          <cell r="R486" t="str">
            <v>Ana Cristina</v>
          </cell>
          <cell r="S486" t="str">
            <v>anacrisaraujo@hotmail.com</v>
          </cell>
          <cell r="T486" t="str">
            <v>(21) 2527-1785</v>
          </cell>
        </row>
        <row r="487">
          <cell r="B487">
            <v>497</v>
          </cell>
          <cell r="D487" t="str">
            <v>Copafer Comercial</v>
          </cell>
          <cell r="E487" t="str">
            <v>Adilson Bonucci</v>
          </cell>
          <cell r="G487" t="str">
            <v>Copafer Comercial Ltda</v>
          </cell>
          <cell r="H487" t="str">
            <v>55.728.224/0001-06</v>
          </cell>
          <cell r="I487">
            <v>626179235119</v>
          </cell>
          <cell r="J487" t="str">
            <v>Av. dos Estados,  4555</v>
          </cell>
          <cell r="K487" t="str">
            <v>Santa Terezinha</v>
          </cell>
          <cell r="L487" t="str">
            <v>Santo André</v>
          </cell>
          <cell r="M487" t="str">
            <v>SP</v>
          </cell>
          <cell r="N487" t="str">
            <v>SUDESTE</v>
          </cell>
          <cell r="O487" t="str">
            <v>09.210-580</v>
          </cell>
          <cell r="P487" t="str">
            <v>(11) 4996-6000 / 9987-7000</v>
          </cell>
          <cell r="Q487" t="str">
            <v>adilson@copafer.com.br</v>
          </cell>
          <cell r="R487" t="str">
            <v>Adilson</v>
          </cell>
          <cell r="S487" t="str">
            <v>adilson@copafer.com.br</v>
          </cell>
          <cell r="T487" t="str">
            <v>(11) 4996-6000 / 9987-7000</v>
          </cell>
        </row>
        <row r="488">
          <cell r="B488">
            <v>498</v>
          </cell>
          <cell r="D488" t="str">
            <v>Atelie Elaine Cardoso</v>
          </cell>
          <cell r="E488" t="str">
            <v>Elaine Cardoso</v>
          </cell>
          <cell r="G488" t="str">
            <v>E.R. Cardoso &amp; Cia Ltda ME</v>
          </cell>
          <cell r="H488" t="str">
            <v>07.472.276/0001-11</v>
          </cell>
          <cell r="I488" t="str">
            <v>13.305.776-3</v>
          </cell>
          <cell r="J488" t="str">
            <v>Rua Fernando Corrêa da Costa, 264</v>
          </cell>
          <cell r="K488" t="str">
            <v>Centro</v>
          </cell>
          <cell r="L488" t="str">
            <v>Rondonópolis</v>
          </cell>
          <cell r="M488" t="str">
            <v>MT</v>
          </cell>
          <cell r="N488" t="str">
            <v>CENTRO OESTE</v>
          </cell>
          <cell r="O488" t="str">
            <v>78.700-100</v>
          </cell>
          <cell r="P488" t="str">
            <v>(66) 3421-8043 / 9984-2838</v>
          </cell>
          <cell r="Q488" t="str">
            <v>elaynercardoso@bol.com.br</v>
          </cell>
          <cell r="R488" t="str">
            <v>Elaine</v>
          </cell>
          <cell r="S488" t="str">
            <v>elaynercardoso@bol.com.br</v>
          </cell>
          <cell r="T488" t="str">
            <v>(66) 3421-8043 / 9984-2838</v>
          </cell>
        </row>
        <row r="489">
          <cell r="B489">
            <v>499</v>
          </cell>
          <cell r="D489" t="str">
            <v>Jumbo Presentes</v>
          </cell>
          <cell r="E489" t="str">
            <v>Teresinha / Eduardo</v>
          </cell>
          <cell r="G489" t="str">
            <v>Jumbo Importação Exportação LTDA</v>
          </cell>
          <cell r="H489" t="str">
            <v>91.503.847/0001-44</v>
          </cell>
          <cell r="I489" t="str">
            <v>096/0934979</v>
          </cell>
          <cell r="J489" t="str">
            <v>Av. Cristovão Colombo, 1311</v>
          </cell>
          <cell r="K489" t="str">
            <v>Floresta</v>
          </cell>
          <cell r="L489" t="str">
            <v>Porto Alegre</v>
          </cell>
          <cell r="M489" t="str">
            <v>RS</v>
          </cell>
          <cell r="N489" t="str">
            <v>SUL</v>
          </cell>
          <cell r="O489" t="str">
            <v>90.560-004</v>
          </cell>
          <cell r="P489" t="str">
            <v xml:space="preserve">(51) 3222-4905 </v>
          </cell>
          <cell r="Q489" t="str">
            <v>jumbodecoracoes@gmail.com / maryteremar@gmail.com</v>
          </cell>
          <cell r="R489" t="str">
            <v>Teresinha / Eduardo</v>
          </cell>
          <cell r="S489" t="str">
            <v>jumbodecoracoes@gmail.com / maryteremar@gmail.com</v>
          </cell>
          <cell r="T489" t="str">
            <v xml:space="preserve">(51) 3222-4905 </v>
          </cell>
          <cell r="V489">
            <v>41030</v>
          </cell>
          <cell r="W489">
            <v>41419</v>
          </cell>
        </row>
        <row r="490">
          <cell r="B490">
            <v>500</v>
          </cell>
          <cell r="D490" t="str">
            <v>São Jorge Utilidades</v>
          </cell>
          <cell r="E490" t="str">
            <v>Dione</v>
          </cell>
          <cell r="G490" t="str">
            <v>Heloisa Costa Utilidades ME</v>
          </cell>
          <cell r="H490" t="str">
            <v>03.105.026/0001-92</v>
          </cell>
          <cell r="I490" t="str">
            <v>10.314.398-0</v>
          </cell>
          <cell r="J490" t="str">
            <v>Rua Santana  Qd. 87 Lote:12 Loja 02</v>
          </cell>
          <cell r="K490" t="str">
            <v>Setor Fumal</v>
          </cell>
          <cell r="L490" t="str">
            <v>Luziânia</v>
          </cell>
          <cell r="M490" t="str">
            <v>GO</v>
          </cell>
          <cell r="N490" t="str">
            <v>CENTRO OESTE</v>
          </cell>
          <cell r="O490" t="str">
            <v>72.801-520</v>
          </cell>
          <cell r="P490" t="str">
            <v>(61) 4141-6307 / 3601-3975</v>
          </cell>
          <cell r="Q490" t="str">
            <v>hc34vendas@hotmail.com</v>
          </cell>
          <cell r="R490" t="str">
            <v>Marcela</v>
          </cell>
          <cell r="S490" t="str">
            <v>hc34vendas@hotmail.com</v>
          </cell>
          <cell r="T490" t="str">
            <v>(61) 4141-6307 / 3601-3975</v>
          </cell>
        </row>
        <row r="491">
          <cell r="B491">
            <v>501</v>
          </cell>
          <cell r="D491" t="str">
            <v>Ilumicore</v>
          </cell>
          <cell r="E491" t="str">
            <v>Marcelo Bassuino</v>
          </cell>
          <cell r="G491" t="str">
            <v>Ilumicore Comércio de Materiais Elétricos Ltda ME</v>
          </cell>
          <cell r="H491" t="str">
            <v>13.437.080/0001-99</v>
          </cell>
          <cell r="I491" t="str">
            <v>256365-512</v>
          </cell>
          <cell r="J491" t="str">
            <v>Rua João Cruz e Souza 466E</v>
          </cell>
          <cell r="K491" t="str">
            <v>Cristo Rei</v>
          </cell>
          <cell r="L491" t="str">
            <v>Chapecó</v>
          </cell>
          <cell r="M491" t="str">
            <v>SC</v>
          </cell>
          <cell r="N491" t="str">
            <v>SUL</v>
          </cell>
          <cell r="O491" t="str">
            <v>89.810-160</v>
          </cell>
          <cell r="P491" t="str">
            <v>( 49) 3316-1004 / 8846-0303</v>
          </cell>
          <cell r="Q491" t="str">
            <v>ilumicore@hotmail.com</v>
          </cell>
          <cell r="R491" t="str">
            <v>Marcelo Bassuino</v>
          </cell>
          <cell r="S491" t="str">
            <v>ilumicore@hotmail.com</v>
          </cell>
          <cell r="T491" t="str">
            <v>( 49) 3316-1004 / 8846-0303</v>
          </cell>
        </row>
        <row r="492">
          <cell r="B492">
            <v>502</v>
          </cell>
          <cell r="D492" t="str">
            <v>Roka Idéias e Objetos</v>
          </cell>
          <cell r="E492" t="str">
            <v>Ana Paula</v>
          </cell>
          <cell r="G492" t="str">
            <v>J.R. Comércio de Presentes e Decorações Ltda Me</v>
          </cell>
          <cell r="H492" t="str">
            <v>08.975.042/0001-50</v>
          </cell>
          <cell r="I492">
            <v>255554524</v>
          </cell>
          <cell r="J492" t="str">
            <v>Rod. Virgilio Várzea, 1874</v>
          </cell>
          <cell r="K492" t="str">
            <v>Saco Grande</v>
          </cell>
          <cell r="L492" t="str">
            <v>Florianópolis</v>
          </cell>
          <cell r="M492" t="str">
            <v>SC</v>
          </cell>
          <cell r="N492" t="str">
            <v>SUL</v>
          </cell>
          <cell r="O492" t="str">
            <v>88.032-001</v>
          </cell>
          <cell r="P492" t="str">
            <v>(48) 3389-3589</v>
          </cell>
          <cell r="Q492" t="str">
            <v>estoque@rokanet.com.br</v>
          </cell>
          <cell r="R492" t="str">
            <v>Karina</v>
          </cell>
          <cell r="S492" t="str">
            <v>estoque@rokanet.com.br</v>
          </cell>
          <cell r="T492" t="str">
            <v>(48) 3389-3589</v>
          </cell>
          <cell r="V492">
            <v>41061</v>
          </cell>
          <cell r="W492">
            <v>41419</v>
          </cell>
        </row>
        <row r="493">
          <cell r="B493">
            <v>503</v>
          </cell>
          <cell r="D493" t="str">
            <v>Griffos</v>
          </cell>
          <cell r="E493" t="str">
            <v>Ana Fiuza</v>
          </cell>
          <cell r="G493" t="str">
            <v>Gerana Papelaria Ltda</v>
          </cell>
          <cell r="H493" t="str">
            <v>05.266.165/0002-04</v>
          </cell>
          <cell r="I493">
            <v>78309954</v>
          </cell>
          <cell r="J493" t="str">
            <v>Rua Humaita, 158</v>
          </cell>
          <cell r="K493" t="str">
            <v>Humaita</v>
          </cell>
          <cell r="L493" t="str">
            <v>Rio de Janeiro</v>
          </cell>
          <cell r="M493" t="str">
            <v>RJ</v>
          </cell>
          <cell r="N493" t="str">
            <v>SUDESTE</v>
          </cell>
          <cell r="O493" t="str">
            <v>22.261-001</v>
          </cell>
          <cell r="P493" t="str">
            <v>(21) 2266-3063</v>
          </cell>
          <cell r="Q493" t="str">
            <v>ana.fiuza@oi.com.br</v>
          </cell>
          <cell r="R493" t="str">
            <v>Ana Fiuza</v>
          </cell>
          <cell r="S493" t="str">
            <v>ana.fiuza@oi.com.br</v>
          </cell>
          <cell r="T493" t="str">
            <v>(21) 2266-3063</v>
          </cell>
          <cell r="V493">
            <v>41061</v>
          </cell>
          <cell r="W493">
            <v>41431</v>
          </cell>
        </row>
        <row r="494">
          <cell r="B494">
            <v>504</v>
          </cell>
          <cell r="D494" t="str">
            <v>Papelli</v>
          </cell>
          <cell r="E494" t="str">
            <v>Tereza</v>
          </cell>
          <cell r="G494" t="str">
            <v>Papelli - Papel &amp; Presente Ltda</v>
          </cell>
          <cell r="H494" t="str">
            <v>05.117.154/0002-62</v>
          </cell>
          <cell r="I494">
            <v>77402560</v>
          </cell>
          <cell r="J494" t="str">
            <v>Est. Francisco da Cruz Nunes, 6723 Loja 101</v>
          </cell>
          <cell r="K494" t="str">
            <v>Itaipu</v>
          </cell>
          <cell r="L494" t="str">
            <v>Niterói</v>
          </cell>
          <cell r="M494" t="str">
            <v>RJ</v>
          </cell>
          <cell r="N494" t="str">
            <v>SUDESTE</v>
          </cell>
          <cell r="O494" t="str">
            <v>24.340-000</v>
          </cell>
          <cell r="P494" t="str">
            <v xml:space="preserve">(21) 2610-4684 </v>
          </cell>
          <cell r="Q494" t="str">
            <v>lojas@papelli.com.br</v>
          </cell>
          <cell r="R494" t="str">
            <v>Fabrício Ortiz</v>
          </cell>
          <cell r="S494" t="str">
            <v>papelli@papelli.com.br</v>
          </cell>
          <cell r="T494" t="str">
            <v>(21) 2610-4684</v>
          </cell>
          <cell r="V494">
            <v>41061</v>
          </cell>
          <cell r="W494">
            <v>41431</v>
          </cell>
        </row>
        <row r="495">
          <cell r="B495">
            <v>505</v>
          </cell>
          <cell r="D495" t="str">
            <v>Shopping Park Europeu</v>
          </cell>
          <cell r="E495" t="str">
            <v>Bibiana Silveira</v>
          </cell>
          <cell r="F495" t="str">
            <v>Gerente de Marketing</v>
          </cell>
          <cell r="G495" t="str">
            <v>Shopping Park Europeu S/A</v>
          </cell>
          <cell r="H495" t="str">
            <v>11.096.279/0001-75</v>
          </cell>
          <cell r="I495" t="str">
            <v>Isento</v>
          </cell>
          <cell r="J495" t="str">
            <v>Rua Sete de Maio, 933</v>
          </cell>
          <cell r="K495" t="str">
            <v>Itoupava Norte</v>
          </cell>
          <cell r="L495" t="str">
            <v>Blumenau</v>
          </cell>
          <cell r="M495" t="str">
            <v>SC</v>
          </cell>
          <cell r="N495" t="str">
            <v>SUL</v>
          </cell>
          <cell r="O495" t="str">
            <v>89.052-050</v>
          </cell>
          <cell r="P495" t="str">
            <v>(47) 3039-1900</v>
          </cell>
          <cell r="Q495" t="str">
            <v xml:space="preserve">bibiana@shoppingparkeuropeu.com.br 
</v>
          </cell>
          <cell r="R495" t="str">
            <v>Viviane Bahr</v>
          </cell>
          <cell r="S495" t="str">
            <v xml:space="preserve">viviane@shoppingparkeuropeu.com.br
</v>
          </cell>
          <cell r="T495" t="str">
            <v>(47) 3039-1932</v>
          </cell>
        </row>
        <row r="496">
          <cell r="B496">
            <v>506</v>
          </cell>
          <cell r="D496" t="str">
            <v>Glasspeças</v>
          </cell>
          <cell r="E496" t="str">
            <v xml:space="preserve">Paulo </v>
          </cell>
          <cell r="G496" t="str">
            <v>Glasspeças Indústria e Comércio Ltda</v>
          </cell>
          <cell r="H496" t="str">
            <v>02.344.640/0001-44</v>
          </cell>
          <cell r="I496">
            <v>115327395114</v>
          </cell>
          <cell r="J496" t="str">
            <v>Rua Alto do Bonfim , 328</v>
          </cell>
          <cell r="K496" t="str">
            <v>Vila Santa Catarina</v>
          </cell>
          <cell r="L496" t="str">
            <v>São Paulo</v>
          </cell>
          <cell r="M496" t="str">
            <v>SP</v>
          </cell>
          <cell r="N496" t="str">
            <v>SUDESTE</v>
          </cell>
          <cell r="O496" t="str">
            <v>04.382-070</v>
          </cell>
          <cell r="P496" t="str">
            <v>(11) 5670-9900 / 7895-7714</v>
          </cell>
          <cell r="Q496" t="str">
            <v>glasspecas@glasspecas.com.br</v>
          </cell>
          <cell r="R496" t="str">
            <v>Cláudia</v>
          </cell>
          <cell r="S496" t="str">
            <v>administrativo@glasspecas.com.br</v>
          </cell>
          <cell r="T496" t="str">
            <v xml:space="preserve">(11) 5670-9900 </v>
          </cell>
        </row>
        <row r="497">
          <cell r="B497">
            <v>507</v>
          </cell>
          <cell r="D497" t="str">
            <v>P&amp;G Cenografia</v>
          </cell>
          <cell r="E497" t="str">
            <v>Edson</v>
          </cell>
          <cell r="F497" t="str">
            <v>Setor de Suprimentos</v>
          </cell>
          <cell r="G497" t="str">
            <v>Cenários e Cenas Consultoria Assessoria e Planejamento Ltda</v>
          </cell>
          <cell r="H497" t="str">
            <v>04.401.869/0001-07</v>
          </cell>
          <cell r="I497" t="str">
            <v>Isento</v>
          </cell>
          <cell r="J497" t="str">
            <v>Rua Alvorada de Minas, Quadra 60 Lote 16</v>
          </cell>
          <cell r="K497" t="str">
            <v>Paciência</v>
          </cell>
          <cell r="L497" t="str">
            <v>Rio de Janeiro</v>
          </cell>
          <cell r="M497" t="str">
            <v>RJ</v>
          </cell>
          <cell r="N497" t="str">
            <v>SUDESTE</v>
          </cell>
          <cell r="O497" t="str">
            <v>23.585-500</v>
          </cell>
          <cell r="P497" t="str">
            <v>(21) 3299-4000 / 4072 / 4061 / 4068</v>
          </cell>
          <cell r="Q497" t="str">
            <v>edson@cenografia.com</v>
          </cell>
          <cell r="R497" t="str">
            <v>Adilson / Debora</v>
          </cell>
          <cell r="S497" t="str">
            <v>edson@cenografia.com</v>
          </cell>
          <cell r="T497" t="str">
            <v>(21) 3299-4000 / 4072 / 4061 / 4068</v>
          </cell>
        </row>
        <row r="498">
          <cell r="B498">
            <v>508</v>
          </cell>
          <cell r="D498" t="str">
            <v>Nilda Armarinho</v>
          </cell>
          <cell r="E498" t="str">
            <v>Nilda / José Mário</v>
          </cell>
          <cell r="G498" t="str">
            <v xml:space="preserve">Nilda Maria Gomes de Lima </v>
          </cell>
          <cell r="H498" t="str">
            <v>14.587.764/0001-30</v>
          </cell>
          <cell r="I498">
            <v>242569609</v>
          </cell>
          <cell r="J498" t="str">
            <v>Av. Pio XII, 5552</v>
          </cell>
          <cell r="K498" t="str">
            <v>Jatiuca</v>
          </cell>
          <cell r="L498" t="str">
            <v>Maceío</v>
          </cell>
          <cell r="M498" t="str">
            <v>AL</v>
          </cell>
          <cell r="N498" t="str">
            <v>NORDESTE</v>
          </cell>
          <cell r="O498" t="str">
            <v>57.035-560</v>
          </cell>
          <cell r="P498" t="str">
            <v>(82) 3037-0204</v>
          </cell>
          <cell r="Q498" t="str">
            <v>nildaarmarinho@live.com</v>
          </cell>
          <cell r="R498" t="str">
            <v>Nilda / José Mário</v>
          </cell>
          <cell r="S498" t="str">
            <v>nildaarmarinho@live.com</v>
          </cell>
          <cell r="T498" t="str">
            <v>(82) 3037-0204</v>
          </cell>
        </row>
        <row r="499">
          <cell r="B499">
            <v>509</v>
          </cell>
          <cell r="D499" t="str">
            <v>MH Empreendimentos</v>
          </cell>
          <cell r="E499" t="str">
            <v>Marilda X. Mendes</v>
          </cell>
          <cell r="G499" t="str">
            <v>MH Empreendimentos, Construção e Participação Ltda</v>
          </cell>
          <cell r="H499" t="str">
            <v>11.408.316/0002-14</v>
          </cell>
          <cell r="I499" t="str">
            <v>25.656.460-4</v>
          </cell>
          <cell r="J499" t="str">
            <v>Rua Jorge Cherem, 84 Sala A</v>
          </cell>
          <cell r="K499" t="str">
            <v>Jurerê</v>
          </cell>
          <cell r="L499" t="str">
            <v>Florianópolis</v>
          </cell>
          <cell r="M499" t="str">
            <v>SC</v>
          </cell>
          <cell r="N499" t="str">
            <v>SUL</v>
          </cell>
          <cell r="O499" t="str">
            <v>88.053-620</v>
          </cell>
          <cell r="P499" t="str">
            <v>(48) 3282-0863</v>
          </cell>
          <cell r="Q499" t="str">
            <v>gerencia@villasdelmar.com.br</v>
          </cell>
          <cell r="R499" t="str">
            <v>Paula / Neuza</v>
          </cell>
          <cell r="S499" t="str">
            <v>gerencia@villasdelmar.com.br</v>
          </cell>
          <cell r="T499" t="str">
            <v>(48) 3282-0863</v>
          </cell>
        </row>
        <row r="500">
          <cell r="B500">
            <v>510</v>
          </cell>
          <cell r="D500" t="str">
            <v>Papelli</v>
          </cell>
          <cell r="E500" t="str">
            <v>Andréa</v>
          </cell>
          <cell r="G500" t="str">
            <v>FHME Papelaria Fina Ltda</v>
          </cell>
          <cell r="H500" t="str">
            <v>06.338.745/0001-41</v>
          </cell>
          <cell r="I500">
            <v>77748504</v>
          </cell>
          <cell r="J500" t="str">
            <v>Rua Cel. Moreira Cesar, 265 Loja 137</v>
          </cell>
          <cell r="K500" t="str">
            <v>Icarai</v>
          </cell>
          <cell r="L500" t="str">
            <v>Niterói</v>
          </cell>
          <cell r="M500" t="str">
            <v>RJ</v>
          </cell>
          <cell r="N500" t="str">
            <v>SUDESTE</v>
          </cell>
          <cell r="O500" t="str">
            <v>24.230-052</v>
          </cell>
          <cell r="P500" t="str">
            <v>(21) 2610-7590 / 8864-5193</v>
          </cell>
          <cell r="Q500" t="str">
            <v>ortizferraz@uol.com.br</v>
          </cell>
          <cell r="R500" t="str">
            <v>Ricardo</v>
          </cell>
          <cell r="S500" t="str">
            <v>papelli@uol.com.br</v>
          </cell>
          <cell r="T500" t="str">
            <v>(21) 2610-7590 / 8727-8247</v>
          </cell>
        </row>
        <row r="501">
          <cell r="B501">
            <v>511</v>
          </cell>
          <cell r="C501" t="str">
            <v>CADASTRO INCOMPLETO</v>
          </cell>
          <cell r="D501" t="str">
            <v>Carol Supermercado</v>
          </cell>
          <cell r="E501" t="str">
            <v>Cintia</v>
          </cell>
          <cell r="L501" t="str">
            <v>Guabiruba</v>
          </cell>
          <cell r="M501" t="str">
            <v>SC</v>
          </cell>
          <cell r="N501" t="str">
            <v>SUL</v>
          </cell>
          <cell r="O501" t="str">
            <v>88.360-000</v>
          </cell>
          <cell r="P501" t="str">
            <v>(47) 9194-1352</v>
          </cell>
          <cell r="Q501" t="str">
            <v>cintia@supcarol.com.br</v>
          </cell>
        </row>
        <row r="502">
          <cell r="B502">
            <v>512</v>
          </cell>
          <cell r="D502" t="str">
            <v>Show de Natal</v>
          </cell>
          <cell r="E502" t="str">
            <v>Leandro Cassol</v>
          </cell>
          <cell r="G502" t="str">
            <v>Marina Cassol</v>
          </cell>
          <cell r="H502" t="str">
            <v>12.694.195/0001-04</v>
          </cell>
          <cell r="I502" t="str">
            <v>072/0135192</v>
          </cell>
          <cell r="J502" t="str">
            <v>Rua Miguel Tosted, 356</v>
          </cell>
          <cell r="K502" t="str">
            <v>São Cristóvão</v>
          </cell>
          <cell r="L502" t="str">
            <v>Lajeado</v>
          </cell>
          <cell r="M502" t="str">
            <v>RS</v>
          </cell>
          <cell r="N502" t="str">
            <v>SUL</v>
          </cell>
          <cell r="O502" t="str">
            <v>95.900-000</v>
          </cell>
          <cell r="P502" t="str">
            <v>(51) 3726-3242 / 9276-1717</v>
          </cell>
          <cell r="Q502" t="str">
            <v>comercialpontolux@hotmail.com</v>
          </cell>
          <cell r="R502" t="str">
            <v>Glades</v>
          </cell>
          <cell r="S502" t="str">
            <v>contato@pontolux.com.br</v>
          </cell>
          <cell r="T502" t="str">
            <v>(51) 3011-6456</v>
          </cell>
        </row>
        <row r="503">
          <cell r="B503">
            <v>513</v>
          </cell>
          <cell r="D503" t="str">
            <v xml:space="preserve">Tatuapé Garden </v>
          </cell>
          <cell r="E503" t="str">
            <v>Sérgio</v>
          </cell>
          <cell r="G503" t="str">
            <v>Tatuapé Garden Paisagismo Ltda</v>
          </cell>
          <cell r="H503" t="str">
            <v>00.333.976/0001-86</v>
          </cell>
          <cell r="I503">
            <v>114248074119</v>
          </cell>
          <cell r="J503" t="str">
            <v>Av. Salim Farah Maluf, 2211</v>
          </cell>
          <cell r="K503" t="str">
            <v>Tatuapé</v>
          </cell>
          <cell r="L503" t="str">
            <v>São Paulo</v>
          </cell>
          <cell r="M503" t="str">
            <v>SP</v>
          </cell>
          <cell r="N503" t="str">
            <v>SUDESTE</v>
          </cell>
          <cell r="O503" t="str">
            <v>03.323-020</v>
          </cell>
          <cell r="P503" t="str">
            <v>(11) 55915555/ 74272621</v>
          </cell>
          <cell r="Q503" t="str">
            <v>sergio@shopgarden.com.br</v>
          </cell>
          <cell r="R503" t="str">
            <v>Sérgio</v>
          </cell>
          <cell r="S503" t="str">
            <v>sergio@shopgarden.com.br</v>
          </cell>
          <cell r="T503" t="str">
            <v>(11) 55915555</v>
          </cell>
        </row>
        <row r="504">
          <cell r="B504">
            <v>514</v>
          </cell>
          <cell r="D504" t="str">
            <v>Prefeitura de Reriutaba</v>
          </cell>
          <cell r="E504" t="str">
            <v>Patricia Lopes e Silva</v>
          </cell>
          <cell r="G504" t="str">
            <v>Prefeitura de Reriutaba</v>
          </cell>
          <cell r="H504" t="str">
            <v>07.598.667/0001-87</v>
          </cell>
          <cell r="I504" t="str">
            <v>Isento</v>
          </cell>
          <cell r="J504" t="str">
            <v>Rua Dr. Osvaldo Honorio Lemos, 176</v>
          </cell>
          <cell r="K504" t="str">
            <v>Centro</v>
          </cell>
          <cell r="L504" t="str">
            <v>Reriutaba</v>
          </cell>
          <cell r="M504" t="str">
            <v>CE</v>
          </cell>
          <cell r="N504" t="str">
            <v>NORDESTE</v>
          </cell>
          <cell r="O504" t="str">
            <v>62.260-000</v>
          </cell>
          <cell r="P504" t="str">
            <v>(88) 9652-1188 / 9207-9198</v>
          </cell>
          <cell r="Q504" t="str">
            <v>osvaldoneto2007@yahoo.com.br</v>
          </cell>
          <cell r="R504" t="str">
            <v>Osvaldo Onorio Lemos Neto</v>
          </cell>
          <cell r="S504" t="str">
            <v>osvaldoneto2007@yahoo.com.br</v>
          </cell>
          <cell r="T504" t="str">
            <v>(88) 9932-9972 / 9975-5153</v>
          </cell>
        </row>
        <row r="505">
          <cell r="B505">
            <v>515</v>
          </cell>
          <cell r="D505" t="str">
            <v>Elétrica Super Luz</v>
          </cell>
          <cell r="E505" t="str">
            <v>Núria / Noêmia</v>
          </cell>
          <cell r="G505" t="str">
            <v>Elétrica Super Luz Ltda</v>
          </cell>
          <cell r="H505" t="str">
            <v>04.774.384/0001-50</v>
          </cell>
          <cell r="I505">
            <v>116267261110</v>
          </cell>
          <cell r="J505" t="str">
            <v>Av. Rio das Pedras. 1299</v>
          </cell>
          <cell r="K505" t="str">
            <v>Jardim Aricanduva</v>
          </cell>
          <cell r="L505" t="str">
            <v xml:space="preserve">São Paulo </v>
          </cell>
          <cell r="M505" t="str">
            <v>SP</v>
          </cell>
          <cell r="N505" t="str">
            <v>SUDESTE</v>
          </cell>
          <cell r="O505" t="str">
            <v>03.453-100</v>
          </cell>
          <cell r="P505" t="str">
            <v>(11) 2721-4422</v>
          </cell>
          <cell r="Q505" t="str">
            <v>financeiro@eletricasuperluz.com.br</v>
          </cell>
          <cell r="R505" t="str">
            <v>Núria</v>
          </cell>
          <cell r="S505" t="str">
            <v>financeiro@eletricasuperluz.com.br</v>
          </cell>
          <cell r="T505" t="str">
            <v>(11) 2721-4422</v>
          </cell>
        </row>
        <row r="506">
          <cell r="B506">
            <v>516</v>
          </cell>
          <cell r="D506" t="str">
            <v>Jane Art</v>
          </cell>
          <cell r="E506" t="str">
            <v>Janete</v>
          </cell>
          <cell r="G506" t="str">
            <v>Jane Art Presentes e Decorações Ltda Me</v>
          </cell>
          <cell r="H506" t="str">
            <v>07.549.779/0001-48</v>
          </cell>
          <cell r="I506">
            <v>255036990</v>
          </cell>
          <cell r="J506" t="str">
            <v>Rua Pastor Albert Schneider, 405</v>
          </cell>
          <cell r="K506" t="str">
            <v>Barra do Rio Cerro</v>
          </cell>
          <cell r="L506" t="str">
            <v>Jaraguá do Sul</v>
          </cell>
          <cell r="M506" t="str">
            <v>SC</v>
          </cell>
          <cell r="N506" t="str">
            <v>SUL</v>
          </cell>
          <cell r="O506" t="str">
            <v>89.260-300</v>
          </cell>
          <cell r="P506" t="str">
            <v>(47) 3376-0844</v>
          </cell>
          <cell r="Q506" t="str">
            <v>janeart@netuno.com.br</v>
          </cell>
          <cell r="R506" t="str">
            <v>Janete</v>
          </cell>
          <cell r="S506" t="str">
            <v>janeart@netuno.com.br</v>
          </cell>
          <cell r="T506" t="str">
            <v>(47) 3376-0844</v>
          </cell>
        </row>
        <row r="507">
          <cell r="B507">
            <v>517</v>
          </cell>
          <cell r="D507" t="str">
            <v>Livraria Margarida</v>
          </cell>
          <cell r="E507" t="str">
            <v>Margarida</v>
          </cell>
          <cell r="G507" t="str">
            <v>Livraria Margarida Distribuidora e Rep. De Livros Ltda</v>
          </cell>
          <cell r="H507" t="str">
            <v>07.476.781/0001-34</v>
          </cell>
          <cell r="I507" t="str">
            <v>19.402.743-0</v>
          </cell>
          <cell r="J507" t="str">
            <v>Rua Agnelo Pereira da Silva, 3010 leste</v>
          </cell>
          <cell r="K507" t="str">
            <v xml:space="preserve">São João </v>
          </cell>
          <cell r="L507" t="str">
            <v>Teresina</v>
          </cell>
          <cell r="M507" t="str">
            <v>PI</v>
          </cell>
          <cell r="N507" t="str">
            <v>NORDESTE</v>
          </cell>
          <cell r="O507" t="str">
            <v>64.045-440</v>
          </cell>
          <cell r="P507" t="str">
            <v>(86) 3232-2519 / 3233-5188 / 3233-4934</v>
          </cell>
          <cell r="Q507" t="str">
            <v>val_lmargarida@hotmail.com / emlages@yahoo.com.br</v>
          </cell>
          <cell r="R507" t="str">
            <v>Ceciane</v>
          </cell>
          <cell r="S507" t="str">
            <v>cecianesousa@hotmail.com</v>
          </cell>
          <cell r="T507" t="str">
            <v>(86) 3232-2519 / 3233-5188 / 3233-4934</v>
          </cell>
        </row>
        <row r="508">
          <cell r="B508">
            <v>518</v>
          </cell>
          <cell r="D508" t="str">
            <v>Textil Abril</v>
          </cell>
          <cell r="E508" t="str">
            <v>Teresa</v>
          </cell>
          <cell r="G508" t="str">
            <v>Textil Abril Ltda</v>
          </cell>
          <cell r="H508" t="str">
            <v>46.801.973/0020-93</v>
          </cell>
          <cell r="I508">
            <v>116218970110</v>
          </cell>
          <cell r="J508" t="str">
            <v>Rua Silva Teles, 695</v>
          </cell>
          <cell r="K508" t="str">
            <v>Pari</v>
          </cell>
          <cell r="L508" t="str">
            <v>São Paulo</v>
          </cell>
          <cell r="M508" t="str">
            <v>SP</v>
          </cell>
          <cell r="N508" t="str">
            <v>SUDESTE</v>
          </cell>
          <cell r="O508" t="str">
            <v>03.026-001</v>
          </cell>
          <cell r="P508" t="str">
            <v>(11) 2799-2525</v>
          </cell>
          <cell r="Q508" t="str">
            <v>terezafreitas@textilabril.com.br  com cópia para recepcao@textilabril.com.br</v>
          </cell>
          <cell r="R508" t="str">
            <v>Aline / Clenilson</v>
          </cell>
          <cell r="S508" t="str">
            <v>clenilson@textilabril.com.br com cópia para recepcao@textilabril.com.br</v>
          </cell>
          <cell r="T508" t="str">
            <v>(11) 2799-2571</v>
          </cell>
        </row>
        <row r="509">
          <cell r="B509">
            <v>519</v>
          </cell>
          <cell r="D509" t="str">
            <v>Stop Lar</v>
          </cell>
          <cell r="E509" t="str">
            <v>Andréa</v>
          </cell>
          <cell r="G509" t="str">
            <v>ERA Utilidades Ltda - ME</v>
          </cell>
          <cell r="H509" t="str">
            <v>09.415.343/0001-91</v>
          </cell>
          <cell r="I509" t="str">
            <v>802.521.07-7</v>
          </cell>
          <cell r="J509" t="str">
            <v>Rua Cassiano Castelo, 238</v>
          </cell>
          <cell r="K509" t="str">
            <v>Centro</v>
          </cell>
          <cell r="L509" t="str">
            <v xml:space="preserve">Colatina </v>
          </cell>
          <cell r="M509" t="str">
            <v>ES</v>
          </cell>
          <cell r="N509" t="str">
            <v>SUDESTE</v>
          </cell>
          <cell r="O509" t="str">
            <v>29.700-060</v>
          </cell>
          <cell r="P509" t="str">
            <v xml:space="preserve">(27) 3722-0829 </v>
          </cell>
          <cell r="Q509" t="str">
            <v>erautilidades@hotmail.com</v>
          </cell>
          <cell r="R509" t="str">
            <v>Andréa Guerra</v>
          </cell>
          <cell r="S509" t="str">
            <v>erautilidades@hotmail.com</v>
          </cell>
          <cell r="T509" t="str">
            <v xml:space="preserve">(27) 3722-0829 </v>
          </cell>
        </row>
        <row r="510">
          <cell r="B510">
            <v>520</v>
          </cell>
          <cell r="D510" t="str">
            <v xml:space="preserve">Arlequim Cenários </v>
          </cell>
          <cell r="E510" t="str">
            <v>Ivan Nunes</v>
          </cell>
          <cell r="G510" t="str">
            <v>E.M. Martins Nunes - ME</v>
          </cell>
          <cell r="H510" t="str">
            <v>14.024.841/0001-43</v>
          </cell>
          <cell r="I510" t="str">
            <v>03.041979-4</v>
          </cell>
          <cell r="J510" t="str">
            <v>Av. Coaracy Nunes, 1236 Loja E</v>
          </cell>
          <cell r="K510" t="str">
            <v>Central</v>
          </cell>
          <cell r="L510" t="str">
            <v>Macapá</v>
          </cell>
          <cell r="M510" t="str">
            <v>AP</v>
          </cell>
          <cell r="N510" t="str">
            <v>NORTE</v>
          </cell>
          <cell r="O510" t="str">
            <v>68.900-010</v>
          </cell>
          <cell r="P510" t="str">
            <v>(96) 3081-3320 / 9119-0066</v>
          </cell>
          <cell r="Q510" t="str">
            <v>contato@arlequimcenarios.com.br</v>
          </cell>
          <cell r="R510" t="str">
            <v>Ivan Nunes</v>
          </cell>
          <cell r="S510" t="str">
            <v>i.m.nunes@hotmail.com</v>
          </cell>
          <cell r="T510" t="str">
            <v>(96) 3081-3320 / 9119-0066</v>
          </cell>
          <cell r="V510">
            <v>40664</v>
          </cell>
          <cell r="W510">
            <v>41432</v>
          </cell>
        </row>
        <row r="511">
          <cell r="B511">
            <v>521</v>
          </cell>
          <cell r="D511" t="str">
            <v>Pim Presentes</v>
          </cell>
          <cell r="E511" t="str">
            <v>Juliana</v>
          </cell>
          <cell r="G511" t="str">
            <v>Pim Comércio de Presentes e Decorações Ltda ME</v>
          </cell>
          <cell r="H511" t="str">
            <v>09.205.077/0001-72</v>
          </cell>
          <cell r="I511">
            <v>304132066111</v>
          </cell>
          <cell r="J511" t="str">
            <v>Rua Brasil, 2094</v>
          </cell>
          <cell r="K511" t="str">
            <v>Centro</v>
          </cell>
          <cell r="L511" t="str">
            <v>Fernandópolis</v>
          </cell>
          <cell r="M511" t="str">
            <v>SP</v>
          </cell>
          <cell r="N511" t="str">
            <v>SUDESTE</v>
          </cell>
          <cell r="O511" t="str">
            <v>15.600-000</v>
          </cell>
          <cell r="P511" t="str">
            <v>(17) 3442-6438</v>
          </cell>
          <cell r="Q511" t="str">
            <v>pimcentro@hotmail.com</v>
          </cell>
          <cell r="R511" t="str">
            <v>Juliana</v>
          </cell>
          <cell r="S511" t="str">
            <v>pimcentro@hotmail.com</v>
          </cell>
          <cell r="T511" t="str">
            <v>(17) 3442-6438</v>
          </cell>
        </row>
        <row r="512">
          <cell r="B512">
            <v>522</v>
          </cell>
          <cell r="D512" t="str">
            <v>Elétrica Servilha</v>
          </cell>
          <cell r="E512" t="str">
            <v>Eloy</v>
          </cell>
          <cell r="G512" t="str">
            <v>Eloy Brasil Servilha EPP</v>
          </cell>
          <cell r="H512" t="str">
            <v>03.731.453/0001-86</v>
          </cell>
          <cell r="I512">
            <v>714012094118</v>
          </cell>
          <cell r="J512" t="str">
            <v>Rua Manoel Matheus, 305</v>
          </cell>
          <cell r="K512" t="str">
            <v>Centro</v>
          </cell>
          <cell r="L512" t="str">
            <v>Vinhedo</v>
          </cell>
          <cell r="M512" t="str">
            <v>SP</v>
          </cell>
          <cell r="N512" t="str">
            <v>SUDESTE</v>
          </cell>
          <cell r="O512" t="str">
            <v>13.280-000</v>
          </cell>
          <cell r="P512" t="str">
            <v>(19) 3876-3351 / 3876-6066</v>
          </cell>
          <cell r="Q512" t="str">
            <v>eservilha@superig.com.br</v>
          </cell>
          <cell r="R512" t="str">
            <v>Eloy</v>
          </cell>
          <cell r="S512" t="str">
            <v>eservilha@superig.com.br</v>
          </cell>
          <cell r="T512" t="str">
            <v>(19) 3876-3351 / 3876-6066</v>
          </cell>
        </row>
        <row r="513">
          <cell r="B513">
            <v>523</v>
          </cell>
          <cell r="D513" t="str">
            <v>Paysage Ornamentos</v>
          </cell>
          <cell r="E513" t="str">
            <v>Valéria Ávila</v>
          </cell>
          <cell r="F513" t="str">
            <v>Proprietária</v>
          </cell>
          <cell r="G513" t="str">
            <v>Paysage Ornamentos Ltda ME</v>
          </cell>
          <cell r="H513" t="str">
            <v>00.464.928/0001-27</v>
          </cell>
          <cell r="I513" t="str">
            <v>702917953.00-37</v>
          </cell>
          <cell r="J513" t="str">
            <v>Av. Cesário Alvim, 447</v>
          </cell>
          <cell r="K513" t="str">
            <v>Centro</v>
          </cell>
          <cell r="L513" t="str">
            <v>Uberlândia</v>
          </cell>
          <cell r="M513" t="str">
            <v>MG</v>
          </cell>
          <cell r="N513" t="str">
            <v>SUDESTE</v>
          </cell>
          <cell r="O513" t="str">
            <v>38.400-096</v>
          </cell>
          <cell r="P513" t="str">
            <v>(34) 3216-7770</v>
          </cell>
          <cell r="Q513" t="str">
            <v>paysageinteriores@outlook.com</v>
          </cell>
          <cell r="R513" t="str">
            <v>Valéria Ávila</v>
          </cell>
          <cell r="S513" t="str">
            <v>paysageinteriores@outlook.com</v>
          </cell>
          <cell r="T513" t="str">
            <v>(34) 3216-7770</v>
          </cell>
        </row>
        <row r="514">
          <cell r="B514">
            <v>524</v>
          </cell>
          <cell r="D514" t="str">
            <v>Mutti Delicatessen</v>
          </cell>
          <cell r="E514" t="str">
            <v>Detlef Kelsch</v>
          </cell>
          <cell r="G514" t="str">
            <v>Kelsch Indústria e  Ltda</v>
          </cell>
          <cell r="H514" t="str">
            <v>40.819.823/0001-68</v>
          </cell>
          <cell r="I514" t="str">
            <v>017480922</v>
          </cell>
          <cell r="J514" t="str">
            <v>Av. 17 de Agosto, 61</v>
          </cell>
          <cell r="K514" t="str">
            <v>Parnamirim</v>
          </cell>
          <cell r="L514" t="str">
            <v>Recife</v>
          </cell>
          <cell r="M514" t="str">
            <v>PE</v>
          </cell>
          <cell r="N514" t="str">
            <v>NORDESTE</v>
          </cell>
          <cell r="O514" t="str">
            <v>52.060-590</v>
          </cell>
          <cell r="P514" t="str">
            <v>(81) 3268-9800 / 8802-9800</v>
          </cell>
          <cell r="Q514" t="str">
            <v>muttideli@gmail.com</v>
          </cell>
          <cell r="R514" t="str">
            <v>Detlef Kelsch</v>
          </cell>
          <cell r="S514" t="str">
            <v>muttideli@gmail.com</v>
          </cell>
          <cell r="T514" t="str">
            <v>(81) 3268-9800 / 8802-9800</v>
          </cell>
        </row>
        <row r="515">
          <cell r="B515">
            <v>525</v>
          </cell>
          <cell r="D515" t="str">
            <v>Armazém Central</v>
          </cell>
          <cell r="E515" t="str">
            <v>Aleksandro</v>
          </cell>
          <cell r="G515" t="str">
            <v>Úteis e Divertidos Comércio Ltda ME</v>
          </cell>
          <cell r="H515" t="str">
            <v>01.746.134/0001-19</v>
          </cell>
          <cell r="I515">
            <v>115138360110</v>
          </cell>
          <cell r="J515" t="str">
            <v>Rua Largo Sete de Setembro, 60/64</v>
          </cell>
          <cell r="K515" t="str">
            <v>Liberdade</v>
          </cell>
          <cell r="L515" t="str">
            <v>São Paulo</v>
          </cell>
          <cell r="M515" t="str">
            <v>SP</v>
          </cell>
          <cell r="N515" t="str">
            <v>SUDESTE</v>
          </cell>
          <cell r="O515" t="str">
            <v>01.501-050</v>
          </cell>
          <cell r="P515" t="str">
            <v>(11) 3101-4253 / 7764-4128</v>
          </cell>
          <cell r="Q515" t="str">
            <v>alearmazemcentral@yahoo.com.br</v>
          </cell>
          <cell r="R515" t="str">
            <v>Fernanda</v>
          </cell>
          <cell r="S515" t="str">
            <v>alearmazemcentral@yahoo.com.br</v>
          </cell>
          <cell r="T515" t="str">
            <v>(11) 3101-4253 / 7764-4128</v>
          </cell>
        </row>
        <row r="516">
          <cell r="B516">
            <v>526</v>
          </cell>
          <cell r="D516" t="str">
            <v>Arraial Soninho</v>
          </cell>
          <cell r="E516" t="str">
            <v>Ruth</v>
          </cell>
          <cell r="G516" t="str">
            <v>Arraial Boutique Ltda Me</v>
          </cell>
          <cell r="H516" t="str">
            <v>93.171.551/0002-80</v>
          </cell>
          <cell r="I516" t="str">
            <v>056/0046855</v>
          </cell>
          <cell r="J516" t="str">
            <v>Rua Augusto Zatti, 63</v>
          </cell>
          <cell r="K516" t="str">
            <v>Centro</v>
          </cell>
          <cell r="L516" t="str">
            <v>Gramado</v>
          </cell>
          <cell r="M516" t="str">
            <v>RS</v>
          </cell>
          <cell r="N516" t="str">
            <v>SUL</v>
          </cell>
          <cell r="O516" t="str">
            <v>95.670-000</v>
          </cell>
          <cell r="P516" t="str">
            <v>(54) 3286-7880</v>
          </cell>
          <cell r="Q516" t="str">
            <v>arraial@hy.com.br</v>
          </cell>
          <cell r="R516" t="str">
            <v>Soraia</v>
          </cell>
          <cell r="S516" t="str">
            <v>arraial@hy.com.br</v>
          </cell>
          <cell r="T516" t="str">
            <v>(54) 3286-7880</v>
          </cell>
        </row>
        <row r="517">
          <cell r="B517">
            <v>527</v>
          </cell>
          <cell r="D517" t="str">
            <v>Le Rêve Buffet</v>
          </cell>
          <cell r="E517" t="str">
            <v>Adriana Lins</v>
          </cell>
          <cell r="G517" t="str">
            <v>CAC Comércio e Serviços Ltda</v>
          </cell>
          <cell r="H517" t="str">
            <v>84.475.169/0001-98</v>
          </cell>
          <cell r="I517" t="str">
            <v>04.124.661-6</v>
          </cell>
          <cell r="J517" t="str">
            <v>Av. Alvaro Botelho Maia, 206</v>
          </cell>
          <cell r="K517" t="str">
            <v>Centro</v>
          </cell>
          <cell r="L517" t="str">
            <v>Manaus</v>
          </cell>
          <cell r="M517" t="str">
            <v>AM</v>
          </cell>
          <cell r="N517" t="str">
            <v>NORTE</v>
          </cell>
          <cell r="O517" t="str">
            <v>69.025-070</v>
          </cell>
          <cell r="P517" t="str">
            <v>(92) 3304-0980 / 8121-5393</v>
          </cell>
          <cell r="Q517" t="str">
            <v>lerevebuffet@hotmail.com</v>
          </cell>
          <cell r="R517" t="str">
            <v>Karina</v>
          </cell>
          <cell r="S517" t="str">
            <v>lerevebuffet@hotmail.com</v>
          </cell>
          <cell r="T517" t="str">
            <v>(92) 3304-0980 / 8121-5393</v>
          </cell>
        </row>
        <row r="518">
          <cell r="B518">
            <v>528</v>
          </cell>
          <cell r="D518" t="str">
            <v>Posto São Marcos II</v>
          </cell>
          <cell r="E518" t="str">
            <v>Marcos</v>
          </cell>
          <cell r="G518" t="str">
            <v>Joao Marcos Pires da Silva</v>
          </cell>
          <cell r="H518" t="str">
            <v>01.773.653/0002-57</v>
          </cell>
          <cell r="I518" t="str">
            <v>056.236.657</v>
          </cell>
          <cell r="J518" t="str">
            <v>Travessa Professora Helena, 881</v>
          </cell>
          <cell r="K518" t="str">
            <v>Centro</v>
          </cell>
          <cell r="L518" t="str">
            <v>Santa Rita de Cassia</v>
          </cell>
          <cell r="M518" t="str">
            <v>BA</v>
          </cell>
          <cell r="N518" t="str">
            <v>NORDESTE</v>
          </cell>
          <cell r="O518" t="str">
            <v>47.150-000</v>
          </cell>
          <cell r="P518" t="str">
            <v>(77) 3625-1339 / 9929-8298</v>
          </cell>
          <cell r="Q518" t="str">
            <v>joaomarcos.piresdasilva@yahoo.com.br</v>
          </cell>
          <cell r="R518" t="str">
            <v>Marcos</v>
          </cell>
          <cell r="S518" t="str">
            <v>joaomarcos.piresdasilva@yahoo.com.br</v>
          </cell>
          <cell r="T518" t="str">
            <v>(77) 3625-1339 / 9929-8298</v>
          </cell>
        </row>
        <row r="519">
          <cell r="B519">
            <v>529</v>
          </cell>
          <cell r="D519" t="str">
            <v>Sayo Decorações</v>
          </cell>
          <cell r="E519" t="str">
            <v>Sayo</v>
          </cell>
          <cell r="F519" t="str">
            <v>Proprietário</v>
          </cell>
          <cell r="G519" t="str">
            <v>José Massayoshi Simabucuro ME</v>
          </cell>
          <cell r="H519" t="str">
            <v>13.808.503/0001-30</v>
          </cell>
          <cell r="I519" t="str">
            <v>28.367.803-8</v>
          </cell>
          <cell r="J519" t="str">
            <v>Rua D. Aquino, 997 casa 01</v>
          </cell>
          <cell r="K519" t="str">
            <v>Centro</v>
          </cell>
          <cell r="L519" t="str">
            <v>Campo Grande</v>
          </cell>
          <cell r="M519" t="str">
            <v>MS</v>
          </cell>
          <cell r="N519" t="str">
            <v>CENTRO OESTE</v>
          </cell>
          <cell r="O519" t="str">
            <v>79.002-185</v>
          </cell>
          <cell r="P519" t="str">
            <v>(67) 3324-6903 / 9677-5743 / 8404-3658</v>
          </cell>
          <cell r="Q519" t="str">
            <v>sayocgrdecoracao@hotmail.com</v>
          </cell>
          <cell r="R519" t="str">
            <v>Sayo</v>
          </cell>
          <cell r="S519" t="str">
            <v>sayocgrdecoracao@hotmail.com</v>
          </cell>
          <cell r="T519" t="str">
            <v>(67) 3324-6903 / 9677-5743 / 8404-3658</v>
          </cell>
        </row>
        <row r="520">
          <cell r="B520">
            <v>530</v>
          </cell>
          <cell r="D520" t="str">
            <v>Misturafina</v>
          </cell>
          <cell r="E520" t="str">
            <v>Elza / Lafayete</v>
          </cell>
          <cell r="G520" t="str">
            <v>La e Ka Presentes Ltda</v>
          </cell>
          <cell r="H520" t="str">
            <v>25.731.951/0001-61</v>
          </cell>
          <cell r="I520">
            <v>626090540071</v>
          </cell>
          <cell r="J520" t="str">
            <v>Av. Coronel José Dias Bicalho, 603 Lj</v>
          </cell>
          <cell r="K520" t="str">
            <v>São Luiz Pampulha</v>
          </cell>
          <cell r="L520" t="str">
            <v>Belo Horizonte</v>
          </cell>
          <cell r="M520" t="str">
            <v>MG</v>
          </cell>
          <cell r="N520" t="str">
            <v>SUDESTE</v>
          </cell>
          <cell r="O520" t="str">
            <v>31.275-050</v>
          </cell>
          <cell r="P520" t="str">
            <v>(31) 3491-8403</v>
          </cell>
          <cell r="Q520" t="str">
            <v>lafalaeka@hotmail.com</v>
          </cell>
          <cell r="R520" t="str">
            <v>Elza</v>
          </cell>
          <cell r="S520" t="str">
            <v>lafalaeka@hotmail.com</v>
          </cell>
          <cell r="T520" t="str">
            <v>(31) 3491-8403</v>
          </cell>
        </row>
        <row r="521">
          <cell r="B521">
            <v>531</v>
          </cell>
          <cell r="D521" t="str">
            <v>New Decor</v>
          </cell>
          <cell r="E521" t="str">
            <v>Juraci</v>
          </cell>
          <cell r="F521" t="str">
            <v>Proprietária</v>
          </cell>
          <cell r="G521" t="str">
            <v>Jumonfron Decorações Eireli Epp</v>
          </cell>
          <cell r="H521" t="str">
            <v>15.539.203/0001-28</v>
          </cell>
          <cell r="I521" t="str">
            <v>096/3481606</v>
          </cell>
          <cell r="J521" t="str">
            <v>Av. Cristovão Colombo, 545 Lj 2063</v>
          </cell>
          <cell r="K521" t="str">
            <v>Floresta</v>
          </cell>
          <cell r="L521" t="str">
            <v>Porto Alegre</v>
          </cell>
          <cell r="M521" t="str">
            <v>RS</v>
          </cell>
          <cell r="N521" t="str">
            <v>SUL</v>
          </cell>
          <cell r="O521" t="str">
            <v>90.560-900</v>
          </cell>
          <cell r="P521" t="str">
            <v>(51) 3018-7563</v>
          </cell>
          <cell r="Q521" t="str">
            <v>jumonfron@hotmail.com</v>
          </cell>
          <cell r="R521" t="str">
            <v>Juraci</v>
          </cell>
          <cell r="S521" t="str">
            <v>jumonfron@hotmail.com</v>
          </cell>
          <cell r="T521" t="str">
            <v>(51) 3018-7563</v>
          </cell>
        </row>
        <row r="522">
          <cell r="B522">
            <v>532</v>
          </cell>
          <cell r="D522" t="str">
            <v>Shopping Center Difusora</v>
          </cell>
          <cell r="E522" t="str">
            <v>Welter Duarte</v>
          </cell>
          <cell r="F522" t="str">
            <v>Gerente de Marketing</v>
          </cell>
          <cell r="G522" t="str">
            <v>Condomínio Shopping Center Difusora</v>
          </cell>
          <cell r="H522" t="str">
            <v>10.723.700/0001-68</v>
          </cell>
          <cell r="I522" t="str">
            <v>Isento</v>
          </cell>
          <cell r="J522" t="str">
            <v>Av. Agamenon Magalhães, 444</v>
          </cell>
          <cell r="K522" t="str">
            <v>Maurício de Nassau</v>
          </cell>
          <cell r="L522" t="str">
            <v>Caruaru</v>
          </cell>
          <cell r="M522" t="str">
            <v>PE</v>
          </cell>
          <cell r="N522" t="str">
            <v>NORDESTE</v>
          </cell>
          <cell r="O522" t="str">
            <v>55.012-290</v>
          </cell>
          <cell r="P522" t="str">
            <v>(81) 2103-9776 / 9 9639-2134</v>
          </cell>
          <cell r="Q522" t="str">
            <v>marketing@shoppingdifusora.com.br</v>
          </cell>
          <cell r="R522" t="str">
            <v xml:space="preserve">Juliany </v>
          </cell>
          <cell r="S522" t="str">
            <v>financeiro@shoppingdifusora.com.br</v>
          </cell>
          <cell r="T522" t="str">
            <v>(81) 2103-9780</v>
          </cell>
          <cell r="V522">
            <v>41061</v>
          </cell>
          <cell r="W522">
            <v>43266</v>
          </cell>
        </row>
        <row r="523">
          <cell r="B523">
            <v>533</v>
          </cell>
          <cell r="D523" t="str">
            <v>Condomínio Acácia</v>
          </cell>
          <cell r="E523" t="str">
            <v>Edivania</v>
          </cell>
          <cell r="G523" t="str">
            <v>Condomínio dos Edifícios Acácia</v>
          </cell>
          <cell r="H523" t="str">
            <v>12.164.023/0001-10</v>
          </cell>
          <cell r="I523" t="str">
            <v>Isento</v>
          </cell>
          <cell r="J523" t="str">
            <v>Rua José Benedito Viana de Moraes, 265</v>
          </cell>
          <cell r="K523" t="str">
            <v>Vila São Francisco</v>
          </cell>
          <cell r="L523" t="str">
            <v>São Paulo</v>
          </cell>
          <cell r="M523" t="str">
            <v>SP</v>
          </cell>
          <cell r="N523" t="str">
            <v>SUDESTE</v>
          </cell>
          <cell r="O523" t="str">
            <v>05.351-005</v>
          </cell>
          <cell r="P523" t="str">
            <v>(11) 3714-0557</v>
          </cell>
          <cell r="Q523" t="str">
            <v>atendimento.acacia@hotmail.com</v>
          </cell>
          <cell r="R523" t="str">
            <v>Edivania</v>
          </cell>
          <cell r="S523" t="str">
            <v>atendimento.acacia@hotmail.com</v>
          </cell>
          <cell r="T523" t="str">
            <v>(11) 3714-0557</v>
          </cell>
        </row>
        <row r="524">
          <cell r="B524">
            <v>534</v>
          </cell>
          <cell r="D524" t="str">
            <v>Thor Construtora Ltda</v>
          </cell>
          <cell r="E524" t="str">
            <v>Isabella</v>
          </cell>
          <cell r="G524" t="str">
            <v>Thor Construtora</v>
          </cell>
          <cell r="H524" t="str">
            <v>41.918.194/0001-96</v>
          </cell>
          <cell r="I524" t="str">
            <v>062.324673-0082</v>
          </cell>
          <cell r="J524" t="str">
            <v>Av. Brasil, 1701 - SL 204</v>
          </cell>
          <cell r="K524" t="str">
            <v>Funcionários</v>
          </cell>
          <cell r="L524" t="str">
            <v>Belo horizonte</v>
          </cell>
          <cell r="M524" t="str">
            <v>MG</v>
          </cell>
          <cell r="N524" t="str">
            <v>SUDESTE</v>
          </cell>
          <cell r="O524" t="str">
            <v>30.140-002</v>
          </cell>
          <cell r="P524" t="str">
            <v>(31) 3385-6164</v>
          </cell>
          <cell r="Q524" t="str">
            <v>thorconstrutora@globo.com</v>
          </cell>
          <cell r="R524" t="str">
            <v>Denise</v>
          </cell>
          <cell r="S524" t="str">
            <v>Thorconstrutora@globo.com</v>
          </cell>
          <cell r="T524" t="str">
            <v>(31) 3385-6164</v>
          </cell>
        </row>
        <row r="525">
          <cell r="B525">
            <v>535</v>
          </cell>
          <cell r="D525" t="str">
            <v>Casa Fênix</v>
          </cell>
          <cell r="E525" t="str">
            <v>Josivan</v>
          </cell>
          <cell r="F525" t="str">
            <v>Proprietário</v>
          </cell>
          <cell r="G525" t="str">
            <v>Josivan Tertuliano da Silva ME</v>
          </cell>
          <cell r="H525" t="str">
            <v>15.352.441/0001-20</v>
          </cell>
          <cell r="I525" t="str">
            <v>242.64456-2</v>
          </cell>
          <cell r="J525" t="str">
            <v>Rua A 51 (CJ. Benedito Bentes 2), 01</v>
          </cell>
          <cell r="K525" t="str">
            <v>Benedito Bentes</v>
          </cell>
          <cell r="L525" t="str">
            <v>Maceio</v>
          </cell>
          <cell r="M525" t="str">
            <v>AL</v>
          </cell>
          <cell r="N525" t="str">
            <v>NORDESTE</v>
          </cell>
          <cell r="O525" t="str">
            <v>57.084-051</v>
          </cell>
          <cell r="P525" t="str">
            <v>(82) 3031-7079</v>
          </cell>
          <cell r="Q525" t="str">
            <v>casafenixmaceio@oi.com.br</v>
          </cell>
          <cell r="R525" t="str">
            <v>Josivan</v>
          </cell>
          <cell r="S525" t="str">
            <v>casafenixmaceio@oi.com.br</v>
          </cell>
          <cell r="T525" t="str">
            <v>(82) 3031-7079</v>
          </cell>
        </row>
        <row r="526">
          <cell r="B526">
            <v>536</v>
          </cell>
          <cell r="D526" t="str">
            <v>LVF Empreendimentos</v>
          </cell>
          <cell r="E526" t="str">
            <v>Michelle</v>
          </cell>
          <cell r="G526" t="str">
            <v>LVF Empreendimentos LTDA</v>
          </cell>
          <cell r="H526" t="str">
            <v>06.105.453/0001-69</v>
          </cell>
          <cell r="I526" t="str">
            <v>18.1.090.034.1295-0</v>
          </cell>
          <cell r="J526" t="str">
            <v>Av. Agamenon Magalhães, 444</v>
          </cell>
          <cell r="K526" t="str">
            <v>Maurício de Nassau</v>
          </cell>
          <cell r="L526" t="str">
            <v>Caruaru</v>
          </cell>
          <cell r="M526" t="str">
            <v>PE</v>
          </cell>
          <cell r="N526" t="str">
            <v>NORDESTE</v>
          </cell>
          <cell r="O526" t="str">
            <v>55.012-290</v>
          </cell>
          <cell r="P526" t="str">
            <v>(81) 2103-7777</v>
          </cell>
          <cell r="Q526" t="str">
            <v>michelle@lvfempreendimentos.com.br</v>
          </cell>
          <cell r="R526" t="str">
            <v>Viviane</v>
          </cell>
          <cell r="S526" t="str">
            <v>viviane.adm@lvfempreendimentos.com.br</v>
          </cell>
          <cell r="T526" t="str">
            <v>(81)2103-7777</v>
          </cell>
        </row>
        <row r="527">
          <cell r="B527">
            <v>537</v>
          </cell>
          <cell r="D527" t="str">
            <v>Associação Comercial e Industrial de São João Del - Rei</v>
          </cell>
          <cell r="E527" t="str">
            <v>Patricia</v>
          </cell>
          <cell r="G527" t="str">
            <v xml:space="preserve">Associação Comercial e Industrial de São João Del - Rei </v>
          </cell>
          <cell r="H527" t="str">
            <v>24.735.151/0001-56</v>
          </cell>
          <cell r="I527" t="str">
            <v>Isento</v>
          </cell>
          <cell r="J527" t="str">
            <v>Rua Maria Tereza, 20 - 2º andar</v>
          </cell>
          <cell r="K527" t="str">
            <v>Centro</v>
          </cell>
          <cell r="L527" t="str">
            <v>São João Del Rei</v>
          </cell>
          <cell r="M527" t="str">
            <v>MG</v>
          </cell>
          <cell r="N527" t="str">
            <v>SUDESTE</v>
          </cell>
          <cell r="O527" t="str">
            <v>36.307-312</v>
          </cell>
          <cell r="P527" t="str">
            <v>(32) 3371-7377</v>
          </cell>
          <cell r="Q527" t="str">
            <v>acidelrei@acidelrei.com.br</v>
          </cell>
          <cell r="R527" t="str">
            <v>Patricia</v>
          </cell>
          <cell r="S527" t="str">
            <v>acidelrei@acidelrei.com.br</v>
          </cell>
          <cell r="T527" t="str">
            <v>(32) 3371-7377</v>
          </cell>
        </row>
        <row r="528">
          <cell r="B528">
            <v>538</v>
          </cell>
          <cell r="D528" t="str">
            <v>Windsor Atlantica Hotel</v>
          </cell>
          <cell r="G528" t="str">
            <v>Rede Windsor de Hoteis Ltda</v>
          </cell>
          <cell r="H528" t="str">
            <v>10.872.652/0003-31</v>
          </cell>
          <cell r="I528">
            <v>79250279</v>
          </cell>
          <cell r="J528" t="str">
            <v>Av. Princesa Isabel, 10</v>
          </cell>
          <cell r="K528" t="str">
            <v>Copacabana</v>
          </cell>
          <cell r="L528" t="str">
            <v>Rio de Janeiro</v>
          </cell>
          <cell r="M528" t="str">
            <v>RJ</v>
          </cell>
          <cell r="N528" t="str">
            <v>SUDESTE</v>
          </cell>
          <cell r="O528" t="str">
            <v>22.011-010</v>
          </cell>
          <cell r="P528" t="str">
            <v>(21) 2195-7800 / 2195-7850</v>
          </cell>
          <cell r="Q528" t="str">
            <v>alois@windsorhoteis.com.br</v>
          </cell>
          <cell r="R528" t="str">
            <v>Adriana Lois</v>
          </cell>
          <cell r="S528" t="str">
            <v>alois@windsorhoteis.com.br</v>
          </cell>
          <cell r="T528" t="str">
            <v>(21) 2195-7800 / 2195-7850</v>
          </cell>
        </row>
        <row r="529">
          <cell r="B529">
            <v>539</v>
          </cell>
          <cell r="D529" t="str">
            <v>Costãoville</v>
          </cell>
          <cell r="E529" t="str">
            <v>Iolanda</v>
          </cell>
          <cell r="G529" t="str">
            <v>Costaoville Empreendimentos Imobiliários S/A</v>
          </cell>
          <cell r="H529" t="str">
            <v>07.033.311/0001-04</v>
          </cell>
          <cell r="I529" t="str">
            <v>Isento</v>
          </cell>
          <cell r="J529" t="str">
            <v>Estrada Dario Manoel Cardoso, 2548</v>
          </cell>
          <cell r="K529" t="str">
            <v>Ingleses do Rio Vermelho</v>
          </cell>
          <cell r="L529" t="str">
            <v>Florianópolis</v>
          </cell>
          <cell r="M529" t="str">
            <v>SC</v>
          </cell>
          <cell r="N529" t="str">
            <v>SUL</v>
          </cell>
          <cell r="O529" t="str">
            <v>88.058-400</v>
          </cell>
          <cell r="P529" t="str">
            <v>(48) 3261-1400</v>
          </cell>
          <cell r="Q529" t="str">
            <v>iolanda@costao.com.br</v>
          </cell>
          <cell r="R529" t="str">
            <v>Leandro Hoppe</v>
          </cell>
          <cell r="S529" t="str">
            <v>leandro.hoppe@costaoville.com.br</v>
          </cell>
          <cell r="T529" t="str">
            <v>(48) 3261-1089 / 3261-1400</v>
          </cell>
        </row>
        <row r="530">
          <cell r="B530">
            <v>540</v>
          </cell>
          <cell r="D530" t="str">
            <v>Shopping Center Neumarkt Blumenau</v>
          </cell>
          <cell r="E530" t="str">
            <v>Fabíola Schneider</v>
          </cell>
          <cell r="F530" t="str">
            <v>Analista de Marketing</v>
          </cell>
          <cell r="G530" t="str">
            <v>Fundo de Promoções Coletivas do Shopping Center Neumarkt Blumenau</v>
          </cell>
          <cell r="H530" t="str">
            <v>00.238.977/0001-41</v>
          </cell>
          <cell r="I530" t="str">
            <v>Isento</v>
          </cell>
          <cell r="J530" t="str">
            <v>Rua Sete de Setembro, 1213</v>
          </cell>
          <cell r="K530" t="str">
            <v>Centro</v>
          </cell>
          <cell r="L530" t="str">
            <v>Blumenau</v>
          </cell>
          <cell r="M530" t="str">
            <v>SC</v>
          </cell>
          <cell r="N530" t="str">
            <v>SUL</v>
          </cell>
          <cell r="O530" t="str">
            <v>89.010-911</v>
          </cell>
          <cell r="P530" t="str">
            <v>(47) 3326-5566 ramal 258 / 9923-7754</v>
          </cell>
          <cell r="Q530" t="str">
            <v>fabiola.snb@almeidajunior.com.br</v>
          </cell>
          <cell r="R530" t="str">
            <v>Fabíola Schneider</v>
          </cell>
          <cell r="S530" t="str">
            <v>fabiola.snb@almeidajunior.com.br</v>
          </cell>
          <cell r="T530" t="str">
            <v>(47) 3326-5566 ramal 258 / 9923-7754</v>
          </cell>
        </row>
        <row r="531">
          <cell r="B531">
            <v>541</v>
          </cell>
          <cell r="D531" t="str">
            <v>Heloisa martins soares ramos</v>
          </cell>
          <cell r="E531" t="str">
            <v>Heloisa</v>
          </cell>
          <cell r="G531" t="str">
            <v>Heloisa martins soares ramos</v>
          </cell>
          <cell r="H531" t="str">
            <v>889.840.441-72</v>
          </cell>
          <cell r="I531" t="str">
            <v>isento</v>
          </cell>
          <cell r="J531" t="str">
            <v>Av. Central, 287</v>
          </cell>
          <cell r="K531" t="str">
            <v>Centro</v>
          </cell>
          <cell r="L531" t="str">
            <v>Augustinópolis</v>
          </cell>
          <cell r="M531" t="str">
            <v>TO</v>
          </cell>
          <cell r="N531" t="str">
            <v>NORTE</v>
          </cell>
          <cell r="O531" t="str">
            <v>77.960-000</v>
          </cell>
          <cell r="P531" t="str">
            <v>(63) 9963-7168</v>
          </cell>
          <cell r="Q531" t="str">
            <v>hmstutuco@hotmail.com</v>
          </cell>
          <cell r="R531" t="str">
            <v>Heloisa</v>
          </cell>
          <cell r="S531" t="str">
            <v>hmstutuco@hotmail.com</v>
          </cell>
        </row>
        <row r="532">
          <cell r="B532">
            <v>542</v>
          </cell>
          <cell r="D532" t="str">
            <v>AC Decora</v>
          </cell>
          <cell r="E532" t="str">
            <v>Andréa Cremens</v>
          </cell>
          <cell r="F532" t="str">
            <v>Proprietária</v>
          </cell>
          <cell r="G532" t="str">
            <v>A. Cremens Calheiros Cerqueira  - ME</v>
          </cell>
          <cell r="H532" t="str">
            <v>15.548.541/0001-26</v>
          </cell>
          <cell r="I532">
            <v>101578107</v>
          </cell>
          <cell r="J532" t="str">
            <v xml:space="preserve">Praça Armindo Azevedo, 16 </v>
          </cell>
          <cell r="K532" t="str">
            <v>Centro</v>
          </cell>
          <cell r="L532" t="str">
            <v>Brumado</v>
          </cell>
          <cell r="M532" t="str">
            <v>BA</v>
          </cell>
          <cell r="N532" t="str">
            <v>NORDESTE</v>
          </cell>
          <cell r="O532" t="str">
            <v>46.100-000</v>
          </cell>
          <cell r="P532" t="str">
            <v>(77)  3441-3755</v>
          </cell>
          <cell r="Q532" t="str">
            <v>andreacremens@gmail.com</v>
          </cell>
          <cell r="R532" t="str">
            <v>Andréa Cremens</v>
          </cell>
          <cell r="S532" t="str">
            <v>andreacremens@gmail.com</v>
          </cell>
          <cell r="T532" t="str">
            <v>(77)  3441-3755</v>
          </cell>
        </row>
        <row r="533">
          <cell r="B533">
            <v>543</v>
          </cell>
          <cell r="C533" t="str">
            <v>Franciela</v>
          </cell>
          <cell r="D533" t="str">
            <v>Livraria e Bazar Mil Koisas</v>
          </cell>
          <cell r="E533" t="str">
            <v>Ivanir Silvestrin</v>
          </cell>
          <cell r="F533" t="str">
            <v>Proprietário</v>
          </cell>
          <cell r="G533" t="str">
            <v>Silvestrin &amp; Silvestrin Ltda ME</v>
          </cell>
          <cell r="H533" t="str">
            <v>95.824.561/0001-11</v>
          </cell>
          <cell r="I533">
            <v>252617347</v>
          </cell>
          <cell r="J533" t="str">
            <v>Rua Sete de Setembro, 621</v>
          </cell>
          <cell r="K533" t="str">
            <v>Centro</v>
          </cell>
          <cell r="L533" t="str">
            <v>Caibi</v>
          </cell>
          <cell r="M533" t="str">
            <v>SC</v>
          </cell>
          <cell r="N533" t="str">
            <v>SUL</v>
          </cell>
          <cell r="O533" t="str">
            <v>89.888-000</v>
          </cell>
          <cell r="P533" t="str">
            <v>(49) 3648-0076</v>
          </cell>
          <cell r="Q533" t="str">
            <v>ja.silvestrin@bol.com.br</v>
          </cell>
          <cell r="R533" t="str">
            <v>Ivanir Silvestrin</v>
          </cell>
          <cell r="S533" t="str">
            <v>ja.silvestrin@bol.com.br</v>
          </cell>
          <cell r="T533" t="str">
            <v>(49) 3648-0076</v>
          </cell>
        </row>
        <row r="534">
          <cell r="B534">
            <v>544</v>
          </cell>
          <cell r="D534" t="str">
            <v>Galeria 09 de Março</v>
          </cell>
          <cell r="E534" t="str">
            <v>Itamar</v>
          </cell>
          <cell r="G534" t="str">
            <v>Fleischer Participações Ltda</v>
          </cell>
          <cell r="H534" t="str">
            <v>01.498.434/0001-26</v>
          </cell>
          <cell r="I534" t="str">
            <v>Isento</v>
          </cell>
          <cell r="J534" t="str">
            <v>Rua Nove de Março, 737 Lj1, parte1 terreo</v>
          </cell>
          <cell r="K534" t="str">
            <v>Centro</v>
          </cell>
          <cell r="L534" t="str">
            <v>Joinville</v>
          </cell>
          <cell r="M534" t="str">
            <v>SC</v>
          </cell>
          <cell r="N534" t="str">
            <v>SUL</v>
          </cell>
          <cell r="O534" t="str">
            <v>89.201-400</v>
          </cell>
          <cell r="P534" t="str">
            <v>(47) 3026-3655</v>
          </cell>
          <cell r="Q534" t="str">
            <v>operacional@galerianovedemarco.com.br</v>
          </cell>
          <cell r="R534" t="str">
            <v>Itamar</v>
          </cell>
          <cell r="S534" t="str">
            <v>operacional@galerianovedemarco.com.br</v>
          </cell>
          <cell r="T534" t="str">
            <v>(47) 3026-36555</v>
          </cell>
        </row>
        <row r="535">
          <cell r="B535">
            <v>545</v>
          </cell>
          <cell r="D535" t="str">
            <v>Galeria 09 de Março</v>
          </cell>
          <cell r="E535" t="str">
            <v>Itamar</v>
          </cell>
          <cell r="G535" t="str">
            <v>HWF Participações Ltda</v>
          </cell>
          <cell r="H535" t="str">
            <v>05.482.863/0001-66</v>
          </cell>
          <cell r="I535" t="str">
            <v>Isento</v>
          </cell>
          <cell r="J535" t="str">
            <v>Rua Nove de Março, 737 Lj1, parte2 terreo</v>
          </cell>
          <cell r="K535" t="str">
            <v>Centro</v>
          </cell>
          <cell r="L535" t="str">
            <v>Joinville</v>
          </cell>
          <cell r="M535" t="str">
            <v>SC</v>
          </cell>
          <cell r="N535" t="str">
            <v>SUL</v>
          </cell>
          <cell r="O535" t="str">
            <v>89.201-400</v>
          </cell>
          <cell r="P535" t="str">
            <v>(47) 3026-3655</v>
          </cell>
          <cell r="Q535" t="str">
            <v>operacional@galerianovedemarco.com.br</v>
          </cell>
          <cell r="R535" t="str">
            <v>Itamar</v>
          </cell>
          <cell r="S535" t="str">
            <v>operacional@galerianovedemarco.com.br</v>
          </cell>
          <cell r="T535" t="str">
            <v>(47) 3026-36555</v>
          </cell>
        </row>
        <row r="536">
          <cell r="B536">
            <v>546</v>
          </cell>
          <cell r="D536" t="str">
            <v>Daiana Menogini</v>
          </cell>
          <cell r="E536" t="str">
            <v>Daiana</v>
          </cell>
          <cell r="G536" t="str">
            <v>Daiana menogini</v>
          </cell>
          <cell r="H536" t="str">
            <v>050.968.996-59</v>
          </cell>
          <cell r="I536" t="str">
            <v>Isento</v>
          </cell>
          <cell r="J536" t="str">
            <v>Rua Arthur Seret Lion 432</v>
          </cell>
          <cell r="K536" t="str">
            <v>São Luiz</v>
          </cell>
          <cell r="L536" t="str">
            <v>Jacutinga</v>
          </cell>
          <cell r="M536" t="str">
            <v>MG</v>
          </cell>
          <cell r="N536" t="str">
            <v>SUDESTE</v>
          </cell>
          <cell r="O536" t="str">
            <v>37.590-000</v>
          </cell>
          <cell r="P536" t="str">
            <v>(35) 3443-2158/8823-2453</v>
          </cell>
          <cell r="Q536" t="str">
            <v>daianamenogini@hotmail.com</v>
          </cell>
          <cell r="R536" t="str">
            <v>Daiana</v>
          </cell>
          <cell r="S536" t="str">
            <v>daianamenogini@hotmail.com</v>
          </cell>
          <cell r="T536" t="str">
            <v>(35) 3443-2158/8823-2453</v>
          </cell>
        </row>
        <row r="537">
          <cell r="B537">
            <v>547</v>
          </cell>
          <cell r="D537" t="str">
            <v>C + E</v>
          </cell>
          <cell r="E537" t="str">
            <v>Josy Carvalho</v>
          </cell>
          <cell r="G537" t="str">
            <v>Christmas Magic Comércio de Importação e Exportação Ltda</v>
          </cell>
          <cell r="H537" t="str">
            <v>66.882.200/0001-23</v>
          </cell>
          <cell r="I537">
            <v>206241312115</v>
          </cell>
          <cell r="J537" t="str">
            <v>Rua Ponte de Pedra,162</v>
          </cell>
          <cell r="K537" t="str">
            <v>Jardim Califórnia</v>
          </cell>
          <cell r="L537" t="str">
            <v>Barueri</v>
          </cell>
          <cell r="M537" t="str">
            <v>SP</v>
          </cell>
          <cell r="N537" t="str">
            <v>SUDESTE</v>
          </cell>
          <cell r="O537" t="str">
            <v>06.409-010</v>
          </cell>
          <cell r="P537" t="str">
            <v>(11) 4198-7025</v>
          </cell>
          <cell r="Q537" t="str">
            <v>josy.carvalho@cmaise.com.br</v>
          </cell>
          <cell r="R537" t="str">
            <v>Josy Carvalho</v>
          </cell>
          <cell r="S537" t="str">
            <v>josy.carvalho@cmaise.com.br</v>
          </cell>
          <cell r="T537" t="str">
            <v>(11) 4198-7025</v>
          </cell>
        </row>
        <row r="538">
          <cell r="B538">
            <v>548</v>
          </cell>
          <cell r="D538" t="str">
            <v>Castor Materiais para Construção</v>
          </cell>
          <cell r="E538" t="str">
            <v>Matsumi</v>
          </cell>
          <cell r="G538" t="str">
            <v>AJM Castor materiais para Construção Ltda ME</v>
          </cell>
          <cell r="H538" t="str">
            <v>01.698.396/0001-55</v>
          </cell>
          <cell r="I538">
            <v>692096636118</v>
          </cell>
          <cell r="J538" t="str">
            <v>Rua Dr. Hermenegildo Foltran Zamuner, 30</v>
          </cell>
          <cell r="K538" t="str">
            <v>Mirante de São Guilherme</v>
          </cell>
          <cell r="L538" t="str">
            <v>Tiete</v>
          </cell>
          <cell r="M538" t="str">
            <v>SP</v>
          </cell>
          <cell r="N538" t="str">
            <v>SUDESTE</v>
          </cell>
          <cell r="O538" t="str">
            <v>18.530-000</v>
          </cell>
          <cell r="P538" t="str">
            <v>(15) 3282-4991</v>
          </cell>
          <cell r="Q538" t="str">
            <v>castor1020@hotmail.com</v>
          </cell>
          <cell r="R538" t="str">
            <v>Matsumi</v>
          </cell>
          <cell r="S538" t="str">
            <v>castor1020@hotmail.com</v>
          </cell>
          <cell r="T538" t="str">
            <v>(15) 3282-4991</v>
          </cell>
          <cell r="V538">
            <v>41122</v>
          </cell>
          <cell r="W538">
            <v>41430</v>
          </cell>
        </row>
        <row r="539">
          <cell r="B539">
            <v>549</v>
          </cell>
          <cell r="D539" t="str">
            <v>Frisotec</v>
          </cell>
          <cell r="E539" t="str">
            <v>Kátia</v>
          </cell>
          <cell r="G539" t="str">
            <v>Frisotec Indústria e Comércio de produtos Plásticos Ltda</v>
          </cell>
          <cell r="H539" t="str">
            <v>00.352.836/0001-55</v>
          </cell>
          <cell r="I539">
            <v>635252727112</v>
          </cell>
          <cell r="J539" t="str">
            <v>Av. padre Anchieta, 244</v>
          </cell>
          <cell r="K539" t="str">
            <v>Jordanopolis</v>
          </cell>
          <cell r="L539" t="str">
            <v>São Bernardo do Campo</v>
          </cell>
          <cell r="M539" t="str">
            <v>SP</v>
          </cell>
          <cell r="N539" t="str">
            <v>SUDESTE</v>
          </cell>
          <cell r="O539" t="str">
            <v>09.891-420</v>
          </cell>
          <cell r="P539" t="str">
            <v>(11) 4332-6999</v>
          </cell>
          <cell r="Q539" t="str">
            <v>nfe@frisotec.com.br</v>
          </cell>
          <cell r="R539" t="str">
            <v>Kátia</v>
          </cell>
          <cell r="S539" t="str">
            <v>nfe@frisotec.com.br</v>
          </cell>
          <cell r="T539" t="str">
            <v>(11) 4332-6999</v>
          </cell>
        </row>
        <row r="540">
          <cell r="B540">
            <v>550</v>
          </cell>
          <cell r="D540" t="str">
            <v>Luiza Nunes</v>
          </cell>
          <cell r="E540" t="str">
            <v>Luiza</v>
          </cell>
          <cell r="G540" t="str">
            <v>Luiza Nunes de Lima</v>
          </cell>
          <cell r="H540" t="str">
            <v>078.281.126-45</v>
          </cell>
          <cell r="J540" t="str">
            <v>Rua Cassiterita, 690</v>
          </cell>
          <cell r="K540" t="str">
            <v>Santa Inês</v>
          </cell>
          <cell r="L540" t="str">
            <v>Belo Horizonte</v>
          </cell>
          <cell r="M540" t="str">
            <v>MG</v>
          </cell>
          <cell r="N540" t="str">
            <v>SUDESTE</v>
          </cell>
          <cell r="O540" t="str">
            <v>31.080-150</v>
          </cell>
          <cell r="P540" t="str">
            <v>(31) 3482-3925/9181-4867</v>
          </cell>
          <cell r="Q540" t="str">
            <v>luizalimajn@gmail.com</v>
          </cell>
          <cell r="R540" t="str">
            <v>Luiza</v>
          </cell>
        </row>
        <row r="541">
          <cell r="B541">
            <v>551</v>
          </cell>
          <cell r="D541" t="str">
            <v>Conte Com a Grá-</v>
          </cell>
          <cell r="E541" t="str">
            <v>Maria Graziella</v>
          </cell>
          <cell r="G541" t="str">
            <v>Maria Graziella Guarita</v>
          </cell>
          <cell r="H541" t="str">
            <v>13.210.417/0001-20</v>
          </cell>
          <cell r="I541">
            <v>147805326113</v>
          </cell>
          <cell r="J541" t="str">
            <v>Rua Cons. Torres Homem, 399</v>
          </cell>
          <cell r="K541" t="str">
            <v>Jd. Paulista</v>
          </cell>
          <cell r="L541" t="str">
            <v>São Paulo</v>
          </cell>
          <cell r="M541" t="str">
            <v>SP</v>
          </cell>
          <cell r="N541" t="str">
            <v>SUDESTE</v>
          </cell>
          <cell r="O541" t="str">
            <v>01432-010</v>
          </cell>
          <cell r="P541" t="str">
            <v>11 3078-2778/ 99977-9259</v>
          </cell>
          <cell r="Q541" t="str">
            <v>m.gra@uol.com.br</v>
          </cell>
          <cell r="R541" t="str">
            <v>Maria Graziella</v>
          </cell>
          <cell r="S541" t="str">
            <v>m.gra@uol.com.br</v>
          </cell>
          <cell r="T541" t="str">
            <v>11 3078-2778/ 99977-9259</v>
          </cell>
        </row>
        <row r="542">
          <cell r="B542">
            <v>552</v>
          </cell>
          <cell r="D542" t="str">
            <v>Dennys Campioni</v>
          </cell>
          <cell r="E542" t="str">
            <v>Dennys</v>
          </cell>
          <cell r="G542" t="str">
            <v>Denys Augusto Campioni</v>
          </cell>
          <cell r="H542" t="str">
            <v>248.553.458-65</v>
          </cell>
          <cell r="J542" t="str">
            <v>Rua Floriano Peixoto, 805 - Jornal o Liberal</v>
          </cell>
          <cell r="K542" t="str">
            <v>Vila Mendonça</v>
          </cell>
          <cell r="L542" t="str">
            <v>Araçatuba</v>
          </cell>
          <cell r="M542" t="str">
            <v>SP</v>
          </cell>
          <cell r="N542" t="str">
            <v>SUDESTE</v>
          </cell>
          <cell r="O542" t="str">
            <v>16.015-000</v>
          </cell>
          <cell r="P542" t="str">
            <v>(18) 9791-0055/3117-6644</v>
          </cell>
          <cell r="Q542" t="str">
            <v>dennys@lr1.com.br</v>
          </cell>
          <cell r="R542" t="str">
            <v>Dennys</v>
          </cell>
        </row>
        <row r="543">
          <cell r="B543">
            <v>553</v>
          </cell>
          <cell r="D543" t="str">
            <v>Mariana Chies</v>
          </cell>
          <cell r="E543" t="str">
            <v>Mariana</v>
          </cell>
          <cell r="G543" t="str">
            <v>Mariana Chies</v>
          </cell>
          <cell r="H543" t="str">
            <v>903.011.530-00</v>
          </cell>
          <cell r="I543" t="str">
            <v>Isento</v>
          </cell>
          <cell r="J543" t="str">
            <v>Av. Rio Branco, 1587</v>
          </cell>
          <cell r="K543" t="str">
            <v>Caíru</v>
          </cell>
          <cell r="L543" t="str">
            <v>Garibaldi</v>
          </cell>
          <cell r="M543" t="str">
            <v>RS</v>
          </cell>
          <cell r="N543" t="str">
            <v>SUL</v>
          </cell>
          <cell r="O543" t="str">
            <v>95.720-000</v>
          </cell>
          <cell r="P543" t="str">
            <v>(54) 3462-2195</v>
          </cell>
          <cell r="Q543" t="str">
            <v>marianachies@globo.com</v>
          </cell>
          <cell r="R543" t="str">
            <v>Mariana</v>
          </cell>
          <cell r="S543" t="str">
            <v>marianachies@globo.com</v>
          </cell>
          <cell r="T543" t="str">
            <v>(54) 3462-2195</v>
          </cell>
        </row>
        <row r="544">
          <cell r="B544">
            <v>554</v>
          </cell>
          <cell r="D544" t="str">
            <v>Eletro Amper</v>
          </cell>
          <cell r="E544" t="str">
            <v>Rubia/Janaina</v>
          </cell>
          <cell r="G544" t="str">
            <v>Eletro Amper Comércio e Serviços Ltda</v>
          </cell>
          <cell r="H544" t="str">
            <v>09.551.327/0001-26</v>
          </cell>
          <cell r="I544">
            <v>255608527</v>
          </cell>
          <cell r="J544" t="str">
            <v>Rua Marcos Gorressen. 660</v>
          </cell>
          <cell r="K544" t="str">
            <v>Centro</v>
          </cell>
          <cell r="L544" t="str">
            <v>São Francisco do Sul</v>
          </cell>
          <cell r="M544" t="str">
            <v>SC</v>
          </cell>
          <cell r="N544" t="str">
            <v>SUL</v>
          </cell>
          <cell r="O544" t="str">
            <v>89.240-000</v>
          </cell>
          <cell r="P544" t="str">
            <v>(47) 3449-0662</v>
          </cell>
          <cell r="Q544" t="str">
            <v>amper.vendas1@gmail.com</v>
          </cell>
          <cell r="R544" t="str">
            <v>Rubia</v>
          </cell>
          <cell r="S544" t="str">
            <v>eletroamper@hotmail.com</v>
          </cell>
          <cell r="T544" t="str">
            <v>(47) 3449-0662</v>
          </cell>
        </row>
        <row r="545">
          <cell r="B545">
            <v>555</v>
          </cell>
          <cell r="D545" t="str">
            <v>Barra Garden Shopping</v>
          </cell>
          <cell r="E545" t="str">
            <v>Sandra</v>
          </cell>
          <cell r="F545" t="str">
            <v>Gerente de Marketing</v>
          </cell>
          <cell r="G545" t="str">
            <v>Condomínio do Edifício Barra Garden Shopping Center</v>
          </cell>
          <cell r="H545" t="str">
            <v>02.088.671/0001-81</v>
          </cell>
          <cell r="I545" t="str">
            <v>Isento</v>
          </cell>
          <cell r="J545" t="str">
            <v>Av. das Americas, 3255</v>
          </cell>
          <cell r="K545" t="str">
            <v>Barra da Tijuca</v>
          </cell>
          <cell r="L545" t="str">
            <v>Rio de Janeiro</v>
          </cell>
          <cell r="M545" t="str">
            <v>RJ</v>
          </cell>
          <cell r="N545" t="str">
            <v>SUDESTE</v>
          </cell>
          <cell r="O545" t="str">
            <v>22.631-002</v>
          </cell>
          <cell r="P545" t="str">
            <v>(21) 2136-9191 ramal 23</v>
          </cell>
          <cell r="Q545" t="str">
            <v>marketing@barragarden.com.br</v>
          </cell>
          <cell r="R545" t="str">
            <v>Jose Lessa</v>
          </cell>
          <cell r="S545" t="str">
            <v>jose.lessa@apsa.com.br</v>
          </cell>
          <cell r="T545" t="str">
            <v>(21) 2136-9191 ramal 122</v>
          </cell>
        </row>
        <row r="546">
          <cell r="B546">
            <v>556</v>
          </cell>
          <cell r="D546" t="str">
            <v>Wax Green</v>
          </cell>
          <cell r="E546" t="str">
            <v>Marcos ou Samia</v>
          </cell>
          <cell r="G546" t="str">
            <v>Waxgreen Exp e Com. Ltda</v>
          </cell>
          <cell r="H546" t="str">
            <v>04.162.443/0001-30</v>
          </cell>
          <cell r="I546">
            <v>116304237114</v>
          </cell>
          <cell r="J546" t="str">
            <v>Rua Gerõnimo G. Garcia 09</v>
          </cell>
          <cell r="K546" t="str">
            <v>Jardim IAE</v>
          </cell>
          <cell r="L546" t="str">
            <v>São Paulo</v>
          </cell>
          <cell r="M546" t="str">
            <v>SP</v>
          </cell>
          <cell r="N546" t="str">
            <v>SUDESTE</v>
          </cell>
          <cell r="O546" t="str">
            <v>05.890-140</v>
          </cell>
          <cell r="P546" t="str">
            <v>(11) 5821-8421</v>
          </cell>
          <cell r="Q546" t="str">
            <v>marcos@waxgreen.com.br</v>
          </cell>
          <cell r="R546" t="str">
            <v>Renata/Eduardo</v>
          </cell>
          <cell r="S546" t="str">
            <v>renata@waxgreen.com.br</v>
          </cell>
          <cell r="T546" t="str">
            <v>(11) 5821-8421 (ramal26/35)</v>
          </cell>
        </row>
        <row r="547">
          <cell r="B547">
            <v>557</v>
          </cell>
          <cell r="D547" t="str">
            <v>Edna Fontanella</v>
          </cell>
          <cell r="E547" t="str">
            <v>Edna</v>
          </cell>
          <cell r="G547" t="str">
            <v>Edna Fontanella</v>
          </cell>
          <cell r="H547" t="str">
            <v>753.133.169-15</v>
          </cell>
          <cell r="I547" t="str">
            <v>2500509-0</v>
          </cell>
          <cell r="J547" t="str">
            <v>Rodovia SC 403, 5722</v>
          </cell>
          <cell r="K547" t="str">
            <v>Ingleses</v>
          </cell>
          <cell r="L547" t="str">
            <v>Florianópolis</v>
          </cell>
          <cell r="M547" t="str">
            <v>SC</v>
          </cell>
          <cell r="N547" t="str">
            <v>SUL</v>
          </cell>
          <cell r="O547" t="str">
            <v>88.058-001</v>
          </cell>
          <cell r="P547" t="str">
            <v>(48) 3369-3433</v>
          </cell>
          <cell r="Q547" t="str">
            <v>edna@fontanella.com.br</v>
          </cell>
          <cell r="R547" t="str">
            <v>Edna</v>
          </cell>
          <cell r="S547" t="str">
            <v>edna@fontanella.com.br</v>
          </cell>
          <cell r="T547" t="str">
            <v>(48) 3369-8016</v>
          </cell>
        </row>
        <row r="548">
          <cell r="B548">
            <v>558</v>
          </cell>
          <cell r="D548" t="str">
            <v>Di Casa Presentes</v>
          </cell>
          <cell r="E548" t="str">
            <v>Lucirene</v>
          </cell>
          <cell r="G548" t="str">
            <v>Guimarães &amp; Silva Comercial Ltda</v>
          </cell>
          <cell r="H548" t="str">
            <v>13.972.511/0001-17</v>
          </cell>
          <cell r="I548" t="str">
            <v>001.807678.00-71</v>
          </cell>
          <cell r="J548" t="str">
            <v>Rua Francisco Bahia 76A</v>
          </cell>
          <cell r="K548" t="str">
            <v>Centro</v>
          </cell>
          <cell r="L548" t="str">
            <v>Pedro Leopoldo</v>
          </cell>
          <cell r="M548" t="str">
            <v>MG</v>
          </cell>
          <cell r="N548" t="str">
            <v>SUDESTE</v>
          </cell>
          <cell r="O548" t="str">
            <v>33.600-000</v>
          </cell>
          <cell r="P548" t="str">
            <v>(31) 3661-1087</v>
          </cell>
          <cell r="Q548" t="str">
            <v>dicasapresentes@gmail.com</v>
          </cell>
          <cell r="R548" t="str">
            <v>Lucirene</v>
          </cell>
          <cell r="S548" t="str">
            <v>lucirenerezende@hotmail.com</v>
          </cell>
          <cell r="T548" t="str">
            <v>(31) 3661-1087</v>
          </cell>
        </row>
        <row r="549">
          <cell r="B549">
            <v>559</v>
          </cell>
          <cell r="D549" t="str">
            <v>Prosign</v>
          </cell>
          <cell r="E549" t="str">
            <v>Marcelo Loureiro</v>
          </cell>
          <cell r="G549" t="str">
            <v>Prosign Indústria e Serviços de Comunicação Visual Ltda - Me</v>
          </cell>
          <cell r="H549" t="str">
            <v>07.614.049/0001-83</v>
          </cell>
          <cell r="I549" t="str">
            <v>Isento</v>
          </cell>
          <cell r="J549" t="str">
            <v>Rua Basilio Costalonga, 130</v>
          </cell>
          <cell r="K549" t="str">
            <v>Ilha das Flores</v>
          </cell>
          <cell r="L549" t="str">
            <v>Vila Velha</v>
          </cell>
          <cell r="M549" t="str">
            <v>ES</v>
          </cell>
          <cell r="N549" t="str">
            <v>SUDESTE</v>
          </cell>
          <cell r="O549" t="str">
            <v>29.115-560</v>
          </cell>
          <cell r="P549" t="str">
            <v>(27) 3321-7506</v>
          </cell>
          <cell r="Q549" t="str">
            <v>marcelo@prosign.com.br</v>
          </cell>
          <cell r="R549" t="str">
            <v>Nathielle</v>
          </cell>
          <cell r="S549" t="str">
            <v>financeiro@prosign.com.br</v>
          </cell>
          <cell r="T549" t="str">
            <v>(27) 3321-7506</v>
          </cell>
        </row>
        <row r="550">
          <cell r="B550">
            <v>560</v>
          </cell>
          <cell r="D550" t="str">
            <v>Arco Iris Mega Store</v>
          </cell>
          <cell r="E550" t="str">
            <v>Cristina/Jonas</v>
          </cell>
          <cell r="G550" t="str">
            <v>E.J.E. Comércio e Papelaria Ltda</v>
          </cell>
          <cell r="H550" t="str">
            <v>10.719.494/0001-12</v>
          </cell>
          <cell r="I550">
            <v>272075791117</v>
          </cell>
          <cell r="J550" t="str">
            <v>Rua José Bonifácio 330</v>
          </cell>
          <cell r="K550" t="str">
            <v>Centro</v>
          </cell>
          <cell r="L550" t="str">
            <v>Cordeirópolis</v>
          </cell>
          <cell r="M550" t="str">
            <v>SP</v>
          </cell>
          <cell r="N550" t="str">
            <v>SUDESTE</v>
          </cell>
          <cell r="O550" t="str">
            <v>13.490-000</v>
          </cell>
          <cell r="P550" t="str">
            <v>(19) 3546-2284</v>
          </cell>
          <cell r="Q550" t="str">
            <v>pap-arcoiris@hotmail.com</v>
          </cell>
          <cell r="R550" t="str">
            <v>Cristina/Jonas</v>
          </cell>
          <cell r="S550" t="str">
            <v>pap-arcoiris@hotmail.com</v>
          </cell>
          <cell r="T550" t="str">
            <v>(19) 3546-2284</v>
          </cell>
        </row>
        <row r="551">
          <cell r="B551">
            <v>561</v>
          </cell>
          <cell r="D551" t="str">
            <v>M. Basso</v>
          </cell>
          <cell r="E551" t="str">
            <v>Regina</v>
          </cell>
          <cell r="G551" t="str">
            <v>M. Basso Cia Ltda</v>
          </cell>
          <cell r="H551" t="str">
            <v>61.639.050/0001-08</v>
          </cell>
          <cell r="I551">
            <v>204057410110</v>
          </cell>
          <cell r="J551" t="str">
            <v>Rua 18, 436</v>
          </cell>
          <cell r="K551" t="str">
            <v>Centro</v>
          </cell>
          <cell r="L551" t="str">
            <v>Barretos</v>
          </cell>
          <cell r="M551" t="str">
            <v>SP</v>
          </cell>
          <cell r="N551" t="str">
            <v>SUDESTE</v>
          </cell>
          <cell r="O551" t="str">
            <v>14.780-060</v>
          </cell>
          <cell r="P551" t="str">
            <v>(17) 3322-0469</v>
          </cell>
          <cell r="Q551" t="str">
            <v>vitrineruaprincipal@hotmail.com</v>
          </cell>
          <cell r="R551" t="str">
            <v>Regina</v>
          </cell>
          <cell r="S551" t="str">
            <v>vitrineruaprincipal@hotmail.com</v>
          </cell>
          <cell r="T551" t="str">
            <v>17 3322-0469</v>
          </cell>
        </row>
        <row r="552">
          <cell r="B552">
            <v>562</v>
          </cell>
          <cell r="D552" t="str">
            <v>Francisco Darlan dos Santos</v>
          </cell>
          <cell r="E552" t="str">
            <v>Ana Paula</v>
          </cell>
          <cell r="G552" t="str">
            <v>Francisco Darlan dos Santos</v>
          </cell>
          <cell r="H552" t="str">
            <v>765.524.463-49</v>
          </cell>
          <cell r="J552" t="str">
            <v>Av. Coronel Carvalho, 2570</v>
          </cell>
          <cell r="K552" t="str">
            <v>Narra do Ceará</v>
          </cell>
          <cell r="L552" t="str">
            <v>Fortaleza</v>
          </cell>
          <cell r="M552" t="str">
            <v>CE</v>
          </cell>
          <cell r="N552" t="str">
            <v>NORDESTE</v>
          </cell>
          <cell r="O552" t="str">
            <v>60.341-630</v>
          </cell>
          <cell r="P552" t="str">
            <v>(85) 91723005</v>
          </cell>
          <cell r="Q552" t="str">
            <v>anapaulapc@superig.com.br</v>
          </cell>
          <cell r="R552" t="str">
            <v>Ana Paula</v>
          </cell>
          <cell r="S552" t="str">
            <v>anapaulapc@superig.com.br</v>
          </cell>
          <cell r="T552" t="str">
            <v>(85) 32865175</v>
          </cell>
        </row>
        <row r="553">
          <cell r="B553">
            <v>563</v>
          </cell>
          <cell r="D553" t="str">
            <v>Sabrina Salomão da Silva</v>
          </cell>
          <cell r="E553" t="str">
            <v>Sabrina</v>
          </cell>
          <cell r="G553" t="str">
            <v>Sabrina Salomão da Silva</v>
          </cell>
          <cell r="H553" t="str">
            <v>278.177.438-35</v>
          </cell>
          <cell r="J553" t="str">
            <v>Anel Viário Sul KM 457, nº 351 casa 15</v>
          </cell>
          <cell r="K553" t="str">
            <v>Cond. Guaporé 1</v>
          </cell>
          <cell r="L553" t="str">
            <v>Ribeirão Preto</v>
          </cell>
          <cell r="M553" t="str">
            <v>SP</v>
          </cell>
          <cell r="N553" t="str">
            <v>SUDESTE</v>
          </cell>
          <cell r="O553" t="str">
            <v>14021-800</v>
          </cell>
          <cell r="P553" t="str">
            <v>(16) 8115-3030</v>
          </cell>
          <cell r="Q553" t="str">
            <v>sabrinasalomaosilva@gmail.com</v>
          </cell>
          <cell r="R553" t="str">
            <v>Sabrina</v>
          </cell>
          <cell r="S553" t="str">
            <v>sabrinasalomaosilva@gmail.com</v>
          </cell>
          <cell r="T553" t="str">
            <v>(16) 8115-3030</v>
          </cell>
        </row>
        <row r="554">
          <cell r="B554">
            <v>564</v>
          </cell>
          <cell r="C554" t="str">
            <v>Maera</v>
          </cell>
          <cell r="D554" t="str">
            <v>Fazzenda Park Hotel</v>
          </cell>
          <cell r="E554" t="str">
            <v xml:space="preserve">Cássia </v>
          </cell>
          <cell r="F554" t="str">
            <v>Gerente Geral</v>
          </cell>
          <cell r="G554" t="str">
            <v>Fazzenda Park Hotel Ltda</v>
          </cell>
          <cell r="H554" t="str">
            <v>01.235.218/0001-98</v>
          </cell>
          <cell r="I554">
            <v>253500087</v>
          </cell>
          <cell r="J554" t="str">
            <v>Rua João Matias Zimmermann, 2299</v>
          </cell>
          <cell r="K554" t="str">
            <v>Gasparinho</v>
          </cell>
          <cell r="L554" t="str">
            <v>Gaspar</v>
          </cell>
          <cell r="M554" t="str">
            <v>SC</v>
          </cell>
          <cell r="N554" t="str">
            <v>SUL</v>
          </cell>
          <cell r="O554" t="str">
            <v>89.110-000</v>
          </cell>
          <cell r="P554" t="str">
            <v>(47) 3397-9000 / 9187-7336</v>
          </cell>
          <cell r="Q554" t="str">
            <v>cassia@fazzenda.com.br</v>
          </cell>
          <cell r="R554" t="str">
            <v>Michele</v>
          </cell>
          <cell r="S554" t="str">
            <v>financeiro@fazzenda.com.br</v>
          </cell>
          <cell r="T554" t="str">
            <v>(47) 3397-9000</v>
          </cell>
        </row>
        <row r="555">
          <cell r="B555">
            <v>565</v>
          </cell>
          <cell r="D555" t="str">
            <v>Viviane Prieto</v>
          </cell>
          <cell r="E555" t="str">
            <v>Viviane</v>
          </cell>
          <cell r="G555" t="str">
            <v>Viviane Cardoso Barros Prieto</v>
          </cell>
          <cell r="H555" t="str">
            <v>001.235.146-65</v>
          </cell>
          <cell r="J555" t="str">
            <v>Av. Raja Gabaglia, 1626</v>
          </cell>
          <cell r="K555" t="str">
            <v>Luxemburgo</v>
          </cell>
          <cell r="L555" t="str">
            <v>Belo Horizonte</v>
          </cell>
          <cell r="M555" t="str">
            <v>MG</v>
          </cell>
          <cell r="N555" t="str">
            <v>SUDESTE</v>
          </cell>
          <cell r="O555" t="str">
            <v>30.441-194</v>
          </cell>
          <cell r="P555" t="str">
            <v>(31) 3349-8014</v>
          </cell>
          <cell r="Q555" t="str">
            <v>prieto.viviane@gmail.com</v>
          </cell>
          <cell r="R555" t="str">
            <v>Viviane</v>
          </cell>
          <cell r="S555" t="str">
            <v>prieto.viviane@gmail.com</v>
          </cell>
          <cell r="T555" t="str">
            <v>(31) 3349-8014</v>
          </cell>
        </row>
        <row r="556">
          <cell r="B556">
            <v>566</v>
          </cell>
          <cell r="D556" t="str">
            <v>Ana Maria Chaves Silva</v>
          </cell>
          <cell r="E556" t="str">
            <v>Ana Maria</v>
          </cell>
          <cell r="G556" t="str">
            <v>Ana Maria Chaves Silva</v>
          </cell>
          <cell r="H556" t="str">
            <v>157.023.178-82</v>
          </cell>
          <cell r="I556" t="str">
            <v>Isento</v>
          </cell>
          <cell r="J556" t="str">
            <v>Rua das Quaresmeiras, 840</v>
          </cell>
          <cell r="K556" t="str">
            <v>Condomínio Village Paineiras</v>
          </cell>
          <cell r="L556" t="str">
            <v>Pindamonhangaba</v>
          </cell>
          <cell r="M556" t="str">
            <v>SP</v>
          </cell>
          <cell r="N556" t="str">
            <v>SUDESTE</v>
          </cell>
          <cell r="O556" t="str">
            <v>12.421-520</v>
          </cell>
          <cell r="P556" t="str">
            <v>(12) 3642-7482</v>
          </cell>
          <cell r="Q556" t="str">
            <v>mae10_3@hotmail.com</v>
          </cell>
          <cell r="R556" t="str">
            <v>Ana Maria</v>
          </cell>
          <cell r="S556" t="str">
            <v>mae10_3@hotmail.com</v>
          </cell>
          <cell r="T556" t="str">
            <v>(12) 3642-7482</v>
          </cell>
        </row>
        <row r="557">
          <cell r="B557">
            <v>567</v>
          </cell>
          <cell r="D557" t="str">
            <v>Ouro Verde Projetos, Construções e Representações</v>
          </cell>
          <cell r="E557" t="str">
            <v>Patricia Matos</v>
          </cell>
          <cell r="G557" t="str">
            <v>Ouro Verde Projetos, Construções e Representações</v>
          </cell>
          <cell r="H557" t="str">
            <v>05.495.325/0001-06</v>
          </cell>
          <cell r="I557" t="str">
            <v>15.229.036-2</v>
          </cell>
          <cell r="J557" t="str">
            <v>Rua Bernal de Couto, 597</v>
          </cell>
          <cell r="K557" t="str">
            <v>Umarizal</v>
          </cell>
          <cell r="L557" t="str">
            <v>Belém</v>
          </cell>
          <cell r="M557" t="str">
            <v>PA</v>
          </cell>
          <cell r="N557" t="str">
            <v>NORTE</v>
          </cell>
          <cell r="O557" t="str">
            <v>66.055-080</v>
          </cell>
          <cell r="P557" t="str">
            <v>(91) 8162-9945</v>
          </cell>
          <cell r="Q557" t="str">
            <v>patriciamatosarquiteta@gmail.com</v>
          </cell>
          <cell r="R557" t="str">
            <v>Patricia Matos</v>
          </cell>
          <cell r="S557" t="str">
            <v>patriciamatosarquiteta@gmail.com</v>
          </cell>
          <cell r="T557" t="str">
            <v>(91) 8162-9945</v>
          </cell>
        </row>
        <row r="558">
          <cell r="B558">
            <v>568</v>
          </cell>
          <cell r="D558" t="str">
            <v>Monnalisa</v>
          </cell>
          <cell r="E558" t="str">
            <v>Alexandre Ricardo</v>
          </cell>
          <cell r="G558" t="str">
            <v>Cadore Nobre - Comércio de Vestuário Infantil Ltda - ME</v>
          </cell>
          <cell r="H558" t="str">
            <v>08.609.447/0001-74</v>
          </cell>
          <cell r="I558" t="str">
            <v>90579756-50</v>
          </cell>
          <cell r="J558" t="str">
            <v>Rua Buenos Aires, 57</v>
          </cell>
          <cell r="K558" t="str">
            <v>Centro</v>
          </cell>
          <cell r="L558" t="str">
            <v>Curitiba</v>
          </cell>
          <cell r="M558" t="str">
            <v>PR</v>
          </cell>
          <cell r="N558" t="str">
            <v>SUL</v>
          </cell>
          <cell r="O558" t="str">
            <v>80.250-070</v>
          </cell>
          <cell r="P558" t="str">
            <v>(41) 3242-8793</v>
          </cell>
          <cell r="Q558" t="str">
            <v>alexandre@monnalisastore.com.br</v>
          </cell>
          <cell r="R558" t="str">
            <v>Felipe</v>
          </cell>
          <cell r="S558" t="str">
            <v>felipesilvadaniel@gmail.com</v>
          </cell>
          <cell r="T558" t="str">
            <v>(41) 3242-8793</v>
          </cell>
        </row>
        <row r="559">
          <cell r="B559">
            <v>569</v>
          </cell>
          <cell r="D559" t="str">
            <v>Germania Móveis</v>
          </cell>
          <cell r="E559" t="str">
            <v>Michele</v>
          </cell>
          <cell r="G559" t="str">
            <v>Estofados Germania Ltda</v>
          </cell>
          <cell r="H559" t="str">
            <v>89.086.136/0001-70</v>
          </cell>
          <cell r="I559" t="str">
            <v>084/0004427</v>
          </cell>
          <cell r="J559" t="str">
            <v>Av. 15 de Novembro, 1975</v>
          </cell>
          <cell r="K559" t="str">
            <v>Centro</v>
          </cell>
          <cell r="L559" t="str">
            <v>Nova Petrópolis</v>
          </cell>
          <cell r="M559" t="str">
            <v>RS</v>
          </cell>
          <cell r="N559" t="str">
            <v>SUL</v>
          </cell>
          <cell r="O559" t="str">
            <v>95.150-000</v>
          </cell>
          <cell r="P559" t="str">
            <v>(54) 3281-8250</v>
          </cell>
          <cell r="Q559" t="str">
            <v>germania@germania.com.br</v>
          </cell>
          <cell r="R559" t="str">
            <v>Alana</v>
          </cell>
          <cell r="S559" t="str">
            <v>financeiro@germania.com.br</v>
          </cell>
          <cell r="T559" t="str">
            <v>(54) 3281-8250</v>
          </cell>
        </row>
        <row r="560">
          <cell r="B560">
            <v>570</v>
          </cell>
          <cell r="D560" t="str">
            <v>Regina célia teixeira Rocha da Silva</v>
          </cell>
          <cell r="E560" t="str">
            <v>Regina</v>
          </cell>
          <cell r="G560" t="str">
            <v>Regina Célia Teixeira da Silva</v>
          </cell>
          <cell r="H560" t="str">
            <v>332.630.276-20</v>
          </cell>
          <cell r="J560" t="str">
            <v>Rua Santo Antônio, 1098 - Apto 904 Bl1</v>
          </cell>
          <cell r="K560" t="str">
            <v>Centro</v>
          </cell>
          <cell r="L560" t="str">
            <v>Juiz de Fora</v>
          </cell>
          <cell r="M560" t="str">
            <v>MG</v>
          </cell>
          <cell r="N560" t="str">
            <v>SUDESTE</v>
          </cell>
          <cell r="O560" t="str">
            <v>36.016-210</v>
          </cell>
          <cell r="P560" t="str">
            <v>(32) 3211-2151</v>
          </cell>
          <cell r="Q560" t="str">
            <v>reginaceliateixeira@yahoo.com.br</v>
          </cell>
        </row>
        <row r="561">
          <cell r="B561">
            <v>571</v>
          </cell>
          <cell r="D561" t="str">
            <v>Mimo do Céu</v>
          </cell>
          <cell r="E561" t="str">
            <v>Lourdes</v>
          </cell>
          <cell r="G561" t="str">
            <v>Mimo do Céu Comércio Ltda</v>
          </cell>
          <cell r="H561" t="str">
            <v>01.624.839/0001-63</v>
          </cell>
          <cell r="I561">
            <v>45613245</v>
          </cell>
          <cell r="J561" t="str">
            <v>Rua Marquês de Caravelas, 376</v>
          </cell>
          <cell r="K561" t="str">
            <v>Barra</v>
          </cell>
          <cell r="L561" t="str">
            <v>Salvador</v>
          </cell>
          <cell r="M561" t="str">
            <v>BA</v>
          </cell>
          <cell r="N561" t="str">
            <v>NORDESTE</v>
          </cell>
          <cell r="O561" t="str">
            <v>40.140-240</v>
          </cell>
          <cell r="P561" t="str">
            <v>(71) 3264-3214</v>
          </cell>
          <cell r="Q561" t="str">
            <v>lourdes.mimodoceu@terra.com.br</v>
          </cell>
          <cell r="R561" t="str">
            <v>Lourdes</v>
          </cell>
          <cell r="S561" t="str">
            <v>lourdes.mimodoceu@terra.com.br</v>
          </cell>
          <cell r="T561" t="str">
            <v>(71) 3264-3214</v>
          </cell>
        </row>
        <row r="562">
          <cell r="B562">
            <v>572</v>
          </cell>
          <cell r="C562" t="str">
            <v>Maera</v>
          </cell>
          <cell r="D562" t="str">
            <v>Grand Park Hotel</v>
          </cell>
          <cell r="E562" t="str">
            <v>Irma</v>
          </cell>
          <cell r="G562" t="str">
            <v>Grand Park Hotel Ltda</v>
          </cell>
          <cell r="H562" t="str">
            <v>08.448.634/0001-13</v>
          </cell>
          <cell r="I562" t="str">
            <v>28.367.315-0</v>
          </cell>
          <cell r="J562" t="str">
            <v>Av. Afonso Pena, 5282</v>
          </cell>
          <cell r="K562" t="str">
            <v>Chacara Cachoeira</v>
          </cell>
          <cell r="L562" t="str">
            <v>Campo Grande</v>
          </cell>
          <cell r="M562" t="str">
            <v>MS</v>
          </cell>
          <cell r="N562" t="str">
            <v>CENTRO OESTE</v>
          </cell>
          <cell r="O562" t="str">
            <v>79.040-010</v>
          </cell>
          <cell r="P562" t="str">
            <v>(67) 3044-4444</v>
          </cell>
          <cell r="Q562" t="str">
            <v>grandpark@terra.com.br</v>
          </cell>
          <cell r="R562" t="str">
            <v>Irma Maria</v>
          </cell>
          <cell r="S562" t="str">
            <v>irmapan@terra.com.br</v>
          </cell>
          <cell r="T562" t="str">
            <v>(67) 3383-2461</v>
          </cell>
          <cell r="W562">
            <v>42625</v>
          </cell>
        </row>
        <row r="563">
          <cell r="B563">
            <v>573</v>
          </cell>
          <cell r="D563" t="str">
            <v>Tower Construção e Reformas</v>
          </cell>
          <cell r="E563" t="str">
            <v>Fernando/Judite</v>
          </cell>
          <cell r="G563" t="str">
            <v>Tower Construção e reformas Ltda</v>
          </cell>
          <cell r="H563" t="str">
            <v>03.390.181/0001-06</v>
          </cell>
          <cell r="I563" t="str">
            <v>Isento</v>
          </cell>
          <cell r="J563" t="str">
            <v>Av. Protásio Alves, 3149- conj. 304</v>
          </cell>
          <cell r="K563" t="str">
            <v>Petrópolis</v>
          </cell>
          <cell r="L563" t="str">
            <v>Porto Alegre</v>
          </cell>
          <cell r="M563" t="str">
            <v>RS</v>
          </cell>
          <cell r="N563" t="str">
            <v>SUL</v>
          </cell>
          <cell r="O563" t="str">
            <v>90.410-003</v>
          </cell>
          <cell r="P563" t="str">
            <v>(51)3338-3709</v>
          </cell>
          <cell r="Q563" t="str">
            <v>fluzneto@terra.com.br</v>
          </cell>
          <cell r="R563" t="str">
            <v>Fernando</v>
          </cell>
          <cell r="S563" t="str">
            <v>fluzneto@terra.com.br</v>
          </cell>
          <cell r="T563" t="str">
            <v>(51) 3338-3709</v>
          </cell>
        </row>
        <row r="564">
          <cell r="B564">
            <v>574</v>
          </cell>
          <cell r="D564" t="str">
            <v>Rede Feminina de Combate ao Cancer de Xanxerê</v>
          </cell>
          <cell r="E564" t="str">
            <v>Vanilde</v>
          </cell>
          <cell r="G564" t="str">
            <v>Rede Feminina Regional de Combte ao Câncer de Xanxerê</v>
          </cell>
          <cell r="H564" t="str">
            <v>80.629.827/0001-06</v>
          </cell>
          <cell r="I564" t="str">
            <v>Isento</v>
          </cell>
          <cell r="J564" t="str">
            <v>Rua Marechal Bormann, 351 - 1º andar</v>
          </cell>
          <cell r="K564" t="str">
            <v>Centro</v>
          </cell>
          <cell r="L564" t="str">
            <v>Xanxerê</v>
          </cell>
          <cell r="M564" t="str">
            <v>SC</v>
          </cell>
          <cell r="N564" t="str">
            <v>SUL</v>
          </cell>
          <cell r="O564" t="str">
            <v>89.820-000</v>
          </cell>
          <cell r="P564" t="str">
            <v>(49) 8802-8168</v>
          </cell>
          <cell r="Q564" t="str">
            <v>redefeminina@netxan.com.br</v>
          </cell>
          <cell r="R564" t="str">
            <v>Vanilde</v>
          </cell>
          <cell r="S564" t="str">
            <v>redefeminina@netxan.com.br</v>
          </cell>
          <cell r="T564" t="str">
            <v>(49) 8802-8168</v>
          </cell>
        </row>
        <row r="565">
          <cell r="B565">
            <v>575</v>
          </cell>
          <cell r="D565" t="str">
            <v>Juziane Aparecida camilo Freitas</v>
          </cell>
          <cell r="E565" t="str">
            <v>Juziane</v>
          </cell>
          <cell r="G565" t="str">
            <v>Juziane Aparecida Camilo Freitas</v>
          </cell>
          <cell r="H565" t="str">
            <v>709.303.509-44</v>
          </cell>
          <cell r="I565">
            <v>48231754</v>
          </cell>
          <cell r="J565" t="str">
            <v>Rua Alfredo Eichner, 75 casa1</v>
          </cell>
          <cell r="K565" t="str">
            <v>Glória</v>
          </cell>
          <cell r="L565" t="str">
            <v>Joinville</v>
          </cell>
          <cell r="M565" t="str">
            <v>SC</v>
          </cell>
          <cell r="N565" t="str">
            <v>SUL</v>
          </cell>
          <cell r="O565" t="str">
            <v>89217-216</v>
          </cell>
          <cell r="P565" t="str">
            <v>(47) 3121-9735/ 3027-5101</v>
          </cell>
          <cell r="Q565" t="str">
            <v>juziane.camilo@gmail.com</v>
          </cell>
        </row>
        <row r="566">
          <cell r="B566">
            <v>576</v>
          </cell>
          <cell r="D566" t="str">
            <v>Sérgio Gutknecht</v>
          </cell>
          <cell r="E566" t="str">
            <v>Sérgio</v>
          </cell>
          <cell r="G566" t="str">
            <v>Sérgio Gutknecht</v>
          </cell>
          <cell r="H566" t="str">
            <v>003.688.429-40</v>
          </cell>
          <cell r="I566">
            <v>3757138</v>
          </cell>
          <cell r="J566" t="str">
            <v>Rua Itajai 455</v>
          </cell>
          <cell r="K566" t="str">
            <v>Bairro Rio Morto</v>
          </cell>
          <cell r="L566" t="str">
            <v>Indaial</v>
          </cell>
          <cell r="M566" t="str">
            <v>SC</v>
          </cell>
          <cell r="N566" t="str">
            <v>SUL</v>
          </cell>
          <cell r="O566" t="str">
            <v>89130-000</v>
          </cell>
          <cell r="P566" t="str">
            <v>(47) 3333-8100</v>
          </cell>
          <cell r="Q566" t="str">
            <v>sergio@postes.com.br</v>
          </cell>
        </row>
        <row r="567">
          <cell r="B567">
            <v>577</v>
          </cell>
          <cell r="D567" t="str">
            <v>Sh. Mandacaru Boulevard</v>
          </cell>
          <cell r="E567" t="str">
            <v>João Marcos</v>
          </cell>
          <cell r="G567" t="str">
            <v>Associação dos Lojistas do Shopping Mandacaru Boulevard</v>
          </cell>
          <cell r="H567" t="str">
            <v>09.443.495/0001-06</v>
          </cell>
          <cell r="I567" t="str">
            <v>Isento</v>
          </cell>
          <cell r="J567" t="str">
            <v>Av. Mandacaru, 277</v>
          </cell>
          <cell r="K567" t="str">
            <v>Jardim Seminário</v>
          </cell>
          <cell r="L567" t="str">
            <v>Maringa</v>
          </cell>
          <cell r="M567" t="str">
            <v>PR</v>
          </cell>
          <cell r="N567" t="str">
            <v>SUL</v>
          </cell>
          <cell r="O567" t="str">
            <v>87.080-000</v>
          </cell>
          <cell r="P567" t="str">
            <v>(44) 3032-5000</v>
          </cell>
          <cell r="Q567" t="str">
            <v>jmarcos.costa@larcentermandacaru.com.br</v>
          </cell>
          <cell r="R567" t="str">
            <v>Telma</v>
          </cell>
          <cell r="S567" t="str">
            <v>telma.cristina@larcentermandacaru.com.br</v>
          </cell>
          <cell r="T567" t="str">
            <v>(44) 3032-5000</v>
          </cell>
        </row>
        <row r="568">
          <cell r="B568">
            <v>578</v>
          </cell>
          <cell r="D568" t="str">
            <v>Karina Rachid da Fonseca</v>
          </cell>
          <cell r="E568" t="str">
            <v>Karina</v>
          </cell>
          <cell r="G568" t="str">
            <v>Karina Rachid da Fonseca</v>
          </cell>
          <cell r="H568" t="str">
            <v>083.752.607-89</v>
          </cell>
          <cell r="I568" t="str">
            <v>12.519.709-5</v>
          </cell>
          <cell r="J568" t="str">
            <v>Rua Maestro Eduardo Souto, 32</v>
          </cell>
          <cell r="K568" t="str">
            <v>Piratininga</v>
          </cell>
          <cell r="L568" t="str">
            <v xml:space="preserve">Niterói </v>
          </cell>
          <cell r="M568" t="str">
            <v>RJ</v>
          </cell>
          <cell r="N568" t="str">
            <v>SUDESTE</v>
          </cell>
          <cell r="O568" t="str">
            <v>24.358-250</v>
          </cell>
          <cell r="P568" t="str">
            <v>(21) 8585-7522/2709-8025</v>
          </cell>
          <cell r="Q568" t="str">
            <v>karachiddafonseca@yahoo.com.br</v>
          </cell>
        </row>
        <row r="569">
          <cell r="B569">
            <v>579</v>
          </cell>
          <cell r="D569" t="str">
            <v>SESI - Serviço Social da Indústria</v>
          </cell>
          <cell r="E569" t="str">
            <v>Melissa</v>
          </cell>
          <cell r="G569" t="str">
            <v>SESI - Serviço Social da Indústria</v>
          </cell>
          <cell r="H569" t="str">
            <v>03.777.341/0052-06</v>
          </cell>
          <cell r="I569" t="str">
            <v>Isento</v>
          </cell>
          <cell r="J569" t="str">
            <v>Rua Ministro Calógeras, 157</v>
          </cell>
          <cell r="K569" t="str">
            <v>Centro</v>
          </cell>
          <cell r="L569" t="str">
            <v>Joinville</v>
          </cell>
          <cell r="M569" t="str">
            <v>SC</v>
          </cell>
          <cell r="N569" t="str">
            <v>SUL</v>
          </cell>
          <cell r="O569" t="str">
            <v>89.202-207</v>
          </cell>
          <cell r="P569" t="str">
            <v>(47) 3431-6107</v>
          </cell>
          <cell r="Q569" t="str">
            <v>melissa.souza@sesisc.org.br</v>
          </cell>
          <cell r="R569" t="str">
            <v>Patrícia</v>
          </cell>
          <cell r="S569" t="str">
            <v>contasapagar.jvl@sesisc.org.br</v>
          </cell>
          <cell r="T569" t="str">
            <v>(47) 3431-6116</v>
          </cell>
        </row>
        <row r="570">
          <cell r="B570">
            <v>580</v>
          </cell>
          <cell r="D570" t="str">
            <v>Luciano Rodrigo Weiand</v>
          </cell>
          <cell r="E570" t="str">
            <v>Luciano</v>
          </cell>
          <cell r="G570" t="str">
            <v>Luciano Rodrigo Weiand</v>
          </cell>
          <cell r="H570" t="str">
            <v>952.835.520-04</v>
          </cell>
          <cell r="I570">
            <v>3027063209</v>
          </cell>
          <cell r="J570" t="str">
            <v>Rua Dr João Satt, 25</v>
          </cell>
          <cell r="K570" t="str">
            <v>Jardim Europa</v>
          </cell>
          <cell r="L570" t="str">
            <v>Porto Alegre</v>
          </cell>
          <cell r="M570" t="str">
            <v>RS</v>
          </cell>
          <cell r="N570" t="str">
            <v>SUL</v>
          </cell>
          <cell r="O570" t="str">
            <v>91360-394</v>
          </cell>
          <cell r="P570" t="str">
            <v>(51) 91864625</v>
          </cell>
          <cell r="Q570" t="str">
            <v>lucianorw@yahoo.com.br</v>
          </cell>
        </row>
        <row r="571">
          <cell r="B571">
            <v>581</v>
          </cell>
          <cell r="D571" t="str">
            <v>Iris Kuczkowski</v>
          </cell>
          <cell r="E571" t="str">
            <v>Iris</v>
          </cell>
          <cell r="G571" t="str">
            <v>Iris Dora Persike Kuczkowski</v>
          </cell>
          <cell r="H571" t="str">
            <v>016.924.599-37</v>
          </cell>
          <cell r="I571" t="str">
            <v>19/r-2.443.847</v>
          </cell>
          <cell r="J571" t="str">
            <v>Rua João Butschardt, 41</v>
          </cell>
          <cell r="K571" t="str">
            <v>Centro</v>
          </cell>
          <cell r="L571" t="str">
            <v xml:space="preserve">Guaramirim </v>
          </cell>
          <cell r="M571" t="str">
            <v>SC</v>
          </cell>
          <cell r="N571" t="str">
            <v>SUL</v>
          </cell>
          <cell r="O571" t="str">
            <v>89270-000</v>
          </cell>
          <cell r="P571" t="str">
            <v>(47) 33706305</v>
          </cell>
          <cell r="Q571" t="str">
            <v>lite.r@hotmail.com</v>
          </cell>
        </row>
        <row r="572">
          <cell r="B572">
            <v>582</v>
          </cell>
          <cell r="D572" t="str">
            <v>Rocco Barroco Iluminação</v>
          </cell>
          <cell r="E572" t="str">
            <v>Marlei</v>
          </cell>
          <cell r="G572" t="str">
            <v>Lourdes Deboni Piana</v>
          </cell>
          <cell r="H572" t="str">
            <v>127.811.859-49</v>
          </cell>
          <cell r="I572" t="str">
            <v>Isento</v>
          </cell>
          <cell r="J572" t="str">
            <v>Avenida Brasil, 6817</v>
          </cell>
          <cell r="K572" t="str">
            <v>Centro</v>
          </cell>
          <cell r="L572" t="str">
            <v>Cascavel</v>
          </cell>
          <cell r="M572" t="str">
            <v>PR</v>
          </cell>
          <cell r="N572" t="str">
            <v>SUL</v>
          </cell>
          <cell r="O572" t="str">
            <v>85.801-000</v>
          </cell>
          <cell r="P572" t="str">
            <v>(45) 3225-1081</v>
          </cell>
          <cell r="Q572" t="str">
            <v>roccobarroco@terra.com.br</v>
          </cell>
          <cell r="R572" t="str">
            <v>Marlei</v>
          </cell>
          <cell r="S572" t="str">
            <v>roccobarroco@terra.com.br</v>
          </cell>
          <cell r="T572" t="str">
            <v>(45) 3225-1081</v>
          </cell>
        </row>
        <row r="573">
          <cell r="B573">
            <v>583</v>
          </cell>
          <cell r="D573" t="str">
            <v>Caroline Basei</v>
          </cell>
          <cell r="E573" t="str">
            <v>Caroline</v>
          </cell>
          <cell r="G573" t="str">
            <v>Centro Odontológico Basei</v>
          </cell>
          <cell r="H573" t="str">
            <v>09.062.071/0001-93</v>
          </cell>
          <cell r="I573">
            <v>2016600679370</v>
          </cell>
          <cell r="J573" t="str">
            <v>Av. Ecoville, 790 casa 234</v>
          </cell>
          <cell r="K573" t="str">
            <v>Sarandi</v>
          </cell>
          <cell r="L573" t="str">
            <v>Porto Alegre</v>
          </cell>
          <cell r="M573" t="str">
            <v>RS</v>
          </cell>
          <cell r="N573" t="str">
            <v>SUL</v>
          </cell>
          <cell r="O573" t="str">
            <v>91150-400</v>
          </cell>
          <cell r="P573" t="str">
            <v>(51) 30427447</v>
          </cell>
          <cell r="Q573" t="str">
            <v>carolvasei@hotmail.com</v>
          </cell>
          <cell r="R573" t="str">
            <v>Caroline</v>
          </cell>
          <cell r="S573" t="str">
            <v>carolvasei@hotmail.com</v>
          </cell>
          <cell r="T573" t="str">
            <v>(51) 30427447</v>
          </cell>
        </row>
        <row r="574">
          <cell r="B574">
            <v>584</v>
          </cell>
          <cell r="D574" t="str">
            <v>VIC Center Santa Bárbara</v>
          </cell>
          <cell r="E574" t="str">
            <v>Márcia Mendonça</v>
          </cell>
          <cell r="G574" t="str">
            <v>VICMALL 01SBO Empreendimentos Ltda</v>
          </cell>
          <cell r="H574" t="str">
            <v>13.035.211/0001-01</v>
          </cell>
          <cell r="I574" t="str">
            <v>Isento</v>
          </cell>
          <cell r="J574" t="str">
            <v>Av. Ibirapuera, 2144</v>
          </cell>
          <cell r="K574" t="str">
            <v>Indianópolis</v>
          </cell>
          <cell r="L574" t="str">
            <v>São Paulo</v>
          </cell>
          <cell r="M574" t="str">
            <v>SP</v>
          </cell>
          <cell r="N574" t="str">
            <v>SUDESTE</v>
          </cell>
          <cell r="O574" t="str">
            <v>04.028-001</v>
          </cell>
          <cell r="P574" t="str">
            <v>(11) 3588-1267</v>
          </cell>
          <cell r="Q574" t="str">
            <v>marcia.mendonca@vict.com.br</v>
          </cell>
          <cell r="R574" t="str">
            <v>Marina</v>
          </cell>
          <cell r="S574" t="str">
            <v>(11) 3588-1135</v>
          </cell>
          <cell r="T574" t="str">
            <v>marina.silva@vict.com.br</v>
          </cell>
        </row>
        <row r="575">
          <cell r="B575">
            <v>585</v>
          </cell>
          <cell r="D575" t="str">
            <v>Barranorte Shopping</v>
          </cell>
          <cell r="E575" t="str">
            <v>Vivian</v>
          </cell>
          <cell r="G575" t="str">
            <v>Edificio Comercial Ingleses Barranorte Shopping</v>
          </cell>
          <cell r="H575" t="str">
            <v>01.945.044/0001-57</v>
          </cell>
          <cell r="I575" t="str">
            <v>Isento</v>
          </cell>
          <cell r="J575" t="str">
            <v>Rua Dom João Becker, 145</v>
          </cell>
          <cell r="K575" t="str">
            <v>Ingleses</v>
          </cell>
          <cell r="L575" t="str">
            <v>Florianópolis</v>
          </cell>
          <cell r="M575" t="str">
            <v>SC</v>
          </cell>
          <cell r="N575" t="str">
            <v>SUL</v>
          </cell>
          <cell r="O575" t="str">
            <v>88.058-600</v>
          </cell>
          <cell r="P575" t="str">
            <v>(48) 3269-2211</v>
          </cell>
          <cell r="Q575" t="str">
            <v>barranorteshopping.adm@hotmail.com</v>
          </cell>
          <cell r="R575" t="str">
            <v>Vivian</v>
          </cell>
          <cell r="S575" t="str">
            <v>(48) 3269-2211</v>
          </cell>
          <cell r="T575" t="str">
            <v>barranorteshopping.adm@hotmail.com</v>
          </cell>
        </row>
        <row r="576">
          <cell r="B576">
            <v>586</v>
          </cell>
          <cell r="D576" t="str">
            <v>Águas do Vale</v>
          </cell>
          <cell r="E576" t="str">
            <v>José Afonso</v>
          </cell>
          <cell r="G576" t="str">
            <v>Águas do Vale Comércio e Indústria Ltda - ME</v>
          </cell>
          <cell r="H576" t="str">
            <v>04.484.260/0001-30</v>
          </cell>
          <cell r="I576" t="str">
            <v>10.340.165-2</v>
          </cell>
          <cell r="J576" t="str">
            <v>Av. Coronel Bento de Godoy,1 998</v>
          </cell>
          <cell r="K576" t="str">
            <v>Estância Itanhanga</v>
          </cell>
          <cell r="L576" t="str">
            <v>Caldas Novas</v>
          </cell>
          <cell r="M576" t="str">
            <v>GO</v>
          </cell>
          <cell r="N576" t="str">
            <v>CENTRO OESTE</v>
          </cell>
          <cell r="O576" t="str">
            <v>75.690-000</v>
          </cell>
          <cell r="P576" t="str">
            <v>(64) 3453-3760</v>
          </cell>
          <cell r="Q576" t="str">
            <v>cachacaria@cvaq.com.br</v>
          </cell>
          <cell r="R576" t="str">
            <v>José Afonso</v>
          </cell>
          <cell r="S576" t="str">
            <v>cachacaria@cvaq.com.br</v>
          </cell>
          <cell r="T576" t="str">
            <v>(64) 3453-3760</v>
          </cell>
        </row>
        <row r="577">
          <cell r="B577">
            <v>587</v>
          </cell>
          <cell r="D577" t="str">
            <v>Maria Regina de Lima Rodrigues</v>
          </cell>
          <cell r="E577" t="str">
            <v>Regina</v>
          </cell>
          <cell r="G577" t="str">
            <v>Maria Regina de Lima Rodrigues</v>
          </cell>
          <cell r="H577" t="str">
            <v>029.709.436-03</v>
          </cell>
          <cell r="I577" t="str">
            <v>MG1053266</v>
          </cell>
          <cell r="J577" t="str">
            <v>Rua Tatuí, 91 Apto 301</v>
          </cell>
          <cell r="K577" t="str">
            <v>Santa Lucia</v>
          </cell>
          <cell r="L577" t="str">
            <v>Belo Horizonte</v>
          </cell>
          <cell r="M577" t="str">
            <v>MG</v>
          </cell>
          <cell r="N577" t="str">
            <v>SUDESTE</v>
          </cell>
          <cell r="O577" t="str">
            <v>30360-280</v>
          </cell>
          <cell r="P577" t="str">
            <v>(31) 3296-5314</v>
          </cell>
          <cell r="Q577" t="str">
            <v>regina.limar@hotmail.com</v>
          </cell>
        </row>
        <row r="578">
          <cell r="B578">
            <v>588</v>
          </cell>
          <cell r="D578" t="str">
            <v>Roberta Keller Jung</v>
          </cell>
          <cell r="E578" t="str">
            <v>Roberta</v>
          </cell>
          <cell r="G578" t="str">
            <v>Roberta Keller Jung</v>
          </cell>
          <cell r="H578" t="str">
            <v>038.735.629-01</v>
          </cell>
          <cell r="I578">
            <v>3580962</v>
          </cell>
          <cell r="J578" t="str">
            <v>Rua Pastor Sandrescky, 159 - Sl 107</v>
          </cell>
          <cell r="K578" t="str">
            <v>Centro</v>
          </cell>
          <cell r="L578" t="str">
            <v>Brusque</v>
          </cell>
          <cell r="M578" t="str">
            <v>SC</v>
          </cell>
          <cell r="N578" t="str">
            <v>SUL</v>
          </cell>
          <cell r="O578" t="str">
            <v>88350-040</v>
          </cell>
          <cell r="P578" t="str">
            <v>(47) 3351-2159</v>
          </cell>
          <cell r="Q578" t="str">
            <v>robertakeller01@yahoo.com.br</v>
          </cell>
        </row>
        <row r="579">
          <cell r="B579">
            <v>589</v>
          </cell>
          <cell r="D579" t="str">
            <v>Roni Dalmolin</v>
          </cell>
          <cell r="E579" t="str">
            <v>Roni Dalmolin</v>
          </cell>
          <cell r="G579" t="str">
            <v>Roni Dalmolin</v>
          </cell>
          <cell r="H579" t="str">
            <v>847.855.431-91</v>
          </cell>
          <cell r="I579">
            <v>962897</v>
          </cell>
          <cell r="J579" t="str">
            <v>Rua Bambu, 244</v>
          </cell>
          <cell r="K579" t="str">
            <v>Jd Votória</v>
          </cell>
          <cell r="L579" t="str">
            <v>Primavera do Leste</v>
          </cell>
          <cell r="M579" t="str">
            <v>MT</v>
          </cell>
          <cell r="N579" t="str">
            <v>CENTRO OESTE</v>
          </cell>
          <cell r="O579" t="str">
            <v>78.850-000</v>
          </cell>
          <cell r="P579" t="str">
            <v>(66) 9986-2347</v>
          </cell>
          <cell r="Q579" t="str">
            <v>ronidalmolin@zipmail.com.br</v>
          </cell>
        </row>
        <row r="580">
          <cell r="B580">
            <v>590</v>
          </cell>
          <cell r="D580" t="str">
            <v>Associação Res. Parque dos Príncipes</v>
          </cell>
          <cell r="E580" t="str">
            <v>Mariana</v>
          </cell>
          <cell r="G580" t="str">
            <v>Associação dos Proprietários do Residencial Parque dos Príncipes</v>
          </cell>
          <cell r="H580" t="str">
            <v>51.449.445/0001-94</v>
          </cell>
          <cell r="I580" t="str">
            <v>Isento</v>
          </cell>
          <cell r="J580" t="str">
            <v>Av. Darcy Reis, 1311</v>
          </cell>
          <cell r="K580" t="str">
            <v>Parque dos Príncipes</v>
          </cell>
          <cell r="L580" t="str">
            <v>São Paulo</v>
          </cell>
          <cell r="M580" t="str">
            <v>SP</v>
          </cell>
          <cell r="N580" t="str">
            <v>SUDESTE</v>
          </cell>
          <cell r="O580" t="str">
            <v>05.396-450</v>
          </cell>
          <cell r="P580" t="str">
            <v>(11) 3761-1866 / 3761-0473 / 3761-4533</v>
          </cell>
          <cell r="Q580" t="str">
            <v>mariana@parquedosprincipes.com.br</v>
          </cell>
          <cell r="R580" t="str">
            <v>Tatiane</v>
          </cell>
          <cell r="S580" t="str">
            <v>tatiane@parquedosprincipes.com.br</v>
          </cell>
          <cell r="T580" t="str">
            <v>(11) 3761-1866 / 3761-0473 / 3761-4533</v>
          </cell>
        </row>
        <row r="581">
          <cell r="B581">
            <v>591</v>
          </cell>
          <cell r="D581" t="str">
            <v>Jurerê Open Shopping</v>
          </cell>
          <cell r="E581" t="str">
            <v>Suelen Eichholz</v>
          </cell>
          <cell r="G581" t="str">
            <v>JI Administração Imobiliária Ltda</v>
          </cell>
          <cell r="H581" t="str">
            <v>12.700.551/0001-47</v>
          </cell>
          <cell r="I581" t="str">
            <v>Isento</v>
          </cell>
          <cell r="J581" t="str">
            <v>Av. Das Raias, 400</v>
          </cell>
          <cell r="K581" t="str">
            <v>Jurerê Internacional</v>
          </cell>
          <cell r="L581" t="str">
            <v>Florianópolis</v>
          </cell>
          <cell r="M581" t="str">
            <v>SC</v>
          </cell>
          <cell r="N581" t="str">
            <v>SUL</v>
          </cell>
          <cell r="O581" t="str">
            <v>88.053-400</v>
          </cell>
          <cell r="P581" t="str">
            <v xml:space="preserve">(48) 3261-5594 </v>
          </cell>
          <cell r="Q581" t="str">
            <v>suelen.ludtke@jurere.com.br</v>
          </cell>
          <cell r="R581" t="str">
            <v xml:space="preserve">Rosani Cascaes </v>
          </cell>
          <cell r="S581" t="str">
            <v>rosani.cascaes@jurere.com.br</v>
          </cell>
          <cell r="T581" t="str">
            <v>(48) 3261-5597</v>
          </cell>
        </row>
        <row r="582">
          <cell r="B582">
            <v>592</v>
          </cell>
          <cell r="D582" t="str">
            <v>MVD Transportes e Serviços Ltda</v>
          </cell>
          <cell r="E582" t="str">
            <v>Kathy</v>
          </cell>
          <cell r="G582" t="str">
            <v>MVD Transportes e Serviços Ltda</v>
          </cell>
          <cell r="H582" t="str">
            <v>01.045.961/0001-85</v>
          </cell>
          <cell r="I582">
            <v>255810040</v>
          </cell>
          <cell r="J582" t="str">
            <v>Rua Vereador João Pereira Lima, 383</v>
          </cell>
          <cell r="K582" t="str">
            <v>Centro</v>
          </cell>
          <cell r="L582" t="str">
            <v xml:space="preserve">Guaramirim </v>
          </cell>
          <cell r="M582" t="str">
            <v>SC</v>
          </cell>
          <cell r="N582" t="str">
            <v>SUL</v>
          </cell>
          <cell r="O582" t="str">
            <v>89270-000</v>
          </cell>
          <cell r="P582" t="str">
            <v>(47) 3455-0190</v>
          </cell>
          <cell r="Q582" t="str">
            <v>operacional.joi@mvdlogistica.com.br</v>
          </cell>
          <cell r="R582" t="str">
            <v>Claudio</v>
          </cell>
          <cell r="S582" t="str">
            <v>expedicao.bulk@terra.com.br</v>
          </cell>
          <cell r="T582" t="str">
            <v>(47) 3455-1313</v>
          </cell>
        </row>
        <row r="583">
          <cell r="B583">
            <v>593</v>
          </cell>
          <cell r="D583" t="str">
            <v>Preserv Rio</v>
          </cell>
          <cell r="E583" t="str">
            <v>Leila</v>
          </cell>
          <cell r="G583" t="str">
            <v>Preserv Manutenção Eletrônica Ltda</v>
          </cell>
          <cell r="H583" t="str">
            <v>02.549.591/0001-86</v>
          </cell>
          <cell r="I583" t="str">
            <v>86.116.59-6</v>
          </cell>
          <cell r="J583" t="str">
            <v>Rua Barão de Itapegipe, 458</v>
          </cell>
          <cell r="K583" t="str">
            <v>Rio Comprido</v>
          </cell>
          <cell r="L583" t="str">
            <v>Rio de Janeiro</v>
          </cell>
          <cell r="M583" t="str">
            <v>RJ</v>
          </cell>
          <cell r="N583" t="str">
            <v>SUDESTE</v>
          </cell>
          <cell r="O583" t="str">
            <v>20.261-005</v>
          </cell>
          <cell r="P583" t="str">
            <v>(21) 2204-0999</v>
          </cell>
          <cell r="Q583" t="str">
            <v>preservrio@preservrio.com.br</v>
          </cell>
          <cell r="R583" t="str">
            <v>Leila</v>
          </cell>
          <cell r="S583" t="str">
            <v>financeiro@preservrio.com.br</v>
          </cell>
          <cell r="T583" t="str">
            <v>(21) 2204-0999</v>
          </cell>
        </row>
        <row r="584">
          <cell r="B584">
            <v>594</v>
          </cell>
          <cell r="D584" t="str">
            <v>Papelaria Della Giustina</v>
          </cell>
          <cell r="E584" t="str">
            <v>Thais ou Arlene</v>
          </cell>
          <cell r="G584" t="str">
            <v>Comercial e Papelaria Della Giustina Ltda EPP</v>
          </cell>
          <cell r="H584" t="str">
            <v>81.768.152/0001-30</v>
          </cell>
          <cell r="I584">
            <v>251950913</v>
          </cell>
          <cell r="J584" t="str">
            <v>Rua Albamo Schmidt, 2200</v>
          </cell>
          <cell r="K584" t="str">
            <v>Boa Vista</v>
          </cell>
          <cell r="L584" t="str">
            <v>Joinville</v>
          </cell>
          <cell r="M584" t="str">
            <v>SC</v>
          </cell>
          <cell r="N584" t="str">
            <v>SUL</v>
          </cell>
          <cell r="O584" t="str">
            <v>89.205-101</v>
          </cell>
          <cell r="P584" t="str">
            <v>(47) 3432-0314</v>
          </cell>
          <cell r="Q584" t="str">
            <v>papelaria_pdg@terra.com.br</v>
          </cell>
          <cell r="R584" t="str">
            <v>Thais ou Arlene</v>
          </cell>
          <cell r="S584" t="str">
            <v>papelaria_pdg@terra.com.br</v>
          </cell>
          <cell r="T584" t="str">
            <v>(47) 3432-0314</v>
          </cell>
        </row>
        <row r="585">
          <cell r="B585">
            <v>595</v>
          </cell>
          <cell r="D585" t="str">
            <v>Casa Nossa</v>
          </cell>
          <cell r="E585" t="str">
            <v>Alex Santos</v>
          </cell>
          <cell r="G585" t="str">
            <v>Atacadão Ribeiro Ltda</v>
          </cell>
          <cell r="H585" t="str">
            <v>15.770.056/0001-00</v>
          </cell>
          <cell r="I585" t="str">
            <v>0762093900184</v>
          </cell>
          <cell r="J585" t="str">
            <v>St. Habitacional Arniqueira Conjunto 01, Chacara 109, Lote 6 Loja 02</v>
          </cell>
          <cell r="K585" t="str">
            <v>Aguas Claras</v>
          </cell>
          <cell r="L585" t="str">
            <v>Brasília</v>
          </cell>
          <cell r="M585" t="str">
            <v>DF</v>
          </cell>
          <cell r="N585" t="str">
            <v>CENTRO OESTE</v>
          </cell>
          <cell r="O585" t="str">
            <v>71.993-010</v>
          </cell>
          <cell r="P585" t="str">
            <v>(61) 4103-1373</v>
          </cell>
          <cell r="Q585" t="str">
            <v>vendas.casanossa@hotmail.com</v>
          </cell>
          <cell r="R585" t="str">
            <v>Alex Santos</v>
          </cell>
          <cell r="S585" t="str">
            <v>vendas.casanossa@hotmail.com</v>
          </cell>
          <cell r="T585" t="str">
            <v>(61) 4103-1373</v>
          </cell>
        </row>
        <row r="586">
          <cell r="B586">
            <v>596</v>
          </cell>
          <cell r="D586" t="str">
            <v>Associação Comercial Capinópolis</v>
          </cell>
          <cell r="E586" t="str">
            <v>Neide Ane Alves de Carvalho Santos</v>
          </cell>
          <cell r="G586" t="str">
            <v>Associação Comercial, Industrial e Agropecuaria de Capinópolis</v>
          </cell>
          <cell r="H586" t="str">
            <v>19.956.713/0001-51</v>
          </cell>
          <cell r="I586" t="str">
            <v>Isento</v>
          </cell>
          <cell r="J586" t="str">
            <v>Rua 100, nº 717</v>
          </cell>
          <cell r="K586" t="str">
            <v>Centro</v>
          </cell>
          <cell r="L586" t="str">
            <v>Capinópolis</v>
          </cell>
          <cell r="M586" t="str">
            <v>MG</v>
          </cell>
          <cell r="N586" t="str">
            <v>SUDESTE</v>
          </cell>
          <cell r="O586" t="str">
            <v>38.360-000</v>
          </cell>
          <cell r="P586" t="str">
            <v>(34) 3263-1865</v>
          </cell>
          <cell r="Q586" t="str">
            <v>aciac@netsite.com.br</v>
          </cell>
          <cell r="R586" t="str">
            <v>Neide Ane</v>
          </cell>
          <cell r="S586" t="str">
            <v>aciac@netsite.com.br</v>
          </cell>
          <cell r="T586" t="str">
            <v>(34) 3263-1865</v>
          </cell>
        </row>
        <row r="587">
          <cell r="B587">
            <v>597</v>
          </cell>
          <cell r="D587" t="str">
            <v>Prefeitura de Arroio do Meio</v>
          </cell>
          <cell r="E587" t="str">
            <v xml:space="preserve"> Aldir de Bona</v>
          </cell>
          <cell r="G587" t="str">
            <v>Prefeitura de Arroio do Meio</v>
          </cell>
          <cell r="H587" t="str">
            <v>87.297.271/0001-39</v>
          </cell>
          <cell r="I587" t="str">
            <v>Isento</v>
          </cell>
          <cell r="J587" t="str">
            <v>Rua Monsenhor Jacob Seger, 186</v>
          </cell>
          <cell r="K587" t="str">
            <v>Centro</v>
          </cell>
          <cell r="L587" t="str">
            <v>Arroio do Meio</v>
          </cell>
          <cell r="M587" t="str">
            <v>RS</v>
          </cell>
          <cell r="N587" t="str">
            <v>SUL</v>
          </cell>
          <cell r="O587" t="str">
            <v>95.940-000</v>
          </cell>
          <cell r="P587" t="str">
            <v>(51) 3716-1166</v>
          </cell>
          <cell r="Q587" t="str">
            <v>a.debona@arroiodomeiors.com.br</v>
          </cell>
          <cell r="R587" t="str">
            <v>Nívea</v>
          </cell>
          <cell r="S587" t="str">
            <v>compras@arroiodomeiors.com.br</v>
          </cell>
          <cell r="T587" t="str">
            <v>(51) 3716-1166</v>
          </cell>
        </row>
        <row r="588">
          <cell r="B588">
            <v>598</v>
          </cell>
          <cell r="D588" t="str">
            <v>ESCO - Betim MG</v>
          </cell>
          <cell r="E588" t="str">
            <v>Bruno</v>
          </cell>
          <cell r="G588" t="str">
            <v>Soldering Comércio e Indústria Ltda</v>
          </cell>
          <cell r="H588" t="str">
            <v>17.403.551/0001-07</v>
          </cell>
          <cell r="I588" t="str">
            <v>067.015.491-0049</v>
          </cell>
          <cell r="J588" t="str">
            <v>Av. Engenheiro Gerhardt Ett, 1215</v>
          </cell>
          <cell r="K588" t="str">
            <v>Dist. Ind. Paulo Camilo de Oliveira Pena</v>
          </cell>
          <cell r="L588" t="str">
            <v>Betim</v>
          </cell>
          <cell r="M588" t="str">
            <v>MG</v>
          </cell>
          <cell r="N588" t="str">
            <v>SUDESTE</v>
          </cell>
          <cell r="O588" t="str">
            <v>32.669-110</v>
          </cell>
          <cell r="P588" t="str">
            <v>(31) 3539-1212</v>
          </cell>
          <cell r="Q588" t="str">
            <v>bruno.moreira@escocorp.com</v>
          </cell>
          <cell r="R588" t="str">
            <v>Carlos</v>
          </cell>
          <cell r="S588" t="str">
            <v>carlos.zica@escocorp.com.br</v>
          </cell>
          <cell r="T588" t="str">
            <v>(31) 3539-1288/3539-1203</v>
          </cell>
        </row>
        <row r="589">
          <cell r="B589">
            <v>599</v>
          </cell>
          <cell r="D589" t="str">
            <v>Cecília Kolossvary</v>
          </cell>
          <cell r="E589" t="str">
            <v>Cecília</v>
          </cell>
          <cell r="G589" t="str">
            <v>Cecília Maria Kolossvary</v>
          </cell>
          <cell r="H589" t="str">
            <v>032.512.938-00</v>
          </cell>
          <cell r="I589">
            <v>9054042</v>
          </cell>
          <cell r="J589" t="str">
            <v>Rua Curupaiti, 135</v>
          </cell>
          <cell r="K589" t="str">
            <v>City Lapa</v>
          </cell>
          <cell r="L589" t="str">
            <v>São Paulo</v>
          </cell>
          <cell r="M589" t="str">
            <v>SP</v>
          </cell>
          <cell r="N589" t="str">
            <v>SUDESTE</v>
          </cell>
          <cell r="O589" t="str">
            <v>05087-010</v>
          </cell>
          <cell r="P589" t="str">
            <v>(11) 99965-4477</v>
          </cell>
          <cell r="Q589" t="str">
            <v>cilimk@uol.com.br</v>
          </cell>
        </row>
        <row r="590">
          <cell r="B590">
            <v>600</v>
          </cell>
          <cell r="D590" t="str">
            <v>Eva Zomer Soares</v>
          </cell>
          <cell r="E590" t="str">
            <v>Eva</v>
          </cell>
          <cell r="G590" t="str">
            <v>Eva Sonia Zomer Soares</v>
          </cell>
          <cell r="H590" t="str">
            <v>836.374.974-87</v>
          </cell>
          <cell r="J590" t="str">
            <v>Av. Professor Manoel de Abreu, 851 apto 305</v>
          </cell>
          <cell r="K590" t="str">
            <v>Maracanã</v>
          </cell>
          <cell r="L590" t="str">
            <v>Rio de Janeiro</v>
          </cell>
          <cell r="M590" t="str">
            <v>RJ</v>
          </cell>
          <cell r="N590" t="str">
            <v>SUDESTE</v>
          </cell>
          <cell r="O590" t="str">
            <v>20.550-170</v>
          </cell>
          <cell r="P590" t="str">
            <v>(21) 3253-8123</v>
          </cell>
          <cell r="Q590" t="str">
            <v>izomer@globo.com</v>
          </cell>
        </row>
        <row r="591">
          <cell r="B591">
            <v>601</v>
          </cell>
          <cell r="D591" t="str">
            <v>Samar New Generation</v>
          </cell>
          <cell r="E591" t="str">
            <v>Marizabel</v>
          </cell>
          <cell r="G591" t="str">
            <v>Marizabel Aparecida Gaudencio - EPP</v>
          </cell>
          <cell r="H591" t="str">
            <v>83.863.912/0002-80</v>
          </cell>
          <cell r="I591">
            <v>254550177</v>
          </cell>
          <cell r="J591" t="str">
            <v>Av. Nereu Ramos, 326</v>
          </cell>
          <cell r="K591" t="str">
            <v>Centro</v>
          </cell>
          <cell r="L591" t="str">
            <v xml:space="preserve">Santa Cecília </v>
          </cell>
          <cell r="M591" t="str">
            <v>SC</v>
          </cell>
          <cell r="N591" t="str">
            <v>SUL</v>
          </cell>
          <cell r="O591" t="str">
            <v>89540-000</v>
          </cell>
          <cell r="P591" t="str">
            <v>(49) 3244-0933</v>
          </cell>
          <cell r="Q591" t="str">
            <v>samarconfeccao@hotmail.com</v>
          </cell>
          <cell r="R591" t="str">
            <v>Marizabel</v>
          </cell>
          <cell r="S591" t="str">
            <v>samarnf@hotmail.com</v>
          </cell>
        </row>
        <row r="592">
          <cell r="B592">
            <v>602</v>
          </cell>
          <cell r="D592" t="str">
            <v>Rosa Shopping</v>
          </cell>
          <cell r="E592" t="str">
            <v xml:space="preserve">Carolina </v>
          </cell>
          <cell r="G592" t="str">
            <v>Condomínio do Edifício Paço das Rosas</v>
          </cell>
          <cell r="H592" t="str">
            <v>73.811.952/0001-69</v>
          </cell>
          <cell r="I592" t="str">
            <v>Isento</v>
          </cell>
          <cell r="J592" t="str">
            <v>Av. Marechal Henrique Lott, 120</v>
          </cell>
          <cell r="K592" t="str">
            <v>Barra da Tijuca</v>
          </cell>
          <cell r="L592" t="str">
            <v>Rio de Janeiro</v>
          </cell>
          <cell r="M592" t="str">
            <v>RJ</v>
          </cell>
          <cell r="N592" t="str">
            <v>SUDESTE</v>
          </cell>
          <cell r="O592" t="str">
            <v>22.631-370</v>
          </cell>
          <cell r="P592" t="str">
            <v>(21) 3325-8336</v>
          </cell>
          <cell r="Q592" t="str">
            <v>carolina@rosachopp.com.br</v>
          </cell>
          <cell r="R592" t="str">
            <v>Sérgio</v>
          </cell>
          <cell r="S592" t="str">
            <v>rosashopping@ig.com.br</v>
          </cell>
          <cell r="T592" t="str">
            <v>(21) 3325-8336</v>
          </cell>
        </row>
        <row r="593">
          <cell r="B593">
            <v>603</v>
          </cell>
          <cell r="D593" t="str">
            <v>Banco do Brasil</v>
          </cell>
          <cell r="E593" t="str">
            <v>Schirlei</v>
          </cell>
          <cell r="G593" t="str">
            <v>Banco do Brasil AS</v>
          </cell>
          <cell r="H593" t="str">
            <v>00.000.000/0038-83</v>
          </cell>
          <cell r="I593" t="str">
            <v>isento</v>
          </cell>
          <cell r="J593" t="str">
            <v>Rua Luiz Niemeyer, 54 2º andar</v>
          </cell>
          <cell r="K593" t="str">
            <v>Centro</v>
          </cell>
          <cell r="L593" t="str">
            <v>Joinville</v>
          </cell>
          <cell r="M593" t="str">
            <v>SC</v>
          </cell>
          <cell r="N593" t="str">
            <v>SUL</v>
          </cell>
          <cell r="O593" t="str">
            <v>89.201-060</v>
          </cell>
          <cell r="P593" t="str">
            <v>(47) 3431-2040/3431-2011</v>
          </cell>
          <cell r="Q593" t="str">
            <v>schirleicristina@bb.com.br</v>
          </cell>
        </row>
        <row r="594">
          <cell r="B594">
            <v>604</v>
          </cell>
          <cell r="D594" t="str">
            <v>Vera Regina Maciel Coimbra</v>
          </cell>
          <cell r="E594" t="str">
            <v>Vera</v>
          </cell>
          <cell r="G594" t="str">
            <v>Vera Regina Maciel Coimbra</v>
          </cell>
          <cell r="H594" t="str">
            <v>085.312.189-34</v>
          </cell>
          <cell r="I594" t="str">
            <v>Isento</v>
          </cell>
          <cell r="J594" t="str">
            <v>Rua Jeronimo Durski, 910</v>
          </cell>
          <cell r="K594" t="str">
            <v>Bigorrilho</v>
          </cell>
          <cell r="L594" t="str">
            <v>Curtiba</v>
          </cell>
          <cell r="M594" t="str">
            <v>PR</v>
          </cell>
          <cell r="N594" t="str">
            <v>SUL</v>
          </cell>
          <cell r="O594" t="str">
            <v>80.730-290</v>
          </cell>
          <cell r="P594" t="str">
            <v>(41) 9974-3013</v>
          </cell>
          <cell r="Q594" t="str">
            <v>vcoimbra@smma.curitiba.pr.gov.br</v>
          </cell>
          <cell r="R594" t="str">
            <v>Vera Regina Maciel Coimbra</v>
          </cell>
          <cell r="S594" t="str">
            <v>vcoimbra@smma.curitiba.pr.gov.br</v>
          </cell>
          <cell r="T594" t="str">
            <v>(41) 9974-3013</v>
          </cell>
        </row>
        <row r="595">
          <cell r="B595">
            <v>605</v>
          </cell>
          <cell r="D595" t="str">
            <v>Martinho José Lehnert</v>
          </cell>
          <cell r="E595" t="str">
            <v>Martinho José Lehnert</v>
          </cell>
          <cell r="G595" t="str">
            <v>Martinho José Lehnert</v>
          </cell>
          <cell r="H595" t="str">
            <v>784.242.169-20</v>
          </cell>
          <cell r="I595" t="str">
            <v>Isento</v>
          </cell>
          <cell r="J595" t="str">
            <v>Rua Exp. José Ribeiro, 196</v>
          </cell>
          <cell r="K595" t="str">
            <v>Ilha da Figueira</v>
          </cell>
          <cell r="L595" t="str">
            <v>Jaragua do Sul</v>
          </cell>
          <cell r="M595" t="str">
            <v>SC</v>
          </cell>
          <cell r="N595" t="str">
            <v>SUL</v>
          </cell>
          <cell r="O595" t="str">
            <v>89.258-850</v>
          </cell>
          <cell r="P595" t="str">
            <v>(47) 3370-4741</v>
          </cell>
          <cell r="Q595" t="str">
            <v>mj.lehnert@uol.com.br</v>
          </cell>
          <cell r="R595" t="str">
            <v>Martinho José Lehnert</v>
          </cell>
          <cell r="S595" t="str">
            <v>mj.lehnert@uol.com.br</v>
          </cell>
          <cell r="T595" t="str">
            <v>(47) 3370-4741</v>
          </cell>
        </row>
        <row r="596">
          <cell r="B596">
            <v>606</v>
          </cell>
          <cell r="D596" t="str">
            <v>Laticínio Alto Alegre</v>
          </cell>
          <cell r="E596" t="str">
            <v>Roberta</v>
          </cell>
          <cell r="G596" t="str">
            <v>laticínio Daniel Colle Ltda</v>
          </cell>
          <cell r="H596" t="str">
            <v>04.421.375/0001-86</v>
          </cell>
          <cell r="I596" t="str">
            <v>90.235.439-55</v>
          </cell>
          <cell r="J596" t="str">
            <v>Rua Principal KM 05 - cx postal 47</v>
          </cell>
          <cell r="K596" t="str">
            <v>Linha Alto Alegre</v>
          </cell>
          <cell r="L596" t="str">
            <v>Verê</v>
          </cell>
          <cell r="M596" t="str">
            <v>PR</v>
          </cell>
          <cell r="N596" t="str">
            <v>SUL</v>
          </cell>
          <cell r="O596" t="str">
            <v>85.585-000</v>
          </cell>
          <cell r="P596" t="str">
            <v>(46) 3535-1692/3535-2222</v>
          </cell>
          <cell r="Q596" t="str">
            <v>laticinioaa@gmail.com</v>
          </cell>
          <cell r="R596" t="str">
            <v>Marcos Calgarotto</v>
          </cell>
          <cell r="S596" t="str">
            <v>marcoscalgarotto@gmail.com</v>
          </cell>
          <cell r="T596" t="str">
            <v>(46) 3535-1692/3535-2222</v>
          </cell>
        </row>
        <row r="597">
          <cell r="B597">
            <v>607</v>
          </cell>
          <cell r="C597" t="str">
            <v>CADASTRO INCOMPLETO</v>
          </cell>
          <cell r="D597" t="str">
            <v>Luiz Fernando Felix de Paula</v>
          </cell>
          <cell r="E597" t="str">
            <v>Luiz Fernando</v>
          </cell>
          <cell r="G597" t="str">
            <v>Luiz Fernando Felix de Paula</v>
          </cell>
          <cell r="J597" t="str">
            <v>Av. Marechal Mallet, 216 apto 42</v>
          </cell>
          <cell r="K597" t="str">
            <v>Canto Forte</v>
          </cell>
          <cell r="L597" t="str">
            <v xml:space="preserve">Praia Grande </v>
          </cell>
          <cell r="M597" t="str">
            <v>SP</v>
          </cell>
          <cell r="N597" t="str">
            <v>SUDESTE</v>
          </cell>
          <cell r="O597" t="str">
            <v>11700-400</v>
          </cell>
          <cell r="Q597" t="str">
            <v>esem@uol.com.br</v>
          </cell>
        </row>
        <row r="598">
          <cell r="B598">
            <v>608</v>
          </cell>
          <cell r="D598" t="str">
            <v>Brasil Foods</v>
          </cell>
          <cell r="E598" t="str">
            <v>Jessica</v>
          </cell>
          <cell r="G598" t="str">
            <v>BRF - Brasil Foods AS</v>
          </cell>
          <cell r="H598" t="str">
            <v>01.838.723/0169-88</v>
          </cell>
          <cell r="I598">
            <v>255773536</v>
          </cell>
          <cell r="J598" t="str">
            <v>Rua Jorge Tzachel, 475 Terreo</v>
          </cell>
          <cell r="K598" t="str">
            <v>Fazenda</v>
          </cell>
          <cell r="L598" t="str">
            <v>Itajai</v>
          </cell>
          <cell r="M598" t="str">
            <v>SC</v>
          </cell>
          <cell r="N598" t="str">
            <v>SUL</v>
          </cell>
          <cell r="O598" t="str">
            <v>88.301-600</v>
          </cell>
          <cell r="P598" t="str">
            <v>(47) 3249-4100</v>
          </cell>
          <cell r="Q598" t="str">
            <v>contasapagar@brasilfoods.com</v>
          </cell>
          <cell r="R598" t="str">
            <v>jessica</v>
          </cell>
          <cell r="S598" t="str">
            <v>jessica.souza@brasilfoods.com</v>
          </cell>
        </row>
        <row r="599">
          <cell r="B599">
            <v>609</v>
          </cell>
          <cell r="D599" t="str">
            <v>Renata dos Santos Pais Ferreira Pinto</v>
          </cell>
          <cell r="E599" t="str">
            <v>Renata</v>
          </cell>
          <cell r="G599" t="str">
            <v>Renata dos Santos Pais Ferreira Pinto</v>
          </cell>
          <cell r="H599" t="str">
            <v>018.485.647-75</v>
          </cell>
          <cell r="I599">
            <v>0</v>
          </cell>
          <cell r="J599" t="str">
            <v>Condomínio Vale do Itaipu, 318</v>
          </cell>
          <cell r="K599" t="str">
            <v>Itaipú</v>
          </cell>
          <cell r="L599" t="str">
            <v>Niterói</v>
          </cell>
          <cell r="M599" t="str">
            <v>RJ</v>
          </cell>
          <cell r="N599" t="str">
            <v>SUDESTE</v>
          </cell>
          <cell r="O599" t="str">
            <v>24.340-140</v>
          </cell>
          <cell r="P599" t="str">
            <v>(21) 2608-2782/8298-9654</v>
          </cell>
          <cell r="Q599" t="str">
            <v>marijoa@ibest.com.br</v>
          </cell>
        </row>
        <row r="600">
          <cell r="B600">
            <v>610</v>
          </cell>
          <cell r="D600" t="str">
            <v>Sonhos Decorações e Eventos</v>
          </cell>
          <cell r="E600" t="str">
            <v>Alexsandro/Sergio</v>
          </cell>
          <cell r="G600" t="str">
            <v>Diogo Rosenilton Silva dos Santos</v>
          </cell>
          <cell r="H600" t="str">
            <v>15.133.212/0001-14</v>
          </cell>
          <cell r="I600">
            <v>145233334112</v>
          </cell>
          <cell r="J600" t="str">
            <v>Rua Moreira Neto, 480</v>
          </cell>
          <cell r="K600" t="str">
            <v>Jardim do Divino</v>
          </cell>
          <cell r="L600" t="str">
            <v>São Paulo</v>
          </cell>
          <cell r="M600" t="str">
            <v>SP</v>
          </cell>
          <cell r="N600" t="str">
            <v>SUDESTE</v>
          </cell>
          <cell r="O600" t="str">
            <v>08.460-600</v>
          </cell>
          <cell r="P600" t="str">
            <v>(11) 3987-2054</v>
          </cell>
          <cell r="Q600" t="str">
            <v>alexsandrosonhosdecorações@gmail.com</v>
          </cell>
          <cell r="R600" t="str">
            <v>Sergio</v>
          </cell>
          <cell r="S600" t="str">
            <v>sergiosonhosdecorações@gmail.com</v>
          </cell>
          <cell r="T600" t="str">
            <v>(11) 3987-2054</v>
          </cell>
        </row>
        <row r="601">
          <cell r="B601">
            <v>611</v>
          </cell>
          <cell r="D601" t="str">
            <v>Gigi Bedaque</v>
          </cell>
          <cell r="E601" t="str">
            <v>Gigi Bedaque</v>
          </cell>
          <cell r="G601" t="str">
            <v>Maria Virginia de Tolosa Mollica Bedaque</v>
          </cell>
          <cell r="H601" t="str">
            <v>002.660.708-50</v>
          </cell>
          <cell r="J601" t="str">
            <v>Rua Mangabeiras, 91 Apto 11</v>
          </cell>
          <cell r="K601" t="str">
            <v>Higienópolis</v>
          </cell>
          <cell r="L601" t="str">
            <v>São paulo</v>
          </cell>
          <cell r="M601" t="str">
            <v>SP</v>
          </cell>
          <cell r="N601" t="str">
            <v>SUDESTE</v>
          </cell>
          <cell r="O601" t="str">
            <v>01.233-010</v>
          </cell>
          <cell r="P601" t="str">
            <v>(11)  998146775</v>
          </cell>
          <cell r="Q601" t="str">
            <v>gigi.bedaque@yahoo.com.br</v>
          </cell>
        </row>
        <row r="602">
          <cell r="B602">
            <v>612</v>
          </cell>
          <cell r="D602" t="str">
            <v>Artur Kelson</v>
          </cell>
          <cell r="E602" t="str">
            <v>Vera Marsano</v>
          </cell>
          <cell r="G602" t="str">
            <v>Artur Kelson Empreendimentos e Participações Ltda</v>
          </cell>
          <cell r="H602" t="str">
            <v>30.062.459/0001-80</v>
          </cell>
          <cell r="I602" t="str">
            <v>Isento</v>
          </cell>
          <cell r="J602" t="str">
            <v>Rua Dias Ferreira, 190 Sala 502</v>
          </cell>
          <cell r="K602" t="str">
            <v>Leblon</v>
          </cell>
          <cell r="L602" t="str">
            <v>Rio de Janeiro</v>
          </cell>
          <cell r="M602" t="str">
            <v>RJ</v>
          </cell>
          <cell r="N602" t="str">
            <v>SUDESTE</v>
          </cell>
          <cell r="O602" t="str">
            <v>22.431-050</v>
          </cell>
          <cell r="P602" t="str">
            <v>(21)  2540-4974</v>
          </cell>
          <cell r="Q602" t="str">
            <v>vera@grupoak.com.br</v>
          </cell>
          <cell r="R602" t="str">
            <v>Vera Marsano</v>
          </cell>
          <cell r="S602" t="str">
            <v>vera@grupoak.com.br</v>
          </cell>
          <cell r="T602" t="str">
            <v>(21)  2540-4974</v>
          </cell>
        </row>
        <row r="603">
          <cell r="B603">
            <v>613</v>
          </cell>
          <cell r="D603" t="str">
            <v>Prefeitura Municipal de Itatiba</v>
          </cell>
          <cell r="E603" t="str">
            <v xml:space="preserve">Eliane Xavier
</v>
          </cell>
          <cell r="G603" t="str">
            <v>Prefeitura Municipal de Itatiba</v>
          </cell>
          <cell r="H603" t="str">
            <v>50.122.571/0001-77</v>
          </cell>
          <cell r="I603" t="str">
            <v>Isento</v>
          </cell>
          <cell r="J603" t="str">
            <v>Avenida Luciano Consoline, 600</v>
          </cell>
          <cell r="K603" t="str">
            <v>Jd. de Lucca</v>
          </cell>
          <cell r="L603" t="str">
            <v>Itatiba</v>
          </cell>
          <cell r="M603" t="str">
            <v>SP</v>
          </cell>
          <cell r="N603" t="str">
            <v>SUDESTE</v>
          </cell>
          <cell r="O603" t="str">
            <v>13.253-205</v>
          </cell>
          <cell r="P603" t="str">
            <v>(11) 4487-6015</v>
          </cell>
          <cell r="Q603" t="str">
            <v>secet@esportes.itatiba.sp.gov.br</v>
          </cell>
          <cell r="R603" t="str">
            <v>Financeiro</v>
          </cell>
          <cell r="S603" t="str">
            <v>compraslicitacoes@compras.itatiba.sp.gov.br</v>
          </cell>
          <cell r="T603" t="str">
            <v>(11) 3183-0655</v>
          </cell>
        </row>
        <row r="604">
          <cell r="B604">
            <v>614</v>
          </cell>
          <cell r="D604" t="str">
            <v>Hotel Tirol</v>
          </cell>
          <cell r="E604" t="str">
            <v>Marina</v>
          </cell>
          <cell r="G604" t="str">
            <v>Hotel Tirol Ltda Epp</v>
          </cell>
          <cell r="H604" t="str">
            <v>83.610.733/0001-75</v>
          </cell>
          <cell r="I604">
            <v>250715139</v>
          </cell>
          <cell r="J604" t="str">
            <v>Rua São Vicente de Paulo, 111</v>
          </cell>
          <cell r="K604" t="str">
            <v>Centro</v>
          </cell>
          <cell r="L604" t="str">
            <v xml:space="preserve">Treze Tílias </v>
          </cell>
          <cell r="M604" t="str">
            <v>SC</v>
          </cell>
          <cell r="N604" t="str">
            <v>SUL</v>
          </cell>
          <cell r="O604" t="str">
            <v>89650-000</v>
          </cell>
          <cell r="P604" t="str">
            <v>(49)3537-0125</v>
          </cell>
          <cell r="Q604" t="str">
            <v>nini@hoteltirol.com.br</v>
          </cell>
          <cell r="R604" t="str">
            <v>Robson</v>
          </cell>
          <cell r="S604" t="str">
            <v>robson@hoteltirou.com.br</v>
          </cell>
          <cell r="T604" t="str">
            <v>(49)3537-0125</v>
          </cell>
        </row>
        <row r="605">
          <cell r="B605">
            <v>615</v>
          </cell>
          <cell r="D605" t="str">
            <v>CDL Balneário Camboriú</v>
          </cell>
          <cell r="E605" t="str">
            <v>Helder</v>
          </cell>
          <cell r="G605" t="str">
            <v>Câmara de Dirigentes Lojistas Balneário Camboriú</v>
          </cell>
          <cell r="H605" t="str">
            <v>83.531.723/0001-44</v>
          </cell>
          <cell r="I605" t="str">
            <v>Isento</v>
          </cell>
          <cell r="J605" t="str">
            <v>Rua 902, 530</v>
          </cell>
          <cell r="K605" t="str">
            <v>Centro</v>
          </cell>
          <cell r="L605" t="str">
            <v>Balneário Camboriú</v>
          </cell>
          <cell r="M605" t="str">
            <v>SC</v>
          </cell>
          <cell r="N605" t="str">
            <v>SUL</v>
          </cell>
          <cell r="O605" t="str">
            <v>88.330-596</v>
          </cell>
          <cell r="P605" t="str">
            <v>(47) 3261-3306</v>
          </cell>
          <cell r="Q605" t="str">
            <v>cdl@cdl-bc.com.br</v>
          </cell>
          <cell r="R605" t="str">
            <v>Solange</v>
          </cell>
          <cell r="S605" t="str">
            <v>solange@cdl-bc.com.br</v>
          </cell>
          <cell r="T605" t="str">
            <v>(47) 3261-3311</v>
          </cell>
        </row>
        <row r="606">
          <cell r="B606">
            <v>616</v>
          </cell>
          <cell r="D606" t="str">
            <v>Orivaldo Martins da Silva</v>
          </cell>
          <cell r="E606" t="str">
            <v>Orivaldo</v>
          </cell>
          <cell r="G606" t="str">
            <v>Orivaldo Martins da Silva</v>
          </cell>
          <cell r="H606" t="str">
            <v>065.641.178-33</v>
          </cell>
          <cell r="I606" t="str">
            <v>Isento</v>
          </cell>
          <cell r="J606" t="str">
            <v>Rua Antônio Tolher, 506</v>
          </cell>
          <cell r="K606" t="str">
            <v>Jd. Paraíso</v>
          </cell>
          <cell r="L606" t="str">
            <v>Bebedouro</v>
          </cell>
          <cell r="M606" t="str">
            <v>SP</v>
          </cell>
          <cell r="N606" t="str">
            <v>SUDESTE</v>
          </cell>
          <cell r="O606" t="str">
            <v>14.701-480</v>
          </cell>
          <cell r="P606" t="str">
            <v>(17) 3342-5333</v>
          </cell>
          <cell r="Q606" t="str">
            <v>orivaldomartinsdasilva@yahoo.com.br</v>
          </cell>
          <cell r="R606" t="str">
            <v>Orivaldo</v>
          </cell>
          <cell r="S606" t="str">
            <v>orivaldomartinsdasilva@yahoo.com.br</v>
          </cell>
          <cell r="T606" t="str">
            <v>(17) 3342-5333</v>
          </cell>
        </row>
        <row r="607">
          <cell r="B607">
            <v>617</v>
          </cell>
          <cell r="D607" t="str">
            <v>Prefeitura de Alto Bela Vista</v>
          </cell>
          <cell r="E607" t="str">
            <v>Carlos</v>
          </cell>
          <cell r="G607" t="str">
            <v>Prefeitura de Alto Bela Vista</v>
          </cell>
          <cell r="H607" t="str">
            <v>01.614.374/0001-60</v>
          </cell>
          <cell r="I607" t="str">
            <v>Isento</v>
          </cell>
          <cell r="J607" t="str">
            <v>Rua do Comércio,1015</v>
          </cell>
          <cell r="K607" t="str">
            <v>Centro</v>
          </cell>
          <cell r="L607" t="str">
            <v>Alto Bela Vista</v>
          </cell>
          <cell r="M607" t="str">
            <v>SC</v>
          </cell>
          <cell r="N607" t="str">
            <v>SUL</v>
          </cell>
          <cell r="O607" t="str">
            <v>89.730-000</v>
          </cell>
          <cell r="P607" t="str">
            <v>(49) 3455-9022 / 9974-3067</v>
          </cell>
          <cell r="Q607" t="str">
            <v>compras@altobelavista.sc.gov.br</v>
          </cell>
          <cell r="R607" t="str">
            <v>Carlos</v>
          </cell>
          <cell r="S607" t="str">
            <v>compras@altobelavista.sc.gov.br</v>
          </cell>
          <cell r="T607" t="str">
            <v>(49) 3455-9022 / 9974-3067</v>
          </cell>
        </row>
        <row r="608">
          <cell r="B608">
            <v>618</v>
          </cell>
          <cell r="D608" t="str">
            <v>Ricardo Jacob de macedo</v>
          </cell>
          <cell r="E608" t="str">
            <v>Maria Emília</v>
          </cell>
          <cell r="G608" t="str">
            <v>Ricardo Jacob de macedo</v>
          </cell>
          <cell r="H608" t="str">
            <v>327131776-34</v>
          </cell>
          <cell r="I608" t="str">
            <v>CI-M 146232</v>
          </cell>
          <cell r="J608" t="str">
            <v>Rua Visconde do Rio das Velhas, 35 apto 602</v>
          </cell>
          <cell r="K608" t="str">
            <v>Vila Paris</v>
          </cell>
          <cell r="L608" t="str">
            <v>Belo Horizonte</v>
          </cell>
          <cell r="M608" t="str">
            <v>MG</v>
          </cell>
          <cell r="N608" t="str">
            <v>SUDESTE</v>
          </cell>
          <cell r="O608" t="str">
            <v>30.380-740</v>
          </cell>
          <cell r="Q608" t="str">
            <v>mariaerocha2@gmail.com</v>
          </cell>
        </row>
        <row r="609">
          <cell r="B609">
            <v>619</v>
          </cell>
          <cell r="D609" t="str">
            <v>Governo de Rondônia</v>
          </cell>
          <cell r="E609" t="str">
            <v>Carolina Dias</v>
          </cell>
          <cell r="G609" t="str">
            <v>Coordenadoria Geral de Apoio a Governadoria</v>
          </cell>
          <cell r="H609" t="str">
            <v>03.693.136/0001-12</v>
          </cell>
          <cell r="I609" t="str">
            <v>Isento</v>
          </cell>
          <cell r="J609" t="str">
            <v xml:space="preserve">Av. D. Pedro II , 608 </v>
          </cell>
          <cell r="K609" t="str">
            <v>Centro</v>
          </cell>
          <cell r="L609" t="str">
            <v>Porto Velho</v>
          </cell>
          <cell r="M609" t="str">
            <v>RO</v>
          </cell>
          <cell r="N609" t="str">
            <v>NORTE</v>
          </cell>
          <cell r="O609" t="str">
            <v>78.900-900</v>
          </cell>
          <cell r="P609" t="str">
            <v>(69) 3216-5000</v>
          </cell>
          <cell r="Q609" t="str">
            <v>carolinadias.gov@gmail.com</v>
          </cell>
          <cell r="R609" t="str">
            <v>Karla</v>
          </cell>
          <cell r="S609" t="str">
            <v>karla_steck@hotmail.com</v>
          </cell>
          <cell r="T609" t="str">
            <v>(69) 3216-5211</v>
          </cell>
        </row>
        <row r="610">
          <cell r="B610">
            <v>620</v>
          </cell>
          <cell r="D610" t="str">
            <v>Maria Madalena de Souza Leite</v>
          </cell>
          <cell r="E610" t="str">
            <v>Flavia Leite</v>
          </cell>
          <cell r="G610" t="str">
            <v>Maria Madalena de Souza Leite</v>
          </cell>
          <cell r="H610" t="str">
            <v>489.966.616-00</v>
          </cell>
          <cell r="J610" t="str">
            <v>Rua Benjamim Machado, 177</v>
          </cell>
          <cell r="K610" t="str">
            <v>Agua Limpa</v>
          </cell>
          <cell r="L610" t="str">
            <v>Ouro Preto</v>
          </cell>
          <cell r="M610" t="str">
            <v>MG</v>
          </cell>
          <cell r="N610" t="str">
            <v>SUDESTE</v>
          </cell>
          <cell r="O610" t="str">
            <v>35.400-000</v>
          </cell>
          <cell r="P610" t="str">
            <v>(31) 3227-0898</v>
          </cell>
          <cell r="Q610" t="str">
            <v>flavia.souza.leite@gmail.com</v>
          </cell>
        </row>
        <row r="611">
          <cell r="B611">
            <v>621</v>
          </cell>
          <cell r="D611" t="str">
            <v>JR Indústria e Comércio</v>
          </cell>
          <cell r="E611" t="str">
            <v>Joziane</v>
          </cell>
          <cell r="G611" t="str">
            <v>JR Indústria e Comércio de Confecções Ltda</v>
          </cell>
          <cell r="H611" t="str">
            <v>05.850.689/0001-67</v>
          </cell>
          <cell r="I611" t="str">
            <v>28.327.704-1</v>
          </cell>
          <cell r="J611" t="str">
            <v>Av. Ranulfho Marques Leal, 3525</v>
          </cell>
          <cell r="K611" t="str">
            <v>Dist. Industrial</v>
          </cell>
          <cell r="L611" t="str">
            <v>Três Lagoas</v>
          </cell>
          <cell r="M611" t="str">
            <v>MS</v>
          </cell>
          <cell r="N611" t="str">
            <v>CENTRO OESTE</v>
          </cell>
          <cell r="O611" t="str">
            <v>79.610-100</v>
          </cell>
          <cell r="P611" t="str">
            <v>(67) 3521-6295</v>
          </cell>
          <cell r="Q611" t="str">
            <v>andersonmalhas@gmail.com</v>
          </cell>
          <cell r="R611" t="str">
            <v>Joziane</v>
          </cell>
          <cell r="S611" t="str">
            <v>andersonmalhas@gmail.com</v>
          </cell>
          <cell r="T611" t="str">
            <v>(67) 3521-6295</v>
          </cell>
        </row>
        <row r="612">
          <cell r="B612">
            <v>622</v>
          </cell>
          <cell r="D612" t="str">
            <v>Denise de Morais Fleuri</v>
          </cell>
          <cell r="E612" t="str">
            <v>Denise</v>
          </cell>
          <cell r="G612" t="str">
            <v>Denise de Morais Fleuri</v>
          </cell>
          <cell r="H612" t="str">
            <v>391.930.981-20</v>
          </cell>
          <cell r="J612" t="str">
            <v>Rua 8, nº 61</v>
          </cell>
          <cell r="K612" t="str">
            <v>Centro</v>
          </cell>
          <cell r="L612" t="str">
            <v>Gameleira de Goiás</v>
          </cell>
          <cell r="M612" t="str">
            <v>GO</v>
          </cell>
          <cell r="N612" t="str">
            <v>CENTRO OESTE</v>
          </cell>
          <cell r="O612" t="str">
            <v>75184-000</v>
          </cell>
          <cell r="P612" t="str">
            <v>(62) 9979-2101</v>
          </cell>
          <cell r="Q612" t="str">
            <v>irmaosfleuri@terra.com.br</v>
          </cell>
        </row>
        <row r="613">
          <cell r="B613">
            <v>623</v>
          </cell>
          <cell r="D613" t="str">
            <v>Helvia Barbosa Louzada</v>
          </cell>
          <cell r="E613" t="str">
            <v>Helvia</v>
          </cell>
          <cell r="G613" t="str">
            <v>Helvia Barbosa Louzada</v>
          </cell>
          <cell r="H613" t="str">
            <v>676.716.597-20</v>
          </cell>
          <cell r="I613" t="str">
            <v>ID 05140304 Detran</v>
          </cell>
          <cell r="J613" t="str">
            <v>Rua Prudente de Morais, 1259/Cobertura</v>
          </cell>
          <cell r="K613" t="str">
            <v>Ipanema</v>
          </cell>
          <cell r="L613" t="str">
            <v>Rio de Janeiro</v>
          </cell>
          <cell r="M613" t="str">
            <v>RJ</v>
          </cell>
          <cell r="N613" t="str">
            <v>SUDESTE</v>
          </cell>
          <cell r="O613" t="str">
            <v>22.420-043</v>
          </cell>
          <cell r="P613" t="str">
            <v>(21) 9964-4081</v>
          </cell>
          <cell r="Q613" t="str">
            <v>helvia.louzada@gmail.com</v>
          </cell>
        </row>
        <row r="614">
          <cell r="B614">
            <v>624</v>
          </cell>
          <cell r="D614" t="str">
            <v>Rosana Aparecida Scheifer de Castilho</v>
          </cell>
          <cell r="E614" t="str">
            <v>Rosana</v>
          </cell>
          <cell r="G614" t="str">
            <v>Rosana Aparecida Scheifer de Castilho</v>
          </cell>
          <cell r="H614" t="str">
            <v>09.023.372/0001-08</v>
          </cell>
          <cell r="I614" t="str">
            <v>90436254-94</v>
          </cell>
          <cell r="J614" t="str">
            <v>Rua General Carneiro, 567</v>
          </cell>
          <cell r="K614" t="str">
            <v>Centro</v>
          </cell>
          <cell r="L614" t="str">
            <v>Ponta Grossa</v>
          </cell>
          <cell r="M614" t="str">
            <v>RJ</v>
          </cell>
          <cell r="N614" t="str">
            <v>SUDESTE</v>
          </cell>
          <cell r="O614" t="str">
            <v>84.010-370</v>
          </cell>
          <cell r="P614" t="str">
            <v>(42)3025-4545/3025-4543</v>
          </cell>
          <cell r="Q614" t="str">
            <v>contato@sonhoencantadopg.com.br</v>
          </cell>
          <cell r="R614" t="str">
            <v>Rosana</v>
          </cell>
          <cell r="S614" t="str">
            <v>contato@sonhoencantadopg.com.br</v>
          </cell>
          <cell r="T614" t="str">
            <v>(42)3025-4545/3025-4543</v>
          </cell>
        </row>
        <row r="615">
          <cell r="B615">
            <v>625</v>
          </cell>
          <cell r="D615" t="str">
            <v>FIEPR</v>
          </cell>
          <cell r="E615" t="str">
            <v>Iara Carvalho</v>
          </cell>
          <cell r="G615" t="str">
            <v>Federação das Indústrias do Estado do Paraná</v>
          </cell>
          <cell r="H615" t="str">
            <v>76.709.898/0001-33</v>
          </cell>
          <cell r="I615" t="str">
            <v>Isento</v>
          </cell>
          <cell r="J615" t="str">
            <v>Av. Cândido de Abreu, 200 - 7º andar</v>
          </cell>
          <cell r="K615" t="str">
            <v>Centro Cívico</v>
          </cell>
          <cell r="L615" t="str">
            <v>Curitiba</v>
          </cell>
          <cell r="M615" t="str">
            <v>PR</v>
          </cell>
          <cell r="N615" t="str">
            <v>SUL</v>
          </cell>
          <cell r="O615" t="str">
            <v>80.530-902</v>
          </cell>
          <cell r="P615" t="str">
            <v>(41) 3271-7741</v>
          </cell>
          <cell r="Q615" t="str">
            <v>iara.carvalho@fiepr.org.br</v>
          </cell>
          <cell r="R615" t="str">
            <v>Anna Regia</v>
          </cell>
          <cell r="S615" t="str">
            <v>anna.buraqoski@fiepr.org.br c/c para iara.carvalho@fiepr.org.br</v>
          </cell>
          <cell r="T615" t="str">
            <v>(41) 3271-9026</v>
          </cell>
        </row>
        <row r="616">
          <cell r="B616">
            <v>626</v>
          </cell>
          <cell r="D616" t="str">
            <v>Neusa Inês Girolla Martinelli</v>
          </cell>
          <cell r="E616" t="str">
            <v>Neusa</v>
          </cell>
          <cell r="G616" t="str">
            <v>Neusa Inês Girolla Martinelli</v>
          </cell>
          <cell r="H616" t="str">
            <v>313.361.599-87</v>
          </cell>
          <cell r="I616" t="str">
            <v>Isento</v>
          </cell>
          <cell r="J616" t="str">
            <v>Rua Trombulho Central, 389</v>
          </cell>
          <cell r="K616" t="str">
            <v>Saguaçu</v>
          </cell>
          <cell r="L616" t="str">
            <v>Joinville</v>
          </cell>
          <cell r="M616" t="str">
            <v>SC</v>
          </cell>
          <cell r="N616" t="str">
            <v>SUL</v>
          </cell>
          <cell r="O616" t="str">
            <v>89.221-150</v>
          </cell>
          <cell r="P616" t="str">
            <v>(47) 3472-0720 / 9984-0180</v>
          </cell>
          <cell r="Q616" t="str">
            <v>neusa@martinelli.adv.br</v>
          </cell>
          <cell r="R616" t="str">
            <v>Neusa</v>
          </cell>
          <cell r="S616" t="str">
            <v>neusa@martinelli.adv.br</v>
          </cell>
          <cell r="T616" t="str">
            <v>(47) 3472-0720 / 9984-0180</v>
          </cell>
        </row>
        <row r="617">
          <cell r="B617">
            <v>627</v>
          </cell>
          <cell r="D617" t="str">
            <v>Thamara de Faria Tannús de Almeida dos Reis</v>
          </cell>
          <cell r="E617" t="str">
            <v>Thamara</v>
          </cell>
          <cell r="G617" t="str">
            <v>Thamara de Faria Tannús de Almeida dos Reis</v>
          </cell>
          <cell r="H617" t="str">
            <v>916.957.167-87</v>
          </cell>
          <cell r="I617" t="str">
            <v>Isento</v>
          </cell>
          <cell r="J617" t="str">
            <v>Rua Jamil Tannus, 567</v>
          </cell>
          <cell r="K617" t="str">
            <v>Vila Póvoa</v>
          </cell>
          <cell r="L617" t="str">
            <v>Uberlandia</v>
          </cell>
          <cell r="M617" t="str">
            <v>MG</v>
          </cell>
          <cell r="N617" t="str">
            <v>SUDESTE</v>
          </cell>
          <cell r="O617" t="str">
            <v>38.400-134</v>
          </cell>
          <cell r="P617" t="str">
            <v>(34) 9971-1932</v>
          </cell>
          <cell r="Q617" t="str">
            <v>tannus.arq@gmail.com</v>
          </cell>
          <cell r="R617" t="str">
            <v>Thamara</v>
          </cell>
          <cell r="S617" t="str">
            <v>tannus.arq@gmail.com</v>
          </cell>
          <cell r="T617" t="str">
            <v>(34) 9971-1932</v>
          </cell>
        </row>
        <row r="618">
          <cell r="B618">
            <v>628</v>
          </cell>
          <cell r="D618" t="str">
            <v>Takae Takahashi</v>
          </cell>
          <cell r="E618" t="str">
            <v>Takae</v>
          </cell>
          <cell r="G618" t="str">
            <v>Takae Takahashi</v>
          </cell>
          <cell r="H618" t="str">
            <v>311.289.378-67</v>
          </cell>
          <cell r="I618">
            <v>334903567</v>
          </cell>
          <cell r="J618" t="str">
            <v>Rua Jeroaquara, 406 apto 32 Torre Jabuticabeira</v>
          </cell>
          <cell r="K618" t="str">
            <v>Vila Romana</v>
          </cell>
          <cell r="L618" t="str">
            <v>São Paulo</v>
          </cell>
          <cell r="M618" t="str">
            <v>SP</v>
          </cell>
          <cell r="N618" t="str">
            <v>SUDESTE</v>
          </cell>
          <cell r="O618" t="str">
            <v>05.047-010</v>
          </cell>
          <cell r="P618" t="str">
            <v>(11) 99843-9198</v>
          </cell>
          <cell r="Q618" t="str">
            <v>kreuzarts@gmail.com</v>
          </cell>
        </row>
        <row r="619">
          <cell r="B619">
            <v>629</v>
          </cell>
          <cell r="D619" t="str">
            <v>Instituto de Ensino Barão Mauá</v>
          </cell>
          <cell r="E619" t="str">
            <v>Adriana Aloise Joaquim</v>
          </cell>
          <cell r="G619" t="str">
            <v>Aloise e Joaquim Ltda</v>
          </cell>
          <cell r="H619" t="str">
            <v>59.989/0001-33</v>
          </cell>
          <cell r="I619" t="str">
            <v>Isento</v>
          </cell>
          <cell r="J619" t="str">
            <v>Av. Senador Fláquer, 555</v>
          </cell>
          <cell r="K619" t="str">
            <v>Vila Euclides</v>
          </cell>
          <cell r="L619" t="str">
            <v>São Bernardo do Campo</v>
          </cell>
          <cell r="M619" t="str">
            <v>SP</v>
          </cell>
          <cell r="N619" t="str">
            <v>SUDESTE</v>
          </cell>
          <cell r="O619" t="str">
            <v>09.725-442</v>
          </cell>
          <cell r="P619" t="str">
            <v>(11) 4125-1700</v>
          </cell>
          <cell r="Q619" t="str">
            <v>admdaizi@baraodemaua.com.br</v>
          </cell>
          <cell r="R619" t="str">
            <v>Adriana</v>
          </cell>
          <cell r="S619" t="str">
            <v>admdaizi@baraodemaua.com.br</v>
          </cell>
        </row>
        <row r="620">
          <cell r="B620">
            <v>630</v>
          </cell>
          <cell r="D620" t="str">
            <v>Mutual Seguradora</v>
          </cell>
          <cell r="E620" t="str">
            <v>Juliana Souza</v>
          </cell>
          <cell r="G620" t="str">
            <v>Companhia Mutual de Seguros</v>
          </cell>
          <cell r="H620" t="str">
            <v>75.170.191/0001-39</v>
          </cell>
          <cell r="I620">
            <v>149690330111</v>
          </cell>
          <cell r="J620" t="str">
            <v>Av. Luiz carlos Berrini, 1681 4º andar Conjunto41 e 42</v>
          </cell>
          <cell r="K620" t="str">
            <v>Brooklin novo</v>
          </cell>
          <cell r="L620" t="str">
            <v>São Paulo</v>
          </cell>
          <cell r="M620" t="str">
            <v>SP</v>
          </cell>
          <cell r="N620" t="str">
            <v>SUDESTE</v>
          </cell>
          <cell r="O620" t="str">
            <v>04.571-011</v>
          </cell>
          <cell r="P620" t="str">
            <v>(11) 5508-6000</v>
          </cell>
          <cell r="Q620" t="str">
            <v>jsouza@mutualseguros.com.br</v>
          </cell>
        </row>
        <row r="621">
          <cell r="B621">
            <v>631</v>
          </cell>
          <cell r="D621" t="str">
            <v>Bruna Arruda</v>
          </cell>
          <cell r="E621" t="str">
            <v>Bruna Arruda</v>
          </cell>
          <cell r="G621" t="str">
            <v>Bruna Alves da Costa Arruda</v>
          </cell>
          <cell r="H621" t="str">
            <v>329.252.608-61</v>
          </cell>
          <cell r="I621" t="str">
            <v>44.117.143-6</v>
          </cell>
          <cell r="J621" t="str">
            <v>Rua Penita, 3029 apto 05</v>
          </cell>
          <cell r="K621" t="str">
            <v>Redentora</v>
          </cell>
          <cell r="L621" t="str">
            <v>São José do Rio Preto</v>
          </cell>
          <cell r="M621" t="str">
            <v>SP</v>
          </cell>
          <cell r="N621" t="str">
            <v>SUDESTE</v>
          </cell>
          <cell r="O621" t="str">
            <v>15.015-820</v>
          </cell>
          <cell r="Q621" t="str">
            <v>bru_nette@hotmail.com</v>
          </cell>
        </row>
        <row r="622">
          <cell r="B622">
            <v>632</v>
          </cell>
          <cell r="D622" t="str">
            <v>Silvionei Passaúra</v>
          </cell>
          <cell r="E622" t="str">
            <v>Luciane</v>
          </cell>
          <cell r="G622" t="str">
            <v>Silvionei Passaúra</v>
          </cell>
          <cell r="H622" t="str">
            <v>024.234.369-47</v>
          </cell>
          <cell r="I622">
            <v>2890890</v>
          </cell>
          <cell r="J622" t="str">
            <v>Rua Dep. Heitor Alencar Furtado, 1661</v>
          </cell>
          <cell r="K622" t="str">
            <v>Ecpville</v>
          </cell>
          <cell r="L622" t="str">
            <v>Curitiba</v>
          </cell>
          <cell r="M622" t="str">
            <v>PR</v>
          </cell>
          <cell r="N622" t="str">
            <v>SUL</v>
          </cell>
          <cell r="O622" t="str">
            <v>81200-110</v>
          </cell>
          <cell r="P622" t="str">
            <v>(41) 3206-1108/ 9905-1258</v>
          </cell>
          <cell r="Q622" t="str">
            <v>silvionei@passaura.com.br</v>
          </cell>
          <cell r="R622" t="str">
            <v>Luciane</v>
          </cell>
          <cell r="S622" t="str">
            <v>lucianepass@hotmail.com</v>
          </cell>
        </row>
        <row r="623">
          <cell r="B623">
            <v>633</v>
          </cell>
          <cell r="C623" t="str">
            <v>Karen</v>
          </cell>
          <cell r="D623" t="str">
            <v>CDL de Campos Novos</v>
          </cell>
          <cell r="E623" t="str">
            <v>Karen</v>
          </cell>
          <cell r="F623" t="str">
            <v>Representante</v>
          </cell>
          <cell r="G623" t="str">
            <v>Câmara de Dirigentes Lojistas Campos Novos</v>
          </cell>
          <cell r="H623" t="str">
            <v>83.413.526/0001-20</v>
          </cell>
          <cell r="I623" t="str">
            <v>Isento</v>
          </cell>
          <cell r="J623" t="str">
            <v>Rua: Cel Pedro carlos, 974</v>
          </cell>
          <cell r="K623" t="str">
            <v>Centro</v>
          </cell>
          <cell r="L623" t="str">
            <v>Campos Novos</v>
          </cell>
          <cell r="M623" t="str">
            <v>SC</v>
          </cell>
          <cell r="N623" t="str">
            <v>SUL</v>
          </cell>
          <cell r="O623" t="str">
            <v>89.620-000</v>
          </cell>
          <cell r="P623" t="str">
            <v>(49) 3544-0436 / 8818-6062</v>
          </cell>
          <cell r="Q623" t="str">
            <v xml:space="preserve">cdl@camposnovos.cdl-sc.org.br
</v>
          </cell>
          <cell r="R623" t="str">
            <v>Vilmair</v>
          </cell>
          <cell r="S623" t="str">
            <v xml:space="preserve">cdl@camposnovos.cdl-sc.org.br
</v>
          </cell>
          <cell r="T623" t="str">
            <v>(49) 3544-0436 / 8818-6062</v>
          </cell>
        </row>
        <row r="624">
          <cell r="B624">
            <v>634</v>
          </cell>
          <cell r="D624" t="str">
            <v>Auto Posto Hardt Ltda</v>
          </cell>
          <cell r="E624" t="str">
            <v>Bárbara / Vanessa</v>
          </cell>
          <cell r="G624" t="str">
            <v>Auto Posto Hardt Ltda</v>
          </cell>
          <cell r="H624" t="str">
            <v>08.925.162/0001-42</v>
          </cell>
          <cell r="I624">
            <v>255951051</v>
          </cell>
          <cell r="J624" t="str">
            <v>Rua XV de Outubro, 3530</v>
          </cell>
          <cell r="K624" t="str">
            <v>Rio Bonito</v>
          </cell>
          <cell r="L624" t="str">
            <v>Joinville</v>
          </cell>
          <cell r="M624" t="str">
            <v>SC</v>
          </cell>
          <cell r="N624" t="str">
            <v>SUL</v>
          </cell>
          <cell r="O624" t="str">
            <v>89.239-700</v>
          </cell>
          <cell r="P624" t="str">
            <v>(47) 3435-1003</v>
          </cell>
          <cell r="Q624" t="str">
            <v>vanessa@terraplenagemhardt.com.br</v>
          </cell>
          <cell r="R624" t="str">
            <v>Bárbara / Vanessa</v>
          </cell>
          <cell r="S624" t="str">
            <v>vanessa@terraplenagemhardt.com.br</v>
          </cell>
          <cell r="T624" t="str">
            <v>(47) 3435-1003</v>
          </cell>
        </row>
        <row r="625">
          <cell r="B625">
            <v>635</v>
          </cell>
          <cell r="D625" t="str">
            <v>Marcele Maior</v>
          </cell>
          <cell r="E625" t="str">
            <v>Marcele Maior</v>
          </cell>
          <cell r="G625" t="str">
            <v>Marcele Micheline Souto Maior Nunes Araújo</v>
          </cell>
          <cell r="H625" t="str">
            <v>023.392.724-75</v>
          </cell>
          <cell r="J625" t="str">
            <v>Rua Dom Manoel de Medeiros, 2274 apto 102</v>
          </cell>
          <cell r="K625" t="str">
            <v>Parquelândia</v>
          </cell>
          <cell r="L625" t="str">
            <v>Fortaleza</v>
          </cell>
          <cell r="M625" t="str">
            <v>CE</v>
          </cell>
          <cell r="N625" t="str">
            <v>NORDESTE</v>
          </cell>
          <cell r="O625" t="str">
            <v>60455-305</v>
          </cell>
          <cell r="P625" t="str">
            <v>(85) 3217-1715/9989-3607</v>
          </cell>
          <cell r="Q625" t="str">
            <v>marcelemaior@yahoo.com.br</v>
          </cell>
        </row>
        <row r="626">
          <cell r="B626">
            <v>636</v>
          </cell>
          <cell r="D626" t="str">
            <v>Elizabeth Correa</v>
          </cell>
          <cell r="E626" t="str">
            <v>Elizabeth Correa</v>
          </cell>
          <cell r="G626" t="str">
            <v>Elizabeth Magalhães da Silva Correa</v>
          </cell>
          <cell r="H626" t="str">
            <v>018.103.018-74</v>
          </cell>
          <cell r="I626">
            <v>13007438</v>
          </cell>
          <cell r="J626" t="str">
            <v>Rua Conselheiro Lafaiete, 30 apt 08</v>
          </cell>
          <cell r="K626" t="str">
            <v>Embaré</v>
          </cell>
          <cell r="L626" t="str">
            <v>Santos</v>
          </cell>
          <cell r="M626" t="str">
            <v>SP</v>
          </cell>
          <cell r="N626" t="str">
            <v>SUDESTE</v>
          </cell>
          <cell r="O626" t="str">
            <v>11.040-280</v>
          </cell>
          <cell r="P626" t="str">
            <v>(13) 3227-6594</v>
          </cell>
          <cell r="Q626" t="str">
            <v>bethinhacorrea@hotmail.com</v>
          </cell>
        </row>
        <row r="627">
          <cell r="B627">
            <v>637</v>
          </cell>
          <cell r="C627" t="str">
            <v>CADASTRO INCOMPLETO</v>
          </cell>
          <cell r="D627" t="str">
            <v>Renata de castra</v>
          </cell>
          <cell r="E627" t="str">
            <v>Renata de castra</v>
          </cell>
          <cell r="G627" t="str">
            <v>Renata Macedo Leoni de Castro</v>
          </cell>
          <cell r="J627" t="str">
            <v>Estrada Municipal Professor josé de Almeida, 500 casa 803</v>
          </cell>
          <cell r="K627" t="str">
            <v>Bonfim Paulista</v>
          </cell>
          <cell r="L627" t="str">
            <v>Ribeirão Preto</v>
          </cell>
          <cell r="M627" t="str">
            <v>SP</v>
          </cell>
          <cell r="N627" t="str">
            <v>SUDESTE</v>
          </cell>
          <cell r="O627" t="str">
            <v>14110-000</v>
          </cell>
          <cell r="P627" t="str">
            <v>(16) 3636-7898</v>
          </cell>
          <cell r="Q627" t="str">
            <v>renata@coelhovignini.com.br</v>
          </cell>
        </row>
        <row r="628">
          <cell r="B628">
            <v>638</v>
          </cell>
          <cell r="D628" t="str">
            <v>Vívia Piazer</v>
          </cell>
          <cell r="E628" t="str">
            <v>Vívia Piazer</v>
          </cell>
          <cell r="G628" t="str">
            <v>Vívia Dévana Piazer</v>
          </cell>
          <cell r="H628" t="str">
            <v>012.702.670-35</v>
          </cell>
          <cell r="J628" t="str">
            <v>Rua das Camélias, 205</v>
          </cell>
          <cell r="K628" t="str">
            <v>Cinquentenário</v>
          </cell>
          <cell r="L628" t="str">
            <v>Caxias do Sul</v>
          </cell>
          <cell r="M628" t="str">
            <v>RS</v>
          </cell>
          <cell r="N628" t="str">
            <v>SUL</v>
          </cell>
          <cell r="O628" t="str">
            <v>95.012-120</v>
          </cell>
          <cell r="P628" t="str">
            <v>(54) 3027-1981</v>
          </cell>
          <cell r="Q628" t="str">
            <v>vivia@climedhi.com.br</v>
          </cell>
        </row>
        <row r="629">
          <cell r="B629">
            <v>639</v>
          </cell>
          <cell r="D629" t="str">
            <v>Lorena Venturini</v>
          </cell>
          <cell r="E629" t="str">
            <v>Lorena Venturini</v>
          </cell>
          <cell r="G629" t="str">
            <v>Lorena Vellasco de Sá Peixoto Venturini</v>
          </cell>
          <cell r="H629" t="str">
            <v>689.291.021-15</v>
          </cell>
          <cell r="I629" t="str">
            <v>52.464.360-x</v>
          </cell>
          <cell r="J629" t="str">
            <v>Rua Azevedo Soares, 1826 Apto 71 torre 02</v>
          </cell>
          <cell r="K629" t="str">
            <v>Tatuapé</v>
          </cell>
          <cell r="L629" t="str">
            <v>São Paulo</v>
          </cell>
          <cell r="M629" t="str">
            <v>SP</v>
          </cell>
          <cell r="N629" t="str">
            <v>SUDESTE</v>
          </cell>
          <cell r="O629" t="str">
            <v>03.322-001</v>
          </cell>
          <cell r="Q629" t="str">
            <v>lorenav.venturini@terra.com.br</v>
          </cell>
        </row>
        <row r="630">
          <cell r="B630">
            <v>640</v>
          </cell>
          <cell r="D630" t="str">
            <v>Hotéis 2H</v>
          </cell>
          <cell r="E630" t="str">
            <v>Anelise ou Guilherme</v>
          </cell>
          <cell r="G630" t="str">
            <v>Hotéis 2H Ltda ME</v>
          </cell>
          <cell r="H630" t="str">
            <v>13.338.866/0001-59</v>
          </cell>
          <cell r="I630" t="str">
            <v>Isento</v>
          </cell>
          <cell r="J630" t="str">
            <v>Rua Barbacena, 182</v>
          </cell>
          <cell r="K630" t="str">
            <v>Anita Garibaldi</v>
          </cell>
          <cell r="L630" t="str">
            <v>Joinville</v>
          </cell>
          <cell r="M630" t="str">
            <v>SC</v>
          </cell>
          <cell r="N630" t="str">
            <v>SUL</v>
          </cell>
          <cell r="O630" t="str">
            <v>89.203-355</v>
          </cell>
          <cell r="P630" t="str">
            <v>(47) 3439-3777</v>
          </cell>
          <cell r="Q630" t="str">
            <v>compras@doishhotel.com.br</v>
          </cell>
          <cell r="R630" t="str">
            <v>Guilherme</v>
          </cell>
          <cell r="S630" t="str">
            <v>compras@doishhotel.com.br</v>
          </cell>
          <cell r="T630" t="str">
            <v>(47) 3439-3777</v>
          </cell>
        </row>
        <row r="631">
          <cell r="B631">
            <v>641</v>
          </cell>
          <cell r="C631" t="str">
            <v>Adriana</v>
          </cell>
          <cell r="D631" t="str">
            <v>Prefeitura de Cajati</v>
          </cell>
          <cell r="E631" t="str">
            <v>Rosana Piotta</v>
          </cell>
          <cell r="G631" t="str">
            <v>Prefeitura Municipal de Cajati</v>
          </cell>
          <cell r="H631" t="str">
            <v>64.037.815/0001-28</v>
          </cell>
          <cell r="I631" t="str">
            <v>Isento</v>
          </cell>
          <cell r="J631" t="str">
            <v>Praça do Paço Municipal, 10</v>
          </cell>
          <cell r="K631" t="str">
            <v>Centro</v>
          </cell>
          <cell r="L631" t="str">
            <v>Cajati</v>
          </cell>
          <cell r="M631" t="str">
            <v>SP</v>
          </cell>
          <cell r="N631" t="str">
            <v>SUDESTE</v>
          </cell>
          <cell r="O631" t="str">
            <v>11.950-000</v>
          </cell>
          <cell r="P631" t="str">
            <v>(13) 3854-1669 / 9603-0899 / 3854-8700</v>
          </cell>
          <cell r="Q631" t="str">
            <v xml:space="preserve">rosana_ciotta@hotmail.com </v>
          </cell>
          <cell r="S631" t="str">
            <v>compras@cajati.sp.gov.br</v>
          </cell>
          <cell r="T631" t="str">
            <v>(13) 3854-8700</v>
          </cell>
        </row>
        <row r="632">
          <cell r="B632">
            <v>642</v>
          </cell>
          <cell r="D632" t="str">
            <v>Sirlani Alves de Almeida</v>
          </cell>
          <cell r="E632" t="str">
            <v>Sirlani</v>
          </cell>
          <cell r="G632" t="str">
            <v>Sirlani Alves  de Almeida</v>
          </cell>
          <cell r="H632" t="str">
            <v>246.920.936-68</v>
          </cell>
          <cell r="J632" t="str">
            <v>Rua Sebastião Simão de Almeida, 491</v>
          </cell>
          <cell r="K632" t="str">
            <v>Sion</v>
          </cell>
          <cell r="L632" t="str">
            <v>João Monlevade</v>
          </cell>
          <cell r="M632" t="str">
            <v>MG</v>
          </cell>
          <cell r="N632" t="str">
            <v>SUDESTE</v>
          </cell>
          <cell r="O632" t="str">
            <v>35931-209</v>
          </cell>
          <cell r="P632" t="str">
            <v>(31) 3852-0802/ 8592-4192</v>
          </cell>
          <cell r="Q632" t="str">
            <v>sirlanialmeidasilva@yahoo.com.br</v>
          </cell>
        </row>
        <row r="633">
          <cell r="B633">
            <v>643</v>
          </cell>
          <cell r="D633" t="str">
            <v>Bárbara Binkowski</v>
          </cell>
          <cell r="E633" t="str">
            <v>Bárbara Binkowski</v>
          </cell>
          <cell r="G633" t="str">
            <v>Bárbara Nowick Binkowski</v>
          </cell>
          <cell r="H633" t="str">
            <v>007.283.850-74</v>
          </cell>
          <cell r="L633" t="str">
            <v>Guarani das Missãoes</v>
          </cell>
          <cell r="M633" t="str">
            <v>RS</v>
          </cell>
          <cell r="N633" t="str">
            <v>SUL</v>
          </cell>
          <cell r="P633" t="str">
            <v>(55) 96466279</v>
          </cell>
          <cell r="Q633" t="str">
            <v>banovickib@hotmail.com</v>
          </cell>
        </row>
        <row r="634">
          <cell r="B634">
            <v>644</v>
          </cell>
          <cell r="D634" t="str">
            <v>Thiessa Cristina N. Silva</v>
          </cell>
          <cell r="E634" t="str">
            <v>Thiessa</v>
          </cell>
          <cell r="G634" t="str">
            <v>Thiessa Cristina N. Silva</v>
          </cell>
          <cell r="H634" t="str">
            <v>006.265.291-58</v>
          </cell>
          <cell r="I634" t="str">
            <v>508794-3</v>
          </cell>
          <cell r="J634" t="str">
            <v xml:space="preserve">Praça José Mauricio de Moura, 428 </v>
          </cell>
          <cell r="K634" t="str">
            <v>Centro</v>
          </cell>
          <cell r="L634" t="str">
            <v>Mara Rosa</v>
          </cell>
          <cell r="M634" t="str">
            <v>GO</v>
          </cell>
          <cell r="N634" t="str">
            <v>CENTRO OESTE</v>
          </cell>
          <cell r="O634" t="str">
            <v>76.490-000</v>
          </cell>
          <cell r="P634" t="str">
            <v>(62) 8555-0060</v>
          </cell>
          <cell r="Q634" t="str">
            <v>thiessacristina@hotmail.com</v>
          </cell>
        </row>
        <row r="635">
          <cell r="B635">
            <v>645</v>
          </cell>
          <cell r="D635" t="str">
            <v>Carmen Silvia</v>
          </cell>
          <cell r="E635" t="str">
            <v>Carmen Silvia</v>
          </cell>
          <cell r="G635" t="str">
            <v xml:space="preserve"> Carmen Silvia Mariotto Jubran</v>
          </cell>
          <cell r="H635" t="str">
            <v>874.916.308-63</v>
          </cell>
          <cell r="I635" t="str">
            <v>5567711-3</v>
          </cell>
          <cell r="J635" t="str">
            <v>Rua Alberto Uliana 96</v>
          </cell>
          <cell r="K635" t="str">
            <v>Jardim Ouro Verde</v>
          </cell>
          <cell r="L635" t="str">
            <v>Ourinhos</v>
          </cell>
          <cell r="M635" t="str">
            <v>SP</v>
          </cell>
          <cell r="N635" t="str">
            <v>SUDESTE</v>
          </cell>
          <cell r="O635" t="str">
            <v>19.906-025</v>
          </cell>
          <cell r="P635" t="str">
            <v>(14) 322-7003</v>
          </cell>
          <cell r="Q635" t="str">
            <v>silvia@tdkom.com.br</v>
          </cell>
        </row>
        <row r="636">
          <cell r="B636">
            <v>646</v>
          </cell>
          <cell r="D636" t="str">
            <v>Anaíde Ramos</v>
          </cell>
          <cell r="E636" t="str">
            <v>Anaíde Ramos</v>
          </cell>
          <cell r="G636" t="str">
            <v>Anaíde Magalhães Silva Cristo</v>
          </cell>
          <cell r="H636" t="str">
            <v>504.233.475-00</v>
          </cell>
          <cell r="I636">
            <v>342506463</v>
          </cell>
          <cell r="J636" t="str">
            <v>Rua Tenente Fernando Tuy, 131 apto 1202 Alto do Parque</v>
          </cell>
          <cell r="K636" t="str">
            <v>Itaiguara</v>
          </cell>
          <cell r="L636" t="str">
            <v>Salvador</v>
          </cell>
          <cell r="M636" t="str">
            <v>BA</v>
          </cell>
          <cell r="N636" t="str">
            <v>NORDESTE</v>
          </cell>
          <cell r="O636" t="str">
            <v>41.830-498</v>
          </cell>
          <cell r="P636" t="str">
            <v>(71)8884-3331</v>
          </cell>
          <cell r="Q636" t="str">
            <v>anaideramos@gmail.com</v>
          </cell>
        </row>
        <row r="637">
          <cell r="B637">
            <v>647</v>
          </cell>
          <cell r="D637" t="str">
            <v>Carmel</v>
          </cell>
          <cell r="E637" t="str">
            <v>Talita</v>
          </cell>
          <cell r="G637" t="str">
            <v>Carmel Comércio de Materiais Elétricos Ltda</v>
          </cell>
          <cell r="H637" t="str">
            <v>04.367.718/0001-71</v>
          </cell>
          <cell r="I637">
            <v>353198058116</v>
          </cell>
          <cell r="J637" t="str">
            <v>Av. Visconde de Indaiatuba, 969</v>
          </cell>
          <cell r="K637" t="str">
            <v>Jardim América</v>
          </cell>
          <cell r="L637" t="str">
            <v>Indaiatuba</v>
          </cell>
          <cell r="M637" t="str">
            <v>SP</v>
          </cell>
          <cell r="N637" t="str">
            <v>SUDESTE</v>
          </cell>
          <cell r="O637" t="str">
            <v>13.338-010</v>
          </cell>
          <cell r="P637" t="str">
            <v>(19) 3875-8477</v>
          </cell>
          <cell r="Q637" t="str">
            <v>talitabandeira@terra.com.br</v>
          </cell>
          <cell r="R637" t="str">
            <v>Guilherme</v>
          </cell>
          <cell r="S637" t="str">
            <v>carmel.pagar@gmail.com</v>
          </cell>
          <cell r="T637" t="str">
            <v>(19) 3875-8477</v>
          </cell>
          <cell r="V637">
            <v>41218</v>
          </cell>
        </row>
        <row r="638">
          <cell r="B638">
            <v>648</v>
          </cell>
          <cell r="D638" t="str">
            <v>Maria Neusa Reis da Silva</v>
          </cell>
          <cell r="E638" t="str">
            <v>Gislaine</v>
          </cell>
          <cell r="G638" t="str">
            <v>Maria Neusa Reis da Silva</v>
          </cell>
          <cell r="H638" t="str">
            <v>953.700.059-15</v>
          </cell>
          <cell r="I638" t="str">
            <v>3541580-7</v>
          </cell>
          <cell r="J638" t="str">
            <v>Rua Finlândia, 78</v>
          </cell>
          <cell r="K638" t="str">
            <v>Vila Isabel</v>
          </cell>
          <cell r="L638" t="str">
            <v>Apucarana</v>
          </cell>
          <cell r="M638" t="str">
            <v>PR</v>
          </cell>
          <cell r="N638" t="str">
            <v>SUL</v>
          </cell>
          <cell r="O638" t="str">
            <v>86.808-150</v>
          </cell>
          <cell r="P638" t="str">
            <v>(43) 9142-1353</v>
          </cell>
          <cell r="Q638" t="str">
            <v>angelgis@ibest.com.br</v>
          </cell>
        </row>
        <row r="639">
          <cell r="B639">
            <v>649</v>
          </cell>
          <cell r="D639" t="str">
            <v>Antônio Pereira</v>
          </cell>
          <cell r="E639" t="str">
            <v>Antônio Pereira</v>
          </cell>
          <cell r="G639" t="str">
            <v>Antônio Carlos de Moura Mendes Pereira</v>
          </cell>
          <cell r="H639" t="str">
            <v>741.997.659-72</v>
          </cell>
          <cell r="J639" t="str">
            <v>Rua Vidal Ramos, 53 - Sl 603</v>
          </cell>
          <cell r="K639" t="str">
            <v>Centro</v>
          </cell>
          <cell r="L639" t="str">
            <v>Florianópolis</v>
          </cell>
          <cell r="M639" t="str">
            <v>SC</v>
          </cell>
          <cell r="N639" t="str">
            <v>SUL</v>
          </cell>
          <cell r="O639" t="str">
            <v>88.010-320</v>
          </cell>
          <cell r="P639" t="str">
            <v>(48) 9155-1313</v>
          </cell>
          <cell r="Q639" t="str">
            <v>antoniomendespereira@hotmail.com</v>
          </cell>
        </row>
        <row r="640">
          <cell r="B640">
            <v>650</v>
          </cell>
          <cell r="D640" t="str">
            <v>Ana Paula Hastenreiter</v>
          </cell>
          <cell r="E640" t="str">
            <v>Ana Paula</v>
          </cell>
          <cell r="G640" t="str">
            <v>Ana Paula Hastenreiter</v>
          </cell>
          <cell r="H640" t="str">
            <v>001.630.806-90</v>
          </cell>
          <cell r="I640">
            <v>7383068</v>
          </cell>
          <cell r="J640" t="str">
            <v>Estrada da linha Bela Vista - 1ª chácara depois do clube</v>
          </cell>
          <cell r="K640" t="str">
            <v>Zona Rural</v>
          </cell>
          <cell r="L640" t="str">
            <v>Guarantâ do norte</v>
          </cell>
          <cell r="M640" t="str">
            <v>MT</v>
          </cell>
          <cell r="N640" t="str">
            <v>CENTRO OESTE</v>
          </cell>
          <cell r="O640" t="str">
            <v>78.520-000</v>
          </cell>
          <cell r="P640" t="str">
            <v>(66) 9616-7491</v>
          </cell>
          <cell r="Q640" t="str">
            <v>aphaten@yahoo.com.br</v>
          </cell>
        </row>
        <row r="641">
          <cell r="B641">
            <v>651</v>
          </cell>
          <cell r="D641" t="str">
            <v>Isildinha Pedrosa</v>
          </cell>
          <cell r="E641" t="str">
            <v>Isildinha</v>
          </cell>
          <cell r="G641" t="str">
            <v>Maria isildinha de Souza Pedrosa</v>
          </cell>
          <cell r="H641" t="str">
            <v>061.842.508-09</v>
          </cell>
          <cell r="J641" t="str">
            <v xml:space="preserve">Rua Claude Monet, 75 - </v>
          </cell>
          <cell r="K641" t="str">
            <v>Cond. Renascence</v>
          </cell>
          <cell r="L641" t="str">
            <v>Assis</v>
          </cell>
          <cell r="M641" t="str">
            <v>SP</v>
          </cell>
          <cell r="N641" t="str">
            <v>SUDESTE</v>
          </cell>
          <cell r="O641" t="str">
            <v>19.816-000</v>
          </cell>
          <cell r="Q641" t="str">
            <v>isildinha-pedrosa@uol.com.br</v>
          </cell>
        </row>
        <row r="642">
          <cell r="B642">
            <v>652</v>
          </cell>
          <cell r="D642" t="str">
            <v>Copercampos</v>
          </cell>
          <cell r="E642" t="str">
            <v>Maria Lucia Pauli</v>
          </cell>
          <cell r="G642" t="str">
            <v>Cooperativa Regional Agropecuária de Campos Novos</v>
          </cell>
          <cell r="H642" t="str">
            <v>83.158.824/0001-11</v>
          </cell>
          <cell r="I642">
            <v>250167450</v>
          </cell>
          <cell r="J642" t="str">
            <v>Rodovia BR 282 - KM 338, nº 23</v>
          </cell>
          <cell r="K642" t="str">
            <v>Boa Vista</v>
          </cell>
          <cell r="L642" t="str">
            <v>Campos Novos</v>
          </cell>
          <cell r="M642" t="str">
            <v>SC</v>
          </cell>
          <cell r="N642" t="str">
            <v>SUL</v>
          </cell>
          <cell r="O642" t="str">
            <v>89.620-000</v>
          </cell>
          <cell r="P642" t="str">
            <v>(49) 3541-6079</v>
          </cell>
          <cell r="Q642" t="str">
            <v>marialucia@copercampos.com.br</v>
          </cell>
          <cell r="R642" t="str">
            <v>Leomir Almeida</v>
          </cell>
          <cell r="S642" t="str">
            <v>leomir@copercampos.com.br</v>
          </cell>
          <cell r="T642" t="str">
            <v>(49) 3541-6028</v>
          </cell>
          <cell r="V642">
            <v>41219</v>
          </cell>
        </row>
        <row r="643">
          <cell r="B643">
            <v>653</v>
          </cell>
          <cell r="D643" t="str">
            <v>Leila Cenci</v>
          </cell>
          <cell r="E643" t="str">
            <v>Leila</v>
          </cell>
          <cell r="G643" t="str">
            <v>Marcio José pavanello</v>
          </cell>
          <cell r="H643" t="str">
            <v>004.441.149-98</v>
          </cell>
          <cell r="I643">
            <v>3984473</v>
          </cell>
          <cell r="L643" t="str">
            <v>Presidente Getúlio</v>
          </cell>
          <cell r="M643" t="str">
            <v>SC</v>
          </cell>
          <cell r="N643" t="str">
            <v>SUL</v>
          </cell>
          <cell r="P643" t="str">
            <v>3352-1830</v>
          </cell>
        </row>
        <row r="644">
          <cell r="B644">
            <v>654</v>
          </cell>
          <cell r="D644" t="str">
            <v>Hospital 9 de Julho</v>
          </cell>
          <cell r="E644" t="str">
            <v>Márcia ou Tatiana</v>
          </cell>
          <cell r="G644" t="str">
            <v>Hospital 9 de Julho S/S Ltda</v>
          </cell>
          <cell r="H644" t="str">
            <v>00.919.386/0001-30</v>
          </cell>
          <cell r="I644">
            <v>564231</v>
          </cell>
          <cell r="J644" t="str">
            <v>Rua Alvaro Maia, 1600</v>
          </cell>
          <cell r="K644" t="str">
            <v>Olaria</v>
          </cell>
          <cell r="L644" t="str">
            <v>Porto Velho</v>
          </cell>
          <cell r="M644" t="str">
            <v>RO</v>
          </cell>
          <cell r="N644" t="str">
            <v>NORTE</v>
          </cell>
          <cell r="O644" t="str">
            <v>76.801-270</v>
          </cell>
          <cell r="P644" t="str">
            <v>(69) 3216-1190 / 3216-1102</v>
          </cell>
          <cell r="Q644" t="str">
            <v>adm@h9julho.com.br</v>
          </cell>
          <cell r="R644" t="str">
            <v>Kelly</v>
          </cell>
          <cell r="S644" t="str">
            <v>contasapagar@h9julho.com.br</v>
          </cell>
          <cell r="T644" t="str">
            <v>(69) 3216-1157</v>
          </cell>
          <cell r="V644">
            <v>41219</v>
          </cell>
        </row>
        <row r="645">
          <cell r="B645">
            <v>655</v>
          </cell>
          <cell r="D645" t="str">
            <v>Prefeitura de Poá</v>
          </cell>
          <cell r="E645" t="str">
            <v>Ricardo</v>
          </cell>
          <cell r="G645" t="str">
            <v>Prefeitura de Poá</v>
          </cell>
          <cell r="H645" t="str">
            <v>55.021.455/0001-85</v>
          </cell>
          <cell r="I645" t="str">
            <v>Isento</v>
          </cell>
          <cell r="J645" t="str">
            <v>Av. Brasil, 198</v>
          </cell>
          <cell r="K645" t="str">
            <v>Centro</v>
          </cell>
          <cell r="L645" t="str">
            <v>Poá</v>
          </cell>
          <cell r="M645" t="str">
            <v>SP</v>
          </cell>
          <cell r="N645" t="str">
            <v>SUDESTE</v>
          </cell>
          <cell r="O645" t="str">
            <v>08.555-620</v>
          </cell>
          <cell r="P645" t="str">
            <v>(11) 4638-7177 / 3596-0942</v>
          </cell>
          <cell r="Q645" t="str">
            <v>ricardo@economaxx.com.br</v>
          </cell>
          <cell r="R645" t="str">
            <v>Vanusia</v>
          </cell>
          <cell r="S645" t="str">
            <v>licita.06@poa.sp.gov.br</v>
          </cell>
          <cell r="T645" t="str">
            <v xml:space="preserve">(11) 4634-8811 </v>
          </cell>
        </row>
        <row r="646">
          <cell r="B646">
            <v>656</v>
          </cell>
          <cell r="D646" t="str">
            <v>Drial Eventos</v>
          </cell>
          <cell r="E646" t="str">
            <v>Elaine / Aluisio</v>
          </cell>
          <cell r="G646" t="str">
            <v>Drial Organização de Eventos Esportivos Ltda</v>
          </cell>
          <cell r="H646" t="str">
            <v>95.409.611/0001-02</v>
          </cell>
          <cell r="I646" t="str">
            <v>Isento</v>
          </cell>
          <cell r="J646" t="str">
            <v>Rua Paraiso, 1100</v>
          </cell>
          <cell r="K646" t="str">
            <v>Vila Roseira</v>
          </cell>
          <cell r="L646" t="str">
            <v>São José dos Pinhais</v>
          </cell>
          <cell r="M646" t="str">
            <v>PR</v>
          </cell>
          <cell r="N646" t="str">
            <v>SUL</v>
          </cell>
          <cell r="O646" t="str">
            <v>83.070-165</v>
          </cell>
          <cell r="P646" t="str">
            <v>(41) 3287-7131 / (33) 8865-3012 Magno</v>
          </cell>
          <cell r="Q646" t="str">
            <v>drialeventos@terra.com.br</v>
          </cell>
          <cell r="R646" t="str">
            <v>Elaine/ Aluisio</v>
          </cell>
          <cell r="S646" t="str">
            <v>drialeventos@terra.com.br</v>
          </cell>
          <cell r="T646" t="str">
            <v>(41) 3287-7131 / 3344-2520</v>
          </cell>
        </row>
        <row r="647">
          <cell r="B647">
            <v>657</v>
          </cell>
          <cell r="D647" t="str">
            <v>Joinville Garden Shopping</v>
          </cell>
          <cell r="G647" t="str">
            <v>Fundo de Promoção e Propaganda do Joinville Garten Shopping</v>
          </cell>
          <cell r="H647" t="str">
            <v>13.334.184/0001-78</v>
          </cell>
          <cell r="I647" t="str">
            <v>Isento</v>
          </cell>
          <cell r="J647" t="str">
            <v>Avenida Rolf Wiest, 333</v>
          </cell>
          <cell r="K647" t="str">
            <v>Bom Retiro</v>
          </cell>
          <cell r="L647" t="str">
            <v>Joinville</v>
          </cell>
          <cell r="M647" t="str">
            <v>SC</v>
          </cell>
          <cell r="N647" t="str">
            <v>SUL</v>
          </cell>
          <cell r="O647" t="str">
            <v>89.223-005</v>
          </cell>
          <cell r="P647" t="str">
            <v>(47) 3043-9444</v>
          </cell>
          <cell r="Q647" t="str">
            <v>ana.jgs@almeidajunior.com.br</v>
          </cell>
          <cell r="R647" t="str">
            <v>Ana Paula</v>
          </cell>
          <cell r="S647" t="str">
            <v>ana.jgs@almeidajunior.com.br</v>
          </cell>
          <cell r="T647" t="str">
            <v>(47) 3043-9444</v>
          </cell>
        </row>
        <row r="648">
          <cell r="B648">
            <v>658</v>
          </cell>
          <cell r="D648" t="str">
            <v>Cleide Cristiane Luchtemberg Piran</v>
          </cell>
          <cell r="E648" t="str">
            <v>leide</v>
          </cell>
          <cell r="G648" t="str">
            <v>Cleide Cristiane Luchtemberg Piran</v>
          </cell>
          <cell r="H648" t="str">
            <v>969.852.329-49</v>
          </cell>
          <cell r="L648" t="str">
            <v>Joinville</v>
          </cell>
          <cell r="M648" t="str">
            <v>SC</v>
          </cell>
          <cell r="N648" t="str">
            <v>SUL</v>
          </cell>
          <cell r="P648">
            <v>-47</v>
          </cell>
        </row>
        <row r="649">
          <cell r="B649">
            <v>659</v>
          </cell>
          <cell r="C649" t="str">
            <v>CADASTRO INCOMPLETO</v>
          </cell>
          <cell r="D649" t="str">
            <v>Ieda Lúcia Belinski</v>
          </cell>
          <cell r="E649" t="str">
            <v>Ieda</v>
          </cell>
          <cell r="G649" t="str">
            <v>Ieda Lúcia Belinski</v>
          </cell>
          <cell r="J649" t="str">
            <v>Rua Mauro Moura, 27</v>
          </cell>
          <cell r="K649" t="str">
            <v>Vila Nova</v>
          </cell>
          <cell r="L649" t="str">
            <v>Joinville</v>
          </cell>
          <cell r="M649" t="str">
            <v>SC</v>
          </cell>
          <cell r="N649" t="str">
            <v>SUL</v>
          </cell>
          <cell r="O649" t="str">
            <v>89237-320</v>
          </cell>
          <cell r="P649" t="str">
            <v>(47) 3473-6988</v>
          </cell>
          <cell r="Q649" t="str">
            <v>recepcao.joinville@transpaulo.com.br</v>
          </cell>
        </row>
        <row r="650">
          <cell r="B650">
            <v>660</v>
          </cell>
          <cell r="D650" t="str">
            <v>Daiane Treml Gonçalves Fuck</v>
          </cell>
          <cell r="E650" t="str">
            <v>Daiane Gonçalves</v>
          </cell>
          <cell r="G650" t="str">
            <v>Daiane Treml Gonçalves Fuck</v>
          </cell>
          <cell r="H650" t="str">
            <v>059.133.239-63</v>
          </cell>
          <cell r="I650">
            <v>4439716</v>
          </cell>
          <cell r="J650" t="str">
            <v>Rua Waltraud Puschel 320</v>
          </cell>
          <cell r="K650" t="str">
            <v>Jd Sofia</v>
          </cell>
          <cell r="L650" t="str">
            <v>Joinville</v>
          </cell>
          <cell r="M650" t="str">
            <v>SC</v>
          </cell>
          <cell r="N650" t="str">
            <v>SUL</v>
          </cell>
          <cell r="O650" t="str">
            <v>89223-399</v>
          </cell>
          <cell r="P650" t="str">
            <v>47 9912-9556</v>
          </cell>
          <cell r="Q650" t="str">
            <v>daiane.treml@gmail.com</v>
          </cell>
        </row>
        <row r="651">
          <cell r="B651">
            <v>661</v>
          </cell>
          <cell r="D651" t="str">
            <v>Fabiana Freitas</v>
          </cell>
          <cell r="E651" t="str">
            <v>Fabiana Freitas</v>
          </cell>
          <cell r="G651" t="str">
            <v>Fabiana Freitas</v>
          </cell>
          <cell r="H651" t="str">
            <v>295.606.348-01</v>
          </cell>
          <cell r="J651" t="str">
            <v>Av. Sagitário,198 apto 263</v>
          </cell>
          <cell r="K651" t="str">
            <v>Alpha Conde II</v>
          </cell>
          <cell r="L651" t="str">
            <v>Barueri</v>
          </cell>
          <cell r="M651" t="str">
            <v>SP</v>
          </cell>
          <cell r="N651" t="str">
            <v>SUDESTE</v>
          </cell>
          <cell r="O651" t="str">
            <v>06.473-073</v>
          </cell>
          <cell r="P651" t="str">
            <v>(11) 99236-3997</v>
          </cell>
          <cell r="Q651" t="str">
            <v>fabi.ff@gmail.com</v>
          </cell>
        </row>
        <row r="652">
          <cell r="B652">
            <v>662</v>
          </cell>
          <cell r="D652" t="str">
            <v>CDL de Santa Cecília</v>
          </cell>
          <cell r="E652" t="str">
            <v>Analita</v>
          </cell>
          <cell r="G652" t="str">
            <v>Câmara de Dirigentes Logistas de Santa Cecília</v>
          </cell>
          <cell r="H652" t="str">
            <v>83.236.067/0001-57</v>
          </cell>
          <cell r="I652" t="str">
            <v>Isento</v>
          </cell>
          <cell r="J652" t="str">
            <v>Rua Sargento Juvenil Pereira de Souza, 449</v>
          </cell>
          <cell r="K652" t="str">
            <v>Centro</v>
          </cell>
          <cell r="L652" t="str">
            <v xml:space="preserve">Santa Cecília </v>
          </cell>
          <cell r="M652" t="str">
            <v>SC</v>
          </cell>
          <cell r="N652" t="str">
            <v>SUL</v>
          </cell>
          <cell r="O652" t="str">
            <v>89.540-000</v>
          </cell>
          <cell r="P652" t="str">
            <v>(49) 3244-0012</v>
          </cell>
          <cell r="Q652" t="str">
            <v>executivo@santacecilia.cdl-sc.org.br</v>
          </cell>
        </row>
        <row r="653">
          <cell r="B653">
            <v>663</v>
          </cell>
          <cell r="D653" t="str">
            <v>Sinclair Seminate Córtes</v>
          </cell>
          <cell r="E653" t="str">
            <v>Sinclair</v>
          </cell>
          <cell r="G653" t="str">
            <v>Sinclair Seminate Córtes</v>
          </cell>
          <cell r="H653" t="str">
            <v>377.680.268-53</v>
          </cell>
          <cell r="I653" t="str">
            <v>Isento</v>
          </cell>
          <cell r="J653" t="str">
            <v>Rua Procópio Davidoff, 431</v>
          </cell>
          <cell r="K653" t="str">
            <v>Centro</v>
          </cell>
          <cell r="L653" t="str">
            <v xml:space="preserve">Floreal </v>
          </cell>
          <cell r="M653" t="str">
            <v>SP</v>
          </cell>
          <cell r="N653" t="str">
            <v>SUDESTE</v>
          </cell>
          <cell r="O653" t="str">
            <v>15.320-000</v>
          </cell>
          <cell r="P653" t="str">
            <v>(17) 3847-1316 / 9736-9161</v>
          </cell>
          <cell r="Q653" t="str">
            <v>kelocortes@hotmail.com</v>
          </cell>
          <cell r="R653" t="str">
            <v>Sinclair</v>
          </cell>
          <cell r="S653" t="str">
            <v>kelocortes@hotmail.com</v>
          </cell>
          <cell r="T653" t="str">
            <v>(17) 3847-1316 / 9736-9161</v>
          </cell>
        </row>
        <row r="654">
          <cell r="B654">
            <v>664</v>
          </cell>
          <cell r="D654" t="str">
            <v>Rodrigo Leandro Arruda</v>
          </cell>
          <cell r="E654" t="str">
            <v>Rodrigo</v>
          </cell>
          <cell r="G654" t="str">
            <v>Rodrigo Leandro Arruda</v>
          </cell>
          <cell r="H654" t="str">
            <v>259.801.078-78</v>
          </cell>
          <cell r="J654" t="str">
            <v>Rua Dom Pedro II, 78</v>
          </cell>
          <cell r="K654" t="str">
            <v>Vila Bressani</v>
          </cell>
          <cell r="L654" t="str">
            <v>Paulínia</v>
          </cell>
          <cell r="M654" t="str">
            <v>SP</v>
          </cell>
          <cell r="N654" t="str">
            <v>SUDESTE</v>
          </cell>
          <cell r="O654" t="str">
            <v>13.140-480</v>
          </cell>
          <cell r="P654" t="str">
            <v>19 97983395</v>
          </cell>
          <cell r="Q654" t="str">
            <v>rodrilarruda@zipmail.com</v>
          </cell>
        </row>
        <row r="655">
          <cell r="B655">
            <v>665</v>
          </cell>
          <cell r="D655" t="str">
            <v>Imobiliária Pinguin</v>
          </cell>
          <cell r="E655" t="str">
            <v>Neusa</v>
          </cell>
          <cell r="G655" t="str">
            <v>Imobiliária Pinguin Ltda</v>
          </cell>
          <cell r="H655" t="str">
            <v>55.357.362/0001-26</v>
          </cell>
          <cell r="I655" t="str">
            <v>Isento</v>
          </cell>
          <cell r="J655" t="str">
            <v>Rua Santa Barbara, 721 - Sala 2</v>
          </cell>
          <cell r="K655" t="str">
            <v>Centro</v>
          </cell>
          <cell r="L655" t="str">
            <v>Santa Barbarad'Oeste</v>
          </cell>
          <cell r="M655" t="str">
            <v>SP</v>
          </cell>
          <cell r="N655" t="str">
            <v>SUDESTE</v>
          </cell>
          <cell r="O655" t="str">
            <v>13.450-013</v>
          </cell>
          <cell r="P655" t="str">
            <v>(19) 3463-3222</v>
          </cell>
          <cell r="Q655" t="str">
            <v>imobiliariapinguim@hotmail.com</v>
          </cell>
          <cell r="R655" t="str">
            <v>Adilson</v>
          </cell>
          <cell r="S655" t="str">
            <v>imobiliariapinguim@hotmail.com</v>
          </cell>
          <cell r="T655" t="str">
            <v>(19) 3463-3222</v>
          </cell>
        </row>
        <row r="656">
          <cell r="B656">
            <v>666</v>
          </cell>
          <cell r="D656" t="str">
            <v>Prefeitura Municipal de Cerquilho</v>
          </cell>
          <cell r="E656" t="str">
            <v>Ivanir</v>
          </cell>
          <cell r="G656" t="str">
            <v>Prefeitura Municipal de Cerquilho</v>
          </cell>
          <cell r="H656" t="str">
            <v>46.634.614/0001-26</v>
          </cell>
          <cell r="I656" t="str">
            <v>Isento</v>
          </cell>
          <cell r="J656" t="str">
            <v>Rua Engenheiro Urbano Padua de Araújo, 28</v>
          </cell>
          <cell r="K656" t="str">
            <v>Centro</v>
          </cell>
          <cell r="L656" t="str">
            <v>Cerquilho</v>
          </cell>
          <cell r="M656" t="str">
            <v>SP</v>
          </cell>
          <cell r="N656" t="str">
            <v>SUDESTE</v>
          </cell>
          <cell r="O656" t="str">
            <v>18.520-000</v>
          </cell>
          <cell r="P656" t="str">
            <v>(15) 3384-2634</v>
          </cell>
          <cell r="Q656" t="str">
            <v>teatro@cerquilho.sp.gov.br</v>
          </cell>
          <cell r="R656" t="str">
            <v>Elisangela</v>
          </cell>
          <cell r="S656" t="str">
            <v>pmc.compras@cerquilho.sp.gov.br</v>
          </cell>
          <cell r="T656" t="str">
            <v>(15) 3384-9111</v>
          </cell>
        </row>
        <row r="657">
          <cell r="B657">
            <v>667</v>
          </cell>
          <cell r="D657" t="str">
            <v>Prefeitura Municipal de Esperança do Sul</v>
          </cell>
          <cell r="E657" t="str">
            <v>Noilda/Sheila</v>
          </cell>
          <cell r="G657" t="str">
            <v>Município de Esperança do Sul</v>
          </cell>
          <cell r="H657" t="str">
            <v>01.613.464/0001-36</v>
          </cell>
          <cell r="I657" t="str">
            <v>Isento</v>
          </cell>
          <cell r="J657" t="str">
            <v>Av. Rio Branco, 1626</v>
          </cell>
          <cell r="K657" t="str">
            <v>Centro</v>
          </cell>
          <cell r="L657" t="str">
            <v>Esperança do Sul</v>
          </cell>
          <cell r="M657" t="str">
            <v>RS</v>
          </cell>
          <cell r="N657" t="str">
            <v>SUL</v>
          </cell>
          <cell r="O657" t="str">
            <v>98635-000</v>
          </cell>
          <cell r="P657" t="str">
            <v>(550 3616-4171</v>
          </cell>
          <cell r="Q657" t="str">
            <v>smecd.edu@mksnet.com.br</v>
          </cell>
          <cell r="R657" t="str">
            <v>Vera</v>
          </cell>
          <cell r="S657" t="str">
            <v>verah_carla@hotmail.com / tesouraria@esperancadosul.rs.gov.br</v>
          </cell>
          <cell r="T657" t="str">
            <v>(55) 3616-4150</v>
          </cell>
        </row>
        <row r="658">
          <cell r="B658">
            <v>668</v>
          </cell>
          <cell r="D658" t="str">
            <v>Eva Dias da Silva</v>
          </cell>
          <cell r="E658" t="str">
            <v>Silvio</v>
          </cell>
          <cell r="G658" t="str">
            <v>Eva Dias da Silva ME</v>
          </cell>
          <cell r="H658" t="str">
            <v>13.629.731/0001-42</v>
          </cell>
          <cell r="I658">
            <v>256402434</v>
          </cell>
          <cell r="J658" t="str">
            <v>Av. Prefeito José Juvenal Mafra, 1875</v>
          </cell>
          <cell r="K658" t="str">
            <v>Centro</v>
          </cell>
          <cell r="L658" t="str">
            <v>Navegantes</v>
          </cell>
          <cell r="M658" t="str">
            <v>SC</v>
          </cell>
          <cell r="N658" t="str">
            <v>SUL</v>
          </cell>
          <cell r="O658" t="str">
            <v>88.375-000</v>
          </cell>
          <cell r="P658" t="str">
            <v>(47) 3342-3085</v>
          </cell>
          <cell r="Q658" t="str">
            <v>silviomareguerra@brturbo.com.br</v>
          </cell>
          <cell r="R658" t="str">
            <v>Silvio</v>
          </cell>
          <cell r="S658" t="str">
            <v>silviomareguerra@brturbo.com.br</v>
          </cell>
          <cell r="T658" t="str">
            <v>(47) 3342-3085</v>
          </cell>
        </row>
        <row r="659">
          <cell r="B659">
            <v>669</v>
          </cell>
          <cell r="D659" t="str">
            <v>Lojas JB</v>
          </cell>
          <cell r="E659" t="str">
            <v>Loide</v>
          </cell>
          <cell r="G659" t="str">
            <v>James Barbosa e Cia Ltda</v>
          </cell>
          <cell r="H659" t="str">
            <v>45.213.626/0001-14</v>
          </cell>
          <cell r="I659">
            <v>392013560119</v>
          </cell>
          <cell r="J659" t="str">
            <v>Av. Siqueira Campos 51</v>
          </cell>
          <cell r="K659" t="str">
            <v>Centro</v>
          </cell>
          <cell r="L659" t="str">
            <v>Jascareí</v>
          </cell>
          <cell r="M659" t="str">
            <v>SP</v>
          </cell>
          <cell r="N659" t="str">
            <v>SUDESTE</v>
          </cell>
          <cell r="O659" t="str">
            <v>12.308-190</v>
          </cell>
          <cell r="P659" t="str">
            <v>(12) 3954-4740</v>
          </cell>
          <cell r="Q659" t="str">
            <v>kelihidalgo@hotmail.com</v>
          </cell>
          <cell r="R659" t="str">
            <v>Sonila</v>
          </cell>
          <cell r="S659" t="str">
            <v>sonilabarbosa.jb@uol.com.br</v>
          </cell>
          <cell r="T659" t="str">
            <v>(12) 3954-4743</v>
          </cell>
        </row>
        <row r="660">
          <cell r="B660">
            <v>670</v>
          </cell>
          <cell r="D660" t="str">
            <v>Thais Schincariol</v>
          </cell>
          <cell r="E660" t="str">
            <v>Thais Schincariol</v>
          </cell>
          <cell r="G660" t="str">
            <v>Thais Ige Marquesim Schincariol</v>
          </cell>
          <cell r="H660" t="str">
            <v>291.219.448-22</v>
          </cell>
          <cell r="J660" t="str">
            <v>Rua Luis Mori, 221</v>
          </cell>
          <cell r="K660" t="str">
            <v>Boa Vista</v>
          </cell>
          <cell r="L660" t="str">
            <v>Botucatu</v>
          </cell>
          <cell r="M660" t="str">
            <v>SP</v>
          </cell>
          <cell r="N660" t="str">
            <v>SUDESTE</v>
          </cell>
          <cell r="O660" t="str">
            <v>18.611-250</v>
          </cell>
          <cell r="P660" t="str">
            <v>(14) 3882-0468</v>
          </cell>
          <cell r="Q660" t="str">
            <v>thais@marquesim.com.br</v>
          </cell>
        </row>
        <row r="661">
          <cell r="B661">
            <v>671</v>
          </cell>
          <cell r="D661" t="str">
            <v>Priscila Meira Serafio Csipai</v>
          </cell>
          <cell r="E661" t="str">
            <v>Priscila Meira</v>
          </cell>
          <cell r="G661" t="str">
            <v>Priscila Meira Serafio Csipai</v>
          </cell>
          <cell r="H661" t="str">
            <v>226.614.548-70</v>
          </cell>
          <cell r="J661" t="str">
            <v>Rua Cabo João Teruel Fregoni, 124 apto 123 blA</v>
          </cell>
          <cell r="K661" t="str">
            <v>Guarulhos</v>
          </cell>
          <cell r="L661" t="str">
            <v>São Paulo</v>
          </cell>
          <cell r="M661" t="str">
            <v>SP</v>
          </cell>
          <cell r="N661" t="str">
            <v>SUDESTE</v>
          </cell>
          <cell r="O661" t="str">
            <v>07.032-000</v>
          </cell>
          <cell r="P661" t="str">
            <v>(11) 43720075</v>
          </cell>
          <cell r="Q661" t="str">
            <v>pri_meira82@hotmail.com</v>
          </cell>
        </row>
        <row r="662">
          <cell r="B662">
            <v>672</v>
          </cell>
          <cell r="D662" t="str">
            <v>Auxiliadora de Fátima Santana Armando</v>
          </cell>
          <cell r="E662" t="str">
            <v>Luiz Armando</v>
          </cell>
          <cell r="G662" t="str">
            <v>Auxiliadora de Fátima Santana Armando</v>
          </cell>
          <cell r="H662" t="str">
            <v>250.246.658-05</v>
          </cell>
          <cell r="J662" t="str">
            <v>Rua Coronel Perdeneiras, 433</v>
          </cell>
          <cell r="K662" t="str">
            <v>Centro</v>
          </cell>
          <cell r="L662" t="str">
            <v>Piquete</v>
          </cell>
          <cell r="M662" t="str">
            <v>SP</v>
          </cell>
          <cell r="N662" t="str">
            <v>SUDESTE</v>
          </cell>
          <cell r="O662" t="str">
            <v>12.620-000</v>
          </cell>
          <cell r="P662" t="str">
            <v>(12) 3156-3407</v>
          </cell>
          <cell r="Q662" t="str">
            <v>pretopiquete@yahoo.com.br</v>
          </cell>
        </row>
        <row r="663">
          <cell r="B663">
            <v>673</v>
          </cell>
          <cell r="D663" t="str">
            <v>Luiza Modas</v>
          </cell>
          <cell r="E663" t="str">
            <v>Janete</v>
          </cell>
          <cell r="G663" t="str">
            <v>Tradição Comércio de Confecções e Calçados Ltda</v>
          </cell>
          <cell r="H663" t="str">
            <v>82.121.799/0001-39</v>
          </cell>
          <cell r="I663">
            <v>252073363</v>
          </cell>
          <cell r="J663" t="str">
            <v>Rua Santa Catarina, 1422</v>
          </cell>
          <cell r="K663" t="str">
            <v>Floresta</v>
          </cell>
          <cell r="L663" t="str">
            <v>Joinville</v>
          </cell>
          <cell r="M663" t="str">
            <v>SC</v>
          </cell>
          <cell r="N663" t="str">
            <v>SUL</v>
          </cell>
          <cell r="O663" t="str">
            <v>89.211-300</v>
          </cell>
          <cell r="P663" t="str">
            <v>(47) 3436-3526</v>
          </cell>
          <cell r="Q663" t="str">
            <v>luiza@luizamodas.com.br</v>
          </cell>
          <cell r="R663" t="str">
            <v>Cristiane</v>
          </cell>
          <cell r="S663" t="str">
            <v>luiza@luizamodas.com.br</v>
          </cell>
          <cell r="T663" t="str">
            <v>(47) 3436-3526</v>
          </cell>
        </row>
        <row r="664">
          <cell r="B664">
            <v>674</v>
          </cell>
          <cell r="D664" t="str">
            <v>Alessandra Gartz Bartel</v>
          </cell>
          <cell r="E664" t="str">
            <v>Alessandra Gartz Bartel</v>
          </cell>
          <cell r="G664" t="str">
            <v>Alessandra Gartz Bartel</v>
          </cell>
          <cell r="H664" t="str">
            <v>970.409.599-68</v>
          </cell>
          <cell r="I664">
            <v>2983128</v>
          </cell>
          <cell r="J664" t="str">
            <v>Rua João Butschardt, 261</v>
          </cell>
          <cell r="K664" t="str">
            <v>Centro</v>
          </cell>
          <cell r="L664" t="str">
            <v xml:space="preserve">Guaramirim </v>
          </cell>
          <cell r="M664" t="str">
            <v>SC</v>
          </cell>
          <cell r="N664" t="str">
            <v>SUL</v>
          </cell>
          <cell r="O664" t="str">
            <v>89.270-000</v>
          </cell>
          <cell r="P664" t="str">
            <v>(47) 3373-0091</v>
          </cell>
          <cell r="Q664" t="str">
            <v>barteljunior@terra.com.br</v>
          </cell>
        </row>
        <row r="665">
          <cell r="B665">
            <v>675</v>
          </cell>
          <cell r="C665" t="str">
            <v>CADASTRO INCOMPLETO</v>
          </cell>
          <cell r="D665" t="str">
            <v>Rosana Pollini</v>
          </cell>
          <cell r="E665" t="str">
            <v>Rosana Pollini</v>
          </cell>
          <cell r="G665" t="str">
            <v>Rosana Pollini</v>
          </cell>
          <cell r="J665" t="str">
            <v>Rua Padre Amorim, 542</v>
          </cell>
          <cell r="K665" t="str">
            <v>Nova Itapira</v>
          </cell>
          <cell r="L665" t="str">
            <v>Cidade de Itapira</v>
          </cell>
          <cell r="M665" t="str">
            <v>SP</v>
          </cell>
          <cell r="N665" t="str">
            <v>SUDESTE</v>
          </cell>
          <cell r="O665" t="str">
            <v>13.974-279</v>
          </cell>
          <cell r="Q665" t="str">
            <v>rosanapollini@terra.com.br</v>
          </cell>
        </row>
        <row r="666">
          <cell r="B666">
            <v>676</v>
          </cell>
          <cell r="C666" t="str">
            <v>Franciela</v>
          </cell>
          <cell r="D666" t="str">
            <v>Porto de Itapoá</v>
          </cell>
          <cell r="E666" t="str">
            <v>Tayana Carolina Maier</v>
          </cell>
          <cell r="G666" t="str">
            <v>Itapoá Terminais Portuários S.A.</v>
          </cell>
          <cell r="H666" t="str">
            <v>01.317.277/0001-05</v>
          </cell>
          <cell r="I666">
            <v>255517815</v>
          </cell>
          <cell r="J666" t="str">
            <v>Avenida Beira Mar 05, 2900</v>
          </cell>
          <cell r="K666" t="str">
            <v>Figueira do Pontal</v>
          </cell>
          <cell r="L666" t="str">
            <v>Itapoá</v>
          </cell>
          <cell r="M666" t="str">
            <v>SC</v>
          </cell>
          <cell r="N666" t="str">
            <v>SUL</v>
          </cell>
          <cell r="O666" t="str">
            <v>89.249-000</v>
          </cell>
          <cell r="P666" t="str">
            <v>(47) 3443-8696 / 9650-8666</v>
          </cell>
          <cell r="Q666" t="str">
            <v>tayana.maier@portoitapoa.com.br</v>
          </cell>
          <cell r="R666" t="str">
            <v>Tayana Carolina Maier</v>
          </cell>
        </row>
        <row r="667">
          <cell r="B667">
            <v>677</v>
          </cell>
          <cell r="D667" t="str">
            <v>Carla Muller de Carvalho</v>
          </cell>
          <cell r="E667" t="str">
            <v>Rosangela Abbud Fernandez</v>
          </cell>
          <cell r="G667" t="str">
            <v>Carla Muller de Carvalho</v>
          </cell>
          <cell r="H667" t="str">
            <v>007.511.637-59</v>
          </cell>
          <cell r="I667" t="str">
            <v>Isento</v>
          </cell>
          <cell r="J667" t="str">
            <v>Rua Gabriel Vilela Sobrinho, 60</v>
          </cell>
          <cell r="K667" t="str">
            <v>Centro</v>
          </cell>
          <cell r="L667" t="str">
            <v>Barra do Piraí</v>
          </cell>
          <cell r="M667" t="str">
            <v>RJ</v>
          </cell>
          <cell r="N667" t="str">
            <v>SUDESTE</v>
          </cell>
          <cell r="O667" t="str">
            <v>27.123-170</v>
          </cell>
          <cell r="P667" t="str">
            <v>(24) 2444-4588 / 2443-2566</v>
          </cell>
          <cell r="Q667" t="str">
            <v>rosangelabbud@hotmail.com</v>
          </cell>
          <cell r="R667" t="str">
            <v>Rosangela</v>
          </cell>
          <cell r="S667" t="str">
            <v>rosangelabbud@hotmail.com</v>
          </cell>
          <cell r="T667" t="str">
            <v>(24) 2444-4588 / 2443-2566</v>
          </cell>
        </row>
        <row r="668">
          <cell r="B668">
            <v>678</v>
          </cell>
          <cell r="D668" t="str">
            <v>Rubens Thomas Ramos Junior</v>
          </cell>
          <cell r="E668" t="str">
            <v>Rubens Junior</v>
          </cell>
          <cell r="G668" t="str">
            <v>Rubens Thomas Ramos Junior</v>
          </cell>
          <cell r="H668" t="str">
            <v>854.857.996-04</v>
          </cell>
          <cell r="J668" t="str">
            <v>Rua Tapajós 61 apto 93</v>
          </cell>
          <cell r="K668" t="str">
            <v>Vila Tupi</v>
          </cell>
          <cell r="L668" t="str">
            <v xml:space="preserve">Praia Grande </v>
          </cell>
          <cell r="M668" t="str">
            <v>SP</v>
          </cell>
          <cell r="N668" t="str">
            <v>SUDESTE</v>
          </cell>
          <cell r="O668" t="str">
            <v>11.703-340</v>
          </cell>
          <cell r="P668" t="str">
            <v>(13) 3473-4284</v>
          </cell>
          <cell r="Q668" t="str">
            <v>advjunior@hotmail.com</v>
          </cell>
        </row>
        <row r="669">
          <cell r="B669">
            <v>679</v>
          </cell>
          <cell r="D669" t="str">
            <v>Jackeline Oliveira Silva</v>
          </cell>
          <cell r="E669" t="str">
            <v>Jackeline Oliveira Silva</v>
          </cell>
          <cell r="G669" t="str">
            <v>Jackeline Oliveira Silva</v>
          </cell>
          <cell r="H669" t="str">
            <v>008.816.471-36</v>
          </cell>
          <cell r="J669" t="str">
            <v>Rua Lafaiete Teixeira, quadra A/Z, lt 18</v>
          </cell>
          <cell r="K669" t="str">
            <v>Setor Central</v>
          </cell>
          <cell r="L669" t="str">
            <v>Mara Rosa</v>
          </cell>
          <cell r="M669" t="str">
            <v>GO</v>
          </cell>
          <cell r="N669" t="str">
            <v>CENTRO OESTE</v>
          </cell>
          <cell r="O669" t="str">
            <v>76.490-000</v>
          </cell>
          <cell r="Q669" t="str">
            <v>jackeline_0102@hotmail.com</v>
          </cell>
        </row>
        <row r="670">
          <cell r="B670">
            <v>680</v>
          </cell>
          <cell r="D670" t="str">
            <v>Daniela Dowich</v>
          </cell>
          <cell r="E670" t="str">
            <v>Daniela Dowich</v>
          </cell>
          <cell r="G670" t="str">
            <v>Daniela Dowich</v>
          </cell>
          <cell r="H670" t="str">
            <v>036.084.935-06</v>
          </cell>
          <cell r="J670" t="str">
            <v>Rua Tancredo Neves, qd43, lt04</v>
          </cell>
          <cell r="K670" t="str">
            <v>Jd. Paraíso</v>
          </cell>
          <cell r="L670" t="str">
            <v>Luiz Eduardo Magalhães</v>
          </cell>
          <cell r="M670" t="str">
            <v>BA</v>
          </cell>
          <cell r="N670" t="str">
            <v>NORDESTE</v>
          </cell>
          <cell r="O670" t="str">
            <v>47850-000</v>
          </cell>
          <cell r="P670" t="str">
            <v>(63) 3534-1155</v>
          </cell>
          <cell r="Q670" t="str">
            <v>dani_janke@hotmail.com</v>
          </cell>
        </row>
        <row r="671">
          <cell r="B671">
            <v>681</v>
          </cell>
          <cell r="D671" t="str">
            <v>Associação Mundo Novo</v>
          </cell>
          <cell r="E671" t="str">
            <v>Elaine Lira</v>
          </cell>
          <cell r="G671" t="str">
            <v>Associação Mundo Novo</v>
          </cell>
          <cell r="H671" t="str">
            <v>02.791.797/0001-18</v>
          </cell>
          <cell r="I671" t="str">
            <v>Isento</v>
          </cell>
          <cell r="J671" t="str">
            <v>Av. das Américas, 7899 Bl 1 Sl 201</v>
          </cell>
          <cell r="K671" t="str">
            <v>Barra da Tijuca</v>
          </cell>
          <cell r="L671" t="str">
            <v>Rio de janeiro</v>
          </cell>
          <cell r="M671" t="str">
            <v>RJ</v>
          </cell>
          <cell r="N671" t="str">
            <v>SUDESTE</v>
          </cell>
          <cell r="O671" t="str">
            <v>22.793-081</v>
          </cell>
          <cell r="P671" t="str">
            <v>(21) 2431-7439 / 7815-3601</v>
          </cell>
          <cell r="Q671" t="str">
            <v>elaine@condominiomundonovo.com</v>
          </cell>
        </row>
        <row r="672">
          <cell r="B672">
            <v>682</v>
          </cell>
          <cell r="D672" t="str">
            <v>Bonny</v>
          </cell>
          <cell r="E672" t="str">
            <v>Pábila</v>
          </cell>
          <cell r="G672" t="str">
            <v xml:space="preserve">Anderson Naka Toyoda </v>
          </cell>
          <cell r="H672" t="str">
            <v>07.061.649/0001-61</v>
          </cell>
          <cell r="I672" t="str">
            <v>903.21365-56</v>
          </cell>
          <cell r="J672" t="str">
            <v>Av. São Paulo, 243</v>
          </cell>
          <cell r="K672" t="str">
            <v>Centro</v>
          </cell>
          <cell r="L672" t="str">
            <v xml:space="preserve">Maringá </v>
          </cell>
          <cell r="M672" t="str">
            <v>PR</v>
          </cell>
          <cell r="N672" t="str">
            <v>SUL</v>
          </cell>
          <cell r="O672" t="str">
            <v>87.013-040</v>
          </cell>
          <cell r="P672" t="str">
            <v>(44) 3031-3886 / 3026-2808 / 9851-9555</v>
          </cell>
          <cell r="Q672" t="str">
            <v>pabila_bonny@hotmail.com</v>
          </cell>
          <cell r="R672" t="str">
            <v>Vanderley</v>
          </cell>
          <cell r="S672" t="str">
            <v>vanderley.bonny@hotmail.com</v>
          </cell>
          <cell r="T672" t="str">
            <v>(44) 3031-2858</v>
          </cell>
        </row>
        <row r="673">
          <cell r="B673">
            <v>683</v>
          </cell>
          <cell r="C673" t="str">
            <v>CADASTRO INCOMPLETO</v>
          </cell>
          <cell r="D673" t="str">
            <v>Jussara (vizinha)</v>
          </cell>
          <cell r="E673" t="str">
            <v>Jussara</v>
          </cell>
          <cell r="J673" t="str">
            <v>Rua Alberto bornschein</v>
          </cell>
          <cell r="K673" t="str">
            <v>Glória</v>
          </cell>
          <cell r="L673" t="str">
            <v>Joinville</v>
          </cell>
          <cell r="M673" t="str">
            <v>SC</v>
          </cell>
          <cell r="N673" t="str">
            <v>SUL</v>
          </cell>
          <cell r="O673" t="str">
            <v>89216-440</v>
          </cell>
        </row>
        <row r="674">
          <cell r="B674">
            <v>684</v>
          </cell>
          <cell r="D674" t="str">
            <v>Luiz Antonio de Faria e Souza</v>
          </cell>
          <cell r="E674" t="str">
            <v>Luiz Antonio</v>
          </cell>
          <cell r="G674" t="str">
            <v>Luiz Antonio de Faria e Souza</v>
          </cell>
          <cell r="H674" t="str">
            <v>694.816.448-04</v>
          </cell>
          <cell r="I674" t="str">
            <v>Isento</v>
          </cell>
          <cell r="J674" t="str">
            <v>Av. das Palmas, 58</v>
          </cell>
          <cell r="K674" t="str">
            <v>Granja Viana</v>
          </cell>
          <cell r="L674" t="str">
            <v>Cotia</v>
          </cell>
          <cell r="M674" t="str">
            <v>SP</v>
          </cell>
          <cell r="N674" t="str">
            <v>SUDESTE</v>
          </cell>
          <cell r="O674" t="str">
            <v>06.706-225</v>
          </cell>
          <cell r="P674" t="str">
            <v>(11) 9 9933-3666</v>
          </cell>
          <cell r="Q674" t="str">
            <v>lsouza2008@uol.com.br</v>
          </cell>
          <cell r="R674" t="str">
            <v>Luiz Antonio</v>
          </cell>
          <cell r="S674" t="str">
            <v>lsouza2008@uol.com.br</v>
          </cell>
          <cell r="T674" t="str">
            <v>(11) 9 9933-3666</v>
          </cell>
        </row>
        <row r="675">
          <cell r="B675">
            <v>685</v>
          </cell>
          <cell r="D675" t="str">
            <v>Central das Cadeiras</v>
          </cell>
          <cell r="E675" t="str">
            <v>Rosane</v>
          </cell>
          <cell r="G675" t="str">
            <v>Ras Comércio de Móveis Ltda</v>
          </cell>
          <cell r="H675" t="str">
            <v>01.151.748/0001-58</v>
          </cell>
          <cell r="I675" t="str">
            <v>096/2542849</v>
          </cell>
          <cell r="J675" t="str">
            <v xml:space="preserve">Av. Independência, 736 </v>
          </cell>
          <cell r="K675" t="str">
            <v>Independência</v>
          </cell>
          <cell r="L675" t="str">
            <v>Porto Alegre</v>
          </cell>
          <cell r="M675" t="str">
            <v>RS</v>
          </cell>
          <cell r="N675" t="str">
            <v>SUL</v>
          </cell>
          <cell r="O675" t="str">
            <v>90.035-072</v>
          </cell>
          <cell r="P675" t="str">
            <v>(51) 3311-7388</v>
          </cell>
          <cell r="Q675" t="str">
            <v>centraldecadeiras@terra.com.br</v>
          </cell>
          <cell r="R675" t="str">
            <v>Rosane</v>
          </cell>
          <cell r="S675" t="str">
            <v>centraldecadeiras@terra.com.br</v>
          </cell>
          <cell r="T675" t="str">
            <v>(51) 3311-7388</v>
          </cell>
        </row>
        <row r="676">
          <cell r="B676">
            <v>686</v>
          </cell>
          <cell r="D676" t="str">
            <v>Gilcileia Guarienti Souza Soldatelli</v>
          </cell>
          <cell r="E676" t="str">
            <v>Gilcileia Guarienti Souza Soldatelli</v>
          </cell>
          <cell r="G676" t="str">
            <v>Gilcileia Guarienti Souza Soldatelli</v>
          </cell>
          <cell r="H676" t="str">
            <v>013.805.700-18</v>
          </cell>
          <cell r="J676" t="str">
            <v>Rua Paissandu 1074, ap02</v>
          </cell>
          <cell r="K676" t="str">
            <v>Centro</v>
          </cell>
          <cell r="L676" t="str">
            <v>Passo Fundo</v>
          </cell>
          <cell r="M676" t="str">
            <v>RS</v>
          </cell>
          <cell r="N676" t="str">
            <v>SUL</v>
          </cell>
          <cell r="O676" t="str">
            <v>99.010-100</v>
          </cell>
          <cell r="Q676" t="str">
            <v>gilguarienti@yahoo.com.br</v>
          </cell>
        </row>
        <row r="677">
          <cell r="B677">
            <v>687</v>
          </cell>
          <cell r="D677" t="str">
            <v>Eletrosul</v>
          </cell>
          <cell r="E677" t="str">
            <v>Agencia Mob</v>
          </cell>
          <cell r="G677" t="str">
            <v>Eletrosul Centrais Elétricas S/A</v>
          </cell>
          <cell r="H677" t="str">
            <v>00.073.957/0001-68</v>
          </cell>
          <cell r="I677">
            <v>250254670</v>
          </cell>
          <cell r="J677" t="str">
            <v>Rua Dep. Antonio Edu Vieira, 999</v>
          </cell>
          <cell r="K677" t="str">
            <v>Pantanal</v>
          </cell>
          <cell r="L677" t="str">
            <v>Florianópolis</v>
          </cell>
          <cell r="M677" t="str">
            <v>SC</v>
          </cell>
          <cell r="N677" t="str">
            <v>SUL</v>
          </cell>
          <cell r="O677" t="str">
            <v>88.040-901</v>
          </cell>
          <cell r="P677" t="str">
            <v>(48) 3231-7000</v>
          </cell>
          <cell r="Q677" t="str">
            <v>producao@agenciamob.com</v>
          </cell>
          <cell r="R677" t="str">
            <v>Agencia Mob - Bruna</v>
          </cell>
          <cell r="S677" t="str">
            <v>producao@agenciamob.com</v>
          </cell>
          <cell r="T677" t="str">
            <v>(48) 3025-1818</v>
          </cell>
        </row>
        <row r="678">
          <cell r="B678">
            <v>688</v>
          </cell>
          <cell r="D678" t="str">
            <v>Condomínio Mare Vita</v>
          </cell>
          <cell r="E678" t="str">
            <v>Adriana Ribeiro</v>
          </cell>
          <cell r="G678" t="str">
            <v>Cond. De Ed. Mare Vita Residence Service</v>
          </cell>
          <cell r="H678" t="str">
            <v>06.165.268/0001-60</v>
          </cell>
          <cell r="J678" t="str">
            <v>Praça Antônio Callado, 175</v>
          </cell>
          <cell r="K678" t="str">
            <v>Barra da Tijuca</v>
          </cell>
          <cell r="L678" t="str">
            <v>Rio de Janeiro</v>
          </cell>
          <cell r="M678" t="str">
            <v>RJ</v>
          </cell>
          <cell r="N678" t="str">
            <v>SUDESTE</v>
          </cell>
          <cell r="O678" t="str">
            <v>22.793-081</v>
          </cell>
          <cell r="P678" t="str">
            <v>(21) 3150-3844</v>
          </cell>
          <cell r="Q678" t="str">
            <v>condominiomarevita@yahoo.com.br</v>
          </cell>
        </row>
        <row r="679">
          <cell r="B679">
            <v>689</v>
          </cell>
          <cell r="D679" t="str">
            <v>Edsandro Marcolino dos Santos</v>
          </cell>
          <cell r="E679" t="str">
            <v>Edsandro</v>
          </cell>
          <cell r="G679" t="str">
            <v>Edsandro Marcolino dos Santos</v>
          </cell>
          <cell r="H679" t="str">
            <v>963.320.775-49</v>
          </cell>
          <cell r="J679" t="str">
            <v>Rua de Muribeca, 36 - Prox. Pan. Beatriz</v>
          </cell>
          <cell r="K679" t="str">
            <v>Santo Antônio</v>
          </cell>
          <cell r="L679" t="str">
            <v>Aracaju</v>
          </cell>
          <cell r="M679" t="str">
            <v>SE</v>
          </cell>
          <cell r="N679" t="str">
            <v>NORDESTE</v>
          </cell>
          <cell r="O679" t="str">
            <v>49.060-470</v>
          </cell>
          <cell r="P679" t="str">
            <v>(79) 9817-0861</v>
          </cell>
          <cell r="Q679" t="str">
            <v>edysandro@uol.com.br</v>
          </cell>
        </row>
        <row r="680">
          <cell r="B680">
            <v>690</v>
          </cell>
          <cell r="D680" t="str">
            <v>Carla Ribeiro Valle</v>
          </cell>
          <cell r="E680" t="str">
            <v>Carla</v>
          </cell>
          <cell r="G680" t="str">
            <v>Carla Ribeiro Valle</v>
          </cell>
          <cell r="H680" t="str">
            <v>047.802.177-17</v>
          </cell>
          <cell r="J680" t="str">
            <v>Rua Dr. Moraes Barbosa, 89 apto 201</v>
          </cell>
          <cell r="K680" t="str">
            <v>Centro</v>
          </cell>
          <cell r="L680" t="str">
            <v>Barra do Piraí</v>
          </cell>
          <cell r="M680" t="str">
            <v>RJ</v>
          </cell>
          <cell r="N680" t="str">
            <v>SUDESTE</v>
          </cell>
          <cell r="O680" t="str">
            <v>27.140-040</v>
          </cell>
          <cell r="P680" t="str">
            <v>(24) 2442-0944</v>
          </cell>
          <cell r="Q680" t="str">
            <v>carlavalle@senar-rio.com.br</v>
          </cell>
        </row>
        <row r="681">
          <cell r="B681">
            <v>691</v>
          </cell>
          <cell r="D681" t="str">
            <v>Centro Educacional São Francisco de Assis</v>
          </cell>
          <cell r="E681" t="str">
            <v>Claudia Cristiane de Andrade</v>
          </cell>
          <cell r="G681" t="str">
            <v>Associação Franciscana de Instrução e Assistencia - AFIA</v>
          </cell>
          <cell r="H681" t="str">
            <v>01.060.060/0003-24</v>
          </cell>
          <cell r="I681" t="str">
            <v>Isento</v>
          </cell>
          <cell r="J681" t="str">
            <v>Al 05, SN Q18 Norte Al 02 Lt 02</v>
          </cell>
          <cell r="K681" t="str">
            <v>Centro</v>
          </cell>
          <cell r="L681" t="str">
            <v>Palmas</v>
          </cell>
          <cell r="M681" t="str">
            <v>TO</v>
          </cell>
          <cell r="N681" t="str">
            <v>NORTE</v>
          </cell>
          <cell r="O681" t="str">
            <v>77.006-096</v>
          </cell>
          <cell r="P681" t="str">
            <v>(63) 3213-1313</v>
          </cell>
          <cell r="Q681" t="str">
            <v>secretaria@saofranciscopalmas.com.br</v>
          </cell>
        </row>
        <row r="682">
          <cell r="B682">
            <v>692</v>
          </cell>
          <cell r="D682" t="str">
            <v>X-stratégia</v>
          </cell>
          <cell r="E682" t="str">
            <v>Andrea Muniz/Ana Carolina Frota</v>
          </cell>
          <cell r="G682" t="str">
            <v>X-stratégia Consultoria Empresarial</v>
          </cell>
          <cell r="H682" t="str">
            <v>04.908.014/0001-69</v>
          </cell>
          <cell r="I682" t="str">
            <v>Isento</v>
          </cell>
          <cell r="J682" t="str">
            <v>Av. Guanabara, n 38</v>
          </cell>
          <cell r="K682" t="str">
            <v>Jaó</v>
          </cell>
          <cell r="L682" t="str">
            <v>Goiânia</v>
          </cell>
          <cell r="M682" t="str">
            <v>GO</v>
          </cell>
          <cell r="N682" t="str">
            <v>CENTRO OESTE</v>
          </cell>
          <cell r="O682" t="str">
            <v>74.673-040</v>
          </cell>
          <cell r="P682" t="str">
            <v>(61) 3367-1574/3204-4442</v>
          </cell>
          <cell r="Q682" t="str">
            <v>andrea@x-strategia.com.br</v>
          </cell>
        </row>
        <row r="683">
          <cell r="B683">
            <v>693</v>
          </cell>
          <cell r="D683" t="str">
            <v>Alan Cezar lobato</v>
          </cell>
          <cell r="E683" t="str">
            <v>Alan Cezar lobato</v>
          </cell>
          <cell r="G683" t="str">
            <v>Alan Cezar lobato</v>
          </cell>
          <cell r="H683" t="str">
            <v>053.927.406-26</v>
          </cell>
          <cell r="J683" t="str">
            <v>Rua Piratininga, 347 apto 203</v>
          </cell>
          <cell r="K683" t="str">
            <v>Bandeirantes</v>
          </cell>
          <cell r="L683" t="str">
            <v>Contagem</v>
          </cell>
          <cell r="M683" t="str">
            <v>MG</v>
          </cell>
          <cell r="N683" t="str">
            <v>SUDESTE</v>
          </cell>
          <cell r="O683" t="str">
            <v>32.240-550</v>
          </cell>
          <cell r="Q683" t="str">
            <v>alan.lobobato@yahoo.com.br</v>
          </cell>
        </row>
        <row r="684">
          <cell r="B684">
            <v>694</v>
          </cell>
          <cell r="D684" t="str">
            <v xml:space="preserve">Bonny </v>
          </cell>
          <cell r="E684" t="str">
            <v>Pábila</v>
          </cell>
          <cell r="G684" t="str">
            <v>BNY Confecções Ltda</v>
          </cell>
          <cell r="H684" t="str">
            <v>09.277.316/0001-56</v>
          </cell>
          <cell r="I684" t="str">
            <v>904.17010-02</v>
          </cell>
          <cell r="J684" t="str">
            <v>Av. Paraná, 4788</v>
          </cell>
          <cell r="K684" t="str">
            <v>Zona 3</v>
          </cell>
          <cell r="L684" t="str">
            <v>Umuarama</v>
          </cell>
          <cell r="M684" t="str">
            <v>PR</v>
          </cell>
          <cell r="N684" t="str">
            <v>SUL</v>
          </cell>
          <cell r="O684" t="str">
            <v>87.502-000</v>
          </cell>
          <cell r="P684" t="str">
            <v>(44) 3031-3886 / 3026-2808 / 9851-9555</v>
          </cell>
          <cell r="Q684" t="str">
            <v>pabila_bonny@hotmail.com</v>
          </cell>
          <cell r="R684" t="str">
            <v>Vanderley</v>
          </cell>
          <cell r="S684" t="str">
            <v>vanderley.bonny@hotmail.com</v>
          </cell>
          <cell r="T684" t="str">
            <v>(44) 3031-2858</v>
          </cell>
        </row>
        <row r="685">
          <cell r="B685">
            <v>695</v>
          </cell>
          <cell r="D685" t="str">
            <v>Funcionários</v>
          </cell>
          <cell r="G685" t="str">
            <v>Funcionários</v>
          </cell>
          <cell r="M685" t="str">
            <v>SC</v>
          </cell>
          <cell r="N685" t="str">
            <v>SUL</v>
          </cell>
        </row>
        <row r="686">
          <cell r="B686">
            <v>696</v>
          </cell>
          <cell r="D686" t="str">
            <v>Deisemara Sebold</v>
          </cell>
          <cell r="E686" t="str">
            <v>Deisemara Sebold</v>
          </cell>
          <cell r="G686" t="str">
            <v>Deisemara Sebold</v>
          </cell>
          <cell r="H686" t="str">
            <v>935.816.619-34</v>
          </cell>
          <cell r="L686" t="str">
            <v>Joinville</v>
          </cell>
          <cell r="M686" t="str">
            <v>SC</v>
          </cell>
          <cell r="N686" t="str">
            <v>SUL</v>
          </cell>
        </row>
        <row r="687">
          <cell r="B687">
            <v>697</v>
          </cell>
          <cell r="D687" t="str">
            <v>Iria Fernandes da Silva</v>
          </cell>
          <cell r="E687" t="str">
            <v>Iria Fernandes da Silva</v>
          </cell>
          <cell r="F687" t="str">
            <v>Iria Fernandes da Silva</v>
          </cell>
          <cell r="H687" t="str">
            <v>233.809.779-34</v>
          </cell>
          <cell r="L687" t="str">
            <v>Joinville</v>
          </cell>
          <cell r="M687" t="str">
            <v>SC</v>
          </cell>
          <cell r="N687" t="str">
            <v>SUL</v>
          </cell>
        </row>
        <row r="688">
          <cell r="B688">
            <v>698</v>
          </cell>
          <cell r="D688" t="str">
            <v>Ilton Carlos Dellandrea</v>
          </cell>
          <cell r="E688" t="str">
            <v>Ilton Carlos Dellandrea</v>
          </cell>
          <cell r="F688" t="str">
            <v>Ilton Carlos Dellandrea</v>
          </cell>
          <cell r="H688" t="str">
            <v>031.310.179-53</v>
          </cell>
          <cell r="L688" t="str">
            <v>Rio do Sul</v>
          </cell>
          <cell r="M688" t="str">
            <v>SC</v>
          </cell>
          <cell r="N688" t="str">
            <v>SUL</v>
          </cell>
          <cell r="P688" t="str">
            <v>47 9646-0009</v>
          </cell>
        </row>
        <row r="689">
          <cell r="B689">
            <v>699</v>
          </cell>
          <cell r="D689" t="str">
            <v>FG Procave</v>
          </cell>
          <cell r="E689" t="str">
            <v>Silvana</v>
          </cell>
          <cell r="G689" t="str">
            <v>FGP Empreendimentos Ltda</v>
          </cell>
          <cell r="H689" t="str">
            <v>83.495.374/0001-52</v>
          </cell>
          <cell r="I689">
            <v>250594838</v>
          </cell>
          <cell r="J689" t="str">
            <v>Rua 1101, nº 60 - Sala 181</v>
          </cell>
          <cell r="K689" t="str">
            <v>Centro</v>
          </cell>
          <cell r="L689" t="str">
            <v>Balneário Camboriú</v>
          </cell>
          <cell r="M689" t="str">
            <v>SC</v>
          </cell>
          <cell r="N689" t="str">
            <v>SUL</v>
          </cell>
          <cell r="O689">
            <v>88</v>
          </cell>
          <cell r="P689" t="str">
            <v>(47) 3361-1000</v>
          </cell>
          <cell r="Q689" t="str">
            <v>marketing@fgempreendimentos.com.br</v>
          </cell>
          <cell r="R689" t="str">
            <v>Silvana</v>
          </cell>
          <cell r="S689" t="str">
            <v>marketing@fgempreendimentos.com.br</v>
          </cell>
          <cell r="T689" t="str">
            <v>(47) 3361-1000</v>
          </cell>
        </row>
        <row r="690">
          <cell r="B690">
            <v>700</v>
          </cell>
          <cell r="D690" t="str">
            <v>Nilsa Aparecida bastos Ardito</v>
          </cell>
          <cell r="E690" t="str">
            <v>Nilsa Ardito</v>
          </cell>
          <cell r="G690" t="str">
            <v>Nilsa Aparecida bastos Ardito</v>
          </cell>
          <cell r="H690" t="str">
            <v>391.825.258-20</v>
          </cell>
          <cell r="J690" t="str">
            <v>Rua São Daniel, 173</v>
          </cell>
          <cell r="K690" t="str">
            <v>Vila Brasílio Machado</v>
          </cell>
          <cell r="L690" t="str">
            <v>São Paulo</v>
          </cell>
          <cell r="M690" t="str">
            <v>SP</v>
          </cell>
          <cell r="N690" t="str">
            <v>SUDESTE</v>
          </cell>
          <cell r="O690" t="str">
            <v>04.288-110</v>
          </cell>
          <cell r="P690" t="str">
            <v>(11) 5061-5556/8858-9696</v>
          </cell>
          <cell r="Q690" t="str">
            <v>nilsa@adpresentes.com.br</v>
          </cell>
          <cell r="R690" t="str">
            <v>Nilza</v>
          </cell>
          <cell r="S690" t="str">
            <v>nilsa@adpresentes.com.br</v>
          </cell>
          <cell r="T690" t="str">
            <v>(11) 5061-5556/8858-9696</v>
          </cell>
          <cell r="V690">
            <v>41183</v>
          </cell>
          <cell r="W690">
            <v>41420</v>
          </cell>
        </row>
        <row r="691">
          <cell r="B691">
            <v>701</v>
          </cell>
          <cell r="D691" t="str">
            <v>Prefeitura de Mucurici</v>
          </cell>
          <cell r="E691" t="str">
            <v>Sandra</v>
          </cell>
          <cell r="G691" t="str">
            <v>Prefeitura de Mucurici</v>
          </cell>
          <cell r="H691" t="str">
            <v>27.174.069/0001-98</v>
          </cell>
          <cell r="I691" t="str">
            <v>Isento</v>
          </cell>
          <cell r="J691" t="str">
            <v>Praça São Sebastião, s/n</v>
          </cell>
          <cell r="K691" t="str">
            <v>Centro</v>
          </cell>
          <cell r="L691" t="str">
            <v>Mucurici</v>
          </cell>
          <cell r="M691" t="str">
            <v>ES</v>
          </cell>
          <cell r="N691" t="str">
            <v>SUDESTE</v>
          </cell>
          <cell r="O691" t="str">
            <v>29.880-000</v>
          </cell>
          <cell r="P691" t="str">
            <v>(27) 3751-1106 / 3751-1103 / 3751-1463</v>
          </cell>
          <cell r="Q691" t="str">
            <v>pmmmucurici@hotmail.com</v>
          </cell>
          <cell r="R691" t="str">
            <v>Sandra</v>
          </cell>
          <cell r="S691" t="str">
            <v>pmmmucurici@hotmail.com</v>
          </cell>
          <cell r="T691" t="str">
            <v>(27) 3751-1106 / 3751-1103 / 3751-1463</v>
          </cell>
        </row>
        <row r="692">
          <cell r="B692">
            <v>702</v>
          </cell>
          <cell r="D692" t="str">
            <v>Rubia Boeno Spenazzatto</v>
          </cell>
          <cell r="E692" t="str">
            <v>Rubia Boeno Spenazzatto</v>
          </cell>
          <cell r="F692" t="str">
            <v>Rubia Boeno Spenazzatto</v>
          </cell>
          <cell r="G692" t="str">
            <v>Rubia Boeno Spenazzatto</v>
          </cell>
          <cell r="H692" t="str">
            <v>053.853.879-16</v>
          </cell>
          <cell r="K692" t="str">
            <v>centro</v>
          </cell>
          <cell r="L692" t="str">
            <v>São Francisco do Sul</v>
          </cell>
          <cell r="M692" t="str">
            <v>SC</v>
          </cell>
          <cell r="N692" t="str">
            <v>SUL</v>
          </cell>
          <cell r="P692" t="str">
            <v>47 34441235</v>
          </cell>
        </row>
        <row r="693">
          <cell r="B693">
            <v>703</v>
          </cell>
          <cell r="D693" t="str">
            <v>Martinelli Advocacia Empresarial</v>
          </cell>
          <cell r="E693" t="str">
            <v>Marina da Silva Wunderlich</v>
          </cell>
          <cell r="G693" t="str">
            <v>Martinelli Advocacia Empresaria</v>
          </cell>
          <cell r="H693" t="str">
            <v>01.650.515/0001-08</v>
          </cell>
          <cell r="I693" t="str">
            <v>Isento</v>
          </cell>
          <cell r="J693" t="str">
            <v>Rua Coronel Santiago, 177</v>
          </cell>
          <cell r="K693" t="str">
            <v>Anita Garibaldi</v>
          </cell>
          <cell r="L693" t="str">
            <v>Joinville</v>
          </cell>
          <cell r="M693" t="str">
            <v>SC</v>
          </cell>
          <cell r="N693" t="str">
            <v>SUL</v>
          </cell>
          <cell r="O693" t="str">
            <v>89.203-560</v>
          </cell>
          <cell r="P693" t="str">
            <v>(47) 2101-1831</v>
          </cell>
          <cell r="Q693" t="str">
            <v>marina@martinelli.adv.br</v>
          </cell>
          <cell r="R693" t="str">
            <v>Clarines Giordani</v>
          </cell>
          <cell r="S693" t="str">
            <v>clarines@martinelli.adv.br</v>
          </cell>
          <cell r="T693" t="str">
            <v>(47) 2101-1820</v>
          </cell>
        </row>
        <row r="694">
          <cell r="B694">
            <v>704</v>
          </cell>
          <cell r="D694" t="str">
            <v>Maria Emília Bonfim Pimenta da Rocha</v>
          </cell>
          <cell r="E694" t="str">
            <v>Maria Emília Bonfim Pimenta da Rocha</v>
          </cell>
          <cell r="G694" t="str">
            <v>Maria Emília Bonfim Pimenta da Rocha</v>
          </cell>
          <cell r="H694" t="str">
            <v>032.305.876-00</v>
          </cell>
          <cell r="J694" t="str">
            <v>Rua Espírito Santo, 1111, apto 802</v>
          </cell>
          <cell r="K694" t="str">
            <v>Centro</v>
          </cell>
          <cell r="L694" t="str">
            <v>Belo Horizonte</v>
          </cell>
          <cell r="M694" t="str">
            <v>MG</v>
          </cell>
          <cell r="N694" t="str">
            <v>SUDESTE</v>
          </cell>
          <cell r="O694" t="str">
            <v>30.160-031</v>
          </cell>
          <cell r="P694" t="str">
            <v>(31) 9443-8185</v>
          </cell>
          <cell r="Q694" t="str">
            <v>mariaerocha2@gmail.com</v>
          </cell>
        </row>
        <row r="695">
          <cell r="B695">
            <v>705</v>
          </cell>
          <cell r="D695" t="str">
            <v>Associação Comercial de Ubatuba</v>
          </cell>
          <cell r="E695" t="str">
            <v xml:space="preserve">Ahmad Khalil Barakat </v>
          </cell>
          <cell r="G695" t="str">
            <v>Associação Comercial de Ubatuba</v>
          </cell>
          <cell r="H695" t="str">
            <v>45.085.982/0001-08</v>
          </cell>
          <cell r="I695" t="str">
            <v>Isento</v>
          </cell>
          <cell r="J695" t="str">
            <v>Rua Dr. Esteves da Silva, 51</v>
          </cell>
          <cell r="K695" t="str">
            <v>Centro</v>
          </cell>
          <cell r="L695" t="str">
            <v>Ubatuba</v>
          </cell>
          <cell r="M695" t="str">
            <v>SP</v>
          </cell>
          <cell r="N695" t="str">
            <v>SUDESTE</v>
          </cell>
          <cell r="O695" t="str">
            <v>11.680-000</v>
          </cell>
          <cell r="P695" t="str">
            <v>(12) 3834-1449 / 7811-7149</v>
          </cell>
          <cell r="Q695" t="str">
            <v>kibe66@hotmail.com</v>
          </cell>
          <cell r="R695" t="str">
            <v xml:space="preserve">Ahmad Khalil Barakat </v>
          </cell>
          <cell r="S695" t="str">
            <v>kibe66@hotmail.com</v>
          </cell>
          <cell r="T695" t="str">
            <v>(12) 3834-1449 / 7811-7149</v>
          </cell>
        </row>
        <row r="696">
          <cell r="B696">
            <v>706</v>
          </cell>
          <cell r="D696" t="str">
            <v>Maria Erminia Oliveira e Silva Almeida</v>
          </cell>
          <cell r="E696" t="str">
            <v>Maria Erminia Oliveira e Silva Almeida</v>
          </cell>
          <cell r="G696" t="str">
            <v>Maria Erminia Oliveira e Silva Almeida</v>
          </cell>
          <cell r="H696" t="str">
            <v>314.588.741-68</v>
          </cell>
          <cell r="J696" t="str">
            <v>Rua das Violetas - Quadra 05 - Lt 06/07 - nº 257</v>
          </cell>
          <cell r="K696" t="str">
            <v xml:space="preserve">Floris Cuiabá Residence </v>
          </cell>
          <cell r="L696" t="str">
            <v>Cuiabá</v>
          </cell>
          <cell r="M696" t="str">
            <v>MT</v>
          </cell>
          <cell r="N696" t="str">
            <v>CENTRO OESTE</v>
          </cell>
          <cell r="O696" t="str">
            <v>78.049-422</v>
          </cell>
          <cell r="Q696" t="str">
            <v>betolebre@terra.com.br</v>
          </cell>
        </row>
        <row r="697">
          <cell r="B697">
            <v>707</v>
          </cell>
          <cell r="D697" t="str">
            <v>Edson José Giordani</v>
          </cell>
          <cell r="E697" t="str">
            <v>Edson José Giordani</v>
          </cell>
          <cell r="G697" t="str">
            <v>Edson José Giordani</v>
          </cell>
          <cell r="H697" t="str">
            <v>119.248.468-10</v>
          </cell>
          <cell r="J697" t="str">
            <v>Rua Dom Bosco, 135 - Apto 104</v>
          </cell>
          <cell r="K697" t="str">
            <v>Taquaral</v>
          </cell>
          <cell r="L697" t="str">
            <v>Campinas</v>
          </cell>
          <cell r="M697" t="str">
            <v>SP</v>
          </cell>
          <cell r="N697" t="str">
            <v>SUDESTE</v>
          </cell>
          <cell r="O697" t="str">
            <v>13.076-060</v>
          </cell>
          <cell r="P697" t="str">
            <v>(19) 3307-8415/ 9731-2072</v>
          </cell>
          <cell r="Q697" t="str">
            <v>edson.giordani@gmail.com</v>
          </cell>
        </row>
        <row r="698">
          <cell r="B698">
            <v>708</v>
          </cell>
          <cell r="D698" t="str">
            <v>Igreja Presbiteriana Antioquia</v>
          </cell>
          <cell r="E698" t="str">
            <v>Marina da Silva Wunderlich</v>
          </cell>
          <cell r="G698" t="str">
            <v>Igreja Presbiteriana Antioquia</v>
          </cell>
          <cell r="H698" t="str">
            <v>83.797.555/0001-33</v>
          </cell>
          <cell r="I698" t="str">
            <v>Isento</v>
          </cell>
          <cell r="J698" t="str">
            <v>Rua Agostinho dos Santos, 1144</v>
          </cell>
          <cell r="K698" t="str">
            <v>Boa Vista</v>
          </cell>
          <cell r="L698" t="str">
            <v>Joinville</v>
          </cell>
          <cell r="M698" t="str">
            <v>SC</v>
          </cell>
          <cell r="N698" t="str">
            <v>SUL</v>
          </cell>
          <cell r="O698" t="str">
            <v>89.228-440</v>
          </cell>
          <cell r="P698" t="str">
            <v>(47) 2101-1831</v>
          </cell>
          <cell r="Q698" t="str">
            <v>marina@martinelli.adv.br</v>
          </cell>
          <cell r="R698" t="str">
            <v>Clarines Giordani</v>
          </cell>
          <cell r="S698" t="str">
            <v>clarines@martinelli.adv.br</v>
          </cell>
          <cell r="T698" t="str">
            <v>(47) 2101-1820</v>
          </cell>
        </row>
        <row r="699">
          <cell r="B699">
            <v>709</v>
          </cell>
          <cell r="D699" t="str">
            <v>Elétrica Lameiras</v>
          </cell>
          <cell r="E699" t="str">
            <v>Silvio Fonseca</v>
          </cell>
          <cell r="G699" t="str">
            <v>S.R. Lameiras Fonseca Materiais Elétricos - ME</v>
          </cell>
          <cell r="H699" t="str">
            <v>02.017.822/0001-00</v>
          </cell>
          <cell r="I699">
            <v>86183749</v>
          </cell>
          <cell r="J699" t="str">
            <v>Rua Veja, 16 Loja 15</v>
          </cell>
          <cell r="K699" t="str">
            <v>Andarai</v>
          </cell>
          <cell r="L699" t="str">
            <v>Rio de janeiro</v>
          </cell>
          <cell r="M699" t="str">
            <v>RJ</v>
          </cell>
          <cell r="N699" t="str">
            <v>SUDESTE</v>
          </cell>
          <cell r="O699" t="str">
            <v>20.540-370</v>
          </cell>
          <cell r="Q699" t="str">
            <v>srlfonseca@gmail.com</v>
          </cell>
          <cell r="R699" t="str">
            <v>Silvio</v>
          </cell>
          <cell r="S699" t="str">
            <v>srlfonseca@gmail.com</v>
          </cell>
        </row>
        <row r="700">
          <cell r="B700">
            <v>710</v>
          </cell>
          <cell r="D700" t="str">
            <v>Cond. Mirante do Bonito</v>
          </cell>
          <cell r="E700" t="str">
            <v>José Carlos</v>
          </cell>
          <cell r="G700" t="str">
            <v>Associação dos Proprietários do Condomínio Mirante do Bonito</v>
          </cell>
          <cell r="H700" t="str">
            <v>03.312.575/0001-38</v>
          </cell>
          <cell r="I700" t="str">
            <v>Isento</v>
          </cell>
          <cell r="J700" t="str">
            <v>Rod. De Aces de Glicerio Ao Bair Macuqu, km 12</v>
          </cell>
          <cell r="K700" t="str">
            <v>Macuquinho</v>
          </cell>
          <cell r="L700" t="str">
            <v>Glicério</v>
          </cell>
          <cell r="M700" t="str">
            <v>SP</v>
          </cell>
          <cell r="N700" t="str">
            <v>SUDESTE</v>
          </cell>
          <cell r="O700" t="str">
            <v>16.270-000</v>
          </cell>
          <cell r="P700" t="str">
            <v>(18) 9604-1233</v>
          </cell>
          <cell r="Q700" t="str">
            <v>j.p.rocha@hotmail.com</v>
          </cell>
          <cell r="R700" t="str">
            <v>José Carlos</v>
          </cell>
          <cell r="S700" t="str">
            <v>j.p.rocha@hotmail.com c/c consil.celia@uol.com.br</v>
          </cell>
          <cell r="T700" t="str">
            <v>(18) 9604-1233</v>
          </cell>
        </row>
        <row r="701">
          <cell r="B701">
            <v>711</v>
          </cell>
          <cell r="D701" t="str">
            <v>Unimed de São Bento do Sul</v>
          </cell>
          <cell r="E701" t="str">
            <v>Sheila</v>
          </cell>
          <cell r="G701" t="str">
            <v>Cooperativa de Trabalho Médico do Planalto Norte de Santa Catarina Ltda</v>
          </cell>
          <cell r="H701" t="str">
            <v>85.177.194/0001-58</v>
          </cell>
          <cell r="I701" t="str">
            <v>Isento</v>
          </cell>
          <cell r="J701" t="str">
            <v xml:space="preserve">Av. Dom Pedro II, 373 </v>
          </cell>
          <cell r="K701" t="str">
            <v>Centro</v>
          </cell>
          <cell r="L701" t="str">
            <v>São Bento do Sul</v>
          </cell>
          <cell r="M701" t="str">
            <v>SC</v>
          </cell>
          <cell r="N701" t="str">
            <v>SUL</v>
          </cell>
          <cell r="O701" t="str">
            <v>89.280-136</v>
          </cell>
          <cell r="P701" t="str">
            <v>(47) 3631-4183</v>
          </cell>
          <cell r="Q701" t="str">
            <v>sheila@upn.unimedsc.com.br</v>
          </cell>
          <cell r="R701" t="str">
            <v>Daniele</v>
          </cell>
          <cell r="S701" t="str">
            <v>financeiro@upn.unimedsc.com.br</v>
          </cell>
          <cell r="T701" t="str">
            <v>(47) 3631-4170</v>
          </cell>
        </row>
        <row r="702">
          <cell r="B702">
            <v>712</v>
          </cell>
          <cell r="C702" t="str">
            <v>CADASTRO INCOMPLETO</v>
          </cell>
          <cell r="D702" t="str">
            <v>Elizabeth B. Bekendorf</v>
          </cell>
          <cell r="E702" t="str">
            <v>Elizabeth B. Bekendorf</v>
          </cell>
          <cell r="G702" t="str">
            <v>Elizabeth B. Bekendorf</v>
          </cell>
          <cell r="L702" t="str">
            <v>Timbó</v>
          </cell>
          <cell r="M702" t="str">
            <v>SC</v>
          </cell>
          <cell r="N702" t="str">
            <v>SUL</v>
          </cell>
          <cell r="P702" t="str">
            <v>(47 ) 3312-4030</v>
          </cell>
          <cell r="Q702" t="str">
            <v>marketing@butzke.com.br</v>
          </cell>
        </row>
        <row r="703">
          <cell r="B703">
            <v>713</v>
          </cell>
          <cell r="D703" t="str">
            <v>Tec Light</v>
          </cell>
          <cell r="E703" t="str">
            <v>Cintya</v>
          </cell>
          <cell r="G703" t="str">
            <v>Tec Light Indústria e Comércio de Reatores Ltda</v>
          </cell>
          <cell r="H703" t="str">
            <v>10.699.386/0001-25</v>
          </cell>
          <cell r="I703">
            <v>82614296</v>
          </cell>
          <cell r="J703" t="str">
            <v>Rua Daniela Perez, 352</v>
          </cell>
          <cell r="K703" t="str">
            <v>Barramares</v>
          </cell>
          <cell r="L703" t="str">
            <v>Vila Velha</v>
          </cell>
          <cell r="M703" t="str">
            <v>ES</v>
          </cell>
          <cell r="N703" t="str">
            <v>SUDESTE</v>
          </cell>
          <cell r="O703" t="str">
            <v>29.131-438</v>
          </cell>
          <cell r="P703" t="str">
            <v>(27) 3349-2983</v>
          </cell>
          <cell r="Q703" t="str">
            <v>vendas@tec-light.com</v>
          </cell>
          <cell r="R703" t="str">
            <v>Claudete</v>
          </cell>
          <cell r="S703" t="str">
            <v>financeiro@tec-light.com</v>
          </cell>
          <cell r="T703" t="str">
            <v>(27) 3244-7473</v>
          </cell>
        </row>
        <row r="704">
          <cell r="B704">
            <v>714</v>
          </cell>
          <cell r="D704" t="str">
            <v>Metalnox</v>
          </cell>
          <cell r="E704" t="str">
            <v>Luiz Antonio Roza</v>
          </cell>
          <cell r="G704" t="str">
            <v>Metalnox Indústria Metalúrgica Ltda</v>
          </cell>
          <cell r="H704" t="str">
            <v>78.810.975/0001-72</v>
          </cell>
          <cell r="I704">
            <v>251190366</v>
          </cell>
          <cell r="J704" t="str">
            <v>Rua José Theodoro Ribeiro, 3571</v>
          </cell>
          <cell r="K704" t="str">
            <v>Ilha da Figueira</v>
          </cell>
          <cell r="L704" t="str">
            <v>Jaragua do Sul</v>
          </cell>
          <cell r="M704" t="str">
            <v>SC</v>
          </cell>
          <cell r="N704" t="str">
            <v>SUL</v>
          </cell>
          <cell r="O704" t="str">
            <v>89.258-001</v>
          </cell>
          <cell r="P704" t="str">
            <v>(47) 2107-4935</v>
          </cell>
          <cell r="Q704" t="str">
            <v>compras@metalnox.com.br</v>
          </cell>
          <cell r="R704" t="str">
            <v>Luiz Antonio</v>
          </cell>
          <cell r="S704" t="str">
            <v>compras@metalnox.com.br c/c para nfeentrada@metalnox.com.br</v>
          </cell>
          <cell r="T704" t="str">
            <v>(47) 2107-4935</v>
          </cell>
        </row>
        <row r="705">
          <cell r="B705">
            <v>715</v>
          </cell>
          <cell r="D705" t="str">
            <v>Afonso Alberto Fernandes Santana</v>
          </cell>
          <cell r="E705" t="str">
            <v>Afonso Alberto Fernandes Santana</v>
          </cell>
          <cell r="G705" t="str">
            <v>Afonso Alberto Fernandes Santana</v>
          </cell>
          <cell r="H705" t="str">
            <v>115.716.596-68</v>
          </cell>
          <cell r="J705" t="str">
            <v>Avenida Alvares Cabral, 374, Sl 1208</v>
          </cell>
          <cell r="K705" t="str">
            <v>Lourdes</v>
          </cell>
          <cell r="L705" t="str">
            <v>Belo Horizonte</v>
          </cell>
          <cell r="M705" t="str">
            <v>MG</v>
          </cell>
          <cell r="N705" t="str">
            <v>SUDESTE</v>
          </cell>
          <cell r="O705" t="str">
            <v>30.170-000</v>
          </cell>
          <cell r="P705" t="str">
            <v>(31) 3213-0835/3213-3920</v>
          </cell>
          <cell r="Q705" t="str">
            <v>afonso@soma.com.br</v>
          </cell>
        </row>
        <row r="706">
          <cell r="B706">
            <v>716</v>
          </cell>
          <cell r="D706" t="str">
            <v>Ademilar</v>
          </cell>
          <cell r="E706" t="str">
            <v>Vanessa Ferreira</v>
          </cell>
          <cell r="G706" t="str">
            <v>Ademilar Administradora de Consórcio S/A</v>
          </cell>
          <cell r="H706" t="str">
            <v>84.911.098/0001-29</v>
          </cell>
          <cell r="I706" t="str">
            <v>Isento</v>
          </cell>
          <cell r="J706" t="str">
            <v>Av. Sete de Setembro, 5870</v>
          </cell>
          <cell r="K706" t="str">
            <v>Batel</v>
          </cell>
          <cell r="L706" t="str">
            <v>Curitiba</v>
          </cell>
          <cell r="M706" t="str">
            <v>PR</v>
          </cell>
          <cell r="N706" t="str">
            <v>SUL</v>
          </cell>
          <cell r="O706" t="str">
            <v>80.240-001</v>
          </cell>
          <cell r="P706" t="str">
            <v>(41) 3023-2000</v>
          </cell>
          <cell r="Q706" t="str">
            <v>vanessa@ademilar.com.br</v>
          </cell>
          <cell r="R706" t="str">
            <v>Vanessa</v>
          </cell>
          <cell r="S706" t="str">
            <v>vanessa@ademilar.com.br</v>
          </cell>
          <cell r="T706" t="str">
            <v>(41) 3023-2000</v>
          </cell>
        </row>
        <row r="707">
          <cell r="B707">
            <v>717</v>
          </cell>
          <cell r="D707" t="str">
            <v>Pousada Big Bear</v>
          </cell>
          <cell r="E707" t="str">
            <v>Loide</v>
          </cell>
          <cell r="G707" t="str">
            <v>James Barbosa Pousada</v>
          </cell>
          <cell r="H707" t="str">
            <v>06.538.017/0001-83</v>
          </cell>
          <cell r="J707" t="str">
            <v>Rua Antonio Nicola Padula 141</v>
          </cell>
          <cell r="K707" t="str">
            <v>Vila Capivari</v>
          </cell>
          <cell r="L707" t="str">
            <v>Campos do Jordão</v>
          </cell>
          <cell r="M707" t="str">
            <v>SP</v>
          </cell>
          <cell r="N707" t="str">
            <v>SUDESTE</v>
          </cell>
          <cell r="O707" t="str">
            <v>12460-000</v>
          </cell>
          <cell r="P707" t="str">
            <v>(12)3663-2140/3954</v>
          </cell>
          <cell r="Q707" t="str">
            <v>keli.jb.telefonista@hotmail.com</v>
          </cell>
        </row>
        <row r="708">
          <cell r="B708">
            <v>718</v>
          </cell>
          <cell r="D708" t="str">
            <v>Condomínio Edifício Francisco Gaetani</v>
          </cell>
          <cell r="E708" t="str">
            <v>Maria Emília</v>
          </cell>
          <cell r="G708" t="str">
            <v>Condomínio Edifício Francisco Gaetani</v>
          </cell>
          <cell r="H708" t="str">
            <v>26.225.015/0001-03</v>
          </cell>
          <cell r="I708" t="str">
            <v>isento</v>
          </cell>
          <cell r="J708" t="str">
            <v>Avenida Brasil, 1653</v>
          </cell>
          <cell r="K708" t="str">
            <v>Funcionários</v>
          </cell>
          <cell r="L708" t="str">
            <v>Belo Horizonte</v>
          </cell>
          <cell r="M708" t="str">
            <v>MG</v>
          </cell>
          <cell r="N708" t="str">
            <v>SUDESTE</v>
          </cell>
          <cell r="O708" t="str">
            <v>30.140-002</v>
          </cell>
          <cell r="P708" t="str">
            <v>(31) 3261-5731</v>
          </cell>
          <cell r="Q708" t="str">
            <v>sueli@kagel.com.br</v>
          </cell>
          <cell r="R708" t="str">
            <v>Sueli</v>
          </cell>
          <cell r="S708" t="str">
            <v>sueli@kagel.com.br</v>
          </cell>
          <cell r="T708" t="str">
            <v>(31) 3287-3230</v>
          </cell>
        </row>
        <row r="709">
          <cell r="B709">
            <v>719</v>
          </cell>
          <cell r="D709" t="str">
            <v>Elétrica Martinho Simon</v>
          </cell>
          <cell r="E709" t="str">
            <v>Joceli Simon</v>
          </cell>
          <cell r="G709" t="str">
            <v>Elétrica Martinho simon Ltda ME</v>
          </cell>
          <cell r="H709" t="str">
            <v>04.303.403/0001-60</v>
          </cell>
          <cell r="I709">
            <v>254176917</v>
          </cell>
          <cell r="J709" t="str">
            <v>Av. Coronel Bertaso, 1130</v>
          </cell>
          <cell r="K709" t="str">
            <v>Centro</v>
          </cell>
          <cell r="L709" t="str">
            <v>Quilombo</v>
          </cell>
          <cell r="M709" t="str">
            <v>SC</v>
          </cell>
          <cell r="N709" t="str">
            <v>SUL</v>
          </cell>
          <cell r="O709" t="str">
            <v>89.850-000</v>
          </cell>
          <cell r="P709" t="str">
            <v>(49) 3346-3064</v>
          </cell>
          <cell r="Q709" t="str">
            <v>martinho.simon@gmail.com</v>
          </cell>
          <cell r="R709" t="str">
            <v>Martinho Simon</v>
          </cell>
          <cell r="S709" t="str">
            <v>martinho.simon@gmail.com</v>
          </cell>
          <cell r="T709" t="str">
            <v>(49) 3346-3064</v>
          </cell>
        </row>
        <row r="710">
          <cell r="B710">
            <v>720</v>
          </cell>
          <cell r="D710" t="str">
            <v>LHW Engenharia</v>
          </cell>
          <cell r="E710" t="str">
            <v>Ana Carolina</v>
          </cell>
          <cell r="G710" t="str">
            <v>LHW Empreendimentos Imobiliários Ltda</v>
          </cell>
          <cell r="H710" t="str">
            <v>05.295.828/0001-38</v>
          </cell>
          <cell r="I710" t="str">
            <v>Isento</v>
          </cell>
          <cell r="J710" t="str">
            <v>Rua Concórdia, 167</v>
          </cell>
          <cell r="K710" t="str">
            <v>Anita Garibaldi</v>
          </cell>
          <cell r="L710" t="str">
            <v>Joinville</v>
          </cell>
          <cell r="M710" t="str">
            <v>SC</v>
          </cell>
          <cell r="N710" t="str">
            <v>SUL</v>
          </cell>
          <cell r="O710" t="str">
            <v>89.203-600</v>
          </cell>
          <cell r="P710" t="str">
            <v>(47) 3422-1323/ 3422-0233</v>
          </cell>
          <cell r="Q710" t="str">
            <v>ana@lhw.com.br</v>
          </cell>
          <cell r="R710" t="str">
            <v>Leny</v>
          </cell>
          <cell r="S710" t="str">
            <v>leny@lhw.com.br</v>
          </cell>
          <cell r="T710" t="str">
            <v>(47) 3422-1323/ 3422-0233</v>
          </cell>
        </row>
        <row r="711">
          <cell r="B711">
            <v>721</v>
          </cell>
          <cell r="D711" t="str">
            <v>Condomínio Residencial Alfredo Volpi</v>
          </cell>
          <cell r="E711" t="str">
            <v>Condomínio Residencial Alfredo Volpi</v>
          </cell>
          <cell r="G711" t="str">
            <v>Condomínio Residencial Alfredo Volpi</v>
          </cell>
          <cell r="H711" t="str">
            <v>13.831.154/0001-77</v>
          </cell>
          <cell r="J711" t="str">
            <v>Rua Salvador Correa 199</v>
          </cell>
          <cell r="K711" t="str">
            <v>Centro</v>
          </cell>
          <cell r="L711" t="str">
            <v>Campos dos Goytacazes</v>
          </cell>
          <cell r="M711" t="str">
            <v>RJ</v>
          </cell>
          <cell r="N711" t="str">
            <v>SUDESTE</v>
          </cell>
          <cell r="O711" t="str">
            <v>28035-310</v>
          </cell>
          <cell r="P711" t="str">
            <v>(22) 2731-8132/9886-6466</v>
          </cell>
          <cell r="Q711" t="str">
            <v>anelisasaad@yahoo.com.br</v>
          </cell>
        </row>
        <row r="712">
          <cell r="B712">
            <v>722</v>
          </cell>
          <cell r="D712" t="str">
            <v xml:space="preserve">Elizabeth Engelmann
</v>
          </cell>
          <cell r="E712" t="str">
            <v xml:space="preserve">Elizabeth Engelmann
</v>
          </cell>
          <cell r="G712" t="str">
            <v xml:space="preserve">Elizabeth Engelmann
</v>
          </cell>
          <cell r="H712" t="str">
            <v>901.528.830-53</v>
          </cell>
          <cell r="J712" t="str">
            <v>Rua Flores da Cunha, 78</v>
          </cell>
          <cell r="K712" t="str">
            <v>centro</v>
          </cell>
          <cell r="L712" t="str">
            <v>Ijuí</v>
          </cell>
          <cell r="M712" t="str">
            <v>RS</v>
          </cell>
          <cell r="N712" t="str">
            <v>SUL</v>
          </cell>
          <cell r="O712" t="str">
            <v>98.700-000</v>
          </cell>
          <cell r="P712" t="str">
            <v>(55) 3332-6310</v>
          </cell>
          <cell r="Q712" t="str">
            <v>devolucaoparfix@yahoo.com.br</v>
          </cell>
        </row>
        <row r="713">
          <cell r="B713">
            <v>723</v>
          </cell>
          <cell r="D713" t="str">
            <v>Grupo Canal</v>
          </cell>
          <cell r="E713" t="str">
            <v>Vinicius Buosi</v>
          </cell>
          <cell r="G713" t="str">
            <v>Canal de Marketing Promocional Associados Ltda</v>
          </cell>
          <cell r="H713" t="str">
            <v>05.747.981/0001-59</v>
          </cell>
          <cell r="I713" t="str">
            <v>Isento</v>
          </cell>
          <cell r="J713" t="str">
            <v>Rua Jorge Cury Brahim, 712</v>
          </cell>
          <cell r="K713" t="str">
            <v>Pilarzinho</v>
          </cell>
          <cell r="L713" t="str">
            <v>Curitiba</v>
          </cell>
          <cell r="M713" t="str">
            <v>PR</v>
          </cell>
          <cell r="N713" t="str">
            <v>SUL</v>
          </cell>
          <cell r="O713" t="str">
            <v>82.110-040</v>
          </cell>
          <cell r="P713" t="str">
            <v>(41) 3331-8339 / 8446-6256</v>
          </cell>
          <cell r="Q713" t="str">
            <v>vinicius.buosi@grupocanal.com.br</v>
          </cell>
          <cell r="R713" t="str">
            <v>Vinicius Buosi</v>
          </cell>
          <cell r="S713" t="str">
            <v>vinicius.buosi@grupocanal.com.br</v>
          </cell>
          <cell r="T713" t="str">
            <v>(41) 3331-8339 / 8446-6256</v>
          </cell>
        </row>
        <row r="714">
          <cell r="B714">
            <v>724</v>
          </cell>
          <cell r="D714" t="str">
            <v>Infra Estruturas Promocionais Ltda.</v>
          </cell>
          <cell r="E714" t="str">
            <v>Tarugo</v>
          </cell>
          <cell r="G714" t="str">
            <v>Infra Estruturas Promocionais Ltda.</v>
          </cell>
          <cell r="H714" t="str">
            <v>02.965.681/0001-58</v>
          </cell>
          <cell r="I714" t="str">
            <v>90307119-28</v>
          </cell>
          <cell r="J714" t="str">
            <v>Avenida Manoel Ribas, 2632, Sala 3</v>
          </cell>
          <cell r="K714" t="str">
            <v>Merces</v>
          </cell>
          <cell r="L714" t="str">
            <v>Curitiba</v>
          </cell>
          <cell r="M714" t="str">
            <v>PR</v>
          </cell>
          <cell r="N714" t="str">
            <v>SUL</v>
          </cell>
          <cell r="O714" t="str">
            <v>80.810-000</v>
          </cell>
          <cell r="P714" t="str">
            <v>(41) 3027-5071</v>
          </cell>
          <cell r="Q714" t="str">
            <v>infra@infrapromo.com.br</v>
          </cell>
          <cell r="R714" t="str">
            <v>Tarugo</v>
          </cell>
          <cell r="S714" t="str">
            <v>infra@infrapromo.com.br</v>
          </cell>
          <cell r="T714" t="str">
            <v>(41) 3027-5071</v>
          </cell>
        </row>
        <row r="715">
          <cell r="B715">
            <v>725</v>
          </cell>
          <cell r="D715" t="str">
            <v>Tindade</v>
          </cell>
          <cell r="E715" t="str">
            <v>Tindade</v>
          </cell>
          <cell r="G715" t="str">
            <v>Tindade</v>
          </cell>
          <cell r="H715" t="str">
            <v>014.329.949-21</v>
          </cell>
          <cell r="L715" t="str">
            <v>Curitiba</v>
          </cell>
          <cell r="M715" t="str">
            <v>PR</v>
          </cell>
          <cell r="N715" t="str">
            <v>SUL</v>
          </cell>
        </row>
        <row r="716">
          <cell r="B716">
            <v>726</v>
          </cell>
          <cell r="D716" t="str">
            <v>Flama Materiais Elétricos</v>
          </cell>
          <cell r="E716" t="str">
            <v>Neivaldo</v>
          </cell>
          <cell r="G716" t="str">
            <v>Neivaldo Zampronio e Cia Ltda - ME</v>
          </cell>
          <cell r="H716" t="str">
            <v>10.926.473/0001-78</v>
          </cell>
          <cell r="I716">
            <v>255883625</v>
          </cell>
          <cell r="J716" t="str">
            <v>Travessa das Lagoas, 80</v>
          </cell>
          <cell r="K716" t="str">
            <v>Natureza</v>
          </cell>
          <cell r="L716" t="str">
            <v>Concórdia</v>
          </cell>
          <cell r="M716" t="str">
            <v>SC</v>
          </cell>
          <cell r="N716" t="str">
            <v>SUL</v>
          </cell>
          <cell r="O716" t="str">
            <v>89.700-000</v>
          </cell>
          <cell r="P716" t="str">
            <v>(49) 3442-9965 / 9 8802-5375</v>
          </cell>
          <cell r="Q716" t="str">
            <v>flama@tnnet.com.br</v>
          </cell>
          <cell r="R716" t="str">
            <v>Neivaldo</v>
          </cell>
          <cell r="S716" t="str">
            <v>flama@tnnet.com.br</v>
          </cell>
          <cell r="T716" t="str">
            <v>(49) 3442-9965 / 9 8802-5375</v>
          </cell>
        </row>
        <row r="717">
          <cell r="B717">
            <v>727</v>
          </cell>
          <cell r="D717" t="str">
            <v>Residencial Monte Cristo</v>
          </cell>
          <cell r="E717" t="str">
            <v>Antonio Inácio</v>
          </cell>
          <cell r="G717" t="str">
            <v>Residencial Monte Cristo</v>
          </cell>
          <cell r="H717" t="str">
            <v>12.645.500/0001-60</v>
          </cell>
          <cell r="I717" t="str">
            <v>Isento</v>
          </cell>
          <cell r="J717" t="str">
            <v>Rua Ministro Calogeras, 1063</v>
          </cell>
          <cell r="K717" t="str">
            <v>Anita Garibaldi</v>
          </cell>
          <cell r="L717" t="str">
            <v>Joinville</v>
          </cell>
          <cell r="M717" t="str">
            <v>SC</v>
          </cell>
          <cell r="N717" t="str">
            <v>SUL</v>
          </cell>
          <cell r="O717" t="str">
            <v>89.202-005</v>
          </cell>
          <cell r="P717" t="str">
            <v>(49) 8402-3483/9677-7463</v>
          </cell>
          <cell r="Q717" t="str">
            <v>aicondominio11@gmail.com</v>
          </cell>
          <cell r="R717" t="str">
            <v>Juliana</v>
          </cell>
          <cell r="T717" t="str">
            <v>(47) 3028-2030</v>
          </cell>
        </row>
        <row r="718">
          <cell r="B718">
            <v>728</v>
          </cell>
          <cell r="D718" t="str">
            <v>Polpa Brasil</v>
          </cell>
          <cell r="E718" t="str">
            <v>Dilse</v>
          </cell>
          <cell r="G718" t="str">
            <v>Polpa Brasil Desidratados Ltda</v>
          </cell>
          <cell r="H718" t="str">
            <v>03.097.354/0001-94</v>
          </cell>
          <cell r="I718">
            <v>253876583</v>
          </cell>
          <cell r="J718" t="str">
            <v>Rod. Ayrton Senna da Silva, Km 01</v>
          </cell>
          <cell r="K718" t="str">
            <v>São Miguel</v>
          </cell>
          <cell r="L718" t="str">
            <v>Fraiburgo</v>
          </cell>
          <cell r="M718" t="str">
            <v>SC</v>
          </cell>
          <cell r="N718" t="str">
            <v>SUL</v>
          </cell>
          <cell r="O718" t="str">
            <v>89.580-000</v>
          </cell>
          <cell r="P718" t="str">
            <v>(49) 3246-9200 / 8423-1443</v>
          </cell>
          <cell r="Q718" t="str">
            <v>suprimentos@polpabrasil.com.br</v>
          </cell>
          <cell r="R718" t="str">
            <v>Vivian</v>
          </cell>
          <cell r="S718" t="str">
            <v>financeiro@polpabrassil.com.br</v>
          </cell>
          <cell r="T718" t="str">
            <v xml:space="preserve">(49) 3246-9200 </v>
          </cell>
        </row>
        <row r="719">
          <cell r="B719">
            <v>729</v>
          </cell>
          <cell r="D719" t="str">
            <v>Badala Som</v>
          </cell>
          <cell r="E719" t="str">
            <v>José Lázaro</v>
          </cell>
          <cell r="G719" t="str">
            <v>Maria Lucia Rosa Nascimento</v>
          </cell>
          <cell r="H719" t="str">
            <v>072.979.178-50</v>
          </cell>
          <cell r="I719" t="str">
            <v>52.863.69</v>
          </cell>
          <cell r="J719" t="str">
            <v>Rua Capitão Felicio Gomes, 109</v>
          </cell>
          <cell r="K719" t="str">
            <v>Gomes</v>
          </cell>
          <cell r="L719" t="str">
            <v>Barretos</v>
          </cell>
          <cell r="M719" t="str">
            <v>SP</v>
          </cell>
          <cell r="N719" t="str">
            <v>SUDESTE</v>
          </cell>
          <cell r="O719" t="str">
            <v>14.781-556</v>
          </cell>
          <cell r="P719" t="str">
            <v>(17) 3323-2459</v>
          </cell>
          <cell r="Q719" t="str">
            <v>badalasom@ghotmail.com</v>
          </cell>
          <cell r="R719" t="str">
            <v>José Lázaro</v>
          </cell>
          <cell r="S719" t="str">
            <v>badalasom@ghotmail.com</v>
          </cell>
          <cell r="T719" t="str">
            <v>(17) 3323-2459</v>
          </cell>
        </row>
        <row r="720">
          <cell r="B720">
            <v>730</v>
          </cell>
          <cell r="D720" t="str">
            <v>Claudia da Silva Silvério</v>
          </cell>
          <cell r="E720" t="str">
            <v>Claudia da Silva Silvério</v>
          </cell>
          <cell r="G720" t="str">
            <v>Claudia da Silva Silvério</v>
          </cell>
          <cell r="H720" t="str">
            <v>005.837.249-06</v>
          </cell>
          <cell r="L720" t="str">
            <v>Joinville</v>
          </cell>
          <cell r="M720" t="str">
            <v>SC</v>
          </cell>
          <cell r="N720" t="str">
            <v>SUL</v>
          </cell>
          <cell r="P720" t="str">
            <v>47 3025-3050</v>
          </cell>
        </row>
        <row r="721">
          <cell r="B721">
            <v>731</v>
          </cell>
          <cell r="D721" t="str">
            <v>Ligia Renata Forghieri</v>
          </cell>
          <cell r="E721" t="str">
            <v>Ligia Renata Forghieri</v>
          </cell>
          <cell r="G721" t="str">
            <v>Ligia Renata Forghieri</v>
          </cell>
          <cell r="H721" t="str">
            <v>024.560.009-43</v>
          </cell>
          <cell r="J721" t="str">
            <v>Rua Athos Anzola, 138</v>
          </cell>
          <cell r="K721" t="str">
            <v>Jd. Santiago</v>
          </cell>
          <cell r="L721" t="str">
            <v>Londrina</v>
          </cell>
          <cell r="M721" t="str">
            <v>PR</v>
          </cell>
          <cell r="N721" t="str">
            <v>SUL</v>
          </cell>
          <cell r="O721" t="str">
            <v>86.071-650</v>
          </cell>
          <cell r="P721" t="str">
            <v>(43) 3029-2120/8812-7671</v>
          </cell>
          <cell r="Q721" t="str">
            <v>ligia_renata@yahoo.com.br</v>
          </cell>
        </row>
        <row r="722">
          <cell r="B722">
            <v>732</v>
          </cell>
          <cell r="D722" t="str">
            <v>Fernanda Wolff</v>
          </cell>
          <cell r="E722" t="str">
            <v>Fernanda Wolff</v>
          </cell>
          <cell r="G722" t="str">
            <v>Fernanda Wolff</v>
          </cell>
          <cell r="H722" t="str">
            <v>966.520.719-91</v>
          </cell>
          <cell r="J722" t="str">
            <v>Rua Dario Bordin, 296 apto 301</v>
          </cell>
          <cell r="L722" t="str">
            <v>União da Vitória</v>
          </cell>
          <cell r="M722" t="str">
            <v>PR</v>
          </cell>
          <cell r="N722" t="str">
            <v>SUL</v>
          </cell>
          <cell r="O722" t="str">
            <v>84.600-000</v>
          </cell>
          <cell r="P722" t="str">
            <v>(42) 8810-4858</v>
          </cell>
          <cell r="Q722" t="str">
            <v>fer_wolff@hotmail.com</v>
          </cell>
        </row>
        <row r="723">
          <cell r="B723">
            <v>733</v>
          </cell>
          <cell r="D723" t="str">
            <v>Condomínio Praça das Águas</v>
          </cell>
          <cell r="E723" t="str">
            <v>Arlete</v>
          </cell>
          <cell r="G723" t="str">
            <v>Condomínio Praça das Águas</v>
          </cell>
          <cell r="H723" t="str">
            <v>15.315.163/0001-30</v>
          </cell>
          <cell r="I723" t="str">
            <v>Isento</v>
          </cell>
          <cell r="J723" t="str">
            <v>Rua Boa Esperança, 267</v>
          </cell>
          <cell r="K723" t="str">
            <v>Chacara Santo Antonio (Zona Leste)</v>
          </cell>
          <cell r="L723" t="str">
            <v>São Paulo</v>
          </cell>
          <cell r="M723" t="str">
            <v>SP</v>
          </cell>
          <cell r="N723" t="str">
            <v>SUDESTE</v>
          </cell>
          <cell r="O723" t="str">
            <v>03.408-000</v>
          </cell>
          <cell r="P723" t="str">
            <v>(11) 7884-1157 / 2798-1240 / 2090-6699</v>
          </cell>
          <cell r="Q723" t="str">
            <v>arlete@consulmedseguros.com.br</v>
          </cell>
          <cell r="R723" t="str">
            <v>Monica</v>
          </cell>
          <cell r="S723" t="str">
            <v>pracadasaguas@gmail.com</v>
          </cell>
          <cell r="T723" t="str">
            <v>(11) 2367-9422</v>
          </cell>
        </row>
        <row r="724">
          <cell r="B724">
            <v>734</v>
          </cell>
          <cell r="D724" t="str">
            <v>Santa Catarina Plaza Hotel</v>
          </cell>
          <cell r="E724" t="str">
            <v>Cássia Fernanda P. Pereira e Albuquerque</v>
          </cell>
          <cell r="G724" t="str">
            <v>Vital Pereira Empreendimentos Turísmos Ltda</v>
          </cell>
          <cell r="H724" t="str">
            <v>04.777.365/0001-88</v>
          </cell>
          <cell r="I724">
            <v>254827586</v>
          </cell>
          <cell r="J724" t="str">
            <v>Rua Vidal Ramos, 480</v>
          </cell>
          <cell r="K724" t="str">
            <v>Centro</v>
          </cell>
          <cell r="L724" t="str">
            <v>Canoinhas</v>
          </cell>
          <cell r="M724" t="str">
            <v>SC</v>
          </cell>
          <cell r="N724" t="str">
            <v>SUL</v>
          </cell>
          <cell r="O724" t="str">
            <v>89.460-000</v>
          </cell>
          <cell r="P724" t="str">
            <v>(47) 3622-8400</v>
          </cell>
          <cell r="Q724" t="str">
            <v>cassiapereira@hotmail.com</v>
          </cell>
          <cell r="R724" t="str">
            <v>Rodrigo</v>
          </cell>
          <cell r="S724" t="str">
            <v>rodrigoadm@scplazahotel.com.br</v>
          </cell>
          <cell r="T724" t="str">
            <v>(47) 3622-8400</v>
          </cell>
        </row>
        <row r="725">
          <cell r="B725">
            <v>735</v>
          </cell>
          <cell r="D725" t="str">
            <v>Cristina Antunes Lauriano</v>
          </cell>
          <cell r="E725" t="str">
            <v>Cristina Antunes Lauriano</v>
          </cell>
          <cell r="G725" t="str">
            <v>Cristina Antunes Lauriano</v>
          </cell>
          <cell r="H725" t="str">
            <v>783.518.397-87</v>
          </cell>
          <cell r="J725" t="str">
            <v>Rua Marques de São Vicente, 512/801</v>
          </cell>
          <cell r="K725" t="str">
            <v>Gávea</v>
          </cell>
          <cell r="L725" t="str">
            <v>Rio de Janeiro</v>
          </cell>
          <cell r="M725" t="str">
            <v>RJ</v>
          </cell>
          <cell r="N725" t="str">
            <v>SUDESTE</v>
          </cell>
          <cell r="O725" t="str">
            <v>22.451-047</v>
          </cell>
          <cell r="P725" t="str">
            <v>(21) 8104-6867</v>
          </cell>
          <cell r="Q725" t="str">
            <v>tinalauriano@globo.com</v>
          </cell>
        </row>
        <row r="726">
          <cell r="B726">
            <v>736</v>
          </cell>
          <cell r="D726" t="str">
            <v>Costão Golf</v>
          </cell>
          <cell r="E726" t="str">
            <v>Iolanda</v>
          </cell>
          <cell r="G726" t="str">
            <v>Costão Golf Ltda</v>
          </cell>
          <cell r="H726" t="str">
            <v>07.144.291/0001-30</v>
          </cell>
          <cell r="I726">
            <v>255060424</v>
          </cell>
          <cell r="J726" t="str">
            <v>Estrada Dario Manoel Cardoso, 2548</v>
          </cell>
          <cell r="K726" t="str">
            <v>Ingleses do Rio Vermelho</v>
          </cell>
          <cell r="L726" t="str">
            <v>Florianópolis</v>
          </cell>
          <cell r="M726" t="str">
            <v>SC</v>
          </cell>
          <cell r="N726" t="str">
            <v>SUL</v>
          </cell>
          <cell r="O726" t="str">
            <v>88.058-400</v>
          </cell>
          <cell r="P726" t="str">
            <v>(48) 3261-1761</v>
          </cell>
          <cell r="Q726" t="str">
            <v>iolanda@costao.com.br</v>
          </cell>
          <cell r="R726" t="str">
            <v>Augusto Nascimento</v>
          </cell>
          <cell r="S726" t="str">
            <v>augusto.nascimento@costao.com.br</v>
          </cell>
          <cell r="T726" t="str">
            <v>(48) 3261-1763</v>
          </cell>
        </row>
        <row r="727">
          <cell r="B727">
            <v>737</v>
          </cell>
          <cell r="C727" t="str">
            <v>CADASTRO INCOMPLETO</v>
          </cell>
          <cell r="D727" t="str">
            <v>Elisabete Mendonça dos Santos</v>
          </cell>
          <cell r="E727" t="str">
            <v>Elisabete Mendonça dos Santos</v>
          </cell>
          <cell r="G727" t="str">
            <v>Elisabete Mendonça dos Santos</v>
          </cell>
          <cell r="J727" t="str">
            <v>Rua Júlia Wanderley, 325 apto 101</v>
          </cell>
          <cell r="K727" t="str">
            <v>Merces</v>
          </cell>
          <cell r="L727" t="str">
            <v>Curitiba</v>
          </cell>
          <cell r="M727" t="str">
            <v>PR</v>
          </cell>
          <cell r="N727" t="str">
            <v>SUL</v>
          </cell>
          <cell r="O727" t="str">
            <v>80430-030</v>
          </cell>
          <cell r="P727" t="str">
            <v>41 3272-5114</v>
          </cell>
          <cell r="Q727" t="str">
            <v>elisabete_msantos@yahoo.com.br</v>
          </cell>
        </row>
        <row r="728">
          <cell r="B728">
            <v>738</v>
          </cell>
          <cell r="D728" t="str">
            <v>João Farias de Andrade</v>
          </cell>
          <cell r="E728" t="str">
            <v>João Farias de Andrade</v>
          </cell>
          <cell r="G728" t="str">
            <v>João Farias de Andrade</v>
          </cell>
          <cell r="H728" t="str">
            <v>051.101.128-86</v>
          </cell>
          <cell r="J728" t="str">
            <v>Av. Robert Kennedy, 1675 casa 171</v>
          </cell>
          <cell r="K728" t="str">
            <v>Jd. Calux</v>
          </cell>
          <cell r="L728" t="str">
            <v>São Bernardo do Campo</v>
          </cell>
          <cell r="M728" t="str">
            <v>SP</v>
          </cell>
          <cell r="N728" t="str">
            <v>SUDESTE</v>
          </cell>
          <cell r="O728" t="str">
            <v>09.895-005</v>
          </cell>
          <cell r="P728" t="str">
            <v>(11) 99160-8006/3087-5408</v>
          </cell>
          <cell r="Q728" t="str">
            <v>joaofa@ffm.br</v>
          </cell>
        </row>
        <row r="729">
          <cell r="B729">
            <v>739</v>
          </cell>
          <cell r="C729" t="str">
            <v>CADASTRO INCOMPLETO</v>
          </cell>
          <cell r="D729" t="str">
            <v>Rita de Cassia Vilaça de Oliveira</v>
          </cell>
          <cell r="E729" t="str">
            <v>Rita de Cassia Vilaça de Oliveira</v>
          </cell>
          <cell r="G729" t="str">
            <v>Rita de Cassia Vilaça de Oliveira</v>
          </cell>
          <cell r="J729" t="str">
            <v>Rua Heitor Vieira Junior 191, apto 194 A</v>
          </cell>
          <cell r="K729" t="str">
            <v>Altos do Esplanada</v>
          </cell>
          <cell r="L729" t="str">
            <v>São José dos Campos</v>
          </cell>
          <cell r="M729" t="str">
            <v>SP</v>
          </cell>
          <cell r="N729" t="str">
            <v>SUDESTE</v>
          </cell>
          <cell r="O729" t="str">
            <v>12.246-013</v>
          </cell>
          <cell r="P729" t="str">
            <v>(12) 8141-4156</v>
          </cell>
          <cell r="Q729" t="str">
            <v>rita.oliveira@embraer.com.br</v>
          </cell>
        </row>
        <row r="730">
          <cell r="B730">
            <v>740</v>
          </cell>
          <cell r="D730" t="str">
            <v>Recki Luz</v>
          </cell>
          <cell r="E730" t="str">
            <v>Rosane</v>
          </cell>
          <cell r="G730" t="str">
            <v>Recki Luz Elétrica Ltda EPP</v>
          </cell>
          <cell r="H730" t="str">
            <v>82.864.828/0001-52</v>
          </cell>
          <cell r="I730">
            <v>252188276</v>
          </cell>
          <cell r="J730" t="str">
            <v>Rua Santa Catarina, 2142</v>
          </cell>
          <cell r="K730" t="str">
            <v>Floresta</v>
          </cell>
          <cell r="L730" t="str">
            <v>Joinville</v>
          </cell>
          <cell r="M730" t="str">
            <v>SC</v>
          </cell>
          <cell r="N730" t="str">
            <v>SUL</v>
          </cell>
          <cell r="O730" t="str">
            <v>89.212-000</v>
          </cell>
          <cell r="P730" t="str">
            <v>(47) 3436-1041</v>
          </cell>
          <cell r="Q730" t="str">
            <v>reckiluz@terra.com.br</v>
          </cell>
          <cell r="R730" t="str">
            <v>Gilson</v>
          </cell>
          <cell r="S730" t="str">
            <v>gilson@reckiluz.com.br</v>
          </cell>
          <cell r="T730" t="str">
            <v>(47) 3036-1041</v>
          </cell>
        </row>
        <row r="731">
          <cell r="B731">
            <v>741</v>
          </cell>
          <cell r="D731" t="str">
            <v>Silvia Maria Borim Cõdo Dias</v>
          </cell>
          <cell r="E731" t="str">
            <v>Silvia Maria Borim Cõdo Dias</v>
          </cell>
          <cell r="G731" t="str">
            <v>Silvia Maria Borim Cõdo Dias</v>
          </cell>
          <cell r="H731" t="str">
            <v>257.040.796-87</v>
          </cell>
          <cell r="J731" t="str">
            <v>Rua Guaxupé, 289 casa/ esquina com Capivari e Henrique Pacine</v>
          </cell>
          <cell r="K731" t="str">
            <v>Serra</v>
          </cell>
          <cell r="L731" t="str">
            <v>Belo Horizonte</v>
          </cell>
          <cell r="M731" t="str">
            <v>MG</v>
          </cell>
          <cell r="N731" t="str">
            <v>SUDESTE</v>
          </cell>
          <cell r="O731" t="str">
            <v>30220-320</v>
          </cell>
          <cell r="P731" t="str">
            <v>31 9977-8081/3250-0461/3282-6619</v>
          </cell>
          <cell r="Q731" t="str">
            <v>silviaborim@yahoo.com.br</v>
          </cell>
        </row>
        <row r="732">
          <cell r="B732">
            <v>742</v>
          </cell>
          <cell r="C732" t="str">
            <v>CADASTRO INCOMPLETO</v>
          </cell>
          <cell r="D732" t="str">
            <v>Condomínio Praça das Águas</v>
          </cell>
          <cell r="G732" t="str">
            <v>Condomínio Praça das Águas</v>
          </cell>
        </row>
        <row r="733">
          <cell r="B733">
            <v>743</v>
          </cell>
          <cell r="C733" t="str">
            <v>CADASTRO INCOMPLETO</v>
          </cell>
          <cell r="D733" t="str">
            <v>Evany Butzke</v>
          </cell>
          <cell r="E733" t="str">
            <v>Evany Butzke</v>
          </cell>
          <cell r="G733" t="str">
            <v>Evany Butzke</v>
          </cell>
          <cell r="J733" t="str">
            <v>Rua Lontras 161</v>
          </cell>
          <cell r="L733" t="str">
            <v>Timbó</v>
          </cell>
          <cell r="M733" t="str">
            <v>SC</v>
          </cell>
          <cell r="N733" t="str">
            <v>SUL</v>
          </cell>
          <cell r="P733" t="str">
            <v>47 3382-0021/9979-3548</v>
          </cell>
          <cell r="Q733" t="str">
            <v>evanibutzke@gmail.com</v>
          </cell>
        </row>
        <row r="734">
          <cell r="B734">
            <v>744</v>
          </cell>
          <cell r="D734" t="str">
            <v>Minipa do Brasil</v>
          </cell>
          <cell r="E734" t="str">
            <v>Grasiela</v>
          </cell>
          <cell r="G734" t="str">
            <v>Minipa do Brasil Ltda</v>
          </cell>
          <cell r="H734" t="str">
            <v>10.719.113/0002-86</v>
          </cell>
          <cell r="I734" t="str">
            <v>25658573-3</v>
          </cell>
          <cell r="J734" t="str">
            <v>Rua D. Francisca, 8300 Bl4</v>
          </cell>
          <cell r="K734" t="str">
            <v>Distrito Industrial Norte</v>
          </cell>
          <cell r="L734" t="str">
            <v>Joinville</v>
          </cell>
          <cell r="M734" t="str">
            <v>SC</v>
          </cell>
          <cell r="N734" t="str">
            <v>SUL</v>
          </cell>
          <cell r="O734" t="str">
            <v>89219-600</v>
          </cell>
          <cell r="P734" t="str">
            <v>47 3467-0042</v>
          </cell>
          <cell r="Q734" t="str">
            <v>greichert@minipa.com.br</v>
          </cell>
        </row>
        <row r="735">
          <cell r="B735">
            <v>745</v>
          </cell>
          <cell r="C735" t="str">
            <v>CADASTRO INCOMPLETO</v>
          </cell>
          <cell r="D735" t="str">
            <v>Anderson Andrejow</v>
          </cell>
          <cell r="E735" t="str">
            <v>Anderson Andrejow</v>
          </cell>
          <cell r="G735" t="str">
            <v>Anderson Andrejow</v>
          </cell>
          <cell r="L735" t="str">
            <v>Joinville</v>
          </cell>
          <cell r="M735" t="str">
            <v>SC</v>
          </cell>
          <cell r="N735" t="str">
            <v>SUL</v>
          </cell>
          <cell r="P735" t="str">
            <v>47 30262392</v>
          </cell>
        </row>
        <row r="736">
          <cell r="B736">
            <v>746</v>
          </cell>
          <cell r="D736" t="str">
            <v>Banco do Brasil</v>
          </cell>
          <cell r="E736" t="str">
            <v>Ana Paula Filippe</v>
          </cell>
          <cell r="G736" t="str">
            <v>Banco do Brasil AS Agencia Príncipe Joinville SC</v>
          </cell>
          <cell r="H736" t="str">
            <v>00.000.000/2497-00</v>
          </cell>
          <cell r="I736" t="str">
            <v>Isento</v>
          </cell>
          <cell r="J736" t="str">
            <v>Rua Luiz Niemeyer, 54</v>
          </cell>
          <cell r="K736" t="str">
            <v>Centro</v>
          </cell>
          <cell r="L736" t="str">
            <v>Joinville</v>
          </cell>
          <cell r="M736" t="str">
            <v>SC</v>
          </cell>
          <cell r="N736" t="str">
            <v>SUL</v>
          </cell>
          <cell r="O736" t="str">
            <v>89.201-060</v>
          </cell>
          <cell r="P736" t="str">
            <v>47 3431-2121/3431-2136</v>
          </cell>
          <cell r="Q736" t="str">
            <v>anafilippe@bb.com.br</v>
          </cell>
        </row>
        <row r="737">
          <cell r="B737">
            <v>747</v>
          </cell>
          <cell r="C737" t="str">
            <v>CADASTRO INCOMPLETO</v>
          </cell>
          <cell r="D737" t="str">
            <v>Laura Camboriú</v>
          </cell>
          <cell r="E737" t="str">
            <v>Laura Camboriú</v>
          </cell>
          <cell r="G737" t="str">
            <v>Laura Camboriú</v>
          </cell>
        </row>
        <row r="738">
          <cell r="B738">
            <v>748</v>
          </cell>
          <cell r="D738" t="str">
            <v>MEUC - Missão Evangélica Cristã</v>
          </cell>
          <cell r="E738" t="str">
            <v>Eunice</v>
          </cell>
          <cell r="G738" t="str">
            <v>MEUC - Missão Evangélica Cristã</v>
          </cell>
          <cell r="H738" t="str">
            <v>82.650.656/0004-67</v>
          </cell>
          <cell r="I738" t="str">
            <v>Isento</v>
          </cell>
          <cell r="J738" t="str">
            <v>Rua Luiz Brockmann 89</v>
          </cell>
          <cell r="L738" t="str">
            <v>Joinville</v>
          </cell>
          <cell r="M738" t="str">
            <v>SC</v>
          </cell>
          <cell r="N738" t="str">
            <v>SUL</v>
          </cell>
          <cell r="O738" t="str">
            <v>89204-260</v>
          </cell>
          <cell r="P738" t="str">
            <v>47 3422-7016</v>
          </cell>
          <cell r="Q738" t="str">
            <v>eunicedeckmann@hotmail.com</v>
          </cell>
        </row>
        <row r="739">
          <cell r="B739">
            <v>749</v>
          </cell>
          <cell r="D739" t="str">
            <v>João Humberto Ceni</v>
          </cell>
          <cell r="E739" t="str">
            <v>Carla Ceni</v>
          </cell>
          <cell r="G739" t="str">
            <v>João Humberto Ceni</v>
          </cell>
          <cell r="H739" t="str">
            <v>184.692.300-00</v>
          </cell>
          <cell r="J739" t="str">
            <v>Bento Gonçalves, 69/ 1204 - Ed. Maison Renoir</v>
          </cell>
          <cell r="K739" t="str">
            <v>Centro</v>
          </cell>
          <cell r="L739" t="str">
            <v>Passo Fundo</v>
          </cell>
          <cell r="M739" t="str">
            <v>RS</v>
          </cell>
          <cell r="N739" t="str">
            <v>SUL</v>
          </cell>
          <cell r="O739" t="str">
            <v>99.010-010</v>
          </cell>
          <cell r="P739" t="str">
            <v>54 3312-5547</v>
          </cell>
          <cell r="Q739" t="str">
            <v>carlaceni@yahoo.com.br</v>
          </cell>
        </row>
        <row r="740">
          <cell r="B740">
            <v>750</v>
          </cell>
          <cell r="D740" t="str">
            <v>Myriane Stella Scalco</v>
          </cell>
          <cell r="E740" t="str">
            <v>Myriane Stella Scalco</v>
          </cell>
          <cell r="G740" t="str">
            <v>Myriane Stella Scalco</v>
          </cell>
          <cell r="H740" t="str">
            <v>263.174.196-04</v>
          </cell>
          <cell r="J740" t="str">
            <v>Av. Padre Dehon, 177 apto 202</v>
          </cell>
          <cell r="K740" t="str">
            <v>Centro</v>
          </cell>
          <cell r="L740" t="str">
            <v>Lavras</v>
          </cell>
          <cell r="M740" t="str">
            <v>MG</v>
          </cell>
          <cell r="N740" t="str">
            <v>SUDESTE</v>
          </cell>
          <cell r="O740" t="str">
            <v>37200-000</v>
          </cell>
          <cell r="Q740" t="str">
            <v>msscalco@dag.ufla.br</v>
          </cell>
        </row>
        <row r="741">
          <cell r="B741">
            <v>751</v>
          </cell>
          <cell r="D741" t="str">
            <v>Mitra Diocesana de Chapecó</v>
          </cell>
          <cell r="E741" t="str">
            <v>Claerto</v>
          </cell>
          <cell r="G741" t="str">
            <v>Mitra Diocesana de Chapecó</v>
          </cell>
          <cell r="H741" t="str">
            <v>83.314.930/0038-39</v>
          </cell>
          <cell r="I741" t="str">
            <v>Isento</v>
          </cell>
          <cell r="J741" t="str">
            <v>Rua Tiradentes, 94</v>
          </cell>
          <cell r="K741" t="str">
            <v>Centro</v>
          </cell>
          <cell r="L741" t="str">
            <v>Xanxerê</v>
          </cell>
          <cell r="M741" t="str">
            <v>SC</v>
          </cell>
          <cell r="N741" t="str">
            <v>SUL</v>
          </cell>
          <cell r="O741" t="str">
            <v>89.820-000</v>
          </cell>
          <cell r="P741" t="str">
            <v xml:space="preserve">(49) 3433-0226 / 9989-8490 </v>
          </cell>
          <cell r="Q741" t="str">
            <v>cclaerto@brturbo.com.br</v>
          </cell>
          <cell r="R741" t="str">
            <v>Clarice</v>
          </cell>
          <cell r="S741" t="str">
            <v>psbjxxe@netxan.com.br</v>
          </cell>
          <cell r="T741" t="str">
            <v>(49) 3433-0340</v>
          </cell>
        </row>
        <row r="742">
          <cell r="B742">
            <v>752</v>
          </cell>
          <cell r="C742" t="str">
            <v>CADASTRO INCOMPLETO</v>
          </cell>
          <cell r="D742" t="str">
            <v>Restaurante Princesa</v>
          </cell>
          <cell r="E742" t="str">
            <v>Nelson</v>
          </cell>
          <cell r="G742" t="str">
            <v>Restaurante Princesa</v>
          </cell>
          <cell r="K742" t="str">
            <v>Glória</v>
          </cell>
          <cell r="L742" t="str">
            <v>Joinville</v>
          </cell>
          <cell r="M742" t="str">
            <v>SC</v>
          </cell>
          <cell r="N742" t="str">
            <v>SUL</v>
          </cell>
          <cell r="Q742">
            <v>0</v>
          </cell>
        </row>
        <row r="743">
          <cell r="B743">
            <v>753</v>
          </cell>
          <cell r="D743" t="str">
            <v>Michelle Elisabeth Barbosa</v>
          </cell>
          <cell r="E743" t="str">
            <v>Loide</v>
          </cell>
          <cell r="G743" t="str">
            <v>Michelle Elisabeth Barbosa - EPP</v>
          </cell>
          <cell r="H743" t="str">
            <v>11.285.958/0001-92</v>
          </cell>
          <cell r="I743">
            <v>688293811111</v>
          </cell>
          <cell r="J743" t="str">
            <v>Av. Independência, 757</v>
          </cell>
          <cell r="K743" t="str">
            <v>Vila Jaboticabeira</v>
          </cell>
          <cell r="L743" t="str">
            <v>Taubaté</v>
          </cell>
          <cell r="M743" t="str">
            <v>SP</v>
          </cell>
          <cell r="N743" t="str">
            <v>SUDESTE</v>
          </cell>
          <cell r="O743" t="str">
            <v>12031-000</v>
          </cell>
          <cell r="P743" t="str">
            <v>12 36325633</v>
          </cell>
          <cell r="Q743" t="str">
            <v>loide.jb@hotmail.com.br</v>
          </cell>
        </row>
        <row r="744">
          <cell r="B744">
            <v>754</v>
          </cell>
          <cell r="C744" t="str">
            <v>Mayara</v>
          </cell>
          <cell r="D744" t="str">
            <v>CRH EMPREENDIMENTOS E PARTICIPAÇÕES S/A</v>
          </cell>
          <cell r="E744" t="str">
            <v>Geraldo Venturini Junior</v>
          </cell>
          <cell r="G744" t="str">
            <v>CRH Indústria e Empreendimentos Ltda</v>
          </cell>
          <cell r="H744" t="str">
            <v>79.409.348/0001-97</v>
          </cell>
          <cell r="I744" t="str">
            <v>Isento</v>
          </cell>
          <cell r="J744" t="str">
            <v>Rua Xavantes, 54</v>
          </cell>
          <cell r="K744" t="str">
            <v>Centro</v>
          </cell>
          <cell r="L744" t="str">
            <v>Joinville</v>
          </cell>
          <cell r="M744" t="str">
            <v>SC</v>
          </cell>
          <cell r="N744" t="str">
            <v>SUL</v>
          </cell>
          <cell r="O744" t="str">
            <v>89.203-900</v>
          </cell>
          <cell r="P744" t="str">
            <v>47 99725-1617</v>
          </cell>
          <cell r="Q744" t="str">
            <v>geraldo.venturini@crhempreendimentos.com</v>
          </cell>
          <cell r="R744" t="str">
            <v>Bruna</v>
          </cell>
          <cell r="S744" t="str">
            <v>financeiro@crhempreendimentos.com</v>
          </cell>
          <cell r="T744" t="str">
            <v>47 99737-1528</v>
          </cell>
          <cell r="W744">
            <v>44524</v>
          </cell>
        </row>
        <row r="745">
          <cell r="B745">
            <v>755</v>
          </cell>
          <cell r="D745" t="str">
            <v>Universidade Católica Dom Bosco</v>
          </cell>
          <cell r="E745" t="str">
            <v>Ana Luiza</v>
          </cell>
          <cell r="G745" t="str">
            <v>Missão Salesiana de Mato Grosso</v>
          </cell>
          <cell r="H745" t="str">
            <v>03.226.149/0015-87</v>
          </cell>
          <cell r="I745" t="str">
            <v>Isento</v>
          </cell>
          <cell r="J745" t="str">
            <v>Av. Tamandare, 6000</v>
          </cell>
          <cell r="K745" t="str">
            <v>Jardim Seminário</v>
          </cell>
          <cell r="L745" t="str">
            <v>Campo Grande</v>
          </cell>
          <cell r="M745" t="str">
            <v>MS</v>
          </cell>
          <cell r="N745" t="str">
            <v>CENTRO OESTE</v>
          </cell>
          <cell r="O745" t="str">
            <v>79.002-970</v>
          </cell>
          <cell r="P745" t="str">
            <v>(67) 3029-4170 / 9267-1622</v>
          </cell>
          <cell r="Q745" t="str">
            <v>engenheiraanaluiza@gmail.com</v>
          </cell>
          <cell r="R745" t="str">
            <v>Altair da Silva</v>
          </cell>
          <cell r="S745" t="str">
            <v>altair@ucdb.br</v>
          </cell>
          <cell r="T745" t="str">
            <v>(67) 8122-9915</v>
          </cell>
        </row>
        <row r="746">
          <cell r="B746">
            <v>756</v>
          </cell>
          <cell r="D746" t="str">
            <v>Mônica Cristina Costa Santiago</v>
          </cell>
          <cell r="E746" t="str">
            <v>Mônica Cristina Costa Santiago</v>
          </cell>
          <cell r="G746" t="str">
            <v>Mônica Cristina Costa Santiago</v>
          </cell>
          <cell r="H746" t="str">
            <v>024.278.967-64</v>
          </cell>
          <cell r="J746" t="str">
            <v>Rua Adriano 167, apto 402</v>
          </cell>
          <cell r="K746" t="str">
            <v>Todos os Santos</v>
          </cell>
          <cell r="L746" t="str">
            <v>Rio de janeiro</v>
          </cell>
          <cell r="M746" t="str">
            <v>RJ</v>
          </cell>
          <cell r="N746" t="str">
            <v>SUDESTE</v>
          </cell>
          <cell r="O746">
            <v>20735060</v>
          </cell>
          <cell r="P746" t="str">
            <v>21 8885-1369/2213-2921</v>
          </cell>
          <cell r="Q746" t="str">
            <v>wherrer@yahoo.com</v>
          </cell>
        </row>
        <row r="747">
          <cell r="B747">
            <v>757</v>
          </cell>
          <cell r="D747" t="str">
            <v>Prefeitura de Atibaia</v>
          </cell>
          <cell r="E747" t="str">
            <v>José Pedro Lessi</v>
          </cell>
          <cell r="G747" t="str">
            <v>Prefeitura da Estância de Atibaia</v>
          </cell>
          <cell r="H747" t="str">
            <v>45.279.635/0001-08</v>
          </cell>
          <cell r="I747" t="str">
            <v>Isento</v>
          </cell>
          <cell r="J747" t="str">
            <v>Avenida da Saudade, 252</v>
          </cell>
          <cell r="K747" t="str">
            <v>Centro</v>
          </cell>
          <cell r="L747" t="str">
            <v>Atibaia</v>
          </cell>
          <cell r="M747" t="str">
            <v>SP</v>
          </cell>
          <cell r="N747" t="str">
            <v>SUDESTE</v>
          </cell>
          <cell r="O747" t="str">
            <v>12.940-560</v>
          </cell>
          <cell r="P747" t="str">
            <v>(11) 4414-2210</v>
          </cell>
          <cell r="Q747" t="str">
            <v>josepedro@atibaia.sp.gov.br</v>
          </cell>
          <cell r="R747" t="str">
            <v xml:space="preserve">Sandra Lia Tremanti </v>
          </cell>
          <cell r="S747" t="str">
            <v>compras@atibaia.sp.gov.br</v>
          </cell>
          <cell r="T747" t="str">
            <v>(11) 4414-2606</v>
          </cell>
        </row>
        <row r="748">
          <cell r="B748">
            <v>758</v>
          </cell>
          <cell r="D748" t="str">
            <v>Condomínio La Perle Beira Mar</v>
          </cell>
          <cell r="E748" t="str">
            <v>Arno</v>
          </cell>
          <cell r="F748" t="str">
            <v>Administrador</v>
          </cell>
          <cell r="G748" t="str">
            <v>Condomínio La Perle Beira Mar</v>
          </cell>
          <cell r="H748" t="str">
            <v>10.212.365/0001-33</v>
          </cell>
          <cell r="I748" t="str">
            <v>Isento</v>
          </cell>
          <cell r="J748" t="str">
            <v>Av. Gov. Irineu Bornhausen, 3600</v>
          </cell>
          <cell r="K748" t="str">
            <v>Centro</v>
          </cell>
          <cell r="L748" t="str">
            <v>Florianópolis</v>
          </cell>
          <cell r="M748" t="str">
            <v>SC</v>
          </cell>
          <cell r="N748" t="str">
            <v>SUL</v>
          </cell>
          <cell r="O748" t="str">
            <v>88.025-200</v>
          </cell>
          <cell r="P748" t="str">
            <v>(48) 9101-1568</v>
          </cell>
          <cell r="Q748" t="str">
            <v>condominiolaperle@yahoo.com.br</v>
          </cell>
          <cell r="R748" t="str">
            <v>Arno</v>
          </cell>
          <cell r="S748" t="str">
            <v>condominiolaperle@yahoo.com.br</v>
          </cell>
          <cell r="T748" t="str">
            <v>(48) 9101-1568</v>
          </cell>
        </row>
        <row r="749">
          <cell r="B749">
            <v>759</v>
          </cell>
          <cell r="D749" t="str">
            <v>Angeloni</v>
          </cell>
          <cell r="E749" t="str">
            <v>Karoline</v>
          </cell>
          <cell r="G749" t="str">
            <v>A. Angeloni &amp; Cia Ltda</v>
          </cell>
          <cell r="H749" t="str">
            <v>86.646.984/0016-96</v>
          </cell>
          <cell r="I749">
            <v>251482987</v>
          </cell>
          <cell r="J749" t="str">
            <v>Av. Governador Ivo Silveira, 2445</v>
          </cell>
          <cell r="K749" t="str">
            <v>Capoeiras</v>
          </cell>
          <cell r="L749" t="str">
            <v>Florianópolis</v>
          </cell>
          <cell r="M749" t="str">
            <v>SC</v>
          </cell>
          <cell r="N749" t="str">
            <v>SUL</v>
          </cell>
          <cell r="O749" t="str">
            <v>88.085-001</v>
          </cell>
          <cell r="P749" t="str">
            <v>(47) 3451-2415 / 3275-7900</v>
          </cell>
          <cell r="Q749" t="str">
            <v>karoline.schmitz@angeloni.com.br</v>
          </cell>
          <cell r="R749" t="str">
            <v>César Pacheco</v>
          </cell>
          <cell r="S749" t="str">
            <v>cesar.pacheco@angeloni.com.br / cristiano.cereser@angeloni.com.br / karoline.schmitz@angeloni.com.br</v>
          </cell>
          <cell r="T749" t="str">
            <v>(48) 3461-7546</v>
          </cell>
        </row>
        <row r="750">
          <cell r="B750">
            <v>760</v>
          </cell>
          <cell r="D750" t="str">
            <v>Madville</v>
          </cell>
          <cell r="E750" t="str">
            <v>Roberto</v>
          </cell>
          <cell r="G750" t="str">
            <v>Gmad Madville Suprimentos para Móveis Ltda</v>
          </cell>
          <cell r="H750" t="str">
            <v>07.062.174/0001-28</v>
          </cell>
          <cell r="I750">
            <v>254873588</v>
          </cell>
          <cell r="J750" t="str">
            <v>Rua Anita Garibaldi, 2417</v>
          </cell>
          <cell r="K750" t="str">
            <v>Anita Garibaldi</v>
          </cell>
          <cell r="L750" t="str">
            <v>Joinville</v>
          </cell>
          <cell r="M750" t="str">
            <v>SC</v>
          </cell>
          <cell r="N750" t="str">
            <v>SUL</v>
          </cell>
          <cell r="O750" t="str">
            <v>89.203-301</v>
          </cell>
          <cell r="P750" t="str">
            <v>(47) 9926-1603</v>
          </cell>
          <cell r="Q750" t="str">
            <v>compras@madville.com.br</v>
          </cell>
          <cell r="R750" t="str">
            <v>Cleide</v>
          </cell>
          <cell r="S750" t="str">
            <v>financeiro@madville.com.br</v>
          </cell>
          <cell r="T750" t="str">
            <v>47 99935-5754</v>
          </cell>
          <cell r="W750">
            <v>44480</v>
          </cell>
        </row>
        <row r="751">
          <cell r="B751">
            <v>761</v>
          </cell>
          <cell r="C751" t="str">
            <v>Karen</v>
          </cell>
          <cell r="D751" t="str">
            <v>Prefeitura de Capão da Canoa</v>
          </cell>
          <cell r="E751" t="str">
            <v>Karen</v>
          </cell>
          <cell r="F751" t="str">
            <v>Representante</v>
          </cell>
          <cell r="G751" t="str">
            <v>Prefeitura Municipal de Capão da Canoa</v>
          </cell>
          <cell r="H751" t="str">
            <v>90.836.693/0001-40</v>
          </cell>
          <cell r="I751" t="str">
            <v>Isento</v>
          </cell>
          <cell r="J751" t="str">
            <v>Av. Paraguassu, 1881</v>
          </cell>
          <cell r="K751" t="str">
            <v>Centro</v>
          </cell>
          <cell r="L751" t="str">
            <v>Capão da Canoa</v>
          </cell>
          <cell r="M751" t="str">
            <v>RS</v>
          </cell>
          <cell r="N751" t="str">
            <v>SUL</v>
          </cell>
          <cell r="O751" t="str">
            <v>95.555-000</v>
          </cell>
          <cell r="P751" t="str">
            <v>(51) 3995-1100 | ramal 1172</v>
          </cell>
          <cell r="Q751" t="str">
            <v>turismo@capaodacanoa.rs.gov.br</v>
          </cell>
          <cell r="R751" t="str">
            <v>Stefanne Oliveira</v>
          </cell>
          <cell r="S751" t="str">
            <v>turismo@capaodacanoa.rs.gov.br</v>
          </cell>
          <cell r="T751" t="str">
            <v>(51) 3995-1100 | ramal 1172</v>
          </cell>
        </row>
        <row r="752">
          <cell r="B752">
            <v>762</v>
          </cell>
          <cell r="D752" t="str">
            <v>Prefeitura de Itatiaiuçu</v>
          </cell>
          <cell r="E752" t="str">
            <v>Ailton</v>
          </cell>
          <cell r="G752" t="str">
            <v>Prefeitura Municipal de Itatiaiuçu</v>
          </cell>
          <cell r="H752" t="str">
            <v>18.691.766/0001-25</v>
          </cell>
          <cell r="I752" t="str">
            <v>Isento</v>
          </cell>
          <cell r="J752" t="str">
            <v>Praça Antonio Quirino da Silva, 404</v>
          </cell>
          <cell r="K752" t="str">
            <v>Centro</v>
          </cell>
          <cell r="L752" t="str">
            <v>Itatiaiuçu</v>
          </cell>
          <cell r="M752" t="str">
            <v>MG</v>
          </cell>
          <cell r="N752" t="str">
            <v>SUDESTE</v>
          </cell>
          <cell r="O752" t="str">
            <v>35.685-000</v>
          </cell>
          <cell r="P752" t="str">
            <v xml:space="preserve">(31) 3572-1244 </v>
          </cell>
          <cell r="Q752" t="str">
            <v>ailtonadrianoslv@gmail.com / compras@itatiaiucu.mg.gov.br</v>
          </cell>
          <cell r="R752" t="str">
            <v>Ailton</v>
          </cell>
          <cell r="S752" t="str">
            <v>ailtonadrianoslv@gmail.com / compras@itatiaiucu.mg.gov.br</v>
          </cell>
          <cell r="T752" t="str">
            <v xml:space="preserve">(31) 3572-1244 </v>
          </cell>
        </row>
        <row r="753">
          <cell r="B753">
            <v>763</v>
          </cell>
          <cell r="C753" t="str">
            <v>CADASTRO INCOMPLETO</v>
          </cell>
          <cell r="D753" t="str">
            <v>Audeni Souza</v>
          </cell>
          <cell r="E753" t="str">
            <v>Audeni Souza</v>
          </cell>
          <cell r="G753" t="str">
            <v>Audeni Souza</v>
          </cell>
          <cell r="J753" t="str">
            <v>Rua Sete de Setembro, 24</v>
          </cell>
          <cell r="K753" t="str">
            <v>Centro</v>
          </cell>
          <cell r="L753" t="str">
            <v>Juazeiro</v>
          </cell>
          <cell r="M753" t="str">
            <v>BA</v>
          </cell>
          <cell r="N753" t="str">
            <v>NORDESTE</v>
          </cell>
          <cell r="O753" t="str">
            <v>48903-670</v>
          </cell>
        </row>
        <row r="754">
          <cell r="B754">
            <v>764</v>
          </cell>
          <cell r="D754" t="str">
            <v>Liberato Infraestrutura</v>
          </cell>
          <cell r="E754" t="str">
            <v>Ricardo</v>
          </cell>
          <cell r="G754" t="str">
            <v>Liberato Comercial e Instaladora Ltda - ME</v>
          </cell>
          <cell r="H754" t="str">
            <v>13.359.795/0001-70</v>
          </cell>
          <cell r="I754">
            <v>256352313</v>
          </cell>
          <cell r="J754" t="str">
            <v>Rua Graciosa, 1092 sala 2</v>
          </cell>
          <cell r="K754" t="str">
            <v>Guanabara</v>
          </cell>
          <cell r="L754" t="str">
            <v>Joinville</v>
          </cell>
          <cell r="M754" t="str">
            <v>SC</v>
          </cell>
          <cell r="N754" t="str">
            <v>SUL</v>
          </cell>
          <cell r="O754" t="str">
            <v>89.207-101</v>
          </cell>
          <cell r="P754" t="str">
            <v>(47) 9972-8073 / 3426-9993</v>
          </cell>
          <cell r="Q754" t="str">
            <v>ricardo@grupoliberato.com</v>
          </cell>
          <cell r="R754" t="str">
            <v>Ricardo</v>
          </cell>
          <cell r="S754" t="str">
            <v>ricardo@grupoliberato.com / financeiro.infra@grupoliberato.com</v>
          </cell>
          <cell r="T754" t="str">
            <v>(47) 9972-8073 / 3426-9993</v>
          </cell>
        </row>
        <row r="755">
          <cell r="B755">
            <v>765</v>
          </cell>
          <cell r="D755" t="str">
            <v>CIB - Clínica de Imagem Brusque</v>
          </cell>
          <cell r="E755" t="str">
            <v>Priscila - Raffcom</v>
          </cell>
          <cell r="G755" t="str">
            <v>São Lucas Ecomax</v>
          </cell>
          <cell r="H755" t="str">
            <v>04.101.755/0002-14</v>
          </cell>
          <cell r="I755" t="str">
            <v>Isento</v>
          </cell>
          <cell r="J755" t="str">
            <v>Pastor Sandrescky, 160</v>
          </cell>
          <cell r="K755" t="str">
            <v>Centro</v>
          </cell>
          <cell r="L755" t="str">
            <v>Brusque</v>
          </cell>
          <cell r="M755" t="str">
            <v>SC</v>
          </cell>
          <cell r="N755" t="str">
            <v>SUL</v>
          </cell>
          <cell r="O755" t="str">
            <v>88.350-040</v>
          </cell>
          <cell r="P755" t="str">
            <v>(47) 3351-0727</v>
          </cell>
          <cell r="Q755" t="str">
            <v>producao@raffcom.com.br</v>
          </cell>
          <cell r="R755" t="str">
            <v>Vanessa</v>
          </cell>
          <cell r="S755" t="str">
            <v>vanessa@saolucasecomax.com.br</v>
          </cell>
          <cell r="T755" t="str">
            <v>(47) 3348-7060</v>
          </cell>
        </row>
        <row r="756">
          <cell r="B756">
            <v>766</v>
          </cell>
          <cell r="D756" t="str">
            <v>Carolina Richter Song</v>
          </cell>
          <cell r="E756" t="str">
            <v>Carolina</v>
          </cell>
          <cell r="G756" t="str">
            <v>Carolina Richter Song</v>
          </cell>
          <cell r="H756" t="str">
            <v>062.033.689-70</v>
          </cell>
          <cell r="I756" t="str">
            <v>Isento</v>
          </cell>
          <cell r="J756" t="str">
            <v xml:space="preserve">Rua Princesa Isabel, 74 </v>
          </cell>
          <cell r="K756" t="str">
            <v>Centro</v>
          </cell>
          <cell r="L756" t="str">
            <v>Joinville</v>
          </cell>
          <cell r="M756" t="str">
            <v>SC</v>
          </cell>
          <cell r="N756" t="str">
            <v>SUL</v>
          </cell>
          <cell r="O756" t="str">
            <v>89.201-270</v>
          </cell>
          <cell r="P756" t="str">
            <v>(47) 3433-3149 / 3029-0934 / 9964-6490</v>
          </cell>
          <cell r="Q756" t="str">
            <v>carolsongf@hotmail.com</v>
          </cell>
          <cell r="R756" t="str">
            <v>Carolina</v>
          </cell>
          <cell r="S756" t="str">
            <v>carolsongf@hotmail.com</v>
          </cell>
          <cell r="T756" t="str">
            <v>(47) 3433-3149 / 3029-0934 / 9964-6490</v>
          </cell>
        </row>
        <row r="757">
          <cell r="B757">
            <v>767</v>
          </cell>
          <cell r="D757" t="str">
            <v>Ana Paula Barreira Botelho</v>
          </cell>
          <cell r="E757" t="str">
            <v>Ana Paula Barreira Botelho</v>
          </cell>
          <cell r="G757" t="str">
            <v>Ana Paula Barreira Botelho</v>
          </cell>
          <cell r="H757" t="str">
            <v>090.758.637-64</v>
          </cell>
          <cell r="J757" t="str">
            <v>Rua Monte Aprazível, 31 bl B</v>
          </cell>
          <cell r="K757" t="str">
            <v>Vila Nova Conceição</v>
          </cell>
          <cell r="L757" t="str">
            <v>São Paulo SP</v>
          </cell>
          <cell r="M757" t="str">
            <v>SP</v>
          </cell>
          <cell r="N757" t="str">
            <v>SUDESTE</v>
          </cell>
          <cell r="P757" t="str">
            <v>11 99277-1595/5501-7700/5501-6766</v>
          </cell>
          <cell r="Q757" t="str">
            <v>anapaulabbotelho@yahoo.com.br</v>
          </cell>
        </row>
        <row r="758">
          <cell r="B758">
            <v>768</v>
          </cell>
          <cell r="D758" t="str">
            <v>Maria Estela Brocardo Lopes</v>
          </cell>
          <cell r="E758" t="str">
            <v>Maria Estela Brocardo Lopes</v>
          </cell>
          <cell r="G758" t="str">
            <v>Maria Estela Brocardo Lopes</v>
          </cell>
          <cell r="H758" t="str">
            <v>465.018.789-34</v>
          </cell>
          <cell r="I758">
            <v>549939</v>
          </cell>
          <cell r="J758" t="str">
            <v>BR 282 Km 375</v>
          </cell>
          <cell r="L758" t="str">
            <v>Erval Velho</v>
          </cell>
          <cell r="M758" t="str">
            <v>SC</v>
          </cell>
          <cell r="N758" t="str">
            <v>SUL</v>
          </cell>
          <cell r="O758" t="str">
            <v>89613-000</v>
          </cell>
          <cell r="Q758" t="str">
            <v>restaurantedogringo@gmail.com</v>
          </cell>
        </row>
        <row r="759">
          <cell r="B759">
            <v>769</v>
          </cell>
          <cell r="C759" t="str">
            <v>CADASTRO INCOMPLETO</v>
          </cell>
          <cell r="D759" t="str">
            <v>Fiji Bar</v>
          </cell>
          <cell r="E759" t="str">
            <v>Nice</v>
          </cell>
          <cell r="J759" t="str">
            <v xml:space="preserve"> Nadir Martins Moraes, 788 </v>
          </cell>
          <cell r="K759" t="str">
            <v>Centro</v>
          </cell>
          <cell r="L759" t="str">
            <v>Joinville</v>
          </cell>
          <cell r="M759" t="str">
            <v>SC</v>
          </cell>
          <cell r="N759" t="str">
            <v>SUL</v>
          </cell>
          <cell r="O759" t="str">
            <v>89.214-585</v>
          </cell>
          <cell r="P759" t="str">
            <v>47 3029-3030</v>
          </cell>
          <cell r="Q759" t="str">
            <v>nice@scbrokers.com.br</v>
          </cell>
          <cell r="R759" t="str">
            <v>Nice</v>
          </cell>
          <cell r="S759" t="str">
            <v>nice@scbrokers.com.br</v>
          </cell>
          <cell r="T759" t="str">
            <v>47 3029-3030</v>
          </cell>
        </row>
        <row r="760">
          <cell r="B760">
            <v>770</v>
          </cell>
          <cell r="D760" t="str">
            <v>CRW Plásticos</v>
          </cell>
          <cell r="E760" t="str">
            <v>Thais (Ag. Tellus)</v>
          </cell>
          <cell r="G760" t="str">
            <v>CRW Plásticos Joinville S/A</v>
          </cell>
          <cell r="H760" t="str">
            <v>02.111.314/0001-97</v>
          </cell>
          <cell r="I760">
            <v>253588138</v>
          </cell>
          <cell r="J760" t="str">
            <v>Rua Edmundo Doubrawa, 820</v>
          </cell>
          <cell r="K760" t="str">
            <v>Pirabeiraba</v>
          </cell>
          <cell r="L760" t="str">
            <v>Joinville</v>
          </cell>
          <cell r="M760" t="str">
            <v>SC</v>
          </cell>
          <cell r="N760" t="str">
            <v>SUL</v>
          </cell>
          <cell r="O760" t="str">
            <v>89.219-502</v>
          </cell>
          <cell r="P760" t="str">
            <v>(47) 3026-6561 (Ag, Tellus) / 3177-0500 (CRW)</v>
          </cell>
          <cell r="Q760" t="str">
            <v>orcamento@agenciatellus.com.br</v>
          </cell>
          <cell r="R760" t="str">
            <v>Eliane Borba</v>
          </cell>
          <cell r="S760" t="str">
            <v>eborba@crwplasticos.com</v>
          </cell>
          <cell r="T760" t="str">
            <v>(47) 3477-0500</v>
          </cell>
        </row>
        <row r="761">
          <cell r="B761">
            <v>771</v>
          </cell>
          <cell r="D761" t="str">
            <v>Festas Criativas</v>
          </cell>
          <cell r="E761" t="str">
            <v>Julie</v>
          </cell>
          <cell r="G761" t="str">
            <v>Julie Anna de Wander Lopes ME</v>
          </cell>
          <cell r="H761" t="str">
            <v>07.202.133/0001-90</v>
          </cell>
          <cell r="I761">
            <v>746354500158</v>
          </cell>
          <cell r="J761" t="str">
            <v>St. SMPW Quadra 05 Conjunto 09 Lote 08</v>
          </cell>
          <cell r="K761" t="str">
            <v>Nucleo Bandeirante</v>
          </cell>
          <cell r="L761" t="str">
            <v>Brasilia</v>
          </cell>
          <cell r="M761" t="str">
            <v>DF</v>
          </cell>
          <cell r="N761" t="str">
            <v>CENTRO OESTE</v>
          </cell>
          <cell r="O761" t="str">
            <v>71.735-509</v>
          </cell>
          <cell r="P761" t="str">
            <v>(61) 3568-2289 / 3568-0055 / 8168-2100</v>
          </cell>
          <cell r="Q761" t="str">
            <v>juliewl@hotmail.com</v>
          </cell>
          <cell r="R761" t="str">
            <v>Marlete</v>
          </cell>
          <cell r="S761" t="str">
            <v>financeiro@festascriativas.com.br</v>
          </cell>
          <cell r="T761" t="str">
            <v>(61) 3568-0055 / 7816-3903</v>
          </cell>
        </row>
        <row r="762">
          <cell r="B762">
            <v>772</v>
          </cell>
          <cell r="C762" t="str">
            <v>CADASTRO INCOMPLETO</v>
          </cell>
          <cell r="D762" t="str">
            <v>Marcos Guimarães</v>
          </cell>
          <cell r="E762" t="str">
            <v>Marcos Guimarães</v>
          </cell>
          <cell r="G762" t="str">
            <v>Marcos Guimarães</v>
          </cell>
          <cell r="L762" t="str">
            <v>Porto Belo</v>
          </cell>
          <cell r="M762" t="str">
            <v>SC</v>
          </cell>
          <cell r="N762" t="str">
            <v>SUL</v>
          </cell>
        </row>
        <row r="763">
          <cell r="B763">
            <v>773</v>
          </cell>
          <cell r="D763" t="str">
            <v>Fundação Municipal de Turismo de Porto Belo</v>
          </cell>
          <cell r="E763" t="str">
            <v>Marcos</v>
          </cell>
          <cell r="G763" t="str">
            <v>Fundação Municipal de Turismo de Porto Belo</v>
          </cell>
          <cell r="H763" t="str">
            <v>13.102.858/0001-09</v>
          </cell>
          <cell r="I763" t="str">
            <v>Isento</v>
          </cell>
          <cell r="J763" t="str">
            <v>Av. Governador Celso Ramos, 1492</v>
          </cell>
          <cell r="K763" t="str">
            <v>Centro</v>
          </cell>
          <cell r="L763" t="str">
            <v>Porto Belo</v>
          </cell>
          <cell r="M763" t="str">
            <v>SC</v>
          </cell>
          <cell r="N763" t="str">
            <v>SUL</v>
          </cell>
          <cell r="O763" t="str">
            <v>88.210-000</v>
          </cell>
          <cell r="P763" t="str">
            <v>(47) 3369-5638</v>
          </cell>
          <cell r="Q763" t="str">
            <v>marcaoguima@hotmail.com</v>
          </cell>
          <cell r="R763" t="str">
            <v>Marcos</v>
          </cell>
          <cell r="S763" t="str">
            <v>marcaoguima@hotmail.com</v>
          </cell>
          <cell r="T763" t="str">
            <v>(47) 3369-5638</v>
          </cell>
        </row>
        <row r="764">
          <cell r="B764">
            <v>774</v>
          </cell>
          <cell r="D764" t="str">
            <v>Floricultura e Bazar Gravetus</v>
          </cell>
          <cell r="E764" t="str">
            <v>Nadia</v>
          </cell>
          <cell r="G764" t="str">
            <v>Floricultura e Bazar Gravetus Ltda</v>
          </cell>
          <cell r="H764" t="str">
            <v>07.867.908/0002-27</v>
          </cell>
          <cell r="I764" t="str">
            <v>Isento</v>
          </cell>
          <cell r="J764" t="str">
            <v>Rua Dr. Paula Xavier, 1199</v>
          </cell>
          <cell r="K764" t="str">
            <v>Centro</v>
          </cell>
          <cell r="L764" t="str">
            <v>Ponta Grossa</v>
          </cell>
          <cell r="M764" t="str">
            <v>PR</v>
          </cell>
          <cell r="N764" t="str">
            <v>SUL</v>
          </cell>
          <cell r="O764" t="str">
            <v>84.010-270</v>
          </cell>
          <cell r="P764" t="str">
            <v>(42) 3025-1999</v>
          </cell>
          <cell r="Q764" t="str">
            <v>nadia@gravetus.com.br</v>
          </cell>
        </row>
        <row r="765">
          <cell r="B765">
            <v>775</v>
          </cell>
          <cell r="D765" t="str">
            <v>Christopher Cordeiro</v>
          </cell>
          <cell r="E765" t="str">
            <v>Christopher</v>
          </cell>
          <cell r="G765" t="str">
            <v>Christopher de Lima Nunes Cordeiro</v>
          </cell>
          <cell r="H765" t="str">
            <v>966.910.005-44</v>
          </cell>
          <cell r="I765" t="str">
            <v>Isento</v>
          </cell>
          <cell r="J765" t="str">
            <v>Rua Joaquim Lima, 62</v>
          </cell>
          <cell r="K765" t="str">
            <v>Centro</v>
          </cell>
          <cell r="L765" t="str">
            <v>Candeal</v>
          </cell>
          <cell r="M765" t="str">
            <v>BA</v>
          </cell>
          <cell r="N765" t="str">
            <v>NORDESTE</v>
          </cell>
          <cell r="O765" t="str">
            <v>48.710-000</v>
          </cell>
          <cell r="P765" t="str">
            <v>(75) 8195-0661</v>
          </cell>
          <cell r="Q765" t="str">
            <v>chrislcordeiro@hotmail.com</v>
          </cell>
          <cell r="R765" t="str">
            <v>Christopher</v>
          </cell>
          <cell r="S765" t="str">
            <v>chrislcordeiro@hotmail.com</v>
          </cell>
          <cell r="T765" t="str">
            <v>(75) 8195-0661</v>
          </cell>
        </row>
        <row r="766">
          <cell r="B766">
            <v>776</v>
          </cell>
          <cell r="D766" t="str">
            <v>L'Apparato Arte e Design</v>
          </cell>
          <cell r="E766" t="str">
            <v>Juliana</v>
          </cell>
          <cell r="G766" t="str">
            <v>Beju Atelier de Artigos Pessoais e Decoração Ltda Me</v>
          </cell>
          <cell r="H766" t="str">
            <v>08.726.719/0001-16</v>
          </cell>
          <cell r="I766" t="str">
            <v>255 364 547</v>
          </cell>
          <cell r="J766" t="str">
            <v>Rua Camboriu, 166</v>
          </cell>
          <cell r="K766" t="str">
            <v>Victor Konder</v>
          </cell>
          <cell r="L766" t="str">
            <v xml:space="preserve">Blumenau </v>
          </cell>
          <cell r="M766" t="str">
            <v>SC</v>
          </cell>
          <cell r="N766" t="str">
            <v>SUL</v>
          </cell>
          <cell r="O766" t="str">
            <v>89.012-160</v>
          </cell>
          <cell r="P766" t="str">
            <v>(47) 3326-4001/ 9971-7478</v>
          </cell>
          <cell r="Q766" t="str">
            <v>comercial@lapparato.com.br</v>
          </cell>
          <cell r="R766" t="str">
            <v>Juliana</v>
          </cell>
          <cell r="S766" t="str">
            <v>comercial@lapparato.com.br</v>
          </cell>
          <cell r="T766" t="str">
            <v>(47) 3326-4001/ 9971-7478</v>
          </cell>
        </row>
        <row r="767">
          <cell r="B767">
            <v>777</v>
          </cell>
          <cell r="D767" t="str">
            <v>Prefeitura de Nepomuceno</v>
          </cell>
          <cell r="E767" t="str">
            <v>Mírian</v>
          </cell>
          <cell r="G767" t="str">
            <v>Prefeitura de Nepomuceno</v>
          </cell>
          <cell r="H767" t="str">
            <v>18.244.350/0001-69</v>
          </cell>
          <cell r="I767" t="str">
            <v>Isento</v>
          </cell>
          <cell r="J767" t="str">
            <v>Pç. Padre José, 180</v>
          </cell>
          <cell r="K767" t="str">
            <v>Centro</v>
          </cell>
          <cell r="L767" t="str">
            <v>Nepomuceno</v>
          </cell>
          <cell r="M767" t="str">
            <v>MG</v>
          </cell>
          <cell r="N767" t="str">
            <v>SUDESTE</v>
          </cell>
          <cell r="O767" t="str">
            <v>37.250-000</v>
          </cell>
          <cell r="P767" t="str">
            <v>(35) 3861-3838/ 9805-0610</v>
          </cell>
          <cell r="Q767" t="str">
            <v>mirianh3@hotmail.com</v>
          </cell>
          <cell r="R767" t="str">
            <v>Ana Célia</v>
          </cell>
          <cell r="S767" t="str">
            <v>fazenda@nepomuceno.mg.gov.br</v>
          </cell>
          <cell r="T767" t="str">
            <v>(35) 3861-3693</v>
          </cell>
        </row>
        <row r="768">
          <cell r="B768">
            <v>778</v>
          </cell>
          <cell r="D768" t="str">
            <v>Prefeitura Municipal de Três Arroios</v>
          </cell>
          <cell r="E768" t="str">
            <v>Maria Cristina</v>
          </cell>
          <cell r="G768" t="str">
            <v>Prefeitura Municipal de Três Arroios</v>
          </cell>
          <cell r="H768" t="str">
            <v>92.453.810/0001-11</v>
          </cell>
          <cell r="I768" t="str">
            <v>Isento</v>
          </cell>
          <cell r="J768" t="str">
            <v>Rua João Nahner, 155</v>
          </cell>
          <cell r="K768" t="str">
            <v>Centro</v>
          </cell>
          <cell r="L768" t="str">
            <v>Três Arroios</v>
          </cell>
          <cell r="M768" t="str">
            <v>RS</v>
          </cell>
          <cell r="N768" t="str">
            <v>SUL</v>
          </cell>
          <cell r="O768" t="str">
            <v>99.725-000</v>
          </cell>
          <cell r="P768" t="str">
            <v>(54) 3526-1122</v>
          </cell>
          <cell r="Q768" t="str">
            <v>miriamrm@uol.com.br</v>
          </cell>
          <cell r="R768" t="str">
            <v>Gilberto Carlos Klein</v>
          </cell>
          <cell r="T768" t="str">
            <v>(54) 3526-1122</v>
          </cell>
        </row>
        <row r="769">
          <cell r="B769">
            <v>779</v>
          </cell>
          <cell r="D769" t="str">
            <v>Nelson Marfil Filho</v>
          </cell>
          <cell r="E769" t="str">
            <v>Miriam Rufino</v>
          </cell>
          <cell r="G769" t="str">
            <v>Nelson Marfil Filho</v>
          </cell>
          <cell r="H769" t="str">
            <v>058.564.368-73</v>
          </cell>
          <cell r="J769" t="str">
            <v>Av. Omer Daibert, 01 quadra c 276</v>
          </cell>
          <cell r="K769" t="str">
            <v>Terra Nova II</v>
          </cell>
          <cell r="L769" t="str">
            <v>São Bernardo do Campo</v>
          </cell>
          <cell r="M769" t="str">
            <v>SP</v>
          </cell>
          <cell r="N769" t="str">
            <v>SUDESTE</v>
          </cell>
          <cell r="O769" t="str">
            <v>09820-680</v>
          </cell>
          <cell r="P769" t="str">
            <v>(11) 4347-9016</v>
          </cell>
          <cell r="Q769" t="str">
            <v>miriamrm@uol.com.br</v>
          </cell>
        </row>
        <row r="770">
          <cell r="B770">
            <v>780</v>
          </cell>
          <cell r="D770" t="str">
            <v>Prefeitura Municipal de Contenda</v>
          </cell>
          <cell r="E770" t="str">
            <v>Patricia</v>
          </cell>
          <cell r="G770" t="str">
            <v>Município de Contenda</v>
          </cell>
          <cell r="H770" t="str">
            <v>76.105.519/0001-04</v>
          </cell>
          <cell r="I770" t="str">
            <v>Isento</v>
          </cell>
          <cell r="J770" t="str">
            <v xml:space="preserve">Av. João Franco, 400 </v>
          </cell>
          <cell r="K770" t="str">
            <v>Centro</v>
          </cell>
          <cell r="L770" t="str">
            <v>Contenda</v>
          </cell>
          <cell r="M770" t="str">
            <v>PR</v>
          </cell>
          <cell r="N770" t="str">
            <v>SUL</v>
          </cell>
          <cell r="O770" t="str">
            <v>89.730-000</v>
          </cell>
          <cell r="P770" t="str">
            <v>(41) 3625-1212</v>
          </cell>
          <cell r="Q770" t="str">
            <v>patybosi@hotmail.com</v>
          </cell>
          <cell r="R770" t="str">
            <v>Patricia</v>
          </cell>
          <cell r="S770" t="str">
            <v>patybosi@hotmail.com</v>
          </cell>
          <cell r="T770" t="str">
            <v>(41) 3625-1212</v>
          </cell>
          <cell r="V770">
            <v>41334</v>
          </cell>
          <cell r="W770">
            <v>41969</v>
          </cell>
        </row>
        <row r="771">
          <cell r="B771">
            <v>781</v>
          </cell>
          <cell r="C771" t="str">
            <v>CADASTRO INCOMPLETO</v>
          </cell>
          <cell r="D771" t="str">
            <v>Agroflora</v>
          </cell>
          <cell r="E771" t="str">
            <v>Rosane</v>
          </cell>
          <cell r="G771" t="str">
            <v>Agroflora Jardins</v>
          </cell>
          <cell r="J771" t="str">
            <v>Eua XV de Novembro 2215</v>
          </cell>
          <cell r="K771" t="str">
            <v>Glória</v>
          </cell>
          <cell r="L771" t="str">
            <v>Joinville</v>
          </cell>
          <cell r="M771" t="str">
            <v>SC</v>
          </cell>
          <cell r="N771" t="str">
            <v>SUL</v>
          </cell>
          <cell r="P771" t="str">
            <v>(47) 3453-2493</v>
          </cell>
          <cell r="Q771" t="str">
            <v>falecom@agroflorajardins.com.br</v>
          </cell>
        </row>
        <row r="772">
          <cell r="B772">
            <v>782</v>
          </cell>
          <cell r="D772" t="str">
            <v>Hanke Materiais e Serviços Elétricos</v>
          </cell>
          <cell r="E772" t="str">
            <v>Tayane</v>
          </cell>
          <cell r="G772" t="str">
            <v>Antonio Hanke Materiais e Serviços Elétricos ME</v>
          </cell>
          <cell r="H772" t="str">
            <v>13.602.991/0001-24</v>
          </cell>
          <cell r="I772">
            <v>9055888423</v>
          </cell>
          <cell r="J772" t="str">
            <v>Rua dos Canários, 414</v>
          </cell>
          <cell r="K772" t="str">
            <v>Planalto</v>
          </cell>
          <cell r="L772" t="str">
            <v>Pato Branco</v>
          </cell>
          <cell r="M772" t="str">
            <v>PR</v>
          </cell>
          <cell r="N772" t="str">
            <v>SUL</v>
          </cell>
          <cell r="O772" t="str">
            <v>85.509-160</v>
          </cell>
          <cell r="P772" t="str">
            <v>(46) 3225-4636</v>
          </cell>
          <cell r="Q772" t="str">
            <v>tayanebertolla@hotmail.com</v>
          </cell>
          <cell r="R772" t="str">
            <v>Elvio</v>
          </cell>
          <cell r="T772" t="str">
            <v>(46) 3225-4636</v>
          </cell>
        </row>
        <row r="773">
          <cell r="B773">
            <v>783</v>
          </cell>
          <cell r="D773" t="str">
            <v>Mon Petit</v>
          </cell>
          <cell r="E773" t="str">
            <v>Carolina</v>
          </cell>
          <cell r="G773" t="str">
            <v>CCJ Comércio e Confecção de Roupas Ltda</v>
          </cell>
          <cell r="H773" t="str">
            <v>03.370.158/0001-41</v>
          </cell>
          <cell r="I773" t="str">
            <v>90.376.916-55</v>
          </cell>
          <cell r="J773" t="str">
            <v>Av. Tiradentes, 1670</v>
          </cell>
          <cell r="K773" t="str">
            <v>Rodocentro</v>
          </cell>
          <cell r="L773" t="str">
            <v>Londrina</v>
          </cell>
          <cell r="M773" t="str">
            <v>PR</v>
          </cell>
          <cell r="N773" t="str">
            <v>SUL</v>
          </cell>
          <cell r="O773" t="str">
            <v>86.071-000</v>
          </cell>
          <cell r="P773" t="str">
            <v>(43) 3323-1366</v>
          </cell>
          <cell r="Q773" t="str">
            <v>jannani@me.com</v>
          </cell>
        </row>
        <row r="774">
          <cell r="B774">
            <v>784</v>
          </cell>
          <cell r="D774" t="str">
            <v>Leticia Silveira Nomura</v>
          </cell>
          <cell r="E774" t="str">
            <v>Leticia</v>
          </cell>
          <cell r="H774" t="str">
            <v>034.246.919-33</v>
          </cell>
          <cell r="J774" t="str">
            <v xml:space="preserve">Rua das Figueiras, 30 - Condomínio Saulo Ramos </v>
          </cell>
          <cell r="K774" t="str">
            <v>Canto da Lagoa</v>
          </cell>
          <cell r="L774" t="str">
            <v>Florianópolis</v>
          </cell>
          <cell r="M774" t="str">
            <v>SC</v>
          </cell>
          <cell r="N774" t="str">
            <v>SUL</v>
          </cell>
          <cell r="U774" t="str">
            <v>Ctt Thais Pasin</v>
          </cell>
          <cell r="V774">
            <v>41415</v>
          </cell>
        </row>
        <row r="775">
          <cell r="B775">
            <v>785</v>
          </cell>
          <cell r="D775" t="str">
            <v>Silvestre Park Hotel</v>
          </cell>
          <cell r="E775" t="str">
            <v>Denise Macedo</v>
          </cell>
          <cell r="G775" t="str">
            <v>Avelar de Morais Macedo e Cia Ltda EPP</v>
          </cell>
          <cell r="H775" t="str">
            <v>37.641.263/0001-90</v>
          </cell>
          <cell r="I775" t="str">
            <v>10.249.189-5</v>
          </cell>
          <cell r="J775" t="str">
            <v>Av. Thermas Park SN</v>
          </cell>
          <cell r="K775" t="str">
            <v>Setor Pauzanes</v>
          </cell>
          <cell r="L775" t="str">
            <v>Rio Verde</v>
          </cell>
          <cell r="M775" t="str">
            <v>GO</v>
          </cell>
          <cell r="N775" t="str">
            <v>CENTRO OESTE</v>
          </cell>
          <cell r="O775" t="str">
            <v>75.903-020</v>
          </cell>
          <cell r="P775" t="str">
            <v>64 3621-0015/99878828</v>
          </cell>
          <cell r="Q775" t="str">
            <v>denisecmacedo@gmail.com</v>
          </cell>
          <cell r="V775">
            <v>41431</v>
          </cell>
        </row>
        <row r="776">
          <cell r="B776">
            <v>786</v>
          </cell>
          <cell r="D776" t="str">
            <v>Átrio Presentes</v>
          </cell>
          <cell r="E776" t="str">
            <v>Djanira</v>
          </cell>
          <cell r="G776" t="str">
            <v>Atrio Comercio de Presentes e Jóias Taciane Ltda</v>
          </cell>
          <cell r="H776" t="str">
            <v>00.747.291/0001-86</v>
          </cell>
          <cell r="I776">
            <v>85677322</v>
          </cell>
          <cell r="J776" t="str">
            <v>Rua Gavião Peixoto, 183 Js 101/102</v>
          </cell>
          <cell r="K776" t="str">
            <v>Icaraí</v>
          </cell>
          <cell r="L776" t="str">
            <v>Niterói</v>
          </cell>
          <cell r="M776" t="str">
            <v>RJ</v>
          </cell>
          <cell r="N776" t="str">
            <v>SUDESTE</v>
          </cell>
          <cell r="O776" t="str">
            <v>24.230-091</v>
          </cell>
          <cell r="P776" t="str">
            <v>21 2710-3099</v>
          </cell>
          <cell r="Q776" t="str">
            <v>djanira@atriopresentes.com.br</v>
          </cell>
          <cell r="R776" t="str">
            <v>Priscila</v>
          </cell>
          <cell r="S776" t="str">
            <v>financeiro@atriopresentes.com.br</v>
          </cell>
          <cell r="T776" t="str">
            <v>21 2710-3099</v>
          </cell>
          <cell r="V776">
            <v>41418</v>
          </cell>
        </row>
        <row r="777">
          <cell r="B777">
            <v>787</v>
          </cell>
          <cell r="D777" t="str">
            <v>V. R. Participações</v>
          </cell>
          <cell r="E777" t="str">
            <v>Marcia</v>
          </cell>
          <cell r="G777" t="str">
            <v>V. R. Comercio de mercadorias em Geram Ltda</v>
          </cell>
          <cell r="H777" t="str">
            <v>05.314.656/0001-00</v>
          </cell>
          <cell r="I777" t="str">
            <v>165/0168923</v>
          </cell>
          <cell r="J777" t="str">
            <v>Rua Frederico Dhil, 7320</v>
          </cell>
          <cell r="K777" t="str">
            <v>Estela Maris</v>
          </cell>
          <cell r="L777" t="str">
            <v>Alvorada</v>
          </cell>
          <cell r="M777" t="str">
            <v>RS</v>
          </cell>
          <cell r="N777" t="str">
            <v>SUL</v>
          </cell>
          <cell r="O777" t="str">
            <v>94.810-240</v>
          </cell>
          <cell r="P777" t="str">
            <v>51 3411-7849</v>
          </cell>
          <cell r="Q777" t="str">
            <v>participacoes2002@yahoo.com.br</v>
          </cell>
          <cell r="R777" t="str">
            <v>Valdeci Rodrigues</v>
          </cell>
          <cell r="S777" t="str">
            <v>participacoes2002@yahoo.com.br</v>
          </cell>
          <cell r="T777" t="str">
            <v>51 3442-1892</v>
          </cell>
          <cell r="V777">
            <v>41432</v>
          </cell>
        </row>
        <row r="778">
          <cell r="B778">
            <v>788</v>
          </cell>
          <cell r="D778" t="str">
            <v>Estação Buritis</v>
          </cell>
          <cell r="E778" t="str">
            <v>Célio/Mário</v>
          </cell>
          <cell r="G778" t="str">
            <v>Estação Buritis Ltda</v>
          </cell>
          <cell r="H778" t="str">
            <v>04.234.650/0001-52</v>
          </cell>
          <cell r="I778" t="str">
            <v>062112657.00-78</v>
          </cell>
          <cell r="J778" t="str">
            <v>Av. Pastor Mário Werneck, 1911 Lj 04</v>
          </cell>
          <cell r="K778" t="str">
            <v>Estoril</v>
          </cell>
          <cell r="L778" t="str">
            <v>Belo horizonte</v>
          </cell>
          <cell r="M778" t="str">
            <v>MG</v>
          </cell>
          <cell r="N778" t="str">
            <v>SUDESTE</v>
          </cell>
          <cell r="O778" t="str">
            <v>30.455-610</v>
          </cell>
          <cell r="P778" t="str">
            <v>31 3378-7024</v>
          </cell>
          <cell r="Q778" t="str">
            <v>estacaoburitis@hotmail.com</v>
          </cell>
          <cell r="R778" t="str">
            <v>Célio</v>
          </cell>
          <cell r="S778" t="str">
            <v>estacaoburitis@hotmail.com</v>
          </cell>
          <cell r="T778" t="str">
            <v>31 2515-0171</v>
          </cell>
          <cell r="V778">
            <v>41420</v>
          </cell>
        </row>
        <row r="779">
          <cell r="B779">
            <v>789</v>
          </cell>
          <cell r="D779" t="str">
            <v>ADS Materiais Elétricos</v>
          </cell>
          <cell r="E779" t="str">
            <v>Adriana</v>
          </cell>
          <cell r="G779" t="str">
            <v>ADS Materiais Elétricos Ltda</v>
          </cell>
          <cell r="H779" t="str">
            <v>14.244.674/0001-46</v>
          </cell>
          <cell r="I779">
            <v>146463876112</v>
          </cell>
          <cell r="J779" t="str">
            <v>Rua Santa Ifigênia, 718</v>
          </cell>
          <cell r="K779" t="str">
            <v>Centro</v>
          </cell>
          <cell r="L779" t="str">
            <v>São Paulo</v>
          </cell>
          <cell r="M779" t="str">
            <v>SP</v>
          </cell>
          <cell r="N779" t="str">
            <v>SUDESTE</v>
          </cell>
          <cell r="O779" t="str">
            <v>01.207-000</v>
          </cell>
          <cell r="P779" t="str">
            <v>11 3333-1460</v>
          </cell>
          <cell r="Q779" t="str">
            <v>adriana@adseletrica.com</v>
          </cell>
          <cell r="R779" t="str">
            <v>Adriana</v>
          </cell>
          <cell r="S779" t="str">
            <v>nfe@adseletrica.com</v>
          </cell>
          <cell r="T779" t="str">
            <v>11 3331-9695</v>
          </cell>
          <cell r="V779">
            <v>41433</v>
          </cell>
        </row>
        <row r="780">
          <cell r="B780">
            <v>790</v>
          </cell>
          <cell r="D780" t="str">
            <v>Supermercados Paraiso</v>
          </cell>
          <cell r="E780" t="str">
            <v>Ronaldo</v>
          </cell>
          <cell r="G780" t="str">
            <v>Assis e Santos Araçatuba Ltda ME</v>
          </cell>
          <cell r="H780" t="str">
            <v>10.323.571/0001-10</v>
          </cell>
          <cell r="I780">
            <v>177276303117</v>
          </cell>
          <cell r="J780" t="str">
            <v>Rua Floriano Peixoto, 1080</v>
          </cell>
          <cell r="K780" t="str">
            <v>Vila Mendonça</v>
          </cell>
          <cell r="L780" t="str">
            <v>Araçatuba</v>
          </cell>
          <cell r="M780" t="str">
            <v>SP</v>
          </cell>
          <cell r="N780" t="str">
            <v>SUDESTE</v>
          </cell>
          <cell r="O780" t="str">
            <v>16.015-000</v>
          </cell>
          <cell r="P780" t="str">
            <v>17 3022-5106</v>
          </cell>
          <cell r="Q780" t="str">
            <v>multistil@hotmail.com</v>
          </cell>
          <cell r="R780" t="str">
            <v>Ronaldo</v>
          </cell>
          <cell r="S780" t="str">
            <v>multistil@hotmail.com</v>
          </cell>
          <cell r="T780" t="str">
            <v>17 3022-5206</v>
          </cell>
          <cell r="V780">
            <v>41433</v>
          </cell>
        </row>
        <row r="781">
          <cell r="B781">
            <v>791</v>
          </cell>
          <cell r="D781" t="str">
            <v>Armarinhos Larose</v>
          </cell>
          <cell r="E781" t="str">
            <v>Antonio Carlos Larose</v>
          </cell>
          <cell r="F781" t="str">
            <v>Proprietário</v>
          </cell>
          <cell r="G781" t="str">
            <v>Armarinhos Larose Ltda</v>
          </cell>
          <cell r="H781" t="str">
            <v>67.687.319/0001-08</v>
          </cell>
          <cell r="I781">
            <v>165116556110</v>
          </cell>
          <cell r="J781" t="str">
            <v>Rua Dom Pedro II, 165</v>
          </cell>
          <cell r="K781" t="str">
            <v>Centro</v>
          </cell>
          <cell r="L781" t="str">
            <v>Americana</v>
          </cell>
          <cell r="M781" t="str">
            <v>SP</v>
          </cell>
          <cell r="N781" t="str">
            <v>SUDESTE</v>
          </cell>
          <cell r="O781" t="str">
            <v>13.465-040</v>
          </cell>
          <cell r="P781" t="str">
            <v>19 3408-8899</v>
          </cell>
          <cell r="Q781" t="str">
            <v>armarinhoslarose@uol.com.br</v>
          </cell>
          <cell r="R781" t="str">
            <v>Antonio</v>
          </cell>
          <cell r="S781" t="str">
            <v>armarinhoslarose@uol.com.br</v>
          </cell>
          <cell r="T781" t="str">
            <v>19 3408-8898</v>
          </cell>
          <cell r="V781">
            <v>41430</v>
          </cell>
        </row>
        <row r="782">
          <cell r="B782">
            <v>792</v>
          </cell>
          <cell r="D782" t="str">
            <v>Jeito de Ser Cristão</v>
          </cell>
          <cell r="E782" t="str">
            <v>Rodrigo de Castro Garcia</v>
          </cell>
          <cell r="G782" t="str">
            <v>Rodrigo de Castro Garcia 13953840886</v>
          </cell>
          <cell r="H782" t="str">
            <v>16.572.176/0001-58</v>
          </cell>
          <cell r="I782" t="str">
            <v>165.207.862-113</v>
          </cell>
          <cell r="J782" t="str">
            <v>Rua Dom Pedro II, 1169</v>
          </cell>
          <cell r="K782" t="str">
            <v>Conserva</v>
          </cell>
          <cell r="L782" t="str">
            <v>Americana</v>
          </cell>
          <cell r="M782" t="str">
            <v>SP</v>
          </cell>
          <cell r="N782" t="str">
            <v>SUDESTE</v>
          </cell>
          <cell r="O782" t="str">
            <v>13.466-000</v>
          </cell>
          <cell r="P782" t="str">
            <v>19 3029-6830</v>
          </cell>
          <cell r="Q782" t="str">
            <v>rodrigo@oyapoc.com.br</v>
          </cell>
          <cell r="R782" t="str">
            <v>Rodrigo</v>
          </cell>
          <cell r="S782" t="str">
            <v>rodrigo@oyapoc.com.br</v>
          </cell>
          <cell r="T782" t="str">
            <v>19 9199-8475</v>
          </cell>
          <cell r="V782">
            <v>41419</v>
          </cell>
        </row>
        <row r="783">
          <cell r="B783">
            <v>793</v>
          </cell>
          <cell r="D783" t="str">
            <v>Suelly's</v>
          </cell>
          <cell r="E783" t="str">
            <v>Sueli Bahia</v>
          </cell>
          <cell r="G783" t="str">
            <v>By Suelly's Comercio e Representações Ltda ME</v>
          </cell>
          <cell r="H783" t="str">
            <v>04.157.455/0001-76</v>
          </cell>
          <cell r="I783">
            <v>77108009</v>
          </cell>
          <cell r="J783" t="str">
            <v>Rua das Laranjeiras, 43 Lj 26</v>
          </cell>
          <cell r="K783" t="str">
            <v>Laranjeiras</v>
          </cell>
          <cell r="L783" t="str">
            <v>Rio de Janeiro</v>
          </cell>
          <cell r="M783" t="str">
            <v>RJ</v>
          </cell>
          <cell r="N783" t="str">
            <v>SUDESTE</v>
          </cell>
          <cell r="O783" t="str">
            <v>22.240-070</v>
          </cell>
          <cell r="P783" t="str">
            <v>21 2225-7191</v>
          </cell>
          <cell r="Q783" t="str">
            <v>suelibahia@terra.com.br</v>
          </cell>
          <cell r="T783" t="str">
            <v>21 2225-7191</v>
          </cell>
          <cell r="V783">
            <v>41419</v>
          </cell>
        </row>
        <row r="784">
          <cell r="B784">
            <v>794</v>
          </cell>
          <cell r="D784" t="str">
            <v>Detalhes Decoração</v>
          </cell>
          <cell r="E784" t="str">
            <v>Celi</v>
          </cell>
          <cell r="G784" t="str">
            <v>M C C Maia Saldanha ME</v>
          </cell>
          <cell r="H784" t="str">
            <v>13.528.364/0001-90</v>
          </cell>
          <cell r="I784" t="str">
            <v>20.248.668-0</v>
          </cell>
          <cell r="J784" t="str">
            <v>Rua Anibal Brandão, 361 Lj 361B</v>
          </cell>
          <cell r="K784" t="str">
            <v>Nova Parnamirim</v>
          </cell>
          <cell r="L784" t="str">
            <v>Parnamirim</v>
          </cell>
          <cell r="M784" t="str">
            <v>RN</v>
          </cell>
          <cell r="N784" t="str">
            <v>NORDESTE</v>
          </cell>
          <cell r="O784" t="str">
            <v>59.151-800</v>
          </cell>
          <cell r="P784" t="str">
            <v>84 2010-6488</v>
          </cell>
          <cell r="Q784" t="str">
            <v>detalhes2011@hotmail.com</v>
          </cell>
          <cell r="V784">
            <v>41419</v>
          </cell>
        </row>
        <row r="785">
          <cell r="B785">
            <v>795</v>
          </cell>
          <cell r="D785" t="str">
            <v>Donna Casa</v>
          </cell>
          <cell r="E785" t="str">
            <v>Maylan</v>
          </cell>
          <cell r="G785" t="str">
            <v>Donna Casa Comércio de presentes Ltda</v>
          </cell>
          <cell r="H785" t="str">
            <v>06.371.503/000150</v>
          </cell>
          <cell r="I785" t="str">
            <v>20.097.880-2</v>
          </cell>
          <cell r="J785" t="str">
            <v>Av. Bernardo Vieira, 3775 - Lj 333/333A Midway Mall</v>
          </cell>
          <cell r="K785" t="str">
            <v>Tirol</v>
          </cell>
          <cell r="L785" t="str">
            <v>Natal</v>
          </cell>
          <cell r="M785" t="str">
            <v>RN</v>
          </cell>
          <cell r="N785" t="str">
            <v>NORDESTE</v>
          </cell>
          <cell r="O785" t="str">
            <v>59.015-450</v>
          </cell>
          <cell r="P785" t="str">
            <v>84 3344-4352</v>
          </cell>
          <cell r="Q785" t="str">
            <v>donnacasaltda@gmail.com</v>
          </cell>
          <cell r="R785" t="str">
            <v>Monalisa</v>
          </cell>
          <cell r="S785" t="str">
            <v>donnacasaltda@gmail.com</v>
          </cell>
          <cell r="T785" t="str">
            <v>84 3344-4352</v>
          </cell>
          <cell r="V785">
            <v>41419</v>
          </cell>
        </row>
        <row r="786">
          <cell r="B786">
            <v>796</v>
          </cell>
          <cell r="D786" t="str">
            <v>Estrutura em Aço e Usinagem N. S. de Fátima</v>
          </cell>
          <cell r="E786" t="str">
            <v xml:space="preserve">Silvia Helena  </v>
          </cell>
          <cell r="G786" t="str">
            <v>Tercina Flora de Jesus Santos Pinhan EPP</v>
          </cell>
          <cell r="H786" t="str">
            <v>14.066.892/0001-38</v>
          </cell>
          <cell r="I786">
            <v>152021046116</v>
          </cell>
          <cell r="J786" t="str">
            <v>Rua Joaquim Paula Cruz, 629</v>
          </cell>
          <cell r="K786" t="str">
            <v>Jd Santa Ursula</v>
          </cell>
          <cell r="L786" t="str">
            <v>Aguai</v>
          </cell>
          <cell r="M786" t="str">
            <v>SP</v>
          </cell>
          <cell r="N786" t="str">
            <v>SUDESTE</v>
          </cell>
          <cell r="O786" t="str">
            <v>13.860-000</v>
          </cell>
          <cell r="P786" t="str">
            <v>19 3652-7084</v>
          </cell>
          <cell r="Q786" t="str">
            <v>pinheirosilvag@bol.com.br</v>
          </cell>
          <cell r="V786">
            <v>41431</v>
          </cell>
        </row>
        <row r="787">
          <cell r="B787">
            <v>797</v>
          </cell>
          <cell r="D787" t="str">
            <v>Pousada Lagoa das Conchas</v>
          </cell>
          <cell r="E787" t="str">
            <v>Baltazar</v>
          </cell>
          <cell r="G787" t="str">
            <v>Pousada Lagoa das Conchas Ltda ME</v>
          </cell>
          <cell r="H787" t="str">
            <v>08.951.805/0001-22</v>
          </cell>
          <cell r="I787" t="str">
            <v>Isento</v>
          </cell>
          <cell r="J787" t="str">
            <v>Rod. Emanuel Pinheiro SN Km 58</v>
          </cell>
          <cell r="K787" t="str">
            <v>Coxipozinho</v>
          </cell>
          <cell r="L787" t="str">
            <v>Chapada dos Guimarães</v>
          </cell>
          <cell r="M787" t="str">
            <v>MT</v>
          </cell>
          <cell r="N787" t="str">
            <v>CENTRO OESTE</v>
          </cell>
          <cell r="O787" t="str">
            <v>78.195-000</v>
          </cell>
          <cell r="P787" t="str">
            <v>65 8111-6474</v>
          </cell>
          <cell r="Q787" t="str">
            <v>baltazarurich@terra.com.br</v>
          </cell>
          <cell r="R787" t="str">
            <v>Baltazar</v>
          </cell>
          <cell r="S787" t="str">
            <v>espacolagoa.chapada@gmail.com</v>
          </cell>
          <cell r="T787" t="str">
            <v>65 3626-5181</v>
          </cell>
          <cell r="V787">
            <v>41433</v>
          </cell>
        </row>
        <row r="788">
          <cell r="B788">
            <v>798</v>
          </cell>
          <cell r="D788" t="str">
            <v>Raquel presentes</v>
          </cell>
          <cell r="E788" t="str">
            <v>Raquel Ferraz</v>
          </cell>
          <cell r="G788" t="str">
            <v>Raquel Ferraz Marques Decorações ME</v>
          </cell>
          <cell r="H788" t="str">
            <v>09.660.599/0001-64</v>
          </cell>
          <cell r="I788" t="str">
            <v>10.431.855-1</v>
          </cell>
          <cell r="J788" t="str">
            <v>Rua Adelino Roque 620 Sl01</v>
          </cell>
          <cell r="K788" t="str">
            <v>Centro</v>
          </cell>
          <cell r="L788" t="str">
            <v>Bela Vista de Goiás</v>
          </cell>
          <cell r="M788" t="str">
            <v>GO</v>
          </cell>
          <cell r="N788" t="str">
            <v>CENTRO OESTE</v>
          </cell>
          <cell r="O788" t="str">
            <v>75.240-000</v>
          </cell>
          <cell r="P788" t="str">
            <v>62 3551-1851</v>
          </cell>
          <cell r="Q788" t="str">
            <v>raquelempresabvg@hotmail.com</v>
          </cell>
          <cell r="V788">
            <v>41431</v>
          </cell>
        </row>
        <row r="789">
          <cell r="B789">
            <v>799</v>
          </cell>
          <cell r="D789" t="str">
            <v>Gisele Bastos</v>
          </cell>
          <cell r="E789" t="str">
            <v>Gisele</v>
          </cell>
          <cell r="G789" t="str">
            <v>Gisele Cristina de Lemos Bastos</v>
          </cell>
          <cell r="H789" t="str">
            <v>844.089.799-53</v>
          </cell>
          <cell r="I789" t="str">
            <v>RG 4.634.639-2</v>
          </cell>
          <cell r="J789" t="str">
            <v>Rua Mal Cerejo, 601 Bl 2 ap 302</v>
          </cell>
          <cell r="K789" t="str">
            <v>Freguesia</v>
          </cell>
          <cell r="L789" t="str">
            <v>Rio de Janeiro</v>
          </cell>
          <cell r="M789" t="str">
            <v>RJ</v>
          </cell>
          <cell r="N789" t="str">
            <v>SUDESTE</v>
          </cell>
          <cell r="O789" t="str">
            <v>22.743-380</v>
          </cell>
          <cell r="P789" t="str">
            <v>21 2133-6395/ 2101-6155 / 3042-9574</v>
          </cell>
          <cell r="Q789" t="str">
            <v>gisele.bastos@globo.com</v>
          </cell>
          <cell r="V789">
            <v>41418</v>
          </cell>
        </row>
        <row r="790">
          <cell r="B790">
            <v>800</v>
          </cell>
          <cell r="D790" t="str">
            <v>Flores deLili</v>
          </cell>
          <cell r="E790" t="str">
            <v xml:space="preserve">Natália </v>
          </cell>
          <cell r="G790" t="str">
            <v>Flores de Lili Eirele</v>
          </cell>
          <cell r="H790" t="str">
            <v>08.431.972/0001-42</v>
          </cell>
          <cell r="I790" t="str">
            <v>001023024.00-82</v>
          </cell>
          <cell r="J790" t="str">
            <v>Rua Curitiba 1595</v>
          </cell>
          <cell r="K790" t="str">
            <v>Lourdes</v>
          </cell>
          <cell r="L790" t="str">
            <v>Belo Horizonte</v>
          </cell>
          <cell r="M790" t="str">
            <v>MG</v>
          </cell>
          <cell r="N790" t="str">
            <v>SUDESTE</v>
          </cell>
          <cell r="O790" t="str">
            <v>30.170-122</v>
          </cell>
          <cell r="P790" t="str">
            <v>31 7132-0661</v>
          </cell>
          <cell r="Q790" t="str">
            <v>nataliacancadoxisto@gmail.com</v>
          </cell>
          <cell r="V790">
            <v>41420</v>
          </cell>
        </row>
        <row r="791">
          <cell r="B791">
            <v>801</v>
          </cell>
          <cell r="D791" t="str">
            <v>Bráulio Brarbosa Ambientações</v>
          </cell>
          <cell r="E791" t="str">
            <v>Bráulio</v>
          </cell>
          <cell r="G791" t="str">
            <v>Bráulio B. Barros ME</v>
          </cell>
          <cell r="H791" t="str">
            <v>09.618.367/0001-48</v>
          </cell>
          <cell r="I791">
            <v>36687898</v>
          </cell>
          <cell r="J791" t="str">
            <v>Rua Julia Aragão 350/01</v>
          </cell>
          <cell r="K791" t="str">
            <v>Novo</v>
          </cell>
          <cell r="L791" t="str">
            <v>Santa Cruz do Capibaribe</v>
          </cell>
          <cell r="M791" t="str">
            <v>PE</v>
          </cell>
          <cell r="N791" t="str">
            <v>NORDESTE</v>
          </cell>
          <cell r="O791" t="str">
            <v>55.190-000</v>
          </cell>
          <cell r="P791" t="str">
            <v>81 9827-1882</v>
          </cell>
          <cell r="Q791" t="str">
            <v>arquiteturabr@hotmail.com</v>
          </cell>
          <cell r="V791">
            <v>41419</v>
          </cell>
        </row>
        <row r="792">
          <cell r="B792">
            <v>802</v>
          </cell>
          <cell r="D792" t="str">
            <v>Agencia de Eventos Branca Vieira</v>
          </cell>
          <cell r="E792" t="str">
            <v>Nemora/Mª Aparecida</v>
          </cell>
          <cell r="G792" t="str">
            <v>Maria Aparecida Vieira &amp; Cia Ltda ME</v>
          </cell>
          <cell r="H792" t="str">
            <v>11.379.074/0001-05</v>
          </cell>
          <cell r="I792" t="str">
            <v>Isento</v>
          </cell>
          <cell r="J792" t="str">
            <v>Rua Comandante Vicente de Paula, 123</v>
          </cell>
          <cell r="K792" t="str">
            <v>Setor Serrinha</v>
          </cell>
          <cell r="L792" t="str">
            <v>Redenção</v>
          </cell>
          <cell r="M792" t="str">
            <v>PA</v>
          </cell>
          <cell r="N792" t="str">
            <v>NORTE</v>
          </cell>
          <cell r="O792" t="str">
            <v>68.550-000</v>
          </cell>
          <cell r="P792" t="str">
            <v>94 3424-1850</v>
          </cell>
          <cell r="Q792" t="str">
            <v>nemora.simey@hotmail.com</v>
          </cell>
          <cell r="V792">
            <v>41431</v>
          </cell>
        </row>
        <row r="793">
          <cell r="B793">
            <v>803</v>
          </cell>
          <cell r="D793" t="str">
            <v>Sandra Esmeralda Luiz</v>
          </cell>
          <cell r="E793" t="str">
            <v>Sandra Esmeralda Luiz</v>
          </cell>
          <cell r="G793" t="str">
            <v>Sandra Esmeralda Luiz</v>
          </cell>
          <cell r="H793" t="str">
            <v>471.389.639-04</v>
          </cell>
          <cell r="M793" t="str">
            <v>SC</v>
          </cell>
          <cell r="N793" t="str">
            <v>SUL</v>
          </cell>
          <cell r="P793" t="str">
            <v>48 9959-4485</v>
          </cell>
          <cell r="V793">
            <v>41420</v>
          </cell>
        </row>
        <row r="794">
          <cell r="B794">
            <v>804</v>
          </cell>
          <cell r="D794" t="str">
            <v>Deli &amp; Cia</v>
          </cell>
          <cell r="E794" t="str">
            <v>Mário Phiton</v>
          </cell>
          <cell r="G794" t="str">
            <v>Deli &amp; C. I. A. Delicatessen Ltda</v>
          </cell>
          <cell r="H794" t="str">
            <v>08.957.752/0001-57</v>
          </cell>
          <cell r="I794">
            <v>74571398</v>
          </cell>
          <cell r="J794" t="str">
            <v>Av. Euclides da Cunha 79</v>
          </cell>
          <cell r="K794" t="str">
            <v>Graça</v>
          </cell>
          <cell r="L794" t="str">
            <v>Salvador</v>
          </cell>
          <cell r="M794" t="str">
            <v>BA</v>
          </cell>
          <cell r="N794" t="str">
            <v>NORDESTE</v>
          </cell>
          <cell r="O794" t="str">
            <v>40.150-120</v>
          </cell>
          <cell r="P794" t="str">
            <v>71 3617-8686/9973-0323/9973-0295</v>
          </cell>
          <cell r="Q794" t="str">
            <v>mphiton@terra.com.br</v>
          </cell>
          <cell r="V794">
            <v>41419</v>
          </cell>
        </row>
        <row r="795">
          <cell r="B795">
            <v>805</v>
          </cell>
          <cell r="D795" t="str">
            <v>Shopping Kilar</v>
          </cell>
          <cell r="E795" t="str">
            <v>Fátima</v>
          </cell>
          <cell r="G795" t="str">
            <v>Saga Comércio de Móveis e Decorações Ltda Epp</v>
          </cell>
          <cell r="H795" t="str">
            <v>07.587.643/0001-22</v>
          </cell>
          <cell r="I795">
            <v>255049838</v>
          </cell>
          <cell r="J795" t="str">
            <v>LRG Benjamin Constant 595</v>
          </cell>
          <cell r="K795" t="str">
            <v>Centro</v>
          </cell>
          <cell r="L795" t="str">
            <v>Florianópolis</v>
          </cell>
          <cell r="M795" t="str">
            <v>SC</v>
          </cell>
          <cell r="N795" t="str">
            <v>SUL</v>
          </cell>
          <cell r="O795" t="str">
            <v>88.015-390</v>
          </cell>
          <cell r="P795" t="str">
            <v>48 3028-3044</v>
          </cell>
          <cell r="Q795" t="str">
            <v>fatima@kilar.com.br</v>
          </cell>
          <cell r="V795">
            <v>41418</v>
          </cell>
        </row>
        <row r="796">
          <cell r="B796">
            <v>806</v>
          </cell>
          <cell r="D796" t="str">
            <v>Nerilda Tavares Coiffeur e Butique</v>
          </cell>
          <cell r="E796" t="str">
            <v>Nerilda</v>
          </cell>
          <cell r="G796" t="str">
            <v>Nerilda Tavares Coiffeur e Butique Ltda ME</v>
          </cell>
          <cell r="H796" t="str">
            <v>05.953.521/0001-87</v>
          </cell>
          <cell r="I796">
            <v>77789294</v>
          </cell>
          <cell r="J796" t="str">
            <v>Av. Dr Mario Guimarães, 533 Ljs 03 e 05 Terreo</v>
          </cell>
          <cell r="K796" t="str">
            <v>Centro</v>
          </cell>
          <cell r="L796" t="str">
            <v>Nova iguaçu</v>
          </cell>
          <cell r="M796" t="str">
            <v>RJ</v>
          </cell>
          <cell r="N796" t="str">
            <v>SUDESTE</v>
          </cell>
          <cell r="O796" t="str">
            <v>26.255-230</v>
          </cell>
          <cell r="P796" t="str">
            <v>21 2668-1386/ 7894-6306</v>
          </cell>
          <cell r="Q796" t="str">
            <v>nerildatavares@uol.com.br</v>
          </cell>
          <cell r="V796">
            <v>41420</v>
          </cell>
        </row>
        <row r="797">
          <cell r="B797">
            <v>807</v>
          </cell>
          <cell r="D797" t="str">
            <v>Complemento Casa</v>
          </cell>
          <cell r="E797" t="str">
            <v>Laura</v>
          </cell>
          <cell r="G797" t="str">
            <v>R3 Comércio varejista de Móveis e Artigos para Decoração Ltda Epp</v>
          </cell>
          <cell r="H797" t="str">
            <v>13.753.948/0001-60</v>
          </cell>
          <cell r="I797">
            <v>79393118</v>
          </cell>
          <cell r="J797" t="str">
            <v>Av. Dorival Marcondes Godoy 285 Lj Area 3</v>
          </cell>
          <cell r="K797" t="str">
            <v>Fazenda Castelo</v>
          </cell>
          <cell r="L797" t="str">
            <v>Resende</v>
          </cell>
          <cell r="M797" t="str">
            <v>RJ</v>
          </cell>
          <cell r="N797" t="str">
            <v>SUDESTE</v>
          </cell>
          <cell r="O797" t="str">
            <v>27.535-320</v>
          </cell>
          <cell r="P797" t="str">
            <v>24 3355-1010/9998-2006</v>
          </cell>
          <cell r="Q797" t="str">
            <v>complementocasa@hotmail.com</v>
          </cell>
          <cell r="R797" t="str">
            <v>Laura Viegas</v>
          </cell>
          <cell r="S797" t="str">
            <v>complementocasa@hotmail.com</v>
          </cell>
          <cell r="T797" t="str">
            <v>24 3355-1010/9998-2006</v>
          </cell>
          <cell r="V797">
            <v>41420</v>
          </cell>
        </row>
        <row r="798">
          <cell r="B798">
            <v>808</v>
          </cell>
          <cell r="D798" t="str">
            <v>Floricultura carmem</v>
          </cell>
          <cell r="E798" t="str">
            <v>Carmem</v>
          </cell>
          <cell r="G798" t="str">
            <v>Carmen Ferreira EPP</v>
          </cell>
          <cell r="H798" t="str">
            <v>72.354.400/0001-06</v>
          </cell>
          <cell r="I798">
            <v>252690087</v>
          </cell>
          <cell r="J798" t="str">
            <v>Av. Nereu Ramos SN Ed. D. Manoel V</v>
          </cell>
          <cell r="K798" t="str">
            <v>Meia Praia</v>
          </cell>
          <cell r="L798" t="str">
            <v>Itapema</v>
          </cell>
          <cell r="M798" t="str">
            <v>SC</v>
          </cell>
          <cell r="N798" t="str">
            <v>SUL</v>
          </cell>
          <cell r="O798" t="str">
            <v>88.220-000</v>
          </cell>
          <cell r="P798" t="str">
            <v>47 3368-4313/3368-4996/8838-8894</v>
          </cell>
          <cell r="Q798" t="str">
            <v>floriculturacarmem@hotmail.com</v>
          </cell>
          <cell r="R798" t="str">
            <v>Monica/Carmem</v>
          </cell>
          <cell r="S798" t="str">
            <v>floriculturacarmem@hotmail.com</v>
          </cell>
          <cell r="T798" t="str">
            <v>47 3368-4996</v>
          </cell>
          <cell r="V798">
            <v>41420</v>
          </cell>
        </row>
        <row r="799">
          <cell r="B799">
            <v>809</v>
          </cell>
          <cell r="D799" t="str">
            <v>Florifesta Floricultura</v>
          </cell>
          <cell r="E799" t="str">
            <v>Sebastião Custodio</v>
          </cell>
          <cell r="G799" t="str">
            <v>E M B Custodio ME</v>
          </cell>
          <cell r="H799" t="str">
            <v>73.744.781/0001-00</v>
          </cell>
          <cell r="I799" t="str">
            <v>13.149.687-5</v>
          </cell>
          <cell r="J799" t="str">
            <v xml:space="preserve"> Rua Vinte e Oito de Outrubro 2493</v>
          </cell>
          <cell r="K799" t="str">
            <v>Centro</v>
          </cell>
          <cell r="L799" t="str">
            <v>Mirassol D'oeste</v>
          </cell>
          <cell r="M799" t="str">
            <v>MT</v>
          </cell>
          <cell r="N799" t="str">
            <v>CENTRO OESTE</v>
          </cell>
          <cell r="O799" t="str">
            <v>78280-000</v>
          </cell>
          <cell r="P799" t="str">
            <v>65 3241-2565</v>
          </cell>
          <cell r="Q799" t="str">
            <v>florifesta_floricultura@hotmail.com</v>
          </cell>
          <cell r="V799">
            <v>41420</v>
          </cell>
        </row>
        <row r="800">
          <cell r="B800">
            <v>810</v>
          </cell>
          <cell r="D800" t="str">
            <v>Romero Brito Galeria café Importação e Exportação</v>
          </cell>
          <cell r="E800" t="str">
            <v>Clarice</v>
          </cell>
          <cell r="G800" t="str">
            <v>Badaro Art Caffe Conceito Importadora e Exportadora Ltda ME</v>
          </cell>
          <cell r="H800" t="str">
            <v>12.037.697/0001-54</v>
          </cell>
          <cell r="I800">
            <v>147240602114</v>
          </cell>
          <cell r="J800" t="str">
            <v>Rua Libero Badaro 408</v>
          </cell>
          <cell r="K800" t="str">
            <v>Centro</v>
          </cell>
          <cell r="L800" t="str">
            <v>São Paulo</v>
          </cell>
          <cell r="M800" t="str">
            <v>SP</v>
          </cell>
          <cell r="N800" t="str">
            <v>SUDESTE</v>
          </cell>
          <cell r="O800" t="str">
            <v>01.008-000</v>
          </cell>
          <cell r="P800" t="str">
            <v>11 4193-2580</v>
          </cell>
          <cell r="Q800" t="str">
            <v>logichome_r@logic.adm.br</v>
          </cell>
          <cell r="R800" t="str">
            <v>Regiane</v>
          </cell>
          <cell r="S800" t="str">
            <v>logichome_r@logic.adm.br</v>
          </cell>
          <cell r="T800" t="str">
            <v>11 4193-2580/3846-9888</v>
          </cell>
          <cell r="V800">
            <v>41420</v>
          </cell>
        </row>
        <row r="801">
          <cell r="B801">
            <v>811</v>
          </cell>
          <cell r="D801" t="str">
            <v>Rodobeef Transportes e Logística</v>
          </cell>
          <cell r="E801" t="str">
            <v>Cristiani</v>
          </cell>
          <cell r="G801" t="str">
            <v>Rodobeef Transportes e Logística Ltda</v>
          </cell>
          <cell r="H801" t="str">
            <v>13.021.731/0001-65</v>
          </cell>
          <cell r="I801">
            <v>170044745110</v>
          </cell>
          <cell r="J801" t="str">
            <v>Rua Humberto de campos 1301</v>
          </cell>
          <cell r="K801" t="str">
            <v>Centro</v>
          </cell>
          <cell r="L801" t="str">
            <v>Andradina</v>
          </cell>
          <cell r="M801" t="str">
            <v>SP</v>
          </cell>
          <cell r="N801" t="str">
            <v>SUDESTE</v>
          </cell>
          <cell r="O801" t="str">
            <v>16.901-012</v>
          </cell>
          <cell r="P801" t="str">
            <v>67 35223273/9295-2921</v>
          </cell>
          <cell r="Q801" t="str">
            <v>cristiani@flexoart.com.br</v>
          </cell>
          <cell r="V801">
            <v>41419</v>
          </cell>
        </row>
        <row r="802">
          <cell r="B802">
            <v>812</v>
          </cell>
          <cell r="D802" t="str">
            <v>Artemãos</v>
          </cell>
          <cell r="E802" t="str">
            <v xml:space="preserve">Márcia Pedrinha de Almeida </v>
          </cell>
          <cell r="G802" t="str">
            <v>Márcia Pedrinha de Almeida ME</v>
          </cell>
          <cell r="H802" t="str">
            <v>01.480.376/0001-03</v>
          </cell>
          <cell r="I802" t="str">
            <v>15194283-8</v>
          </cell>
          <cell r="J802" t="str">
            <v>Trav. Benjamin Constant, 1158</v>
          </cell>
          <cell r="K802" t="str">
            <v>Nazaré</v>
          </cell>
          <cell r="L802" t="str">
            <v>Belém</v>
          </cell>
          <cell r="M802" t="str">
            <v>PA</v>
          </cell>
          <cell r="N802" t="str">
            <v>NORTE</v>
          </cell>
          <cell r="O802" t="str">
            <v>66.035-060</v>
          </cell>
          <cell r="P802" t="str">
            <v>91 3223-2875</v>
          </cell>
          <cell r="Q802" t="str">
            <v>m_pedrinha@yahoo.com.br</v>
          </cell>
          <cell r="R802" t="str">
            <v>Márcia Pedrinha de Almeida</v>
          </cell>
          <cell r="S802" t="str">
            <v>m_pedrinha@yahoo.com.br</v>
          </cell>
          <cell r="T802" t="str">
            <v>91 3223-2875</v>
          </cell>
          <cell r="V802">
            <v>41421</v>
          </cell>
        </row>
        <row r="803">
          <cell r="B803">
            <v>813</v>
          </cell>
          <cell r="D803" t="str">
            <v>Maria Fulô</v>
          </cell>
          <cell r="E803" t="str">
            <v>Paula Dias</v>
          </cell>
          <cell r="G803" t="str">
            <v>Maria Fulô Florista Ltda ME</v>
          </cell>
          <cell r="H803" t="str">
            <v>05.613.557/0001-11</v>
          </cell>
          <cell r="I803" t="str">
            <v>030263530</v>
          </cell>
          <cell r="J803" t="str">
            <v>Rua Barão de Contendas, 79</v>
          </cell>
          <cell r="K803" t="str">
            <v>Graças</v>
          </cell>
          <cell r="L803" t="str">
            <v>Recife</v>
          </cell>
          <cell r="M803" t="str">
            <v>PE</v>
          </cell>
          <cell r="N803" t="str">
            <v>NORDESTE</v>
          </cell>
          <cell r="O803" t="str">
            <v>52.050-330</v>
          </cell>
          <cell r="P803" t="str">
            <v>81 3426-7759/9968-9294</v>
          </cell>
          <cell r="Q803" t="str">
            <v>atendimento@mariafulodecoracoes.com.br</v>
          </cell>
          <cell r="R803" t="str">
            <v>Renata Souza</v>
          </cell>
          <cell r="S803" t="str">
            <v>mariafuloflorista@gmail.com</v>
          </cell>
          <cell r="T803" t="str">
            <v>81 3427-1134</v>
          </cell>
          <cell r="V803">
            <v>41421</v>
          </cell>
        </row>
        <row r="804">
          <cell r="B804">
            <v>814</v>
          </cell>
          <cell r="D804" t="str">
            <v>Dolce casa</v>
          </cell>
          <cell r="E804" t="str">
            <v>Ivana Alves Siqueira</v>
          </cell>
          <cell r="G804" t="str">
            <v>Siqueira &amp; Terra Interiores Ltda ME</v>
          </cell>
          <cell r="H804" t="str">
            <v>15.100.887/0001-67</v>
          </cell>
          <cell r="I804" t="str">
            <v>001920535.00-10</v>
          </cell>
          <cell r="J804" t="str">
            <v>Rua Marechal Deodoro, 35</v>
          </cell>
          <cell r="K804" t="str">
            <v>Fundinho</v>
          </cell>
          <cell r="L804" t="str">
            <v>Uberlandia</v>
          </cell>
          <cell r="M804" t="str">
            <v>MG</v>
          </cell>
          <cell r="N804" t="str">
            <v>SUDESTE</v>
          </cell>
          <cell r="O804" t="str">
            <v>38.400-210</v>
          </cell>
          <cell r="P804" t="str">
            <v>34 3236-4170/9123-6928</v>
          </cell>
          <cell r="Q804" t="str">
            <v>dolce.casa35@gmail.com</v>
          </cell>
          <cell r="R804" t="str">
            <v>Ivana</v>
          </cell>
          <cell r="S804" t="str">
            <v>ivanasiqueira@hotmail.com</v>
          </cell>
          <cell r="T804" t="str">
            <v>34 32364170</v>
          </cell>
          <cell r="V804">
            <v>41421</v>
          </cell>
        </row>
        <row r="805">
          <cell r="B805">
            <v>815</v>
          </cell>
          <cell r="D805" t="str">
            <v>Casalinda Interiores</v>
          </cell>
          <cell r="E805" t="str">
            <v>Valdeci</v>
          </cell>
          <cell r="G805" t="str">
            <v>Casa Linda Interiores Ltda ME</v>
          </cell>
          <cell r="H805" t="str">
            <v>01.721.185/0001-96</v>
          </cell>
          <cell r="I805" t="str">
            <v>702343468.00-64</v>
          </cell>
          <cell r="J805" t="str">
            <v>PC Adolfo Fonseca 77</v>
          </cell>
          <cell r="K805" t="str">
            <v>Fundinho</v>
          </cell>
          <cell r="L805" t="str">
            <v>Uberlândia</v>
          </cell>
          <cell r="M805" t="str">
            <v>MG</v>
          </cell>
          <cell r="N805" t="str">
            <v>SUDESTE</v>
          </cell>
          <cell r="O805" t="str">
            <v>38.400-152</v>
          </cell>
          <cell r="P805" t="str">
            <v>34 32558114/9821-2207</v>
          </cell>
          <cell r="Q805" t="str">
            <v>casalindainteriores@yahoo.com.br</v>
          </cell>
          <cell r="V805">
            <v>41419</v>
          </cell>
        </row>
        <row r="806">
          <cell r="B806">
            <v>816</v>
          </cell>
          <cell r="D806" t="str">
            <v>Papelaria Atalaia</v>
          </cell>
          <cell r="E806" t="str">
            <v>Noeli</v>
          </cell>
          <cell r="G806" t="str">
            <v>Kamila Etienne Um Ann ME</v>
          </cell>
          <cell r="H806" t="str">
            <v>17.300.933/0001-05</v>
          </cell>
          <cell r="I806" t="str">
            <v>13.470.998-5</v>
          </cell>
          <cell r="J806" t="str">
            <v>Av. Brasil, 610 W</v>
          </cell>
          <cell r="K806" t="str">
            <v>Centro</v>
          </cell>
          <cell r="L806" t="str">
            <v>Tangara da Serra</v>
          </cell>
          <cell r="M806" t="str">
            <v>MT</v>
          </cell>
          <cell r="N806" t="str">
            <v>CENTRO OESTE</v>
          </cell>
          <cell r="O806" t="str">
            <v>78.300-000</v>
          </cell>
          <cell r="P806" t="str">
            <v>65 3326-2617</v>
          </cell>
          <cell r="Q806" t="str">
            <v>atalaiatga@hotmail.com</v>
          </cell>
          <cell r="R806" t="str">
            <v>Kamila</v>
          </cell>
          <cell r="S806" t="str">
            <v>atalaiatga@hotmail.com</v>
          </cell>
          <cell r="T806" t="str">
            <v>65 3326-2617</v>
          </cell>
          <cell r="V806">
            <v>41420</v>
          </cell>
        </row>
        <row r="807">
          <cell r="B807">
            <v>817</v>
          </cell>
          <cell r="D807" t="str">
            <v>Condominio Residencial Villa di Firenze</v>
          </cell>
          <cell r="E807" t="str">
            <v>Marco</v>
          </cell>
          <cell r="G807" t="str">
            <v>Condominio Residencial Villa di Firenze</v>
          </cell>
          <cell r="H807" t="str">
            <v>04.998.724/0001-27</v>
          </cell>
          <cell r="I807" t="str">
            <v>Isento</v>
          </cell>
          <cell r="J807" t="str">
            <v>Rua Gomes Cardim, 657</v>
          </cell>
          <cell r="K807" t="str">
            <v>Bras</v>
          </cell>
          <cell r="L807" t="str">
            <v>São Paulo</v>
          </cell>
          <cell r="M807" t="str">
            <v>SP</v>
          </cell>
          <cell r="N807" t="str">
            <v>SUDESTE</v>
          </cell>
          <cell r="O807" t="str">
            <v>03.050-000</v>
          </cell>
          <cell r="P807" t="str">
            <v>11 4328-0161/99484-4586/4327-0161</v>
          </cell>
          <cell r="Q807" t="str">
            <v>marco_felippe@hotmail.com</v>
          </cell>
          <cell r="V807">
            <v>41418</v>
          </cell>
        </row>
        <row r="808">
          <cell r="B808">
            <v>818</v>
          </cell>
          <cell r="D808" t="str">
            <v>Babilonia</v>
          </cell>
          <cell r="E808" t="str">
            <v>Thabata</v>
          </cell>
          <cell r="G808" t="str">
            <v>A&amp;O Comércio de Produtos para Bem Estar Ltda ME</v>
          </cell>
          <cell r="H808" t="str">
            <v>08.967.665/0001-80</v>
          </cell>
          <cell r="I808">
            <v>206249651117</v>
          </cell>
          <cell r="J808" t="str">
            <v>R. Calçada Flor de Linho 20 Lj 02 Terreo</v>
          </cell>
          <cell r="K808" t="str">
            <v>Alphaville</v>
          </cell>
          <cell r="L808" t="str">
            <v>Barueri</v>
          </cell>
          <cell r="M808" t="str">
            <v>SP</v>
          </cell>
          <cell r="N808" t="str">
            <v>SUDESTE</v>
          </cell>
          <cell r="O808" t="str">
            <v>06.453-006</v>
          </cell>
          <cell r="P808" t="str">
            <v>11 4197-1567</v>
          </cell>
          <cell r="Q808" t="str">
            <v>thabata@aromasbabilonia.com.br</v>
          </cell>
          <cell r="R808" t="str">
            <v>Andreia</v>
          </cell>
          <cell r="S808" t="str">
            <v>andreia@aromasbabilonia.com.br</v>
          </cell>
          <cell r="T808" t="str">
            <v>11 4197-1567</v>
          </cell>
          <cell r="V808">
            <v>41419</v>
          </cell>
        </row>
        <row r="809">
          <cell r="B809">
            <v>819</v>
          </cell>
          <cell r="D809" t="str">
            <v>Dyanna Presentes</v>
          </cell>
          <cell r="E809" t="str">
            <v>Dyana Rodrigues</v>
          </cell>
          <cell r="G809" t="str">
            <v>Dianna Maria Pereira Rodrigues 83518762249</v>
          </cell>
          <cell r="H809" t="str">
            <v>13.522.562/0001-47</v>
          </cell>
          <cell r="I809">
            <v>647652826115</v>
          </cell>
          <cell r="J809" t="str">
            <v>Rua Amilde Tedechi 55 Lj 2</v>
          </cell>
          <cell r="K809" t="str">
            <v>Parque Res. D. Lafaiete Libanio</v>
          </cell>
          <cell r="L809" t="str">
            <v>São José do Rio Preto</v>
          </cell>
          <cell r="M809" t="str">
            <v>SP</v>
          </cell>
          <cell r="N809" t="str">
            <v>SUDESTE</v>
          </cell>
          <cell r="O809" t="str">
            <v>15.046-020</v>
          </cell>
          <cell r="P809" t="str">
            <v>17 3022-5206</v>
          </cell>
          <cell r="Q809" t="str">
            <v>multistil@hotmail.com</v>
          </cell>
          <cell r="V809">
            <v>41433</v>
          </cell>
        </row>
        <row r="810">
          <cell r="B810">
            <v>820</v>
          </cell>
          <cell r="D810" t="str">
            <v>Ateliê Casa de Boneca</v>
          </cell>
          <cell r="E810" t="str">
            <v>Angela</v>
          </cell>
          <cell r="G810" t="str">
            <v>Angela Maria da Silva Young Fei ME</v>
          </cell>
          <cell r="H810" t="str">
            <v>11.229.828/0001-32</v>
          </cell>
          <cell r="I810">
            <v>148836810111</v>
          </cell>
          <cell r="J810" t="str">
            <v>Av. joão Peixoto Viegas, 914</v>
          </cell>
          <cell r="K810" t="str">
            <v>Jardim Consorcio</v>
          </cell>
          <cell r="L810" t="str">
            <v>São Paulo</v>
          </cell>
          <cell r="M810" t="str">
            <v>SP</v>
          </cell>
          <cell r="N810" t="str">
            <v>SUDESTE</v>
          </cell>
          <cell r="O810" t="str">
            <v>04.437-000</v>
          </cell>
          <cell r="P810" t="str">
            <v>11 5563-2748/3205-2748</v>
          </cell>
          <cell r="Q810" t="str">
            <v>ateliecasadeboneca@uol.com.br</v>
          </cell>
          <cell r="R810" t="str">
            <v>Angela</v>
          </cell>
          <cell r="S810" t="str">
            <v>contato@acboneca.com.br</v>
          </cell>
          <cell r="T810" t="str">
            <v>11 5563-2748/3205-2748</v>
          </cell>
          <cell r="V810">
            <v>41420</v>
          </cell>
        </row>
        <row r="811">
          <cell r="B811">
            <v>821</v>
          </cell>
          <cell r="D811" t="str">
            <v>CEI Norte</v>
          </cell>
          <cell r="E811" t="str">
            <v>Cremilda/Sandra</v>
          </cell>
          <cell r="G811" t="str">
            <v>Decoracenter Comercio de Artigos Ornamentais Ltda ME</v>
          </cell>
          <cell r="H811" t="str">
            <v>14.489.939/0001-76</v>
          </cell>
          <cell r="I811" t="str">
            <v>07.589.607/001-09</v>
          </cell>
          <cell r="J811" t="str">
            <v>Q Ql 1 Lt 11/14 Sl 210</v>
          </cell>
          <cell r="K811" t="str">
            <v>Tauatinga</v>
          </cell>
          <cell r="L811" t="str">
            <v>Brasília</v>
          </cell>
          <cell r="M811" t="str">
            <v>DF</v>
          </cell>
          <cell r="N811" t="str">
            <v>CENTRO OESTE</v>
          </cell>
          <cell r="O811" t="str">
            <v>72.135-010</v>
          </cell>
          <cell r="P811" t="str">
            <v>61 3355-2555</v>
          </cell>
          <cell r="Q811" t="str">
            <v>compras@ceinorte.com.br</v>
          </cell>
          <cell r="R811" t="str">
            <v>Carlos</v>
          </cell>
          <cell r="S811" t="str">
            <v>contasapagar@ceinorte.com.br</v>
          </cell>
          <cell r="T811" t="str">
            <v>61 3355-2555</v>
          </cell>
          <cell r="V811">
            <v>41431</v>
          </cell>
        </row>
        <row r="812">
          <cell r="B812">
            <v>822</v>
          </cell>
          <cell r="D812" t="str">
            <v>Moda Morena</v>
          </cell>
          <cell r="E812" t="str">
            <v>Gabriela</v>
          </cell>
          <cell r="G812" t="str">
            <v>Campos Paro Boutique ltda ME</v>
          </cell>
          <cell r="H812" t="str">
            <v>00.023.906/0001-21</v>
          </cell>
          <cell r="I812">
            <v>521034423110</v>
          </cell>
          <cell r="J812" t="str">
            <v>Av. Cunha Cintra 535</v>
          </cell>
          <cell r="K812" t="str">
            <v>Centro</v>
          </cell>
          <cell r="L812" t="str">
            <v>Penápolis</v>
          </cell>
          <cell r="M812" t="str">
            <v>SP</v>
          </cell>
          <cell r="N812" t="str">
            <v>SUDESTE</v>
          </cell>
          <cell r="O812" t="str">
            <v>16.300-000</v>
          </cell>
          <cell r="P812" t="str">
            <v>18 3653-6110</v>
          </cell>
          <cell r="Q812" t="str">
            <v>modamorena@modamorena.com.br</v>
          </cell>
          <cell r="R812" t="str">
            <v>Ana Maria</v>
          </cell>
          <cell r="S812" t="str">
            <v>alparo@modamorena.com.br</v>
          </cell>
          <cell r="T812" t="str">
            <v>18 3652-7080</v>
          </cell>
          <cell r="V812">
            <v>41420</v>
          </cell>
        </row>
        <row r="813">
          <cell r="B813">
            <v>823</v>
          </cell>
          <cell r="D813" t="str">
            <v>Tudo de Bom</v>
          </cell>
          <cell r="E813" t="str">
            <v>Erika</v>
          </cell>
          <cell r="G813" t="str">
            <v>Tudo de Bom Indústria e Comércio de Confecções Ltda ME</v>
          </cell>
          <cell r="H813" t="str">
            <v>02.889.739/0001-21</v>
          </cell>
          <cell r="I813" t="str">
            <v>06.289465-0</v>
          </cell>
          <cell r="J813" t="str">
            <v>Av. Engenheiro Santana Junior, 2654</v>
          </cell>
          <cell r="K813" t="str">
            <v>Papicu</v>
          </cell>
          <cell r="L813" t="str">
            <v>Fortaleza</v>
          </cell>
          <cell r="M813" t="str">
            <v>CE</v>
          </cell>
          <cell r="N813" t="str">
            <v>NORDESTE</v>
          </cell>
          <cell r="O813" t="str">
            <v>60.175-650</v>
          </cell>
          <cell r="P813" t="str">
            <v>85 3452-6811/3452-6801</v>
          </cell>
          <cell r="Q813" t="str">
            <v>erikamanix@hotmail.com</v>
          </cell>
          <cell r="R813" t="str">
            <v>Lucia</v>
          </cell>
          <cell r="S813" t="str">
            <v>luciamanix@hotmail.com</v>
          </cell>
          <cell r="T813" t="str">
            <v>85 3452-6811/3452-6801</v>
          </cell>
          <cell r="V813">
            <v>41420</v>
          </cell>
        </row>
        <row r="814">
          <cell r="B814">
            <v>824</v>
          </cell>
          <cell r="D814" t="str">
            <v>Vila dos Sonhos Decorações e Presentes</v>
          </cell>
          <cell r="E814" t="str">
            <v>Cafael Canela</v>
          </cell>
          <cell r="G814" t="str">
            <v>VL Decoração, Presentes e Brinquedos Eireli ME</v>
          </cell>
          <cell r="H814" t="str">
            <v>17.485.198/0001-43</v>
          </cell>
          <cell r="I814" t="str">
            <v>002090328.00-43</v>
          </cell>
          <cell r="J814" t="str">
            <v>Rua Coronel Pedro Paulo Penido, 200A</v>
          </cell>
          <cell r="K814" t="str">
            <v>Cidade Nova</v>
          </cell>
          <cell r="L814" t="str">
            <v>Belo horizonte</v>
          </cell>
          <cell r="M814" t="str">
            <v>MG</v>
          </cell>
          <cell r="N814" t="str">
            <v>SUDESTE</v>
          </cell>
          <cell r="O814" t="str">
            <v>31.170-330</v>
          </cell>
          <cell r="P814" t="str">
            <v>31 3484-5421</v>
          </cell>
          <cell r="Q814" t="str">
            <v>canelinha_rafa@hotmail.com</v>
          </cell>
          <cell r="R814" t="str">
            <v>Rafael</v>
          </cell>
          <cell r="S814" t="str">
            <v>viladossonhosnfe@yahoo.com.br</v>
          </cell>
          <cell r="T814" t="str">
            <v>31 3484-5421/9309-1881</v>
          </cell>
          <cell r="V814">
            <v>41431</v>
          </cell>
        </row>
        <row r="815">
          <cell r="B815">
            <v>825</v>
          </cell>
          <cell r="D815" t="str">
            <v>Armazém e CIA</v>
          </cell>
          <cell r="E815" t="str">
            <v>Luciana</v>
          </cell>
          <cell r="G815" t="str">
            <v>Luciana O. Botta Antonelli EPP</v>
          </cell>
          <cell r="H815" t="str">
            <v>05.679.569/0001-49</v>
          </cell>
          <cell r="I815" t="str">
            <v>90279636-30</v>
          </cell>
          <cell r="J815" t="str">
            <v>Av. Goias, 366</v>
          </cell>
          <cell r="K815" t="str">
            <v>Centro</v>
          </cell>
          <cell r="L815" t="str">
            <v>Cianorte</v>
          </cell>
          <cell r="M815" t="str">
            <v>PR</v>
          </cell>
          <cell r="N815" t="str">
            <v>SUL</v>
          </cell>
          <cell r="O815" t="str">
            <v>87.200-151</v>
          </cell>
          <cell r="P815" t="str">
            <v>44 3629-1005</v>
          </cell>
          <cell r="Q815" t="str">
            <v>armazemecia@hotmail.com</v>
          </cell>
          <cell r="R815" t="str">
            <v>Miltom</v>
          </cell>
          <cell r="S815" t="str">
            <v>armazemecia@hotmail.com</v>
          </cell>
          <cell r="T815" t="str">
            <v>44 3629-1005</v>
          </cell>
          <cell r="V815">
            <v>41431</v>
          </cell>
        </row>
        <row r="816">
          <cell r="B816">
            <v>826</v>
          </cell>
          <cell r="D816" t="str">
            <v>Arte e Gosto</v>
          </cell>
          <cell r="E816" t="str">
            <v>Margareth Cabral</v>
          </cell>
          <cell r="G816" t="str">
            <v>Dalmar Comercio de artigos de Presentes Ltda ME</v>
          </cell>
          <cell r="H816" t="str">
            <v>07.605.973/0001-01</v>
          </cell>
          <cell r="I816">
            <v>77986197</v>
          </cell>
          <cell r="J816" t="str">
            <v>Rua Luiz Alves Pereira, 377 Lj 09 e 11 - Aterrado center Shopping</v>
          </cell>
          <cell r="K816" t="str">
            <v>Aterrado</v>
          </cell>
          <cell r="L816" t="str">
            <v>Volta Redonda</v>
          </cell>
          <cell r="M816" t="str">
            <v>RJ</v>
          </cell>
          <cell r="N816" t="str">
            <v>SUDESTE</v>
          </cell>
          <cell r="O816" t="str">
            <v>27.213-140</v>
          </cell>
          <cell r="P816" t="str">
            <v>24 3346-0148</v>
          </cell>
          <cell r="Q816" t="str">
            <v>arte.gosto@hotmail.com</v>
          </cell>
          <cell r="R816" t="str">
            <v>Margareth Cabral</v>
          </cell>
          <cell r="S816" t="str">
            <v>arte.gosto@hotmail.com</v>
          </cell>
          <cell r="T816" t="str">
            <v>24 3346-0148</v>
          </cell>
          <cell r="V816">
            <v>41430</v>
          </cell>
        </row>
        <row r="817">
          <cell r="B817">
            <v>827</v>
          </cell>
          <cell r="D817" t="str">
            <v>Nadia Casa</v>
          </cell>
          <cell r="E817" t="str">
            <v>Ines</v>
          </cell>
          <cell r="G817" t="str">
            <v>Andrea Akemi Mizuguchi ME</v>
          </cell>
          <cell r="H817" t="str">
            <v>07.889.907/0001-00</v>
          </cell>
          <cell r="I817">
            <v>454302987110</v>
          </cell>
          <cell r="J817" t="str">
            <v>Av. Vereador Narciso Yague Guimarães 1001 Lj 10/16/17/E14/E15</v>
          </cell>
          <cell r="K817" t="str">
            <v>Jardim Armenia</v>
          </cell>
          <cell r="L817" t="str">
            <v>Mogi das Cruzes</v>
          </cell>
          <cell r="M817" t="str">
            <v>SP</v>
          </cell>
          <cell r="N817" t="str">
            <v>SUDESTE</v>
          </cell>
          <cell r="O817" t="str">
            <v>08.780-910</v>
          </cell>
          <cell r="P817" t="str">
            <v>11 4726-6784/99828-3329</v>
          </cell>
          <cell r="Q817" t="str">
            <v>nadiacasa@nadiacasa.com.br</v>
          </cell>
          <cell r="R817" t="str">
            <v>Ines</v>
          </cell>
        </row>
        <row r="818">
          <cell r="B818">
            <v>828</v>
          </cell>
          <cell r="D818" t="str">
            <v>Arte D'Etalhe</v>
          </cell>
          <cell r="E818" t="str">
            <v>Leonor</v>
          </cell>
          <cell r="G818" t="str">
            <v>MC Corrêa Mayer Artesanatos ME</v>
          </cell>
          <cell r="H818" t="str">
            <v>01.485.699/0001-90</v>
          </cell>
          <cell r="I818">
            <v>85810723</v>
          </cell>
          <cell r="J818" t="str">
            <v>Rua Barata Ribeiro, 739 Lj C</v>
          </cell>
          <cell r="K818" t="str">
            <v>Copacabana</v>
          </cell>
          <cell r="L818" t="str">
            <v>Rio de Janeiro</v>
          </cell>
          <cell r="M818" t="str">
            <v>RJ</v>
          </cell>
          <cell r="N818" t="str">
            <v>SUDESTE</v>
          </cell>
          <cell r="O818" t="str">
            <v>22.051-002</v>
          </cell>
          <cell r="P818" t="str">
            <v>21 22356233</v>
          </cell>
          <cell r="Q818" t="str">
            <v>artedetalhe@gmail.com</v>
          </cell>
          <cell r="R818" t="str">
            <v>Cecília</v>
          </cell>
          <cell r="S818" t="str">
            <v>artedetalhe@gmail.com</v>
          </cell>
          <cell r="T818" t="str">
            <v>21 2549-3109</v>
          </cell>
          <cell r="V818">
            <v>41430</v>
          </cell>
        </row>
        <row r="819">
          <cell r="B819">
            <v>829</v>
          </cell>
          <cell r="D819" t="str">
            <v>Comercial Cabus</v>
          </cell>
          <cell r="E819" t="str">
            <v>Jane</v>
          </cell>
          <cell r="G819" t="str">
            <v>Comercial Cabus Ltda</v>
          </cell>
          <cell r="H819" t="str">
            <v>35.483.791/0002-13</v>
          </cell>
          <cell r="I819">
            <v>46666745</v>
          </cell>
          <cell r="J819" t="str">
            <v>Rua Padre Floriano, 163</v>
          </cell>
          <cell r="K819" t="str">
            <v>São José</v>
          </cell>
          <cell r="L819" t="str">
            <v>Recife</v>
          </cell>
          <cell r="M819" t="str">
            <v>PE</v>
          </cell>
          <cell r="N819" t="str">
            <v>NORDESTE</v>
          </cell>
          <cell r="O819" t="str">
            <v>50.020-380</v>
          </cell>
          <cell r="P819" t="str">
            <v>81 3213-1349</v>
          </cell>
          <cell r="Q819" t="str">
            <v>comercialcabus@ig.com.br</v>
          </cell>
          <cell r="R819" t="str">
            <v>Jane</v>
          </cell>
          <cell r="S819" t="str">
            <v>comercialcabus@ig.com.br</v>
          </cell>
          <cell r="T819" t="str">
            <v>81 3213-1349</v>
          </cell>
          <cell r="V819">
            <v>41432</v>
          </cell>
        </row>
        <row r="820">
          <cell r="B820">
            <v>830</v>
          </cell>
          <cell r="D820" t="str">
            <v>Comercial de Mare</v>
          </cell>
          <cell r="E820" t="str">
            <v>Viviane</v>
          </cell>
          <cell r="G820" t="str">
            <v>Comercial de Mare Ltda</v>
          </cell>
          <cell r="H820" t="str">
            <v>15.277.603/0001-02</v>
          </cell>
          <cell r="I820">
            <v>9059130851</v>
          </cell>
          <cell r="J820" t="str">
            <v>Av. Vicente Machado, 1392</v>
          </cell>
          <cell r="K820" t="str">
            <v>Rio Bonito</v>
          </cell>
          <cell r="L820" t="str">
            <v>Irati</v>
          </cell>
          <cell r="M820" t="str">
            <v>PR</v>
          </cell>
          <cell r="N820" t="str">
            <v>SUL</v>
          </cell>
          <cell r="O820" t="str">
            <v>84.500-000</v>
          </cell>
          <cell r="P820" t="str">
            <v>42 3422-1820</v>
          </cell>
          <cell r="Q820" t="str">
            <v>viviane@redetudocasa.com.br</v>
          </cell>
          <cell r="S820" t="str">
            <v>nfe@redetudocasa.com.br</v>
          </cell>
          <cell r="T820" t="str">
            <v>42 3422-1820</v>
          </cell>
          <cell r="V820">
            <v>41432</v>
          </cell>
        </row>
        <row r="821">
          <cell r="B821">
            <v>831</v>
          </cell>
          <cell r="D821" t="str">
            <v>Prefeitura Municipal de Turvo</v>
          </cell>
          <cell r="E821" t="str">
            <v>Janice/Nestor</v>
          </cell>
          <cell r="G821" t="str">
            <v>Municipio de Turvo</v>
          </cell>
          <cell r="H821" t="str">
            <v>82.548.983/0001-60</v>
          </cell>
          <cell r="I821" t="str">
            <v>Isento</v>
          </cell>
          <cell r="J821" t="str">
            <v>Rua Dr Nereu Ramos SN - Prefeitura</v>
          </cell>
          <cell r="K821" t="str">
            <v>Centro</v>
          </cell>
          <cell r="L821" t="str">
            <v>Turvo</v>
          </cell>
          <cell r="M821" t="str">
            <v>SC</v>
          </cell>
          <cell r="N821" t="str">
            <v>SUL</v>
          </cell>
          <cell r="O821" t="str">
            <v>88.930-000</v>
          </cell>
          <cell r="P821" t="str">
            <v>48 3525-0186</v>
          </cell>
          <cell r="Q821" t="str">
            <v>imprensapmturvo@netvale.net</v>
          </cell>
          <cell r="R821" t="str">
            <v>Soeli</v>
          </cell>
          <cell r="S821" t="str">
            <v>soeli.prefeitura@hotmail.com</v>
          </cell>
          <cell r="T821" t="str">
            <v>48 3525-8100</v>
          </cell>
          <cell r="V821">
            <v>41431</v>
          </cell>
        </row>
        <row r="822">
          <cell r="B822">
            <v>832</v>
          </cell>
          <cell r="D822" t="str">
            <v>Elétrica Nicolucci</v>
          </cell>
          <cell r="E822" t="str">
            <v>Adriana Nicolucci</v>
          </cell>
          <cell r="F822" t="str">
            <v>Diretora</v>
          </cell>
          <cell r="G822" t="str">
            <v>Elétrica Nicolucci Ltda</v>
          </cell>
          <cell r="H822" t="str">
            <v>50.427.103/0001-00</v>
          </cell>
          <cell r="I822">
            <v>664008141117</v>
          </cell>
          <cell r="J822" t="str">
            <v>Av. Antônio Paschoal, 94</v>
          </cell>
          <cell r="K822" t="str">
            <v>Jd. Brasília</v>
          </cell>
          <cell r="L822" t="str">
            <v>Sertãozinho</v>
          </cell>
          <cell r="M822" t="str">
            <v>SP</v>
          </cell>
          <cell r="N822" t="str">
            <v>SUDESTE</v>
          </cell>
          <cell r="O822" t="str">
            <v>14.170-000</v>
          </cell>
          <cell r="P822" t="str">
            <v>16 2105-0999/2105-0950</v>
          </cell>
          <cell r="Q822" t="str">
            <v>vendas@eletricanicolucci.com.br</v>
          </cell>
          <cell r="R822" t="str">
            <v>Adriana</v>
          </cell>
          <cell r="S822" t="str">
            <v>financeiro@eletricanicolucci.com.br</v>
          </cell>
          <cell r="T822" t="str">
            <v>16 2105-0999</v>
          </cell>
          <cell r="V822">
            <v>41430</v>
          </cell>
        </row>
        <row r="823">
          <cell r="B823">
            <v>833</v>
          </cell>
          <cell r="D823" t="str">
            <v>Cerilla Presentes</v>
          </cell>
          <cell r="E823" t="str">
            <v>Marcia</v>
          </cell>
          <cell r="G823" t="str">
            <v>Gommp Comércio e Serviços Ltda ME</v>
          </cell>
          <cell r="H823" t="str">
            <v>00.950.828/0001-00</v>
          </cell>
          <cell r="I823">
            <v>86127466</v>
          </cell>
          <cell r="J823" t="str">
            <v>Rua Visconde de Piraja, 251 Lj A/B</v>
          </cell>
          <cell r="K823" t="str">
            <v>Ipanema</v>
          </cell>
          <cell r="L823" t="str">
            <v>Rio de janeiro</v>
          </cell>
          <cell r="M823" t="str">
            <v>RJ</v>
          </cell>
          <cell r="N823" t="str">
            <v>SUDESTE</v>
          </cell>
          <cell r="O823" t="str">
            <v>22.410-003</v>
          </cell>
          <cell r="P823" t="str">
            <v>21 98195-0200/98195-0011</v>
          </cell>
          <cell r="Q823" t="str">
            <v>marciasigaud@gmail.com</v>
          </cell>
          <cell r="R823" t="str">
            <v>Patricia</v>
          </cell>
          <cell r="S823" t="str">
            <v>patricia@cerilla.com.br</v>
          </cell>
          <cell r="T823" t="str">
            <v>21 98195-0200/98195-0011</v>
          </cell>
          <cell r="V823">
            <v>41431</v>
          </cell>
          <cell r="W823">
            <v>41808</v>
          </cell>
        </row>
        <row r="824">
          <cell r="B824">
            <v>834</v>
          </cell>
          <cell r="D824" t="str">
            <v>Anacapri Presentes</v>
          </cell>
          <cell r="E824" t="str">
            <v>Cleide</v>
          </cell>
          <cell r="G824" t="str">
            <v>Anacapri Decorações e Presentes ltda ME</v>
          </cell>
          <cell r="H824" t="str">
            <v>11.236.647/0001-33</v>
          </cell>
          <cell r="I824">
            <v>623116108110</v>
          </cell>
          <cell r="J824" t="str">
            <v>Av. das Nuvens, 41 Lj 06 e 07</v>
          </cell>
          <cell r="K824" t="str">
            <v>Aldeia da Serra</v>
          </cell>
          <cell r="L824" t="str">
            <v>Santana de Parnaiba</v>
          </cell>
          <cell r="M824" t="str">
            <v>SP</v>
          </cell>
          <cell r="N824" t="str">
            <v>SUDESTE</v>
          </cell>
          <cell r="O824" t="str">
            <v>06.519-225</v>
          </cell>
          <cell r="P824" t="str">
            <v>11 4192-3691</v>
          </cell>
          <cell r="Q824" t="str">
            <v>a.n.a.capri@hotmail.com</v>
          </cell>
          <cell r="R824" t="str">
            <v>Solange</v>
          </cell>
          <cell r="S824" t="str">
            <v>a.n.a.capri@hotmail.com</v>
          </cell>
          <cell r="V824">
            <v>41433</v>
          </cell>
        </row>
        <row r="825">
          <cell r="B825">
            <v>835</v>
          </cell>
          <cell r="D825" t="str">
            <v>Flavio dos Santos Soares ME</v>
          </cell>
          <cell r="E825" t="str">
            <v>Flavio/Sergio</v>
          </cell>
          <cell r="G825" t="str">
            <v>Flavio dos Santos Soares ME</v>
          </cell>
          <cell r="H825" t="str">
            <v>10.416.531.0001-13</v>
          </cell>
          <cell r="I825">
            <v>148351700113</v>
          </cell>
          <cell r="J825" t="str">
            <v>Av. Salim Farah Maluf 2211</v>
          </cell>
          <cell r="K825" t="str">
            <v>Tatuapé</v>
          </cell>
          <cell r="L825" t="str">
            <v>São Paulo</v>
          </cell>
          <cell r="M825" t="str">
            <v>SP</v>
          </cell>
          <cell r="N825" t="str">
            <v>SUDESTE</v>
          </cell>
          <cell r="O825" t="str">
            <v>03.076-000</v>
          </cell>
          <cell r="P825" t="str">
            <v>11 5591-5555</v>
          </cell>
          <cell r="V825">
            <v>41432</v>
          </cell>
        </row>
        <row r="826">
          <cell r="B826">
            <v>836</v>
          </cell>
          <cell r="D826" t="str">
            <v>Papelaria Inez</v>
          </cell>
          <cell r="E826" t="str">
            <v>Jair Chagas dos Santos</v>
          </cell>
          <cell r="G826" t="str">
            <v>Maria Inez Holtz Picco &amp; CIA Ltda</v>
          </cell>
          <cell r="H826" t="str">
            <v>05.380.388/0001-17</v>
          </cell>
          <cell r="I826">
            <v>219005808119</v>
          </cell>
          <cell r="J826" t="str">
            <v>Rua São João, 02 Casa 01</v>
          </cell>
          <cell r="K826" t="str">
            <v>Centro</v>
          </cell>
          <cell r="L826" t="str">
            <v>Boituva</v>
          </cell>
          <cell r="M826" t="str">
            <v>SP</v>
          </cell>
          <cell r="N826" t="str">
            <v>SUDESTE</v>
          </cell>
          <cell r="O826" t="str">
            <v>18.550-000</v>
          </cell>
          <cell r="P826" t="str">
            <v>15 3363-6035/9119-4287</v>
          </cell>
          <cell r="Q826" t="str">
            <v>j_chagas2000@yahoo.com.br</v>
          </cell>
          <cell r="R826" t="str">
            <v>Jair Chagas dos Santos</v>
          </cell>
          <cell r="S826" t="str">
            <v>j_chagas2000@yahoo.com.br</v>
          </cell>
          <cell r="T826" t="str">
            <v>15 3363-6035/9119-4287</v>
          </cell>
          <cell r="V826">
            <v>41450</v>
          </cell>
        </row>
        <row r="827">
          <cell r="B827">
            <v>837</v>
          </cell>
          <cell r="D827" t="str">
            <v>Imperial Shopping</v>
          </cell>
          <cell r="E827" t="str">
            <v>Adriano Pinheiro</v>
          </cell>
          <cell r="G827" t="str">
            <v>Imperial Shopping</v>
          </cell>
          <cell r="H827" t="str">
            <v>16.602.614/0001-83</v>
          </cell>
          <cell r="I827" t="str">
            <v xml:space="preserve">Isento </v>
          </cell>
          <cell r="J827" t="str">
            <v>Rod BR010 nº100</v>
          </cell>
          <cell r="K827" t="str">
            <v>Jardim São Luís</v>
          </cell>
          <cell r="L827" t="str">
            <v>Imperatriz</v>
          </cell>
          <cell r="M827" t="str">
            <v>MA</v>
          </cell>
          <cell r="N827" t="str">
            <v>NORDESTE</v>
          </cell>
          <cell r="O827" t="str">
            <v>65.913-015</v>
          </cell>
          <cell r="P827" t="str">
            <v>99 3529-0731</v>
          </cell>
          <cell r="Q827" t="str">
            <v>joel.costa@mrmalls.com.br</v>
          </cell>
          <cell r="R827" t="str">
            <v>Joel Costa</v>
          </cell>
          <cell r="S827" t="str">
            <v>joel.costa@mrmalls.com.br</v>
          </cell>
          <cell r="T827" t="str">
            <v>99 3529-0731</v>
          </cell>
          <cell r="V827">
            <v>41451</v>
          </cell>
          <cell r="W827" t="str">
            <v>169/08/13</v>
          </cell>
        </row>
        <row r="828">
          <cell r="B828">
            <v>838</v>
          </cell>
          <cell r="D828" t="str">
            <v>RBS Participações S/A</v>
          </cell>
          <cell r="E828" t="str">
            <v>Ana Pitman</v>
          </cell>
          <cell r="F828" t="str">
            <v>Produtora Artística</v>
          </cell>
          <cell r="G828" t="str">
            <v>RBS Participações S/A</v>
          </cell>
          <cell r="H828" t="str">
            <v>68.737.857/0005-56</v>
          </cell>
          <cell r="I828">
            <v>255685254</v>
          </cell>
          <cell r="J828" t="str">
            <v>Rua General Vieira da Rosa, s/n</v>
          </cell>
          <cell r="K828" t="str">
            <v>Morro da Cruz</v>
          </cell>
          <cell r="L828" t="str">
            <v>Florianópolis</v>
          </cell>
          <cell r="M828" t="str">
            <v>SC</v>
          </cell>
          <cell r="N828" t="str">
            <v>SUL</v>
          </cell>
          <cell r="O828" t="str">
            <v>88.020-240</v>
          </cell>
          <cell r="P828" t="str">
            <v>(48)  3216-3431</v>
          </cell>
          <cell r="Q828" t="str">
            <v>culturaeventossc@gruporbs.com.br</v>
          </cell>
          <cell r="R828" t="str">
            <v>Ana Pitman</v>
          </cell>
          <cell r="S828" t="str">
            <v>culturaeventossc@gruporbs.com.br</v>
          </cell>
          <cell r="T828" t="str">
            <v>(48)  3216-3431</v>
          </cell>
        </row>
        <row r="829">
          <cell r="B829">
            <v>839</v>
          </cell>
          <cell r="D829" t="str">
            <v>World Malharia</v>
          </cell>
          <cell r="E829" t="str">
            <v>Jailton Marques</v>
          </cell>
          <cell r="F829" t="str">
            <v>Proprietário</v>
          </cell>
          <cell r="G829" t="str">
            <v>J. Marques nascimento ME</v>
          </cell>
          <cell r="H829" t="str">
            <v>07.816.100/0001-30</v>
          </cell>
          <cell r="I829" t="str">
            <v>03.029.555-6</v>
          </cell>
          <cell r="J829" t="str">
            <v>Rua hamilton Silva, 2692 C</v>
          </cell>
          <cell r="K829" t="str">
            <v>Trem</v>
          </cell>
          <cell r="L829" t="str">
            <v>Macapa</v>
          </cell>
          <cell r="M829" t="str">
            <v>AP</v>
          </cell>
          <cell r="N829" t="str">
            <v>NORTE</v>
          </cell>
          <cell r="O829" t="str">
            <v>68901-140</v>
          </cell>
          <cell r="P829" t="str">
            <v>96 3223-1226</v>
          </cell>
          <cell r="Q829" t="str">
            <v>worldmalharia@hotmail.com</v>
          </cell>
          <cell r="R829" t="str">
            <v>Luzia Paula</v>
          </cell>
          <cell r="S829" t="str">
            <v>luziapaula@hotmail.com.br</v>
          </cell>
          <cell r="T829" t="str">
            <v>96 3223-1226</v>
          </cell>
          <cell r="V829">
            <v>41430</v>
          </cell>
        </row>
        <row r="830">
          <cell r="B830">
            <v>840</v>
          </cell>
          <cell r="D830" t="str">
            <v xml:space="preserve">Prefeitura Municipal de Cruzeiro do Iguaçu </v>
          </cell>
          <cell r="E830" t="str">
            <v xml:space="preserve">Itacir Alves </v>
          </cell>
          <cell r="F830" t="str">
            <v xml:space="preserve">Compras </v>
          </cell>
          <cell r="G830" t="str">
            <v xml:space="preserve">Município de Cruzeiro do Iguaçu </v>
          </cell>
          <cell r="H830" t="str">
            <v>95.589.230/0001-44</v>
          </cell>
          <cell r="I830" t="str">
            <v xml:space="preserve">Isento </v>
          </cell>
          <cell r="J830" t="str">
            <v>Avenida 13 de Maio, 906</v>
          </cell>
          <cell r="K830" t="str">
            <v>Centro</v>
          </cell>
          <cell r="L830" t="str">
            <v>Cruzeiro do Iguaçu</v>
          </cell>
          <cell r="M830" t="str">
            <v>PR</v>
          </cell>
          <cell r="N830" t="str">
            <v>SUL</v>
          </cell>
          <cell r="O830" t="str">
            <v>85.598-000</v>
          </cell>
          <cell r="P830" t="str">
            <v>(46) 3572-8014</v>
          </cell>
          <cell r="Q830" t="str">
            <v>enirson_macagnan@hotmail.com</v>
          </cell>
          <cell r="R830" t="str">
            <v>Édson Bertoldo</v>
          </cell>
          <cell r="S830" t="str">
            <v>financascruzeiroeb@hotmail.com</v>
          </cell>
          <cell r="T830" t="str">
            <v>46  3572-8000</v>
          </cell>
          <cell r="V830">
            <v>41449</v>
          </cell>
          <cell r="W830">
            <v>41937</v>
          </cell>
        </row>
        <row r="831">
          <cell r="B831">
            <v>841</v>
          </cell>
          <cell r="D831" t="str">
            <v>Maria Helena</v>
          </cell>
          <cell r="E831" t="str">
            <v>Cristiani</v>
          </cell>
          <cell r="G831" t="str">
            <v>Maria Helena Giaretta Fregonezi</v>
          </cell>
          <cell r="H831" t="str">
            <v>078.564.338-92</v>
          </cell>
          <cell r="J831" t="str">
            <v>Rua Orensy Rodrigues da Silva, 1397</v>
          </cell>
          <cell r="K831" t="str">
            <v>Centro</v>
          </cell>
          <cell r="L831" t="str">
            <v>Andradina</v>
          </cell>
          <cell r="M831" t="str">
            <v>SP</v>
          </cell>
          <cell r="N831" t="str">
            <v>SUDESTE</v>
          </cell>
          <cell r="O831" t="str">
            <v>16.901-016</v>
          </cell>
          <cell r="P831" t="str">
            <v>18 3722-2927</v>
          </cell>
          <cell r="Q831" t="str">
            <v>cristiani@flexoart.com.br</v>
          </cell>
          <cell r="R831" t="str">
            <v>Cristiani</v>
          </cell>
          <cell r="S831" t="str">
            <v>cristiani@flexoart.com.br</v>
          </cell>
          <cell r="T831" t="str">
            <v>67 9295-2921</v>
          </cell>
          <cell r="V831">
            <v>41419</v>
          </cell>
        </row>
        <row r="832">
          <cell r="B832">
            <v>842</v>
          </cell>
          <cell r="D832" t="str">
            <v>Maria de Lourdes</v>
          </cell>
          <cell r="E832" t="str">
            <v>Maria de Lourdes</v>
          </cell>
          <cell r="G832" t="str">
            <v>Maria de Lourdes Vieira Machado EPP</v>
          </cell>
          <cell r="H832" t="str">
            <v>68.818.187/0001-06</v>
          </cell>
          <cell r="I832">
            <v>210021155110</v>
          </cell>
          <cell r="J832" t="str">
            <v xml:space="preserve">Rua Prudente de Morais, 238 </v>
          </cell>
          <cell r="L832" t="str">
            <v>Bebedouro</v>
          </cell>
          <cell r="M832" t="str">
            <v>SP</v>
          </cell>
          <cell r="N832" t="str">
            <v>SUDESTE</v>
          </cell>
          <cell r="O832" t="str">
            <v>14.700-120</v>
          </cell>
          <cell r="P832" t="str">
            <v>17  3343-4976  /  3342-6740</v>
          </cell>
          <cell r="Q832" t="str">
            <v>biravieira_oj@yahoo.com.br</v>
          </cell>
          <cell r="R832" t="str">
            <v xml:space="preserve">Ubirajara </v>
          </cell>
          <cell r="S832" t="str">
            <v>biravieira_oj@yahoo.com.br</v>
          </cell>
          <cell r="T832" t="str">
            <v>17  9181-7861</v>
          </cell>
          <cell r="V832">
            <v>41478</v>
          </cell>
        </row>
        <row r="833">
          <cell r="B833">
            <v>843</v>
          </cell>
          <cell r="D833" t="str">
            <v xml:space="preserve">Prefeitura Municipal de Gaúcha do Norte </v>
          </cell>
          <cell r="E833" t="str">
            <v>Marli Aléssio</v>
          </cell>
          <cell r="F833" t="str">
            <v>Secretária de Assistência Social</v>
          </cell>
          <cell r="G833" t="str">
            <v xml:space="preserve">Prefeitura Municipal de Gaúcha do Norte </v>
          </cell>
          <cell r="H833" t="str">
            <v>01.614.539/0001-01</v>
          </cell>
          <cell r="I833" t="str">
            <v xml:space="preserve">Isento </v>
          </cell>
          <cell r="J833" t="str">
            <v xml:space="preserve">Av. Brasil, 1298  </v>
          </cell>
          <cell r="K833" t="str">
            <v xml:space="preserve">Centro </v>
          </cell>
          <cell r="L833" t="str">
            <v xml:space="preserve">Gaúcha do Norte </v>
          </cell>
          <cell r="M833" t="str">
            <v>MT</v>
          </cell>
          <cell r="N833" t="str">
            <v>CENTRO OESTE</v>
          </cell>
          <cell r="O833" t="str">
            <v>78.875-000</v>
          </cell>
          <cell r="P833" t="str">
            <v>(66) 3582-1521</v>
          </cell>
          <cell r="Q833" t="str">
            <v>semasgnorte@hotmail.com</v>
          </cell>
          <cell r="V833">
            <v>41484</v>
          </cell>
        </row>
        <row r="834">
          <cell r="B834">
            <v>844</v>
          </cell>
          <cell r="D834" t="str">
            <v>Prefeitura Municipal de Paulinia</v>
          </cell>
          <cell r="E834" t="str">
            <v>Kiki Tuzuki</v>
          </cell>
          <cell r="F834" t="str">
            <v>Secretaria de Turismo e Eventos</v>
          </cell>
          <cell r="G834" t="str">
            <v>Prefeitura Municipal de Paulinia</v>
          </cell>
          <cell r="H834" t="str">
            <v>45.751.435/0001-06</v>
          </cell>
          <cell r="I834" t="str">
            <v>Isento</v>
          </cell>
          <cell r="J834" t="str">
            <v>Av. Prefeito José Lozano Araujo, 1551</v>
          </cell>
          <cell r="K834" t="str">
            <v>Parque Brasil 500</v>
          </cell>
          <cell r="L834" t="str">
            <v>Paulinia</v>
          </cell>
          <cell r="M834" t="str">
            <v>SP</v>
          </cell>
          <cell r="N834" t="str">
            <v>SUDESTE</v>
          </cell>
          <cell r="O834" t="str">
            <v>13.140-000</v>
          </cell>
          <cell r="P834" t="str">
            <v>19 78291078</v>
          </cell>
          <cell r="Q834" t="str">
            <v>kikicms@gmail.com</v>
          </cell>
          <cell r="V834">
            <v>41493</v>
          </cell>
        </row>
        <row r="835">
          <cell r="B835">
            <v>845</v>
          </cell>
          <cell r="D835" t="str">
            <v xml:space="preserve">Creative Mix </v>
          </cell>
          <cell r="E835" t="str">
            <v>Mauro</v>
          </cell>
          <cell r="F835" t="str">
            <v>Sócio</v>
          </cell>
          <cell r="G835" t="str">
            <v>Creative Mix Comercio de Papelaria e Brinquedos Ltda</v>
          </cell>
          <cell r="H835" t="str">
            <v>07.745.681/0001-66</v>
          </cell>
          <cell r="I835">
            <v>149435270116</v>
          </cell>
          <cell r="J835" t="str">
            <v>Av. Imirim 1332</v>
          </cell>
          <cell r="K835" t="str">
            <v>Imirim</v>
          </cell>
          <cell r="L835" t="str">
            <v>São Paulo</v>
          </cell>
          <cell r="M835" t="str">
            <v>SP</v>
          </cell>
          <cell r="N835" t="str">
            <v>SUDESTE</v>
          </cell>
          <cell r="O835" t="str">
            <v>02.464-100</v>
          </cell>
          <cell r="P835" t="str">
            <v>11  2364-3631</v>
          </cell>
          <cell r="Q835" t="str">
            <v>mauro@creativemix.com.br</v>
          </cell>
          <cell r="R835" t="str">
            <v>Mauro</v>
          </cell>
          <cell r="S835" t="str">
            <v>mauro@creativemix.com.br</v>
          </cell>
          <cell r="T835" t="str">
            <v>11 2364-3633</v>
          </cell>
          <cell r="V835">
            <v>41495</v>
          </cell>
        </row>
        <row r="836">
          <cell r="B836">
            <v>846</v>
          </cell>
          <cell r="D836" t="str">
            <v>Treze Comunicação</v>
          </cell>
          <cell r="E836" t="str">
            <v>Lucy</v>
          </cell>
          <cell r="F836" t="str">
            <v>Diretora Comercial</v>
          </cell>
          <cell r="G836" t="str">
            <v>Agencia Treze Comunicação Ltda ME</v>
          </cell>
          <cell r="H836" t="str">
            <v>07.177.540/0001-94</v>
          </cell>
          <cell r="I836" t="str">
            <v>165.578-4</v>
          </cell>
          <cell r="J836" t="str">
            <v>Rua Florentino Peixoto, 20 sala 22</v>
          </cell>
          <cell r="K836" t="str">
            <v xml:space="preserve">Gonzaga </v>
          </cell>
          <cell r="L836" t="str">
            <v>Santos</v>
          </cell>
          <cell r="M836" t="str">
            <v>SP</v>
          </cell>
          <cell r="N836" t="str">
            <v>SUDESTE</v>
          </cell>
          <cell r="O836" t="str">
            <v>11.060-030</v>
          </cell>
          <cell r="P836" t="str">
            <v>13 3345-0167</v>
          </cell>
          <cell r="Q836" t="str">
            <v>atendimento@trezecomunicacao.com.br</v>
          </cell>
          <cell r="R836" t="str">
            <v>Lucy</v>
          </cell>
          <cell r="S836" t="str">
            <v>atendimento@trezecomunicacao.com.br</v>
          </cell>
          <cell r="T836" t="str">
            <v>13 8846-4642     /   13 97754534</v>
          </cell>
          <cell r="V836">
            <v>41498</v>
          </cell>
        </row>
        <row r="837">
          <cell r="B837">
            <v>847</v>
          </cell>
          <cell r="D837" t="str">
            <v>Norberto Albino do Carmo Decorações ME</v>
          </cell>
          <cell r="E837" t="str">
            <v>Amanda</v>
          </cell>
          <cell r="G837" t="str">
            <v>Norberto Albino do Carmo Decorações ME</v>
          </cell>
          <cell r="H837" t="str">
            <v>15.700.658/0001-83</v>
          </cell>
          <cell r="I837" t="str">
            <v>555.46.814.113</v>
          </cell>
          <cell r="J837" t="str">
            <v>Av. João Martins da Silveira Sobrinho, 2295</v>
          </cell>
          <cell r="K837" t="str">
            <v>Vila Maria</v>
          </cell>
          <cell r="L837" t="str">
            <v>Porto Ferreira</v>
          </cell>
          <cell r="M837" t="str">
            <v>SP</v>
          </cell>
          <cell r="N837" t="str">
            <v>SUDESTE</v>
          </cell>
          <cell r="O837" t="str">
            <v>13.660-000</v>
          </cell>
          <cell r="P837" t="str">
            <v>19 3585-1818/3585-4175/3585-5257</v>
          </cell>
          <cell r="Q837" t="str">
            <v>norberto.albino@hotmail.com</v>
          </cell>
          <cell r="R837" t="str">
            <v>Amanda</v>
          </cell>
          <cell r="S837" t="str">
            <v>bmqfinanceiro@hotmail.com</v>
          </cell>
          <cell r="T837" t="str">
            <v>19 3585-1818/3585-4175/3585-5257</v>
          </cell>
        </row>
        <row r="838">
          <cell r="B838">
            <v>848</v>
          </cell>
          <cell r="D838" t="str">
            <v>MP Comércio</v>
          </cell>
          <cell r="E838" t="str">
            <v>Luciana</v>
          </cell>
          <cell r="G838" t="str">
            <v>MP Comércio e Importação Eireli EPP</v>
          </cell>
          <cell r="H838" t="str">
            <v>14.206.686/0001-86</v>
          </cell>
          <cell r="I838" t="str">
            <v>001830793.00-57</v>
          </cell>
          <cell r="J838" t="str">
            <v>Rua Gerônimo Marcucci, 246 - Letra A</v>
          </cell>
          <cell r="K838" t="str">
            <v>Pilar</v>
          </cell>
          <cell r="L838" t="str">
            <v>Belo Horizonte</v>
          </cell>
          <cell r="M838" t="str">
            <v>MG</v>
          </cell>
          <cell r="N838" t="str">
            <v>SUDESTE</v>
          </cell>
          <cell r="O838" t="str">
            <v>30.390-150</v>
          </cell>
          <cell r="P838" t="str">
            <v>31 3286-4090/3286-2822</v>
          </cell>
          <cell r="Q838" t="str">
            <v>lulbessa@yahoo.com.br</v>
          </cell>
          <cell r="R838" t="str">
            <v>Cristiano Souza</v>
          </cell>
          <cell r="S838" t="str">
            <v>fiscalmp@gmail.com/mpfinanceiro1@gmail.com</v>
          </cell>
          <cell r="T838" t="str">
            <v>31 3286-4090/3286-2822</v>
          </cell>
          <cell r="V838">
            <v>41507</v>
          </cell>
        </row>
        <row r="839">
          <cell r="B839">
            <v>849</v>
          </cell>
          <cell r="D839" t="str">
            <v xml:space="preserve">Velarts </v>
          </cell>
          <cell r="E839" t="str">
            <v>Julio Lopes</v>
          </cell>
          <cell r="G839" t="str">
            <v>Velarts Velas de Decorações Ltda</v>
          </cell>
          <cell r="H839" t="str">
            <v>02.838.883/0001-39</v>
          </cell>
          <cell r="I839" t="str">
            <v>04.139.917-0</v>
          </cell>
          <cell r="J839" t="str">
            <v>Av. Sete de Setembro, 344</v>
          </cell>
          <cell r="K839" t="str">
            <v>Centro</v>
          </cell>
          <cell r="L839" t="str">
            <v>Manaus</v>
          </cell>
          <cell r="M839" t="str">
            <v>AM</v>
          </cell>
          <cell r="N839" t="str">
            <v>NORTE</v>
          </cell>
          <cell r="O839" t="str">
            <v>69.005-141</v>
          </cell>
          <cell r="P839" t="str">
            <v>92 3234-4623</v>
          </cell>
          <cell r="Q839" t="str">
            <v>julio.lopes@pmm.am.gov.br</v>
          </cell>
          <cell r="R839" t="str">
            <v>Julio Lopes</v>
          </cell>
          <cell r="S839" t="str">
            <v>julio.lopes@pmm.am.gov.br</v>
          </cell>
          <cell r="T839" t="str">
            <v>92 3233-2635</v>
          </cell>
          <cell r="V839">
            <v>41508</v>
          </cell>
        </row>
        <row r="840">
          <cell r="B840">
            <v>850</v>
          </cell>
          <cell r="D840" t="str">
            <v>Humaitá</v>
          </cell>
          <cell r="E840" t="str">
            <v>Marli</v>
          </cell>
          <cell r="F840" t="str">
            <v>Secretária Municipal da Educação</v>
          </cell>
          <cell r="G840" t="str">
            <v xml:space="preserve">Prefeitura Municipal de Humaitá </v>
          </cell>
          <cell r="H840" t="str">
            <v>87.613139/0001-99</v>
          </cell>
          <cell r="J840" t="str">
            <v>Av. João Pessoa, 414</v>
          </cell>
          <cell r="K840" t="str">
            <v xml:space="preserve">Centro </v>
          </cell>
          <cell r="L840" t="str">
            <v>Humaitá</v>
          </cell>
          <cell r="M840" t="str">
            <v>RS</v>
          </cell>
          <cell r="N840" t="str">
            <v>SUL</v>
          </cell>
          <cell r="O840" t="str">
            <v>98.670-000</v>
          </cell>
          <cell r="P840" t="str">
            <v>55 3525-1231</v>
          </cell>
          <cell r="Q840" t="str">
            <v>peduca@humaita-rs.com.br</v>
          </cell>
          <cell r="R840" t="str">
            <v>Marli</v>
          </cell>
          <cell r="S840" t="str">
            <v>peduca@humaita-rs.com.br</v>
          </cell>
          <cell r="T840" t="str">
            <v>55 3525-1231</v>
          </cell>
          <cell r="V840">
            <v>41508</v>
          </cell>
        </row>
        <row r="841">
          <cell r="B841">
            <v>851</v>
          </cell>
          <cell r="D841" t="str">
            <v>Centro Cultural Lurdes Célia Kreher</v>
          </cell>
          <cell r="E841" t="str">
            <v>Marli</v>
          </cell>
          <cell r="G841" t="str">
            <v>Centro Cultural Lurdes Célia Kreher</v>
          </cell>
          <cell r="H841" t="str">
            <v>91.996.173/0001-67</v>
          </cell>
          <cell r="J841" t="str">
            <v xml:space="preserve">Rui Barbosa,150 </v>
          </cell>
          <cell r="K841" t="str">
            <v xml:space="preserve">Centro </v>
          </cell>
          <cell r="L841" t="str">
            <v>Humaitá</v>
          </cell>
          <cell r="M841" t="str">
            <v>RS</v>
          </cell>
          <cell r="N841" t="str">
            <v>SUL</v>
          </cell>
          <cell r="O841" t="str">
            <v>98.670-000</v>
          </cell>
          <cell r="P841" t="str">
            <v>55 3525-1231</v>
          </cell>
          <cell r="Q841" t="str">
            <v>peduca@humaita-rs.com.br</v>
          </cell>
          <cell r="R841" t="str">
            <v>Marli</v>
          </cell>
          <cell r="S841" t="str">
            <v>peduca@humaita-rs.com.br</v>
          </cell>
          <cell r="T841" t="str">
            <v>55 3525-1231</v>
          </cell>
          <cell r="V841">
            <v>41508</v>
          </cell>
        </row>
        <row r="842">
          <cell r="B842">
            <v>852</v>
          </cell>
          <cell r="D842" t="str">
            <v>Dalva de Carvalho Osório</v>
          </cell>
          <cell r="E842" t="str">
            <v>Dalva</v>
          </cell>
          <cell r="G842" t="str">
            <v>Dalva de Carvalho Osório</v>
          </cell>
          <cell r="H842" t="str">
            <v>235.041.028-53</v>
          </cell>
          <cell r="I842" t="str">
            <v>RG6592883</v>
          </cell>
          <cell r="J842" t="str">
            <v>Av. Prof. Laudelino de Lima Rolim, 111</v>
          </cell>
          <cell r="K842" t="str">
            <v>Vila Nova Capão Bonito</v>
          </cell>
          <cell r="L842" t="str">
            <v>Capão Bonito</v>
          </cell>
          <cell r="M842" t="str">
            <v>SP</v>
          </cell>
          <cell r="N842" t="str">
            <v>SUDESTE</v>
          </cell>
          <cell r="O842" t="str">
            <v>18.304-090</v>
          </cell>
          <cell r="P842" t="str">
            <v>15 3542-3285</v>
          </cell>
          <cell r="Q842" t="str">
            <v>dalvaosorio2@hotmail.com</v>
          </cell>
          <cell r="R842" t="str">
            <v>Particular</v>
          </cell>
          <cell r="V842">
            <v>41513</v>
          </cell>
        </row>
        <row r="843">
          <cell r="B843">
            <v>853</v>
          </cell>
          <cell r="C843" t="str">
            <v>Miguel</v>
          </cell>
          <cell r="D843" t="str">
            <v>Prolight</v>
          </cell>
          <cell r="E843" t="str">
            <v>Marcelo Paiva</v>
          </cell>
          <cell r="G843" t="str">
            <v>Prolight Locações de equipamentos e Serv Ltda</v>
          </cell>
          <cell r="H843" t="str">
            <v>13.545.003/0001-52</v>
          </cell>
          <cell r="I843" t="str">
            <v>Isento</v>
          </cell>
          <cell r="J843" t="str">
            <v>Av. Darcy de Paula Gaigher, s/n, Box 21</v>
          </cell>
          <cell r="K843" t="str">
            <v>Cachoeirinha</v>
          </cell>
          <cell r="L843" t="str">
            <v>Alfredo Chaves</v>
          </cell>
          <cell r="M843" t="str">
            <v>ES</v>
          </cell>
          <cell r="N843" t="str">
            <v>SUDESTE</v>
          </cell>
          <cell r="O843" t="str">
            <v>29240-000</v>
          </cell>
          <cell r="P843" t="str">
            <v>(27) 3345-7117</v>
          </cell>
          <cell r="Q843" t="str">
            <v>marcelopaiva@propagbr.com.br</v>
          </cell>
          <cell r="R843" t="str">
            <v>Luciana Malacarne</v>
          </cell>
          <cell r="S843" t="str">
            <v>luciana@propagbr.com.br</v>
          </cell>
          <cell r="T843" t="str">
            <v>(27) 3345-7117</v>
          </cell>
          <cell r="U843" t="str">
            <v>LOCAL PARA ENTREGA DE MATERIAL RUA ANTONIO ABRÃAO, 160, ILHA DAS FLORES - VILA VELHA ES  CEP  29115-550                                                                                                                                   LOCAL PARA COBRANÇA    AV. NOSSA SENHORA DA PENHA, 595, SANTA LÚCIA - VITÓRIA ES SLS1101 A 1104</v>
          </cell>
          <cell r="W843">
            <v>41821</v>
          </cell>
        </row>
        <row r="844">
          <cell r="B844">
            <v>854</v>
          </cell>
          <cell r="D844" t="str">
            <v>Fernanda Teixeira de Carvalho Ribeiro</v>
          </cell>
          <cell r="E844" t="str">
            <v>Fernanda</v>
          </cell>
          <cell r="G844" t="str">
            <v>Fernanda Teixeira de Carvalho Ribeiro</v>
          </cell>
          <cell r="H844" t="str">
            <v>948.339.235-72</v>
          </cell>
          <cell r="J844" t="str">
            <v>Av. Princesa Isabel, 590 apto 601</v>
          </cell>
          <cell r="K844" t="str">
            <v>Barramares</v>
          </cell>
          <cell r="L844" t="str">
            <v>Salvador</v>
          </cell>
          <cell r="M844" t="str">
            <v>BA</v>
          </cell>
          <cell r="N844" t="str">
            <v>NORDESTE</v>
          </cell>
          <cell r="O844" t="str">
            <v>40.140-000</v>
          </cell>
          <cell r="P844" t="str">
            <v>71 3343-1100</v>
          </cell>
          <cell r="Q844" t="str">
            <v>fernanda@uniqueevt.com.br</v>
          </cell>
        </row>
        <row r="845">
          <cell r="B845">
            <v>855</v>
          </cell>
          <cell r="C845" t="str">
            <v>Vera</v>
          </cell>
          <cell r="D845" t="str">
            <v xml:space="preserve">Palmitinho </v>
          </cell>
          <cell r="E845" t="str">
            <v>Adilson Casali</v>
          </cell>
          <cell r="G845" t="str">
            <v>Municipio de Palmitinho</v>
          </cell>
          <cell r="H845" t="str">
            <v>87.612.909/0001-89</v>
          </cell>
          <cell r="I845" t="str">
            <v>Isento</v>
          </cell>
          <cell r="J845" t="str">
            <v>Rua Santos Dumont, 25</v>
          </cell>
          <cell r="K845" t="str">
            <v>Centro</v>
          </cell>
          <cell r="L845" t="str">
            <v xml:space="preserve">Palmitinho </v>
          </cell>
          <cell r="M845" t="str">
            <v>RS</v>
          </cell>
          <cell r="N845" t="str">
            <v>SUL</v>
          </cell>
          <cell r="O845" t="str">
            <v>98.430-000</v>
          </cell>
          <cell r="P845" t="str">
            <v>47 3453-2562</v>
          </cell>
          <cell r="Q845" t="str">
            <v>comunicacao_ti@palmitinho.rs.gov.br</v>
          </cell>
          <cell r="R845" t="str">
            <v>Adilson</v>
          </cell>
          <cell r="S845" t="str">
            <v>comunicacao_ti@palmitinho.rs.gov.br</v>
          </cell>
          <cell r="T845" t="str">
            <v>47 3453-2562</v>
          </cell>
          <cell r="V845">
            <v>41516</v>
          </cell>
          <cell r="W845">
            <v>41543</v>
          </cell>
        </row>
        <row r="846">
          <cell r="B846">
            <v>856</v>
          </cell>
          <cell r="D846" t="str">
            <v>Iza Magazine</v>
          </cell>
          <cell r="E846" t="str">
            <v>Ilza / Luan</v>
          </cell>
          <cell r="G846" t="str">
            <v>Ilza Magazine Ltda EPP</v>
          </cell>
          <cell r="H846" t="str">
            <v>15.387.077/0001-33</v>
          </cell>
          <cell r="I846">
            <v>256697213</v>
          </cell>
          <cell r="J846" t="str">
            <v>Rua Curt Hering, 717</v>
          </cell>
          <cell r="K846" t="str">
            <v>Centro</v>
          </cell>
          <cell r="L846" t="str">
            <v>Presidente Getúlio</v>
          </cell>
          <cell r="M846" t="str">
            <v>SC</v>
          </cell>
          <cell r="N846" t="str">
            <v>SUL</v>
          </cell>
          <cell r="O846" t="str">
            <v>89.150-000</v>
          </cell>
          <cell r="P846" t="str">
            <v>47 3352-0921</v>
          </cell>
          <cell r="Q846" t="str">
            <v>ilzamagazine_nfe@hotmail.com</v>
          </cell>
          <cell r="R846" t="str">
            <v>Ilza</v>
          </cell>
          <cell r="S846" t="str">
            <v>ilzamagazine_nfe@hotmail.com</v>
          </cell>
        </row>
        <row r="847">
          <cell r="B847">
            <v>857</v>
          </cell>
          <cell r="D847" t="str">
            <v>Placa Art</v>
          </cell>
          <cell r="E847" t="str">
            <v>Marilaine</v>
          </cell>
          <cell r="G847" t="str">
            <v>Gustavo Marques Battisti ME</v>
          </cell>
          <cell r="H847" t="str">
            <v>14.373.038/0001-14</v>
          </cell>
          <cell r="I847">
            <v>256530467</v>
          </cell>
          <cell r="J847" t="str">
            <v>Av. Crestani nº 1548</v>
          </cell>
          <cell r="K847" t="str">
            <v>Centro</v>
          </cell>
          <cell r="L847" t="str">
            <v>Palma Sola</v>
          </cell>
          <cell r="M847" t="str">
            <v>SC</v>
          </cell>
          <cell r="N847" t="str">
            <v>SUL</v>
          </cell>
          <cell r="O847" t="str">
            <v>89.985-000</v>
          </cell>
          <cell r="P847" t="str">
            <v>49 3652-0200</v>
          </cell>
          <cell r="Q847" t="str">
            <v>placa@placa.art.br</v>
          </cell>
          <cell r="R847" t="str">
            <v>Marilaine</v>
          </cell>
          <cell r="S847" t="str">
            <v>placa@placa.art.br</v>
          </cell>
          <cell r="T847" t="str">
            <v>49 3652-0200</v>
          </cell>
          <cell r="V847">
            <v>41527</v>
          </cell>
        </row>
        <row r="848">
          <cell r="B848">
            <v>858</v>
          </cell>
          <cell r="D848" t="str">
            <v>Autarquia Municipal de Turismo Gramadotur</v>
          </cell>
          <cell r="E848" t="str">
            <v>Caroline Volk</v>
          </cell>
          <cell r="G848" t="str">
            <v>Autarquia Municipal de Turismo Gramadotur</v>
          </cell>
          <cell r="H848" t="str">
            <v>18.137.082/0001-86</v>
          </cell>
          <cell r="J848" t="str">
            <v xml:space="preserve">Av. Borges de Medeiros nº 4.111 sala 51 </v>
          </cell>
          <cell r="K848" t="str">
            <v xml:space="preserve">Centro </v>
          </cell>
          <cell r="L848" t="str">
            <v>Gramado</v>
          </cell>
          <cell r="M848" t="str">
            <v>RS</v>
          </cell>
          <cell r="N848" t="str">
            <v>SUL</v>
          </cell>
          <cell r="O848" t="str">
            <v>95.670-000</v>
          </cell>
          <cell r="P848" t="str">
            <v>54 3286-2002</v>
          </cell>
          <cell r="Q848" t="str">
            <v>tributos@gramado.rs.gov.br</v>
          </cell>
          <cell r="R848" t="str">
            <v>Marcelo</v>
          </cell>
          <cell r="S848" t="str">
            <v>marcelo.drechsler@gramadotur.net.br</v>
          </cell>
          <cell r="T848" t="str">
            <v>54 3286-2002</v>
          </cell>
          <cell r="V848">
            <v>41534</v>
          </cell>
        </row>
        <row r="849">
          <cell r="B849">
            <v>859</v>
          </cell>
          <cell r="D849" t="str">
            <v>ACAS</v>
          </cell>
          <cell r="E849" t="str">
            <v>Jandeir</v>
          </cell>
          <cell r="G849" t="str">
            <v>Associação Cultural e Artística de Salgueiro</v>
          </cell>
          <cell r="H849" t="str">
            <v>08.871.960/0001-39</v>
          </cell>
          <cell r="I849" t="str">
            <v>Isento</v>
          </cell>
          <cell r="J849" t="str">
            <v>R. Estrada Gisele A. Conserva, 231</v>
          </cell>
          <cell r="K849" t="str">
            <v>N Sª das Graças</v>
          </cell>
          <cell r="L849" t="str">
            <v>Salgueiro</v>
          </cell>
          <cell r="M849" t="str">
            <v>PE</v>
          </cell>
          <cell r="N849" t="str">
            <v>NORDESTE</v>
          </cell>
          <cell r="O849" t="str">
            <v>56.000-000</v>
          </cell>
          <cell r="P849" t="str">
            <v>87 8835-4903</v>
          </cell>
          <cell r="Q849" t="str">
            <v>jandeirdias@hotmail.com</v>
          </cell>
          <cell r="V849">
            <v>41535</v>
          </cell>
        </row>
        <row r="850">
          <cell r="B850">
            <v>860</v>
          </cell>
          <cell r="D850" t="str">
            <v>Realize financeira</v>
          </cell>
          <cell r="E850" t="str">
            <v>Silvanio</v>
          </cell>
          <cell r="F850" t="str">
            <v>Proprietário</v>
          </cell>
          <cell r="G850" t="str">
            <v>Silvanio da Rosa EIRELI ME</v>
          </cell>
          <cell r="H850" t="str">
            <v>08.601.434/0001-59</v>
          </cell>
          <cell r="I850" t="str">
            <v>Isento</v>
          </cell>
          <cell r="J850" t="str">
            <v>Rua Felipe Schimidt, 515</v>
          </cell>
          <cell r="K850" t="str">
            <v>Centro</v>
          </cell>
          <cell r="L850" t="str">
            <v>Florianópolis</v>
          </cell>
          <cell r="M850" t="str">
            <v>SC</v>
          </cell>
          <cell r="N850" t="str">
            <v>SUL</v>
          </cell>
          <cell r="O850" t="str">
            <v>88.010-001</v>
          </cell>
          <cell r="P850" t="str">
            <v>48 3733-9400</v>
          </cell>
          <cell r="Q850" t="str">
            <v>diretoria@realizesc.com.br</v>
          </cell>
          <cell r="R850" t="str">
            <v>Silvanio</v>
          </cell>
          <cell r="T850" t="str">
            <v>48 3733-9405</v>
          </cell>
          <cell r="V850">
            <v>41535</v>
          </cell>
        </row>
        <row r="851">
          <cell r="B851">
            <v>861</v>
          </cell>
          <cell r="D851" t="str">
            <v>Prefeitura Municipal de Santa Izabel do Ivaí</v>
          </cell>
          <cell r="E851" t="str">
            <v>Claudia</v>
          </cell>
          <cell r="F851" t="str">
            <v>Secretaria de Educação e Cultura</v>
          </cell>
          <cell r="G851" t="str">
            <v>Prefeitura Municipal de Santa Izabel do Ivaí</v>
          </cell>
          <cell r="H851" t="str">
            <v>76.974.823/0001-80</v>
          </cell>
          <cell r="I851" t="str">
            <v>Isento</v>
          </cell>
          <cell r="J851" t="str">
            <v>Av. Manoel Ribas, 470</v>
          </cell>
          <cell r="K851" t="str">
            <v>Centro</v>
          </cell>
          <cell r="L851" t="str">
            <v>Santa Izabel do Ivaí</v>
          </cell>
          <cell r="M851" t="str">
            <v>PR</v>
          </cell>
          <cell r="N851" t="str">
            <v>SUL</v>
          </cell>
          <cell r="O851" t="str">
            <v>87.910-000</v>
          </cell>
          <cell r="P851" t="str">
            <v>(44) 3453-1372</v>
          </cell>
          <cell r="Q851" t="str">
            <v>crmtrech_18@hotmail.com</v>
          </cell>
          <cell r="R851" t="str">
            <v>Claudia</v>
          </cell>
          <cell r="S851" t="str">
            <v>crmtrech_18@hotmail.com</v>
          </cell>
          <cell r="T851" t="str">
            <v>(44) 3453-1372</v>
          </cell>
        </row>
        <row r="852">
          <cell r="B852">
            <v>862</v>
          </cell>
          <cell r="C852" t="str">
            <v>Franciela</v>
          </cell>
          <cell r="D852" t="str">
            <v>Itajai Shopping</v>
          </cell>
          <cell r="E852" t="str">
            <v>Diana</v>
          </cell>
          <cell r="G852" t="str">
            <v xml:space="preserve">Itajai Administradora de Shopping Centers Ltda - ME </v>
          </cell>
          <cell r="H852" t="str">
            <v>03.043.201/0001-64</v>
          </cell>
          <cell r="I852" t="str">
            <v>Isento</v>
          </cell>
          <cell r="J852" t="str">
            <v xml:space="preserve">Rua samuel Heuse, 234 </v>
          </cell>
          <cell r="K852" t="str">
            <v>Centro</v>
          </cell>
          <cell r="L852" t="str">
            <v xml:space="preserve">Itajaí </v>
          </cell>
          <cell r="M852" t="str">
            <v>SC</v>
          </cell>
          <cell r="N852" t="str">
            <v>SUL</v>
          </cell>
          <cell r="O852" t="str">
            <v>88.301-070</v>
          </cell>
          <cell r="P852" t="str">
            <v>(47) 3348-4609</v>
          </cell>
          <cell r="Q852" t="str">
            <v>alessandro@itajaishopping.com.br</v>
          </cell>
          <cell r="R852" t="str">
            <v>Diana</v>
          </cell>
          <cell r="S852" t="str">
            <v>compras@itajaishopping.com.br</v>
          </cell>
          <cell r="T852" t="str">
            <v>(47) 3348-4609</v>
          </cell>
          <cell r="V852">
            <v>41544</v>
          </cell>
        </row>
        <row r="853">
          <cell r="B853">
            <v>863</v>
          </cell>
          <cell r="C853" t="str">
            <v>Sergio</v>
          </cell>
          <cell r="D853" t="str">
            <v>Shopping Palladium</v>
          </cell>
          <cell r="E853" t="str">
            <v>Stely Andrade</v>
          </cell>
          <cell r="F853" t="str">
            <v>Marketing</v>
          </cell>
          <cell r="G853" t="str">
            <v>Associação dos Lojistas Palladium Shopping Center</v>
          </cell>
          <cell r="H853" t="str">
            <v>09.535.834/0001-76</v>
          </cell>
          <cell r="I853" t="str">
            <v>Isento</v>
          </cell>
          <cell r="J853" t="str">
            <v>Av. Pres. Kennedy, 4121</v>
          </cell>
          <cell r="K853" t="str">
            <v>Portão</v>
          </cell>
          <cell r="L853" t="str">
            <v>Curitiba</v>
          </cell>
          <cell r="M853" t="str">
            <v>PR</v>
          </cell>
          <cell r="N853" t="str">
            <v>SUL</v>
          </cell>
          <cell r="O853" t="str">
            <v>80.610-905</v>
          </cell>
          <cell r="P853" t="str">
            <v>(41) 3212-3500</v>
          </cell>
          <cell r="Q853" t="str">
            <v>stely@shoppingpalladium.com.br</v>
          </cell>
          <cell r="R853" t="str">
            <v>Stely Andrade</v>
          </cell>
          <cell r="S853" t="str">
            <v>stely@shoppingpalladium.com.br</v>
          </cell>
          <cell r="T853" t="str">
            <v>(41) 3212-3500</v>
          </cell>
          <cell r="W853">
            <v>41915</v>
          </cell>
        </row>
        <row r="854">
          <cell r="B854">
            <v>864</v>
          </cell>
          <cell r="D854" t="str">
            <v>Flávio dos Santos Soares ME</v>
          </cell>
          <cell r="E854" t="str">
            <v>Sergio</v>
          </cell>
          <cell r="G854" t="str">
            <v>Flávio dos Santos Soares ME</v>
          </cell>
          <cell r="H854" t="str">
            <v>10.416.531/0001-13</v>
          </cell>
          <cell r="I854">
            <v>148351700113</v>
          </cell>
          <cell r="J854" t="str">
            <v>Av. Salim Farah Maluf, 2211</v>
          </cell>
          <cell r="K854" t="str">
            <v>Tatuapé</v>
          </cell>
          <cell r="L854" t="str">
            <v>São Paulo</v>
          </cell>
          <cell r="M854" t="str">
            <v>SP</v>
          </cell>
          <cell r="N854" t="str">
            <v>SUDESTE</v>
          </cell>
          <cell r="O854" t="str">
            <v>03.076-000</v>
          </cell>
          <cell r="P854" t="str">
            <v>(11) 55915555/ 74272621</v>
          </cell>
          <cell r="R854" t="str">
            <v>Sergio</v>
          </cell>
          <cell r="S854" t="str">
            <v>sergio@shopgarden.com.br</v>
          </cell>
          <cell r="T854" t="str">
            <v>(11) 55915555/ 74272621</v>
          </cell>
          <cell r="U854">
            <v>0</v>
          </cell>
          <cell r="V854" t="str">
            <v>Sérgio</v>
          </cell>
          <cell r="W854">
            <v>0</v>
          </cell>
        </row>
        <row r="855">
          <cell r="B855">
            <v>865</v>
          </cell>
          <cell r="D855" t="str">
            <v>Condominio Residencial PortoRiviera</v>
          </cell>
          <cell r="E855" t="str">
            <v>Andréia</v>
          </cell>
          <cell r="G855" t="str">
            <v>Condominio Residencial PortoRiviera</v>
          </cell>
          <cell r="H855" t="str">
            <v>08.868.373/0001-90</v>
          </cell>
          <cell r="I855" t="str">
            <v>Isento</v>
          </cell>
          <cell r="J855" t="str">
            <v>Rodovia Osvaldo Reis, nº 3299</v>
          </cell>
          <cell r="K855" t="str">
            <v>Praia Brava</v>
          </cell>
          <cell r="L855" t="str">
            <v xml:space="preserve">Itajaí </v>
          </cell>
          <cell r="M855" t="str">
            <v>SC</v>
          </cell>
          <cell r="N855" t="str">
            <v>SUL</v>
          </cell>
          <cell r="O855" t="str">
            <v>88.306-002</v>
          </cell>
          <cell r="P855" t="str">
            <v>47  3344-1070   /   33671438</v>
          </cell>
          <cell r="Q855" t="str">
            <v>portoriviera@hotmail.com</v>
          </cell>
          <cell r="R855" t="str">
            <v>Josiane</v>
          </cell>
          <cell r="S855" t="str">
            <v>condominios@realcontabil.cnt.br</v>
          </cell>
          <cell r="T855" t="str">
            <v>47  33671438</v>
          </cell>
          <cell r="V855">
            <v>41548</v>
          </cell>
        </row>
        <row r="856">
          <cell r="B856">
            <v>866</v>
          </cell>
          <cell r="D856" t="str">
            <v>Hospital Almodin</v>
          </cell>
          <cell r="E856" t="str">
            <v>Edna Almodin</v>
          </cell>
          <cell r="G856" t="str">
            <v>Hospital Almodin</v>
          </cell>
          <cell r="H856" t="str">
            <v>02.438.461/0001-76</v>
          </cell>
          <cell r="I856" t="str">
            <v>Isento</v>
          </cell>
          <cell r="J856" t="str">
            <v>Silva Jardim, 359</v>
          </cell>
          <cell r="K856" t="str">
            <v>Centro</v>
          </cell>
          <cell r="L856" t="str">
            <v>Maringa</v>
          </cell>
          <cell r="M856" t="str">
            <v>PR</v>
          </cell>
          <cell r="N856" t="str">
            <v>SUL</v>
          </cell>
          <cell r="O856" t="str">
            <v>87.013-010</v>
          </cell>
          <cell r="P856" t="str">
            <v>44 3262-2061   /   44 32622061</v>
          </cell>
          <cell r="Q856" t="str">
            <v>edna@hospitalprovisao.com.br</v>
          </cell>
          <cell r="R856" t="str">
            <v>Sueli</v>
          </cell>
          <cell r="S856" t="str">
            <v>gerencia@hospitalprovisao</v>
          </cell>
          <cell r="T856" t="str">
            <v>44 3262-2061</v>
          </cell>
          <cell r="V856">
            <v>41548</v>
          </cell>
        </row>
        <row r="857">
          <cell r="B857">
            <v>867</v>
          </cell>
          <cell r="C857" t="str">
            <v>ACM</v>
          </cell>
          <cell r="D857" t="str">
            <v>Município de Itajaí</v>
          </cell>
          <cell r="G857" t="str">
            <v>Município de Itajaí</v>
          </cell>
          <cell r="H857" t="str">
            <v>83.102.277/0001-52</v>
          </cell>
          <cell r="I857" t="str">
            <v>Isento</v>
          </cell>
          <cell r="J857" t="str">
            <v>Rua Alberto Werner, 100</v>
          </cell>
          <cell r="K857" t="str">
            <v>Vila Operária</v>
          </cell>
          <cell r="L857" t="str">
            <v xml:space="preserve">Itajaí </v>
          </cell>
          <cell r="M857" t="str">
            <v>SC</v>
          </cell>
          <cell r="N857" t="str">
            <v>SUL</v>
          </cell>
          <cell r="O857" t="str">
            <v>88.304-053</v>
          </cell>
          <cell r="P857" t="str">
            <v>(47) 3348-0303</v>
          </cell>
          <cell r="Q857" t="str">
            <v>paulo.ricardo@iatajai.sc.gov.br</v>
          </cell>
          <cell r="R857" t="str">
            <v>Paulo Ricardo</v>
          </cell>
          <cell r="S857" t="str">
            <v>paulo.ricardo@iatajai.sc.gov.br</v>
          </cell>
          <cell r="T857" t="str">
            <v>(47) 3348-0303</v>
          </cell>
        </row>
        <row r="858">
          <cell r="B858">
            <v>868</v>
          </cell>
          <cell r="D858" t="str">
            <v>Maria Amélia Lins</v>
          </cell>
          <cell r="E858" t="str">
            <v>Maria Amélia</v>
          </cell>
          <cell r="G858" t="str">
            <v>Maria Amélia de Coni e Moura Mattos Lins</v>
          </cell>
          <cell r="H858" t="str">
            <v>677.775.465-20</v>
          </cell>
          <cell r="I858">
            <v>458152404</v>
          </cell>
          <cell r="J858" t="str">
            <v>Rua Morro do escravo do Miguel, 198, apt 504</v>
          </cell>
          <cell r="K858" t="str">
            <v>Ondina</v>
          </cell>
          <cell r="L858" t="str">
            <v>Salvador</v>
          </cell>
          <cell r="M858" t="str">
            <v>BA</v>
          </cell>
          <cell r="N858" t="str">
            <v>NORDESTE</v>
          </cell>
          <cell r="O858" t="str">
            <v>40.170-000</v>
          </cell>
          <cell r="P858" t="str">
            <v>71 3116-3232/9969-0550</v>
          </cell>
          <cell r="Q858" t="str">
            <v>mariaamelia.lins@inema.ba.gov.br</v>
          </cell>
          <cell r="V858">
            <v>41548</v>
          </cell>
        </row>
        <row r="859">
          <cell r="B859">
            <v>869</v>
          </cell>
          <cell r="D859" t="str">
            <v>LOG Soldas Comercio e Transporte Ltda EPP</v>
          </cell>
          <cell r="E859" t="str">
            <v>Luiz Terahata</v>
          </cell>
          <cell r="G859" t="str">
            <v>LOG Soldas Comercio e Transportes Ltda EPP</v>
          </cell>
          <cell r="H859" t="str">
            <v>15.229.699/0001-33</v>
          </cell>
          <cell r="I859">
            <v>637180434117</v>
          </cell>
          <cell r="J859" t="str">
            <v xml:space="preserve">Rua Osvaldo de Santi, 246 </v>
          </cell>
          <cell r="K859" t="str">
            <v>Jardim Nova São Carlos</v>
          </cell>
          <cell r="L859" t="str">
            <v xml:space="preserve">São Carlos </v>
          </cell>
          <cell r="M859" t="str">
            <v>SP</v>
          </cell>
          <cell r="N859" t="str">
            <v>SUDESTE</v>
          </cell>
          <cell r="O859" t="str">
            <v>13.570-214</v>
          </cell>
          <cell r="P859" t="str">
            <v>16  9795-2737</v>
          </cell>
          <cell r="Q859" t="str">
            <v>Luiz_Terahata@praxair.com</v>
          </cell>
          <cell r="R859" t="str">
            <v>Luiz Terahata</v>
          </cell>
          <cell r="S859" t="str">
            <v>Luiz_Terahata@praxair.com</v>
          </cell>
          <cell r="T859" t="str">
            <v>16  9795-2737</v>
          </cell>
          <cell r="V859">
            <v>41550</v>
          </cell>
        </row>
        <row r="860">
          <cell r="B860">
            <v>870</v>
          </cell>
          <cell r="D860" t="str">
            <v>Condomínio Parco Perini</v>
          </cell>
          <cell r="E860" t="str">
            <v>Ana Lucia Alves</v>
          </cell>
          <cell r="F860" t="str">
            <v>Perville / Coordenadora Comercial</v>
          </cell>
          <cell r="G860" t="str">
            <v>Condomínio Parco Perini</v>
          </cell>
          <cell r="H860" t="str">
            <v>08.254.027/0001-12</v>
          </cell>
          <cell r="I860" t="str">
            <v>Isento</v>
          </cell>
          <cell r="J860" t="str">
            <v>Alameda Rolf Colin, 109</v>
          </cell>
          <cell r="K860" t="str">
            <v>América</v>
          </cell>
          <cell r="L860" t="str">
            <v>Joinville</v>
          </cell>
          <cell r="M860" t="str">
            <v>SC</v>
          </cell>
          <cell r="N860" t="str">
            <v>SUL</v>
          </cell>
          <cell r="O860" t="str">
            <v>89.204-070</v>
          </cell>
          <cell r="P860" t="str">
            <v>47 3803-2211</v>
          </cell>
          <cell r="Q860" t="str">
            <v xml:space="preserve"> ana@perville.com.br</v>
          </cell>
          <cell r="R860" t="str">
            <v>Bruna Cozer</v>
          </cell>
          <cell r="S860" t="str">
            <v>comercialpbp@perville.com.br</v>
          </cell>
          <cell r="T860" t="str">
            <v>47 3803-2200</v>
          </cell>
        </row>
        <row r="861">
          <cell r="B861">
            <v>871</v>
          </cell>
          <cell r="D861" t="str">
            <v>Lucimar Targa</v>
          </cell>
          <cell r="E861" t="str">
            <v>Lucimar</v>
          </cell>
          <cell r="G861" t="str">
            <v>Lucimar Targa</v>
          </cell>
          <cell r="H861" t="str">
            <v>819.223.887-34</v>
          </cell>
          <cell r="I861" t="str">
            <v>Isento</v>
          </cell>
          <cell r="J861" t="str">
            <v>Av. Nossa Senhora das Graças, 44</v>
          </cell>
          <cell r="K861" t="str">
            <v>Xerém</v>
          </cell>
          <cell r="L861" t="str">
            <v>Duque de Caxias</v>
          </cell>
          <cell r="M861" t="str">
            <v>RJ</v>
          </cell>
          <cell r="N861" t="str">
            <v>SUDESTE</v>
          </cell>
          <cell r="O861" t="str">
            <v>25.250-020</v>
          </cell>
          <cell r="P861" t="str">
            <v>21 3212-4889</v>
          </cell>
          <cell r="Q861" t="str">
            <v>lucimartarga@ig.com.br</v>
          </cell>
          <cell r="R861" t="str">
            <v>Lucimar</v>
          </cell>
          <cell r="S861" t="str">
            <v>lucimartarga.atnas@petrobras.com.br</v>
          </cell>
          <cell r="T861" t="str">
            <v>21 3212-4889</v>
          </cell>
          <cell r="V861">
            <v>41550</v>
          </cell>
        </row>
        <row r="862">
          <cell r="B862">
            <v>872</v>
          </cell>
          <cell r="D862" t="str">
            <v>Chris Ayrosa</v>
          </cell>
          <cell r="E862" t="str">
            <v>Fabiana Marson</v>
          </cell>
          <cell r="G862" t="str">
            <v>C A Cenografia e Eventos Ltda EPP</v>
          </cell>
          <cell r="H862" t="str">
            <v>08.205.233/0001-32</v>
          </cell>
          <cell r="I862" t="str">
            <v>3.55.131-6</v>
          </cell>
          <cell r="J862" t="str">
            <v>Rua Simpatia, 301</v>
          </cell>
          <cell r="K862" t="str">
            <v>Vila Madalena</v>
          </cell>
          <cell r="L862" t="str">
            <v>São Paulo</v>
          </cell>
          <cell r="M862" t="str">
            <v>SP</v>
          </cell>
          <cell r="N862" t="str">
            <v>SUDESTE</v>
          </cell>
          <cell r="O862" t="str">
            <v>05.436-020</v>
          </cell>
          <cell r="P862" t="str">
            <v>11 3032-3202</v>
          </cell>
          <cell r="Q862" t="str">
            <v>fabiana.marson@ayrosadesign.com.br</v>
          </cell>
          <cell r="R862" t="str">
            <v>Joelma</v>
          </cell>
          <cell r="S862" t="str">
            <v>joelma.silva@chrisayrosa.com.br</v>
          </cell>
          <cell r="T862" t="str">
            <v>11 3032-3202</v>
          </cell>
          <cell r="V862">
            <v>41554</v>
          </cell>
        </row>
        <row r="863">
          <cell r="B863">
            <v>873</v>
          </cell>
          <cell r="D863" t="str">
            <v>Papelaria icoense</v>
          </cell>
          <cell r="E863" t="str">
            <v>Albaniza</v>
          </cell>
          <cell r="G863" t="str">
            <v>LG Teixeira ME</v>
          </cell>
          <cell r="H863" t="str">
            <v>11.148.084/0001-21</v>
          </cell>
          <cell r="I863" t="str">
            <v>06.384.444-3</v>
          </cell>
          <cell r="J863" t="str">
            <v xml:space="preserve">Trav. Ana Vieira Pinheiro,04 </v>
          </cell>
          <cell r="K863" t="str">
            <v>Centro</v>
          </cell>
          <cell r="L863" t="str">
            <v>Icó</v>
          </cell>
          <cell r="M863" t="str">
            <v>CE</v>
          </cell>
          <cell r="N863" t="str">
            <v>NORDESTE</v>
          </cell>
          <cell r="O863" t="str">
            <v>63.430-000</v>
          </cell>
          <cell r="P863" t="str">
            <v>88  3561.1569</v>
          </cell>
          <cell r="Q863" t="str">
            <v>albanizateixeira@gmail.com</v>
          </cell>
          <cell r="R863" t="str">
            <v>Adriana</v>
          </cell>
          <cell r="S863" t="str">
            <v>papelariaicoense@hotmail.com</v>
          </cell>
          <cell r="T863" t="str">
            <v>88 3561-1569</v>
          </cell>
          <cell r="V863">
            <v>41554</v>
          </cell>
        </row>
        <row r="864">
          <cell r="B864">
            <v>874</v>
          </cell>
          <cell r="D864" t="str">
            <v>Luzes e Magia Produções Culturais Ltda</v>
          </cell>
          <cell r="E864" t="str">
            <v>Mauro Jair</v>
          </cell>
          <cell r="F864" t="str">
            <v>Proprietário</v>
          </cell>
          <cell r="G864" t="str">
            <v>Luzes e Magia Produções Culturais Ltda</v>
          </cell>
          <cell r="H864" t="str">
            <v>05.427.515/0001-96</v>
          </cell>
          <cell r="I864" t="str">
            <v>isento</v>
          </cell>
          <cell r="J864" t="str">
            <v>Rua Cerro Corá 2142 casa 10</v>
          </cell>
          <cell r="L864" t="str">
            <v>São Paulo</v>
          </cell>
          <cell r="M864" t="str">
            <v>SP</v>
          </cell>
          <cell r="N864" t="str">
            <v>SUDESTE</v>
          </cell>
          <cell r="O864" t="str">
            <v>05.061-400</v>
          </cell>
          <cell r="P864" t="str">
            <v>49 9116-7810</v>
          </cell>
          <cell r="Q864" t="str">
            <v>maurojair@pop.com.br</v>
          </cell>
          <cell r="R864" t="str">
            <v>Mauro</v>
          </cell>
          <cell r="S864" t="str">
            <v>maurojair@pop.com.br</v>
          </cell>
          <cell r="T864" t="str">
            <v>54 3286-2671</v>
          </cell>
          <cell r="V864">
            <v>41554</v>
          </cell>
        </row>
        <row r="865">
          <cell r="B865">
            <v>875</v>
          </cell>
          <cell r="D865" t="str">
            <v>D´Arte Multiarte</v>
          </cell>
          <cell r="E865" t="str">
            <v>Lisiane Brocker Urbani</v>
          </cell>
          <cell r="F865" t="str">
            <v>Proprietária</v>
          </cell>
          <cell r="G865" t="str">
            <v>Urbani e Cadorin Ltda ME</v>
          </cell>
          <cell r="H865" t="str">
            <v>09.129.085/0001-87</v>
          </cell>
          <cell r="I865" t="str">
            <v>Isento</v>
          </cell>
          <cell r="J865" t="str">
            <v>Rua Praça da Matriz, 40</v>
          </cell>
          <cell r="K865" t="str">
            <v xml:space="preserve">Centro </v>
          </cell>
          <cell r="L865" t="str">
            <v>Canela</v>
          </cell>
          <cell r="M865" t="str">
            <v>RS</v>
          </cell>
          <cell r="N865" t="str">
            <v>SUL</v>
          </cell>
          <cell r="O865" t="str">
            <v>95.680-000</v>
          </cell>
          <cell r="P865" t="str">
            <v>54 3282-4191</v>
          </cell>
          <cell r="Q865" t="str">
            <v>contato@dartemultiarte.com.br</v>
          </cell>
          <cell r="R865" t="str">
            <v>Rodrigo Cadorin</v>
          </cell>
          <cell r="S865" t="str">
            <v>contato@dartemultiarte.com.br</v>
          </cell>
          <cell r="T865" t="str">
            <v>54 9191-2705</v>
          </cell>
          <cell r="V865">
            <v>41554</v>
          </cell>
        </row>
        <row r="866">
          <cell r="B866">
            <v>876</v>
          </cell>
          <cell r="D866" t="str">
            <v>Associação Terra dos Homens</v>
          </cell>
          <cell r="E866" t="str">
            <v>Valéria Nogueira</v>
          </cell>
          <cell r="G866" t="str">
            <v>Associação Terra dos Homens</v>
          </cell>
          <cell r="H866" t="str">
            <v>01.705.989/0001-00</v>
          </cell>
          <cell r="I866" t="str">
            <v>Isento</v>
          </cell>
          <cell r="J866" t="str">
            <v>Av. Beira Bar, 404, sl 406</v>
          </cell>
          <cell r="K866" t="str">
            <v>Copacabana</v>
          </cell>
          <cell r="L866" t="str">
            <v xml:space="preserve">Rio de Janeiro </v>
          </cell>
          <cell r="M866" t="str">
            <v>RJ</v>
          </cell>
          <cell r="N866" t="str">
            <v>SUDESTE</v>
          </cell>
          <cell r="O866" t="str">
            <v>22.031-072</v>
          </cell>
          <cell r="P866" t="str">
            <v>21 2524-1073</v>
          </cell>
          <cell r="Q866" t="str">
            <v>valerianogueira@terradoshomens.com.br</v>
          </cell>
          <cell r="R866" t="str">
            <v>Morgana</v>
          </cell>
          <cell r="S866" t="str">
            <v>morganagargano@terradoshomens.com.br</v>
          </cell>
          <cell r="V866">
            <v>41554</v>
          </cell>
        </row>
        <row r="867">
          <cell r="B867">
            <v>877</v>
          </cell>
          <cell r="D867" t="str">
            <v>Art Lilac</v>
          </cell>
          <cell r="E867" t="str">
            <v>Chaiene</v>
          </cell>
          <cell r="G867" t="str">
            <v>Pamela Gabriela Avila Orozco ME</v>
          </cell>
          <cell r="H867" t="str">
            <v>11.085.250/0001-98</v>
          </cell>
          <cell r="I867" t="str">
            <v>146.070.448-110</v>
          </cell>
          <cell r="J867" t="str">
            <v>Av. Min. Laudo Ferreira de Camargo, 467</v>
          </cell>
          <cell r="K867" t="str">
            <v>Jd. Peri-peri</v>
          </cell>
          <cell r="L867" t="str">
            <v>São Paulo</v>
          </cell>
          <cell r="M867" t="str">
            <v>SP</v>
          </cell>
          <cell r="N867" t="str">
            <v>SUDESTE</v>
          </cell>
          <cell r="O867" t="str">
            <v>05.537-001</v>
          </cell>
          <cell r="P867" t="str">
            <v>11 3782-0358/3714-8984</v>
          </cell>
          <cell r="Q867" t="str">
            <v>artlilac@uol.com.br</v>
          </cell>
        </row>
        <row r="868">
          <cell r="B868">
            <v>878</v>
          </cell>
          <cell r="D868" t="str">
            <v xml:space="preserve"> JLP Eventos</v>
          </cell>
          <cell r="E868" t="str">
            <v>Osterno</v>
          </cell>
          <cell r="G868" t="str">
            <v>O. C. da Silveira Filho Eireli ME</v>
          </cell>
          <cell r="H868" t="str">
            <v>12.186.397/0001-37</v>
          </cell>
          <cell r="I868" t="str">
            <v>002207136.00-10</v>
          </cell>
          <cell r="J868" t="str">
            <v>Av.Euvaldo Lodi, 1965 Residencial das Amérias.</v>
          </cell>
          <cell r="K868" t="str">
            <v>Princesa isabel</v>
          </cell>
          <cell r="L868" t="str">
            <v>Frutal</v>
          </cell>
          <cell r="M868" t="str">
            <v>MG</v>
          </cell>
          <cell r="N868" t="str">
            <v>SUDESTE</v>
          </cell>
          <cell r="O868" t="str">
            <v>38.200-000</v>
          </cell>
          <cell r="P868" t="str">
            <v>(34) 9974-5500 / 3411-2003</v>
          </cell>
          <cell r="Q868" t="str">
            <v>grupojlp@hotmail.com</v>
          </cell>
          <cell r="R868" t="str">
            <v>Osterno</v>
          </cell>
          <cell r="S868" t="str">
            <v>grupojlp@hotmail.com</v>
          </cell>
          <cell r="T868" t="str">
            <v>(34) 9974-5500 / 3411-2003</v>
          </cell>
        </row>
        <row r="869">
          <cell r="B869">
            <v>879</v>
          </cell>
          <cell r="D869" t="str">
            <v>MR7 Deorações</v>
          </cell>
          <cell r="E869" t="str">
            <v>Sirlei</v>
          </cell>
          <cell r="G869" t="str">
            <v>SP &amp; RB Produções e Eventos Ltda</v>
          </cell>
          <cell r="H869" t="str">
            <v>17.293.237/0001-00</v>
          </cell>
          <cell r="I869" t="str">
            <v>Isento</v>
          </cell>
          <cell r="J869" t="str">
            <v>Av. Pompéia, 1735</v>
          </cell>
          <cell r="K869" t="str">
            <v>Pompéia</v>
          </cell>
          <cell r="L869" t="str">
            <v>São Paulo</v>
          </cell>
          <cell r="M869" t="str">
            <v>SP</v>
          </cell>
          <cell r="N869" t="str">
            <v>SUDESTE</v>
          </cell>
          <cell r="O869" t="str">
            <v>05023-0001</v>
          </cell>
          <cell r="P869" t="str">
            <v>(11) 3807-1931</v>
          </cell>
          <cell r="Q869" t="str">
            <v>sirlei@mr7decoracoes.com.br</v>
          </cell>
          <cell r="R869" t="str">
            <v>Sirlei</v>
          </cell>
          <cell r="S869" t="str">
            <v>financeiro@mr7decoracoes.com.br</v>
          </cell>
          <cell r="T869" t="str">
            <v>(11) 3807-1931</v>
          </cell>
        </row>
        <row r="870">
          <cell r="B870">
            <v>880</v>
          </cell>
          <cell r="D870" t="str">
            <v>Infinito Turismo</v>
          </cell>
          <cell r="E870" t="str">
            <v>Cidinha</v>
          </cell>
          <cell r="G870" t="str">
            <v>Infinito Turismo Ltda</v>
          </cell>
          <cell r="H870" t="str">
            <v>01.505.761/0001-68</v>
          </cell>
          <cell r="I870" t="str">
            <v>Isento</v>
          </cell>
          <cell r="J870" t="str">
            <v>Rua Sete Quadra, 200</v>
          </cell>
          <cell r="K870" t="str">
            <v>Res. Park Sta Monica</v>
          </cell>
          <cell r="L870" t="str">
            <v>Osvaldo Cruz</v>
          </cell>
          <cell r="M870" t="str">
            <v>SP</v>
          </cell>
          <cell r="N870" t="str">
            <v>SUDESTE</v>
          </cell>
          <cell r="O870" t="str">
            <v>17700-000</v>
          </cell>
          <cell r="P870" t="str">
            <v>18 65283159/35281002</v>
          </cell>
          <cell r="Q870" t="str">
            <v>infinitoturismo@hotmail.com</v>
          </cell>
          <cell r="R870" t="str">
            <v>Cidinha</v>
          </cell>
          <cell r="S870" t="str">
            <v>bernardesj@hotmail.com</v>
          </cell>
        </row>
        <row r="871">
          <cell r="B871">
            <v>881</v>
          </cell>
          <cell r="D871" t="str">
            <v>Câmara de Dirigentes Lojistas de Belo horizonte</v>
          </cell>
          <cell r="E871" t="str">
            <v>Cristina Silva</v>
          </cell>
          <cell r="F871" t="str">
            <v>Comercial</v>
          </cell>
          <cell r="G871" t="str">
            <v>Câmara de Dirigentes Lojistas de Belo Horizonte</v>
          </cell>
          <cell r="H871" t="str">
            <v>17.179.359/0001-70</v>
          </cell>
          <cell r="I871" t="str">
            <v>Isento</v>
          </cell>
          <cell r="J871" t="str">
            <v>Av. João Pinheiro, 495</v>
          </cell>
          <cell r="K871" t="str">
            <v>Funcionários</v>
          </cell>
          <cell r="L871" t="str">
            <v>Belo Horizonte</v>
          </cell>
          <cell r="M871" t="str">
            <v>MG</v>
          </cell>
          <cell r="N871" t="str">
            <v>SUDESTE</v>
          </cell>
          <cell r="O871" t="str">
            <v>30.130-180</v>
          </cell>
          <cell r="P871" t="str">
            <v>(31) 3249-1639+</v>
          </cell>
          <cell r="Q871" t="str">
            <v>cristina.silva@cdlbh.com.br</v>
          </cell>
          <cell r="R871" t="str">
            <v>Guilherme</v>
          </cell>
          <cell r="S871" t="str">
            <v>guilherme.lima@cdlbh.com.br</v>
          </cell>
          <cell r="T871" t="str">
            <v>(31) 3249-1895</v>
          </cell>
          <cell r="V871">
            <v>41562</v>
          </cell>
        </row>
        <row r="872">
          <cell r="B872">
            <v>882</v>
          </cell>
          <cell r="D872" t="str">
            <v>Condomínio Casa Industria do Estado de MS</v>
          </cell>
          <cell r="E872" t="str">
            <v>Dheyse</v>
          </cell>
          <cell r="F872" t="str">
            <v>Comercial</v>
          </cell>
          <cell r="G872" t="str">
            <v>Condomínio Casa Industria do Estado de MS</v>
          </cell>
          <cell r="H872" t="str">
            <v>15.556.111/0001-56</v>
          </cell>
          <cell r="I872" t="str">
            <v>Isento</v>
          </cell>
          <cell r="J872" t="str">
            <v>Av. Afonso Pena, 1206</v>
          </cell>
          <cell r="K872" t="str">
            <v>Amambai</v>
          </cell>
          <cell r="L872" t="str">
            <v>Campo Grande</v>
          </cell>
          <cell r="M872" t="str">
            <v>MS</v>
          </cell>
          <cell r="N872" t="str">
            <v>CENTRO OESTE</v>
          </cell>
          <cell r="O872" t="str">
            <v>79.005-901</v>
          </cell>
          <cell r="P872" t="str">
            <v>(67) 3389-9085</v>
          </cell>
          <cell r="Q872" t="str">
            <v>daraujo@sfiems.com.br</v>
          </cell>
          <cell r="R872" t="str">
            <v>Araujo</v>
          </cell>
          <cell r="S872" t="str">
            <v>mfleck@sfiems.com.br</v>
          </cell>
          <cell r="T872" t="str">
            <v>(67) 3389-9107</v>
          </cell>
          <cell r="V872">
            <v>41562</v>
          </cell>
        </row>
        <row r="873">
          <cell r="B873">
            <v>883</v>
          </cell>
          <cell r="D873" t="str">
            <v>Sindicato do Comercio Varejista de São José dos Campos</v>
          </cell>
          <cell r="E873" t="str">
            <v>Caroline</v>
          </cell>
          <cell r="F873" t="str">
            <v>Comercial</v>
          </cell>
          <cell r="G873" t="str">
            <v>Sindicato do Comercio Varejista de São José dos Campos</v>
          </cell>
          <cell r="H873" t="str">
            <v>50.012.1237/0001-34</v>
          </cell>
          <cell r="I873" t="str">
            <v>Isento</v>
          </cell>
          <cell r="J873" t="str">
            <v>Av. Nove de Julho,211</v>
          </cell>
          <cell r="K873" t="str">
            <v>Vila Adyana</v>
          </cell>
          <cell r="L873" t="str">
            <v>São José dos Campos</v>
          </cell>
          <cell r="M873" t="str">
            <v xml:space="preserve">SP </v>
          </cell>
          <cell r="N873" t="str">
            <v>SUDESTE</v>
          </cell>
          <cell r="O873" t="str">
            <v>12.243-000</v>
          </cell>
          <cell r="P873" t="str">
            <v>(12) 4009-7156</v>
          </cell>
          <cell r="Q873" t="str">
            <v>sindcomercio@sindcomercio.com.br</v>
          </cell>
          <cell r="R873" t="str">
            <v>Rogéria</v>
          </cell>
          <cell r="S873" t="str">
            <v>financeiro@sindcomercio.com.br</v>
          </cell>
          <cell r="T873" t="str">
            <v>(12) 4009-7137</v>
          </cell>
          <cell r="V873">
            <v>41562</v>
          </cell>
        </row>
        <row r="874">
          <cell r="B874">
            <v>884</v>
          </cell>
          <cell r="C874" t="str">
            <v>CADASTRO INCOMPLETO</v>
          </cell>
          <cell r="D874" t="str">
            <v>Suellen Potter</v>
          </cell>
          <cell r="E874" t="str">
            <v>Suellen Potter</v>
          </cell>
          <cell r="G874" t="str">
            <v>Suellen Potter</v>
          </cell>
          <cell r="J874" t="str">
            <v>Rua Reinaldo Schmithausen, 2422</v>
          </cell>
          <cell r="K874" t="str">
            <v>Cordeiros</v>
          </cell>
          <cell r="L874" t="str">
            <v xml:space="preserve">Itajaí </v>
          </cell>
          <cell r="M874" t="str">
            <v>SC</v>
          </cell>
          <cell r="N874" t="str">
            <v>SUL</v>
          </cell>
          <cell r="O874" t="str">
            <v>88.311-480</v>
          </cell>
          <cell r="P874" t="str">
            <v>47 3004-3700/8462-3670/3341-1576</v>
          </cell>
          <cell r="Q874" t="str">
            <v>usimetal@usimetal.com.br</v>
          </cell>
        </row>
        <row r="875">
          <cell r="B875">
            <v>885</v>
          </cell>
          <cell r="D875" t="str">
            <v>Paróquia São Sebastião</v>
          </cell>
          <cell r="E875" t="str">
            <v>Luciani</v>
          </cell>
          <cell r="G875" t="str">
            <v>Diocese de Criciuma</v>
          </cell>
          <cell r="H875" t="str">
            <v>02.681.642/0008-03</v>
          </cell>
          <cell r="I875" t="str">
            <v>Isento</v>
          </cell>
          <cell r="J875" t="str">
            <v>Rua Frei Protásio, 344</v>
          </cell>
          <cell r="K875" t="str">
            <v>Centro</v>
          </cell>
          <cell r="L875" t="str">
            <v xml:space="preserve">Praia Grande </v>
          </cell>
          <cell r="M875" t="str">
            <v>SC</v>
          </cell>
          <cell r="N875" t="str">
            <v>SUL</v>
          </cell>
          <cell r="O875" t="str">
            <v>88.990-000</v>
          </cell>
          <cell r="P875" t="str">
            <v>48 3532-0117</v>
          </cell>
          <cell r="Q875" t="str">
            <v>parsaosebastiao@bol.com.br</v>
          </cell>
          <cell r="R875" t="str">
            <v>Luciani</v>
          </cell>
        </row>
        <row r="876">
          <cell r="B876">
            <v>886</v>
          </cell>
          <cell r="D876" t="str">
            <v>D'o Chef</v>
          </cell>
          <cell r="E876" t="str">
            <v>José</v>
          </cell>
          <cell r="F876" t="str">
            <v>Comercial</v>
          </cell>
          <cell r="G876" t="str">
            <v>Ivan Edson Moraes Nunes</v>
          </cell>
          <cell r="H876" t="str">
            <v>11.564.795/0001-87</v>
          </cell>
          <cell r="I876" t="str">
            <v>Isento</v>
          </cell>
          <cell r="J876" t="str">
            <v>Rua renascimento 1970</v>
          </cell>
          <cell r="K876" t="str">
            <v>Renascer 2</v>
          </cell>
          <cell r="L876" t="str">
            <v>Macapá</v>
          </cell>
          <cell r="M876" t="str">
            <v>AP</v>
          </cell>
          <cell r="N876" t="str">
            <v>NORTE</v>
          </cell>
          <cell r="O876" t="str">
            <v>68.907-620</v>
          </cell>
          <cell r="P876" t="str">
            <v>96  3217-5874</v>
          </cell>
          <cell r="R876" t="str">
            <v>Ivana</v>
          </cell>
          <cell r="S876" t="str">
            <v>ivanedsonn@hotmail.com</v>
          </cell>
          <cell r="T876" t="str">
            <v>96 3081-3320     9119-0066</v>
          </cell>
          <cell r="V876">
            <v>41563</v>
          </cell>
        </row>
        <row r="877">
          <cell r="B877">
            <v>887</v>
          </cell>
          <cell r="C877" t="str">
            <v>Adriana</v>
          </cell>
          <cell r="D877" t="str">
            <v>Lysing</v>
          </cell>
          <cell r="E877" t="str">
            <v>Daniel</v>
          </cell>
          <cell r="G877" t="str">
            <v>Lysing Comércio Atacadista de Materiais Elétricos Eireli</v>
          </cell>
          <cell r="H877" t="str">
            <v>14.694.138/0001-42</v>
          </cell>
          <cell r="I877">
            <v>256584648</v>
          </cell>
          <cell r="J877" t="str">
            <v>Rua Vicente Candido Pereira, 120</v>
          </cell>
          <cell r="K877" t="str">
            <v>São Roque</v>
          </cell>
          <cell r="L877" t="str">
            <v>Itajaí</v>
          </cell>
          <cell r="M877" t="str">
            <v>SC</v>
          </cell>
          <cell r="N877" t="str">
            <v>SUL</v>
          </cell>
          <cell r="O877" t="str">
            <v>88.317-610</v>
          </cell>
          <cell r="Q877" t="str">
            <v>danieltrilha@yahoo.com.br</v>
          </cell>
          <cell r="R877" t="str">
            <v>Daniel</v>
          </cell>
          <cell r="S877" t="str">
            <v>danieltrilha@yahoo.com.br</v>
          </cell>
          <cell r="T877" t="str">
            <v>47 3249-1731/9969-2665</v>
          </cell>
        </row>
        <row r="878">
          <cell r="B878">
            <v>888</v>
          </cell>
          <cell r="D878" t="str">
            <v>BDL Comercio</v>
          </cell>
          <cell r="E878" t="str">
            <v>Diego Vendramin</v>
          </cell>
          <cell r="G878" t="str">
            <v>BDL Comércio de Materiais de Construção Ltda</v>
          </cell>
          <cell r="H878" t="str">
            <v>07.637.404/0001-30</v>
          </cell>
          <cell r="I878">
            <v>2770002656</v>
          </cell>
          <cell r="J878" t="str">
            <v>josé Éctore Ruffatto, 351</v>
          </cell>
          <cell r="K878" t="str">
            <v>Centro</v>
          </cell>
          <cell r="L878" t="str">
            <v>Guabiju</v>
          </cell>
          <cell r="M878" t="str">
            <v>RS</v>
          </cell>
          <cell r="N878" t="str">
            <v>SUL</v>
          </cell>
          <cell r="O878" t="str">
            <v>95.355-000</v>
          </cell>
          <cell r="P878" t="str">
            <v>54  3272-1208</v>
          </cell>
          <cell r="Q878" t="str">
            <v>dgvendramin@bol.com.br</v>
          </cell>
          <cell r="R878" t="str">
            <v>Diego</v>
          </cell>
          <cell r="S878" t="str">
            <v>dgvendramin@bol.com.br</v>
          </cell>
          <cell r="T878" t="str">
            <v>54 9919-7371</v>
          </cell>
          <cell r="V878">
            <v>41565</v>
          </cell>
        </row>
        <row r="879">
          <cell r="B879">
            <v>889</v>
          </cell>
          <cell r="D879" t="str">
            <v>Andarella Franquia  Ltda</v>
          </cell>
          <cell r="E879" t="str">
            <v xml:space="preserve">Marcelo </v>
          </cell>
          <cell r="F879" t="str">
            <v>Comercial</v>
          </cell>
          <cell r="G879" t="str">
            <v>Andarella Franquia Ltda</v>
          </cell>
          <cell r="H879" t="str">
            <v>04.025.332/0001-81</v>
          </cell>
          <cell r="I879" t="str">
            <v>Isenta</v>
          </cell>
          <cell r="J879" t="str">
            <v xml:space="preserve">Dr. Pereira dos Santos, 30 2ºandar </v>
          </cell>
          <cell r="K879" t="str">
            <v>Tijuca</v>
          </cell>
          <cell r="L879" t="str">
            <v>Rio de Janeiro</v>
          </cell>
          <cell r="M879" t="str">
            <v>RJ</v>
          </cell>
          <cell r="N879" t="str">
            <v>SUDESTE</v>
          </cell>
          <cell r="O879" t="str">
            <v>20.520-170</v>
          </cell>
          <cell r="P879" t="str">
            <v>21 2570-0848</v>
          </cell>
          <cell r="Q879" t="str">
            <v>castromarcelo@hotmail.com</v>
          </cell>
          <cell r="R879" t="str">
            <v>andrea</v>
          </cell>
          <cell r="S879" t="str">
            <v>andrea.dam@andarella.com.br</v>
          </cell>
          <cell r="T879" t="str">
            <v>21 2570-0848</v>
          </cell>
          <cell r="V879">
            <v>41565</v>
          </cell>
        </row>
        <row r="880">
          <cell r="B880">
            <v>890</v>
          </cell>
          <cell r="C880" t="str">
            <v>Maera</v>
          </cell>
          <cell r="D880" t="str">
            <v xml:space="preserve">Estação da Luz </v>
          </cell>
          <cell r="E880" t="str">
            <v>Susana</v>
          </cell>
          <cell r="G880" t="str">
            <v>Luzia Correa ME</v>
          </cell>
          <cell r="H880" t="str">
            <v>12.925.187/0001-13</v>
          </cell>
          <cell r="I880">
            <v>9054134301</v>
          </cell>
          <cell r="J880" t="str">
            <v>Av. Manoel Mendes de Camargo 2130</v>
          </cell>
          <cell r="K880" t="str">
            <v xml:space="preserve">Centro </v>
          </cell>
          <cell r="L880" t="str">
            <v>Campo Mourão</v>
          </cell>
          <cell r="M880" t="str">
            <v>PR</v>
          </cell>
          <cell r="N880" t="str">
            <v>SUL</v>
          </cell>
          <cell r="O880" t="str">
            <v>87.303-000</v>
          </cell>
          <cell r="P880" t="str">
            <v>44 3523.9494</v>
          </cell>
          <cell r="Q880" t="str">
            <v>susanaestacaodaluz@hotmail.com</v>
          </cell>
          <cell r="R880" t="str">
            <v>Susana</v>
          </cell>
          <cell r="S880" t="str">
            <v>susanaestacaodaluz@hotmail.com</v>
          </cell>
          <cell r="T880" t="str">
            <v>44 9803.7555</v>
          </cell>
          <cell r="V880">
            <v>41565</v>
          </cell>
        </row>
        <row r="881">
          <cell r="B881">
            <v>891</v>
          </cell>
          <cell r="D881" t="str">
            <v>Light Service</v>
          </cell>
          <cell r="E881" t="str">
            <v>Daniel</v>
          </cell>
          <cell r="G881" t="str">
            <v>Light Service Comercio de Materiais Eletricos Hidraulicos e Suprimentos de informática Ltda - ME</v>
          </cell>
          <cell r="H881" t="str">
            <v>04.732.800/0001-58</v>
          </cell>
          <cell r="I881">
            <v>103446940</v>
          </cell>
          <cell r="J881" t="str">
            <v>Av. T 13  nº 466</v>
          </cell>
          <cell r="K881" t="str">
            <v>Setor Bela Vista</v>
          </cell>
          <cell r="L881" t="str">
            <v>Goiania</v>
          </cell>
          <cell r="M881" t="str">
            <v>GO</v>
          </cell>
          <cell r="N881" t="str">
            <v>CENTRO OESTE</v>
          </cell>
          <cell r="O881" t="str">
            <v>74.823-400</v>
          </cell>
          <cell r="P881" t="str">
            <v>62  3255-6382</v>
          </cell>
          <cell r="Q881" t="str">
            <v>daniellservice@hotmail.com</v>
          </cell>
          <cell r="R881" t="str">
            <v>Daniel</v>
          </cell>
          <cell r="S881" t="str">
            <v>daniellservice@hotmail.com</v>
          </cell>
          <cell r="T881" t="str">
            <v>62  8186-4897</v>
          </cell>
          <cell r="V881">
            <v>41565</v>
          </cell>
        </row>
        <row r="882">
          <cell r="B882">
            <v>892</v>
          </cell>
          <cell r="C882" t="str">
            <v>Karen</v>
          </cell>
          <cell r="D882" t="str">
            <v>Prefeitura Municipal de Rio Negrinho</v>
          </cell>
          <cell r="E882" t="str">
            <v>Crisleine Pruch</v>
          </cell>
          <cell r="G882" t="str">
            <v>Prefeitura Municipal de Rio Negrinho</v>
          </cell>
          <cell r="H882" t="str">
            <v>83.102.756/0001-79</v>
          </cell>
          <cell r="I882" t="str">
            <v>Isento</v>
          </cell>
          <cell r="J882" t="str">
            <v>Av. Richard Schweitzer Albuquerque, 200</v>
          </cell>
          <cell r="K882" t="str">
            <v>Centro</v>
          </cell>
          <cell r="L882" t="str">
            <v xml:space="preserve">Rio Negrinho </v>
          </cell>
          <cell r="M882" t="str">
            <v>SC</v>
          </cell>
          <cell r="N882" t="str">
            <v>SUL</v>
          </cell>
          <cell r="O882" t="str">
            <v>89.295-000</v>
          </cell>
          <cell r="P882" t="str">
            <v>(47) 3644-8911</v>
          </cell>
          <cell r="Q882" t="str">
            <v>turismo@rionegrinho.sc.gov.br</v>
          </cell>
          <cell r="R882" t="str">
            <v>Eloi José Dums</v>
          </cell>
          <cell r="S882" t="str">
            <v>eloi@rionegrinho.sc.gov.br</v>
          </cell>
          <cell r="T882" t="str">
            <v>(47) 3646-3600</v>
          </cell>
        </row>
        <row r="883">
          <cell r="B883">
            <v>893</v>
          </cell>
          <cell r="D883" t="str">
            <v>Enice Maria Coelho</v>
          </cell>
          <cell r="E883" t="str">
            <v>Enice</v>
          </cell>
          <cell r="G883" t="str">
            <v>Enice Maria Coelho</v>
          </cell>
          <cell r="H883" t="str">
            <v>027.938.222-72</v>
          </cell>
          <cell r="I883" t="str">
            <v>isento</v>
          </cell>
          <cell r="J883" t="str">
            <v>Praia do Flamengo, 122 - 803</v>
          </cell>
          <cell r="K883" t="str">
            <v>Flamengo</v>
          </cell>
          <cell r="L883" t="str">
            <v>Rio de Janeiro</v>
          </cell>
          <cell r="M883" t="str">
            <v>RJ</v>
          </cell>
          <cell r="N883" t="str">
            <v>SUDESTE</v>
          </cell>
          <cell r="O883" t="str">
            <v>22.210-030</v>
          </cell>
          <cell r="P883" t="str">
            <v>21 2265-4559</v>
          </cell>
        </row>
        <row r="884">
          <cell r="B884">
            <v>894</v>
          </cell>
          <cell r="D884" t="str">
            <v>Município de Guabiju</v>
          </cell>
          <cell r="E884" t="str">
            <v>Lourdes</v>
          </cell>
          <cell r="G884" t="str">
            <v>Prefeitura Municipal de Guabiju</v>
          </cell>
          <cell r="H884" t="str">
            <v>91.566.844/0001-50</v>
          </cell>
          <cell r="I884" t="str">
            <v>isento</v>
          </cell>
          <cell r="J884" t="str">
            <v xml:space="preserve">Rua José Bonifácio, 816 </v>
          </cell>
          <cell r="K884" t="str">
            <v>Centro</v>
          </cell>
          <cell r="L884" t="str">
            <v>Guabiju RS</v>
          </cell>
          <cell r="M884" t="str">
            <v>RS</v>
          </cell>
          <cell r="N884" t="str">
            <v>SUL</v>
          </cell>
          <cell r="O884" t="str">
            <v>95.355-000</v>
          </cell>
          <cell r="P884" t="str">
            <v>54  3272-1266</v>
          </cell>
          <cell r="Q884" t="str">
            <v>guabiju@via-rs.net</v>
          </cell>
          <cell r="R884" t="str">
            <v>Lourdes</v>
          </cell>
          <cell r="S884" t="str">
            <v>guabiju@via-rs.net</v>
          </cell>
          <cell r="T884" t="str">
            <v>54 3272-1266</v>
          </cell>
          <cell r="V884">
            <v>41568</v>
          </cell>
        </row>
        <row r="885">
          <cell r="B885">
            <v>895</v>
          </cell>
          <cell r="D885" t="str">
            <v>Paola Rossoni Braga Mei</v>
          </cell>
          <cell r="E885" t="str">
            <v>Carlos Alberto Braga</v>
          </cell>
          <cell r="G885" t="str">
            <v>Paola Rossoni Braga Mei</v>
          </cell>
          <cell r="H885" t="str">
            <v>17.376.935/0001-70</v>
          </cell>
          <cell r="I885">
            <v>181186021119</v>
          </cell>
          <cell r="J885" t="str">
            <v>Rua Jydallo Jorge 1767</v>
          </cell>
          <cell r="K885" t="str">
            <v>V. Xavier</v>
          </cell>
          <cell r="L885" t="str">
            <v>Araraquara</v>
          </cell>
          <cell r="M885" t="str">
            <v>SP</v>
          </cell>
          <cell r="N885" t="str">
            <v>SUDESTE</v>
          </cell>
          <cell r="O885" t="str">
            <v>14.810-098</v>
          </cell>
          <cell r="P885" t="str">
            <v>16 9701-6034</v>
          </cell>
          <cell r="Q885" t="str">
            <v>betobraga2@ig.com.br</v>
          </cell>
          <cell r="R885" t="str">
            <v>Beto Braga</v>
          </cell>
          <cell r="S885" t="str">
            <v>betobraga2@ig.com.br</v>
          </cell>
          <cell r="T885" t="str">
            <v>16 9701-6034</v>
          </cell>
          <cell r="V885">
            <v>41569</v>
          </cell>
        </row>
        <row r="886">
          <cell r="B886">
            <v>896</v>
          </cell>
          <cell r="C886" t="str">
            <v>Adriana</v>
          </cell>
          <cell r="D886" t="str">
            <v>Tigre</v>
          </cell>
          <cell r="E886" t="str">
            <v>Cristiane Raduenz</v>
          </cell>
          <cell r="G886" t="str">
            <v>Tigre S.A.</v>
          </cell>
          <cell r="H886" t="str">
            <v>84.684.455/0001-63</v>
          </cell>
          <cell r="I886">
            <v>250141205</v>
          </cell>
          <cell r="J886" t="str">
            <v>Rua Xavantes, 54 - CX Postal 147</v>
          </cell>
          <cell r="K886" t="str">
            <v>Atiradores</v>
          </cell>
          <cell r="L886" t="str">
            <v>Joinville</v>
          </cell>
          <cell r="M886" t="str">
            <v>SC</v>
          </cell>
          <cell r="N886" t="str">
            <v>SUL</v>
          </cell>
          <cell r="O886" t="str">
            <v>89.203-900</v>
          </cell>
          <cell r="P886" t="str">
            <v>47 3441-5481/3441-5000</v>
          </cell>
          <cell r="Q886" t="str">
            <v>cristiane.raduenz@tigre.com</v>
          </cell>
          <cell r="R886" t="str">
            <v>Aline Vieira</v>
          </cell>
          <cell r="S886" t="str">
            <v>aline.vieira@tigre.com</v>
          </cell>
          <cell r="T886" t="str">
            <v>47 3441-5481/3441-5000</v>
          </cell>
          <cell r="V886">
            <v>41569</v>
          </cell>
        </row>
        <row r="887">
          <cell r="B887">
            <v>897</v>
          </cell>
          <cell r="C887" t="str">
            <v>Maera</v>
          </cell>
          <cell r="D887" t="str">
            <v>WOA Empreendimentos Imobiliários</v>
          </cell>
          <cell r="E887" t="str">
            <v>Denise peixoto</v>
          </cell>
          <cell r="G887" t="str">
            <v>WOA Empreendimentos Imobiliários Ltda</v>
          </cell>
          <cell r="H887" t="str">
            <v>10.880.745/0001-46</v>
          </cell>
          <cell r="I887">
            <v>2565505780</v>
          </cell>
          <cell r="J887" t="str">
            <v>Boulevard Paulo Zimmer, 55</v>
          </cell>
          <cell r="K887" t="str">
            <v>Agronômica</v>
          </cell>
          <cell r="L887" t="str">
            <v>Florianópolis</v>
          </cell>
          <cell r="M887" t="str">
            <v>SC</v>
          </cell>
          <cell r="N887" t="str">
            <v>SUL</v>
          </cell>
          <cell r="O887" t="str">
            <v>88.025-340</v>
          </cell>
          <cell r="P887" t="str">
            <v>48 3224-1899</v>
          </cell>
          <cell r="Q887" t="str">
            <v>denise@woaimoveis.com.br</v>
          </cell>
          <cell r="R887" t="str">
            <v>Denise peixoto</v>
          </cell>
        </row>
        <row r="888">
          <cell r="B888">
            <v>898</v>
          </cell>
          <cell r="D888" t="str">
            <v>Escola de Natação Peixinho Dourado</v>
          </cell>
          <cell r="E888" t="str">
            <v>Luciane</v>
          </cell>
          <cell r="G888" t="str">
            <v>Andrade Campos &amp; CIA Ltda ME</v>
          </cell>
          <cell r="H888" t="str">
            <v>63.865.315/0001-11</v>
          </cell>
          <cell r="I888" t="str">
            <v>Isento</v>
          </cell>
          <cell r="J888" t="str">
            <v>Rua Pariquis, 1735 Térreo</v>
          </cell>
          <cell r="K888" t="str">
            <v>Batista Campos</v>
          </cell>
          <cell r="L888" t="str">
            <v>Belém</v>
          </cell>
          <cell r="M888" t="str">
            <v>PA</v>
          </cell>
          <cell r="N888" t="str">
            <v>NORTE</v>
          </cell>
          <cell r="O888" t="str">
            <v>66.033-590</v>
          </cell>
          <cell r="P888" t="str">
            <v>81 3445-0302</v>
          </cell>
          <cell r="Q888" t="str">
            <v>contato@milleluci.com.br</v>
          </cell>
        </row>
        <row r="889">
          <cell r="B889">
            <v>899</v>
          </cell>
          <cell r="D889" t="str">
            <v>Condomínio Comercial Open Shopping</v>
          </cell>
          <cell r="E889" t="str">
            <v>Christianne</v>
          </cell>
          <cell r="G889" t="str">
            <v>Condomínio Comercial Open Shopping</v>
          </cell>
          <cell r="H889" t="str">
            <v>15.914.889/0001-90</v>
          </cell>
          <cell r="I889" t="str">
            <v>Isento</v>
          </cell>
          <cell r="J889" t="str">
            <v>Rua Julia da Costa, 70</v>
          </cell>
          <cell r="K889" t="str">
            <v>Centro</v>
          </cell>
          <cell r="L889" t="str">
            <v>Paranaguá</v>
          </cell>
          <cell r="M889" t="str">
            <v>PR</v>
          </cell>
          <cell r="N889" t="str">
            <v>SUL</v>
          </cell>
          <cell r="O889" t="str">
            <v>83.203-060</v>
          </cell>
          <cell r="P889" t="str">
            <v>(41) 3425-7105</v>
          </cell>
          <cell r="Q889" t="str">
            <v>christianne@acmempreendimentos.com.br</v>
          </cell>
          <cell r="R889" t="str">
            <v>Christianne</v>
          </cell>
          <cell r="S889" t="str">
            <v>christianne@acmempreendimentos.com.br</v>
          </cell>
          <cell r="T889" t="str">
            <v>(41) 3425-7105</v>
          </cell>
        </row>
        <row r="890">
          <cell r="B890">
            <v>900</v>
          </cell>
          <cell r="D890" t="str">
            <v>Pentagono 431 comercio Ltda</v>
          </cell>
          <cell r="E890" t="str">
            <v>Carlos Alberto</v>
          </cell>
          <cell r="G890" t="str">
            <v>Pentagono 431 comercio Ltda</v>
          </cell>
          <cell r="H890" t="str">
            <v>01.475.677/0001-49</v>
          </cell>
          <cell r="I890">
            <v>86049201</v>
          </cell>
          <cell r="J890" t="str">
            <v>Rua Assunção nº 431</v>
          </cell>
          <cell r="K890" t="str">
            <v xml:space="preserve">Jardim vinte e Cinco de Agosto </v>
          </cell>
          <cell r="L890" t="str">
            <v>Duque de Caxias</v>
          </cell>
          <cell r="M890" t="str">
            <v>RJ</v>
          </cell>
          <cell r="N890" t="str">
            <v>SUDESTE</v>
          </cell>
          <cell r="O890" t="str">
            <v>25.075-090</v>
          </cell>
          <cell r="P890" t="str">
            <v>21 7877-3631     21  2671-4745</v>
          </cell>
          <cell r="Q890" t="str">
            <v>pentagono431@ig.com.br</v>
          </cell>
          <cell r="R890" t="str">
            <v>Carlos Alberto</v>
          </cell>
          <cell r="S890" t="str">
            <v>pentagono431@ig.com.br</v>
          </cell>
          <cell r="T890" t="str">
            <v>21 9976-8614</v>
          </cell>
          <cell r="V890">
            <v>41570</v>
          </cell>
        </row>
        <row r="891">
          <cell r="B891">
            <v>901</v>
          </cell>
          <cell r="D891" t="str">
            <v>Paróquia Cristo Ressuscitado</v>
          </cell>
          <cell r="E891" t="str">
            <v>Cristiane</v>
          </cell>
          <cell r="G891" t="str">
            <v>Paróquia Cristo Ressuscitado</v>
          </cell>
          <cell r="H891" t="str">
            <v>04.128.765/0022-97</v>
          </cell>
          <cell r="I891" t="str">
            <v>Isento</v>
          </cell>
          <cell r="J891" t="str">
            <v xml:space="preserve">Av. Marechal Rondom, 5311 </v>
          </cell>
          <cell r="K891" t="str">
            <v>Centro</v>
          </cell>
          <cell r="L891" t="str">
            <v>Alvorada Do Oeste</v>
          </cell>
          <cell r="M891" t="str">
            <v>RO</v>
          </cell>
          <cell r="N891" t="str">
            <v>NORTE</v>
          </cell>
          <cell r="O891" t="str">
            <v>76.930-000</v>
          </cell>
          <cell r="P891" t="str">
            <v>69 9997-0269</v>
          </cell>
          <cell r="Q891" t="str">
            <v>cris_andreis@hotmail.com</v>
          </cell>
          <cell r="R891" t="str">
            <v>Cristiane</v>
          </cell>
          <cell r="S891" t="str">
            <v>cris_andreis@hotmail.com</v>
          </cell>
          <cell r="T891" t="str">
            <v>69 9997-0269</v>
          </cell>
          <cell r="V891">
            <v>41571</v>
          </cell>
        </row>
        <row r="892">
          <cell r="B892">
            <v>902</v>
          </cell>
          <cell r="D892" t="str">
            <v>Starbucks Brasil Comércio de Cafés Ltda</v>
          </cell>
          <cell r="E892" t="str">
            <v>Ana Paula Amorim</v>
          </cell>
          <cell r="G892" t="str">
            <v>Starbucks Brasil Comércio de Cafés Ltda</v>
          </cell>
          <cell r="H892" t="str">
            <v>07.984.267/0034-78</v>
          </cell>
          <cell r="I892">
            <v>400009688111</v>
          </cell>
          <cell r="J892" t="str">
            <v xml:space="preserve">Rod. Edgard Máximo Zambotto, Km 76, SP 354 </v>
          </cell>
          <cell r="K892" t="str">
            <v>Campo dos Aleixos</v>
          </cell>
          <cell r="L892" t="str">
            <v>Jarinu</v>
          </cell>
          <cell r="M892" t="str">
            <v>SP</v>
          </cell>
          <cell r="N892" t="str">
            <v>SUDESTE</v>
          </cell>
          <cell r="O892" t="str">
            <v>13240-000</v>
          </cell>
          <cell r="P892" t="str">
            <v>11 3077-1000</v>
          </cell>
          <cell r="Q892" t="str">
            <v>aamorim@starbucks.com.br</v>
          </cell>
          <cell r="R892" t="str">
            <v>Renato granero</v>
          </cell>
          <cell r="S892" t="str">
            <v>rgranero@starbucks.com.br</v>
          </cell>
          <cell r="T892" t="str">
            <v>11 3077-1012</v>
          </cell>
          <cell r="V892">
            <v>41571</v>
          </cell>
        </row>
        <row r="893">
          <cell r="B893">
            <v>903</v>
          </cell>
          <cell r="D893" t="str">
            <v>ACIC Colina</v>
          </cell>
          <cell r="E893" t="str">
            <v>Claudio</v>
          </cell>
          <cell r="G893" t="str">
            <v>Associação Comercial e Industrial de Colina</v>
          </cell>
          <cell r="H893" t="str">
            <v>50.508.019.0001/11</v>
          </cell>
          <cell r="I893" t="str">
            <v>Isento</v>
          </cell>
          <cell r="J893" t="str">
            <v>Av. Pio de Melo Nogueira, 65</v>
          </cell>
          <cell r="K893" t="str">
            <v>Centro</v>
          </cell>
          <cell r="L893" t="str">
            <v>Colina</v>
          </cell>
          <cell r="M893" t="str">
            <v>SP</v>
          </cell>
          <cell r="N893" t="str">
            <v>SUDESTE</v>
          </cell>
          <cell r="O893" t="str">
            <v>14.770-000</v>
          </cell>
          <cell r="P893" t="str">
            <v>17 33411006</v>
          </cell>
          <cell r="Q893" t="str">
            <v>acic.colina@gmail.com</v>
          </cell>
        </row>
        <row r="894">
          <cell r="B894">
            <v>904</v>
          </cell>
          <cell r="D894" t="str">
            <v>São Luiz Calçados</v>
          </cell>
          <cell r="E894" t="str">
            <v>Luciana</v>
          </cell>
          <cell r="G894" t="str">
            <v>Oliveira &amp; Custódio Ltda</v>
          </cell>
          <cell r="H894" t="str">
            <v>14.611.842/0001-94</v>
          </cell>
          <cell r="I894" t="str">
            <v>0000000013774-0</v>
          </cell>
          <cell r="J894" t="str">
            <v>Al. Do Ipe, 1743 - cx postal 250</v>
          </cell>
          <cell r="K894" t="str">
            <v>Setor 01</v>
          </cell>
          <cell r="L894" t="str">
            <v>Ariquemes</v>
          </cell>
          <cell r="M894" t="str">
            <v>RO</v>
          </cell>
          <cell r="N894" t="str">
            <v>NORTE</v>
          </cell>
          <cell r="O894" t="str">
            <v>76.870-056</v>
          </cell>
          <cell r="P894" t="str">
            <v>69 3535-3727</v>
          </cell>
          <cell r="Q894" t="str">
            <v>loc_custodio@hotmail.com</v>
          </cell>
          <cell r="R894" t="str">
            <v>Ailton</v>
          </cell>
          <cell r="S894" t="str">
            <v>Ailton_ventura@hotmail.com</v>
          </cell>
          <cell r="T894" t="str">
            <v>69 3535-3727</v>
          </cell>
          <cell r="V894">
            <v>41571</v>
          </cell>
        </row>
        <row r="895">
          <cell r="B895">
            <v>905</v>
          </cell>
          <cell r="D895" t="str">
            <v>ACIA Ariquemes</v>
          </cell>
          <cell r="E895" t="str">
            <v>Luciana</v>
          </cell>
          <cell r="G895" t="str">
            <v>Associação Comercial e Industrial de Ariquemes</v>
          </cell>
          <cell r="H895" t="str">
            <v>04.803.706/0001-42</v>
          </cell>
          <cell r="I895" t="str">
            <v>Isento</v>
          </cell>
          <cell r="J895" t="str">
            <v>Av. JK 1769</v>
          </cell>
          <cell r="K895" t="str">
            <v>Setor Institucional</v>
          </cell>
          <cell r="L895" t="str">
            <v>Ariquemes</v>
          </cell>
          <cell r="M895" t="str">
            <v>RO</v>
          </cell>
          <cell r="N895" t="str">
            <v>NORTE</v>
          </cell>
          <cell r="O895" t="str">
            <v>76.872-869</v>
          </cell>
          <cell r="P895" t="str">
            <v>69 3535-3727</v>
          </cell>
          <cell r="Q895" t="str">
            <v>loc_custodio@hotmail.com</v>
          </cell>
        </row>
        <row r="896">
          <cell r="B896">
            <v>906</v>
          </cell>
          <cell r="C896" t="str">
            <v>Franciela</v>
          </cell>
          <cell r="D896" t="str">
            <v>Dipil</v>
          </cell>
          <cell r="E896" t="str">
            <v>Edson</v>
          </cell>
          <cell r="G896" t="str">
            <v>Indústria Química Dipil</v>
          </cell>
          <cell r="H896" t="str">
            <v>78.175.189/0001-40</v>
          </cell>
          <cell r="I896">
            <v>251202836</v>
          </cell>
          <cell r="J896" t="str">
            <v>Rua José Jesuíno Correia, 1300, Km 13</v>
          </cell>
          <cell r="K896" t="str">
            <v>Industrial Zeferino Kuklinski</v>
          </cell>
          <cell r="L896" t="str">
            <v>Massaranduba</v>
          </cell>
          <cell r="M896" t="str">
            <v>SC</v>
          </cell>
          <cell r="N896" t="str">
            <v>SUL</v>
          </cell>
          <cell r="O896" t="str">
            <v>89.108-000</v>
          </cell>
          <cell r="P896" t="str">
            <v>(47) 3379-1342</v>
          </cell>
          <cell r="Q896" t="str">
            <v>dipil@dipil.com.br</v>
          </cell>
          <cell r="R896" t="str">
            <v>Edson</v>
          </cell>
          <cell r="S896" t="str">
            <v>compras@dipil.com.br</v>
          </cell>
          <cell r="T896" t="str">
            <v>0800-702 5152 Ramal 218</v>
          </cell>
        </row>
        <row r="897">
          <cell r="B897">
            <v>907</v>
          </cell>
          <cell r="D897" t="str">
            <v>Associação Comercial, Cultural, Industrial, de Agropecuária e de Serviço de Getúlio Vargas</v>
          </cell>
          <cell r="E897" t="str">
            <v>Carla</v>
          </cell>
          <cell r="G897" t="str">
            <v>Associação Comercial, Cultural, Industrial, de Agropecuária e de Serviço de Getúlio Vargas</v>
          </cell>
          <cell r="H897" t="str">
            <v>89.107.777/5000-74</v>
          </cell>
          <cell r="I897" t="str">
            <v>Isento</v>
          </cell>
          <cell r="J897" t="str">
            <v>Av. Engenheiro Girardello nº 85</v>
          </cell>
          <cell r="K897" t="str">
            <v>Prefeitura Municipal</v>
          </cell>
          <cell r="L897" t="str">
            <v>Getúlio Vargas</v>
          </cell>
          <cell r="M897" t="str">
            <v>RS</v>
          </cell>
          <cell r="N897" t="str">
            <v>SUL</v>
          </cell>
          <cell r="O897" t="str">
            <v>99.900-000</v>
          </cell>
          <cell r="P897" t="str">
            <v>54  3341-3704</v>
          </cell>
          <cell r="Q897" t="str">
            <v>accias@accias.org.com.br</v>
          </cell>
          <cell r="R897" t="str">
            <v>Rosana</v>
          </cell>
          <cell r="S897" t="str">
            <v>administrativo@pmgv.rs.gov.br</v>
          </cell>
          <cell r="T897" t="str">
            <v>54  3341-1600</v>
          </cell>
          <cell r="V897">
            <v>41572</v>
          </cell>
        </row>
        <row r="898">
          <cell r="B898">
            <v>908</v>
          </cell>
          <cell r="C898" t="str">
            <v>Maera</v>
          </cell>
          <cell r="D898" t="str">
            <v>ACIA - Assoc. Comercial e Empresarial de Arapongas</v>
          </cell>
          <cell r="E898" t="str">
            <v>Elizabeth Liberato</v>
          </cell>
          <cell r="F898" t="str">
            <v>Gerente Administrativa</v>
          </cell>
          <cell r="G898" t="str">
            <v>Associação Comercial e Empresarial de Arapongas</v>
          </cell>
          <cell r="H898" t="str">
            <v>77.249.944/0001-21</v>
          </cell>
          <cell r="I898" t="str">
            <v>Isento</v>
          </cell>
          <cell r="J898" t="str">
            <v>Praça Doutor Julio Junqueira, 88, 1º Andar</v>
          </cell>
          <cell r="K898" t="str">
            <v>Palácio do Comércio</v>
          </cell>
          <cell r="L898" t="str">
            <v>Arapongas</v>
          </cell>
          <cell r="M898" t="str">
            <v>PR</v>
          </cell>
          <cell r="N898" t="str">
            <v>SUL</v>
          </cell>
          <cell r="O898" t="str">
            <v>86.701-901</v>
          </cell>
          <cell r="P898" t="str">
            <v>(43) 3055-3377 / 9972-3395</v>
          </cell>
          <cell r="Q898" t="str">
            <v>beth@acia.org.br</v>
          </cell>
          <cell r="R898" t="str">
            <v>Elizabeth Liberato</v>
          </cell>
          <cell r="S898" t="str">
            <v>beth@acia.org.br</v>
          </cell>
          <cell r="T898" t="str">
            <v>(43) 3055-3377</v>
          </cell>
        </row>
        <row r="899">
          <cell r="B899">
            <v>909</v>
          </cell>
          <cell r="D899" t="str">
            <v>Mariana Bodanese</v>
          </cell>
          <cell r="E899" t="str">
            <v>Mariana Bodanese</v>
          </cell>
          <cell r="G899" t="str">
            <v>Mariana Letícia Schram Bodanese</v>
          </cell>
          <cell r="H899" t="str">
            <v>054.685.389-70</v>
          </cell>
          <cell r="J899" t="str">
            <v>Maximiliano Kolbe, 198</v>
          </cell>
          <cell r="K899" t="str">
            <v>Pioneiros Catarinenses</v>
          </cell>
          <cell r="L899" t="str">
            <v>Cascavel</v>
          </cell>
          <cell r="M899" t="str">
            <v>PR</v>
          </cell>
          <cell r="N899" t="str">
            <v>SUL</v>
          </cell>
          <cell r="O899" t="str">
            <v>85.805-610</v>
          </cell>
          <cell r="P899" t="str">
            <v>45 3226-9015</v>
          </cell>
          <cell r="Q899" t="str">
            <v>marianalscb@gmail.com</v>
          </cell>
        </row>
        <row r="900">
          <cell r="B900">
            <v>910</v>
          </cell>
          <cell r="D900" t="str">
            <v>Hotel Transamérica Comandatuba</v>
          </cell>
          <cell r="E900" t="str">
            <v>Guilherme Ribeiro</v>
          </cell>
          <cell r="F900" t="str">
            <v>Produção Chris Ayrosa</v>
          </cell>
          <cell r="G900" t="str">
            <v>Transamérica de Hotéis Nordeste Ltda</v>
          </cell>
          <cell r="H900" t="str">
            <v>13.432.810/0001-69</v>
          </cell>
          <cell r="I900">
            <v>23186523</v>
          </cell>
          <cell r="J900" t="str">
            <v>Loc. Ilha de Comandatuba, SN</v>
          </cell>
          <cell r="K900" t="str">
            <v>Ilha de Comandatuba</v>
          </cell>
          <cell r="L900" t="str">
            <v>Una</v>
          </cell>
          <cell r="M900" t="str">
            <v>BA</v>
          </cell>
          <cell r="N900" t="str">
            <v>NORDESTE</v>
          </cell>
          <cell r="O900" t="str">
            <v>45.690-000</v>
          </cell>
          <cell r="P900" t="str">
            <v>(11) 3032-3202/ 99854-1175</v>
          </cell>
          <cell r="Q900" t="str">
            <v>guilherme.ribeiro@chrisayrosa.com.br</v>
          </cell>
        </row>
        <row r="901">
          <cell r="B901">
            <v>911</v>
          </cell>
          <cell r="D901" t="str">
            <v>Marisa Ladeira</v>
          </cell>
          <cell r="E901" t="str">
            <v>Marisa Ladeira</v>
          </cell>
          <cell r="G901" t="str">
            <v>Marisa Viola Dias Ladeira</v>
          </cell>
          <cell r="H901" t="str">
            <v>519.888.606-87</v>
          </cell>
          <cell r="J901" t="str">
            <v>Rua São João do Paraiso, 41 apto 300</v>
          </cell>
          <cell r="K901" t="str">
            <v>Sion</v>
          </cell>
          <cell r="L901" t="str">
            <v>Belo Horizonte</v>
          </cell>
          <cell r="M901" t="str">
            <v>MG</v>
          </cell>
          <cell r="N901" t="str">
            <v>SUDESTE</v>
          </cell>
          <cell r="O901" t="str">
            <v>30.315-450</v>
          </cell>
          <cell r="P901" t="str">
            <v>31 3225-8341</v>
          </cell>
          <cell r="Q901" t="str">
            <v>marisaladeira@hotmail.com</v>
          </cell>
        </row>
        <row r="902">
          <cell r="B902">
            <v>912</v>
          </cell>
          <cell r="D902" t="str">
            <v>Delta Supermercados</v>
          </cell>
          <cell r="E902" t="str">
            <v>Patrícia</v>
          </cell>
          <cell r="G902" t="str">
            <v>Supermercados Delta max Ltda</v>
          </cell>
          <cell r="H902" t="str">
            <v>00.286.528/0001-79</v>
          </cell>
          <cell r="I902">
            <v>535189717111</v>
          </cell>
          <cell r="J902" t="str">
            <v>Av. Monsenhor Martinho Salgot, 471</v>
          </cell>
          <cell r="K902" t="str">
            <v>Vila Rezende</v>
          </cell>
          <cell r="L902" t="str">
            <v>Piracicaba</v>
          </cell>
          <cell r="M902" t="str">
            <v>SP</v>
          </cell>
          <cell r="N902" t="str">
            <v>SUDESTE</v>
          </cell>
          <cell r="O902" t="str">
            <v>13.414-040</v>
          </cell>
          <cell r="P902" t="str">
            <v>(19) 3412-2022/99737-4339</v>
          </cell>
          <cell r="Q902" t="str">
            <v>pbraga@deltasuper.com.br</v>
          </cell>
        </row>
        <row r="903">
          <cell r="B903">
            <v>913</v>
          </cell>
          <cell r="D903" t="str">
            <v>ACIC Colina</v>
          </cell>
          <cell r="E903" t="str">
            <v>Claudio</v>
          </cell>
          <cell r="G903" t="str">
            <v>Associação Comercial Ind. De Colina</v>
          </cell>
          <cell r="H903" t="str">
            <v>50.508.019/0001-11</v>
          </cell>
          <cell r="I903" t="str">
            <v>Isento</v>
          </cell>
          <cell r="J903" t="str">
            <v>Av. Pio de Melo Nogueira, 65</v>
          </cell>
          <cell r="L903" t="str">
            <v>Colina</v>
          </cell>
          <cell r="M903" t="str">
            <v>SP</v>
          </cell>
          <cell r="N903" t="str">
            <v>SUDESTE</v>
          </cell>
          <cell r="O903" t="str">
            <v>14.770-000</v>
          </cell>
          <cell r="P903" t="str">
            <v>17  3341-1006</v>
          </cell>
          <cell r="Q903" t="str">
            <v>acic.colina@gmail.com</v>
          </cell>
          <cell r="R903" t="str">
            <v>Claudio</v>
          </cell>
          <cell r="S903" t="str">
            <v>acic.colina@gmail.com</v>
          </cell>
          <cell r="T903" t="str">
            <v>17 3341-1006</v>
          </cell>
          <cell r="V903">
            <v>41575</v>
          </cell>
        </row>
        <row r="904">
          <cell r="B904">
            <v>914</v>
          </cell>
          <cell r="D904" t="str">
            <v>Kátia Xanchão</v>
          </cell>
          <cell r="E904" t="str">
            <v>Kátia</v>
          </cell>
          <cell r="G904" t="str">
            <v>Kátia Costa Xanchão Cançado</v>
          </cell>
          <cell r="H904" t="str">
            <v>031.135.366-50</v>
          </cell>
          <cell r="J904" t="str">
            <v>Rua São Bento, 152</v>
          </cell>
          <cell r="K904" t="str">
            <v>Bairro da Graça</v>
          </cell>
          <cell r="L904" t="str">
            <v>Belo Horizonte</v>
          </cell>
          <cell r="M904" t="str">
            <v>MG</v>
          </cell>
          <cell r="N904" t="str">
            <v>SUDESTE</v>
          </cell>
          <cell r="O904" t="str">
            <v>31.140-065</v>
          </cell>
          <cell r="Q904" t="str">
            <v>kxanchao@gmail.com</v>
          </cell>
        </row>
        <row r="905">
          <cell r="B905">
            <v>915</v>
          </cell>
          <cell r="D905" t="str">
            <v>Lúmino Iluminação</v>
          </cell>
          <cell r="E905" t="str">
            <v>Graziela</v>
          </cell>
          <cell r="G905" t="str">
            <v>Lúmino Iluminação Ltda EPP</v>
          </cell>
          <cell r="H905" t="str">
            <v>15.179.030/0001-84</v>
          </cell>
          <cell r="I905" t="str">
            <v>25668095-7</v>
          </cell>
          <cell r="J905" t="str">
            <v>Rua max Colin, 1134</v>
          </cell>
          <cell r="K905" t="str">
            <v>América</v>
          </cell>
          <cell r="L905" t="str">
            <v>Joinville</v>
          </cell>
          <cell r="M905" t="str">
            <v>SC</v>
          </cell>
          <cell r="N905" t="str">
            <v>SUL</v>
          </cell>
          <cell r="O905" t="str">
            <v>89.204-041</v>
          </cell>
          <cell r="P905" t="str">
            <v>47 3026-1212</v>
          </cell>
          <cell r="Q905" t="str">
            <v>contato@luminoiluminacao.com.br</v>
          </cell>
          <cell r="R905" t="str">
            <v>Gisele</v>
          </cell>
          <cell r="S905" t="str">
            <v>gisele@luminoiluminacao.com.br</v>
          </cell>
          <cell r="T905" t="str">
            <v>47 3026-1212</v>
          </cell>
          <cell r="V905">
            <v>41575</v>
          </cell>
        </row>
        <row r="906">
          <cell r="B906">
            <v>916</v>
          </cell>
          <cell r="D906" t="str">
            <v xml:space="preserve">Mansurvargas Movéis Modulados Ltda </v>
          </cell>
          <cell r="E906" t="str">
            <v>Josie</v>
          </cell>
          <cell r="G906" t="str">
            <v xml:space="preserve">Mansurvargas Movéis Modulados Ltda </v>
          </cell>
          <cell r="H906" t="str">
            <v>15.618.835/0001-87</v>
          </cell>
          <cell r="I906" t="str">
            <v>Isento</v>
          </cell>
          <cell r="J906" t="str">
            <v>Av. Pelinca, 413</v>
          </cell>
          <cell r="K906" t="str">
            <v>Pq. Tamandaré</v>
          </cell>
          <cell r="L906" t="str">
            <v>Campos dos Goytacazes</v>
          </cell>
          <cell r="M906" t="str">
            <v>RJ</v>
          </cell>
          <cell r="N906" t="str">
            <v>SUDESTE</v>
          </cell>
          <cell r="O906" t="str">
            <v>28.035-053</v>
          </cell>
          <cell r="P906" t="str">
            <v>22  2724-0457</v>
          </cell>
          <cell r="Q906" t="str">
            <v>favorita.pelinca@hotmail.com</v>
          </cell>
          <cell r="R906" t="str">
            <v>Francisco Mansur</v>
          </cell>
          <cell r="S906" t="str">
            <v>favorita.pelinca@hotmail.com</v>
          </cell>
          <cell r="T906" t="str">
            <v>22  2724-0457</v>
          </cell>
          <cell r="V906">
            <v>41576</v>
          </cell>
        </row>
        <row r="907">
          <cell r="B907">
            <v>917</v>
          </cell>
          <cell r="C907" t="str">
            <v>Franciela</v>
          </cell>
          <cell r="D907" t="str">
            <v>Prefeitura Municipal de Marcelino Ramos</v>
          </cell>
          <cell r="E907" t="str">
            <v>Luciano</v>
          </cell>
          <cell r="G907" t="str">
            <v>Prefeitura Municipal de Marcelino Ramos</v>
          </cell>
          <cell r="H907" t="str">
            <v>87.613.287/0001-03</v>
          </cell>
          <cell r="I907" t="str">
            <v>Isento</v>
          </cell>
          <cell r="J907" t="str">
            <v>Praça Padre Basso, nº15</v>
          </cell>
          <cell r="K907" t="str">
            <v>Centro</v>
          </cell>
          <cell r="L907" t="str">
            <v xml:space="preserve">Marcelino Ramos </v>
          </cell>
          <cell r="M907" t="str">
            <v>RS</v>
          </cell>
          <cell r="N907" t="str">
            <v>SUL</v>
          </cell>
          <cell r="O907" t="str">
            <v>99.800-000</v>
          </cell>
          <cell r="P907" t="str">
            <v>54  3372-1334</v>
          </cell>
          <cell r="Q907" t="str">
            <v>tur@marcelinoramos.rs.gov.br</v>
          </cell>
          <cell r="R907" t="str">
            <v xml:space="preserve">Luciano </v>
          </cell>
          <cell r="S907" t="str">
            <v>tur@marcelinoramos.rs.gov.br</v>
          </cell>
          <cell r="T907" t="str">
            <v>54 3372-1334</v>
          </cell>
          <cell r="V907">
            <v>41577</v>
          </cell>
        </row>
        <row r="908">
          <cell r="B908">
            <v>918</v>
          </cell>
          <cell r="D908" t="str">
            <v>Prefeitura de Capinópolis</v>
          </cell>
          <cell r="E908" t="str">
            <v xml:space="preserve">Jamel </v>
          </cell>
          <cell r="G908" t="str">
            <v>Prefeitura de Capinópolis</v>
          </cell>
          <cell r="H908" t="str">
            <v>18.457.234/0001-28</v>
          </cell>
          <cell r="I908" t="str">
            <v xml:space="preserve">Isento </v>
          </cell>
          <cell r="J908" t="str">
            <v>Avenida 113 , nº 636</v>
          </cell>
          <cell r="K908" t="str">
            <v>Paraiso</v>
          </cell>
          <cell r="L908" t="str">
            <v>Capinópolis</v>
          </cell>
          <cell r="M908" t="str">
            <v>MG</v>
          </cell>
          <cell r="N908" t="str">
            <v>SUDESTE</v>
          </cell>
          <cell r="O908" t="str">
            <v>38.360-000</v>
          </cell>
          <cell r="P908" t="str">
            <v>34  3263-0300</v>
          </cell>
          <cell r="Q908" t="str">
            <v>compraspmc2@hotmail.com</v>
          </cell>
          <cell r="R908" t="str">
            <v xml:space="preserve">Jamel </v>
          </cell>
          <cell r="S908" t="str">
            <v>compraspmc2@hotmail.com</v>
          </cell>
          <cell r="T908" t="str">
            <v>34  3263-0336</v>
          </cell>
          <cell r="V908">
            <v>41577</v>
          </cell>
        </row>
        <row r="909">
          <cell r="B909">
            <v>919</v>
          </cell>
          <cell r="D909" t="str">
            <v>Rita Neile</v>
          </cell>
          <cell r="E909" t="str">
            <v>Rita</v>
          </cell>
          <cell r="G909" t="str">
            <v>Rita Neile Rodrigues Madureira</v>
          </cell>
          <cell r="H909" t="str">
            <v>361.390.687-20</v>
          </cell>
          <cell r="J909" t="str">
            <v>Rua Ignes Peixoto, 413 casa</v>
          </cell>
          <cell r="K909" t="str">
            <v>Itaipu</v>
          </cell>
          <cell r="L909" t="str">
            <v>Niterói</v>
          </cell>
          <cell r="M909" t="str">
            <v>RJ</v>
          </cell>
          <cell r="N909" t="str">
            <v>SUDESTE</v>
          </cell>
          <cell r="O909" t="str">
            <v>24.346-106</v>
          </cell>
          <cell r="P909" t="str">
            <v>21 2608-0376</v>
          </cell>
          <cell r="Q909" t="str">
            <v>neile@uol.com.br</v>
          </cell>
        </row>
        <row r="910">
          <cell r="B910">
            <v>920</v>
          </cell>
          <cell r="D910" t="str">
            <v>Condomínio Shopping Estação Itaipava</v>
          </cell>
          <cell r="E910" t="str">
            <v>Edvaldo Trabuco</v>
          </cell>
          <cell r="F910" t="str">
            <v>Deccorart</v>
          </cell>
          <cell r="G910" t="str">
            <v>Condomínio Shopping Estação Itaipava</v>
          </cell>
          <cell r="H910" t="str">
            <v>08.520.334/0001-06</v>
          </cell>
          <cell r="I910" t="str">
            <v>Isento</v>
          </cell>
          <cell r="J910" t="str">
            <v>Estrada União e Indústria, 11000</v>
          </cell>
          <cell r="K910" t="str">
            <v>Bairro Itaipava</v>
          </cell>
          <cell r="L910" t="str">
            <v>Petrópolis</v>
          </cell>
          <cell r="M910" t="str">
            <v>RJ</v>
          </cell>
          <cell r="N910" t="str">
            <v>SUDESTE</v>
          </cell>
          <cell r="O910" t="str">
            <v>25.730-735</v>
          </cell>
          <cell r="P910" t="str">
            <v>(44) 4141-2416 / 9923-7373</v>
          </cell>
          <cell r="Q910" t="str">
            <v>financeiro@deccorart.com.br</v>
          </cell>
          <cell r="R910" t="str">
            <v>Edvaldo Trabuco</v>
          </cell>
          <cell r="S910" t="str">
            <v>financeiro@deccorart.com.br</v>
          </cell>
          <cell r="T910" t="str">
            <v>(44) 4141-2416 / 9923-7373</v>
          </cell>
        </row>
        <row r="911">
          <cell r="B911">
            <v>921</v>
          </cell>
          <cell r="D911" t="str">
            <v>Orion Soluções em Iluminação Ltda.</v>
          </cell>
          <cell r="E911" t="str">
            <v>Letícia Karla Klein</v>
          </cell>
          <cell r="G911" t="str">
            <v>Orion Soluções em Iluminação Ltda.</v>
          </cell>
          <cell r="H911" t="str">
            <v>08.389.230/0001-04</v>
          </cell>
          <cell r="I911" t="str">
            <v>903.870.41-90</v>
          </cell>
          <cell r="J911" t="str">
            <v>Rua Rio Tocantins, 1694</v>
          </cell>
          <cell r="K911" t="str">
            <v>Jd. Weissópolis</v>
          </cell>
          <cell r="L911" t="str">
            <v>Pinhais</v>
          </cell>
          <cell r="M911" t="str">
            <v>PR</v>
          </cell>
          <cell r="N911" t="str">
            <v>SUL</v>
          </cell>
          <cell r="O911" t="str">
            <v>83.322-170</v>
          </cell>
          <cell r="P911" t="str">
            <v>41 3601-1250/3056-0017</v>
          </cell>
          <cell r="Q911" t="str">
            <v xml:space="preserve"> compras@oriondobrasil.com.br</v>
          </cell>
          <cell r="R911" t="str">
            <v>Letícia Karla Klein</v>
          </cell>
          <cell r="S911" t="str">
            <v xml:space="preserve"> compras@oriondobrasil.com.br</v>
          </cell>
          <cell r="T911" t="str">
            <v>41 3601-1250/3056-0017</v>
          </cell>
        </row>
        <row r="912">
          <cell r="B912">
            <v>922</v>
          </cell>
          <cell r="D912" t="str">
            <v>Município de Juti</v>
          </cell>
          <cell r="E912" t="str">
            <v>Fernanda Crudi</v>
          </cell>
          <cell r="G912" t="str">
            <v>Município de Juti</v>
          </cell>
          <cell r="H912" t="str">
            <v>24.644.296/0001-41</v>
          </cell>
          <cell r="I912" t="str">
            <v>Isento</v>
          </cell>
          <cell r="J912" t="str">
            <v>Av. Gabriel de oliveira, 1000</v>
          </cell>
          <cell r="L912" t="str">
            <v>Juti</v>
          </cell>
          <cell r="M912" t="str">
            <v>MS</v>
          </cell>
          <cell r="N912" t="str">
            <v>CENTRO OESTE</v>
          </cell>
          <cell r="O912" t="str">
            <v>79.955-000</v>
          </cell>
          <cell r="P912" t="str">
            <v>67 3463-1110</v>
          </cell>
          <cell r="Q912" t="str">
            <v>beljuti@hotmail.com</v>
          </cell>
          <cell r="R912" t="str">
            <v>Silvia</v>
          </cell>
          <cell r="S912" t="str">
            <v>silvia.morassute@hotmail.com</v>
          </cell>
          <cell r="T912" t="str">
            <v>67 3463-1110   67  8473-6552</v>
          </cell>
          <cell r="V912">
            <v>41578</v>
          </cell>
        </row>
        <row r="913">
          <cell r="B913">
            <v>923</v>
          </cell>
          <cell r="D913" t="str">
            <v>Wellington Lima de Amorim</v>
          </cell>
          <cell r="E913" t="str">
            <v>Wellington</v>
          </cell>
          <cell r="G913" t="str">
            <v>Wellington Lima de Amorim</v>
          </cell>
          <cell r="H913" t="str">
            <v>039.935.726-29</v>
          </cell>
          <cell r="J913" t="str">
            <v>Rua Setiba, 280</v>
          </cell>
          <cell r="K913" t="str">
            <v>Frei Eustáquio</v>
          </cell>
          <cell r="L913" t="str">
            <v>Belo Horizonte</v>
          </cell>
          <cell r="M913" t="str">
            <v>MG</v>
          </cell>
          <cell r="N913" t="str">
            <v>SUDESTE</v>
          </cell>
          <cell r="O913" t="str">
            <v>30.830-170</v>
          </cell>
          <cell r="Q913" t="str">
            <v>well_amorim@yahoo.com.br</v>
          </cell>
        </row>
        <row r="914">
          <cell r="B914">
            <v>924</v>
          </cell>
          <cell r="D914" t="str">
            <v>Wagner Couto de Oliveira</v>
          </cell>
          <cell r="E914" t="str">
            <v>Wagner Couto de Oliveira</v>
          </cell>
          <cell r="G914" t="str">
            <v>Wagner Couto de Oliveira</v>
          </cell>
          <cell r="H914" t="str">
            <v>050.328.706-76</v>
          </cell>
          <cell r="J914" t="str">
            <v>Rua Heider Pereira Teixeira, 245 apto 101</v>
          </cell>
          <cell r="K914" t="str">
            <v>Campo</v>
          </cell>
          <cell r="L914" t="str">
            <v>Barbacena</v>
          </cell>
          <cell r="M914" t="str">
            <v>MG</v>
          </cell>
          <cell r="N914" t="str">
            <v>SUDESTE</v>
          </cell>
          <cell r="O914" t="str">
            <v>36.200-500</v>
          </cell>
          <cell r="P914" t="str">
            <v>32 3331-3548</v>
          </cell>
          <cell r="Q914" t="str">
            <v>couto.w@hotmail.com</v>
          </cell>
        </row>
        <row r="915">
          <cell r="B915">
            <v>925</v>
          </cell>
          <cell r="D915" t="str">
            <v>Brandão &amp; Travi Empreendimentos Esportivos</v>
          </cell>
          <cell r="E915" t="str">
            <v>Daiane Kich</v>
          </cell>
          <cell r="G915" t="str">
            <v>Brandão &amp; Travi Empreendimentos Esportivos Ltda EPP</v>
          </cell>
          <cell r="H915" t="str">
            <v>13.824.270/0001-69</v>
          </cell>
          <cell r="I915" t="str">
            <v>096/3448773</v>
          </cell>
          <cell r="J915" t="str">
            <v>Av. Cristóvão Colombo, 1663 1º andar</v>
          </cell>
          <cell r="K915" t="str">
            <v>Floresta</v>
          </cell>
          <cell r="L915" t="str">
            <v>Porto Alegre</v>
          </cell>
          <cell r="M915" t="str">
            <v>RS</v>
          </cell>
          <cell r="N915" t="str">
            <v>SUL</v>
          </cell>
          <cell r="O915" t="str">
            <v>90.560-004</v>
          </cell>
          <cell r="P915" t="str">
            <v>51 3222-0161</v>
          </cell>
          <cell r="Q915" t="str">
            <v>daiakich.k@gmail.com</v>
          </cell>
        </row>
        <row r="916">
          <cell r="B916">
            <v>926</v>
          </cell>
          <cell r="D916" t="str">
            <v>San Remo</v>
          </cell>
          <cell r="E916" t="str">
            <v>Rafael</v>
          </cell>
          <cell r="G916" t="str">
            <v>L dos Santos Lima Comércio de Armarinho ME</v>
          </cell>
          <cell r="H916" t="str">
            <v>16.993.915/0001-85</v>
          </cell>
          <cell r="I916" t="str">
            <v>002.042.204/0061</v>
          </cell>
          <cell r="J916" t="str">
            <v>Rua Wenceslau Braz 725</v>
          </cell>
          <cell r="K916" t="str">
            <v>Parque Leblon</v>
          </cell>
          <cell r="L916" t="str">
            <v>Belo Horizonte</v>
          </cell>
          <cell r="M916" t="str">
            <v>MG</v>
          </cell>
          <cell r="N916" t="str">
            <v>SUDESTE</v>
          </cell>
          <cell r="O916" t="str">
            <v>31.540-670</v>
          </cell>
          <cell r="P916" t="str">
            <v>31 9514-5181</v>
          </cell>
          <cell r="Q916" t="str">
            <v>sanremobh@gmail.com</v>
          </cell>
        </row>
        <row r="917">
          <cell r="B917">
            <v>927</v>
          </cell>
          <cell r="D917" t="str">
            <v>Gisela Pizzato do Prado</v>
          </cell>
          <cell r="E917" t="str">
            <v>Gisela Pizzato do Prado</v>
          </cell>
          <cell r="G917" t="str">
            <v>Gisela Pizzato do Prado</v>
          </cell>
          <cell r="H917" t="str">
            <v>226.111.948-82</v>
          </cell>
          <cell r="J917" t="str">
            <v>Av. Orozimbo Maia, 590 apto 161</v>
          </cell>
          <cell r="K917" t="str">
            <v>Centro</v>
          </cell>
          <cell r="L917" t="str">
            <v>Campinas</v>
          </cell>
          <cell r="M917" t="str">
            <v>SP</v>
          </cell>
          <cell r="N917" t="str">
            <v>SUDESTE</v>
          </cell>
          <cell r="O917" t="str">
            <v>13.010-211</v>
          </cell>
          <cell r="P917" t="str">
            <v>19 3201-8353</v>
          </cell>
          <cell r="Q917" t="str">
            <v>pizzatto@gpizzatto.com.br</v>
          </cell>
        </row>
        <row r="918">
          <cell r="B918">
            <v>928</v>
          </cell>
          <cell r="D918" t="str">
            <v>Luma Presentes e decorações</v>
          </cell>
          <cell r="E918" t="str">
            <v>Marilucia Bergler</v>
          </cell>
          <cell r="G918" t="str">
            <v>José Mauricio dos Santos ME</v>
          </cell>
          <cell r="H918" t="str">
            <v>04.852.171/0001-08</v>
          </cell>
          <cell r="I918">
            <v>254382495</v>
          </cell>
          <cell r="J918" t="str">
            <v>Rua Ernani Cotrim, 133</v>
          </cell>
          <cell r="K918" t="str">
            <v>Centro</v>
          </cell>
          <cell r="L918" t="str">
            <v>Imbituba</v>
          </cell>
          <cell r="M918" t="str">
            <v>SC</v>
          </cell>
          <cell r="N918" t="str">
            <v>SUL</v>
          </cell>
          <cell r="O918" t="str">
            <v>88.780-000</v>
          </cell>
          <cell r="Q918" t="str">
            <v>marilucialuz@hotmail.com</v>
          </cell>
        </row>
        <row r="919">
          <cell r="B919">
            <v>929</v>
          </cell>
          <cell r="D919" t="str">
            <v>Compras diretas no show room</v>
          </cell>
          <cell r="G919" t="str">
            <v>Compras diretas no show room</v>
          </cell>
          <cell r="M919" t="str">
            <v>SC</v>
          </cell>
          <cell r="N919" t="str">
            <v>SUL</v>
          </cell>
        </row>
        <row r="920">
          <cell r="B920">
            <v>930</v>
          </cell>
          <cell r="D920" t="str">
            <v>Luagel Comércio de Confecções</v>
          </cell>
          <cell r="E920" t="str">
            <v>Maxiliane</v>
          </cell>
          <cell r="G920" t="str">
            <v>Luagel Comércio de Confecções Ltda</v>
          </cell>
          <cell r="H920" t="str">
            <v>82.829.516/0001-08</v>
          </cell>
          <cell r="I920">
            <v>250008190</v>
          </cell>
          <cell r="J920" t="str">
            <v>Av. D. Pedro II, 739</v>
          </cell>
          <cell r="K920" t="str">
            <v>Centro</v>
          </cell>
          <cell r="L920" t="str">
            <v>Videira</v>
          </cell>
          <cell r="M920" t="str">
            <v>SC</v>
          </cell>
          <cell r="N920" t="str">
            <v>SUL</v>
          </cell>
          <cell r="O920" t="str">
            <v>89.560-000</v>
          </cell>
          <cell r="P920" t="str">
            <v>49 3533-6015</v>
          </cell>
          <cell r="Q920" t="str">
            <v>contato@luagel.com.br</v>
          </cell>
        </row>
        <row r="921">
          <cell r="B921">
            <v>931</v>
          </cell>
          <cell r="D921" t="str">
            <v>Diacuy Crema</v>
          </cell>
          <cell r="E921" t="str">
            <v>Diacuy Crema</v>
          </cell>
          <cell r="G921" t="str">
            <v>Diacuy Crema</v>
          </cell>
          <cell r="H921" t="str">
            <v>491.069.539-72</v>
          </cell>
          <cell r="J921" t="str">
            <v>Rua Engenheiro Rebolças, 1851 apto 02</v>
          </cell>
          <cell r="K921" t="str">
            <v>Rebolças</v>
          </cell>
          <cell r="L921" t="str">
            <v>Curitiba</v>
          </cell>
          <cell r="M921" t="str">
            <v>PR</v>
          </cell>
          <cell r="N921" t="str">
            <v>SUL</v>
          </cell>
          <cell r="O921" t="str">
            <v>80.230-040</v>
          </cell>
          <cell r="P921" t="str">
            <v>41 3333-3304</v>
          </cell>
          <cell r="Q921" t="str">
            <v>docrema@uol.com.br</v>
          </cell>
        </row>
        <row r="922">
          <cell r="B922">
            <v>932</v>
          </cell>
          <cell r="D922" t="str">
            <v>Prefeitura de Vidal Ramos</v>
          </cell>
          <cell r="E922" t="str">
            <v>Adriana</v>
          </cell>
          <cell r="G922" t="str">
            <v>Prefeitura Municipal de Vidal Ramos</v>
          </cell>
          <cell r="H922" t="str">
            <v>83.102.376/0001-34</v>
          </cell>
          <cell r="I922" t="str">
            <v>Isento</v>
          </cell>
          <cell r="J922" t="str">
            <v>Av. Jorge Lacerda, s/n</v>
          </cell>
        </row>
        <row r="923">
          <cell r="B923">
            <v>933</v>
          </cell>
          <cell r="C923" t="str">
            <v>Karen</v>
          </cell>
          <cell r="D923" t="str">
            <v>Prefeitura Municipal de Concórdia</v>
          </cell>
          <cell r="E923" t="str">
            <v>Karen</v>
          </cell>
          <cell r="F923" t="str">
            <v>Representante</v>
          </cell>
          <cell r="G923" t="str">
            <v>Município de Concórdia</v>
          </cell>
          <cell r="H923" t="str">
            <v>83.024.257/0001-00</v>
          </cell>
          <cell r="I923" t="str">
            <v>Isento</v>
          </cell>
          <cell r="J923" t="str">
            <v>Rua Leonel Mosele, 62</v>
          </cell>
          <cell r="K923" t="str">
            <v>Centro</v>
          </cell>
          <cell r="L923" t="str">
            <v>Concórdia</v>
          </cell>
          <cell r="M923" t="str">
            <v>SC</v>
          </cell>
          <cell r="N923" t="str">
            <v>SUL</v>
          </cell>
          <cell r="O923" t="str">
            <v>89.700-000</v>
          </cell>
          <cell r="P923" t="str">
            <v>49 3441-2136</v>
          </cell>
          <cell r="Q923" t="str">
            <v>candido@concordia.sc.gov.br</v>
          </cell>
          <cell r="S923" t="str">
            <v>tesouraria@concordia.sc.gov.br</v>
          </cell>
          <cell r="T923" t="str">
            <v>49  3441-2000</v>
          </cell>
          <cell r="V923">
            <v>41579</v>
          </cell>
          <cell r="W923">
            <v>41949</v>
          </cell>
        </row>
        <row r="924">
          <cell r="B924">
            <v>934</v>
          </cell>
          <cell r="D924" t="str">
            <v xml:space="preserve">Cristal Eventos e Comércio Ltda </v>
          </cell>
          <cell r="E924" t="str">
            <v>Luz Marina</v>
          </cell>
          <cell r="G924" t="str">
            <v>Cristal Eventos e Comércio Ltda</v>
          </cell>
          <cell r="H924" t="str">
            <v>11.779.599/0001-20</v>
          </cell>
          <cell r="I924" t="str">
            <v>Isento</v>
          </cell>
          <cell r="J924" t="str">
            <v>Rua Rosa de Almeida, 12</v>
          </cell>
          <cell r="K924" t="str">
            <v xml:space="preserve">Padre Miguel </v>
          </cell>
          <cell r="L924" t="str">
            <v>Rio de Janeiro</v>
          </cell>
          <cell r="M924" t="str">
            <v>RJ</v>
          </cell>
          <cell r="N924" t="str">
            <v>SUDESTE</v>
          </cell>
          <cell r="O924" t="str">
            <v>21.775-480</v>
          </cell>
          <cell r="P924" t="str">
            <v>21 3338-8612</v>
          </cell>
          <cell r="Q924" t="str">
            <v>luzeventos@terra.com.br</v>
          </cell>
          <cell r="R924" t="str">
            <v>Marina de Souza</v>
          </cell>
          <cell r="S924" t="str">
            <v>luzeventos@terra.com.br</v>
          </cell>
          <cell r="T924" t="str">
            <v>21 8697-9949</v>
          </cell>
          <cell r="V924">
            <v>41579</v>
          </cell>
        </row>
        <row r="925">
          <cell r="B925">
            <v>935</v>
          </cell>
          <cell r="C925" t="str">
            <v>Miguel</v>
          </cell>
          <cell r="D925" t="str">
            <v>Lia Maria Aguiar</v>
          </cell>
          <cell r="E925" t="str">
            <v>Lia Maria Aguiar</v>
          </cell>
          <cell r="G925" t="str">
            <v>Lia Maria Aguiar</v>
          </cell>
          <cell r="H925" t="str">
            <v>003.692.768-68</v>
          </cell>
          <cell r="I925" t="str">
            <v>1840.726-2</v>
          </cell>
          <cell r="J925" t="str">
            <v>Professor Atilio Zelante Flosi, 120</v>
          </cell>
          <cell r="K925" t="str">
            <v>Alto da Boa Vista</v>
          </cell>
          <cell r="L925" t="str">
            <v>Campos do Jordão</v>
          </cell>
          <cell r="M925" t="str">
            <v>SP</v>
          </cell>
          <cell r="N925" t="str">
            <v>SUDESTE</v>
          </cell>
          <cell r="O925" t="str">
            <v>12.460-000</v>
          </cell>
          <cell r="P925" t="str">
            <v>12 3663-4293</v>
          </cell>
          <cell r="Q925" t="str">
            <v>luiz@fundacaoliamariaguiar.org</v>
          </cell>
        </row>
        <row r="926">
          <cell r="B926">
            <v>936</v>
          </cell>
          <cell r="D926" t="str">
            <v>Associação Comercial e Empresarial de Caçador</v>
          </cell>
          <cell r="E926" t="str">
            <v>Rose</v>
          </cell>
          <cell r="G926" t="str">
            <v>Associação Comercial e Empresarial de Caçador</v>
          </cell>
          <cell r="H926" t="str">
            <v>83.059.667/0001-97</v>
          </cell>
          <cell r="I926" t="str">
            <v>Isento</v>
          </cell>
          <cell r="J926" t="str">
            <v>Av. Barão do Rio Branco, 327</v>
          </cell>
          <cell r="K926" t="str">
            <v>Centro</v>
          </cell>
          <cell r="L926" t="str">
            <v>Caçador</v>
          </cell>
          <cell r="M926" t="str">
            <v>SC</v>
          </cell>
          <cell r="N926" t="str">
            <v>SUL</v>
          </cell>
          <cell r="O926" t="str">
            <v>89.500-000</v>
          </cell>
          <cell r="P926" t="str">
            <v>(49) 3563-1116 / 3563-4290</v>
          </cell>
          <cell r="Q926" t="str">
            <v>acic@conection.com.br</v>
          </cell>
          <cell r="R926" t="str">
            <v>Rose</v>
          </cell>
          <cell r="S926" t="str">
            <v>acic@conection.com.br</v>
          </cell>
          <cell r="T926" t="str">
            <v>(49) 3563-1116 / 3563-4290</v>
          </cell>
        </row>
        <row r="927">
          <cell r="B927">
            <v>937</v>
          </cell>
          <cell r="D927" t="str">
            <v>Camara de Dirigentes Lojistas  de Teixeira de Freitas</v>
          </cell>
          <cell r="E927" t="str">
            <v>André Mendonça</v>
          </cell>
          <cell r="G927" t="str">
            <v>Camara de Dirigentes Lojistas  de Teixeira de Freitas</v>
          </cell>
          <cell r="H927" t="str">
            <v>13.270.186/0001-40</v>
          </cell>
          <cell r="I927" t="str">
            <v>Isento</v>
          </cell>
          <cell r="J927" t="str">
            <v>Praça Castro Alves, 272</v>
          </cell>
          <cell r="K927" t="str">
            <v>Centro</v>
          </cell>
          <cell r="L927" t="str">
            <v xml:space="preserve">Teixeira de Freitas </v>
          </cell>
          <cell r="M927" t="str">
            <v>BA</v>
          </cell>
          <cell r="N927" t="str">
            <v>NORDESTE</v>
          </cell>
          <cell r="O927" t="str">
            <v>45.985-214</v>
          </cell>
          <cell r="P927" t="str">
            <v>71 9228-3999</v>
          </cell>
          <cell r="Q927" t="str">
            <v>andre@usinapromo.com.br</v>
          </cell>
          <cell r="R927" t="str">
            <v>Daniela</v>
          </cell>
          <cell r="S927" t="str">
            <v>daniela@usinapromo.com.br</v>
          </cell>
          <cell r="T927" t="str">
            <v>73 9965-5487</v>
          </cell>
          <cell r="V927">
            <v>41583</v>
          </cell>
        </row>
        <row r="928">
          <cell r="B928">
            <v>938</v>
          </cell>
          <cell r="C928" t="str">
            <v>Karen</v>
          </cell>
          <cell r="D928" t="str">
            <v>Demo Comercio de Materiais Elétricos Ltda</v>
          </cell>
          <cell r="E928" t="str">
            <v>Junior</v>
          </cell>
          <cell r="G928" t="str">
            <v>Demo Comercio de Materiais Elétricos Ltda</v>
          </cell>
          <cell r="H928" t="str">
            <v>02.192.556/0001-52</v>
          </cell>
          <cell r="I928">
            <v>255321759</v>
          </cell>
          <cell r="J928" t="str">
            <v>Cruz e Souza, 480</v>
          </cell>
          <cell r="K928" t="str">
            <v xml:space="preserve">1º de Maio </v>
          </cell>
          <cell r="L928" t="str">
            <v xml:space="preserve">Içara </v>
          </cell>
          <cell r="M928" t="str">
            <v>SC</v>
          </cell>
          <cell r="N928" t="str">
            <v>SUL</v>
          </cell>
          <cell r="O928" t="str">
            <v>88.820-000</v>
          </cell>
          <cell r="P928" t="str">
            <v>48 9614-5359</v>
          </cell>
          <cell r="Q928" t="str">
            <v>jdemos@terra.com.br</v>
          </cell>
          <cell r="R928" t="str">
            <v>Junior</v>
          </cell>
          <cell r="S928" t="str">
            <v>jdemos@terra.com.br</v>
          </cell>
          <cell r="T928" t="str">
            <v>48 3432-6915</v>
          </cell>
          <cell r="V928">
            <v>41583</v>
          </cell>
        </row>
        <row r="929">
          <cell r="B929">
            <v>939</v>
          </cell>
          <cell r="D929" t="str">
            <v>Maria Elisa Ferreira de Lima</v>
          </cell>
          <cell r="E929" t="str">
            <v>Rose</v>
          </cell>
          <cell r="G929" t="str">
            <v>Maria Elisa Ferreira de Lima</v>
          </cell>
          <cell r="H929" t="str">
            <v>149.524.167-04</v>
          </cell>
          <cell r="J929" t="str">
            <v>Rua Alberto de Campos, 289 Apto 401</v>
          </cell>
          <cell r="K929" t="str">
            <v>Ipanema</v>
          </cell>
          <cell r="L929" t="str">
            <v>Rio de Janeiro</v>
          </cell>
          <cell r="M929" t="str">
            <v>RJ</v>
          </cell>
          <cell r="N929" t="str">
            <v>SUDESTE</v>
          </cell>
          <cell r="O929" t="str">
            <v>22.411-030</v>
          </cell>
          <cell r="P929" t="str">
            <v>21 2529-6723/2529-2290</v>
          </cell>
          <cell r="Q929" t="str">
            <v>hemo-gavea@ig.com.br</v>
          </cell>
        </row>
        <row r="930">
          <cell r="B930">
            <v>940</v>
          </cell>
          <cell r="D930" t="str">
            <v>Tarcísio Oliveira Castro</v>
          </cell>
          <cell r="E930" t="str">
            <v>Tarcísio</v>
          </cell>
          <cell r="G930" t="str">
            <v>Tarcísio Oliveira Castro</v>
          </cell>
          <cell r="H930" t="str">
            <v>595.057.961-53</v>
          </cell>
          <cell r="J930" t="str">
            <v>Rua Rafael Levi Miranda, 04 Quiosque das Tias</v>
          </cell>
          <cell r="K930" t="str">
            <v>Itacuruçá</v>
          </cell>
          <cell r="L930" t="str">
            <v>Mangaratiba</v>
          </cell>
          <cell r="M930" t="str">
            <v>RJ</v>
          </cell>
          <cell r="N930" t="str">
            <v>SUDESTE</v>
          </cell>
          <cell r="O930" t="str">
            <v>23.860-000</v>
          </cell>
          <cell r="P930" t="str">
            <v>21 9908-9873</v>
          </cell>
          <cell r="Q930" t="str">
            <v>stjm_@hotmail.com</v>
          </cell>
        </row>
        <row r="931">
          <cell r="B931">
            <v>941</v>
          </cell>
          <cell r="C931" t="str">
            <v>Vera</v>
          </cell>
          <cell r="D931" t="str">
            <v>Cristal Decorações</v>
          </cell>
          <cell r="E931" t="str">
            <v>Vera Tomasi</v>
          </cell>
          <cell r="G931" t="str">
            <v>Guiomar Terezinha Zanon</v>
          </cell>
          <cell r="H931" t="str">
            <v>14.663.858/0001-40</v>
          </cell>
          <cell r="I931" t="str">
            <v>Isento</v>
          </cell>
          <cell r="J931" t="str">
            <v>Rua Sete de Setembro, 1826</v>
          </cell>
          <cell r="K931" t="str">
            <v>Centro</v>
          </cell>
          <cell r="L931" t="str">
            <v>Pinhal</v>
          </cell>
          <cell r="M931" t="str">
            <v>RS</v>
          </cell>
          <cell r="N931" t="str">
            <v>SUL</v>
          </cell>
          <cell r="O931" t="str">
            <v>98.345-000</v>
          </cell>
          <cell r="P931" t="str">
            <v>(55) 9969-1449</v>
          </cell>
          <cell r="Q931" t="str">
            <v>tomasi@hotmail.com</v>
          </cell>
          <cell r="R931" t="str">
            <v>Vera Tomasi</v>
          </cell>
          <cell r="S931" t="str">
            <v>tomasi@hotmail.com</v>
          </cell>
          <cell r="T931" t="str">
            <v>(55) 9969-1449</v>
          </cell>
        </row>
        <row r="932">
          <cell r="B932">
            <v>942</v>
          </cell>
          <cell r="D932" t="str">
            <v>Elisabeth Aparecida Martins Romualdo</v>
          </cell>
          <cell r="E932" t="str">
            <v xml:space="preserve">Elisabeth </v>
          </cell>
          <cell r="G932" t="str">
            <v>Elisabeth Aparecida Martins Romualdo</v>
          </cell>
          <cell r="H932" t="str">
            <v>838.212.957-91</v>
          </cell>
          <cell r="I932" t="str">
            <v>Isento</v>
          </cell>
          <cell r="J932" t="str">
            <v>Rua Aquidabã, 842, apt101</v>
          </cell>
          <cell r="K932" t="str">
            <v>Méier</v>
          </cell>
          <cell r="L932" t="str">
            <v>Rio de Janeiro</v>
          </cell>
          <cell r="M932" t="str">
            <v>RJ</v>
          </cell>
          <cell r="N932" t="str">
            <v>SUDESTE</v>
          </cell>
          <cell r="O932" t="str">
            <v>20.720-295</v>
          </cell>
          <cell r="P932" t="str">
            <v>21  2595-6729</v>
          </cell>
          <cell r="Q932" t="str">
            <v>elisabethmartins1961@yahoo.com.br</v>
          </cell>
          <cell r="R932" t="str">
            <v>Elisabeth</v>
          </cell>
          <cell r="S932" t="str">
            <v>elisabethmartins1961@yahoo.com.br</v>
          </cell>
          <cell r="T932" t="str">
            <v>21 9882-0376</v>
          </cell>
          <cell r="V932">
            <v>41583</v>
          </cell>
        </row>
        <row r="933">
          <cell r="B933">
            <v>943</v>
          </cell>
          <cell r="D933" t="str">
            <v>C R Paixão Brandão</v>
          </cell>
          <cell r="E933" t="str">
            <v>Jéssica</v>
          </cell>
          <cell r="G933" t="str">
            <v>RB Produção e Eventos</v>
          </cell>
          <cell r="H933" t="str">
            <v>05.465.907/0001-40</v>
          </cell>
          <cell r="I933" t="str">
            <v>Isento</v>
          </cell>
          <cell r="J933" t="str">
            <v>Av. Rui Barbosa, 688 Galeria Carapebus Bl C</v>
          </cell>
          <cell r="K933" t="str">
            <v>Centro</v>
          </cell>
          <cell r="L933" t="str">
            <v>Macaé</v>
          </cell>
          <cell r="M933" t="str">
            <v>RJ</v>
          </cell>
          <cell r="N933" t="str">
            <v>SUDESTE</v>
          </cell>
          <cell r="O933" t="str">
            <v>27.910-362</v>
          </cell>
          <cell r="P933" t="str">
            <v>22 2772-0903</v>
          </cell>
          <cell r="Q933" t="str">
            <v>comercial.rbproducao@gmail.com</v>
          </cell>
          <cell r="R933" t="str">
            <v>Jéssica e Beto</v>
          </cell>
          <cell r="S933" t="str">
            <v>atendimento.rbproducao@gmail.com</v>
          </cell>
          <cell r="T933" t="str">
            <v>22 2772-0903</v>
          </cell>
          <cell r="V933">
            <v>41583</v>
          </cell>
        </row>
        <row r="934">
          <cell r="B934">
            <v>944</v>
          </cell>
          <cell r="D934" t="str">
            <v>Habitar</v>
          </cell>
          <cell r="E934" t="str">
            <v>Valéria Santos</v>
          </cell>
          <cell r="G934" t="str">
            <v>Daniel Martins Correa Santos ME</v>
          </cell>
          <cell r="H934" t="str">
            <v>07.385.201/0001-01</v>
          </cell>
          <cell r="I934" t="str">
            <v>351.3460100-85</v>
          </cell>
          <cell r="J934" t="str">
            <v>Av. Brasil, 190</v>
          </cell>
          <cell r="K934" t="str">
            <v>Centro</v>
          </cell>
          <cell r="L934" t="str">
            <v>Janaúba</v>
          </cell>
          <cell r="M934" t="str">
            <v>MG</v>
          </cell>
          <cell r="N934" t="str">
            <v>SUDESTE</v>
          </cell>
          <cell r="O934" t="str">
            <v>39.440-000</v>
          </cell>
          <cell r="P934" t="str">
            <v>38 3821-1717</v>
          </cell>
          <cell r="Q934" t="str">
            <v>valeriasantos@norteline.com.br</v>
          </cell>
          <cell r="V934">
            <v>41583</v>
          </cell>
        </row>
        <row r="935">
          <cell r="B935">
            <v>945</v>
          </cell>
          <cell r="D935" t="str">
            <v>Loja Madri</v>
          </cell>
          <cell r="E935" t="str">
            <v>Adriano</v>
          </cell>
          <cell r="G935" t="str">
            <v>Adriano A. Manes &amp; Cia Ltda. EPP</v>
          </cell>
          <cell r="H935" t="str">
            <v>02.727.936/001-44</v>
          </cell>
          <cell r="I935">
            <v>253629853</v>
          </cell>
          <cell r="J935" t="str">
            <v>Rua João Planincheck, 2000</v>
          </cell>
          <cell r="K935" t="str">
            <v>Nova Brasília</v>
          </cell>
          <cell r="L935" t="str">
            <v>Jaraguá do Sul</v>
          </cell>
          <cell r="M935" t="str">
            <v>SC</v>
          </cell>
          <cell r="N935" t="str">
            <v>SUL</v>
          </cell>
          <cell r="O935" t="str">
            <v>89.259-700</v>
          </cell>
          <cell r="P935" t="str">
            <v>47 3371 4100</v>
          </cell>
          <cell r="Q935" t="str">
            <v>madri.loja@gmail.com</v>
          </cell>
          <cell r="R935" t="str">
            <v>Adriano</v>
          </cell>
          <cell r="S935" t="str">
            <v>madri.loja@gmail.com</v>
          </cell>
          <cell r="T935" t="str">
            <v>47 3371 4100</v>
          </cell>
        </row>
        <row r="936">
          <cell r="B936">
            <v>946</v>
          </cell>
          <cell r="D936" t="str">
            <v>Prefeitura Municipal de São Lourenço</v>
          </cell>
          <cell r="E936" t="str">
            <v>Eron</v>
          </cell>
          <cell r="G936" t="str">
            <v>Prefeitura Municipal de São Lourenço</v>
          </cell>
          <cell r="H936" t="str">
            <v>18.188.219/0001-21</v>
          </cell>
          <cell r="I936" t="str">
            <v>Isento</v>
          </cell>
          <cell r="J936" t="str">
            <v>Praça Duque de Caxias, 61</v>
          </cell>
          <cell r="K936" t="str">
            <v>Centro</v>
          </cell>
          <cell r="L936" t="str">
            <v>São Lourenço</v>
          </cell>
          <cell r="M936" t="str">
            <v>MG</v>
          </cell>
          <cell r="N936" t="str">
            <v>SUDESTE</v>
          </cell>
          <cell r="O936" t="str">
            <v>37.470-000</v>
          </cell>
          <cell r="P936" t="str">
            <v>(35) 3332-4490</v>
          </cell>
          <cell r="Q936" t="str">
            <v>eronsassone1957@yahoo.com.br</v>
          </cell>
          <cell r="R936" t="str">
            <v>Eron</v>
          </cell>
          <cell r="S936" t="str">
            <v>eronsassone1957@yahoo.com.br</v>
          </cell>
          <cell r="T936" t="str">
            <v>(35) 3332-4490</v>
          </cell>
        </row>
        <row r="937">
          <cell r="B937">
            <v>950</v>
          </cell>
          <cell r="D937" t="str">
            <v>Koerich</v>
          </cell>
          <cell r="E937" t="str">
            <v>Adilson J. Toll</v>
          </cell>
          <cell r="G937" t="str">
            <v>Eugênio Raulino Koerich S/A Comercio e industria</v>
          </cell>
          <cell r="H937" t="str">
            <v>86.184.074/0018-99</v>
          </cell>
          <cell r="I937">
            <v>250000806</v>
          </cell>
          <cell r="J937" t="str">
            <v xml:space="preserve">Rua Deodoro, 190 </v>
          </cell>
          <cell r="K937" t="str">
            <v>Centro</v>
          </cell>
          <cell r="L937" t="str">
            <v>Florianópolis</v>
          </cell>
          <cell r="M937" t="str">
            <v>SC</v>
          </cell>
          <cell r="N937" t="str">
            <v>SUL</v>
          </cell>
          <cell r="O937" t="str">
            <v>21.670-570</v>
          </cell>
          <cell r="P937" t="str">
            <v>(48) 8826-9797 / 3212-2500</v>
          </cell>
          <cell r="Q937" t="str">
            <v>adilson@koerich.com.br</v>
          </cell>
          <cell r="R937" t="str">
            <v>Adilson J. Toll</v>
          </cell>
          <cell r="S937" t="str">
            <v>adilson@koerich.com.br</v>
          </cell>
          <cell r="T937" t="str">
            <v>(48) 8826-9797 / 3212-2500</v>
          </cell>
          <cell r="V937">
            <v>41586</v>
          </cell>
        </row>
        <row r="938">
          <cell r="B938">
            <v>951</v>
          </cell>
          <cell r="C938" t="str">
            <v>Vera</v>
          </cell>
          <cell r="D938" t="str">
            <v xml:space="preserve">Prefeitura de Iraí </v>
          </cell>
          <cell r="E938" t="str">
            <v>Vera Tomasi</v>
          </cell>
          <cell r="G938" t="str">
            <v>Prefeitura Municipal de Iraí</v>
          </cell>
          <cell r="H938" t="str">
            <v>87.612.941/0001-64</v>
          </cell>
          <cell r="I938" t="str">
            <v>Isento</v>
          </cell>
          <cell r="J938" t="str">
            <v>Rua Valzumiro Dutra, 161</v>
          </cell>
          <cell r="K938" t="str">
            <v>Centro</v>
          </cell>
          <cell r="L938" t="str">
            <v>Iraí</v>
          </cell>
          <cell r="M938" t="str">
            <v>RS</v>
          </cell>
          <cell r="N938" t="str">
            <v>SUL</v>
          </cell>
          <cell r="O938" t="str">
            <v>98.460-000</v>
          </cell>
          <cell r="P938" t="str">
            <v>(55)3745 1288 - (55) 37451869</v>
          </cell>
          <cell r="Q938" t="str">
            <v>licitacao@irai.rs.gov.br</v>
          </cell>
          <cell r="S938" t="str">
            <v>licitacao@irai.rs.gov.br</v>
          </cell>
          <cell r="T938" t="str">
            <v>(55)3745 1288 - (55) 37451869</v>
          </cell>
        </row>
        <row r="939">
          <cell r="B939">
            <v>952</v>
          </cell>
          <cell r="D939" t="str">
            <v>Maria Cristina Beneduzi EPP</v>
          </cell>
          <cell r="E939" t="str">
            <v>Simone</v>
          </cell>
          <cell r="G939" t="str">
            <v>Maria Cristina Beneduzi EPP</v>
          </cell>
          <cell r="H939" t="str">
            <v>09299384/0001-60</v>
          </cell>
          <cell r="I939" t="str">
            <v>Isento</v>
          </cell>
          <cell r="J939" t="str">
            <v>Leopoldo Gasparotto, 30 sala 02</v>
          </cell>
          <cell r="K939" t="str">
            <v xml:space="preserve">Centro </v>
          </cell>
          <cell r="L939" t="str">
            <v>Capitão</v>
          </cell>
          <cell r="M939" t="str">
            <v>RS</v>
          </cell>
          <cell r="N939" t="str">
            <v>SUL</v>
          </cell>
          <cell r="O939" t="str">
            <v>95.935-000</v>
          </cell>
          <cell r="P939" t="str">
            <v>51  9330-2483    3758-1167</v>
          </cell>
          <cell r="Q939" t="str">
            <v>sibeneduzi@certelnet.com.br</v>
          </cell>
          <cell r="R939" t="str">
            <v>Gilmar</v>
          </cell>
          <cell r="S939" t="str">
            <v>sibeneduzi@certelnet.com.br</v>
          </cell>
          <cell r="T939" t="str">
            <v>51 3758-1167   9330-2483</v>
          </cell>
          <cell r="V939">
            <v>41589</v>
          </cell>
        </row>
        <row r="940">
          <cell r="B940">
            <v>953</v>
          </cell>
          <cell r="D940" t="str">
            <v>Associação Comercial e Empresarial de Gravatá</v>
          </cell>
          <cell r="G940" t="str">
            <v>Associação Comercial e Empresarial de Gravatá</v>
          </cell>
          <cell r="H940" t="str">
            <v>08.057.259/0001-80</v>
          </cell>
          <cell r="I940" t="str">
            <v>Isento</v>
          </cell>
          <cell r="J940" t="str">
            <v>Rua Sergio Loretto, 365</v>
          </cell>
          <cell r="K940" t="str">
            <v>Centro</v>
          </cell>
          <cell r="L940" t="str">
            <v>Gravatá</v>
          </cell>
          <cell r="M940" t="str">
            <v>PE</v>
          </cell>
          <cell r="N940" t="str">
            <v>NORDESTE</v>
          </cell>
          <cell r="O940" t="str">
            <v>55.641-20</v>
          </cell>
          <cell r="P940" t="str">
            <v>(81) 3533-0677</v>
          </cell>
          <cell r="Q940" t="str">
            <v>aciagravata@hotmail.com</v>
          </cell>
          <cell r="R940" t="str">
            <v>Lidiane Bezerra</v>
          </cell>
          <cell r="S940" t="str">
            <v>aciagravata@hotmail.com</v>
          </cell>
          <cell r="T940" t="str">
            <v>(81) 3533-0677</v>
          </cell>
        </row>
        <row r="941">
          <cell r="B941">
            <v>954</v>
          </cell>
          <cell r="D941" t="str">
            <v>Paróquia N. S. De Lourdes e São Luis</v>
          </cell>
          <cell r="E941" t="str">
            <v>Pe. Claudio ou Emanuele</v>
          </cell>
          <cell r="F941" t="str">
            <v>Padre</v>
          </cell>
          <cell r="G941" t="str">
            <v>Mitra Metropolitana de Florianópolis</v>
          </cell>
          <cell r="H941" t="str">
            <v>83.932.343/0019-40</v>
          </cell>
          <cell r="I941" t="str">
            <v>Isento</v>
          </cell>
          <cell r="J941" t="str">
            <v>Rua Padre Schroeder, 1</v>
          </cell>
          <cell r="K941" t="str">
            <v>Agronômica</v>
          </cell>
          <cell r="L941" t="str">
            <v>Florianópolis</v>
          </cell>
          <cell r="M941" t="str">
            <v>SC</v>
          </cell>
          <cell r="N941" t="str">
            <v>SUL</v>
          </cell>
          <cell r="O941" t="str">
            <v>88.025-090</v>
          </cell>
          <cell r="P941" t="str">
            <v>48 3228-3527</v>
          </cell>
          <cell r="Q941" t="str">
            <v>nabor@autocargo.com.br</v>
          </cell>
          <cell r="R941" t="str">
            <v>Emanuele</v>
          </cell>
        </row>
        <row r="942">
          <cell r="B942">
            <v>955</v>
          </cell>
          <cell r="D942" t="str">
            <v>Associação Comercial e Industrial de Birigui</v>
          </cell>
          <cell r="E942" t="str">
            <v>Marisa Eunice</v>
          </cell>
          <cell r="G942" t="str">
            <v>Associação Comercial e Industrial de Birigui</v>
          </cell>
          <cell r="H942" t="str">
            <v>44.434.587/0001-12</v>
          </cell>
          <cell r="I942" t="str">
            <v>Isento</v>
          </cell>
          <cell r="J942" t="str">
            <v>Av. Governador Pedro de Toledo, 262</v>
          </cell>
          <cell r="K942" t="str">
            <v>Centro</v>
          </cell>
          <cell r="L942" t="str">
            <v>Birigui</v>
          </cell>
          <cell r="M942" t="str">
            <v>SP</v>
          </cell>
          <cell r="N942" t="str">
            <v>SUDESTE</v>
          </cell>
          <cell r="O942" t="str">
            <v>16.200-045</v>
          </cell>
          <cell r="P942" t="str">
            <v>18 3649-4220</v>
          </cell>
          <cell r="Q942" t="str">
            <v>financeiro@acibirigui.com.br</v>
          </cell>
          <cell r="R942" t="str">
            <v>Marisa Eunice</v>
          </cell>
          <cell r="S942" t="str">
            <v>financeiro@acibirigui.com.br</v>
          </cell>
          <cell r="T942" t="str">
            <v>18 3649-4220</v>
          </cell>
          <cell r="V942">
            <v>41591</v>
          </cell>
        </row>
        <row r="943">
          <cell r="B943">
            <v>956</v>
          </cell>
          <cell r="D943" t="str">
            <v>Débora Abreu</v>
          </cell>
          <cell r="E943" t="str">
            <v>Débora Abreu</v>
          </cell>
          <cell r="G943" t="str">
            <v>Débora Abreu da Costa</v>
          </cell>
          <cell r="H943" t="str">
            <v>989.436.000-97</v>
          </cell>
          <cell r="I943" t="str">
            <v>Isento</v>
          </cell>
          <cell r="J943" t="str">
            <v>Rua Roque Gonzales, 145/201</v>
          </cell>
          <cell r="K943" t="str">
            <v>Jardim Botânico</v>
          </cell>
          <cell r="L943" t="str">
            <v>Porto Alegre</v>
          </cell>
          <cell r="M943" t="str">
            <v>RS</v>
          </cell>
          <cell r="N943" t="str">
            <v>SUL</v>
          </cell>
          <cell r="O943" t="str">
            <v>90.690-270</v>
          </cell>
          <cell r="P943" t="str">
            <v>51 9246-2074</v>
          </cell>
          <cell r="Q943" t="str">
            <v>deboraabreu7@yahoo.com.br</v>
          </cell>
        </row>
        <row r="944">
          <cell r="B944">
            <v>957</v>
          </cell>
          <cell r="D944" t="str">
            <v>Prefeitura Municipal de Renascença</v>
          </cell>
          <cell r="E944" t="str">
            <v>Zuleide</v>
          </cell>
          <cell r="G944" t="str">
            <v>Município de Renascença</v>
          </cell>
          <cell r="H944" t="str">
            <v>76.205.681/0001-96</v>
          </cell>
          <cell r="I944" t="str">
            <v>Isento</v>
          </cell>
          <cell r="J944" t="str">
            <v>Rua Getúlio Vargas,901</v>
          </cell>
          <cell r="K944" t="str">
            <v>Centro</v>
          </cell>
          <cell r="L944" t="str">
            <v>Renascença</v>
          </cell>
          <cell r="M944" t="str">
            <v>PR</v>
          </cell>
          <cell r="N944" t="str">
            <v>SUL</v>
          </cell>
          <cell r="O944" t="str">
            <v>85.610-000</v>
          </cell>
          <cell r="P944" t="str">
            <v>(46) 3550-1520</v>
          </cell>
          <cell r="Q944" t="str">
            <v>social@renascenca.pr.gov.br</v>
          </cell>
          <cell r="R944" t="str">
            <v>Lurdes</v>
          </cell>
          <cell r="S944" t="str">
            <v>almoxarifado@renascença.pr.gov.br</v>
          </cell>
          <cell r="T944" t="str">
            <v>(46) 3550-1520</v>
          </cell>
          <cell r="V944">
            <v>41591</v>
          </cell>
        </row>
        <row r="945">
          <cell r="B945">
            <v>958</v>
          </cell>
          <cell r="D945" t="str">
            <v>Jair Henrique de Paula</v>
          </cell>
          <cell r="E945" t="str">
            <v>Jair Henrique de Paula</v>
          </cell>
          <cell r="G945" t="str">
            <v>Jair Henrique de Paula</v>
          </cell>
          <cell r="H945" t="str">
            <v>574.487.109-82</v>
          </cell>
          <cell r="I945" t="str">
            <v>4.078.061-0 PR</v>
          </cell>
          <cell r="J945" t="str">
            <v>Rua Raposo Tavares, 1755</v>
          </cell>
          <cell r="K945" t="str">
            <v>Pilarzinho</v>
          </cell>
          <cell r="L945" t="str">
            <v>Curitiba</v>
          </cell>
          <cell r="M945" t="str">
            <v>PR</v>
          </cell>
          <cell r="N945" t="str">
            <v>SUL</v>
          </cell>
          <cell r="O945" t="str">
            <v>82.100-452</v>
          </cell>
          <cell r="P945" t="str">
            <v>41 3023-4350</v>
          </cell>
          <cell r="Q945" t="str">
            <v>jhenripa@gmail.com</v>
          </cell>
          <cell r="R945" t="str">
            <v>Jair Henrique de Paula</v>
          </cell>
          <cell r="S945" t="str">
            <v>jhenripa@gmail.com</v>
          </cell>
          <cell r="T945" t="str">
            <v>41 9928-1448     41  9515-5504</v>
          </cell>
          <cell r="V945">
            <v>41591</v>
          </cell>
        </row>
        <row r="946">
          <cell r="B946">
            <v>959</v>
          </cell>
          <cell r="D946" t="str">
            <v>Associação Comercial de Monte Verde</v>
          </cell>
          <cell r="G946" t="str">
            <v>Associação Comercial de Monte Verde</v>
          </cell>
          <cell r="H946" t="str">
            <v>21.417.076/0001-97</v>
          </cell>
          <cell r="I946" t="str">
            <v>Isento</v>
          </cell>
          <cell r="J946" t="str">
            <v>Rua Parelha, 128</v>
          </cell>
          <cell r="K946" t="str">
            <v>Distrito de Monte Verde</v>
          </cell>
          <cell r="L946" t="str">
            <v>Camanducaia</v>
          </cell>
          <cell r="M946" t="str">
            <v>MG</v>
          </cell>
          <cell r="N946" t="str">
            <v>SUDESTE</v>
          </cell>
          <cell r="O946" t="str">
            <v>37.653-000</v>
          </cell>
          <cell r="Q946" t="str">
            <v>monica.milev@ig.com.br</v>
          </cell>
          <cell r="S946" t="str">
            <v>monica.milev@ig.com.br</v>
          </cell>
        </row>
        <row r="947">
          <cell r="B947">
            <v>960</v>
          </cell>
          <cell r="D947" t="str">
            <v xml:space="preserve">Decorarte </v>
          </cell>
          <cell r="E947" t="str">
            <v>Viller Voltolini</v>
          </cell>
          <cell r="G947" t="str">
            <v>Helena Maria Voltolini de Oliveira</v>
          </cell>
          <cell r="H947" t="str">
            <v>05.075.839/0001-14</v>
          </cell>
          <cell r="I947" t="str">
            <v>90149173-97</v>
          </cell>
          <cell r="J947" t="str">
            <v xml:space="preserve">Av. 29 de Abril, 574 </v>
          </cell>
          <cell r="K947" t="str">
            <v>Centro</v>
          </cell>
          <cell r="L947" t="str">
            <v>Guaratuba</v>
          </cell>
          <cell r="M947" t="str">
            <v>PR</v>
          </cell>
          <cell r="N947" t="str">
            <v>SUL</v>
          </cell>
          <cell r="O947" t="str">
            <v>83.280-000</v>
          </cell>
          <cell r="P947" t="str">
            <v>41 3472-9329/3442-7025/9674-2585</v>
          </cell>
          <cell r="Q947" t="str">
            <v>viller.voltolini@hotmail.com</v>
          </cell>
        </row>
        <row r="948">
          <cell r="B948">
            <v>961</v>
          </cell>
          <cell r="D948" t="str">
            <v>Santa Mistura</v>
          </cell>
          <cell r="E948" t="str">
            <v>Sandra</v>
          </cell>
          <cell r="F948" t="str">
            <v>Sandra / Ludmila</v>
          </cell>
          <cell r="G948" t="str">
            <v>Santa Mistura Comércio de Alimentos Ltda</v>
          </cell>
          <cell r="H948" t="str">
            <v>16.884.704/0001-04</v>
          </cell>
          <cell r="I948">
            <v>256837953</v>
          </cell>
          <cell r="J948" t="str">
            <v>Rua Otto Boehm, 648</v>
          </cell>
          <cell r="K948" t="str">
            <v>América</v>
          </cell>
          <cell r="L948" t="str">
            <v>Joinville</v>
          </cell>
          <cell r="M948" t="str">
            <v>SC</v>
          </cell>
          <cell r="N948" t="str">
            <v>SUL</v>
          </cell>
          <cell r="O948" t="str">
            <v>89.201-700</v>
          </cell>
          <cell r="P948" t="str">
            <v>3025-6569</v>
          </cell>
          <cell r="Q948" t="str">
            <v>adm@stamistura.com</v>
          </cell>
          <cell r="R948" t="str">
            <v>Sandra / Ludmila</v>
          </cell>
          <cell r="S948" t="str">
            <v>financeiro@stamistura.com</v>
          </cell>
          <cell r="T948" t="str">
            <v>3025-6569</v>
          </cell>
        </row>
        <row r="949">
          <cell r="B949">
            <v>962</v>
          </cell>
          <cell r="D949" t="str">
            <v>Andrea Aparecida da Silva</v>
          </cell>
          <cell r="E949" t="str">
            <v xml:space="preserve">Andrea </v>
          </cell>
          <cell r="G949" t="str">
            <v>Andrea Aparecida da Silva</v>
          </cell>
          <cell r="H949" t="str">
            <v>109.173.388-04</v>
          </cell>
          <cell r="J949" t="str">
            <v>Rua amalia Belloti Pastorello,237</v>
          </cell>
          <cell r="K949" t="str">
            <v>Tube Bastos</v>
          </cell>
          <cell r="L949" t="str">
            <v xml:space="preserve">Praia Grande </v>
          </cell>
          <cell r="M949" t="str">
            <v>SP</v>
          </cell>
          <cell r="N949" t="str">
            <v>SUDESTE</v>
          </cell>
          <cell r="O949" t="str">
            <v>11.724-030</v>
          </cell>
          <cell r="P949" t="str">
            <v>13  3496-2288</v>
          </cell>
          <cell r="Q949" t="str">
            <v>aabrexo@ia.com.br</v>
          </cell>
          <cell r="R949" t="str">
            <v>Andrea</v>
          </cell>
          <cell r="S949" t="str">
            <v>aabrexo@ia.com.br</v>
          </cell>
          <cell r="T949" t="str">
            <v>13  3496-2225</v>
          </cell>
          <cell r="V949">
            <v>41596</v>
          </cell>
        </row>
        <row r="950">
          <cell r="B950">
            <v>963</v>
          </cell>
          <cell r="D950" t="str">
            <v>Prefeitura do Município de Maringá</v>
          </cell>
          <cell r="E950" t="str">
            <v>Dorvalino</v>
          </cell>
          <cell r="F950" t="str">
            <v>Semusp</v>
          </cell>
          <cell r="G950" t="str">
            <v>Prefeitura do Município de Maringá</v>
          </cell>
          <cell r="H950" t="str">
            <v>76.282.656/0001-06</v>
          </cell>
          <cell r="I950" t="str">
            <v>Isento</v>
          </cell>
          <cell r="J950" t="str">
            <v>Av. XV de Novembro, 701</v>
          </cell>
          <cell r="K950" t="str">
            <v>Centro</v>
          </cell>
          <cell r="L950" t="str">
            <v xml:space="preserve">Maringá </v>
          </cell>
          <cell r="M950" t="str">
            <v>PR</v>
          </cell>
          <cell r="N950" t="str">
            <v>SUL</v>
          </cell>
          <cell r="O950" t="str">
            <v>87.013-230</v>
          </cell>
          <cell r="P950" t="str">
            <v>(44) 3261-5518</v>
          </cell>
          <cell r="Q950" t="str">
            <v>semusp_financeiro@maringa.pr.gov.br</v>
          </cell>
          <cell r="R950" t="str">
            <v>Dorvalino</v>
          </cell>
          <cell r="S950" t="str">
            <v>semusp_financeiro@maringa.pr.gov.br</v>
          </cell>
          <cell r="T950" t="str">
            <v>(44) 3261-5518</v>
          </cell>
        </row>
        <row r="951">
          <cell r="B951">
            <v>964</v>
          </cell>
          <cell r="D951" t="str">
            <v>Super Já</v>
          </cell>
          <cell r="G951" t="str">
            <v>Transportes Super Já Ltda ME</v>
          </cell>
          <cell r="H951" t="str">
            <v>85.294.718/0001-90</v>
          </cell>
          <cell r="I951">
            <v>252455746</v>
          </cell>
          <cell r="J951" t="str">
            <v>Rua Rio Grande do Sul, 139</v>
          </cell>
          <cell r="K951" t="str">
            <v>Enseada</v>
          </cell>
          <cell r="L951" t="str">
            <v>São Francisco do Sul</v>
          </cell>
          <cell r="M951" t="str">
            <v>SC</v>
          </cell>
          <cell r="N951" t="str">
            <v>SUL</v>
          </cell>
          <cell r="O951" t="str">
            <v>89240-000</v>
          </cell>
          <cell r="P951" t="str">
            <v>47 3425-2295/9988-8064</v>
          </cell>
          <cell r="Q951" t="str">
            <v>superjaj@gmail.com</v>
          </cell>
        </row>
        <row r="952">
          <cell r="B952">
            <v>965</v>
          </cell>
          <cell r="D952" t="str">
            <v>Município de Campestre</v>
          </cell>
          <cell r="E952" t="str">
            <v>Cristina</v>
          </cell>
          <cell r="G952" t="str">
            <v>Município de Campestre</v>
          </cell>
          <cell r="H952" t="str">
            <v>18.178.400/0001-57</v>
          </cell>
          <cell r="I952" t="str">
            <v>Isento</v>
          </cell>
          <cell r="J952" t="str">
            <v>Rua Coronel José Custódio, 84</v>
          </cell>
          <cell r="K952" t="str">
            <v>Centro</v>
          </cell>
          <cell r="L952" t="str">
            <v>Campestre</v>
          </cell>
          <cell r="M952" t="str">
            <v>MG</v>
          </cell>
          <cell r="N952" t="str">
            <v>SUDESTE</v>
          </cell>
          <cell r="O952" t="str">
            <v>37.730-000</v>
          </cell>
          <cell r="P952" t="str">
            <v>35  3743-3067</v>
          </cell>
          <cell r="Q952" t="str">
            <v>educcampestre@hotmail.com</v>
          </cell>
          <cell r="R952" t="str">
            <v>Lilian</v>
          </cell>
          <cell r="S952" t="str">
            <v>cotacao@campestre.mg.gov.br</v>
          </cell>
          <cell r="T952" t="str">
            <v>35 3743-3067</v>
          </cell>
          <cell r="V952">
            <v>41597</v>
          </cell>
        </row>
        <row r="953">
          <cell r="B953">
            <v>966</v>
          </cell>
          <cell r="D953" t="str">
            <v xml:space="preserve">Prefeitura de Planaltina do Paraná </v>
          </cell>
          <cell r="E953" t="str">
            <v>Rosangela</v>
          </cell>
          <cell r="G953" t="str">
            <v xml:space="preserve">Prefeitura de Planaltina do Paraná </v>
          </cell>
          <cell r="H953" t="str">
            <v>75.461.442/0001-34</v>
          </cell>
          <cell r="I953" t="str">
            <v>Isento</v>
          </cell>
          <cell r="J953" t="str">
            <v>Pc Giacono Madalozzo, 234</v>
          </cell>
          <cell r="L953" t="str">
            <v>Planaltina do Paraná</v>
          </cell>
          <cell r="M953" t="str">
            <v>PR</v>
          </cell>
          <cell r="N953" t="str">
            <v>SUL</v>
          </cell>
          <cell r="O953" t="str">
            <v>87.860-000</v>
          </cell>
          <cell r="P953" t="str">
            <v>44  3435-1394</v>
          </cell>
          <cell r="Q953" t="str">
            <v>smeplanaltina@yahoo.com.br</v>
          </cell>
          <cell r="R953" t="str">
            <v>Rosangela</v>
          </cell>
          <cell r="S953" t="str">
            <v>smeplanaltina@yahoo.com.br</v>
          </cell>
          <cell r="T953" t="str">
            <v>44  3435-1394</v>
          </cell>
          <cell r="V953">
            <v>41597</v>
          </cell>
        </row>
        <row r="954">
          <cell r="B954">
            <v>967</v>
          </cell>
          <cell r="C954" t="str">
            <v>Franciela</v>
          </cell>
          <cell r="D954" t="str">
            <v>Condomínio Torremolinos</v>
          </cell>
          <cell r="E954" t="str">
            <v>Marcos</v>
          </cell>
          <cell r="G954" t="str">
            <v>Condomínio do Edifício Torremolinos</v>
          </cell>
          <cell r="H954" t="str">
            <v>04.803.734/0001-60</v>
          </cell>
          <cell r="I954" t="str">
            <v>Isento</v>
          </cell>
          <cell r="J954" t="str">
            <v>Av. Juscelino Kubitschek, 300</v>
          </cell>
          <cell r="K954" t="str">
            <v>Centro</v>
          </cell>
          <cell r="L954" t="str">
            <v>Joinville</v>
          </cell>
          <cell r="M954" t="str">
            <v>SC</v>
          </cell>
          <cell r="N954" t="str">
            <v>SUL</v>
          </cell>
          <cell r="O954" t="str">
            <v>89.201-100</v>
          </cell>
          <cell r="P954" t="str">
            <v>47 9627-9100</v>
          </cell>
          <cell r="Q954" t="str">
            <v>controladoria.joinville@bluetree.com.br</v>
          </cell>
        </row>
        <row r="955">
          <cell r="B955">
            <v>968</v>
          </cell>
          <cell r="D955" t="str">
            <v>Municipio de Ituporanga</v>
          </cell>
          <cell r="E955" t="str">
            <v>Ansa Lucia</v>
          </cell>
          <cell r="F955" t="str">
            <v>Assit. Social</v>
          </cell>
          <cell r="G955" t="str">
            <v>Municipio de Ituporanga</v>
          </cell>
          <cell r="H955" t="str">
            <v>83.102.640/0001-30</v>
          </cell>
          <cell r="I955" t="str">
            <v>Isento</v>
          </cell>
          <cell r="J955" t="str">
            <v>Rua Joaquim Boing,40</v>
          </cell>
          <cell r="K955" t="str">
            <v>Centro</v>
          </cell>
          <cell r="L955" t="str">
            <v>Ituporanga</v>
          </cell>
          <cell r="M955" t="str">
            <v>SC</v>
          </cell>
          <cell r="N955" t="str">
            <v>SUL</v>
          </cell>
          <cell r="O955" t="str">
            <v>88.400-000</v>
          </cell>
          <cell r="P955" t="str">
            <v>47  3533-1211</v>
          </cell>
          <cell r="Q955" t="str">
            <v>assistenciasocial@ituporanga.sc.gov.br</v>
          </cell>
          <cell r="R955" t="str">
            <v>Ana Lucia</v>
          </cell>
          <cell r="S955" t="str">
            <v>assistenciasocial@ituporanga.sc.gov.br</v>
          </cell>
          <cell r="T955" t="str">
            <v>47  3533-1211</v>
          </cell>
          <cell r="V955">
            <v>41599</v>
          </cell>
          <cell r="W955">
            <v>42634</v>
          </cell>
        </row>
        <row r="956">
          <cell r="B956">
            <v>969</v>
          </cell>
          <cell r="D956" t="str">
            <v>Galeria Areia Branca</v>
          </cell>
          <cell r="E956" t="str">
            <v>Luciane / Rosimere</v>
          </cell>
          <cell r="G956" t="str">
            <v>Associação de Comerciantes da Galeria Areia Branca</v>
          </cell>
          <cell r="H956" t="str">
            <v>14.111.767/0001-00</v>
          </cell>
          <cell r="I956" t="str">
            <v>Isento</v>
          </cell>
          <cell r="J956" t="str">
            <v>Av. Areia Branca 1230</v>
          </cell>
          <cell r="K956" t="str">
            <v>Santa Cruz</v>
          </cell>
          <cell r="L956" t="str">
            <v>Rio de Janeiro</v>
          </cell>
          <cell r="M956" t="str">
            <v>RJ</v>
          </cell>
          <cell r="N956" t="str">
            <v>SUDESTE</v>
          </cell>
          <cell r="O956" t="str">
            <v>23.550-740</v>
          </cell>
          <cell r="P956" t="str">
            <v>21 3313-1473/98024-0383</v>
          </cell>
          <cell r="Q956" t="str">
            <v>galeriaareiabranca@bol.com.br</v>
          </cell>
        </row>
        <row r="957">
          <cell r="B957">
            <v>970</v>
          </cell>
          <cell r="D957" t="str">
            <v>Breeze Hotel</v>
          </cell>
          <cell r="E957" t="str">
            <v>Eugilane/Aparecido</v>
          </cell>
          <cell r="G957" t="str">
            <v>GHI Hotelaria e Turismo Ltda ME</v>
          </cell>
          <cell r="H957" t="str">
            <v>14.756.646/0001-04</v>
          </cell>
          <cell r="I957" t="str">
            <v>10561342-8</v>
          </cell>
          <cell r="J957" t="str">
            <v>Av. Vera Cruz, 2295</v>
          </cell>
          <cell r="K957" t="str">
            <v>Jd. Guanabara</v>
          </cell>
          <cell r="L957" t="str">
            <v>Goiania</v>
          </cell>
          <cell r="M957" t="str">
            <v>GO</v>
          </cell>
          <cell r="N957" t="str">
            <v>CENTRO OESTE</v>
          </cell>
          <cell r="O957" t="str">
            <v>74.675-720</v>
          </cell>
          <cell r="P957" t="str">
            <v>62 3264-7439/ 62 8122-7380</v>
          </cell>
          <cell r="Q957" t="str">
            <v>breezehotelgo@gmail.com</v>
          </cell>
        </row>
        <row r="958">
          <cell r="B958">
            <v>971</v>
          </cell>
          <cell r="D958" t="str">
            <v>Prefeitura Municipal de Irecê</v>
          </cell>
          <cell r="E958" t="str">
            <v>Carol</v>
          </cell>
          <cell r="G958" t="str">
            <v>Prefeitura Municipal de Irecê</v>
          </cell>
          <cell r="H958" t="str">
            <v>13.715.891/0001-04</v>
          </cell>
          <cell r="I958" t="str">
            <v>Isento</v>
          </cell>
          <cell r="J958" t="str">
            <v>Praça Teotonio Marques Dourado Filho, 01</v>
          </cell>
          <cell r="K958" t="str">
            <v xml:space="preserve">Centro </v>
          </cell>
          <cell r="L958" t="str">
            <v>Irecê</v>
          </cell>
          <cell r="M958" t="str">
            <v>BA</v>
          </cell>
          <cell r="N958" t="str">
            <v>NORDESTE</v>
          </cell>
          <cell r="O958" t="str">
            <v>44.900-972</v>
          </cell>
          <cell r="P958" t="str">
            <v>74 3641-3787</v>
          </cell>
          <cell r="Q958" t="str">
            <v>carolteraoka@hotmail.com</v>
          </cell>
          <cell r="R958" t="str">
            <v>Carol</v>
          </cell>
          <cell r="S958" t="str">
            <v>carolteraoka@hotmail.com</v>
          </cell>
          <cell r="T958" t="str">
            <v>74  3641-3787</v>
          </cell>
          <cell r="V958">
            <v>41606</v>
          </cell>
        </row>
        <row r="959">
          <cell r="B959">
            <v>972</v>
          </cell>
          <cell r="C959" t="str">
            <v>Mayara</v>
          </cell>
          <cell r="D959" t="str">
            <v>Atelier Oney  Barroso</v>
          </cell>
          <cell r="E959" t="str">
            <v>Léo</v>
          </cell>
          <cell r="F959" t="str">
            <v>comprador</v>
          </cell>
          <cell r="G959" t="str">
            <v>Leonis da Silva Leão ME</v>
          </cell>
          <cell r="H959" t="str">
            <v>14.037.039/0001-98</v>
          </cell>
          <cell r="I959">
            <v>87385922</v>
          </cell>
          <cell r="J959" t="str">
            <v>Rua Augusto Cardoso, 83</v>
          </cell>
          <cell r="K959" t="str">
            <v>Centro</v>
          </cell>
          <cell r="L959" t="str">
            <v>Nova Friburgo</v>
          </cell>
          <cell r="M959" t="str">
            <v>RJ</v>
          </cell>
          <cell r="N959" t="str">
            <v>SUDESTE</v>
          </cell>
          <cell r="O959" t="str">
            <v>28.610-050</v>
          </cell>
          <cell r="P959" t="str">
            <v>22  2528-2236</v>
          </cell>
          <cell r="Q959" t="str">
            <v>oney.barroso@gmail.com</v>
          </cell>
          <cell r="R959" t="str">
            <v>Léo</v>
          </cell>
          <cell r="S959" t="str">
            <v>oney.barroso@gmail.com</v>
          </cell>
          <cell r="T959" t="str">
            <v>22 2528-2236</v>
          </cell>
          <cell r="V959">
            <v>41606</v>
          </cell>
          <cell r="W959" t="str">
            <v>04/09/217</v>
          </cell>
        </row>
        <row r="960">
          <cell r="B960">
            <v>973</v>
          </cell>
          <cell r="D960" t="str">
            <v>D'Light Materiais Elétricos e Iluminações</v>
          </cell>
          <cell r="E960" t="str">
            <v xml:space="preserve">Cassiano Fleck </v>
          </cell>
          <cell r="G960" t="str">
            <v>Gasperin Comercio de Materiais Elétricos e Instal. El. Ltda ME</v>
          </cell>
          <cell r="H960" t="str">
            <v>12.671.029/0001-84</v>
          </cell>
          <cell r="I960" t="str">
            <v>056/0087187</v>
          </cell>
          <cell r="J960" t="str">
            <v>Rua Emílio Leobet,100 loja 01</v>
          </cell>
          <cell r="K960" t="str">
            <v>Centro</v>
          </cell>
          <cell r="L960" t="str">
            <v>Gramado</v>
          </cell>
          <cell r="M960" t="str">
            <v>RS</v>
          </cell>
          <cell r="N960" t="str">
            <v>SUL</v>
          </cell>
          <cell r="O960" t="str">
            <v>95.670-000</v>
          </cell>
          <cell r="P960" t="str">
            <v>54  3286-7063</v>
          </cell>
          <cell r="Q960" t="str">
            <v>vendas@dlightgramado.com.br</v>
          </cell>
          <cell r="R960" t="str">
            <v>Sabrina</v>
          </cell>
          <cell r="S960" t="str">
            <v>financeiro@dlightgramado.com.br</v>
          </cell>
          <cell r="T960" t="str">
            <v>54  3286-7063</v>
          </cell>
          <cell r="V960">
            <v>41612</v>
          </cell>
        </row>
        <row r="961">
          <cell r="B961">
            <v>974</v>
          </cell>
          <cell r="D961" t="str">
            <v>Nelson Galvão Junior</v>
          </cell>
          <cell r="E961" t="str">
            <v>Nelson</v>
          </cell>
          <cell r="G961" t="str">
            <v>Nelson Galvão Junior</v>
          </cell>
          <cell r="H961" t="str">
            <v>027.232.428-03</v>
          </cell>
          <cell r="I961" t="str">
            <v>RG 12.190.634-6</v>
          </cell>
          <cell r="J961" t="str">
            <v>Paulo Moriyama, 234</v>
          </cell>
          <cell r="K961" t="str">
            <v>Vila Figueira</v>
          </cell>
          <cell r="L961" t="str">
            <v>Suzano</v>
          </cell>
          <cell r="M961" t="str">
            <v>SP</v>
          </cell>
          <cell r="N961" t="str">
            <v>SUDESTE</v>
          </cell>
          <cell r="O961" t="str">
            <v>08.676-080</v>
          </cell>
          <cell r="P961" t="str">
            <v>11  4748-1099</v>
          </cell>
          <cell r="Q961" t="str">
            <v>nelsongalvaojunior@tj.sp.gov.br</v>
          </cell>
          <cell r="R961" t="str">
            <v>Nelson</v>
          </cell>
          <cell r="S961" t="str">
            <v>nelsongalvaojunior@tj.sp.gov.br</v>
          </cell>
          <cell r="T961" t="str">
            <v>11  4748-1099 ramal 253</v>
          </cell>
          <cell r="V961">
            <v>41610</v>
          </cell>
        </row>
        <row r="962">
          <cell r="B962">
            <v>975</v>
          </cell>
          <cell r="D962" t="str">
            <v>Via D'Água</v>
          </cell>
          <cell r="E962" t="str">
            <v>Isolar EV</v>
          </cell>
          <cell r="F962" t="str">
            <v xml:space="preserve">Diretor Comercial </v>
          </cell>
          <cell r="G962" t="str">
            <v>Via D'Água</v>
          </cell>
          <cell r="H962" t="str">
            <v>16.637.264/0001-90</v>
          </cell>
          <cell r="I962">
            <v>256794154</v>
          </cell>
          <cell r="J962" t="str">
            <v>Marques de Olinda, nº 955</v>
          </cell>
          <cell r="K962" t="str">
            <v>Santo Antônio</v>
          </cell>
          <cell r="L962" t="str">
            <v xml:space="preserve">Joinville </v>
          </cell>
          <cell r="M962" t="str">
            <v>SC</v>
          </cell>
          <cell r="N962" t="str">
            <v>SUL</v>
          </cell>
          <cell r="O962" t="str">
            <v>89.218-252</v>
          </cell>
          <cell r="P962" t="str">
            <v>47 3804-4480</v>
          </cell>
          <cell r="Q962" t="str">
            <v>viadagua@viadagua.com.br</v>
          </cell>
          <cell r="R962" t="str">
            <v>Eloir</v>
          </cell>
          <cell r="S962" t="str">
            <v>viadagua@viadagua.com.br</v>
          </cell>
          <cell r="T962" t="str">
            <v>47 9987-9612</v>
          </cell>
          <cell r="V962">
            <v>41600</v>
          </cell>
        </row>
        <row r="963">
          <cell r="B963">
            <v>976</v>
          </cell>
          <cell r="C963" t="str">
            <v>Adriana</v>
          </cell>
          <cell r="D963" t="str">
            <v>Prefeitura de Guaxupé</v>
          </cell>
          <cell r="E963" t="str">
            <v>Angélica</v>
          </cell>
          <cell r="F963" t="str">
            <v>Secretaria de Cultura</v>
          </cell>
          <cell r="G963" t="str">
            <v>Município de Guaxupé</v>
          </cell>
          <cell r="H963" t="str">
            <v>18.663.401/0001-97</v>
          </cell>
          <cell r="I963" t="str">
            <v>Isento</v>
          </cell>
          <cell r="J963" t="str">
            <v>Av. Conde Ribeiro do Valle, 68</v>
          </cell>
          <cell r="K963" t="str">
            <v>Centro</v>
          </cell>
          <cell r="L963" t="str">
            <v>Guaxupé</v>
          </cell>
          <cell r="M963" t="str">
            <v>MG</v>
          </cell>
          <cell r="N963" t="str">
            <v>SUDESTE</v>
          </cell>
          <cell r="O963" t="str">
            <v>37.800-000</v>
          </cell>
          <cell r="P963" t="str">
            <v>(35) 3559-1004</v>
          </cell>
          <cell r="Q963" t="str">
            <v>smculturaguaxupe@yahoo.com.br</v>
          </cell>
          <cell r="R963" t="str">
            <v>Angélica</v>
          </cell>
          <cell r="S963" t="str">
            <v>smculturaguaxupe@yahoo.com.br</v>
          </cell>
          <cell r="T963" t="str">
            <v>(35) 3559-1004</v>
          </cell>
        </row>
        <row r="964">
          <cell r="B964">
            <v>977</v>
          </cell>
          <cell r="D964" t="str">
            <v>Positiva Assessoria e Consultoria Contábil</v>
          </cell>
          <cell r="E964" t="str">
            <v>Jane</v>
          </cell>
          <cell r="G964" t="str">
            <v>Positiva Assessoria e Consultoria Contábil Ltda</v>
          </cell>
          <cell r="H964" t="str">
            <v>09.094.309/0001-62</v>
          </cell>
          <cell r="I964" t="str">
            <v>Isento</v>
          </cell>
          <cell r="J964" t="str">
            <v>Rua salvador Correa 199</v>
          </cell>
          <cell r="K964" t="str">
            <v>Centro</v>
          </cell>
          <cell r="L964" t="str">
            <v>Campos dos Goytacazes</v>
          </cell>
          <cell r="M964" t="str">
            <v>RJ</v>
          </cell>
          <cell r="N964" t="str">
            <v>SUDESTE</v>
          </cell>
          <cell r="O964" t="str">
            <v>28.035-310</v>
          </cell>
          <cell r="P964" t="str">
            <v>22 2723-1186</v>
          </cell>
          <cell r="Q964" t="str">
            <v>jane.cont@hotmail.com</v>
          </cell>
        </row>
        <row r="965">
          <cell r="B965">
            <v>978</v>
          </cell>
          <cell r="D965" t="str">
            <v>Primeira Linha</v>
          </cell>
          <cell r="E965" t="str">
            <v>Américo</v>
          </cell>
          <cell r="G965" t="str">
            <v>Múltipla Marketing e Entretenimento Ltda ME</v>
          </cell>
          <cell r="H965" t="str">
            <v>09.687.699/0001-84</v>
          </cell>
          <cell r="I965" t="str">
            <v>Isento</v>
          </cell>
          <cell r="J965" t="str">
            <v>Rua das Palmeiras 795 Ed. Palm Center Sl 706</v>
          </cell>
          <cell r="K965" t="str">
            <v>Santa Lucia</v>
          </cell>
          <cell r="L965" t="str">
            <v>Vitória</v>
          </cell>
          <cell r="M965" t="str">
            <v>ES</v>
          </cell>
          <cell r="N965" t="str">
            <v>SUDESTE</v>
          </cell>
          <cell r="O965" t="str">
            <v>29.056-925</v>
          </cell>
          <cell r="P965" t="str">
            <v>27 3325-0032</v>
          </cell>
          <cell r="Q965" t="str">
            <v>americo@multiplamarketing.com.br</v>
          </cell>
        </row>
        <row r="966">
          <cell r="B966">
            <v>979</v>
          </cell>
          <cell r="D966" t="str">
            <v>Casa das Lampadas Ltda</v>
          </cell>
          <cell r="E966" t="str">
            <v>Celio</v>
          </cell>
          <cell r="G966" t="str">
            <v>Casa das Lampadas Ltda</v>
          </cell>
          <cell r="H966" t="str">
            <v>09.041.091/0001-88</v>
          </cell>
          <cell r="I966" t="str">
            <v>90.415.272-23</v>
          </cell>
          <cell r="J966" t="str">
            <v>Av. Brasil  8023</v>
          </cell>
          <cell r="K966" t="str">
            <v>Centro</v>
          </cell>
          <cell r="L966" t="str">
            <v>Cascavel</v>
          </cell>
          <cell r="M966" t="str">
            <v>PR</v>
          </cell>
          <cell r="N966" t="str">
            <v>SUL</v>
          </cell>
          <cell r="O966" t="str">
            <v>85.810-001</v>
          </cell>
          <cell r="P966" t="str">
            <v>045 3223-3969</v>
          </cell>
          <cell r="Q966" t="str">
            <v>celio@eletricaglobal.com.br</v>
          </cell>
          <cell r="R966" t="str">
            <v>Celio</v>
          </cell>
          <cell r="S966" t="str">
            <v>celio@eletricaglobal.com.br</v>
          </cell>
          <cell r="T966" t="str">
            <v>45 3223-3969</v>
          </cell>
          <cell r="V966">
            <v>41604</v>
          </cell>
        </row>
        <row r="967">
          <cell r="B967">
            <v>980</v>
          </cell>
          <cell r="D967" t="str">
            <v>Seguridade Serviços de Segurança Ltda</v>
          </cell>
          <cell r="E967" t="str">
            <v>Camila</v>
          </cell>
          <cell r="G967" t="str">
            <v>Seguridade Serviços de Segurança Ltda</v>
          </cell>
          <cell r="H967" t="str">
            <v>85.204.881/0001-15</v>
          </cell>
          <cell r="I967" t="str">
            <v>Isento</v>
          </cell>
          <cell r="J967" t="str">
            <v>Orestes Guimaraes</v>
          </cell>
          <cell r="K967" t="str">
            <v>América</v>
          </cell>
          <cell r="L967" t="str">
            <v>Joinville</v>
          </cell>
          <cell r="M967" t="str">
            <v>SC</v>
          </cell>
          <cell r="N967" t="str">
            <v>SUL</v>
          </cell>
          <cell r="O967" t="str">
            <v>89.204-060</v>
          </cell>
          <cell r="P967" t="str">
            <v>47 3425-3400</v>
          </cell>
          <cell r="Q967" t="str">
            <v>camila.ribeiro@seguridade.com.br</v>
          </cell>
          <cell r="R967" t="str">
            <v>Camila</v>
          </cell>
          <cell r="S967" t="str">
            <v>camila.ribeiro@seguridade.com.br</v>
          </cell>
          <cell r="T967" t="str">
            <v>47 3425-3400</v>
          </cell>
          <cell r="V967">
            <v>41604</v>
          </cell>
        </row>
        <row r="968">
          <cell r="B968">
            <v>981</v>
          </cell>
          <cell r="D968" t="str">
            <v>Miranda Comercio e Representações Ltda ME</v>
          </cell>
          <cell r="E968" t="str">
            <v>Julio Cesar</v>
          </cell>
          <cell r="G968" t="str">
            <v>Miranda Comercio e Representações Ltda ME</v>
          </cell>
          <cell r="H968" t="str">
            <v>02.941.761/0001-73</v>
          </cell>
          <cell r="I968" t="str">
            <v>10.398.886-6</v>
          </cell>
          <cell r="J968" t="str">
            <v>Viela C-1 QD C-1 LT11 nº 81</v>
          </cell>
          <cell r="K968" t="str">
            <v>Setor Sul</v>
          </cell>
          <cell r="L968" t="str">
            <v xml:space="preserve">Goiânia </v>
          </cell>
          <cell r="M968" t="str">
            <v>GO</v>
          </cell>
          <cell r="N968" t="str">
            <v>CENTRO OESTE</v>
          </cell>
          <cell r="O968" t="str">
            <v>74.845-104</v>
          </cell>
          <cell r="P968" t="str">
            <v>62 3289-9462</v>
          </cell>
          <cell r="Q968" t="str">
            <v>andreagarcia.garcia@hotmail.com</v>
          </cell>
          <cell r="R968" t="str">
            <v>Andrea</v>
          </cell>
          <cell r="S968" t="str">
            <v>andreagarcia.garcia@hotmail.com</v>
          </cell>
          <cell r="T968" t="str">
            <v>62 3093-1122</v>
          </cell>
          <cell r="V968">
            <v>41605</v>
          </cell>
        </row>
        <row r="969">
          <cell r="B969">
            <v>982</v>
          </cell>
          <cell r="D969" t="str">
            <v>Western Asset Management Company</v>
          </cell>
          <cell r="E969" t="str">
            <v>Sheila Cirigola</v>
          </cell>
          <cell r="G969" t="str">
            <v>Western Asset Management Company Distribuidora de Titulos e Valores Mobiliários Ltda</v>
          </cell>
          <cell r="H969" t="str">
            <v>04.437.241/0001-41</v>
          </cell>
          <cell r="I969" t="str">
            <v>Isento</v>
          </cell>
          <cell r="J969" t="str">
            <v>Av. Pres. Jucelino Kubitschek, 1455 - 15º andar</v>
          </cell>
          <cell r="K969" t="str">
            <v>Itaim</v>
          </cell>
          <cell r="L969" t="str">
            <v>São Paulo</v>
          </cell>
          <cell r="M969" t="str">
            <v>SP</v>
          </cell>
          <cell r="N969" t="str">
            <v>SUDESTE</v>
          </cell>
          <cell r="O969" t="str">
            <v>04.543-011</v>
          </cell>
          <cell r="P969" t="str">
            <v>11 3478-5012</v>
          </cell>
          <cell r="Q969" t="str">
            <v>sheila.cirigola@westernasset.com</v>
          </cell>
        </row>
        <row r="970">
          <cell r="B970">
            <v>983</v>
          </cell>
          <cell r="D970" t="str">
            <v>Prefeitura de Guarujá do Sul</v>
          </cell>
          <cell r="E970" t="str">
            <v>Claudenice Caramori</v>
          </cell>
          <cell r="G970" t="str">
            <v>Prefeitura Municipal de Guarujá do Sul</v>
          </cell>
          <cell r="H970" t="str">
            <v>83.027.045/0001-87</v>
          </cell>
          <cell r="I970" t="str">
            <v>Isento</v>
          </cell>
          <cell r="J970" t="str">
            <v>Rua Paraná, 338</v>
          </cell>
          <cell r="L970" t="str">
            <v>Guarujá do Sul</v>
          </cell>
          <cell r="M970" t="str">
            <v>SC</v>
          </cell>
          <cell r="N970" t="str">
            <v>SUL</v>
          </cell>
          <cell r="O970" t="str">
            <v>89.940-000</v>
          </cell>
          <cell r="P970" t="str">
            <v>(49) 3642-0122</v>
          </cell>
          <cell r="Q970" t="str">
            <v>nicecaramori@hotmail.com</v>
          </cell>
          <cell r="R970" t="str">
            <v>Claudenice Caramori</v>
          </cell>
          <cell r="S970" t="str">
            <v>nicecaramori@hotmail.com</v>
          </cell>
          <cell r="T970" t="str">
            <v>(49) 3642-0122</v>
          </cell>
        </row>
        <row r="971">
          <cell r="B971">
            <v>984</v>
          </cell>
          <cell r="D971" t="str">
            <v>Fundação Cultural de Campo Mourão - FUNDACAM</v>
          </cell>
          <cell r="E971" t="str">
            <v>Rodrigo S. Ferreira</v>
          </cell>
          <cell r="G971" t="str">
            <v>Fundação Cultural de Campo Mourão - FUNDACAM</v>
          </cell>
          <cell r="H971" t="str">
            <v>80.291.784/0001-93</v>
          </cell>
          <cell r="I971" t="str">
            <v>Isento</v>
          </cell>
          <cell r="J971" t="str">
            <v>Av. Comendador Norberto Marcondes, 1987</v>
          </cell>
          <cell r="K971" t="str">
            <v>Centro</v>
          </cell>
          <cell r="L971" t="str">
            <v>Campo Mourão</v>
          </cell>
          <cell r="M971" t="str">
            <v>PR</v>
          </cell>
          <cell r="N971" t="str">
            <v>SUL</v>
          </cell>
          <cell r="O971" t="str">
            <v>87.303-100</v>
          </cell>
          <cell r="P971" t="str">
            <v xml:space="preserve">(44)  3523-9439 </v>
          </cell>
          <cell r="Q971" t="str">
            <v>licitacao@fundacam.com.br</v>
          </cell>
          <cell r="R971" t="str">
            <v>Rodrigo S. Ferreira</v>
          </cell>
          <cell r="S971" t="str">
            <v>licitacao@fundacam.com.br</v>
          </cell>
          <cell r="T971" t="str">
            <v xml:space="preserve">(44)  3523-9439 </v>
          </cell>
        </row>
        <row r="972">
          <cell r="B972">
            <v>985</v>
          </cell>
          <cell r="D972" t="str">
            <v>Economaxx Engenharia e Arquitetura</v>
          </cell>
          <cell r="E972" t="str">
            <v>Ricardo</v>
          </cell>
          <cell r="G972" t="str">
            <v>Economaxx Instalações Elétricas Ltda</v>
          </cell>
          <cell r="H972" t="str">
            <v>09.117.997/0001-39</v>
          </cell>
          <cell r="I972">
            <v>546117777116</v>
          </cell>
          <cell r="J972" t="str">
            <v>Av. Vital Brasil 458 1º andar</v>
          </cell>
          <cell r="K972" t="str">
            <v>Vila Açoreana</v>
          </cell>
          <cell r="L972" t="str">
            <v>Poa</v>
          </cell>
          <cell r="M972" t="str">
            <v>SP</v>
          </cell>
          <cell r="N972" t="str">
            <v>SUDESTE</v>
          </cell>
          <cell r="O972" t="str">
            <v>08.557-000</v>
          </cell>
        </row>
        <row r="973">
          <cell r="B973">
            <v>986</v>
          </cell>
          <cell r="C973" t="str">
            <v>Adriana</v>
          </cell>
          <cell r="D973" t="str">
            <v>Prefeitura Municipal de Juara</v>
          </cell>
          <cell r="E973" t="str">
            <v>Regina Célia</v>
          </cell>
          <cell r="G973" t="str">
            <v>Prefeitura Municipal de Juara</v>
          </cell>
          <cell r="H973" t="str">
            <v>15.072.663/0001-99</v>
          </cell>
          <cell r="I973" t="str">
            <v>Isento</v>
          </cell>
          <cell r="J973" t="str">
            <v>Rua Nitória, 500</v>
          </cell>
          <cell r="K973" t="str">
            <v>Centro</v>
          </cell>
          <cell r="L973" t="str">
            <v>Juara</v>
          </cell>
          <cell r="M973" t="str">
            <v>MT</v>
          </cell>
          <cell r="N973" t="str">
            <v>CENTRO OESTE</v>
          </cell>
          <cell r="O973" t="str">
            <v>78.575-000</v>
          </cell>
          <cell r="P973" t="str">
            <v>(66) 3556-9400 / 3556-2021</v>
          </cell>
          <cell r="Q973" t="str">
            <v>decoracaoinfantilwr@hotmail.com</v>
          </cell>
          <cell r="R973" t="str">
            <v>Regina Celia</v>
          </cell>
          <cell r="S973" t="str">
            <v>decoracaoinfantilwr@hotmail.com</v>
          </cell>
          <cell r="T973" t="str">
            <v>(66) 3556-9400 / 3556-2021</v>
          </cell>
        </row>
        <row r="974">
          <cell r="B974">
            <v>987</v>
          </cell>
          <cell r="C974" t="str">
            <v>Adriana</v>
          </cell>
          <cell r="D974" t="str">
            <v>Prefeitura Municipal de Guarapuava</v>
          </cell>
          <cell r="E974" t="str">
            <v>Sávio</v>
          </cell>
          <cell r="G974" t="str">
            <v>Município de Guarapuava</v>
          </cell>
          <cell r="H974" t="str">
            <v>76.178.037/0001-76</v>
          </cell>
          <cell r="I974" t="str">
            <v>Isento</v>
          </cell>
          <cell r="J974" t="str">
            <v>Rua Brigadeiro Rocha, 2777</v>
          </cell>
          <cell r="K974" t="str">
            <v>Centro</v>
          </cell>
          <cell r="L974" t="str">
            <v>Guarapuava</v>
          </cell>
          <cell r="M974" t="str">
            <v>PR</v>
          </cell>
          <cell r="N974" t="str">
            <v>SUL</v>
          </cell>
          <cell r="O974" t="str">
            <v>85.010-210</v>
          </cell>
          <cell r="P974" t="str">
            <v>(42) 3621-3092 / 9933-4591</v>
          </cell>
          <cell r="Q974" t="str">
            <v>prefeituradeguarapuava@hotmail.com</v>
          </cell>
          <cell r="R974" t="str">
            <v>Savio</v>
          </cell>
          <cell r="S974" t="str">
            <v>prefeituradeguarapuava@hotmail.com</v>
          </cell>
          <cell r="T974" t="str">
            <v>(42) 3621-3092 / 9933-4591</v>
          </cell>
        </row>
        <row r="975">
          <cell r="B975">
            <v>988</v>
          </cell>
          <cell r="D975" t="str">
            <v>A. R. Produções</v>
          </cell>
          <cell r="E975" t="str">
            <v>Alberto Magni</v>
          </cell>
          <cell r="F975" t="str">
            <v>Diretor</v>
          </cell>
          <cell r="G975" t="str">
            <v>Magni &amp; A. R. Produções e Shows Ltda</v>
          </cell>
          <cell r="H975" t="str">
            <v>09.604.690/0001-62</v>
          </cell>
          <cell r="I975" t="str">
            <v>Isento</v>
          </cell>
          <cell r="J975" t="str">
            <v>Av. Capitão Manoel Rudge, 565, Sala 07</v>
          </cell>
          <cell r="K975" t="str">
            <v>Pq. Monte Líbano</v>
          </cell>
          <cell r="L975" t="str">
            <v>Mogi das Cruzes</v>
          </cell>
          <cell r="M975" t="str">
            <v>SP</v>
          </cell>
          <cell r="N975" t="str">
            <v>SUDESTE</v>
          </cell>
          <cell r="O975" t="str">
            <v>08780-290</v>
          </cell>
          <cell r="P975" t="str">
            <v>(11) 4726-1268</v>
          </cell>
          <cell r="Q975" t="str">
            <v>alberto@arproducoes.com.br</v>
          </cell>
          <cell r="R975" t="str">
            <v>Alberto Magni</v>
          </cell>
          <cell r="S975" t="str">
            <v>alberto@arproducoes.com.br</v>
          </cell>
          <cell r="T975" t="str">
            <v>(11) 4726-1268</v>
          </cell>
        </row>
        <row r="976">
          <cell r="B976">
            <v>989</v>
          </cell>
          <cell r="D976" t="str">
            <v>G. A. Produções Eventos e Serviços</v>
          </cell>
          <cell r="E976" t="str">
            <v>Diana Mendonça</v>
          </cell>
          <cell r="G976" t="str">
            <v>Wanderson Gonçalves Arruda ME</v>
          </cell>
          <cell r="H976" t="str">
            <v>14.209.749/0001-58</v>
          </cell>
          <cell r="I976" t="str">
            <v>Isento</v>
          </cell>
          <cell r="J976" t="str">
            <v>Rua Benjamimn Constant 547 A</v>
          </cell>
          <cell r="K976" t="str">
            <v>Novo centro</v>
          </cell>
          <cell r="L976" t="str">
            <v>Ico</v>
          </cell>
          <cell r="M976" t="str">
            <v>CE</v>
          </cell>
          <cell r="N976" t="str">
            <v>NORDESTE</v>
          </cell>
          <cell r="O976" t="str">
            <v>63.430-000</v>
          </cell>
          <cell r="Q976" t="str">
            <v>mendonca1234@hotmail.com</v>
          </cell>
        </row>
        <row r="977">
          <cell r="B977">
            <v>990</v>
          </cell>
          <cell r="D977" t="str">
            <v>Vendas E-commerce</v>
          </cell>
          <cell r="E977" t="str">
            <v>Eliz</v>
          </cell>
          <cell r="G977" t="str">
            <v>Vendas E-commerce</v>
          </cell>
        </row>
        <row r="978">
          <cell r="B978">
            <v>992</v>
          </cell>
          <cell r="C978" t="str">
            <v>Adriana</v>
          </cell>
          <cell r="D978" t="str">
            <v>SERVIÇO SOCIAL DO COMERCIO - SESC - AR PARANÁ</v>
          </cell>
          <cell r="E978" t="str">
            <v>Marcelo</v>
          </cell>
          <cell r="G978" t="str">
            <v>SERVIÇO SOCIAL DO COMERCIO - SESC - AR PARANÁ</v>
          </cell>
          <cell r="H978" t="str">
            <v>03.584.427/0035-11</v>
          </cell>
          <cell r="I978">
            <v>9047915470</v>
          </cell>
          <cell r="J978" t="str">
            <v>Praça Generoso Marques, 189</v>
          </cell>
          <cell r="L978" t="str">
            <v>Curitiba</v>
          </cell>
          <cell r="M978" t="str">
            <v>PR</v>
          </cell>
          <cell r="N978" t="str">
            <v>SUL</v>
          </cell>
          <cell r="O978" t="str">
            <v>80.020-230</v>
          </cell>
          <cell r="P978" t="str">
            <v>41  32344226</v>
          </cell>
          <cell r="Q978" t="str">
            <v>marcelocruz@sescpr.com.br</v>
          </cell>
          <cell r="R978" t="str">
            <v>Marcelo</v>
          </cell>
          <cell r="S978" t="str">
            <v>marcelocruz@sescpr.com.br</v>
          </cell>
          <cell r="T978" t="str">
            <v>41 3234-4226</v>
          </cell>
          <cell r="V978">
            <v>41604</v>
          </cell>
        </row>
        <row r="979">
          <cell r="B979">
            <v>993</v>
          </cell>
          <cell r="D979" t="str">
            <v>Prefeitura de Nova Crixás</v>
          </cell>
          <cell r="E979" t="str">
            <v>Salmon</v>
          </cell>
          <cell r="G979" t="str">
            <v>Município de Nova crixás</v>
          </cell>
          <cell r="H979" t="str">
            <v>00.236.968/0001-11</v>
          </cell>
          <cell r="I979" t="str">
            <v>Isento</v>
          </cell>
          <cell r="J979" t="str">
            <v>Av. GO 4, 272</v>
          </cell>
          <cell r="K979" t="str">
            <v>Centro</v>
          </cell>
          <cell r="L979" t="str">
            <v>Nova Crixás</v>
          </cell>
          <cell r="M979" t="str">
            <v>GO</v>
          </cell>
          <cell r="N979" t="str">
            <v>CENTRO OESTE</v>
          </cell>
          <cell r="O979" t="str">
            <v>76.520-000</v>
          </cell>
          <cell r="P979" t="str">
            <v>62 3385-3180</v>
          </cell>
          <cell r="Q979" t="str">
            <v>feitosa.sb@gmail.com</v>
          </cell>
        </row>
        <row r="980">
          <cell r="B980">
            <v>994</v>
          </cell>
          <cell r="C980" t="str">
            <v>Franciela</v>
          </cell>
          <cell r="D980" t="str">
            <v>Prefeitura de Indaiatuba</v>
          </cell>
          <cell r="E980" t="str">
            <v>Solange</v>
          </cell>
          <cell r="G980" t="str">
            <v>Município de Indaiatuba</v>
          </cell>
          <cell r="H980" t="str">
            <v>44.733.608/0001-09</v>
          </cell>
          <cell r="I980" t="str">
            <v>Isento</v>
          </cell>
          <cell r="J980" t="str">
            <v>Av. Eng. Fábio Roberto Barnabe, 2800</v>
          </cell>
          <cell r="K980" t="str">
            <v>Jd. Esplanada II</v>
          </cell>
          <cell r="L980" t="str">
            <v>Indaiatuba</v>
          </cell>
          <cell r="M980" t="str">
            <v>SP</v>
          </cell>
          <cell r="N980" t="str">
            <v>SUDESTE</v>
          </cell>
          <cell r="O980" t="str">
            <v>13.330-900</v>
          </cell>
          <cell r="P980" t="str">
            <v>(19) 3801-8831</v>
          </cell>
          <cell r="Q980" t="str">
            <v>urbanismo03@indaiatuba.sp.gov.br</v>
          </cell>
          <cell r="R980" t="str">
            <v>Solange</v>
          </cell>
          <cell r="S980" t="str">
            <v>urbanismo03@indaiatuba.sp.gov.br</v>
          </cell>
          <cell r="T980" t="str">
            <v>(19) 3801-8831</v>
          </cell>
        </row>
        <row r="981">
          <cell r="B981">
            <v>995</v>
          </cell>
          <cell r="C981" t="str">
            <v>Maera</v>
          </cell>
          <cell r="D981" t="str">
            <v>Mitra Metropolitana de Florianópolis</v>
          </cell>
          <cell r="E981" t="str">
            <v>Erlon</v>
          </cell>
          <cell r="G981" t="str">
            <v>Mitra Metropolitana de Florianópolis</v>
          </cell>
          <cell r="H981" t="str">
            <v>83.932.343/0001-11</v>
          </cell>
          <cell r="I981" t="str">
            <v>Isento</v>
          </cell>
          <cell r="J981" t="str">
            <v>Esteves Junior, nº 447</v>
          </cell>
          <cell r="K981" t="str">
            <v>Centro</v>
          </cell>
          <cell r="L981" t="str">
            <v>Florianópolis</v>
          </cell>
          <cell r="M981" t="str">
            <v>SC</v>
          </cell>
          <cell r="N981" t="str">
            <v>SUL</v>
          </cell>
          <cell r="O981" t="str">
            <v>88.015-130</v>
          </cell>
          <cell r="P981" t="str">
            <v>48 3224-4799</v>
          </cell>
          <cell r="Q981" t="str">
            <v>adm@arquifln.org.br</v>
          </cell>
          <cell r="R981" t="str">
            <v>Eliane Besen</v>
          </cell>
          <cell r="S981" t="str">
            <v>financeiro@arquifln.org.br</v>
          </cell>
          <cell r="T981" t="str">
            <v>48  3224-4799</v>
          </cell>
          <cell r="V981">
            <v>41613</v>
          </cell>
        </row>
        <row r="982">
          <cell r="B982">
            <v>996</v>
          </cell>
          <cell r="C982" t="str">
            <v>Maera</v>
          </cell>
          <cell r="D982" t="str">
            <v>Mitra Diocesana de Joinville</v>
          </cell>
          <cell r="E982" t="str">
            <v>Silvia</v>
          </cell>
          <cell r="G982" t="str">
            <v>Mitra Diocesana de Joinville</v>
          </cell>
          <cell r="H982" t="str">
            <v>84.708.478/0046-62</v>
          </cell>
          <cell r="I982" t="str">
            <v>Isento</v>
          </cell>
          <cell r="J982" t="str">
            <v>Olávio Bilac nº 585</v>
          </cell>
          <cell r="K982" t="str">
            <v>Pirabeiraba</v>
          </cell>
          <cell r="L982" t="str">
            <v xml:space="preserve">Joinville </v>
          </cell>
          <cell r="M982" t="str">
            <v>SC</v>
          </cell>
          <cell r="N982" t="str">
            <v>SUL</v>
          </cell>
          <cell r="O982" t="str">
            <v>89.239-100</v>
          </cell>
          <cell r="P982" t="str">
            <v>47  8834-8229</v>
          </cell>
          <cell r="Q982" t="str">
            <v>silvia.r.k.minatti@gmail.com</v>
          </cell>
          <cell r="R982" t="str">
            <v>Silvia</v>
          </cell>
          <cell r="S982" t="str">
            <v>silvia.r.k.minatti@gmail.com</v>
          </cell>
          <cell r="T982" t="str">
            <v>47  9990-8093</v>
          </cell>
          <cell r="V982">
            <v>41617</v>
          </cell>
        </row>
        <row r="983">
          <cell r="B983">
            <v>997</v>
          </cell>
          <cell r="D983" t="str">
            <v>Cristiano Barbosa Bolpato</v>
          </cell>
          <cell r="E983" t="str">
            <v>Cristiano</v>
          </cell>
          <cell r="G983" t="str">
            <v>Cristiano Barbosa Bolpato</v>
          </cell>
          <cell r="H983" t="str">
            <v>040.244.686-00</v>
          </cell>
          <cell r="J983" t="str">
            <v>Rua Alzira Garcia, 795</v>
          </cell>
          <cell r="K983" t="str">
            <v>Nossa Srª de Lourdes</v>
          </cell>
          <cell r="L983" t="str">
            <v>Juiz de Fora</v>
          </cell>
          <cell r="M983" t="str">
            <v>MG</v>
          </cell>
          <cell r="N983" t="str">
            <v>SUDESTE</v>
          </cell>
          <cell r="O983" t="str">
            <v>36070-730</v>
          </cell>
          <cell r="P983" t="str">
            <v xml:space="preserve"> 32 3214-3040</v>
          </cell>
          <cell r="Q983" t="str">
            <v>cristianobolpato@hotmail.com</v>
          </cell>
        </row>
        <row r="984">
          <cell r="B984">
            <v>998</v>
          </cell>
          <cell r="D984" t="str">
            <v>Douglas Viana Rodrigues</v>
          </cell>
          <cell r="E984" t="str">
            <v>Mariana Rangel Gomes</v>
          </cell>
          <cell r="G984" t="str">
            <v>Douglas Viana Rodrigues</v>
          </cell>
          <cell r="H984" t="str">
            <v>108772097-40</v>
          </cell>
          <cell r="I984" t="str">
            <v>Isento</v>
          </cell>
          <cell r="J984" t="str">
            <v>Rua Operários Campistas nº 119</v>
          </cell>
          <cell r="K984" t="str">
            <v>Parque São Caetano</v>
          </cell>
          <cell r="L984" t="str">
            <v>Campos dos Goytacazes</v>
          </cell>
          <cell r="M984" t="str">
            <v>RJ</v>
          </cell>
          <cell r="N984" t="str">
            <v>SUDESTE</v>
          </cell>
          <cell r="O984" t="str">
            <v>28.030-255</v>
          </cell>
          <cell r="P984" t="str">
            <v>22  2733-1733</v>
          </cell>
          <cell r="Q984" t="str">
            <v>dvianarodrigues@hotmail.com</v>
          </cell>
          <cell r="R984" t="str">
            <v>Mariana Rangel Gomes</v>
          </cell>
          <cell r="S984" t="str">
            <v>dvianarodrigues@hotmail.com</v>
          </cell>
          <cell r="T984" t="str">
            <v>22 2733-1733</v>
          </cell>
          <cell r="V984">
            <v>41618</v>
          </cell>
        </row>
        <row r="985">
          <cell r="B985">
            <v>999</v>
          </cell>
          <cell r="D985" t="str">
            <v>Lanchonete Frei Gabriel</v>
          </cell>
          <cell r="E985" t="str">
            <v>Salete A Martins</v>
          </cell>
          <cell r="G985" t="str">
            <v>Salete A Martins</v>
          </cell>
          <cell r="H985" t="str">
            <v>15.173.931/0001-69</v>
          </cell>
          <cell r="I985">
            <v>19275480079</v>
          </cell>
          <cell r="J985" t="str">
            <v>Rua Olavo Ribeiro Córtes nº 110</v>
          </cell>
          <cell r="K985" t="str">
            <v>Jardim das Laranjeiras</v>
          </cell>
          <cell r="L985" t="str">
            <v>Frutal</v>
          </cell>
          <cell r="M985" t="str">
            <v>MG</v>
          </cell>
          <cell r="N985" t="str">
            <v>SUDESTE</v>
          </cell>
          <cell r="O985" t="str">
            <v>38.200-000</v>
          </cell>
          <cell r="P985" t="str">
            <v>34 8814-8130</v>
          </cell>
          <cell r="Q985" t="str">
            <v>saleteamartins@hotmail.com</v>
          </cell>
          <cell r="R985" t="str">
            <v>Salete A Martins</v>
          </cell>
          <cell r="S985" t="str">
            <v>saleteamartins@hotmail.com</v>
          </cell>
          <cell r="T985" t="str">
            <v>34  8814-8130</v>
          </cell>
          <cell r="V985">
            <v>41620</v>
          </cell>
        </row>
        <row r="986">
          <cell r="B986">
            <v>1000</v>
          </cell>
          <cell r="D986" t="str">
            <v>Terwan engenharia de Eletricidade Industria e Comércio Ltda</v>
          </cell>
          <cell r="E986" t="str">
            <v>Carlos Eduardo</v>
          </cell>
          <cell r="G986" t="str">
            <v>Terwan engenharia de Eletricidade Industria e Comércio Ltda</v>
          </cell>
          <cell r="H986" t="str">
            <v>45.209.863/0001-01</v>
          </cell>
          <cell r="I986">
            <v>332014747111</v>
          </cell>
          <cell r="J986" t="str">
            <v>Rua Álvares Cabral nº 222</v>
          </cell>
          <cell r="K986" t="str">
            <v>Campo do Galvão</v>
          </cell>
          <cell r="L986" t="str">
            <v>São Paulo</v>
          </cell>
          <cell r="M986" t="str">
            <v>SP</v>
          </cell>
          <cell r="N986" t="str">
            <v>SUDESTE</v>
          </cell>
          <cell r="O986" t="str">
            <v>12.505-070</v>
          </cell>
          <cell r="P986" t="str">
            <v>12  3132-2100</v>
          </cell>
          <cell r="Q986" t="str">
            <v>empresa@terwan.com.br</v>
          </cell>
          <cell r="R986" t="str">
            <v>Carlos Eduardo</v>
          </cell>
          <cell r="S986" t="str">
            <v>empresa@terwan.com.br</v>
          </cell>
          <cell r="T986" t="str">
            <v>12 3132-2100</v>
          </cell>
          <cell r="V986">
            <v>41620</v>
          </cell>
        </row>
        <row r="987">
          <cell r="B987">
            <v>1001</v>
          </cell>
          <cell r="D987" t="str">
            <v>Lica Paludo</v>
          </cell>
          <cell r="E987" t="str">
            <v>Lica / Tina</v>
          </cell>
          <cell r="G987" t="str">
            <v>Lia mara Paludo Schaefer</v>
          </cell>
          <cell r="H987" t="str">
            <v>560.152.169-72</v>
          </cell>
          <cell r="J987" t="str">
            <v>Rodovia João paulo, 213 Galpão 2</v>
          </cell>
          <cell r="K987" t="str">
            <v>João Paulo</v>
          </cell>
          <cell r="L987" t="str">
            <v>Florianópolis</v>
          </cell>
          <cell r="M987" t="str">
            <v>SC</v>
          </cell>
          <cell r="N987" t="str">
            <v>SUL</v>
          </cell>
          <cell r="O987" t="str">
            <v>88.030-300</v>
          </cell>
          <cell r="P987" t="str">
            <v>48 3028-6688/8414-3672</v>
          </cell>
          <cell r="Q987" t="str">
            <v>producao@licapaludo.com.br</v>
          </cell>
        </row>
        <row r="988">
          <cell r="B988">
            <v>1002</v>
          </cell>
          <cell r="D988" t="str">
            <v>Letícia de Souza Balero</v>
          </cell>
          <cell r="E988" t="str">
            <v xml:space="preserve">Letícia </v>
          </cell>
          <cell r="G988" t="str">
            <v>Letícia de Souza Balero</v>
          </cell>
          <cell r="H988" t="str">
            <v>319.931.298-55</v>
          </cell>
          <cell r="I988" t="str">
            <v>40.887.331-0</v>
          </cell>
          <cell r="J988" t="str">
            <v>Rua Boa Esperança, 267 apto 201 Torre Perrier</v>
          </cell>
          <cell r="K988" t="str">
            <v>Chácara Santo Antônio</v>
          </cell>
          <cell r="L988" t="str">
            <v>São paulo</v>
          </cell>
          <cell r="M988" t="str">
            <v>SP</v>
          </cell>
          <cell r="N988" t="str">
            <v>SUDESTE</v>
          </cell>
          <cell r="O988" t="str">
            <v>03.408-000</v>
          </cell>
          <cell r="P988" t="str">
            <v>11 97268-9601</v>
          </cell>
          <cell r="Q988" t="str">
            <v>lebalero@hotmail.com</v>
          </cell>
        </row>
        <row r="989">
          <cell r="B989">
            <v>1003</v>
          </cell>
          <cell r="D989" t="str">
            <v>Filadelpho e Anselmet empreendimentos Comerciais Ltda ME</v>
          </cell>
          <cell r="E989" t="str">
            <v>Anelisa / Jane</v>
          </cell>
          <cell r="G989" t="str">
            <v>Filadelpho e Anselmet empreendimentos Comerciais Ltda ME</v>
          </cell>
          <cell r="H989" t="str">
            <v>05.464.670/0001-82</v>
          </cell>
          <cell r="I989">
            <v>77517812</v>
          </cell>
          <cell r="J989" t="str">
            <v>Av. Alberto Torres, 57 Fundos</v>
          </cell>
          <cell r="K989" t="str">
            <v>Centro</v>
          </cell>
          <cell r="L989" t="str">
            <v>Campos dos Goytacazes</v>
          </cell>
          <cell r="M989" t="str">
            <v>RJ</v>
          </cell>
          <cell r="N989" t="str">
            <v>SUDESTE</v>
          </cell>
          <cell r="O989" t="str">
            <v>28.035-582</v>
          </cell>
          <cell r="P989" t="str">
            <v>22 99886-6416</v>
          </cell>
          <cell r="Q989" t="str">
            <v>anelisasaad@yahoo.com.br</v>
          </cell>
        </row>
        <row r="990">
          <cell r="B990">
            <v>1004</v>
          </cell>
          <cell r="C990" t="str">
            <v>Miguel / Franciela</v>
          </cell>
          <cell r="D990" t="str">
            <v xml:space="preserve">Prefeitura Municipal Otacílio Costa </v>
          </cell>
          <cell r="E990" t="str">
            <v>Jean Carlos Lins</v>
          </cell>
          <cell r="F990" t="str">
            <v>Secretário Administrativo</v>
          </cell>
          <cell r="G990" t="str">
            <v>Município de Otacílio Costa</v>
          </cell>
          <cell r="H990" t="str">
            <v>75.326.066/0001-75</v>
          </cell>
          <cell r="I990" t="str">
            <v>Isento</v>
          </cell>
          <cell r="J990" t="str">
            <v>Rua Vidal Ramos Junior, 228</v>
          </cell>
          <cell r="K990" t="str">
            <v>Centro</v>
          </cell>
          <cell r="L990" t="str">
            <v>Otacílio Costa</v>
          </cell>
          <cell r="M990" t="str">
            <v>SC</v>
          </cell>
          <cell r="N990" t="str">
            <v>SUL</v>
          </cell>
          <cell r="O990" t="str">
            <v>88.540-000</v>
          </cell>
          <cell r="P990" t="str">
            <v>(49) 3221-8014</v>
          </cell>
          <cell r="Q990" t="str">
            <v>licitacao.silvia@otaciliocosta.sc.gov.br</v>
          </cell>
          <cell r="R990" t="str">
            <v>Silvia</v>
          </cell>
          <cell r="S990" t="str">
            <v>adm@otaciliocosta.sc.gov.br</v>
          </cell>
          <cell r="T990" t="str">
            <v>(49) 3221-8014</v>
          </cell>
          <cell r="W990">
            <v>43784</v>
          </cell>
        </row>
        <row r="991">
          <cell r="B991" t="str">
            <v>14/1005</v>
          </cell>
          <cell r="D991" t="str">
            <v>Metalplaca Indústria Ltda</v>
          </cell>
          <cell r="E991" t="str">
            <v>Diane</v>
          </cell>
          <cell r="G991" t="str">
            <v>Metalplaca Indústria Ltda</v>
          </cell>
          <cell r="H991" t="str">
            <v>09.083.663/0001-91</v>
          </cell>
          <cell r="I991">
            <v>260036919</v>
          </cell>
          <cell r="J991" t="str">
            <v>Rua Marau, n° 1.100 portão 2</v>
          </cell>
          <cell r="K991" t="str">
            <v>Navegantes</v>
          </cell>
          <cell r="L991" t="str">
            <v>Carlos Barbosa</v>
          </cell>
          <cell r="M991" t="str">
            <v>RS</v>
          </cell>
          <cell r="N991" t="str">
            <v>SUL</v>
          </cell>
          <cell r="O991" t="str">
            <v>95.185-000</v>
          </cell>
          <cell r="P991" t="str">
            <v>54  3461-5003</v>
          </cell>
          <cell r="Q991" t="str">
            <v>placaeponto@placaepon to.ind.br</v>
          </cell>
          <cell r="R991" t="str">
            <v>Fabiana Cauduro</v>
          </cell>
          <cell r="S991" t="str">
            <v>placaepontos@placaepontos.ind.br</v>
          </cell>
          <cell r="T991" t="str">
            <v>54  3461-5003</v>
          </cell>
          <cell r="V991">
            <v>41694</v>
          </cell>
        </row>
        <row r="992">
          <cell r="B992" t="str">
            <v>14/1006</v>
          </cell>
          <cell r="D992" t="str">
            <v>Edson Augusto Simões Junior</v>
          </cell>
          <cell r="E992" t="str">
            <v>Edson Augusto Simões Junior</v>
          </cell>
          <cell r="G992" t="str">
            <v>Edson Augusto Simões Junior</v>
          </cell>
          <cell r="H992" t="str">
            <v>277.194.048-58</v>
          </cell>
          <cell r="I992">
            <v>0</v>
          </cell>
          <cell r="J992" t="str">
            <v>Avenida da Aclimação, 72</v>
          </cell>
          <cell r="K992" t="str">
            <v>Aclimação</v>
          </cell>
          <cell r="L992" t="str">
            <v>São Paulo</v>
          </cell>
          <cell r="M992" t="str">
            <v>SP</v>
          </cell>
          <cell r="N992" t="str">
            <v>SUDESTE</v>
          </cell>
          <cell r="O992" t="str">
            <v>01.531-001</v>
          </cell>
          <cell r="P992" t="str">
            <v>11 99222-4340</v>
          </cell>
          <cell r="Q992" t="str">
            <v>juniorsimoes2005@hotmail.com</v>
          </cell>
          <cell r="V992">
            <v>0</v>
          </cell>
        </row>
        <row r="993">
          <cell r="B993" t="str">
            <v>14/1007</v>
          </cell>
          <cell r="D993" t="str">
            <v>Associação dos Moradores do Loteamento Denominado Jardim Jockey Club</v>
          </cell>
          <cell r="E993" t="str">
            <v>Lilia</v>
          </cell>
          <cell r="G993" t="str">
            <v>Associação dos Moradores do Loteamento Denominado Jockey Club</v>
          </cell>
          <cell r="H993" t="str">
            <v>02.270.686/0001-66</v>
          </cell>
          <cell r="I993" t="str">
            <v>Isento</v>
          </cell>
          <cell r="J993" t="str">
            <v>Av. lauro Fontoura Junior, 321</v>
          </cell>
          <cell r="K993" t="str">
            <v>Jd. Jockey Club</v>
          </cell>
          <cell r="L993" t="str">
            <v>Uberaba</v>
          </cell>
          <cell r="M993" t="str">
            <v>MG</v>
          </cell>
          <cell r="N993" t="str">
            <v>SUDESTE</v>
          </cell>
          <cell r="O993" t="str">
            <v>38.046-000</v>
          </cell>
          <cell r="P993" t="str">
            <v>(34) 9139-1133</v>
          </cell>
          <cell r="Q993" t="str">
            <v xml:space="preserve">nicklilia@hotmail.com   </v>
          </cell>
          <cell r="R993" t="str">
            <v>Raquel - AMP Administradora</v>
          </cell>
          <cell r="S993" t="str">
            <v>contaspagar@ampadministradora.com.br</v>
          </cell>
          <cell r="T993" t="str">
            <v>(34) 3312-1447</v>
          </cell>
        </row>
        <row r="994">
          <cell r="B994" t="str">
            <v>14/1008</v>
          </cell>
          <cell r="C994" t="str">
            <v>Maera</v>
          </cell>
          <cell r="D994" t="str">
            <v>Hotel Estoril</v>
          </cell>
          <cell r="E994" t="str">
            <v>Milena</v>
          </cell>
          <cell r="G994" t="str">
            <v>Alberto A Bernardino e Cia Ltda</v>
          </cell>
          <cell r="H994" t="str">
            <v>46.744.694/0001-72</v>
          </cell>
          <cell r="I994" t="str">
            <v>246.001.650-114</v>
          </cell>
          <cell r="J994" t="str">
            <v>Av. Macedo Soares, 241</v>
          </cell>
          <cell r="K994" t="str">
            <v>Vila Capivari</v>
          </cell>
          <cell r="L994" t="str">
            <v>Campos do Jordão</v>
          </cell>
          <cell r="M994" t="str">
            <v>SP</v>
          </cell>
          <cell r="N994" t="str">
            <v>SUDESTE</v>
          </cell>
          <cell r="O994" t="str">
            <v>12.460-000</v>
          </cell>
          <cell r="P994" t="str">
            <v>(12) 3669-9000</v>
          </cell>
          <cell r="Q994" t="str">
            <v>milena@hotelestoril.com.br</v>
          </cell>
          <cell r="R994" t="str">
            <v>Luciana</v>
          </cell>
          <cell r="S994" t="str">
            <v>adm@hotelestoril.com.br</v>
          </cell>
          <cell r="T994" t="str">
            <v>(12) 3669-9000 - ramal 9008</v>
          </cell>
          <cell r="V994">
            <v>41724</v>
          </cell>
          <cell r="W994">
            <v>43762</v>
          </cell>
        </row>
        <row r="995">
          <cell r="B995" t="str">
            <v>14/1009</v>
          </cell>
          <cell r="D995" t="str">
            <v>Prefeitura Minicipal de Pedreira</v>
          </cell>
          <cell r="E995" t="str">
            <v>Antonio Carlos</v>
          </cell>
          <cell r="G995" t="str">
            <v>Municipio de Pedreira</v>
          </cell>
          <cell r="H995" t="str">
            <v>46.410.775/0001-36</v>
          </cell>
          <cell r="I995" t="str">
            <v>Isento</v>
          </cell>
          <cell r="J995" t="str">
            <v>Praça Epitácio Pessoa, 3</v>
          </cell>
          <cell r="K995" t="str">
            <v>Centro</v>
          </cell>
          <cell r="L995" t="str">
            <v>Pedreira</v>
          </cell>
          <cell r="M995" t="str">
            <v>SP</v>
          </cell>
          <cell r="N995" t="str">
            <v>SUDESTE</v>
          </cell>
          <cell r="O995" t="str">
            <v>13.920-000</v>
          </cell>
          <cell r="P995" t="str">
            <v>(19)3893-3522/3893-1184</v>
          </cell>
          <cell r="Q995" t="str">
            <v>compras.prefpedreira@gmail.com</v>
          </cell>
          <cell r="R995" t="str">
            <v>Antonio Carlos</v>
          </cell>
          <cell r="S995" t="str">
            <v>compras.prefpedreira@gmail.com</v>
          </cell>
          <cell r="T995" t="str">
            <v>(19)3893-3522/3893-1184</v>
          </cell>
          <cell r="V995">
            <v>41724</v>
          </cell>
          <cell r="W995">
            <v>41724</v>
          </cell>
        </row>
        <row r="996">
          <cell r="B996" t="str">
            <v>14/1010</v>
          </cell>
          <cell r="D996" t="str">
            <v xml:space="preserve">Doer alimentos do Brasil </v>
          </cell>
          <cell r="E996" t="str">
            <v xml:space="preserve">Carlos </v>
          </cell>
          <cell r="F996" t="str">
            <v>Comprador</v>
          </cell>
          <cell r="G996" t="str">
            <v xml:space="preserve">Doer Alimentos do Brasil </v>
          </cell>
          <cell r="H996" t="str">
            <v>13.158.724/0001-00</v>
          </cell>
          <cell r="I996" t="str">
            <v>1770203831</v>
          </cell>
          <cell r="J996" t="str">
            <v>Nércio Xavier, 97</v>
          </cell>
          <cell r="K996" t="str">
            <v>Vila Carlos Antonio Wilkens</v>
          </cell>
          <cell r="L996" t="str">
            <v xml:space="preserve">Cachoeirinha </v>
          </cell>
          <cell r="M996" t="str">
            <v>RS</v>
          </cell>
          <cell r="N996" t="str">
            <v>SUL</v>
          </cell>
          <cell r="O996" t="str">
            <v>94.930-420</v>
          </cell>
          <cell r="P996" t="str">
            <v>51 30129477</v>
          </cell>
          <cell r="Q996" t="str">
            <v>doerdobrasil@gmail.com</v>
          </cell>
          <cell r="R996" t="str">
            <v>Carlos</v>
          </cell>
          <cell r="S996" t="str">
            <v>doerdobrasil@gmail.com</v>
          </cell>
          <cell r="T996" t="str">
            <v>51 30129477</v>
          </cell>
          <cell r="W996">
            <v>41796</v>
          </cell>
        </row>
        <row r="997">
          <cell r="B997" t="str">
            <v>14/1011</v>
          </cell>
          <cell r="C997" t="str">
            <v>Adriana</v>
          </cell>
          <cell r="D997" t="str">
            <v>LM Materiais Elétricos Ltda EPP</v>
          </cell>
          <cell r="E997" t="str">
            <v>Luiz ou Maira</v>
          </cell>
          <cell r="F997" t="str">
            <v>Proprietários</v>
          </cell>
          <cell r="G997" t="str">
            <v>LM Materiais Elétricos Ltda EPP</v>
          </cell>
          <cell r="H997" t="str">
            <v>03.755.771/0001-87</v>
          </cell>
          <cell r="I997" t="str">
            <v>254034969</v>
          </cell>
          <cell r="J997" t="str">
            <v>Rua Waldemar Rangrab, 358</v>
          </cell>
          <cell r="K997" t="str">
            <v>São Luiz</v>
          </cell>
          <cell r="L997" t="str">
            <v>São Miguel do Oeste</v>
          </cell>
          <cell r="M997" t="str">
            <v>SC</v>
          </cell>
          <cell r="N997" t="str">
            <v>SUL</v>
          </cell>
          <cell r="O997" t="str">
            <v>89.900-000</v>
          </cell>
          <cell r="P997" t="str">
            <v>(49) 3621-0254</v>
          </cell>
          <cell r="Q997" t="str">
            <v>lmmateriaiseletricos@yahoo.com.br</v>
          </cell>
          <cell r="R997" t="str">
            <v>Maira</v>
          </cell>
          <cell r="S997" t="str">
            <v>lmmateriaiseletricos@yahoo.com.br</v>
          </cell>
          <cell r="T997" t="str">
            <v>(49) 3621-0254</v>
          </cell>
        </row>
        <row r="998">
          <cell r="B998" t="str">
            <v>14/1012</v>
          </cell>
          <cell r="D998" t="str">
            <v>Pam Distribuidora</v>
          </cell>
          <cell r="G998" t="str">
            <v>Pam Comercio e Distribuição de Confecções e Tecidos Ltda ME</v>
          </cell>
          <cell r="H998">
            <v>24934465000188</v>
          </cell>
          <cell r="I998" t="str">
            <v>0749304500124</v>
          </cell>
          <cell r="J998" t="str">
            <v>ST Ade Quadra 600 Conjunto 02 Lote 34 Loja 01</v>
          </cell>
          <cell r="L998" t="str">
            <v xml:space="preserve">Recantos das Emas </v>
          </cell>
          <cell r="M998" t="str">
            <v>DF</v>
          </cell>
          <cell r="N998" t="str">
            <v>CENTRO OESTE</v>
          </cell>
          <cell r="O998" t="str">
            <v>72.640-002</v>
          </cell>
          <cell r="P998" t="str">
            <v>61 3082-1863</v>
          </cell>
          <cell r="Q998" t="str">
            <v>pamdistribuidora@hotmail.com</v>
          </cell>
          <cell r="S998" t="str">
            <v>pamdistribuidora@hotmail.com</v>
          </cell>
          <cell r="T998" t="str">
            <v>61 3082-1863</v>
          </cell>
          <cell r="W998">
            <v>41796</v>
          </cell>
        </row>
        <row r="999">
          <cell r="B999" t="str">
            <v>14/1013</v>
          </cell>
          <cell r="D999" t="str">
            <v>Arts Renato</v>
          </cell>
          <cell r="E999" t="str">
            <v>Luís Renato</v>
          </cell>
          <cell r="F999" t="str">
            <v>Proprietário</v>
          </cell>
          <cell r="G999" t="str">
            <v>Arts Renato Ltda</v>
          </cell>
          <cell r="H999" t="str">
            <v>07.012.650/0001-04</v>
          </cell>
          <cell r="I999" t="str">
            <v>Isento</v>
          </cell>
          <cell r="J999" t="str">
            <v>Av. Luís de matos, 384</v>
          </cell>
          <cell r="K999" t="str">
            <v>Sudoeste</v>
          </cell>
          <cell r="L999" t="str">
            <v xml:space="preserve">Goiânia </v>
          </cell>
          <cell r="M999" t="str">
            <v>GO</v>
          </cell>
          <cell r="N999" t="str">
            <v>CENTRO OESTE</v>
          </cell>
          <cell r="O999" t="str">
            <v>74.303-010</v>
          </cell>
          <cell r="P999" t="str">
            <v>(62 3093-1656/8449-8618/8238-3280</v>
          </cell>
          <cell r="Q999" t="str">
            <v>luisrenatogyn@hotmail.com</v>
          </cell>
          <cell r="R999" t="str">
            <v>Luis Renato</v>
          </cell>
          <cell r="S999" t="str">
            <v>luisrenatogyn@hotmail.com</v>
          </cell>
          <cell r="T999" t="str">
            <v>(62 3093-1656/8449-8618/8238-3280</v>
          </cell>
          <cell r="V999">
            <v>41792</v>
          </cell>
          <cell r="W999">
            <v>41796</v>
          </cell>
        </row>
        <row r="1000">
          <cell r="B1000" t="str">
            <v>14/1014</v>
          </cell>
          <cell r="D1000" t="str">
            <v>Artesanato Bicholandia</v>
          </cell>
          <cell r="E1000" t="str">
            <v>Janaina</v>
          </cell>
          <cell r="G1000" t="str">
            <v>Manoel Jaime</v>
          </cell>
          <cell r="H1000" t="str">
            <v>87.078.143/0001-02</v>
          </cell>
          <cell r="I1000" t="str">
            <v>056/0046944</v>
          </cell>
          <cell r="J1000" t="str">
            <v xml:space="preserve">Av. Borges de Medeiros, 2454 </v>
          </cell>
          <cell r="K1000" t="str">
            <v>Centro</v>
          </cell>
          <cell r="L1000" t="str">
            <v>Gramado</v>
          </cell>
          <cell r="M1000" t="str">
            <v>RS</v>
          </cell>
          <cell r="N1000" t="str">
            <v>SUL</v>
          </cell>
          <cell r="O1000" t="str">
            <v>95.670-000</v>
          </cell>
          <cell r="P1000" t="str">
            <v>54  32861759</v>
          </cell>
          <cell r="Q1000" t="str">
            <v>contato@artesanatobicholandia.com.br</v>
          </cell>
          <cell r="R1000" t="str">
            <v>Janaina</v>
          </cell>
          <cell r="S1000" t="str">
            <v>contato@artesanatobicholandia.com.br</v>
          </cell>
          <cell r="T1000" t="str">
            <v>54 3286-1759</v>
          </cell>
          <cell r="W1000">
            <v>41800</v>
          </cell>
        </row>
        <row r="1001">
          <cell r="B1001" t="str">
            <v>14/1015</v>
          </cell>
          <cell r="D1001" t="str">
            <v>Futuro</v>
          </cell>
          <cell r="E1001" t="str">
            <v>Hellen</v>
          </cell>
          <cell r="G1001" t="str">
            <v>Hellen Nilse Amorim Mundoca ME</v>
          </cell>
          <cell r="H1001" t="str">
            <v>05.865.460/0002-87</v>
          </cell>
          <cell r="I1001" t="str">
            <v>639.082.430.115</v>
          </cell>
          <cell r="J1001" t="str">
            <v>Av. Dona Gertrudes, 431</v>
          </cell>
          <cell r="K1001" t="str">
            <v>Centro</v>
          </cell>
          <cell r="L1001" t="str">
            <v>São joão da Boa Vista</v>
          </cell>
          <cell r="M1001" t="str">
            <v>SP</v>
          </cell>
          <cell r="N1001" t="str">
            <v>SUDESTE</v>
          </cell>
          <cell r="O1001" t="str">
            <v>13.870-100</v>
          </cell>
          <cell r="P1001" t="str">
            <v>19 4129-0087/9609-8104</v>
          </cell>
          <cell r="Q1001" t="str">
            <v>hnmundoca@terra.com.br</v>
          </cell>
          <cell r="R1001" t="str">
            <v>Hellen</v>
          </cell>
          <cell r="S1001" t="str">
            <v>hnmundoca@terra.com.br</v>
          </cell>
          <cell r="T1001" t="str">
            <v>19 4129-0087/9609-8104</v>
          </cell>
          <cell r="V1001">
            <v>41792</v>
          </cell>
          <cell r="W1001">
            <v>41799</v>
          </cell>
        </row>
        <row r="1002">
          <cell r="B1002" t="str">
            <v>14/1016</v>
          </cell>
          <cell r="D1002" t="str">
            <v>Munique Decorações</v>
          </cell>
          <cell r="E1002" t="str">
            <v>Rose</v>
          </cell>
          <cell r="F1002" t="str">
            <v>Proprietária</v>
          </cell>
          <cell r="G1002" t="str">
            <v>Comercial Monich Ltda ME</v>
          </cell>
          <cell r="H1002" t="str">
            <v>75.484.063/0001-60</v>
          </cell>
          <cell r="I1002" t="str">
            <v>250128721</v>
          </cell>
          <cell r="J1002" t="str">
            <v>Rua Olavo Bilac 45</v>
          </cell>
          <cell r="K1002" t="str">
            <v>Pirabeiraba</v>
          </cell>
          <cell r="L1002" t="str">
            <v>Joinville</v>
          </cell>
          <cell r="M1002" t="str">
            <v>SC</v>
          </cell>
          <cell r="N1002" t="str">
            <v>SUL</v>
          </cell>
          <cell r="O1002" t="str">
            <v>89.239-100</v>
          </cell>
          <cell r="P1002" t="str">
            <v>47 3424-1255</v>
          </cell>
          <cell r="Q1002" t="str">
            <v>presentesmonich@ig.com.br</v>
          </cell>
          <cell r="R1002" t="str">
            <v>Rose</v>
          </cell>
          <cell r="S1002" t="str">
            <v>presentesmonich@ig.com.br</v>
          </cell>
          <cell r="T1002" t="str">
            <v>47 3424-1255</v>
          </cell>
        </row>
        <row r="1003">
          <cell r="B1003" t="str">
            <v>14/1017</v>
          </cell>
          <cell r="D1003" t="str">
            <v>CDL de São Miguel D'Oeste</v>
          </cell>
          <cell r="E1003" t="str">
            <v>Joce</v>
          </cell>
          <cell r="G1003" t="str">
            <v>Camara de Dirigentes Logistas de SM Oeste-SC</v>
          </cell>
          <cell r="H1003" t="str">
            <v>83.829.820/0001-18</v>
          </cell>
          <cell r="I1003" t="str">
            <v>Isento</v>
          </cell>
          <cell r="J1003" t="str">
            <v>Rua 7 de Setembro, 2307 Sl 401G</v>
          </cell>
          <cell r="K1003" t="str">
            <v>Centro</v>
          </cell>
          <cell r="L1003" t="str">
            <v>São Miguel do Oeste</v>
          </cell>
          <cell r="M1003" t="str">
            <v>SC</v>
          </cell>
          <cell r="N1003" t="str">
            <v>SUL</v>
          </cell>
          <cell r="O1003" t="str">
            <v>89.900-000</v>
          </cell>
          <cell r="P1003" t="str">
            <v>49 36210010</v>
          </cell>
          <cell r="Q1003" t="str">
            <v>social@smoeste.cdl-sc.org.br</v>
          </cell>
          <cell r="R1003" t="str">
            <v>Joce</v>
          </cell>
          <cell r="S1003" t="str">
            <v>social@smoeste.cdl-sc.org.br</v>
          </cell>
          <cell r="T1003" t="str">
            <v>49 36210010</v>
          </cell>
          <cell r="V1003">
            <v>41792</v>
          </cell>
          <cell r="W1003">
            <v>41799</v>
          </cell>
        </row>
        <row r="1004">
          <cell r="B1004" t="str">
            <v>14/1018</v>
          </cell>
          <cell r="D1004" t="str">
            <v>Curumim Produção e Eventos</v>
          </cell>
          <cell r="E1004" t="str">
            <v>Eneson Gomes Pereira (Ney)</v>
          </cell>
          <cell r="G1004" t="str">
            <v>Curumim Comércio de Artigos de Iluminação e Serviços de Produção de Eventos Ltda</v>
          </cell>
          <cell r="H1004" t="str">
            <v>15.461.337/0001-73</v>
          </cell>
          <cell r="I1004" t="str">
            <v>Isento</v>
          </cell>
          <cell r="J1004" t="str">
            <v>Rua Iracema, 101</v>
          </cell>
          <cell r="K1004" t="str">
            <v>Flores/ Conj. Beija Flor II</v>
          </cell>
          <cell r="L1004" t="str">
            <v>Manaus</v>
          </cell>
          <cell r="M1004" t="str">
            <v>AM</v>
          </cell>
          <cell r="N1004" t="str">
            <v>NORTE</v>
          </cell>
          <cell r="O1004" t="str">
            <v>69.028-310</v>
          </cell>
          <cell r="P1004" t="str">
            <v>92 3346-6678/9141-2901</v>
          </cell>
          <cell r="Q1004" t="str">
            <v>neygp@uol.com.br</v>
          </cell>
          <cell r="R1004" t="str">
            <v>Noelia Lemos</v>
          </cell>
          <cell r="S1004" t="str">
            <v>curumimeventos@hotmail.com</v>
          </cell>
          <cell r="T1004" t="str">
            <v>92 9122-5892</v>
          </cell>
          <cell r="V1004">
            <v>41793</v>
          </cell>
          <cell r="W1004">
            <v>41800</v>
          </cell>
        </row>
        <row r="1005">
          <cell r="B1005" t="str">
            <v>14/1019</v>
          </cell>
          <cell r="D1005" t="str">
            <v>Jaú Shopping</v>
          </cell>
          <cell r="E1005" t="str">
            <v>Marlene</v>
          </cell>
          <cell r="G1005" t="str">
            <v>Associação Condomínio Jaú Shopping Center</v>
          </cell>
          <cell r="H1005" t="str">
            <v>51.526.309/0001-50</v>
          </cell>
          <cell r="I1005" t="str">
            <v>Isento</v>
          </cell>
          <cell r="J1005" t="str">
            <v>Av. Dr. Quinzinho, 511</v>
          </cell>
          <cell r="K1005" t="str">
            <v>Chacara Pecciolli</v>
          </cell>
          <cell r="L1005" t="str">
            <v>Jaú</v>
          </cell>
          <cell r="M1005" t="str">
            <v>SP</v>
          </cell>
          <cell r="N1005" t="str">
            <v>SUDESTE</v>
          </cell>
          <cell r="O1005" t="str">
            <v>17.210-110</v>
          </cell>
          <cell r="P1005" t="str">
            <v>14 2104-2310</v>
          </cell>
          <cell r="Q1005" t="str">
            <v>financeiro@jaushopping.com.br</v>
          </cell>
          <cell r="R1005" t="str">
            <v>Marlene</v>
          </cell>
          <cell r="S1005" t="str">
            <v>financeiro@jaushopping.com.br</v>
          </cell>
          <cell r="T1005" t="str">
            <v>14 2104-2310</v>
          </cell>
          <cell r="V1005">
            <v>41799</v>
          </cell>
          <cell r="W1005">
            <v>41800</v>
          </cell>
        </row>
        <row r="1006">
          <cell r="B1006" t="str">
            <v>14/1020</v>
          </cell>
          <cell r="D1006" t="str">
            <v>Vinhepaper Livraria e Papelaria</v>
          </cell>
          <cell r="E1006" t="str">
            <v>Inês, Mari ou Raquel</v>
          </cell>
          <cell r="G1006" t="str">
            <v>Cristina D'Avilla Papelaria Ltda</v>
          </cell>
          <cell r="H1006" t="str">
            <v>46.960.266/0001-87</v>
          </cell>
          <cell r="I1006" t="str">
            <v>714.004.384.115</v>
          </cell>
          <cell r="J1006" t="str">
            <v>Av. Dois de Abril, 164</v>
          </cell>
          <cell r="K1006" t="str">
            <v>Centro</v>
          </cell>
          <cell r="L1006" t="str">
            <v>Vinhedo</v>
          </cell>
          <cell r="M1006" t="str">
            <v>SP</v>
          </cell>
          <cell r="N1006" t="str">
            <v>SUDESTE</v>
          </cell>
          <cell r="O1006" t="str">
            <v>13.280-000</v>
          </cell>
          <cell r="P1006" t="str">
            <v>19 3826-2705</v>
          </cell>
          <cell r="Q1006" t="str">
            <v>ines@vinhepaper.com.br</v>
          </cell>
          <cell r="R1006" t="str">
            <v>Cristina D'avilla</v>
          </cell>
          <cell r="S1006" t="str">
            <v>financeiro@vilnhepaper.com.br</v>
          </cell>
          <cell r="T1006" t="str">
            <v>19 3886-9886</v>
          </cell>
          <cell r="V1006">
            <v>41800</v>
          </cell>
          <cell r="W1006">
            <v>41800</v>
          </cell>
        </row>
        <row r="1007">
          <cell r="B1007" t="str">
            <v>14/1021</v>
          </cell>
          <cell r="D1007" t="str">
            <v>Bazarella Casa</v>
          </cell>
          <cell r="E1007" t="str">
            <v>Cristiane</v>
          </cell>
          <cell r="G1007" t="str">
            <v>Bazarella Casa Decoração &amp; presentes Ltda ME</v>
          </cell>
          <cell r="H1007" t="str">
            <v>10.401.385/0001-52</v>
          </cell>
          <cell r="I1007" t="str">
            <v>28.349.305-4</v>
          </cell>
          <cell r="J1007" t="str">
            <v>Rua Oscar Guimarães, 401</v>
          </cell>
          <cell r="K1007" t="str">
            <v>Centro</v>
          </cell>
          <cell r="L1007" t="str">
            <v>Três Lagoas</v>
          </cell>
          <cell r="M1007" t="str">
            <v>MS</v>
          </cell>
          <cell r="N1007" t="str">
            <v>CENTRO OESTE</v>
          </cell>
          <cell r="O1007" t="str">
            <v>79.600-020</v>
          </cell>
          <cell r="P1007" t="str">
            <v>67 3522-3273/9295-2921</v>
          </cell>
          <cell r="Q1007" t="str">
            <v>bazarellacasa@gmail.com</v>
          </cell>
          <cell r="R1007" t="str">
            <v>Cristiane</v>
          </cell>
          <cell r="S1007" t="str">
            <v>bazarellacasa@gmail.com</v>
          </cell>
          <cell r="T1007" t="str">
            <v>67 3522-3273</v>
          </cell>
          <cell r="V1007">
            <v>41395</v>
          </cell>
          <cell r="W1007">
            <v>41801</v>
          </cell>
        </row>
        <row r="1008">
          <cell r="B1008" t="str">
            <v>14/1022</v>
          </cell>
          <cell r="D1008" t="str">
            <v>Eletro Laser</v>
          </cell>
          <cell r="E1008" t="str">
            <v>Antonio</v>
          </cell>
          <cell r="F1008" t="str">
            <v>Comercial</v>
          </cell>
          <cell r="G1008" t="str">
            <v>Antonio de Araujo Amorim</v>
          </cell>
          <cell r="H1008" t="str">
            <v>02.445.490/0001-65</v>
          </cell>
          <cell r="I1008" t="str">
            <v>16.119.485-0</v>
          </cell>
          <cell r="J1008" t="str">
            <v>Rua Jeová Bezerra, 68</v>
          </cell>
          <cell r="K1008" t="str">
            <v>Centro</v>
          </cell>
          <cell r="L1008" t="str">
            <v>Patos</v>
          </cell>
          <cell r="M1008" t="str">
            <v>PB</v>
          </cell>
          <cell r="N1008" t="str">
            <v>NORDESTE</v>
          </cell>
          <cell r="O1008" t="str">
            <v>58.700-090</v>
          </cell>
          <cell r="P1008" t="str">
            <v>83 3421-5901</v>
          </cell>
          <cell r="Q1008" t="str">
            <v>contato@eletrolaser.com.br</v>
          </cell>
          <cell r="R1008" t="str">
            <v>Jobeci Lustosa</v>
          </cell>
          <cell r="S1008" t="str">
            <v>contato@eletrolaser.com.br</v>
          </cell>
          <cell r="T1008" t="str">
            <v>83 3421-5901</v>
          </cell>
          <cell r="V1008">
            <v>41803</v>
          </cell>
        </row>
        <row r="1009">
          <cell r="B1009" t="str">
            <v>14/1023</v>
          </cell>
          <cell r="D1009" t="str">
            <v>Papelli</v>
          </cell>
          <cell r="E1009" t="str">
            <v xml:space="preserve">Andrea </v>
          </cell>
          <cell r="G1009" t="str">
            <v>Ortiz &amp; Ferraz Ltda ME</v>
          </cell>
          <cell r="H1009" t="str">
            <v>00.568.334/0003-28</v>
          </cell>
          <cell r="I1009" t="str">
            <v>78798173</v>
          </cell>
          <cell r="J1009" t="str">
            <v>Rua Mariz e Barros, 90 Loja 104</v>
          </cell>
          <cell r="K1009" t="str">
            <v>Icarai</v>
          </cell>
          <cell r="L1009" t="str">
            <v>Niteroi</v>
          </cell>
          <cell r="M1009" t="str">
            <v>RJ</v>
          </cell>
          <cell r="N1009" t="str">
            <v>SUDESTE</v>
          </cell>
          <cell r="O1009" t="str">
            <v>24.220-121</v>
          </cell>
          <cell r="P1009" t="str">
            <v>21 2610-8681/8864-5193</v>
          </cell>
          <cell r="Q1009" t="str">
            <v>ortizferraz@uol.com.br</v>
          </cell>
          <cell r="R1009" t="str">
            <v>Andrea</v>
          </cell>
          <cell r="S1009" t="str">
            <v>ortizferraz@uol.com.br</v>
          </cell>
          <cell r="T1009" t="str">
            <v>21 2610-8681</v>
          </cell>
          <cell r="W1009">
            <v>41806</v>
          </cell>
        </row>
        <row r="1010">
          <cell r="B1010" t="str">
            <v>14/1024</v>
          </cell>
          <cell r="D1010" t="str">
            <v>Bellacasa Uruguaiana</v>
          </cell>
          <cell r="E1010" t="str">
            <v>Cristina</v>
          </cell>
          <cell r="G1010" t="str">
            <v>Juliano de Campos Bertoluzzi ME</v>
          </cell>
          <cell r="H1010" t="str">
            <v>09.405.061/0001-03</v>
          </cell>
          <cell r="I1010" t="str">
            <v>153/0169221</v>
          </cell>
          <cell r="J1010" t="str">
            <v>Rua monte Casseros, 2657</v>
          </cell>
          <cell r="K1010" t="str">
            <v>Centro</v>
          </cell>
          <cell r="L1010" t="str">
            <v>Uruguaiana</v>
          </cell>
          <cell r="M1010" t="str">
            <v>RS</v>
          </cell>
          <cell r="N1010" t="str">
            <v>SUL</v>
          </cell>
          <cell r="O1010" t="str">
            <v>97.510-381</v>
          </cell>
          <cell r="P1010" t="str">
            <v>55 3412-9581/9623-7810</v>
          </cell>
          <cell r="Q1010" t="str">
            <v>comercial@bellacasauruguaiana.com.br</v>
          </cell>
          <cell r="R1010" t="str">
            <v>Cristina</v>
          </cell>
          <cell r="S1010" t="str">
            <v>comercial@bellacasauruguaiana.com.br</v>
          </cell>
          <cell r="T1010" t="str">
            <v>55 3412-9581</v>
          </cell>
          <cell r="V1010">
            <v>41795</v>
          </cell>
          <cell r="W1010">
            <v>41806</v>
          </cell>
        </row>
        <row r="1011">
          <cell r="B1011" t="str">
            <v>14/1025</v>
          </cell>
          <cell r="D1011" t="str">
            <v>Celebrare Mãos de Fada</v>
          </cell>
          <cell r="E1011" t="str">
            <v>Vanessa ou Marcia</v>
          </cell>
          <cell r="G1011" t="str">
            <v>Marcia Ines Grings Wiltgen ME</v>
          </cell>
          <cell r="H1011" t="str">
            <v>18.350.054/0001-42</v>
          </cell>
          <cell r="I1011" t="str">
            <v>084/0039972</v>
          </cell>
          <cell r="J1011" t="str">
            <v>Rua Presidente Lucena, 457</v>
          </cell>
          <cell r="K1011" t="str">
            <v>Centro</v>
          </cell>
          <cell r="L1011" t="str">
            <v>Nova petrópolis</v>
          </cell>
          <cell r="M1011" t="str">
            <v>RS</v>
          </cell>
          <cell r="N1011" t="str">
            <v>SUL</v>
          </cell>
          <cell r="O1011" t="str">
            <v>95.150-000</v>
          </cell>
          <cell r="P1011" t="str">
            <v>54 3281-3124/9978-9794</v>
          </cell>
          <cell r="Q1011" t="str">
            <v>celebrarefestas@hotmail.com</v>
          </cell>
          <cell r="R1011" t="str">
            <v>Vanessa</v>
          </cell>
          <cell r="S1011" t="str">
            <v>celebrarefestas@hotmail.com</v>
          </cell>
          <cell r="T1011" t="str">
            <v>54 9978-9794</v>
          </cell>
          <cell r="V1011">
            <v>41791</v>
          </cell>
          <cell r="W1011">
            <v>41814</v>
          </cell>
        </row>
        <row r="1012">
          <cell r="B1012" t="str">
            <v>14/1026</v>
          </cell>
          <cell r="D1012" t="str">
            <v>Doce Encanto Presentes e Brinquedos</v>
          </cell>
          <cell r="E1012" t="str">
            <v>Mereli</v>
          </cell>
          <cell r="G1012" t="str">
            <v>Mereli Rank ME</v>
          </cell>
          <cell r="H1012" t="str">
            <v>09.145.290/0001-36</v>
          </cell>
          <cell r="I1012" t="str">
            <v>255.509.782</v>
          </cell>
          <cell r="J1012" t="str">
            <v>Rua José Rückl, 158</v>
          </cell>
          <cell r="K1012" t="str">
            <v>Serra Alta</v>
          </cell>
          <cell r="L1012" t="str">
            <v>São bento do Sul</v>
          </cell>
          <cell r="M1012" t="str">
            <v>SC</v>
          </cell>
          <cell r="N1012" t="str">
            <v>SUL</v>
          </cell>
          <cell r="O1012" t="str">
            <v>89.291-690</v>
          </cell>
          <cell r="P1012" t="str">
            <v>47 3633-2516</v>
          </cell>
          <cell r="Q1012" t="str">
            <v>doceencantopresentes@gmail.com</v>
          </cell>
          <cell r="R1012" t="str">
            <v>Mereli</v>
          </cell>
          <cell r="S1012" t="str">
            <v>doceencantopresentes@gmail.com</v>
          </cell>
          <cell r="T1012" t="str">
            <v>47 3633-2516</v>
          </cell>
          <cell r="V1012">
            <v>41793</v>
          </cell>
          <cell r="W1012">
            <v>41815</v>
          </cell>
        </row>
        <row r="1013">
          <cell r="B1013" t="str">
            <v>14/1027</v>
          </cell>
          <cell r="D1013" t="str">
            <v>Unipel Papelaria Ltda</v>
          </cell>
          <cell r="E1013" t="str">
            <v>Adauto/Ruth</v>
          </cell>
          <cell r="G1013" t="str">
            <v>Unipel Papelaria Ltda</v>
          </cell>
          <cell r="H1013" t="str">
            <v>73.491.920/0001-23</v>
          </cell>
          <cell r="I1013" t="str">
            <v>37983541</v>
          </cell>
          <cell r="J1013" t="str">
            <v xml:space="preserve">Av. Getúlio Vargas, 215 </v>
          </cell>
          <cell r="K1013" t="str">
            <v>Centro</v>
          </cell>
          <cell r="L1013" t="str">
            <v>Porto Seguro</v>
          </cell>
          <cell r="M1013" t="str">
            <v>BA</v>
          </cell>
          <cell r="N1013" t="str">
            <v>NORDESTE</v>
          </cell>
          <cell r="O1013" t="str">
            <v>45.810-000</v>
          </cell>
          <cell r="P1013" t="str">
            <v>73 3288-4350/3288-1097</v>
          </cell>
          <cell r="Q1013" t="str">
            <v>unipell@hotmail.com</v>
          </cell>
          <cell r="R1013" t="str">
            <v>Adauto</v>
          </cell>
          <cell r="S1013" t="str">
            <v>unipell@hotmail.com</v>
          </cell>
          <cell r="T1013" t="str">
            <v>73 3288-4350/3288-1097</v>
          </cell>
          <cell r="V1013">
            <v>41791</v>
          </cell>
          <cell r="W1013">
            <v>41815</v>
          </cell>
        </row>
        <row r="1014">
          <cell r="B1014" t="str">
            <v>14/1028</v>
          </cell>
          <cell r="D1014" t="str">
            <v xml:space="preserve">Bourbon </v>
          </cell>
          <cell r="E1014" t="str">
            <v>Cristiane Vieira</v>
          </cell>
          <cell r="G1014" t="str">
            <v>Hotel Bourbon de Curitiba Ltda</v>
          </cell>
          <cell r="H1014" t="str">
            <v>78.943.321/0001-17</v>
          </cell>
          <cell r="I1014" t="str">
            <v>101.62930-98</v>
          </cell>
          <cell r="J1014" t="str">
            <v>Rua Candido Lopes, 102</v>
          </cell>
          <cell r="K1014" t="str">
            <v>Centro</v>
          </cell>
          <cell r="L1014" t="str">
            <v>Curitiba</v>
          </cell>
          <cell r="M1014" t="str">
            <v>PR</v>
          </cell>
          <cell r="N1014" t="str">
            <v>SUL</v>
          </cell>
          <cell r="O1014" t="str">
            <v>80.020-060</v>
          </cell>
          <cell r="P1014" t="str">
            <v>41  2169-4723</v>
          </cell>
          <cell r="Q1014" t="str">
            <v>cristiane.vieira@bourbon.com.br</v>
          </cell>
          <cell r="R1014" t="str">
            <v>Alice Silva</v>
          </cell>
          <cell r="S1014" t="str">
            <v>alice.silva@bourbon.com.br</v>
          </cell>
          <cell r="T1014" t="str">
            <v>41   3221-4612</v>
          </cell>
          <cell r="V1014">
            <v>41821</v>
          </cell>
          <cell r="W1014">
            <v>41821</v>
          </cell>
        </row>
        <row r="1015">
          <cell r="B1015" t="str">
            <v>14/1029</v>
          </cell>
          <cell r="D1015" t="str">
            <v>Cavalcanti Primo VeículosLtda</v>
          </cell>
          <cell r="E1015" t="str">
            <v>Neide</v>
          </cell>
          <cell r="G1015" t="str">
            <v>Cavalcanti Primo VeículosLtda</v>
          </cell>
          <cell r="H1015" t="str">
            <v>09.127.069/0001-55</v>
          </cell>
          <cell r="I1015" t="str">
            <v>16.007.541-6</v>
          </cell>
          <cell r="J1015" t="str">
            <v>Rua Clovis Rolim, n° 2001</v>
          </cell>
          <cell r="K1015" t="str">
            <v>Brisamar</v>
          </cell>
          <cell r="L1015" t="str">
            <v>João Pessoa</v>
          </cell>
          <cell r="M1015" t="str">
            <v>PB</v>
          </cell>
          <cell r="N1015" t="str">
            <v>NORDESTE</v>
          </cell>
          <cell r="O1015" t="str">
            <v>58.033-454</v>
          </cell>
          <cell r="P1015" t="str">
            <v>83 4009-9009</v>
          </cell>
          <cell r="Q1015" t="str">
            <v>neide@cavalcantiprimo.com.br</v>
          </cell>
          <cell r="R1015" t="str">
            <v>Debora</v>
          </cell>
          <cell r="S1015" t="str">
            <v>pagamento@cavalcantiprimo.com.br</v>
          </cell>
          <cell r="T1015" t="str">
            <v>83 4009-9009</v>
          </cell>
          <cell r="V1015">
            <v>41821</v>
          </cell>
          <cell r="W1015">
            <v>41821</v>
          </cell>
        </row>
        <row r="1016">
          <cell r="B1016" t="str">
            <v>14/1030</v>
          </cell>
          <cell r="D1016" t="str">
            <v>Ana Paula Biagi Ferreira ME</v>
          </cell>
          <cell r="E1016" t="str">
            <v>Ana Paula</v>
          </cell>
          <cell r="G1016" t="str">
            <v>Ana Paula Biagi Ferreira ME</v>
          </cell>
          <cell r="H1016" t="str">
            <v>10.753.421/0001-47</v>
          </cell>
          <cell r="I1016" t="str">
            <v>664.169.312.116</v>
          </cell>
          <cell r="J1016" t="str">
            <v>Frederico Ozanan, 507</v>
          </cell>
          <cell r="K1016" t="str">
            <v>Centro</v>
          </cell>
          <cell r="L1016" t="str">
            <v>Sertãozinho</v>
          </cell>
          <cell r="M1016" t="str">
            <v>SP</v>
          </cell>
          <cell r="N1016" t="str">
            <v>SUDESTE</v>
          </cell>
          <cell r="O1016" t="str">
            <v>14.160-200</v>
          </cell>
          <cell r="P1016" t="str">
            <v>16 3524-9600</v>
          </cell>
          <cell r="Q1016" t="str">
            <v>anapaula_biagi@hotmail.com</v>
          </cell>
          <cell r="R1016" t="str">
            <v>Ana Paula</v>
          </cell>
          <cell r="S1016" t="str">
            <v>anapaula_biagi@hotmail.com</v>
          </cell>
          <cell r="T1016" t="str">
            <v>16  3524-9600</v>
          </cell>
          <cell r="V1016">
            <v>41821</v>
          </cell>
          <cell r="W1016">
            <v>41821</v>
          </cell>
        </row>
        <row r="1017">
          <cell r="B1017" t="str">
            <v>14/1031</v>
          </cell>
          <cell r="D1017" t="str">
            <v>Paróquia São José</v>
          </cell>
          <cell r="E1017" t="str">
            <v>Carlos Roberto Facholi</v>
          </cell>
          <cell r="G1017" t="str">
            <v>Diocese de Presidente Prudente</v>
          </cell>
          <cell r="H1017" t="str">
            <v>44.859.254/0046-37</v>
          </cell>
          <cell r="I1017" t="str">
            <v>Isento</v>
          </cell>
          <cell r="J1017" t="str">
            <v>Av. Osvaldo Cruz, 410</v>
          </cell>
          <cell r="K1017" t="str">
            <v>Centro</v>
          </cell>
          <cell r="L1017" t="str">
            <v>Caiuá</v>
          </cell>
          <cell r="M1017" t="str">
            <v>SP</v>
          </cell>
          <cell r="N1017" t="str">
            <v>SUDESTE</v>
          </cell>
          <cell r="O1017" t="str">
            <v>19.450-000</v>
          </cell>
          <cell r="P1017" t="str">
            <v>18 3278-1163/9972-2205</v>
          </cell>
          <cell r="Q1017" t="str">
            <v>carlosfacholi@gmail.com</v>
          </cell>
          <cell r="R1017" t="str">
            <v>Carlos/Kátia</v>
          </cell>
          <cell r="S1017" t="str">
            <v>carlosfacholi@gmail.com</v>
          </cell>
          <cell r="T1017" t="str">
            <v>18 3278-1163/9972-2205</v>
          </cell>
          <cell r="V1017">
            <v>41791</v>
          </cell>
          <cell r="W1017">
            <v>41822</v>
          </cell>
        </row>
        <row r="1018">
          <cell r="B1018" t="str">
            <v>14/1032</v>
          </cell>
          <cell r="D1018" t="str">
            <v>Scala</v>
          </cell>
          <cell r="E1018" t="str">
            <v>Eveline Rocha</v>
          </cell>
          <cell r="G1018" t="str">
            <v>Licia Rocha de medeiros Guedes</v>
          </cell>
          <cell r="H1018" t="str">
            <v>10.645.193/0002-72</v>
          </cell>
          <cell r="I1018" t="str">
            <v>16.164.220-9</v>
          </cell>
          <cell r="J1018" t="str">
            <v>Rua Dr. Pedro Firmino, 470</v>
          </cell>
          <cell r="K1018" t="str">
            <v>Centro</v>
          </cell>
          <cell r="L1018" t="str">
            <v>Patos</v>
          </cell>
          <cell r="M1018" t="str">
            <v>PB</v>
          </cell>
          <cell r="N1018" t="str">
            <v>NORDESTE</v>
          </cell>
          <cell r="O1018" t="str">
            <v>58.700-070</v>
          </cell>
          <cell r="P1018" t="str">
            <v>83 3421-7070/3421-2435</v>
          </cell>
          <cell r="Q1018" t="str">
            <v>lojascala@hotmail.com</v>
          </cell>
          <cell r="R1018" t="str">
            <v>Socorro Guedes</v>
          </cell>
          <cell r="S1018" t="str">
            <v>lojascala@hotmail.com</v>
          </cell>
          <cell r="T1018" t="str">
            <v>83 3421-7070/3421-2435</v>
          </cell>
          <cell r="V1018">
            <v>41790</v>
          </cell>
          <cell r="W1018">
            <v>41822</v>
          </cell>
        </row>
        <row r="1019">
          <cell r="B1019" t="str">
            <v>14/1033</v>
          </cell>
          <cell r="D1019" t="str">
            <v>Florisol Flores</v>
          </cell>
          <cell r="E1019" t="str">
            <v>Márcia</v>
          </cell>
          <cell r="G1019" t="str">
            <v>Bazar Maniflor Ltda</v>
          </cell>
          <cell r="H1019" t="str">
            <v>05.595.261/0001-15</v>
          </cell>
          <cell r="I1019" t="str">
            <v>77.530.380</v>
          </cell>
          <cell r="J1019" t="str">
            <v>Rua da Alfandega, 274</v>
          </cell>
          <cell r="K1019" t="str">
            <v>Centro</v>
          </cell>
          <cell r="L1019" t="str">
            <v>Rio de janeiro</v>
          </cell>
          <cell r="M1019" t="str">
            <v>RJ</v>
          </cell>
          <cell r="N1019" t="str">
            <v>SUDESTE</v>
          </cell>
          <cell r="O1019" t="str">
            <v>20.061-022</v>
          </cell>
          <cell r="P1019" t="str">
            <v>21 2242-8564/2252-6873</v>
          </cell>
          <cell r="Q1019" t="str">
            <v>gruposolflores@gmail.com</v>
          </cell>
          <cell r="R1019" t="str">
            <v>Marisa</v>
          </cell>
          <cell r="S1019" t="str">
            <v>gruposolflores@gmail.com</v>
          </cell>
          <cell r="T1019" t="str">
            <v>21 2242-8564/2252-6873</v>
          </cell>
          <cell r="V1019">
            <v>41762</v>
          </cell>
          <cell r="W1019">
            <v>41790</v>
          </cell>
        </row>
        <row r="1020">
          <cell r="B1020" t="str">
            <v>14/1034</v>
          </cell>
          <cell r="D1020" t="str">
            <v>Pam Distribuidora</v>
          </cell>
          <cell r="E1020" t="str">
            <v>Antonia</v>
          </cell>
          <cell r="G1020" t="str">
            <v>Pam Comércio e Distribuição de Confecções e Tecidos Ltda</v>
          </cell>
          <cell r="H1020" t="str">
            <v>24.934.465/0001-88</v>
          </cell>
          <cell r="I1020" t="str">
            <v>07.493.045.001-24</v>
          </cell>
          <cell r="J1020" t="str">
            <v>ADE Quadra 600 conjunto 2 lote 34</v>
          </cell>
          <cell r="K1020" t="str">
            <v>Recanto das Emas</v>
          </cell>
          <cell r="L1020" t="str">
            <v>Brasília</v>
          </cell>
          <cell r="M1020" t="str">
            <v>DF</v>
          </cell>
          <cell r="N1020" t="str">
            <v>CENTRO OESTE</v>
          </cell>
          <cell r="O1020" t="str">
            <v>72.640-002</v>
          </cell>
          <cell r="P1020" t="str">
            <v>61 3082-1863</v>
          </cell>
          <cell r="Q1020" t="str">
            <v>pamdistribuidora@hotmail.com</v>
          </cell>
          <cell r="R1020" t="str">
            <v>Antonioa</v>
          </cell>
          <cell r="S1020" t="str">
            <v>pamdistribuidora@hotmail.com</v>
          </cell>
          <cell r="T1020" t="str">
            <v>61 3082-1863</v>
          </cell>
          <cell r="V1020">
            <v>41793</v>
          </cell>
          <cell r="W1020">
            <v>41824</v>
          </cell>
        </row>
        <row r="1021">
          <cell r="B1021" t="str">
            <v>14/1035</v>
          </cell>
          <cell r="C1021" t="str">
            <v>Franciela</v>
          </cell>
          <cell r="D1021" t="str">
            <v>Ninarte Decor</v>
          </cell>
          <cell r="E1021" t="str">
            <v>Ninar/ Danielle</v>
          </cell>
          <cell r="G1021" t="str">
            <v>Douer Comércio de Artigos Natalinos LTDA - ME</v>
          </cell>
          <cell r="H1021" t="str">
            <v>05.365.665/0001-12</v>
          </cell>
          <cell r="I1021" t="str">
            <v>77.463.836</v>
          </cell>
          <cell r="J1021" t="str">
            <v>Praça Delfos, Lote 5 - Quadra 42</v>
          </cell>
          <cell r="K1021" t="str">
            <v>Curicica</v>
          </cell>
          <cell r="L1021" t="str">
            <v>Rio de Janeiro</v>
          </cell>
          <cell r="M1021" t="str">
            <v>RJ</v>
          </cell>
          <cell r="N1021" t="str">
            <v>SUDESTE</v>
          </cell>
          <cell r="O1021" t="str">
            <v>22.780-715</v>
          </cell>
          <cell r="P1021" t="str">
            <v>21 2441-2401/9 9965-5539</v>
          </cell>
          <cell r="Q1021" t="str">
            <v>ninartedecor@gmail.com</v>
          </cell>
          <cell r="R1021" t="str">
            <v>Ninar/ Danielle</v>
          </cell>
          <cell r="S1021" t="str">
            <v>ninartedecor@gmail.com</v>
          </cell>
          <cell r="T1021" t="str">
            <v>21 2441-2401/99965-5539</v>
          </cell>
          <cell r="V1021">
            <v>41791</v>
          </cell>
          <cell r="W1021">
            <v>43309</v>
          </cell>
        </row>
        <row r="1022">
          <cell r="B1022" t="str">
            <v>14/1036</v>
          </cell>
          <cell r="D1022" t="str">
            <v>Julio Cesar Coelho lopes</v>
          </cell>
          <cell r="E1022" t="str">
            <v>Julio Cesar Coelho lopes</v>
          </cell>
          <cell r="G1022" t="str">
            <v>Julio Cesar Coelho lopes</v>
          </cell>
          <cell r="H1022" t="str">
            <v>135.985.112-72</v>
          </cell>
          <cell r="I1022" t="str">
            <v>Isento</v>
          </cell>
          <cell r="J1022" t="str">
            <v>Av. Sete de Setembro, 344</v>
          </cell>
          <cell r="K1022" t="str">
            <v>Centro</v>
          </cell>
          <cell r="L1022" t="str">
            <v>Manaus</v>
          </cell>
          <cell r="M1022" t="str">
            <v>AM</v>
          </cell>
          <cell r="N1022" t="str">
            <v>NORTE</v>
          </cell>
          <cell r="O1022" t="str">
            <v>69.005-140</v>
          </cell>
          <cell r="P1022" t="str">
            <v>92 3234-4623</v>
          </cell>
          <cell r="Q1022" t="str">
            <v>julio.lopes@pmm.am.gov.br</v>
          </cell>
          <cell r="R1022" t="str">
            <v>Julio Lopes</v>
          </cell>
          <cell r="S1022" t="str">
            <v>julio.lopes@pmm.am.gov.br</v>
          </cell>
          <cell r="T1022" t="str">
            <v>92 3234-4623</v>
          </cell>
          <cell r="V1022">
            <v>41829</v>
          </cell>
          <cell r="W1022">
            <v>41830</v>
          </cell>
        </row>
        <row r="1023">
          <cell r="B1023" t="str">
            <v>14/1037</v>
          </cell>
          <cell r="D1023" t="str">
            <v>Open Doors Eventos Corporativos</v>
          </cell>
          <cell r="E1023" t="str">
            <v>Marcia Loewen</v>
          </cell>
          <cell r="G1023" t="str">
            <v>Open Doors Serviços de organização Ltda</v>
          </cell>
          <cell r="H1023" t="str">
            <v>15.091.524/0001-02</v>
          </cell>
          <cell r="I1023" t="str">
            <v>Isento</v>
          </cell>
          <cell r="J1023" t="str">
            <v>Rua Jorge Brey, 820</v>
          </cell>
          <cell r="K1023" t="str">
            <v>Alto Boqueirão</v>
          </cell>
          <cell r="L1023" t="str">
            <v>Curitiba</v>
          </cell>
          <cell r="M1023" t="str">
            <v>PR</v>
          </cell>
          <cell r="N1023" t="str">
            <v>SUL</v>
          </cell>
          <cell r="O1023" t="str">
            <v>81.720-230</v>
          </cell>
          <cell r="P1023" t="str">
            <v>41 3092-5726/8832-2627</v>
          </cell>
          <cell r="Q1023" t="str">
            <v>cristine@opendoorseventos.com.br</v>
          </cell>
          <cell r="R1023" t="str">
            <v>Marcia Loewen</v>
          </cell>
          <cell r="S1023" t="str">
            <v>cristine@opendoorseventos.com.br</v>
          </cell>
          <cell r="T1023" t="str">
            <v>41 3092-5726</v>
          </cell>
          <cell r="V1023">
            <v>41831</v>
          </cell>
          <cell r="W1023">
            <v>41831</v>
          </cell>
        </row>
        <row r="1024">
          <cell r="B1024" t="str">
            <v>14/1038</v>
          </cell>
          <cell r="D1024" t="str">
            <v xml:space="preserve">Galpão Casa </v>
          </cell>
          <cell r="E1024" t="str">
            <v xml:space="preserve">Andrea </v>
          </cell>
          <cell r="G1024" t="str">
            <v>Andrea Okamoto Migotto - ME</v>
          </cell>
          <cell r="H1024" t="str">
            <v>11.010.340/0001-10</v>
          </cell>
          <cell r="I1024" t="str">
            <v>626.784.290-112</v>
          </cell>
          <cell r="J1024" t="str">
            <v xml:space="preserve">Rua das Aroeiras, 422/426 </v>
          </cell>
          <cell r="K1024" t="str">
            <v>B. Jardim</v>
          </cell>
          <cell r="L1024" t="str">
            <v>Santo André</v>
          </cell>
          <cell r="M1024" t="str">
            <v>SP</v>
          </cell>
          <cell r="N1024" t="str">
            <v>SUDESTE</v>
          </cell>
          <cell r="O1024" t="str">
            <v>09.090-000</v>
          </cell>
          <cell r="P1024" t="str">
            <v>11 4432-3193</v>
          </cell>
          <cell r="Q1024" t="str">
            <v xml:space="preserve">contato@galpaocasa.com.br </v>
          </cell>
          <cell r="R1024" t="str">
            <v>Andrea</v>
          </cell>
          <cell r="S1024" t="str">
            <v xml:space="preserve">contato@galpaocasa.com.br </v>
          </cell>
          <cell r="T1024" t="str">
            <v>11 4432-3193</v>
          </cell>
          <cell r="V1024">
            <v>41791</v>
          </cell>
          <cell r="W1024">
            <v>42599</v>
          </cell>
        </row>
        <row r="1025">
          <cell r="B1025" t="str">
            <v>14/1039</v>
          </cell>
          <cell r="D1025" t="str">
            <v>Cadima Shopping</v>
          </cell>
          <cell r="E1025" t="str">
            <v>Andréa</v>
          </cell>
          <cell r="F1025" t="str">
            <v>Gerente</v>
          </cell>
          <cell r="G1025" t="str">
            <v>Associação de Lojistas Cadima Shopping</v>
          </cell>
          <cell r="H1025" t="str">
            <v>03.085.551/0001-93</v>
          </cell>
          <cell r="I1025" t="str">
            <v>Isento</v>
          </cell>
          <cell r="J1025" t="str">
            <v xml:space="preserve">Rua Moisés Amélio, 17 </v>
          </cell>
          <cell r="K1025" t="str">
            <v>Centro</v>
          </cell>
          <cell r="L1025" t="str">
            <v>Nova Friburgo</v>
          </cell>
          <cell r="M1025" t="str">
            <v>RJ</v>
          </cell>
          <cell r="N1025" t="str">
            <v>SUDESTE</v>
          </cell>
          <cell r="O1025" t="str">
            <v>28.613-210</v>
          </cell>
          <cell r="P1025" t="str">
            <v>22  2523-8630</v>
          </cell>
          <cell r="Q1025" t="str">
            <v>marketing@cadimashopping.com.br</v>
          </cell>
          <cell r="R1025" t="str">
            <v>João</v>
          </cell>
          <cell r="S1025" t="str">
            <v>compras@cadimashopping.com.br</v>
          </cell>
          <cell r="T1025" t="str">
            <v>22  2523-8630</v>
          </cell>
          <cell r="W1025">
            <v>41836</v>
          </cell>
        </row>
        <row r="1026">
          <cell r="B1026" t="str">
            <v>14/1040</v>
          </cell>
          <cell r="D1026" t="str">
            <v>Caca Peressoni Produções e Eventos</v>
          </cell>
          <cell r="E1026" t="str">
            <v>Claudia</v>
          </cell>
          <cell r="G1026" t="str">
            <v>Caca Peressoni Produções e Eventos</v>
          </cell>
          <cell r="H1026" t="str">
            <v>14.226.531/0001-01</v>
          </cell>
          <cell r="I1026" t="str">
            <v>022/0069875</v>
          </cell>
          <cell r="J1026" t="str">
            <v xml:space="preserve">Rua Tenente Manoel Corrêa, 273 </v>
          </cell>
          <cell r="K1026" t="str">
            <v>Centro</v>
          </cell>
          <cell r="L1026" t="str">
            <v>Canela</v>
          </cell>
          <cell r="M1026" t="str">
            <v>RS</v>
          </cell>
          <cell r="N1026" t="str">
            <v>SUL</v>
          </cell>
          <cell r="O1026" t="str">
            <v>95.680-000</v>
          </cell>
          <cell r="P1026" t="str">
            <v>54  9164-7089</v>
          </cell>
          <cell r="Q1026" t="str">
            <v>cacaperessoni@cacaperessoni.com.br</v>
          </cell>
          <cell r="R1026" t="str">
            <v>Alexandra</v>
          </cell>
          <cell r="S1026" t="str">
            <v>cacaperessoni@cacaperessoni.com.br</v>
          </cell>
          <cell r="T1026" t="str">
            <v>54  9164-6807</v>
          </cell>
          <cell r="W1026">
            <v>41838</v>
          </cell>
        </row>
        <row r="1027">
          <cell r="B1027" t="str">
            <v>14/1041</v>
          </cell>
          <cell r="D1027" t="str">
            <v>Leonardo Schmitt Decoração</v>
          </cell>
          <cell r="E1027" t="str">
            <v>Leonardo</v>
          </cell>
          <cell r="G1027" t="str">
            <v>Leonardo Schmitt Decoração</v>
          </cell>
          <cell r="H1027" t="str">
            <v>12.342.924/0001-55</v>
          </cell>
          <cell r="I1027" t="str">
            <v>Isento</v>
          </cell>
          <cell r="J1027" t="str">
            <v xml:space="preserve">Rua Maria Eduarda, 386 </v>
          </cell>
          <cell r="K1027" t="str">
            <v xml:space="preserve">Pantanal </v>
          </cell>
          <cell r="L1027" t="str">
            <v>Florianópolis</v>
          </cell>
          <cell r="M1027" t="str">
            <v>SC</v>
          </cell>
          <cell r="N1027" t="str">
            <v>SUL</v>
          </cell>
          <cell r="O1027" t="str">
            <v>89.040-250</v>
          </cell>
          <cell r="P1027" t="str">
            <v>48 3266-5015</v>
          </cell>
          <cell r="Q1027" t="str">
            <v>leo-schmitt@hotmail.com</v>
          </cell>
          <cell r="R1027" t="str">
            <v>Leonardo</v>
          </cell>
          <cell r="S1027" t="str">
            <v>leo-schmitt@hotmail.com</v>
          </cell>
          <cell r="T1027" t="str">
            <v>48 8429-6639</v>
          </cell>
          <cell r="W1027">
            <v>41844</v>
          </cell>
        </row>
        <row r="1028">
          <cell r="B1028" t="str">
            <v>14/1042</v>
          </cell>
          <cell r="D1028" t="str">
            <v>Condomínios Shopping Ideal</v>
          </cell>
          <cell r="E1028" t="str">
            <v>Everton</v>
          </cell>
          <cell r="G1028" t="str">
            <v>Condomínios Shopping Ideal</v>
          </cell>
          <cell r="H1028" t="str">
            <v>10.738.709/0001-42</v>
          </cell>
          <cell r="I1028" t="str">
            <v>Isento</v>
          </cell>
          <cell r="J1028" t="str">
            <v>Rua Adão Manoel da Silva, 584</v>
          </cell>
          <cell r="K1028" t="str">
            <v>Areias</v>
          </cell>
          <cell r="L1028" t="str">
            <v xml:space="preserve">São José </v>
          </cell>
          <cell r="M1028" t="str">
            <v>SC</v>
          </cell>
          <cell r="N1028" t="str">
            <v>SUL</v>
          </cell>
          <cell r="O1028" t="str">
            <v>88.113-260</v>
          </cell>
          <cell r="P1028" t="str">
            <v>48 3029-7311</v>
          </cell>
          <cell r="Q1028" t="str">
            <v>marketing@shoppingideal.com.br</v>
          </cell>
          <cell r="R1028" t="str">
            <v>Priscilla</v>
          </cell>
          <cell r="S1028" t="str">
            <v>condominio@shoppingideal.com.br</v>
          </cell>
          <cell r="T1028" t="str">
            <v>48 3029-7302</v>
          </cell>
          <cell r="W1028">
            <v>41849</v>
          </cell>
        </row>
        <row r="1029">
          <cell r="B1029" t="str">
            <v>14/1043</v>
          </cell>
          <cell r="D1029" t="str">
            <v>ALASC Associação dos Lojistas do araçatuba Shopping Center Ltda</v>
          </cell>
          <cell r="E1029" t="str">
            <v xml:space="preserve">Vitor Rodrigo </v>
          </cell>
          <cell r="F1029" t="str">
            <v xml:space="preserve">Dep. Marketing </v>
          </cell>
          <cell r="G1029" t="str">
            <v>ALASC Associação dos Lojistas do araçatuba Shopping Center Ltda</v>
          </cell>
          <cell r="H1029" t="str">
            <v>01.985.966/0001-98</v>
          </cell>
          <cell r="I1029" t="str">
            <v>Isenta</v>
          </cell>
          <cell r="J1029" t="str">
            <v>Avenida Joaquim Pompeu de Toledo, 601</v>
          </cell>
          <cell r="K1029" t="str">
            <v>Jardim Nova Iorque</v>
          </cell>
          <cell r="L1029" t="str">
            <v>Araçatuba</v>
          </cell>
          <cell r="M1029" t="str">
            <v>SP</v>
          </cell>
          <cell r="N1029" t="str">
            <v>SUDESTE</v>
          </cell>
          <cell r="O1029" t="str">
            <v>16.020-150</v>
          </cell>
          <cell r="P1029" t="str">
            <v>18  3622-2369</v>
          </cell>
          <cell r="Q1029" t="str">
            <v>marketing@aracatubashopping.com.br</v>
          </cell>
          <cell r="R1029" t="str">
            <v xml:space="preserve">Vitor Rodrigo </v>
          </cell>
          <cell r="S1029" t="str">
            <v>marketing@aracatubashopping.com.br</v>
          </cell>
          <cell r="T1029" t="str">
            <v>18 3622-2369</v>
          </cell>
          <cell r="W1029">
            <v>42510</v>
          </cell>
        </row>
        <row r="1030">
          <cell r="B1030" t="str">
            <v>14/1044</v>
          </cell>
          <cell r="D1030" t="str">
            <v>Cidade Norte  Participações e Administração SPE Ltda</v>
          </cell>
          <cell r="E1030" t="str">
            <v>Renata</v>
          </cell>
          <cell r="G1030" t="str">
            <v>Cidade Norte  Participações e Administração SPE Ltda</v>
          </cell>
          <cell r="H1030" t="str">
            <v>13.473.271/0001-06</v>
          </cell>
          <cell r="I1030" t="str">
            <v>Isento</v>
          </cell>
          <cell r="J1030" t="str">
            <v>Av. Alfredo Antonio de Oliveira n° 2.077</v>
          </cell>
          <cell r="K1030" t="str">
            <v>Jardim Planalto</v>
          </cell>
          <cell r="L1030" t="str">
            <v>São José do Rio Preto</v>
          </cell>
          <cell r="M1030" t="str">
            <v>SP</v>
          </cell>
          <cell r="N1030" t="str">
            <v>SUDESTE</v>
          </cell>
          <cell r="O1030" t="str">
            <v>15.046-355</v>
          </cell>
          <cell r="P1030" t="str">
            <v>17 2137-6070</v>
          </cell>
          <cell r="Q1030" t="str">
            <v>renataferreira@shoppingcidadenorte.com.br</v>
          </cell>
          <cell r="R1030" t="str">
            <v>Bianca</v>
          </cell>
          <cell r="S1030" t="str">
            <v>biancaonishi@shoppingcidadenorte.com.br</v>
          </cell>
          <cell r="T1030" t="str">
            <v>17 2137-6070</v>
          </cell>
          <cell r="W1030">
            <v>41858</v>
          </cell>
        </row>
        <row r="1031">
          <cell r="B1031" t="str">
            <v>14/1045</v>
          </cell>
          <cell r="D1031" t="str">
            <v>Tânia Lígia Rizzo Oliveira</v>
          </cell>
          <cell r="E1031" t="str">
            <v>Tânia Lígia Rizzo Oliveira</v>
          </cell>
          <cell r="G1031" t="str">
            <v>Tânia Lígia Rizzo Oliveira</v>
          </cell>
          <cell r="H1031" t="str">
            <v>239.637.511-34</v>
          </cell>
          <cell r="I1031" t="str">
            <v>212.493 SSP/DF</v>
          </cell>
          <cell r="J1031" t="str">
            <v>SMPW Quadra 04 Conjunto 02</v>
          </cell>
          <cell r="K1031" t="str">
            <v>Park Way</v>
          </cell>
          <cell r="L1031" t="str">
            <v>Brasília</v>
          </cell>
          <cell r="M1031" t="str">
            <v>DF</v>
          </cell>
          <cell r="N1031" t="str">
            <v>CENTRO OESTE</v>
          </cell>
          <cell r="O1031" t="str">
            <v>71.735-402</v>
          </cell>
          <cell r="P1031" t="str">
            <v>61 3346-0208</v>
          </cell>
          <cell r="Q1031" t="str">
            <v>tanialigia@hotmail.com</v>
          </cell>
          <cell r="R1031" t="str">
            <v>Tânia Lígia Rizzo Oliveira</v>
          </cell>
          <cell r="S1031" t="str">
            <v>tanialigia@hotmail.com</v>
          </cell>
          <cell r="T1031" t="str">
            <v>61 3346-0208</v>
          </cell>
          <cell r="W1031">
            <v>41862</v>
          </cell>
        </row>
        <row r="1032">
          <cell r="B1032" t="str">
            <v>14/1046</v>
          </cell>
          <cell r="D1032" t="str">
            <v>Versato Decoração</v>
          </cell>
          <cell r="E1032" t="str">
            <v>Ana Valéria Marinho</v>
          </cell>
          <cell r="G1032" t="str">
            <v>Cecilia Gomes Marinho ME</v>
          </cell>
          <cell r="H1032" t="str">
            <v>35.304.609.0001-39</v>
          </cell>
          <cell r="I1032" t="str">
            <v>20.080.062-0</v>
          </cell>
          <cell r="J1032" t="str">
            <v>Av. Hermes da Fonseca, 1149</v>
          </cell>
          <cell r="K1032" t="str">
            <v>Tirol</v>
          </cell>
          <cell r="L1032" t="str">
            <v>Natal</v>
          </cell>
          <cell r="M1032" t="str">
            <v>RN</v>
          </cell>
          <cell r="N1032" t="str">
            <v>NORDESTE</v>
          </cell>
          <cell r="O1032" t="str">
            <v>59.014-615</v>
          </cell>
          <cell r="P1032" t="str">
            <v>84 3221-5542</v>
          </cell>
          <cell r="Q1032" t="str">
            <v>anavaleriamarinho@gmail.com</v>
          </cell>
          <cell r="R1032" t="str">
            <v>Marinho</v>
          </cell>
          <cell r="S1032" t="str">
            <v>escritorio@versatodecoracao.com.br</v>
          </cell>
          <cell r="T1032" t="str">
            <v>84 3221-5542</v>
          </cell>
          <cell r="V1032">
            <v>41862</v>
          </cell>
          <cell r="W1032">
            <v>41862</v>
          </cell>
        </row>
        <row r="1033">
          <cell r="B1033" t="str">
            <v>14/1047</v>
          </cell>
          <cell r="D1033" t="str">
            <v>El Elyom Comercial Ltda ME</v>
          </cell>
          <cell r="E1033" t="str">
            <v>Jonas</v>
          </cell>
          <cell r="G1033" t="str">
            <v xml:space="preserve">JMA Comercial e Representações </v>
          </cell>
          <cell r="H1033" t="str">
            <v>05.366.485/0001-55</v>
          </cell>
          <cell r="I1033" t="str">
            <v>78.046.350</v>
          </cell>
          <cell r="J1033" t="str">
            <v>Praça Tobias Barreto, 7, Loja B</v>
          </cell>
          <cell r="K1033" t="str">
            <v>Vila Izabel</v>
          </cell>
          <cell r="L1033" t="str">
            <v>Rio de Janeiro</v>
          </cell>
          <cell r="M1033" t="str">
            <v>RJ</v>
          </cell>
          <cell r="N1033" t="str">
            <v>SUDESTE</v>
          </cell>
          <cell r="O1033" t="str">
            <v>20.551-020</v>
          </cell>
          <cell r="P1033" t="str">
            <v xml:space="preserve">(21) 2458-4234 / 7742-8431 </v>
          </cell>
          <cell r="Q1033" t="str">
            <v>jonas-lightcity@hotmail.com</v>
          </cell>
          <cell r="R1033" t="str">
            <v>Jonas</v>
          </cell>
          <cell r="S1033" t="str">
            <v>jonas-lightcity@hotmail.com</v>
          </cell>
          <cell r="T1033" t="str">
            <v>(21) 3872-7247</v>
          </cell>
        </row>
        <row r="1034">
          <cell r="B1034" t="str">
            <v>14/1048</v>
          </cell>
          <cell r="C1034" t="str">
            <v>Vera</v>
          </cell>
          <cell r="D1034" t="str">
            <v>Prefeitura  Municipal de Lagoa dos Três Cantos</v>
          </cell>
          <cell r="E1034" t="str">
            <v>Vera Tomasi</v>
          </cell>
          <cell r="F1034" t="str">
            <v>Representante</v>
          </cell>
          <cell r="G1034" t="str">
            <v>Municipio de Lagoa dos Três Cantos</v>
          </cell>
          <cell r="H1034">
            <v>94704277000149</v>
          </cell>
          <cell r="I1034" t="str">
            <v>Isento</v>
          </cell>
          <cell r="J1034" t="str">
            <v>Rua Rrvino Petry, 100</v>
          </cell>
          <cell r="K1034" t="str">
            <v>Centro</v>
          </cell>
          <cell r="L1034" t="str">
            <v>Lagoa dos Três Cantos</v>
          </cell>
          <cell r="M1034" t="str">
            <v>RS</v>
          </cell>
          <cell r="N1034" t="str">
            <v>SUL</v>
          </cell>
          <cell r="O1034">
            <v>99495000</v>
          </cell>
          <cell r="P1034" t="str">
            <v>(54) 3392-1083</v>
          </cell>
          <cell r="Q1034" t="str">
            <v>culturaeturismo@lagoa3cantos.rs.gov.br</v>
          </cell>
          <cell r="R1034" t="str">
            <v>Iara</v>
          </cell>
          <cell r="S1034" t="str">
            <v>culturaeturismo@lagoa3cantos.rs.gov.br</v>
          </cell>
          <cell r="T1034" t="str">
            <v>(54) 3392-1082</v>
          </cell>
          <cell r="V1034">
            <v>41864</v>
          </cell>
          <cell r="W1034">
            <v>43794</v>
          </cell>
        </row>
        <row r="1035">
          <cell r="B1035" t="str">
            <v>14/1049</v>
          </cell>
          <cell r="D1035" t="str">
            <v>Emporio Home</v>
          </cell>
          <cell r="E1035" t="str">
            <v>Acilandia</v>
          </cell>
          <cell r="G1035" t="str">
            <v>Luciana de Araujo Coelho Brecci ME</v>
          </cell>
          <cell r="H1035" t="str">
            <v>12.948454/0001-78</v>
          </cell>
          <cell r="I1035" t="str">
            <v>42460395</v>
          </cell>
          <cell r="J1035" t="str">
            <v>Rua Souza Junior, 305 C</v>
          </cell>
          <cell r="K1035" t="str">
            <v>Centro</v>
          </cell>
          <cell r="L1035" t="str">
            <v>Petrolina</v>
          </cell>
          <cell r="M1035" t="str">
            <v>PE</v>
          </cell>
          <cell r="N1035" t="str">
            <v>NORDESTE</v>
          </cell>
          <cell r="O1035" t="str">
            <v>56.302-360</v>
          </cell>
          <cell r="P1035" t="str">
            <v>87 3861-8100</v>
          </cell>
          <cell r="Q1035" t="str">
            <v>emporiohome@hotmail.com</v>
          </cell>
          <cell r="R1035" t="str">
            <v>Luciana</v>
          </cell>
          <cell r="S1035" t="str">
            <v>emporiohome@hotmail.com</v>
          </cell>
          <cell r="T1035" t="str">
            <v>87  38618100</v>
          </cell>
          <cell r="V1035">
            <v>41865</v>
          </cell>
          <cell r="W1035">
            <v>41865</v>
          </cell>
        </row>
        <row r="1036">
          <cell r="B1036" t="str">
            <v>14/1050</v>
          </cell>
          <cell r="D1036" t="str">
            <v>Paula Karina Decorações e Presentes</v>
          </cell>
          <cell r="E1036" t="str">
            <v>William ou Paula</v>
          </cell>
          <cell r="G1036" t="str">
            <v>Paula Karina Paro de Carvalho</v>
          </cell>
          <cell r="H1036" t="str">
            <v>11.801.905/0001-87</v>
          </cell>
          <cell r="I1036" t="str">
            <v>10467262-5</v>
          </cell>
          <cell r="J1036" t="str">
            <v>Travessa 5, qd. 75, Lt07, Casa 01 - Cond. Privê Atlântico</v>
          </cell>
          <cell r="K1036" t="str">
            <v>Jardim Atlântico</v>
          </cell>
          <cell r="L1036" t="str">
            <v xml:space="preserve">Goiânia </v>
          </cell>
          <cell r="M1036" t="str">
            <v>GO</v>
          </cell>
          <cell r="N1036" t="str">
            <v>CENTRO OESTE</v>
          </cell>
          <cell r="O1036" t="str">
            <v>74.343-650</v>
          </cell>
          <cell r="P1036" t="str">
            <v>65 3289-7828</v>
          </cell>
          <cell r="Q1036" t="str">
            <v>paulakarinaparo@hotmail.com</v>
          </cell>
          <cell r="R1036" t="str">
            <v>Paula</v>
          </cell>
          <cell r="S1036" t="str">
            <v>paulakarinaparo@hotmail.com</v>
          </cell>
          <cell r="T1036" t="str">
            <v>65 3289-7828</v>
          </cell>
          <cell r="V1036">
            <v>41872</v>
          </cell>
          <cell r="W1036">
            <v>41872</v>
          </cell>
        </row>
        <row r="1037">
          <cell r="B1037" t="str">
            <v>14/1051</v>
          </cell>
          <cell r="D1037" t="str">
            <v>Shock Esculturas</v>
          </cell>
          <cell r="E1037" t="str">
            <v>Jéssica</v>
          </cell>
          <cell r="G1037" t="str">
            <v>João Daniel Meireles Justo</v>
          </cell>
          <cell r="H1037" t="str">
            <v>16.656.164/0001-01</v>
          </cell>
          <cell r="I1037" t="str">
            <v>Isento</v>
          </cell>
          <cell r="J1037" t="str">
            <v>Rua Vereador Floriano Petersen, 220 slE</v>
          </cell>
          <cell r="K1037" t="str">
            <v>Casa Grande</v>
          </cell>
          <cell r="L1037" t="str">
            <v xml:space="preserve">Gramado </v>
          </cell>
          <cell r="M1037" t="str">
            <v>RS</v>
          </cell>
          <cell r="N1037" t="str">
            <v>SUL</v>
          </cell>
          <cell r="O1037" t="str">
            <v>95.670-000</v>
          </cell>
          <cell r="P1037" t="str">
            <v>54 8133-3335</v>
          </cell>
          <cell r="Q1037" t="str">
            <v>Shockesculturas@hotmail.com</v>
          </cell>
          <cell r="R1037" t="str">
            <v>Daniel</v>
          </cell>
          <cell r="S1037" t="str">
            <v>Shockesculturas@hotmail.com</v>
          </cell>
          <cell r="T1037" t="str">
            <v>54 8133-3335</v>
          </cell>
          <cell r="V1037">
            <v>41872</v>
          </cell>
          <cell r="W1037">
            <v>41873</v>
          </cell>
        </row>
        <row r="1038">
          <cell r="B1038" t="str">
            <v>14/1052</v>
          </cell>
          <cell r="C1038" t="str">
            <v>Adriana</v>
          </cell>
          <cell r="D1038" t="str">
            <v>Rio Tapajós Shopping Center</v>
          </cell>
          <cell r="E1038" t="str">
            <v>Joel Costa</v>
          </cell>
          <cell r="G1038" t="str">
            <v>Franere Participações S/A</v>
          </cell>
          <cell r="H1038" t="str">
            <v>12.218.498/0004-95</v>
          </cell>
          <cell r="I1038" t="str">
            <v>154084379</v>
          </cell>
          <cell r="J1038" t="str">
            <v>Av. Eng. Fernando Guilhon, S/N C 01</v>
          </cell>
          <cell r="K1038" t="str">
            <v>Santarenzinho</v>
          </cell>
          <cell r="L1038" t="str">
            <v>Santarém</v>
          </cell>
          <cell r="M1038" t="str">
            <v>PA</v>
          </cell>
          <cell r="N1038" t="str">
            <v>NORTE</v>
          </cell>
          <cell r="O1038" t="str">
            <v>68035-000</v>
          </cell>
          <cell r="P1038" t="str">
            <v>(99) 3523-3323 / 8848-4557 / (93) 9150-1965</v>
          </cell>
          <cell r="Q1038" t="str">
            <v xml:space="preserve">joel.costa@mrmalls.com.br </v>
          </cell>
          <cell r="R1038" t="str">
            <v>Joel Costa</v>
          </cell>
          <cell r="S1038" t="str">
            <v>joel.costa@mrmalls.com.br</v>
          </cell>
          <cell r="T1038" t="str">
            <v>(99) 3523-3323 / 8848-4557 / (93) 9150-1965</v>
          </cell>
          <cell r="V1038">
            <v>41873</v>
          </cell>
          <cell r="W1038">
            <v>42635</v>
          </cell>
        </row>
        <row r="1039">
          <cell r="B1039" t="str">
            <v>14/1053</v>
          </cell>
          <cell r="D1039" t="str">
            <v>RM mercado Mini Preço Eireli EPP</v>
          </cell>
          <cell r="E1039" t="str">
            <v>Paula Ribeiro</v>
          </cell>
          <cell r="G1039" t="str">
            <v>RM mercado Mini Preço Eireli EPP</v>
          </cell>
          <cell r="H1039" t="str">
            <v>18.744.891/0001-56</v>
          </cell>
          <cell r="I1039" t="str">
            <v>10.577.309-3</v>
          </cell>
          <cell r="J1039" t="str">
            <v>Av. Walter Sabino dos Santos QD. 31 Lote F loja 01</v>
          </cell>
          <cell r="K1039" t="str">
            <v>Parque São Bernado</v>
          </cell>
          <cell r="L1039" t="str">
            <v>Valáraiso</v>
          </cell>
          <cell r="M1039" t="str">
            <v>GO</v>
          </cell>
          <cell r="N1039" t="str">
            <v>CENTRO OESTE</v>
          </cell>
          <cell r="O1039" t="str">
            <v>72.870-131</v>
          </cell>
          <cell r="P1039" t="str">
            <v>61 3047-0944</v>
          </cell>
          <cell r="Q1039" t="str">
            <v>rm-mercado@bol.com.br</v>
          </cell>
          <cell r="R1039" t="str">
            <v>Paulo Ribeiro Junior</v>
          </cell>
          <cell r="S1039" t="str">
            <v>financeirorm@bol.com.br</v>
          </cell>
          <cell r="T1039" t="str">
            <v>61 8628-1121</v>
          </cell>
          <cell r="V1039">
            <v>41877</v>
          </cell>
          <cell r="W1039">
            <v>41877</v>
          </cell>
        </row>
        <row r="1040">
          <cell r="B1040" t="str">
            <v>14/1054</v>
          </cell>
          <cell r="D1040" t="str">
            <v>Caibi Materiais para Construção Ltda</v>
          </cell>
          <cell r="E1040" t="str">
            <v xml:space="preserve">Miguel </v>
          </cell>
          <cell r="G1040" t="str">
            <v>Caibi Materiais para Construção Ltda</v>
          </cell>
          <cell r="H1040" t="str">
            <v>08.689.330/0001-48</v>
          </cell>
          <cell r="I1040" t="str">
            <v>255.352.174</v>
          </cell>
          <cell r="J1040" t="str">
            <v>Avenida Progresso, 653</v>
          </cell>
          <cell r="K1040" t="str">
            <v>Centro</v>
          </cell>
          <cell r="L1040" t="str">
            <v>Caibi</v>
          </cell>
          <cell r="M1040" t="str">
            <v>SC</v>
          </cell>
          <cell r="N1040" t="str">
            <v>SUL</v>
          </cell>
          <cell r="O1040" t="str">
            <v>89.888-000</v>
          </cell>
          <cell r="P1040" t="str">
            <v>49  3648-0840</v>
          </cell>
          <cell r="Q1040" t="str">
            <v>caibimateriais@yahoo.com.br</v>
          </cell>
          <cell r="R1040" t="str">
            <v>Miguel</v>
          </cell>
          <cell r="S1040" t="str">
            <v>caibimateriais@yahoo.com.br</v>
          </cell>
          <cell r="T1040" t="str">
            <v>49  9144-0240</v>
          </cell>
          <cell r="V1040">
            <v>41878</v>
          </cell>
          <cell r="W1040">
            <v>41878</v>
          </cell>
        </row>
        <row r="1041">
          <cell r="B1041" t="str">
            <v>14/1055</v>
          </cell>
          <cell r="D1041" t="str">
            <v>Nature Gift</v>
          </cell>
          <cell r="E1041" t="str">
            <v>Claudia Rebello</v>
          </cell>
          <cell r="G1041" t="str">
            <v>Ferrante e Rebello Ltda</v>
          </cell>
          <cell r="H1041" t="str">
            <v>64.370.885/0003-65</v>
          </cell>
          <cell r="I1041" t="str">
            <v>4337761070281</v>
          </cell>
          <cell r="J1041" t="str">
            <v xml:space="preserve">Av. mestra Fininha, 1470 </v>
          </cell>
          <cell r="K1041" t="str">
            <v>Jd. São Luiz</v>
          </cell>
          <cell r="L1041" t="str">
            <v>Montes Claros</v>
          </cell>
          <cell r="M1041" t="str">
            <v>MG</v>
          </cell>
          <cell r="N1041" t="str">
            <v>SUDESTE</v>
          </cell>
          <cell r="O1041" t="str">
            <v>39.400-776</v>
          </cell>
          <cell r="P1041" t="str">
            <v>38 3690-3338/8402-7918/9985-3395</v>
          </cell>
          <cell r="Q1041" t="str">
            <v>naturefarm@terra.com.br</v>
          </cell>
          <cell r="R1041" t="str">
            <v>Maria Clara</v>
          </cell>
          <cell r="S1041" t="str">
            <v>mariaclara.naturefarm@terra.com.br</v>
          </cell>
          <cell r="T1041" t="str">
            <v>38 8402-7918</v>
          </cell>
        </row>
        <row r="1042">
          <cell r="B1042" t="str">
            <v>14/1056</v>
          </cell>
          <cell r="D1042" t="str">
            <v>Condominio Edificio Shopping Pátio Iporanga</v>
          </cell>
          <cell r="E1042" t="str">
            <v>Marcos Quirino</v>
          </cell>
          <cell r="G1042" t="str">
            <v>Condominio Edificio Shopping Pátio Iporanga</v>
          </cell>
          <cell r="H1042" t="str">
            <v>11.418.940/0001-11</v>
          </cell>
          <cell r="I1042" t="str">
            <v xml:space="preserve">Isento </v>
          </cell>
          <cell r="J1042" t="str">
            <v>Av. Ana Costa, 465</v>
          </cell>
          <cell r="K1042" t="str">
            <v xml:space="preserve">Gonzaga </v>
          </cell>
          <cell r="L1042" t="str">
            <v>Santos</v>
          </cell>
          <cell r="M1042" t="str">
            <v>SP</v>
          </cell>
          <cell r="N1042" t="str">
            <v>SUDESTE</v>
          </cell>
          <cell r="O1042" t="str">
            <v>11.060-003</v>
          </cell>
          <cell r="P1042" t="str">
            <v>13   3286-1138</v>
          </cell>
          <cell r="Q1042" t="str">
            <v>gerencia@shoppingpatioiporanga.com.br</v>
          </cell>
          <cell r="R1042" t="str">
            <v>Sidney freitas</v>
          </cell>
          <cell r="S1042" t="str">
            <v>sgfreitas@acobeni.com.br</v>
          </cell>
          <cell r="T1042" t="str">
            <v>13  3289-5747</v>
          </cell>
          <cell r="W1042">
            <v>41886</v>
          </cell>
        </row>
        <row r="1043">
          <cell r="B1043" t="str">
            <v>14/1057</v>
          </cell>
          <cell r="D1043" t="str">
            <v>Amerc onstruções Civis</v>
          </cell>
          <cell r="E1043" t="str">
            <v>Diacui</v>
          </cell>
          <cell r="G1043" t="str">
            <v>Amerc Construções Civis Ltda - EPP</v>
          </cell>
          <cell r="H1043" t="str">
            <v>76.198.100/0001-36</v>
          </cell>
          <cell r="I1043" t="str">
            <v>Isento</v>
          </cell>
          <cell r="J1043" t="str">
            <v>Av. Comendador Franco 2853</v>
          </cell>
          <cell r="K1043" t="str">
            <v>Centro</v>
          </cell>
          <cell r="L1043" t="str">
            <v>Curitiba</v>
          </cell>
          <cell r="M1043" t="str">
            <v>PR</v>
          </cell>
          <cell r="N1043" t="str">
            <v>SUL</v>
          </cell>
          <cell r="O1043" t="str">
            <v>81.520-000</v>
          </cell>
          <cell r="P1043" t="str">
            <v>41 3333-3304</v>
          </cell>
          <cell r="Q1043" t="str">
            <v>docrema@uol.com.br</v>
          </cell>
          <cell r="R1043" t="str">
            <v>Diacui</v>
          </cell>
          <cell r="S1043" t="str">
            <v>docrema@uol.com.br</v>
          </cell>
          <cell r="T1043" t="str">
            <v>41 3333-3304</v>
          </cell>
          <cell r="V1043">
            <v>41887</v>
          </cell>
          <cell r="W1043">
            <v>41887</v>
          </cell>
        </row>
        <row r="1044">
          <cell r="B1044" t="str">
            <v>14/1058</v>
          </cell>
          <cell r="C1044" t="str">
            <v>Franciela</v>
          </cell>
          <cell r="D1044" t="str">
            <v>Passeio San Miguel</v>
          </cell>
          <cell r="E1044" t="str">
            <v>Fabiana</v>
          </cell>
          <cell r="G1044" t="str">
            <v>FKS Indústria e Comércio de Calçados e Confecções Ltda ME</v>
          </cell>
          <cell r="H1044" t="str">
            <v>12.303.098/0001-35</v>
          </cell>
          <cell r="I1044" t="str">
            <v>256156085</v>
          </cell>
          <cell r="J1044" t="str">
            <v>Rua 3150, nº 82 - Sl 01 Bl. B</v>
          </cell>
          <cell r="K1044" t="str">
            <v>Centro</v>
          </cell>
          <cell r="L1044" t="str">
            <v>Balneário Camboriú</v>
          </cell>
          <cell r="M1044" t="str">
            <v>SC</v>
          </cell>
          <cell r="N1044" t="str">
            <v>SUL</v>
          </cell>
          <cell r="O1044" t="str">
            <v>88.330-281</v>
          </cell>
          <cell r="P1044" t="str">
            <v>47 3361-9600/3248-4708</v>
          </cell>
          <cell r="Q1044" t="str">
            <v>financeiro@vitrinetorus.com.br</v>
          </cell>
          <cell r="R1044" t="str">
            <v>Fabiana</v>
          </cell>
          <cell r="S1044" t="str">
            <v>financeiro@vitrinetorus.com.br</v>
          </cell>
          <cell r="T1044" t="str">
            <v>47 3361-9600/3248-4708</v>
          </cell>
          <cell r="V1044">
            <v>41891</v>
          </cell>
          <cell r="W1044">
            <v>41891</v>
          </cell>
        </row>
        <row r="1045">
          <cell r="B1045" t="str">
            <v>14/1059</v>
          </cell>
          <cell r="D1045" t="str">
            <v>Juarez Fagundes Comunicações Ltda</v>
          </cell>
          <cell r="E1045" t="str">
            <v>Gilda</v>
          </cell>
          <cell r="G1045" t="str">
            <v>Juarez Fagundes Comunicações Ltda</v>
          </cell>
          <cell r="H1045" t="str">
            <v>05.950.163/0001-59</v>
          </cell>
          <cell r="I1045" t="str">
            <v>145.487.007.111</v>
          </cell>
          <cell r="J1045" t="str">
            <v>Av. Maria Coelho aguiar, 573 Galpão 45H</v>
          </cell>
          <cell r="K1045" t="str">
            <v>Jd. São Luis / Sto Amaro</v>
          </cell>
          <cell r="L1045" t="str">
            <v>São Paulo</v>
          </cell>
          <cell r="M1045" t="str">
            <v>SP</v>
          </cell>
          <cell r="N1045" t="str">
            <v>SUDESTE</v>
          </cell>
          <cell r="O1045" t="str">
            <v>05.805-000</v>
          </cell>
          <cell r="P1045" t="str">
            <v>11  3814-2486</v>
          </cell>
          <cell r="Q1045" t="str">
            <v>gilda057@gmail.com</v>
          </cell>
          <cell r="R1045" t="str">
            <v>Gilda</v>
          </cell>
          <cell r="S1045" t="str">
            <v>gilda057@gmail.com</v>
          </cell>
          <cell r="T1045" t="str">
            <v>11  3814-2486</v>
          </cell>
          <cell r="V1045">
            <v>41894</v>
          </cell>
          <cell r="W1045">
            <v>41894</v>
          </cell>
        </row>
        <row r="1046">
          <cell r="B1046" t="str">
            <v>14/1060</v>
          </cell>
          <cell r="D1046" t="str">
            <v xml:space="preserve">Associação dos Lojistas do Oeste Plaza Shopping </v>
          </cell>
          <cell r="E1046" t="str">
            <v>Priscila</v>
          </cell>
          <cell r="G1046" t="str">
            <v xml:space="preserve">Associação dos Lojistas do Oeste Plaza Shopping </v>
          </cell>
          <cell r="H1046" t="str">
            <v>08.042.946/0001-22</v>
          </cell>
          <cell r="I1046" t="str">
            <v xml:space="preserve">Isento </v>
          </cell>
          <cell r="J1046" t="str">
            <v>Av. Guanabara, 2919</v>
          </cell>
          <cell r="K1046" t="str">
            <v>Stella Maris</v>
          </cell>
          <cell r="L1046" t="str">
            <v>Andradina</v>
          </cell>
          <cell r="M1046" t="str">
            <v>SP</v>
          </cell>
          <cell r="N1046" t="str">
            <v>SUDESTE</v>
          </cell>
          <cell r="O1046" t="str">
            <v>16.901-100</v>
          </cell>
          <cell r="P1046" t="str">
            <v>18 3722-7053</v>
          </cell>
          <cell r="Q1046" t="str">
            <v>alojas1@gmail.com</v>
          </cell>
          <cell r="R1046" t="str">
            <v>Priscila</v>
          </cell>
          <cell r="S1046" t="str">
            <v>alojas1@gmail.com</v>
          </cell>
          <cell r="T1046" t="str">
            <v>18 3722-7053</v>
          </cell>
          <cell r="W1046">
            <v>41894</v>
          </cell>
        </row>
        <row r="1047">
          <cell r="B1047" t="str">
            <v>14/1061</v>
          </cell>
          <cell r="C1047" t="str">
            <v>Maera</v>
          </cell>
          <cell r="D1047" t="str">
            <v>Prefeitura Municipal de Abdon Batista</v>
          </cell>
          <cell r="E1047" t="str">
            <v>Luciamar</v>
          </cell>
          <cell r="F1047" t="str">
            <v>Prefeito</v>
          </cell>
          <cell r="G1047" t="str">
            <v>Município de Abdon Batista</v>
          </cell>
          <cell r="H1047" t="str">
            <v>78.511.052/0001-10</v>
          </cell>
          <cell r="I1047" t="str">
            <v>Isento</v>
          </cell>
          <cell r="J1047" t="str">
            <v>Rua João Santin, 30</v>
          </cell>
          <cell r="K1047" t="str">
            <v>Centro</v>
          </cell>
          <cell r="L1047" t="str">
            <v>Abdon Batista</v>
          </cell>
          <cell r="M1047" t="str">
            <v>SC</v>
          </cell>
          <cell r="N1047" t="str">
            <v>SUL</v>
          </cell>
          <cell r="O1047" t="str">
            <v>89.363-000</v>
          </cell>
          <cell r="P1047" t="str">
            <v>(49) 3545-1177 / 8811-9019</v>
          </cell>
          <cell r="Q1047" t="str">
            <v>prefeito@abdonbatista.sc.gov.br</v>
          </cell>
          <cell r="R1047" t="str">
            <v>Setor de Notas</v>
          </cell>
          <cell r="S1047" t="str">
            <v>notas@abdonbatista.sc.gov.br</v>
          </cell>
          <cell r="T1047" t="str">
            <v>(49) 3545-1177</v>
          </cell>
        </row>
        <row r="1048">
          <cell r="B1048" t="str">
            <v>14/1062</v>
          </cell>
          <cell r="D1048" t="str">
            <v>Exit</v>
          </cell>
          <cell r="E1048" t="str">
            <v>Ana paula Inglez</v>
          </cell>
          <cell r="G1048" t="str">
            <v>Exit Comunicação Estratégica Ltda</v>
          </cell>
          <cell r="H1048" t="str">
            <v>05.511.924/0001-76</v>
          </cell>
          <cell r="I1048" t="str">
            <v>Isento</v>
          </cell>
          <cell r="J1048" t="str">
            <v>Rua max Colin, 1480</v>
          </cell>
          <cell r="K1048" t="str">
            <v>América</v>
          </cell>
          <cell r="L1048" t="str">
            <v>Joinville</v>
          </cell>
          <cell r="M1048" t="str">
            <v>SC</v>
          </cell>
          <cell r="N1048" t="str">
            <v>SUL</v>
          </cell>
          <cell r="O1048" t="str">
            <v>89.204-041</v>
          </cell>
          <cell r="P1048" t="str">
            <v>47 3028-1300</v>
          </cell>
          <cell r="Q1048" t="str">
            <v>anapa@exit.ag</v>
          </cell>
          <cell r="R1048" t="str">
            <v>Ana Paula</v>
          </cell>
          <cell r="S1048" t="str">
            <v>anapa@exit.ag</v>
          </cell>
          <cell r="T1048" t="str">
            <v>47 3028-1300</v>
          </cell>
          <cell r="V1048">
            <v>41897</v>
          </cell>
          <cell r="W1048">
            <v>41899</v>
          </cell>
        </row>
        <row r="1049">
          <cell r="B1049" t="str">
            <v>14/1063</v>
          </cell>
          <cell r="D1049" t="str">
            <v>Condominio Resort Tamboré</v>
          </cell>
          <cell r="E1049" t="str">
            <v>Carlos Alberto</v>
          </cell>
          <cell r="F1049" t="str">
            <v>Gerente</v>
          </cell>
          <cell r="G1049" t="str">
            <v>Condominio Resort Tamboré</v>
          </cell>
          <cell r="H1049" t="str">
            <v>09.157.580/0001-08</v>
          </cell>
          <cell r="I1049" t="str">
            <v xml:space="preserve">Isento </v>
          </cell>
          <cell r="J1049" t="str">
            <v>Av. Marcos Penteado de Ulhoa Rodrigues, n° 3.800</v>
          </cell>
          <cell r="K1049" t="str">
            <v>Tamboré</v>
          </cell>
          <cell r="L1049" t="str">
            <v>Santana de Parnaíba</v>
          </cell>
          <cell r="M1049" t="str">
            <v>SP</v>
          </cell>
          <cell r="N1049" t="str">
            <v>SUDESTE</v>
          </cell>
          <cell r="O1049" t="str">
            <v>06.543-001</v>
          </cell>
          <cell r="P1049" t="str">
            <v>11 4152-3317</v>
          </cell>
          <cell r="Q1049" t="str">
            <v>gerente@resortt.com.br</v>
          </cell>
          <cell r="R1049" t="str">
            <v>Vera Lucia</v>
          </cell>
          <cell r="S1049" t="str">
            <v>contasapagar@resortt.com.br</v>
          </cell>
          <cell r="T1049" t="str">
            <v>11   4152-3317</v>
          </cell>
          <cell r="W1049">
            <v>41900</v>
          </cell>
        </row>
        <row r="1050">
          <cell r="B1050" t="str">
            <v>14/1064</v>
          </cell>
          <cell r="C1050" t="str">
            <v>Miguel</v>
          </cell>
          <cell r="D1050" t="str">
            <v>Shopping Total</v>
          </cell>
          <cell r="E1050" t="str">
            <v>Ana Moraes / Everton Herber / Lucas Ribeiro</v>
          </cell>
          <cell r="G1050" t="str">
            <v>Porto Shop S/A</v>
          </cell>
          <cell r="H1050" t="str">
            <v>05.047.690/0002-39</v>
          </cell>
          <cell r="I1050" t="str">
            <v>Isento</v>
          </cell>
          <cell r="J1050" t="str">
            <v>Av. Cristóvão Colombo, 545</v>
          </cell>
          <cell r="K1050" t="str">
            <v>Floresta</v>
          </cell>
          <cell r="L1050" t="str">
            <v>Porto Alegre</v>
          </cell>
          <cell r="M1050" t="str">
            <v>RS</v>
          </cell>
          <cell r="N1050" t="str">
            <v>SUL</v>
          </cell>
          <cell r="O1050" t="str">
            <v>90.560-003</v>
          </cell>
          <cell r="P1050" t="str">
            <v>(51) 3018-8825/ 8819/8820</v>
          </cell>
          <cell r="Q1050" t="str">
            <v>ana@shoppingtotal.com.br / compras@shoppingtotal.com.br / almoxarifado@shoppingtotal.com.br</v>
          </cell>
          <cell r="R1050" t="str">
            <v>Laíny Jaques</v>
          </cell>
          <cell r="S1050" t="str">
            <v>nfe@shoppingtotal.com.br</v>
          </cell>
          <cell r="T1050" t="str">
            <v>(51) 3018-8819</v>
          </cell>
          <cell r="W1050">
            <v>43770</v>
          </cell>
        </row>
        <row r="1051">
          <cell r="B1051" t="str">
            <v>14/1065</v>
          </cell>
          <cell r="D1051" t="str">
            <v>JP Decorações Temáticas</v>
          </cell>
          <cell r="E1051" t="str">
            <v>Agnaldo</v>
          </cell>
          <cell r="G1051" t="str">
            <v>Antonio Jucier Pereira da Silva</v>
          </cell>
          <cell r="H1051" t="str">
            <v>042.807.654-80</v>
          </cell>
          <cell r="I1051" t="str">
            <v>Isento</v>
          </cell>
          <cell r="J1051" t="str">
            <v>Rua Alberto de Oliveira, Quadra 15, Lote 1</v>
          </cell>
          <cell r="K1051" t="str">
            <v>Parque Beira Mar</v>
          </cell>
          <cell r="L1051" t="str">
            <v>Duque de Caxias</v>
          </cell>
          <cell r="M1051" t="str">
            <v>RJ</v>
          </cell>
          <cell r="N1051" t="str">
            <v>SUDESTE</v>
          </cell>
          <cell r="O1051" t="str">
            <v>25.085-262</v>
          </cell>
          <cell r="P1051" t="str">
            <v>(21) 3566-1997</v>
          </cell>
          <cell r="Q1051" t="str">
            <v>jrdecortotal@hotmail.com</v>
          </cell>
          <cell r="R1051" t="str">
            <v>Junior</v>
          </cell>
          <cell r="S1051" t="str">
            <v>jrdecortotal@hotmail.com</v>
          </cell>
          <cell r="T1051" t="str">
            <v>(21) 3566-1997</v>
          </cell>
        </row>
        <row r="1052">
          <cell r="B1052" t="str">
            <v>14/1066</v>
          </cell>
          <cell r="D1052" t="str">
            <v xml:space="preserve">Pedro Henrique Marques de oliveira </v>
          </cell>
          <cell r="E1052" t="str">
            <v>Ionice</v>
          </cell>
          <cell r="G1052" t="str">
            <v xml:space="preserve">Pedro Henrique Marques de oliveira </v>
          </cell>
          <cell r="H1052" t="str">
            <v>14.518.624/0001-00</v>
          </cell>
          <cell r="I1052" t="str">
            <v>186.197.300-53</v>
          </cell>
          <cell r="J1052" t="str">
            <v>rua augusto Getulio Vieira 421</v>
          </cell>
          <cell r="K1052" t="str">
            <v>São Dimas</v>
          </cell>
          <cell r="L1052" t="str">
            <v>Conselheiro Lafaiete</v>
          </cell>
          <cell r="M1052" t="str">
            <v>MG</v>
          </cell>
          <cell r="N1052" t="str">
            <v>SUDESTE</v>
          </cell>
          <cell r="O1052" t="str">
            <v>36.400-000</v>
          </cell>
          <cell r="P1052" t="str">
            <v>31  3761-7939</v>
          </cell>
          <cell r="Q1052" t="str">
            <v>ioniceeletroic@hotmail.com</v>
          </cell>
          <cell r="R1052" t="str">
            <v>Ionice</v>
          </cell>
          <cell r="S1052" t="str">
            <v>ioniceeletroic@hotmail.com</v>
          </cell>
          <cell r="T1052" t="str">
            <v>31  3761-7939</v>
          </cell>
        </row>
        <row r="1053">
          <cell r="B1053" t="str">
            <v>14/1067</v>
          </cell>
          <cell r="D1053" t="str">
            <v>Prefeitura Municipal de Corupá</v>
          </cell>
          <cell r="E1053" t="str">
            <v>Cida</v>
          </cell>
          <cell r="F1053" t="str">
            <v>Educação</v>
          </cell>
          <cell r="G1053" t="str">
            <v>Município de Corupá</v>
          </cell>
          <cell r="H1053" t="str">
            <v>83.102.467/0001-70</v>
          </cell>
          <cell r="I1053" t="str">
            <v>Isento</v>
          </cell>
          <cell r="J1053" t="str">
            <v>Avenida Getúlio Vargas, 443</v>
          </cell>
          <cell r="K1053" t="str">
            <v>Centro</v>
          </cell>
          <cell r="L1053" t="str">
            <v>Corupá</v>
          </cell>
          <cell r="M1053" t="str">
            <v>SC</v>
          </cell>
          <cell r="N1053" t="str">
            <v>SUL</v>
          </cell>
          <cell r="O1053" t="str">
            <v>89.278-000</v>
          </cell>
          <cell r="P1053" t="str">
            <v>(47) 3375-6500</v>
          </cell>
          <cell r="Q1053" t="str">
            <v>cida61@ibest.com.br</v>
          </cell>
          <cell r="R1053" t="str">
            <v>Cida</v>
          </cell>
          <cell r="S1053" t="str">
            <v>cida61@ibest.com.br</v>
          </cell>
          <cell r="T1053" t="str">
            <v>(47) 3375-6500</v>
          </cell>
        </row>
        <row r="1054">
          <cell r="B1054" t="str">
            <v>14/1068</v>
          </cell>
          <cell r="D1054" t="str">
            <v>Encel - Engenharia de Construções Elétricas</v>
          </cell>
          <cell r="E1054" t="str">
            <v>Fernando</v>
          </cell>
          <cell r="G1054" t="str">
            <v>Encel - Engenharia de Construções Elétricas Ltda</v>
          </cell>
          <cell r="H1054" t="str">
            <v>17.216.268/0001-68</v>
          </cell>
          <cell r="I1054" t="str">
            <v>062.006538.0087</v>
          </cell>
          <cell r="J1054" t="str">
            <v>Rua Araguari, 1705 - Conj. 601, 602 e 606</v>
          </cell>
          <cell r="K1054" t="str">
            <v>Santo Agostinho</v>
          </cell>
          <cell r="L1054" t="str">
            <v>Belo Horizonte</v>
          </cell>
          <cell r="M1054" t="str">
            <v>MG</v>
          </cell>
          <cell r="N1054" t="str">
            <v>SUDESTE</v>
          </cell>
          <cell r="O1054" t="str">
            <v>30.190-111</v>
          </cell>
          <cell r="P1054" t="str">
            <v>31 3291-8922/3291-7099/3335-9688</v>
          </cell>
          <cell r="Q1054" t="str">
            <v>fernando@encel.com.br</v>
          </cell>
          <cell r="R1054" t="str">
            <v>Fernando</v>
          </cell>
          <cell r="S1054" t="str">
            <v>fernando@encel.com.br</v>
          </cell>
          <cell r="T1054" t="str">
            <v>31 3291-8922/3291-7099/3335-9688</v>
          </cell>
          <cell r="U1054" t="str">
            <v>Indicação, Claudia - Futuro Decorações</v>
          </cell>
          <cell r="V1054">
            <v>41908</v>
          </cell>
          <cell r="W1054">
            <v>41908</v>
          </cell>
        </row>
        <row r="1055">
          <cell r="B1055" t="str">
            <v>14/1069</v>
          </cell>
          <cell r="D1055" t="str">
            <v xml:space="preserve">Paulo Cesar Klein </v>
          </cell>
          <cell r="E1055" t="str">
            <v>Paulo</v>
          </cell>
          <cell r="G1055" t="str">
            <v xml:space="preserve">Paulo Cesar Klein </v>
          </cell>
          <cell r="H1055" t="str">
            <v>06.171.665/0001-44</v>
          </cell>
          <cell r="I1055" t="str">
            <v>039.0125490</v>
          </cell>
          <cell r="J1055" t="str">
            <v>Rua Elias Zardo, 401</v>
          </cell>
          <cell r="L1055" t="str">
            <v xml:space="preserve">Erechim </v>
          </cell>
          <cell r="M1055" t="str">
            <v>RS</v>
          </cell>
          <cell r="N1055" t="str">
            <v>SUL</v>
          </cell>
          <cell r="O1055" t="str">
            <v>99.700-000</v>
          </cell>
          <cell r="P1055" t="str">
            <v>54 3321-0792</v>
          </cell>
          <cell r="Q1055" t="str">
            <v>purapescaria@yahoo.com.br</v>
          </cell>
          <cell r="R1055" t="str">
            <v>Paulo Ribeiro Junior</v>
          </cell>
          <cell r="S1055" t="str">
            <v>purapescaria@yahoo.com.br</v>
          </cell>
          <cell r="T1055" t="str">
            <v>54 9973-4861</v>
          </cell>
          <cell r="W1055">
            <v>41908</v>
          </cell>
        </row>
        <row r="1056">
          <cell r="B1056" t="str">
            <v>14/1070</v>
          </cell>
          <cell r="D1056" t="str">
            <v>Eletrica Cavalli Ltda ME</v>
          </cell>
          <cell r="E1056" t="str">
            <v>Marlene Cavalli</v>
          </cell>
          <cell r="G1056" t="str">
            <v>Eletrica Cavalli Ltda ME</v>
          </cell>
          <cell r="H1056" t="str">
            <v>04.935.537/0001-02</v>
          </cell>
          <cell r="I1056" t="str">
            <v>254.360.106</v>
          </cell>
          <cell r="J1056" t="str">
            <v>Av. Coronel Bertaso, 1323</v>
          </cell>
          <cell r="K1056" t="str">
            <v xml:space="preserve">Centro </v>
          </cell>
          <cell r="L1056" t="str">
            <v>Quilombo</v>
          </cell>
          <cell r="M1056" t="str">
            <v>SC</v>
          </cell>
          <cell r="N1056" t="str">
            <v>SUL</v>
          </cell>
          <cell r="O1056" t="str">
            <v>89.850-000</v>
          </cell>
          <cell r="P1056" t="str">
            <v>49 3346-3798</v>
          </cell>
          <cell r="Q1056" t="str">
            <v>eletrficacavalli@hotmail.com</v>
          </cell>
          <cell r="R1056" t="str">
            <v>Marlene Cavalli</v>
          </cell>
          <cell r="S1056" t="str">
            <v>eletrficacavalli@hotmail.com</v>
          </cell>
          <cell r="T1056" t="str">
            <v>49 3346-3798</v>
          </cell>
          <cell r="W1056">
            <v>41911</v>
          </cell>
        </row>
        <row r="1057">
          <cell r="B1057" t="str">
            <v>14/1071</v>
          </cell>
          <cell r="D1057" t="str">
            <v>Malwee</v>
          </cell>
          <cell r="E1057" t="str">
            <v>Marco Antonio de Almeida</v>
          </cell>
          <cell r="F1057" t="str">
            <v>Comprador</v>
          </cell>
          <cell r="G1057" t="str">
            <v>Malwee Malhas Ltda</v>
          </cell>
          <cell r="H1057" t="str">
            <v>84.429.737/0001-14</v>
          </cell>
          <cell r="I1057" t="str">
            <v>250.264.722</v>
          </cell>
          <cell r="J1057" t="str">
            <v>Rua Berta Weege, 200</v>
          </cell>
          <cell r="K1057" t="str">
            <v>Barra do Rio Cerro</v>
          </cell>
          <cell r="L1057" t="str">
            <v>Jaragua do sul</v>
          </cell>
          <cell r="M1057" t="str">
            <v>SC</v>
          </cell>
          <cell r="N1057" t="str">
            <v>SUL</v>
          </cell>
          <cell r="O1057" t="str">
            <v>89.260-900</v>
          </cell>
          <cell r="P1057" t="str">
            <v>47 2107-7067</v>
          </cell>
          <cell r="Q1057" t="str">
            <v>marco.compras@malwee.com.br</v>
          </cell>
          <cell r="R1057" t="str">
            <v>Marco</v>
          </cell>
          <cell r="S1057" t="str">
            <v>janfe@malwee.com.br</v>
          </cell>
          <cell r="T1057" t="str">
            <v>47 2107-7067</v>
          </cell>
          <cell r="V1057">
            <v>41912</v>
          </cell>
          <cell r="W1057">
            <v>41912</v>
          </cell>
        </row>
        <row r="1058">
          <cell r="B1058" t="str">
            <v>14/1072</v>
          </cell>
          <cell r="D1058" t="str">
            <v>Armazem das Flores</v>
          </cell>
          <cell r="E1058" t="str">
            <v>Silvana</v>
          </cell>
          <cell r="G1058" t="str">
            <v>Comercio de Utilidades Sasse Ltda</v>
          </cell>
          <cell r="H1058" t="str">
            <v>13.530.392/0001-42</v>
          </cell>
          <cell r="I1058" t="str">
            <v>256384177</v>
          </cell>
          <cell r="J1058" t="str">
            <v>Av. Oscar Barcelos, 1143/sl 04</v>
          </cell>
          <cell r="K1058" t="str">
            <v>Centro</v>
          </cell>
          <cell r="L1058" t="str">
            <v>Rio do Sul</v>
          </cell>
          <cell r="M1058" t="str">
            <v>SC</v>
          </cell>
          <cell r="N1058" t="str">
            <v>SUL</v>
          </cell>
          <cell r="O1058" t="str">
            <v>89.160-027</v>
          </cell>
          <cell r="P1058" t="str">
            <v>47 3525-1784</v>
          </cell>
          <cell r="Q1058" t="str">
            <v>armazemflores@hotmail.com</v>
          </cell>
          <cell r="R1058" t="str">
            <v>Silvana</v>
          </cell>
          <cell r="S1058" t="str">
            <v>armazemflores@hotmail.com</v>
          </cell>
          <cell r="T1058" t="str">
            <v>47 3525-1784</v>
          </cell>
          <cell r="V1058">
            <v>41792</v>
          </cell>
          <cell r="W1058">
            <v>41913</v>
          </cell>
        </row>
        <row r="1059">
          <cell r="B1059" t="str">
            <v>14/1073</v>
          </cell>
          <cell r="C1059" t="str">
            <v>Franciela</v>
          </cell>
          <cell r="D1059" t="str">
            <v>Jose Felipe Neves Santiago</v>
          </cell>
          <cell r="E1059" t="str">
            <v>Jose Felipe</v>
          </cell>
          <cell r="G1059" t="str">
            <v>Jose Felipe Neves Santiago</v>
          </cell>
          <cell r="H1059" t="str">
            <v>807.052.607-63</v>
          </cell>
          <cell r="I1059" t="str">
            <v>06.327.122-5</v>
          </cell>
          <cell r="J1059" t="str">
            <v>Rua Alves do Vale, 874</v>
          </cell>
          <cell r="K1059" t="str">
            <v>Vila Valqueire</v>
          </cell>
          <cell r="L1059" t="str">
            <v>Rio de Janeiro</v>
          </cell>
          <cell r="M1059" t="str">
            <v>RJ</v>
          </cell>
          <cell r="N1059" t="str">
            <v>SUDESTE</v>
          </cell>
          <cell r="O1059" t="str">
            <v>21.330-110</v>
          </cell>
          <cell r="P1059" t="str">
            <v>21  2166-3767</v>
          </cell>
          <cell r="Q1059" t="str">
            <v>jfnsantiago@yahoo.com.br</v>
          </cell>
          <cell r="R1059" t="str">
            <v>José Felipe</v>
          </cell>
          <cell r="S1059" t="str">
            <v>jfnsantiago@yahoo.com.br</v>
          </cell>
          <cell r="T1059" t="str">
            <v>21  99567-0986</v>
          </cell>
          <cell r="W1059">
            <v>41913</v>
          </cell>
        </row>
        <row r="1060">
          <cell r="B1060" t="str">
            <v>14/1074</v>
          </cell>
          <cell r="D1060" t="str">
            <v>Parnaíba Dhopping Center</v>
          </cell>
          <cell r="E1060" t="str">
            <v>Alberto Moura</v>
          </cell>
          <cell r="G1060" t="str">
            <v>Condomínio Parnaíba Shopping Center</v>
          </cell>
          <cell r="H1060" t="str">
            <v>18.661.514/0001-53</v>
          </cell>
          <cell r="I1060" t="str">
            <v>Isento</v>
          </cell>
          <cell r="J1060" t="str">
            <v>Av. São Sebastião, 3429</v>
          </cell>
          <cell r="K1060" t="str">
            <v>Reis Veloso</v>
          </cell>
          <cell r="L1060" t="str">
            <v>Parnaíba</v>
          </cell>
          <cell r="M1060" t="str">
            <v>PI</v>
          </cell>
          <cell r="N1060" t="str">
            <v>NORDESTE</v>
          </cell>
          <cell r="O1060" t="str">
            <v>64,204-035</v>
          </cell>
          <cell r="P1060" t="str">
            <v>86 3323-7000</v>
          </cell>
          <cell r="Q1060" t="str">
            <v>alberto@parnaibashopping.com.br</v>
          </cell>
          <cell r="R1060" t="str">
            <v>Alberto Moura</v>
          </cell>
          <cell r="S1060" t="str">
            <v>alberto@parnaibashopping.com.br</v>
          </cell>
          <cell r="T1060" t="str">
            <v>86 3323-7000</v>
          </cell>
          <cell r="V1060">
            <v>41915</v>
          </cell>
          <cell r="W1060">
            <v>41915</v>
          </cell>
        </row>
        <row r="1061">
          <cell r="B1061" t="str">
            <v>14/1075</v>
          </cell>
          <cell r="D1061" t="str">
            <v>Malwee</v>
          </cell>
          <cell r="E1061" t="str">
            <v>Marco Antonio de Almeida</v>
          </cell>
          <cell r="F1061" t="str">
            <v>Comprador</v>
          </cell>
          <cell r="G1061" t="str">
            <v>LMG Roupas Ltda</v>
          </cell>
          <cell r="H1061" t="str">
            <v>83.108.712/0001-56</v>
          </cell>
          <cell r="I1061" t="str">
            <v>250.136.287</v>
          </cell>
          <cell r="J1061" t="str">
            <v>Rod. BR-280 Prefeito Engelbert Oechsler, 477</v>
          </cell>
          <cell r="K1061" t="str">
            <v>Vila Lenzi</v>
          </cell>
          <cell r="L1061" t="str">
            <v>Jaraguá do Sul</v>
          </cell>
          <cell r="M1061" t="str">
            <v>SC</v>
          </cell>
          <cell r="N1061" t="str">
            <v>SUL</v>
          </cell>
          <cell r="O1061" t="str">
            <v>89.265-000</v>
          </cell>
          <cell r="P1061" t="str">
            <v>47 2107-7067</v>
          </cell>
          <cell r="Q1061" t="str">
            <v>marco.compras@malwee.com.br</v>
          </cell>
          <cell r="R1061" t="str">
            <v>Marco</v>
          </cell>
          <cell r="S1061" t="str">
            <v>janfe@malwee.com.br</v>
          </cell>
          <cell r="T1061" t="str">
            <v>47 2107-7067</v>
          </cell>
        </row>
        <row r="1062">
          <cell r="B1062" t="str">
            <v>14/1076</v>
          </cell>
          <cell r="D1062" t="str">
            <v xml:space="preserve">Gazin Ind. E Comer. De Móveis e Eletrod. Ltda </v>
          </cell>
          <cell r="E1062" t="str">
            <v>Paulo</v>
          </cell>
          <cell r="G1062" t="str">
            <v xml:space="preserve">Gazin Ind. E Comer. De Móveis e Eletrod. Ltda </v>
          </cell>
          <cell r="H1062" t="str">
            <v>77.941.490/0001-55</v>
          </cell>
          <cell r="I1062" t="str">
            <v>842.00010-62</v>
          </cell>
          <cell r="J1062" t="str">
            <v>Rod. PR 082  KM 01</v>
          </cell>
          <cell r="L1062" t="str">
            <v>Douradina</v>
          </cell>
          <cell r="M1062" t="str">
            <v>PR</v>
          </cell>
          <cell r="N1062" t="str">
            <v>SUL</v>
          </cell>
          <cell r="O1062" t="str">
            <v>87.485-000</v>
          </cell>
          <cell r="P1062" t="str">
            <v>44  3663-8000</v>
          </cell>
          <cell r="Q1062" t="str">
            <v>paulo.souza@gazin.com.br</v>
          </cell>
          <cell r="R1062" t="str">
            <v>Patrícia</v>
          </cell>
          <cell r="S1062" t="str">
            <v>patricia.amati@gazin.com.br</v>
          </cell>
          <cell r="T1062" t="str">
            <v>44  3663-8000</v>
          </cell>
          <cell r="W1062">
            <v>41918</v>
          </cell>
        </row>
        <row r="1063">
          <cell r="B1063" t="str">
            <v>14/1077</v>
          </cell>
          <cell r="D1063" t="str">
            <v>Aldeiotta Empreendimentos S/A</v>
          </cell>
          <cell r="E1063" t="str">
            <v>Lucimare</v>
          </cell>
          <cell r="G1063" t="str">
            <v>Aldeiotta Empreendimentos S/A</v>
          </cell>
          <cell r="H1063" t="str">
            <v>13.800.859/0001-27</v>
          </cell>
          <cell r="I1063" t="str">
            <v>Isento</v>
          </cell>
          <cell r="J1063" t="str">
            <v>Av. Lafayete Coutinho  (Av. Contorno) n° 1010</v>
          </cell>
          <cell r="K1063" t="str">
            <v>Comércio</v>
          </cell>
          <cell r="L1063" t="str">
            <v>Salvador</v>
          </cell>
          <cell r="M1063" t="str">
            <v>BA</v>
          </cell>
          <cell r="N1063" t="str">
            <v>NORDESTE</v>
          </cell>
          <cell r="O1063" t="str">
            <v>40.015-160</v>
          </cell>
          <cell r="P1063" t="str">
            <v>71  3453-8202</v>
          </cell>
          <cell r="Q1063" t="str">
            <v>lucimare@bahiamarina.com.br</v>
          </cell>
          <cell r="R1063" t="str">
            <v>Erlane</v>
          </cell>
          <cell r="S1063" t="str">
            <v>eriane@bahiamarina.com.br</v>
          </cell>
          <cell r="T1063" t="str">
            <v>71 3453-8202</v>
          </cell>
          <cell r="W1063">
            <v>41918</v>
          </cell>
        </row>
        <row r="1064">
          <cell r="B1064" t="str">
            <v>14/1078</v>
          </cell>
          <cell r="D1064" t="str">
            <v>Prefeitura Municipal de Ibirubá</v>
          </cell>
          <cell r="E1064" t="str">
            <v xml:space="preserve">Lilian </v>
          </cell>
          <cell r="F1064" t="str">
            <v>Secretaria da Fazenda</v>
          </cell>
          <cell r="G1064" t="str">
            <v>Prefeitura Municipal de Ibirubá</v>
          </cell>
          <cell r="H1064" t="str">
            <v>87.564.381/0001-10</v>
          </cell>
          <cell r="I1064" t="str">
            <v xml:space="preserve">Isento </v>
          </cell>
          <cell r="J1064" t="str">
            <v>Rua Tiradentes n°700</v>
          </cell>
          <cell r="K1064" t="str">
            <v xml:space="preserve">Centro </v>
          </cell>
          <cell r="L1064" t="str">
            <v>Ibirubá</v>
          </cell>
          <cell r="M1064" t="str">
            <v>RS</v>
          </cell>
          <cell r="N1064" t="str">
            <v>SUL</v>
          </cell>
          <cell r="O1064" t="str">
            <v>98.200-000</v>
          </cell>
          <cell r="P1064" t="str">
            <v>54 3324-8500</v>
          </cell>
          <cell r="Q1064" t="str">
            <v>fazenda@ibiruba.rs.gov.br</v>
          </cell>
          <cell r="R1064" t="str">
            <v>Lilian</v>
          </cell>
          <cell r="S1064" t="str">
            <v>fazenda@ibiruba.rs.gov.br</v>
          </cell>
          <cell r="T1064" t="str">
            <v>54 3324-8500</v>
          </cell>
          <cell r="W1064">
            <v>41920</v>
          </cell>
        </row>
        <row r="1065">
          <cell r="B1065" t="str">
            <v>14/1079</v>
          </cell>
          <cell r="D1065" t="str">
            <v>Coamo Agroindustrial Cooperativa</v>
          </cell>
          <cell r="E1065" t="str">
            <v>Antonio Luiz Cardoso</v>
          </cell>
          <cell r="F1065" t="str">
            <v>Comprador</v>
          </cell>
          <cell r="G1065" t="str">
            <v>Coamo Agroindustrial Cooperativa</v>
          </cell>
          <cell r="H1065" t="str">
            <v>75.904.383/0025-07</v>
          </cell>
          <cell r="I1065" t="str">
            <v>80.103.165-03</v>
          </cell>
          <cell r="J1065" t="str">
            <v>Rua Fioravante João Ferri, 99</v>
          </cell>
          <cell r="K1065" t="str">
            <v>Jardim Alvorada</v>
          </cell>
          <cell r="L1065" t="str">
            <v xml:space="preserve">Campo Mourão </v>
          </cell>
          <cell r="M1065" t="str">
            <v>PR</v>
          </cell>
          <cell r="N1065" t="str">
            <v>SUL</v>
          </cell>
          <cell r="O1065" t="str">
            <v>87.308-445</v>
          </cell>
          <cell r="P1065" t="str">
            <v>44  3599-8015</v>
          </cell>
          <cell r="Q1065" t="str">
            <v>amartins@coamo.com.br</v>
          </cell>
          <cell r="R1065" t="str">
            <v>Antonio Luiz Cardoso</v>
          </cell>
          <cell r="S1065" t="str">
            <v>amartins@coamo.com.br</v>
          </cell>
          <cell r="T1065" t="str">
            <v>44 3599-8015</v>
          </cell>
          <cell r="W1065">
            <v>41920</v>
          </cell>
        </row>
        <row r="1066">
          <cell r="B1066" t="str">
            <v>14/1080</v>
          </cell>
          <cell r="D1066" t="str">
            <v xml:space="preserve">Antônio marcos Domingues Torres </v>
          </cell>
          <cell r="E1066" t="str">
            <v xml:space="preserve">Antônio marcos Domingues Torres </v>
          </cell>
          <cell r="F1066">
            <v>0</v>
          </cell>
          <cell r="G1066" t="str">
            <v xml:space="preserve">Antônio marcos Domingues Torres </v>
          </cell>
          <cell r="H1066" t="str">
            <v>745.599.907-00</v>
          </cell>
          <cell r="I1066">
            <v>0</v>
          </cell>
          <cell r="J1066" t="str">
            <v xml:space="preserve">Rua cirne Maia ,117 sala 1102 </v>
          </cell>
          <cell r="K1066" t="str">
            <v>cachambi</v>
          </cell>
          <cell r="L1066" t="str">
            <v>Rio de Janeiro</v>
          </cell>
          <cell r="M1066" t="str">
            <v>RJ</v>
          </cell>
          <cell r="N1066" t="str">
            <v>SUDESTE</v>
          </cell>
          <cell r="O1066" t="str">
            <v>20771-410</v>
          </cell>
          <cell r="P1066" t="str">
            <v>21 980347200</v>
          </cell>
          <cell r="Q1066" t="str">
            <v>antoniotorrescenografia@yahoo.com.br</v>
          </cell>
        </row>
        <row r="1067">
          <cell r="B1067" t="str">
            <v>14/1081</v>
          </cell>
          <cell r="D1067" t="str">
            <v>Ayub Teixeira Com. De Semi jóias Ltda</v>
          </cell>
          <cell r="E1067" t="str">
            <v>Bianca Lucas</v>
          </cell>
          <cell r="G1067" t="str">
            <v>Ayub Teixeira Com. De Semi jóias Ltda</v>
          </cell>
          <cell r="H1067" t="str">
            <v>06.299.037/0001-49</v>
          </cell>
          <cell r="I1067" t="str">
            <v>777.361.66</v>
          </cell>
          <cell r="J1067" t="str">
            <v xml:space="preserve">Rua Doutor Euclides Solon De Pontes, n° 53 Galpão </v>
          </cell>
          <cell r="K1067" t="str">
            <v>Centro</v>
          </cell>
          <cell r="L1067" t="str">
            <v>Nova Friburgo</v>
          </cell>
          <cell r="M1067" t="str">
            <v>RJ</v>
          </cell>
          <cell r="N1067" t="str">
            <v>SUDESTE</v>
          </cell>
          <cell r="O1067" t="str">
            <v>28.625-020</v>
          </cell>
          <cell r="P1067" t="str">
            <v>22  2542-1595</v>
          </cell>
          <cell r="Q1067" t="str">
            <v>marketing@meuvisual.com.br</v>
          </cell>
          <cell r="R1067" t="str">
            <v>Bianca</v>
          </cell>
          <cell r="S1067" t="str">
            <v>marketing@meuvisual.com.br</v>
          </cell>
          <cell r="T1067" t="str">
            <v>22  2542-1595</v>
          </cell>
          <cell r="W1067">
            <v>41921</v>
          </cell>
        </row>
        <row r="1068">
          <cell r="B1068" t="str">
            <v>14/1082</v>
          </cell>
          <cell r="D1068" t="str">
            <v xml:space="preserve">Techcapital Diagnósticos &amp; Equipamentos Médico - Hospitalares </v>
          </cell>
          <cell r="E1068" t="str">
            <v xml:space="preserve">Euclides Abrão </v>
          </cell>
          <cell r="G1068" t="str">
            <v xml:space="preserve">Techcapital Diagnósticos &amp; Equipamentos Médico - Hospitalares </v>
          </cell>
          <cell r="H1068" t="str">
            <v>08.575.338/0003-45</v>
          </cell>
          <cell r="I1068" t="str">
            <v xml:space="preserve">Isento </v>
          </cell>
          <cell r="J1068" t="str">
            <v xml:space="preserve">Av. JK n° 03 sala 02 </v>
          </cell>
          <cell r="K1068" t="str">
            <v xml:space="preserve">106 Sul </v>
          </cell>
          <cell r="L1068" t="str">
            <v>Palmas</v>
          </cell>
          <cell r="M1068" t="str">
            <v>TO</v>
          </cell>
          <cell r="N1068" t="str">
            <v>NORTE</v>
          </cell>
          <cell r="O1068" t="str">
            <v>77.020-040</v>
          </cell>
          <cell r="P1068" t="str">
            <v>62  9298-0102</v>
          </cell>
          <cell r="Q1068" t="str">
            <v>euclides@santagenoveva.com.br</v>
          </cell>
          <cell r="R1068" t="str">
            <v>Euclides</v>
          </cell>
          <cell r="S1068" t="str">
            <v>euclides@santagenoveva.com.br</v>
          </cell>
          <cell r="T1068" t="str">
            <v>62  9298-0102</v>
          </cell>
          <cell r="W1068">
            <v>41922</v>
          </cell>
        </row>
        <row r="1069">
          <cell r="B1069" t="str">
            <v>14/1083</v>
          </cell>
          <cell r="C1069" t="str">
            <v>CADASTRO INCOMPLETO</v>
          </cell>
          <cell r="D1069" t="str">
            <v>Nelson T. pacheco Junior</v>
          </cell>
          <cell r="E1069" t="str">
            <v>Nelson T. pacheco Junior</v>
          </cell>
          <cell r="G1069" t="str">
            <v>Nelson T. pacheco Junior</v>
          </cell>
          <cell r="H1069">
            <v>0</v>
          </cell>
          <cell r="I1069">
            <v>0</v>
          </cell>
          <cell r="J1069" t="str">
            <v>Av. Monte Verde, 743-Lj16/18</v>
          </cell>
          <cell r="K1069" t="str">
            <v>Distrito de Monte Verde</v>
          </cell>
          <cell r="L1069" t="str">
            <v>Camanducaia</v>
          </cell>
          <cell r="M1069" t="str">
            <v>MG</v>
          </cell>
          <cell r="N1069" t="str">
            <v>SUDESTE</v>
          </cell>
          <cell r="O1069" t="str">
            <v>37.653-000</v>
          </cell>
          <cell r="P1069">
            <v>0</v>
          </cell>
          <cell r="Q1069" t="str">
            <v>pacheco21@oi.com.br</v>
          </cell>
          <cell r="R1069" t="str">
            <v>Nelson</v>
          </cell>
          <cell r="S1069" t="str">
            <v>pacheco21@oi.com.br</v>
          </cell>
        </row>
        <row r="1070">
          <cell r="B1070" t="str">
            <v>14/1084</v>
          </cell>
          <cell r="D1070" t="str">
            <v>Hidroluz Materiais Elétricos</v>
          </cell>
          <cell r="E1070" t="str">
            <v>Pedro Neves de Souza</v>
          </cell>
          <cell r="G1070" t="str">
            <v>PNS Materiais Elétricos Ltda</v>
          </cell>
          <cell r="H1070" t="str">
            <v>10.777.214/0001-22</v>
          </cell>
          <cell r="I1070" t="str">
            <v>25.588.467-2</v>
          </cell>
          <cell r="J1070" t="str">
            <v>Rua José francisco Bernardes, 657</v>
          </cell>
          <cell r="K1070" t="str">
            <v>Centro</v>
          </cell>
          <cell r="L1070" t="str">
            <v>Camboriú</v>
          </cell>
          <cell r="M1070" t="str">
            <v>SC</v>
          </cell>
          <cell r="N1070" t="str">
            <v>SUL</v>
          </cell>
          <cell r="O1070" t="str">
            <v>88.340-000</v>
          </cell>
          <cell r="P1070" t="str">
            <v>47 3365-3536/9181-2882</v>
          </cell>
          <cell r="Q1070" t="str">
            <v>hidroluz1@gmail.com</v>
          </cell>
          <cell r="R1070" t="str">
            <v>Pedro Neves de Souza</v>
          </cell>
          <cell r="S1070" t="str">
            <v>hidroluz1@gmail.com</v>
          </cell>
          <cell r="T1070" t="str">
            <v>47 3365-3536/9181-2882</v>
          </cell>
          <cell r="V1070">
            <v>41928</v>
          </cell>
          <cell r="W1070">
            <v>41928</v>
          </cell>
        </row>
        <row r="1071">
          <cell r="B1071" t="str">
            <v>14/1085</v>
          </cell>
          <cell r="D1071" t="str">
            <v>Koerich Imóveis</v>
          </cell>
          <cell r="E1071" t="str">
            <v>Aline Dutra</v>
          </cell>
          <cell r="G1071" t="str">
            <v>W. K. Imóveis Ltda</v>
          </cell>
          <cell r="H1071" t="str">
            <v>04.622.918/0001-23</v>
          </cell>
          <cell r="I1071" t="str">
            <v>Isento</v>
          </cell>
          <cell r="J1071" t="str">
            <v>Rua Victor Konder, 223 - 1º andar</v>
          </cell>
          <cell r="K1071" t="str">
            <v>Centro</v>
          </cell>
          <cell r="L1071" t="str">
            <v>Florianópolis</v>
          </cell>
          <cell r="M1071" t="str">
            <v>SC</v>
          </cell>
          <cell r="N1071" t="str">
            <v>SUL</v>
          </cell>
          <cell r="O1071" t="str">
            <v>88.015-400</v>
          </cell>
          <cell r="P1071" t="str">
            <v>48 3330-9090/8402-9367</v>
          </cell>
          <cell r="Q1071" t="str">
            <v>alinedutra@koerichimoveis.com.br</v>
          </cell>
          <cell r="R1071" t="str">
            <v>Aline Dutra</v>
          </cell>
          <cell r="S1071" t="str">
            <v>alinedutra@koerichimoveis.com.br</v>
          </cell>
          <cell r="T1071" t="str">
            <v>48 3330-9090/8402-9367</v>
          </cell>
          <cell r="V1071">
            <v>41928</v>
          </cell>
          <cell r="W1071">
            <v>41928</v>
          </cell>
        </row>
        <row r="1072">
          <cell r="B1072" t="str">
            <v>14/1086</v>
          </cell>
          <cell r="D1072" t="str">
            <v>L'Art du Vert</v>
          </cell>
          <cell r="E1072" t="str">
            <v>Heloisa Nascheweng</v>
          </cell>
          <cell r="G1072" t="str">
            <v>Juliana Naschenweng ME</v>
          </cell>
          <cell r="H1072" t="str">
            <v>18.414.436/0001-92</v>
          </cell>
          <cell r="I1072" t="str">
            <v>25.707.98-23</v>
          </cell>
          <cell r="J1072" t="str">
            <v>Rua 200, nº 200</v>
          </cell>
          <cell r="K1072" t="str">
            <v>Centro</v>
          </cell>
          <cell r="L1072" t="str">
            <v>Balneário Camboriú</v>
          </cell>
          <cell r="M1072" t="str">
            <v>SC</v>
          </cell>
          <cell r="N1072" t="str">
            <v>SUL</v>
          </cell>
          <cell r="O1072" t="str">
            <v>88.330-648</v>
          </cell>
          <cell r="P1072" t="str">
            <v>47 3366-0888</v>
          </cell>
          <cell r="Q1072" t="str">
            <v>art@artduvert.com.br</v>
          </cell>
          <cell r="R1072" t="str">
            <v>Heloisa</v>
          </cell>
          <cell r="S1072" t="str">
            <v>art@artduvert.com.br</v>
          </cell>
          <cell r="T1072" t="str">
            <v>47 3366-0888</v>
          </cell>
          <cell r="V1072">
            <v>41929</v>
          </cell>
          <cell r="W1072">
            <v>41929</v>
          </cell>
        </row>
        <row r="1073">
          <cell r="B1073" t="str">
            <v>14/1087</v>
          </cell>
          <cell r="D1073" t="str">
            <v>RM Equipamentos LTDA.</v>
          </cell>
          <cell r="E1073" t="str">
            <v>Roni dos Santos Moraes</v>
          </cell>
          <cell r="G1073" t="str">
            <v>RM Equipamentos LTDA.</v>
          </cell>
          <cell r="H1073">
            <v>13601483000121</v>
          </cell>
          <cell r="I1073" t="str">
            <v>9055708700</v>
          </cell>
          <cell r="J1073" t="str">
            <v>Rua Vereador Natalino José Ferreira, 149</v>
          </cell>
          <cell r="K1073" t="str">
            <v>Delfino III</v>
          </cell>
          <cell r="L1073" t="str">
            <v>Terra Roxa</v>
          </cell>
          <cell r="M1073" t="str">
            <v>PR</v>
          </cell>
          <cell r="N1073" t="str">
            <v>SUL</v>
          </cell>
          <cell r="O1073" t="str">
            <v>85990-000</v>
          </cell>
          <cell r="P1073" t="str">
            <v>(44) 3645-2964 / 9905-0982</v>
          </cell>
          <cell r="Q1073" t="str">
            <v>rm_equipamentos@hotmail.com</v>
          </cell>
          <cell r="R1073" t="str">
            <v>Roni</v>
          </cell>
          <cell r="S1073" t="str">
            <v>rm_equipamentos@hotmail.com</v>
          </cell>
          <cell r="T1073" t="str">
            <v>(44) 3645-2148</v>
          </cell>
          <cell r="V1073">
            <v>41929</v>
          </cell>
        </row>
        <row r="1074">
          <cell r="B1074" t="str">
            <v>14/1088</v>
          </cell>
          <cell r="D1074" t="str">
            <v>CDL de Araxá</v>
          </cell>
          <cell r="E1074" t="str">
            <v>Itamar</v>
          </cell>
          <cell r="G1074" t="str">
            <v>Câmara de Dirigentes Lojistas de Araxá</v>
          </cell>
          <cell r="H1074" t="str">
            <v>03.042.727/0001-20</v>
          </cell>
          <cell r="I1074" t="str">
            <v>Isento</v>
          </cell>
          <cell r="J1074" t="str">
            <v>Rua Primeiro de Maio, 80</v>
          </cell>
          <cell r="K1074" t="str">
            <v>Centro</v>
          </cell>
          <cell r="L1074" t="str">
            <v>Araxá</v>
          </cell>
          <cell r="M1074" t="str">
            <v>MG</v>
          </cell>
          <cell r="N1074" t="str">
            <v>SUDESTE</v>
          </cell>
          <cell r="O1074" t="str">
            <v>38.183-242</v>
          </cell>
          <cell r="P1074" t="str">
            <v>(34) 3662-6060</v>
          </cell>
          <cell r="Q1074" t="str">
            <v>itamar@bbruna.com.br</v>
          </cell>
          <cell r="R1074" t="str">
            <v>Sabrina A. Vaz</v>
          </cell>
          <cell r="S1074" t="str">
            <v>contato@cdlaraxa.com.br</v>
          </cell>
          <cell r="T1074" t="str">
            <v>(34) 3662-6060</v>
          </cell>
          <cell r="V1074">
            <v>41932</v>
          </cell>
        </row>
        <row r="1075">
          <cell r="B1075" t="str">
            <v>14/1089</v>
          </cell>
          <cell r="D1075" t="str">
            <v>Monteiro Elétrica e Hidráulica</v>
          </cell>
          <cell r="E1075" t="str">
            <v>Olivio</v>
          </cell>
          <cell r="G1075" t="str">
            <v>Eletromonteiro Materiais de Construção Ltda ME</v>
          </cell>
          <cell r="H1075" t="str">
            <v>18.363.219/0001-10</v>
          </cell>
          <cell r="I1075" t="str">
            <v>257071172</v>
          </cell>
          <cell r="J1075" t="str">
            <v>Rua Dr. Valdir Cotrin, 220</v>
          </cell>
          <cell r="K1075" t="str">
            <v>Centro</v>
          </cell>
          <cell r="L1075" t="str">
            <v>Lauro Muller</v>
          </cell>
          <cell r="M1075" t="str">
            <v>SC</v>
          </cell>
          <cell r="N1075" t="str">
            <v>SUL</v>
          </cell>
          <cell r="O1075">
            <v>88880000</v>
          </cell>
          <cell r="P1075" t="str">
            <v>(48)34644187</v>
          </cell>
          <cell r="Q1075" t="str">
            <v>oliviomonteiro@hotmail.com</v>
          </cell>
          <cell r="R1075" t="str">
            <v>Olívio</v>
          </cell>
          <cell r="S1075" t="str">
            <v>oliviomonteiro@hotmail.com</v>
          </cell>
          <cell r="T1075" t="str">
            <v>(48)34644187</v>
          </cell>
          <cell r="V1075">
            <v>41932</v>
          </cell>
        </row>
        <row r="1076">
          <cell r="B1076" t="str">
            <v>14/1090</v>
          </cell>
          <cell r="C1076" t="str">
            <v>Vera</v>
          </cell>
          <cell r="D1076" t="str">
            <v>Prefeitura de Nova Boa Vista</v>
          </cell>
          <cell r="G1076" t="str">
            <v>Município de Nova Boa Vista</v>
          </cell>
          <cell r="H1076" t="str">
            <v>94.704.061/0001-83</v>
          </cell>
          <cell r="I1076" t="str">
            <v>Isento</v>
          </cell>
          <cell r="J1076" t="str">
            <v>Av. Jacob Wagner Sobrinho, 939</v>
          </cell>
          <cell r="K1076" t="str">
            <v>Centro</v>
          </cell>
          <cell r="L1076" t="str">
            <v>Nova Boa Vista</v>
          </cell>
          <cell r="M1076" t="str">
            <v>RS</v>
          </cell>
          <cell r="N1076" t="str">
            <v>SUL</v>
          </cell>
          <cell r="O1076" t="str">
            <v>99.580-000</v>
          </cell>
          <cell r="P1076" t="str">
            <v>(54) 3360-3000</v>
          </cell>
          <cell r="Q1076" t="str">
            <v>financeiro@novaboavista.rs.gov.br</v>
          </cell>
          <cell r="S1076" t="str">
            <v>financeiro@novaboavista.rs.gov.br</v>
          </cell>
          <cell r="T1076" t="str">
            <v>(54) 3360-3000</v>
          </cell>
          <cell r="V1076">
            <v>41932</v>
          </cell>
          <cell r="W1076">
            <v>44490</v>
          </cell>
        </row>
        <row r="1077">
          <cell r="B1077" t="str">
            <v>14/1091</v>
          </cell>
          <cell r="D1077" t="str">
            <v>TWS EMPREENDIMENTOS</v>
          </cell>
          <cell r="E1077" t="str">
            <v>Hannah</v>
          </cell>
          <cell r="G1077" t="str">
            <v>TWS Brasil Imobiliária Investimentos e Participações Societárias Ltda</v>
          </cell>
          <cell r="H1077" t="str">
            <v>08.563.347/0001-54</v>
          </cell>
          <cell r="I1077" t="str">
            <v>16.161.969-0</v>
          </cell>
          <cell r="J1077" t="str">
            <v>Av. Gal Edson Ramalho, 230 sala 103</v>
          </cell>
          <cell r="K1077" t="str">
            <v>Manaíra</v>
          </cell>
          <cell r="L1077" t="str">
            <v>João Pessoa</v>
          </cell>
          <cell r="M1077" t="str">
            <v>PB</v>
          </cell>
          <cell r="N1077" t="str">
            <v>NORDESTE</v>
          </cell>
          <cell r="O1077" t="str">
            <v>58.038-100</v>
          </cell>
          <cell r="P1077" t="str">
            <v>83  3252-1853</v>
          </cell>
          <cell r="Q1077" t="str">
            <v>tmb.assistente.projeto@tws-group.com.br</v>
          </cell>
          <cell r="R1077" t="str">
            <v>Ivone</v>
          </cell>
          <cell r="S1077" t="str">
            <v>tmb.compras@tws-group.com.br</v>
          </cell>
          <cell r="T1077" t="str">
            <v>83 3252-1853</v>
          </cell>
          <cell r="V1077">
            <v>41932</v>
          </cell>
        </row>
        <row r="1078">
          <cell r="B1078" t="str">
            <v>14/1092</v>
          </cell>
          <cell r="C1078" t="str">
            <v>Franciela</v>
          </cell>
          <cell r="D1078" t="str">
            <v>Trama Visual Comercio e Est. Ltda - ME</v>
          </cell>
          <cell r="E1078" t="str">
            <v>Nadine</v>
          </cell>
          <cell r="G1078" t="str">
            <v>Trama Visual Comercio e Est. Ltda - ME</v>
          </cell>
          <cell r="H1078" t="str">
            <v>00.012.235/0001-01</v>
          </cell>
          <cell r="I1078" t="str">
            <v>255.189.204-114</v>
          </cell>
          <cell r="J1078" t="str">
            <v>Estrada da Aldeia, 1506</v>
          </cell>
          <cell r="K1078" t="str">
            <v>Granja Viana</v>
          </cell>
          <cell r="L1078" t="str">
            <v>Carapucuiba</v>
          </cell>
          <cell r="M1078" t="str">
            <v>SP</v>
          </cell>
          <cell r="N1078" t="str">
            <v>SUDESTE</v>
          </cell>
          <cell r="O1078" t="str">
            <v>06.343-040</v>
          </cell>
          <cell r="P1078" t="str">
            <v>11 4146-9614</v>
          </cell>
          <cell r="Q1078" t="str">
            <v>tramavisual@uol.com.br</v>
          </cell>
          <cell r="R1078" t="str">
            <v>Nadine</v>
          </cell>
          <cell r="S1078" t="str">
            <v>nadine.azevedo@uol.com.br</v>
          </cell>
          <cell r="T1078" t="str">
            <v>11  4146-9614</v>
          </cell>
          <cell r="V1078">
            <v>41933</v>
          </cell>
        </row>
        <row r="1079">
          <cell r="B1079" t="str">
            <v>14/1093</v>
          </cell>
          <cell r="D1079" t="str">
            <v>Subcondomínio Mall</v>
          </cell>
          <cell r="E1079" t="str">
            <v>Sheila Reis</v>
          </cell>
          <cell r="G1079" t="str">
            <v>Subcondomínio Mall</v>
          </cell>
          <cell r="H1079" t="str">
            <v>17.314.448/0001-82</v>
          </cell>
          <cell r="I1079" t="str">
            <v>Isento</v>
          </cell>
          <cell r="J1079" t="str">
            <v>Av. Sagitário, 198</v>
          </cell>
          <cell r="K1079" t="str">
            <v>Alphaville</v>
          </cell>
          <cell r="L1079" t="str">
            <v>Barueri</v>
          </cell>
          <cell r="M1079" t="str">
            <v>SP</v>
          </cell>
          <cell r="N1079" t="str">
            <v>SUDESTE</v>
          </cell>
          <cell r="O1079" t="str">
            <v>06.473-073</v>
          </cell>
          <cell r="Q1079" t="str">
            <v>sheiladosreis.40@hotmail.com</v>
          </cell>
          <cell r="R1079" t="str">
            <v>Fabiana Sasounian</v>
          </cell>
          <cell r="S1079" t="str">
            <v>fabiana.sasounian@alphasquaremall.com.br</v>
          </cell>
          <cell r="T1079" t="str">
            <v>11 2664 0404</v>
          </cell>
          <cell r="V1079">
            <v>41935</v>
          </cell>
        </row>
        <row r="1080">
          <cell r="B1080" t="str">
            <v>14/1094</v>
          </cell>
          <cell r="D1080" t="str">
            <v>Fundo Municipal de Assistência Social de Vargeão</v>
          </cell>
          <cell r="E1080" t="str">
            <v>Prefeito Amarildo</v>
          </cell>
          <cell r="G1080" t="str">
            <v>Fundo Municipal de Assistência Social de Vargeão</v>
          </cell>
          <cell r="H1080" t="str">
            <v>13.436.983/0001-55</v>
          </cell>
          <cell r="I1080" t="str">
            <v>Isento</v>
          </cell>
          <cell r="J1080" t="str">
            <v>Rua 7 de Setembro, 477</v>
          </cell>
          <cell r="K1080" t="str">
            <v>Centro</v>
          </cell>
          <cell r="L1080" t="str">
            <v>Vargeão</v>
          </cell>
          <cell r="M1080" t="str">
            <v>SC</v>
          </cell>
          <cell r="N1080" t="str">
            <v>SUL</v>
          </cell>
          <cell r="O1080" t="str">
            <v>89.690-000</v>
          </cell>
          <cell r="P1080" t="str">
            <v>49 3434.0148</v>
          </cell>
          <cell r="Q1080" t="str">
            <v>contabilidade@vargeao.sc.goc.br</v>
          </cell>
          <cell r="R1080" t="str">
            <v>Setor de Contabilidade</v>
          </cell>
          <cell r="S1080" t="str">
            <v>contabilidade@vargeao.sc.goc.br</v>
          </cell>
          <cell r="T1080" t="str">
            <v>49 3434.0148</v>
          </cell>
          <cell r="V1080">
            <v>41937</v>
          </cell>
        </row>
        <row r="1081">
          <cell r="B1081" t="str">
            <v>14/1095</v>
          </cell>
          <cell r="C1081" t="str">
            <v>Adriana</v>
          </cell>
          <cell r="D1081" t="str">
            <v>Luzes &amp; Decor</v>
          </cell>
          <cell r="E1081" t="str">
            <v>Vera Tomasi</v>
          </cell>
          <cell r="G1081" t="str">
            <v>Luzes &amp; Decor Ltda. - ME</v>
          </cell>
          <cell r="H1081" t="str">
            <v>19.786.942/0001-75</v>
          </cell>
          <cell r="I1081" t="str">
            <v>217/0012650</v>
          </cell>
          <cell r="J1081" t="str">
            <v>Rua Julio de Castilhos, 533</v>
          </cell>
          <cell r="K1081" t="str">
            <v>Centro</v>
          </cell>
          <cell r="L1081" t="str">
            <v>Rodeio Bonito</v>
          </cell>
          <cell r="M1081" t="str">
            <v>RS</v>
          </cell>
          <cell r="N1081" t="str">
            <v>SUL</v>
          </cell>
          <cell r="O1081" t="str">
            <v>98.360-000</v>
          </cell>
          <cell r="P1081" t="str">
            <v>(55) 9969-1449</v>
          </cell>
          <cell r="Q1081" t="str">
            <v>luzesedecor@gmail.com</v>
          </cell>
          <cell r="R1081" t="str">
            <v>Vera Tomasi</v>
          </cell>
          <cell r="S1081" t="str">
            <v>luzesedecor@gmail.com</v>
          </cell>
          <cell r="T1081" t="str">
            <v>(55) 9969-1449</v>
          </cell>
          <cell r="V1081">
            <v>41937</v>
          </cell>
        </row>
        <row r="1082">
          <cell r="B1082" t="str">
            <v>14/1096</v>
          </cell>
          <cell r="C1082" t="str">
            <v>Franciela</v>
          </cell>
          <cell r="D1082" t="str">
            <v>Voe Publicidade e Eventos Ltda EPP</v>
          </cell>
          <cell r="E1082" t="str">
            <v>Diogo Tesche</v>
          </cell>
          <cell r="F1082">
            <v>0</v>
          </cell>
          <cell r="G1082" t="str">
            <v>Voe Publicidade e Eventos Ltda EPP</v>
          </cell>
          <cell r="H1082" t="str">
            <v>13.290.007/0001-37</v>
          </cell>
          <cell r="I1082" t="str">
            <v>Isento</v>
          </cell>
          <cell r="J1082" t="str">
            <v>Rua João Carlos de Souza, 112</v>
          </cell>
          <cell r="K1082" t="str">
            <v>Santa Mônica</v>
          </cell>
          <cell r="L1082" t="str">
            <v>Florianópolis</v>
          </cell>
          <cell r="M1082" t="str">
            <v>SC</v>
          </cell>
          <cell r="N1082" t="str">
            <v>SUL</v>
          </cell>
          <cell r="O1082" t="str">
            <v>88.035-350</v>
          </cell>
          <cell r="P1082" t="str">
            <v>(48) 4141-2887</v>
          </cell>
          <cell r="Q1082" t="str">
            <v>diogo@voeideias.com.br</v>
          </cell>
          <cell r="R1082" t="str">
            <v>Diogo Tesche</v>
          </cell>
          <cell r="S1082" t="str">
            <v>diogo@voeideias.com.br</v>
          </cell>
          <cell r="T1082" t="str">
            <v>(48) 4141-2887</v>
          </cell>
          <cell r="V1082">
            <v>41937</v>
          </cell>
          <cell r="W1082">
            <v>42375</v>
          </cell>
        </row>
        <row r="1083">
          <cell r="B1083" t="str">
            <v>14/1097</v>
          </cell>
          <cell r="D1083" t="str">
            <v>Prefeitura de Carlópolis</v>
          </cell>
          <cell r="E1083" t="str">
            <v>Rosangela</v>
          </cell>
          <cell r="G1083" t="str">
            <v>Município de Carlópolis</v>
          </cell>
          <cell r="H1083" t="str">
            <v>76.965.789/0001-87</v>
          </cell>
          <cell r="I1083" t="str">
            <v>Isento</v>
          </cell>
          <cell r="J1083" t="str">
            <v>Rua Benedito Salles, 1060</v>
          </cell>
          <cell r="K1083" t="str">
            <v>Centro</v>
          </cell>
          <cell r="L1083" t="str">
            <v>Carlópolis</v>
          </cell>
          <cell r="M1083" t="str">
            <v>PR</v>
          </cell>
          <cell r="N1083" t="str">
            <v>SUL</v>
          </cell>
          <cell r="O1083" t="str">
            <v>86.420-000</v>
          </cell>
          <cell r="P1083" t="str">
            <v>(43) 3566-2704</v>
          </cell>
          <cell r="Q1083" t="str">
            <v>turismo@carlopolis.pr.gov.br</v>
          </cell>
          <cell r="R1083" t="str">
            <v>Setor de Licitações</v>
          </cell>
          <cell r="S1083" t="str">
            <v>licitacoes@carlopolis.pr.gov.br</v>
          </cell>
          <cell r="T1083" t="str">
            <v>(43) 3566-1291</v>
          </cell>
        </row>
        <row r="1084">
          <cell r="B1084" t="str">
            <v>14/1098</v>
          </cell>
          <cell r="C1084" t="str">
            <v>Miguel</v>
          </cell>
          <cell r="D1084" t="str">
            <v>Mercolux</v>
          </cell>
          <cell r="E1084" t="str">
            <v>Jefferspn Ribeiro</v>
          </cell>
          <cell r="G1084" t="str">
            <v>Novo Mercolux Comércio e Representações Ltda.</v>
          </cell>
          <cell r="H1084" t="str">
            <v>09.017.873/0001-81</v>
          </cell>
          <cell r="I1084" t="str">
            <v>78.354.569</v>
          </cell>
          <cell r="J1084" t="str">
            <v>Rua Alcantara Machado, 44</v>
          </cell>
          <cell r="K1084" t="str">
            <v>Centro</v>
          </cell>
          <cell r="L1084" t="str">
            <v>Rio de Janeiro</v>
          </cell>
          <cell r="M1084" t="str">
            <v>RJ</v>
          </cell>
          <cell r="N1084" t="str">
            <v>SUDESTE</v>
          </cell>
          <cell r="O1084" t="str">
            <v>20.081-010</v>
          </cell>
          <cell r="P1084" t="str">
            <v>(21) 2516-5630</v>
          </cell>
          <cell r="Q1084" t="str">
            <v>mercolux@mercolux.com.br</v>
          </cell>
          <cell r="R1084" t="str">
            <v>Jefferson</v>
          </cell>
          <cell r="S1084" t="str">
            <v>mercolux@mercolux.com.br</v>
          </cell>
          <cell r="T1084" t="str">
            <v>(21) 2516-5630</v>
          </cell>
          <cell r="V1084">
            <v>41938</v>
          </cell>
        </row>
        <row r="1085">
          <cell r="B1085" t="str">
            <v>14/1099</v>
          </cell>
          <cell r="C1085" t="str">
            <v>Miguel</v>
          </cell>
          <cell r="D1085" t="str">
            <v>Ilumisul Soluções Urbanas e Luminotecnica LTDA</v>
          </cell>
          <cell r="E1085" t="str">
            <v>Geraldo Luis Chaves Guedes</v>
          </cell>
          <cell r="G1085" t="str">
            <v>Ilumisul Soluções Urbanas e Luminotecnica LTDA</v>
          </cell>
          <cell r="H1085" t="str">
            <v>12.917.918/0001-89</v>
          </cell>
          <cell r="I1085" t="str">
            <v>87.308.685</v>
          </cell>
          <cell r="J1085" t="str">
            <v>Av. Almirante Barroso, 00072 PAV 3 SAL 311 A 313</v>
          </cell>
          <cell r="K1085" t="str">
            <v>Centro</v>
          </cell>
          <cell r="L1085" t="str">
            <v>Rio de Janeiro</v>
          </cell>
          <cell r="M1085" t="str">
            <v>RJ</v>
          </cell>
          <cell r="N1085" t="str">
            <v>SUDESTE</v>
          </cell>
          <cell r="O1085" t="str">
            <v>20.031-001</v>
          </cell>
          <cell r="P1085" t="str">
            <v>(21) 2661-0549</v>
          </cell>
          <cell r="Q1085" t="str">
            <v>geraldoguedes@ilumisul.com</v>
          </cell>
          <cell r="R1085" t="str">
            <v xml:space="preserve">Guilherme </v>
          </cell>
          <cell r="S1085" t="str">
            <v xml:space="preserve">guilherme.guedes@ilumisul.com </v>
          </cell>
          <cell r="T1085" t="str">
            <v>(21) 2544-0111</v>
          </cell>
          <cell r="V1085">
            <v>41940</v>
          </cell>
          <cell r="W1085">
            <v>43447</v>
          </cell>
        </row>
        <row r="1086">
          <cell r="B1086" t="str">
            <v>14/1100</v>
          </cell>
          <cell r="D1086" t="str">
            <v>Condominio do Edificio Armosfera</v>
          </cell>
          <cell r="E1086" t="str">
            <v xml:space="preserve"> Alexandre</v>
          </cell>
          <cell r="F1086" t="str">
            <v xml:space="preserve">gerente </v>
          </cell>
          <cell r="G1086" t="str">
            <v>Condominio do Edificio Armosfera</v>
          </cell>
          <cell r="H1086" t="str">
            <v>10.156.074/0001-75</v>
          </cell>
          <cell r="I1086" t="str">
            <v>Isento</v>
          </cell>
          <cell r="J1086" t="str">
            <v>Av. das Acácias, 540</v>
          </cell>
          <cell r="K1086" t="str">
            <v xml:space="preserve">Barra da Tijuca </v>
          </cell>
          <cell r="L1086" t="str">
            <v>Rio de Janeiro</v>
          </cell>
          <cell r="M1086" t="str">
            <v>RJ</v>
          </cell>
          <cell r="N1086" t="str">
            <v>SUDESTE</v>
          </cell>
          <cell r="O1086" t="str">
            <v>22.776-000</v>
          </cell>
          <cell r="P1086">
            <v>0</v>
          </cell>
          <cell r="Q1086" t="str">
            <v>atendimento@atmosferarjcom.br</v>
          </cell>
          <cell r="R1086" t="str">
            <v>Fernanda</v>
          </cell>
          <cell r="S1086" t="str">
            <v>gerencia@atmosferarj.com.br</v>
          </cell>
          <cell r="T1086" t="str">
            <v>21  2408-4481  /  78609225</v>
          </cell>
          <cell r="V1086">
            <v>41972</v>
          </cell>
        </row>
        <row r="1087">
          <cell r="B1087" t="str">
            <v>14/1101</v>
          </cell>
          <cell r="C1087" t="str">
            <v>Adriana</v>
          </cell>
          <cell r="D1087" t="str">
            <v>Prefeitura Municipal de Juquiá</v>
          </cell>
          <cell r="E1087" t="str">
            <v>Denise</v>
          </cell>
          <cell r="G1087" t="str">
            <v>Prefeitura Municipal de Juquiá</v>
          </cell>
          <cell r="H1087" t="str">
            <v>46.585.964/0001-40</v>
          </cell>
          <cell r="I1087" t="str">
            <v>Isento</v>
          </cell>
          <cell r="J1087" t="str">
            <v>Rua Mohamad Said Hedjazi n° 42</v>
          </cell>
          <cell r="K1087" t="str">
            <v>Floresta</v>
          </cell>
          <cell r="L1087" t="str">
            <v>Juquiá</v>
          </cell>
          <cell r="M1087" t="str">
            <v>SP</v>
          </cell>
          <cell r="N1087" t="str">
            <v>SUDESTE</v>
          </cell>
          <cell r="O1087" t="str">
            <v>11.800-000</v>
          </cell>
          <cell r="P1087" t="str">
            <v>13  3844-6111 ramal 247</v>
          </cell>
          <cell r="Q1087" t="str">
            <v>fundosocial@juquia.sp.gov.br</v>
          </cell>
          <cell r="R1087" t="str">
            <v>Adriana</v>
          </cell>
          <cell r="S1087" t="str">
            <v>tesouraria@juquia.sp.gov.br</v>
          </cell>
          <cell r="T1087" t="str">
            <v>13  3844-6111 ramal 216</v>
          </cell>
          <cell r="V1087">
            <v>41972</v>
          </cell>
        </row>
        <row r="1088">
          <cell r="B1088" t="str">
            <v>14/1102</v>
          </cell>
          <cell r="D1088" t="str">
            <v>Centro Educacional Alves  Faria Ltda</v>
          </cell>
          <cell r="E1088" t="str">
            <v xml:space="preserve">Junio Carlos </v>
          </cell>
          <cell r="G1088" t="str">
            <v>Centro Educacional Alves  Faria Ltda</v>
          </cell>
          <cell r="H1088" t="str">
            <v>02.850.990/0001-82</v>
          </cell>
          <cell r="I1088" t="str">
            <v>Isento</v>
          </cell>
          <cell r="J1088" t="str">
            <v>Av. Perimetral Norte n° 4129 Q Areal L 01/04 sala 02</v>
          </cell>
          <cell r="K1088" t="str">
            <v>Vila João Vaz</v>
          </cell>
          <cell r="L1088" t="str">
            <v xml:space="preserve">Goiânia </v>
          </cell>
          <cell r="M1088" t="str">
            <v xml:space="preserve">GO </v>
          </cell>
          <cell r="N1088" t="str">
            <v>CENTRO OESTE</v>
          </cell>
          <cell r="O1088">
            <v>74445190</v>
          </cell>
          <cell r="P1088" t="str">
            <v>62 3272-5095</v>
          </cell>
          <cell r="Q1088" t="str">
            <v>junio.mendes@alfa.br</v>
          </cell>
          <cell r="R1088" t="str">
            <v>Jesse Obede</v>
          </cell>
          <cell r="S1088" t="str">
            <v>junio.mendes@alfa.br</v>
          </cell>
          <cell r="T1088" t="str">
            <v>62  3272-5095</v>
          </cell>
          <cell r="V1088">
            <v>41973</v>
          </cell>
        </row>
        <row r="1089">
          <cell r="B1089" t="str">
            <v>14/1103</v>
          </cell>
          <cell r="D1089" t="str">
            <v>Prefeitura de Macieira</v>
          </cell>
          <cell r="E1089" t="str">
            <v>Ariane</v>
          </cell>
          <cell r="F1089" t="str">
            <v>Secretária Municipal de Educação, Cultura e Esportes</v>
          </cell>
          <cell r="G1089" t="str">
            <v>Município de Macieira</v>
          </cell>
          <cell r="H1089">
            <v>95992020000100</v>
          </cell>
          <cell r="I1089" t="str">
            <v>Isento</v>
          </cell>
          <cell r="J1089" t="str">
            <v>Rua José Augusto Royer, 133</v>
          </cell>
          <cell r="K1089" t="str">
            <v>Centro</v>
          </cell>
          <cell r="L1089" t="str">
            <v>Macieira</v>
          </cell>
          <cell r="M1089" t="str">
            <v>SC</v>
          </cell>
          <cell r="N1089" t="str">
            <v>SUL</v>
          </cell>
          <cell r="O1089" t="str">
            <v>89.518-000</v>
          </cell>
          <cell r="P1089" t="str">
            <v>(49) 3574-0140 / 3574-2004</v>
          </cell>
          <cell r="Q1089" t="str">
            <v>anispanholi@hotmail.com</v>
          </cell>
          <cell r="R1089" t="str">
            <v>Giovana Betinelli</v>
          </cell>
          <cell r="S1089" t="str">
            <v>educacao@macieira.sc.gov.br</v>
          </cell>
          <cell r="T1089" t="str">
            <v>(49) 3574-0140 / 3574-2004</v>
          </cell>
          <cell r="V1089">
            <v>41942</v>
          </cell>
        </row>
        <row r="1090">
          <cell r="B1090" t="str">
            <v>14/1104</v>
          </cell>
          <cell r="C1090" t="str">
            <v>Adriana</v>
          </cell>
          <cell r="D1090" t="str">
            <v>Prefeitura Municipal de Registro</v>
          </cell>
          <cell r="E1090" t="str">
            <v>Debora Goetz</v>
          </cell>
          <cell r="F1090" t="str">
            <v>Administração</v>
          </cell>
          <cell r="G1090" t="str">
            <v>Município de Registro</v>
          </cell>
          <cell r="H1090" t="str">
            <v>45.685.872/0001-79</v>
          </cell>
          <cell r="I1090" t="str">
            <v>Isento</v>
          </cell>
          <cell r="J1090" t="str">
            <v>Rua José Antonio de Campos, 250</v>
          </cell>
          <cell r="K1090" t="str">
            <v>Centro</v>
          </cell>
          <cell r="L1090" t="str">
            <v>Registro</v>
          </cell>
          <cell r="M1090" t="str">
            <v>SP</v>
          </cell>
          <cell r="N1090" t="str">
            <v>SUDESTE</v>
          </cell>
          <cell r="O1090" t="str">
            <v>11.900-000</v>
          </cell>
          <cell r="P1090" t="str">
            <v>(13) 3828-1000</v>
          </cell>
          <cell r="Q1090" t="str">
            <v>debora.administracao@registro.sp.gov.br</v>
          </cell>
          <cell r="R1090" t="str">
            <v>Setor de Compras / Priscila</v>
          </cell>
          <cell r="S1090" t="str">
            <v>priscila_compras@registro.sp.gov.br</v>
          </cell>
          <cell r="T1090" t="str">
            <v>(13) 3828-1000</v>
          </cell>
          <cell r="V1090">
            <v>41942</v>
          </cell>
        </row>
        <row r="1091">
          <cell r="B1091" t="str">
            <v>14/1105</v>
          </cell>
          <cell r="D1091" t="str">
            <v>Pagliari e Pagliari Choperia Ltda</v>
          </cell>
          <cell r="E1091" t="str">
            <v>Paulo</v>
          </cell>
          <cell r="G1091" t="str">
            <v>Pagliari e Pagliari Choperia Ltda</v>
          </cell>
          <cell r="H1091" t="str">
            <v>13.885.384/0001-19</v>
          </cell>
          <cell r="I1091" t="str">
            <v>3361951</v>
          </cell>
          <cell r="J1091" t="str">
            <v>Rua Castanheira  n°2268</v>
          </cell>
          <cell r="K1091" t="str">
            <v>Setor 01</v>
          </cell>
          <cell r="L1091" t="str">
            <v>Ariquemes</v>
          </cell>
          <cell r="M1091" t="str">
            <v>RO</v>
          </cell>
          <cell r="N1091" t="str">
            <v>NORTE</v>
          </cell>
          <cell r="O1091" t="str">
            <v>76.870-164</v>
          </cell>
          <cell r="P1091" t="str">
            <v>69 3536-4226</v>
          </cell>
          <cell r="Q1091" t="str">
            <v>paulorpagliari@hotmail.com</v>
          </cell>
          <cell r="R1091" t="str">
            <v>Paulo</v>
          </cell>
          <cell r="S1091" t="str">
            <v>paulorpagliari@hotmail.com</v>
          </cell>
          <cell r="T1091" t="str">
            <v>69  8474-3387</v>
          </cell>
          <cell r="V1091">
            <v>41943</v>
          </cell>
        </row>
        <row r="1092">
          <cell r="B1092" t="str">
            <v>14/1106</v>
          </cell>
          <cell r="C1092" t="str">
            <v>Adriana</v>
          </cell>
          <cell r="D1092" t="str">
            <v>Irmãos Gonçalves Comércio e indústria Ltda</v>
          </cell>
          <cell r="E1092" t="str">
            <v>Hugo</v>
          </cell>
          <cell r="F1092" t="str">
            <v>Marketing</v>
          </cell>
          <cell r="G1092" t="str">
            <v>Irmãos Gonçalves Comércio e indústria Ltda</v>
          </cell>
          <cell r="H1092" t="str">
            <v>04.082.624/0024-42</v>
          </cell>
          <cell r="I1092" t="str">
            <v>Isento</v>
          </cell>
          <cell r="J1092" t="str">
            <v>Av. Capitão Silvio n° 3790</v>
          </cell>
          <cell r="L1092" t="str">
            <v>Ariquemes</v>
          </cell>
          <cell r="M1092" t="str">
            <v>RO</v>
          </cell>
          <cell r="N1092" t="str">
            <v>NORTE</v>
          </cell>
          <cell r="O1092" t="str">
            <v>76.876-678</v>
          </cell>
          <cell r="P1092" t="str">
            <v>69  3521-2261</v>
          </cell>
          <cell r="Q1092" t="str">
            <v>compras@irmaosgoncalves.com.br</v>
          </cell>
          <cell r="R1092" t="str">
            <v>Izaias</v>
          </cell>
          <cell r="S1092" t="str">
            <v>mkt@irmaosgonclaves.com.br</v>
          </cell>
          <cell r="T1092" t="str">
            <v>69  3521-2261</v>
          </cell>
          <cell r="V1092">
            <v>41943</v>
          </cell>
        </row>
        <row r="1093">
          <cell r="B1093" t="str">
            <v>14/1107</v>
          </cell>
          <cell r="D1093" t="str">
            <v>Editora Gráfica Opet Ltda.</v>
          </cell>
          <cell r="E1093" t="str">
            <v>Deisi Cabrini Brancaleone</v>
          </cell>
          <cell r="F1093" t="str">
            <v>Coordenadora de Marketing</v>
          </cell>
          <cell r="G1093" t="str">
            <v>Editora Gráfica Opet Ltda.</v>
          </cell>
          <cell r="H1093" t="str">
            <v>72.314.776/0001-97</v>
          </cell>
          <cell r="I1093" t="str">
            <v>10.193.989,82</v>
          </cell>
          <cell r="J1093" t="str">
            <v>Av. Desembargador Hugo Simas, 1220</v>
          </cell>
          <cell r="K1093" t="str">
            <v>Bom Retiro</v>
          </cell>
          <cell r="L1093" t="str">
            <v>Curitiba</v>
          </cell>
          <cell r="M1093" t="str">
            <v>PR</v>
          </cell>
          <cell r="N1093" t="str">
            <v>SUL</v>
          </cell>
          <cell r="O1093" t="str">
            <v>80.520-250</v>
          </cell>
          <cell r="P1093" t="str">
            <v>(41) 3017-0111</v>
          </cell>
          <cell r="Q1093" t="str">
            <v>deisicabrini@opet.com.br</v>
          </cell>
          <cell r="R1093" t="str">
            <v>Deisi</v>
          </cell>
          <cell r="S1093" t="str">
            <v>deisicabrini@opet.com.br</v>
          </cell>
          <cell r="T1093" t="str">
            <v>(41) 3017-0111</v>
          </cell>
        </row>
        <row r="1094">
          <cell r="B1094" t="str">
            <v>14/1108</v>
          </cell>
          <cell r="D1094" t="str">
            <v>Patricia Destefani</v>
          </cell>
          <cell r="E1094" t="str">
            <v>Patricia Destefani</v>
          </cell>
          <cell r="F1094">
            <v>0</v>
          </cell>
          <cell r="G1094" t="str">
            <v>Patricia Destefani</v>
          </cell>
          <cell r="H1094" t="str">
            <v>18.477.814/0001-87</v>
          </cell>
          <cell r="I1094" t="str">
            <v>257.134.930</v>
          </cell>
          <cell r="J1094" t="str">
            <v>Rua dos Desenhistas, 125</v>
          </cell>
          <cell r="K1094" t="str">
            <v>Petropolis</v>
          </cell>
          <cell r="L1094" t="str">
            <v>Joinville</v>
          </cell>
          <cell r="M1094" t="str">
            <v>SC</v>
          </cell>
          <cell r="N1094" t="str">
            <v>SUL</v>
          </cell>
          <cell r="O1094" t="str">
            <v>89.232-242</v>
          </cell>
          <cell r="P1094" t="str">
            <v>47 3454-2405</v>
          </cell>
          <cell r="Q1094" t="str">
            <v>patriciadestefani2005@yahoo.com.br</v>
          </cell>
          <cell r="R1094" t="str">
            <v>.</v>
          </cell>
          <cell r="S1094" t="str">
            <v>.</v>
          </cell>
          <cell r="T1094" t="str">
            <v>.</v>
          </cell>
          <cell r="V1094">
            <v>41946</v>
          </cell>
        </row>
        <row r="1095">
          <cell r="B1095" t="str">
            <v>14/1109</v>
          </cell>
          <cell r="D1095" t="str">
            <v>Casa 2000</v>
          </cell>
          <cell r="E1095" t="str">
            <v>Giulliana</v>
          </cell>
          <cell r="G1095" t="str">
            <v>Casa Dois Mil Ltda</v>
          </cell>
          <cell r="H1095" t="str">
            <v>65.381.089/0001-29</v>
          </cell>
          <cell r="I1095" t="str">
            <v>261.532.289.0002</v>
          </cell>
          <cell r="J1095" t="str">
            <v>Av. Rio Branco, 174</v>
          </cell>
          <cell r="K1095" t="str">
            <v>Centro</v>
          </cell>
          <cell r="L1095" t="str">
            <v>Formiga</v>
          </cell>
          <cell r="M1095" t="str">
            <v>MG</v>
          </cell>
          <cell r="N1095" t="str">
            <v>SUDESTE</v>
          </cell>
          <cell r="O1095" t="str">
            <v>35.570-000</v>
          </cell>
          <cell r="P1095" t="str">
            <v>37 3321-2000</v>
          </cell>
          <cell r="Q1095" t="str">
            <v>casa2000ltda@yahoo.com.br</v>
          </cell>
          <cell r="R1095" t="str">
            <v>.</v>
          </cell>
          <cell r="S1095" t="str">
            <v>nfecasa2000@yahoo.com.br</v>
          </cell>
          <cell r="T1095" t="str">
            <v>37 3321-2000</v>
          </cell>
          <cell r="V1095">
            <v>41947</v>
          </cell>
        </row>
        <row r="1096">
          <cell r="B1096" t="str">
            <v>14/1110</v>
          </cell>
          <cell r="D1096" t="str">
            <v>Padaria Gemel</v>
          </cell>
          <cell r="E1096" t="str">
            <v>Carmen</v>
          </cell>
          <cell r="G1096" t="str">
            <v>Felipe Henrique Schulz ME</v>
          </cell>
          <cell r="H1096" t="str">
            <v>97.532.747/0001-22</v>
          </cell>
          <cell r="I1096" t="str">
            <v>146261100111</v>
          </cell>
          <cell r="J1096" t="str">
            <v>Rua Padre José de Anchieta, 999</v>
          </cell>
          <cell r="K1096" t="str">
            <v>Santo Amaro</v>
          </cell>
          <cell r="L1096" t="str">
            <v>São Paulo</v>
          </cell>
          <cell r="M1096" t="str">
            <v>SP</v>
          </cell>
          <cell r="N1096" t="str">
            <v>SUDESTE</v>
          </cell>
          <cell r="O1096" t="str">
            <v>04.742-001</v>
          </cell>
          <cell r="P1096" t="str">
            <v>11 5521-2658</v>
          </cell>
          <cell r="Q1096" t="str">
            <v>gemel@gemelpadaria.com.br</v>
          </cell>
          <cell r="R1096" t="str">
            <v>Carmen</v>
          </cell>
          <cell r="S1096" t="str">
            <v>gemel@gemelpadaria.com.br</v>
          </cell>
          <cell r="T1096" t="str">
            <v>11 5546-0788</v>
          </cell>
          <cell r="V1096">
            <v>41947</v>
          </cell>
        </row>
        <row r="1097">
          <cell r="B1097" t="str">
            <v>14/1111</v>
          </cell>
          <cell r="D1097" t="str">
            <v>AG Decoração Natalina</v>
          </cell>
          <cell r="E1097" t="str">
            <v>André</v>
          </cell>
          <cell r="G1097" t="str">
            <v>Oliveira &amp; Lima Decorações e Eventos Ltda ME</v>
          </cell>
          <cell r="H1097" t="str">
            <v>17.940.757/0001-68</v>
          </cell>
          <cell r="I1097" t="str">
            <v>082.948.34-8</v>
          </cell>
          <cell r="J1097" t="str">
            <v>Av. Transamazonica, 200</v>
          </cell>
          <cell r="K1097" t="str">
            <v>Barramares</v>
          </cell>
          <cell r="L1097" t="str">
            <v>Vila Velha</v>
          </cell>
          <cell r="M1097" t="str">
            <v>ES</v>
          </cell>
          <cell r="N1097" t="str">
            <v>SUDESTE</v>
          </cell>
          <cell r="O1097" t="str">
            <v>29.124-344</v>
          </cell>
          <cell r="P1097" t="str">
            <v>27 3244-0289</v>
          </cell>
          <cell r="Q1097" t="str">
            <v>agdecoracaonatalina@hotmail.com</v>
          </cell>
          <cell r="R1097" t="str">
            <v>André Gustavo</v>
          </cell>
          <cell r="S1097" t="str">
            <v>agdecoracaonatalina@hotmail.com</v>
          </cell>
          <cell r="T1097" t="str">
            <v>1 1 99862-3905</v>
          </cell>
          <cell r="V1097">
            <v>41947</v>
          </cell>
        </row>
        <row r="1098">
          <cell r="B1098" t="str">
            <v>14/1112</v>
          </cell>
          <cell r="D1098" t="str">
            <v>Pedagógica Livraria e Papelaria</v>
          </cell>
          <cell r="E1098" t="str">
            <v>Juliana</v>
          </cell>
          <cell r="G1098" t="str">
            <v>Livraria Pedagógica Paulista Ltda</v>
          </cell>
          <cell r="H1098" t="str">
            <v>45.403.243/0001-09</v>
          </cell>
          <cell r="I1098" t="str">
            <v>669.050.777.116</v>
          </cell>
          <cell r="J1098" t="str">
            <v>Rua Pe Luz, 235</v>
          </cell>
          <cell r="K1098" t="str">
            <v>Centro</v>
          </cell>
          <cell r="L1098" t="str">
            <v>Srorocaba</v>
          </cell>
          <cell r="M1098" t="str">
            <v>SP</v>
          </cell>
          <cell r="N1098" t="str">
            <v>SUDESTE</v>
          </cell>
          <cell r="O1098" t="str">
            <v>18.035-010</v>
          </cell>
          <cell r="P1098" t="str">
            <v>15 4009-2000</v>
          </cell>
          <cell r="Q1098" t="str">
            <v>compraspapelaria@livrariapedagogica.com.br</v>
          </cell>
          <cell r="R1098" t="str">
            <v>Juliana</v>
          </cell>
          <cell r="S1098" t="str">
            <v>compraspapelaria@livrariapedagogica.com.br</v>
          </cell>
          <cell r="T1098" t="str">
            <v>15 4009-2000</v>
          </cell>
          <cell r="V1098">
            <v>41947</v>
          </cell>
        </row>
        <row r="1099">
          <cell r="B1099" t="str">
            <v>14/1113</v>
          </cell>
          <cell r="D1099" t="str">
            <v>Ahavat Comércio e Serviços Ltda. ME</v>
          </cell>
          <cell r="E1099" t="str">
            <v>Beto Brandão (CR Paixão)</v>
          </cell>
          <cell r="G1099" t="str">
            <v>Ahavat Comércio e Serviços Ltda. ME</v>
          </cell>
          <cell r="H1099" t="str">
            <v>09.561.577/0001-47</v>
          </cell>
          <cell r="I1099" t="str">
            <v>78503360</v>
          </cell>
          <cell r="J1099" t="str">
            <v>Rua Visconde de Ururaí, 445</v>
          </cell>
          <cell r="K1099" t="str">
            <v>Centro</v>
          </cell>
          <cell r="L1099" t="str">
            <v>Quissamã</v>
          </cell>
          <cell r="M1099" t="str">
            <v>RJ</v>
          </cell>
          <cell r="N1099" t="str">
            <v>SUDESTE</v>
          </cell>
          <cell r="O1099" t="str">
            <v>28.735-000</v>
          </cell>
          <cell r="P1099" t="str">
            <v>(22) 2772-0903</v>
          </cell>
          <cell r="Q1099" t="str">
            <v>atendimento@ahavat.com.br</v>
          </cell>
          <cell r="R1099" t="str">
            <v>Adriana Brandão</v>
          </cell>
          <cell r="S1099" t="str">
            <v>aboc.aboc.15@outlook.com</v>
          </cell>
          <cell r="T1099" t="str">
            <v>(22) 2772-0903</v>
          </cell>
          <cell r="V1099">
            <v>41947</v>
          </cell>
        </row>
        <row r="1100">
          <cell r="B1100" t="str">
            <v>14/1114</v>
          </cell>
          <cell r="D1100" t="str">
            <v>Natal &amp; Art</v>
          </cell>
          <cell r="E1100" t="str">
            <v>Maurício</v>
          </cell>
          <cell r="G1100" t="str">
            <v>Mauricio Fagundes Cassas Enfeites EPP</v>
          </cell>
          <cell r="H1100" t="str">
            <v>07.073.615/0001-97</v>
          </cell>
          <cell r="I1100" t="str">
            <v>116.924.068.114</v>
          </cell>
          <cell r="J1100" t="str">
            <v>Rua Nova York, 499, Apto 161</v>
          </cell>
          <cell r="K1100" t="str">
            <v>Brooklin</v>
          </cell>
          <cell r="L1100" t="str">
            <v>São Paulo</v>
          </cell>
          <cell r="M1100" t="str">
            <v>SP</v>
          </cell>
          <cell r="N1100" t="str">
            <v>SUDESTE</v>
          </cell>
          <cell r="O1100" t="str">
            <v>04560-000</v>
          </cell>
          <cell r="P1100" t="str">
            <v>(11) 9 7605-3756</v>
          </cell>
          <cell r="Q1100" t="str">
            <v>mauricio.cassas@nataleart.com</v>
          </cell>
          <cell r="R1100" t="str">
            <v>Mauricio</v>
          </cell>
          <cell r="S1100" t="str">
            <v>contato@nataleart.com</v>
          </cell>
          <cell r="V1100">
            <v>41947</v>
          </cell>
          <cell r="W1100">
            <v>42999</v>
          </cell>
        </row>
        <row r="1101">
          <cell r="B1101" t="str">
            <v>14/1115</v>
          </cell>
          <cell r="D1101" t="str">
            <v>Ilumina Brasil, Transportes, Promoçoes e Eventos Ltda</v>
          </cell>
          <cell r="E1101" t="str">
            <v>Luciano</v>
          </cell>
          <cell r="G1101" t="str">
            <v>Ilumina Brasil, Transportes, Promoçoes e Eventos Ltda</v>
          </cell>
          <cell r="H1101" t="str">
            <v>14.497.635/0001-50</v>
          </cell>
          <cell r="I1101" t="str">
            <v>18.599.970.089</v>
          </cell>
          <cell r="J1101" t="str">
            <v>Rua Rosa Fernandes Barreiro, 281</v>
          </cell>
          <cell r="K1101" t="str">
            <v>Recanto dos Fernandes</v>
          </cell>
          <cell r="L1101" t="str">
            <v>Pouso Alegre</v>
          </cell>
          <cell r="M1101" t="str">
            <v>MG</v>
          </cell>
          <cell r="N1101" t="str">
            <v>SUDESTE</v>
          </cell>
          <cell r="O1101" t="str">
            <v>37.550-000</v>
          </cell>
          <cell r="P1101" t="str">
            <v>35 3423-8207  /  35 9984-9606</v>
          </cell>
          <cell r="Q1101" t="str">
            <v>iluminabrasilluciano@hotmail.com</v>
          </cell>
          <cell r="R1101" t="str">
            <v xml:space="preserve">Luciano </v>
          </cell>
          <cell r="S1101" t="str">
            <v>iluminabrasilluciano@hotmail.com</v>
          </cell>
          <cell r="T1101" t="str">
            <v>35 3423-8207  /  35 9984-9606</v>
          </cell>
          <cell r="V1101">
            <v>41948</v>
          </cell>
        </row>
        <row r="1102">
          <cell r="B1102" t="str">
            <v>14/1116</v>
          </cell>
          <cell r="C1102" t="str">
            <v>Adriana</v>
          </cell>
          <cell r="D1102" t="str">
            <v>Prefeitura de Assis Chateaubriand</v>
          </cell>
          <cell r="E1102" t="str">
            <v>Jessica</v>
          </cell>
          <cell r="G1102" t="str">
            <v>Município de Assis Chateaubriand</v>
          </cell>
          <cell r="H1102" t="str">
            <v>76.208.479/0001-18</v>
          </cell>
          <cell r="I1102" t="str">
            <v>Isento</v>
          </cell>
          <cell r="J1102" t="str">
            <v>Av. Civica, s/n</v>
          </cell>
          <cell r="K1102" t="str">
            <v>Centro</v>
          </cell>
          <cell r="L1102" t="str">
            <v>Assis Chateaubriand</v>
          </cell>
          <cell r="M1102" t="str">
            <v>PR</v>
          </cell>
          <cell r="N1102" t="str">
            <v>SUL</v>
          </cell>
          <cell r="O1102" t="str">
            <v>85.935-000</v>
          </cell>
          <cell r="P1102" t="str">
            <v>(44) 3528-4067 Diogo (44) 9946-0164 Jessica</v>
          </cell>
          <cell r="Q1102" t="str">
            <v>comprasassis@hotmail.com</v>
          </cell>
          <cell r="R1102" t="str">
            <v>Diogo</v>
          </cell>
          <cell r="S1102" t="str">
            <v>comprasassis@hotmail.com</v>
          </cell>
          <cell r="T1102" t="str">
            <v>(44) 3528-4067 Diogo (44) 9946-0164 Jessica</v>
          </cell>
          <cell r="V1102">
            <v>41949</v>
          </cell>
        </row>
        <row r="1103">
          <cell r="B1103" t="str">
            <v>14/1117</v>
          </cell>
          <cell r="D1103" t="str">
            <v>Daju  Comércio de Tecidos Ltda.</v>
          </cell>
          <cell r="E1103" t="str">
            <v>Bruna Roman Páncaro</v>
          </cell>
          <cell r="F1103" t="str">
            <v>Assistente de Marketing</v>
          </cell>
          <cell r="G1103" t="str">
            <v>Daju  Comércio de Tecidos Ltda.</v>
          </cell>
          <cell r="H1103" t="str">
            <v>76.917.624/0003-00</v>
          </cell>
          <cell r="I1103" t="str">
            <v>1019967510</v>
          </cell>
          <cell r="J1103" t="str">
            <v>Rua Brasilio Itibere, 3279</v>
          </cell>
          <cell r="K1103" t="str">
            <v>Água Verde</v>
          </cell>
          <cell r="L1103" t="str">
            <v>Curitiba</v>
          </cell>
          <cell r="M1103" t="str">
            <v>PR</v>
          </cell>
          <cell r="N1103" t="str">
            <v>SUL</v>
          </cell>
          <cell r="O1103" t="str">
            <v>80.250-160</v>
          </cell>
          <cell r="P1103" t="str">
            <v>(41) 3302-3700</v>
          </cell>
          <cell r="Q1103" t="str">
            <v>bruna.roman@daju.com.br</v>
          </cell>
          <cell r="R1103" t="str">
            <v>Bruna</v>
          </cell>
          <cell r="S1103" t="str">
            <v>bruna.roman@daju.com.br</v>
          </cell>
          <cell r="T1103" t="str">
            <v>(41) 3302-3700</v>
          </cell>
          <cell r="V1103">
            <v>41950</v>
          </cell>
        </row>
        <row r="1104">
          <cell r="B1104" t="str">
            <v>14/1118</v>
          </cell>
          <cell r="C1104" t="str">
            <v>Sergio</v>
          </cell>
          <cell r="D1104" t="str">
            <v>W.Koerich Imóveis</v>
          </cell>
          <cell r="E1104" t="str">
            <v>Janine</v>
          </cell>
          <cell r="G1104" t="str">
            <v>Koesa Incorporação e Participação</v>
          </cell>
          <cell r="H1104" t="str">
            <v>83.882.936/0001-10</v>
          </cell>
          <cell r="I1104" t="str">
            <v>Isento</v>
          </cell>
          <cell r="J1104" t="str">
            <v>Rua Vitor Konder 223 5º andar</v>
          </cell>
          <cell r="K1104" t="str">
            <v>Centro</v>
          </cell>
          <cell r="L1104" t="str">
            <v>Florianópolis</v>
          </cell>
          <cell r="M1104" t="str">
            <v>SC</v>
          </cell>
          <cell r="N1104" t="str">
            <v>SUL</v>
          </cell>
          <cell r="O1104" t="str">
            <v>88.015-400</v>
          </cell>
          <cell r="P1104" t="str">
            <v>48 3216-4860</v>
          </cell>
          <cell r="Q1104" t="str">
            <v>janine@koerichimoveis.com.br</v>
          </cell>
          <cell r="R1104" t="str">
            <v>Janine</v>
          </cell>
          <cell r="S1104" t="str">
            <v>janine@koerichimoveis.com.br</v>
          </cell>
          <cell r="T1104" t="str">
            <v>48 3216-4860</v>
          </cell>
          <cell r="V1104">
            <v>41949</v>
          </cell>
          <cell r="W1104">
            <v>43004</v>
          </cell>
        </row>
        <row r="1105">
          <cell r="B1105" t="str">
            <v>14/1119</v>
          </cell>
          <cell r="D1105" t="str">
            <v>Prefeitura Municipal de Querência</v>
          </cell>
          <cell r="E1105" t="str">
            <v>Janice</v>
          </cell>
          <cell r="F1105" t="str">
            <v>1ª Dama</v>
          </cell>
          <cell r="G1105" t="str">
            <v>Prefeitura Municipal de Querência</v>
          </cell>
          <cell r="H1105" t="str">
            <v>37.465.002/0001-66</v>
          </cell>
          <cell r="I1105" t="str">
            <v>Isento</v>
          </cell>
          <cell r="J1105" t="str">
            <v>Av. Cuiabá, 335,  Q9 L1</v>
          </cell>
          <cell r="K1105" t="str">
            <v>Setor C</v>
          </cell>
          <cell r="L1105" t="str">
            <v>Querencia</v>
          </cell>
          <cell r="M1105" t="str">
            <v>MT</v>
          </cell>
          <cell r="N1105" t="str">
            <v>CENTRO OESTE</v>
          </cell>
          <cell r="O1105" t="str">
            <v>78.643-000</v>
          </cell>
          <cell r="P1105" t="str">
            <v>(66) 3529-1468 / 8402-7790</v>
          </cell>
          <cell r="Q1105" t="str">
            <v>janicewentz@hotmail.com</v>
          </cell>
          <cell r="R1105" t="str">
            <v>Tito</v>
          </cell>
          <cell r="S1105" t="str">
            <v>tito.prefeitura@hotmail.com</v>
          </cell>
          <cell r="T1105" t="str">
            <v>(66) 3529-1468 / 8402-7790</v>
          </cell>
        </row>
        <row r="1106">
          <cell r="B1106" t="str">
            <v>14/1120</v>
          </cell>
          <cell r="C1106" t="str">
            <v>Vera</v>
          </cell>
          <cell r="D1106" t="str">
            <v>Município de Alpestre</v>
          </cell>
          <cell r="E1106" t="str">
            <v>Vera Tomasi</v>
          </cell>
          <cell r="F1106" t="str">
            <v>Representante</v>
          </cell>
          <cell r="G1106" t="str">
            <v>Município de Alpestre</v>
          </cell>
          <cell r="H1106" t="str">
            <v>87.612.933/0001-18</v>
          </cell>
          <cell r="I1106" t="str">
            <v>Isento</v>
          </cell>
          <cell r="J1106" t="str">
            <v>Praça Tancredo Neves, 300</v>
          </cell>
          <cell r="K1106" t="str">
            <v>Centro</v>
          </cell>
          <cell r="L1106" t="str">
            <v>Alpestre</v>
          </cell>
          <cell r="M1106" t="str">
            <v>SC</v>
          </cell>
          <cell r="N1106" t="str">
            <v>SUL</v>
          </cell>
          <cell r="O1106" t="str">
            <v>98.480-000</v>
          </cell>
          <cell r="P1106" t="str">
            <v>(55) 3796 1166</v>
          </cell>
          <cell r="Q1106" t="str">
            <v>compras@alpestre.rs.gov.br</v>
          </cell>
          <cell r="R1106" t="str">
            <v>Setor Financeiro</v>
          </cell>
          <cell r="S1106" t="str">
            <v>compras@alpestre.rs.gov.br</v>
          </cell>
          <cell r="T1106" t="str">
            <v>(55) 3796 1166</v>
          </cell>
          <cell r="V1106">
            <v>41953</v>
          </cell>
        </row>
        <row r="1107">
          <cell r="B1107" t="str">
            <v>14/1121</v>
          </cell>
          <cell r="C1107" t="str">
            <v>Adriana</v>
          </cell>
          <cell r="D1107" t="str">
            <v>Light City</v>
          </cell>
          <cell r="E1107" t="str">
            <v>Jonas</v>
          </cell>
          <cell r="G1107" t="str">
            <v>Light City Empreendimentos Artísticos Ltda.</v>
          </cell>
          <cell r="H1107" t="str">
            <v>00.649.381/0001-34</v>
          </cell>
          <cell r="I1107" t="str">
            <v>Isento</v>
          </cell>
          <cell r="J1107" t="str">
            <v>Rua Mirataia, 350, Bloco 3 apt 908</v>
          </cell>
          <cell r="K1107" t="str">
            <v>Pechincha - Jacarepagua</v>
          </cell>
          <cell r="L1107" t="str">
            <v>Rio de Janeiro</v>
          </cell>
          <cell r="M1107" t="str">
            <v>RJ</v>
          </cell>
          <cell r="N1107" t="str">
            <v>SUDESTE</v>
          </cell>
          <cell r="O1107" t="str">
            <v>22.770-190</v>
          </cell>
          <cell r="P1107" t="str">
            <v xml:space="preserve">(21) 2458-4234 / 7742-8431 </v>
          </cell>
          <cell r="Q1107" t="str">
            <v>jonas-lightcity@hotmail.com</v>
          </cell>
          <cell r="R1107" t="str">
            <v>Jonas</v>
          </cell>
          <cell r="S1107" t="str">
            <v>jonas-lightcity@hotmail.com</v>
          </cell>
          <cell r="T1107" t="str">
            <v>(21) 3872-7247</v>
          </cell>
          <cell r="V1107">
            <v>41954</v>
          </cell>
        </row>
        <row r="1108">
          <cell r="B1108" t="str">
            <v>14/1122</v>
          </cell>
          <cell r="C1108" t="str">
            <v>Adriana</v>
          </cell>
          <cell r="D1108" t="str">
            <v>Osterno</v>
          </cell>
          <cell r="E1108" t="str">
            <v>Osterno</v>
          </cell>
          <cell r="G1108" t="str">
            <v>Osterno Custodio da Silveira Filho</v>
          </cell>
          <cell r="H1108" t="str">
            <v>062.343.068-10</v>
          </cell>
          <cell r="I1108" t="str">
            <v>18.306.339 SSP/SP</v>
          </cell>
          <cell r="J1108" t="str">
            <v>Rua Benjzmim Constant, 613</v>
          </cell>
          <cell r="K1108" t="str">
            <v>Centro</v>
          </cell>
          <cell r="L1108" t="str">
            <v>Frutal</v>
          </cell>
          <cell r="M1108" t="str">
            <v>MG</v>
          </cell>
          <cell r="N1108" t="str">
            <v>SUDESTE</v>
          </cell>
          <cell r="O1108" t="str">
            <v>38.200-000</v>
          </cell>
          <cell r="P1108" t="str">
            <v>(34) 9974-5500</v>
          </cell>
          <cell r="Q1108" t="str">
            <v>grupojlp@hotmail.com</v>
          </cell>
          <cell r="R1108" t="str">
            <v>Osterno</v>
          </cell>
          <cell r="S1108" t="str">
            <v>grupojlp@hotmail.com</v>
          </cell>
          <cell r="T1108" t="str">
            <v>(34) 9974-5500</v>
          </cell>
          <cell r="W1108">
            <v>41954</v>
          </cell>
        </row>
        <row r="1109">
          <cell r="B1109" t="str">
            <v>14/1123</v>
          </cell>
          <cell r="D1109" t="str">
            <v>Supermercado Nardelli Ltda.</v>
          </cell>
          <cell r="E1109" t="str">
            <v>Albino E. Nardelli</v>
          </cell>
          <cell r="G1109" t="str">
            <v>Supermercado Nardelli Ltda.</v>
          </cell>
          <cell r="H1109" t="str">
            <v>75.394.189/0001-43</v>
          </cell>
          <cell r="I1109" t="str">
            <v>250.785.234</v>
          </cell>
          <cell r="J1109" t="str">
            <v>Rua Dom Bosco, 1235</v>
          </cell>
          <cell r="K1109" t="str">
            <v>Jardim América</v>
          </cell>
          <cell r="L1109" t="str">
            <v>Rio do Sul</v>
          </cell>
          <cell r="M1109" t="str">
            <v>SC</v>
          </cell>
          <cell r="N1109" t="str">
            <v>SUL</v>
          </cell>
          <cell r="O1109" t="str">
            <v>89.160-117</v>
          </cell>
          <cell r="P1109" t="str">
            <v>(47) 3531-8500</v>
          </cell>
          <cell r="Q1109" t="str">
            <v>albino@supernardelli.com.br</v>
          </cell>
          <cell r="R1109" t="str">
            <v>Albino</v>
          </cell>
          <cell r="S1109" t="str">
            <v>albino@supernardelli.com.br</v>
          </cell>
          <cell r="T1109" t="str">
            <v>(47) 3531-8500</v>
          </cell>
          <cell r="V1109">
            <v>41954</v>
          </cell>
        </row>
        <row r="1110">
          <cell r="B1110" t="str">
            <v>14/1124</v>
          </cell>
          <cell r="D1110" t="str">
            <v>Poupe Bem Atacado</v>
          </cell>
          <cell r="E1110" t="str">
            <v>André</v>
          </cell>
          <cell r="G1110" t="str">
            <v>B. A. Barbosa Supermercado Ltda.</v>
          </cell>
          <cell r="H1110" t="str">
            <v>43.462.720/0006-96</v>
          </cell>
          <cell r="I1110" t="str">
            <v>468.012.425.119</v>
          </cell>
          <cell r="J1110" t="str">
            <v>Av. Paulo Gomes, 51</v>
          </cell>
          <cell r="K1110" t="str">
            <v>Centro</v>
          </cell>
          <cell r="L1110" t="str">
            <v>Morumgaba</v>
          </cell>
          <cell r="M1110" t="str">
            <v>SP</v>
          </cell>
          <cell r="N1110" t="str">
            <v>SUDESTE</v>
          </cell>
          <cell r="O1110" t="str">
            <v>13.260-000</v>
          </cell>
          <cell r="P1110" t="str">
            <v>(11) 4014-7068</v>
          </cell>
          <cell r="Q1110" t="str">
            <v>corazza@superpoupebem.com.br</v>
          </cell>
          <cell r="R1110" t="str">
            <v>Andrea</v>
          </cell>
          <cell r="S1110" t="str">
            <v>corazza@superpoupebem.com.br</v>
          </cell>
          <cell r="T1110" t="str">
            <v>(11) 4014-7068</v>
          </cell>
          <cell r="V1110">
            <v>41955</v>
          </cell>
        </row>
        <row r="1111">
          <cell r="B1111" t="str">
            <v>14/1125</v>
          </cell>
          <cell r="C1111" t="str">
            <v>Adriana</v>
          </cell>
          <cell r="D1111" t="str">
            <v>Prefeitura Municipal de Irineópolis</v>
          </cell>
          <cell r="E1111" t="str">
            <v>Juliano Pozzi Pereira</v>
          </cell>
          <cell r="F1111" t="str">
            <v>Prefeito</v>
          </cell>
          <cell r="G1111" t="str">
            <v>Município de Irineópolis</v>
          </cell>
          <cell r="H1111" t="str">
            <v>83.102.558/0001-05</v>
          </cell>
          <cell r="I1111" t="str">
            <v>Isento</v>
          </cell>
          <cell r="J1111" t="str">
            <v>Rua Paraná, 200</v>
          </cell>
          <cell r="K1111" t="str">
            <v>Centro</v>
          </cell>
          <cell r="L1111" t="str">
            <v>Irineópolis</v>
          </cell>
          <cell r="M1111" t="str">
            <v>SC</v>
          </cell>
          <cell r="N1111" t="str">
            <v>SUL</v>
          </cell>
          <cell r="O1111" t="str">
            <v>89.440-000</v>
          </cell>
          <cell r="P1111" t="str">
            <v>(47) 3625-1111</v>
          </cell>
          <cell r="Q1111" t="str">
            <v>julianopozzi@yahoo.com.br</v>
          </cell>
          <cell r="R1111" t="str">
            <v>Rosani</v>
          </cell>
          <cell r="S1111" t="str">
            <v>patrimonio@irineopolis.sc.gov.br</v>
          </cell>
          <cell r="T1111" t="str">
            <v>(47) 3625-1111</v>
          </cell>
          <cell r="V1111">
            <v>41960</v>
          </cell>
        </row>
        <row r="1112">
          <cell r="B1112" t="str">
            <v>14/1126</v>
          </cell>
          <cell r="D1112" t="str">
            <v>Vejim Empreendimentos</v>
          </cell>
          <cell r="E1112" t="str">
            <v>Edson Mantoani Jr</v>
          </cell>
          <cell r="F1112" t="str">
            <v>Diretor Adm. E Financeiro</v>
          </cell>
          <cell r="G1112" t="str">
            <v>Vejim Empreendimentos, Participações e Locação de Imóveis Ltda.</v>
          </cell>
          <cell r="H1112" t="str">
            <v>11.319.525/0001-00</v>
          </cell>
          <cell r="I1112" t="str">
            <v>Isento</v>
          </cell>
          <cell r="J1112" t="str">
            <v>Av. Franz Liszt, 225, 1º Andar, Sala 01</v>
          </cell>
          <cell r="K1112" t="str">
            <v>Vila Medereiros</v>
          </cell>
          <cell r="L1112" t="str">
            <v>São Paulo</v>
          </cell>
          <cell r="M1112" t="str">
            <v>SP</v>
          </cell>
          <cell r="N1112" t="str">
            <v>SUDESTE</v>
          </cell>
          <cell r="O1112" t="str">
            <v>02.151-100</v>
          </cell>
          <cell r="P1112" t="str">
            <v>(11) 2109-0650</v>
          </cell>
          <cell r="Q1112" t="str">
            <v>edsonjr@dallogistica.com.br</v>
          </cell>
          <cell r="R1112" t="str">
            <v>Edson Mantoani Jr</v>
          </cell>
          <cell r="S1112" t="str">
            <v>edsonjr@dallogistica.com.br</v>
          </cell>
          <cell r="T1112" t="str">
            <v>(11) 2109-0650</v>
          </cell>
          <cell r="V1112">
            <v>41961</v>
          </cell>
        </row>
        <row r="1113">
          <cell r="B1113" t="str">
            <v>14/1127</v>
          </cell>
          <cell r="D1113" t="str">
            <v>Ramos e Flores Presentes</v>
          </cell>
          <cell r="E1113" t="str">
            <v>Francine Cristina Ramos</v>
          </cell>
          <cell r="G1113" t="str">
            <v>Ramos e Flores Presentes LTDA</v>
          </cell>
          <cell r="H1113" t="str">
            <v>15.575.909/0001-45</v>
          </cell>
          <cell r="I1113" t="str">
            <v>256726914</v>
          </cell>
          <cell r="J1113" t="str">
            <v xml:space="preserve">Rua Presidente João Goulart, </v>
          </cell>
          <cell r="K1113" t="str">
            <v>Ressacada</v>
          </cell>
          <cell r="L1113" t="str">
            <v>Itajaí</v>
          </cell>
          <cell r="M1113" t="str">
            <v>SC</v>
          </cell>
          <cell r="N1113" t="str">
            <v>SUL</v>
          </cell>
          <cell r="O1113" t="str">
            <v>88.307-200</v>
          </cell>
          <cell r="P1113" t="str">
            <v>47 3348-6405</v>
          </cell>
          <cell r="Q1113" t="str">
            <v>ramoseflores@ramoseflores.com.br</v>
          </cell>
          <cell r="R1113" t="str">
            <v>Francine</v>
          </cell>
          <cell r="S1113" t="str">
            <v>fran@ramoseflores.com.br</v>
          </cell>
          <cell r="T1113" t="str">
            <v>47 3348-6405</v>
          </cell>
          <cell r="V1113">
            <v>41962</v>
          </cell>
        </row>
        <row r="1114">
          <cell r="B1114" t="str">
            <v>14/1128</v>
          </cell>
          <cell r="D1114" t="str">
            <v>Eletro Instaladora Central</v>
          </cell>
          <cell r="E1114" t="str">
            <v>Lauri Batistti</v>
          </cell>
          <cell r="F1114" t="str">
            <v>Proprietário</v>
          </cell>
          <cell r="G1114" t="str">
            <v>Elétrica JLB Ltda. ME</v>
          </cell>
          <cell r="H1114" t="str">
            <v>15.424.679/0001-13</v>
          </cell>
          <cell r="I1114" t="str">
            <v>256.703.566</v>
          </cell>
          <cell r="J1114" t="str">
            <v>Avenida Assis Brasil, 257, Sala 02</v>
          </cell>
          <cell r="K1114" t="str">
            <v>Centro</v>
          </cell>
          <cell r="L1114" t="str">
            <v>Ipumirim</v>
          </cell>
          <cell r="M1114" t="str">
            <v>SC</v>
          </cell>
          <cell r="N1114" t="str">
            <v>SUL</v>
          </cell>
          <cell r="O1114" t="str">
            <v>89790-000</v>
          </cell>
          <cell r="P1114" t="str">
            <v>(49) 3438-1930 / 9957-8438 / 99468079 / 88440478</v>
          </cell>
          <cell r="Q1114" t="str">
            <v>eletroinstaladoracentral@live.com</v>
          </cell>
          <cell r="R1114" t="str">
            <v>Lauri Batistti</v>
          </cell>
          <cell r="S1114" t="str">
            <v>eletroinstaladoracentral@live.com</v>
          </cell>
          <cell r="T1114" t="str">
            <v>(49) 3438-1930 / 9957-8438 / 99468079 / 88440478</v>
          </cell>
          <cell r="V1114">
            <v>41963</v>
          </cell>
        </row>
        <row r="1115">
          <cell r="B1115" t="str">
            <v>14/1129</v>
          </cell>
          <cell r="D1115" t="str">
            <v>Estruturar Montagens, Produções e Eventos</v>
          </cell>
          <cell r="E1115" t="str">
            <v>Vicentina</v>
          </cell>
          <cell r="G1115" t="str">
            <v>Horebe Locações Serviços e Eventos Ltda</v>
          </cell>
          <cell r="H1115" t="str">
            <v>09.285.197/0001-27</v>
          </cell>
          <cell r="I1115" t="str">
            <v>001709506.00-96</v>
          </cell>
          <cell r="J1115" t="str">
            <v>Rua Borges, 67</v>
          </cell>
          <cell r="K1115" t="str">
            <v>Indaiá</v>
          </cell>
          <cell r="L1115" t="str">
            <v>Belo Horizonte</v>
          </cell>
          <cell r="M1115" t="str">
            <v>MG</v>
          </cell>
          <cell r="N1115" t="str">
            <v>SUDESTE</v>
          </cell>
          <cell r="O1115" t="str">
            <v>31.270-150</v>
          </cell>
          <cell r="P1115" t="str">
            <v>31 3497-4444/3088-4535</v>
          </cell>
          <cell r="Q1115" t="str">
            <v>comercial@estruturareventos.com.br</v>
          </cell>
          <cell r="R1115" t="str">
            <v>Vicentina</v>
          </cell>
          <cell r="S1115" t="str">
            <v>comercial@estruturareventos.com.br</v>
          </cell>
          <cell r="T1115" t="str">
            <v>31 3497-4444/3088-4535</v>
          </cell>
          <cell r="V1115">
            <v>41964</v>
          </cell>
        </row>
        <row r="1116">
          <cell r="B1116" t="str">
            <v>14/1130</v>
          </cell>
          <cell r="D1116" t="str">
            <v xml:space="preserve">Lumibahia </v>
          </cell>
          <cell r="E1116" t="str">
            <v>Marcio Landim</v>
          </cell>
          <cell r="G1116" t="str">
            <v>Lumibahia Serviços e Projetos de Iluminação Ltda</v>
          </cell>
          <cell r="H1116" t="str">
            <v>08.074.065/0001-93</v>
          </cell>
          <cell r="I1116" t="str">
            <v>Isento</v>
          </cell>
          <cell r="J1116" t="str">
            <v>Rua Gonçalo Coelho, 72 - Q 15 LT 74 Lj 02</v>
          </cell>
          <cell r="K1116" t="str">
            <v>Pituaçu</v>
          </cell>
          <cell r="L1116" t="str">
            <v>Salvador</v>
          </cell>
          <cell r="M1116" t="str">
            <v>BA</v>
          </cell>
          <cell r="N1116" t="str">
            <v>NORDESTE</v>
          </cell>
          <cell r="O1116" t="str">
            <v>41.741-120</v>
          </cell>
          <cell r="P1116" t="str">
            <v>71 3011-4848</v>
          </cell>
          <cell r="Q1116" t="str">
            <v>marciolandim@lumibahia.com.br / paulolandim@lumibahia.com.br</v>
          </cell>
          <cell r="R1116" t="str">
            <v>Rose Passos</v>
          </cell>
          <cell r="S1116" t="str">
            <v>71 3011-4848</v>
          </cell>
          <cell r="T1116" t="str">
            <v>rosepassos@lumibahia.com.br</v>
          </cell>
          <cell r="V1116">
            <v>41964</v>
          </cell>
        </row>
        <row r="1117">
          <cell r="B1117" t="str">
            <v>14/1131</v>
          </cell>
          <cell r="C1117" t="str">
            <v>Miguel</v>
          </cell>
          <cell r="D1117" t="str">
            <v>Fundação de Cultural de Camboriú</v>
          </cell>
          <cell r="E1117" t="str">
            <v>Laura</v>
          </cell>
          <cell r="F1117" t="str">
            <v>Secrteária de Cultura</v>
          </cell>
          <cell r="G1117" t="str">
            <v>Fundação de Cultural de Camboriú</v>
          </cell>
          <cell r="H1117" t="str">
            <v>17.470.036/0001-31</v>
          </cell>
          <cell r="I1117" t="str">
            <v>Isento</v>
          </cell>
          <cell r="J1117" t="str">
            <v>Rua Hercílio Zuchi, 160</v>
          </cell>
          <cell r="K1117" t="str">
            <v>Centro</v>
          </cell>
          <cell r="L1117" t="str">
            <v>Camboriú</v>
          </cell>
          <cell r="M1117" t="str">
            <v>SC</v>
          </cell>
          <cell r="N1117" t="str">
            <v>SUL</v>
          </cell>
          <cell r="O1117" t="str">
            <v>88.340-254</v>
          </cell>
          <cell r="P1117" t="str">
            <v>(47) 3365-1311</v>
          </cell>
          <cell r="Q1117" t="str">
            <v>franci.fmc@gmail.com / marciodarosacamboriu@gmail.com</v>
          </cell>
          <cell r="R1117" t="str">
            <v>Marcio da Rosa</v>
          </cell>
          <cell r="S1117" t="str">
            <v>marciodarosacamboriu@gmail.com</v>
          </cell>
          <cell r="T1117" t="str">
            <v>(47) 3365 9550</v>
          </cell>
        </row>
        <row r="1118">
          <cell r="B1118" t="str">
            <v>14/1132</v>
          </cell>
          <cell r="D1118" t="str">
            <v>Condominio Horizontal Praia Brava</v>
          </cell>
          <cell r="E1118" t="str">
            <v>Gabriela</v>
          </cell>
          <cell r="G1118" t="str">
            <v>Condominio Horizontal Praia Brava</v>
          </cell>
          <cell r="H1118" t="str">
            <v>07.753.600/0001-70</v>
          </cell>
          <cell r="I1118" t="str">
            <v>Isento</v>
          </cell>
          <cell r="J1118" t="str">
            <v xml:space="preserve">Rua Ariribá. 125 </v>
          </cell>
          <cell r="K1118" t="str">
            <v xml:space="preserve">Santa Clara </v>
          </cell>
          <cell r="L1118" t="str">
            <v>Itajaí</v>
          </cell>
          <cell r="M1118" t="str">
            <v>SC</v>
          </cell>
          <cell r="N1118" t="str">
            <v>SUL</v>
          </cell>
          <cell r="O1118" t="str">
            <v>88.306-780</v>
          </cell>
          <cell r="P1118" t="str">
            <v>(47) 3349-1892</v>
          </cell>
          <cell r="Q1118" t="str">
            <v>condominiohorizontalpraiabrava@gmail.com</v>
          </cell>
          <cell r="R1118" t="str">
            <v>Jaqueline</v>
          </cell>
          <cell r="S1118" t="str">
            <v>jaqueline@conjel.com.br</v>
          </cell>
          <cell r="T1118" t="str">
            <v>(47) 3261-4880</v>
          </cell>
          <cell r="V1118">
            <v>41969</v>
          </cell>
        </row>
        <row r="1119">
          <cell r="B1119" t="str">
            <v>14/1133</v>
          </cell>
          <cell r="D1119" t="str">
            <v>Prefeitura de Congonhinhas</v>
          </cell>
          <cell r="E1119" t="str">
            <v>Anna Gabriella</v>
          </cell>
          <cell r="G1119" t="str">
            <v>Município de Congonhinhas</v>
          </cell>
          <cell r="H1119" t="str">
            <v>75.825.828/0001-88</v>
          </cell>
          <cell r="I1119" t="str">
            <v>Isento</v>
          </cell>
          <cell r="J1119" t="str">
            <v>Av. Dr. David Xavier da Silva, 130</v>
          </cell>
          <cell r="K1119" t="str">
            <v>Centro</v>
          </cell>
          <cell r="L1119" t="str">
            <v>Congonhinhas</v>
          </cell>
          <cell r="M1119" t="str">
            <v>PR</v>
          </cell>
          <cell r="N1119" t="str">
            <v>SUL</v>
          </cell>
          <cell r="O1119" t="str">
            <v>86.230-000</v>
          </cell>
          <cell r="P1119" t="str">
            <v>(43) 3554-1647</v>
          </cell>
          <cell r="Q1119" t="str">
            <v>agfcoelho@hotmail.com</v>
          </cell>
          <cell r="R1119" t="str">
            <v>Anna Gabriella</v>
          </cell>
          <cell r="S1119" t="str">
            <v>agfcoelho@hotmail.com</v>
          </cell>
          <cell r="T1119" t="str">
            <v>(43) 3554-1647</v>
          </cell>
          <cell r="V1119">
            <v>41969</v>
          </cell>
        </row>
        <row r="1120">
          <cell r="B1120" t="str">
            <v>14/1134</v>
          </cell>
          <cell r="D1120" t="str">
            <v>Prefeitura de Sede Nova</v>
          </cell>
          <cell r="E1120" t="str">
            <v>Monica</v>
          </cell>
          <cell r="F1120" t="str">
            <v>Dept. Compras</v>
          </cell>
          <cell r="G1120" t="str">
            <v>Município de Sede Nova</v>
          </cell>
          <cell r="H1120" t="str">
            <v>91.997.056/0001-18</v>
          </cell>
          <cell r="I1120" t="str">
            <v>Isento</v>
          </cell>
          <cell r="J1120" t="str">
            <v>Rua Campo Novo, 344</v>
          </cell>
          <cell r="K1120" t="str">
            <v>Centro</v>
          </cell>
          <cell r="L1120" t="str">
            <v>Sede Nova</v>
          </cell>
          <cell r="M1120" t="str">
            <v>RS</v>
          </cell>
          <cell r="N1120" t="str">
            <v>SUL</v>
          </cell>
          <cell r="O1120" t="str">
            <v>98.675-000</v>
          </cell>
          <cell r="P1120" t="str">
            <v>(55) 3526-1100 / 3526-1045</v>
          </cell>
          <cell r="Q1120" t="str">
            <v>dpcompras@sedenova.rs.gov.br</v>
          </cell>
          <cell r="R1120" t="str">
            <v>Monica</v>
          </cell>
          <cell r="S1120" t="str">
            <v>dpcompras@sedenova.rs.gov.br</v>
          </cell>
          <cell r="T1120" t="str">
            <v>(55) 3526-1100 / 3526-1045</v>
          </cell>
          <cell r="V1120">
            <v>41969</v>
          </cell>
        </row>
        <row r="1121">
          <cell r="B1121" t="str">
            <v>14/1135</v>
          </cell>
          <cell r="C1121" t="str">
            <v>Adriana</v>
          </cell>
          <cell r="D1121" t="str">
            <v>Prefeitura de Saudade do Iguaçú</v>
          </cell>
          <cell r="E1121" t="str">
            <v>Willian Cemin</v>
          </cell>
          <cell r="F1121" t="str">
            <v>Diretor do Departamento de Cultura</v>
          </cell>
          <cell r="G1121" t="str">
            <v>Município de Saudade do Iguaçú</v>
          </cell>
          <cell r="H1121" t="str">
            <v>95.585.477/0001-92</v>
          </cell>
          <cell r="I1121" t="str">
            <v>Isento</v>
          </cell>
          <cell r="J1121" t="str">
            <v>Rua Frei Vito Berscheid,  s/n</v>
          </cell>
          <cell r="K1121" t="str">
            <v>Centro</v>
          </cell>
          <cell r="L1121" t="str">
            <v>Saudade do Iguaçú</v>
          </cell>
          <cell r="M1121" t="str">
            <v>PR</v>
          </cell>
          <cell r="N1121" t="str">
            <v>SUL</v>
          </cell>
          <cell r="O1121" t="str">
            <v>85.568-000</v>
          </cell>
          <cell r="P1121" t="str">
            <v>(46) 3246-1166 / 9923-8045</v>
          </cell>
          <cell r="Q1121" t="str">
            <v>willcemin@hotmail.com</v>
          </cell>
          <cell r="R1121" t="str">
            <v>Willian Cemin</v>
          </cell>
          <cell r="S1121" t="str">
            <v>willcemin@hotmail.com</v>
          </cell>
          <cell r="T1121" t="str">
            <v>(46) 3246-1166 / 9923-8045</v>
          </cell>
          <cell r="V1121">
            <v>41969</v>
          </cell>
          <cell r="W1121">
            <v>42315</v>
          </cell>
        </row>
        <row r="1122">
          <cell r="B1122" t="str">
            <v>14/1136</v>
          </cell>
          <cell r="D1122" t="str">
            <v xml:space="preserve">Auquimia Clínica Veterinária </v>
          </cell>
          <cell r="E1122" t="str">
            <v>Ricado</v>
          </cell>
          <cell r="G1122" t="str">
            <v xml:space="preserve">Fontana e Nunes Ltda ME </v>
          </cell>
          <cell r="H1122" t="str">
            <v>07.090.458/0001-28</v>
          </cell>
          <cell r="I1122" t="str">
            <v>254.879.187</v>
          </cell>
          <cell r="J1122" t="str">
            <v xml:space="preserve">Rua Braço do Norte  n° 710 </v>
          </cell>
          <cell r="K1122" t="str">
            <v>Atiradores</v>
          </cell>
          <cell r="L1122" t="str">
            <v xml:space="preserve">Joinville </v>
          </cell>
          <cell r="M1122" t="str">
            <v>SC</v>
          </cell>
          <cell r="N1122" t="str">
            <v>SUL</v>
          </cell>
          <cell r="O1122" t="str">
            <v>89.203-030</v>
          </cell>
          <cell r="P1122" t="str">
            <v>(47) 3028-8050</v>
          </cell>
          <cell r="Q1122" t="str">
            <v>auquimia.vet@gmail.com</v>
          </cell>
          <cell r="R1122" t="str">
            <v>Ricardo / Paulo</v>
          </cell>
          <cell r="S1122" t="str">
            <v>auquimia.vet@gmail.com</v>
          </cell>
          <cell r="T1122" t="str">
            <v>(47) 3028-8050</v>
          </cell>
          <cell r="V1122">
            <v>41969</v>
          </cell>
        </row>
        <row r="1123">
          <cell r="B1123" t="str">
            <v>14/1137</v>
          </cell>
          <cell r="D1123" t="str">
            <v>Prefeitura Municipal de Estrela d' Oeste</v>
          </cell>
          <cell r="E1123" t="str">
            <v>Pedro Itiko Koyanagi</v>
          </cell>
          <cell r="F1123" t="str">
            <v>Prefeito</v>
          </cell>
          <cell r="G1123" t="str">
            <v>Município de Estrela d' Oeste</v>
          </cell>
          <cell r="H1123" t="str">
            <v>45.112.224/0001-23</v>
          </cell>
          <cell r="I1123" t="str">
            <v>Isento</v>
          </cell>
          <cell r="J1123" t="str">
            <v>Rua Bahia, 639</v>
          </cell>
          <cell r="K1123" t="str">
            <v>Jardim São Paulo</v>
          </cell>
          <cell r="L1123" t="str">
            <v>Estrela d' Oeste</v>
          </cell>
          <cell r="M1123" t="str">
            <v>SP</v>
          </cell>
          <cell r="N1123" t="str">
            <v>SUDESTE</v>
          </cell>
          <cell r="O1123" t="str">
            <v>15.650-000</v>
          </cell>
          <cell r="P1123" t="str">
            <v>(17) 3833-9411</v>
          </cell>
          <cell r="Q1123" t="str">
            <v>compras@pmestrela.sp.gov.br</v>
          </cell>
          <cell r="R1123" t="str">
            <v>Robson A. Tonioli</v>
          </cell>
          <cell r="S1123" t="str">
            <v>compras@pmestrela.sp.gov.br</v>
          </cell>
          <cell r="T1123" t="str">
            <v>(17) 3833-9411 / 99615-2312</v>
          </cell>
          <cell r="V1123">
            <v>41970</v>
          </cell>
        </row>
        <row r="1124">
          <cell r="B1124" t="str">
            <v>14/1138</v>
          </cell>
          <cell r="C1124" t="str">
            <v>Vera</v>
          </cell>
          <cell r="D1124" t="str">
            <v>Prefeitura de Palmeira das Missões</v>
          </cell>
          <cell r="E1124" t="str">
            <v>Vera Tomasi</v>
          </cell>
          <cell r="F1124" t="str">
            <v>Representante</v>
          </cell>
          <cell r="G1124" t="str">
            <v>Município de Palmeira da Missões</v>
          </cell>
          <cell r="H1124" t="str">
            <v>88.541.354/0001-94</v>
          </cell>
          <cell r="I1124" t="str">
            <v>Isento</v>
          </cell>
          <cell r="J1124" t="str">
            <v>Praça Nassib Nassif, s/n</v>
          </cell>
          <cell r="K1124" t="str">
            <v>Centro</v>
          </cell>
          <cell r="L1124" t="str">
            <v>Palmeira das Missões</v>
          </cell>
          <cell r="M1124" t="str">
            <v>RS</v>
          </cell>
          <cell r="N1124" t="str">
            <v>SUL</v>
          </cell>
          <cell r="O1124" t="str">
            <v>98.300-000</v>
          </cell>
          <cell r="P1124" t="str">
            <v>(55) 3742-7306 / 7289</v>
          </cell>
          <cell r="Q1124" t="str">
            <v>pmcompras@palmeiradasmissoes-rs.com.br</v>
          </cell>
          <cell r="R1124" t="str">
            <v>Nelson (Setor de Licitações)</v>
          </cell>
          <cell r="S1124" t="str">
            <v>pmcompras@palmeiradasmissoes-rs.com.br</v>
          </cell>
          <cell r="T1124" t="str">
            <v>(55) 3742-7306 / 7289</v>
          </cell>
          <cell r="V1124">
            <v>41970</v>
          </cell>
        </row>
        <row r="1125">
          <cell r="B1125" t="str">
            <v>14/1139</v>
          </cell>
          <cell r="D1125" t="str">
            <v>Roberto Pamplona de Moura</v>
          </cell>
          <cell r="G1125" t="str">
            <v>Roberto Pamplona de Moura</v>
          </cell>
          <cell r="H1125" t="str">
            <v>864.680.499-20</v>
          </cell>
          <cell r="I1125" t="str">
            <v>1664649</v>
          </cell>
          <cell r="J1125" t="str">
            <v>Rua Campo Largo, 883</v>
          </cell>
          <cell r="K1125" t="str">
            <v>Itacoromi</v>
          </cell>
          <cell r="L1125" t="str">
            <v>Piçarras</v>
          </cell>
          <cell r="M1125" t="str">
            <v>SC</v>
          </cell>
          <cell r="N1125" t="str">
            <v>SUL</v>
          </cell>
          <cell r="O1125">
            <v>0</v>
          </cell>
          <cell r="P1125" t="str">
            <v>(47) 9631-2299</v>
          </cell>
          <cell r="Q1125" t="str">
            <v>mouraengenhariaeletrica@hotmail.com</v>
          </cell>
          <cell r="R1125" t="str">
            <v>Roberto Pamplona de Moura</v>
          </cell>
          <cell r="S1125" t="str">
            <v>mouraengenhariaeletrica@hotmail.com</v>
          </cell>
          <cell r="T1125" t="str">
            <v>(47) 9631-2299</v>
          </cell>
          <cell r="V1125">
            <v>41974</v>
          </cell>
        </row>
        <row r="1126">
          <cell r="B1126" t="str">
            <v>14/1141</v>
          </cell>
          <cell r="D1126" t="str">
            <v>Prefeitura de Vargeão</v>
          </cell>
          <cell r="E1126" t="str">
            <v>Prefeito Amarildo</v>
          </cell>
          <cell r="G1126" t="str">
            <v>Município de Vargeão</v>
          </cell>
          <cell r="H1126" t="str">
            <v>83.009.928/0001-64</v>
          </cell>
          <cell r="I1126" t="str">
            <v>Isento</v>
          </cell>
          <cell r="J1126" t="str">
            <v>Rua 7 de Setembro, 477</v>
          </cell>
          <cell r="K1126" t="str">
            <v>Centro</v>
          </cell>
          <cell r="L1126" t="str">
            <v>Vargeão</v>
          </cell>
          <cell r="M1126" t="str">
            <v>SC</v>
          </cell>
          <cell r="N1126" t="str">
            <v>SUL</v>
          </cell>
          <cell r="O1126" t="str">
            <v>89.690-000</v>
          </cell>
          <cell r="P1126" t="str">
            <v>49 3434.0148</v>
          </cell>
          <cell r="Q1126" t="str">
            <v>contabilidade@vargeao.sc.goc.br</v>
          </cell>
          <cell r="R1126" t="str">
            <v>Setor de Contabilidade</v>
          </cell>
          <cell r="S1126" t="str">
            <v>contabilidade@vargeao.sc.goc.br</v>
          </cell>
          <cell r="T1126" t="str">
            <v>49 3434.0148</v>
          </cell>
          <cell r="V1126">
            <v>41975</v>
          </cell>
        </row>
        <row r="1127">
          <cell r="B1127" t="str">
            <v>14/1142</v>
          </cell>
          <cell r="D1127" t="str">
            <v>Prefeitura de Magda</v>
          </cell>
          <cell r="E1127" t="str">
            <v>Fernando / Alexandre</v>
          </cell>
          <cell r="G1127" t="str">
            <v>Município de Magda</v>
          </cell>
          <cell r="H1127" t="str">
            <v>45.660.628/0001-51</v>
          </cell>
          <cell r="I1127" t="str">
            <v>Isento</v>
          </cell>
          <cell r="J1127" t="str">
            <v>Rua Sete de Setembro, 981</v>
          </cell>
          <cell r="K1127" t="str">
            <v>Centro</v>
          </cell>
          <cell r="L1127" t="str">
            <v>Magda</v>
          </cell>
          <cell r="M1127" t="str">
            <v>SP</v>
          </cell>
          <cell r="N1127" t="str">
            <v>SUDESTE</v>
          </cell>
          <cell r="O1127" t="str">
            <v>15.310-000</v>
          </cell>
          <cell r="P1127" t="str">
            <v>(17) 3487-1137 / 9 8149-2111</v>
          </cell>
          <cell r="Q1127" t="str">
            <v>fernandoscaliante@ig.com.br</v>
          </cell>
          <cell r="R1127" t="str">
            <v>Junior</v>
          </cell>
          <cell r="S1127" t="str">
            <v>secretariamagda@terra.com.br</v>
          </cell>
          <cell r="T1127" t="str">
            <v>(17) 3487-1355</v>
          </cell>
          <cell r="V1127">
            <v>41976</v>
          </cell>
        </row>
        <row r="1128">
          <cell r="B1128" t="str">
            <v>14/1143</v>
          </cell>
          <cell r="D1128" t="str">
            <v>Fundação Municipal de Cultura de Ladário</v>
          </cell>
          <cell r="E1128" t="str">
            <v>Wanessa</v>
          </cell>
          <cell r="F1128" t="str">
            <v>Diretora de Cultura</v>
          </cell>
          <cell r="G1128" t="str">
            <v xml:space="preserve">Fundação Municipal de Cultura </v>
          </cell>
          <cell r="H1128" t="str">
            <v>12.955.341/0001-08</v>
          </cell>
          <cell r="I1128" t="str">
            <v>Isento</v>
          </cell>
          <cell r="J1128" t="str">
            <v>Rua Corumba, 500</v>
          </cell>
          <cell r="K1128" t="str">
            <v>Centro</v>
          </cell>
          <cell r="L1128" t="str">
            <v>Ladário</v>
          </cell>
          <cell r="M1128" t="str">
            <v>MS</v>
          </cell>
          <cell r="N1128" t="str">
            <v>CENTRO OESTE</v>
          </cell>
          <cell r="O1128" t="str">
            <v>79.370-000</v>
          </cell>
          <cell r="P1128" t="str">
            <v xml:space="preserve">(67) 3226-5173 / 8108-0892 </v>
          </cell>
          <cell r="Q1128" t="str">
            <v>culturaladario@yahoo.com.br</v>
          </cell>
          <cell r="R1128" t="str">
            <v>Wanessa</v>
          </cell>
          <cell r="S1128" t="str">
            <v>culturaladario@yahoo.com.br</v>
          </cell>
          <cell r="T1128" t="str">
            <v xml:space="preserve">(67) 3226-5173 / 8108-0892 </v>
          </cell>
          <cell r="V1128">
            <v>41976</v>
          </cell>
        </row>
        <row r="1129">
          <cell r="B1129" t="str">
            <v>14/1144</v>
          </cell>
          <cell r="C1129" t="str">
            <v>Miguel</v>
          </cell>
          <cell r="D1129" t="str">
            <v>FG Empreendimentos</v>
          </cell>
          <cell r="E1129" t="str">
            <v>Rokelly Pierozan</v>
          </cell>
          <cell r="F1129" t="str">
            <v>Marketing</v>
          </cell>
          <cell r="G1129" t="str">
            <v>FG Brazil Holding Ltda</v>
          </cell>
          <cell r="H1129" t="str">
            <v>11.748.631/0001-00</v>
          </cell>
          <cell r="I1129" t="str">
            <v>Isento</v>
          </cell>
          <cell r="J1129" t="str">
            <v>Av. Brasil, 2260, Sala 02</v>
          </cell>
          <cell r="K1129" t="str">
            <v>Centro</v>
          </cell>
          <cell r="L1129" t="str">
            <v>Balneário Camboriú</v>
          </cell>
          <cell r="M1129" t="str">
            <v>SC</v>
          </cell>
          <cell r="N1129" t="str">
            <v>SUL</v>
          </cell>
          <cell r="O1129" t="str">
            <v>88.330-053</v>
          </cell>
          <cell r="P1129" t="str">
            <v>(47) 3361-1000</v>
          </cell>
          <cell r="Q1129" t="str">
            <v>imprensa@fgempreendimentos.com.br</v>
          </cell>
          <cell r="R1129" t="str">
            <v>Vanessa Ramos</v>
          </cell>
          <cell r="S1129" t="str">
            <v>compras3@fgempreendimentos.com.br</v>
          </cell>
          <cell r="T1129" t="str">
            <v>(47) 3361-1000</v>
          </cell>
          <cell r="V1129">
            <v>41976</v>
          </cell>
        </row>
        <row r="1130">
          <cell r="B1130" t="str">
            <v>14/1145</v>
          </cell>
          <cell r="D1130" t="str">
            <v>Powerleds Soluções em energia Sustentável Ltda</v>
          </cell>
          <cell r="E1130" t="str">
            <v>Jefferson Ribeiro</v>
          </cell>
          <cell r="G1130" t="str">
            <v>Powerleds Soluções em energia Sustentável Ltda</v>
          </cell>
          <cell r="H1130" t="str">
            <v>12.265.839/0001-30</v>
          </cell>
          <cell r="I1130" t="str">
            <v>79134155</v>
          </cell>
          <cell r="J1130" t="str">
            <v xml:space="preserve">Estrada Japoré,, 941 </v>
          </cell>
          <cell r="K1130" t="str">
            <v>Jardim Sulacap</v>
          </cell>
          <cell r="L1130" t="str">
            <v>Rio de Janeiro</v>
          </cell>
          <cell r="M1130" t="str">
            <v>RJ</v>
          </cell>
          <cell r="N1130" t="str">
            <v>SUDESTE</v>
          </cell>
          <cell r="O1130" t="str">
            <v>21740-030</v>
          </cell>
          <cell r="P1130" t="str">
            <v>(21) 2556-7124</v>
          </cell>
          <cell r="Q1130" t="str">
            <v>mercolux.jefferson@hotmail.com</v>
          </cell>
          <cell r="R1130" t="str">
            <v>Jefferson Ribeiro</v>
          </cell>
          <cell r="S1130" t="str">
            <v>mercolux.jefferson@hotmail.com</v>
          </cell>
          <cell r="T1130" t="str">
            <v>(21) 2556-7124</v>
          </cell>
          <cell r="V1130">
            <v>41971</v>
          </cell>
        </row>
        <row r="1131">
          <cell r="B1131" t="str">
            <v>14/1146</v>
          </cell>
          <cell r="D1131" t="str">
            <v>Pettyta Papelaria e Presentes Ltda</v>
          </cell>
          <cell r="E1131" t="str">
            <v>Bruno</v>
          </cell>
          <cell r="G1131" t="str">
            <v>Pettyta Papelaria e Presentes Ltda</v>
          </cell>
          <cell r="H1131" t="str">
            <v>38.608.303/0001-64</v>
          </cell>
          <cell r="I1131" t="str">
            <v>38.660-000</v>
          </cell>
          <cell r="J1131" t="str">
            <v xml:space="preserve">Av. Bandeirantes, 371 </v>
          </cell>
          <cell r="K1131" t="str">
            <v>Centro</v>
          </cell>
          <cell r="L1131" t="str">
            <v>Buritis</v>
          </cell>
          <cell r="M1131" t="str">
            <v>MG</v>
          </cell>
          <cell r="N1131" t="str">
            <v>SUDESTE</v>
          </cell>
          <cell r="O1131" t="str">
            <v>38.660-000</v>
          </cell>
          <cell r="P1131" t="str">
            <v>(38) 3662-1835</v>
          </cell>
          <cell r="Q1131" t="str">
            <v>pettyta@uol.com.br</v>
          </cell>
          <cell r="R1131" t="str">
            <v>Bruno</v>
          </cell>
          <cell r="S1131" t="str">
            <v>pettyta@uol.com.br</v>
          </cell>
          <cell r="T1131" t="str">
            <v>(38) 3662-1945</v>
          </cell>
          <cell r="V1131">
            <v>41976</v>
          </cell>
        </row>
        <row r="1132">
          <cell r="B1132" t="str">
            <v>14/1147</v>
          </cell>
          <cell r="D1132" t="str">
            <v>Rogério Camargo ME</v>
          </cell>
          <cell r="E1132" t="str">
            <v>Daniel (Lysing)</v>
          </cell>
          <cell r="G1132" t="str">
            <v>Rogério Camargo ME</v>
          </cell>
          <cell r="H1132" t="str">
            <v>20.153.523/0001-85</v>
          </cell>
          <cell r="I1132" t="str">
            <v>257.335.285</v>
          </cell>
          <cell r="J1132" t="str">
            <v>Rua Santo Agostinho, 800</v>
          </cell>
          <cell r="K1132" t="str">
            <v>Cordeiros</v>
          </cell>
          <cell r="L1132" t="str">
            <v>Itajaí</v>
          </cell>
          <cell r="M1132" t="str">
            <v>SC</v>
          </cell>
          <cell r="N1132" t="str">
            <v>SUL</v>
          </cell>
          <cell r="O1132" t="str">
            <v>88.310-2000</v>
          </cell>
          <cell r="P1132" t="str">
            <v>(47) 3344-1804</v>
          </cell>
          <cell r="Q1132" t="str">
            <v>ee.rogerio@gmail.com</v>
          </cell>
          <cell r="R1132" t="str">
            <v>Rogério</v>
          </cell>
          <cell r="S1132" t="str">
            <v>ee.rogerio@gmail.com</v>
          </cell>
          <cell r="T1132" t="str">
            <v>(47) 3344-1804</v>
          </cell>
          <cell r="V1132">
            <v>41977</v>
          </cell>
        </row>
        <row r="1133">
          <cell r="B1133" t="str">
            <v>14/1148</v>
          </cell>
          <cell r="D1133" t="str">
            <v>Gran Felicita Residence</v>
          </cell>
          <cell r="E1133" t="str">
            <v>Rosecler Machado</v>
          </cell>
          <cell r="G1133" t="str">
            <v>Gran Felicita Residence</v>
          </cell>
          <cell r="H1133" t="str">
            <v>18.912.409/0001-40</v>
          </cell>
          <cell r="I1133" t="str">
            <v>Isento</v>
          </cell>
          <cell r="J1133" t="str">
            <v>Av. Atlantica, 3700</v>
          </cell>
          <cell r="K1133" t="str">
            <v>Centro</v>
          </cell>
          <cell r="L1133" t="str">
            <v>Balneário Camboriú</v>
          </cell>
          <cell r="M1133" t="str">
            <v>SC</v>
          </cell>
          <cell r="N1133" t="str">
            <v>SUL</v>
          </cell>
          <cell r="O1133" t="str">
            <v>88.330-030</v>
          </cell>
          <cell r="P1133" t="str">
            <v>(47) 9915-3709</v>
          </cell>
          <cell r="Q1133" t="str">
            <v>roseclermachado@hotmail.com</v>
          </cell>
          <cell r="R1133" t="str">
            <v>Liana</v>
          </cell>
          <cell r="S1133" t="str">
            <v>contasapagarcondominios@gmail.com</v>
          </cell>
          <cell r="T1133" t="str">
            <v>(47) 3366-7013</v>
          </cell>
          <cell r="V1133">
            <v>41977</v>
          </cell>
        </row>
        <row r="1134">
          <cell r="B1134" t="str">
            <v>14/1149</v>
          </cell>
          <cell r="D1134" t="str">
            <v>Salitre Restaurante</v>
          </cell>
          <cell r="E1134" t="str">
            <v>Simone</v>
          </cell>
          <cell r="G1134" t="str">
            <v>Nova Alexandria Restaurante e Comércio de Bebidas Ltda. EPP</v>
          </cell>
          <cell r="H1134" t="str">
            <v>10.803.778/0001-92</v>
          </cell>
          <cell r="I1134" t="str">
            <v>78877090</v>
          </cell>
          <cell r="J1134" t="str">
            <v>Rua Barão da Torre, 632</v>
          </cell>
          <cell r="K1134" t="str">
            <v>Ipanema</v>
          </cell>
          <cell r="L1134" t="str">
            <v>Rio de Janeiro</v>
          </cell>
          <cell r="M1134" t="str">
            <v>RJ</v>
          </cell>
          <cell r="N1134" t="str">
            <v>SUDESTE</v>
          </cell>
          <cell r="O1134" t="str">
            <v>22.411-002</v>
          </cell>
          <cell r="P1134" t="str">
            <v>(21) 2540-5723 / 7840-5000</v>
          </cell>
          <cell r="Q1134" t="str">
            <v>simone@salitrevinhos.com</v>
          </cell>
          <cell r="R1134" t="str">
            <v>Simone</v>
          </cell>
          <cell r="S1134" t="str">
            <v>simone@salitrevinhos.com</v>
          </cell>
          <cell r="T1134" t="str">
            <v>(21) 2540-5723 / 7840-5000</v>
          </cell>
          <cell r="V1134">
            <v>41977</v>
          </cell>
        </row>
        <row r="1135">
          <cell r="B1135" t="str">
            <v>14/1150</v>
          </cell>
          <cell r="D1135" t="str">
            <v xml:space="preserve">J.P. DUQUE </v>
          </cell>
          <cell r="E1135" t="str">
            <v>DANIEL IRULEGUI</v>
          </cell>
          <cell r="G1135" t="str">
            <v xml:space="preserve">J.P. DUQUE IRULEGUI URBANISMO - EPP </v>
          </cell>
          <cell r="H1135" t="str">
            <v>17.376.835/0001-43</v>
          </cell>
          <cell r="I1135" t="str">
            <v>90641560-79</v>
          </cell>
          <cell r="J1135" t="str">
            <v>AV FREDERICO LAMBERTUCCI , 1387</v>
          </cell>
          <cell r="K1135" t="str">
            <v xml:space="preserve">FAZENDINHA </v>
          </cell>
          <cell r="L1135" t="str">
            <v xml:space="preserve">CURITIBA </v>
          </cell>
          <cell r="M1135" t="str">
            <v>PR</v>
          </cell>
          <cell r="N1135" t="str">
            <v>SUL</v>
          </cell>
          <cell r="O1135" t="str">
            <v>81.330-000</v>
          </cell>
          <cell r="P1135" t="str">
            <v>41 3328-0134</v>
          </cell>
          <cell r="Q1135" t="str">
            <v>daniel@jpduque.com.br</v>
          </cell>
          <cell r="R1135" t="str">
            <v>DANIEL IRULEGUI</v>
          </cell>
          <cell r="S1135" t="str">
            <v>daniel@jpduque.com.br</v>
          </cell>
          <cell r="T1135" t="str">
            <v>41 3328-0134</v>
          </cell>
          <cell r="V1135">
            <v>41981</v>
          </cell>
        </row>
        <row r="1136">
          <cell r="B1136" t="str">
            <v>14/1151</v>
          </cell>
          <cell r="D1136" t="str">
            <v>Lilian Scalco</v>
          </cell>
          <cell r="E1136" t="str">
            <v>Lilian Scalco</v>
          </cell>
          <cell r="G1136" t="str">
            <v>Lilian Scalco</v>
          </cell>
          <cell r="H1136" t="str">
            <v>013.905.226-79</v>
          </cell>
          <cell r="I1136">
            <v>0</v>
          </cell>
          <cell r="J1136" t="str">
            <v>Av. Padre Dehon, 177 apto 202</v>
          </cell>
          <cell r="K1136" t="str">
            <v>Centro</v>
          </cell>
          <cell r="L1136" t="str">
            <v>Lavras</v>
          </cell>
          <cell r="M1136" t="str">
            <v>MG</v>
          </cell>
          <cell r="N1136" t="str">
            <v>SUDESTE</v>
          </cell>
          <cell r="O1136" t="str">
            <v>37200-000</v>
          </cell>
          <cell r="P1136" t="str">
            <v>35 3822-2091</v>
          </cell>
          <cell r="Q1136" t="str">
            <v>lilian_scalco@hotmail.com</v>
          </cell>
          <cell r="R1136" t="str">
            <v>.</v>
          </cell>
          <cell r="S1136" t="str">
            <v>.</v>
          </cell>
          <cell r="T1136" t="str">
            <v>.</v>
          </cell>
          <cell r="V1136">
            <v>41968</v>
          </cell>
        </row>
        <row r="1137">
          <cell r="B1137" t="str">
            <v>14/1152</v>
          </cell>
          <cell r="D1137" t="str">
            <v>Prefeitura Municipal de Nova Campina</v>
          </cell>
          <cell r="E1137" t="str">
            <v>Wilson</v>
          </cell>
          <cell r="G1137" t="str">
            <v>Prefeitura Municipal de Nova Campina</v>
          </cell>
          <cell r="H1137" t="str">
            <v>60.123.072/0001-58</v>
          </cell>
          <cell r="I1137" t="str">
            <v>Isento</v>
          </cell>
          <cell r="J1137" t="str">
            <v>Av. Luiz Pastore, 240</v>
          </cell>
          <cell r="K1137" t="str">
            <v>Centro</v>
          </cell>
          <cell r="L1137" t="str">
            <v>Nova Campina</v>
          </cell>
          <cell r="M1137" t="str">
            <v>SP</v>
          </cell>
          <cell r="N1137" t="str">
            <v>SUDESTE</v>
          </cell>
          <cell r="O1137" t="str">
            <v>18.435-000</v>
          </cell>
          <cell r="P1137" t="str">
            <v>15 3535-1188</v>
          </cell>
          <cell r="Q1137" t="str">
            <v>cultura@novacampina.com.br</v>
          </cell>
          <cell r="R1137" t="str">
            <v>Wilson</v>
          </cell>
          <cell r="S1137" t="str">
            <v>cultura@novacampina.com.br</v>
          </cell>
          <cell r="T1137" t="str">
            <v>15 3535-1167</v>
          </cell>
          <cell r="V1137">
            <v>41984</v>
          </cell>
        </row>
        <row r="1138">
          <cell r="B1138" t="str">
            <v>14/1153</v>
          </cell>
          <cell r="D1138" t="str">
            <v>Golden Tulip</v>
          </cell>
          <cell r="E1138" t="str">
            <v>Decorsette</v>
          </cell>
          <cell r="G1138" t="str">
            <v>BHG Sudeste Empreendimento Hoteleiro Ltda.</v>
          </cell>
          <cell r="H1138" t="str">
            <v>04.364.546/0002-63</v>
          </cell>
          <cell r="I1138" t="str">
            <v>78402431</v>
          </cell>
          <cell r="J1138" t="str">
            <v>Av. Atlântica, 3716</v>
          </cell>
          <cell r="K1138" t="str">
            <v>Copacabana</v>
          </cell>
          <cell r="L1138" t="str">
            <v>Rio de Janeiro</v>
          </cell>
          <cell r="M1138" t="str">
            <v>RJ</v>
          </cell>
          <cell r="N1138" t="str">
            <v>SUDESTE</v>
          </cell>
          <cell r="O1138" t="str">
            <v>22.070-001</v>
          </cell>
          <cell r="P1138" t="str">
            <v>(21) 3234-7262 / 9218-1411</v>
          </cell>
          <cell r="Q1138" t="str">
            <v>denise@portmarion.com.br / de.sette@gmail.com</v>
          </cell>
          <cell r="R1138" t="str">
            <v>Denise</v>
          </cell>
          <cell r="S1138" t="str">
            <v>denise@portmarion.com.br / de.sette@gmail.com</v>
          </cell>
          <cell r="T1138" t="str">
            <v>(21) 3234-7262 / 9218-1411</v>
          </cell>
          <cell r="V1138">
            <v>41988</v>
          </cell>
        </row>
        <row r="1139">
          <cell r="B1139" t="str">
            <v>14/1154</v>
          </cell>
          <cell r="D1139" t="str">
            <v>Larissa Perrotta Jaegger Gama</v>
          </cell>
          <cell r="E1139" t="str">
            <v>Larissa</v>
          </cell>
          <cell r="G1139" t="str">
            <v>Larissa Perrotta Jaegger Gama</v>
          </cell>
          <cell r="H1139" t="str">
            <v>091.570.617-26</v>
          </cell>
          <cell r="I1139">
            <v>0</v>
          </cell>
          <cell r="J1139" t="str">
            <v>Rua Paulo Barreto 46 / apto. 404</v>
          </cell>
          <cell r="K1139" t="str">
            <v>Botafogo</v>
          </cell>
          <cell r="L1139" t="str">
            <v>Rio de Janeiro</v>
          </cell>
          <cell r="M1139" t="str">
            <v>RJ</v>
          </cell>
          <cell r="N1139" t="str">
            <v>SUDESTE</v>
          </cell>
          <cell r="O1139" t="str">
            <v>22280-010</v>
          </cell>
          <cell r="P1139" t="str">
            <v>(21) 9606-4282</v>
          </cell>
          <cell r="Q1139" t="str">
            <v>larissa@fulanofilmes.com.br</v>
          </cell>
        </row>
        <row r="1140">
          <cell r="B1140" t="str">
            <v>14/1155</v>
          </cell>
          <cell r="C1140" t="str">
            <v>Miguel</v>
          </cell>
          <cell r="D1140" t="str">
            <v>Prefeitura de Jaraguá do Sul</v>
          </cell>
          <cell r="E1140" t="str">
            <v>Secretaria de Turismo</v>
          </cell>
          <cell r="F1140" t="str">
            <v>Fabio</v>
          </cell>
          <cell r="G1140" t="str">
            <v>Município de Jaraguá do Sul</v>
          </cell>
          <cell r="H1140" t="str">
            <v>83.102.459/0001-23</v>
          </cell>
          <cell r="I1140" t="str">
            <v>Isento</v>
          </cell>
          <cell r="J1140" t="str">
            <v>Rua Walter Marquardt, 1111</v>
          </cell>
          <cell r="K1140" t="str">
            <v>Barra do Rio Molha</v>
          </cell>
          <cell r="L1140" t="str">
            <v>Jaraguá do Sul</v>
          </cell>
          <cell r="M1140" t="str">
            <v>SC</v>
          </cell>
          <cell r="N1140" t="str">
            <v>SUL</v>
          </cell>
          <cell r="O1140" t="str">
            <v>89.257-900</v>
          </cell>
          <cell r="P1140" t="str">
            <v>(47) 3370-9555 / 3370-9797</v>
          </cell>
          <cell r="Q1140" t="str">
            <v>id8510@jaraguadosul.sc.gov.br</v>
          </cell>
          <cell r="R1140" t="str">
            <v>Fabio</v>
          </cell>
          <cell r="S1140" t="str">
            <v>id8510@jaraguadosul.sc.gov.br</v>
          </cell>
          <cell r="T1140" t="str">
            <v>(47) 3370-9555 / 3370-9797</v>
          </cell>
          <cell r="V1140">
            <v>41992</v>
          </cell>
        </row>
        <row r="1141">
          <cell r="B1141" t="str">
            <v>15/1156</v>
          </cell>
          <cell r="C1141">
            <v>0</v>
          </cell>
          <cell r="D1141" t="str">
            <v>RS Engenharia e Consultoria</v>
          </cell>
          <cell r="E1141" t="str">
            <v>Bárbara Geovania</v>
          </cell>
          <cell r="G1141" t="str">
            <v>RS Contruções e Consultoria LTDA EPP</v>
          </cell>
          <cell r="H1141" t="str">
            <v>34.082.784/0001-66</v>
          </cell>
          <cell r="I1141" t="str">
            <v>Isento</v>
          </cell>
          <cell r="J1141" t="str">
            <v>Rua Nestor Bispo de Sousa, n° 125, Loteamento Bahia II</v>
          </cell>
          <cell r="K1141" t="str">
            <v>Bolívia</v>
          </cell>
          <cell r="L1141" t="str">
            <v>Valença</v>
          </cell>
          <cell r="M1141" t="str">
            <v>BA</v>
          </cell>
          <cell r="N1141" t="str">
            <v>NORDESTE</v>
          </cell>
          <cell r="O1141" t="str">
            <v>45.400-000</v>
          </cell>
          <cell r="P1141" t="str">
            <v>(75) 3641-6265/9907-8619</v>
          </cell>
          <cell r="Q1141" t="str">
            <v>compras@rsengenharia.com</v>
          </cell>
          <cell r="R1141" t="str">
            <v xml:space="preserve">Luziane Assunção </v>
          </cell>
          <cell r="S1141" t="str">
            <v>financeiro@rsengenharia.com</v>
          </cell>
          <cell r="T1141" t="str">
            <v>(75)3641-4295 / 9900-3898</v>
          </cell>
          <cell r="V1141">
            <v>0</v>
          </cell>
        </row>
        <row r="1142">
          <cell r="B1142" t="str">
            <v>15/1157</v>
          </cell>
          <cell r="C1142">
            <v>0</v>
          </cell>
          <cell r="D1142" t="str">
            <v>Hotel 10</v>
          </cell>
          <cell r="E1142" t="str">
            <v xml:space="preserve">Paulo Cabral </v>
          </cell>
          <cell r="G1142" t="str">
            <v>Hotel Dez Blumenau Empreendimentos LTDA.</v>
          </cell>
          <cell r="H1142" t="str">
            <v>17.185.719/0001-47</v>
          </cell>
          <cell r="I1142" t="str">
            <v>Isento</v>
          </cell>
          <cell r="J1142" t="str">
            <v>Rua Dona Francisca, 7173</v>
          </cell>
          <cell r="K1142" t="str">
            <v>Distrito Industrial</v>
          </cell>
          <cell r="L1142" t="str">
            <v>Blumenau</v>
          </cell>
          <cell r="M1142" t="str">
            <v>SC</v>
          </cell>
          <cell r="N1142" t="str">
            <v>SUL</v>
          </cell>
          <cell r="O1142" t="str">
            <v>89.219-600</v>
          </cell>
          <cell r="P1142" t="str">
            <v>(47) 3027-1010</v>
          </cell>
          <cell r="Q1142" t="str">
            <v>financeiro@hotel10.com.br</v>
          </cell>
          <cell r="R1142" t="str">
            <v>Kleyde Viviane Guensen</v>
          </cell>
          <cell r="S1142" t="str">
            <v>adm@hotel10.com.br</v>
          </cell>
          <cell r="T1142" t="str">
            <v>(47) 3027-1010</v>
          </cell>
          <cell r="V1142">
            <v>42046</v>
          </cell>
        </row>
        <row r="1143">
          <cell r="B1143" t="str">
            <v>15/1158</v>
          </cell>
          <cell r="C1143">
            <v>0</v>
          </cell>
          <cell r="D1143" t="str">
            <v>Izali Ines Heringer Coelho</v>
          </cell>
          <cell r="E1143" t="str">
            <v>Izali Ines Heringer Coelho</v>
          </cell>
          <cell r="G1143">
            <v>0</v>
          </cell>
          <cell r="H1143" t="str">
            <v>548.375.887-00</v>
          </cell>
          <cell r="I1143" t="str">
            <v>Isento</v>
          </cell>
          <cell r="J1143" t="str">
            <v>Estrada do Ebano, 301, casa</v>
          </cell>
          <cell r="K1143" t="str">
            <v>Quebra Frascos</v>
          </cell>
          <cell r="L1143" t="str">
            <v>Teresópolis</v>
          </cell>
          <cell r="M1143" t="str">
            <v>RJ</v>
          </cell>
          <cell r="N1143" t="str">
            <v>SUDESTE</v>
          </cell>
          <cell r="O1143" t="str">
            <v>25966-070</v>
          </cell>
          <cell r="P1143" t="str">
            <v>(21) 2641-9915/ (21) 98892-9915</v>
          </cell>
          <cell r="Q1143" t="str">
            <v>izacoelhp@gmail.com</v>
          </cell>
          <cell r="S1143">
            <v>0</v>
          </cell>
          <cell r="T1143">
            <v>0</v>
          </cell>
          <cell r="V1143">
            <v>42128</v>
          </cell>
        </row>
        <row r="1144">
          <cell r="B1144" t="str">
            <v>15/1159</v>
          </cell>
          <cell r="C1144">
            <v>0</v>
          </cell>
          <cell r="D1144" t="str">
            <v>Kim Eventos</v>
          </cell>
          <cell r="E1144" t="str">
            <v>Mara</v>
          </cell>
          <cell r="G1144" t="str">
            <v>SL de Paula Festas ME</v>
          </cell>
          <cell r="H1144" t="str">
            <v>10.289.864/0001-55</v>
          </cell>
          <cell r="I1144" t="str">
            <v>251109564110</v>
          </cell>
          <cell r="J1144" t="str">
            <v>Av. Masaichi Kakibara, 830</v>
          </cell>
          <cell r="K1144" t="str">
            <v>Bela Vista</v>
          </cell>
          <cell r="L1144" t="str">
            <v>Capão Bonito</v>
          </cell>
          <cell r="M1144" t="str">
            <v>SP</v>
          </cell>
          <cell r="N1144" t="str">
            <v>SUDESTE</v>
          </cell>
          <cell r="O1144" t="str">
            <v>18.301-146</v>
          </cell>
          <cell r="P1144" t="str">
            <v>15 3542-2588</v>
          </cell>
          <cell r="Q1144" t="str">
            <v>contato@kimeventos.com.br</v>
          </cell>
          <cell r="R1144" t="str">
            <v>Mara</v>
          </cell>
          <cell r="S1144" t="str">
            <v>contato@kimeventos.com.br</v>
          </cell>
          <cell r="T1144" t="str">
            <v>15 3542-2588</v>
          </cell>
          <cell r="V1144">
            <v>42156</v>
          </cell>
        </row>
        <row r="1145">
          <cell r="B1145" t="str">
            <v>15/1160</v>
          </cell>
          <cell r="C1145">
            <v>0</v>
          </cell>
          <cell r="D1145" t="str">
            <v>Natalexpo</v>
          </cell>
          <cell r="E1145" t="str">
            <v>Gisele Garcia</v>
          </cell>
          <cell r="G1145" t="str">
            <v>AGL Negócios e Eventos Ltda ME</v>
          </cell>
          <cell r="H1145" t="str">
            <v>12.835.756/0001-30</v>
          </cell>
          <cell r="I1145" t="str">
            <v>Isento</v>
          </cell>
          <cell r="J1145" t="str">
            <v>Oswaldo Aranha, 320</v>
          </cell>
          <cell r="K1145" t="str">
            <v>Santa marta</v>
          </cell>
          <cell r="L1145" t="str">
            <v>Vitória</v>
          </cell>
          <cell r="M1145" t="str">
            <v>ES</v>
          </cell>
          <cell r="N1145" t="str">
            <v>SUDESTE</v>
          </cell>
          <cell r="O1145" t="str">
            <v>29.046-532</v>
          </cell>
          <cell r="P1145" t="str">
            <v>27 3215-2558/98809-1692</v>
          </cell>
          <cell r="Q1145" t="str">
            <v>natalexpo@hotmail.com</v>
          </cell>
          <cell r="R1145" t="str">
            <v>Gisele</v>
          </cell>
          <cell r="S1145" t="str">
            <v>natalexpo@hotmail.com</v>
          </cell>
          <cell r="T1145" t="str">
            <v>27 98814-6158</v>
          </cell>
          <cell r="V1145">
            <v>42156</v>
          </cell>
        </row>
        <row r="1146">
          <cell r="B1146" t="str">
            <v>15/1161</v>
          </cell>
          <cell r="C1146">
            <v>0</v>
          </cell>
          <cell r="D1146" t="str">
            <v>Gama Shopping</v>
          </cell>
          <cell r="E1146" t="str">
            <v xml:space="preserve">Junior </v>
          </cell>
          <cell r="G1146" t="str">
            <v>Condomínio do Gama Shopping</v>
          </cell>
          <cell r="H1146" t="str">
            <v>02.002.477/0001-31</v>
          </cell>
          <cell r="I1146" t="str">
            <v>Isento</v>
          </cell>
          <cell r="J1146" t="str">
            <v>EQ 55/56 Area Esp, 01 Setor central</v>
          </cell>
          <cell r="K1146" t="str">
            <v>Gama</v>
          </cell>
          <cell r="L1146" t="str">
            <v>Brasília</v>
          </cell>
          <cell r="M1146" t="str">
            <v>DF</v>
          </cell>
          <cell r="N1146" t="str">
            <v>CENTRO OESTE</v>
          </cell>
          <cell r="O1146" t="str">
            <v>72.405-610</v>
          </cell>
          <cell r="P1146" t="str">
            <v>61 3385-1522</v>
          </cell>
          <cell r="Q1146" t="str">
            <v>gama.shopping@hotmail.com</v>
          </cell>
          <cell r="R1146" t="str">
            <v>Junior</v>
          </cell>
          <cell r="S1146" t="str">
            <v>gama.shopping@hotmail.com</v>
          </cell>
          <cell r="T1146" t="str">
            <v>61 3385-1522</v>
          </cell>
          <cell r="V1146">
            <v>42154</v>
          </cell>
        </row>
        <row r="1147">
          <cell r="B1147" t="str">
            <v>15/1162</v>
          </cell>
          <cell r="C1147">
            <v>0</v>
          </cell>
          <cell r="D1147" t="str">
            <v>Baiuca Papelaria e Presentes</v>
          </cell>
          <cell r="E1147" t="str">
            <v>Sara, Adriana ou Giorgia</v>
          </cell>
          <cell r="G1147" t="str">
            <v>Sara palma Andreoli EPP</v>
          </cell>
          <cell r="H1147" t="str">
            <v>02.086.092/0001-08</v>
          </cell>
          <cell r="I1147" t="str">
            <v>416.039.509.111</v>
          </cell>
          <cell r="J1147" t="str">
            <v>Rua geraldo Pereira de Barros, 600</v>
          </cell>
          <cell r="K1147" t="str">
            <v>Centro</v>
          </cell>
          <cell r="L1147" t="str">
            <v>Lençóis Paulista</v>
          </cell>
          <cell r="M1147" t="str">
            <v>SP</v>
          </cell>
          <cell r="N1147" t="str">
            <v>SUDESTE</v>
          </cell>
          <cell r="O1147" t="str">
            <v>18.680-020</v>
          </cell>
          <cell r="P1147" t="str">
            <v>14 3268-7600</v>
          </cell>
          <cell r="Q1147" t="str">
            <v>contato@baiucapapelaria.com.br</v>
          </cell>
          <cell r="R1147" t="str">
            <v>Giorgia</v>
          </cell>
          <cell r="S1147" t="str">
            <v>giorgia.ceschini@baiucapapelaria.com.br</v>
          </cell>
          <cell r="T1147" t="str">
            <v>14 3268-7600</v>
          </cell>
          <cell r="V1147">
            <v>42156</v>
          </cell>
        </row>
        <row r="1148">
          <cell r="B1148" t="str">
            <v>15/1163</v>
          </cell>
          <cell r="C1148">
            <v>0</v>
          </cell>
          <cell r="D1148" t="str">
            <v>Bruno Henrique Rosa</v>
          </cell>
          <cell r="E1148" t="str">
            <v>Bruno</v>
          </cell>
          <cell r="G1148" t="str">
            <v>Bruno Henrique Rosa</v>
          </cell>
          <cell r="H1148" t="str">
            <v>309.661.288-93</v>
          </cell>
          <cell r="I1148">
            <v>0</v>
          </cell>
          <cell r="J1148">
            <v>0</v>
          </cell>
          <cell r="M1148" t="str">
            <v>SP</v>
          </cell>
          <cell r="N1148" t="str">
            <v>SUDESTE</v>
          </cell>
          <cell r="O1148">
            <v>0</v>
          </cell>
          <cell r="P1148" t="str">
            <v>14 99737-4919</v>
          </cell>
          <cell r="Q1148" t="str">
            <v>bruno-bhr1@hotmail.com</v>
          </cell>
          <cell r="R1148" t="str">
            <v>Bruno</v>
          </cell>
          <cell r="S1148" t="str">
            <v>bruno-bhr1@hotmail.com</v>
          </cell>
          <cell r="T1148" t="str">
            <v>14 99737-4919</v>
          </cell>
          <cell r="V1148">
            <v>42156</v>
          </cell>
        </row>
        <row r="1149">
          <cell r="B1149" t="str">
            <v>15/1164</v>
          </cell>
          <cell r="C1149">
            <v>0</v>
          </cell>
          <cell r="D1149" t="str">
            <v>Vima Sou Presentes</v>
          </cell>
          <cell r="E1149" t="str">
            <v>Noemi</v>
          </cell>
          <cell r="G1149" t="str">
            <v>Vima Sou Presentes Ltda ME</v>
          </cell>
          <cell r="H1149" t="str">
            <v>05.425.956/0001-59</v>
          </cell>
          <cell r="I1149" t="str">
            <v>77493697</v>
          </cell>
          <cell r="J1149" t="str">
            <v>Rua Velho Campos, 109/A</v>
          </cell>
          <cell r="K1149" t="str">
            <v>Centro</v>
          </cell>
          <cell r="L1149" t="str">
            <v>Macaé</v>
          </cell>
          <cell r="M1149" t="str">
            <v>RJ</v>
          </cell>
          <cell r="N1149" t="str">
            <v>SUDESTE</v>
          </cell>
          <cell r="O1149" t="str">
            <v>27.910-210</v>
          </cell>
          <cell r="P1149" t="str">
            <v>22 99955-2238</v>
          </cell>
          <cell r="Q1149" t="str">
            <v>vimasou@gmail.com</v>
          </cell>
          <cell r="R1149" t="str">
            <v>Noemi</v>
          </cell>
          <cell r="S1149" t="str">
            <v>vimasou@gmail.com</v>
          </cell>
          <cell r="T1149" t="str">
            <v>22 99955-2238</v>
          </cell>
          <cell r="V1149">
            <v>42154</v>
          </cell>
        </row>
        <row r="1150">
          <cell r="B1150" t="str">
            <v>15/1165</v>
          </cell>
          <cell r="C1150">
            <v>0</v>
          </cell>
          <cell r="D1150" t="str">
            <v>Oliveira Decor</v>
          </cell>
          <cell r="E1150" t="str">
            <v>Joelma</v>
          </cell>
          <cell r="G1150" t="str">
            <v>Joelma Machado de Oliveira</v>
          </cell>
          <cell r="H1150" t="str">
            <v>03.994.437/0001-86</v>
          </cell>
          <cell r="I1150" t="str">
            <v>109.925.017</v>
          </cell>
          <cell r="J1150" t="str">
            <v>Rua João Valério, 200 - Vieralves</v>
          </cell>
          <cell r="K1150" t="str">
            <v>Nsra. Das Graças</v>
          </cell>
          <cell r="L1150" t="str">
            <v>Manaus</v>
          </cell>
          <cell r="M1150" t="str">
            <v>AM</v>
          </cell>
          <cell r="N1150" t="str">
            <v>NORTE</v>
          </cell>
          <cell r="O1150" t="str">
            <v>69.053-140</v>
          </cell>
          <cell r="P1150" t="str">
            <v>92 3584-3304</v>
          </cell>
          <cell r="Q1150" t="str">
            <v>joelma.machado.oliveira@gmail.com</v>
          </cell>
          <cell r="R1150" t="str">
            <v>Joelma</v>
          </cell>
          <cell r="S1150" t="str">
            <v>joelma.machado.oliveira@gmail.com</v>
          </cell>
          <cell r="T1150" t="str">
            <v>92 3584-3304</v>
          </cell>
          <cell r="V1150">
            <v>42154</v>
          </cell>
        </row>
        <row r="1151">
          <cell r="B1151" t="str">
            <v>15/1166</v>
          </cell>
          <cell r="C1151">
            <v>0</v>
          </cell>
          <cell r="D1151" t="str">
            <v>Shopping Prêmio</v>
          </cell>
          <cell r="E1151" t="str">
            <v>Flávia</v>
          </cell>
          <cell r="G1151" t="str">
            <v>Condomínio Shopping Prêmio Socorro Ltda</v>
          </cell>
          <cell r="H1151" t="str">
            <v>14.391.014/0001-98</v>
          </cell>
          <cell r="I1151" t="str">
            <v>isento</v>
          </cell>
          <cell r="J1151" t="str">
            <v xml:space="preserve">Av. Coletora A, S/N </v>
          </cell>
          <cell r="K1151" t="str">
            <v xml:space="preserve"> Conj. Marcos Freire I</v>
          </cell>
          <cell r="L1151" t="str">
            <v>Nossa Senhora do Socorro</v>
          </cell>
          <cell r="M1151" t="str">
            <v>SE</v>
          </cell>
          <cell r="N1151" t="str">
            <v>NORDESTE</v>
          </cell>
          <cell r="O1151" t="str">
            <v>49.160-000</v>
          </cell>
          <cell r="P1151" t="str">
            <v>79 3279-3050/51</v>
          </cell>
          <cell r="Q1151" t="str">
            <v>lula@shoppingpremio.com.br</v>
          </cell>
          <cell r="R1151" t="str">
            <v>Flávia</v>
          </cell>
          <cell r="S1151" t="str">
            <v>financeiro3@shoppinpremio.com.br</v>
          </cell>
          <cell r="T1151" t="str">
            <v>79 3279-3050/51</v>
          </cell>
          <cell r="V1151">
            <v>42156</v>
          </cell>
        </row>
        <row r="1152">
          <cell r="B1152" t="str">
            <v>15/1167</v>
          </cell>
          <cell r="C1152">
            <v>0</v>
          </cell>
          <cell r="D1152" t="str">
            <v>Dallas Pub</v>
          </cell>
          <cell r="E1152" t="str">
            <v>Alberto</v>
          </cell>
          <cell r="G1152" t="str">
            <v xml:space="preserve">Alberto Henrique Araujo Fonseca Silveira - ME </v>
          </cell>
          <cell r="H1152" t="str">
            <v>20.676.279/0001-35</v>
          </cell>
          <cell r="I1152" t="str">
            <v>isento</v>
          </cell>
          <cell r="J1152" t="str">
            <v>Arsênio Cardoso, 984</v>
          </cell>
          <cell r="K1152" t="str">
            <v>Centro</v>
          </cell>
          <cell r="L1152" t="str">
            <v>Caarapó</v>
          </cell>
          <cell r="M1152" t="str">
            <v>MS</v>
          </cell>
          <cell r="N1152" t="str">
            <v>CENTRO OESTE</v>
          </cell>
          <cell r="O1152" t="str">
            <v>79.940-000</v>
          </cell>
          <cell r="P1152" t="str">
            <v>67 9860-7260</v>
          </cell>
          <cell r="Q1152" t="str">
            <v>alberto_hp2@hotmail.com</v>
          </cell>
          <cell r="R1152" t="str">
            <v>Alberto</v>
          </cell>
          <cell r="S1152" t="str">
            <v>alberto_hp2@hotmail.com</v>
          </cell>
          <cell r="T1152" t="str">
            <v>67 9860-7260</v>
          </cell>
          <cell r="V1152">
            <v>42156</v>
          </cell>
        </row>
        <row r="1153">
          <cell r="B1153" t="str">
            <v>15/1168</v>
          </cell>
          <cell r="C1153">
            <v>0</v>
          </cell>
          <cell r="D1153" t="str">
            <v>Mil Plantas</v>
          </cell>
          <cell r="E1153" t="str">
            <v>Anderson</v>
          </cell>
          <cell r="G1153" t="str">
            <v>Mil e Uma Flores e Plantas Ltda EPP</v>
          </cell>
          <cell r="H1153" t="str">
            <v>11.498.196/0001-02</v>
          </cell>
          <cell r="I1153" t="str">
            <v>148.976.922/116</v>
          </cell>
          <cell r="J1153" t="str">
            <v>Rua Baumann 1197</v>
          </cell>
          <cell r="K1153" t="str">
            <v>Vila Leopoldina</v>
          </cell>
          <cell r="L1153" t="str">
            <v>São Paulo</v>
          </cell>
          <cell r="M1153" t="str">
            <v>SP</v>
          </cell>
          <cell r="N1153" t="str">
            <v>SUDESTE</v>
          </cell>
          <cell r="O1153" t="str">
            <v>05.318-000</v>
          </cell>
          <cell r="P1153" t="str">
            <v>11 3832-1891/3836-3943</v>
          </cell>
          <cell r="Q1153" t="str">
            <v>anderson@milplantas.com.br</v>
          </cell>
          <cell r="R1153" t="str">
            <v>Cleber</v>
          </cell>
          <cell r="S1153" t="str">
            <v>cleber@milplantas.com.br</v>
          </cell>
          <cell r="T1153" t="str">
            <v>11 3832-1891/3836-3943</v>
          </cell>
          <cell r="V1153">
            <v>42157</v>
          </cell>
        </row>
        <row r="1154">
          <cell r="B1154" t="str">
            <v>15/1169</v>
          </cell>
          <cell r="C1154">
            <v>0</v>
          </cell>
          <cell r="D1154" t="str">
            <v>Eletropontes</v>
          </cell>
          <cell r="E1154" t="str">
            <v>Nathália Rosana Cararo Muller</v>
          </cell>
          <cell r="G1154" t="str">
            <v>Nathália Rosana Cararo Muller UM</v>
          </cell>
          <cell r="H1154" t="str">
            <v>19.563.119/0001-09</v>
          </cell>
          <cell r="I1154" t="str">
            <v>9065320859</v>
          </cell>
          <cell r="J1154" t="str">
            <v xml:space="preserve">Rua São Gabriel, 379, Sala </v>
          </cell>
          <cell r="K1154" t="str">
            <v>Centro</v>
          </cell>
          <cell r="L1154" t="str">
            <v>Quatro Pontes</v>
          </cell>
          <cell r="M1154" t="str">
            <v>PR</v>
          </cell>
          <cell r="N1154" t="str">
            <v>SUL</v>
          </cell>
          <cell r="O1154" t="str">
            <v>85.940-000</v>
          </cell>
          <cell r="P1154" t="str">
            <v>(45) 3279-1143</v>
          </cell>
          <cell r="Q1154" t="str">
            <v>eletropontes@outlook.com</v>
          </cell>
          <cell r="S1154">
            <v>0</v>
          </cell>
          <cell r="T1154">
            <v>0</v>
          </cell>
          <cell r="V1154">
            <v>0</v>
          </cell>
        </row>
        <row r="1155">
          <cell r="B1155" t="str">
            <v>15/1170</v>
          </cell>
          <cell r="C1155" t="str">
            <v>Franciela</v>
          </cell>
          <cell r="D1155" t="str">
            <v>Casa do Artesão de Garanhuns</v>
          </cell>
          <cell r="E1155" t="str">
            <v>Neile / Soraya</v>
          </cell>
          <cell r="G1155" t="str">
            <v>Associação da Casa do Artesão de Garanhuns</v>
          </cell>
          <cell r="H1155" t="str">
            <v>13.471.652/0001-56</v>
          </cell>
          <cell r="I1155" t="str">
            <v>Isento</v>
          </cell>
          <cell r="J1155" t="str">
            <v>Praça Dom Moura, s/n Prédio do Centro Cultural Alfredo Leite Cavalcante</v>
          </cell>
          <cell r="K1155" t="str">
            <v>Centro</v>
          </cell>
          <cell r="L1155" t="str">
            <v>Garanhuns</v>
          </cell>
          <cell r="M1155" t="str">
            <v>PE</v>
          </cell>
          <cell r="N1155" t="str">
            <v>NORDESTE</v>
          </cell>
          <cell r="O1155" t="str">
            <v>55.293-550</v>
          </cell>
          <cell r="P1155" t="str">
            <v>(87) 3761-9547</v>
          </cell>
          <cell r="Q1155" t="str">
            <v>sorayalima_1@hotmail.com</v>
          </cell>
          <cell r="R1155" t="str">
            <v>Neile</v>
          </cell>
          <cell r="S1155" t="str">
            <v>casadoartesaodegaranhuns@outlook.com</v>
          </cell>
          <cell r="T1155" t="str">
            <v>(87) 3761-9547</v>
          </cell>
          <cell r="V1155">
            <v>0</v>
          </cell>
          <cell r="W1155">
            <v>42894</v>
          </cell>
        </row>
        <row r="1156">
          <cell r="B1156" t="str">
            <v>15/1171</v>
          </cell>
          <cell r="C1156">
            <v>0</v>
          </cell>
          <cell r="D1156" t="str">
            <v>Eletro Luz Iluminação</v>
          </cell>
          <cell r="E1156" t="str">
            <v>Marlei</v>
          </cell>
          <cell r="G1156" t="str">
            <v>Eletro Luz Com. De Materiais Elétricos Ltda.</v>
          </cell>
          <cell r="H1156" t="str">
            <v>76.072.776/0001-89</v>
          </cell>
          <cell r="I1156" t="str">
            <v>41000680-40</v>
          </cell>
          <cell r="J1156" t="str">
            <v>Av. Brasil, 6817</v>
          </cell>
          <cell r="K1156" t="str">
            <v>Centro</v>
          </cell>
          <cell r="L1156" t="str">
            <v>Cascavel</v>
          </cell>
          <cell r="M1156" t="str">
            <v>PR</v>
          </cell>
          <cell r="N1156" t="str">
            <v>SUL</v>
          </cell>
          <cell r="O1156" t="str">
            <v>85.801-001</v>
          </cell>
          <cell r="P1156" t="str">
            <v>(45) 3225-1407</v>
          </cell>
          <cell r="Q1156" t="str">
            <v>eletroluzloja@terra.com.br</v>
          </cell>
          <cell r="R1156" t="str">
            <v>Marlei</v>
          </cell>
          <cell r="S1156" t="str">
            <v>eletroluzloja@terra.com.br</v>
          </cell>
          <cell r="T1156" t="str">
            <v>(45) 3225-1407</v>
          </cell>
          <cell r="V1156">
            <v>0</v>
          </cell>
        </row>
        <row r="1157">
          <cell r="B1157" t="str">
            <v>15/1172</v>
          </cell>
          <cell r="C1157" t="str">
            <v>Miguel</v>
          </cell>
          <cell r="D1157" t="str">
            <v>TOC Negócios</v>
          </cell>
          <cell r="E1157" t="str">
            <v>Thiago</v>
          </cell>
          <cell r="G1157" t="str">
            <v>TOC Negócios LTDA - ME</v>
          </cell>
          <cell r="H1157" t="str">
            <v>26.934.687/0001-26</v>
          </cell>
          <cell r="I1157" t="str">
            <v>Isento</v>
          </cell>
          <cell r="J1157" t="str">
            <v>103 Norte, LO 02 NR 56 Sala 06 ED Olimpia</v>
          </cell>
          <cell r="K1157" t="str">
            <v>Plano Diretor Norte</v>
          </cell>
          <cell r="L1157" t="str">
            <v>Palmas</v>
          </cell>
          <cell r="M1157" t="str">
            <v>TO</v>
          </cell>
          <cell r="N1157" t="str">
            <v>NORTE</v>
          </cell>
          <cell r="O1157" t="str">
            <v>77.001-022</v>
          </cell>
          <cell r="P1157" t="str">
            <v>(63) 3215-0422/ 9961-3353</v>
          </cell>
          <cell r="Q1157" t="str">
            <v>tocnegocio@gmail.com</v>
          </cell>
          <cell r="R1157" t="str">
            <v>Thiago</v>
          </cell>
          <cell r="S1157" t="str">
            <v>tocnegocio@gmail.com</v>
          </cell>
          <cell r="T1157" t="str">
            <v>(63) 3215-0422/ 9961-3353</v>
          </cell>
          <cell r="V1157">
            <v>0</v>
          </cell>
        </row>
        <row r="1158">
          <cell r="B1158" t="str">
            <v>15/1173</v>
          </cell>
          <cell r="C1158">
            <v>0</v>
          </cell>
          <cell r="D1158" t="str">
            <v>Point Lanches e Sorvetes</v>
          </cell>
          <cell r="E1158" t="str">
            <v>Ivan</v>
          </cell>
          <cell r="G1158" t="str">
            <v>Ivan Carlos Schlupp &amp; CIA LTDA ME</v>
          </cell>
          <cell r="H1158" t="str">
            <v>11.256.271/0001-29</v>
          </cell>
          <cell r="I1158" t="str">
            <v>255.968.949</v>
          </cell>
          <cell r="J1158" t="str">
            <v>Al. Aristiliano Ramos, 333, Bl C Sl 102</v>
          </cell>
          <cell r="K1158" t="str">
            <v>Centro</v>
          </cell>
          <cell r="L1158" t="str">
            <v>Rio do Sul</v>
          </cell>
          <cell r="M1158" t="str">
            <v>SC</v>
          </cell>
          <cell r="N1158" t="str">
            <v>SUL</v>
          </cell>
          <cell r="O1158" t="str">
            <v>89160-141</v>
          </cell>
          <cell r="P1158" t="str">
            <v>47 3522-2649</v>
          </cell>
          <cell r="Q1158" t="str">
            <v>ivancarlosschlupp@gmail.com</v>
          </cell>
          <cell r="R1158" t="str">
            <v>Ivan</v>
          </cell>
          <cell r="S1158" t="str">
            <v>nfepointlanchesesorvetes@gmail.com</v>
          </cell>
          <cell r="T1158" t="str">
            <v>47 3522-2649</v>
          </cell>
          <cell r="V1158">
            <v>42219</v>
          </cell>
        </row>
        <row r="1159">
          <cell r="B1159" t="str">
            <v>15/1174</v>
          </cell>
          <cell r="C1159">
            <v>0</v>
          </cell>
          <cell r="D1159" t="str">
            <v>Catia Schlickmann Bittencourt</v>
          </cell>
          <cell r="E1159" t="str">
            <v>Catia</v>
          </cell>
          <cell r="G1159" t="str">
            <v>Catia Schlickmann Bittencourt</v>
          </cell>
          <cell r="H1159" t="str">
            <v>750.656.499-87</v>
          </cell>
          <cell r="I1159" t="str">
            <v>2.717.612</v>
          </cell>
          <cell r="J1159" t="str">
            <v>Rua Visconde de Taunay, 1103 (V12)</v>
          </cell>
          <cell r="K1159" t="str">
            <v>Atiradores</v>
          </cell>
          <cell r="L1159" t="str">
            <v>Joinville</v>
          </cell>
          <cell r="M1159" t="str">
            <v>SC</v>
          </cell>
          <cell r="N1159" t="str">
            <v>SUL</v>
          </cell>
          <cell r="O1159">
            <v>0</v>
          </cell>
          <cell r="P1159" t="str">
            <v>(47) 3032-0200</v>
          </cell>
          <cell r="Q1159" t="str">
            <v>catia@promacal.com.br</v>
          </cell>
          <cell r="R1159" t="str">
            <v>Catia</v>
          </cell>
          <cell r="S1159" t="str">
            <v>catia@promacal.com.br</v>
          </cell>
          <cell r="T1159" t="str">
            <v>(47) 3032-0200</v>
          </cell>
          <cell r="V1159">
            <v>42223</v>
          </cell>
        </row>
        <row r="1160">
          <cell r="B1160" t="str">
            <v>15/1175</v>
          </cell>
          <cell r="C1160">
            <v>0</v>
          </cell>
          <cell r="D1160" t="str">
            <v>Arteval Stands</v>
          </cell>
          <cell r="E1160" t="str">
            <v>Sebastião Stéfani</v>
          </cell>
          <cell r="G1160" t="str">
            <v>Arteval Stands LTDA</v>
          </cell>
          <cell r="H1160" t="str">
            <v>02.852.759/0001-28</v>
          </cell>
          <cell r="I1160" t="str">
            <v>254.195.601</v>
          </cell>
          <cell r="J1160" t="str">
            <v>Rua Piratuba, 1055</v>
          </cell>
          <cell r="K1160" t="str">
            <v>Saguaçu</v>
          </cell>
          <cell r="L1160" t="str">
            <v>Joinville</v>
          </cell>
          <cell r="M1160" t="str">
            <v>SC</v>
          </cell>
          <cell r="N1160" t="str">
            <v>SUL</v>
          </cell>
          <cell r="O1160" t="str">
            <v>89.221-596</v>
          </cell>
          <cell r="P1160" t="str">
            <v>(47) 3145-2509</v>
          </cell>
          <cell r="Q1160" t="str">
            <v>compras@arteval.com.br</v>
          </cell>
          <cell r="R1160" t="str">
            <v>Sebastião Stéfani</v>
          </cell>
          <cell r="S1160" t="str">
            <v>compras@arteval.com.br</v>
          </cell>
          <cell r="T1160" t="str">
            <v>(47) 3145-2500</v>
          </cell>
          <cell r="V1160">
            <v>0</v>
          </cell>
          <cell r="W1160">
            <v>43566</v>
          </cell>
        </row>
        <row r="1161">
          <cell r="B1161" t="str">
            <v>15/1176</v>
          </cell>
          <cell r="C1161" t="str">
            <v>Maera</v>
          </cell>
          <cell r="D1161" t="str">
            <v>Ungerer</v>
          </cell>
          <cell r="E1161" t="str">
            <v>Duílio F. Gumaraes</v>
          </cell>
          <cell r="G1161" t="str">
            <v>Ungerer Design Prom. E Locação Para Eventos LTDA.</v>
          </cell>
          <cell r="H1161" t="str">
            <v>32.214.280/0001-27</v>
          </cell>
          <cell r="I1161" t="str">
            <v>75.905.416</v>
          </cell>
          <cell r="J1161" t="str">
            <v xml:space="preserve">Rua Tapirape,17 </v>
          </cell>
          <cell r="K1161" t="str">
            <v xml:space="preserve">Jacare </v>
          </cell>
          <cell r="L1161" t="str">
            <v xml:space="preserve">Rio de Janeiro </v>
          </cell>
          <cell r="M1161" t="str">
            <v>RJ</v>
          </cell>
          <cell r="N1161" t="str">
            <v>SUDESTE</v>
          </cell>
          <cell r="O1161" t="str">
            <v>20.975-140</v>
          </cell>
          <cell r="P1161" t="str">
            <v>(21) 3449-6440</v>
          </cell>
          <cell r="Q1161" t="str">
            <v>kitty.cotrim@hotmail.com</v>
          </cell>
          <cell r="R1161" t="str">
            <v>Duílio F. Gumaraes</v>
          </cell>
          <cell r="S1161" t="str">
            <v>guimaraesf@me.com</v>
          </cell>
          <cell r="T1161" t="str">
            <v>(21) 3449-6440</v>
          </cell>
          <cell r="V1161">
            <v>0</v>
          </cell>
        </row>
        <row r="1162">
          <cell r="B1162" t="str">
            <v>15/1177</v>
          </cell>
          <cell r="C1162" t="str">
            <v>Maera</v>
          </cell>
          <cell r="D1162" t="str">
            <v>Cegero</v>
          </cell>
          <cell r="E1162" t="str">
            <v>Adilson Niehues</v>
          </cell>
          <cell r="G1162" t="str">
            <v>Cooperativa de Eletrecidade de São Ludgero - Cegero</v>
          </cell>
          <cell r="H1162" t="str">
            <v>86.444.163/0001-89</v>
          </cell>
          <cell r="I1162" t="str">
            <v>251.953.220</v>
          </cell>
          <cell r="J1162" t="str">
            <v xml:space="preserve">Rua Padre Auling, 254 </v>
          </cell>
          <cell r="K1162" t="str">
            <v>Centro</v>
          </cell>
          <cell r="L1162" t="str">
            <v>São Ludgero</v>
          </cell>
          <cell r="M1162" t="str">
            <v>SC</v>
          </cell>
          <cell r="N1162" t="str">
            <v>SUL</v>
          </cell>
          <cell r="O1162">
            <v>0</v>
          </cell>
          <cell r="P1162" t="str">
            <v>(48) 3657-8100</v>
          </cell>
          <cell r="Q1162">
            <v>0</v>
          </cell>
          <cell r="R1162" t="str">
            <v>Adilson Niehues</v>
          </cell>
          <cell r="S1162">
            <v>0</v>
          </cell>
          <cell r="T1162" t="str">
            <v>(48) 3657-8100</v>
          </cell>
          <cell r="V1162">
            <v>0</v>
          </cell>
        </row>
        <row r="1163">
          <cell r="B1163" t="str">
            <v>15/1178</v>
          </cell>
          <cell r="C1163">
            <v>0</v>
          </cell>
          <cell r="D1163" t="str">
            <v>Altair da Graça Braga</v>
          </cell>
          <cell r="E1163" t="str">
            <v>Altair</v>
          </cell>
          <cell r="G1163" t="str">
            <v>Altair da Graça Braga</v>
          </cell>
          <cell r="H1163" t="str">
            <v>12.042.764/0001-29</v>
          </cell>
          <cell r="I1163" t="str">
            <v>Isento</v>
          </cell>
          <cell r="J1163" t="str">
            <v>Av. Conselheio Julius Arp, 226</v>
          </cell>
          <cell r="K1163" t="str">
            <v>Centro</v>
          </cell>
          <cell r="L1163" t="str">
            <v>Nova Frigurgo</v>
          </cell>
          <cell r="M1163" t="str">
            <v>RJ</v>
          </cell>
          <cell r="N1163" t="str">
            <v>SUDESTE</v>
          </cell>
          <cell r="O1163" t="str">
            <v>28620-000</v>
          </cell>
          <cell r="P1163" t="str">
            <v>(22) 2528-0058</v>
          </cell>
          <cell r="Q1163" t="str">
            <v>djtai_taiproducoes@hotmail.com</v>
          </cell>
          <cell r="R1163" t="str">
            <v>Altair</v>
          </cell>
          <cell r="S1163" t="str">
            <v xml:space="preserve">djtai_taiproducoes@hotmail.com </v>
          </cell>
          <cell r="T1163" t="str">
            <v>(22) 2528-0058</v>
          </cell>
          <cell r="V1163">
            <v>42243</v>
          </cell>
        </row>
        <row r="1164">
          <cell r="B1164" t="str">
            <v>15/1179</v>
          </cell>
          <cell r="C1164">
            <v>0</v>
          </cell>
          <cell r="D1164" t="str">
            <v>Sincomércio São Roque</v>
          </cell>
          <cell r="E1164" t="str">
            <v>Sylviane Judica</v>
          </cell>
          <cell r="G1164" t="str">
            <v>Sindicato do Comércio Varejista de São Roque</v>
          </cell>
          <cell r="H1164" t="str">
            <v>58.987.413/0001-91</v>
          </cell>
          <cell r="I1164" t="str">
            <v>Isento</v>
          </cell>
          <cell r="J1164" t="str">
            <v>Rua Mal. Deodoro da Fonseca, 93</v>
          </cell>
          <cell r="K1164" t="str">
            <v>Centro</v>
          </cell>
          <cell r="L1164" t="str">
            <v xml:space="preserve">São Roque </v>
          </cell>
          <cell r="M1164" t="str">
            <v>SP</v>
          </cell>
          <cell r="N1164" t="str">
            <v>SUDESTE</v>
          </cell>
          <cell r="O1164">
            <v>18130070</v>
          </cell>
          <cell r="P1164" t="str">
            <v>(11) 4784-9022</v>
          </cell>
          <cell r="Q1164" t="str">
            <v>contato@sincomerciosaoroque.com.br</v>
          </cell>
          <cell r="R1164" t="str">
            <v>Márcio Feltrin</v>
          </cell>
          <cell r="S1164" t="str">
            <v>contatosincomerciosaoroque@hotmail.com.br</v>
          </cell>
          <cell r="T1164" t="str">
            <v>(11) 4784-9022</v>
          </cell>
          <cell r="V1164">
            <v>0</v>
          </cell>
        </row>
        <row r="1165">
          <cell r="B1165" t="str">
            <v>15/1180</v>
          </cell>
          <cell r="C1165" t="str">
            <v>Maera</v>
          </cell>
          <cell r="D1165" t="str">
            <v xml:space="preserve">Edson Lira Iluminação </v>
          </cell>
          <cell r="E1165" t="str">
            <v>Simone</v>
          </cell>
          <cell r="G1165" t="str">
            <v>Edson Lira Iluminação LTDA - ME</v>
          </cell>
          <cell r="H1165" t="str">
            <v>15.778.896/0001-01</v>
          </cell>
          <cell r="I1165" t="str">
            <v>49128701</v>
          </cell>
          <cell r="J1165" t="str">
            <v>Rua General Abreu e Lima, 154</v>
          </cell>
          <cell r="K1165" t="str">
            <v>Piedade</v>
          </cell>
          <cell r="L1165" t="str">
            <v>Jaboatão dos Guararapes</v>
          </cell>
          <cell r="M1165" t="str">
            <v>PE</v>
          </cell>
          <cell r="N1165" t="str">
            <v>NORDESTE</v>
          </cell>
          <cell r="O1165" t="str">
            <v>54.400-410</v>
          </cell>
          <cell r="P1165" t="str">
            <v>(81) 3535-1095</v>
          </cell>
          <cell r="Q1165" t="str">
            <v>edsonlirailuminacao.simone@gmail.com</v>
          </cell>
          <cell r="R1165" t="str">
            <v>Leylane</v>
          </cell>
          <cell r="S1165" t="str">
            <v>edsonlirailuminacao.simone@gmail.com</v>
          </cell>
          <cell r="T1165" t="str">
            <v>(81) 3535-1095</v>
          </cell>
          <cell r="V1165">
            <v>42251</v>
          </cell>
          <cell r="W1165">
            <v>42579</v>
          </cell>
        </row>
        <row r="1166">
          <cell r="B1166" t="str">
            <v>15/1181</v>
          </cell>
          <cell r="C1166">
            <v>0</v>
          </cell>
          <cell r="D1166" t="str">
            <v>Umuplart</v>
          </cell>
          <cell r="E1166" t="str">
            <v>Carlos ou Marcelo</v>
          </cell>
          <cell r="G1166" t="str">
            <v>União Migueloestina de Artesões e Artistas Plásticos</v>
          </cell>
          <cell r="H1166" t="str">
            <v>78.485.570/0001-06</v>
          </cell>
          <cell r="I1166" t="str">
            <v>Isento</v>
          </cell>
          <cell r="J1166" t="str">
            <v>Rua Sete de Setembro, 2045</v>
          </cell>
          <cell r="K1166" t="str">
            <v>Centro</v>
          </cell>
          <cell r="L1166" t="str">
            <v>São Miguel do Oeste</v>
          </cell>
          <cell r="M1166" t="str">
            <v>SC</v>
          </cell>
          <cell r="N1166" t="str">
            <v>SUL</v>
          </cell>
          <cell r="O1166" t="str">
            <v>89900-000</v>
          </cell>
          <cell r="P1166" t="str">
            <v>49 3622-6208</v>
          </cell>
          <cell r="Q1166" t="str">
            <v>cultura@saomiguel.sc.gov.br</v>
          </cell>
          <cell r="R1166" t="str">
            <v>Marcelo</v>
          </cell>
          <cell r="S1166" t="str">
            <v>smo_marcelo@hotmail.com</v>
          </cell>
          <cell r="T1166" t="str">
            <v>49 3621-0388</v>
          </cell>
          <cell r="V1166">
            <v>0</v>
          </cell>
        </row>
        <row r="1167">
          <cell r="B1167" t="str">
            <v>15/1182</v>
          </cell>
          <cell r="C1167">
            <v>0</v>
          </cell>
          <cell r="D1167" t="str">
            <v>Adelaide Trindade Paixão da Silva</v>
          </cell>
          <cell r="E1167" t="str">
            <v>Adelaide</v>
          </cell>
          <cell r="G1167">
            <v>0</v>
          </cell>
          <cell r="H1167" t="str">
            <v>879.678.717-15</v>
          </cell>
          <cell r="I1167" t="str">
            <v>Isento</v>
          </cell>
          <cell r="J1167" t="str">
            <v>Rua Assunção nº 431</v>
          </cell>
          <cell r="K1167" t="str">
            <v>Jardim 25 de Agosto</v>
          </cell>
          <cell r="L1167" t="str">
            <v>Duque de Caxias</v>
          </cell>
          <cell r="M1167" t="str">
            <v>RJ</v>
          </cell>
          <cell r="N1167" t="str">
            <v>SUDESTE</v>
          </cell>
          <cell r="O1167">
            <v>25075090</v>
          </cell>
          <cell r="P1167" t="str">
            <v>(21) 2671-4745/ 27757219</v>
          </cell>
          <cell r="Q1167" t="str">
            <v>pentagono431@ig.com.br</v>
          </cell>
          <cell r="R1167" t="str">
            <v>Adelaide</v>
          </cell>
          <cell r="S1167" t="str">
            <v>pentagono431@ig.com.br</v>
          </cell>
          <cell r="T1167" t="str">
            <v>(21) 2671-4745/ 27757219</v>
          </cell>
          <cell r="V1167">
            <v>0</v>
          </cell>
        </row>
        <row r="1168">
          <cell r="B1168" t="str">
            <v>15/1183</v>
          </cell>
          <cell r="C1168">
            <v>0</v>
          </cell>
          <cell r="D1168" t="str">
            <v xml:space="preserve">Prolucmar Projetos e Serviços </v>
          </cell>
          <cell r="E1168" t="str">
            <v>Luciano Pessoa</v>
          </cell>
          <cell r="G1168" t="str">
            <v>Prolucmar Projetos e Serviços de Execução de Obras e Manutenção ME LTDA</v>
          </cell>
          <cell r="H1168" t="str">
            <v>16.100.678/0001-86</v>
          </cell>
          <cell r="I1168" t="str">
            <v>Isento</v>
          </cell>
          <cell r="J1168" t="str">
            <v>AV. Presidente Kennedy, 5.931</v>
          </cell>
          <cell r="K1168" t="str">
            <v>Candeias</v>
          </cell>
          <cell r="L1168" t="str">
            <v>Jaboatão dos Guararapes</v>
          </cell>
          <cell r="M1168" t="str">
            <v>PE</v>
          </cell>
          <cell r="N1168" t="str">
            <v>NORDESTE</v>
          </cell>
          <cell r="O1168" t="str">
            <v>54.440-480</v>
          </cell>
          <cell r="P1168" t="str">
            <v>(81) 3093-5585</v>
          </cell>
          <cell r="Q1168" t="str">
            <v>luciano@prolucmar.com.br</v>
          </cell>
          <cell r="R1168" t="str">
            <v>Luciano Pessoa</v>
          </cell>
          <cell r="S1168" t="str">
            <v>luciano@prolucmar.com.br</v>
          </cell>
          <cell r="T1168" t="str">
            <v>(81) 3093-5585</v>
          </cell>
          <cell r="V1168">
            <v>42276</v>
          </cell>
        </row>
        <row r="1169">
          <cell r="B1169" t="str">
            <v>15/1184</v>
          </cell>
          <cell r="C1169" t="str">
            <v>Maera</v>
          </cell>
          <cell r="D1169" t="str">
            <v>Dimensão Eventos</v>
          </cell>
          <cell r="E1169" t="str">
            <v>Sonia</v>
          </cell>
          <cell r="G1169" t="str">
            <v>Marcos Roberto da Silva Locação de Equip. - ME</v>
          </cell>
          <cell r="H1169" t="str">
            <v>08.782.664/0001-61</v>
          </cell>
          <cell r="I1169" t="str">
            <v>278.208.960.110</v>
          </cell>
          <cell r="J1169" t="str">
            <v>Av. Ivo Mario Isaac Pires, 1653 salas 06/07</v>
          </cell>
          <cell r="K1169" t="str">
            <v>Bairro dos Pedras</v>
          </cell>
          <cell r="L1169" t="str">
            <v>Cotia</v>
          </cell>
          <cell r="M1169" t="str">
            <v>SP</v>
          </cell>
          <cell r="N1169" t="str">
            <v>SUDESTE</v>
          </cell>
          <cell r="O1169" t="str">
            <v>06.720-480</v>
          </cell>
          <cell r="P1169" t="str">
            <v>(11) 4145-1183 / 2614-1266</v>
          </cell>
          <cell r="Q1169" t="str">
            <v>sonia@dimensaoeventos.com.br / marcos@dimensaoeventos.com.br</v>
          </cell>
          <cell r="R1169" t="str">
            <v>Adailton</v>
          </cell>
          <cell r="S1169" t="str">
            <v>adailton@dimensaoeventos.com.br</v>
          </cell>
          <cell r="T1169" t="str">
            <v>(11) 4145-1183 / 4614-1266</v>
          </cell>
          <cell r="V1169">
            <v>0</v>
          </cell>
        </row>
        <row r="1170">
          <cell r="B1170" t="str">
            <v>15/1185</v>
          </cell>
          <cell r="C1170" t="str">
            <v>Maera</v>
          </cell>
          <cell r="D1170" t="str">
            <v>Tirolesa Hotel</v>
          </cell>
          <cell r="E1170" t="str">
            <v>Claudia Schafer</v>
          </cell>
          <cell r="G1170" t="str">
            <v>Hotel Tirolesa LTDA</v>
          </cell>
          <cell r="H1170" t="str">
            <v>85.446.953/0001-30</v>
          </cell>
          <cell r="I1170" t="str">
            <v>250.033.259</v>
          </cell>
          <cell r="J1170" t="str">
            <v>Rua 13 de Março, 123</v>
          </cell>
          <cell r="K1170" t="str">
            <v>Termas</v>
          </cell>
          <cell r="L1170" t="str">
            <v>Piratuba</v>
          </cell>
          <cell r="M1170" t="str">
            <v>SC</v>
          </cell>
          <cell r="N1170" t="str">
            <v>SUL</v>
          </cell>
          <cell r="O1170" t="str">
            <v>89667-000</v>
          </cell>
          <cell r="P1170" t="str">
            <v>(49) 3553-0139</v>
          </cell>
          <cell r="Q1170" t="str">
            <v>adm@tirolesa.com.br</v>
          </cell>
          <cell r="R1170" t="str">
            <v>Marta Fischer</v>
          </cell>
          <cell r="S1170" t="str">
            <v>financeiro@tirolesa.com.br</v>
          </cell>
          <cell r="T1170" t="str">
            <v>(49) 3553-0139</v>
          </cell>
          <cell r="V1170">
            <v>0</v>
          </cell>
        </row>
        <row r="1171">
          <cell r="B1171" t="str">
            <v>15/1186</v>
          </cell>
          <cell r="C1171" t="str">
            <v>Maera</v>
          </cell>
          <cell r="D1171" t="str">
            <v>Sal e Grill Churrascaria</v>
          </cell>
          <cell r="E1171" t="str">
            <v>Denys B. da Silva</v>
          </cell>
          <cell r="G1171" t="str">
            <v>Sal e Grill Bar e Restaurante LTDA</v>
          </cell>
          <cell r="H1171" t="str">
            <v>10.367.335/0001-04</v>
          </cell>
          <cell r="I1171" t="str">
            <v>535.449.505.114</v>
          </cell>
          <cell r="J1171" t="str">
            <v>Rua Campos Salles, 230</v>
          </cell>
          <cell r="K1171" t="str">
            <v>Centro</v>
          </cell>
          <cell r="L1171" t="str">
            <v>Piracicaba</v>
          </cell>
          <cell r="M1171" t="str">
            <v>SP</v>
          </cell>
          <cell r="N1171" t="str">
            <v>SUDESTE</v>
          </cell>
          <cell r="O1171" t="str">
            <v>13.400-200</v>
          </cell>
          <cell r="P1171" t="str">
            <v>(19) 3402-1477</v>
          </cell>
          <cell r="Q1171" t="str">
            <v>andre@agenciazum.com.br</v>
          </cell>
          <cell r="R1171" t="str">
            <v>Vanessa/ Angélica</v>
          </cell>
          <cell r="S1171" t="str">
            <v>financeiropira@salegrillchurrascaria.com.br</v>
          </cell>
          <cell r="T1171" t="str">
            <v>(19) 3422-6073</v>
          </cell>
          <cell r="V1171">
            <v>0</v>
          </cell>
        </row>
        <row r="1172">
          <cell r="B1172" t="str">
            <v>15/1187</v>
          </cell>
          <cell r="C1172">
            <v>0</v>
          </cell>
          <cell r="D1172" t="str">
            <v>Magic Decorações</v>
          </cell>
          <cell r="E1172" t="str">
            <v>Marcelo</v>
          </cell>
          <cell r="G1172" t="str">
            <v>Benta Margarida Bianchini</v>
          </cell>
          <cell r="H1172" t="str">
            <v>18.742.378/0001-26</v>
          </cell>
          <cell r="I1172" t="str">
            <v>Isento</v>
          </cell>
          <cell r="J1172" t="str">
            <v>Av. Acadêmico Fernando Mussoi, 02</v>
          </cell>
          <cell r="K1172" t="str">
            <v>Nossa Senhora de Lourdes</v>
          </cell>
          <cell r="L1172" t="str">
            <v>Santa Maria</v>
          </cell>
          <cell r="M1172" t="str">
            <v>RS</v>
          </cell>
          <cell r="N1172" t="str">
            <v>SUL</v>
          </cell>
          <cell r="O1172" t="str">
            <v>97.060-020</v>
          </cell>
          <cell r="P1172" t="str">
            <v>(55) 3307-0561</v>
          </cell>
          <cell r="Q1172" t="str">
            <v>magic_decoraçoes@hotmail.com</v>
          </cell>
          <cell r="R1172" t="str">
            <v>Marcelo</v>
          </cell>
          <cell r="S1172" t="str">
            <v>magic_decoraçoes@hotmail.com</v>
          </cell>
          <cell r="T1172" t="str">
            <v>(55) 9948-1984</v>
          </cell>
          <cell r="V1172">
            <v>0</v>
          </cell>
        </row>
        <row r="1173">
          <cell r="B1173" t="str">
            <v>15/1188</v>
          </cell>
          <cell r="C1173">
            <v>0</v>
          </cell>
          <cell r="D1173" t="str">
            <v>Agemed Saúde S.A</v>
          </cell>
          <cell r="E1173" t="str">
            <v xml:space="preserve">Isabela Tavares </v>
          </cell>
          <cell r="G1173" t="str">
            <v xml:space="preserve">Agemed Saúde S.A </v>
          </cell>
          <cell r="H1173" t="str">
            <v>02.933.220/0001-01</v>
          </cell>
          <cell r="I1173" t="str">
            <v>Isento</v>
          </cell>
          <cell r="J1173" t="str">
            <v xml:space="preserve">Rua Doutor Plácido de Oliveira </v>
          </cell>
          <cell r="K1173" t="str">
            <v>Bucarein</v>
          </cell>
          <cell r="L1173" t="str">
            <v xml:space="preserve">Joinville </v>
          </cell>
          <cell r="M1173" t="str">
            <v>SC</v>
          </cell>
          <cell r="N1173" t="str">
            <v>SUL</v>
          </cell>
          <cell r="O1173" t="str">
            <v>89.202-450</v>
          </cell>
          <cell r="P1173" t="str">
            <v xml:space="preserve">(47) 3426-1012 </v>
          </cell>
          <cell r="Q1173" t="str">
            <v>corporativo2@agemed.com.br</v>
          </cell>
          <cell r="R1173" t="str">
            <v xml:space="preserve">Alberto </v>
          </cell>
          <cell r="S1173" t="str">
            <v xml:space="preserve">alberto@agemed.com.br </v>
          </cell>
          <cell r="T1173" t="str">
            <v>(47)3461-4421</v>
          </cell>
          <cell r="V1173">
            <v>0</v>
          </cell>
        </row>
        <row r="1174">
          <cell r="B1174" t="str">
            <v>15/1189</v>
          </cell>
          <cell r="C1174">
            <v>0</v>
          </cell>
          <cell r="D1174" t="str">
            <v>VR3</v>
          </cell>
          <cell r="E1174" t="str">
            <v>José Felipe</v>
          </cell>
          <cell r="G1174" t="str">
            <v>VR3 Eireli EPP</v>
          </cell>
          <cell r="H1174" t="str">
            <v>12.507.345/0001-15</v>
          </cell>
          <cell r="I1174" t="str">
            <v>Isento</v>
          </cell>
          <cell r="J1174" t="str">
            <v>Rua Imperador, Q18, 22</v>
          </cell>
          <cell r="K1174" t="str">
            <v>Atalaia</v>
          </cell>
          <cell r="L1174" t="str">
            <v>Ananindeua</v>
          </cell>
          <cell r="M1174" t="str">
            <v>PA</v>
          </cell>
          <cell r="N1174" t="str">
            <v>NORTE</v>
          </cell>
          <cell r="O1174" t="str">
            <v>67.013-530</v>
          </cell>
          <cell r="P1174">
            <v>0</v>
          </cell>
          <cell r="Q1174">
            <v>0</v>
          </cell>
          <cell r="R1174" t="str">
            <v>Oziane Rodrigues</v>
          </cell>
          <cell r="S1174">
            <v>0</v>
          </cell>
          <cell r="T1174">
            <v>0</v>
          </cell>
          <cell r="V1174">
            <v>0</v>
          </cell>
        </row>
        <row r="1175">
          <cell r="B1175" t="str">
            <v>15/1190</v>
          </cell>
          <cell r="C1175">
            <v>0</v>
          </cell>
          <cell r="D1175" t="str">
            <v>WOA Empreendimentos Imobiliários</v>
          </cell>
          <cell r="E1175" t="str">
            <v>Luisa Zipf</v>
          </cell>
          <cell r="G1175" t="str">
            <v>WOA Empreendimentos Imobiliários Ltda</v>
          </cell>
          <cell r="H1175" t="str">
            <v>10.880.745/0001-46</v>
          </cell>
          <cell r="I1175" t="str">
            <v>Isento</v>
          </cell>
          <cell r="J1175" t="str">
            <v>Rua Victor Konder, 223 - 7º andar</v>
          </cell>
          <cell r="K1175" t="str">
            <v>Centro</v>
          </cell>
          <cell r="L1175" t="str">
            <v>Florianópolis</v>
          </cell>
          <cell r="M1175" t="str">
            <v>SC</v>
          </cell>
          <cell r="N1175" t="str">
            <v>SUL</v>
          </cell>
          <cell r="O1175" t="str">
            <v>88.015-400</v>
          </cell>
          <cell r="P1175" t="str">
            <v>48 3222-1899</v>
          </cell>
          <cell r="Q1175" t="str">
            <v>luisa@woaimoveis.com.br</v>
          </cell>
          <cell r="R1175" t="str">
            <v>Luisa</v>
          </cell>
          <cell r="S1175" t="str">
            <v>luisa@woaimoveis.com.br</v>
          </cell>
          <cell r="T1175" t="str">
            <v>48 3222-1899</v>
          </cell>
          <cell r="V1175">
            <v>42292</v>
          </cell>
        </row>
        <row r="1176">
          <cell r="B1176" t="str">
            <v>15/1191</v>
          </cell>
          <cell r="C1176">
            <v>0</v>
          </cell>
          <cell r="D1176" t="str">
            <v>João Eduardo Chagas Sobral</v>
          </cell>
          <cell r="E1176" t="str">
            <v>Jaqueline B. Capellari</v>
          </cell>
          <cell r="G1176">
            <v>0</v>
          </cell>
          <cell r="H1176" t="str">
            <v>373.206.534-00</v>
          </cell>
          <cell r="I1176">
            <v>0</v>
          </cell>
          <cell r="J1176" t="str">
            <v>Rua Alceu Koenhtopp 1201</v>
          </cell>
          <cell r="K1176" t="str">
            <v>América</v>
          </cell>
          <cell r="L1176" t="str">
            <v>Joinville</v>
          </cell>
          <cell r="M1176" t="str">
            <v>SC</v>
          </cell>
          <cell r="N1176" t="str">
            <v>SUL</v>
          </cell>
          <cell r="O1176">
            <v>89200000</v>
          </cell>
          <cell r="P1176" t="str">
            <v>(47) 3461-9211</v>
          </cell>
          <cell r="Q1176" t="str">
            <v xml:space="preserve">jaquelinecapellari@univille.br
</v>
          </cell>
          <cell r="R1176" t="str">
            <v>Jaqueline B. Capellari</v>
          </cell>
          <cell r="S1176" t="str">
            <v xml:space="preserve">jaquelinecapellari@univille.br
</v>
          </cell>
          <cell r="T1176" t="str">
            <v>(47) 3461-9211</v>
          </cell>
          <cell r="V1176">
            <v>0</v>
          </cell>
        </row>
        <row r="1177">
          <cell r="B1177" t="str">
            <v>15/1192</v>
          </cell>
          <cell r="C1177" t="str">
            <v>Maera</v>
          </cell>
          <cell r="D1177" t="str">
            <v>Transportes Flores</v>
          </cell>
          <cell r="E1177" t="str">
            <v>Jamily Normando</v>
          </cell>
          <cell r="G1177" t="str">
            <v>Empresa de Transportes Flores LTDA</v>
          </cell>
          <cell r="H1177" t="str">
            <v>31.934.318/0001-73</v>
          </cell>
          <cell r="I1177" t="str">
            <v>83880325</v>
          </cell>
          <cell r="J1177" t="str">
            <v xml:space="preserve">Av. Automóvel Clube </v>
          </cell>
          <cell r="K1177" t="str">
            <v>Centro</v>
          </cell>
          <cell r="L1177" t="str">
            <v>São João do Meriti</v>
          </cell>
          <cell r="M1177" t="str">
            <v>RJ</v>
          </cell>
          <cell r="N1177" t="str">
            <v>SUDESTE</v>
          </cell>
          <cell r="O1177" t="str">
            <v>25.515-126</v>
          </cell>
          <cell r="P1177" t="str">
            <v>(21) 2755-9200</v>
          </cell>
          <cell r="Q1177" t="str">
            <v>comunicacao@transportesflores.com.br</v>
          </cell>
          <cell r="R1177" t="str">
            <v>Jamily Normando</v>
          </cell>
          <cell r="S1177" t="str">
            <v>financeiro@transportesflores.com.br</v>
          </cell>
          <cell r="T1177" t="str">
            <v>(21) 2755-9200</v>
          </cell>
          <cell r="V1177">
            <v>0</v>
          </cell>
        </row>
        <row r="1178">
          <cell r="B1178" t="str">
            <v>15/1193</v>
          </cell>
          <cell r="C1178">
            <v>0</v>
          </cell>
          <cell r="D1178" t="str">
            <v xml:space="preserve">Volnei Transportes </v>
          </cell>
          <cell r="E1178" t="str">
            <v>Angela Stinghen</v>
          </cell>
          <cell r="G1178" t="str">
            <v>Volnei Transportes Ltda ME</v>
          </cell>
          <cell r="H1178" t="str">
            <v>18.100.884/0001-11</v>
          </cell>
          <cell r="I1178" t="str">
            <v>257030573</v>
          </cell>
          <cell r="J1178" t="str">
            <v>Rua Irineu Francisco Juttel, 11</v>
          </cell>
          <cell r="K1178" t="str">
            <v xml:space="preserve">Boa Vista </v>
          </cell>
          <cell r="L1178" t="str">
            <v xml:space="preserve">Ituporanga </v>
          </cell>
          <cell r="M1178" t="str">
            <v>SC</v>
          </cell>
          <cell r="N1178" t="str">
            <v>SUL</v>
          </cell>
          <cell r="O1178" t="str">
            <v>88.400-000</v>
          </cell>
          <cell r="P1178" t="str">
            <v>(47) 3533-4255</v>
          </cell>
          <cell r="Q1178" t="str">
            <v>volneitransportes1@gmail.com</v>
          </cell>
          <cell r="R1178" t="str">
            <v>Angela Stinghen</v>
          </cell>
          <cell r="S1178">
            <v>0</v>
          </cell>
          <cell r="T1178">
            <v>0</v>
          </cell>
          <cell r="V1178">
            <v>0</v>
          </cell>
        </row>
        <row r="1179">
          <cell r="B1179" t="str">
            <v>15/1194</v>
          </cell>
          <cell r="C1179">
            <v>0</v>
          </cell>
          <cell r="D1179" t="str">
            <v>Giga Volt</v>
          </cell>
          <cell r="E1179" t="str">
            <v>Alessandra Gasperin</v>
          </cell>
          <cell r="G1179" t="str">
            <v>Ilene Gurtler MEI</v>
          </cell>
          <cell r="H1179" t="str">
            <v>19.785.489/0001-82</v>
          </cell>
          <cell r="I1179" t="str">
            <v>Isento</v>
          </cell>
          <cell r="J1179" t="str">
            <v xml:space="preserve">Rua São Paulo, 26 </v>
          </cell>
          <cell r="K1179" t="str">
            <v xml:space="preserve">Palace Hotel </v>
          </cell>
          <cell r="L1179" t="str">
            <v xml:space="preserve">Canela </v>
          </cell>
          <cell r="M1179" t="str">
            <v>RS</v>
          </cell>
          <cell r="N1179" t="str">
            <v>SUL</v>
          </cell>
          <cell r="O1179" t="str">
            <v>95.680-000</v>
          </cell>
          <cell r="P1179" t="str">
            <v>(54) 9933-3930  (54) 8414-2408</v>
          </cell>
          <cell r="Q1179" t="str">
            <v>gvolteletricidade@hotmail.com</v>
          </cell>
          <cell r="R1179" t="str">
            <v>Alessandra Gasperin</v>
          </cell>
          <cell r="S1179" t="str">
            <v>ilenegurtlermei@hotmail.com</v>
          </cell>
          <cell r="T1179">
            <v>0</v>
          </cell>
          <cell r="V1179">
            <v>0</v>
          </cell>
        </row>
        <row r="1180">
          <cell r="B1180" t="str">
            <v>15/1195</v>
          </cell>
          <cell r="C1180">
            <v>0</v>
          </cell>
          <cell r="D1180" t="str">
            <v>Valerio Materiais de Construção</v>
          </cell>
          <cell r="E1180" t="str">
            <v>Dália Medeiros</v>
          </cell>
          <cell r="G1180" t="str">
            <v>Comercio de Materiais de Construção Valerio LTDA</v>
          </cell>
          <cell r="H1180" t="str">
            <v>78.261.278/0001-00</v>
          </cell>
          <cell r="I1180" t="str">
            <v>6230034506</v>
          </cell>
          <cell r="J1180" t="str">
            <v>Rua - Dep Branco Mendes, 661</v>
          </cell>
          <cell r="L1180" t="str">
            <v>Colorado</v>
          </cell>
          <cell r="M1180" t="str">
            <v>PR</v>
          </cell>
          <cell r="N1180" t="str">
            <v>SUL</v>
          </cell>
          <cell r="O1180" t="str">
            <v>8669-000</v>
          </cell>
          <cell r="P1180" t="str">
            <v>(44) 3323-1086</v>
          </cell>
          <cell r="Q1180" t="str">
            <v>da.liam@hotmail.com</v>
          </cell>
          <cell r="R1180" t="str">
            <v>Viviane</v>
          </cell>
          <cell r="S1180" t="str">
            <v>da.liam@hotmail.com</v>
          </cell>
          <cell r="T1180" t="str">
            <v>(44) 3323-1086</v>
          </cell>
          <cell r="V1180">
            <v>0</v>
          </cell>
        </row>
        <row r="1181">
          <cell r="B1181" t="str">
            <v>15/1196</v>
          </cell>
          <cell r="C1181">
            <v>0</v>
          </cell>
          <cell r="D1181" t="str">
            <v>Samuel Stalhschmidt</v>
          </cell>
          <cell r="E1181" t="str">
            <v>Samuel</v>
          </cell>
          <cell r="G1181" t="str">
            <v>Samuel Stalhschmidt</v>
          </cell>
          <cell r="H1181" t="str">
            <v>028.858.989-09</v>
          </cell>
          <cell r="I1181" t="str">
            <v>Isento</v>
          </cell>
          <cell r="J1181" t="str">
            <v>Rua Paraná com Rio Grande do Sul, s/n</v>
          </cell>
          <cell r="K1181" t="str">
            <v xml:space="preserve">Portal do Parque </v>
          </cell>
          <cell r="L1181" t="str">
            <v>Jaguariaiva</v>
          </cell>
          <cell r="M1181" t="str">
            <v>PR</v>
          </cell>
          <cell r="N1181" t="str">
            <v>SUL</v>
          </cell>
          <cell r="O1181" t="str">
            <v>84.200-000</v>
          </cell>
          <cell r="P1181" t="str">
            <v>(43) 9600-1900</v>
          </cell>
          <cell r="Q1181" t="str">
            <v>sam10med@gmail.com</v>
          </cell>
          <cell r="R1181" t="str">
            <v>Samuel</v>
          </cell>
          <cell r="S1181" t="str">
            <v>sam10med@gmail.com</v>
          </cell>
          <cell r="T1181" t="str">
            <v>(43) 9600-1900</v>
          </cell>
          <cell r="V1181">
            <v>0</v>
          </cell>
        </row>
        <row r="1182">
          <cell r="B1182" t="str">
            <v>15/1197</v>
          </cell>
          <cell r="C1182">
            <v>0</v>
          </cell>
          <cell r="D1182" t="str">
            <v xml:space="preserve">Jeferson Luis Ludker </v>
          </cell>
          <cell r="E1182" t="str">
            <v xml:space="preserve">Jeferson </v>
          </cell>
          <cell r="G1182">
            <v>0</v>
          </cell>
          <cell r="H1182" t="str">
            <v>009.480.350-13</v>
          </cell>
          <cell r="I1182" t="str">
            <v>Isento</v>
          </cell>
          <cell r="J1182" t="str">
            <v>RS 122 Km 1,1 , 7352</v>
          </cell>
          <cell r="K1182" t="str">
            <v xml:space="preserve">Pioneiro </v>
          </cell>
          <cell r="L1182" t="str">
            <v xml:space="preserve">Caixias do Sul </v>
          </cell>
          <cell r="M1182" t="str">
            <v>RS</v>
          </cell>
          <cell r="N1182" t="str">
            <v>SUL</v>
          </cell>
          <cell r="O1182" t="str">
            <v>95.043-730</v>
          </cell>
          <cell r="P1182" t="str">
            <v>(54) 3026-6300 (54) 91510682</v>
          </cell>
          <cell r="Q1182" t="str">
            <v xml:space="preserve">jeferson.ludke@samo.com.br </v>
          </cell>
          <cell r="R1182" t="str">
            <v>Jeferson</v>
          </cell>
          <cell r="S1182">
            <v>0</v>
          </cell>
          <cell r="T1182">
            <v>0</v>
          </cell>
          <cell r="V1182">
            <v>42303</v>
          </cell>
        </row>
        <row r="1183">
          <cell r="B1183" t="str">
            <v>15/1198</v>
          </cell>
          <cell r="C1183" t="str">
            <v>Adriana</v>
          </cell>
          <cell r="D1183" t="str">
            <v>AG Caldas Comércio e Serviço Ltda - EPP</v>
          </cell>
          <cell r="E1183" t="str">
            <v xml:space="preserve">Jeferson </v>
          </cell>
          <cell r="G1183" t="str">
            <v>AG Caldas Comércio e Serviço Ltda - EPP</v>
          </cell>
          <cell r="H1183" t="str">
            <v>41.748.138/0001-50</v>
          </cell>
          <cell r="I1183" t="str">
            <v>062794252.00-20</v>
          </cell>
          <cell r="J1183" t="str">
            <v xml:space="preserve">Rua Darcy Vargas, 51 </v>
          </cell>
          <cell r="K1183" t="str">
            <v xml:space="preserve">Nova Suissa </v>
          </cell>
          <cell r="L1183" t="str">
            <v>Belo Horizonte</v>
          </cell>
          <cell r="M1183" t="str">
            <v>MG</v>
          </cell>
          <cell r="N1183" t="str">
            <v>SUDESTE</v>
          </cell>
          <cell r="O1183" t="str">
            <v>30.421-093</v>
          </cell>
          <cell r="P1183" t="str">
            <v>(31) 3332-3416 / (31) 9405-6768</v>
          </cell>
          <cell r="Q1183" t="str">
            <v>agcaldas@veloxmail.com.br</v>
          </cell>
          <cell r="S1183">
            <v>0</v>
          </cell>
          <cell r="T1183">
            <v>0</v>
          </cell>
          <cell r="V1183">
            <v>42305</v>
          </cell>
        </row>
        <row r="1184">
          <cell r="B1184" t="str">
            <v>15/1199</v>
          </cell>
          <cell r="C1184" t="str">
            <v>Maera</v>
          </cell>
          <cell r="D1184" t="str">
            <v>Mercado Econômico</v>
          </cell>
          <cell r="E1184" t="str">
            <v>Ronaldo</v>
          </cell>
          <cell r="G1184" t="str">
            <v>Ronaldo da Costa dos Santos</v>
          </cell>
          <cell r="H1184" t="str">
            <v>02.690.317/0001-22</v>
          </cell>
          <cell r="I1184" t="str">
            <v>243/0003060</v>
          </cell>
          <cell r="J1184" t="str">
            <v>Av. Onze de Abril, 231</v>
          </cell>
          <cell r="K1184" t="str">
            <v>Centro</v>
          </cell>
          <cell r="L1184" t="str">
            <v>Tavares</v>
          </cell>
          <cell r="M1184" t="str">
            <v>RS</v>
          </cell>
          <cell r="N1184" t="str">
            <v>SUL</v>
          </cell>
          <cell r="O1184" t="str">
            <v>96290-000</v>
          </cell>
          <cell r="P1184" t="str">
            <v>(51) 3674-1176 / 9918-1227</v>
          </cell>
          <cell r="Q1184" t="str">
            <v>ronaldo.economico@yahoo.com.br</v>
          </cell>
          <cell r="R1184" t="str">
            <v>Ronaldo</v>
          </cell>
          <cell r="S1184" t="str">
            <v>ronaldo.economico@yahoo.com.br</v>
          </cell>
          <cell r="T1184" t="str">
            <v>(51) 3674-1176</v>
          </cell>
          <cell r="V1184">
            <v>0</v>
          </cell>
        </row>
        <row r="1185">
          <cell r="B1185" t="str">
            <v>15/1200</v>
          </cell>
          <cell r="C1185" t="str">
            <v>Adriana</v>
          </cell>
          <cell r="D1185" t="str">
            <v>Prefeitura de Guararema</v>
          </cell>
          <cell r="E1185" t="str">
            <v>Claudia da Paixão Rocha</v>
          </cell>
          <cell r="F1185" t="str">
            <v>Assistente I / Secretaria Municipal de Cultura</v>
          </cell>
          <cell r="G1185" t="str">
            <v>Município de Guararema</v>
          </cell>
          <cell r="H1185" t="str">
            <v>46.523.262/0001-31</v>
          </cell>
          <cell r="I1185" t="str">
            <v>Isento</v>
          </cell>
          <cell r="J1185" t="str">
            <v>Praça Coronel Brasilio Fonseca, 35</v>
          </cell>
          <cell r="K1185" t="str">
            <v>Centro</v>
          </cell>
          <cell r="L1185" t="str">
            <v>Guararema</v>
          </cell>
          <cell r="M1185" t="str">
            <v>SP</v>
          </cell>
          <cell r="N1185" t="str">
            <v>SUDESTE</v>
          </cell>
          <cell r="O1185" t="str">
            <v>08900-000</v>
          </cell>
          <cell r="P1185" t="str">
            <v>(11) 4695-1793</v>
          </cell>
          <cell r="Q1185" t="str">
            <v>claudia.rocha@guararema.sp.gov.br</v>
          </cell>
          <cell r="R1185" t="str">
            <v>Diego Arice da Costa</v>
          </cell>
          <cell r="S1185" t="str">
            <v>diego.costa@guararema.sp.gov.br</v>
          </cell>
          <cell r="T1185" t="str">
            <v xml:space="preserve">(11) 4693-8000 </v>
          </cell>
          <cell r="V1185">
            <v>42306</v>
          </cell>
        </row>
        <row r="1186">
          <cell r="B1186" t="str">
            <v>15/1201</v>
          </cell>
          <cell r="C1186">
            <v>0</v>
          </cell>
          <cell r="D1186" t="str">
            <v>Tijolão Materiais de Construção</v>
          </cell>
          <cell r="E1186" t="str">
            <v>Carlos</v>
          </cell>
          <cell r="G1186" t="str">
            <v>Comasbra Materiais de Construção LTDA.</v>
          </cell>
          <cell r="H1186" t="str">
            <v>03.134.246/0001-44</v>
          </cell>
          <cell r="I1186" t="str">
            <v>901.861.94-39</v>
          </cell>
          <cell r="J1186" t="str">
            <v xml:space="preserve">Av. Moacir Julio Silvestre, 2299 </v>
          </cell>
          <cell r="K1186" t="str">
            <v>Vila Bela</v>
          </cell>
          <cell r="L1186" t="str">
            <v>Guarapuava</v>
          </cell>
          <cell r="M1186" t="str">
            <v>PR</v>
          </cell>
          <cell r="N1186" t="str">
            <v>SUL</v>
          </cell>
          <cell r="O1186" t="str">
            <v>85.025-010</v>
          </cell>
          <cell r="P1186" t="str">
            <v>(42) 3624-3666</v>
          </cell>
          <cell r="Q1186" t="str">
            <v>tijolao2014@outlook.com.br</v>
          </cell>
          <cell r="R1186" t="str">
            <v>Kellen / Marcia</v>
          </cell>
          <cell r="S1186" t="str">
            <v>tijolao2014@outlook.com.br</v>
          </cell>
          <cell r="T1186" t="str">
            <v>(42) 3624-3666</v>
          </cell>
          <cell r="V1186">
            <v>0</v>
          </cell>
        </row>
        <row r="1187">
          <cell r="B1187" t="str">
            <v>15/1202</v>
          </cell>
          <cell r="C1187" t="str">
            <v>Franciela</v>
          </cell>
          <cell r="D1187" t="str">
            <v>Cia Águas Termais - Termasa</v>
          </cell>
          <cell r="E1187" t="str">
            <v>Henrique Closs</v>
          </cell>
          <cell r="G1187" t="str">
            <v>Compania Águas Termais Marcelino Ramos Termasa</v>
          </cell>
          <cell r="H1187" t="str">
            <v>92453489/0001-75</v>
          </cell>
          <cell r="I1187" t="str">
            <v>Isento</v>
          </cell>
          <cell r="J1187" t="str">
            <v>Av. Beira Rio, 4001</v>
          </cell>
          <cell r="K1187" t="str">
            <v>Balneário</v>
          </cell>
          <cell r="L1187" t="str">
            <v xml:space="preserve">Marcelino Ramos </v>
          </cell>
          <cell r="M1187" t="str">
            <v>RS</v>
          </cell>
          <cell r="N1187" t="str">
            <v>SUL</v>
          </cell>
          <cell r="O1187" t="str">
            <v>99.800-000</v>
          </cell>
          <cell r="P1187" t="str">
            <v>(54) 9611-3522 / 3372-1234</v>
          </cell>
          <cell r="Q1187" t="str">
            <v>ike.closs@hotmail.com</v>
          </cell>
          <cell r="R1187" t="str">
            <v>Robson Dobrowolski</v>
          </cell>
          <cell r="S1187" t="str">
            <v>ike.closs@hotmail.com</v>
          </cell>
          <cell r="T1187" t="str">
            <v>(54) 3372-1222</v>
          </cell>
          <cell r="V1187">
            <v>0</v>
          </cell>
        </row>
        <row r="1188">
          <cell r="B1188" t="str">
            <v>15/1203</v>
          </cell>
          <cell r="C1188" t="str">
            <v>Maera</v>
          </cell>
          <cell r="D1188" t="str">
            <v>Acqua Materiais Elétricos e Hidráulicos</v>
          </cell>
          <cell r="E1188" t="str">
            <v>Daiana Lorenzi</v>
          </cell>
          <cell r="G1188" t="str">
            <v>Zulmir Luiz de Saibro - ME</v>
          </cell>
          <cell r="H1188" t="str">
            <v>05.154.886/0001-41</v>
          </cell>
          <cell r="I1188" t="str">
            <v>254.489.362</v>
          </cell>
          <cell r="J1188" t="str">
            <v>Av. La Salle, 1275</v>
          </cell>
          <cell r="K1188" t="str">
            <v>Nossa Senhora de Fátima</v>
          </cell>
          <cell r="L1188" t="str">
            <v>Xanxerê</v>
          </cell>
          <cell r="M1188" t="str">
            <v>SC</v>
          </cell>
          <cell r="N1188" t="str">
            <v>SUL</v>
          </cell>
          <cell r="O1188" t="str">
            <v>89.820-000</v>
          </cell>
          <cell r="P1188" t="str">
            <v>(49) 3433-2438</v>
          </cell>
          <cell r="Q1188" t="str">
            <v xml:space="preserve">zulmir@netbig.com.br </v>
          </cell>
          <cell r="R1188" t="str">
            <v>Daiana Lorenzi</v>
          </cell>
          <cell r="S1188" t="str">
            <v>nfe.acqua01@gmail.com</v>
          </cell>
          <cell r="T1188" t="str">
            <v>(49) 3433-2438</v>
          </cell>
          <cell r="V1188">
            <v>0</v>
          </cell>
        </row>
        <row r="1189">
          <cell r="B1189" t="str">
            <v>15/1204</v>
          </cell>
          <cell r="C1189">
            <v>0</v>
          </cell>
          <cell r="D1189" t="str">
            <v xml:space="preserve">Debora Caludia Pries </v>
          </cell>
          <cell r="E1189" t="str">
            <v xml:space="preserve">Debora Claudia Pries </v>
          </cell>
          <cell r="G1189">
            <v>0</v>
          </cell>
          <cell r="H1189" t="str">
            <v>014.342.269-30</v>
          </cell>
          <cell r="I1189" t="str">
            <v xml:space="preserve">Isento </v>
          </cell>
          <cell r="J1189" t="str">
            <v>Rua Angelo Breseghello , 422 casa 48</v>
          </cell>
          <cell r="K1189" t="str">
            <v>Alto</v>
          </cell>
          <cell r="L1189" t="str">
            <v xml:space="preserve">Curitiba </v>
          </cell>
          <cell r="M1189" t="str">
            <v>PR</v>
          </cell>
          <cell r="N1189" t="str">
            <v>SUL</v>
          </cell>
          <cell r="O1189" t="str">
            <v>82.840-540</v>
          </cell>
          <cell r="P1189" t="str">
            <v>(41)9991-0249</v>
          </cell>
          <cell r="Q1189" t="str">
            <v>depries@terra.com.br</v>
          </cell>
          <cell r="R1189" t="str">
            <v>.</v>
          </cell>
          <cell r="S1189" t="str">
            <v>.</v>
          </cell>
          <cell r="T1189" t="str">
            <v>.</v>
          </cell>
          <cell r="V1189">
            <v>42313</v>
          </cell>
        </row>
        <row r="1190">
          <cell r="B1190" t="str">
            <v>15/1205</v>
          </cell>
          <cell r="C1190" t="str">
            <v>Maera</v>
          </cell>
          <cell r="D1190" t="str">
            <v>Doceria São José</v>
          </cell>
          <cell r="E1190" t="str">
            <v>Kamila Helena Hoepers</v>
          </cell>
          <cell r="G1190" t="str">
            <v>Cardoso Panificadora LTDA</v>
          </cell>
          <cell r="H1190" t="str">
            <v>78.522.273/0001-93</v>
          </cell>
          <cell r="I1190" t="str">
            <v>251.115.569</v>
          </cell>
          <cell r="J1190" t="str">
            <v>Av. Getúlio Vargas, 328</v>
          </cell>
          <cell r="K1190" t="str">
            <v>Anita Garibaldi</v>
          </cell>
          <cell r="L1190" t="str">
            <v>Joinville</v>
          </cell>
          <cell r="M1190" t="str">
            <v>SC</v>
          </cell>
          <cell r="N1190" t="str">
            <v>SUL</v>
          </cell>
          <cell r="O1190" t="str">
            <v>89.202-000</v>
          </cell>
          <cell r="P1190" t="str">
            <v>47 3433-2626</v>
          </cell>
          <cell r="Q1190" t="str">
            <v>panificadorasaojose@terra.com.br</v>
          </cell>
          <cell r="R1190" t="str">
            <v>Kamila</v>
          </cell>
          <cell r="S1190" t="str">
            <v>panificadorasaojose@terra.com.br</v>
          </cell>
          <cell r="T1190" t="str">
            <v>47 3433-2626</v>
          </cell>
          <cell r="V1190">
            <v>0</v>
          </cell>
        </row>
        <row r="1191">
          <cell r="B1191" t="str">
            <v>15/1206</v>
          </cell>
          <cell r="C1191" t="str">
            <v>Maera</v>
          </cell>
          <cell r="D1191" t="str">
            <v>O Pizzaio</v>
          </cell>
          <cell r="E1191" t="str">
            <v>Jair Paiva</v>
          </cell>
          <cell r="G1191" t="str">
            <v>Leni Vale de Carvalho &amp; Cia LTDA - EPP</v>
          </cell>
          <cell r="H1191" t="str">
            <v>25.978.297/0001-95</v>
          </cell>
          <cell r="I1191" t="str">
            <v>0406300090011</v>
          </cell>
          <cell r="J1191" t="str">
            <v>Av. Imbiara, 1735</v>
          </cell>
          <cell r="K1191" t="str">
            <v xml:space="preserve">Chapada </v>
          </cell>
          <cell r="L1191" t="str">
            <v>Araxá</v>
          </cell>
          <cell r="M1191" t="str">
            <v>MG</v>
          </cell>
          <cell r="N1191" t="str">
            <v>SUDESTE</v>
          </cell>
          <cell r="O1191" t="str">
            <v>38.183-244</v>
          </cell>
          <cell r="P1191" t="str">
            <v>(34) 9986-2050</v>
          </cell>
          <cell r="Q1191" t="str">
            <v>jairzinhops@yahoo.com.br</v>
          </cell>
          <cell r="R1191" t="str">
            <v>Jair</v>
          </cell>
          <cell r="S1191" t="str">
            <v>jairzinhops@yahoo.com.br</v>
          </cell>
          <cell r="T1191" t="str">
            <v>(34) 9986-2050</v>
          </cell>
          <cell r="V1191">
            <v>0</v>
          </cell>
        </row>
        <row r="1192">
          <cell r="B1192" t="str">
            <v>15/1207</v>
          </cell>
          <cell r="C1192">
            <v>0</v>
          </cell>
          <cell r="D1192" t="str">
            <v>LS Comercial</v>
          </cell>
          <cell r="E1192" t="str">
            <v>Hermínio Xavier</v>
          </cell>
          <cell r="G1192" t="str">
            <v>Lima &amp; Silva Comércio Ltda ME</v>
          </cell>
          <cell r="H1192" t="str">
            <v>05.656.192/0001-02</v>
          </cell>
          <cell r="I1192" t="str">
            <v>10.636.703-0</v>
          </cell>
          <cell r="J1192" t="str">
            <v>RuaJorge Amado, Quadra 18, Lote 01, Loja 01</v>
          </cell>
          <cell r="K1192" t="str">
            <v>Parque Estrela Dalva 1</v>
          </cell>
          <cell r="L1192" t="str">
            <v>Luziania</v>
          </cell>
          <cell r="M1192" t="str">
            <v>GO</v>
          </cell>
          <cell r="N1192" t="str">
            <v>CENTRO OESTE</v>
          </cell>
          <cell r="O1192" t="str">
            <v>72.804-230</v>
          </cell>
          <cell r="P1192" t="str">
            <v>(61) 3712-2999 / 3725-1253</v>
          </cell>
          <cell r="Q1192" t="str">
            <v>lscomras5@yahoo.combr</v>
          </cell>
          <cell r="R1192" t="str">
            <v>Hermínio Xavier</v>
          </cell>
          <cell r="S1192" t="str">
            <v>lscomras5@yahoo.combr</v>
          </cell>
          <cell r="T1192" t="str">
            <v>(61) 3712-2999 / 3725-1253</v>
          </cell>
          <cell r="V1192">
            <v>42314</v>
          </cell>
        </row>
        <row r="1193">
          <cell r="B1193" t="str">
            <v>15/1208</v>
          </cell>
          <cell r="C1193" t="str">
            <v>Maera</v>
          </cell>
          <cell r="D1193" t="str">
            <v>Edison de Moraes Filho</v>
          </cell>
          <cell r="E1193" t="str">
            <v>Edison</v>
          </cell>
          <cell r="G1193" t="str">
            <v>Edison de Moraes Filho</v>
          </cell>
          <cell r="H1193" t="str">
            <v>253.466.908-75</v>
          </cell>
          <cell r="I1193" t="str">
            <v>Isento</v>
          </cell>
          <cell r="J1193" t="str">
            <v>RUA RUI BARBOSA, 284</v>
          </cell>
          <cell r="K1193" t="str">
            <v>Centro</v>
          </cell>
          <cell r="L1193" t="str">
            <v xml:space="preserve">São Roque </v>
          </cell>
          <cell r="M1193" t="str">
            <v>SP</v>
          </cell>
          <cell r="N1193" t="str">
            <v>SUDESTE</v>
          </cell>
          <cell r="O1193">
            <v>18130440</v>
          </cell>
          <cell r="P1193" t="str">
            <v>(11)4712.9660/ 4712.6492</v>
          </cell>
          <cell r="Q1193" t="str">
            <v>financeiro@villadosapato.com</v>
          </cell>
          <cell r="R1193" t="str">
            <v>Talita</v>
          </cell>
          <cell r="S1193" t="str">
            <v>financeiro@villadosapato.com</v>
          </cell>
          <cell r="T1193" t="str">
            <v>(11)4712.9660/ 4712.6492</v>
          </cell>
          <cell r="V1193">
            <v>0</v>
          </cell>
          <cell r="W1193">
            <v>43025</v>
          </cell>
        </row>
        <row r="1194">
          <cell r="B1194" t="str">
            <v>15/1209</v>
          </cell>
          <cell r="C1194">
            <v>0</v>
          </cell>
          <cell r="D1194" t="str">
            <v>H7 Import</v>
          </cell>
          <cell r="E1194" t="str">
            <v>Fabricio</v>
          </cell>
          <cell r="G1194" t="str">
            <v>H7 Import Eireli - ME</v>
          </cell>
          <cell r="H1194" t="str">
            <v>14.209.847/0001-95</v>
          </cell>
          <cell r="I1194" t="str">
            <v>256.515.280</v>
          </cell>
          <cell r="J1194" t="str">
            <v>Rua Edgar Linhares, n° 615 Galpão 3</v>
          </cell>
          <cell r="K1194" t="str">
            <v>Nova Esperança</v>
          </cell>
          <cell r="L1194" t="str">
            <v>Balneário Camboriú</v>
          </cell>
          <cell r="M1194" t="str">
            <v>SC</v>
          </cell>
          <cell r="N1194" t="str">
            <v>SUL</v>
          </cell>
          <cell r="O1194" t="str">
            <v>88.336-210</v>
          </cell>
          <cell r="P1194" t="str">
            <v>(47) 2033-0980</v>
          </cell>
          <cell r="Q1194" t="str">
            <v>galaxiled@h7import.com.br</v>
          </cell>
          <cell r="R1194" t="str">
            <v>Eduardo</v>
          </cell>
          <cell r="S1194" t="str">
            <v>financeiro@h7import.com.br</v>
          </cell>
          <cell r="T1194" t="str">
            <v>(47) 3363-3450</v>
          </cell>
          <cell r="V1194">
            <v>0</v>
          </cell>
        </row>
        <row r="1195">
          <cell r="B1195" t="str">
            <v>15/1210</v>
          </cell>
          <cell r="C1195" t="str">
            <v>Maera</v>
          </cell>
          <cell r="D1195" t="str">
            <v xml:space="preserve">Naah Giustina Decoração de Eventos </v>
          </cell>
          <cell r="E1195" t="str">
            <v xml:space="preserve">André ou Natália </v>
          </cell>
          <cell r="G1195" t="str">
            <v>André Della Giustina 99054094161</v>
          </cell>
          <cell r="H1195" t="str">
            <v>21.358.631/0001-57</v>
          </cell>
          <cell r="I1195" t="str">
            <v>135.632.307</v>
          </cell>
          <cell r="J1195" t="str">
            <v>Rua Govic, 118</v>
          </cell>
          <cell r="K1195" t="str">
            <v>Setor Leste</v>
          </cell>
          <cell r="L1195" t="str">
            <v xml:space="preserve">Colider </v>
          </cell>
          <cell r="M1195" t="str">
            <v>MT</v>
          </cell>
          <cell r="N1195" t="str">
            <v>CENTRO OESTE</v>
          </cell>
          <cell r="O1195" t="str">
            <v>78.500-000</v>
          </cell>
          <cell r="P1195" t="str">
            <v>(66) 9 9640-4557</v>
          </cell>
          <cell r="Q1195" t="str">
            <v>contatongdecor@gmail.com</v>
          </cell>
          <cell r="R1195" t="str">
            <v>Natália</v>
          </cell>
          <cell r="S1195" t="str">
            <v>contatongdecor@gmail.com</v>
          </cell>
          <cell r="T1195" t="str">
            <v>(66) 9 9640-4557</v>
          </cell>
          <cell r="V1195">
            <v>42318</v>
          </cell>
          <cell r="W1195">
            <v>42695</v>
          </cell>
        </row>
        <row r="1196">
          <cell r="B1196" t="str">
            <v>15/1211</v>
          </cell>
          <cell r="C1196">
            <v>0</v>
          </cell>
          <cell r="D1196" t="str">
            <v xml:space="preserve">LED Tecnologia Comércio de Luminárias e Materiais Eletrônicos LTDA - ME </v>
          </cell>
          <cell r="E1196" t="str">
            <v xml:space="preserve">Patrícia </v>
          </cell>
          <cell r="G1196" t="str">
            <v xml:space="preserve">LED Tecnologia Comércio de Luminárias e Materiais Eletrônicos LTDA - ME </v>
          </cell>
          <cell r="H1196" t="str">
            <v>09.172.809/0001-75</v>
          </cell>
          <cell r="I1196" t="str">
            <v>108/0155756</v>
          </cell>
          <cell r="J1196" t="str">
            <v>Rua Júlio de Castilho, 795</v>
          </cell>
          <cell r="K1196" t="str">
            <v xml:space="preserve">Centro </v>
          </cell>
          <cell r="L1196" t="str">
            <v xml:space="preserve">Santa Cruz do Sul </v>
          </cell>
          <cell r="M1196" t="str">
            <v>RS</v>
          </cell>
          <cell r="N1196" t="str">
            <v>SUL</v>
          </cell>
          <cell r="O1196" t="str">
            <v>96.810-156</v>
          </cell>
          <cell r="P1196" t="str">
            <v>(51)3715-2829</v>
          </cell>
          <cell r="Q1196" t="str">
            <v>patricia@ledsstore.net.br</v>
          </cell>
          <cell r="R1196" t="str">
            <v xml:space="preserve">Rafaela </v>
          </cell>
          <cell r="S1196" t="str">
            <v>rafaela@ledstore.net.br</v>
          </cell>
          <cell r="T1196" t="str">
            <v>(51) 3715-2829</v>
          </cell>
          <cell r="V1196">
            <v>42318</v>
          </cell>
        </row>
        <row r="1197">
          <cell r="B1197" t="str">
            <v>15/1212</v>
          </cell>
          <cell r="C1197">
            <v>0</v>
          </cell>
          <cell r="D1197" t="str">
            <v>Alexandre da Silva Esposito</v>
          </cell>
          <cell r="E1197" t="str">
            <v>Alexandre</v>
          </cell>
          <cell r="G1197" t="str">
            <v>Alexandre da Silva Esposito</v>
          </cell>
          <cell r="H1197">
            <v>3560264774</v>
          </cell>
          <cell r="I1197" t="str">
            <v>Isento</v>
          </cell>
          <cell r="J1197" t="str">
            <v>Rua Rivadavia Correa, n°60 Barração N°11 Beija-Flor (cidade do samba)</v>
          </cell>
          <cell r="K1197" t="str">
            <v>Gamboa</v>
          </cell>
          <cell r="L1197" t="str">
            <v>Rio de Janeiro</v>
          </cell>
          <cell r="M1197" t="str">
            <v>RJ</v>
          </cell>
          <cell r="N1197" t="str">
            <v>SUDESTE</v>
          </cell>
          <cell r="O1197" t="str">
            <v>20.220-290</v>
          </cell>
          <cell r="P1197" t="str">
            <v>(21) 7840-5286</v>
          </cell>
          <cell r="Q1197" t="str">
            <v>alexandre673@yahoo.com</v>
          </cell>
          <cell r="R1197" t="str">
            <v>Alexandre</v>
          </cell>
          <cell r="S1197" t="str">
            <v>alexandre673@yahoo.com</v>
          </cell>
          <cell r="T1197" t="str">
            <v>(21) 7840-5286</v>
          </cell>
          <cell r="V1197">
            <v>0</v>
          </cell>
        </row>
        <row r="1198">
          <cell r="B1198" t="str">
            <v>15/1213</v>
          </cell>
          <cell r="C1198" t="str">
            <v>Maera</v>
          </cell>
          <cell r="D1198" t="str">
            <v>Dohler</v>
          </cell>
          <cell r="E1198" t="str">
            <v>Silene</v>
          </cell>
          <cell r="G1198" t="str">
            <v>Dohler S/A</v>
          </cell>
          <cell r="H1198">
            <v>84683408000103</v>
          </cell>
          <cell r="I1198" t="str">
            <v>250.055.260</v>
          </cell>
          <cell r="J1198" t="str">
            <v>R. Arno Waldemar Dohler, 145</v>
          </cell>
          <cell r="K1198" t="str">
            <v>Zona Industrial Norte</v>
          </cell>
          <cell r="L1198" t="str">
            <v>Joinville</v>
          </cell>
          <cell r="M1198" t="str">
            <v>SC</v>
          </cell>
          <cell r="N1198" t="str">
            <v>SUL</v>
          </cell>
          <cell r="O1198" t="str">
            <v>89219-902</v>
          </cell>
          <cell r="P1198" t="str">
            <v>(47) 3441-1980</v>
          </cell>
          <cell r="Q1198" t="str">
            <v>silene.compras@dohler.com.br</v>
          </cell>
          <cell r="R1198" t="str">
            <v>Dagmar</v>
          </cell>
          <cell r="S1198" t="str">
            <v>dagmar.financeiro@dohler.com.br</v>
          </cell>
          <cell r="T1198" t="str">
            <v>(47) 3441-1571</v>
          </cell>
          <cell r="V1198">
            <v>0</v>
          </cell>
        </row>
        <row r="1199">
          <cell r="B1199" t="str">
            <v>15/1214</v>
          </cell>
          <cell r="C1199">
            <v>0</v>
          </cell>
          <cell r="D1199" t="str">
            <v>Mario Newton de Souza Ferreira</v>
          </cell>
          <cell r="E1199" t="str">
            <v>Mario</v>
          </cell>
          <cell r="G1199" t="str">
            <v>Mario Newton de Souza Ferreira</v>
          </cell>
          <cell r="H1199" t="str">
            <v>874.493.317-72</v>
          </cell>
          <cell r="I1199" t="str">
            <v>Isento</v>
          </cell>
          <cell r="J1199" t="str">
            <v>Rua 19 de maio, 351</v>
          </cell>
          <cell r="K1199" t="str">
            <v>Jardim Maria Vicente</v>
          </cell>
          <cell r="L1199" t="str">
            <v>Cajati</v>
          </cell>
          <cell r="M1199" t="str">
            <v>SP</v>
          </cell>
          <cell r="N1199" t="str">
            <v>SUDESTE</v>
          </cell>
          <cell r="O1199" t="str">
            <v>119050-000</v>
          </cell>
          <cell r="P1199" t="str">
            <v>(13) 99717-9857</v>
          </cell>
          <cell r="Q1199" t="str">
            <v>mnewtonf@itelefonica.com.br</v>
          </cell>
          <cell r="S1199">
            <v>0</v>
          </cell>
          <cell r="T1199">
            <v>0</v>
          </cell>
          <cell r="V1199">
            <v>0</v>
          </cell>
        </row>
        <row r="1200">
          <cell r="B1200" t="str">
            <v>15/1215</v>
          </cell>
          <cell r="C1200">
            <v>0</v>
          </cell>
          <cell r="D1200" t="str">
            <v xml:space="preserve">Paroquia São José Operario </v>
          </cell>
          <cell r="E1200" t="str">
            <v xml:space="preserve">Simone </v>
          </cell>
          <cell r="G1200" t="str">
            <v xml:space="preserve">Mitra Arquidiocesana de Belo Horizonte </v>
          </cell>
          <cell r="H1200" t="str">
            <v>17505249/0200-04</v>
          </cell>
          <cell r="I1200" t="str">
            <v>Isento</v>
          </cell>
          <cell r="J1200" t="str">
            <v>Praça Maria Alves Leocadio, 268</v>
          </cell>
          <cell r="K1200" t="str">
            <v>honorio Bicalho</v>
          </cell>
          <cell r="L1200" t="str">
            <v xml:space="preserve">Nova Lima </v>
          </cell>
          <cell r="M1200" t="str">
            <v>MG</v>
          </cell>
          <cell r="N1200" t="str">
            <v>SUDESTE</v>
          </cell>
          <cell r="O1200" t="str">
            <v>34000-000</v>
          </cell>
          <cell r="P1200" t="str">
            <v>(31) 3541-6333</v>
          </cell>
          <cell r="Q1200" t="str">
            <v>simomtt@hotmail.com</v>
          </cell>
          <cell r="R1200" t="str">
            <v>Simone</v>
          </cell>
          <cell r="S1200">
            <v>0</v>
          </cell>
          <cell r="T1200">
            <v>0</v>
          </cell>
          <cell r="V1200">
            <v>42321</v>
          </cell>
        </row>
        <row r="1201">
          <cell r="B1201" t="str">
            <v>15/1216</v>
          </cell>
          <cell r="C1201">
            <v>0</v>
          </cell>
          <cell r="D1201" t="str">
            <v xml:space="preserve">Bruna Teixeira do Valle Darian </v>
          </cell>
          <cell r="E1201" t="str">
            <v>Bruna Darian</v>
          </cell>
          <cell r="G1201">
            <v>0</v>
          </cell>
          <cell r="H1201" t="str">
            <v>020.824.275-95</v>
          </cell>
          <cell r="I1201" t="str">
            <v xml:space="preserve">Isento </v>
          </cell>
          <cell r="J1201" t="str">
            <v>Rua Professor João Mendonça, 51 Ed. Mont Saint Michel , Ap. 1201.</v>
          </cell>
          <cell r="K1201" t="str">
            <v xml:space="preserve">Ondina </v>
          </cell>
          <cell r="L1201" t="str">
            <v>Salvador</v>
          </cell>
          <cell r="M1201" t="str">
            <v>BA</v>
          </cell>
          <cell r="N1201" t="str">
            <v>NORDESTE</v>
          </cell>
          <cell r="O1201">
            <v>40170055</v>
          </cell>
          <cell r="P1201" t="str">
            <v>(71)3023-0044</v>
          </cell>
          <cell r="Q1201" t="str">
            <v>brunadovalle@hotmail.com</v>
          </cell>
          <cell r="R1201" t="str">
            <v>Bruna</v>
          </cell>
          <cell r="S1201">
            <v>0</v>
          </cell>
          <cell r="T1201">
            <v>0</v>
          </cell>
          <cell r="V1201">
            <v>42321</v>
          </cell>
        </row>
        <row r="1202">
          <cell r="B1202" t="str">
            <v>15/1217</v>
          </cell>
          <cell r="C1202" t="str">
            <v>Maera</v>
          </cell>
          <cell r="D1202" t="str">
            <v>Pmotion</v>
          </cell>
          <cell r="E1202" t="str">
            <v>George Blum</v>
          </cell>
          <cell r="G1202" t="str">
            <v>Pmotion Marketing e Eventos</v>
          </cell>
          <cell r="H1202" t="str">
            <v>08.754.999/0001-76</v>
          </cell>
          <cell r="I1202" t="str">
            <v>Isento</v>
          </cell>
          <cell r="J1202" t="str">
            <v>Av. Vice Pres. José Alencar, 1515 bl 02 apt. 1609</v>
          </cell>
          <cell r="K1202" t="str">
            <v>Jacarepagua</v>
          </cell>
          <cell r="L1202" t="str">
            <v>Rio de Janeiro</v>
          </cell>
          <cell r="M1202" t="str">
            <v>RJ</v>
          </cell>
          <cell r="N1202" t="str">
            <v>SUDESTE</v>
          </cell>
          <cell r="O1202" t="str">
            <v>22.775-033</v>
          </cell>
          <cell r="P1202" t="str">
            <v>(21) 3798-7822</v>
          </cell>
          <cell r="Q1202" t="str">
            <v>gblum@pmotion.com.br</v>
          </cell>
          <cell r="R1202" t="str">
            <v>George Blum</v>
          </cell>
          <cell r="S1202" t="str">
            <v>gblum@pmotion.com.br</v>
          </cell>
          <cell r="T1202" t="str">
            <v>(21) 3798-7822</v>
          </cell>
          <cell r="V1202">
            <v>0</v>
          </cell>
        </row>
        <row r="1203">
          <cell r="B1203" t="str">
            <v>15/1218</v>
          </cell>
          <cell r="C1203">
            <v>0</v>
          </cell>
          <cell r="D1203" t="str">
            <v xml:space="preserve">Ed Comercial Auri Plaza Garten </v>
          </cell>
          <cell r="E1203" t="str">
            <v xml:space="preserve">Rafael Lamera </v>
          </cell>
          <cell r="G1203" t="str">
            <v xml:space="preserve">Ed. Comercial Auri Plaza Garten </v>
          </cell>
          <cell r="H1203" t="str">
            <v>21.344.223/0001-46</v>
          </cell>
          <cell r="I1203" t="str">
            <v xml:space="preserve">Isento </v>
          </cell>
          <cell r="J1203" t="str">
            <v>Av. Rolf Wiest, 277</v>
          </cell>
          <cell r="K1203" t="str">
            <v xml:space="preserve">Bom Retiro </v>
          </cell>
          <cell r="L1203" t="str">
            <v>Joinville</v>
          </cell>
          <cell r="M1203" t="str">
            <v>SC</v>
          </cell>
          <cell r="N1203" t="str">
            <v>SUL</v>
          </cell>
          <cell r="O1203" t="str">
            <v>89.223-005</v>
          </cell>
          <cell r="P1203" t="str">
            <v>(47)99242692</v>
          </cell>
          <cell r="Q1203">
            <v>0</v>
          </cell>
          <cell r="S1203">
            <v>0</v>
          </cell>
          <cell r="T1203">
            <v>0</v>
          </cell>
          <cell r="V1203">
            <v>0</v>
          </cell>
        </row>
        <row r="1204">
          <cell r="B1204" t="str">
            <v>15/1219</v>
          </cell>
          <cell r="C1204">
            <v>0</v>
          </cell>
          <cell r="D1204" t="str">
            <v>Casa Padre Dehon</v>
          </cell>
          <cell r="E1204" t="str">
            <v>Moisés</v>
          </cell>
          <cell r="G1204" t="str">
            <v>Congregação dos Padres do Sagrado Coração de Jesus</v>
          </cell>
          <cell r="H1204" t="str">
            <v>62.039.334/0033-03</v>
          </cell>
          <cell r="I1204" t="str">
            <v>Isento</v>
          </cell>
          <cell r="J1204" t="str">
            <v xml:space="preserve">Rua Gilberto Comandoli, 100 </v>
          </cell>
          <cell r="K1204" t="str">
            <v xml:space="preserve">São Luiz </v>
          </cell>
          <cell r="L1204" t="str">
            <v xml:space="preserve">Brusque </v>
          </cell>
          <cell r="M1204" t="str">
            <v>SC</v>
          </cell>
          <cell r="N1204" t="str">
            <v>SUL</v>
          </cell>
          <cell r="O1204" t="str">
            <v>88.351-001</v>
          </cell>
          <cell r="P1204" t="str">
            <v>(47) 3351-1906 / 3351-1344</v>
          </cell>
          <cell r="Q1204" t="str">
            <v>cpdehon@yahoo.com.br</v>
          </cell>
          <cell r="R1204" t="str">
            <v>Moisés</v>
          </cell>
          <cell r="S1204" t="str">
            <v>cpdehon@yahoo.com.br</v>
          </cell>
          <cell r="T1204" t="str">
            <v>(47) 3351-1906 / 3351-1344</v>
          </cell>
          <cell r="V1204">
            <v>0</v>
          </cell>
        </row>
        <row r="1205">
          <cell r="B1205" t="str">
            <v>15/1220</v>
          </cell>
          <cell r="C1205">
            <v>0</v>
          </cell>
          <cell r="D1205" t="str">
            <v>Íris Montagem de projetos de Iluminação Ltda</v>
          </cell>
          <cell r="E1205" t="str">
            <v>Eduardo Nogueira Fernandes</v>
          </cell>
          <cell r="F1205" t="str">
            <v>Proprietário</v>
          </cell>
          <cell r="G1205" t="str">
            <v>Íris Montagem de Projetos de Iluminação Ltda</v>
          </cell>
          <cell r="H1205" t="str">
            <v>28.223.238/0001/03</v>
          </cell>
          <cell r="I1205" t="str">
            <v>82585729</v>
          </cell>
          <cell r="J1205" t="str">
            <v>Rua Barão do Bom Retiro, 141</v>
          </cell>
          <cell r="K1205" t="str">
            <v>Engenho Novo</v>
          </cell>
          <cell r="L1205" t="str">
            <v>Rio de Jeneiro</v>
          </cell>
          <cell r="M1205" t="str">
            <v>RJ</v>
          </cell>
          <cell r="N1205" t="str">
            <v>SUDESTE</v>
          </cell>
          <cell r="O1205" t="str">
            <v>20.715-000</v>
          </cell>
          <cell r="P1205" t="str">
            <v>(21) 2501 4932 e 993884867</v>
          </cell>
          <cell r="Q1205" t="str">
            <v>eduardo@irisiluminacao.com.br</v>
          </cell>
          <cell r="R1205" t="str">
            <v xml:space="preserve">Silda Coutinho  </v>
          </cell>
          <cell r="S1205" t="str">
            <v>silda.coutinho@irisiluminacao.com.br</v>
          </cell>
          <cell r="T1205" t="str">
            <v>(21)2501-4932</v>
          </cell>
          <cell r="V1205">
            <v>42326</v>
          </cell>
        </row>
        <row r="1206">
          <cell r="B1206" t="str">
            <v>15/1221</v>
          </cell>
          <cell r="C1206" t="str">
            <v>Maera</v>
          </cell>
          <cell r="D1206" t="str">
            <v>Marisol</v>
          </cell>
          <cell r="E1206" t="str">
            <v>Marcio Weiss</v>
          </cell>
          <cell r="G1206" t="str">
            <v>Marisol Vestuário S.A</v>
          </cell>
          <cell r="H1206" t="str">
            <v>02.045.487/0001-54</v>
          </cell>
          <cell r="I1206" t="str">
            <v>255.139.993</v>
          </cell>
          <cell r="J1206" t="str">
            <v>Rua Bernardo Dornbusch, 1400 - Caixa Postal 407</v>
          </cell>
          <cell r="L1206" t="str">
            <v>Jaraguá do Sul</v>
          </cell>
          <cell r="M1206" t="str">
            <v>SC</v>
          </cell>
          <cell r="N1206" t="str">
            <v>SUL</v>
          </cell>
          <cell r="O1206" t="str">
            <v>89.256-901</v>
          </cell>
          <cell r="P1206" t="str">
            <v>(47) 3372-6255</v>
          </cell>
          <cell r="Q1206" t="str">
            <v>marcio.weiss@marisolsa.com.br</v>
          </cell>
          <cell r="R1206" t="str">
            <v>Andrei Baruffi</v>
          </cell>
          <cell r="S1206" t="str">
            <v>envionfe.sc@marisol.com</v>
          </cell>
          <cell r="T1206" t="str">
            <v>(47) 3372-6041</v>
          </cell>
          <cell r="V1206">
            <v>0</v>
          </cell>
        </row>
        <row r="1207">
          <cell r="B1207" t="str">
            <v>15/1222</v>
          </cell>
          <cell r="C1207" t="str">
            <v>Adriana</v>
          </cell>
          <cell r="D1207" t="str">
            <v xml:space="preserve">Prefeitura Municipal de Porto Feliz </v>
          </cell>
          <cell r="E1207" t="str">
            <v xml:space="preserve">Maria Angélica </v>
          </cell>
          <cell r="G1207" t="str">
            <v>Prefeitura do Município de Porto Feliz</v>
          </cell>
          <cell r="H1207" t="str">
            <v>46.634.481/0001-98</v>
          </cell>
          <cell r="I1207" t="str">
            <v xml:space="preserve">Isento </v>
          </cell>
          <cell r="J1207" t="str">
            <v>Rua Ademar de Barros, 340</v>
          </cell>
          <cell r="K1207" t="str">
            <v>Centro</v>
          </cell>
          <cell r="L1207" t="str">
            <v xml:space="preserve">Porto Feliz </v>
          </cell>
          <cell r="M1207" t="str">
            <v>SP</v>
          </cell>
          <cell r="N1207" t="str">
            <v>SUDESTE</v>
          </cell>
          <cell r="O1207" t="str">
            <v>18.540-000</v>
          </cell>
          <cell r="P1207" t="str">
            <v>(15)3262-2131</v>
          </cell>
          <cell r="Q1207" t="str">
            <v>cultura.esportes@portofeliz.sp.gov.br</v>
          </cell>
          <cell r="R1207" t="str">
            <v>Maria Angélica</v>
          </cell>
          <cell r="S1207" t="str">
            <v>cultura.esportes@portofeliz.sp.gov.br</v>
          </cell>
          <cell r="T1207" t="str">
            <v>(15)3262-2131</v>
          </cell>
          <cell r="V1207">
            <v>42326</v>
          </cell>
        </row>
        <row r="1208">
          <cell r="B1208" t="str">
            <v>15/1223</v>
          </cell>
          <cell r="C1208">
            <v>0</v>
          </cell>
          <cell r="D1208" t="str">
            <v xml:space="preserve">SLO Construtora de Obras Ltda ME </v>
          </cell>
          <cell r="E1208" t="str">
            <v xml:space="preserve">Giovani Oliveira </v>
          </cell>
          <cell r="G1208" t="str">
            <v xml:space="preserve">SLO Construtora de Obras Ltda ME </v>
          </cell>
          <cell r="H1208" t="str">
            <v>21.586.333/0001-14</v>
          </cell>
          <cell r="I1208" t="str">
            <v>906.82813-82</v>
          </cell>
          <cell r="J1208" t="str">
            <v xml:space="preserve">Rua Paraguai, 1700 </v>
          </cell>
          <cell r="K1208" t="str">
            <v xml:space="preserve">Centro </v>
          </cell>
          <cell r="L1208" t="str">
            <v xml:space="preserve">Santa Helena </v>
          </cell>
          <cell r="M1208" t="str">
            <v>PR</v>
          </cell>
          <cell r="N1208" t="str">
            <v>SUL</v>
          </cell>
          <cell r="O1208" t="str">
            <v>85.892-000</v>
          </cell>
          <cell r="P1208" t="str">
            <v>(45)3268-2593</v>
          </cell>
          <cell r="Q1208" t="str">
            <v>giovani.agualuz@hotmail.com</v>
          </cell>
          <cell r="R1208" t="str">
            <v xml:space="preserve">Giovani Oliveira </v>
          </cell>
          <cell r="S1208">
            <v>0</v>
          </cell>
          <cell r="T1208">
            <v>0</v>
          </cell>
          <cell r="V1208">
            <v>42326</v>
          </cell>
        </row>
        <row r="1209">
          <cell r="B1209" t="str">
            <v>15/1224</v>
          </cell>
          <cell r="C1209">
            <v>0</v>
          </cell>
          <cell r="D1209" t="str">
            <v>Propopar</v>
          </cell>
          <cell r="E1209" t="str">
            <v>Cleonice</v>
          </cell>
          <cell r="G1209" t="str">
            <v xml:space="preserve">PROVOPAR - PROVOPAR PROGRAMA DO VOLUNTARIADO PARANAENSE </v>
          </cell>
          <cell r="H1209" t="str">
            <v>84.785.781/0001-67</v>
          </cell>
          <cell r="I1209" t="str">
            <v>Isento</v>
          </cell>
          <cell r="J1209" t="str">
            <v>Avenida XV de Novembro, 701</v>
          </cell>
          <cell r="K1209" t="str">
            <v>Paço Municipal</v>
          </cell>
          <cell r="L1209" t="str">
            <v>Maringá</v>
          </cell>
          <cell r="M1209" t="str">
            <v>PR</v>
          </cell>
          <cell r="N1209" t="str">
            <v>SUL</v>
          </cell>
          <cell r="O1209" t="str">
            <v>87.013-230</v>
          </cell>
          <cell r="P1209" t="str">
            <v>(44) 3221-1280</v>
          </cell>
          <cell r="Q1209" t="str">
            <v>provopar@maringa.pr.gov.br</v>
          </cell>
          <cell r="R1209" t="str">
            <v>Cleonice</v>
          </cell>
          <cell r="S1209" t="str">
            <v>provopar@maringa.pr.gov.br</v>
          </cell>
          <cell r="T1209" t="str">
            <v>(44) 3221-1280</v>
          </cell>
          <cell r="V1209">
            <v>42326</v>
          </cell>
        </row>
        <row r="1210">
          <cell r="B1210" t="str">
            <v>15/1225</v>
          </cell>
          <cell r="C1210">
            <v>0</v>
          </cell>
          <cell r="D1210" t="str">
            <v xml:space="preserve">Le Decor </v>
          </cell>
          <cell r="E1210" t="str">
            <v>Cristiane</v>
          </cell>
          <cell r="G1210" t="str">
            <v xml:space="preserve">Casa China Decorações Ltda </v>
          </cell>
          <cell r="H1210" t="str">
            <v>08.373.743/0001-19</v>
          </cell>
          <cell r="I1210" t="str">
            <v>001.022.508.00.52</v>
          </cell>
          <cell r="J1210" t="str">
            <v>Avenida Faria Pereira, 1873</v>
          </cell>
          <cell r="K1210" t="str">
            <v xml:space="preserve">Constantino </v>
          </cell>
          <cell r="L1210" t="str">
            <v xml:space="preserve">Patrocínio </v>
          </cell>
          <cell r="M1210" t="str">
            <v>MG</v>
          </cell>
          <cell r="N1210" t="str">
            <v>SUDESTE</v>
          </cell>
          <cell r="O1210" t="str">
            <v>38.740-000</v>
          </cell>
          <cell r="P1210" t="str">
            <v>(34)3831-9209</v>
          </cell>
          <cell r="Q1210" t="str">
            <v>pedidocasa01@gmail.com</v>
          </cell>
          <cell r="R1210" t="str">
            <v xml:space="preserve">Cristiane </v>
          </cell>
          <cell r="S1210">
            <v>0</v>
          </cell>
          <cell r="T1210">
            <v>0</v>
          </cell>
          <cell r="V1210">
            <v>42327</v>
          </cell>
        </row>
        <row r="1211">
          <cell r="B1211" t="str">
            <v>15/1226</v>
          </cell>
          <cell r="C1211">
            <v>0</v>
          </cell>
          <cell r="D1211" t="str">
            <v>Santa Land</v>
          </cell>
          <cell r="E1211" t="str">
            <v>Helena</v>
          </cell>
          <cell r="G1211" t="str">
            <v>Santa Land - Comércio de Presentes e Utilidades Domésticas Eireli - EPP</v>
          </cell>
          <cell r="H1211" t="str">
            <v>23.108.802/0001-15</v>
          </cell>
          <cell r="I1211" t="str">
            <v>90703253-11</v>
          </cell>
          <cell r="J1211" t="str">
            <v>Av. Manoel Ribas, 4824</v>
          </cell>
          <cell r="K1211" t="str">
            <v>Santa Felicidade</v>
          </cell>
          <cell r="L1211" t="str">
            <v>Curitiba</v>
          </cell>
          <cell r="M1211" t="str">
            <v>PR</v>
          </cell>
          <cell r="N1211" t="str">
            <v>SUL</v>
          </cell>
          <cell r="O1211" t="str">
            <v>82.400-000</v>
          </cell>
          <cell r="P1211" t="str">
            <v>41 3248-9010</v>
          </cell>
          <cell r="Q1211" t="str">
            <v>helena@newdeal.com.br</v>
          </cell>
          <cell r="S1211">
            <v>0</v>
          </cell>
          <cell r="T1211">
            <v>0</v>
          </cell>
          <cell r="V1211">
            <v>0</v>
          </cell>
        </row>
        <row r="1212">
          <cell r="B1212" t="str">
            <v>15/1227</v>
          </cell>
          <cell r="C1212">
            <v>0</v>
          </cell>
          <cell r="D1212" t="str">
            <v>Arco Iris Esportes e Papelaria</v>
          </cell>
          <cell r="E1212" t="str">
            <v>Jandira</v>
          </cell>
          <cell r="G1212" t="str">
            <v>Jandira Cappellaro Rodrigues &amp; CIA LTDA - ME</v>
          </cell>
          <cell r="H1212" t="str">
            <v>85.230.852/0001-28</v>
          </cell>
          <cell r="I1212" t="str">
            <v>252.421.310</v>
          </cell>
          <cell r="J1212" t="str">
            <v>Av. São João, 466</v>
          </cell>
          <cell r="K1212" t="str">
            <v>Centro</v>
          </cell>
          <cell r="L1212" t="str">
            <v>Faxinal dos Guedes</v>
          </cell>
          <cell r="M1212" t="str">
            <v>SC</v>
          </cell>
          <cell r="N1212" t="str">
            <v>SUL</v>
          </cell>
          <cell r="O1212" t="str">
            <v>89.694-000</v>
          </cell>
          <cell r="P1212" t="str">
            <v>(49) 3436-0071</v>
          </cell>
          <cell r="Q1212" t="str">
            <v>arcoiris@netxan.com.br</v>
          </cell>
          <cell r="R1212" t="str">
            <v>Jandira</v>
          </cell>
          <cell r="S1212" t="str">
            <v>arcoiris@netxan.com.br</v>
          </cell>
          <cell r="T1212" t="str">
            <v>(49) 3436-0071</v>
          </cell>
          <cell r="V1212">
            <v>0</v>
          </cell>
        </row>
        <row r="1213">
          <cell r="B1213" t="str">
            <v>15/1228</v>
          </cell>
          <cell r="C1213" t="str">
            <v>Maera</v>
          </cell>
          <cell r="D1213" t="str">
            <v>Assape</v>
          </cell>
          <cell r="E1213" t="str">
            <v>Andeson Maurício</v>
          </cell>
          <cell r="G1213" t="str">
            <v>Associação Amigos da Peninsula</v>
          </cell>
          <cell r="H1213" t="str">
            <v>04.994.550/0001-24</v>
          </cell>
          <cell r="I1213" t="str">
            <v>Isento</v>
          </cell>
          <cell r="J1213" t="str">
            <v>Rua das Bromelias, s/n</v>
          </cell>
          <cell r="K1213" t="str">
            <v xml:space="preserve">Barra da Tijuca </v>
          </cell>
          <cell r="L1213" t="str">
            <v>Rio de Janeiro</v>
          </cell>
          <cell r="M1213" t="str">
            <v>RJ</v>
          </cell>
          <cell r="N1213" t="str">
            <v>SUDESTE</v>
          </cell>
          <cell r="O1213" t="str">
            <v>22.776-040</v>
          </cell>
          <cell r="P1213" t="str">
            <v xml:space="preserve">(21) 3325-0342 </v>
          </cell>
          <cell r="Q1213" t="str">
            <v>suprimentos@peninsulanet.com.br</v>
          </cell>
          <cell r="R1213" t="str">
            <v>Aline Cristina</v>
          </cell>
          <cell r="S1213" t="str">
            <v>financeiro@peninsulanet.com.br</v>
          </cell>
          <cell r="T1213" t="str">
            <v>(21) 3325-0342 ramal 211</v>
          </cell>
          <cell r="V1213">
            <v>0</v>
          </cell>
        </row>
        <row r="1214">
          <cell r="B1214" t="str">
            <v>15/1229</v>
          </cell>
          <cell r="C1214" t="str">
            <v>Franciela</v>
          </cell>
          <cell r="D1214" t="str">
            <v>Condominio Chácara Anália Franco</v>
          </cell>
          <cell r="E1214" t="str">
            <v>Álvaro</v>
          </cell>
          <cell r="G1214" t="str">
            <v>Condomínio Chácara Anália Franco</v>
          </cell>
          <cell r="H1214" t="str">
            <v>60.529.872/0001-73</v>
          </cell>
          <cell r="I1214" t="str">
            <v>Isento</v>
          </cell>
          <cell r="J1214" t="str">
            <v>Rua Maestro Tom Jobim, 85</v>
          </cell>
          <cell r="K1214" t="str">
            <v>Jardim Anália Franco</v>
          </cell>
          <cell r="L1214" t="str">
            <v>São Paulo</v>
          </cell>
          <cell r="M1214" t="str">
            <v>SP</v>
          </cell>
          <cell r="N1214" t="str">
            <v>SUDESTE</v>
          </cell>
          <cell r="O1214" t="str">
            <v>03.337-040</v>
          </cell>
          <cell r="P1214" t="str">
            <v>(11) 2671-4282</v>
          </cell>
          <cell r="Q1214" t="str">
            <v>chacanaliafranco@hotmail.com</v>
          </cell>
          <cell r="R1214" t="str">
            <v>Álvaro</v>
          </cell>
          <cell r="S1214" t="str">
            <v>chacanaliafranco@hotmail.com</v>
          </cell>
          <cell r="T1214" t="str">
            <v>(11) 2671-4282</v>
          </cell>
          <cell r="V1214">
            <v>0</v>
          </cell>
        </row>
        <row r="1215">
          <cell r="B1215" t="str">
            <v>15/1230</v>
          </cell>
          <cell r="C1215" t="str">
            <v>Maera</v>
          </cell>
          <cell r="D1215" t="str">
            <v>CDL de Barra Mansa RJ</v>
          </cell>
          <cell r="E1215" t="str">
            <v>Xisto Vieira Neto</v>
          </cell>
          <cell r="F1215" t="str">
            <v>Presidente</v>
          </cell>
          <cell r="G1215" t="str">
            <v>Câmara de Dirigentes Lojistas de Barra Mansa</v>
          </cell>
          <cell r="H1215" t="str">
            <v>29.291.093/0001-32</v>
          </cell>
          <cell r="I1215" t="str">
            <v>Isento</v>
          </cell>
          <cell r="J1215" t="str">
            <v>Rua Rotary Club, 26</v>
          </cell>
          <cell r="K1215" t="str">
            <v>Ano Bom</v>
          </cell>
          <cell r="L1215" t="str">
            <v>Barra Mansa</v>
          </cell>
          <cell r="M1215" t="str">
            <v>RJ</v>
          </cell>
          <cell r="N1215" t="str">
            <v>SUDESTE</v>
          </cell>
          <cell r="O1215" t="str">
            <v>27330-380</v>
          </cell>
          <cell r="P1215" t="str">
            <v>(24) 3324-2614</v>
          </cell>
          <cell r="Q1215" t="str">
            <v>aucenir@cdlbm.com.br</v>
          </cell>
          <cell r="S1215" t="str">
            <v>administracao@cdlbm.com.br</v>
          </cell>
          <cell r="T1215">
            <v>0</v>
          </cell>
          <cell r="V1215">
            <v>0</v>
          </cell>
          <cell r="W1215">
            <v>43756</v>
          </cell>
        </row>
        <row r="1216">
          <cell r="B1216" t="str">
            <v>15/1231</v>
          </cell>
          <cell r="C1216" t="str">
            <v>Miguel</v>
          </cell>
          <cell r="D1216" t="str">
            <v>Municipio de Sertãozinho</v>
          </cell>
          <cell r="E1216" t="str">
            <v>Otávia A. P. Assumpção</v>
          </cell>
          <cell r="G1216" t="str">
            <v>Municipio de Sertãozinho</v>
          </cell>
          <cell r="H1216" t="str">
            <v>45.371.820/0001-28</v>
          </cell>
          <cell r="I1216" t="str">
            <v>Isento</v>
          </cell>
          <cell r="J1216" t="str">
            <v>Rua Aprigio de Araújo, 837</v>
          </cell>
          <cell r="K1216" t="str">
            <v>Centro</v>
          </cell>
          <cell r="L1216" t="str">
            <v>Sertãozinho</v>
          </cell>
          <cell r="M1216" t="str">
            <v>SP</v>
          </cell>
          <cell r="N1216" t="str">
            <v>SUDESTE</v>
          </cell>
          <cell r="O1216" t="str">
            <v>14.160-550</v>
          </cell>
          <cell r="P1216" t="str">
            <v>(16) 3491-2901</v>
          </cell>
          <cell r="Q1216" t="str">
            <v>financeiro@sertaozinho.sp.gov.br</v>
          </cell>
          <cell r="R1216" t="str">
            <v>.</v>
          </cell>
          <cell r="S1216" t="str">
            <v>financeiro@sertaozinho.sp.gov.br</v>
          </cell>
          <cell r="T1216">
            <v>0</v>
          </cell>
          <cell r="V1216">
            <v>0</v>
          </cell>
        </row>
        <row r="1217">
          <cell r="B1217" t="str">
            <v>15/1232</v>
          </cell>
          <cell r="C1217">
            <v>0</v>
          </cell>
          <cell r="D1217" t="str">
            <v>Paróquia Bom Jesus</v>
          </cell>
          <cell r="E1217" t="str">
            <v>Goreti</v>
          </cell>
          <cell r="G1217" t="str">
            <v>Mitra Diocesana de Apucarana</v>
          </cell>
          <cell r="H1217" t="str">
            <v>75.283.564/0049-22</v>
          </cell>
          <cell r="I1217" t="str">
            <v>Isento</v>
          </cell>
          <cell r="J1217" t="str">
            <v xml:space="preserve">Praça Yves Gueguen </v>
          </cell>
          <cell r="K1217" t="str">
            <v>Centro</v>
          </cell>
          <cell r="L1217" t="str">
            <v>Ivaiporã</v>
          </cell>
          <cell r="M1217" t="str">
            <v>PR</v>
          </cell>
          <cell r="N1217" t="str">
            <v>SUL</v>
          </cell>
          <cell r="O1217" t="str">
            <v>86.870-000</v>
          </cell>
          <cell r="P1217" t="str">
            <v>(43) 3472-1161</v>
          </cell>
          <cell r="Q1217" t="str">
            <v>paroquia-bomjesus@hotmail.com</v>
          </cell>
          <cell r="R1217" t="str">
            <v>Goreti</v>
          </cell>
          <cell r="S1217" t="str">
            <v>paroquia-bomjesus@hotmail.com</v>
          </cell>
          <cell r="T1217" t="str">
            <v>(43) 3472-1161</v>
          </cell>
          <cell r="V1217">
            <v>0</v>
          </cell>
        </row>
        <row r="1218">
          <cell r="B1218" t="str">
            <v>15/1233</v>
          </cell>
          <cell r="C1218">
            <v>0</v>
          </cell>
          <cell r="D1218" t="str">
            <v>Cecília Pattis Hartmann</v>
          </cell>
          <cell r="E1218" t="str">
            <v>Cecília</v>
          </cell>
          <cell r="G1218">
            <v>0</v>
          </cell>
          <cell r="H1218" t="str">
            <v>494.708.339-53</v>
          </cell>
          <cell r="I1218" t="str">
            <v>Isento</v>
          </cell>
          <cell r="J1218" t="str">
            <v>Rua Jacob Reiter, 66</v>
          </cell>
          <cell r="K1218" t="str">
            <v>Centro</v>
          </cell>
          <cell r="L1218" t="str">
            <v>Treze Tílias</v>
          </cell>
          <cell r="M1218" t="str">
            <v>SC</v>
          </cell>
          <cell r="N1218" t="str">
            <v>SUL</v>
          </cell>
          <cell r="O1218" t="str">
            <v>89.650-000</v>
          </cell>
          <cell r="P1218" t="str">
            <v>(49) 3537-0219</v>
          </cell>
          <cell r="Q1218" t="str">
            <v>hartmannpaulinho@yahoo.com.br</v>
          </cell>
          <cell r="S1218">
            <v>0</v>
          </cell>
          <cell r="T1218">
            <v>0</v>
          </cell>
          <cell r="V1218">
            <v>0</v>
          </cell>
        </row>
        <row r="1219">
          <cell r="B1219" t="str">
            <v>15/1234</v>
          </cell>
          <cell r="C1219" t="str">
            <v>Maera</v>
          </cell>
          <cell r="D1219" t="str">
            <v>Diocese de Joinville</v>
          </cell>
          <cell r="E1219" t="str">
            <v>Fabio</v>
          </cell>
          <cell r="G1219" t="str">
            <v>Mitra Diocesana de Joinville</v>
          </cell>
          <cell r="H1219" t="str">
            <v>84.708.478/0001-60</v>
          </cell>
          <cell r="I1219" t="str">
            <v>Isento</v>
          </cell>
          <cell r="J1219" t="str">
            <v>Rua Jaguaruna, 147</v>
          </cell>
          <cell r="K1219" t="str">
            <v>Centro</v>
          </cell>
          <cell r="L1219" t="str">
            <v>Joinville</v>
          </cell>
          <cell r="M1219" t="str">
            <v>SC</v>
          </cell>
          <cell r="N1219" t="str">
            <v>SUL</v>
          </cell>
          <cell r="O1219" t="str">
            <v>89.201-450</v>
          </cell>
          <cell r="P1219" t="str">
            <v>(47) 3451-3700 / 3451-3712</v>
          </cell>
          <cell r="Q1219" t="str">
            <v>adoteumseminarista@diocesejoinville.com.br</v>
          </cell>
          <cell r="R1219" t="str">
            <v>Mariane</v>
          </cell>
          <cell r="S1219" t="str">
            <v>financeiro2@diocesejoinville.com.br</v>
          </cell>
          <cell r="T1219" t="str">
            <v>(47) 47) 3451-3712</v>
          </cell>
          <cell r="V1219">
            <v>0</v>
          </cell>
        </row>
        <row r="1220">
          <cell r="B1220" t="str">
            <v>15/1235</v>
          </cell>
          <cell r="C1220" t="str">
            <v>Karen</v>
          </cell>
          <cell r="D1220" t="str">
            <v>Prefeitura Municipal de Palmas</v>
          </cell>
          <cell r="E1220" t="str">
            <v>Karen</v>
          </cell>
          <cell r="F1220" t="str">
            <v>Representante</v>
          </cell>
          <cell r="G1220" t="str">
            <v>Prefeitura Municipal de Palmas</v>
          </cell>
          <cell r="H1220" t="str">
            <v>76.161.181/0001-08</v>
          </cell>
          <cell r="I1220" t="str">
            <v>Isento</v>
          </cell>
          <cell r="J1220" t="str">
            <v>Avenida Clevelândia, 521</v>
          </cell>
          <cell r="K1220" t="str">
            <v>Centro</v>
          </cell>
          <cell r="L1220" t="str">
            <v>Palmas</v>
          </cell>
          <cell r="M1220" t="str">
            <v>PR</v>
          </cell>
          <cell r="N1220" t="str">
            <v>SUL</v>
          </cell>
          <cell r="O1220" t="str">
            <v>85.555-000</v>
          </cell>
          <cell r="P1220" t="str">
            <v>(46) 3263-7000</v>
          </cell>
          <cell r="Q1220" t="str">
            <v>cultura@pmp.pr.gov.br</v>
          </cell>
          <cell r="R1220" t="str">
            <v>Vera</v>
          </cell>
          <cell r="S1220" t="str">
            <v>cultura@pmp.pr.gov.br</v>
          </cell>
          <cell r="T1220" t="str">
            <v>(46) 3263-7000</v>
          </cell>
          <cell r="V1220">
            <v>42329</v>
          </cell>
        </row>
        <row r="1221">
          <cell r="B1221" t="str">
            <v>15/1236</v>
          </cell>
          <cell r="C1221" t="str">
            <v>Franciela</v>
          </cell>
          <cell r="D1221" t="str">
            <v>Prefeitura Municipal de Santa Helena</v>
          </cell>
          <cell r="E1221" t="str">
            <v>Clediana Scarsi</v>
          </cell>
          <cell r="G1221" t="str">
            <v>Município de Santa Helena</v>
          </cell>
          <cell r="H1221" t="str">
            <v>76.206.457/0001-19</v>
          </cell>
          <cell r="I1221" t="str">
            <v>Isento</v>
          </cell>
          <cell r="J1221" t="str">
            <v>Rua Paraguai, 1401</v>
          </cell>
          <cell r="K1221" t="str">
            <v>Centro</v>
          </cell>
          <cell r="L1221" t="str">
            <v xml:space="preserve">Santa Helena </v>
          </cell>
          <cell r="M1221" t="str">
            <v>PR</v>
          </cell>
          <cell r="N1221" t="str">
            <v>SUL</v>
          </cell>
          <cell r="O1221" t="str">
            <v>85.892-000</v>
          </cell>
          <cell r="P1221" t="str">
            <v>(45) 3268-8200</v>
          </cell>
          <cell r="Q1221" t="str">
            <v>clediana.scarsi@santahelena.pr.gov.br</v>
          </cell>
          <cell r="R1221" t="str">
            <v>Clediana</v>
          </cell>
          <cell r="S1221" t="str">
            <v>clediana.scarsi@santahelena.pr.gov.br</v>
          </cell>
          <cell r="T1221" t="str">
            <v>(45) 3268-8200</v>
          </cell>
          <cell r="V1221">
            <v>42329</v>
          </cell>
        </row>
        <row r="1222">
          <cell r="B1222" t="str">
            <v>15/1237</v>
          </cell>
          <cell r="C1222" t="str">
            <v>Maera</v>
          </cell>
          <cell r="D1222" t="str">
            <v xml:space="preserve">MSD Soluções </v>
          </cell>
          <cell r="E1222" t="str">
            <v>Anderson R. Coelho</v>
          </cell>
          <cell r="G1222" t="str">
            <v>MSD Soluções LTDA ME</v>
          </cell>
          <cell r="H1222" t="str">
            <v>14.768.409/0001-67</v>
          </cell>
          <cell r="I1222" t="str">
            <v>082.844.02-0</v>
          </cell>
          <cell r="J1222" t="str">
            <v>Rua Gustavo Barroso, 455</v>
          </cell>
          <cell r="K1222" t="str">
            <v>Guaraciaba</v>
          </cell>
          <cell r="L1222" t="str">
            <v>Serra</v>
          </cell>
          <cell r="M1222" t="str">
            <v>ES</v>
          </cell>
          <cell r="N1222" t="str">
            <v>SUDESTE</v>
          </cell>
          <cell r="O1222" t="str">
            <v>29.164-632</v>
          </cell>
          <cell r="P1222" t="str">
            <v>(27) 3082-5978</v>
          </cell>
          <cell r="Q1222" t="str">
            <v>anderson@msdsoluçoes.com.br</v>
          </cell>
          <cell r="R1222" t="str">
            <v>Scheila Alves</v>
          </cell>
          <cell r="S1222" t="str">
            <v>anderson@msdsoluçoes.com.br</v>
          </cell>
          <cell r="T1222" t="str">
            <v>(27) 3082-2578</v>
          </cell>
          <cell r="V1222">
            <v>0</v>
          </cell>
        </row>
        <row r="1223">
          <cell r="B1223" t="str">
            <v>15/1238</v>
          </cell>
          <cell r="C1223" t="str">
            <v>Maera</v>
          </cell>
          <cell r="D1223" t="str">
            <v xml:space="preserve">CIPLA </v>
          </cell>
          <cell r="E1223" t="str">
            <v xml:space="preserve">Josi Leal </v>
          </cell>
          <cell r="F1223" t="str">
            <v xml:space="preserve">Departamento de Compras </v>
          </cell>
          <cell r="G1223" t="str">
            <v>CIPLA Industria de Materiais de Construção S.A</v>
          </cell>
          <cell r="H1223" t="str">
            <v>84.683.515/0041-10</v>
          </cell>
          <cell r="I1223" t="str">
            <v>251.709.132</v>
          </cell>
          <cell r="J1223" t="str">
            <v>Av. Getulio Vargas , 1619</v>
          </cell>
          <cell r="K1223" t="str">
            <v>Bucarein</v>
          </cell>
          <cell r="L1223" t="str">
            <v xml:space="preserve">Joinville </v>
          </cell>
          <cell r="M1223" t="str">
            <v>SC</v>
          </cell>
          <cell r="N1223" t="str">
            <v>SUL</v>
          </cell>
          <cell r="O1223" t="str">
            <v>89.202-003</v>
          </cell>
          <cell r="P1223" t="str">
            <v>(47)3026-9030</v>
          </cell>
          <cell r="Q1223" t="str">
            <v xml:space="preserve">josi@cipla.com.br </v>
          </cell>
          <cell r="R1223" t="str">
            <v>Josi</v>
          </cell>
          <cell r="S1223" t="str">
            <v>nfe@cipla.com.br</v>
          </cell>
          <cell r="T1223" t="str">
            <v>(47)3026-9127</v>
          </cell>
          <cell r="V1223">
            <v>42331</v>
          </cell>
        </row>
        <row r="1224">
          <cell r="B1224" t="str">
            <v>15/1239</v>
          </cell>
          <cell r="C1224" t="str">
            <v>Maera</v>
          </cell>
          <cell r="D1224" t="str">
            <v>AD Infinitum</v>
          </cell>
          <cell r="E1224" t="str">
            <v>Mana</v>
          </cell>
          <cell r="F1224" t="str">
            <v>Proprietário</v>
          </cell>
          <cell r="G1224" t="str">
            <v>Maria Elisa Garcia de Freitas de Almeida - Produções ME</v>
          </cell>
          <cell r="H1224" t="str">
            <v>10.754.895/0001-03</v>
          </cell>
          <cell r="I1224" t="str">
            <v>90478269-66</v>
          </cell>
          <cell r="J1224" t="str">
            <v>Rua João Guariza, 121, AP 14</v>
          </cell>
          <cell r="K1224" t="str">
            <v>São Lourenço</v>
          </cell>
          <cell r="L1224" t="str">
            <v>Curitiba</v>
          </cell>
          <cell r="M1224" t="str">
            <v>PR</v>
          </cell>
          <cell r="N1224" t="str">
            <v>SUL</v>
          </cell>
          <cell r="O1224" t="str">
            <v>82.210-010</v>
          </cell>
          <cell r="P1224" t="str">
            <v>(041) 3252 68 78 – 9119 57 87</v>
          </cell>
          <cell r="Q1224" t="str">
            <v>luiz@adinfinitumproducoes.com.br</v>
          </cell>
          <cell r="R1224" t="str">
            <v>Mana</v>
          </cell>
          <cell r="S1224" t="str">
            <v>luiz@adinfinitumproducoes.com.br</v>
          </cell>
          <cell r="T1224" t="str">
            <v>(041) 3252 68 78 – 9119 57 87</v>
          </cell>
          <cell r="V1224">
            <v>42331</v>
          </cell>
        </row>
        <row r="1225">
          <cell r="B1225" t="str">
            <v>15/1240</v>
          </cell>
          <cell r="C1225" t="str">
            <v>Franciela</v>
          </cell>
          <cell r="D1225" t="str">
            <v>Prefeitura Municipal de Clevelândia</v>
          </cell>
          <cell r="E1225" t="str">
            <v>Ceni</v>
          </cell>
          <cell r="G1225" t="str">
            <v>Município de Clevelândia</v>
          </cell>
          <cell r="H1225" t="str">
            <v>76.161.199/0001-00</v>
          </cell>
          <cell r="I1225" t="str">
            <v>Isento</v>
          </cell>
          <cell r="J1225" t="str">
            <v>Praça Getúlio Vargas, 71, 1º Andar</v>
          </cell>
          <cell r="K1225" t="str">
            <v>Centro</v>
          </cell>
          <cell r="L1225" t="str">
            <v>Clevelândia</v>
          </cell>
          <cell r="M1225" t="str">
            <v>PR</v>
          </cell>
          <cell r="N1225" t="str">
            <v>SUL</v>
          </cell>
          <cell r="O1225" t="str">
            <v>85.530-000</v>
          </cell>
          <cell r="P1225" t="str">
            <v>(46) 3252-8022 / 9971-8257</v>
          </cell>
          <cell r="Q1225" t="str">
            <v>ceni.contabilidade@clevelandia.pr.gov.br</v>
          </cell>
          <cell r="R1225" t="str">
            <v>Ceni</v>
          </cell>
          <cell r="S1225" t="str">
            <v>ceni.contabilidade@clevelandia.pr.gov.br</v>
          </cell>
          <cell r="T1225" t="str">
            <v>(46) 3252-8022 / 9971-8257</v>
          </cell>
          <cell r="V1225">
            <v>42331</v>
          </cell>
        </row>
        <row r="1226">
          <cell r="B1226" t="str">
            <v>15/1241</v>
          </cell>
          <cell r="C1226" t="str">
            <v>Maera</v>
          </cell>
          <cell r="D1226" t="str">
            <v>Ferragem Xanxerê</v>
          </cell>
          <cell r="E1226" t="str">
            <v>Fabio Moschetta</v>
          </cell>
          <cell r="G1226" t="str">
            <v>Ferragem Xanxerê LTDA. EPP</v>
          </cell>
          <cell r="H1226" t="str">
            <v>05.377.159/0001-43</v>
          </cell>
          <cell r="I1226" t="str">
            <v>254.489.427</v>
          </cell>
          <cell r="J1226" t="str">
            <v>Rua Victor Konder, 671</v>
          </cell>
          <cell r="K1226" t="str">
            <v>Centro</v>
          </cell>
          <cell r="L1226" t="str">
            <v>Xanxerê</v>
          </cell>
          <cell r="M1226" t="str">
            <v>SC</v>
          </cell>
          <cell r="N1226" t="str">
            <v>SUL</v>
          </cell>
          <cell r="O1226" t="str">
            <v>89.820-000</v>
          </cell>
          <cell r="P1226" t="str">
            <v>(49) 3433-0979/ 3433-0566</v>
          </cell>
          <cell r="Q1226" t="str">
            <v>fabio@moschetta.com.br</v>
          </cell>
          <cell r="R1226" t="str">
            <v>Fabio Moschetta</v>
          </cell>
          <cell r="S1226" t="str">
            <v>nfexanxere@moschetta.com.br</v>
          </cell>
          <cell r="T1226" t="str">
            <v>(47) 8818-9977</v>
          </cell>
          <cell r="V1226">
            <v>42331</v>
          </cell>
        </row>
        <row r="1227">
          <cell r="B1227" t="str">
            <v>15/1242</v>
          </cell>
          <cell r="C1227" t="str">
            <v>Maera</v>
          </cell>
          <cell r="D1227" t="str">
            <v>Mauricio Da Rif DelMonego Martins</v>
          </cell>
          <cell r="E1227" t="str">
            <v>Flávia</v>
          </cell>
          <cell r="G1227">
            <v>0</v>
          </cell>
          <cell r="H1227" t="str">
            <v>274.507.759-72</v>
          </cell>
          <cell r="I1227" t="str">
            <v>Isento</v>
          </cell>
          <cell r="J1227" t="str">
            <v>Rua Vereador Domingos Fernandes de Aquino, 267</v>
          </cell>
          <cell r="K1227" t="str">
            <v>João Paulo</v>
          </cell>
          <cell r="L1227" t="str">
            <v>Florianópolis</v>
          </cell>
          <cell r="M1227" t="str">
            <v>SC</v>
          </cell>
          <cell r="N1227" t="str">
            <v>SUL</v>
          </cell>
          <cell r="O1227" t="str">
            <v>88030-470</v>
          </cell>
          <cell r="P1227" t="str">
            <v>(48) 3381-5241/9931-8663</v>
          </cell>
          <cell r="Q1227" t="str">
            <v>pluralsjb@hotmail.com</v>
          </cell>
          <cell r="S1227">
            <v>0</v>
          </cell>
          <cell r="T1227">
            <v>0</v>
          </cell>
          <cell r="V1227">
            <v>42332</v>
          </cell>
        </row>
        <row r="1228">
          <cell r="B1228" t="str">
            <v>15/1243</v>
          </cell>
          <cell r="C1228">
            <v>0</v>
          </cell>
          <cell r="D1228" t="str">
            <v>Comercial Onix</v>
          </cell>
          <cell r="E1228" t="str">
            <v>Juliana  Irulegui</v>
          </cell>
          <cell r="G1228" t="str">
            <v>Comercial Onix Ltda EPP</v>
          </cell>
          <cell r="H1228" t="str">
            <v>17.659.287/0001-69</v>
          </cell>
          <cell r="I1228" t="str">
            <v>90622460-70</v>
          </cell>
          <cell r="J1228" t="str">
            <v xml:space="preserve">Rua João Bettega, 2052 - CJ 17 </v>
          </cell>
          <cell r="K1228" t="str">
            <v>Portão</v>
          </cell>
          <cell r="L1228" t="str">
            <v>Curitiba</v>
          </cell>
          <cell r="M1228" t="str">
            <v>PR</v>
          </cell>
          <cell r="N1228" t="str">
            <v>SUL</v>
          </cell>
          <cell r="O1228" t="str">
            <v>81070-001</v>
          </cell>
          <cell r="P1228" t="str">
            <v>41 3245-1304</v>
          </cell>
          <cell r="Q1228" t="str">
            <v>contato@comercial-onix.com</v>
          </cell>
          <cell r="R1228" t="str">
            <v>Juliana</v>
          </cell>
          <cell r="S1228" t="str">
            <v>contato@comercial-onix.com</v>
          </cell>
          <cell r="T1228" t="str">
            <v>41 3245-1304</v>
          </cell>
          <cell r="V1228">
            <v>42332</v>
          </cell>
        </row>
        <row r="1229">
          <cell r="B1229" t="str">
            <v>15/1244</v>
          </cell>
          <cell r="C1229">
            <v>0</v>
          </cell>
          <cell r="D1229" t="str">
            <v>Globoled</v>
          </cell>
          <cell r="E1229" t="str">
            <v>Nivaldo</v>
          </cell>
          <cell r="G1229" t="str">
            <v>Globoled Comércio Ltda</v>
          </cell>
          <cell r="H1229" t="str">
            <v>22.777.804/0001-34</v>
          </cell>
          <cell r="I1229" t="str">
            <v>002585899.0061</v>
          </cell>
          <cell r="J1229" t="str">
            <v>Rua Bahia, 173</v>
          </cell>
          <cell r="K1229" t="str">
            <v>Centro</v>
          </cell>
          <cell r="L1229" t="str">
            <v>Divinópolis</v>
          </cell>
          <cell r="M1229" t="str">
            <v>MG</v>
          </cell>
          <cell r="N1229" t="str">
            <v>SUDESTE</v>
          </cell>
          <cell r="O1229" t="str">
            <v>35500-026</v>
          </cell>
          <cell r="P1229" t="str">
            <v>37 99987-8884</v>
          </cell>
          <cell r="Q1229" t="str">
            <v>globoled@globoledcomercial.com.br</v>
          </cell>
          <cell r="R1229" t="str">
            <v>Nivaldo</v>
          </cell>
          <cell r="S1229" t="str">
            <v>globoled@globoledcomercial.com.br</v>
          </cell>
          <cell r="T1229" t="str">
            <v>37 99987-8884</v>
          </cell>
          <cell r="V1229">
            <v>0</v>
          </cell>
        </row>
        <row r="1230">
          <cell r="B1230" t="str">
            <v>15/1245</v>
          </cell>
          <cell r="C1230" t="str">
            <v>Maera</v>
          </cell>
          <cell r="D1230" t="str">
            <v>Condominio Residencial Helbor Magnifique</v>
          </cell>
          <cell r="E1230" t="str">
            <v>Floriani</v>
          </cell>
          <cell r="F1230" t="str">
            <v>Síndico</v>
          </cell>
          <cell r="G1230" t="str">
            <v>Condominio Residencial Helbor Magnifique</v>
          </cell>
          <cell r="H1230" t="str">
            <v>16.779.687/0001-45</v>
          </cell>
          <cell r="I1230" t="str">
            <v>Isento</v>
          </cell>
          <cell r="J1230" t="str">
            <v>Travessa São José, 282</v>
          </cell>
          <cell r="K1230" t="str">
            <v>Anita Garibaldi</v>
          </cell>
          <cell r="L1230" t="str">
            <v>Joinville</v>
          </cell>
          <cell r="M1230" t="str">
            <v>SC</v>
          </cell>
          <cell r="N1230" t="str">
            <v>SUL</v>
          </cell>
          <cell r="O1230" t="str">
            <v>89.202-010</v>
          </cell>
          <cell r="P1230" t="str">
            <v>(47) 3433-3358</v>
          </cell>
          <cell r="Q1230" t="str">
            <v>floriani@terra.com.br</v>
          </cell>
          <cell r="R1230" t="str">
            <v>Floriani</v>
          </cell>
          <cell r="S1230" t="str">
            <v>floriani@terra.com.br</v>
          </cell>
          <cell r="T1230" t="str">
            <v>(47) 3433-3358</v>
          </cell>
          <cell r="V1230">
            <v>42334</v>
          </cell>
        </row>
        <row r="1231">
          <cell r="B1231" t="str">
            <v>15/1246</v>
          </cell>
          <cell r="C1231">
            <v>0</v>
          </cell>
          <cell r="D1231" t="str">
            <v xml:space="preserve">Drika Volkmann Boutique </v>
          </cell>
          <cell r="E1231" t="str">
            <v>Cláudio Volkmann</v>
          </cell>
          <cell r="F1231" t="str">
            <v>Proprietário</v>
          </cell>
          <cell r="G1231" t="str">
            <v xml:space="preserve">Drika Volkmann Comércio de Roupas Ltda </v>
          </cell>
          <cell r="H1231" t="str">
            <v>17.230.465/0001-31</v>
          </cell>
          <cell r="I1231" t="str">
            <v>257.489.746</v>
          </cell>
          <cell r="J1231" t="str">
            <v>Rua 2400, 88 Loja 03 e 04</v>
          </cell>
          <cell r="K1231" t="str">
            <v xml:space="preserve">Centro </v>
          </cell>
          <cell r="L1231" t="str">
            <v>Balneário Camboriú</v>
          </cell>
          <cell r="M1231" t="str">
            <v>SC</v>
          </cell>
          <cell r="N1231" t="str">
            <v>SUL</v>
          </cell>
          <cell r="O1231" t="str">
            <v>88.330-412</v>
          </cell>
          <cell r="P1231" t="str">
            <v>(47)30560356</v>
          </cell>
          <cell r="Q1231" t="str">
            <v>contato@drikavolkmann.com.br</v>
          </cell>
          <cell r="R1231" t="str">
            <v xml:space="preserve">Cláudio </v>
          </cell>
          <cell r="S1231">
            <v>0</v>
          </cell>
          <cell r="T1231" t="str">
            <v>(47) 99255777</v>
          </cell>
          <cell r="V1231">
            <v>42334</v>
          </cell>
        </row>
        <row r="1232">
          <cell r="B1232" t="str">
            <v>15/1247</v>
          </cell>
          <cell r="C1232">
            <v>0</v>
          </cell>
          <cell r="D1232" t="str">
            <v>HD Locações e Serviços</v>
          </cell>
          <cell r="E1232" t="str">
            <v>Ranieri</v>
          </cell>
          <cell r="G1232" t="str">
            <v>Hugo Daniel de Carvalho Neto - ME</v>
          </cell>
          <cell r="H1232" t="str">
            <v>22.532.885/0001-02</v>
          </cell>
          <cell r="I1232" t="str">
            <v>Isento</v>
          </cell>
          <cell r="J1232" t="str">
            <v>Av. Vilmary, 2520</v>
          </cell>
          <cell r="K1232" t="str">
            <v>São Cristóvão</v>
          </cell>
          <cell r="L1232" t="str">
            <v>Teresina</v>
          </cell>
          <cell r="M1232" t="str">
            <v>PI</v>
          </cell>
          <cell r="N1232" t="str">
            <v>NORDESTE</v>
          </cell>
          <cell r="O1232" t="str">
            <v>64.051-120</v>
          </cell>
          <cell r="P1232" t="str">
            <v>(86) 99411-7780/3231-1003</v>
          </cell>
          <cell r="Q1232" t="str">
            <v>raniericosta1@hotmail.com</v>
          </cell>
          <cell r="R1232" t="str">
            <v>Ranieri</v>
          </cell>
          <cell r="S1232" t="str">
            <v>raniericosta1@hotmail.com</v>
          </cell>
          <cell r="T1232" t="str">
            <v>(86) 99411-7780</v>
          </cell>
          <cell r="V1232">
            <v>42334</v>
          </cell>
        </row>
        <row r="1233">
          <cell r="B1233" t="str">
            <v>15/1248</v>
          </cell>
          <cell r="C1233">
            <v>0</v>
          </cell>
          <cell r="D1233" t="str">
            <v>ATEMA</v>
          </cell>
          <cell r="E1233" t="str">
            <v>Juan</v>
          </cell>
          <cell r="G1233" t="str">
            <v>Associação de Turismo e Meio Ambiente de União da Vitória</v>
          </cell>
          <cell r="H1233" t="str">
            <v>21.216.705/0001-10</v>
          </cell>
          <cell r="I1233" t="str">
            <v>Isento</v>
          </cell>
          <cell r="J1233" t="str">
            <v>Av. Manoel Ribas, 265</v>
          </cell>
          <cell r="K1233" t="str">
            <v>Centro</v>
          </cell>
          <cell r="L1233" t="str">
            <v>União da Vitória</v>
          </cell>
          <cell r="M1233" t="str">
            <v>PR</v>
          </cell>
          <cell r="N1233" t="str">
            <v>SUL</v>
          </cell>
          <cell r="O1233" t="str">
            <v>84.600-000</v>
          </cell>
          <cell r="P1233" t="str">
            <v>(42) 9976-2526</v>
          </cell>
          <cell r="Q1233" t="str">
            <v>atematurismo@gmail.com</v>
          </cell>
          <cell r="R1233" t="str">
            <v>Juan</v>
          </cell>
          <cell r="S1233" t="str">
            <v>juan_guis@yahoo.com.br</v>
          </cell>
          <cell r="T1233" t="str">
            <v>(42) 9976-2526</v>
          </cell>
          <cell r="V1233">
            <v>0</v>
          </cell>
        </row>
        <row r="1234">
          <cell r="B1234" t="str">
            <v>15/1249</v>
          </cell>
          <cell r="C1234">
            <v>0</v>
          </cell>
          <cell r="D1234" t="str">
            <v>Assoc. Cultural Recreativa e Esportiva Vale do Paraiba Acrevale</v>
          </cell>
          <cell r="E1234" t="str">
            <v>Andre Gonzalez</v>
          </cell>
          <cell r="G1234" t="str">
            <v>Associação Cultural Recreativa e Esportiva Vale do Paraiba Acrevale</v>
          </cell>
          <cell r="H1234" t="str">
            <v>69.182.111/0002-43</v>
          </cell>
          <cell r="I1234">
            <v>0</v>
          </cell>
          <cell r="J1234" t="str">
            <v>Av. Lineo de Moura</v>
          </cell>
          <cell r="K1234" t="str">
            <v>Serimbura</v>
          </cell>
          <cell r="L1234" t="str">
            <v>São José dos Campos</v>
          </cell>
          <cell r="M1234" t="str">
            <v>SP</v>
          </cell>
          <cell r="N1234" t="str">
            <v>SUDESTE</v>
          </cell>
          <cell r="O1234" t="str">
            <v>12.244-380</v>
          </cell>
          <cell r="P1234">
            <v>0</v>
          </cell>
          <cell r="Q1234">
            <v>0</v>
          </cell>
          <cell r="S1234">
            <v>0</v>
          </cell>
          <cell r="T1234">
            <v>0</v>
          </cell>
          <cell r="V1234">
            <v>0</v>
          </cell>
        </row>
        <row r="1235">
          <cell r="B1235" t="str">
            <v>15/1250</v>
          </cell>
          <cell r="C1235">
            <v>0</v>
          </cell>
          <cell r="D1235" t="str">
            <v xml:space="preserve">Lider Hortifruti Ltda ME </v>
          </cell>
          <cell r="E1235" t="str">
            <v xml:space="preserve">Huelen Cristina </v>
          </cell>
          <cell r="F1235" t="str">
            <v>Proprietária</v>
          </cell>
          <cell r="G1235" t="str">
            <v>Lider Hortifruti Ltda ME</v>
          </cell>
          <cell r="H1235" t="str">
            <v>04.561.303/0001-34</v>
          </cell>
          <cell r="I1235" t="str">
            <v>254.263.240</v>
          </cell>
          <cell r="J1235" t="str">
            <v xml:space="preserve">Av. Jupiter, 1104 </v>
          </cell>
          <cell r="K1235" t="str">
            <v xml:space="preserve">Jardim Paraiso </v>
          </cell>
          <cell r="L1235" t="str">
            <v>Joinville</v>
          </cell>
          <cell r="M1235" t="str">
            <v>SC</v>
          </cell>
          <cell r="N1235" t="str">
            <v>SUL</v>
          </cell>
          <cell r="O1235" t="str">
            <v>89.226-600</v>
          </cell>
          <cell r="P1235" t="str">
            <v>(47)3467-2549</v>
          </cell>
          <cell r="Q1235" t="str">
            <v>huelen.cristina@hotmail.com</v>
          </cell>
          <cell r="R1235" t="str">
            <v xml:space="preserve">Huelen Cristina </v>
          </cell>
          <cell r="S1235">
            <v>0</v>
          </cell>
          <cell r="T1235" t="str">
            <v>(47)3467-2549</v>
          </cell>
          <cell r="V1235">
            <v>42334</v>
          </cell>
        </row>
        <row r="1236">
          <cell r="B1236" t="str">
            <v>15/1251</v>
          </cell>
          <cell r="C1236">
            <v>0</v>
          </cell>
          <cell r="D1236" t="str">
            <v>Joani Xavier</v>
          </cell>
          <cell r="E1236" t="str">
            <v>Joani Xavier</v>
          </cell>
          <cell r="F1236" t="str">
            <v>Pessoa Física</v>
          </cell>
          <cell r="G1236" t="str">
            <v>Joani Xavier</v>
          </cell>
          <cell r="H1236" t="str">
            <v>352.600.689-04</v>
          </cell>
          <cell r="I1236" t="str">
            <v>977477</v>
          </cell>
          <cell r="J1236" t="str">
            <v>Rua Almirante Jaceguai, 3056</v>
          </cell>
          <cell r="K1236" t="str">
            <v>Costa e Silva</v>
          </cell>
          <cell r="L1236" t="str">
            <v>Joinville</v>
          </cell>
          <cell r="M1236" t="str">
            <v>SC</v>
          </cell>
          <cell r="N1236" t="str">
            <v>SUL</v>
          </cell>
          <cell r="O1236">
            <v>0</v>
          </cell>
          <cell r="P1236" t="str">
            <v>(47) 3473-8123</v>
          </cell>
          <cell r="Q1236" t="str">
            <v>egigix2004@yahoo.com.br</v>
          </cell>
          <cell r="R1236" t="str">
            <v>Joani Xavier</v>
          </cell>
          <cell r="S1236" t="str">
            <v>egigix2004@yahoo.com.br</v>
          </cell>
          <cell r="T1236" t="str">
            <v>(47) 3473-8123</v>
          </cell>
          <cell r="V1236">
            <v>42335</v>
          </cell>
        </row>
        <row r="1237">
          <cell r="B1237" t="str">
            <v>15/1252</v>
          </cell>
          <cell r="C1237" t="str">
            <v>Adriana</v>
          </cell>
          <cell r="D1237" t="str">
            <v>Prefeitura Municipal de Camanducaia</v>
          </cell>
          <cell r="G1237" t="str">
            <v>Município de Camanducaia</v>
          </cell>
          <cell r="H1237" t="str">
            <v>17.935.396/0001-61</v>
          </cell>
          <cell r="I1237" t="str">
            <v>Isento</v>
          </cell>
          <cell r="J1237" t="str">
            <v>Rua Prof. Francisco Manoel do Nascimento, 15</v>
          </cell>
          <cell r="K1237" t="str">
            <v>Centro</v>
          </cell>
          <cell r="L1237" t="str">
            <v>Camanducaia</v>
          </cell>
          <cell r="M1237" t="str">
            <v>MG</v>
          </cell>
          <cell r="N1237" t="str">
            <v>SUDESTE</v>
          </cell>
          <cell r="O1237" t="str">
            <v>37650-000</v>
          </cell>
          <cell r="P1237" t="str">
            <v>35-3433-1110 Ramal 28</v>
          </cell>
          <cell r="Q1237" t="str">
            <v>cultura@camanducaia.mg.gov.br</v>
          </cell>
          <cell r="R1237" t="str">
            <v>Danilo</v>
          </cell>
          <cell r="S1237" t="str">
            <v>cultura@camanducaia.mg.gov.br</v>
          </cell>
          <cell r="T1237" t="str">
            <v>35-3433-1110 Ramal 28</v>
          </cell>
          <cell r="V1237">
            <v>42335</v>
          </cell>
        </row>
        <row r="1238">
          <cell r="B1238" t="str">
            <v>15/1253</v>
          </cell>
          <cell r="C1238" t="str">
            <v>Karen</v>
          </cell>
          <cell r="D1238" t="str">
            <v>Fanthasy</v>
          </cell>
          <cell r="E1238" t="str">
            <v>Karen Venzon</v>
          </cell>
          <cell r="G1238" t="str">
            <v>Acácia Ltda Epp</v>
          </cell>
          <cell r="H1238" t="str">
            <v>12.672.329/0001-88</v>
          </cell>
          <cell r="I1238" t="str">
            <v>256228434</v>
          </cell>
          <cell r="J1238" t="str">
            <v>Rua Eloi Francisco dos Anjos , 1215</v>
          </cell>
          <cell r="K1238" t="str">
            <v>Sul do Rio</v>
          </cell>
          <cell r="L1238" t="str">
            <v>Tijucas</v>
          </cell>
          <cell r="M1238" t="str">
            <v>SC</v>
          </cell>
          <cell r="N1238" t="str">
            <v>SUL</v>
          </cell>
          <cell r="O1238" t="str">
            <v>88200-000</v>
          </cell>
          <cell r="P1238" t="str">
            <v>(48) 3263.6464</v>
          </cell>
          <cell r="Q1238" t="str">
            <v>karen@fanthasy.com.br</v>
          </cell>
          <cell r="R1238" t="str">
            <v>Mari</v>
          </cell>
          <cell r="S1238" t="str">
            <v>Mari@fanthasy.com.br</v>
          </cell>
          <cell r="T1238" t="str">
            <v>(48) 3263.6464</v>
          </cell>
          <cell r="V1238">
            <v>42336</v>
          </cell>
        </row>
        <row r="1239">
          <cell r="B1239" t="str">
            <v>15/1254</v>
          </cell>
          <cell r="C1239" t="str">
            <v>Adriana</v>
          </cell>
          <cell r="D1239" t="str">
            <v>São José dos pinhais Pref. Gab. do Prefeito</v>
          </cell>
          <cell r="E1239" t="str">
            <v>Fabio ou Leonardo</v>
          </cell>
          <cell r="G1239" t="str">
            <v>Município de São José dos pinhais</v>
          </cell>
          <cell r="H1239" t="str">
            <v>76.105.543/0001-35</v>
          </cell>
          <cell r="I1239" t="str">
            <v>Isento</v>
          </cell>
          <cell r="J1239" t="str">
            <v>Rua passos de Olivaira, 1101</v>
          </cell>
          <cell r="K1239" t="str">
            <v>Centro</v>
          </cell>
          <cell r="L1239" t="str">
            <v>São José dos Pinhais</v>
          </cell>
          <cell r="M1239" t="str">
            <v>PR</v>
          </cell>
          <cell r="N1239" t="str">
            <v>SUL</v>
          </cell>
          <cell r="O1239" t="str">
            <v>83.030-720</v>
          </cell>
          <cell r="P1239" t="str">
            <v>41 3381-6800</v>
          </cell>
          <cell r="Q1239" t="str">
            <v>fabio.nascimento@sjp.pr.gov.br</v>
          </cell>
          <cell r="S1239">
            <v>0</v>
          </cell>
          <cell r="T1239">
            <v>0</v>
          </cell>
          <cell r="V1239">
            <v>0</v>
          </cell>
        </row>
        <row r="1240">
          <cell r="B1240" t="str">
            <v>15/1255</v>
          </cell>
          <cell r="C1240">
            <v>0</v>
          </cell>
          <cell r="D1240" t="str">
            <v>J.R Eletrica LTDA ME</v>
          </cell>
          <cell r="E1240" t="str">
            <v>Alex Junior Piton</v>
          </cell>
          <cell r="G1240" t="str">
            <v>J.R.M Eletrica LTDA ME</v>
          </cell>
          <cell r="H1240" t="str">
            <v>15.600.788/0001-44</v>
          </cell>
          <cell r="I1240" t="str">
            <v>256.730.024</v>
          </cell>
          <cell r="J1240" t="str">
            <v>Rua Olavo Bilac, 397</v>
          </cell>
          <cell r="K1240" t="str">
            <v>Centro</v>
          </cell>
          <cell r="L1240" t="str">
            <v>Cunha Porã</v>
          </cell>
          <cell r="M1240" t="str">
            <v>SC</v>
          </cell>
          <cell r="N1240" t="str">
            <v>SUL</v>
          </cell>
          <cell r="O1240" t="str">
            <v>89.890-000</v>
          </cell>
          <cell r="P1240" t="str">
            <v>(49) 9901-2735</v>
          </cell>
          <cell r="Q1240" t="str">
            <v>eletromaqiraceminha@hotmail.com</v>
          </cell>
          <cell r="R1240" t="str">
            <v>Alexandre</v>
          </cell>
          <cell r="S1240" t="str">
            <v>eletromaqiraceminha@hotmail.com</v>
          </cell>
          <cell r="T1240" t="str">
            <v>(49) 3665-1195</v>
          </cell>
          <cell r="V1240">
            <v>42338</v>
          </cell>
        </row>
        <row r="1241">
          <cell r="B1241" t="str">
            <v>15/1256</v>
          </cell>
          <cell r="C1241" t="str">
            <v>Karen</v>
          </cell>
          <cell r="D1241" t="str">
            <v>Prefeitura de Mandaguari</v>
          </cell>
          <cell r="E1241" t="str">
            <v>Karen</v>
          </cell>
          <cell r="F1241" t="str">
            <v>Representante</v>
          </cell>
          <cell r="G1241" t="str">
            <v>Município de Mandaguari</v>
          </cell>
          <cell r="H1241" t="str">
            <v>76.285.345/0001-09</v>
          </cell>
          <cell r="I1241" t="str">
            <v>Isento</v>
          </cell>
          <cell r="J1241" t="str">
            <v>Av. Amazonas, 500</v>
          </cell>
          <cell r="K1241" t="str">
            <v>Centro</v>
          </cell>
          <cell r="L1241" t="str">
            <v>Mandaguari</v>
          </cell>
          <cell r="M1241" t="str">
            <v>PR</v>
          </cell>
          <cell r="N1241" t="str">
            <v>SUL</v>
          </cell>
          <cell r="O1241" t="str">
            <v>86975-000</v>
          </cell>
          <cell r="P1241" t="str">
            <v>(44) 3233-3252</v>
          </cell>
          <cell r="Q1241" t="str">
            <v>compras.educacao@mandaguari.pr.gov.br</v>
          </cell>
          <cell r="R1241" t="str">
            <v>Dept. Compras / Financeiro</v>
          </cell>
          <cell r="S1241" t="str">
            <v>compras.educacao@mandaguari.pr.gov.br</v>
          </cell>
          <cell r="T1241" t="str">
            <v>(44) 3233-3252</v>
          </cell>
          <cell r="V1241">
            <v>42338</v>
          </cell>
        </row>
        <row r="1242">
          <cell r="B1242" t="str">
            <v>15/1257</v>
          </cell>
          <cell r="C1242">
            <v>0</v>
          </cell>
          <cell r="D1242" t="str">
            <v>C. Fernando R. da Paz &amp; Cia Ltda_Caldas MG</v>
          </cell>
          <cell r="E1242" t="str">
            <v>Lidia</v>
          </cell>
          <cell r="G1242" t="str">
            <v>C. Fernando R. da Paz &amp; Cia Ltda</v>
          </cell>
          <cell r="H1242" t="str">
            <v>25.913.377/0001-62</v>
          </cell>
          <cell r="I1242" t="str">
            <v>1036374140009</v>
          </cell>
          <cell r="J1242" t="str">
            <v>Loc. Serra da Bocaína S/N</v>
          </cell>
          <cell r="K1242" t="str">
            <v>Zona Rural</v>
          </cell>
          <cell r="L1242" t="str">
            <v>Caldas</v>
          </cell>
          <cell r="M1242" t="str">
            <v>MG</v>
          </cell>
          <cell r="N1242" t="str">
            <v>SUDESTE</v>
          </cell>
          <cell r="O1242" t="str">
            <v>37780-000</v>
          </cell>
          <cell r="P1242" t="str">
            <v>(35)3731-8850 / (35) 9911-8912</v>
          </cell>
          <cell r="Q1242" t="str">
            <v>lidia@cfrp.com.br</v>
          </cell>
          <cell r="R1242" t="str">
            <v>Lidia</v>
          </cell>
          <cell r="S1242" t="str">
            <v>lidia@cfrp.com.br</v>
          </cell>
          <cell r="T1242" t="str">
            <v>(35)3731-8850 / (35) 9911-8912</v>
          </cell>
          <cell r="V1242">
            <v>42339</v>
          </cell>
        </row>
        <row r="1243">
          <cell r="B1243" t="str">
            <v>15/1258</v>
          </cell>
          <cell r="C1243">
            <v>0</v>
          </cell>
          <cell r="D1243" t="str">
            <v>R.E.D. Graniti Mineração Ltda_Caldas MG</v>
          </cell>
          <cell r="E1243" t="str">
            <v>Victor</v>
          </cell>
          <cell r="G1243" t="str">
            <v>R.E.D. Graniti Mineração Ltda</v>
          </cell>
          <cell r="H1243" t="str">
            <v>06.037.082/0005-59</v>
          </cell>
          <cell r="I1243" t="str">
            <v>0019467860007</v>
          </cell>
          <cell r="J1243" t="str">
            <v>Fazenda Serra do Grotão S/N</v>
          </cell>
          <cell r="K1243" t="str">
            <v>Zona Rural</v>
          </cell>
          <cell r="L1243" t="str">
            <v>Caldas</v>
          </cell>
          <cell r="M1243" t="str">
            <v>MG</v>
          </cell>
          <cell r="N1243" t="str">
            <v>SUDESTE</v>
          </cell>
          <cell r="O1243" t="str">
            <v>37780-000</v>
          </cell>
          <cell r="P1243" t="str">
            <v>(27) 3024-5420 / (27) 99869-7985</v>
          </cell>
          <cell r="Q1243" t="str">
            <v>victor@redgraniti.com.br</v>
          </cell>
          <cell r="R1243" t="str">
            <v>Victor</v>
          </cell>
          <cell r="S1243" t="str">
            <v>victor@redgraniti.com.br</v>
          </cell>
          <cell r="T1243" t="str">
            <v>(27) 3024-5420 / (27) 99869-7985</v>
          </cell>
          <cell r="V1243">
            <v>42339</v>
          </cell>
        </row>
        <row r="1244">
          <cell r="B1244" t="str">
            <v>15/1259</v>
          </cell>
          <cell r="C1244">
            <v>0</v>
          </cell>
          <cell r="D1244" t="str">
            <v>Mineração Juparaná Ltda_Caldas MG</v>
          </cell>
          <cell r="G1244" t="str">
            <v>Mineração Juparaná Ltda</v>
          </cell>
          <cell r="H1244" t="str">
            <v>23.290.216/0015-30</v>
          </cell>
          <cell r="I1244" t="str">
            <v>112.584.185.0992</v>
          </cell>
          <cell r="J1244" t="str">
            <v>Fazenda Cachoeirinha, S/N</v>
          </cell>
          <cell r="K1244" t="str">
            <v>Zona Rural</v>
          </cell>
          <cell r="L1244" t="str">
            <v>Santa Rita de Caldas</v>
          </cell>
          <cell r="M1244" t="str">
            <v>MG</v>
          </cell>
          <cell r="N1244" t="str">
            <v>SUDESTE</v>
          </cell>
          <cell r="O1244" t="str">
            <v>37775-000</v>
          </cell>
          <cell r="P1244" t="str">
            <v>(35)3734-1033</v>
          </cell>
          <cell r="Q1244" t="str">
            <v>mineracaojuparana@gmail.com</v>
          </cell>
          <cell r="S1244" t="str">
            <v>mineracaojuparana@gmail.com</v>
          </cell>
          <cell r="T1244" t="str">
            <v>(35)3734-1033</v>
          </cell>
          <cell r="V1244">
            <v>42339</v>
          </cell>
        </row>
        <row r="1245">
          <cell r="B1245" t="str">
            <v>15/1260</v>
          </cell>
          <cell r="C1245">
            <v>0</v>
          </cell>
          <cell r="D1245" t="str">
            <v>Andrade Minas Granitos Ltda_Caldas MG</v>
          </cell>
          <cell r="G1245" t="str">
            <v>Andrade Minas Granitos Ltda</v>
          </cell>
          <cell r="H1245" t="str">
            <v>42.800.953/0002-65</v>
          </cell>
          <cell r="I1245" t="str">
            <v>120.805.661.0190</v>
          </cell>
          <cell r="J1245" t="str">
            <v>Fazenda Pedra Branca S/N</v>
          </cell>
          <cell r="K1245" t="str">
            <v>Zona Rural</v>
          </cell>
          <cell r="L1245" t="str">
            <v xml:space="preserve">Caldas </v>
          </cell>
          <cell r="M1245" t="str">
            <v>MG</v>
          </cell>
          <cell r="N1245" t="str">
            <v>SUDESTE</v>
          </cell>
          <cell r="O1245" t="str">
            <v>37780-000</v>
          </cell>
          <cell r="P1245" t="str">
            <v>(35)3735-1745</v>
          </cell>
          <cell r="Q1245" t="str">
            <v>caldas@andradesa.com.br</v>
          </cell>
          <cell r="S1245" t="str">
            <v>caldas@andradesa.com.br</v>
          </cell>
          <cell r="T1245" t="str">
            <v>(35)3735-1745</v>
          </cell>
          <cell r="V1245">
            <v>42339</v>
          </cell>
        </row>
        <row r="1246">
          <cell r="B1246" t="str">
            <v>15/1261</v>
          </cell>
          <cell r="C1246">
            <v>0</v>
          </cell>
          <cell r="D1246" t="str">
            <v>Mineração Mercedes Ltda_Caldas MG</v>
          </cell>
          <cell r="G1246" t="str">
            <v>Mineração Mercedes Ltda</v>
          </cell>
          <cell r="H1246" t="str">
            <v>05.830.499/0001-88</v>
          </cell>
          <cell r="I1246" t="str">
            <v>144.265.684.0082</v>
          </cell>
          <cell r="J1246" t="str">
            <v>Fazenda Bocaína S/N</v>
          </cell>
          <cell r="K1246" t="str">
            <v>Zona Rural</v>
          </cell>
          <cell r="L1246" t="str">
            <v xml:space="preserve">Caldas </v>
          </cell>
          <cell r="M1246" t="str">
            <v>MG</v>
          </cell>
          <cell r="N1246" t="str">
            <v>SUDESTE</v>
          </cell>
          <cell r="O1246" t="str">
            <v>37780-000</v>
          </cell>
          <cell r="P1246">
            <v>3537155001</v>
          </cell>
          <cell r="Q1246" t="str">
            <v>escritorioactive@yahoo.com.br</v>
          </cell>
          <cell r="S1246" t="str">
            <v>escritorioactive@yahoo.com.br</v>
          </cell>
          <cell r="T1246">
            <v>3537155001</v>
          </cell>
          <cell r="V1246">
            <v>42339</v>
          </cell>
        </row>
        <row r="1247">
          <cell r="B1247" t="str">
            <v>15/1262</v>
          </cell>
          <cell r="C1247">
            <v>0</v>
          </cell>
          <cell r="D1247" t="str">
            <v>Mineração Corcovado de Minas Ltda_Caldas MG</v>
          </cell>
          <cell r="G1247" t="str">
            <v>Mineração Corcovado de Minas Ltda</v>
          </cell>
          <cell r="H1247">
            <v>39282298002159</v>
          </cell>
          <cell r="I1247" t="str">
            <v>120.832.546.1261</v>
          </cell>
          <cell r="J1247" t="str">
            <v>Fazenda Coroado S/N</v>
          </cell>
          <cell r="K1247" t="str">
            <v>Grotão</v>
          </cell>
          <cell r="L1247" t="str">
            <v>Santa Rita de Caldas</v>
          </cell>
          <cell r="M1247" t="str">
            <v>MG</v>
          </cell>
          <cell r="N1247" t="str">
            <v>SUDESTE</v>
          </cell>
          <cell r="O1247" t="str">
            <v>03777-500</v>
          </cell>
          <cell r="P1247">
            <v>3533313165</v>
          </cell>
          <cell r="Q1247" t="str">
            <v>chmarques@mcorcovado.com.br</v>
          </cell>
          <cell r="S1247" t="str">
            <v>chmarques@mcorcovado.com.br</v>
          </cell>
          <cell r="T1247">
            <v>3533313165</v>
          </cell>
          <cell r="V1247">
            <v>42339</v>
          </cell>
        </row>
        <row r="1248">
          <cell r="B1248" t="str">
            <v>15/1263</v>
          </cell>
          <cell r="C1248">
            <v>0</v>
          </cell>
          <cell r="D1248" t="str">
            <v>Mineração Café Ltda_Caldas MG</v>
          </cell>
          <cell r="G1248" t="str">
            <v>Mineração Café Ltda</v>
          </cell>
          <cell r="H1248">
            <v>41834524000165</v>
          </cell>
          <cell r="I1248" t="str">
            <v>592.798.573.0060</v>
          </cell>
          <cell r="J1248" t="str">
            <v xml:space="preserve">Fazenda José Dias S/N </v>
          </cell>
          <cell r="K1248" t="str">
            <v>Grotão</v>
          </cell>
          <cell r="L1248" t="str">
            <v>Santa Rita de Caldas</v>
          </cell>
          <cell r="M1248" t="str">
            <v>MG</v>
          </cell>
          <cell r="N1248" t="str">
            <v>SUDESTE</v>
          </cell>
          <cell r="O1248" t="str">
            <v>37775-000</v>
          </cell>
          <cell r="P1248" t="str">
            <v>(35) 3734-1300 / (35) 3734-1377</v>
          </cell>
          <cell r="Q1248" t="str">
            <v>eltervaz@mineracaocafe.com.br</v>
          </cell>
          <cell r="S1248" t="str">
            <v>eltervaz@mineracaocafe.com.br</v>
          </cell>
          <cell r="T1248" t="str">
            <v>(35) 3734-1300 / (35) 3734-1377</v>
          </cell>
          <cell r="V1248">
            <v>42339</v>
          </cell>
        </row>
        <row r="1249">
          <cell r="B1249" t="str">
            <v>15/1264</v>
          </cell>
          <cell r="C1249">
            <v>0</v>
          </cell>
          <cell r="D1249" t="str">
            <v xml:space="preserve">Engenhosul Obras </v>
          </cell>
          <cell r="E1249" t="str">
            <v>Maria Helena / Vânia</v>
          </cell>
          <cell r="G1249" t="str">
            <v>Engenhosul Obras LTDA.</v>
          </cell>
          <cell r="H1249" t="str">
            <v>92.306.505/0001-05</v>
          </cell>
          <cell r="I1249" t="str">
            <v>096/2613975</v>
          </cell>
          <cell r="J1249" t="str">
            <v>Av. Montenegro, 206 AP 401</v>
          </cell>
          <cell r="K1249" t="str">
            <v>Petropolis</v>
          </cell>
          <cell r="L1249" t="str">
            <v>Porto Alegre</v>
          </cell>
          <cell r="M1249" t="str">
            <v>RS</v>
          </cell>
          <cell r="N1249" t="str">
            <v>SUL</v>
          </cell>
          <cell r="O1249" t="str">
            <v>90.460-160</v>
          </cell>
          <cell r="P1249" t="str">
            <v>(51) 3330-3320</v>
          </cell>
          <cell r="Q1249" t="str">
            <v>compras@engenhosul.com.br</v>
          </cell>
          <cell r="R1249" t="str">
            <v>Selma</v>
          </cell>
          <cell r="S1249" t="str">
            <v>financeiro@engenhosul.com.br</v>
          </cell>
          <cell r="T1249" t="str">
            <v>(51) 3330-3320</v>
          </cell>
          <cell r="V1249">
            <v>42339</v>
          </cell>
        </row>
        <row r="1250">
          <cell r="B1250" t="str">
            <v>15/1265</v>
          </cell>
          <cell r="C1250" t="str">
            <v>Sergio</v>
          </cell>
          <cell r="D1250" t="str">
            <v>Endicon</v>
          </cell>
          <cell r="G1250" t="str">
            <v>ENDICON ENGENHARIA DE INSTALAÇÕES E CONTRUÇÕES LTDA</v>
          </cell>
          <cell r="H1250" t="str">
            <v>05.061.494/0001-38</v>
          </cell>
          <cell r="I1250" t="str">
            <v>15.071.364-9</v>
          </cell>
          <cell r="J1250" t="str">
            <v xml:space="preserve">Rua Oliveira Belo nº 216 </v>
          </cell>
          <cell r="K1250" t="str">
            <v>Umarizal</v>
          </cell>
          <cell r="L1250" t="str">
            <v>Belem</v>
          </cell>
          <cell r="M1250" t="str">
            <v>PA</v>
          </cell>
          <cell r="N1250" t="str">
            <v>NORTE</v>
          </cell>
          <cell r="O1250" t="str">
            <v xml:space="preserve">66.050-380 </v>
          </cell>
          <cell r="P1250">
            <v>0</v>
          </cell>
          <cell r="S1250" t="str">
            <v>miguelks@terra.com.br</v>
          </cell>
          <cell r="T1250">
            <v>0</v>
          </cell>
          <cell r="V1250">
            <v>42339</v>
          </cell>
        </row>
        <row r="1251">
          <cell r="B1251" t="str">
            <v>15/1266</v>
          </cell>
          <cell r="C1251" t="str">
            <v>Miguel</v>
          </cell>
          <cell r="D1251" t="str">
            <v>VR3</v>
          </cell>
          <cell r="E1251" t="str">
            <v>José Felipe</v>
          </cell>
          <cell r="G1251" t="str">
            <v>VR3 Eireli EPP</v>
          </cell>
          <cell r="H1251" t="str">
            <v>12.507.345/0001-15</v>
          </cell>
          <cell r="I1251" t="str">
            <v>Isento</v>
          </cell>
          <cell r="J1251" t="str">
            <v>Rua Imperador, Q18, 22</v>
          </cell>
          <cell r="K1251" t="str">
            <v>Atalaia</v>
          </cell>
          <cell r="L1251" t="str">
            <v>Ananindeua</v>
          </cell>
          <cell r="M1251" t="str">
            <v>PA</v>
          </cell>
          <cell r="N1251" t="str">
            <v>NORTE</v>
          </cell>
          <cell r="O1251" t="str">
            <v>67.013-530</v>
          </cell>
          <cell r="P1251" t="str">
            <v>91 3235-0928/99207-1059</v>
          </cell>
          <cell r="Q1251" t="str">
            <v>construmaq@terra.com.br</v>
          </cell>
          <cell r="R1251" t="str">
            <v>Blena Fernandes</v>
          </cell>
          <cell r="S1251" t="str">
            <v>blenafernandes@gmail.com</v>
          </cell>
          <cell r="T1251" t="str">
            <v>91 3235-0928/99207-1059</v>
          </cell>
          <cell r="V1251">
            <v>0</v>
          </cell>
        </row>
        <row r="1252">
          <cell r="B1252" t="str">
            <v>15/1267</v>
          </cell>
          <cell r="C1252">
            <v>0</v>
          </cell>
          <cell r="D1252" t="str">
            <v>Cristiane Seger Tavares</v>
          </cell>
          <cell r="E1252" t="str">
            <v>Cristiane Tavares</v>
          </cell>
          <cell r="G1252" t="str">
            <v>Cristiane Seger Tavares 79128343972</v>
          </cell>
          <cell r="H1252" t="str">
            <v>23.582.259/0001-93</v>
          </cell>
          <cell r="I1252" t="str">
            <v>257812873</v>
          </cell>
          <cell r="J1252" t="str">
            <v>Rua Parati, 583</v>
          </cell>
          <cell r="K1252" t="str">
            <v>Nova Brasília</v>
          </cell>
          <cell r="L1252" t="str">
            <v>Joinville</v>
          </cell>
          <cell r="M1252" t="str">
            <v>SC</v>
          </cell>
          <cell r="N1252" t="str">
            <v>SUL</v>
          </cell>
          <cell r="O1252" t="str">
            <v>89.213-200</v>
          </cell>
          <cell r="P1252" t="str">
            <v>47 3426-1012</v>
          </cell>
          <cell r="Q1252" t="str">
            <v>isabelatavares7@gmail.com</v>
          </cell>
          <cell r="R1252" t="str">
            <v>.</v>
          </cell>
          <cell r="S1252" t="str">
            <v>.</v>
          </cell>
          <cell r="T1252" t="str">
            <v>.</v>
          </cell>
          <cell r="V1252">
            <v>42339</v>
          </cell>
        </row>
        <row r="1253">
          <cell r="B1253" t="str">
            <v>15/1268</v>
          </cell>
          <cell r="C1253" t="str">
            <v>Miguel</v>
          </cell>
          <cell r="D1253" t="str">
            <v>Prolight Locações e Serviços</v>
          </cell>
          <cell r="E1253" t="str">
            <v>Marcelo_Propag</v>
          </cell>
          <cell r="F1253" t="str">
            <v>Socio Administrador</v>
          </cell>
          <cell r="G1253" t="str">
            <v>Prolight Locações de Equipamentos e Serviços Ltda. ME</v>
          </cell>
          <cell r="H1253" t="str">
            <v>08.779.994/0001-06</v>
          </cell>
          <cell r="I1253" t="str">
            <v>Isento</v>
          </cell>
          <cell r="J1253" t="str">
            <v>Av. Nossa Senhora da Penha, 595, Salas 1101/1104</v>
          </cell>
          <cell r="K1253" t="str">
            <v>Santa Lúcia</v>
          </cell>
          <cell r="L1253" t="str">
            <v>Vitória</v>
          </cell>
          <cell r="M1253" t="str">
            <v>ES</v>
          </cell>
          <cell r="N1253" t="str">
            <v>SUDESTE</v>
          </cell>
          <cell r="O1253" t="str">
            <v>29.056-250</v>
          </cell>
          <cell r="P1253" t="str">
            <v>(27) 3345-7117</v>
          </cell>
          <cell r="Q1253" t="str">
            <v>marcelopaiva@propagbr.com.br</v>
          </cell>
          <cell r="R1253" t="str">
            <v>Marcelo</v>
          </cell>
          <cell r="S1253" t="str">
            <v>marcelopaiva@propagbr.com.br</v>
          </cell>
          <cell r="T1253" t="str">
            <v>(27) 3345-7117</v>
          </cell>
          <cell r="V1253">
            <v>0</v>
          </cell>
        </row>
        <row r="1254">
          <cell r="B1254" t="str">
            <v>15/1269</v>
          </cell>
          <cell r="C1254">
            <v>0</v>
          </cell>
          <cell r="D1254" t="str">
            <v>BANCO BRADESCO S/A</v>
          </cell>
          <cell r="G1254" t="str">
            <v>Banco Bradesco S/A</v>
          </cell>
          <cell r="H1254" t="str">
            <v>60.746.948/0001-12</v>
          </cell>
          <cell r="I1254" t="str">
            <v>Isento</v>
          </cell>
          <cell r="J1254" t="str">
            <v>R. Hermílio Alves, 190</v>
          </cell>
          <cell r="K1254" t="str">
            <v>Centro</v>
          </cell>
          <cell r="L1254" t="str">
            <v>São João Del Rei</v>
          </cell>
          <cell r="M1254" t="str">
            <v>MG</v>
          </cell>
          <cell r="N1254" t="str">
            <v>SUDESTE</v>
          </cell>
          <cell r="O1254" t="str">
            <v>36.307-328</v>
          </cell>
          <cell r="P1254">
            <v>0</v>
          </cell>
          <cell r="Q1254">
            <v>0</v>
          </cell>
          <cell r="S1254">
            <v>0</v>
          </cell>
          <cell r="T1254">
            <v>0</v>
          </cell>
          <cell r="V1254">
            <v>0</v>
          </cell>
        </row>
        <row r="1255">
          <cell r="B1255" t="str">
            <v>15/1270</v>
          </cell>
          <cell r="C1255">
            <v>0</v>
          </cell>
          <cell r="D1255" t="str">
            <v xml:space="preserve">Simone Beneduzi </v>
          </cell>
          <cell r="E1255" t="str">
            <v>Simone Beneduzi</v>
          </cell>
          <cell r="G1255">
            <v>0</v>
          </cell>
          <cell r="H1255" t="str">
            <v>904.216.710-68</v>
          </cell>
          <cell r="I1255" t="str">
            <v>Isento</v>
          </cell>
          <cell r="J1255" t="str">
            <v>Rua Leopoldo Gasparotto, 30</v>
          </cell>
          <cell r="K1255" t="str">
            <v>Centro</v>
          </cell>
          <cell r="L1255" t="str">
            <v xml:space="preserve">Capitão </v>
          </cell>
          <cell r="M1255" t="str">
            <v>RS</v>
          </cell>
          <cell r="N1255" t="str">
            <v>SUL</v>
          </cell>
          <cell r="O1255" t="str">
            <v>95.935-000</v>
          </cell>
          <cell r="P1255" t="str">
            <v>(51) 3758-1167</v>
          </cell>
          <cell r="Q1255" t="str">
            <v xml:space="preserve">sibeneduzi@certelnet.com.br </v>
          </cell>
          <cell r="S1255">
            <v>0</v>
          </cell>
          <cell r="T1255">
            <v>0</v>
          </cell>
          <cell r="V1255">
            <v>42340</v>
          </cell>
        </row>
        <row r="1256">
          <cell r="B1256" t="str">
            <v>15/1271</v>
          </cell>
          <cell r="C1256" t="str">
            <v>Karen</v>
          </cell>
          <cell r="D1256" t="str">
            <v>Promar</v>
          </cell>
          <cell r="E1256" t="str">
            <v>Karen</v>
          </cell>
          <cell r="F1256" t="str">
            <v>Representante</v>
          </cell>
          <cell r="G1256" t="str">
            <v>Promar Gestora de Eventos, Comunicação e Obras Ltda Epp</v>
          </cell>
          <cell r="H1256" t="str">
            <v>03.785.119/0001-05</v>
          </cell>
          <cell r="I1256" t="str">
            <v>Isento</v>
          </cell>
          <cell r="J1256" t="str">
            <v>Av. Iguaçú S/N</v>
          </cell>
          <cell r="K1256" t="str">
            <v>Chácara</v>
          </cell>
          <cell r="L1256" t="str">
            <v>São Miguel do Iguaçú</v>
          </cell>
          <cell r="M1256" t="str">
            <v>PR</v>
          </cell>
          <cell r="N1256" t="str">
            <v>SUL</v>
          </cell>
          <cell r="O1256" t="str">
            <v>85.877-000</v>
          </cell>
          <cell r="P1256" t="str">
            <v>(45) 3261-0358 / 9 8801-4677</v>
          </cell>
          <cell r="Q1256" t="str">
            <v>marciahanzen@hotmail.com</v>
          </cell>
          <cell r="R1256" t="str">
            <v>Marcia Hanzen</v>
          </cell>
          <cell r="S1256" t="str">
            <v>marciahanzen@hotmail.com</v>
          </cell>
          <cell r="T1256" t="str">
            <v>(45) 3261-0358 / 9 8801-4677</v>
          </cell>
          <cell r="V1256">
            <v>42341</v>
          </cell>
          <cell r="W1256">
            <v>43011</v>
          </cell>
        </row>
        <row r="1257">
          <cell r="B1257" t="str">
            <v>15/1272</v>
          </cell>
          <cell r="C1257">
            <v>0</v>
          </cell>
          <cell r="D1257" t="str">
            <v>Arautos do Evangelho</v>
          </cell>
          <cell r="E1257" t="str">
            <v>Fernando Dalpiaz</v>
          </cell>
          <cell r="G1257" t="str">
            <v>Associação Arautos do Evangelho do Brasil</v>
          </cell>
          <cell r="H1257" t="str">
            <v>03.988.329/0025-78</v>
          </cell>
          <cell r="I1257" t="str">
            <v>Isento</v>
          </cell>
          <cell r="J1257" t="str">
            <v>Rua Paganini, 187</v>
          </cell>
          <cell r="K1257" t="str">
            <v>Saguaçú</v>
          </cell>
          <cell r="L1257" t="str">
            <v>Joinville</v>
          </cell>
          <cell r="M1257" t="str">
            <v>SC</v>
          </cell>
          <cell r="N1257" t="str">
            <v>SUL</v>
          </cell>
          <cell r="O1257" t="str">
            <v>89.221-545</v>
          </cell>
          <cell r="P1257" t="str">
            <v>47 3028-1268</v>
          </cell>
          <cell r="Q1257" t="str">
            <v>fernando.dalpiaz@arautos.com.br</v>
          </cell>
          <cell r="S1257">
            <v>0</v>
          </cell>
          <cell r="T1257">
            <v>0</v>
          </cell>
          <cell r="V1257">
            <v>42341</v>
          </cell>
        </row>
        <row r="1258">
          <cell r="B1258" t="str">
            <v>15/1273</v>
          </cell>
          <cell r="C1258">
            <v>0</v>
          </cell>
          <cell r="D1258" t="str">
            <v>Roni dos Santos Moraes</v>
          </cell>
          <cell r="G1258" t="str">
            <v>Roni dos Santos Moraes</v>
          </cell>
          <cell r="H1258" t="str">
            <v>590.843.081-15</v>
          </cell>
          <cell r="I1258" t="str">
            <v>000793566 SSP/MS</v>
          </cell>
          <cell r="J1258" t="str">
            <v xml:space="preserve">Rua Vereador Natalino José Ferreira, 149 </v>
          </cell>
          <cell r="K1258" t="str">
            <v>Delfino III</v>
          </cell>
          <cell r="L1258" t="str">
            <v>Terra Roxa</v>
          </cell>
          <cell r="O1258" t="str">
            <v>85990-000</v>
          </cell>
          <cell r="P1258" t="str">
            <v>(44) 3645-2148</v>
          </cell>
          <cell r="Q1258" t="str">
            <v>rm_equipamentos@hotmail.com</v>
          </cell>
          <cell r="R1258" t="str">
            <v>Roni</v>
          </cell>
          <cell r="S1258" t="str">
            <v>rm_equipamentos@hotmail.com</v>
          </cell>
          <cell r="T1258" t="str">
            <v>(44) 3645-2148</v>
          </cell>
          <cell r="V1258">
            <v>42341</v>
          </cell>
        </row>
        <row r="1259">
          <cell r="B1259" t="str">
            <v>15/1274</v>
          </cell>
          <cell r="C1259" t="str">
            <v>Adriana</v>
          </cell>
          <cell r="D1259" t="str">
            <v>Dayana Seraphim Barbosa</v>
          </cell>
          <cell r="G1259" t="str">
            <v>Dayana Seraphim Barbosa</v>
          </cell>
          <cell r="H1259" t="str">
            <v>037.958.828-50</v>
          </cell>
          <cell r="I1259" t="str">
            <v>14 231 172-8</v>
          </cell>
          <cell r="J1259" t="str">
            <v>Rua Barão de Rego Barros, 384</v>
          </cell>
          <cell r="K1259" t="str">
            <v>Vila Congonhas</v>
          </cell>
          <cell r="L1259" t="str">
            <v>São Paulo</v>
          </cell>
          <cell r="M1259" t="str">
            <v>SP</v>
          </cell>
          <cell r="N1259" t="str">
            <v>SUDESTE</v>
          </cell>
          <cell r="O1259" t="str">
            <v>04.612-041</v>
          </cell>
          <cell r="P1259" t="str">
            <v>(11) 2737-5008 / 9650-1001 / 9177-6457</v>
          </cell>
          <cell r="Q1259" t="str">
            <v>dayana@dayeventos.com.br</v>
          </cell>
          <cell r="R1259" t="str">
            <v>Dayana</v>
          </cell>
          <cell r="S1259" t="str">
            <v>dayana@dayeventos.com.br</v>
          </cell>
          <cell r="T1259" t="str">
            <v>(11) 2737-5008 / 9650-1001 / 9177-6457</v>
          </cell>
          <cell r="V1259">
            <v>42341</v>
          </cell>
        </row>
        <row r="1260">
          <cell r="B1260" t="str">
            <v>15/1275</v>
          </cell>
          <cell r="C1260">
            <v>0</v>
          </cell>
          <cell r="D1260" t="str">
            <v>Catarinense Pharma</v>
          </cell>
          <cell r="E1260" t="str">
            <v>Fernanda</v>
          </cell>
          <cell r="G1260" t="str">
            <v>Laboratório Catarinense Ltda</v>
          </cell>
          <cell r="H1260" t="str">
            <v>84.684.620/0001-87</v>
          </cell>
          <cell r="I1260" t="str">
            <v>250.127.873</v>
          </cell>
          <cell r="J1260" t="str">
            <v>Rua Dr. João Colin, 1053</v>
          </cell>
          <cell r="K1260" t="str">
            <v>América</v>
          </cell>
          <cell r="L1260" t="str">
            <v>Joinville</v>
          </cell>
          <cell r="M1260" t="str">
            <v>SC</v>
          </cell>
          <cell r="N1260" t="str">
            <v>SUL</v>
          </cell>
          <cell r="O1260" t="str">
            <v>89204-001</v>
          </cell>
          <cell r="P1260" t="str">
            <v>47 3028-1300</v>
          </cell>
          <cell r="Q1260" t="str">
            <v>fernandaluz@catarinensepharma.com.br</v>
          </cell>
          <cell r="S1260">
            <v>0</v>
          </cell>
          <cell r="T1260">
            <v>0</v>
          </cell>
          <cell r="V1260">
            <v>0</v>
          </cell>
        </row>
        <row r="1261">
          <cell r="B1261" t="str">
            <v>15/1276</v>
          </cell>
          <cell r="C1261" t="str">
            <v>Maera</v>
          </cell>
          <cell r="D1261" t="str">
            <v>RBS Zero Hora</v>
          </cell>
          <cell r="E1261" t="str">
            <v>Lucimar (Alisson Barcelos)</v>
          </cell>
          <cell r="G1261" t="str">
            <v>RBS Zero Hora Editora Jornalistica S/A</v>
          </cell>
          <cell r="H1261">
            <v>92821701000100</v>
          </cell>
          <cell r="I1261" t="str">
            <v>Isento</v>
          </cell>
          <cell r="J1261" t="str">
            <v>Rod. SC 401 - 4190 - Torre A 320 / 4° andar Bloco B</v>
          </cell>
          <cell r="K1261" t="str">
            <v>Saco Grande</v>
          </cell>
          <cell r="L1261" t="str">
            <v>Florianópolis</v>
          </cell>
          <cell r="M1261" t="str">
            <v>SC</v>
          </cell>
          <cell r="N1261" t="str">
            <v>SUL</v>
          </cell>
          <cell r="O1261" t="str">
            <v>88.032-005</v>
          </cell>
          <cell r="P1261" t="str">
            <v>(48) 3216-3422/3216-3422</v>
          </cell>
          <cell r="Q1261" t="str">
            <v>marion.souza@engageeventos.com.br</v>
          </cell>
          <cell r="R1261" t="str">
            <v>Pedro Martins</v>
          </cell>
          <cell r="S1261" t="str">
            <v>pedro.martins@engageeventos.com.br</v>
          </cell>
          <cell r="T1261" t="str">
            <v>(48) 3216-3434/9927-1051</v>
          </cell>
          <cell r="V1261">
            <v>0</v>
          </cell>
        </row>
        <row r="1262">
          <cell r="B1262" t="str">
            <v>15/1277</v>
          </cell>
          <cell r="C1262">
            <v>0</v>
          </cell>
          <cell r="D1262" t="str">
            <v>JG Comercial</v>
          </cell>
          <cell r="E1262" t="str">
            <v>Mateus</v>
          </cell>
          <cell r="G1262" t="str">
            <v>JG Comércio e Locação de Equipamentos - EIRELI - ME</v>
          </cell>
          <cell r="H1262" t="str">
            <v>17.324.394/0001-36</v>
          </cell>
          <cell r="I1262" t="str">
            <v>256.918.856</v>
          </cell>
          <cell r="J1262" t="str">
            <v>Av.Das Águias, lote 08 - Cond. Tecnopark</v>
          </cell>
          <cell r="K1262" t="str">
            <v>Cid. Univ. Pedra Branca</v>
          </cell>
          <cell r="L1262" t="str">
            <v>Palhoça</v>
          </cell>
          <cell r="M1262" t="str">
            <v>SC</v>
          </cell>
          <cell r="N1262" t="str">
            <v>SUL</v>
          </cell>
          <cell r="O1262" t="str">
            <v>88.137-280</v>
          </cell>
          <cell r="P1262" t="str">
            <v>48 3341-5562</v>
          </cell>
          <cell r="Q1262" t="str">
            <v>jgcomercial@live.com</v>
          </cell>
          <cell r="S1262">
            <v>0</v>
          </cell>
          <cell r="T1262">
            <v>0</v>
          </cell>
          <cell r="V1262">
            <v>0</v>
          </cell>
        </row>
        <row r="1263">
          <cell r="B1263" t="str">
            <v>15/1278</v>
          </cell>
          <cell r="C1263">
            <v>0</v>
          </cell>
          <cell r="D1263" t="str">
            <v xml:space="preserve">MB Usinagem Industrial LTDA </v>
          </cell>
          <cell r="E1263" t="str">
            <v>Marcel Brandemburg</v>
          </cell>
          <cell r="G1263" t="str">
            <v xml:space="preserve">MB Usinagem Industrial LTDA </v>
          </cell>
          <cell r="H1263" t="str">
            <v>02.596.178/0001-72</v>
          </cell>
          <cell r="I1263" t="str">
            <v>253.749.263</v>
          </cell>
          <cell r="J1263" t="str">
            <v>Rua Othon Mader, 302</v>
          </cell>
          <cell r="K1263" t="str">
            <v>Nova Brasília</v>
          </cell>
          <cell r="L1263" t="str">
            <v xml:space="preserve">Joinville </v>
          </cell>
          <cell r="M1263" t="str">
            <v>SC</v>
          </cell>
          <cell r="N1263" t="str">
            <v>SUL</v>
          </cell>
          <cell r="O1263" t="str">
            <v>89.207-220</v>
          </cell>
          <cell r="P1263" t="str">
            <v>(47)3417-2122</v>
          </cell>
          <cell r="Q1263" t="str">
            <v xml:space="preserve">marcel@mb.ind.br ou </v>
          </cell>
          <cell r="R1263" t="str">
            <v>Marcel Brandemburg</v>
          </cell>
          <cell r="S1263" t="str">
            <v>marcel_fsp@globo.com</v>
          </cell>
          <cell r="T1263" t="str">
            <v>(47)3417-2122</v>
          </cell>
          <cell r="V1263">
            <v>42342</v>
          </cell>
        </row>
        <row r="1264">
          <cell r="B1264" t="str">
            <v>15/1279</v>
          </cell>
          <cell r="C1264">
            <v>0</v>
          </cell>
          <cell r="D1264" t="str">
            <v>LPL Lighting Productions</v>
          </cell>
          <cell r="E1264" t="str">
            <v>Roberta</v>
          </cell>
          <cell r="G1264" t="str">
            <v>LPL Lighting Productions Ltda</v>
          </cell>
          <cell r="H1264" t="str">
            <v>00.679.553/0001-12</v>
          </cell>
          <cell r="I1264">
            <v>114425997110</v>
          </cell>
          <cell r="J1264" t="str">
            <v>Rua Padre João Gualberto, 602</v>
          </cell>
          <cell r="K1264" t="str">
            <v>Imirim - Zona Norte</v>
          </cell>
          <cell r="L1264" t="str">
            <v>São Paulo</v>
          </cell>
          <cell r="M1264" t="str">
            <v>SP</v>
          </cell>
          <cell r="N1264" t="str">
            <v>SUDESTE</v>
          </cell>
          <cell r="O1264" t="str">
            <v>02.537-000</v>
          </cell>
          <cell r="P1264" t="str">
            <v>11 2238-5454</v>
          </cell>
          <cell r="Q1264" t="str">
            <v>roberta@lpl.com.br</v>
          </cell>
          <cell r="S1264">
            <v>0</v>
          </cell>
          <cell r="T1264">
            <v>0</v>
          </cell>
          <cell r="V1264">
            <v>0</v>
          </cell>
        </row>
        <row r="1265">
          <cell r="B1265" t="str">
            <v>15/1280</v>
          </cell>
          <cell r="C1265">
            <v>0</v>
          </cell>
          <cell r="D1265" t="str">
            <v>Raphael Chaves Narciso Roque</v>
          </cell>
          <cell r="E1265" t="str">
            <v>Grace (Verde Harmonia)</v>
          </cell>
          <cell r="G1265" t="str">
            <v>Raphael Chaves Narciso Roque</v>
          </cell>
          <cell r="H1265" t="str">
            <v>105.661.777-02</v>
          </cell>
          <cell r="I1265">
            <v>0</v>
          </cell>
          <cell r="J1265" t="str">
            <v>Rua Frei Caneca, 218, apto 121</v>
          </cell>
          <cell r="K1265" t="str">
            <v>Consolação</v>
          </cell>
          <cell r="L1265" t="str">
            <v>São Paulo</v>
          </cell>
          <cell r="M1265" t="str">
            <v>SP</v>
          </cell>
          <cell r="N1265" t="str">
            <v>SUDESTE</v>
          </cell>
          <cell r="O1265" t="str">
            <v>01.307-000</v>
          </cell>
          <cell r="P1265" t="str">
            <v>(21) 2239-7699/ 8803-2626</v>
          </cell>
          <cell r="Q1265" t="str">
            <v>verdeharmonia@uol.com.br</v>
          </cell>
          <cell r="S1265">
            <v>0</v>
          </cell>
          <cell r="T1265">
            <v>0</v>
          </cell>
          <cell r="V1265">
            <v>0</v>
          </cell>
        </row>
        <row r="1266">
          <cell r="B1266" t="str">
            <v>15/1281</v>
          </cell>
          <cell r="C1266">
            <v>0</v>
          </cell>
          <cell r="D1266" t="str">
            <v xml:space="preserve">Dental-Xan </v>
          </cell>
          <cell r="E1266" t="str">
            <v xml:space="preserve">Mary Lucy </v>
          </cell>
          <cell r="G1266" t="str">
            <v>Dental - Xan Comercio de Produtos Dentários e Hospitalares Ltda EPP</v>
          </cell>
          <cell r="H1266" t="str">
            <v>02.886.342/0001-86</v>
          </cell>
          <cell r="I1266" t="str">
            <v>253.818.478</v>
          </cell>
          <cell r="J1266" t="str">
            <v>Rua Arduino Antoniolli, 195</v>
          </cell>
          <cell r="K1266" t="str">
            <v xml:space="preserve">La Salle </v>
          </cell>
          <cell r="L1266" t="str">
            <v>Xanxerê</v>
          </cell>
          <cell r="M1266" t="str">
            <v>SC</v>
          </cell>
          <cell r="N1266" t="str">
            <v>SUL</v>
          </cell>
          <cell r="O1266" t="str">
            <v>89.820-000</v>
          </cell>
          <cell r="P1266" t="str">
            <v>(49)3433-4400</v>
          </cell>
          <cell r="Q1266" t="str">
            <v>dentalxan@netbig.com.br</v>
          </cell>
          <cell r="R1266" t="str">
            <v>(49)3433-4400</v>
          </cell>
          <cell r="S1266" t="str">
            <v>dentalxan@netbig.com.br</v>
          </cell>
          <cell r="T1266" t="str">
            <v>(49)3433-4400</v>
          </cell>
          <cell r="V1266">
            <v>42345</v>
          </cell>
        </row>
        <row r="1267">
          <cell r="B1267" t="str">
            <v>15/1282</v>
          </cell>
          <cell r="C1267" t="str">
            <v>Adriana</v>
          </cell>
          <cell r="D1267" t="str">
            <v>Associação Comercial e Empresarial de Guarapuava</v>
          </cell>
          <cell r="E1267" t="str">
            <v xml:space="preserve">Paulo Roberto Santos de Lima </v>
          </cell>
          <cell r="F1267" t="str">
            <v>Gerente Administrativo</v>
          </cell>
          <cell r="G1267" t="str">
            <v>Associação Comercial e Empresarial de Guarapuava</v>
          </cell>
          <cell r="H1267" t="str">
            <v>77.903.789/0001-15</v>
          </cell>
          <cell r="I1267" t="str">
            <v>Isento</v>
          </cell>
          <cell r="J1267" t="str">
            <v>Rua XV de Novembro, 8040</v>
          </cell>
          <cell r="K1267" t="str">
            <v>Centro</v>
          </cell>
          <cell r="L1267" t="str">
            <v>Guarapuava</v>
          </cell>
          <cell r="M1267" t="str">
            <v>PR</v>
          </cell>
          <cell r="N1267" t="str">
            <v>SUL</v>
          </cell>
          <cell r="O1267">
            <v>0</v>
          </cell>
          <cell r="P1267" t="str">
            <v>(42) 3621-5531</v>
          </cell>
          <cell r="Q1267" t="str">
            <v>adm@acig.com.br</v>
          </cell>
          <cell r="S1267" t="str">
            <v>adm@acig.com.br</v>
          </cell>
          <cell r="T1267" t="str">
            <v>(42) 3621-5531</v>
          </cell>
          <cell r="V1267">
            <v>42348</v>
          </cell>
        </row>
        <row r="1268">
          <cell r="B1268" t="str">
            <v>15/1283</v>
          </cell>
          <cell r="C1268" t="str">
            <v>Sergio</v>
          </cell>
          <cell r="D1268" t="str">
            <v>Palladium Shopping Center_Ponta Grossa</v>
          </cell>
          <cell r="E1268" t="str">
            <v>Elisabete Gamba</v>
          </cell>
          <cell r="F1268" t="str">
            <v>Marketing</v>
          </cell>
          <cell r="G1268" t="str">
            <v>Ponta Grossa Administradora de Shopping Centers Ltda.</v>
          </cell>
          <cell r="H1268" t="str">
            <v>04.013.911/0001-04</v>
          </cell>
          <cell r="I1268" t="str">
            <v>Isento</v>
          </cell>
          <cell r="J1268" t="str">
            <v>Rua Ermelino Leão, 703</v>
          </cell>
          <cell r="K1268" t="str">
            <v>Centro</v>
          </cell>
          <cell r="L1268" t="str">
            <v>Ponta Grossa</v>
          </cell>
          <cell r="M1268" t="str">
            <v>PR</v>
          </cell>
          <cell r="N1268" t="str">
            <v>SUL</v>
          </cell>
          <cell r="O1268" t="str">
            <v>84035-000</v>
          </cell>
          <cell r="P1268" t="str">
            <v>(42) 3219-3554</v>
          </cell>
          <cell r="Q1268" t="str">
            <v>marketingpg1@shoppingpalladium.com.br</v>
          </cell>
          <cell r="R1268" t="str">
            <v>Elisabete Gamba</v>
          </cell>
          <cell r="S1268" t="str">
            <v>marketingpg1@shoppingpalladium.com.br</v>
          </cell>
          <cell r="T1268" t="str">
            <v>(42) 3219-3554</v>
          </cell>
          <cell r="V1268">
            <v>42349</v>
          </cell>
        </row>
        <row r="1269">
          <cell r="B1269" t="str">
            <v>15/1284</v>
          </cell>
          <cell r="C1269" t="str">
            <v>Franciela</v>
          </cell>
          <cell r="D1269" t="str">
            <v>Fundo Municipal de Turismo de Piçarras</v>
          </cell>
          <cell r="E1269" t="str">
            <v>Susan Correa</v>
          </cell>
          <cell r="F1269" t="str">
            <v>Secretá de Turismo</v>
          </cell>
          <cell r="G1269" t="str">
            <v>Fundo Municipal de Turismo</v>
          </cell>
          <cell r="H1269" t="str">
            <v>04.529.388/0001-73</v>
          </cell>
          <cell r="I1269" t="str">
            <v>Isento</v>
          </cell>
          <cell r="J1269" t="str">
            <v>Rua Alexandre Guilherme Figueredo, 68</v>
          </cell>
          <cell r="K1269" t="str">
            <v>Centro</v>
          </cell>
          <cell r="L1269" t="str">
            <v>Balneário Piçarras</v>
          </cell>
          <cell r="M1269" t="str">
            <v>SC</v>
          </cell>
          <cell r="N1269" t="str">
            <v>SUL</v>
          </cell>
          <cell r="O1269" t="str">
            <v xml:space="preserve">88.380-000 </v>
          </cell>
          <cell r="P1269" t="str">
            <v>(47) 3347 0329</v>
          </cell>
          <cell r="Q1269" t="str">
            <v>turismo@picarras.sc.gov.br</v>
          </cell>
          <cell r="R1269" t="str">
            <v>Danilo Petry</v>
          </cell>
          <cell r="S1269" t="str">
            <v>setur@picarras.sc.gov.br</v>
          </cell>
          <cell r="T1269" t="str">
            <v>(47) 3347 0329</v>
          </cell>
          <cell r="V1269">
            <v>42353</v>
          </cell>
        </row>
        <row r="1270">
          <cell r="B1270" t="str">
            <v>15/1285</v>
          </cell>
          <cell r="C1270" t="str">
            <v>Maera</v>
          </cell>
          <cell r="D1270" t="str">
            <v>Ninfo Valtero Köning</v>
          </cell>
          <cell r="E1270" t="str">
            <v>Ninfo / Ester</v>
          </cell>
          <cell r="G1270" t="str">
            <v>Ninfo Valtero Köning</v>
          </cell>
          <cell r="H1270" t="str">
            <v>006514789-87</v>
          </cell>
          <cell r="I1270" t="str">
            <v>Isento</v>
          </cell>
          <cell r="J1270" t="str">
            <v>Rua Benjamin Willian Frank n° 150</v>
          </cell>
          <cell r="K1270" t="str">
            <v>Anita Garibaldi</v>
          </cell>
          <cell r="L1270" t="str">
            <v>Joinville</v>
          </cell>
          <cell r="M1270" t="str">
            <v>SC</v>
          </cell>
          <cell r="N1270" t="str">
            <v>SUL</v>
          </cell>
          <cell r="O1270" t="str">
            <v xml:space="preserve">89203-303 </v>
          </cell>
          <cell r="P1270" t="str">
            <v>(47) 9984-2315</v>
          </cell>
          <cell r="Q1270" t="str">
            <v>ninfo@valorem.com.br</v>
          </cell>
          <cell r="R1270" t="str">
            <v xml:space="preserve">Ninfo </v>
          </cell>
          <cell r="S1270" t="str">
            <v>ninfo@valorem.com.br</v>
          </cell>
          <cell r="T1270" t="str">
            <v>(47) 9984-2315</v>
          </cell>
          <cell r="V1270">
            <v>0</v>
          </cell>
        </row>
        <row r="1271">
          <cell r="B1271" t="str">
            <v>15/1286</v>
          </cell>
          <cell r="C1271" t="str">
            <v>Adriana</v>
          </cell>
          <cell r="D1271" t="str">
            <v>Prefeitura Municipal de Caldas</v>
          </cell>
          <cell r="E1271" t="str">
            <v>Elias</v>
          </cell>
          <cell r="G1271" t="str">
            <v>Prefeitura Municipal de Caldas</v>
          </cell>
          <cell r="H1271" t="str">
            <v>18.625.129/0001-50</v>
          </cell>
          <cell r="I1271" t="str">
            <v>Isento</v>
          </cell>
          <cell r="J1271" t="str">
            <v>Praça Paulino Figueiredo, s/n</v>
          </cell>
          <cell r="K1271" t="str">
            <v>Centro</v>
          </cell>
          <cell r="L1271" t="str">
            <v>Caldas</v>
          </cell>
          <cell r="M1271" t="str">
            <v>MG</v>
          </cell>
          <cell r="N1271" t="str">
            <v>SUDESTE</v>
          </cell>
          <cell r="O1271" t="str">
            <v>37780-000</v>
          </cell>
          <cell r="P1271" t="str">
            <v>(35) 3735-1578 / 9848-0220</v>
          </cell>
          <cell r="Q1271" t="str">
            <v>egborges@gmail.com</v>
          </cell>
          <cell r="R1271" t="str">
            <v>Elias</v>
          </cell>
          <cell r="S1271" t="str">
            <v>egborges@gmail.com</v>
          </cell>
          <cell r="T1271" t="str">
            <v>(35) 3735-1578 / 9848-0220</v>
          </cell>
          <cell r="V1271">
            <v>42360</v>
          </cell>
        </row>
        <row r="1272">
          <cell r="B1272" t="str">
            <v>16/1287</v>
          </cell>
          <cell r="C1272">
            <v>0</v>
          </cell>
          <cell r="D1272" t="str">
            <v>Amaretti Bebidas Ltda</v>
          </cell>
          <cell r="E1272" t="str">
            <v>Diogo_Voe</v>
          </cell>
          <cell r="G1272" t="str">
            <v>Amaretti Bebidas Ltda</v>
          </cell>
          <cell r="H1272" t="str">
            <v>002366710001-56</v>
          </cell>
          <cell r="I1272" t="str">
            <v>252917618</v>
          </cell>
          <cell r="J1272" t="str">
            <v>Rua: Jovino Bitencourt, 867</v>
          </cell>
          <cell r="K1272" t="str">
            <v>Raichaski</v>
          </cell>
          <cell r="L1272" t="str">
            <v xml:space="preserve">Içara </v>
          </cell>
          <cell r="M1272" t="str">
            <v>SC</v>
          </cell>
          <cell r="N1272" t="str">
            <v>SUL</v>
          </cell>
          <cell r="O1272" t="str">
            <v>88.820-000</v>
          </cell>
          <cell r="P1272" t="str">
            <v>(48) 4141-2887</v>
          </cell>
          <cell r="Q1272" t="str">
            <v>Diogo Tesche &lt;diogo@voeideias.com.br&gt;</v>
          </cell>
          <cell r="R1272" t="str">
            <v>Diogo</v>
          </cell>
          <cell r="S1272" t="str">
            <v>Diogo Tesche &lt;diogo@voeideias.com.br&gt;</v>
          </cell>
          <cell r="T1272" t="str">
            <v>(48) 4141-2887</v>
          </cell>
          <cell r="V1272">
            <v>42401</v>
          </cell>
        </row>
        <row r="1273">
          <cell r="B1273" t="str">
            <v>16/1288</v>
          </cell>
          <cell r="C1273">
            <v>0</v>
          </cell>
          <cell r="D1273" t="str">
            <v>SER Tigre</v>
          </cell>
          <cell r="E1273" t="str">
            <v>Jarisa Martins</v>
          </cell>
          <cell r="F1273" t="str">
            <v>Financeiro</v>
          </cell>
          <cell r="G1273" t="str">
            <v>Sociedade Esportiva e Recreativa Tigre</v>
          </cell>
          <cell r="H1273" t="str">
            <v>84.685.338/0001-14</v>
          </cell>
          <cell r="I1273" t="str">
            <v>Isento</v>
          </cell>
          <cell r="J1273" t="str">
            <v>Rua Gothard Kaesemodel, 254</v>
          </cell>
          <cell r="K1273" t="str">
            <v>Atiradores</v>
          </cell>
          <cell r="L1273" t="str">
            <v>Joinville</v>
          </cell>
          <cell r="M1273" t="str">
            <v>SC</v>
          </cell>
          <cell r="N1273" t="str">
            <v>SUL</v>
          </cell>
          <cell r="O1273" t="str">
            <v>89203-4000</v>
          </cell>
          <cell r="P1273" t="str">
            <v>(47) 3433-5644 / 9988-2722</v>
          </cell>
          <cell r="Q1273" t="str">
            <v>jarisa.martins@tigre.com</v>
          </cell>
          <cell r="R1273" t="str">
            <v>Jarisa Martins</v>
          </cell>
          <cell r="S1273" t="str">
            <v>jarisa.martins@tigre.com</v>
          </cell>
          <cell r="T1273" t="str">
            <v>(47) 3433-5644 / 9988-2722</v>
          </cell>
          <cell r="V1273">
            <v>42429</v>
          </cell>
        </row>
        <row r="1274">
          <cell r="B1274" t="str">
            <v>16/1289</v>
          </cell>
          <cell r="C1274">
            <v>0</v>
          </cell>
          <cell r="D1274" t="str">
            <v>PREFEITURA DE ITAJAI </v>
          </cell>
          <cell r="E1274" t="str">
            <v>AGNALDO DOS SANTOS</v>
          </cell>
          <cell r="G1274" t="str">
            <v>FUNDO MUNICIPAL DE TURISMO DE ITAJAI </v>
          </cell>
          <cell r="H1274" t="str">
            <v>15.537.199/0001-69</v>
          </cell>
          <cell r="I1274" t="str">
            <v>ISENTO</v>
          </cell>
          <cell r="J1274" t="str">
            <v>RUA ANTÔNIO CAETANO 105</v>
          </cell>
          <cell r="K1274" t="str">
            <v>FAZENDA</v>
          </cell>
          <cell r="L1274" t="str">
            <v>ITAJAÍ</v>
          </cell>
          <cell r="M1274" t="str">
            <v>SC</v>
          </cell>
          <cell r="N1274" t="str">
            <v>SUL</v>
          </cell>
          <cell r="O1274" t="str">
            <v>88.302-380</v>
          </cell>
          <cell r="P1274" t="str">
            <v>47 3348-1080</v>
          </cell>
          <cell r="Q1274" t="str">
            <v>agnaldosantos@itajai.sc.gov.br</v>
          </cell>
          <cell r="R1274" t="str">
            <v>AGNALDO DOS SANTOS</v>
          </cell>
          <cell r="S1274" t="str">
            <v>agnaldosantos@itajai.sc.gov.br</v>
          </cell>
          <cell r="T1274" t="str">
            <v>47 3348-1080</v>
          </cell>
          <cell r="V1274">
            <v>42440</v>
          </cell>
        </row>
        <row r="1275">
          <cell r="B1275" t="str">
            <v>16/1290</v>
          </cell>
          <cell r="C1275">
            <v>0</v>
          </cell>
          <cell r="D1275" t="str">
            <v>Odi Produções Artisticas</v>
          </cell>
          <cell r="E1275" t="str">
            <v>Odimar</v>
          </cell>
          <cell r="G1275" t="str">
            <v>Odimar Gomes da Silva - ME</v>
          </cell>
          <cell r="H1275">
            <v>85383990000147</v>
          </cell>
          <cell r="I1275" t="str">
            <v>252529030</v>
          </cell>
          <cell r="J1275" t="str">
            <v>Rua Serzedelo Machado, 100</v>
          </cell>
          <cell r="K1275" t="str">
            <v>Paulas</v>
          </cell>
          <cell r="L1275" t="str">
            <v>São Francisco do Sul</v>
          </cell>
          <cell r="M1275" t="str">
            <v>SC</v>
          </cell>
          <cell r="N1275" t="str">
            <v>SUL</v>
          </cell>
          <cell r="O1275">
            <v>89240000</v>
          </cell>
          <cell r="P1275" t="str">
            <v>(47) 9444-4242</v>
          </cell>
          <cell r="Q1275" t="str">
            <v>odiproducoes@terra.com.br</v>
          </cell>
          <cell r="S1275">
            <v>0</v>
          </cell>
          <cell r="T1275">
            <v>0</v>
          </cell>
          <cell r="V1275">
            <v>0</v>
          </cell>
        </row>
        <row r="1276">
          <cell r="B1276" t="str">
            <v>16/1291</v>
          </cell>
          <cell r="C1276" t="str">
            <v>Maera</v>
          </cell>
          <cell r="D1276" t="str">
            <v>Mary Max Decorações</v>
          </cell>
          <cell r="E1276" t="str">
            <v>Mary</v>
          </cell>
          <cell r="G1276" t="str">
            <v>Mary Max Decorações LTDA - ME</v>
          </cell>
          <cell r="H1276" t="str">
            <v>19.735.064/0001-69</v>
          </cell>
          <cell r="I1276" t="str">
            <v>Isento</v>
          </cell>
          <cell r="J1276" t="str">
            <v>Rua Sabiá, 69</v>
          </cell>
          <cell r="K1276" t="str">
            <v>Costa e Silva</v>
          </cell>
          <cell r="L1276" t="str">
            <v>Joinville</v>
          </cell>
          <cell r="M1276" t="str">
            <v>SC</v>
          </cell>
          <cell r="N1276" t="str">
            <v>SUL</v>
          </cell>
          <cell r="O1276" t="str">
            <v>89.220-030</v>
          </cell>
          <cell r="P1276" t="str">
            <v>(47) 3801-3378 / 9232-5086</v>
          </cell>
          <cell r="Q1276" t="str">
            <v>contato@marymaxdecoracoes.com.br</v>
          </cell>
          <cell r="R1276" t="str">
            <v>Rogerio</v>
          </cell>
          <cell r="S1276" t="str">
            <v>contato@marymaxdecoracoes.com.br</v>
          </cell>
          <cell r="T1276" t="str">
            <v>(47) 3801-3378 / 9232-5086</v>
          </cell>
          <cell r="V1276">
            <v>42500</v>
          </cell>
        </row>
        <row r="1277">
          <cell r="B1277" t="str">
            <v>16/1292</v>
          </cell>
          <cell r="C1277">
            <v>0</v>
          </cell>
          <cell r="D1277" t="str">
            <v>Phlox Produtos Artesanais</v>
          </cell>
          <cell r="E1277" t="str">
            <v>Nadir</v>
          </cell>
          <cell r="G1277" t="str">
            <v>Phlox Produtos Artesanais Ltda</v>
          </cell>
          <cell r="H1277" t="str">
            <v>05.777.118/0001-44</v>
          </cell>
          <cell r="I1277" t="str">
            <v>90.284.423-67</v>
          </cell>
          <cell r="J1277" t="str">
            <v>R. Pe Anchieta, 2535 Lj 8/9</v>
          </cell>
          <cell r="K1277" t="str">
            <v>Bigorrilho</v>
          </cell>
          <cell r="L1277" t="str">
            <v>Curitiba</v>
          </cell>
          <cell r="M1277" t="str">
            <v>PR</v>
          </cell>
          <cell r="N1277" t="str">
            <v>SUL</v>
          </cell>
          <cell r="O1277" t="str">
            <v>80730-000</v>
          </cell>
          <cell r="P1277" t="str">
            <v>(41) 3364-2760/3027-6259</v>
          </cell>
          <cell r="Q1277" t="str">
            <v>phlox@phlox.art.br</v>
          </cell>
          <cell r="R1277" t="str">
            <v>Nadir</v>
          </cell>
          <cell r="S1277" t="str">
            <v>phlox@phlox.art.br</v>
          </cell>
          <cell r="T1277" t="str">
            <v>(41) 3364-2760/3027-6259</v>
          </cell>
          <cell r="V1277">
            <v>42525</v>
          </cell>
          <cell r="W1277">
            <v>42535</v>
          </cell>
        </row>
        <row r="1278">
          <cell r="B1278" t="str">
            <v>16/1293</v>
          </cell>
          <cell r="C1278">
            <v>0</v>
          </cell>
          <cell r="D1278" t="str">
            <v>Festas e Epocas</v>
          </cell>
          <cell r="E1278" t="str">
            <v>Karina</v>
          </cell>
          <cell r="G1278" t="str">
            <v>Karina Massuia Tótoli ME</v>
          </cell>
          <cell r="H1278" t="str">
            <v>07.396.407/0003-90</v>
          </cell>
          <cell r="I1278" t="str">
            <v>647551240-115</v>
          </cell>
          <cell r="J1278" t="str">
            <v>Rua Coronel Spinola de Castro, 2940</v>
          </cell>
          <cell r="K1278" t="str">
            <v>Centro</v>
          </cell>
          <cell r="L1278" t="str">
            <v>São José do Rio Preto</v>
          </cell>
          <cell r="M1278" t="str">
            <v>SP</v>
          </cell>
          <cell r="N1278" t="str">
            <v>SUDESTE</v>
          </cell>
          <cell r="O1278" t="str">
            <v>15.015-500</v>
          </cell>
          <cell r="P1278" t="str">
            <v>(17) 3214-0814</v>
          </cell>
          <cell r="Q1278" t="str">
            <v>karina@festaseepocas.com.br</v>
          </cell>
          <cell r="R1278" t="str">
            <v>Karina</v>
          </cell>
          <cell r="S1278" t="str">
            <v>karina@festaseepocas.com.br</v>
          </cell>
          <cell r="T1278" t="str">
            <v>(17) 3214-0814</v>
          </cell>
          <cell r="V1278">
            <v>42525</v>
          </cell>
          <cell r="W1278">
            <v>42535</v>
          </cell>
        </row>
        <row r="1279">
          <cell r="B1279" t="str">
            <v>16/1294</v>
          </cell>
          <cell r="C1279" t="str">
            <v>Maera</v>
          </cell>
          <cell r="D1279" t="str">
            <v>Shopping Cidade</v>
          </cell>
          <cell r="E1279" t="str">
            <v>Lucimare Mateó</v>
          </cell>
          <cell r="G1279" t="str">
            <v>Condomínio Shopping Cidade</v>
          </cell>
          <cell r="H1279" t="str">
            <v>10.945.667/0001-10</v>
          </cell>
          <cell r="I1279" t="str">
            <v>Isento</v>
          </cell>
          <cell r="J1279" t="str">
            <v>Av. Antônio Carlos Magalhães, 1298</v>
          </cell>
          <cell r="K1279" t="str">
            <v>Itaigara</v>
          </cell>
          <cell r="L1279" t="str">
            <v>Salvador</v>
          </cell>
          <cell r="M1279" t="str">
            <v>BA</v>
          </cell>
          <cell r="N1279" t="str">
            <v>NORDESTE</v>
          </cell>
          <cell r="O1279" t="str">
            <v>41.825-000</v>
          </cell>
          <cell r="P1279" t="str">
            <v>(71) 3359-5706/ 3358-3311</v>
          </cell>
          <cell r="Q1279" t="str">
            <v>Lucimare Mateo &lt;lucimare@bahiamarina.com.br&gt;</v>
          </cell>
          <cell r="R1279" t="str">
            <v>Lucimare/ Getúlio</v>
          </cell>
          <cell r="S1279" t="str">
            <v>Lucimare Mateo &lt;lucimare@bahiamarina.com.br&gt;</v>
          </cell>
          <cell r="T1279" t="str">
            <v>(71) 3453-8206</v>
          </cell>
          <cell r="V1279">
            <v>42526</v>
          </cell>
          <cell r="W1279">
            <v>42535</v>
          </cell>
        </row>
        <row r="1280">
          <cell r="B1280" t="str">
            <v>16/1295</v>
          </cell>
          <cell r="C1280">
            <v>0</v>
          </cell>
          <cell r="D1280" t="str">
            <v>Decorfestas</v>
          </cell>
          <cell r="E1280" t="str">
            <v>Simone ou Marcela</v>
          </cell>
          <cell r="G1280" t="str">
            <v>S M Passarelli Comercio ME</v>
          </cell>
          <cell r="H1280" t="str">
            <v>08.897.052/0001-14</v>
          </cell>
          <cell r="I1280" t="str">
            <v>152617353</v>
          </cell>
          <cell r="J1280" t="str">
            <v>Rua Manoel Umbuzeiro, 2115</v>
          </cell>
          <cell r="K1280" t="str">
            <v>Centro</v>
          </cell>
          <cell r="L1280" t="str">
            <v>Altamira</v>
          </cell>
          <cell r="M1280" t="str">
            <v>PA</v>
          </cell>
          <cell r="N1280" t="str">
            <v>NORTE</v>
          </cell>
          <cell r="O1280" t="str">
            <v>68.371-271</v>
          </cell>
          <cell r="P1280" t="str">
            <v>(93) 3515-0919 / 9117-5767</v>
          </cell>
          <cell r="Q1280" t="str">
            <v>smpassarelli.loja@gmail.com</v>
          </cell>
          <cell r="R1280" t="str">
            <v>Simone</v>
          </cell>
          <cell r="S1280" t="str">
            <v>Simone-passarelli@hotmail.com</v>
          </cell>
          <cell r="T1280" t="str">
            <v>(93) 3515-0919 / 9117-5767</v>
          </cell>
          <cell r="V1280">
            <v>42524</v>
          </cell>
          <cell r="W1280">
            <v>42535</v>
          </cell>
        </row>
        <row r="1281">
          <cell r="B1281" t="str">
            <v>16/1296</v>
          </cell>
          <cell r="C1281" t="str">
            <v>Maera</v>
          </cell>
          <cell r="D1281" t="str">
            <v>Espaço Lavanda</v>
          </cell>
          <cell r="E1281" t="str">
            <v>Eunice</v>
          </cell>
          <cell r="G1281" t="str">
            <v>M. Eunice Andriola</v>
          </cell>
          <cell r="H1281">
            <v>10791528000180</v>
          </cell>
          <cell r="I1281" t="str">
            <v>131/0128160</v>
          </cell>
          <cell r="J1281" t="str">
            <v>Rua Alberto Schmidt, 249</v>
          </cell>
          <cell r="K1281" t="str">
            <v>Centro</v>
          </cell>
          <cell r="L1281" t="str">
            <v>Sapiranga</v>
          </cell>
          <cell r="M1281" t="str">
            <v>RS</v>
          </cell>
          <cell r="N1281" t="str">
            <v>SUL</v>
          </cell>
          <cell r="O1281" t="str">
            <v>93.800-264</v>
          </cell>
          <cell r="P1281" t="str">
            <v>(51) 3599-4116</v>
          </cell>
          <cell r="Q1281" t="str">
            <v>espacolavanda@terra.com.br</v>
          </cell>
          <cell r="R1281" t="str">
            <v>Eunice</v>
          </cell>
          <cell r="S1281" t="str">
            <v>espacolavanda@terra.com.br</v>
          </cell>
          <cell r="T1281" t="str">
            <v>(51) 3599-4116</v>
          </cell>
          <cell r="V1281">
            <v>42526</v>
          </cell>
          <cell r="W1281">
            <v>42535</v>
          </cell>
        </row>
        <row r="1282">
          <cell r="B1282" t="str">
            <v>16/1297</v>
          </cell>
          <cell r="C1282">
            <v>0</v>
          </cell>
          <cell r="D1282" t="str">
            <v>Ramon Faz a Festa</v>
          </cell>
          <cell r="E1282" t="str">
            <v>Ramon</v>
          </cell>
          <cell r="G1282" t="str">
            <v>Nova Faz a Festa Comércio Ltda</v>
          </cell>
          <cell r="H1282" t="str">
            <v>15.103.479/0001-69</v>
          </cell>
          <cell r="I1282" t="str">
            <v>79603767</v>
          </cell>
          <cell r="J1282" t="str">
            <v>Rua Ministro Otávio Kelly 446</v>
          </cell>
          <cell r="K1282" t="str">
            <v>Icaraí</v>
          </cell>
          <cell r="L1282" t="str">
            <v>Niterói</v>
          </cell>
          <cell r="M1282" t="str">
            <v>RJ</v>
          </cell>
          <cell r="N1282" t="str">
            <v>SUDESTE</v>
          </cell>
          <cell r="O1282" t="str">
            <v>24.220-301</v>
          </cell>
          <cell r="P1282" t="str">
            <v>(21) 2704-2125</v>
          </cell>
          <cell r="Q1282" t="str">
            <v>novafazafesta@hotmail.com</v>
          </cell>
          <cell r="R1282" t="str">
            <v>Ramon</v>
          </cell>
          <cell r="S1282" t="str">
            <v>contato@ramonfazafesta.com.br</v>
          </cell>
          <cell r="T1282" t="str">
            <v>21 2609-0715</v>
          </cell>
          <cell r="V1282" t="str">
            <v>04/065/2016</v>
          </cell>
          <cell r="W1282">
            <v>42538</v>
          </cell>
        </row>
        <row r="1283">
          <cell r="B1283" t="str">
            <v>16/1298</v>
          </cell>
          <cell r="C1283">
            <v>0</v>
          </cell>
          <cell r="D1283" t="str">
            <v>Mi Pintando</v>
          </cell>
          <cell r="E1283" t="str">
            <v>Michella Vargas</v>
          </cell>
          <cell r="F1283" t="str">
            <v>Proprietária</v>
          </cell>
          <cell r="G1283" t="str">
            <v>Michella Vargas ME</v>
          </cell>
          <cell r="H1283" t="str">
            <v>07.575.332/0001-43</v>
          </cell>
          <cell r="I1283" t="str">
            <v>255.044.879</v>
          </cell>
          <cell r="J1283" t="str">
            <v>Rua 13 de Maio, 190</v>
          </cell>
          <cell r="K1283" t="str">
            <v>Centro</v>
          </cell>
          <cell r="L1283" t="str">
            <v>Tijucas</v>
          </cell>
          <cell r="M1283" t="str">
            <v>SC</v>
          </cell>
          <cell r="N1283" t="str">
            <v>SUL</v>
          </cell>
          <cell r="O1283" t="str">
            <v>88.200-000</v>
          </cell>
          <cell r="P1283" t="str">
            <v>(48) 3263-2459</v>
          </cell>
          <cell r="Q1283" t="str">
            <v>mipintando@yahoo.com.br</v>
          </cell>
          <cell r="R1283" t="str">
            <v>Michella</v>
          </cell>
          <cell r="S1283" t="str">
            <v>mipintando@yahoo.com.br</v>
          </cell>
          <cell r="T1283" t="str">
            <v>(48) 3263-2459</v>
          </cell>
          <cell r="V1283">
            <v>42525</v>
          </cell>
          <cell r="W1283">
            <v>42541</v>
          </cell>
        </row>
        <row r="1284">
          <cell r="B1284" t="str">
            <v>16/1299</v>
          </cell>
          <cell r="C1284">
            <v>0</v>
          </cell>
          <cell r="D1284" t="str">
            <v>Neiva Teresinha da Silveira</v>
          </cell>
          <cell r="E1284" t="str">
            <v>Neiva</v>
          </cell>
          <cell r="G1284" t="str">
            <v>Neiva Teresinha da Silveira</v>
          </cell>
          <cell r="H1284" t="str">
            <v>345.738.600-53</v>
          </cell>
          <cell r="I1284">
            <v>0</v>
          </cell>
          <cell r="J1284" t="str">
            <v>Rua Mal Floriano Peixoto, 777</v>
          </cell>
          <cell r="K1284" t="str">
            <v>Centro</v>
          </cell>
          <cell r="L1284" t="str">
            <v>Osório</v>
          </cell>
          <cell r="M1284" t="str">
            <v>RS</v>
          </cell>
          <cell r="N1284" t="str">
            <v>SUL</v>
          </cell>
          <cell r="O1284" t="str">
            <v>95.520-000</v>
          </cell>
          <cell r="P1284" t="str">
            <v>51 3601-2093</v>
          </cell>
          <cell r="Q1284" t="str">
            <v>scutellata@scutellata.com.br</v>
          </cell>
          <cell r="R1284" t="str">
            <v>Neiva</v>
          </cell>
          <cell r="S1284" t="str">
            <v>scutellata@scutellata.com.br</v>
          </cell>
          <cell r="T1284" t="str">
            <v>51 3601-2093</v>
          </cell>
          <cell r="U1284" t="str">
            <v>Proprietária da Scutellata</v>
          </cell>
          <cell r="V1284">
            <v>42525</v>
          </cell>
          <cell r="W1284">
            <v>42541</v>
          </cell>
        </row>
        <row r="1285">
          <cell r="B1285" t="str">
            <v>16/1300</v>
          </cell>
          <cell r="C1285">
            <v>0</v>
          </cell>
          <cell r="D1285" t="str">
            <v>Floricultura do Mário</v>
          </cell>
          <cell r="E1285" t="str">
            <v>Ivana</v>
          </cell>
          <cell r="G1285" t="str">
            <v>Floricultura do Mário Ltda ME</v>
          </cell>
          <cell r="H1285" t="str">
            <v>03.601.231/0001-49</v>
          </cell>
          <cell r="I1285" t="str">
            <v>255.458.606</v>
          </cell>
          <cell r="J1285" t="str">
            <v>Av. Martin Luther, 1292</v>
          </cell>
          <cell r="K1285" t="str">
            <v>Victor Konder</v>
          </cell>
          <cell r="L1285" t="str">
            <v>Blumenau</v>
          </cell>
          <cell r="M1285" t="str">
            <v>SC</v>
          </cell>
          <cell r="N1285" t="str">
            <v>SUL</v>
          </cell>
          <cell r="O1285" t="str">
            <v>89030-012</v>
          </cell>
          <cell r="P1285" t="str">
            <v>47 3322-9185</v>
          </cell>
          <cell r="Q1285" t="str">
            <v>ivanajulu@yahoo.com.br</v>
          </cell>
          <cell r="R1285" t="str">
            <v>Ivana</v>
          </cell>
          <cell r="S1285" t="str">
            <v>ivanajulu@yahoo.com.br</v>
          </cell>
          <cell r="T1285" t="str">
            <v>47 3322-9185</v>
          </cell>
          <cell r="V1285">
            <v>42527</v>
          </cell>
          <cell r="W1285">
            <v>42541</v>
          </cell>
        </row>
        <row r="1286">
          <cell r="B1286" t="str">
            <v>16/1301</v>
          </cell>
          <cell r="C1286">
            <v>0</v>
          </cell>
          <cell r="D1286" t="str">
            <v>Carlos Alberto da Silva</v>
          </cell>
          <cell r="E1286" t="str">
            <v>Carlos</v>
          </cell>
          <cell r="G1286" t="str">
            <v>Carlos Alberto da Silva</v>
          </cell>
          <cell r="H1286" t="str">
            <v>641.906.507-06</v>
          </cell>
          <cell r="I1286" t="str">
            <v>Isento</v>
          </cell>
          <cell r="J1286" t="str">
            <v>Rua Assunção nº 431</v>
          </cell>
          <cell r="K1286" t="str">
            <v xml:space="preserve">Jardim vinte e Cinco de Agosto </v>
          </cell>
          <cell r="L1286" t="str">
            <v>Duque de Caxias</v>
          </cell>
          <cell r="M1286" t="str">
            <v>RJ</v>
          </cell>
          <cell r="N1286" t="str">
            <v>SUDESTE</v>
          </cell>
          <cell r="O1286" t="str">
            <v>25.075-090</v>
          </cell>
          <cell r="P1286" t="str">
            <v>21 7877-3631     21  2671-4745</v>
          </cell>
          <cell r="Q1286" t="str">
            <v>pentagono431@ig.com.br</v>
          </cell>
          <cell r="R1286" t="str">
            <v>Carlos Alberto</v>
          </cell>
          <cell r="S1286" t="str">
            <v>pentagono431@ig.com.br</v>
          </cell>
          <cell r="T1286" t="str">
            <v>21 9976-8614</v>
          </cell>
          <cell r="U1286" t="str">
            <v>Sócio do Pentágono 431</v>
          </cell>
          <cell r="V1286">
            <v>42525</v>
          </cell>
          <cell r="W1286">
            <v>42541</v>
          </cell>
        </row>
        <row r="1287">
          <cell r="B1287" t="str">
            <v>16/1302</v>
          </cell>
          <cell r="C1287" t="str">
            <v>Miguel</v>
          </cell>
          <cell r="D1287" t="str">
            <v>Lojas Guanabara</v>
          </cell>
          <cell r="E1287" t="str">
            <v>Ericson</v>
          </cell>
          <cell r="G1287" t="str">
            <v>Lojas Guanabara Ltda Epp</v>
          </cell>
          <cell r="H1287" t="str">
            <v>13.171.566/0001-28</v>
          </cell>
          <cell r="I1287" t="str">
            <v>27.056.861-1</v>
          </cell>
          <cell r="J1287" t="str">
            <v>Rodovia BR 101 Km 147, 700</v>
          </cell>
          <cell r="K1287" t="str">
            <v>Povoado Dizilena</v>
          </cell>
          <cell r="L1287" t="str">
            <v>Estância</v>
          </cell>
          <cell r="M1287" t="str">
            <v>SE</v>
          </cell>
          <cell r="N1287" t="str">
            <v>NORDESTE</v>
          </cell>
          <cell r="O1287" t="str">
            <v>49.200-000</v>
          </cell>
          <cell r="P1287" t="str">
            <v>79 98826-1000</v>
          </cell>
          <cell r="Q1287" t="str">
            <v>ericson@lojasguanabara.com.br</v>
          </cell>
          <cell r="R1287" t="str">
            <v>Ericson</v>
          </cell>
          <cell r="S1287" t="str">
            <v>ericson@lojasguanabara.com.br</v>
          </cell>
          <cell r="T1287" t="str">
            <v>79 98826-1000</v>
          </cell>
          <cell r="V1287">
            <v>42524</v>
          </cell>
          <cell r="W1287">
            <v>42542</v>
          </cell>
        </row>
        <row r="1288">
          <cell r="B1288" t="str">
            <v>16/1303</v>
          </cell>
          <cell r="C1288">
            <v>0</v>
          </cell>
          <cell r="D1288" t="str">
            <v>M. Sobral Tratores e Máquinas</v>
          </cell>
          <cell r="E1288" t="str">
            <v xml:space="preserve">Conceição </v>
          </cell>
          <cell r="G1288" t="str">
            <v>M. Sobral Tratores e Máquinas Ltda</v>
          </cell>
          <cell r="H1288" t="str">
            <v>12.956.469/0001-88</v>
          </cell>
          <cell r="I1288" t="str">
            <v>27.129.625-9</v>
          </cell>
          <cell r="J1288" t="str">
            <v>Avenida Eduardo Paixão Rocha 1473</v>
          </cell>
          <cell r="K1288" t="str">
            <v>Porto</v>
          </cell>
          <cell r="L1288" t="str">
            <v>Itabaiana</v>
          </cell>
          <cell r="M1288" t="str">
            <v>SE</v>
          </cell>
          <cell r="N1288" t="str">
            <v>NORDESTE</v>
          </cell>
          <cell r="O1288" t="str">
            <v>49.500-000</v>
          </cell>
          <cell r="P1288" t="str">
            <v>(79) 99936-2000</v>
          </cell>
          <cell r="Q1288" t="str">
            <v>ceica.lindolar@hotmail.com</v>
          </cell>
          <cell r="R1288" t="str">
            <v>Conceição</v>
          </cell>
          <cell r="S1288" t="str">
            <v>ceica.lindolar@hotmail.com</v>
          </cell>
          <cell r="T1288" t="str">
            <v>(79) 99936-2000</v>
          </cell>
          <cell r="U1288" t="str">
            <v>Cliente Lindolar Móveis</v>
          </cell>
          <cell r="V1288">
            <v>42524</v>
          </cell>
          <cell r="W1288">
            <v>42542</v>
          </cell>
        </row>
        <row r="1289">
          <cell r="B1289" t="str">
            <v>16/1304</v>
          </cell>
          <cell r="C1289">
            <v>0</v>
          </cell>
          <cell r="D1289" t="str">
            <v>Jacqueline M. R. Cortes Barbirato</v>
          </cell>
          <cell r="E1289" t="str">
            <v>Jacqueline M. R. Cortes Barbirato</v>
          </cell>
          <cell r="F1289" t="str">
            <v>cliente e-commerce</v>
          </cell>
          <cell r="G1289" t="str">
            <v>Jacqueline M. R. Cortes Barbirato</v>
          </cell>
          <cell r="H1289" t="str">
            <v>019.234.427-75</v>
          </cell>
          <cell r="I1289">
            <v>0</v>
          </cell>
          <cell r="J1289" t="str">
            <v>Rua José Ribeiro, 28</v>
          </cell>
          <cell r="K1289" t="str">
            <v>Austin</v>
          </cell>
          <cell r="L1289" t="str">
            <v>Nova Iguaçu</v>
          </cell>
          <cell r="M1289" t="str">
            <v>RJ</v>
          </cell>
          <cell r="N1289" t="str">
            <v>SUDESTE</v>
          </cell>
          <cell r="O1289" t="str">
            <v>26.087-055</v>
          </cell>
          <cell r="P1289">
            <v>2127631309</v>
          </cell>
          <cell r="Q1289" t="str">
            <v>cortes.jmr@gmail.com</v>
          </cell>
          <cell r="R1289" t="str">
            <v>Jacqueline</v>
          </cell>
          <cell r="S1289" t="str">
            <v>cortes.jmr@gmail.com</v>
          </cell>
          <cell r="T1289">
            <v>2127631309</v>
          </cell>
          <cell r="U1289" t="str">
            <v>cliente e-commerce</v>
          </cell>
          <cell r="V1289">
            <v>42541</v>
          </cell>
          <cell r="W1289">
            <v>42542</v>
          </cell>
        </row>
        <row r="1290">
          <cell r="B1290" t="str">
            <v>16/1305</v>
          </cell>
          <cell r="C1290">
            <v>0</v>
          </cell>
          <cell r="D1290" t="str">
            <v> Marcela Kalili</v>
          </cell>
          <cell r="E1290" t="str">
            <v> Marcela Kalili</v>
          </cell>
          <cell r="F1290" t="str">
            <v>cliente e-commerce</v>
          </cell>
          <cell r="G1290" t="str">
            <v> Marcela Kalili</v>
          </cell>
          <cell r="H1290" t="str">
            <v> 298.710.388-36</v>
          </cell>
          <cell r="I1290">
            <v>0</v>
          </cell>
          <cell r="J1290" t="str">
            <v>Rua Professor Artur Ramos, 178</v>
          </cell>
          <cell r="K1290" t="str">
            <v>Cidade Jardim</v>
          </cell>
          <cell r="L1290" t="str">
            <v>São Paulo</v>
          </cell>
          <cell r="M1290" t="str">
            <v>SP</v>
          </cell>
          <cell r="N1290" t="str">
            <v>SUDESTE</v>
          </cell>
          <cell r="O1290">
            <v>1454010</v>
          </cell>
          <cell r="P1290">
            <v>11983836306</v>
          </cell>
          <cell r="Q1290" t="str">
            <v> marcela@alugueldevelas.com.br</v>
          </cell>
          <cell r="R1290" t="str">
            <v>Marcela</v>
          </cell>
          <cell r="S1290" t="str">
            <v> marcela@alugueldevelas.com.br</v>
          </cell>
          <cell r="T1290">
            <v>11983836306</v>
          </cell>
          <cell r="U1290" t="str">
            <v>cliente e-commerce</v>
          </cell>
          <cell r="V1290">
            <v>42429</v>
          </cell>
          <cell r="W1290">
            <v>42542</v>
          </cell>
        </row>
        <row r="1291">
          <cell r="B1291" t="str">
            <v>16/1306</v>
          </cell>
          <cell r="C1291">
            <v>0</v>
          </cell>
          <cell r="D1291" t="str">
            <v>Viamor Festas e Eventos</v>
          </cell>
          <cell r="E1291" t="str">
            <v>Sirlene Viana</v>
          </cell>
          <cell r="G1291" t="str">
            <v>Viamor Festas e Eventos Eireli - ME</v>
          </cell>
          <cell r="H1291" t="str">
            <v>07.718.965/0001-63</v>
          </cell>
          <cell r="I1291" t="str">
            <v>Isento</v>
          </cell>
          <cell r="J1291" t="str">
            <v>Av. Manuel Bandeira, 529</v>
          </cell>
          <cell r="K1291" t="str">
            <v>Pasargada</v>
          </cell>
          <cell r="L1291" t="str">
            <v xml:space="preserve">Nova Lima </v>
          </cell>
          <cell r="M1291" t="str">
            <v>MG</v>
          </cell>
          <cell r="N1291" t="str">
            <v>SUDESTE</v>
          </cell>
          <cell r="O1291" t="str">
            <v>34.000-000</v>
          </cell>
          <cell r="P1291" t="str">
            <v>(31) 99775-6979</v>
          </cell>
          <cell r="Q1291" t="str">
            <v>viamoreventos@terra.com.br</v>
          </cell>
          <cell r="R1291" t="str">
            <v>Sirlene Viana</v>
          </cell>
          <cell r="S1291" t="str">
            <v>sirlene.luiza@terra.com.br</v>
          </cell>
          <cell r="T1291" t="str">
            <v>(31) 99775-6979</v>
          </cell>
          <cell r="V1291">
            <v>42543</v>
          </cell>
        </row>
        <row r="1292">
          <cell r="B1292" t="str">
            <v>16/1307</v>
          </cell>
          <cell r="C1292" t="str">
            <v>Maera</v>
          </cell>
          <cell r="D1292" t="str">
            <v>Cleber Clemente Assessoria para Eventos</v>
          </cell>
          <cell r="E1292" t="str">
            <v>Claudio</v>
          </cell>
          <cell r="G1292" t="str">
            <v>Cleber Clemente Pinto ME</v>
          </cell>
          <cell r="H1292" t="str">
            <v>11.576.317/0001-97</v>
          </cell>
          <cell r="I1292" t="str">
            <v>13.396.302-0</v>
          </cell>
          <cell r="J1292" t="str">
            <v>Rua Manoel Leopoldino</v>
          </cell>
          <cell r="K1292" t="str">
            <v>Araés</v>
          </cell>
          <cell r="L1292" t="str">
            <v>Cuiabá</v>
          </cell>
          <cell r="M1292" t="str">
            <v>MT</v>
          </cell>
          <cell r="N1292" t="str">
            <v>CENTRO OESTE</v>
          </cell>
          <cell r="O1292" t="str">
            <v>78.005-550</v>
          </cell>
          <cell r="P1292" t="str">
            <v>(65) 3621-8305</v>
          </cell>
          <cell r="Q1292" t="str">
            <v>atendimento@cleberclemente.com.br</v>
          </cell>
          <cell r="R1292" t="str">
            <v>Marcia</v>
          </cell>
          <cell r="S1292" t="str">
            <v>financeiro@cleberclemente.com.br</v>
          </cell>
          <cell r="T1292" t="str">
            <v>(65) 3621-8305</v>
          </cell>
          <cell r="V1292">
            <v>0</v>
          </cell>
        </row>
        <row r="1293">
          <cell r="B1293" t="str">
            <v>16/1308</v>
          </cell>
          <cell r="C1293">
            <v>0</v>
          </cell>
          <cell r="D1293" t="str">
            <v>Mansão das Estrelas</v>
          </cell>
          <cell r="E1293" t="str">
            <v>Vinicius</v>
          </cell>
          <cell r="G1293" t="str">
            <v>Mansão das Estrelas Festas e Eventos Ltda</v>
          </cell>
          <cell r="H1293" t="str">
            <v>16.628.517/0001-60</v>
          </cell>
          <cell r="I1293" t="str">
            <v>Isento</v>
          </cell>
          <cell r="J1293" t="str">
            <v>Av. Alhambra, SN, Lt 27</v>
          </cell>
          <cell r="K1293" t="str">
            <v>Campo Grande</v>
          </cell>
          <cell r="L1293" t="str">
            <v>Rio de Janeiro</v>
          </cell>
          <cell r="M1293" t="str">
            <v>RJ</v>
          </cell>
          <cell r="N1293" t="str">
            <v>SUDESTE</v>
          </cell>
          <cell r="O1293" t="str">
            <v>23.045-805</v>
          </cell>
          <cell r="P1293" t="str">
            <v>(21) 2394-4171</v>
          </cell>
          <cell r="Q1293" t="str">
            <v>contato@mansaodasestrelas.com.br</v>
          </cell>
          <cell r="R1293" t="str">
            <v>Monique</v>
          </cell>
          <cell r="S1293" t="str">
            <v>contato@mansaodasestrelas.com.br</v>
          </cell>
          <cell r="T1293" t="str">
            <v>(21) 3148-3140</v>
          </cell>
          <cell r="V1293">
            <v>42525</v>
          </cell>
          <cell r="W1293">
            <v>42551</v>
          </cell>
        </row>
        <row r="1294">
          <cell r="B1294" t="str">
            <v>16/1309</v>
          </cell>
          <cell r="C1294">
            <v>0</v>
          </cell>
          <cell r="D1294" t="str">
            <v>Luciana Martins de Carvalho</v>
          </cell>
          <cell r="E1294" t="str">
            <v>Luciana Martins de Carvalho</v>
          </cell>
          <cell r="G1294" t="str">
            <v>Luciana Martins de Carvalho</v>
          </cell>
          <cell r="H1294" t="str">
            <v>136.947.207-23</v>
          </cell>
          <cell r="I1294" t="str">
            <v>RG 257201301</v>
          </cell>
          <cell r="J1294" t="str">
            <v>Rua das Violetas, 47</v>
          </cell>
          <cell r="K1294" t="str">
            <v>Itacoatiara</v>
          </cell>
          <cell r="L1294" t="str">
            <v>Niterói</v>
          </cell>
          <cell r="M1294" t="str">
            <v>RJ</v>
          </cell>
          <cell r="N1294" t="str">
            <v>SUDESTE</v>
          </cell>
          <cell r="O1294" t="str">
            <v>24.348-300</v>
          </cell>
          <cell r="P1294" t="str">
            <v>(21) 2609-0699</v>
          </cell>
          <cell r="Q1294" t="str">
            <v>lumartinsdecarvalho@gmail.com</v>
          </cell>
          <cell r="R1294" t="str">
            <v>Luciana</v>
          </cell>
          <cell r="S1294" t="str">
            <v>lumartinsdecarvalho@gmail.com</v>
          </cell>
          <cell r="T1294" t="str">
            <v>(21) 2609-0699</v>
          </cell>
          <cell r="U1294" t="str">
            <v>cliente e-commerce</v>
          </cell>
          <cell r="V1294">
            <v>42555</v>
          </cell>
          <cell r="W1294">
            <v>42555</v>
          </cell>
        </row>
        <row r="1295">
          <cell r="B1295" t="str">
            <v>16/1310</v>
          </cell>
          <cell r="C1295" t="str">
            <v>Franciela</v>
          </cell>
          <cell r="D1295" t="str">
            <v>Zanetti &amp; Pettengill Associados</v>
          </cell>
          <cell r="E1295" t="str">
            <v>Rosimeri</v>
          </cell>
          <cell r="G1295" t="str">
            <v>Zanetti &amp; Pettengill Associados</v>
          </cell>
          <cell r="H1295" t="str">
            <v>16.830.340/0001-80</v>
          </cell>
          <cell r="I1295" t="str">
            <v>Isento</v>
          </cell>
          <cell r="J1295" t="str">
            <v>Rua São Diogo, 81</v>
          </cell>
          <cell r="K1295" t="str">
            <v>Morada</v>
          </cell>
          <cell r="L1295" t="str">
            <v xml:space="preserve">Barreiras </v>
          </cell>
          <cell r="M1295" t="str">
            <v>BA</v>
          </cell>
          <cell r="N1295" t="str">
            <v>NORDESTE</v>
          </cell>
          <cell r="O1295" t="str">
            <v>47.810-112</v>
          </cell>
          <cell r="P1295" t="str">
            <v>(77) 3611-6728</v>
          </cell>
          <cell r="Q1295" t="str">
            <v>rosimerizanetti@hotmail.com</v>
          </cell>
          <cell r="R1295" t="str">
            <v>Tatiane</v>
          </cell>
          <cell r="S1295" t="str">
            <v>tatianeadm@outlook.com</v>
          </cell>
          <cell r="T1295" t="str">
            <v>(77) 3611-6728</v>
          </cell>
          <cell r="V1295">
            <v>42557</v>
          </cell>
          <cell r="W1295">
            <v>42557</v>
          </cell>
        </row>
        <row r="1296">
          <cell r="B1296" t="str">
            <v>16/1311</v>
          </cell>
          <cell r="C1296">
            <v>0</v>
          </cell>
          <cell r="D1296" t="str">
            <v>Le Petit Jardin</v>
          </cell>
          <cell r="E1296" t="str">
            <v>Jane</v>
          </cell>
          <cell r="F1296" t="str">
            <v>Proprietária</v>
          </cell>
          <cell r="G1296" t="str">
            <v>La Maison Jardin Comercio, Importação e Exportação Eireli - EPP</v>
          </cell>
          <cell r="H1296" t="str">
            <v xml:space="preserve"> 18.657.512/0001-90</v>
          </cell>
          <cell r="I1296">
            <v>206321316113</v>
          </cell>
          <cell r="J1296" t="str">
            <v>Al. Araguaia, 762 Lj 26</v>
          </cell>
          <cell r="K1296" t="str">
            <v>Alphaville Industrial</v>
          </cell>
          <cell r="L1296" t="str">
            <v>Barueri</v>
          </cell>
          <cell r="M1296" t="str">
            <v>SP</v>
          </cell>
          <cell r="N1296" t="str">
            <v>SUDESTE</v>
          </cell>
          <cell r="O1296" t="str">
            <v>06.455-000</v>
          </cell>
          <cell r="P1296" t="str">
            <v>(11) 98263-3530</v>
          </cell>
          <cell r="Q1296" t="str">
            <v>planejamento@lepetitjardin.com.br</v>
          </cell>
          <cell r="R1296" t="str">
            <v>Jane</v>
          </cell>
          <cell r="S1296" t="str">
            <v>planejamento@lepetitjardin.com.br</v>
          </cell>
          <cell r="T1296" t="str">
            <v>(11) 98263-3530</v>
          </cell>
          <cell r="V1296">
            <v>42525</v>
          </cell>
          <cell r="W1296">
            <v>42563</v>
          </cell>
        </row>
        <row r="1297">
          <cell r="B1297" t="str">
            <v>16/1312</v>
          </cell>
          <cell r="C1297">
            <v>0</v>
          </cell>
          <cell r="D1297" t="str">
            <v>Del Rey Empreendimentos Imobiliários</v>
          </cell>
          <cell r="E1297" t="str">
            <v>Rosana</v>
          </cell>
          <cell r="F1297" t="str">
            <v>Gerente de Marketing</v>
          </cell>
          <cell r="G1297" t="str">
            <v>Del Rey Empreendimentos Imobiliários Ltda</v>
          </cell>
          <cell r="H1297" t="str">
            <v>08.919.640/0001-01</v>
          </cell>
          <cell r="I1297" t="str">
            <v>255.300.443.110</v>
          </cell>
          <cell r="J1297" t="str">
            <v>Av. Marginal 1234, Sl4</v>
          </cell>
          <cell r="K1297" t="str">
            <v>Cidade Ariston</v>
          </cell>
          <cell r="L1297" t="str">
            <v>Carapicuiba</v>
          </cell>
          <cell r="M1297" t="str">
            <v>SP</v>
          </cell>
          <cell r="N1297" t="str">
            <v>SUDESTE</v>
          </cell>
          <cell r="O1297" t="str">
            <v>06.395-010</v>
          </cell>
          <cell r="P1297" t="str">
            <v>(11) 4186-9833</v>
          </cell>
          <cell r="Q1297" t="str">
            <v>carlos@delreytransp.com.br</v>
          </cell>
          <cell r="R1297" t="str">
            <v>Adonis Braga</v>
          </cell>
          <cell r="S1297" t="str">
            <v>nfe@delreytransp.com.br</v>
          </cell>
          <cell r="T1297" t="str">
            <v>(11) 4186-9833</v>
          </cell>
          <cell r="V1297">
            <v>42571</v>
          </cell>
          <cell r="W1297">
            <v>42571</v>
          </cell>
        </row>
        <row r="1298">
          <cell r="B1298" t="str">
            <v>16/1313</v>
          </cell>
          <cell r="C1298">
            <v>0</v>
          </cell>
          <cell r="D1298" t="str">
            <v>Americanflex São Paulo</v>
          </cell>
          <cell r="E1298" t="str">
            <v>Fernanda Homsi</v>
          </cell>
          <cell r="F1298" t="str">
            <v>Marketing</v>
          </cell>
          <cell r="G1298" t="str">
            <v xml:space="preserve">AMERICANFLEX INDUSTRIAS REUNIDAS LTDA. </v>
          </cell>
          <cell r="H1298" t="str">
            <v>49.967.961/0023-74</v>
          </cell>
          <cell r="I1298" t="str">
            <v>144.289.503.111</v>
          </cell>
          <cell r="J1298" t="str">
            <v>Av. Ibirapuera, 2956</v>
          </cell>
          <cell r="K1298" t="str">
            <v>Indianopolis</v>
          </cell>
          <cell r="L1298" t="str">
            <v>São Paulo</v>
          </cell>
          <cell r="M1298" t="str">
            <v>SP</v>
          </cell>
          <cell r="N1298" t="str">
            <v>SUDESTE</v>
          </cell>
          <cell r="O1298" t="str">
            <v>04.028-002</v>
          </cell>
          <cell r="P1298" t="str">
            <v>(17) 2136-8900 ramal 8808</v>
          </cell>
          <cell r="Q1298" t="str">
            <v>fhexpressao@americanflex.com.br</v>
          </cell>
          <cell r="R1298" t="str">
            <v>Fernanda Homsi</v>
          </cell>
          <cell r="S1298" t="str">
            <v>fhexpressao@americanflex.com.br</v>
          </cell>
          <cell r="T1298" t="str">
            <v>(17) 2136-8900 ramal 8808</v>
          </cell>
          <cell r="V1298">
            <v>0</v>
          </cell>
          <cell r="W1298">
            <v>42578</v>
          </cell>
        </row>
        <row r="1299">
          <cell r="B1299" t="str">
            <v>16/1314</v>
          </cell>
          <cell r="C1299">
            <v>0</v>
          </cell>
          <cell r="D1299" t="str">
            <v>Americanflex Ribeirão Preto</v>
          </cell>
          <cell r="E1299" t="str">
            <v>Fernanda Homsi</v>
          </cell>
          <cell r="F1299" t="str">
            <v>Marketing</v>
          </cell>
          <cell r="G1299" t="str">
            <v xml:space="preserve">AMERICANFLEX INDUSTRIAS REUNIDAS LTDA. </v>
          </cell>
          <cell r="H1299" t="str">
            <v>49.967.961/0020-21</v>
          </cell>
          <cell r="I1299" t="str">
            <v>797.091.944.118</v>
          </cell>
          <cell r="J1299" t="str">
            <v>Av. Presidente Vargas, 1967</v>
          </cell>
          <cell r="K1299" t="str">
            <v>Alto da Boa Vista</v>
          </cell>
          <cell r="L1299" t="str">
            <v>Ribeirão Preto</v>
          </cell>
          <cell r="M1299" t="str">
            <v>SP</v>
          </cell>
          <cell r="N1299" t="str">
            <v>SUDESTE</v>
          </cell>
          <cell r="O1299" t="str">
            <v>14.025-700</v>
          </cell>
          <cell r="P1299" t="str">
            <v>(17) 2136-8900 ramal 8808</v>
          </cell>
          <cell r="Q1299" t="str">
            <v>fhexpressao@americanflex.com.br</v>
          </cell>
          <cell r="R1299" t="str">
            <v>Fernanda Homsi</v>
          </cell>
          <cell r="S1299" t="str">
            <v>fhexpressao@americanflex.com.br</v>
          </cell>
          <cell r="T1299" t="str">
            <v>(17) 2136-8900 ramal 8808</v>
          </cell>
          <cell r="V1299">
            <v>0</v>
          </cell>
          <cell r="W1299">
            <v>42578</v>
          </cell>
        </row>
        <row r="1300">
          <cell r="B1300" t="str">
            <v>16/1315</v>
          </cell>
          <cell r="C1300">
            <v>0</v>
          </cell>
          <cell r="D1300" t="str">
            <v>Claudete Hillesheim da Silva</v>
          </cell>
          <cell r="E1300" t="str">
            <v>Claudete Hillesheim da Silva</v>
          </cell>
          <cell r="G1300" t="str">
            <v>Claudete Hillesheim da Silva</v>
          </cell>
          <cell r="H1300" t="str">
            <v>476.991.839-91</v>
          </cell>
          <cell r="I1300" t="str">
            <v>RG 16337310</v>
          </cell>
          <cell r="J1300" t="str">
            <v>Hildegard Fische, 55</v>
          </cell>
          <cell r="K1300" t="str">
            <v>Agua Verde</v>
          </cell>
          <cell r="L1300" t="str">
            <v>Blumenau</v>
          </cell>
          <cell r="M1300" t="str">
            <v>SC</v>
          </cell>
          <cell r="N1300" t="str">
            <v>SUL</v>
          </cell>
          <cell r="O1300" t="str">
            <v>89.042-254</v>
          </cell>
          <cell r="P1300" t="str">
            <v>(47) 3330-5384</v>
          </cell>
          <cell r="Q1300" t="str">
            <v>clohsilva@hotmail.com</v>
          </cell>
          <cell r="R1300" t="str">
            <v>Claudete Hillesheim da Silva</v>
          </cell>
          <cell r="S1300" t="str">
            <v>clohsilva@hotmail.com</v>
          </cell>
          <cell r="T1300" t="str">
            <v>(47) 3330-5384</v>
          </cell>
          <cell r="U1300" t="str">
            <v>cliente e-commerce</v>
          </cell>
          <cell r="V1300">
            <v>42584</v>
          </cell>
          <cell r="W1300">
            <v>42584</v>
          </cell>
        </row>
        <row r="1301">
          <cell r="B1301" t="str">
            <v>16/1316</v>
          </cell>
          <cell r="C1301" t="str">
            <v>Maera</v>
          </cell>
          <cell r="D1301" t="str">
            <v>W'DME Materiais Elétricos</v>
          </cell>
          <cell r="E1301" t="str">
            <v xml:space="preserve">Fabiana </v>
          </cell>
          <cell r="G1301" t="str">
            <v>W'DME Materiais Elétricos LTDA EPP</v>
          </cell>
          <cell r="H1301" t="str">
            <v>09.106.791/0001-03</v>
          </cell>
          <cell r="I1301" t="str">
            <v>90418913-83</v>
          </cell>
          <cell r="J1301" t="str">
            <v>Av. Brasil, 6905</v>
          </cell>
          <cell r="K1301" t="str">
            <v>Zona 05</v>
          </cell>
          <cell r="L1301" t="str">
            <v>Maringá</v>
          </cell>
          <cell r="M1301" t="str">
            <v>PR</v>
          </cell>
          <cell r="N1301" t="str">
            <v>SUL</v>
          </cell>
          <cell r="O1301" t="str">
            <v>87015-280</v>
          </cell>
          <cell r="P1301" t="str">
            <v>(44) 3220-7823</v>
          </cell>
          <cell r="Q1301" t="str">
            <v>wdmemateriaiseletricos@outlook.com</v>
          </cell>
          <cell r="R1301" t="str">
            <v xml:space="preserve">Fabiana </v>
          </cell>
          <cell r="S1301" t="str">
            <v>wdmemateriaiseletricos@outlook.com</v>
          </cell>
          <cell r="T1301" t="str">
            <v>(44) 3220-7823</v>
          </cell>
          <cell r="V1301">
            <v>42586</v>
          </cell>
        </row>
        <row r="1302">
          <cell r="B1302" t="str">
            <v>16/1317</v>
          </cell>
          <cell r="C1302" t="str">
            <v>Franciela</v>
          </cell>
          <cell r="D1302" t="str">
            <v>Recanto Cataratas Hotel e Convention LTDA</v>
          </cell>
          <cell r="E1302" t="str">
            <v>André L. de Andrade</v>
          </cell>
          <cell r="G1302" t="str">
            <v>Recanto Cataratas Hotel e Convention LTDA</v>
          </cell>
          <cell r="H1302" t="str">
            <v>32.253.887/0001-16</v>
          </cell>
          <cell r="I1302" t="str">
            <v>90800121-41</v>
          </cell>
          <cell r="J1302" t="str">
            <v>Av. Costa e Silva, 3500</v>
          </cell>
          <cell r="K1302" t="str">
            <v>Alto São Francisco</v>
          </cell>
          <cell r="L1302" t="str">
            <v>Foz do Iguaçu</v>
          </cell>
          <cell r="M1302" t="str">
            <v>PR</v>
          </cell>
          <cell r="N1302" t="str">
            <v>SUL</v>
          </cell>
          <cell r="O1302" t="str">
            <v>85.863-762</v>
          </cell>
          <cell r="P1302" t="str">
            <v>( 45 ) 2102-3030</v>
          </cell>
          <cell r="Q1302" t="str">
            <v>elaine@recantocataratasresort.com.br</v>
          </cell>
          <cell r="R1302" t="str">
            <v>Elaine</v>
          </cell>
          <cell r="S1302" t="str">
            <v>elaine@recantocataratasresort.com.br</v>
          </cell>
          <cell r="T1302" t="str">
            <v>( 45 ) 2102-3030</v>
          </cell>
          <cell r="U1302" t="str">
            <v>Contato através de Angá Produtora</v>
          </cell>
          <cell r="V1302">
            <v>42591</v>
          </cell>
        </row>
        <row r="1303">
          <cell r="B1303" t="str">
            <v>16/1318</v>
          </cell>
          <cell r="C1303">
            <v>0</v>
          </cell>
          <cell r="D1303" t="str">
            <v>Chrisma</v>
          </cell>
          <cell r="E1303" t="str">
            <v>Rui</v>
          </cell>
          <cell r="F1303" t="str">
            <v>Proprietário</v>
          </cell>
          <cell r="G1303" t="str">
            <v>Chrisma Atividades Imobiliários Ltda Me</v>
          </cell>
          <cell r="H1303" t="str">
            <v>21.344.837/0001-28</v>
          </cell>
          <cell r="I1303" t="str">
            <v>Isento</v>
          </cell>
          <cell r="J1303" t="str">
            <v>Rua Dr. João Colin, 446 Sl01</v>
          </cell>
          <cell r="K1303" t="str">
            <v>América</v>
          </cell>
          <cell r="L1303" t="str">
            <v>Joinville</v>
          </cell>
          <cell r="M1303" t="str">
            <v>SC</v>
          </cell>
          <cell r="N1303" t="str">
            <v>SUL</v>
          </cell>
          <cell r="O1303" t="str">
            <v>89.204-901</v>
          </cell>
          <cell r="P1303" t="str">
            <v>47 3025-3402</v>
          </cell>
          <cell r="Q1303" t="str">
            <v>ruikalb@chrisma.com.br</v>
          </cell>
          <cell r="R1303" t="str">
            <v>Rui</v>
          </cell>
          <cell r="S1303" t="str">
            <v>ruikalb@chrisma.com.br</v>
          </cell>
          <cell r="T1303" t="str">
            <v>47 3025-3402</v>
          </cell>
          <cell r="U1303" t="str">
            <v>Show Room</v>
          </cell>
          <cell r="V1303">
            <v>42592</v>
          </cell>
          <cell r="W1303">
            <v>42592</v>
          </cell>
        </row>
        <row r="1304">
          <cell r="B1304" t="str">
            <v>16/1319</v>
          </cell>
          <cell r="C1304">
            <v>0</v>
          </cell>
          <cell r="D1304" t="str">
            <v>Companhia do Natal</v>
          </cell>
          <cell r="E1304" t="str">
            <v>Marina</v>
          </cell>
          <cell r="G1304" t="str">
            <v>Companhia do Natal LTDA - EPP</v>
          </cell>
          <cell r="H1304" t="str">
            <v>15.359.989/0001-00</v>
          </cell>
          <cell r="I1304" t="str">
            <v>562.231.543.119</v>
          </cell>
          <cell r="J1304" t="str">
            <v>Rua Luís Alves dos Santos, 308</v>
          </cell>
          <cell r="K1304" t="str">
            <v>Jardim Everest</v>
          </cell>
          <cell r="L1304" t="str">
            <v>Presidente Prudente</v>
          </cell>
          <cell r="M1304" t="str">
            <v>SP</v>
          </cell>
          <cell r="N1304" t="str">
            <v>SUDESTE</v>
          </cell>
          <cell r="O1304" t="str">
            <v>19.065-030</v>
          </cell>
          <cell r="P1304" t="str">
            <v>(18) 3907-6711</v>
          </cell>
          <cell r="Q1304" t="str">
            <v>mariana@ciadonatal.com.Br</v>
          </cell>
          <cell r="R1304" t="str">
            <v>Mariana</v>
          </cell>
          <cell r="S1304" t="str">
            <v>financeiro@ciadonatal.com.br</v>
          </cell>
          <cell r="T1304" t="str">
            <v>(18) 3907-6711</v>
          </cell>
          <cell r="V1304">
            <v>42593</v>
          </cell>
        </row>
        <row r="1305">
          <cell r="B1305" t="str">
            <v>16/1320</v>
          </cell>
          <cell r="C1305">
            <v>0</v>
          </cell>
          <cell r="D1305" t="str">
            <v>Hotel Casa da Montanha</v>
          </cell>
          <cell r="E1305" t="str">
            <v>Ariane</v>
          </cell>
          <cell r="F1305" t="str">
            <v>Compradora</v>
          </cell>
          <cell r="G1305" t="str">
            <v>Hotel Casa da Montanha Ltda</v>
          </cell>
          <cell r="H1305" t="str">
            <v>20.217.053/0001-76</v>
          </cell>
          <cell r="I1305" t="str">
            <v>056/0091540</v>
          </cell>
          <cell r="J1305" t="str">
            <v>Av. Borges de Medeiros, 3166 cx postal 262</v>
          </cell>
          <cell r="K1305" t="str">
            <v>Centro</v>
          </cell>
          <cell r="L1305" t="str">
            <v>Gramado</v>
          </cell>
          <cell r="M1305" t="str">
            <v>RS</v>
          </cell>
          <cell r="N1305" t="str">
            <v>SUL</v>
          </cell>
          <cell r="O1305" t="str">
            <v>95670-000</v>
          </cell>
          <cell r="P1305" t="str">
            <v>54 3295-7575</v>
          </cell>
          <cell r="Q1305" t="str">
            <v>ariane@hotelcasadamontanha.com.br</v>
          </cell>
          <cell r="R1305" t="str">
            <v>Ariane</v>
          </cell>
          <cell r="S1305" t="str">
            <v>ariane@hotelcasadamontanha.com.br</v>
          </cell>
          <cell r="T1305" t="str">
            <v>54 3295-7575</v>
          </cell>
          <cell r="U1305" t="str">
            <v>Comprava como Mundo de Gramado</v>
          </cell>
          <cell r="V1305">
            <v>0</v>
          </cell>
          <cell r="W1305">
            <v>42599</v>
          </cell>
        </row>
        <row r="1306">
          <cell r="B1306" t="str">
            <v>16/1321</v>
          </cell>
          <cell r="C1306" t="str">
            <v>Maera</v>
          </cell>
          <cell r="D1306" t="str">
            <v>Bruno Cesar Ribeiro</v>
          </cell>
          <cell r="E1306" t="str">
            <v>Bruno</v>
          </cell>
          <cell r="G1306" t="str">
            <v>Bruno Cesar Ribeiro</v>
          </cell>
          <cell r="H1306" t="str">
            <v>015.590.167-54</v>
          </cell>
          <cell r="I1306" t="str">
            <v>Isento</v>
          </cell>
          <cell r="J1306" t="str">
            <v>Rua Euzebio de Almeida 2450, casa 42</v>
          </cell>
          <cell r="K1306" t="str">
            <v>J. Sulacap</v>
          </cell>
          <cell r="L1306" t="str">
            <v>Rio de Janeiro</v>
          </cell>
          <cell r="M1306" t="str">
            <v>RJ</v>
          </cell>
          <cell r="N1306" t="str">
            <v>SUDESTE</v>
          </cell>
          <cell r="O1306" t="str">
            <v>21741-172</v>
          </cell>
          <cell r="P1306" t="str">
            <v>(21) 2453-1701/ 3936-9006/ 3357-5558</v>
          </cell>
          <cell r="Q1306" t="str">
            <v>bcesarribeiro@gmail.com</v>
          </cell>
          <cell r="R1306" t="str">
            <v xml:space="preserve">Bruno </v>
          </cell>
          <cell r="S1306" t="str">
            <v>bcesarribeiro@gmail.com</v>
          </cell>
          <cell r="T1306" t="str">
            <v>(21) 2453-1701/ 3936-9006/ 3357-5558</v>
          </cell>
          <cell r="V1306">
            <v>42600</v>
          </cell>
        </row>
        <row r="1307">
          <cell r="B1307" t="str">
            <v>16/1322</v>
          </cell>
          <cell r="C1307">
            <v>0</v>
          </cell>
          <cell r="D1307" t="str">
            <v>Santuário Santa Paulina</v>
          </cell>
          <cell r="E1307" t="str">
            <v>Leandro Tomazoni</v>
          </cell>
          <cell r="G1307" t="str">
            <v>Congregação das Irmãzinhas da Imaculada Conceição</v>
          </cell>
          <cell r="H1307">
            <v>62286422000556</v>
          </cell>
          <cell r="I1307" t="str">
            <v>Isento</v>
          </cell>
          <cell r="J1307" t="str">
            <v>Rua Madre Paulina</v>
          </cell>
          <cell r="K1307" t="str">
            <v>Vigolo</v>
          </cell>
          <cell r="L1307" t="str">
            <v>Nova Trento</v>
          </cell>
          <cell r="M1307" t="str">
            <v>SC</v>
          </cell>
          <cell r="N1307" t="str">
            <v>SUL</v>
          </cell>
          <cell r="O1307" t="str">
            <v>88.270-000</v>
          </cell>
          <cell r="P1307" t="str">
            <v>(48) 3267-3030 / 3267-3050</v>
          </cell>
          <cell r="Q1307" t="str">
            <v>manutencao@santuariosantapaulina.org.br</v>
          </cell>
          <cell r="R1307" t="str">
            <v>Leandro</v>
          </cell>
          <cell r="S1307" t="str">
            <v>contabilidade@santuariosantapaulina.org.br</v>
          </cell>
          <cell r="T1307" t="str">
            <v>(48) 3267-3030 / 3267-3050</v>
          </cell>
          <cell r="V1307">
            <v>42601</v>
          </cell>
        </row>
        <row r="1308">
          <cell r="B1308" t="str">
            <v>16/1323</v>
          </cell>
          <cell r="C1308">
            <v>0</v>
          </cell>
          <cell r="D1308" t="str">
            <v>Lucili Figueiredo</v>
          </cell>
          <cell r="E1308" t="str">
            <v>Lucili Figueiredo</v>
          </cell>
          <cell r="G1308" t="str">
            <v>Lucili Figueiredo</v>
          </cell>
          <cell r="H1308" t="str">
            <v>759.920.787-20</v>
          </cell>
          <cell r="I1308">
            <v>0</v>
          </cell>
          <cell r="J1308" t="str">
            <v>Rua Nina Rodrigues, 72, Apto 201</v>
          </cell>
          <cell r="K1308" t="str">
            <v>Jd Botânico</v>
          </cell>
          <cell r="L1308" t="str">
            <v>Rio de Janeiro</v>
          </cell>
          <cell r="M1308" t="str">
            <v>RJ</v>
          </cell>
          <cell r="N1308" t="str">
            <v>SUDESTE</v>
          </cell>
          <cell r="O1308" t="str">
            <v>22.461-100</v>
          </cell>
          <cell r="P1308" t="str">
            <v>(21) 2266-6058/98742-6879</v>
          </cell>
          <cell r="Q1308" t="str">
            <v>lucilifigueiredo@gmail.com</v>
          </cell>
          <cell r="R1308" t="str">
            <v>Lucili</v>
          </cell>
          <cell r="S1308" t="str">
            <v>lucilifigueiredo@gmail.com</v>
          </cell>
          <cell r="T1308" t="str">
            <v>(21) 2266-6058/98742-6879</v>
          </cell>
          <cell r="V1308">
            <v>42309</v>
          </cell>
          <cell r="W1308">
            <v>42604</v>
          </cell>
        </row>
        <row r="1309">
          <cell r="B1309" t="str">
            <v>16/1324</v>
          </cell>
          <cell r="C1309">
            <v>0</v>
          </cell>
          <cell r="D1309" t="str">
            <v>Buffet Art Festa</v>
          </cell>
          <cell r="E1309" t="str">
            <v>Lucimeire</v>
          </cell>
          <cell r="G1309" t="str">
            <v>DL Artigos para Festas Ltda</v>
          </cell>
          <cell r="H1309" t="str">
            <v>00.967.069/0001-99</v>
          </cell>
          <cell r="I1309" t="str">
            <v>43.305.906</v>
          </cell>
          <cell r="J1309" t="str">
            <v>Rua Melvin Jones, 275</v>
          </cell>
          <cell r="K1309" t="str">
            <v>Jardim Armação</v>
          </cell>
          <cell r="L1309" t="str">
            <v>Salvador</v>
          </cell>
          <cell r="M1309" t="str">
            <v>BA</v>
          </cell>
          <cell r="N1309" t="str">
            <v>NORDESTE</v>
          </cell>
          <cell r="O1309" t="str">
            <v>41.750-010</v>
          </cell>
          <cell r="P1309" t="str">
            <v>(71) 3461-9009/3461-9055</v>
          </cell>
          <cell r="Q1309" t="str">
            <v>contato@buffetartfesta.com.br</v>
          </cell>
          <cell r="R1309" t="str">
            <v>Diocleciano</v>
          </cell>
          <cell r="S1309" t="str">
            <v>dioclecianosbs@gmail.com</v>
          </cell>
          <cell r="T1309" t="str">
            <v>(71) 3461-9009</v>
          </cell>
          <cell r="U1309" t="str">
            <v>Bancos Itaú ou BB</v>
          </cell>
          <cell r="V1309">
            <v>42605</v>
          </cell>
          <cell r="W1309">
            <v>42605</v>
          </cell>
        </row>
        <row r="1310">
          <cell r="B1310" t="str">
            <v>16/1325</v>
          </cell>
          <cell r="C1310">
            <v>0</v>
          </cell>
          <cell r="D1310" t="str">
            <v>2 a 1</v>
          </cell>
          <cell r="E1310" t="str">
            <v>Fernanda</v>
          </cell>
          <cell r="G1310" t="str">
            <v xml:space="preserve">2 a 1 montagem e locação Ltda ME </v>
          </cell>
          <cell r="H1310" t="str">
            <v>10.909.360/0001-64</v>
          </cell>
          <cell r="I1310" t="str">
            <v>796.077.186.114</v>
          </cell>
          <cell r="J1310" t="str">
            <v>Rua Sisa, 768</v>
          </cell>
          <cell r="K1310" t="str">
            <v xml:space="preserve">Cumbica </v>
          </cell>
          <cell r="L1310" t="str">
            <v xml:space="preserve">Guarulhos </v>
          </cell>
          <cell r="M1310" t="str">
            <v>SP</v>
          </cell>
          <cell r="N1310" t="str">
            <v>SUDESTE</v>
          </cell>
          <cell r="O1310" t="str">
            <v>07.221-030</v>
          </cell>
          <cell r="P1310" t="str">
            <v>(11)2412-1711</v>
          </cell>
          <cell r="Q1310" t="str">
            <v xml:space="preserve">fernanda@2a1.com.br </v>
          </cell>
          <cell r="R1310" t="str">
            <v xml:space="preserve">Fernanda </v>
          </cell>
          <cell r="S1310" t="str">
            <v xml:space="preserve">fernanda@2a1.com.br </v>
          </cell>
          <cell r="T1310" t="str">
            <v>(11)2412-1711</v>
          </cell>
          <cell r="U1310" t="str">
            <v>Bradesco ou Itaú</v>
          </cell>
          <cell r="V1310">
            <v>42606</v>
          </cell>
        </row>
        <row r="1311">
          <cell r="B1311" t="str">
            <v>16/1326</v>
          </cell>
          <cell r="C1311">
            <v>0</v>
          </cell>
          <cell r="D1311" t="str">
            <v>Luiz Otávio Zampar Bernardi</v>
          </cell>
          <cell r="E1311" t="str">
            <v>Luiz Otávio</v>
          </cell>
          <cell r="G1311" t="str">
            <v>Luiz Otávio Zampar Bernardi</v>
          </cell>
          <cell r="H1311" t="str">
            <v>19.142.237/0001-35</v>
          </cell>
          <cell r="I1311" t="str">
            <v>Isento</v>
          </cell>
          <cell r="J1311" t="str">
            <v>Rua Sá Ferreira 227 Ap 101</v>
          </cell>
          <cell r="K1311" t="str">
            <v>Copacabana</v>
          </cell>
          <cell r="L1311" t="str">
            <v>Rio de Janeiro</v>
          </cell>
          <cell r="M1311" t="str">
            <v>RJ</v>
          </cell>
          <cell r="N1311" t="str">
            <v>SUDESTE</v>
          </cell>
          <cell r="O1311" t="str">
            <v>22.071-100</v>
          </cell>
          <cell r="P1311" t="str">
            <v>(21)2267-7654/98298-5206</v>
          </cell>
          <cell r="Q1311" t="str">
            <v>luizotaviozampar@gmail.com</v>
          </cell>
          <cell r="R1311" t="str">
            <v>Luiz Otávio</v>
          </cell>
          <cell r="S1311" t="str">
            <v>luizotaviozampar@gmail.com</v>
          </cell>
          <cell r="T1311" t="str">
            <v>(21)2267-7654/98298-5206</v>
          </cell>
          <cell r="U1311" t="str">
            <v>Banco Itaú. End. Entrega: Rua Odilon Martins de Andrade, 520/301, Recreio dos Bandeirantes RJ CEP  22790-230</v>
          </cell>
          <cell r="V1311">
            <v>42612</v>
          </cell>
          <cell r="W1311">
            <v>42612</v>
          </cell>
        </row>
        <row r="1312">
          <cell r="B1312" t="str">
            <v>16/1327</v>
          </cell>
          <cell r="C1312" t="str">
            <v>Maera</v>
          </cell>
          <cell r="D1312" t="str">
            <v>ACISAT</v>
          </cell>
          <cell r="E1312" t="str">
            <v xml:space="preserve">Claudete </v>
          </cell>
          <cell r="G1312" t="str">
            <v>Associação Comercial  Industrial Serviços e Agropecuária de Tucunduva</v>
          </cell>
          <cell r="H1312" t="str">
            <v>90.477.555/0001-11</v>
          </cell>
          <cell r="I1312" t="str">
            <v>Isento</v>
          </cell>
          <cell r="J1312" t="str">
            <v>Rua Júlio de Castilhos</v>
          </cell>
          <cell r="K1312" t="str">
            <v>Centro</v>
          </cell>
          <cell r="L1312" t="str">
            <v>Tucunduva</v>
          </cell>
          <cell r="M1312" t="str">
            <v>RS</v>
          </cell>
          <cell r="N1312" t="str">
            <v>SUL</v>
          </cell>
          <cell r="O1312" t="str">
            <v>98.930-000</v>
          </cell>
          <cell r="P1312" t="str">
            <v>(55) 3542-0300</v>
          </cell>
          <cell r="Q1312" t="str">
            <v>acisat.tucunduva@yahoo.com.br</v>
          </cell>
          <cell r="R1312" t="str">
            <v>Elisabeth Nilen</v>
          </cell>
          <cell r="S1312" t="str">
            <v>acisat.tucunduva@yahoo.com.br</v>
          </cell>
          <cell r="T1312" t="str">
            <v>(55) 3542-1182</v>
          </cell>
          <cell r="U1312" t="str">
            <v>Banrisul ou Sicred</v>
          </cell>
          <cell r="V1312">
            <v>42615</v>
          </cell>
        </row>
        <row r="1313">
          <cell r="B1313" t="str">
            <v>16/1328</v>
          </cell>
          <cell r="C1313">
            <v>0</v>
          </cell>
          <cell r="D1313" t="str">
            <v>Instaladora Thome</v>
          </cell>
          <cell r="E1313" t="str">
            <v>Eliane</v>
          </cell>
          <cell r="G1313" t="str">
            <v>Vilson Thome - ME</v>
          </cell>
          <cell r="H1313" t="str">
            <v>16.995.745/0001-78</v>
          </cell>
          <cell r="I1313" t="str">
            <v>256.858.900</v>
          </cell>
          <cell r="J1313" t="str">
            <v>Rua Santa Cruz, 281</v>
          </cell>
          <cell r="K1313" t="str">
            <v>Centro</v>
          </cell>
          <cell r="L1313" t="str">
            <v>São João do Oeste</v>
          </cell>
          <cell r="M1313" t="str">
            <v>SC</v>
          </cell>
          <cell r="N1313" t="str">
            <v>SUL</v>
          </cell>
          <cell r="O1313" t="str">
            <v>89.897-000</v>
          </cell>
          <cell r="P1313" t="str">
            <v>(49) 3636-1447</v>
          </cell>
          <cell r="Q1313" t="str">
            <v>instaladorathome@hotmail.com</v>
          </cell>
          <cell r="R1313" t="str">
            <v>Eliane</v>
          </cell>
          <cell r="S1313" t="str">
            <v>instaladorathome@hotmail.com</v>
          </cell>
          <cell r="T1313" t="str">
            <v>(49) 3636-1447</v>
          </cell>
          <cell r="U1313" t="str">
            <v>Sicoob/ transportadora expresso são miguel</v>
          </cell>
          <cell r="V1313">
            <v>42626</v>
          </cell>
        </row>
        <row r="1314">
          <cell r="B1314" t="str">
            <v>16/1329</v>
          </cell>
          <cell r="C1314">
            <v>0</v>
          </cell>
          <cell r="D1314" t="str">
            <v>Associação dos Lojistas do Teresópolis Shopping Center</v>
          </cell>
          <cell r="E1314" t="str">
            <v>Daniela / Ana Paula</v>
          </cell>
          <cell r="G1314" t="str">
            <v>Associação dos Lojistas do Teresópolis Shopping Center</v>
          </cell>
          <cell r="H1314" t="str">
            <v>00.575.689/0001-82</v>
          </cell>
          <cell r="I1314" t="str">
            <v>Isento</v>
          </cell>
          <cell r="J1314" t="str">
            <v>Rua Edmundo Bittencourt, 101</v>
          </cell>
          <cell r="K1314" t="str">
            <v>Várzea</v>
          </cell>
          <cell r="L1314" t="str">
            <v>Teresópolis</v>
          </cell>
          <cell r="M1314" t="str">
            <v>RJ</v>
          </cell>
          <cell r="N1314" t="str">
            <v>SUDESTE</v>
          </cell>
          <cell r="O1314" t="str">
            <v>25.953-030</v>
          </cell>
          <cell r="P1314" t="str">
            <v>(21) 2643-3995</v>
          </cell>
          <cell r="Q1314" t="str">
            <v>teremkt95@gmail.com</v>
          </cell>
          <cell r="R1314" t="str">
            <v>Cristiane Lisboa</v>
          </cell>
          <cell r="S1314" t="str">
            <v>admtsc@veloxmail.com.br</v>
          </cell>
          <cell r="T1314" t="str">
            <v>(21) 2643-3995</v>
          </cell>
          <cell r="U1314" t="str">
            <v>Santander / transportadora águia branca</v>
          </cell>
          <cell r="V1314">
            <v>42626</v>
          </cell>
        </row>
        <row r="1315">
          <cell r="B1315" t="str">
            <v>16/1330</v>
          </cell>
          <cell r="C1315">
            <v>0</v>
          </cell>
          <cell r="D1315" t="str">
            <v>Projeto 189</v>
          </cell>
          <cell r="E1315" t="str">
            <v>Osvaldo</v>
          </cell>
          <cell r="G1315" t="str">
            <v>Chiaradia Projeto Art. Eireli ME</v>
          </cell>
          <cell r="H1315">
            <v>9506631000151</v>
          </cell>
          <cell r="I1315" t="str">
            <v>290485312</v>
          </cell>
          <cell r="J1315" t="str">
            <v>RST 453 KM 160,2</v>
          </cell>
          <cell r="K1315" t="str">
            <v>Vila Seca</v>
          </cell>
          <cell r="L1315" t="str">
            <v>Caxias do Sul</v>
          </cell>
          <cell r="M1315" t="str">
            <v>RS</v>
          </cell>
          <cell r="N1315" t="str">
            <v>SUL</v>
          </cell>
          <cell r="O1315">
            <v>95140000</v>
          </cell>
          <cell r="P1315">
            <v>5432676152</v>
          </cell>
          <cell r="Q1315" t="str">
            <v>projeto189@projeto189.com.br</v>
          </cell>
          <cell r="R1315" t="str">
            <v>Osvaldo</v>
          </cell>
          <cell r="S1315" t="str">
            <v>projeto189@projeto189.com.br</v>
          </cell>
          <cell r="T1315">
            <v>5432676152</v>
          </cell>
          <cell r="V1315">
            <v>42626</v>
          </cell>
          <cell r="W1315">
            <v>42626</v>
          </cell>
        </row>
        <row r="1316">
          <cell r="B1316" t="str">
            <v>16/1331</v>
          </cell>
          <cell r="C1316" t="str">
            <v>Karen</v>
          </cell>
          <cell r="D1316" t="str">
            <v>Davinci Cenografia</v>
          </cell>
          <cell r="E1316" t="str">
            <v>Karen</v>
          </cell>
          <cell r="G1316" t="str">
            <v>RM da Silva Cenografia Ltda</v>
          </cell>
          <cell r="H1316" t="str">
            <v>09.320.574/0001-11</v>
          </cell>
          <cell r="I1316" t="str">
            <v>209404904114</v>
          </cell>
          <cell r="J1316" t="str">
            <v>Avenida Lucio Luciano   n. 7-101</v>
          </cell>
          <cell r="K1316" t="str">
            <v>jardim das orquideas</v>
          </cell>
          <cell r="L1316" t="str">
            <v>Bauru</v>
          </cell>
          <cell r="M1316" t="str">
            <v>SP</v>
          </cell>
          <cell r="N1316" t="str">
            <v>SUDESTE</v>
          </cell>
          <cell r="O1316" t="str">
            <v>17032-810</v>
          </cell>
          <cell r="P1316" t="str">
            <v>14 32035285</v>
          </cell>
          <cell r="Q1316" t="str">
            <v>davincioperacional@bol.com.br</v>
          </cell>
          <cell r="R1316" t="str">
            <v>Karen</v>
          </cell>
          <cell r="S1316" t="str">
            <v>davincioperacional@bol.com.br</v>
          </cell>
          <cell r="T1316" t="str">
            <v>14 32035285</v>
          </cell>
          <cell r="U1316" t="str">
            <v>Itaú/Cx</v>
          </cell>
          <cell r="V1316">
            <v>42626</v>
          </cell>
          <cell r="W1316">
            <v>42626</v>
          </cell>
        </row>
        <row r="1317">
          <cell r="B1317" t="str">
            <v>16/1332</v>
          </cell>
          <cell r="C1317">
            <v>0</v>
          </cell>
          <cell r="D1317" t="str">
            <v>Janaina Aparicio Molinari</v>
          </cell>
          <cell r="E1317" t="str">
            <v>Janaina Aparicio Molinari</v>
          </cell>
          <cell r="G1317" t="str">
            <v>Janaina Aparicio Molinari</v>
          </cell>
          <cell r="H1317" t="str">
            <v> 044.216.549-81</v>
          </cell>
          <cell r="I1317" t="str">
            <v>38334836</v>
          </cell>
          <cell r="J1317" t="str">
            <v>Br 470, 2555</v>
          </cell>
          <cell r="K1317" t="str">
            <v>Navegantes</v>
          </cell>
          <cell r="L1317" t="str">
            <v>Rio do Sul</v>
          </cell>
          <cell r="M1317" t="str">
            <v>SC</v>
          </cell>
          <cell r="N1317" t="str">
            <v>SUL</v>
          </cell>
          <cell r="O1317">
            <v>89162528</v>
          </cell>
          <cell r="P1317">
            <v>4799946642</v>
          </cell>
          <cell r="Q1317" t="str">
            <v> jana@monnari.com.br</v>
          </cell>
          <cell r="R1317" t="str">
            <v>Janaina Aparicio Molinari</v>
          </cell>
          <cell r="S1317" t="str">
            <v> jana@monnari.com.br</v>
          </cell>
          <cell r="T1317">
            <v>4799946642</v>
          </cell>
          <cell r="V1317">
            <v>42626</v>
          </cell>
        </row>
        <row r="1318">
          <cell r="B1318" t="str">
            <v>16/1333</v>
          </cell>
          <cell r="C1318" t="str">
            <v>Adriana</v>
          </cell>
          <cell r="D1318" t="str">
            <v>Associação Comercial e Empresarial de Além Paraíba</v>
          </cell>
          <cell r="E1318" t="str">
            <v>Alina Mendes Gomes</v>
          </cell>
          <cell r="F1318" t="str">
            <v>Gerente Executiva</v>
          </cell>
          <cell r="G1318" t="str">
            <v>Associação Comercial e Empresarial de Além Paraíba</v>
          </cell>
          <cell r="H1318" t="str">
            <v>20.455.929/0001-12</v>
          </cell>
          <cell r="I1318" t="str">
            <v>Isento</v>
          </cell>
          <cell r="J1318" t="str">
            <v xml:space="preserve">Rua Angelino Garbois, 95 </v>
          </cell>
          <cell r="K1318" t="str">
            <v xml:space="preserve">Ilha do Lazareto </v>
          </cell>
          <cell r="L1318" t="str">
            <v xml:space="preserve">Além Paraiba </v>
          </cell>
          <cell r="M1318" t="str">
            <v>MG</v>
          </cell>
          <cell r="N1318" t="str">
            <v>SUDESTE</v>
          </cell>
          <cell r="O1318" t="str">
            <v>36660-000</v>
          </cell>
          <cell r="P1318" t="str">
            <v>(32) 3462-4549 / 3466-1260</v>
          </cell>
          <cell r="Q1318" t="str">
            <v xml:space="preserve">alina@aceap.com.br </v>
          </cell>
          <cell r="R1318" t="str">
            <v>Gisele</v>
          </cell>
          <cell r="S1318" t="str">
            <v xml:space="preserve">gisele@aceap.com.br </v>
          </cell>
          <cell r="T1318" t="str">
            <v>(32) 3462-4549 / 3466-1260</v>
          </cell>
          <cell r="V1318">
            <v>42628</v>
          </cell>
          <cell r="W1318">
            <v>42628</v>
          </cell>
        </row>
        <row r="1319">
          <cell r="B1319" t="str">
            <v>16/1334</v>
          </cell>
          <cell r="C1319">
            <v>0</v>
          </cell>
          <cell r="D1319" t="str">
            <v xml:space="preserve">Ana Lucia Alves Vieira </v>
          </cell>
          <cell r="E1319" t="str">
            <v xml:space="preserve">Ana Lucia A. Vieira </v>
          </cell>
          <cell r="G1319" t="str">
            <v>Ana Lucia Alves Vieira</v>
          </cell>
          <cell r="H1319" t="str">
            <v>485.682.959-91</v>
          </cell>
          <cell r="I1319" t="str">
            <v>RG 1424909-0</v>
          </cell>
          <cell r="J1319" t="str">
            <v>Rua Uruguai , 552</v>
          </cell>
          <cell r="K1319" t="str">
            <v xml:space="preserve">Jardim América </v>
          </cell>
          <cell r="L1319" t="str">
            <v xml:space="preserve">Ituporanga </v>
          </cell>
          <cell r="M1319" t="str">
            <v>SC</v>
          </cell>
          <cell r="N1319" t="str">
            <v>SUL</v>
          </cell>
          <cell r="O1319" t="str">
            <v>88.400-000</v>
          </cell>
          <cell r="P1319" t="str">
            <v>(47)3533-1308</v>
          </cell>
          <cell r="Q1319" t="str">
            <v>cdlituporanga@yahoo.com.br</v>
          </cell>
          <cell r="R1319" t="str">
            <v xml:space="preserve">Ana Lucia </v>
          </cell>
          <cell r="S1319" t="str">
            <v>cdlituporanga@yahoo.com.br</v>
          </cell>
          <cell r="T1319" t="str">
            <v>(47)35331308</v>
          </cell>
          <cell r="V1319">
            <v>42632</v>
          </cell>
        </row>
        <row r="1320">
          <cell r="B1320" t="str">
            <v>16/1335</v>
          </cell>
          <cell r="C1320">
            <v>0</v>
          </cell>
          <cell r="D1320" t="str">
            <v xml:space="preserve">Isaurea Martini dos Santos </v>
          </cell>
          <cell r="E1320" t="str">
            <v xml:space="preserve">Isaurea Martini dos Santos </v>
          </cell>
          <cell r="G1320" t="str">
            <v xml:space="preserve">Isaurea Martini dos Santos </v>
          </cell>
          <cell r="H1320" t="str">
            <v>576.294.049-72</v>
          </cell>
          <cell r="I1320" t="str">
            <v>RG 941935</v>
          </cell>
          <cell r="J1320" t="str">
            <v>Travessa Jacob Sens, 22 Sala 04</v>
          </cell>
          <cell r="K1320" t="str">
            <v xml:space="preserve">Centro </v>
          </cell>
          <cell r="L1320" t="str">
            <v xml:space="preserve">Ituporanga </v>
          </cell>
          <cell r="M1320" t="str">
            <v>SC</v>
          </cell>
          <cell r="N1320" t="str">
            <v>SUL</v>
          </cell>
          <cell r="O1320" t="str">
            <v>88.400-970</v>
          </cell>
          <cell r="P1320" t="str">
            <v>(47)3533-1308</v>
          </cell>
          <cell r="Q1320" t="str">
            <v>cdlituporanga@yahoo.com.br</v>
          </cell>
          <cell r="R1320" t="str">
            <v xml:space="preserve">Isaurea Martini dos Santos </v>
          </cell>
          <cell r="S1320" t="str">
            <v>cdlituporanga@yahoo.com.br</v>
          </cell>
          <cell r="T1320" t="str">
            <v>(47)35331308</v>
          </cell>
          <cell r="V1320">
            <v>42632</v>
          </cell>
        </row>
        <row r="1321">
          <cell r="B1321" t="str">
            <v>16/1336</v>
          </cell>
          <cell r="C1321">
            <v>0</v>
          </cell>
          <cell r="D1321" t="str">
            <v xml:space="preserve">Dalva Schmidt Alves </v>
          </cell>
          <cell r="E1321" t="str">
            <v xml:space="preserve">Dalva Schmidt </v>
          </cell>
          <cell r="G1321" t="str">
            <v xml:space="preserve">Dalva Schmidt Alves </v>
          </cell>
          <cell r="H1321" t="str">
            <v>511.585.749-91</v>
          </cell>
          <cell r="I1321" t="str">
            <v>RG 1.425.008</v>
          </cell>
          <cell r="J1321" t="str">
            <v>Travessa Jacob Sens, 22 Sala 04</v>
          </cell>
          <cell r="K1321" t="str">
            <v xml:space="preserve">Centro </v>
          </cell>
          <cell r="L1321" t="str">
            <v xml:space="preserve">Ituporanga </v>
          </cell>
          <cell r="M1321" t="str">
            <v>SC</v>
          </cell>
          <cell r="N1321" t="str">
            <v>SUL</v>
          </cell>
          <cell r="O1321" t="str">
            <v>88.400-970</v>
          </cell>
          <cell r="P1321" t="str">
            <v>(47)3533-1308</v>
          </cell>
          <cell r="Q1321" t="str">
            <v>cdlituporanga@yahoo.com.br</v>
          </cell>
          <cell r="R1321" t="str">
            <v>Dalva Schmidt</v>
          </cell>
          <cell r="S1321" t="str">
            <v>cdlituporanga@yahoo.com.br</v>
          </cell>
          <cell r="T1321" t="str">
            <v>(47)35331308</v>
          </cell>
          <cell r="V1321">
            <v>42632</v>
          </cell>
        </row>
        <row r="1322">
          <cell r="B1322" t="str">
            <v>16/1337</v>
          </cell>
          <cell r="C1322">
            <v>0</v>
          </cell>
          <cell r="D1322" t="str">
            <v>Ursula Hinghaus Vandresen</v>
          </cell>
          <cell r="E1322" t="str">
            <v>Ursula Hinghaus Vandresen</v>
          </cell>
          <cell r="F1322">
            <v>0</v>
          </cell>
          <cell r="G1322" t="str">
            <v>Ursula Hinghaus Vandresen</v>
          </cell>
          <cell r="H1322" t="str">
            <v>817.980.679-00</v>
          </cell>
          <cell r="I1322" t="str">
            <v>RG 2.257.059</v>
          </cell>
          <cell r="J1322" t="str">
            <v>Travessa Jacob Sens, 22 Sala 04</v>
          </cell>
          <cell r="K1322" t="str">
            <v xml:space="preserve">Centro </v>
          </cell>
          <cell r="L1322" t="str">
            <v xml:space="preserve">Ituporanga </v>
          </cell>
          <cell r="M1322" t="str">
            <v>SC</v>
          </cell>
          <cell r="N1322" t="str">
            <v>SUL</v>
          </cell>
          <cell r="O1322" t="str">
            <v>88.400-970</v>
          </cell>
          <cell r="P1322" t="str">
            <v>(47)3533-1308</v>
          </cell>
          <cell r="Q1322" t="str">
            <v>cdlituporanga@yahoo.com.br</v>
          </cell>
          <cell r="R1322" t="str">
            <v xml:space="preserve">Ursula Vandresen </v>
          </cell>
          <cell r="S1322" t="str">
            <v>cdlituporanga@yahoo.com.br</v>
          </cell>
          <cell r="T1322" t="str">
            <v>(47)35331308</v>
          </cell>
          <cell r="V1322">
            <v>42632</v>
          </cell>
        </row>
        <row r="1323">
          <cell r="B1323" t="str">
            <v>16/1338</v>
          </cell>
          <cell r="C1323">
            <v>0</v>
          </cell>
          <cell r="D1323" t="str">
            <v xml:space="preserve">Viva Italia </v>
          </cell>
          <cell r="E1323" t="str">
            <v xml:space="preserve">Juliana Amorim </v>
          </cell>
          <cell r="F1323" t="str">
            <v xml:space="preserve"> Financeiro </v>
          </cell>
          <cell r="G1323" t="str">
            <v xml:space="preserve">SUB 03 Gastronomia Eirelli - EPP </v>
          </cell>
          <cell r="H1323" t="str">
            <v>11.458.784/0001-12</v>
          </cell>
          <cell r="I1323" t="str">
            <v>79008028</v>
          </cell>
          <cell r="J1323" t="str">
            <v>Avenida Oliveira Botelho, 617</v>
          </cell>
          <cell r="K1323" t="str">
            <v>Alto</v>
          </cell>
          <cell r="L1323" t="str">
            <v xml:space="preserve">Teresopolis </v>
          </cell>
          <cell r="M1323" t="str">
            <v>RJ</v>
          </cell>
          <cell r="N1323" t="str">
            <v>SUDESTE</v>
          </cell>
          <cell r="O1323" t="str">
            <v>25.961-147</v>
          </cell>
          <cell r="P1323" t="str">
            <v>(21) 2643-3160</v>
          </cell>
          <cell r="Q1323" t="str">
            <v>controlergruposubmarino@gmail.com</v>
          </cell>
          <cell r="R1323" t="str">
            <v xml:space="preserve">Juliana Amorim </v>
          </cell>
          <cell r="S1323" t="str">
            <v>controlergruposubmarino@gmail.com</v>
          </cell>
          <cell r="T1323" t="str">
            <v>(21) 2643-3160</v>
          </cell>
          <cell r="V1323">
            <v>42632</v>
          </cell>
        </row>
        <row r="1324">
          <cell r="B1324" t="str">
            <v>16/1339</v>
          </cell>
          <cell r="C1324">
            <v>0</v>
          </cell>
          <cell r="D1324" t="str">
            <v>Sandra Panho</v>
          </cell>
          <cell r="E1324" t="str">
            <v>Sandra Panho</v>
          </cell>
          <cell r="G1324" t="str">
            <v>Sandra Panho</v>
          </cell>
          <cell r="H1324" t="str">
            <v>062.641.369-99</v>
          </cell>
          <cell r="I1324" t="str">
            <v>RG 940240999</v>
          </cell>
          <cell r="J1324" t="str">
            <v>Rua União da Vitória, 2111 - Sl CML Anexo A</v>
          </cell>
          <cell r="K1324" t="str">
            <v>Centro</v>
          </cell>
          <cell r="L1324" t="str">
            <v>Francisco Beltrâo</v>
          </cell>
          <cell r="M1324" t="str">
            <v>PR</v>
          </cell>
          <cell r="N1324" t="str">
            <v>SUL</v>
          </cell>
          <cell r="O1324" t="str">
            <v>85.601-660</v>
          </cell>
          <cell r="P1324" t="str">
            <v>(46)3055-5478</v>
          </cell>
          <cell r="Q1324" t="str">
            <v>clinicamedicamazetto@hotmail.com.br</v>
          </cell>
          <cell r="R1324" t="str">
            <v>Sandra Panho</v>
          </cell>
          <cell r="S1324" t="str">
            <v>clinicamedicamazetto@hotmail.com.br</v>
          </cell>
          <cell r="T1324" t="str">
            <v>(46)3055-5478</v>
          </cell>
          <cell r="U1324" t="str">
            <v>e-commerce</v>
          </cell>
          <cell r="V1324">
            <v>42635</v>
          </cell>
          <cell r="W1324">
            <v>42635</v>
          </cell>
        </row>
        <row r="1325">
          <cell r="B1325" t="str">
            <v>16/1340</v>
          </cell>
          <cell r="C1325">
            <v>0</v>
          </cell>
          <cell r="D1325" t="str">
            <v>Jeferson Piragibe do Nascimento</v>
          </cell>
          <cell r="E1325" t="str">
            <v>Jeferson Piragibe do Nascimento</v>
          </cell>
          <cell r="G1325" t="str">
            <v>Jeferson Piragibe do Nascimento</v>
          </cell>
          <cell r="H1325" t="str">
            <v>609.663.009-04</v>
          </cell>
          <cell r="I1325" t="str">
            <v>RG 1865160 SSPSC</v>
          </cell>
          <cell r="J1325" t="str">
            <v>Rua Paulo Afonso, 199</v>
          </cell>
          <cell r="K1325" t="str">
            <v>Floresta</v>
          </cell>
          <cell r="L1325" t="str">
            <v>Joinville</v>
          </cell>
          <cell r="M1325" t="str">
            <v>SC</v>
          </cell>
          <cell r="N1325" t="str">
            <v>SUL</v>
          </cell>
          <cell r="O1325" t="str">
            <v>89.212-060</v>
          </cell>
          <cell r="P1325" t="str">
            <v>47 9135-0497</v>
          </cell>
          <cell r="Q1325" t="str">
            <v>jeferson1166@hotmail.com</v>
          </cell>
          <cell r="R1325" t="str">
            <v>Jeferson Piragibe do Nascimento</v>
          </cell>
          <cell r="S1325" t="str">
            <v>jeferson1166@hotmail.com</v>
          </cell>
          <cell r="T1325" t="str">
            <v>47 9135-0497</v>
          </cell>
          <cell r="U1325" t="str">
            <v>BB</v>
          </cell>
          <cell r="V1325">
            <v>42635</v>
          </cell>
          <cell r="W1325">
            <v>42635</v>
          </cell>
        </row>
        <row r="1326">
          <cell r="B1326" t="str">
            <v>16/1341</v>
          </cell>
          <cell r="C1326">
            <v>0</v>
          </cell>
          <cell r="D1326" t="str">
            <v>Carinha de Anjo</v>
          </cell>
          <cell r="E1326" t="str">
            <v>Jeferson Piragibe do Nascimento</v>
          </cell>
          <cell r="G1326" t="str">
            <v>Lucileide Terezinha Jirardi Avatti ME</v>
          </cell>
          <cell r="H1326" t="str">
            <v>06.147.520/0001-08</v>
          </cell>
          <cell r="I1326" t="str">
            <v>254745814</v>
          </cell>
          <cell r="J1326" t="str">
            <v>Rua Cegonhas, 795, Sl04</v>
          </cell>
          <cell r="K1326" t="str">
            <v>Jd Iririú</v>
          </cell>
          <cell r="L1326" t="str">
            <v>Joinville</v>
          </cell>
          <cell r="M1326" t="str">
            <v>SC</v>
          </cell>
          <cell r="N1326" t="str">
            <v>SUL</v>
          </cell>
          <cell r="O1326" t="str">
            <v>89.227-645</v>
          </cell>
          <cell r="P1326" t="str">
            <v>47 3427-1226</v>
          </cell>
          <cell r="Q1326" t="str">
            <v>jeferson1166@hotmail.com</v>
          </cell>
          <cell r="R1326" t="str">
            <v>Jeferson Piragibe do Nascimento</v>
          </cell>
          <cell r="S1326" t="str">
            <v>jeferson1166@hotmail.com</v>
          </cell>
          <cell r="T1326" t="str">
            <v>47 3427-1226</v>
          </cell>
          <cell r="V1326">
            <v>42635</v>
          </cell>
          <cell r="W1326">
            <v>42635</v>
          </cell>
        </row>
        <row r="1327">
          <cell r="B1327" t="str">
            <v>16/1342</v>
          </cell>
          <cell r="C1327">
            <v>0</v>
          </cell>
          <cell r="D1327" t="str">
            <v xml:space="preserve">Hotel Gentil </v>
          </cell>
          <cell r="E1327" t="str">
            <v xml:space="preserve">Fabiana </v>
          </cell>
          <cell r="F1327" t="str">
            <v xml:space="preserve">Financeiro </v>
          </cell>
          <cell r="G1327" t="str">
            <v xml:space="preserve">Antonio Celso Gentil ME </v>
          </cell>
          <cell r="H1327" t="str">
            <v>29.027.364/0001-47</v>
          </cell>
          <cell r="I1327" t="str">
            <v>77732608</v>
          </cell>
          <cell r="J1327" t="str">
            <v>Rua Avahy, 02</v>
          </cell>
          <cell r="K1327" t="str">
            <v>Centro</v>
          </cell>
          <cell r="L1327" t="str">
            <v xml:space="preserve">Itaperuma </v>
          </cell>
          <cell r="M1327" t="str">
            <v>RJ</v>
          </cell>
          <cell r="N1327" t="str">
            <v>SUDESTE</v>
          </cell>
          <cell r="O1327" t="str">
            <v>28.333-000</v>
          </cell>
          <cell r="P1327" t="str">
            <v>(22) 3847-2152</v>
          </cell>
          <cell r="Q1327" t="str">
            <v>hotelgentil@hotmail.com</v>
          </cell>
          <cell r="R1327" t="str">
            <v xml:space="preserve">Fabiana </v>
          </cell>
          <cell r="S1327" t="str">
            <v>hotelgentil@hotmail.com</v>
          </cell>
          <cell r="T1327" t="str">
            <v>(22) 3847-2152</v>
          </cell>
          <cell r="V1327" t="str">
            <v>22/092016</v>
          </cell>
          <cell r="W1327">
            <v>42635</v>
          </cell>
        </row>
        <row r="1328">
          <cell r="B1328" t="str">
            <v>16/1343</v>
          </cell>
          <cell r="C1328" t="str">
            <v>Adriana</v>
          </cell>
          <cell r="D1328" t="str">
            <v>Rio Anil Shopping</v>
          </cell>
          <cell r="E1328" t="str">
            <v>Joel Costa</v>
          </cell>
          <cell r="F1328" t="str">
            <v>Compras</v>
          </cell>
          <cell r="G1328" t="str">
            <v>MRMalls Administração Ltda. EPP</v>
          </cell>
          <cell r="H1328" t="str">
            <v>19.601.176/0001-27</v>
          </cell>
          <cell r="I1328" t="str">
            <v>Isento</v>
          </cell>
          <cell r="J1328" t="str">
            <v>Rua Azulões, 1, Office Tower, Coluna 09, Sala 1409</v>
          </cell>
          <cell r="K1328" t="str">
            <v>Jardim Renascença</v>
          </cell>
          <cell r="L1328" t="str">
            <v>São Luis</v>
          </cell>
          <cell r="M1328" t="str">
            <v>MA</v>
          </cell>
          <cell r="N1328" t="str">
            <v>NORDESTE</v>
          </cell>
          <cell r="O1328" t="str">
            <v>65.075-060</v>
          </cell>
          <cell r="P1328" t="str">
            <v>99 3529-0731</v>
          </cell>
          <cell r="Q1328" t="str">
            <v>joel.costa@mrmalls.com.br</v>
          </cell>
          <cell r="R1328" t="str">
            <v>Joel Costa</v>
          </cell>
          <cell r="S1328" t="str">
            <v>joel.costa@mrmalls.com.br</v>
          </cell>
          <cell r="T1328" t="str">
            <v>99 3529-0731</v>
          </cell>
          <cell r="V1328">
            <v>42635</v>
          </cell>
        </row>
        <row r="1329">
          <cell r="B1329" t="str">
            <v>16/1344</v>
          </cell>
          <cell r="C1329">
            <v>0</v>
          </cell>
          <cell r="D1329" t="str">
            <v>Prosalen</v>
          </cell>
          <cell r="E1329" t="str">
            <v>Jorge</v>
          </cell>
          <cell r="G1329" t="str">
            <v>Prosalen Comercial Ltda ME</v>
          </cell>
          <cell r="H1329" t="str">
            <v>05.023.842/0001-82</v>
          </cell>
          <cell r="I1329" t="str">
            <v>116.358.842.115</v>
          </cell>
          <cell r="J1329" t="str">
            <v xml:space="preserve">Rua Francisco Py, Nº 52 – Cjto. 02 </v>
          </cell>
          <cell r="K1329" t="str">
            <v>Lauzane Paulista</v>
          </cell>
          <cell r="L1329" t="str">
            <v xml:space="preserve">São Paulo </v>
          </cell>
          <cell r="M1329" t="str">
            <v>SP</v>
          </cell>
          <cell r="N1329" t="str">
            <v>SUDESTE</v>
          </cell>
          <cell r="O1329" t="str">
            <v>02442-110</v>
          </cell>
          <cell r="P1329" t="str">
            <v xml:space="preserve">(11) 2506-7344 </v>
          </cell>
          <cell r="Q1329" t="str">
            <v>prosalen@outlook.com</v>
          </cell>
          <cell r="R1329" t="str">
            <v>Jorge</v>
          </cell>
          <cell r="S1329" t="str">
            <v>prosalen@outlook.com</v>
          </cell>
          <cell r="T1329" t="str">
            <v xml:space="preserve">(11) 2506-7344 </v>
          </cell>
          <cell r="U1329" t="str">
            <v>Itaú</v>
          </cell>
          <cell r="V1329">
            <v>42639</v>
          </cell>
          <cell r="W1329">
            <v>42639</v>
          </cell>
        </row>
        <row r="1330">
          <cell r="B1330" t="str">
            <v>16/1345</v>
          </cell>
          <cell r="C1330">
            <v>0</v>
          </cell>
          <cell r="D1330" t="str">
            <v>Pégasus Atacadista Ltda</v>
          </cell>
          <cell r="E1330" t="str">
            <v xml:space="preserve">Everton </v>
          </cell>
          <cell r="F1330" t="str">
            <v>Dep. Compras</v>
          </cell>
          <cell r="G1330" t="str">
            <v xml:space="preserve">Pégasus Atacadista Ltda </v>
          </cell>
          <cell r="H1330" t="str">
            <v xml:space="preserve">14.797.430/0001-90  </v>
          </cell>
          <cell r="I1330" t="str">
            <v>256.606.412</v>
          </cell>
          <cell r="J1330" t="str">
            <v>Rua Guaranis, Nº 327</v>
          </cell>
          <cell r="K1330" t="str">
            <v>Esplanada</v>
          </cell>
          <cell r="L1330" t="str">
            <v xml:space="preserve">Chapecó </v>
          </cell>
          <cell r="M1330" t="str">
            <v>SC</v>
          </cell>
          <cell r="N1330" t="str">
            <v>SUL</v>
          </cell>
          <cell r="O1330" t="str">
            <v xml:space="preserve">89.812-440   </v>
          </cell>
          <cell r="P1330" t="str">
            <v>(49) 3304-0513</v>
          </cell>
          <cell r="Q1330" t="str">
            <v>everton.pegasus@live.com</v>
          </cell>
          <cell r="R1330" t="str">
            <v xml:space="preserve">Everton </v>
          </cell>
          <cell r="S1330" t="str">
            <v>everton.pegasus@live.com</v>
          </cell>
          <cell r="T1330">
            <v>0</v>
          </cell>
          <cell r="U1330" t="str">
            <v xml:space="preserve">Bradesco </v>
          </cell>
          <cell r="V1330">
            <v>42640</v>
          </cell>
          <cell r="W1330">
            <v>42640</v>
          </cell>
        </row>
        <row r="1331">
          <cell r="B1331" t="str">
            <v>16/1346</v>
          </cell>
          <cell r="C1331" t="str">
            <v>Maera</v>
          </cell>
          <cell r="D1331" t="str">
            <v>ACIL Leopoldina</v>
          </cell>
          <cell r="E1331" t="str">
            <v>Alcebíades</v>
          </cell>
          <cell r="G1331" t="str">
            <v>Associação Comercial Industrial Agropecuária e Serviços de Leopoldina</v>
          </cell>
          <cell r="H1331" t="str">
            <v>22.150.775/0001-86</v>
          </cell>
          <cell r="I1331" t="str">
            <v>Isento</v>
          </cell>
          <cell r="J1331" t="str">
            <v>Rua Ribeiro Junqueira, n°53</v>
          </cell>
          <cell r="K1331" t="str">
            <v>Centro</v>
          </cell>
          <cell r="L1331" t="str">
            <v>Leopoldina</v>
          </cell>
          <cell r="M1331" t="str">
            <v>MG</v>
          </cell>
          <cell r="N1331" t="str">
            <v>SUDESTE</v>
          </cell>
          <cell r="O1331" t="str">
            <v>36.700-000</v>
          </cell>
          <cell r="P1331" t="str">
            <v>(32) 3441-2896</v>
          </cell>
          <cell r="Q1331" t="str">
            <v>acilgerencia@gmail.com</v>
          </cell>
          <cell r="R1331" t="str">
            <v>Alcebíades</v>
          </cell>
          <cell r="S1331" t="str">
            <v>acilgerencia@gmail.com</v>
          </cell>
          <cell r="T1331" t="str">
            <v>(32) 3441-2896/ 3441-4364</v>
          </cell>
          <cell r="U1331" t="str">
            <v>Caixa/ Banco do Brasil</v>
          </cell>
          <cell r="V1331">
            <v>42642</v>
          </cell>
        </row>
        <row r="1332">
          <cell r="B1332" t="str">
            <v>16/1347</v>
          </cell>
          <cell r="C1332">
            <v>0</v>
          </cell>
          <cell r="D1332" t="str">
            <v>Armazém Casa</v>
          </cell>
          <cell r="E1332" t="str">
            <v>Jaqueline</v>
          </cell>
          <cell r="G1332" t="str">
            <v>Jaqueline Webber Sponchiado APP</v>
          </cell>
          <cell r="H1332" t="str">
            <v>03.280.764/0001-76</v>
          </cell>
          <cell r="I1332" t="str">
            <v>28.311.009-0</v>
          </cell>
          <cell r="J1332" t="str">
            <v xml:space="preserve">Av. Seis, 651 </v>
          </cell>
          <cell r="K1332" t="str">
            <v>Centro</v>
          </cell>
          <cell r="L1332" t="str">
            <v>Chapadão do Sul</v>
          </cell>
          <cell r="M1332" t="str">
            <v>MS</v>
          </cell>
          <cell r="N1332" t="str">
            <v>CENTRO OESTE</v>
          </cell>
          <cell r="O1332" t="str">
            <v>79.560-000</v>
          </cell>
          <cell r="P1332" t="str">
            <v>67 3562-2544/3562-3158</v>
          </cell>
          <cell r="Q1332" t="str">
            <v>renovarte@brturbo.com.br</v>
          </cell>
          <cell r="R1332" t="str">
            <v>Adriana</v>
          </cell>
          <cell r="S1332" t="str">
            <v>financeiro@casaarmazem.com.br</v>
          </cell>
          <cell r="T1332" t="str">
            <v>67 3562-2544/3562-3158</v>
          </cell>
          <cell r="U1332" t="str">
            <v>BB</v>
          </cell>
          <cell r="V1332">
            <v>42646</v>
          </cell>
          <cell r="W1332">
            <v>42646</v>
          </cell>
        </row>
        <row r="1333">
          <cell r="B1333" t="str">
            <v>16/1348</v>
          </cell>
          <cell r="C1333" t="str">
            <v>Maera</v>
          </cell>
          <cell r="D1333" t="str">
            <v>Passeio San Miguel</v>
          </cell>
          <cell r="E1333" t="str">
            <v>Ana Maria Furtado/Otávio</v>
          </cell>
          <cell r="G1333" t="str">
            <v>Empresa Construtora Sulina AS</v>
          </cell>
          <cell r="H1333" t="str">
            <v>76.062.652/0001-12</v>
          </cell>
          <cell r="I1333" t="str">
            <v>Isento</v>
          </cell>
          <cell r="J1333" t="str">
            <v>Avenida Brasil, 3322</v>
          </cell>
          <cell r="K1333" t="str">
            <v>Centro</v>
          </cell>
          <cell r="L1333" t="str">
            <v>Balneário Camboriú</v>
          </cell>
          <cell r="M1333" t="str">
            <v>SC</v>
          </cell>
          <cell r="N1333" t="str">
            <v>SUL</v>
          </cell>
          <cell r="O1333" t="str">
            <v>88.330-063</v>
          </cell>
          <cell r="P1333" t="str">
            <v>47 8446-0513</v>
          </cell>
          <cell r="Q1333" t="str">
            <v>marketing@passeiosanmiguel.com.br</v>
          </cell>
          <cell r="R1333" t="str">
            <v>Claudia</v>
          </cell>
          <cell r="S1333" t="str">
            <v>claudia@construtorasulina.com.br</v>
          </cell>
          <cell r="T1333" t="str">
            <v>47 3361-0006</v>
          </cell>
          <cell r="U1333" t="str">
            <v>Caixa</v>
          </cell>
          <cell r="V1333">
            <v>42646</v>
          </cell>
          <cell r="W1333">
            <v>42646</v>
          </cell>
        </row>
        <row r="1334">
          <cell r="B1334" t="str">
            <v>16/1349</v>
          </cell>
          <cell r="C1334">
            <v>0</v>
          </cell>
          <cell r="D1334" t="str">
            <v xml:space="preserve">Terê Pão </v>
          </cell>
          <cell r="E1334" t="str">
            <v xml:space="preserve">Claudiléia/Marcela   </v>
          </cell>
          <cell r="G1334" t="str">
            <v>Tere Frutas Comércio de Alimentos e Panificação Ltda.</v>
          </cell>
          <cell r="H1334" t="str">
            <v>39.508.023/0008-13</v>
          </cell>
          <cell r="I1334" t="str">
            <v>83.982.764</v>
          </cell>
          <cell r="J1334" t="str">
            <v>Avenida Almirante Lúcio Meira, 402</v>
          </cell>
          <cell r="K1334" t="str">
            <v>Várzea</v>
          </cell>
          <cell r="L1334" t="str">
            <v>Teresópolis</v>
          </cell>
          <cell r="M1334" t="str">
            <v>RJ</v>
          </cell>
          <cell r="N1334" t="str">
            <v>SUDESTE</v>
          </cell>
          <cell r="O1334" t="str">
            <v>25.953-005</v>
          </cell>
          <cell r="P1334" t="str">
            <v>(21)2742-9032</v>
          </cell>
          <cell r="Q1334" t="str">
            <v>terepao_claudilea@hotmail.com</v>
          </cell>
          <cell r="R1334" t="str">
            <v>Marcela</v>
          </cell>
          <cell r="S1334" t="str">
            <v>marcela@terefrutas.com.br</v>
          </cell>
          <cell r="T1334" t="str">
            <v>(21) 2743-0476</v>
          </cell>
          <cell r="U1334" t="str">
            <v>Itaú</v>
          </cell>
          <cell r="V1334">
            <v>42647</v>
          </cell>
        </row>
        <row r="1335">
          <cell r="B1335" t="str">
            <v>16/1350</v>
          </cell>
          <cell r="C1335" t="str">
            <v>Adriana</v>
          </cell>
          <cell r="D1335" t="str">
            <v>Teresina Shopping</v>
          </cell>
          <cell r="E1335" t="str">
            <v>Patrícia Sousa</v>
          </cell>
          <cell r="F1335" t="str">
            <v>Compras</v>
          </cell>
          <cell r="G1335" t="str">
            <v>Teresina Administradora de Shopping Centers LTDA- EPP</v>
          </cell>
          <cell r="H1335" t="str">
            <v>05.635.656/0001-02</v>
          </cell>
          <cell r="I1335" t="str">
            <v>Isento</v>
          </cell>
          <cell r="J1335" t="str">
            <v>Avenida Raul Lopes, 1000</v>
          </cell>
          <cell r="K1335" t="str">
            <v>Noivos</v>
          </cell>
          <cell r="L1335" t="str">
            <v>Teresina</v>
          </cell>
          <cell r="M1335" t="str">
            <v>PI</v>
          </cell>
          <cell r="N1335" t="str">
            <v>NORDESTE</v>
          </cell>
          <cell r="O1335" t="str">
            <v>64.046-902</v>
          </cell>
          <cell r="P1335" t="str">
            <v>(86) 3230-2000</v>
          </cell>
          <cell r="Q1335" t="str">
            <v>compras@teresinashopping.com.br</v>
          </cell>
          <cell r="R1335" t="str">
            <v>Patrícia Sousa</v>
          </cell>
          <cell r="S1335" t="str">
            <v>compras@teresinashopping.com.br</v>
          </cell>
          <cell r="T1335" t="str">
            <v>(86) 3230-2000</v>
          </cell>
          <cell r="U1335" t="str">
            <v>Banco do Brasil/ Braspress (transp.)</v>
          </cell>
          <cell r="V1335">
            <v>42647</v>
          </cell>
        </row>
        <row r="1336">
          <cell r="B1336" t="str">
            <v>16/1351</v>
          </cell>
          <cell r="C1336" t="str">
            <v>Maera</v>
          </cell>
          <cell r="D1336" t="str">
            <v>José Felipe Neves Santiago</v>
          </cell>
          <cell r="E1336" t="str">
            <v>José Felipe</v>
          </cell>
          <cell r="G1336" t="str">
            <v>José Felipe Neves Santiago</v>
          </cell>
          <cell r="H1336" t="str">
            <v>80.705.260-763</v>
          </cell>
          <cell r="I1336" t="str">
            <v>Isento</v>
          </cell>
          <cell r="J1336" t="str">
            <v>Rua Alves do Vale, 874</v>
          </cell>
          <cell r="K1336" t="str">
            <v>Vila Valqueire</v>
          </cell>
          <cell r="L1336" t="str">
            <v>Rio de Janeiro</v>
          </cell>
          <cell r="M1336" t="str">
            <v>RJ</v>
          </cell>
          <cell r="N1336" t="str">
            <v>SUDESTE</v>
          </cell>
          <cell r="O1336" t="str">
            <v>21.330-110</v>
          </cell>
          <cell r="P1336" t="str">
            <v>(21) 3229-3767</v>
          </cell>
          <cell r="Q1336" t="str">
            <v>jfnsantiago@yahoo.com.br</v>
          </cell>
          <cell r="R1336" t="str">
            <v>José Felipe</v>
          </cell>
          <cell r="S1336" t="str">
            <v>jfnsantiago@yahoo.com.br</v>
          </cell>
          <cell r="T1336" t="str">
            <v>(21) 9 9567-0986</v>
          </cell>
          <cell r="U1336" t="str">
            <v>Banco do Brasil/ Vip express (transp.)</v>
          </cell>
          <cell r="V1336">
            <v>42647</v>
          </cell>
        </row>
        <row r="1337">
          <cell r="B1337" t="str">
            <v>16/1352</v>
          </cell>
          <cell r="C1337">
            <v>0</v>
          </cell>
          <cell r="D1337" t="str">
            <v xml:space="preserve">Paraíso da Serra </v>
          </cell>
          <cell r="E1337" t="str">
            <v>Josi</v>
          </cell>
          <cell r="F1337" t="str">
            <v>Financeiro</v>
          </cell>
          <cell r="G1337" t="str">
            <v>Restaurante Paraiso da Serra Agrioes EIRELI - EPP</v>
          </cell>
          <cell r="H1337" t="str">
            <v>10.653.744/0001-69</v>
          </cell>
          <cell r="I1337" t="str">
            <v>78.698.845</v>
          </cell>
          <cell r="J1337" t="str">
            <v>Rua Carmela Dutra, 441</v>
          </cell>
          <cell r="K1337" t="str">
            <v xml:space="preserve">Agriões </v>
          </cell>
          <cell r="L1337" t="str">
            <v xml:space="preserve">Teresópolis </v>
          </cell>
          <cell r="M1337" t="str">
            <v>RJ</v>
          </cell>
          <cell r="N1337" t="str">
            <v>SUDESTE</v>
          </cell>
          <cell r="O1337" t="str">
            <v>25.963-140</v>
          </cell>
          <cell r="P1337" t="str">
            <v>(21)2643-2526</v>
          </cell>
          <cell r="Q1337" t="str">
            <v>paraisoagrioesfinanceiro@hotmail.com</v>
          </cell>
          <cell r="R1337" t="str">
            <v>Josi</v>
          </cell>
          <cell r="S1337" t="str">
            <v>paraisoagrioesfinanceiro@hotmail.com</v>
          </cell>
          <cell r="T1337" t="str">
            <v>(21)2643-2526</v>
          </cell>
          <cell r="U1337" t="str">
            <v xml:space="preserve">Santander </v>
          </cell>
          <cell r="V1337">
            <v>42650</v>
          </cell>
        </row>
        <row r="1338">
          <cell r="B1338" t="str">
            <v>16/1353</v>
          </cell>
          <cell r="C1338" t="str">
            <v>Adriana</v>
          </cell>
          <cell r="D1338" t="str">
            <v>Município de Maripá</v>
          </cell>
          <cell r="E1338" t="str">
            <v>Anderson Bento Maria</v>
          </cell>
          <cell r="F1338" t="str">
            <v>Prefeito</v>
          </cell>
          <cell r="G1338" t="str">
            <v>Município de Maripá</v>
          </cell>
          <cell r="H1338" t="str">
            <v>95.583.571/0001-02</v>
          </cell>
          <cell r="I1338" t="str">
            <v>Isento</v>
          </cell>
          <cell r="J1338" t="str">
            <v>Rua Luiz de Camões, 437</v>
          </cell>
          <cell r="L1338" t="str">
            <v>Maripá</v>
          </cell>
          <cell r="M1338" t="str">
            <v>PR</v>
          </cell>
          <cell r="N1338" t="str">
            <v>SUL</v>
          </cell>
          <cell r="O1338" t="str">
            <v>85.955-000</v>
          </cell>
          <cell r="P1338" t="str">
            <v>(44) 3687-1262</v>
          </cell>
          <cell r="Q1338" t="str">
            <v>anderbm__@hotmail.com</v>
          </cell>
          <cell r="S1338">
            <v>0</v>
          </cell>
          <cell r="T1338">
            <v>0</v>
          </cell>
          <cell r="V1338">
            <v>42651</v>
          </cell>
          <cell r="W1338">
            <v>43276</v>
          </cell>
        </row>
        <row r="1339">
          <cell r="B1339" t="str">
            <v>16/1354</v>
          </cell>
          <cell r="C1339">
            <v>0</v>
          </cell>
          <cell r="D1339" t="str">
            <v>Tannus da Cunha Khayat</v>
          </cell>
          <cell r="E1339" t="str">
            <v>Tannus da Cunha Khayat</v>
          </cell>
          <cell r="G1339" t="str">
            <v>Tannus da Cunha Khayat</v>
          </cell>
          <cell r="H1339" t="str">
            <v>660.542.652-53</v>
          </cell>
          <cell r="I1339" t="str">
            <v> 3105451</v>
          </cell>
          <cell r="J1339" t="str">
            <v>Avenida Sétima, 102 - Residencial Lagoa</v>
          </cell>
          <cell r="K1339" t="str">
            <v>Cabralzinho</v>
          </cell>
          <cell r="L1339" t="str">
            <v>Macapá</v>
          </cell>
          <cell r="M1339" t="str">
            <v>AP</v>
          </cell>
          <cell r="N1339" t="str">
            <v>NORTE</v>
          </cell>
          <cell r="O1339">
            <v>68906885</v>
          </cell>
          <cell r="P1339">
            <v>96981216423</v>
          </cell>
          <cell r="Q1339" t="str">
            <v>tannusck@gmail.com</v>
          </cell>
          <cell r="R1339" t="str">
            <v>Tannus da Cunha Khayat</v>
          </cell>
          <cell r="S1339" t="str">
            <v>tannusck@gmail.com</v>
          </cell>
          <cell r="T1339" t="str">
            <v>96 981216423</v>
          </cell>
          <cell r="U1339" t="str">
            <v>e-commerce</v>
          </cell>
          <cell r="V1339">
            <v>42653</v>
          </cell>
          <cell r="W1339">
            <v>42653</v>
          </cell>
        </row>
        <row r="1340">
          <cell r="B1340" t="str">
            <v>16/1355</v>
          </cell>
          <cell r="C1340">
            <v>0</v>
          </cell>
          <cell r="D1340" t="str">
            <v xml:space="preserve">Transportadora Ociani Ltda </v>
          </cell>
          <cell r="E1340" t="str">
            <v>Tais da Vant</v>
          </cell>
          <cell r="G1340" t="str">
            <v xml:space="preserve">Transportadora Ociani Ltda </v>
          </cell>
          <cell r="H1340" t="str">
            <v>75.785.675/0001-92</v>
          </cell>
          <cell r="I1340" t="str">
            <v>251.888.053</v>
          </cell>
          <cell r="J1340" t="str">
            <v>Rua Ari Barroso, 1002</v>
          </cell>
          <cell r="K1340" t="str">
            <v>Itaupavazinha</v>
          </cell>
          <cell r="L1340" t="str">
            <v>Blumenau</v>
          </cell>
          <cell r="M1340" t="str">
            <v>SC</v>
          </cell>
          <cell r="N1340" t="str">
            <v>SUL</v>
          </cell>
          <cell r="O1340" t="str">
            <v>89.065-130</v>
          </cell>
          <cell r="P1340" t="str">
            <v>(47)3232-6699</v>
          </cell>
          <cell r="Q1340" t="str">
            <v>sac@ociani.com.br</v>
          </cell>
          <cell r="R1340" t="str">
            <v xml:space="preserve">Tais </v>
          </cell>
          <cell r="S1340" t="str">
            <v>atendimento@avanttransportes.com.br</v>
          </cell>
          <cell r="T1340" t="str">
            <v>(47)9145-5793</v>
          </cell>
          <cell r="V1340">
            <v>42654</v>
          </cell>
        </row>
        <row r="1341">
          <cell r="B1341" t="str">
            <v>16/1356</v>
          </cell>
          <cell r="C1341">
            <v>0</v>
          </cell>
          <cell r="D1341" t="str">
            <v xml:space="preserve">ACIA </v>
          </cell>
          <cell r="E1341" t="str">
            <v>Neusa Pereira</v>
          </cell>
          <cell r="G1341" t="str">
            <v>Associação Comercial e Industrial de Andradina</v>
          </cell>
          <cell r="H1341" t="str">
            <v>43.541.333/0001-30</v>
          </cell>
          <cell r="I1341" t="str">
            <v>Isento</v>
          </cell>
          <cell r="J1341" t="str">
            <v>Rua Dr. Orensy Rodrigues da Silva, 628</v>
          </cell>
          <cell r="K1341" t="str">
            <v>Centro</v>
          </cell>
          <cell r="L1341" t="str">
            <v>Andradina</v>
          </cell>
          <cell r="M1341" t="str">
            <v>SP</v>
          </cell>
          <cell r="N1341" t="str">
            <v>SUDESTE</v>
          </cell>
          <cell r="O1341" t="str">
            <v>16.901-003</v>
          </cell>
          <cell r="P1341" t="str">
            <v>(18) 3722-1320 / 3723-6845</v>
          </cell>
          <cell r="Q1341" t="str">
            <v>adm@acandradina.com.br</v>
          </cell>
          <cell r="R1341" t="str">
            <v>Neusa Pereira</v>
          </cell>
          <cell r="S1341" t="str">
            <v>adm@acandradina.com.br</v>
          </cell>
          <cell r="T1341" t="str">
            <v>(18) 3722-1320</v>
          </cell>
          <cell r="U1341" t="str">
            <v>Sicoob / Xtares</v>
          </cell>
          <cell r="V1341">
            <v>42656</v>
          </cell>
        </row>
        <row r="1342">
          <cell r="B1342" t="str">
            <v>16/1357</v>
          </cell>
          <cell r="C1342">
            <v>0</v>
          </cell>
          <cell r="D1342" t="str">
            <v xml:space="preserve">Mult Opções </v>
          </cell>
          <cell r="E1342" t="str">
            <v xml:space="preserve">Loreni </v>
          </cell>
          <cell r="G1342" t="str">
            <v>Loreni Maria Wustro ME</v>
          </cell>
          <cell r="H1342" t="str">
            <v>05.026.465/0001-35</v>
          </cell>
          <cell r="I1342" t="str">
            <v>254.384.196</v>
          </cell>
          <cell r="J1342" t="str">
            <v>Rua Victor Konder, 799</v>
          </cell>
          <cell r="K1342" t="str">
            <v xml:space="preserve">Centro </v>
          </cell>
          <cell r="L1342" t="str">
            <v>Xanxerê</v>
          </cell>
          <cell r="M1342" t="str">
            <v>SC</v>
          </cell>
          <cell r="N1342" t="str">
            <v>SUL</v>
          </cell>
          <cell r="O1342" t="str">
            <v>89.820-000</v>
          </cell>
          <cell r="P1342" t="str">
            <v>(49)34331362</v>
          </cell>
          <cell r="Q1342" t="str">
            <v>lmwtro@hotmail.com</v>
          </cell>
          <cell r="R1342" t="str">
            <v>Loreni</v>
          </cell>
          <cell r="S1342" t="str">
            <v>lmwtro@hotmail.com</v>
          </cell>
          <cell r="T1342" t="str">
            <v>(47) 3433-1362</v>
          </cell>
          <cell r="V1342">
            <v>42656</v>
          </cell>
        </row>
        <row r="1343">
          <cell r="B1343" t="str">
            <v>16/1358</v>
          </cell>
          <cell r="C1343">
            <v>0</v>
          </cell>
          <cell r="D1343" t="str">
            <v>Mega Store Rizzo</v>
          </cell>
          <cell r="E1343" t="str">
            <v>Jonathan</v>
          </cell>
          <cell r="G1343" t="str">
            <v>Girassol - Comercio de Embalagens e Artigos de Decoração LTDA - EPP</v>
          </cell>
          <cell r="H1343" t="str">
            <v>07.809.863/0001-53</v>
          </cell>
          <cell r="I1343" t="str">
            <v>117.225.251.113</v>
          </cell>
          <cell r="J1343" t="str">
            <v>Rua Heliopolis, 148</v>
          </cell>
          <cell r="K1343" t="str">
            <v>Vila Leopoldina</v>
          </cell>
          <cell r="L1343" t="str">
            <v>São Paulo</v>
          </cell>
          <cell r="M1343" t="str">
            <v>SP</v>
          </cell>
          <cell r="N1343" t="str">
            <v>SUDESTE</v>
          </cell>
          <cell r="O1343" t="str">
            <v>05.318-010</v>
          </cell>
          <cell r="P1343" t="str">
            <v>(11) 3832-2011</v>
          </cell>
          <cell r="Q1343" t="str">
            <v>jonathan@rizzo.com.br</v>
          </cell>
          <cell r="R1343" t="str">
            <v>Jaqueline</v>
          </cell>
          <cell r="S1343" t="str">
            <v>jaqueline@rizzo.com.br</v>
          </cell>
          <cell r="T1343" t="str">
            <v>(11) 3832-2011</v>
          </cell>
          <cell r="U1343" t="str">
            <v>Bradesco</v>
          </cell>
          <cell r="V1343">
            <v>42657</v>
          </cell>
        </row>
        <row r="1344">
          <cell r="B1344" t="str">
            <v>16/1359</v>
          </cell>
          <cell r="C1344" t="str">
            <v>Maera</v>
          </cell>
          <cell r="D1344" t="str">
            <v>Paróquia Santo Antônio</v>
          </cell>
          <cell r="E1344" t="str">
            <v>Silvia</v>
          </cell>
          <cell r="F1344" t="str">
            <v>Financeiro</v>
          </cell>
          <cell r="G1344" t="str">
            <v>Mitra Diocesana de Joinville</v>
          </cell>
          <cell r="H1344" t="str">
            <v>84.708.478/0004-03</v>
          </cell>
          <cell r="I1344" t="str">
            <v>Isento</v>
          </cell>
          <cell r="J1344" t="str">
            <v>Rua Dona Francisca, 3960</v>
          </cell>
          <cell r="K1344" t="str">
            <v xml:space="preserve">Bom Retiro </v>
          </cell>
          <cell r="L1344" t="str">
            <v>Joinville</v>
          </cell>
          <cell r="M1344" t="str">
            <v>SC</v>
          </cell>
          <cell r="N1344" t="str">
            <v>SUL</v>
          </cell>
          <cell r="O1344" t="str">
            <v>89.218-111</v>
          </cell>
          <cell r="P1344" t="str">
            <v>(47)3435-3229</v>
          </cell>
          <cell r="Q1344" t="str">
            <v>pfin04@diocesejoinville.com.br</v>
          </cell>
          <cell r="R1344" t="str">
            <v>Silvia</v>
          </cell>
          <cell r="S1344" t="str">
            <v>pfin04@diocesejoinville.com.br</v>
          </cell>
          <cell r="T1344" t="str">
            <v>(47)3435-3229</v>
          </cell>
          <cell r="U1344" t="str">
            <v>BB</v>
          </cell>
          <cell r="V1344">
            <v>42660</v>
          </cell>
          <cell r="W1344">
            <v>42660</v>
          </cell>
        </row>
        <row r="1345">
          <cell r="B1345" t="str">
            <v>16/1360</v>
          </cell>
          <cell r="C1345" t="str">
            <v>Maera</v>
          </cell>
          <cell r="D1345" t="str">
            <v>Associação Parque Residencial Damha VI</v>
          </cell>
          <cell r="E1345" t="str">
            <v>Christiane</v>
          </cell>
          <cell r="G1345" t="str">
            <v>Associação Parque Residencial Damha VI</v>
          </cell>
          <cell r="H1345" t="str">
            <v>17.986.136/0001-15</v>
          </cell>
          <cell r="I1345" t="str">
            <v>Isento</v>
          </cell>
          <cell r="J1345" t="str">
            <v>Av. Minerza Izar Jales, 2012</v>
          </cell>
          <cell r="K1345" t="str">
            <v>Parque Residencial Damha</v>
          </cell>
          <cell r="L1345" t="str">
            <v>São José do Rio Preto</v>
          </cell>
          <cell r="M1345" t="str">
            <v>SP</v>
          </cell>
          <cell r="N1345" t="str">
            <v>SUDESTE</v>
          </cell>
          <cell r="O1345" t="str">
            <v>15.063-102</v>
          </cell>
          <cell r="P1345" t="str">
            <v>(17) 3308-1076</v>
          </cell>
          <cell r="Q1345" t="str">
            <v>administracao@damha6.com.br</v>
          </cell>
          <cell r="R1345" t="str">
            <v>Christiane</v>
          </cell>
          <cell r="S1345" t="str">
            <v>administracao@damha6.com.br</v>
          </cell>
          <cell r="T1345" t="str">
            <v>(17) 3308-1076</v>
          </cell>
          <cell r="U1345" t="str">
            <v xml:space="preserve">Caixa </v>
          </cell>
          <cell r="V1345">
            <v>42662</v>
          </cell>
        </row>
        <row r="1346">
          <cell r="B1346" t="str">
            <v>16/1361</v>
          </cell>
          <cell r="C1346">
            <v>0</v>
          </cell>
          <cell r="D1346" t="str">
            <v>Casa da Saúde de Santos</v>
          </cell>
          <cell r="E1346" t="str">
            <v>Glaucia</v>
          </cell>
          <cell r="G1346" t="str">
            <v>Associação Hospitalar Casa de Saúde de Santos</v>
          </cell>
          <cell r="H1346" t="str">
            <v>18.290.268/0001-70</v>
          </cell>
          <cell r="I1346" t="str">
            <v>Isento</v>
          </cell>
          <cell r="J1346" t="str">
            <v>Rua Armando Sales de Oliveira, 131</v>
          </cell>
          <cell r="K1346" t="str">
            <v>Boqueirão</v>
          </cell>
          <cell r="L1346" t="str">
            <v>Santos</v>
          </cell>
          <cell r="M1346" t="str">
            <v>SP</v>
          </cell>
          <cell r="N1346" t="str">
            <v>SUDESTE</v>
          </cell>
          <cell r="O1346" t="str">
            <v>11.050-071</v>
          </cell>
          <cell r="P1346" t="str">
            <v>(13) 3202-2537</v>
          </cell>
          <cell r="Q1346" t="str">
            <v>glaucia@casadesaudesantos.com.br</v>
          </cell>
          <cell r="R1346" t="str">
            <v>Glaucia</v>
          </cell>
          <cell r="S1346" t="str">
            <v>glaucia@casadesaudesantos.com.br</v>
          </cell>
          <cell r="T1346" t="str">
            <v>(13) 3202-2537</v>
          </cell>
          <cell r="V1346">
            <v>0</v>
          </cell>
        </row>
        <row r="1347">
          <cell r="B1347" t="str">
            <v>16/1362</v>
          </cell>
          <cell r="C1347">
            <v>0</v>
          </cell>
          <cell r="D1347" t="str">
            <v>Ao Gosto</v>
          </cell>
          <cell r="E1347" t="str">
            <v>Vanessa ou Elton</v>
          </cell>
          <cell r="F1347" t="str">
            <v>Proprietários</v>
          </cell>
          <cell r="G1347" t="str">
            <v>Casa de Frios e Massas Ao Gosto Ltda ME</v>
          </cell>
          <cell r="H1347" t="str">
            <v>06.275.992/0001-46</v>
          </cell>
          <cell r="I1347" t="str">
            <v>062292123.00-29</v>
          </cell>
          <cell r="J1347" t="str">
            <v>Rua Itajuba, 992</v>
          </cell>
          <cell r="K1347" t="str">
            <v>Sagrada Família</v>
          </cell>
          <cell r="L1347" t="str">
            <v>Belo Horizonte</v>
          </cell>
          <cell r="M1347" t="str">
            <v>MG</v>
          </cell>
          <cell r="N1347" t="str">
            <v>SUDESTE</v>
          </cell>
          <cell r="O1347" t="str">
            <v>31.030-430</v>
          </cell>
          <cell r="P1347" t="str">
            <v>(31)3461-3297/98674-4592/98422-5875</v>
          </cell>
          <cell r="Q1347" t="str">
            <v>aogosto@hotmail.com</v>
          </cell>
          <cell r="R1347" t="str">
            <v>Vanessa ou Elton</v>
          </cell>
          <cell r="S1347" t="str">
            <v>aogosto@hotmail.com</v>
          </cell>
          <cell r="T1347" t="str">
            <v>(31)3461-3297/98674-4592/98422-5875</v>
          </cell>
          <cell r="U1347" t="str">
            <v>BB</v>
          </cell>
          <cell r="V1347">
            <v>42668</v>
          </cell>
          <cell r="W1347">
            <v>42668</v>
          </cell>
        </row>
        <row r="1348">
          <cell r="B1348" t="str">
            <v>16/1363</v>
          </cell>
          <cell r="C1348">
            <v>0</v>
          </cell>
          <cell r="D1348" t="str">
            <v xml:space="preserve">Jerusa Ribeiro </v>
          </cell>
          <cell r="E1348" t="str">
            <v xml:space="preserve">Jerusa Ribeiro </v>
          </cell>
          <cell r="F1348" t="str">
            <v>cliente e-commerce</v>
          </cell>
          <cell r="G1348" t="str">
            <v xml:space="preserve">Jerusa M. Seixas Ribeiro </v>
          </cell>
          <cell r="H1348" t="str">
            <v>396.468.315-91</v>
          </cell>
          <cell r="I1348" t="str">
            <v>2817967</v>
          </cell>
          <cell r="J1348" t="str">
            <v>Av. Santa Luzia , 508</v>
          </cell>
          <cell r="K1348" t="str">
            <v xml:space="preserve">Horto Florestal </v>
          </cell>
          <cell r="L1348" t="str">
            <v>Salvador</v>
          </cell>
          <cell r="M1348" t="str">
            <v>BA</v>
          </cell>
          <cell r="N1348" t="str">
            <v>NORDESTE</v>
          </cell>
          <cell r="O1348">
            <v>40295050</v>
          </cell>
          <cell r="P1348" t="str">
            <v>(71) 33518051</v>
          </cell>
          <cell r="Q1348" t="str">
            <v xml:space="preserve">jerusamsr@yahoo.com.br </v>
          </cell>
          <cell r="R1348" t="str">
            <v xml:space="preserve">Jusara Ribeiro </v>
          </cell>
          <cell r="S1348" t="str">
            <v xml:space="preserve">jerusamsr@yahoo.com.br </v>
          </cell>
          <cell r="T1348" t="str">
            <v>(71) 33518051</v>
          </cell>
          <cell r="U1348" t="str">
            <v>cliente e-commerce</v>
          </cell>
          <cell r="V1348">
            <v>42667</v>
          </cell>
        </row>
        <row r="1349">
          <cell r="B1349" t="str">
            <v>16/1364</v>
          </cell>
          <cell r="C1349">
            <v>0</v>
          </cell>
          <cell r="D1349" t="str">
            <v xml:space="preserve">Claudine Melnik </v>
          </cell>
          <cell r="E1349" t="str">
            <v xml:space="preserve">Claudine Melnik </v>
          </cell>
          <cell r="F1349" t="str">
            <v>cliente e-commerce</v>
          </cell>
          <cell r="G1349" t="str">
            <v xml:space="preserve">Claudine Melnik </v>
          </cell>
          <cell r="H1349" t="str">
            <v>698.176.939-53</v>
          </cell>
          <cell r="I1349">
            <v>40167960</v>
          </cell>
          <cell r="J1349" t="str">
            <v xml:space="preserve">Alameda Terras Altas </v>
          </cell>
          <cell r="K1349" t="str">
            <v xml:space="preserve">Tamborê </v>
          </cell>
          <cell r="L1349" t="str">
            <v xml:space="preserve">Santana de Parníba </v>
          </cell>
          <cell r="M1349" t="str">
            <v>SP</v>
          </cell>
          <cell r="N1349" t="str">
            <v>SUDESTE</v>
          </cell>
          <cell r="O1349" t="str">
            <v>06.544-515</v>
          </cell>
          <cell r="P1349" t="str">
            <v>(11) 41523853</v>
          </cell>
          <cell r="Q1349" t="str">
            <v>claudinemelnik@gmail.com</v>
          </cell>
          <cell r="R1349" t="str">
            <v>Claudine Melnik</v>
          </cell>
          <cell r="S1349" t="str">
            <v>claudinemelnik@gmail.com</v>
          </cell>
          <cell r="T1349" t="str">
            <v>(11) 41523853</v>
          </cell>
          <cell r="U1349" t="str">
            <v>cliente e-commerce</v>
          </cell>
          <cell r="V1349">
            <v>42667</v>
          </cell>
          <cell r="W1349">
            <v>0</v>
          </cell>
        </row>
        <row r="1350">
          <cell r="B1350" t="str">
            <v>16/1365</v>
          </cell>
          <cell r="C1350">
            <v>0</v>
          </cell>
          <cell r="D1350" t="str">
            <v>Centro de Hematologia de Santos</v>
          </cell>
          <cell r="E1350" t="str">
            <v>Glaucia</v>
          </cell>
          <cell r="G1350" t="str">
            <v>Centro de Hematologia de Santos LTDA</v>
          </cell>
          <cell r="H1350" t="str">
            <v>19.147.523/0001-93</v>
          </cell>
          <cell r="I1350" t="str">
            <v>Isento</v>
          </cell>
          <cell r="J1350" t="str">
            <v>Rua Doutor Armando de Sales Oliveira, 138 (casa)</v>
          </cell>
          <cell r="K1350" t="str">
            <v>Boqueirão</v>
          </cell>
          <cell r="L1350" t="str">
            <v xml:space="preserve">Santos </v>
          </cell>
          <cell r="M1350" t="str">
            <v>SP</v>
          </cell>
          <cell r="N1350" t="str">
            <v>SUDESTE</v>
          </cell>
          <cell r="O1350" t="str">
            <v>11.050-071</v>
          </cell>
          <cell r="P1350" t="str">
            <v>(13) 3202-2537</v>
          </cell>
          <cell r="Q1350" t="str">
            <v>glaucia@casadesaudesantos.com.br</v>
          </cell>
          <cell r="R1350" t="str">
            <v>Glaucia</v>
          </cell>
          <cell r="S1350" t="str">
            <v>glaucia@casadesaudesantos.com.br</v>
          </cell>
          <cell r="T1350" t="str">
            <v>(13) 3202-2537</v>
          </cell>
          <cell r="V1350">
            <v>0</v>
          </cell>
        </row>
        <row r="1351">
          <cell r="B1351" t="str">
            <v>16/1366</v>
          </cell>
          <cell r="C1351" t="str">
            <v>Adriana</v>
          </cell>
          <cell r="D1351" t="str">
            <v>Dreams - Promoções e Publicidades Eireli</v>
          </cell>
          <cell r="E1351" t="str">
            <v>Carlina</v>
          </cell>
          <cell r="G1351" t="str">
            <v>Dreams - Promoções e Publicidades Eireli</v>
          </cell>
          <cell r="H1351" t="str">
            <v>08.623.463.0001/11</v>
          </cell>
          <cell r="I1351" t="str">
            <v>13.655.313-3</v>
          </cell>
          <cell r="J1351" t="str">
            <v>Rua Batista das Neves, 47</v>
          </cell>
          <cell r="K1351" t="str">
            <v>Centro Norte</v>
          </cell>
          <cell r="L1351" t="str">
            <v>Cuiabá</v>
          </cell>
          <cell r="M1351" t="str">
            <v>MT</v>
          </cell>
          <cell r="N1351" t="str">
            <v>CENTRO OESTE</v>
          </cell>
          <cell r="O1351" t="str">
            <v>78.005-190</v>
          </cell>
          <cell r="P1351" t="str">
            <v>(65) 3322-6803 / 3322-6011</v>
          </cell>
          <cell r="Q1351" t="str">
            <v>carlina@carlina.com.br</v>
          </cell>
          <cell r="R1351" t="str">
            <v>Carlina</v>
          </cell>
          <cell r="S1351" t="str">
            <v>carlina@carlina.com.br</v>
          </cell>
          <cell r="T1351" t="str">
            <v>(65) 3322-6803 / 3322-6011</v>
          </cell>
          <cell r="V1351">
            <v>42669</v>
          </cell>
        </row>
        <row r="1352">
          <cell r="B1352" t="str">
            <v>16/1367</v>
          </cell>
          <cell r="C1352" t="str">
            <v>Adriana</v>
          </cell>
          <cell r="D1352" t="str">
            <v>Colégio dos Santos Anjos</v>
          </cell>
          <cell r="E1352" t="str">
            <v>Catia Bagattoli</v>
          </cell>
          <cell r="F1352" t="str">
            <v>Tesouraria</v>
          </cell>
          <cell r="G1352" t="str">
            <v>Colégio dos Santos Anjos</v>
          </cell>
          <cell r="H1352" t="str">
            <v>83.883.306/0004-03</v>
          </cell>
          <cell r="I1352" t="str">
            <v>Isento</v>
          </cell>
          <cell r="J1352" t="str">
            <v>Av,. Juscelino Kubitschek, 440</v>
          </cell>
          <cell r="K1352" t="str">
            <v>Centro</v>
          </cell>
          <cell r="L1352" t="str">
            <v>Joinville</v>
          </cell>
          <cell r="M1352" t="str">
            <v>SC</v>
          </cell>
          <cell r="N1352" t="str">
            <v>SUL</v>
          </cell>
          <cell r="O1352" t="str">
            <v>89.201-100</v>
          </cell>
          <cell r="P1352" t="str">
            <v>3433-3877</v>
          </cell>
          <cell r="Q1352" t="str">
            <v>tesouraria@santosanjos.g12.br</v>
          </cell>
          <cell r="R1352" t="str">
            <v>Catia</v>
          </cell>
          <cell r="S1352" t="str">
            <v>tesouraria@santosanjos.g12.br</v>
          </cell>
          <cell r="T1352" t="str">
            <v>3433-3877</v>
          </cell>
          <cell r="V1352">
            <v>42671</v>
          </cell>
        </row>
        <row r="1353">
          <cell r="B1353" t="str">
            <v>16/1368</v>
          </cell>
          <cell r="C1353">
            <v>0</v>
          </cell>
          <cell r="D1353" t="str">
            <v>Rocco Barroco Comércio de Materiais Elétricos Ltda</v>
          </cell>
          <cell r="E1353" t="str">
            <v>Marlei Franceis</v>
          </cell>
          <cell r="G1353" t="str">
            <v>Rocco Barroco Comércio de Materiais Elétricos Ltda</v>
          </cell>
          <cell r="H1353" t="str">
            <v>80.799.786/0001-98</v>
          </cell>
          <cell r="I1353" t="str">
            <v>90309588-18</v>
          </cell>
          <cell r="J1353" t="str">
            <v>Rua Rio Grande do Sul, 1408</v>
          </cell>
          <cell r="K1353" t="str">
            <v>Centro</v>
          </cell>
          <cell r="L1353" t="str">
            <v>Cascavel</v>
          </cell>
          <cell r="M1353" t="str">
            <v>PR</v>
          </cell>
          <cell r="N1353" t="str">
            <v>SUL</v>
          </cell>
          <cell r="O1353" t="str">
            <v>85.801-011</v>
          </cell>
          <cell r="P1353" t="str">
            <v>(45) 3225-1081</v>
          </cell>
          <cell r="Q1353" t="str">
            <v>roccobarroco@terra.com.br</v>
          </cell>
          <cell r="R1353" t="str">
            <v>Marlei</v>
          </cell>
          <cell r="S1353" t="str">
            <v>roccobarroco@terra.com.br</v>
          </cell>
          <cell r="T1353" t="str">
            <v>(45) 3225-1081</v>
          </cell>
          <cell r="V1353">
            <v>42671</v>
          </cell>
        </row>
        <row r="1354">
          <cell r="B1354" t="str">
            <v>16/1369</v>
          </cell>
          <cell r="C1354" t="str">
            <v>Adriana</v>
          </cell>
          <cell r="D1354" t="str">
            <v>Santuário Sagrado Coração de Jesus</v>
          </cell>
          <cell r="E1354" t="str">
            <v>Waldemar / Nicolau</v>
          </cell>
          <cell r="G1354" t="str">
            <v>Mitra Diocesana de Joinville</v>
          </cell>
          <cell r="H1354" t="str">
            <v>84.708.478/0003-22</v>
          </cell>
          <cell r="I1354" t="str">
            <v>Isento</v>
          </cell>
          <cell r="J1354" t="str">
            <v>Rua Inácio Bastos, 308</v>
          </cell>
          <cell r="K1354" t="str">
            <v>Bucarein</v>
          </cell>
          <cell r="L1354" t="str">
            <v>Joinville</v>
          </cell>
          <cell r="M1354" t="str">
            <v>SC</v>
          </cell>
          <cell r="N1354" t="str">
            <v>SUL</v>
          </cell>
          <cell r="O1354" t="str">
            <v>89.202-310</v>
          </cell>
          <cell r="P1354" t="str">
            <v>(47) 3026-5522 / 9211-9848</v>
          </cell>
          <cell r="Q1354" t="str">
            <v>administracao@santuarioscj.com.br</v>
          </cell>
          <cell r="R1354" t="str">
            <v>Waldemar Furtado</v>
          </cell>
          <cell r="S1354" t="str">
            <v>administracao@santuarioscj.com.br</v>
          </cell>
          <cell r="T1354" t="str">
            <v>(47) 3026-5522 / 9211-9848</v>
          </cell>
          <cell r="V1354">
            <v>42672</v>
          </cell>
        </row>
        <row r="1355">
          <cell r="B1355" t="str">
            <v>16/1370</v>
          </cell>
          <cell r="C1355">
            <v>0</v>
          </cell>
          <cell r="D1355" t="str">
            <v xml:space="preserve">Henrique M. Rodrigues </v>
          </cell>
          <cell r="E1355" t="str">
            <v xml:space="preserve">Henrique Rodrigues </v>
          </cell>
          <cell r="F1355" t="str">
            <v>cliente e-commerce</v>
          </cell>
          <cell r="G1355" t="str">
            <v xml:space="preserve">Henrique Martim Rodrigues </v>
          </cell>
          <cell r="H1355" t="str">
            <v>082.242.486-07</v>
          </cell>
          <cell r="I1355" t="str">
            <v>15227458</v>
          </cell>
          <cell r="J1355" t="str">
            <v>Rua Joaquim Leal de Camargo, 285 AP 302 12</v>
          </cell>
          <cell r="K1355" t="str">
            <v xml:space="preserve">Chácaras Tubalina </v>
          </cell>
          <cell r="L1355" t="str">
            <v xml:space="preserve">Uberlândia </v>
          </cell>
          <cell r="M1355" t="str">
            <v>MG</v>
          </cell>
          <cell r="N1355" t="str">
            <v>SUDESTE</v>
          </cell>
          <cell r="O1355" t="str">
            <v>38.413-303</v>
          </cell>
          <cell r="P1355" t="str">
            <v>(34)99233030</v>
          </cell>
          <cell r="Q1355" t="str">
            <v xml:space="preserve">henriquemartim@gmail.com </v>
          </cell>
          <cell r="R1355" t="str">
            <v xml:space="preserve">Henrique Rodrigues </v>
          </cell>
          <cell r="S1355" t="str">
            <v>henriquemartim@gmail.com</v>
          </cell>
          <cell r="T1355" t="str">
            <v>(34)99233030</v>
          </cell>
          <cell r="V1355">
            <v>42674</v>
          </cell>
        </row>
        <row r="1356">
          <cell r="B1356" t="str">
            <v>16/1371</v>
          </cell>
          <cell r="C1356">
            <v>0</v>
          </cell>
          <cell r="D1356" t="str">
            <v xml:space="preserve">Dia de Festa </v>
          </cell>
          <cell r="E1356" t="str">
            <v>Marco</v>
          </cell>
          <cell r="F1356" t="str">
            <v xml:space="preserve">Financeiro </v>
          </cell>
          <cell r="G1356" t="str">
            <v xml:space="preserve">Gabriela Ramos Bocardi ME </v>
          </cell>
          <cell r="H1356" t="str">
            <v>19.023.784/0001-00</v>
          </cell>
          <cell r="I1356" t="str">
            <v>135.148.553</v>
          </cell>
          <cell r="J1356" t="str">
            <v>Av. Fernando Correa da Costa, 2134</v>
          </cell>
          <cell r="K1356" t="str">
            <v xml:space="preserve">Jardim Tropical </v>
          </cell>
          <cell r="L1356" t="str">
            <v>Cuiabá</v>
          </cell>
          <cell r="M1356" t="str">
            <v>MT</v>
          </cell>
          <cell r="N1356" t="str">
            <v>CENTRO OESTE</v>
          </cell>
          <cell r="O1356" t="str">
            <v>78.070-000</v>
          </cell>
          <cell r="P1356" t="str">
            <v>(065)3641-0080</v>
          </cell>
          <cell r="Q1356" t="str">
            <v xml:space="preserve">marcobocardi@hotmail.com </v>
          </cell>
          <cell r="R1356" t="str">
            <v xml:space="preserve">Marco </v>
          </cell>
          <cell r="S1356" t="str">
            <v>marcobocardi@hotmail.com</v>
          </cell>
          <cell r="T1356" t="str">
            <v>(065)9.9981-1764</v>
          </cell>
          <cell r="V1356">
            <v>42675</v>
          </cell>
        </row>
        <row r="1357">
          <cell r="B1357" t="str">
            <v>16/1372</v>
          </cell>
          <cell r="C1357">
            <v>0</v>
          </cell>
          <cell r="D1357" t="str">
            <v>Igreja Luterana de Limeira</v>
          </cell>
          <cell r="E1357" t="str">
            <v>Ester</v>
          </cell>
          <cell r="G1357" t="str">
            <v>Paróquia Evangélica de Confissão Luterana de Limeira</v>
          </cell>
          <cell r="H1357" t="str">
            <v>04.518.837/0001-88</v>
          </cell>
          <cell r="I1357" t="str">
            <v>Isento</v>
          </cell>
          <cell r="J1357" t="str">
            <v>Rua Gustavo Teixeira, 241</v>
          </cell>
          <cell r="K1357" t="str">
            <v xml:space="preserve">Boa Vista </v>
          </cell>
          <cell r="L1357" t="str">
            <v>Limeira</v>
          </cell>
          <cell r="M1357" t="str">
            <v>SP</v>
          </cell>
          <cell r="N1357" t="str">
            <v>SUDESTE</v>
          </cell>
          <cell r="O1357" t="str">
            <v>13.486-126</v>
          </cell>
          <cell r="P1357" t="str">
            <v>(19) 3701-1100</v>
          </cell>
          <cell r="Q1357" t="str">
            <v>ester.ecp@terra.com.br</v>
          </cell>
          <cell r="R1357" t="str">
            <v>Ester</v>
          </cell>
          <cell r="S1357" t="str">
            <v>ester.ecp@terra.com.br</v>
          </cell>
          <cell r="T1357" t="str">
            <v>(19) 3701-1100</v>
          </cell>
          <cell r="U1357" t="str">
            <v>Banco do Brasil</v>
          </cell>
          <cell r="V1357">
            <v>42675</v>
          </cell>
        </row>
        <row r="1358">
          <cell r="B1358" t="str">
            <v>16/1373</v>
          </cell>
          <cell r="C1358" t="str">
            <v>Franciela</v>
          </cell>
          <cell r="D1358" t="str">
            <v>Number Seven Restaurante</v>
          </cell>
          <cell r="E1358" t="str">
            <v>Gilberto</v>
          </cell>
          <cell r="F1358" t="str">
            <v>Sócio</v>
          </cell>
          <cell r="G1358" t="str">
            <v>Number Seven Restaurante e Bar ltda ME</v>
          </cell>
          <cell r="H1358" t="str">
            <v>10.859.877/0001-96</v>
          </cell>
          <cell r="I1358" t="str">
            <v xml:space="preserve"> 255891768</v>
          </cell>
          <cell r="J1358" t="str">
            <v>Av. Atlântica, 400, Lj 12,13 e 14</v>
          </cell>
          <cell r="K1358" t="str">
            <v>Centro</v>
          </cell>
          <cell r="L1358" t="str">
            <v>Balneário Camboriú</v>
          </cell>
          <cell r="M1358" t="str">
            <v>SC</v>
          </cell>
          <cell r="N1358" t="str">
            <v>SUL</v>
          </cell>
          <cell r="O1358" t="str">
            <v xml:space="preserve">88.330-003 </v>
          </cell>
          <cell r="P1358" t="str">
            <v>(47)9972-0233</v>
          </cell>
          <cell r="Q1358" t="str">
            <v>gilbertoriback@hotmail.com</v>
          </cell>
          <cell r="R1358" t="str">
            <v>Gilberto</v>
          </cell>
          <cell r="S1358" t="str">
            <v>gilbertoriback@hotmail.com</v>
          </cell>
          <cell r="T1358" t="str">
            <v>(47)9972-0233</v>
          </cell>
          <cell r="U1358" t="str">
            <v>Show Room</v>
          </cell>
          <cell r="V1358">
            <v>42677</v>
          </cell>
          <cell r="W1358">
            <v>42677</v>
          </cell>
        </row>
        <row r="1359">
          <cell r="B1359" t="str">
            <v>16/1374</v>
          </cell>
          <cell r="C1359" t="str">
            <v>Maera</v>
          </cell>
          <cell r="D1359" t="str">
            <v xml:space="preserve">Daire Participações </v>
          </cell>
          <cell r="E1359" t="str">
            <v>Fernanda Lima</v>
          </cell>
          <cell r="G1359" t="str">
            <v>Daire Participações e Empreendimentos Imobiliarios LTDA</v>
          </cell>
          <cell r="H1359" t="str">
            <v>03.047.366/0001-04</v>
          </cell>
          <cell r="I1359" t="str">
            <v>Isento</v>
          </cell>
          <cell r="J1359" t="str">
            <v>Av Automovel Club, 2456, sobreloja 12 parte</v>
          </cell>
          <cell r="K1359" t="str">
            <v>Vilar dos Teles</v>
          </cell>
          <cell r="L1359" t="str">
            <v>São João do Meriti</v>
          </cell>
          <cell r="M1359" t="str">
            <v>RJ</v>
          </cell>
          <cell r="N1359" t="str">
            <v>SUDESTE</v>
          </cell>
          <cell r="O1359" t="str">
            <v>25.565-171</v>
          </cell>
          <cell r="P1359" t="str">
            <v xml:space="preserve">21 2757-5200 / 9 7626-7423 </v>
          </cell>
          <cell r="Q1359" t="str">
            <v>fernanda@fcfomento.com.br</v>
          </cell>
          <cell r="R1359" t="str">
            <v>Fernanda Lima</v>
          </cell>
          <cell r="S1359" t="str">
            <v>fernanda@fcfomento.com.br</v>
          </cell>
          <cell r="T1359" t="str">
            <v xml:space="preserve">21 2757-5200 / 9 7626-7423 </v>
          </cell>
          <cell r="V1359">
            <v>42678</v>
          </cell>
          <cell r="W1359">
            <v>43410</v>
          </cell>
        </row>
        <row r="1360">
          <cell r="B1360" t="str">
            <v>16/1375</v>
          </cell>
          <cell r="C1360" t="str">
            <v>Miguel</v>
          </cell>
          <cell r="D1360" t="str">
            <v>D.A.P Comércio e Distribuidora Ltda. ME</v>
          </cell>
          <cell r="E1360" t="str">
            <v>Denis André Passold</v>
          </cell>
          <cell r="G1360" t="str">
            <v>D.A.P Comércio e Distribuidora Ltda. ME</v>
          </cell>
          <cell r="H1360" t="str">
            <v>24.573.510/0001-16</v>
          </cell>
          <cell r="I1360">
            <v>257936114</v>
          </cell>
          <cell r="J1360" t="str">
            <v>Rua Thea Andressen, 28, Sala 01</v>
          </cell>
          <cell r="K1360" t="str">
            <v>Badenfurt</v>
          </cell>
          <cell r="L1360" t="str">
            <v>Blumenau</v>
          </cell>
          <cell r="M1360" t="str">
            <v>SC</v>
          </cell>
          <cell r="N1360" t="str">
            <v>SUL</v>
          </cell>
          <cell r="O1360" t="str">
            <v>89.070-310</v>
          </cell>
          <cell r="P1360" t="str">
            <v>(47) 4052-9226</v>
          </cell>
          <cell r="Q1360" t="str">
            <v>systemcomercio@terra.com.br</v>
          </cell>
          <cell r="R1360" t="str">
            <v>Denis</v>
          </cell>
          <cell r="S1360" t="str">
            <v>systemcomercio@terra.com.br</v>
          </cell>
          <cell r="T1360" t="str">
            <v>(47) 4052-9226</v>
          </cell>
          <cell r="V1360">
            <v>42678</v>
          </cell>
        </row>
        <row r="1361">
          <cell r="B1361" t="str">
            <v>16/1376</v>
          </cell>
          <cell r="C1361">
            <v>0</v>
          </cell>
          <cell r="D1361" t="str">
            <v>Armazém Casa e Presente</v>
          </cell>
          <cell r="E1361" t="str">
            <v>Michelle</v>
          </cell>
          <cell r="F1361" t="str">
            <v>Financeiro</v>
          </cell>
          <cell r="G1361" t="str">
            <v>Comercial Armazém Ltda</v>
          </cell>
          <cell r="H1361">
            <v>10202143000130</v>
          </cell>
          <cell r="I1361">
            <v>10808440039</v>
          </cell>
          <cell r="J1361" t="str">
            <v>Av. Nossa Srª do Carmo, 233</v>
          </cell>
          <cell r="K1361" t="str">
            <v>Centro</v>
          </cell>
          <cell r="L1361" t="str">
            <v>Betim</v>
          </cell>
          <cell r="M1361" t="str">
            <v>MG</v>
          </cell>
          <cell r="N1361" t="str">
            <v>SUDESTE</v>
          </cell>
          <cell r="O1361">
            <v>32606114</v>
          </cell>
          <cell r="P1361">
            <v>3125716622</v>
          </cell>
          <cell r="Q1361" t="str">
            <v>contato@armazemcasaepresente.com.br</v>
          </cell>
          <cell r="R1361" t="str">
            <v>Michelle</v>
          </cell>
          <cell r="S1361" t="str">
            <v>contato@armazemcasaepresente.com.br</v>
          </cell>
          <cell r="T1361">
            <v>3125716622</v>
          </cell>
          <cell r="V1361">
            <v>42678</v>
          </cell>
        </row>
        <row r="1362">
          <cell r="B1362" t="str">
            <v>16/1377</v>
          </cell>
          <cell r="C1362">
            <v>0</v>
          </cell>
          <cell r="D1362" t="str">
            <v>Condominio Casa Shopping</v>
          </cell>
          <cell r="E1362" t="str">
            <v>Michele Lisboa</v>
          </cell>
          <cell r="G1362" t="str">
            <v>Condominio do Shopping da Habitação Casa Shopping</v>
          </cell>
          <cell r="H1362" t="str">
            <v>29.273.687/0001-10</v>
          </cell>
          <cell r="I1362" t="str">
            <v>Isento</v>
          </cell>
          <cell r="J1362" t="str">
            <v>Av. Ayrton Senna, 2150 - BLK - cobertura</v>
          </cell>
          <cell r="K1362" t="str">
            <v xml:space="preserve">Barra da Tijuca </v>
          </cell>
          <cell r="L1362" t="str">
            <v>Rio de Janeiro</v>
          </cell>
          <cell r="M1362" t="str">
            <v>RJ</v>
          </cell>
          <cell r="N1362" t="str">
            <v>SUDESTE</v>
          </cell>
          <cell r="O1362" t="str">
            <v>22.775-900</v>
          </cell>
          <cell r="P1362" t="str">
            <v>(21) 2108-8300</v>
          </cell>
          <cell r="Q1362" t="str">
            <v>michele@casashopping.com</v>
          </cell>
          <cell r="R1362" t="str">
            <v>Michele Lisboa</v>
          </cell>
          <cell r="S1362" t="str">
            <v>michele@casashopping.com</v>
          </cell>
          <cell r="T1362" t="str">
            <v>(21) 2108-8300</v>
          </cell>
          <cell r="U1362" t="str">
            <v>Itau</v>
          </cell>
          <cell r="V1362">
            <v>42678</v>
          </cell>
        </row>
        <row r="1363">
          <cell r="B1363" t="str">
            <v>16/1378</v>
          </cell>
          <cell r="C1363" t="str">
            <v>Maera</v>
          </cell>
          <cell r="D1363" t="str">
            <v>Hotel Sabrina</v>
          </cell>
          <cell r="E1363" t="str">
            <v>Sabrina Schmitz</v>
          </cell>
          <cell r="G1363" t="str">
            <v>Hotel Sabrina LTDA EPP</v>
          </cell>
          <cell r="H1363" t="str">
            <v>00.473.275/0001-42</v>
          </cell>
          <cell r="I1363" t="str">
            <v>25.316.742-6</v>
          </cell>
          <cell r="J1363" t="str">
            <v xml:space="preserve">Ricardo Stamm Gomes 234 </v>
          </cell>
          <cell r="K1363" t="str">
            <v>Centro</v>
          </cell>
          <cell r="L1363" t="str">
            <v>Joinville</v>
          </cell>
          <cell r="M1363" t="str">
            <v>SC</v>
          </cell>
          <cell r="N1363" t="str">
            <v>SUL</v>
          </cell>
          <cell r="O1363" t="str">
            <v xml:space="preserve">89202-470    </v>
          </cell>
          <cell r="P1363" t="str">
            <v xml:space="preserve">47 3801-9400 </v>
          </cell>
          <cell r="Q1363" t="str">
            <v>sabrina@hotelsabrina.com.br</v>
          </cell>
          <cell r="R1363" t="str">
            <v>Rodrigo</v>
          </cell>
          <cell r="S1363" t="str">
            <v>rodrigo@hotelsabrina.com.br</v>
          </cell>
          <cell r="T1363" t="str">
            <v xml:space="preserve">47 3801-9400 </v>
          </cell>
          <cell r="V1363">
            <v>42374</v>
          </cell>
        </row>
        <row r="1364">
          <cell r="B1364" t="str">
            <v>16/1379</v>
          </cell>
          <cell r="C1364">
            <v>0</v>
          </cell>
          <cell r="D1364" t="str">
            <v>EMSA Empreendimentos</v>
          </cell>
          <cell r="E1364" t="str">
            <v>Janaina Ribeiro</v>
          </cell>
          <cell r="F1364" t="str">
            <v>Dpto Compras</v>
          </cell>
          <cell r="G1364" t="str">
            <v>ACJ Construções e Incorporações</v>
          </cell>
          <cell r="H1364" t="str">
            <v>00.148.049/0001-96</v>
          </cell>
          <cell r="I1364" t="str">
            <v>10.299.557-5</v>
          </cell>
          <cell r="J1364" t="str">
            <v>Sia Trecho 08 Lotes 245/255 (Terreo, 1° andar sala 101 a 103)</v>
          </cell>
          <cell r="K1364" t="str">
            <v>Guará</v>
          </cell>
          <cell r="L1364" t="str">
            <v>Brasilia</v>
          </cell>
          <cell r="M1364" t="str">
            <v>DF</v>
          </cell>
          <cell r="N1364" t="str">
            <v>CENTRO OESTE</v>
          </cell>
          <cell r="O1364" t="str">
            <v>71.205-080</v>
          </cell>
          <cell r="P1364" t="str">
            <v xml:space="preserve">(61) 3233-3300  </v>
          </cell>
          <cell r="Q1364" t="str">
            <v xml:space="preserve">dcm@acj.com.br </v>
          </cell>
          <cell r="R1364" t="str">
            <v>Bruna Amaral</v>
          </cell>
          <cell r="S1364" t="str">
            <v>dcm@acj.com.br</v>
          </cell>
          <cell r="T1364" t="str">
            <v xml:space="preserve">(61) 3233-3300  </v>
          </cell>
          <cell r="U1364" t="str">
            <v>Banco do Brasil / Bradesc</v>
          </cell>
          <cell r="V1364">
            <v>42681</v>
          </cell>
        </row>
        <row r="1365">
          <cell r="B1365" t="str">
            <v>16/1380</v>
          </cell>
          <cell r="C1365">
            <v>0</v>
          </cell>
          <cell r="D1365" t="str">
            <v>Marcos Roberto Santiago</v>
          </cell>
          <cell r="E1365" t="str">
            <v>Marcos</v>
          </cell>
          <cell r="G1365" t="str">
            <v>Marcos Roberto Santiago</v>
          </cell>
          <cell r="H1365" t="str">
            <v>658.299.309-78</v>
          </cell>
          <cell r="I1365" t="str">
            <v>2.279.104</v>
          </cell>
          <cell r="J1365" t="str">
            <v>Rua Tijucas, 339 AP 1201B</v>
          </cell>
          <cell r="K1365" t="str">
            <v>América</v>
          </cell>
          <cell r="L1365" t="str">
            <v xml:space="preserve">Joinville </v>
          </cell>
          <cell r="M1365" t="str">
            <v>SC</v>
          </cell>
          <cell r="N1365" t="str">
            <v>SUL</v>
          </cell>
          <cell r="O1365" t="str">
            <v>89204-020</v>
          </cell>
          <cell r="P1365" t="str">
            <v>(47) 99974-4043</v>
          </cell>
          <cell r="Q1365" t="str">
            <v>santiago_roberto@ig.com.br</v>
          </cell>
          <cell r="R1365" t="str">
            <v>Marcos</v>
          </cell>
          <cell r="S1365" t="str">
            <v>santiago_roberto@ig.com.br</v>
          </cell>
          <cell r="T1365" t="str">
            <v>(47)99974-4043</v>
          </cell>
          <cell r="V1365">
            <v>42682</v>
          </cell>
        </row>
        <row r="1366">
          <cell r="B1366" t="str">
            <v>16/1381</v>
          </cell>
          <cell r="C1366" t="str">
            <v>Maera</v>
          </cell>
          <cell r="D1366" t="str">
            <v xml:space="preserve">GMUH </v>
          </cell>
          <cell r="E1366" t="str">
            <v>Keyla</v>
          </cell>
          <cell r="G1366" t="str">
            <v>Gideões Missionários da Última Hora</v>
          </cell>
          <cell r="H1366" t="str">
            <v>76.696.186/0001-27</v>
          </cell>
          <cell r="I1366" t="str">
            <v>Isento</v>
          </cell>
          <cell r="J1366" t="str">
            <v>Rua Joaquim Nunes, 238</v>
          </cell>
          <cell r="K1366" t="str">
            <v>Centro</v>
          </cell>
          <cell r="L1366" t="str">
            <v>Camboriú</v>
          </cell>
          <cell r="M1366" t="str">
            <v>SC</v>
          </cell>
          <cell r="N1366" t="str">
            <v>SUL</v>
          </cell>
          <cell r="O1366" t="str">
            <v>88.340-371</v>
          </cell>
          <cell r="P1366" t="str">
            <v>(47) 3404-8700</v>
          </cell>
          <cell r="Q1366" t="str">
            <v>keyla_db@hotmail.com</v>
          </cell>
          <cell r="R1366" t="str">
            <v>Keyla</v>
          </cell>
          <cell r="S1366" t="str">
            <v>financeiro@gideos.com.br</v>
          </cell>
          <cell r="T1366" t="str">
            <v>(47) 3404-8706</v>
          </cell>
          <cell r="V1366">
            <v>42682</v>
          </cell>
        </row>
        <row r="1367">
          <cell r="B1367" t="str">
            <v>16/1382</v>
          </cell>
          <cell r="C1367">
            <v>0</v>
          </cell>
          <cell r="D1367" t="str">
            <v>Marlice de Cristo Sarturi</v>
          </cell>
          <cell r="E1367" t="str">
            <v>Marlice</v>
          </cell>
          <cell r="G1367" t="str">
            <v>Marlice de Cristo Sarturi</v>
          </cell>
          <cell r="H1367" t="str">
            <v>796.687.559-87</v>
          </cell>
          <cell r="I1367" t="str">
            <v>91301563</v>
          </cell>
          <cell r="J1367" t="str">
            <v>Rua Ibiporã 907 Ap 202</v>
          </cell>
          <cell r="K1367" t="str">
            <v>Centro</v>
          </cell>
          <cell r="L1367" t="str">
            <v>Pato Branco</v>
          </cell>
          <cell r="M1367" t="str">
            <v>PR</v>
          </cell>
          <cell r="N1367" t="str">
            <v>SUL</v>
          </cell>
          <cell r="O1367" t="str">
            <v>85.504-450</v>
          </cell>
          <cell r="P1367" t="str">
            <v>46 99111-1972</v>
          </cell>
          <cell r="Q1367" t="str">
            <v>marlicedecristo@hotmail.com</v>
          </cell>
          <cell r="R1367" t="str">
            <v>Marlice</v>
          </cell>
          <cell r="S1367" t="str">
            <v>marlicedecristo@hotmail.com</v>
          </cell>
          <cell r="T1367" t="str">
            <v>46 99111-1972</v>
          </cell>
          <cell r="U1367" t="str">
            <v>Itaú</v>
          </cell>
          <cell r="V1367">
            <v>42682</v>
          </cell>
        </row>
        <row r="1368">
          <cell r="B1368" t="str">
            <v>16/1383</v>
          </cell>
          <cell r="C1368" t="str">
            <v>Maera</v>
          </cell>
          <cell r="D1368" t="str">
            <v>Edifícios Arena Residencial Clube</v>
          </cell>
          <cell r="E1368" t="str">
            <v>Catia</v>
          </cell>
          <cell r="G1368" t="str">
            <v>Edifícios Arena Residencial Clube</v>
          </cell>
          <cell r="H1368" t="str">
            <v>10.624.375/0001-86</v>
          </cell>
          <cell r="I1368" t="str">
            <v>Isento</v>
          </cell>
          <cell r="J1368" t="str">
            <v>Rua Evangelina, 1001</v>
          </cell>
          <cell r="K1368" t="str">
            <v>Vila Carrão</v>
          </cell>
          <cell r="L1368" t="str">
            <v>São Paulo</v>
          </cell>
          <cell r="M1368" t="str">
            <v>SP</v>
          </cell>
          <cell r="N1368" t="str">
            <v>SUDESTE</v>
          </cell>
          <cell r="O1368" t="str">
            <v>03.421-000</v>
          </cell>
          <cell r="P1368" t="str">
            <v>(11) 96432-0895 / 11 2935-3517</v>
          </cell>
          <cell r="Q1368" t="str">
            <v>catiacec@hotmail.com</v>
          </cell>
          <cell r="R1368" t="str">
            <v>Catia</v>
          </cell>
          <cell r="S1368" t="str">
            <v>catiacec@hotmail.com</v>
          </cell>
          <cell r="T1368" t="str">
            <v>(11) 96432-0895 / 11 2935-3517</v>
          </cell>
          <cell r="U1368" t="str">
            <v>BB</v>
          </cell>
          <cell r="V1368">
            <v>42683</v>
          </cell>
        </row>
        <row r="1369">
          <cell r="B1369" t="str">
            <v>16/1384</v>
          </cell>
          <cell r="C1369">
            <v>0</v>
          </cell>
          <cell r="D1369" t="str">
            <v xml:space="preserve">Norma de Brito Ruiz </v>
          </cell>
          <cell r="E1369" t="str">
            <v xml:space="preserve">Norma </v>
          </cell>
          <cell r="F1369" t="str">
            <v>cliente e-commerce</v>
          </cell>
          <cell r="G1369" t="str">
            <v xml:space="preserve">Norma de Brito Ruiz </v>
          </cell>
          <cell r="H1369" t="str">
            <v>180.578.008-52</v>
          </cell>
          <cell r="I1369" t="str">
            <v>4100615</v>
          </cell>
          <cell r="J1369" t="str">
            <v>Rua Pensilvania, 520, Apto 81</v>
          </cell>
          <cell r="K1369" t="str">
            <v>Brooklin</v>
          </cell>
          <cell r="L1369" t="str">
            <v xml:space="preserve">São Paulo </v>
          </cell>
          <cell r="M1369" t="str">
            <v>SP</v>
          </cell>
          <cell r="N1369" t="str">
            <v>SUDESTE</v>
          </cell>
          <cell r="O1369" t="str">
            <v>04.564-001</v>
          </cell>
          <cell r="P1369" t="str">
            <v>(11) 50936463</v>
          </cell>
          <cell r="Q1369" t="str">
            <v>sisiruiz44@gmail.com</v>
          </cell>
          <cell r="R1369" t="str">
            <v>Norma</v>
          </cell>
          <cell r="S1369" t="str">
            <v>sisiruiz44@gmail.com</v>
          </cell>
          <cell r="T1369" t="str">
            <v xml:space="preserve">(11)50936463 </v>
          </cell>
          <cell r="V1369">
            <v>42683</v>
          </cell>
        </row>
        <row r="1370">
          <cell r="B1370" t="str">
            <v>16/1385</v>
          </cell>
          <cell r="C1370">
            <v>0</v>
          </cell>
          <cell r="D1370" t="str">
            <v xml:space="preserve">Maria Alice Rocha </v>
          </cell>
          <cell r="E1370" t="str">
            <v xml:space="preserve">Maria Alice </v>
          </cell>
          <cell r="F1370" t="str">
            <v>cliente e-commerce</v>
          </cell>
          <cell r="G1370" t="str">
            <v xml:space="preserve">Maria Alice Rocha </v>
          </cell>
          <cell r="H1370" t="str">
            <v>055.241.640-15</v>
          </cell>
          <cell r="I1370" t="str">
            <v>3850919</v>
          </cell>
          <cell r="J1370" t="str">
            <v>Av. Rui Barbosa, 60 Apto 1801</v>
          </cell>
          <cell r="K1370" t="str">
            <v xml:space="preserve">Flamengo </v>
          </cell>
          <cell r="L1370" t="str">
            <v xml:space="preserve">Rio de Janeiro </v>
          </cell>
          <cell r="M1370" t="str">
            <v>RJ</v>
          </cell>
          <cell r="N1370" t="str">
            <v>SUDESTE</v>
          </cell>
          <cell r="O1370" t="str">
            <v>22.250-020</v>
          </cell>
          <cell r="P1370" t="str">
            <v>(21)2554-6180</v>
          </cell>
          <cell r="Q1370" t="str">
            <v xml:space="preserve">mariaalice.rocha@gmail.com </v>
          </cell>
          <cell r="R1370" t="str">
            <v xml:space="preserve">Maria </v>
          </cell>
          <cell r="S1370" t="str">
            <v>mariaalice.rocha@gmail.com</v>
          </cell>
          <cell r="T1370" t="str">
            <v>(21)2554-6180</v>
          </cell>
          <cell r="V1370">
            <v>0</v>
          </cell>
        </row>
        <row r="1371">
          <cell r="B1371" t="str">
            <v>16/1386</v>
          </cell>
          <cell r="C1371">
            <v>0</v>
          </cell>
          <cell r="D1371" t="str">
            <v>Valtenir Teofilo Azevedo</v>
          </cell>
          <cell r="G1371" t="str">
            <v>Valtenir Teofilo Azevedo</v>
          </cell>
          <cell r="H1371" t="str">
            <v>817.278.871-15</v>
          </cell>
          <cell r="I1371" t="str">
            <v>311.257</v>
          </cell>
          <cell r="J1371" t="str">
            <v>Loteamento Água Fria - 3 Etapa, 4</v>
          </cell>
          <cell r="K1371" t="str">
            <v>Rural</v>
          </cell>
          <cell r="L1371" t="str">
            <v>Palmas</v>
          </cell>
          <cell r="M1371" t="str">
            <v>TO</v>
          </cell>
          <cell r="N1371" t="str">
            <v>NORTE</v>
          </cell>
          <cell r="O1371" t="str">
            <v>77.000-00</v>
          </cell>
          <cell r="P1371" t="str">
            <v>(63) 9 9214-8387</v>
          </cell>
          <cell r="Q1371" t="str">
            <v>ph.visual@hotmail.com</v>
          </cell>
          <cell r="R1371" t="str">
            <v>Valtenir</v>
          </cell>
          <cell r="S1371" t="str">
            <v>ph.visual@hotmail.com</v>
          </cell>
          <cell r="T1371" t="str">
            <v>(63) 9 9214-8387</v>
          </cell>
          <cell r="V1371">
            <v>42683</v>
          </cell>
        </row>
        <row r="1372">
          <cell r="B1372" t="str">
            <v>16/1387</v>
          </cell>
          <cell r="C1372">
            <v>0</v>
          </cell>
          <cell r="D1372" t="str">
            <v xml:space="preserve">Doce Encantos </v>
          </cell>
          <cell r="E1372" t="str">
            <v xml:space="preserve">Taise </v>
          </cell>
          <cell r="G1372" t="str">
            <v>Maria Madalena - Confeitaria e decorações Ltda - EPP</v>
          </cell>
          <cell r="H1372" t="str">
            <v>17.957.280/0001-23</v>
          </cell>
          <cell r="I1372" t="str">
            <v>27.700.941-8</v>
          </cell>
          <cell r="J1372" t="str">
            <v>Rua Max Colin, 1901</v>
          </cell>
          <cell r="K1372" t="str">
            <v xml:space="preserve">America </v>
          </cell>
          <cell r="L1372" t="str">
            <v>Joinville</v>
          </cell>
          <cell r="M1372" t="str">
            <v>SC</v>
          </cell>
          <cell r="N1372" t="str">
            <v>SUL</v>
          </cell>
          <cell r="O1372" t="str">
            <v>89.204-635</v>
          </cell>
          <cell r="P1372" t="str">
            <v>(47) 34336007</v>
          </cell>
          <cell r="Q1372" t="str">
            <v xml:space="preserve">ariela@confeitariadoceencanto.com.br </v>
          </cell>
          <cell r="R1372" t="str">
            <v xml:space="preserve">Ariela </v>
          </cell>
          <cell r="S1372" t="str">
            <v xml:space="preserve">ariela@confeitariadoceencanto.com.br </v>
          </cell>
          <cell r="T1372" t="str">
            <v>(47)34336007</v>
          </cell>
          <cell r="V1372">
            <v>42684</v>
          </cell>
        </row>
        <row r="1373">
          <cell r="B1373" t="str">
            <v>16/1388</v>
          </cell>
          <cell r="C1373" t="str">
            <v>Franciela</v>
          </cell>
          <cell r="D1373" t="str">
            <v>Mercure Camboriú Internacional</v>
          </cell>
          <cell r="E1373" t="str">
            <v>Natalia</v>
          </cell>
          <cell r="F1373" t="str">
            <v>Depto.financeiro</v>
          </cell>
          <cell r="G1373" t="str">
            <v>Pires Hotéis e Turismo LTDA. (filial)</v>
          </cell>
          <cell r="H1373" t="str">
            <v>80.451.941/0002-61</v>
          </cell>
          <cell r="I1373" t="str">
            <v>255.520.816</v>
          </cell>
          <cell r="J1373" t="str">
            <v>Av. Atlântica, 2010</v>
          </cell>
          <cell r="K1373" t="str">
            <v>Centro</v>
          </cell>
          <cell r="L1373" t="str">
            <v>Balneário Camboriú</v>
          </cell>
          <cell r="M1373" t="str">
            <v>SC</v>
          </cell>
          <cell r="N1373" t="str">
            <v>SUL</v>
          </cell>
          <cell r="O1373" t="str">
            <v>88.330-012</v>
          </cell>
          <cell r="P1373" t="str">
            <v>(47) 3056-9500</v>
          </cell>
          <cell r="Q1373" t="str">
            <v>natalia@hoteispires.com.br</v>
          </cell>
          <cell r="R1373" t="str">
            <v>Natalia</v>
          </cell>
          <cell r="S1373" t="str">
            <v>nfecompras@hoteispires.com.br / contasapagar@hoteispires.com.br</v>
          </cell>
          <cell r="T1373" t="str">
            <v>(47) 3056-9500</v>
          </cell>
          <cell r="U1373" t="str">
            <v>CEF/BRADESCO</v>
          </cell>
          <cell r="V1373">
            <v>42685</v>
          </cell>
        </row>
        <row r="1374">
          <cell r="B1374" t="str">
            <v>16/1389</v>
          </cell>
          <cell r="C1374">
            <v>0</v>
          </cell>
          <cell r="D1374" t="str">
            <v>Prefeitura Municipal de Alto Araguaia</v>
          </cell>
          <cell r="E1374" t="str">
            <v>Max</v>
          </cell>
          <cell r="G1374" t="str">
            <v>Prefeitura Municipal de Alto Araguaia</v>
          </cell>
          <cell r="H1374" t="str">
            <v>03.579.836/0001-80</v>
          </cell>
          <cell r="I1374" t="str">
            <v>Isento</v>
          </cell>
          <cell r="J1374" t="str">
            <v>Rua Silvio José de Castro Maia, 1034</v>
          </cell>
          <cell r="K1374" t="str">
            <v>Centro</v>
          </cell>
          <cell r="L1374" t="str">
            <v>Alto Araguaia</v>
          </cell>
          <cell r="M1374" t="str">
            <v>MT</v>
          </cell>
          <cell r="N1374" t="str">
            <v>CENTRO OESTE</v>
          </cell>
          <cell r="O1374" t="str">
            <v>78.780-000</v>
          </cell>
          <cell r="P1374" t="str">
            <v>(66) 3481-1165 / 9903-4562</v>
          </cell>
          <cell r="Q1374" t="str">
            <v>maxfabio902@yahoo.com.br'</v>
          </cell>
          <cell r="R1374" t="str">
            <v>Max</v>
          </cell>
          <cell r="S1374" t="str">
            <v>maxfabio902@yahoo.com.br'</v>
          </cell>
          <cell r="T1374" t="str">
            <v>(66) 3481-1165 / 9903-4562</v>
          </cell>
          <cell r="V1374">
            <v>42685</v>
          </cell>
        </row>
        <row r="1375">
          <cell r="B1375" t="str">
            <v>16/1390</v>
          </cell>
          <cell r="C1375">
            <v>0</v>
          </cell>
          <cell r="D1375" t="str">
            <v>Hospital Santa Catarina</v>
          </cell>
          <cell r="E1375" t="str">
            <v>Dennis</v>
          </cell>
          <cell r="G1375" t="str">
            <v>Hospital Santa Catarina</v>
          </cell>
          <cell r="H1375" t="str">
            <v>01.880.344/0001-03</v>
          </cell>
          <cell r="I1375" t="str">
            <v>Isento</v>
          </cell>
          <cell r="J1375" t="str">
            <v>Rua Amazonas, 301</v>
          </cell>
          <cell r="K1375" t="str">
            <v xml:space="preserve">Ribeirão Fresco </v>
          </cell>
          <cell r="L1375" t="str">
            <v>Blumenau</v>
          </cell>
          <cell r="M1375" t="str">
            <v>SC</v>
          </cell>
          <cell r="N1375" t="str">
            <v>SUL</v>
          </cell>
          <cell r="O1375" t="str">
            <v>89.020-900</v>
          </cell>
          <cell r="P1375" t="str">
            <v>(47) 3030-6066</v>
          </cell>
          <cell r="Q1375" t="str">
            <v>dennis@hsc.com.br</v>
          </cell>
          <cell r="R1375" t="str">
            <v>Lacirdes</v>
          </cell>
          <cell r="S1375" t="str">
            <v>financeiro@hsc.com.br</v>
          </cell>
          <cell r="T1375" t="str">
            <v>(47) 3030-6066</v>
          </cell>
          <cell r="V1375">
            <v>42688</v>
          </cell>
        </row>
        <row r="1376">
          <cell r="B1376" t="str">
            <v>16/1391</v>
          </cell>
          <cell r="C1376">
            <v>0</v>
          </cell>
          <cell r="D1376" t="str">
            <v xml:space="preserve">Alberto Sprenger </v>
          </cell>
          <cell r="E1376" t="str">
            <v xml:space="preserve">Alberto </v>
          </cell>
          <cell r="G1376" t="str">
            <v xml:space="preserve">Alberto Sprenger </v>
          </cell>
          <cell r="H1376" t="str">
            <v>232.910.879-68</v>
          </cell>
          <cell r="I1376" t="str">
            <v>776126</v>
          </cell>
          <cell r="J1376" t="str">
            <v>Rodovia Baldicero Filomeno, 11789</v>
          </cell>
          <cell r="K1376" t="str">
            <v xml:space="preserve">Ribeirão da Ilha </v>
          </cell>
          <cell r="L1376" t="str">
            <v>Florianópolis</v>
          </cell>
          <cell r="M1376" t="str">
            <v>SC</v>
          </cell>
          <cell r="N1376" t="str">
            <v>SUL</v>
          </cell>
          <cell r="O1376" t="str">
            <v>88.064-002</v>
          </cell>
          <cell r="P1376" t="str">
            <v>(48) 3236-4251</v>
          </cell>
          <cell r="Q1376" t="str">
            <v xml:space="preserve">villacasarao2016@gmail.com </v>
          </cell>
          <cell r="R1376" t="str">
            <v xml:space="preserve">Regiane Sprenger </v>
          </cell>
          <cell r="S1376" t="str">
            <v xml:space="preserve">villacasarao2016@gmail.com </v>
          </cell>
          <cell r="T1376" t="str">
            <v>(48) 3236-4251</v>
          </cell>
          <cell r="V1376">
            <v>42690</v>
          </cell>
        </row>
        <row r="1377">
          <cell r="B1377" t="str">
            <v>16/1392</v>
          </cell>
          <cell r="C1377" t="str">
            <v>Karen</v>
          </cell>
          <cell r="D1377" t="str">
            <v>Prefeitura Municipal de Formosa do Sul</v>
          </cell>
          <cell r="E1377" t="str">
            <v>Karen</v>
          </cell>
          <cell r="F1377" t="str">
            <v>Representante</v>
          </cell>
          <cell r="G1377" t="str">
            <v>Município de Formosa do Sul</v>
          </cell>
          <cell r="H1377" t="str">
            <v>80.637.424/0001-09</v>
          </cell>
          <cell r="I1377" t="str">
            <v>Isento</v>
          </cell>
          <cell r="J1377" t="str">
            <v>Av. Getúlio Vargas, 580</v>
          </cell>
          <cell r="K1377" t="str">
            <v>Centro</v>
          </cell>
          <cell r="L1377" t="str">
            <v>Formosa do Sul</v>
          </cell>
          <cell r="M1377" t="str">
            <v>SC</v>
          </cell>
          <cell r="N1377" t="str">
            <v>SUL</v>
          </cell>
          <cell r="O1377" t="str">
            <v>89.859-000</v>
          </cell>
          <cell r="P1377" t="str">
            <v>(49) 3343-0043</v>
          </cell>
          <cell r="Q1377" t="str">
            <v xml:space="preserve">educacao@formosa.sc.gov.br </v>
          </cell>
          <cell r="R1377" t="str">
            <v>Karen</v>
          </cell>
          <cell r="S1377" t="str">
            <v>karenvenzon@gmail.com</v>
          </cell>
          <cell r="T1377" t="str">
            <v xml:space="preserve">(49) 3343-0010 </v>
          </cell>
          <cell r="V1377">
            <v>42690</v>
          </cell>
        </row>
        <row r="1378">
          <cell r="B1378" t="str">
            <v>16/1393</v>
          </cell>
          <cell r="C1378">
            <v>0</v>
          </cell>
          <cell r="D1378" t="str">
            <v>Prefeitura Municipal de Guabiruba</v>
          </cell>
          <cell r="E1378" t="str">
            <v>Bianca Lemos</v>
          </cell>
          <cell r="G1378" t="str">
            <v>Município de Guabiruba</v>
          </cell>
          <cell r="H1378" t="str">
            <v>83.102.368/0001-98</v>
          </cell>
          <cell r="I1378" t="str">
            <v>Isento</v>
          </cell>
          <cell r="J1378" t="str">
            <v>Rua Brusque, 344</v>
          </cell>
          <cell r="K1378" t="str">
            <v>Centro</v>
          </cell>
          <cell r="L1378" t="str">
            <v>Guabiruba</v>
          </cell>
          <cell r="M1378" t="str">
            <v>SC</v>
          </cell>
          <cell r="N1378" t="str">
            <v>SUL</v>
          </cell>
          <cell r="O1378" t="str">
            <v>89.360-000</v>
          </cell>
          <cell r="P1378" t="str">
            <v>(47) 3308-3716</v>
          </cell>
          <cell r="Q1378" t="str">
            <v>blassis@gmail.com</v>
          </cell>
          <cell r="R1378" t="str">
            <v>Bianca</v>
          </cell>
          <cell r="S1378" t="str">
            <v>nf@guabiruba.sc.gov.br</v>
          </cell>
          <cell r="T1378" t="str">
            <v>(47) 3308-3716</v>
          </cell>
          <cell r="V1378">
            <v>42690</v>
          </cell>
        </row>
        <row r="1379">
          <cell r="B1379" t="str">
            <v>16/1394</v>
          </cell>
          <cell r="C1379">
            <v>0</v>
          </cell>
          <cell r="D1379" t="str">
            <v>Marilene Rodrigues Santos</v>
          </cell>
          <cell r="E1379" t="str">
            <v>Marilene</v>
          </cell>
          <cell r="F1379" t="str">
            <v>Decoradora</v>
          </cell>
          <cell r="G1379" t="str">
            <v>Marilene Rodrigues Santos</v>
          </cell>
          <cell r="H1379" t="str">
            <v>148.929.188-14</v>
          </cell>
          <cell r="I1379" t="str">
            <v>RG23048578.9</v>
          </cell>
          <cell r="J1379" t="str">
            <v>Rua Nepal, 401</v>
          </cell>
          <cell r="K1379" t="str">
            <v>Bairro das Nações</v>
          </cell>
          <cell r="L1379" t="str">
            <v>Balneário Camboriú</v>
          </cell>
          <cell r="M1379" t="str">
            <v>SC</v>
          </cell>
          <cell r="N1379" t="str">
            <v>SUL</v>
          </cell>
          <cell r="O1379" t="str">
            <v>88.338-210</v>
          </cell>
          <cell r="P1379" t="str">
            <v>47 9925-7690</v>
          </cell>
          <cell r="Q1379">
            <v>0</v>
          </cell>
          <cell r="R1379" t="str">
            <v>Marilene</v>
          </cell>
          <cell r="S1379">
            <v>0</v>
          </cell>
          <cell r="T1379" t="str">
            <v>47 9925-7690</v>
          </cell>
          <cell r="V1379">
            <v>0</v>
          </cell>
        </row>
        <row r="1380">
          <cell r="B1380" t="str">
            <v>16/1395</v>
          </cell>
          <cell r="C1380">
            <v>0</v>
          </cell>
          <cell r="D1380" t="str">
            <v>Prefeitura de Enéas Marques</v>
          </cell>
          <cell r="E1380" t="str">
            <v>Mari</v>
          </cell>
          <cell r="F1380" t="str">
            <v>Compras</v>
          </cell>
          <cell r="G1380" t="str">
            <v>Município de Enéas Marques</v>
          </cell>
          <cell r="H1380" t="str">
            <v>76.205.657/0001-57</v>
          </cell>
          <cell r="I1380" t="str">
            <v>Isento</v>
          </cell>
          <cell r="J1380" t="str">
            <v>Av. Joaquim Bonetti, 579</v>
          </cell>
          <cell r="K1380" t="str">
            <v>Centro</v>
          </cell>
          <cell r="L1380" t="str">
            <v>Enéas Marques</v>
          </cell>
          <cell r="M1380" t="str">
            <v>SC</v>
          </cell>
          <cell r="N1380" t="str">
            <v>SUL</v>
          </cell>
          <cell r="O1380" t="str">
            <v>85.630-000</v>
          </cell>
          <cell r="P1380" t="str">
            <v>(46) 3544-2100 / 3544-2106</v>
          </cell>
          <cell r="Q1380" t="str">
            <v>compras@eneasmarques.pr.gov.br</v>
          </cell>
          <cell r="S1380" t="str">
            <v>(46) 3544-2105</v>
          </cell>
          <cell r="T1380" t="str">
            <v>fazenda@eneasmarques.pr.gov.br</v>
          </cell>
          <cell r="V1380">
            <v>42695</v>
          </cell>
        </row>
        <row r="1381">
          <cell r="B1381" t="str">
            <v>16/1396</v>
          </cell>
          <cell r="C1381">
            <v>0</v>
          </cell>
          <cell r="D1381" t="str">
            <v>Instaladora BL</v>
          </cell>
          <cell r="E1381" t="str">
            <v>Ivandro</v>
          </cell>
          <cell r="G1381" t="str">
            <v>Instaladora Elétrica BLD Ltda. ME</v>
          </cell>
          <cell r="H1381" t="str">
            <v>11.239.090/0001-94</v>
          </cell>
          <cell r="I1381" t="str">
            <v>255.964.463</v>
          </cell>
          <cell r="J1381" t="str">
            <v>Rua Jorge Lacerda, 1086</v>
          </cell>
          <cell r="K1381" t="str">
            <v>Centro</v>
          </cell>
          <cell r="L1381" t="str">
            <v>São José do Cedro</v>
          </cell>
          <cell r="M1381" t="str">
            <v>SC</v>
          </cell>
          <cell r="N1381" t="str">
            <v>SUL</v>
          </cell>
          <cell r="O1381" t="str">
            <v>89.930-000</v>
          </cell>
          <cell r="P1381" t="str">
            <v>(49) 3643-1643 / 9152-6020</v>
          </cell>
          <cell r="Q1381" t="str">
            <v>instaladorabl@hotmail.com</v>
          </cell>
          <cell r="R1381" t="str">
            <v>Ivandro</v>
          </cell>
          <cell r="S1381" t="str">
            <v>(49) 3643-1643 / 9152-6020</v>
          </cell>
          <cell r="T1381" t="str">
            <v>instaladorabl@hotmail.com</v>
          </cell>
          <cell r="V1381">
            <v>42695</v>
          </cell>
        </row>
        <row r="1382">
          <cell r="B1382" t="str">
            <v>16/1397</v>
          </cell>
          <cell r="C1382" t="str">
            <v>Franciela</v>
          </cell>
          <cell r="D1382" t="str">
            <v>Condomínio Residencial Veneza</v>
          </cell>
          <cell r="E1382" t="str">
            <v>Juliana Santos</v>
          </cell>
          <cell r="F1382" t="str">
            <v>Sindica</v>
          </cell>
          <cell r="G1382" t="str">
            <v>Condomínio Residencial Veneza</v>
          </cell>
          <cell r="H1382" t="str">
            <v>11.767.317/0001-74</v>
          </cell>
          <cell r="I1382" t="str">
            <v>Isento</v>
          </cell>
          <cell r="J1382" t="str">
            <v>Rua Tutoia, 325</v>
          </cell>
          <cell r="K1382" t="str">
            <v>Glória</v>
          </cell>
          <cell r="L1382" t="str">
            <v>Joinville</v>
          </cell>
          <cell r="M1382" t="str">
            <v>SC</v>
          </cell>
          <cell r="N1382" t="str">
            <v>SUL</v>
          </cell>
          <cell r="O1382" t="str">
            <v>89.216-670</v>
          </cell>
          <cell r="P1382" t="str">
            <v>47 3028-1808</v>
          </cell>
          <cell r="Q1382" t="str">
            <v>jpl_marcelo@yahoo.com.br</v>
          </cell>
          <cell r="R1382" t="str">
            <v>Juliana</v>
          </cell>
          <cell r="S1382" t="str">
            <v>47 3028-1808</v>
          </cell>
          <cell r="T1382" t="str">
            <v>jpl_marcelo@yahoo.com.br</v>
          </cell>
          <cell r="V1382">
            <v>42696</v>
          </cell>
        </row>
        <row r="1383">
          <cell r="B1383" t="str">
            <v>16/1398</v>
          </cell>
          <cell r="C1383">
            <v>0</v>
          </cell>
          <cell r="D1383" t="str">
            <v>Gaspar Ferragem</v>
          </cell>
          <cell r="E1383" t="str">
            <v>Gaspar</v>
          </cell>
          <cell r="G1383" t="str">
            <v>Mauricio Tozzo Frozza 06083984971</v>
          </cell>
          <cell r="H1383" t="str">
            <v>24.843.380/0001-94</v>
          </cell>
          <cell r="I1383" t="str">
            <v>25.798.389-9</v>
          </cell>
          <cell r="J1383" t="str">
            <v>Rua Olimpio Julio Tortatto,38</v>
          </cell>
          <cell r="K1383" t="str">
            <v>Centro</v>
          </cell>
          <cell r="L1383" t="str">
            <v>Xanxerê</v>
          </cell>
          <cell r="M1383" t="str">
            <v>SC</v>
          </cell>
          <cell r="N1383" t="str">
            <v>SUL</v>
          </cell>
          <cell r="O1383" t="str">
            <v>89.820-000</v>
          </cell>
          <cell r="P1383" t="str">
            <v>(49) 3433-3378</v>
          </cell>
          <cell r="Q1383" t="str">
            <v>gasparferragem@hotmail.com</v>
          </cell>
          <cell r="R1383" t="str">
            <v>Gaspar</v>
          </cell>
          <cell r="S1383" t="str">
            <v>(49) 3433-3378</v>
          </cell>
          <cell r="T1383" t="str">
            <v>gasparferragem@hotmail.com</v>
          </cell>
          <cell r="U1383" t="str">
            <v>santander</v>
          </cell>
          <cell r="V1383">
            <v>42696</v>
          </cell>
        </row>
        <row r="1384">
          <cell r="B1384" t="str">
            <v>16/1399</v>
          </cell>
          <cell r="C1384">
            <v>0</v>
          </cell>
          <cell r="D1384" t="str">
            <v>Movida Rent a Car</v>
          </cell>
          <cell r="E1384" t="str">
            <v>Daiéli Schneider</v>
          </cell>
          <cell r="G1384" t="str">
            <v>Movida Locação de Veiculos S.A</v>
          </cell>
          <cell r="H1384" t="str">
            <v>07.976.147/0116-00</v>
          </cell>
          <cell r="I1384" t="str">
            <v>Isento</v>
          </cell>
          <cell r="J1384" t="str">
            <v>Rua Doutor João Colin, 1516</v>
          </cell>
          <cell r="K1384" t="str">
            <v>América</v>
          </cell>
          <cell r="L1384" t="str">
            <v>Joinville</v>
          </cell>
          <cell r="M1384" t="str">
            <v>SC</v>
          </cell>
          <cell r="N1384" t="str">
            <v>SUL</v>
          </cell>
          <cell r="O1384" t="str">
            <v>89.204-002</v>
          </cell>
          <cell r="P1384" t="str">
            <v>(47) 3432-9285/99910-5630</v>
          </cell>
          <cell r="Q1384" t="str">
            <v>daielischneider@movidaseminovos.com.br</v>
          </cell>
          <cell r="R1384" t="str">
            <v xml:space="preserve">Daiéli </v>
          </cell>
          <cell r="S1384" t="str">
            <v>(47) 3432-9285/99910-5630</v>
          </cell>
          <cell r="T1384" t="str">
            <v>daielischneider@movidaseminovos.com.br</v>
          </cell>
          <cell r="V1384">
            <v>42696</v>
          </cell>
        </row>
        <row r="1385">
          <cell r="B1385" t="str">
            <v>16/1400</v>
          </cell>
          <cell r="C1385">
            <v>0</v>
          </cell>
          <cell r="D1385" t="str">
            <v>Paróquia N. S. Aparecida Bom Retiro</v>
          </cell>
          <cell r="E1385" t="str">
            <v>Jéssica</v>
          </cell>
          <cell r="G1385" t="str">
            <v>Mitra Diocesana de Joinville</v>
          </cell>
          <cell r="H1385" t="str">
            <v>84.708.478/0084-98</v>
          </cell>
          <cell r="I1385" t="str">
            <v>Isento</v>
          </cell>
          <cell r="J1385" t="str">
            <v>Rua Otto Nass, 137</v>
          </cell>
          <cell r="K1385" t="str">
            <v>Bom Retiro</v>
          </cell>
          <cell r="L1385" t="str">
            <v>Joinville</v>
          </cell>
          <cell r="M1385" t="str">
            <v>SC</v>
          </cell>
          <cell r="N1385" t="str">
            <v>SUL</v>
          </cell>
          <cell r="O1385" t="str">
            <v>89.223-070</v>
          </cell>
          <cell r="P1385" t="str">
            <v>47 3435-3125</v>
          </cell>
          <cell r="Q1385" t="str">
            <v>pfin84@diocesejoinville.com.br</v>
          </cell>
          <cell r="R1385" t="str">
            <v>Jessica</v>
          </cell>
          <cell r="S1385" t="str">
            <v>47 3435-3125</v>
          </cell>
          <cell r="T1385" t="str">
            <v>pfin84@diocesejoinville.com.br</v>
          </cell>
          <cell r="V1385">
            <v>42696</v>
          </cell>
        </row>
        <row r="1386">
          <cell r="B1386" t="str">
            <v>16/1401</v>
          </cell>
          <cell r="C1386">
            <v>0</v>
          </cell>
          <cell r="D1386" t="str">
            <v xml:space="preserve">Vale Verde </v>
          </cell>
          <cell r="E1386" t="str">
            <v xml:space="preserve">Claudete </v>
          </cell>
          <cell r="G1386" t="str">
            <v>Claudete Maria Remor ME</v>
          </cell>
          <cell r="H1386" t="str">
            <v>80.860.000/0001-09</v>
          </cell>
          <cell r="I1386" t="str">
            <v>90.541.049-09</v>
          </cell>
          <cell r="J1386" t="str">
            <v>Av. Rio Grande do Sul, 957</v>
          </cell>
          <cell r="K1386" t="str">
            <v xml:space="preserve">Centro </v>
          </cell>
          <cell r="L1386" t="str">
            <v xml:space="preserve">Santa Helena </v>
          </cell>
          <cell r="M1386" t="str">
            <v>PR</v>
          </cell>
          <cell r="N1386" t="str">
            <v>SUL</v>
          </cell>
          <cell r="O1386" t="str">
            <v>85.892-000</v>
          </cell>
          <cell r="P1386" t="str">
            <v>(45)3268-1391</v>
          </cell>
          <cell r="Q1386" t="str">
            <v>claudeteremor@hotmail.com</v>
          </cell>
          <cell r="R1386" t="str">
            <v xml:space="preserve">Claudete </v>
          </cell>
          <cell r="S1386" t="str">
            <v>(45)3268-1391</v>
          </cell>
          <cell r="T1386" t="str">
            <v>claudeteremor@hotmail.com</v>
          </cell>
          <cell r="V1386">
            <v>42696</v>
          </cell>
        </row>
        <row r="1387">
          <cell r="B1387" t="str">
            <v>16/1402</v>
          </cell>
          <cell r="C1387">
            <v>0</v>
          </cell>
          <cell r="D1387" t="str">
            <v>AESV</v>
          </cell>
          <cell r="E1387" t="str">
            <v>Ivone</v>
          </cell>
          <cell r="G1387" t="str">
            <v>Associação Empresarial de Salto Veloso</v>
          </cell>
          <cell r="H1387" t="str">
            <v>78.511.441/0001-45</v>
          </cell>
          <cell r="I1387" t="str">
            <v>Isento</v>
          </cell>
          <cell r="J1387" t="str">
            <v>Rua João de Bortoli, 48 - sala</v>
          </cell>
          <cell r="K1387" t="str">
            <v>Centro</v>
          </cell>
          <cell r="L1387" t="str">
            <v>Salto Veloso</v>
          </cell>
          <cell r="M1387" t="str">
            <v>SC</v>
          </cell>
          <cell r="N1387" t="str">
            <v>SUL</v>
          </cell>
          <cell r="O1387" t="str">
            <v>89.595-000</v>
          </cell>
          <cell r="P1387" t="str">
            <v>49 3536-0734</v>
          </cell>
          <cell r="Q1387" t="str">
            <v>acisv@acisv.com.br</v>
          </cell>
          <cell r="R1387" t="str">
            <v>Ivone</v>
          </cell>
          <cell r="S1387" t="str">
            <v>49 3536-0734</v>
          </cell>
          <cell r="T1387" t="str">
            <v>acisv@acisv.com.br</v>
          </cell>
          <cell r="U1387" t="str">
            <v>Sicoob / BB</v>
          </cell>
          <cell r="V1387">
            <v>42698</v>
          </cell>
        </row>
        <row r="1388">
          <cell r="B1388" t="str">
            <v>16/1403</v>
          </cell>
          <cell r="C1388">
            <v>0</v>
          </cell>
          <cell r="D1388" t="str">
            <v>Bike do Nordeste</v>
          </cell>
          <cell r="E1388" t="str">
            <v>Ari Silva</v>
          </cell>
          <cell r="G1388" t="str">
            <v>Bike do Nordeste S/A</v>
          </cell>
          <cell r="H1388" t="str">
            <v>02.220.262/0001-97</v>
          </cell>
          <cell r="I1388" t="str">
            <v>19.440.014-0</v>
          </cell>
          <cell r="J1388" t="str">
            <v>Rua Dona Francisca Claudino, 785 sul</v>
          </cell>
          <cell r="K1388" t="str">
            <v>Distrito Industrial</v>
          </cell>
          <cell r="L1388" t="str">
            <v>Teresina</v>
          </cell>
          <cell r="M1388" t="str">
            <v>PI</v>
          </cell>
          <cell r="N1388" t="str">
            <v>NORDESTE</v>
          </cell>
          <cell r="O1388" t="str">
            <v>64.027-455</v>
          </cell>
          <cell r="P1388" t="str">
            <v>(86) 3131-7600</v>
          </cell>
          <cell r="Q1388" t="str">
            <v>compras@houston.com.br</v>
          </cell>
          <cell r="R1388" t="str">
            <v>Elson</v>
          </cell>
          <cell r="S1388" t="str">
            <v>(86) 3131-7630</v>
          </cell>
          <cell r="T1388" t="str">
            <v>controladoria@houston.com.br</v>
          </cell>
          <cell r="U1388" t="str">
            <v>BB / CEF</v>
          </cell>
          <cell r="V1388">
            <v>42698</v>
          </cell>
        </row>
        <row r="1389">
          <cell r="B1389" t="str">
            <v>16/1404</v>
          </cell>
          <cell r="C1389">
            <v>0</v>
          </cell>
          <cell r="D1389" t="str">
            <v>Auto Peças OK</v>
          </cell>
          <cell r="E1389" t="str">
            <v>Ritchelli</v>
          </cell>
          <cell r="F1389" t="str">
            <v>Gerente Financeiro</v>
          </cell>
          <cell r="G1389" t="str">
            <v>Osmar A Kerschner Autopeças Eireli - EPP</v>
          </cell>
          <cell r="H1389" t="str">
            <v>91.211.391/0001-49</v>
          </cell>
          <cell r="I1389" t="str">
            <v>141/0037379</v>
          </cell>
          <cell r="J1389" t="str">
            <v>Av. Sebastião Amoretti, 3635</v>
          </cell>
          <cell r="K1389" t="str">
            <v>Cruzeiro do Sul</v>
          </cell>
          <cell r="L1389" t="str">
            <v>Taquara</v>
          </cell>
          <cell r="M1389" t="str">
            <v>RS</v>
          </cell>
          <cell r="N1389" t="str">
            <v>SUL</v>
          </cell>
          <cell r="O1389" t="str">
            <v>95.600-00</v>
          </cell>
          <cell r="P1389" t="str">
            <v>(51) 3541-0605</v>
          </cell>
          <cell r="Q1389" t="str">
            <v>ritchelli@autopecasok.com.br</v>
          </cell>
          <cell r="R1389" t="str">
            <v>Jeanluca</v>
          </cell>
          <cell r="S1389" t="str">
            <v>jeanluca@autopecasok.com.br</v>
          </cell>
          <cell r="T1389" t="str">
            <v>(51) 3541-0640</v>
          </cell>
          <cell r="U1389" t="str">
            <v>BB</v>
          </cell>
          <cell r="V1389">
            <v>42699</v>
          </cell>
        </row>
        <row r="1390">
          <cell r="B1390" t="str">
            <v>16/1405</v>
          </cell>
          <cell r="C1390">
            <v>0</v>
          </cell>
          <cell r="D1390" t="str">
            <v>Rick Som</v>
          </cell>
          <cell r="E1390" t="str">
            <v>André</v>
          </cell>
          <cell r="G1390" t="str">
            <v>Ronaldo Gomes Cavalcante ME</v>
          </cell>
          <cell r="H1390" t="str">
            <v>07.456.036/0001-23</v>
          </cell>
          <cell r="I1390" t="str">
            <v>Isento</v>
          </cell>
          <cell r="J1390" t="str">
            <v>Rua Egito, 312</v>
          </cell>
          <cell r="K1390" t="str">
            <v>Cauame</v>
          </cell>
          <cell r="L1390" t="str">
            <v xml:space="preserve">Boa  Vista </v>
          </cell>
          <cell r="M1390" t="str">
            <v>RR</v>
          </cell>
          <cell r="N1390" t="str">
            <v>NORTE</v>
          </cell>
          <cell r="O1390">
            <v>69311044</v>
          </cell>
          <cell r="P1390" t="str">
            <v>(95)981120576</v>
          </cell>
          <cell r="Q1390" t="str">
            <v>andre@shopsomrr.com.br</v>
          </cell>
          <cell r="R1390" t="str">
            <v xml:space="preserve">André </v>
          </cell>
          <cell r="S1390" t="str">
            <v>andre@shopsomrr.com.br</v>
          </cell>
          <cell r="T1390" t="str">
            <v>(95)981120576</v>
          </cell>
          <cell r="U1390" t="str">
            <v>BB</v>
          </cell>
          <cell r="V1390">
            <v>42699</v>
          </cell>
        </row>
        <row r="1391">
          <cell r="B1391" t="str">
            <v>16/1406</v>
          </cell>
          <cell r="C1391">
            <v>0</v>
          </cell>
          <cell r="D1391" t="str">
            <v>Fabiana Santos</v>
          </cell>
          <cell r="E1391" t="str">
            <v xml:space="preserve">Fabiana </v>
          </cell>
          <cell r="G1391" t="str">
            <v>Fabiana Santos</v>
          </cell>
          <cell r="H1391" t="str">
            <v>666.744.097-72</v>
          </cell>
          <cell r="I1391" t="str">
            <v>33.079-10</v>
          </cell>
          <cell r="J1391" t="str">
            <v>Rua Afonso Batista, 223</v>
          </cell>
          <cell r="K1391" t="str">
            <v>Espinheiro</v>
          </cell>
          <cell r="L1391" t="str">
            <v>Recife</v>
          </cell>
          <cell r="M1391" t="str">
            <v>PE</v>
          </cell>
          <cell r="N1391" t="str">
            <v>NORDESTE</v>
          </cell>
          <cell r="O1391" t="str">
            <v>52.021-020</v>
          </cell>
          <cell r="P1391" t="str">
            <v>(81) 99168-4550/ 3535-1095</v>
          </cell>
          <cell r="Q1391" t="str">
            <v>fabianasantos.arq@gmail.com</v>
          </cell>
          <cell r="R1391" t="str">
            <v xml:space="preserve">Fabiana </v>
          </cell>
          <cell r="S1391" t="str">
            <v>fabianasantos.arq@gmail.com</v>
          </cell>
          <cell r="T1391" t="str">
            <v>(81) 99168-4550 / 3535-1095</v>
          </cell>
          <cell r="V1391">
            <v>42702</v>
          </cell>
        </row>
        <row r="1392">
          <cell r="B1392" t="str">
            <v>16/1407</v>
          </cell>
          <cell r="C1392">
            <v>0</v>
          </cell>
          <cell r="D1392" t="str">
            <v>ACIAJA</v>
          </cell>
          <cell r="E1392" t="str">
            <v>Vaniele</v>
          </cell>
          <cell r="G1392" t="str">
            <v>ACIAJA - Associação Comercial Industrial e Agricola de Jaguariaíva</v>
          </cell>
          <cell r="H1392" t="str">
            <v>79.319.026/0001-57</v>
          </cell>
          <cell r="I1392" t="str">
            <v>Isento</v>
          </cell>
          <cell r="J1392" t="str">
            <v>Rua Waldemar Pereira Loyola, 47</v>
          </cell>
          <cell r="K1392" t="str">
            <v>Jardim Central</v>
          </cell>
          <cell r="L1392" t="str">
            <v>Jaguariaiva</v>
          </cell>
          <cell r="M1392" t="str">
            <v>PR</v>
          </cell>
          <cell r="N1392" t="str">
            <v>SUL</v>
          </cell>
          <cell r="O1392" t="str">
            <v>84.200-000</v>
          </cell>
          <cell r="P1392" t="str">
            <v>(43) 3535-7726</v>
          </cell>
          <cell r="Q1392" t="str">
            <v>aciaja.comercial1@gmail.com</v>
          </cell>
          <cell r="R1392" t="str">
            <v>Milena</v>
          </cell>
          <cell r="S1392" t="str">
            <v>aciaja.financeiro1@gmail.com</v>
          </cell>
          <cell r="T1392" t="str">
            <v>(43) 3535-1531</v>
          </cell>
          <cell r="U1392" t="str">
            <v>CEF/SICREDI</v>
          </cell>
          <cell r="V1392">
            <v>42702</v>
          </cell>
        </row>
        <row r="1393">
          <cell r="B1393" t="str">
            <v>16/1408</v>
          </cell>
          <cell r="C1393">
            <v>0</v>
          </cell>
          <cell r="D1393" t="str">
            <v>Dilceu Antonio Foppa</v>
          </cell>
          <cell r="E1393" t="str">
            <v>Beatriz</v>
          </cell>
          <cell r="G1393" t="str">
            <v>Dilceu Antonio Foppa</v>
          </cell>
          <cell r="H1393" t="str">
            <v>021.847.299-49</v>
          </cell>
          <cell r="I1393" t="str">
            <v>Isento</v>
          </cell>
          <cell r="J1393" t="str">
            <v>Rod. SC 303 km 46</v>
          </cell>
          <cell r="K1393" t="str">
            <v>Cristo Rei</v>
          </cell>
          <cell r="L1393" t="str">
            <v>Ibicaré</v>
          </cell>
          <cell r="M1393" t="str">
            <v>SC</v>
          </cell>
          <cell r="N1393" t="str">
            <v>SUL</v>
          </cell>
          <cell r="O1393" t="str">
            <v>89.640-000</v>
          </cell>
          <cell r="P1393" t="str">
            <v>(49) 3538-0211</v>
          </cell>
          <cell r="Q1393" t="str">
            <v>beatriz@tgfoppa.com.br</v>
          </cell>
          <cell r="R1393" t="str">
            <v>Beatriz</v>
          </cell>
          <cell r="S1393" t="str">
            <v>beatriz@tgfoppa.com.br</v>
          </cell>
          <cell r="T1393" t="str">
            <v>(49) 3538-0211</v>
          </cell>
          <cell r="V1393">
            <v>42702</v>
          </cell>
        </row>
        <row r="1394">
          <cell r="B1394" t="str">
            <v>16/1409</v>
          </cell>
          <cell r="C1394" t="str">
            <v>Franciela</v>
          </cell>
          <cell r="D1394" t="str">
            <v>Artesanato (Decorações Artesanais)</v>
          </cell>
          <cell r="E1394" t="str">
            <v>Gabriel</v>
          </cell>
          <cell r="G1394" t="str">
            <v>Gabriel Brugalli ME</v>
          </cell>
          <cell r="H1394" t="str">
            <v>21.210.615/0001-12</v>
          </cell>
          <cell r="I1394" t="str">
            <v>0500077720</v>
          </cell>
          <cell r="J1394" t="str">
            <v>Rua Dante Grossi, 379</v>
          </cell>
          <cell r="K1394" t="str">
            <v>Centro</v>
          </cell>
          <cell r="L1394" t="str">
            <v>Anita Garibaldi</v>
          </cell>
          <cell r="M1394" t="str">
            <v>RS</v>
          </cell>
          <cell r="N1394" t="str">
            <v>SUL</v>
          </cell>
          <cell r="O1394" t="str">
            <v>95.720-000</v>
          </cell>
          <cell r="P1394" t="str">
            <v>54 9.9941-1704</v>
          </cell>
          <cell r="Q1394" t="str">
            <v>gabrielbrugalli@hotmail.com</v>
          </cell>
          <cell r="R1394" t="str">
            <v>Gabriel</v>
          </cell>
          <cell r="S1394" t="str">
            <v>gabrielbrugalli@hotmail.com</v>
          </cell>
          <cell r="T1394" t="str">
            <v>54 9.9941-1704</v>
          </cell>
          <cell r="V1394">
            <v>0</v>
          </cell>
          <cell r="W1394">
            <v>44384</v>
          </cell>
        </row>
        <row r="1395">
          <cell r="B1395" t="str">
            <v>16/1410</v>
          </cell>
          <cell r="C1395" t="str">
            <v>Maera</v>
          </cell>
          <cell r="D1395" t="str">
            <v>Geteo Materiais de Construção EIRELI-ME</v>
          </cell>
          <cell r="E1395" t="str">
            <v>Rodrigo</v>
          </cell>
          <cell r="G1395" t="str">
            <v>Geteo Materiais de Construção EIRELI- ME</v>
          </cell>
          <cell r="H1395" t="str">
            <v>20.159.105/0001-03</v>
          </cell>
          <cell r="I1395" t="str">
            <v>99.662.634-92</v>
          </cell>
          <cell r="J1395" t="str">
            <v>Rua Guarapuava, 252</v>
          </cell>
          <cell r="K1395" t="str">
            <v xml:space="preserve">Jardim Paraná </v>
          </cell>
          <cell r="L1395" t="str">
            <v>Assis Chateaubriand</v>
          </cell>
          <cell r="M1395" t="str">
            <v>PR</v>
          </cell>
          <cell r="N1395" t="str">
            <v>SUL</v>
          </cell>
          <cell r="O1395" t="str">
            <v>85.935-000</v>
          </cell>
          <cell r="P1395" t="str">
            <v>(44) 3528-5639</v>
          </cell>
          <cell r="Q1395" t="str">
            <v xml:space="preserve">mbassispr@hotmail.com </v>
          </cell>
          <cell r="R1395" t="str">
            <v>Rodrigo</v>
          </cell>
          <cell r="S1395" t="str">
            <v>mbassispr@hotmail.com</v>
          </cell>
          <cell r="T1395" t="str">
            <v>(44) 3528-4747 Ramal 30</v>
          </cell>
          <cell r="U1395" t="str">
            <v>BB</v>
          </cell>
          <cell r="V1395">
            <v>42704</v>
          </cell>
        </row>
        <row r="1396">
          <cell r="B1396" t="str">
            <v>16/1411</v>
          </cell>
          <cell r="C1396" t="str">
            <v>Adriana</v>
          </cell>
          <cell r="D1396" t="str">
            <v>Prefeitura Municipal de Piumhi</v>
          </cell>
          <cell r="E1396" t="str">
            <v>Nair Andrade</v>
          </cell>
          <cell r="G1396" t="str">
            <v>Município de Piumhi</v>
          </cell>
          <cell r="H1396" t="str">
            <v>16.781.346/0001-04</v>
          </cell>
          <cell r="I1396" t="str">
            <v>Isento</v>
          </cell>
          <cell r="J1396" t="str">
            <v>Rua Padre Abel, 32</v>
          </cell>
          <cell r="K1396" t="str">
            <v>Centro</v>
          </cell>
          <cell r="L1396" t="str">
            <v>Piumhi</v>
          </cell>
          <cell r="M1396" t="str">
            <v>MG</v>
          </cell>
          <cell r="N1396" t="str">
            <v>SUDESTE</v>
          </cell>
          <cell r="O1396" t="str">
            <v>37.925-000</v>
          </cell>
          <cell r="P1396" t="str">
            <v>(37) 3371-9200</v>
          </cell>
          <cell r="Q1396" t="str">
            <v>cultura@prefeiturapiumhi.mg.gov.br</v>
          </cell>
          <cell r="R1396" t="str">
            <v>Edna Paim dos Reis Pamplona</v>
          </cell>
          <cell r="S1396" t="str">
            <v>licitacao@prefeiturapiumhi.mg.gov.br</v>
          </cell>
          <cell r="T1396" t="str">
            <v>(37)3371-9222</v>
          </cell>
          <cell r="V1396">
            <v>42704</v>
          </cell>
        </row>
        <row r="1397">
          <cell r="B1397" t="str">
            <v>16/1412</v>
          </cell>
          <cell r="C1397" t="str">
            <v>Miguel</v>
          </cell>
          <cell r="D1397" t="str">
            <v>Fundo Municipal de Turismo de Balneário Camboriú</v>
          </cell>
          <cell r="E1397" t="str">
            <v>Geninho Goes</v>
          </cell>
          <cell r="G1397" t="str">
            <v>Município de Balneário Camboriú</v>
          </cell>
          <cell r="H1397" t="str">
            <v>83.102.285/0001-07</v>
          </cell>
          <cell r="I1397" t="str">
            <v>Isento</v>
          </cell>
          <cell r="J1397" t="str">
            <v>Rua Dinamarca, 320</v>
          </cell>
          <cell r="K1397" t="str">
            <v>Bairro das Nações</v>
          </cell>
          <cell r="L1397" t="str">
            <v>Balneário Camboriú</v>
          </cell>
          <cell r="M1397" t="str">
            <v>SC</v>
          </cell>
          <cell r="N1397" t="str">
            <v>SUL</v>
          </cell>
          <cell r="O1397" t="str">
            <v>88.338-900</v>
          </cell>
          <cell r="P1397" t="str">
            <v>(47) 3367-8122</v>
          </cell>
          <cell r="R1397" t="str">
            <v>Mayara</v>
          </cell>
          <cell r="S1397" t="str">
            <v>contratos@balneariocamboriu.sc.gov.br</v>
          </cell>
          <cell r="T1397" t="str">
            <v>(47) 3367-8122</v>
          </cell>
          <cell r="V1397">
            <v>0</v>
          </cell>
        </row>
        <row r="1398">
          <cell r="B1398" t="str">
            <v>16/1413</v>
          </cell>
          <cell r="C1398" t="str">
            <v>Miguel</v>
          </cell>
          <cell r="D1398" t="str">
            <v>Município de Schroeder</v>
          </cell>
          <cell r="E1398" t="str">
            <v>Ivanio</v>
          </cell>
          <cell r="G1398" t="str">
            <v>Município de Schroeder</v>
          </cell>
          <cell r="H1398" t="str">
            <v>83.102.491/0001-09</v>
          </cell>
          <cell r="I1398" t="str">
            <v>Isento</v>
          </cell>
          <cell r="J1398" t="str">
            <v xml:space="preserve">Rua Marechal Castelo Branco, 3201 </v>
          </cell>
          <cell r="K1398" t="str">
            <v xml:space="preserve">Centro </v>
          </cell>
          <cell r="L1398" t="str">
            <v>Schroeder</v>
          </cell>
          <cell r="M1398" t="str">
            <v>SC</v>
          </cell>
          <cell r="N1398" t="str">
            <v>SUL</v>
          </cell>
          <cell r="O1398" t="str">
            <v>89275-000</v>
          </cell>
          <cell r="P1398" t="str">
            <v>(47) 3374-6500</v>
          </cell>
          <cell r="Q1398" t="str">
            <v>ivaniol@schroeder.sc.gov.br</v>
          </cell>
          <cell r="R1398" t="str">
            <v>Ivanio</v>
          </cell>
          <cell r="S1398" t="str">
            <v>ivaniol@schroeder.sc.gov.br</v>
          </cell>
          <cell r="T1398" t="str">
            <v>(47) 3374-6500</v>
          </cell>
          <cell r="V1398">
            <v>42712</v>
          </cell>
        </row>
        <row r="1399">
          <cell r="B1399" t="str">
            <v>16/1414</v>
          </cell>
          <cell r="C1399" t="str">
            <v>CADASTRO INCOMPLETO</v>
          </cell>
          <cell r="D1399" t="str">
            <v>Oral Sin</v>
          </cell>
          <cell r="E1399" t="str">
            <v>Maiquel</v>
          </cell>
          <cell r="G1399" t="str">
            <v>Oral Sim</v>
          </cell>
          <cell r="H1399">
            <v>0</v>
          </cell>
          <cell r="I1399">
            <v>0</v>
          </cell>
          <cell r="J1399">
            <v>0</v>
          </cell>
          <cell r="L1399" t="str">
            <v>Joinville</v>
          </cell>
          <cell r="M1399" t="str">
            <v>SC</v>
          </cell>
          <cell r="N1399" t="str">
            <v>SUL</v>
          </cell>
          <cell r="O1399">
            <v>0</v>
          </cell>
          <cell r="P1399" t="str">
            <v>(47) 9 9990-0100</v>
          </cell>
          <cell r="Q1399">
            <v>0</v>
          </cell>
          <cell r="R1399" t="str">
            <v>Maiquel</v>
          </cell>
          <cell r="S1399">
            <v>0</v>
          </cell>
          <cell r="T1399">
            <v>0</v>
          </cell>
          <cell r="V1399">
            <v>0</v>
          </cell>
        </row>
        <row r="1400">
          <cell r="B1400" t="str">
            <v>16/1415</v>
          </cell>
          <cell r="C1400" t="str">
            <v>Adriana</v>
          </cell>
          <cell r="D1400" t="str">
            <v>Trilha Engenharia</v>
          </cell>
          <cell r="E1400" t="str">
            <v>Daniel</v>
          </cell>
          <cell r="G1400" t="str">
            <v>Daniel Trilha Lopes Eireli ME</v>
          </cell>
          <cell r="H1400" t="str">
            <v>22.112.343/0001-80</v>
          </cell>
          <cell r="I1400" t="str">
            <v>257.604.596</v>
          </cell>
          <cell r="J1400" t="str">
            <v>Rua Campo Largo, 938</v>
          </cell>
          <cell r="K1400" t="str">
            <v>Itacolomi</v>
          </cell>
          <cell r="L1400" t="str">
            <v>Balneário Piçarras</v>
          </cell>
          <cell r="M1400" t="str">
            <v>SC</v>
          </cell>
          <cell r="N1400" t="str">
            <v>SUL</v>
          </cell>
          <cell r="O1400" t="str">
            <v>88.380-000</v>
          </cell>
          <cell r="P1400" t="str">
            <v>(47) 3249-1731 / 9 9969-2665</v>
          </cell>
          <cell r="Q1400" t="str">
            <v>danieltrilha@yahoo.com.br</v>
          </cell>
          <cell r="R1400" t="str">
            <v>Daniel</v>
          </cell>
          <cell r="S1400" t="str">
            <v>danieltrilha@yahoo.com.br</v>
          </cell>
          <cell r="T1400" t="str">
            <v>(47) 3249-1731 / 9 9969-2665</v>
          </cell>
          <cell r="V1400">
            <v>42718</v>
          </cell>
        </row>
        <row r="1401">
          <cell r="B1401" t="str">
            <v>16/1416</v>
          </cell>
          <cell r="C1401">
            <v>0</v>
          </cell>
          <cell r="D1401" t="str">
            <v>Fabio Rafael Batista</v>
          </cell>
          <cell r="E1401" t="str">
            <v>Fabio Rafael Batista</v>
          </cell>
          <cell r="G1401" t="str">
            <v>Fabio Rafael Batista</v>
          </cell>
          <cell r="H1401" t="str">
            <v>038549029-13</v>
          </cell>
          <cell r="I1401" t="str">
            <v>4582552-1</v>
          </cell>
          <cell r="J1401" t="str">
            <v>Rua Augusto Ernesto Boettchel, 700</v>
          </cell>
          <cell r="K1401" t="str">
            <v>Petrópolis</v>
          </cell>
          <cell r="L1401" t="str">
            <v>Joinville</v>
          </cell>
          <cell r="M1401" t="str">
            <v>SC</v>
          </cell>
          <cell r="N1401" t="str">
            <v>SUL</v>
          </cell>
          <cell r="O1401" t="str">
            <v>89208-685</v>
          </cell>
          <cell r="P1401" t="str">
            <v>47 98479-7718</v>
          </cell>
          <cell r="Q1401" t="str">
            <v>fabio@credfaciljoinville.com.br</v>
          </cell>
          <cell r="S1401">
            <v>0</v>
          </cell>
          <cell r="T1401">
            <v>0</v>
          </cell>
          <cell r="V1401">
            <v>43084</v>
          </cell>
        </row>
        <row r="1402">
          <cell r="B1402" t="str">
            <v>16/1417</v>
          </cell>
          <cell r="C1402">
            <v>0</v>
          </cell>
          <cell r="D1402" t="str">
            <v>Bethe Brands Design e Comunicação LTDA EPP</v>
          </cell>
          <cell r="G1402" t="str">
            <v>Bethe Brands Design e Comunicação LTDA EPP</v>
          </cell>
          <cell r="H1402" t="str">
            <v>05.875.503/0001-24</v>
          </cell>
          <cell r="I1402" t="str">
            <v>79620408</v>
          </cell>
          <cell r="J1402" t="str">
            <v>Rua Visconde de Sepetiba, 935 sala 1204/1205</v>
          </cell>
          <cell r="K1402" t="str">
            <v>Centro</v>
          </cell>
          <cell r="L1402" t="str">
            <v>Niterói</v>
          </cell>
          <cell r="M1402" t="str">
            <v>RJ</v>
          </cell>
          <cell r="N1402" t="str">
            <v>SUDESTE</v>
          </cell>
          <cell r="O1402" t="str">
            <v>24.020-206</v>
          </cell>
          <cell r="P1402">
            <v>0</v>
          </cell>
          <cell r="Q1402" t="str">
            <v>karan@karancabral.com</v>
          </cell>
          <cell r="S1402">
            <v>0</v>
          </cell>
          <cell r="T1402">
            <v>0</v>
          </cell>
          <cell r="V1402">
            <v>42766</v>
          </cell>
        </row>
        <row r="1403">
          <cell r="B1403" t="str">
            <v>17/1418</v>
          </cell>
          <cell r="C1403" t="str">
            <v>Adriana</v>
          </cell>
          <cell r="D1403" t="str">
            <v>Fluss Haus</v>
          </cell>
          <cell r="E1403" t="str">
            <v>Salete</v>
          </cell>
          <cell r="F1403" t="str">
            <v>Proprietária</v>
          </cell>
          <cell r="G1403" t="str">
            <v>Maria Salete Heidemann Feuser EPP</v>
          </cell>
          <cell r="H1403" t="str">
            <v>03.508.928/0001-70</v>
          </cell>
          <cell r="I1403" t="str">
            <v>253.974.496</v>
          </cell>
          <cell r="J1403" t="str">
            <v>Estrada Geral Vargem do Cedro, s/n</v>
          </cell>
          <cell r="K1403" t="str">
            <v>Vargem do Cedro</v>
          </cell>
          <cell r="L1403" t="str">
            <v>São Martinho</v>
          </cell>
          <cell r="M1403" t="str">
            <v>SC</v>
          </cell>
          <cell r="N1403" t="str">
            <v>SUL</v>
          </cell>
          <cell r="O1403" t="str">
            <v>88.765-000</v>
          </cell>
          <cell r="P1403" t="str">
            <v>(48) 3053-4698 / 9 9984-0272</v>
          </cell>
          <cell r="Q1403" t="str">
            <v>comercial@flusshaus.com.br</v>
          </cell>
          <cell r="R1403" t="str">
            <v>André Kuhnen</v>
          </cell>
          <cell r="S1403" t="str">
            <v>comercial@flusshaus.com.br</v>
          </cell>
          <cell r="T1403" t="str">
            <v>(48) 3053-4698 / 9 9984-0272</v>
          </cell>
          <cell r="V1403">
            <v>42780</v>
          </cell>
        </row>
        <row r="1404">
          <cell r="B1404" t="str">
            <v>17/1419</v>
          </cell>
          <cell r="C1404" t="str">
            <v>Maera</v>
          </cell>
          <cell r="D1404" t="str">
            <v>Hebara Distribuidora de Produtos Lotéricos S.A</v>
          </cell>
          <cell r="E1404" t="str">
            <v>Luana, Douglas, Viviane</v>
          </cell>
          <cell r="G1404" t="str">
            <v>Hebara Distribuidora de Produtos Lotéricos S.A</v>
          </cell>
          <cell r="H1404" t="str">
            <v>36.240.547/0001-01</v>
          </cell>
          <cell r="I1404" t="str">
            <v>Isento</v>
          </cell>
          <cell r="J1404" t="str">
            <v>Av. General Guedes da Fontoura, 747</v>
          </cell>
          <cell r="K1404" t="str">
            <v xml:space="preserve">Barra da Tijuca </v>
          </cell>
          <cell r="L1404" t="str">
            <v>Rio de Janeiro</v>
          </cell>
          <cell r="M1404" t="str">
            <v>RJ</v>
          </cell>
          <cell r="N1404" t="str">
            <v>SUDESTE</v>
          </cell>
          <cell r="O1404" t="str">
            <v>22.621-242</v>
          </cell>
          <cell r="P1404" t="str">
            <v>(21) 2429-0009</v>
          </cell>
          <cell r="Q1404" t="str">
            <v>luana.queiroz@hebara.com.br</v>
          </cell>
          <cell r="R1404" t="str">
            <v>Angelo Albuquerque</v>
          </cell>
          <cell r="S1404" t="str">
            <v>angelo.albuquerque@hebara.com.br</v>
          </cell>
          <cell r="T1404" t="str">
            <v>(21) 2429-0009</v>
          </cell>
          <cell r="V1404">
            <v>42816</v>
          </cell>
        </row>
        <row r="1405">
          <cell r="B1405" t="str">
            <v>17/1420</v>
          </cell>
          <cell r="C1405">
            <v>0</v>
          </cell>
          <cell r="D1405" t="str">
            <v>Prefeitura de Tiradentes do Sul</v>
          </cell>
          <cell r="E1405" t="str">
            <v>Daiane</v>
          </cell>
          <cell r="F1405" t="str">
            <v>Sec. Municipal de Turismo, Urbanismo e Trânsito</v>
          </cell>
          <cell r="G1405" t="str">
            <v>Prefeitura de Tiradentes do Sul</v>
          </cell>
          <cell r="H1405" t="str">
            <v>94.726.320/0001-77</v>
          </cell>
          <cell r="I1405" t="str">
            <v>418/0003685</v>
          </cell>
          <cell r="J1405" t="str">
            <v>Av. Tiradentes,1090</v>
          </cell>
          <cell r="K1405" t="str">
            <v>Centro</v>
          </cell>
          <cell r="L1405" t="str">
            <v>Tiradentes do Sul</v>
          </cell>
          <cell r="M1405" t="str">
            <v>RS</v>
          </cell>
          <cell r="N1405" t="str">
            <v>SUL</v>
          </cell>
          <cell r="O1405" t="str">
            <v>98.680-000</v>
          </cell>
          <cell r="P1405" t="str">
            <v>(55) 99650 4325</v>
          </cell>
          <cell r="Q1405" t="str">
            <v>cras@tiradentesdosul.rs.gov.br</v>
          </cell>
          <cell r="R1405" t="str">
            <v>Daiane</v>
          </cell>
          <cell r="S1405" t="str">
            <v>cras@tiradentesdosul.rs.gov.br</v>
          </cell>
          <cell r="T1405" t="str">
            <v>(55) 99650 4325</v>
          </cell>
          <cell r="V1405">
            <v>42821</v>
          </cell>
        </row>
        <row r="1406">
          <cell r="B1406" t="str">
            <v>17/1421</v>
          </cell>
          <cell r="C1406" t="str">
            <v>Adriana</v>
          </cell>
          <cell r="D1406" t="str">
            <v>Fundo Municipal de Turismo de Itajaí</v>
          </cell>
          <cell r="E1406" t="str">
            <v>Rodrigo Luiz Flamia</v>
          </cell>
          <cell r="F1406" t="str">
            <v>Consultor Tecnico Adm</v>
          </cell>
          <cell r="G1406" t="str">
            <v>Fundo Municipal de Turismo de Itajaí</v>
          </cell>
          <cell r="H1406" t="str">
            <v>15.537.199/0001-69</v>
          </cell>
          <cell r="I1406" t="str">
            <v>Isento</v>
          </cell>
          <cell r="J1406" t="str">
            <v>Rua Antonio Caetano, 105</v>
          </cell>
          <cell r="K1406" t="str">
            <v>Fazenda</v>
          </cell>
          <cell r="L1406" t="str">
            <v>Itajaí</v>
          </cell>
          <cell r="M1406" t="str">
            <v>SC</v>
          </cell>
          <cell r="N1406" t="str">
            <v>SUL</v>
          </cell>
          <cell r="O1406" t="str">
            <v>88.302-380</v>
          </cell>
          <cell r="P1406" t="str">
            <v>(47) 3348-1080</v>
          </cell>
          <cell r="Q1406" t="str">
            <v>flamia@itajai.sc.gov.br</v>
          </cell>
          <cell r="R1406" t="str">
            <v>Rodrigo Flamia</v>
          </cell>
          <cell r="S1406" t="str">
            <v>flamia@itajai.sc.gov.br</v>
          </cell>
          <cell r="T1406" t="str">
            <v>(47) 3348-1080</v>
          </cell>
          <cell r="V1406">
            <v>42842</v>
          </cell>
        </row>
        <row r="1407">
          <cell r="B1407" t="str">
            <v>17/1422</v>
          </cell>
          <cell r="C1407" t="str">
            <v>Adriana</v>
          </cell>
          <cell r="D1407" t="str">
            <v>Joarp Ferragens Elétricas</v>
          </cell>
          <cell r="E1407" t="str">
            <v>Thiago R. Otto</v>
          </cell>
          <cell r="G1407" t="str">
            <v>Joarp Ferragens Elétricas</v>
          </cell>
          <cell r="H1407" t="str">
            <v>02.769.575/0001-07</v>
          </cell>
          <cell r="I1407" t="str">
            <v>253.844.380</v>
          </cell>
          <cell r="J1407" t="str">
            <v>Rua Tenente Antônio João, 2405 Galpão 09</v>
          </cell>
          <cell r="K1407" t="str">
            <v>Bom Retiro</v>
          </cell>
          <cell r="L1407" t="str">
            <v>Joinville</v>
          </cell>
          <cell r="M1407" t="str">
            <v>SC</v>
          </cell>
          <cell r="N1407" t="str">
            <v>SUL</v>
          </cell>
          <cell r="O1407">
            <v>89223100</v>
          </cell>
          <cell r="P1407" t="str">
            <v>(47) 3473-0281</v>
          </cell>
          <cell r="Q1407" t="str">
            <v>thiago.otto@joarp.com.br</v>
          </cell>
          <cell r="R1407" t="str">
            <v>Thiago R. Otto</v>
          </cell>
          <cell r="S1407" t="str">
            <v>thiago.otto@joarp.com.br</v>
          </cell>
          <cell r="T1407" t="str">
            <v>(47) 3473-0281</v>
          </cell>
          <cell r="V1407">
            <v>42845</v>
          </cell>
        </row>
        <row r="1408">
          <cell r="B1408" t="str">
            <v>17/1423</v>
          </cell>
          <cell r="C1408" t="str">
            <v>CADASTRO INCOMPLETO</v>
          </cell>
          <cell r="D1408" t="str">
            <v>Alípio Koepper Filho</v>
          </cell>
          <cell r="E1408" t="str">
            <v>Alípio</v>
          </cell>
          <cell r="G1408" t="str">
            <v>Alípio Koepper Filho</v>
          </cell>
          <cell r="H1408">
            <v>0</v>
          </cell>
          <cell r="I1408">
            <v>0</v>
          </cell>
          <cell r="J1408" t="str">
            <v xml:space="preserve">Rua da Conceição 188, sala 2105 </v>
          </cell>
          <cell r="K1408" t="str">
            <v>Centro</v>
          </cell>
          <cell r="L1408" t="str">
            <v>Niterói</v>
          </cell>
          <cell r="M1408" t="str">
            <v>RJ</v>
          </cell>
          <cell r="N1408" t="str">
            <v>SUDESTE</v>
          </cell>
          <cell r="O1408" t="str">
            <v>24.020-087</v>
          </cell>
          <cell r="P1408">
            <v>0</v>
          </cell>
          <cell r="Q1408">
            <v>0</v>
          </cell>
          <cell r="S1408">
            <v>0</v>
          </cell>
          <cell r="T1408">
            <v>0</v>
          </cell>
          <cell r="V1408">
            <v>0</v>
          </cell>
        </row>
        <row r="1409">
          <cell r="B1409" t="str">
            <v>17/1424</v>
          </cell>
          <cell r="C1409" t="str">
            <v>Adriana</v>
          </cell>
          <cell r="D1409" t="str">
            <v>Riverside Walk Shopping</v>
          </cell>
          <cell r="E1409" t="str">
            <v>Girly Falcão</v>
          </cell>
          <cell r="F1409" t="str">
            <v>Gerente de Marketing</v>
          </cell>
          <cell r="G1409" t="str">
            <v>Condomínio Riverside Walk Shopping</v>
          </cell>
          <cell r="H1409" t="str">
            <v>01.736.646/0001-02</v>
          </cell>
          <cell r="I1409" t="str">
            <v>Isento</v>
          </cell>
          <cell r="J1409" t="str">
            <v>Av. Ininga,1201</v>
          </cell>
          <cell r="K1409" t="str">
            <v>Joquei Club</v>
          </cell>
          <cell r="L1409" t="str">
            <v>Teresina</v>
          </cell>
          <cell r="M1409" t="str">
            <v>PI</v>
          </cell>
          <cell r="N1409" t="str">
            <v>NORDESTE</v>
          </cell>
          <cell r="O1409" t="str">
            <v>64.048-110</v>
          </cell>
          <cell r="P1409" t="str">
            <v>(86) 3230-2030</v>
          </cell>
          <cell r="Q1409" t="str">
            <v>girlycarvalho@hotmail.com</v>
          </cell>
          <cell r="R1409" t="str">
            <v>Aline Gomes</v>
          </cell>
          <cell r="S1409" t="str">
            <v>financeiro2@shoppingriverside.com /  financeiro@shoppingriverside.com</v>
          </cell>
          <cell r="T1409" t="str">
            <v>(86)-3230-2030/(086)-99416-9410</v>
          </cell>
          <cell r="V1409">
            <v>42884</v>
          </cell>
          <cell r="W1409">
            <v>43650</v>
          </cell>
        </row>
        <row r="1410">
          <cell r="B1410" t="str">
            <v>17/1425</v>
          </cell>
          <cell r="C1410">
            <v>0</v>
          </cell>
          <cell r="D1410" t="str">
            <v>Lico e Lili</v>
          </cell>
          <cell r="E1410" t="str">
            <v>Andrea</v>
          </cell>
          <cell r="G1410" t="str">
            <v>Lico e Lili Presentes Eireli ME</v>
          </cell>
          <cell r="H1410" t="str">
            <v>20.533.807/0001-05</v>
          </cell>
          <cell r="I1410">
            <v>0</v>
          </cell>
          <cell r="J1410" t="str">
            <v>Av. das Mangueiras, 1860- quiosque 3</v>
          </cell>
          <cell r="K1410" t="str">
            <v>Penedo</v>
          </cell>
          <cell r="L1410" t="str">
            <v>Itatiaia</v>
          </cell>
          <cell r="M1410" t="str">
            <v>RJ</v>
          </cell>
          <cell r="N1410" t="str">
            <v>SUDESTE</v>
          </cell>
          <cell r="O1410" t="str">
            <v>27.580-000</v>
          </cell>
          <cell r="P1410" t="str">
            <v>24 99995-6875/99290-3117</v>
          </cell>
          <cell r="Q1410" t="str">
            <v>licoelilipresentes@gmail.com</v>
          </cell>
          <cell r="S1410">
            <v>0</v>
          </cell>
          <cell r="T1410">
            <v>0</v>
          </cell>
          <cell r="U1410" t="str">
            <v>Banco do Brasil</v>
          </cell>
          <cell r="V1410">
            <v>42882</v>
          </cell>
          <cell r="W1410">
            <v>42892</v>
          </cell>
        </row>
        <row r="1411">
          <cell r="B1411" t="str">
            <v>17/1426</v>
          </cell>
          <cell r="C1411" t="str">
            <v>Maera</v>
          </cell>
          <cell r="D1411" t="str">
            <v>Condomínio Queen Victória</v>
          </cell>
          <cell r="E1411" t="str">
            <v>Nelson</v>
          </cell>
          <cell r="F1411" t="str">
            <v>Síndico</v>
          </cell>
          <cell r="G1411" t="str">
            <v>Condomínio do Edifício Queen Victória</v>
          </cell>
          <cell r="H1411" t="str">
            <v>30.126.288/0001-06</v>
          </cell>
          <cell r="I1411" t="str">
            <v>Isento</v>
          </cell>
          <cell r="J1411" t="str">
            <v>Rua Des. João Claudino de Oliveira e Cruz, 100</v>
          </cell>
          <cell r="K1411" t="str">
            <v>Barra da Tijuca</v>
          </cell>
          <cell r="L1411" t="str">
            <v>Rio de Janeiro</v>
          </cell>
          <cell r="M1411" t="str">
            <v>RJ</v>
          </cell>
          <cell r="N1411" t="str">
            <v>SUDESTE</v>
          </cell>
          <cell r="O1411" t="str">
            <v>22.793-071</v>
          </cell>
          <cell r="P1411" t="str">
            <v>(21) 2433-3061/99626-1849</v>
          </cell>
          <cell r="Q1411" t="str">
            <v>nelsonbarreto@gmail.com</v>
          </cell>
          <cell r="R1411" t="str">
            <v>Ligia ou Luciana</v>
          </cell>
          <cell r="S1411" t="str">
            <v>condominioqueenvictoria@wnetrj.com.br</v>
          </cell>
          <cell r="T1411" t="str">
            <v>(21) 2433-3061/99626-1849</v>
          </cell>
          <cell r="U1411" t="str">
            <v>Santander</v>
          </cell>
          <cell r="V1411">
            <v>42883</v>
          </cell>
          <cell r="W1411">
            <v>42894</v>
          </cell>
        </row>
        <row r="1412">
          <cell r="B1412" t="str">
            <v>17/1427</v>
          </cell>
          <cell r="C1412">
            <v>0</v>
          </cell>
          <cell r="D1412" t="str">
            <v>Mundial Importados</v>
          </cell>
          <cell r="E1412" t="str">
            <v>Edmar/Sâmia</v>
          </cell>
          <cell r="G1412" t="str">
            <v>Comercial Atalaia Ltda</v>
          </cell>
          <cell r="H1412" t="str">
            <v>04.487.938/0001-39</v>
          </cell>
          <cell r="I1412" t="str">
            <v>152182764</v>
          </cell>
          <cell r="J1412" t="str">
            <v>Rua Treze de Maio 158</v>
          </cell>
          <cell r="K1412" t="str">
            <v>Campina</v>
          </cell>
          <cell r="L1412" t="str">
            <v>Belém</v>
          </cell>
          <cell r="M1412" t="str">
            <v>PA</v>
          </cell>
          <cell r="N1412" t="str">
            <v>NORTE</v>
          </cell>
          <cell r="O1412" t="str">
            <v>66.013-080</v>
          </cell>
          <cell r="P1412" t="str">
            <v>(91)3212-3339</v>
          </cell>
          <cell r="Q1412" t="str">
            <v>mundialimportados@hotmail.com</v>
          </cell>
          <cell r="R1412" t="str">
            <v>Sâmia</v>
          </cell>
          <cell r="S1412" t="str">
            <v>mundialimportados@hotmail.com</v>
          </cell>
          <cell r="T1412" t="str">
            <v>(91)3212-3339</v>
          </cell>
          <cell r="V1412">
            <v>42882</v>
          </cell>
          <cell r="W1412">
            <v>42895</v>
          </cell>
        </row>
        <row r="1413">
          <cell r="B1413" t="str">
            <v>17/1428</v>
          </cell>
          <cell r="C1413">
            <v>0</v>
          </cell>
          <cell r="D1413" t="str">
            <v>Clínica Santa Mônica e Medicina Diagnóstica</v>
          </cell>
          <cell r="E1413" t="str">
            <v>Viviane/Adriano</v>
          </cell>
          <cell r="G1413" t="str">
            <v>Global Health do Brasil Ltda</v>
          </cell>
          <cell r="H1413" t="str">
            <v>14.665.387/0001-00</v>
          </cell>
          <cell r="I1413" t="str">
            <v>Isento</v>
          </cell>
          <cell r="J1413" t="str">
            <v>Rua 25, Quadra 13 - Lote 27</v>
          </cell>
          <cell r="K1413" t="str">
            <v>Jardim Brasília</v>
          </cell>
          <cell r="L1413" t="str">
            <v>Aguas Lindas de Goiás</v>
          </cell>
          <cell r="M1413" t="str">
            <v>GO</v>
          </cell>
          <cell r="N1413" t="str">
            <v>CENTRO OESTE</v>
          </cell>
          <cell r="O1413" t="str">
            <v>72.915-135</v>
          </cell>
          <cell r="P1413" t="str">
            <v>(61) 3618-9100</v>
          </cell>
          <cell r="Q1413" t="str">
            <v>viviane.adm@santamonicadiagnostico.com.br</v>
          </cell>
          <cell r="R1413" t="str">
            <v>Viviane/Adriano</v>
          </cell>
          <cell r="S1413" t="str">
            <v>viviane.adm@santamonicadiagnostico.com.br</v>
          </cell>
          <cell r="T1413" t="str">
            <v>(61) 3618-9100</v>
          </cell>
          <cell r="V1413">
            <v>42883</v>
          </cell>
          <cell r="W1413">
            <v>42898</v>
          </cell>
        </row>
        <row r="1414">
          <cell r="B1414" t="str">
            <v>17/1429</v>
          </cell>
          <cell r="C1414">
            <v>0</v>
          </cell>
          <cell r="D1414" t="str">
            <v>Koch Presentes</v>
          </cell>
          <cell r="E1414" t="str">
            <v>Rosimary</v>
          </cell>
          <cell r="G1414" t="str">
            <v>Koch Presentes Ltda</v>
          </cell>
          <cell r="H1414" t="str">
            <v>24.668.915/0001-38</v>
          </cell>
          <cell r="I1414" t="str">
            <v>28255586-2</v>
          </cell>
          <cell r="J1414" t="str">
            <v>Rua 14 de Julho, 2554</v>
          </cell>
          <cell r="K1414" t="str">
            <v>Centro</v>
          </cell>
          <cell r="L1414" t="str">
            <v>Campo Grande</v>
          </cell>
          <cell r="M1414" t="str">
            <v>MS</v>
          </cell>
          <cell r="N1414" t="str">
            <v>CENTRO OESTE</v>
          </cell>
          <cell r="O1414" t="str">
            <v>70.002-331</v>
          </cell>
          <cell r="P1414" t="str">
            <v>(67) 3321-0388</v>
          </cell>
          <cell r="Q1414" t="str">
            <v>kochpresentes@hotmail.com</v>
          </cell>
          <cell r="R1414" t="str">
            <v>Rosimary</v>
          </cell>
          <cell r="S1414" t="str">
            <v>kochpresentes@hotmail.com</v>
          </cell>
          <cell r="T1414" t="str">
            <v>(67) 3321-0388</v>
          </cell>
          <cell r="V1414">
            <v>42883</v>
          </cell>
          <cell r="W1414">
            <v>42898</v>
          </cell>
        </row>
        <row r="1415">
          <cell r="B1415" t="str">
            <v>17/1430</v>
          </cell>
          <cell r="C1415">
            <v>0</v>
          </cell>
          <cell r="D1415" t="str">
            <v>Edi Papelaria</v>
          </cell>
          <cell r="E1415" t="str">
            <v>Luiz Carlos</v>
          </cell>
          <cell r="G1415" t="str">
            <v>Edi Papelaria e Informática Eireli ME</v>
          </cell>
          <cell r="H1415" t="str">
            <v>26.941.926/0001-75</v>
          </cell>
          <cell r="I1415" t="str">
            <v>258226625</v>
          </cell>
          <cell r="J1415" t="str">
            <v>Rua Nereu Ramos 103</v>
          </cell>
          <cell r="K1415" t="str">
            <v>Centro</v>
          </cell>
          <cell r="L1415" t="str">
            <v xml:space="preserve">Praia Grande </v>
          </cell>
          <cell r="M1415" t="str">
            <v>SC</v>
          </cell>
          <cell r="N1415" t="str">
            <v>SUL</v>
          </cell>
          <cell r="O1415" t="str">
            <v>88990-000</v>
          </cell>
          <cell r="P1415" t="str">
            <v>(48) 3532-0037/99187-4449</v>
          </cell>
          <cell r="Q1415" t="str">
            <v>luiz_klock@hotmail.com</v>
          </cell>
          <cell r="R1415" t="str">
            <v>Luiz Carlos</v>
          </cell>
          <cell r="S1415" t="str">
            <v>luiz_klock@hotmail.com</v>
          </cell>
          <cell r="T1415" t="str">
            <v>(48) 3532-0037/99187-4449</v>
          </cell>
          <cell r="V1415">
            <v>42883</v>
          </cell>
          <cell r="W1415">
            <v>42898</v>
          </cell>
        </row>
        <row r="1416">
          <cell r="B1416" t="str">
            <v>17/1431</v>
          </cell>
          <cell r="C1416" t="str">
            <v>Maera</v>
          </cell>
          <cell r="D1416" t="str">
            <v>Salto do Rio Capivara</v>
          </cell>
          <cell r="E1416" t="str">
            <v>Eduardo</v>
          </cell>
          <cell r="G1416" t="str">
            <v>Hoepers &amp; Rech LTDA ME</v>
          </cell>
          <cell r="H1416" t="str">
            <v>01.855.229/0001-70</v>
          </cell>
          <cell r="I1416" t="str">
            <v>253.421.314</v>
          </cell>
          <cell r="J1416" t="str">
            <v>Estrada Geral, s/n</v>
          </cell>
          <cell r="K1416" t="str">
            <v>Vargem do Cedro</v>
          </cell>
          <cell r="L1416" t="str">
            <v>São Martinho</v>
          </cell>
          <cell r="M1416" t="str">
            <v>SC</v>
          </cell>
          <cell r="N1416" t="str">
            <v>SUL</v>
          </cell>
          <cell r="O1416" t="str">
            <v>88.765-000</v>
          </cell>
          <cell r="P1416" t="str">
            <v>(48) 99990-8558</v>
          </cell>
          <cell r="Q1416" t="str">
            <v>eduardo@saltodoriocapivara.com.br</v>
          </cell>
          <cell r="R1416" t="str">
            <v>Eduardo</v>
          </cell>
          <cell r="S1416" t="str">
            <v>eduardo@saltodoriocapivara.com.br</v>
          </cell>
          <cell r="T1416" t="str">
            <v>(48) 99990-8558</v>
          </cell>
          <cell r="V1416">
            <v>42899</v>
          </cell>
        </row>
        <row r="1417">
          <cell r="B1417" t="str">
            <v>17/1432</v>
          </cell>
          <cell r="C1417">
            <v>0</v>
          </cell>
          <cell r="D1417" t="str">
            <v>Capelania Militar do Comando da 1 Divisao do Exercito</v>
          </cell>
          <cell r="E1417" t="str">
            <v>Nilson</v>
          </cell>
          <cell r="G1417" t="str">
            <v>Mitra do Ordinariado Militar do Brasil</v>
          </cell>
          <cell r="H1417" t="str">
            <v>37.174.174/0026-39</v>
          </cell>
          <cell r="I1417" t="str">
            <v>isento</v>
          </cell>
          <cell r="J1417" t="str">
            <v>Av Av Duque De Caxias, 1965</v>
          </cell>
          <cell r="K1417" t="str">
            <v>Vila Militar - Deodoro</v>
          </cell>
          <cell r="L1417" t="str">
            <v>Rio de Janeiro</v>
          </cell>
          <cell r="M1417" t="str">
            <v>RJ</v>
          </cell>
          <cell r="N1417" t="str">
            <v>SUDESTE</v>
          </cell>
          <cell r="O1417" t="str">
            <v>21615-220</v>
          </cell>
          <cell r="P1417" t="str">
            <v>(21) 97460-5682/ 2457-4303</v>
          </cell>
          <cell r="Q1417" t="str">
            <v>pascomsaosebast@gmail.com</v>
          </cell>
          <cell r="R1417" t="str">
            <v>Nilson</v>
          </cell>
          <cell r="S1417" t="str">
            <v>pascomsaosebast@gmail.com</v>
          </cell>
          <cell r="T1417" t="str">
            <v>(21) 97460-5682/ 2457-4303</v>
          </cell>
          <cell r="V1417">
            <v>42899</v>
          </cell>
        </row>
        <row r="1418">
          <cell r="B1418" t="str">
            <v>17/1433</v>
          </cell>
          <cell r="C1418" t="str">
            <v>Maera</v>
          </cell>
          <cell r="D1418" t="str">
            <v>Shopping Paseo Itaigara</v>
          </cell>
          <cell r="E1418" t="str">
            <v>Thaís Leal</v>
          </cell>
          <cell r="G1418" t="str">
            <v>Condomínio Paseo Itaigara</v>
          </cell>
          <cell r="H1418" t="str">
            <v>10.420.899/0001-55</v>
          </cell>
          <cell r="I1418" t="str">
            <v>Isento</v>
          </cell>
          <cell r="J1418" t="str">
            <v>Rua Rubens Guelli, 135</v>
          </cell>
          <cell r="K1418" t="str">
            <v>Itaigara</v>
          </cell>
          <cell r="L1418" t="str">
            <v>Salvador</v>
          </cell>
          <cell r="M1418" t="str">
            <v>BA</v>
          </cell>
          <cell r="N1418" t="str">
            <v>NORDESTE</v>
          </cell>
          <cell r="O1418" t="str">
            <v>41.815-135</v>
          </cell>
          <cell r="P1418" t="str">
            <v>(71)3012-5454/99655-2561</v>
          </cell>
          <cell r="Q1418" t="str">
            <v>thais@paseoitaigara.com.br</v>
          </cell>
          <cell r="R1418" t="str">
            <v>Jamile</v>
          </cell>
          <cell r="S1418" t="str">
            <v>jamile.carvalho@paseoitaigara.com.br</v>
          </cell>
          <cell r="T1418" t="str">
            <v>(71) 3012-5454</v>
          </cell>
          <cell r="U1418" t="str">
            <v>BB</v>
          </cell>
          <cell r="V1418">
            <v>42916</v>
          </cell>
          <cell r="W1418">
            <v>42916</v>
          </cell>
        </row>
        <row r="1419">
          <cell r="B1419" t="str">
            <v>17/1434</v>
          </cell>
          <cell r="C1419" t="str">
            <v>Adriana</v>
          </cell>
          <cell r="D1419" t="str">
            <v>João Marcos Pires da Silva</v>
          </cell>
          <cell r="G1419" t="str">
            <v>João Marcos Pires da Silva</v>
          </cell>
          <cell r="H1419" t="str">
            <v>501.268.815-53</v>
          </cell>
          <cell r="I1419" t="str">
            <v>1.171.986</v>
          </cell>
          <cell r="J1419" t="str">
            <v>Travessa Professora Helena, 881</v>
          </cell>
          <cell r="K1419" t="str">
            <v>Centro</v>
          </cell>
          <cell r="L1419" t="str">
            <v>Santa Rita de Cassia</v>
          </cell>
          <cell r="M1419" t="str">
            <v>BA</v>
          </cell>
          <cell r="N1419" t="str">
            <v>NORDESTE</v>
          </cell>
          <cell r="O1419" t="str">
            <v>47.150-000</v>
          </cell>
          <cell r="P1419" t="str">
            <v>(77) 3625-1339 / 9929-8298</v>
          </cell>
          <cell r="Q1419" t="str">
            <v>marcosposto22@yahoo.com</v>
          </cell>
          <cell r="R1419" t="str">
            <v>Marcos</v>
          </cell>
          <cell r="S1419" t="str">
            <v>marcosposto22@yahoo.com</v>
          </cell>
          <cell r="T1419" t="str">
            <v>(77) 3625-1339 / 9929-8298</v>
          </cell>
          <cell r="V1419">
            <v>0</v>
          </cell>
        </row>
        <row r="1420">
          <cell r="B1420" t="str">
            <v>17/1435</v>
          </cell>
          <cell r="C1420" t="str">
            <v>Adriana</v>
          </cell>
          <cell r="D1420" t="str">
            <v>Agro Comercial Afubra Ltda.</v>
          </cell>
          <cell r="E1420" t="str">
            <v>Cleuze F. M. Pinto</v>
          </cell>
          <cell r="F1420" t="str">
            <v>Gerente</v>
          </cell>
          <cell r="G1420" t="str">
            <v>Agro Comercial Afubra Ltda.</v>
          </cell>
          <cell r="H1420" t="str">
            <v>74.072.513/0012-05</v>
          </cell>
          <cell r="I1420" t="str">
            <v>253.036.720</v>
          </cell>
          <cell r="J1420" t="str">
            <v>Rua Santos Dumont, 230</v>
          </cell>
          <cell r="K1420" t="str">
            <v>Centro</v>
          </cell>
          <cell r="L1420" t="str">
            <v>São Miguel d' Oeste</v>
          </cell>
          <cell r="M1420" t="str">
            <v>SC</v>
          </cell>
          <cell r="N1420" t="str">
            <v>SUL</v>
          </cell>
          <cell r="O1420" t="str">
            <v>89.900-000</v>
          </cell>
          <cell r="P1420" t="str">
            <v>(49) 3631-4100 / 3631-4121</v>
          </cell>
          <cell r="Q1420" t="str">
            <v>cleuze@afubra.com.br</v>
          </cell>
          <cell r="R1420" t="str">
            <v>Vanite Tosin</v>
          </cell>
          <cell r="S1420" t="str">
            <v>adminsm@afubra.com.br</v>
          </cell>
          <cell r="T1420" t="str">
            <v>(49) 3631-4121</v>
          </cell>
          <cell r="V1420">
            <v>42941</v>
          </cell>
        </row>
        <row r="1421">
          <cell r="B1421" t="str">
            <v>17/1436</v>
          </cell>
          <cell r="C1421" t="str">
            <v>Adriana</v>
          </cell>
          <cell r="D1421" t="str">
            <v>Era Uma Vez um Chalezinho</v>
          </cell>
          <cell r="E1421" t="str">
            <v>Tatiana</v>
          </cell>
          <cell r="G1421" t="str">
            <v>Praça dos Amores Morumbi Ltda</v>
          </cell>
          <cell r="H1421" t="str">
            <v>04.104.898/0001-07</v>
          </cell>
          <cell r="I1421">
            <v>116238475115</v>
          </cell>
          <cell r="J1421" t="str">
            <v>Rua Itapemirum, 11</v>
          </cell>
          <cell r="K1421" t="str">
            <v>Vila Andrade</v>
          </cell>
          <cell r="L1421" t="str">
            <v>São paulo</v>
          </cell>
          <cell r="M1421" t="str">
            <v>SP</v>
          </cell>
          <cell r="N1421" t="str">
            <v>SUDESTE</v>
          </cell>
          <cell r="O1421" t="str">
            <v>05.847-620</v>
          </cell>
          <cell r="P1421" t="str">
            <v>(11) 3501-9322</v>
          </cell>
          <cell r="Q1421" t="str">
            <v>tatiana@chalezinho.com</v>
          </cell>
          <cell r="R1421" t="str">
            <v>Luciana</v>
          </cell>
          <cell r="S1421" t="str">
            <v>luciana@chalezinho.com</v>
          </cell>
          <cell r="T1421" t="str">
            <v>(11) 3501-9322</v>
          </cell>
          <cell r="U1421" t="str">
            <v>Santander</v>
          </cell>
          <cell r="V1421">
            <v>42947</v>
          </cell>
          <cell r="W1421">
            <v>42947</v>
          </cell>
        </row>
        <row r="1422">
          <cell r="B1422" t="str">
            <v>17/1437</v>
          </cell>
          <cell r="C1422">
            <v>0</v>
          </cell>
          <cell r="D1422" t="str">
            <v>Tevini</v>
          </cell>
          <cell r="E1422" t="str">
            <v>Ana Paula</v>
          </cell>
          <cell r="G1422" t="str">
            <v>Tevini Restaurante Eirele ME</v>
          </cell>
          <cell r="H1422" t="str">
            <v>09.421.906/0001-54</v>
          </cell>
          <cell r="I1422" t="str">
            <v>148.071.716/110</v>
          </cell>
          <cell r="J1422" t="str">
            <v>Av. Cotovia, 445</v>
          </cell>
          <cell r="K1422" t="str">
            <v>Moema</v>
          </cell>
          <cell r="L1422" t="str">
            <v>São Paulo</v>
          </cell>
          <cell r="M1422" t="str">
            <v>SP</v>
          </cell>
          <cell r="N1422" t="str">
            <v>SUDESTE</v>
          </cell>
          <cell r="O1422" t="str">
            <v>04.517-001</v>
          </cell>
          <cell r="P1422" t="str">
            <v>(11) 5561-5411</v>
          </cell>
          <cell r="Q1422" t="str">
            <v>anapaulahannover@gmail.com</v>
          </cell>
          <cell r="R1422" t="str">
            <v>Ana Paula</v>
          </cell>
          <cell r="S1422" t="str">
            <v>anapaulahannover@gmail.com</v>
          </cell>
          <cell r="T1422" t="str">
            <v>(11) 5561-5411</v>
          </cell>
          <cell r="V1422">
            <v>0</v>
          </cell>
          <cell r="W1422">
            <v>42949</v>
          </cell>
        </row>
        <row r="1423">
          <cell r="B1423" t="str">
            <v>17/1438</v>
          </cell>
          <cell r="C1423" t="str">
            <v>Miguel</v>
          </cell>
          <cell r="D1423" t="str">
            <v>Shopping Beiramar</v>
          </cell>
          <cell r="G1423" t="str">
            <v>Associação dos Lojistas do Beiramar Shopping</v>
          </cell>
          <cell r="H1423" t="str">
            <v>73.656.779/0001-71</v>
          </cell>
          <cell r="I1423" t="str">
            <v>Isento</v>
          </cell>
          <cell r="J1423" t="str">
            <v>Rua Bocaiuva, 2468</v>
          </cell>
          <cell r="K1423" t="str">
            <v>Centro</v>
          </cell>
          <cell r="L1423" t="str">
            <v>Florianópolis</v>
          </cell>
          <cell r="M1423" t="str">
            <v>SC</v>
          </cell>
          <cell r="N1423" t="str">
            <v>SUL</v>
          </cell>
          <cell r="O1423" t="str">
            <v>88015-530</v>
          </cell>
          <cell r="P1423" t="str">
            <v>(48) 3212-4671</v>
          </cell>
          <cell r="Q1423" t="str">
            <v>marketing2@beiramar.com.br</v>
          </cell>
          <cell r="R1423" t="str">
            <v>Erica</v>
          </cell>
          <cell r="S1423" t="str">
            <v>marketing2@beiramar.com.br</v>
          </cell>
          <cell r="T1423" t="str">
            <v>(48) 3212-4671</v>
          </cell>
          <cell r="V1423">
            <v>0</v>
          </cell>
          <cell r="W1423">
            <v>42954</v>
          </cell>
        </row>
        <row r="1424">
          <cell r="B1424" t="str">
            <v>17/1439</v>
          </cell>
          <cell r="C1424" t="str">
            <v>Miguel</v>
          </cell>
          <cell r="D1424" t="str">
            <v>Floripa Shopping</v>
          </cell>
          <cell r="E1424" t="str">
            <v>Claudine Scheidt</v>
          </cell>
          <cell r="F1424" t="str">
            <v>Coordenadora de MKT</v>
          </cell>
          <cell r="G1424" t="str">
            <v>Associação do Fundo de Promoção do Floripa Shopping</v>
          </cell>
          <cell r="H1424" t="str">
            <v>09.264.784/0001-30</v>
          </cell>
          <cell r="I1424" t="str">
            <v>Isento</v>
          </cell>
          <cell r="J1424" t="str">
            <v>Rodovia Virgílio Várzea, 587</v>
          </cell>
          <cell r="K1424" t="str">
            <v xml:space="preserve">Saco Grande </v>
          </cell>
          <cell r="L1424" t="str">
            <v>Florianópolis</v>
          </cell>
          <cell r="M1424" t="str">
            <v>SC</v>
          </cell>
          <cell r="N1424" t="str">
            <v>SUL</v>
          </cell>
          <cell r="O1424" t="str">
            <v>88032-001</v>
          </cell>
          <cell r="P1424" t="str">
            <v>(48) 3331-7031</v>
          </cell>
          <cell r="Q1424" t="str">
            <v>claudine@floripashopping.com.br</v>
          </cell>
          <cell r="R1424" t="str">
            <v>Claudine</v>
          </cell>
          <cell r="S1424" t="str">
            <v>claudine@floripashopping.com.br</v>
          </cell>
          <cell r="T1424" t="str">
            <v>(48) 3331-7031</v>
          </cell>
          <cell r="V1424">
            <v>0</v>
          </cell>
        </row>
        <row r="1425">
          <cell r="B1425" t="str">
            <v>17/1440</v>
          </cell>
          <cell r="C1425" t="str">
            <v>Maera</v>
          </cell>
          <cell r="D1425" t="str">
            <v>Anglo Jales</v>
          </cell>
          <cell r="E1425" t="str">
            <v>Zuleica Sant'ana</v>
          </cell>
          <cell r="G1425" t="str">
            <v>Marine Instituição de Ensino LTDA ME</v>
          </cell>
          <cell r="H1425" t="str">
            <v>07.052.659/0001-30</v>
          </cell>
          <cell r="I1425" t="str">
            <v>Isento</v>
          </cell>
          <cell r="J1425" t="str">
            <v>Rua Nove, 1906</v>
          </cell>
          <cell r="K1425" t="str">
            <v>Vila Rodrigues</v>
          </cell>
          <cell r="L1425" t="str">
            <v>Jales</v>
          </cell>
          <cell r="M1425" t="str">
            <v>SP</v>
          </cell>
          <cell r="N1425" t="str">
            <v>SUDESTE</v>
          </cell>
          <cell r="O1425" t="str">
            <v>15.703-234</v>
          </cell>
          <cell r="P1425" t="str">
            <v>(17) 3622-1620</v>
          </cell>
          <cell r="Q1425" t="str">
            <v>zuleica@anglojales.g12.br</v>
          </cell>
          <cell r="R1425" t="str">
            <v>Alcebíades Bernardo Neto</v>
          </cell>
          <cell r="S1425" t="str">
            <v>netimsoler@hotmail.com</v>
          </cell>
          <cell r="T1425" t="str">
            <v>(17) 3622-1620 ramal 1645</v>
          </cell>
          <cell r="V1425">
            <v>42965</v>
          </cell>
        </row>
        <row r="1426">
          <cell r="B1426" t="str">
            <v>17/1441</v>
          </cell>
          <cell r="C1426" t="str">
            <v>Maera</v>
          </cell>
          <cell r="D1426" t="str">
            <v>Instituto Galaxy</v>
          </cell>
          <cell r="E1426" t="str">
            <v>Helderlaine</v>
          </cell>
          <cell r="G1426" t="str">
            <v>Centro de Treinamento Humano - ME</v>
          </cell>
          <cell r="H1426" t="str">
            <v>07.608.537/0001-88</v>
          </cell>
          <cell r="I1426" t="str">
            <v>Isento</v>
          </cell>
          <cell r="J1426" t="str">
            <v>Rua Professora Mulata Lima, 00102 - Galpão</v>
          </cell>
          <cell r="K1426" t="str">
            <v>Mucuripe</v>
          </cell>
          <cell r="L1426" t="str">
            <v>Campo Maior</v>
          </cell>
          <cell r="M1426" t="str">
            <v>PI</v>
          </cell>
          <cell r="N1426" t="str">
            <v>NORDESTE</v>
          </cell>
          <cell r="O1426" t="str">
            <v>64.280-00</v>
          </cell>
          <cell r="P1426" t="str">
            <v>(86) 98107-1519</v>
          </cell>
          <cell r="Q1426" t="str">
            <v>helderlaineeugenio180@gmail.com</v>
          </cell>
          <cell r="R1426" t="str">
            <v>Camila Carvalho</v>
          </cell>
          <cell r="S1426" t="str">
            <v>camilacarvalhopi@gmail.com</v>
          </cell>
          <cell r="T1426" t="str">
            <v>(86) 98184-6677</v>
          </cell>
          <cell r="U1426" t="str">
            <v>BANCO DO BRASIL</v>
          </cell>
          <cell r="V1426">
            <v>42970</v>
          </cell>
        </row>
        <row r="1427">
          <cell r="B1427" t="str">
            <v>17/1442</v>
          </cell>
          <cell r="C1427" t="str">
            <v>Maera</v>
          </cell>
          <cell r="D1427" t="str">
            <v>Cipolatti &amp; Cipolatti</v>
          </cell>
          <cell r="E1427" t="str">
            <v>Regina Moraes</v>
          </cell>
          <cell r="G1427" t="str">
            <v>Cipolatti &amp; Cipolatti Locação e Comércio LTDA.</v>
          </cell>
          <cell r="H1427" t="str">
            <v>66.013.079/0001-01</v>
          </cell>
          <cell r="I1427" t="str">
            <v>675.054.479.118</v>
          </cell>
          <cell r="J1427" t="str">
            <v>Rua Aurea Tavares, 440</v>
          </cell>
          <cell r="K1427" t="str">
            <v xml:space="preserve">Pq. Industrial das Oliveiras </v>
          </cell>
          <cell r="L1427" t="str">
            <v>Taboão da Serra</v>
          </cell>
          <cell r="M1427" t="str">
            <v>SP</v>
          </cell>
          <cell r="N1427" t="str">
            <v>SUDESTE</v>
          </cell>
          <cell r="O1427" t="str">
            <v>06.765-440</v>
          </cell>
          <cell r="P1427" t="str">
            <v>(11) 4788-4166</v>
          </cell>
          <cell r="Q1427" t="str">
            <v>cipolatti@cipolatti.com.br</v>
          </cell>
          <cell r="R1427" t="str">
            <v>Regina Moraes</v>
          </cell>
          <cell r="S1427" t="str">
            <v>nfe@cipolatti.com.br</v>
          </cell>
          <cell r="T1427" t="str">
            <v>(11) 4788-4166</v>
          </cell>
          <cell r="V1427">
            <v>42973</v>
          </cell>
        </row>
        <row r="1428">
          <cell r="B1428" t="str">
            <v>17/1443</v>
          </cell>
          <cell r="C1428" t="str">
            <v>Maera</v>
          </cell>
          <cell r="D1428" t="str">
            <v>Estância Supermercados</v>
          </cell>
          <cell r="E1428" t="str">
            <v>Sidney</v>
          </cell>
          <cell r="G1428" t="str">
            <v>Estância Supermercados LTDA.</v>
          </cell>
          <cell r="H1428" t="str">
            <v>00.948.163/0002-81</v>
          </cell>
          <cell r="I1428" t="str">
            <v>653.127.845.115</v>
          </cell>
          <cell r="J1428" t="str">
            <v>Rua Dr. Stevaux, 240</v>
          </cell>
          <cell r="K1428" t="str">
            <v>Centro</v>
          </cell>
          <cell r="L1428" t="str">
            <v xml:space="preserve">São Roque </v>
          </cell>
          <cell r="M1428" t="str">
            <v>SP</v>
          </cell>
          <cell r="N1428" t="str">
            <v>SUDESTE</v>
          </cell>
          <cell r="O1428" t="str">
            <v>18.130-500</v>
          </cell>
          <cell r="P1428" t="str">
            <v>(11) 4712-8892</v>
          </cell>
          <cell r="Q1428" t="str">
            <v>sidney.mkt@estanciasupermercados.com.br</v>
          </cell>
          <cell r="R1428" t="str">
            <v>Sidney</v>
          </cell>
          <cell r="S1428" t="str">
            <v>contabilidade@estanciasupermercados.com.br</v>
          </cell>
          <cell r="T1428" t="str">
            <v>(11) 4712-8892</v>
          </cell>
          <cell r="U1428" t="str">
            <v>Santander</v>
          </cell>
          <cell r="V1428">
            <v>42982</v>
          </cell>
        </row>
        <row r="1429">
          <cell r="B1429" t="str">
            <v>17/1444</v>
          </cell>
          <cell r="C1429" t="str">
            <v>Maera</v>
          </cell>
          <cell r="D1429" t="str">
            <v>Prefeitura de Aimorés</v>
          </cell>
          <cell r="E1429" t="str">
            <v>Rodrigo</v>
          </cell>
          <cell r="G1429" t="str">
            <v>Município de Aimorés</v>
          </cell>
          <cell r="H1429" t="str">
            <v>18.348.094/0001-50</v>
          </cell>
          <cell r="I1429" t="str">
            <v>Isento</v>
          </cell>
          <cell r="J1429" t="str">
            <v>Av. Raul Soares, 310</v>
          </cell>
          <cell r="K1429" t="str">
            <v>Centro</v>
          </cell>
          <cell r="L1429" t="str">
            <v>Aimorés</v>
          </cell>
          <cell r="M1429" t="str">
            <v>MG</v>
          </cell>
          <cell r="N1429" t="str">
            <v>SUDESTE</v>
          </cell>
          <cell r="O1429" t="str">
            <v>35.200-000</v>
          </cell>
          <cell r="P1429" t="str">
            <v>(33) 3267-1603</v>
          </cell>
          <cell r="Q1429" t="str">
            <v>compras@aimores.mg.gov.br</v>
          </cell>
          <cell r="R1429" t="str">
            <v>Rodrigo Aquino Cruz</v>
          </cell>
          <cell r="S1429" t="str">
            <v>compras@aimores.mg.gov.br</v>
          </cell>
          <cell r="T1429" t="str">
            <v>(33) 3267-1603</v>
          </cell>
          <cell r="V1429">
            <v>42984</v>
          </cell>
        </row>
        <row r="1430">
          <cell r="B1430" t="str">
            <v>17/1445</v>
          </cell>
          <cell r="C1430" t="str">
            <v>Franciela</v>
          </cell>
          <cell r="D1430" t="str">
            <v>MN Jales Consultoria e Projetos</v>
          </cell>
          <cell r="E1430" t="str">
            <v>Mary Nuncia Malagó</v>
          </cell>
          <cell r="G1430" t="str">
            <v>MN Jales Consultoria e Projetos LTDA-ME</v>
          </cell>
          <cell r="H1430" t="str">
            <v>00.458.342/0001-50</v>
          </cell>
          <cell r="I1430" t="str">
            <v>Isento</v>
          </cell>
          <cell r="J1430" t="str">
            <v>Av. Francisco Jalles, 2708</v>
          </cell>
          <cell r="K1430" t="str">
            <v>Centro</v>
          </cell>
          <cell r="L1430" t="str">
            <v>Jales</v>
          </cell>
          <cell r="M1430" t="str">
            <v>SP</v>
          </cell>
          <cell r="N1430" t="str">
            <v>SUDESTE</v>
          </cell>
          <cell r="O1430" t="str">
            <v>15.700-288</v>
          </cell>
          <cell r="P1430" t="str">
            <v>(11) 3621-2592</v>
          </cell>
          <cell r="Q1430" t="str">
            <v>mnjales@gmail.com</v>
          </cell>
          <cell r="R1430" t="str">
            <v>Juliana Malagó Pires</v>
          </cell>
          <cell r="S1430" t="str">
            <v>julianampires@hotmail.com</v>
          </cell>
          <cell r="T1430" t="str">
            <v>(11) 3621-2595</v>
          </cell>
          <cell r="U1430" t="str">
            <v>bradesco</v>
          </cell>
          <cell r="V1430">
            <v>42984</v>
          </cell>
        </row>
        <row r="1431">
          <cell r="B1431" t="str">
            <v>17/1446</v>
          </cell>
          <cell r="C1431" t="str">
            <v>Maera</v>
          </cell>
          <cell r="D1431" t="str">
            <v>Claudio Paiva Atelier</v>
          </cell>
          <cell r="E1431" t="str">
            <v>Claudio</v>
          </cell>
          <cell r="G1431" t="str">
            <v>Claudio Paiva Atelier LTDA</v>
          </cell>
          <cell r="H1431" t="str">
            <v>10.362.696/0001-50</v>
          </cell>
          <cell r="I1431" t="str">
            <v>963268511</v>
          </cell>
          <cell r="J1431" t="str">
            <v>Rua Voluntários da Patria, 3777 depósito 152</v>
          </cell>
          <cell r="K1431" t="str">
            <v>São Geraldo</v>
          </cell>
          <cell r="L1431" t="str">
            <v>Porto Alegre</v>
          </cell>
          <cell r="M1431" t="str">
            <v>RS</v>
          </cell>
          <cell r="N1431" t="str">
            <v>SUL</v>
          </cell>
          <cell r="O1431" t="str">
            <v>90.030-002</v>
          </cell>
          <cell r="P1431" t="str">
            <v>(51) 98426-3535</v>
          </cell>
          <cell r="Q1431" t="str">
            <v>claudiopaivaatelier@gmail.com</v>
          </cell>
          <cell r="R1431" t="str">
            <v>Claudio Paiva</v>
          </cell>
          <cell r="S1431" t="str">
            <v>claudiopaivaatelier@gmail.com</v>
          </cell>
          <cell r="T1431" t="str">
            <v>(51) 98426-3535</v>
          </cell>
          <cell r="U1431" t="str">
            <v>Bradesco</v>
          </cell>
          <cell r="V1431">
            <v>42989</v>
          </cell>
        </row>
        <row r="1432">
          <cell r="B1432" t="str">
            <v>17/1447</v>
          </cell>
          <cell r="C1432" t="str">
            <v>Maera</v>
          </cell>
          <cell r="D1432" t="str">
            <v>Projectum Decoração</v>
          </cell>
          <cell r="E1432" t="str">
            <v>Dione Furtado</v>
          </cell>
          <cell r="G1432" t="str">
            <v>Just Smile Eireli - ME</v>
          </cell>
          <cell r="H1432" t="str">
            <v>22.584.845/0001-04</v>
          </cell>
          <cell r="I1432" t="str">
            <v>002758970.00-61</v>
          </cell>
          <cell r="J1432" t="str">
            <v>Rua Paraoquena, 101 Loja</v>
          </cell>
          <cell r="K1432" t="str">
            <v>Nova Granada</v>
          </cell>
          <cell r="L1432" t="str">
            <v>Belo Horizonte</v>
          </cell>
          <cell r="M1432" t="str">
            <v>MG</v>
          </cell>
          <cell r="N1432" t="str">
            <v>SUDESTE</v>
          </cell>
          <cell r="O1432" t="str">
            <v>30.431-420</v>
          </cell>
          <cell r="P1432" t="str">
            <v>(31) 3418-0384</v>
          </cell>
          <cell r="Q1432" t="str">
            <v>dione@projectumdecoracao.com.br</v>
          </cell>
          <cell r="R1432" t="str">
            <v>Dione</v>
          </cell>
          <cell r="S1432" t="str">
            <v>dione@projectumdecoracao.com.br</v>
          </cell>
          <cell r="T1432" t="str">
            <v>(31) 3418-0384</v>
          </cell>
          <cell r="V1432">
            <v>42990</v>
          </cell>
        </row>
        <row r="1433">
          <cell r="B1433" t="str">
            <v>17/1448</v>
          </cell>
          <cell r="C1433" t="str">
            <v>Franciela</v>
          </cell>
          <cell r="D1433" t="str">
            <v>Farol Shopping</v>
          </cell>
          <cell r="E1433" t="str">
            <v>Julie Menegaz</v>
          </cell>
          <cell r="F1433" t="str">
            <v>Coordenadora de Eventos</v>
          </cell>
          <cell r="G1433" t="str">
            <v>Associação dos Lojistas do Farol Shopping</v>
          </cell>
          <cell r="H1433" t="str">
            <v>15.638.268/0001-20</v>
          </cell>
          <cell r="I1433" t="str">
            <v>Isento</v>
          </cell>
          <cell r="J1433" t="str">
            <v>Av Marcolino Martins Cabral, 2525</v>
          </cell>
          <cell r="K1433" t="str">
            <v>Aeroporto</v>
          </cell>
          <cell r="L1433" t="str">
            <v>Tubarao</v>
          </cell>
          <cell r="M1433" t="str">
            <v>SC</v>
          </cell>
          <cell r="N1433" t="str">
            <v>SUL</v>
          </cell>
          <cell r="O1433" t="str">
            <v>88705-003</v>
          </cell>
          <cell r="P1433" t="str">
            <v>(48) 3631-5100</v>
          </cell>
          <cell r="Q1433" t="str">
            <v>eventos@farolshopping.com.br</v>
          </cell>
          <cell r="S1433">
            <v>0</v>
          </cell>
          <cell r="T1433">
            <v>0</v>
          </cell>
          <cell r="V1433">
            <v>0</v>
          </cell>
          <cell r="W1433">
            <v>44119</v>
          </cell>
        </row>
        <row r="1434">
          <cell r="B1434" t="str">
            <v>17/1449</v>
          </cell>
          <cell r="C1434">
            <v>0</v>
          </cell>
          <cell r="D1434" t="str">
            <v>Scheila S Country House</v>
          </cell>
          <cell r="E1434" t="str">
            <v>Scheila</v>
          </cell>
          <cell r="G1434" t="str">
            <v>Scheila Costa da Silveira Schmidt EIRELI - ME</v>
          </cell>
          <cell r="H1434" t="str">
            <v>16.858.135/0001-22</v>
          </cell>
          <cell r="I1434" t="str">
            <v>256.834.300</v>
          </cell>
          <cell r="J1434" t="str">
            <v>Rua Fernando de Noronha, 212</v>
          </cell>
          <cell r="K1434" t="str">
            <v>Atiradores</v>
          </cell>
          <cell r="L1434" t="str">
            <v xml:space="preserve">Joinville </v>
          </cell>
          <cell r="M1434" t="str">
            <v>SC</v>
          </cell>
          <cell r="N1434" t="str">
            <v>SUL</v>
          </cell>
          <cell r="O1434" t="str">
            <v>89.203-072</v>
          </cell>
          <cell r="P1434" t="str">
            <v>(47) 99971-4161</v>
          </cell>
          <cell r="Q1434" t="str">
            <v>scheila.schmidt@terra.com.br</v>
          </cell>
          <cell r="R1434" t="str">
            <v>Scheila</v>
          </cell>
          <cell r="S1434" t="str">
            <v>scheila.schmidt@terra.com.br</v>
          </cell>
          <cell r="T1434" t="str">
            <v>(47) 99971-4161</v>
          </cell>
          <cell r="V1434">
            <v>42996</v>
          </cell>
        </row>
        <row r="1435">
          <cell r="B1435" t="str">
            <v>17/1450</v>
          </cell>
          <cell r="C1435">
            <v>0</v>
          </cell>
          <cell r="D1435" t="str">
            <v>Cristiana Kuhn Guimarães</v>
          </cell>
          <cell r="E1435" t="str">
            <v xml:space="preserve">Cristiana </v>
          </cell>
          <cell r="G1435" t="str">
            <v>Cristiana Kuhn Guimarães</v>
          </cell>
          <cell r="H1435" t="str">
            <v>082.811.037-95</v>
          </cell>
          <cell r="I1435" t="str">
            <v>Isento</v>
          </cell>
          <cell r="J1435" t="str">
            <v>Av. Jornalista Tim Lopes, 255 Bloco 1 apto.108</v>
          </cell>
          <cell r="K1435" t="str">
            <v>Barra da Tijuca</v>
          </cell>
          <cell r="L1435" t="str">
            <v>Rio de Janeiro</v>
          </cell>
          <cell r="M1435" t="str">
            <v>RJ</v>
          </cell>
          <cell r="N1435" t="str">
            <v>SUDESTE</v>
          </cell>
          <cell r="O1435" t="str">
            <v>22640-105</v>
          </cell>
          <cell r="P1435" t="str">
            <v xml:space="preserve">(21) 98942-8934 </v>
          </cell>
          <cell r="Q1435" t="str">
            <v>ckuhn2@uol.com.br</v>
          </cell>
          <cell r="R1435" t="str">
            <v>Cristiana</v>
          </cell>
          <cell r="S1435" t="str">
            <v>ckuhn2@uol.com.br</v>
          </cell>
          <cell r="T1435" t="str">
            <v xml:space="preserve">(21) 98942-8934 </v>
          </cell>
          <cell r="V1435">
            <v>42997</v>
          </cell>
        </row>
        <row r="1436">
          <cell r="B1436" t="str">
            <v>17/1451</v>
          </cell>
          <cell r="C1436" t="str">
            <v>Maera</v>
          </cell>
          <cell r="D1436" t="str">
            <v>Ativa Atacado</v>
          </cell>
          <cell r="E1436" t="str">
            <v>Breno Bonner</v>
          </cell>
          <cell r="G1436" t="str">
            <v>MP3 Distribuição e Importação de Utilidade e Material Escolar Eireli - EPP</v>
          </cell>
          <cell r="H1436" t="str">
            <v>17.063.665/0001-47</v>
          </cell>
          <cell r="I1436" t="str">
            <v>90618644-63</v>
          </cell>
          <cell r="J1436" t="str">
            <v>Rua Alberto Negro, 40 Condominio Industrial de Ibipora</v>
          </cell>
          <cell r="K1436" t="str">
            <v>Centro</v>
          </cell>
          <cell r="L1436" t="str">
            <v>Ibipora</v>
          </cell>
          <cell r="M1436" t="str">
            <v>PR</v>
          </cell>
          <cell r="N1436" t="str">
            <v>SUL</v>
          </cell>
          <cell r="O1436" t="str">
            <v>86.200-000</v>
          </cell>
          <cell r="P1436" t="str">
            <v>(43) 3032-5645</v>
          </cell>
          <cell r="Q1436" t="str">
            <v>adm2@ativaatacado.com.br</v>
          </cell>
          <cell r="R1436" t="str">
            <v>Breno Bonner</v>
          </cell>
          <cell r="S1436" t="str">
            <v>adm2@ativaatacado.com.br</v>
          </cell>
          <cell r="T1436" t="str">
            <v>(43) 3032-5645</v>
          </cell>
          <cell r="V1436">
            <v>42997</v>
          </cell>
        </row>
        <row r="1437">
          <cell r="B1437" t="str">
            <v>17/1452</v>
          </cell>
          <cell r="C1437" t="str">
            <v>Maera</v>
          </cell>
          <cell r="D1437" t="str">
            <v>ACIA São Roque</v>
          </cell>
          <cell r="E1437" t="str">
            <v>Luiz Fernando</v>
          </cell>
          <cell r="G1437" t="str">
            <v>Associação Comercial Industrial e Agricola de São Roque</v>
          </cell>
          <cell r="H1437" t="str">
            <v>70.949.565/0001-03</v>
          </cell>
          <cell r="I1437" t="str">
            <v>Isento</v>
          </cell>
          <cell r="J1437" t="str">
            <v>Rua Marechal Deodoro da Fonseca, 93</v>
          </cell>
          <cell r="K1437" t="str">
            <v>Centro</v>
          </cell>
          <cell r="L1437" t="str">
            <v xml:space="preserve">São Roque </v>
          </cell>
          <cell r="M1437" t="str">
            <v>SP</v>
          </cell>
          <cell r="N1437" t="str">
            <v>SUDESTE</v>
          </cell>
          <cell r="O1437" t="str">
            <v>18.130-070</v>
          </cell>
          <cell r="P1437" t="str">
            <v xml:space="preserve">(11)4784-9022/9-9713-5274
</v>
          </cell>
          <cell r="Q1437" t="str">
            <v>gerencia@aciasaoroque.com.br</v>
          </cell>
          <cell r="R1437" t="str">
            <v>Luiz Fernando</v>
          </cell>
          <cell r="S1437" t="str">
            <v>gerencia@aciasaoroque.com.br</v>
          </cell>
          <cell r="T1437" t="str">
            <v>(11)4784-9022/9-9713-5274</v>
          </cell>
          <cell r="V1437">
            <v>42997</v>
          </cell>
        </row>
        <row r="1438">
          <cell r="B1438" t="str">
            <v>17/1453</v>
          </cell>
          <cell r="C1438">
            <v>0</v>
          </cell>
          <cell r="D1438" t="str">
            <v>Koesa Incorporação e Participação</v>
          </cell>
          <cell r="E1438" t="str">
            <v>Janine Gonçalves</v>
          </cell>
          <cell r="F1438" t="str">
            <v>Assistente Administrativa</v>
          </cell>
          <cell r="G1438" t="str">
            <v>Koesa Incorporação e Participação</v>
          </cell>
          <cell r="H1438" t="str">
            <v>83.882.936/0001-10</v>
          </cell>
          <cell r="I1438">
            <v>0</v>
          </cell>
          <cell r="J1438" t="str">
            <v>Rua Vitor Konder, 223 - 5º andar</v>
          </cell>
          <cell r="K1438" t="str">
            <v>Centro</v>
          </cell>
          <cell r="L1438" t="str">
            <v>Florianópolis</v>
          </cell>
          <cell r="M1438" t="str">
            <v>SC</v>
          </cell>
          <cell r="N1438" t="str">
            <v>SUL</v>
          </cell>
          <cell r="O1438">
            <v>88015400</v>
          </cell>
          <cell r="P1438" t="str">
            <v>48 3216.4860 | 48 99162.9990</v>
          </cell>
          <cell r="Q1438" t="str">
            <v>janine@wkoerichimoveis.com.br</v>
          </cell>
          <cell r="S1438">
            <v>0</v>
          </cell>
          <cell r="T1438">
            <v>0</v>
          </cell>
          <cell r="V1438">
            <v>0</v>
          </cell>
        </row>
        <row r="1439">
          <cell r="B1439" t="str">
            <v>17/1454</v>
          </cell>
          <cell r="C1439">
            <v>0</v>
          </cell>
          <cell r="D1439" t="str">
            <v>Pommer Barbosa Ltda.</v>
          </cell>
          <cell r="G1439" t="str">
            <v>Pommer Barbosa Ltda.</v>
          </cell>
          <cell r="H1439" t="str">
            <v>03.892.480/0001-30</v>
          </cell>
          <cell r="I1439" t="str">
            <v>553671 /  SUFRAMA 112702309</v>
          </cell>
          <cell r="J1439" t="str">
            <v>Av. Carlos Gomes, 1396</v>
          </cell>
          <cell r="K1439" t="str">
            <v>Centro</v>
          </cell>
          <cell r="L1439" t="str">
            <v>Porto Velho</v>
          </cell>
          <cell r="M1439" t="str">
            <v>RO</v>
          </cell>
          <cell r="N1439" t="str">
            <v>NORTE</v>
          </cell>
          <cell r="O1439" t="str">
            <v>76.801-108</v>
          </cell>
          <cell r="P1439" t="str">
            <v>(69) 3224-4493</v>
          </cell>
          <cell r="Q1439" t="str">
            <v>administrativo@lapommer.com.br</v>
          </cell>
          <cell r="R1439" t="str">
            <v>Allan Aragão Alves</v>
          </cell>
          <cell r="S1439" t="str">
            <v>allan.alves@lapommer.com.br</v>
          </cell>
          <cell r="T1439" t="str">
            <v>(69)3224-4493</v>
          </cell>
          <cell r="V1439">
            <v>42999</v>
          </cell>
        </row>
        <row r="1440">
          <cell r="B1440" t="str">
            <v>17/1455</v>
          </cell>
          <cell r="C1440" t="str">
            <v>Maera</v>
          </cell>
          <cell r="D1440" t="str">
            <v>Baterias Pioneiro</v>
          </cell>
          <cell r="E1440" t="str">
            <v>Ágatha</v>
          </cell>
          <cell r="G1440" t="str">
            <v>Baterias Pioneiro Industrial LTDA</v>
          </cell>
          <cell r="H1440" t="str">
            <v>82.927.385/0001-00</v>
          </cell>
          <cell r="I1440" t="str">
            <v>252.184.866</v>
          </cell>
          <cell r="J1440" t="str">
            <v>Rodovia SC 454 KM11</v>
          </cell>
          <cell r="K1440" t="str">
            <v>Distrito Industrial</v>
          </cell>
          <cell r="L1440" t="str">
            <v>Treze Tílias</v>
          </cell>
          <cell r="M1440" t="str">
            <v>SC</v>
          </cell>
          <cell r="N1440" t="str">
            <v>SUL</v>
          </cell>
          <cell r="O1440" t="str">
            <v>89.650-000</v>
          </cell>
          <cell r="P1440" t="str">
            <v>(49) 3537-7500</v>
          </cell>
          <cell r="Q1440" t="str">
            <v>rh@bateriaspioneiro.com.br</v>
          </cell>
          <cell r="R1440" t="str">
            <v>Eliane</v>
          </cell>
          <cell r="S1440" t="str">
            <v>financeiro@bateriaspioneiro.com.br</v>
          </cell>
          <cell r="T1440" t="str">
            <v>(49) 3537-7508</v>
          </cell>
          <cell r="V1440">
            <v>43000</v>
          </cell>
        </row>
        <row r="1441">
          <cell r="B1441" t="str">
            <v>17/1456</v>
          </cell>
          <cell r="C1441" t="str">
            <v>Karen</v>
          </cell>
          <cell r="D1441" t="str">
            <v>Grupo MP</v>
          </cell>
          <cell r="E1441" t="str">
            <v>Marcia Hanzen</v>
          </cell>
          <cell r="F1441" t="str">
            <v>Gestora de Projetos</v>
          </cell>
          <cell r="G1441" t="str">
            <v>TM Construtora Ltda.ME</v>
          </cell>
          <cell r="H1441" t="str">
            <v>05.810.852/0001-68</v>
          </cell>
          <cell r="I1441" t="str">
            <v>9072108806</v>
          </cell>
          <cell r="J1441" t="str">
            <v>Av. 24 de Outubro, 2960</v>
          </cell>
          <cell r="K1441" t="str">
            <v>Jardim Laranjeiras</v>
          </cell>
          <cell r="L1441" t="str">
            <v>Medianeira</v>
          </cell>
          <cell r="M1441" t="str">
            <v>PR</v>
          </cell>
          <cell r="N1441" t="str">
            <v>SUL</v>
          </cell>
          <cell r="O1441" t="str">
            <v>85884-000</v>
          </cell>
          <cell r="P1441" t="str">
            <v>(45) 3264-0358</v>
          </cell>
          <cell r="Q1441" t="str">
            <v>contato@grupomp.com.br</v>
          </cell>
          <cell r="R1441" t="str">
            <v>Tchago ou Lucas</v>
          </cell>
          <cell r="S1441" t="str">
            <v>contato@grupomp.com.br / lucas.grupomp@gmail.com</v>
          </cell>
          <cell r="T1441" t="str">
            <v>(45) 3264-0358</v>
          </cell>
          <cell r="V1441">
            <v>43021</v>
          </cell>
        </row>
        <row r="1442">
          <cell r="B1442" t="str">
            <v>17/1457</v>
          </cell>
          <cell r="C1442" t="str">
            <v>Maera</v>
          </cell>
          <cell r="D1442" t="str">
            <v xml:space="preserve">Estação da Luz </v>
          </cell>
          <cell r="E1442" t="str">
            <v>Susana Melo</v>
          </cell>
          <cell r="G1442" t="str">
            <v>J Smak Melo - Iluminação - ME</v>
          </cell>
          <cell r="H1442" t="str">
            <v>26.872.516/0001-10</v>
          </cell>
          <cell r="I1442" t="str">
            <v>90739819-61</v>
          </cell>
          <cell r="J1442" t="str">
            <v>Av. Capitão Indio Bandeira, 107</v>
          </cell>
          <cell r="K1442" t="str">
            <v>Centro</v>
          </cell>
          <cell r="L1442" t="str">
            <v>Campo Mourão</v>
          </cell>
          <cell r="M1442" t="str">
            <v>PR</v>
          </cell>
          <cell r="N1442" t="str">
            <v>SUL</v>
          </cell>
          <cell r="O1442" t="str">
            <v>87.301-000</v>
          </cell>
          <cell r="P1442" t="str">
            <v>(44) 3068-1010</v>
          </cell>
          <cell r="Q1442" t="str">
            <v>susanaestacaodaluz@hotmail.com</v>
          </cell>
          <cell r="R1442" t="str">
            <v>Susana</v>
          </cell>
          <cell r="S1442" t="str">
            <v>susanaestacaodaluz@hotmail.com</v>
          </cell>
          <cell r="T1442" t="str">
            <v>(44) 3068-1010</v>
          </cell>
          <cell r="V1442">
            <v>43011</v>
          </cell>
        </row>
        <row r="1443">
          <cell r="B1443" t="str">
            <v>17/1458</v>
          </cell>
          <cell r="C1443">
            <v>0</v>
          </cell>
          <cell r="D1443" t="str">
            <v>VR Comercial Ltda. (Pommer)</v>
          </cell>
          <cell r="G1443" t="str">
            <v>VR Comercial Ltda.</v>
          </cell>
          <cell r="H1443" t="str">
            <v>05.604.241/0001-63</v>
          </cell>
          <cell r="I1443" t="str">
            <v>01.014.238/001-37</v>
          </cell>
          <cell r="J1443" t="str">
            <v>Rua Coronel José Galdino, 596</v>
          </cell>
          <cell r="K1443" t="str">
            <v>Bosque</v>
          </cell>
          <cell r="L1443" t="str">
            <v>Rio Branco</v>
          </cell>
          <cell r="M1443" t="str">
            <v>AC</v>
          </cell>
          <cell r="N1443" t="str">
            <v>NORTE</v>
          </cell>
          <cell r="O1443" t="str">
            <v>69.909-760</v>
          </cell>
          <cell r="P1443" t="str">
            <v>(69) 3224-4493</v>
          </cell>
          <cell r="Q1443" t="str">
            <v>administrativo@lapommer.com.br</v>
          </cell>
          <cell r="R1443" t="str">
            <v>Allan Aragão Alves</v>
          </cell>
          <cell r="S1443" t="str">
            <v>allan.alves@lapommer.com.br</v>
          </cell>
          <cell r="T1443" t="str">
            <v>(69)3224-4493</v>
          </cell>
          <cell r="V1443">
            <v>43013</v>
          </cell>
        </row>
        <row r="1444">
          <cell r="B1444" t="str">
            <v>17/1459</v>
          </cell>
          <cell r="C1444">
            <v>0</v>
          </cell>
          <cell r="D1444" t="str">
            <v>Terezinha de Fatima Oliveira</v>
          </cell>
          <cell r="E1444" t="str">
            <v>Terezinha</v>
          </cell>
          <cell r="G1444" t="str">
            <v>Terezinha de Fatima Oliveira</v>
          </cell>
          <cell r="H1444" t="str">
            <v>329.062.506-00</v>
          </cell>
          <cell r="I1444" t="str">
            <v>Isento</v>
          </cell>
          <cell r="J1444" t="str">
            <v xml:space="preserve">Rua Comendador Pereira da Silva, 133 </v>
          </cell>
          <cell r="K1444" t="str">
            <v>Bairu</v>
          </cell>
          <cell r="L1444" t="str">
            <v>Juiz de Fora</v>
          </cell>
          <cell r="M1444" t="str">
            <v>MG</v>
          </cell>
          <cell r="N1444" t="str">
            <v>SUDESTE</v>
          </cell>
          <cell r="O1444" t="str">
            <v>36.050-510</v>
          </cell>
          <cell r="P1444" t="str">
            <v>(32) 3226-4306/98860-9699</v>
          </cell>
          <cell r="Q1444" t="str">
            <v>fatimaoliveiraro@gmail.com</v>
          </cell>
          <cell r="R1444" t="str">
            <v>Terezinha</v>
          </cell>
          <cell r="S1444" t="str">
            <v>fatimaoliveiraro@gmail.com</v>
          </cell>
          <cell r="T1444" t="str">
            <v>(32) 3226-4306/98860-9699</v>
          </cell>
          <cell r="V1444">
            <v>43014</v>
          </cell>
        </row>
        <row r="1445">
          <cell r="B1445" t="str">
            <v>17/1460</v>
          </cell>
          <cell r="C1445" t="str">
            <v>Franciela</v>
          </cell>
          <cell r="D1445" t="str">
            <v>Atlântico Shopping Center</v>
          </cell>
          <cell r="E1445" t="str">
            <v>Carine Prates</v>
          </cell>
          <cell r="F1445" t="str">
            <v>Marketing</v>
          </cell>
          <cell r="G1445" t="str">
            <v>Condomínio Residencial e Comercial Edifício Atlântico Shopping Center</v>
          </cell>
          <cell r="H1445" t="str">
            <v>76.709.435/0001-71</v>
          </cell>
          <cell r="I1445" t="str">
            <v>Isento</v>
          </cell>
          <cell r="J1445" t="str">
            <v>Avenida Brasil, 1271</v>
          </cell>
          <cell r="K1445" t="str">
            <v>Centro</v>
          </cell>
          <cell r="L1445" t="str">
            <v>Balneário Camboriú</v>
          </cell>
          <cell r="M1445" t="str">
            <v>SC</v>
          </cell>
          <cell r="N1445" t="str">
            <v>SUL</v>
          </cell>
          <cell r="O1445" t="str">
            <v>88330-000</v>
          </cell>
          <cell r="P1445" t="str">
            <v>(47) 3367-6464</v>
          </cell>
          <cell r="Q1445" t="str">
            <v>mkt3@atlanticoshopping.com.br</v>
          </cell>
          <cell r="S1445" t="str">
            <v>mkt3@atlanticoshopping.com.br</v>
          </cell>
          <cell r="T1445" t="str">
            <v>(47) 3367-6464</v>
          </cell>
          <cell r="V1445">
            <v>43016</v>
          </cell>
        </row>
        <row r="1446">
          <cell r="B1446" t="str">
            <v>17/1461</v>
          </cell>
          <cell r="C1446" t="str">
            <v>Maera</v>
          </cell>
          <cell r="D1446" t="str">
            <v xml:space="preserve">Prefeitura Municipal de Sanclerlândia </v>
          </cell>
          <cell r="E1446" t="str">
            <v xml:space="preserve">Anna Caruliny </v>
          </cell>
          <cell r="G1446" t="str">
            <v xml:space="preserve">Município de Sanclerlândia </v>
          </cell>
          <cell r="H1446" t="str">
            <v>02.164.804/0001-51</v>
          </cell>
          <cell r="I1446" t="str">
            <v>Isento</v>
          </cell>
          <cell r="J1446" t="str">
            <v>Praça 3 Poderes, n° 7</v>
          </cell>
          <cell r="K1446" t="str">
            <v>Centro</v>
          </cell>
          <cell r="L1446" t="str">
            <v>Sanclerlândia</v>
          </cell>
          <cell r="M1446" t="str">
            <v>GO</v>
          </cell>
          <cell r="N1446" t="str">
            <v>CENTRO OESTE</v>
          </cell>
          <cell r="O1446" t="str">
            <v>76.160-000</v>
          </cell>
          <cell r="P1446" t="str">
            <v>(64)3679-1227</v>
          </cell>
          <cell r="Q1446" t="str">
            <v>annacaruliny@hotmail.com</v>
          </cell>
          <cell r="R1446" t="str">
            <v>Anna Caruliny</v>
          </cell>
          <cell r="S1446" t="str">
            <v>annacaruliny@hotmail.com</v>
          </cell>
          <cell r="T1446" t="str">
            <v>(64)3679-1227</v>
          </cell>
          <cell r="V1446">
            <v>43017</v>
          </cell>
        </row>
        <row r="1447">
          <cell r="B1447" t="str">
            <v>17/1462</v>
          </cell>
          <cell r="C1447" t="str">
            <v>Karen</v>
          </cell>
          <cell r="D1447" t="str">
            <v>CDL de Tubarão</v>
          </cell>
          <cell r="E1447" t="str">
            <v>Karen</v>
          </cell>
          <cell r="F1447" t="str">
            <v>Representante</v>
          </cell>
          <cell r="G1447" t="str">
            <v>Câmara de Dirigentes Lojistas de Tubarão</v>
          </cell>
          <cell r="H1447" t="str">
            <v>82.583.329/0001-97</v>
          </cell>
          <cell r="I1447" t="str">
            <v>Isento</v>
          </cell>
          <cell r="J1447" t="str">
            <v>Rua Cel. Collaço, 144, 2º Andar</v>
          </cell>
          <cell r="K1447" t="str">
            <v>Centro</v>
          </cell>
          <cell r="L1447" t="str">
            <v>Tubarão</v>
          </cell>
          <cell r="M1447" t="str">
            <v>SC</v>
          </cell>
          <cell r="N1447" t="str">
            <v>SUL</v>
          </cell>
          <cell r="O1447" t="str">
            <v>88.701-110</v>
          </cell>
          <cell r="P1447" t="str">
            <v>(48) 3626-2022 - 9 9101-9003</v>
          </cell>
          <cell r="Q1447" t="str">
            <v>felipecdltb@gmail.com</v>
          </cell>
          <cell r="R1447" t="str">
            <v>Felipe</v>
          </cell>
          <cell r="S1447" t="str">
            <v>felipecdltb@gmail.com</v>
          </cell>
          <cell r="T1447" t="str">
            <v>(48) 3626-2022 - 9 9101-9003</v>
          </cell>
          <cell r="V1447">
            <v>43019</v>
          </cell>
        </row>
        <row r="1448">
          <cell r="B1448" t="str">
            <v>17/1463</v>
          </cell>
          <cell r="C1448">
            <v>0</v>
          </cell>
          <cell r="D1448" t="str">
            <v>Prefeitura Municipal de Planalto Alegre</v>
          </cell>
          <cell r="E1448" t="str">
            <v>Jaqueline</v>
          </cell>
          <cell r="G1448" t="str">
            <v>Município de Planalto Alegre</v>
          </cell>
          <cell r="H1448" t="str">
            <v>95.990.255/0001-55</v>
          </cell>
          <cell r="I1448" t="str">
            <v>Isento</v>
          </cell>
          <cell r="J1448" t="str">
            <v>Av, Santa Catarina, 390</v>
          </cell>
          <cell r="K1448" t="str">
            <v>Centro</v>
          </cell>
          <cell r="L1448" t="str">
            <v>Planalto Alegre</v>
          </cell>
          <cell r="M1448" t="str">
            <v>SC</v>
          </cell>
          <cell r="N1448" t="str">
            <v>SUL</v>
          </cell>
          <cell r="O1448" t="str">
            <v>89.882-000</v>
          </cell>
          <cell r="P1448" t="str">
            <v>(49) 3335-0066</v>
          </cell>
          <cell r="Q1448" t="str">
            <v>jaquevivian@hotmail.com</v>
          </cell>
          <cell r="R1448" t="str">
            <v>Jaqueline</v>
          </cell>
          <cell r="S1448" t="str">
            <v>jaquevivian@hotmail.com</v>
          </cell>
          <cell r="T1448" t="str">
            <v>(49) 3335-0066</v>
          </cell>
          <cell r="V1448">
            <v>43019</v>
          </cell>
        </row>
        <row r="1449">
          <cell r="B1449" t="str">
            <v>17/1464</v>
          </cell>
          <cell r="C1449" t="str">
            <v>Franciela</v>
          </cell>
          <cell r="D1449" t="str">
            <v>Condomínio do Edifício Tuileries</v>
          </cell>
          <cell r="E1449" t="str">
            <v>Denise Sette</v>
          </cell>
          <cell r="G1449" t="str">
            <v>Condomínio do Edifício Tuileries</v>
          </cell>
          <cell r="H1449" t="str">
            <v>00.313.028/0001-89</v>
          </cell>
          <cell r="I1449" t="str">
            <v>Isento</v>
          </cell>
          <cell r="J1449" t="str">
            <v>Praça Ministro Victor Nunes Leal, 88</v>
          </cell>
          <cell r="K1449" t="str">
            <v>Barra da Tijuca</v>
          </cell>
          <cell r="L1449" t="str">
            <v>Rio de Janeiro</v>
          </cell>
          <cell r="M1449" t="str">
            <v>RJ</v>
          </cell>
          <cell r="N1449" t="str">
            <v>SUDESTE</v>
          </cell>
          <cell r="O1449" t="str">
            <v>22.793-840</v>
          </cell>
          <cell r="P1449" t="str">
            <v>(21) 2433-1678 / 4501-2302</v>
          </cell>
          <cell r="Q1449" t="str">
            <v>condominiotuileries@gmail.com</v>
          </cell>
          <cell r="R1449" t="str">
            <v>Ana</v>
          </cell>
          <cell r="S1449" t="str">
            <v>condominiotuileries@gmail.com</v>
          </cell>
          <cell r="T1449" t="str">
            <v>(21) 4501-2302</v>
          </cell>
          <cell r="V1449">
            <v>43021</v>
          </cell>
          <cell r="W1449">
            <v>43774</v>
          </cell>
        </row>
        <row r="1450">
          <cell r="B1450" t="str">
            <v>17/1465</v>
          </cell>
          <cell r="C1450">
            <v>0</v>
          </cell>
          <cell r="D1450" t="str">
            <v>Sandri Palace Hotel</v>
          </cell>
          <cell r="E1450" t="str">
            <v xml:space="preserve">Giovani </v>
          </cell>
          <cell r="G1450" t="str">
            <v>Tamoyo Empreendimentos Hoteleiros LTDA</v>
          </cell>
          <cell r="H1450" t="str">
            <v>83.741.876/0002-05</v>
          </cell>
          <cell r="I1450" t="str">
            <v>Isento</v>
          </cell>
          <cell r="J1450" t="str">
            <v>Av. Sete de Setembro, 1675</v>
          </cell>
          <cell r="K1450" t="str">
            <v>Fazenda</v>
          </cell>
          <cell r="L1450" t="str">
            <v>Itajai</v>
          </cell>
          <cell r="M1450" t="str">
            <v>SC</v>
          </cell>
          <cell r="N1450" t="str">
            <v>SUL</v>
          </cell>
          <cell r="O1450" t="str">
            <v>88.301-201</v>
          </cell>
          <cell r="P1450" t="str">
            <v>(47) 2103-1000</v>
          </cell>
          <cell r="Q1450" t="str">
            <v>hotelsandri@hotelsandri.com.br</v>
          </cell>
          <cell r="R1450" t="str">
            <v>Priscila/Chrislayne</v>
          </cell>
          <cell r="S1450" t="str">
            <v>financeiro@hotelsandri.com.br</v>
          </cell>
          <cell r="T1450" t="str">
            <v>(47) 2103-1000</v>
          </cell>
          <cell r="U1450" t="str">
            <v>ITAU / UNICRED</v>
          </cell>
          <cell r="V1450">
            <v>43021</v>
          </cell>
        </row>
        <row r="1451">
          <cell r="B1451" t="str">
            <v>17/1466</v>
          </cell>
          <cell r="C1451">
            <v>0</v>
          </cell>
          <cell r="D1451" t="str">
            <v>Borracharia Tubarão</v>
          </cell>
          <cell r="E1451" t="str">
            <v>Waldiney Marcelino Stegemann</v>
          </cell>
          <cell r="G1451" t="str">
            <v>3M Car Services Eirelli - ME</v>
          </cell>
          <cell r="H1451" t="str">
            <v>03.453.550/0001-54</v>
          </cell>
          <cell r="I1451" t="str">
            <v>254404855</v>
          </cell>
          <cell r="J1451" t="str">
            <v>Rua Blumenau, 1751</v>
          </cell>
          <cell r="K1451" t="str">
            <v>América</v>
          </cell>
          <cell r="L1451" t="str">
            <v xml:space="preserve">Joinville </v>
          </cell>
          <cell r="M1451" t="str">
            <v>SC</v>
          </cell>
          <cell r="N1451" t="str">
            <v>SUL</v>
          </cell>
          <cell r="O1451" t="str">
            <v>89.204-328</v>
          </cell>
          <cell r="P1451" t="str">
            <v>(47) 3305-0101/3432-2593/99791-9896</v>
          </cell>
          <cell r="Q1451" t="str">
            <v>net-a-porter@outlook.com</v>
          </cell>
          <cell r="R1451" t="str">
            <v>Waldiney Marcelino Stegemann</v>
          </cell>
          <cell r="S1451" t="str">
            <v>net-a-porter@outlook.com</v>
          </cell>
          <cell r="T1451" t="str">
            <v>(47) 3305-0101/3432-2593/99791-9896</v>
          </cell>
          <cell r="V1451">
            <v>43028</v>
          </cell>
        </row>
        <row r="1452">
          <cell r="B1452" t="str">
            <v>17/1467</v>
          </cell>
          <cell r="C1452" t="str">
            <v>Maera</v>
          </cell>
          <cell r="D1452" t="str">
            <v>Espaço Sou Arte</v>
          </cell>
          <cell r="E1452" t="str">
            <v>Vanessa</v>
          </cell>
          <cell r="G1452" t="str">
            <v>Associação Sou Arte de Campo Mourão</v>
          </cell>
          <cell r="H1452" t="str">
            <v>11.189.780/0001-86</v>
          </cell>
          <cell r="I1452" t="str">
            <v>Isento</v>
          </cell>
          <cell r="J1452" t="str">
            <v>Av. José Custódio de Oliveira, n° 704</v>
          </cell>
          <cell r="K1452" t="str">
            <v>Centro</v>
          </cell>
          <cell r="L1452" t="str">
            <v>Campo Mourão</v>
          </cell>
          <cell r="M1452" t="str">
            <v>PR</v>
          </cell>
          <cell r="N1452" t="str">
            <v>SUL</v>
          </cell>
          <cell r="O1452" t="str">
            <v>87.301-020</v>
          </cell>
          <cell r="P1452" t="str">
            <v>(44) 99831-6868/3017-0613</v>
          </cell>
          <cell r="Q1452" t="str">
            <v>souarteadm@gmail.com</v>
          </cell>
          <cell r="R1452" t="str">
            <v>Vanessa Bonfim</v>
          </cell>
          <cell r="S1452" t="str">
            <v>souarteadm@gmail.com</v>
          </cell>
          <cell r="T1452" t="str">
            <v>(44) 99831-6868/3017-0613</v>
          </cell>
          <cell r="V1452">
            <v>43027</v>
          </cell>
        </row>
        <row r="1453">
          <cell r="B1453" t="str">
            <v>17/1468</v>
          </cell>
          <cell r="C1453">
            <v>0</v>
          </cell>
          <cell r="D1453" t="str">
            <v xml:space="preserve">Estrela Guia </v>
          </cell>
          <cell r="E1453" t="str">
            <v>Andreia</v>
          </cell>
          <cell r="G1453" t="str">
            <v>Materiais Elétricos Estrela Guia LTDA</v>
          </cell>
          <cell r="H1453" t="str">
            <v>14.193.126/0001-34</v>
          </cell>
          <cell r="I1453" t="str">
            <v>9056992887</v>
          </cell>
          <cell r="J1453" t="str">
            <v>Av. Antonio de Paiva Cantelmo, 1153</v>
          </cell>
          <cell r="K1453" t="str">
            <v>Centro</v>
          </cell>
          <cell r="L1453" t="str">
            <v>Francisco Beltrâo</v>
          </cell>
          <cell r="M1453" t="str">
            <v>PR</v>
          </cell>
          <cell r="N1453" t="str">
            <v>SUL</v>
          </cell>
          <cell r="O1453" t="str">
            <v>85.601-270</v>
          </cell>
          <cell r="P1453" t="str">
            <v>(46) 3055-7071</v>
          </cell>
          <cell r="Q1453" t="str">
            <v>estrelaguia.beltrao@gmail.com</v>
          </cell>
          <cell r="R1453" t="str">
            <v>Andreia</v>
          </cell>
          <cell r="S1453" t="str">
            <v>estrelaguia.beltrao@gmail.com</v>
          </cell>
          <cell r="T1453" t="str">
            <v>(46) 3055-7071</v>
          </cell>
          <cell r="V1453">
            <v>43032</v>
          </cell>
        </row>
        <row r="1454">
          <cell r="B1454" t="str">
            <v>17/1469</v>
          </cell>
          <cell r="C1454" t="str">
            <v>Sergio</v>
          </cell>
          <cell r="D1454" t="str">
            <v>Shopping Total_Curitiba</v>
          </cell>
          <cell r="E1454" t="str">
            <v>Daniela Leal</v>
          </cell>
          <cell r="F1454" t="str">
            <v>Gerente de Marketing</v>
          </cell>
          <cell r="G1454" t="str">
            <v>Laredo Administradora de Shopping Centers Ltda.</v>
          </cell>
          <cell r="H1454" t="str">
            <v>27.188.442/0001-60</v>
          </cell>
          <cell r="I1454" t="str">
            <v>Isento</v>
          </cell>
          <cell r="J1454" t="str">
            <v>Rua Marechal Deodoro, 869, 19º Andar CJ 1901</v>
          </cell>
          <cell r="K1454" t="str">
            <v>Centro</v>
          </cell>
          <cell r="L1454" t="str">
            <v>Curitiba</v>
          </cell>
          <cell r="M1454" t="str">
            <v>PR</v>
          </cell>
          <cell r="N1454" t="str">
            <v>SUL</v>
          </cell>
          <cell r="O1454" t="str">
            <v>80.060-010</v>
          </cell>
          <cell r="P1454" t="str">
            <v>(41) 3025-7000</v>
          </cell>
          <cell r="Q1454" t="str">
            <v>marketing@laredototal.com.br</v>
          </cell>
          <cell r="R1454" t="str">
            <v>Daniela Leal</v>
          </cell>
          <cell r="S1454" t="str">
            <v>marketing@laredototal.com.br</v>
          </cell>
          <cell r="T1454" t="str">
            <v>(41) 3025-7000</v>
          </cell>
          <cell r="V1454">
            <v>43033</v>
          </cell>
        </row>
        <row r="1455">
          <cell r="B1455" t="str">
            <v>17/1470</v>
          </cell>
          <cell r="C1455">
            <v>0</v>
          </cell>
          <cell r="D1455" t="str">
            <v>ACIRNE</v>
          </cell>
          <cell r="E1455" t="str">
            <v>Marianna</v>
          </cell>
          <cell r="G1455" t="str">
            <v>Associação Empresarial de Rio Negrinho</v>
          </cell>
          <cell r="H1455" t="str">
            <v>83.537.316/0001-44</v>
          </cell>
          <cell r="I1455" t="str">
            <v>Isento</v>
          </cell>
          <cell r="J1455" t="str">
            <v>Rua 13 de Dezembro s/n (2º Piso da rodoviária)</v>
          </cell>
          <cell r="K1455" t="str">
            <v>Centro</v>
          </cell>
          <cell r="L1455" t="str">
            <v xml:space="preserve">Rio Negrinho </v>
          </cell>
          <cell r="M1455" t="str">
            <v>SC</v>
          </cell>
          <cell r="N1455" t="str">
            <v>SUL</v>
          </cell>
          <cell r="O1455" t="str">
            <v>89295-000</v>
          </cell>
          <cell r="P1455" t="str">
            <v>(47) 3644-2999</v>
          </cell>
          <cell r="Q1455" t="str">
            <v>Marianna - CDL Rio Negrinho &lt;mariana@rionegrinho.cdl-sc.org.br&gt;</v>
          </cell>
          <cell r="R1455" t="str">
            <v>Marianna Grossl</v>
          </cell>
          <cell r="S1455" t="str">
            <v>Marianna - CDL Rio Negrinho &lt;mariana@rionegrinho.cdl-sc.org.br&gt;</v>
          </cell>
          <cell r="T1455" t="str">
            <v>(47) 3644-2999</v>
          </cell>
          <cell r="V1455">
            <v>43033</v>
          </cell>
        </row>
        <row r="1456">
          <cell r="B1456" t="str">
            <v>17/1471</v>
          </cell>
          <cell r="C1456">
            <v>0</v>
          </cell>
          <cell r="D1456" t="str">
            <v>Unasp - Unidade de Ensino de Engenheiro Coelho</v>
          </cell>
          <cell r="E1456" t="str">
            <v>Margot</v>
          </cell>
          <cell r="G1456" t="str">
            <v>Instituto Adventista de Ensino</v>
          </cell>
          <cell r="H1456" t="str">
            <v>43.586.056/0014-05</v>
          </cell>
          <cell r="I1456" t="str">
            <v>Isento</v>
          </cell>
          <cell r="J1456" t="str">
            <v>Estrada Municipal PR. Walter Boger, Km 3,4, s/n</v>
          </cell>
          <cell r="K1456" t="str">
            <v>Lagoa Bonita</v>
          </cell>
          <cell r="L1456" t="str">
            <v>Engenheiro Coelho</v>
          </cell>
          <cell r="M1456" t="str">
            <v xml:space="preserve">SP </v>
          </cell>
          <cell r="N1456" t="str">
            <v>SUDESTE</v>
          </cell>
          <cell r="O1456" t="str">
            <v>13.165-000</v>
          </cell>
          <cell r="P1456" t="str">
            <v>(19) 3858-9015</v>
          </cell>
          <cell r="Q1456" t="str">
            <v>elisangela.assis@ucb.org.br</v>
          </cell>
          <cell r="R1456" t="str">
            <v>Elisangela</v>
          </cell>
          <cell r="S1456" t="str">
            <v>elisangela.assis@ucb.org.br</v>
          </cell>
          <cell r="T1456" t="str">
            <v>(19) 3858-9024</v>
          </cell>
          <cell r="V1456">
            <v>43034</v>
          </cell>
        </row>
        <row r="1457">
          <cell r="B1457" t="str">
            <v>17/1472</v>
          </cell>
          <cell r="C1457" t="str">
            <v>Maera</v>
          </cell>
          <cell r="D1457" t="str">
            <v>Câmara de Vereadores do Município de Espigão Do Oeste</v>
          </cell>
          <cell r="E1457" t="str">
            <v>Margareth</v>
          </cell>
          <cell r="G1457" t="str">
            <v>Câmara de Vereadores do Município de Espigão Do Oeste</v>
          </cell>
          <cell r="H1457" t="str">
            <v>04.391.603/0001-12</v>
          </cell>
          <cell r="I1457" t="str">
            <v>Isento</v>
          </cell>
          <cell r="J1457" t="str">
            <v>Rua Vale Formoso, 1896</v>
          </cell>
          <cell r="K1457" t="str">
            <v>Vista Alegre</v>
          </cell>
          <cell r="L1457" t="str">
            <v>Espigão do Oeste</v>
          </cell>
          <cell r="M1457" t="str">
            <v>RO</v>
          </cell>
          <cell r="N1457" t="str">
            <v>NORTE</v>
          </cell>
          <cell r="O1457" t="str">
            <v>76.974-000</v>
          </cell>
          <cell r="P1457" t="str">
            <v>(69) 3481-2407</v>
          </cell>
          <cell r="Q1457" t="str">
            <v>margamamedes@hotmail.com</v>
          </cell>
          <cell r="R1457" t="str">
            <v>Margareth</v>
          </cell>
          <cell r="S1457" t="str">
            <v>margamamedes@hotmail.com</v>
          </cell>
          <cell r="T1457" t="str">
            <v>(69) 3481-2407</v>
          </cell>
          <cell r="V1457">
            <v>43035</v>
          </cell>
        </row>
        <row r="1458">
          <cell r="B1458" t="str">
            <v>17/1473</v>
          </cell>
          <cell r="C1458" t="str">
            <v>Maera</v>
          </cell>
          <cell r="D1458" t="str">
            <v>Empresa de Informações, Divulgações e Notícias LTDA - ME</v>
          </cell>
          <cell r="E1458" t="str">
            <v>Helderlaine</v>
          </cell>
          <cell r="G1458" t="str">
            <v>Empresa de Informações, Divulgações e Notícias LTDA - ME</v>
          </cell>
          <cell r="H1458" t="str">
            <v>04.696.542/0001-00</v>
          </cell>
          <cell r="I1458" t="str">
            <v>19.517.602-2</v>
          </cell>
          <cell r="J1458" t="str">
            <v>Av. Leonidas Melo, 612</v>
          </cell>
          <cell r="K1458" t="str">
            <v>Picarra</v>
          </cell>
          <cell r="L1458" t="str">
            <v>Teresina</v>
          </cell>
          <cell r="M1458" t="str">
            <v>PI</v>
          </cell>
          <cell r="N1458" t="str">
            <v>NORDESTE</v>
          </cell>
          <cell r="O1458" t="str">
            <v>64.015-120</v>
          </cell>
          <cell r="P1458" t="str">
            <v>(86) 98107-1519</v>
          </cell>
          <cell r="Q1458" t="str">
            <v>helderlaineeugenio180@gmail.com</v>
          </cell>
          <cell r="R1458" t="str">
            <v>Helderlaine</v>
          </cell>
          <cell r="S1458" t="str">
            <v>helderlaineeugenio180@gmail.com</v>
          </cell>
          <cell r="T1458" t="str">
            <v>(86) 98107-1519</v>
          </cell>
          <cell r="V1458">
            <v>43035</v>
          </cell>
        </row>
        <row r="1459">
          <cell r="B1459" t="str">
            <v>17/1474</v>
          </cell>
          <cell r="C1459">
            <v>0</v>
          </cell>
          <cell r="D1459" t="str">
            <v>RC Papéis</v>
          </cell>
          <cell r="E1459" t="str">
            <v>Stefanie Pedro</v>
          </cell>
          <cell r="G1459" t="str">
            <v>RC Papéis LTDA - EPP</v>
          </cell>
          <cell r="H1459" t="str">
            <v>11.286.755/0001-10</v>
          </cell>
          <cell r="I1459" t="str">
            <v>255979762</v>
          </cell>
          <cell r="J1459" t="str">
            <v>Rua Carlos Hugo Praum, 34 Sala 01</v>
          </cell>
          <cell r="K1459" t="str">
            <v>Fazenda</v>
          </cell>
          <cell r="L1459" t="str">
            <v>Itajaí</v>
          </cell>
          <cell r="M1459" t="str">
            <v>SC</v>
          </cell>
          <cell r="N1459" t="str">
            <v>SUL</v>
          </cell>
          <cell r="O1459" t="str">
            <v>88.301-585</v>
          </cell>
          <cell r="P1459" t="str">
            <v>47 9117.0644</v>
          </cell>
          <cell r="Q1459" t="str">
            <v>rcpapeis@rcpapeis.com.br</v>
          </cell>
          <cell r="R1459" t="str">
            <v>Stephanie</v>
          </cell>
          <cell r="S1459" t="str">
            <v>rcpapeis@rcpapeis.com.br</v>
          </cell>
          <cell r="T1459" t="str">
            <v>47 9117.0644</v>
          </cell>
          <cell r="V1459">
            <v>43038</v>
          </cell>
        </row>
        <row r="1460">
          <cell r="B1460" t="str">
            <v>17/1475</v>
          </cell>
          <cell r="C1460">
            <v>0</v>
          </cell>
          <cell r="D1460" t="str">
            <v>Paróquia Nossa Senhora Aparecida Bom Retiro</v>
          </cell>
          <cell r="E1460" t="str">
            <v xml:space="preserve">Junior </v>
          </cell>
          <cell r="G1460" t="str">
            <v>Mitra Diocesana de Joinville</v>
          </cell>
          <cell r="H1460" t="str">
            <v>84.708.478/0084-98</v>
          </cell>
          <cell r="I1460" t="str">
            <v>Isento</v>
          </cell>
          <cell r="J1460" t="str">
            <v>Rua Otto Nass, 137</v>
          </cell>
          <cell r="K1460" t="str">
            <v>Bom Retiro</v>
          </cell>
          <cell r="L1460" t="str">
            <v xml:space="preserve">Joinville </v>
          </cell>
          <cell r="M1460" t="str">
            <v>SC</v>
          </cell>
          <cell r="N1460" t="str">
            <v>SUL</v>
          </cell>
          <cell r="O1460" t="str">
            <v>89.223-070</v>
          </cell>
          <cell r="P1460" t="str">
            <v>(47) 3435-3125</v>
          </cell>
          <cell r="Q1460" t="str">
            <v>pfin84@diocesejoinville.com.br</v>
          </cell>
          <cell r="R1460" t="str">
            <v>Junior</v>
          </cell>
          <cell r="S1460" t="str">
            <v>pfin84@diocesejoinville.com.br</v>
          </cell>
          <cell r="T1460" t="str">
            <v>(47) 3435-3125</v>
          </cell>
          <cell r="V1460">
            <v>43039</v>
          </cell>
        </row>
        <row r="1461">
          <cell r="B1461" t="str">
            <v>17/1476</v>
          </cell>
          <cell r="C1461">
            <v>0</v>
          </cell>
          <cell r="D1461" t="str">
            <v>Valor Suprimentos</v>
          </cell>
          <cell r="E1461" t="str">
            <v>Miguel Netho</v>
          </cell>
          <cell r="G1461" t="str">
            <v>Valor Suprimentos Comércio de Material de Consumo Ltda.</v>
          </cell>
          <cell r="H1461" t="str">
            <v>70.066.840/0001-32</v>
          </cell>
          <cell r="I1461" t="str">
            <v>0344891-69</v>
          </cell>
          <cell r="J1461" t="str">
            <v>Rua Santa Cruz Futebol Clube, 1060, Galpão B, Lote 03</v>
          </cell>
          <cell r="K1461" t="str">
            <v>Dois Irmãos</v>
          </cell>
          <cell r="L1461" t="str">
            <v>Recife</v>
          </cell>
          <cell r="M1461" t="str">
            <v>PE</v>
          </cell>
          <cell r="N1461" t="str">
            <v>NORDESTE</v>
          </cell>
          <cell r="O1461" t="str">
            <v>52.171-026</v>
          </cell>
          <cell r="P1461">
            <v>0</v>
          </cell>
          <cell r="Q1461">
            <v>0</v>
          </cell>
          <cell r="S1461">
            <v>0</v>
          </cell>
          <cell r="T1461">
            <v>0</v>
          </cell>
          <cell r="V1461">
            <v>0</v>
          </cell>
        </row>
        <row r="1462">
          <cell r="B1462" t="str">
            <v>17/1477</v>
          </cell>
          <cell r="C1462">
            <v>0</v>
          </cell>
          <cell r="D1462" t="str">
            <v>Calux Comercial</v>
          </cell>
          <cell r="E1462" t="str">
            <v>Anderson Mendonça</v>
          </cell>
          <cell r="G1462" t="str">
            <v>Calux Comercial Eireli - EPP</v>
          </cell>
          <cell r="H1462" t="str">
            <v>03.578.434/0001-61</v>
          </cell>
          <cell r="I1462" t="str">
            <v>582.497.761.113</v>
          </cell>
          <cell r="J1462" t="str">
            <v>Rua Paulo de Frontim, n° 606 Sala 01</v>
          </cell>
          <cell r="K1462" t="str">
            <v>Vila Virgínia</v>
          </cell>
          <cell r="L1462" t="str">
            <v>Ribeirão Preto</v>
          </cell>
          <cell r="M1462" t="str">
            <v>SP</v>
          </cell>
          <cell r="N1462" t="str">
            <v>SUDESTE</v>
          </cell>
          <cell r="O1462" t="str">
            <v>14.030-430</v>
          </cell>
          <cell r="P1462" t="str">
            <v>(16) 3011-6123</v>
          </cell>
          <cell r="Q1462" t="str">
            <v>cotacao@caluxeabrahao.com.br</v>
          </cell>
          <cell r="R1462" t="str">
            <v>Anderson</v>
          </cell>
          <cell r="S1462" t="str">
            <v>compras@caluxeabrahao.com.br</v>
          </cell>
          <cell r="T1462" t="str">
            <v>(16) 3011-6123</v>
          </cell>
          <cell r="V1462">
            <v>43042</v>
          </cell>
        </row>
        <row r="1463">
          <cell r="B1463" t="str">
            <v>17/1478</v>
          </cell>
          <cell r="C1463" t="str">
            <v>Franciela</v>
          </cell>
          <cell r="D1463" t="str">
            <v>Prefeitura de Coronel Barros</v>
          </cell>
          <cell r="E1463" t="str">
            <v>Edison</v>
          </cell>
          <cell r="G1463" t="str">
            <v>Município de Coronel Barros</v>
          </cell>
          <cell r="H1463" t="str">
            <v>94.721.388/0001-63</v>
          </cell>
          <cell r="I1463" t="str">
            <v>3510001119</v>
          </cell>
          <cell r="J1463" t="str">
            <v>Travessa 20 de Março, n°001</v>
          </cell>
          <cell r="K1463" t="str">
            <v>Centro</v>
          </cell>
          <cell r="L1463" t="str">
            <v>Coronel Barros</v>
          </cell>
          <cell r="M1463" t="str">
            <v>RS</v>
          </cell>
          <cell r="N1463" t="str">
            <v>SUL</v>
          </cell>
          <cell r="O1463" t="str">
            <v> 98735-000</v>
          </cell>
          <cell r="P1463" t="str">
            <v>(55) 3333-9115</v>
          </cell>
          <cell r="Q1463" t="str">
            <v>gabinete@coronelbarros.rs.gov.br</v>
          </cell>
          <cell r="R1463" t="str">
            <v>Edison</v>
          </cell>
          <cell r="S1463" t="str">
            <v>gabinete@coronelbarros.rs.gov.br</v>
          </cell>
          <cell r="T1463" t="str">
            <v>(55) 3333-9115</v>
          </cell>
          <cell r="V1463">
            <v>43045</v>
          </cell>
        </row>
        <row r="1464">
          <cell r="B1464" t="str">
            <v>17/1479</v>
          </cell>
          <cell r="C1464" t="str">
            <v>Maera</v>
          </cell>
          <cell r="D1464" t="str">
            <v>Prefeitura Municipal de Jales</v>
          </cell>
          <cell r="E1464" t="str">
            <v>Adriano</v>
          </cell>
          <cell r="G1464" t="str">
            <v>Município de Jales</v>
          </cell>
          <cell r="H1464" t="str">
            <v>45.131.885/0001-04</v>
          </cell>
          <cell r="I1464" t="str">
            <v>Isento</v>
          </cell>
          <cell r="J1464" t="str">
            <v>Rua Cinco, 2° 2266</v>
          </cell>
          <cell r="K1464" t="str">
            <v>Centro</v>
          </cell>
          <cell r="L1464" t="str">
            <v>Jales</v>
          </cell>
          <cell r="M1464" t="str">
            <v>SP</v>
          </cell>
          <cell r="N1464" t="str">
            <v>SUDESTE</v>
          </cell>
          <cell r="O1464" t="str">
            <v>15.700-010</v>
          </cell>
          <cell r="P1464" t="str">
            <v>(17) 3622-3000</v>
          </cell>
          <cell r="Q1464" t="str">
            <v>ademir.molina@yahoo.com.br</v>
          </cell>
          <cell r="R1464" t="str">
            <v>Ademir</v>
          </cell>
          <cell r="S1464" t="str">
            <v>ademir.molina@yahoo.com.br</v>
          </cell>
          <cell r="T1464" t="str">
            <v>(17) 3622-3000</v>
          </cell>
          <cell r="U1464" t="str">
            <v>Endereço de entrega: Rua Itapura, 1690 - Jardim São Jorge (17) 99787-4333</v>
          </cell>
          <cell r="V1464">
            <v>43047</v>
          </cell>
        </row>
        <row r="1465">
          <cell r="B1465" t="str">
            <v>17/1480</v>
          </cell>
          <cell r="C1465" t="str">
            <v>Maera</v>
          </cell>
          <cell r="D1465" t="str">
            <v xml:space="preserve">Pioneiro Ecometais </v>
          </cell>
          <cell r="E1465" t="str">
            <v>Nicoly</v>
          </cell>
          <cell r="G1465" t="str">
            <v>Pioneiro Ecometais Industrial LTDA</v>
          </cell>
          <cell r="H1465" t="str">
            <v>18.254.143/0001-95</v>
          </cell>
          <cell r="I1465" t="str">
            <v>257053824</v>
          </cell>
          <cell r="J1465" t="str">
            <v xml:space="preserve">Rodovia SC 150 S/N Bloco 3 - </v>
          </cell>
          <cell r="K1465" t="str">
            <v>Interior</v>
          </cell>
          <cell r="L1465" t="str">
            <v xml:space="preserve">Água Doce </v>
          </cell>
          <cell r="M1465" t="str">
            <v>SC</v>
          </cell>
          <cell r="N1465" t="str">
            <v>SUL</v>
          </cell>
          <cell r="O1465" t="str">
            <v>89.654-000</v>
          </cell>
          <cell r="P1465" t="str">
            <v>(49) 3537-7536</v>
          </cell>
          <cell r="Q1465" t="str">
            <v>compras02@bateriaspioneiro.com.br</v>
          </cell>
          <cell r="R1465" t="str">
            <v>Nicoly</v>
          </cell>
          <cell r="S1465" t="str">
            <v>nfeecometais@bateriaspioneiro.com.br</v>
          </cell>
          <cell r="T1465" t="str">
            <v>(49) 3537-7536</v>
          </cell>
          <cell r="V1465">
            <v>43047</v>
          </cell>
        </row>
        <row r="1466">
          <cell r="B1466" t="str">
            <v>17/1481</v>
          </cell>
          <cell r="C1466">
            <v>0</v>
          </cell>
          <cell r="D1466" t="str">
            <v>Fundação Fexponace</v>
          </cell>
          <cell r="G1466" t="str">
            <v>Fundação Fexponace</v>
          </cell>
          <cell r="H1466" t="str">
            <v>08.402.983/0001-02</v>
          </cell>
          <cell r="I1466" t="str">
            <v>Isento</v>
          </cell>
          <cell r="J1466" t="str">
            <v>Rua Presidente Nereu, 200</v>
          </cell>
          <cell r="L1466" t="str">
            <v xml:space="preserve">Ituporanga </v>
          </cell>
          <cell r="M1466" t="str">
            <v>SC</v>
          </cell>
          <cell r="N1466" t="str">
            <v>SUL</v>
          </cell>
          <cell r="O1466" t="str">
            <v>88400-000</v>
          </cell>
          <cell r="P1466">
            <v>0</v>
          </cell>
          <cell r="Q1466">
            <v>0</v>
          </cell>
          <cell r="S1466">
            <v>0</v>
          </cell>
          <cell r="T1466">
            <v>0</v>
          </cell>
          <cell r="V1466" t="str">
            <v>pode</v>
          </cell>
        </row>
        <row r="1467">
          <cell r="B1467" t="str">
            <v>17/1482</v>
          </cell>
          <cell r="C1467" t="str">
            <v>Franciela</v>
          </cell>
          <cell r="D1467" t="str">
            <v>Prefeitura Municipal de Sengés</v>
          </cell>
          <cell r="E1467" t="str">
            <v>Carlos Eduardo</v>
          </cell>
          <cell r="G1467" t="str">
            <v>Município de Sengés</v>
          </cell>
          <cell r="H1467" t="str">
            <v>76.911.676/0001-07</v>
          </cell>
          <cell r="I1467" t="str">
            <v>Isento</v>
          </cell>
          <cell r="J1467" t="str">
            <v>Travessa Souza Naves, 95 - Prédio</v>
          </cell>
          <cell r="K1467" t="str">
            <v>Centro</v>
          </cell>
          <cell r="L1467" t="str">
            <v>Sengés</v>
          </cell>
          <cell r="M1467" t="str">
            <v>PR</v>
          </cell>
          <cell r="N1467" t="str">
            <v>SUL</v>
          </cell>
          <cell r="O1467" t="str">
            <v>84.220-000</v>
          </cell>
          <cell r="P1467" t="str">
            <v>(43) 3567-1222</v>
          </cell>
          <cell r="Q1467" t="str">
            <v>adosenges@uol.com.br</v>
          </cell>
          <cell r="R1467" t="str">
            <v>Carlos Eduardo</v>
          </cell>
          <cell r="S1467" t="str">
            <v>adosenges@uol.com.br</v>
          </cell>
          <cell r="T1467" t="str">
            <v>(43) 3567-1222</v>
          </cell>
          <cell r="V1467">
            <v>43047</v>
          </cell>
        </row>
        <row r="1468">
          <cell r="B1468" t="str">
            <v>17/1483</v>
          </cell>
          <cell r="C1468">
            <v>0</v>
          </cell>
          <cell r="D1468" t="str">
            <v>Safira Fitness</v>
          </cell>
          <cell r="E1468" t="str">
            <v>Douglas Benetti</v>
          </cell>
          <cell r="G1468" t="str">
            <v>Enestor Benetti Cia Ltda</v>
          </cell>
          <cell r="H1468" t="str">
            <v>81.720.955/0001-15</v>
          </cell>
          <cell r="I1468" t="str">
            <v>32102516-17</v>
          </cell>
          <cell r="J1468" t="str">
            <v>Av. Júlio Assis Cavalheiro, 670 sl03</v>
          </cell>
          <cell r="K1468" t="str">
            <v>Centro</v>
          </cell>
          <cell r="L1468" t="str">
            <v>Francisco Beltrão</v>
          </cell>
          <cell r="M1468" t="str">
            <v>PR</v>
          </cell>
          <cell r="N1468" t="str">
            <v>SUL</v>
          </cell>
          <cell r="O1468" t="str">
            <v>85.601-000</v>
          </cell>
          <cell r="P1468" t="str">
            <v>(46) 3524-1010</v>
          </cell>
          <cell r="Q1468" t="str">
            <v>douglasbenetti@safirasom.com.br</v>
          </cell>
          <cell r="R1468" t="str">
            <v>Douglas Benetti</v>
          </cell>
          <cell r="S1468" t="str">
            <v>douglasbenetti@safirasom.com.br</v>
          </cell>
          <cell r="T1468" t="str">
            <v>(46) 3524-1010</v>
          </cell>
          <cell r="V1468">
            <v>43052</v>
          </cell>
        </row>
        <row r="1469">
          <cell r="B1469" t="str">
            <v>17/1484</v>
          </cell>
          <cell r="C1469" t="str">
            <v>Miguel</v>
          </cell>
          <cell r="D1469" t="str">
            <v>Luminus Tech</v>
          </cell>
          <cell r="E1469" t="str">
            <v>Josimar Tumeleiro</v>
          </cell>
          <cell r="F1469" t="str">
            <v>Sócio</v>
          </cell>
          <cell r="G1469" t="str">
            <v>Luminustech Ltda ME</v>
          </cell>
          <cell r="H1469" t="str">
            <v>28.019.125/0001-82</v>
          </cell>
          <cell r="I1469" t="str">
            <v>90753339-59</v>
          </cell>
          <cell r="J1469" t="str">
            <v>Rua Lidio Oltramari, 1628 Sl 29 Parq Tecnológico</v>
          </cell>
          <cell r="K1469" t="str">
            <v>Fraron</v>
          </cell>
          <cell r="L1469" t="str">
            <v>Pato Branco</v>
          </cell>
          <cell r="M1469" t="str">
            <v>PR</v>
          </cell>
          <cell r="N1469" t="str">
            <v>SUL</v>
          </cell>
          <cell r="O1469" t="str">
            <v>85.503-381</v>
          </cell>
          <cell r="P1469" t="str">
            <v>(46) 99911-2218/99973-2772</v>
          </cell>
          <cell r="Q1469" t="str">
            <v>luminustech.comercial@gmail.com</v>
          </cell>
          <cell r="R1469" t="str">
            <v>Pablo</v>
          </cell>
          <cell r="S1469" t="str">
            <v>luminustech.comercial@gmail.com</v>
          </cell>
          <cell r="T1469" t="str">
            <v>(46) 99911-2218/99973-2772</v>
          </cell>
          <cell r="V1469">
            <v>43052</v>
          </cell>
        </row>
        <row r="1470">
          <cell r="B1470" t="str">
            <v>17/1485</v>
          </cell>
          <cell r="C1470" t="str">
            <v>Vera</v>
          </cell>
          <cell r="D1470" t="str">
            <v>Município de Novo Tiradentes</v>
          </cell>
          <cell r="E1470" t="str">
            <v>Catiane</v>
          </cell>
          <cell r="G1470" t="str">
            <v>Município de Novo Tiradentes</v>
          </cell>
          <cell r="H1470" t="str">
            <v>92.411.172/0001-76</v>
          </cell>
          <cell r="I1470" t="str">
            <v>Isento</v>
          </cell>
          <cell r="J1470" t="str">
            <v>Rua Lucio Cavalli, 246</v>
          </cell>
          <cell r="K1470" t="str">
            <v>Centro</v>
          </cell>
          <cell r="L1470" t="str">
            <v>Novo Tiradentes</v>
          </cell>
          <cell r="M1470" t="str">
            <v>RS</v>
          </cell>
          <cell r="N1470" t="str">
            <v>SUL</v>
          </cell>
          <cell r="O1470" t="str">
            <v>98370-000</v>
          </cell>
          <cell r="P1470" t="str">
            <v>(55) 3797-1100 / 9 9959-9688</v>
          </cell>
          <cell r="Q1470" t="str">
            <v>catidalbianco@hotmail.com</v>
          </cell>
          <cell r="R1470" t="str">
            <v>Setor de Compras</v>
          </cell>
          <cell r="S1470" t="str">
            <v>compras@novotiradentesrs.com.br</v>
          </cell>
          <cell r="T1470" t="str">
            <v>(55) 3797-1100 / 9 9959-9688</v>
          </cell>
          <cell r="V1470">
            <v>43052</v>
          </cell>
          <cell r="W1470">
            <v>43410</v>
          </cell>
        </row>
        <row r="1471">
          <cell r="B1471" t="str">
            <v>17/1486</v>
          </cell>
          <cell r="C1471" t="str">
            <v>Vera</v>
          </cell>
          <cell r="D1471" t="str">
            <v>Município de Ijuí</v>
          </cell>
          <cell r="E1471" t="str">
            <v>Sergio</v>
          </cell>
          <cell r="G1471" t="str">
            <v>Município de Ijuí</v>
          </cell>
          <cell r="H1471" t="str">
            <v>90.738.196/0001-09</v>
          </cell>
          <cell r="I1471" t="str">
            <v>Isento</v>
          </cell>
          <cell r="J1471" t="str">
            <v>Rua Benjamin Constant, 429</v>
          </cell>
          <cell r="K1471" t="str">
            <v>Centro</v>
          </cell>
          <cell r="L1471" t="str">
            <v>Ijuí</v>
          </cell>
          <cell r="M1471" t="str">
            <v>RS</v>
          </cell>
          <cell r="N1471" t="str">
            <v>SUL</v>
          </cell>
          <cell r="O1471" t="str">
            <v>98700-000</v>
          </cell>
          <cell r="P1471" t="str">
            <v>(55) 3331-8219</v>
          </cell>
          <cell r="Q1471" t="str">
            <v>smcet@ijui.rs.gov.br</v>
          </cell>
          <cell r="R1471" t="str">
            <v>Sergio</v>
          </cell>
          <cell r="S1471" t="str">
            <v>smcet@ijui.rs.gov.br</v>
          </cell>
          <cell r="T1471" t="str">
            <v>(55) 3331-8219</v>
          </cell>
          <cell r="V1471">
            <v>43052</v>
          </cell>
        </row>
        <row r="1472">
          <cell r="B1472" t="str">
            <v>17/1487</v>
          </cell>
          <cell r="C1472">
            <v>0</v>
          </cell>
          <cell r="D1472" t="str">
            <v>S Almeida Eventos</v>
          </cell>
          <cell r="E1472" t="str">
            <v>Camilla</v>
          </cell>
          <cell r="G1472" t="str">
            <v>S Almeida Eventos LTDA-ME</v>
          </cell>
          <cell r="H1472" t="str">
            <v>20.546.583/0001-68</v>
          </cell>
          <cell r="I1472" t="str">
            <v>Isento</v>
          </cell>
          <cell r="J1472" t="str">
            <v>Rua dos Canários, 381</v>
          </cell>
          <cell r="K1472" t="str">
            <v>Afonso Pena</v>
          </cell>
          <cell r="L1472" t="str">
            <v>São José dos Pinhais</v>
          </cell>
          <cell r="M1472" t="str">
            <v>PR</v>
          </cell>
          <cell r="N1472" t="str">
            <v>SUL</v>
          </cell>
          <cell r="O1472" t="str">
            <v>83.045-400</v>
          </cell>
          <cell r="P1472" t="str">
            <v>(41) 3282-2157</v>
          </cell>
          <cell r="Q1472" t="str">
            <v>comercial@almeidaeventos.com.br</v>
          </cell>
          <cell r="R1472" t="str">
            <v>Rodrigo</v>
          </cell>
          <cell r="S1472" t="str">
            <v>rodrigo@almeidaeventos.com.br</v>
          </cell>
          <cell r="T1472" t="str">
            <v>(41) 3282-2157</v>
          </cell>
          <cell r="V1472">
            <v>43053</v>
          </cell>
        </row>
        <row r="1473">
          <cell r="B1473" t="str">
            <v>17/1488</v>
          </cell>
          <cell r="C1473">
            <v>0</v>
          </cell>
          <cell r="D1473" t="str">
            <v>Mpro Audio</v>
          </cell>
          <cell r="E1473" t="str">
            <v>Eduardo</v>
          </cell>
          <cell r="G1473" t="str">
            <v>Eduardo Fortes Milani</v>
          </cell>
          <cell r="H1473" t="str">
            <v>14.950.346/0001-65</v>
          </cell>
          <cell r="I1473" t="str">
            <v>Isento</v>
          </cell>
          <cell r="J1473" t="str">
            <v>Estrada BR 386, KM32, 563</v>
          </cell>
          <cell r="K1473" t="str">
            <v>São Francisco de Paula</v>
          </cell>
          <cell r="L1473" t="str">
            <v>Frederico Wesphalen</v>
          </cell>
          <cell r="M1473" t="str">
            <v>RS</v>
          </cell>
          <cell r="N1473" t="str">
            <v>SUL</v>
          </cell>
          <cell r="O1473" t="str">
            <v>98400-000</v>
          </cell>
          <cell r="P1473" t="str">
            <v>(55) 3744-1217 / 9 9951-4284</v>
          </cell>
          <cell r="Q1473" t="str">
            <v>milanifw@hotmail.com / mproaudio@hotmail.com</v>
          </cell>
          <cell r="R1473" t="str">
            <v>Eduardo</v>
          </cell>
          <cell r="S1473" t="str">
            <v>milanifw@hotmail.com / mproaudio@hotmail.com</v>
          </cell>
          <cell r="T1473" t="str">
            <v>(55) 3744-1217 / 9 9951-4284</v>
          </cell>
          <cell r="V1473">
            <v>43053</v>
          </cell>
        </row>
        <row r="1474">
          <cell r="B1474" t="str">
            <v>17/1489</v>
          </cell>
          <cell r="C1474">
            <v>0</v>
          </cell>
          <cell r="D1474" t="str">
            <v>Prefeitura Municipal de Ibiraiaras</v>
          </cell>
          <cell r="E1474" t="str">
            <v>Aline Giovana Zatti</v>
          </cell>
          <cell r="G1474" t="str">
            <v>Município de Ibiraiaras</v>
          </cell>
          <cell r="H1474" t="str">
            <v>87.613.584/0001-59</v>
          </cell>
          <cell r="I1474" t="str">
            <v>Isento</v>
          </cell>
          <cell r="J1474" t="str">
            <v xml:space="preserve">Rua João Stella, nº 55 </v>
          </cell>
          <cell r="K1474" t="str">
            <v>Centro</v>
          </cell>
          <cell r="L1474" t="str">
            <v>Ibiraiaras</v>
          </cell>
          <cell r="M1474" t="str">
            <v>RS</v>
          </cell>
          <cell r="N1474" t="str">
            <v>SUL</v>
          </cell>
          <cell r="O1474" t="str">
            <v>95.305-000</v>
          </cell>
          <cell r="P1474" t="str">
            <v>(13) 3222-5521/99915-3556</v>
          </cell>
          <cell r="Q1474" t="str">
            <v>aline.zatti@pmibiraiaras.com.br</v>
          </cell>
          <cell r="R1474" t="str">
            <v>Aline Giovana Zatti</v>
          </cell>
          <cell r="S1474" t="str">
            <v>aline.zatti@pmibiraiaras.com.br</v>
          </cell>
          <cell r="T1474" t="str">
            <v>(13) 3222-5521/99915-3556</v>
          </cell>
          <cell r="V1474">
            <v>43055</v>
          </cell>
        </row>
        <row r="1475">
          <cell r="B1475" t="str">
            <v>17/1490</v>
          </cell>
          <cell r="C1475">
            <v>0</v>
          </cell>
          <cell r="D1475" t="str">
            <v>Tribo da Arte</v>
          </cell>
          <cell r="E1475" t="str">
            <v>Troy Oliveri</v>
          </cell>
          <cell r="G1475" t="str">
            <v>T.D.A Produções Atísticas LTDA - ME</v>
          </cell>
          <cell r="H1475" t="str">
            <v>12.865.539/0001-92</v>
          </cell>
          <cell r="I1475" t="str">
            <v>118.672.907.110</v>
          </cell>
          <cell r="J1475" t="str">
            <v>Rua Gregório dos Santos, n° 68</v>
          </cell>
          <cell r="K1475" t="str">
            <v xml:space="preserve">Imirim </v>
          </cell>
          <cell r="L1475" t="str">
            <v>São Paulo</v>
          </cell>
          <cell r="M1475" t="str">
            <v>SP</v>
          </cell>
          <cell r="N1475" t="str">
            <v>SUDESTE</v>
          </cell>
          <cell r="O1475" t="str">
            <v>002.537-030</v>
          </cell>
          <cell r="P1475" t="str">
            <v>(11) 97670-1636/2256-4163</v>
          </cell>
          <cell r="Q1475" t="str">
            <v>troy@tribodaarte.com.br</v>
          </cell>
          <cell r="R1475" t="str">
            <v>Helena Tavares</v>
          </cell>
          <cell r="S1475" t="str">
            <v>contato@tribodaarte.com.br</v>
          </cell>
          <cell r="T1475" t="str">
            <v>(11) 2256-4163</v>
          </cell>
          <cell r="U1475" t="str">
            <v>Bradesco e Itaú</v>
          </cell>
          <cell r="V1475">
            <v>43056</v>
          </cell>
        </row>
        <row r="1476">
          <cell r="B1476" t="str">
            <v>17/1491</v>
          </cell>
          <cell r="C1476" t="str">
            <v>Franciela</v>
          </cell>
          <cell r="D1476" t="str">
            <v>Prefeitura Municipal de Luiz Alves</v>
          </cell>
          <cell r="E1476" t="str">
            <v>Andrea Schlatter</v>
          </cell>
          <cell r="G1476" t="str">
            <v>Município de Luiz Alves</v>
          </cell>
          <cell r="H1476" t="str">
            <v>83.102.319/0001-55</v>
          </cell>
          <cell r="I1476" t="str">
            <v>Isento</v>
          </cell>
          <cell r="J1476" t="str">
            <v>Rua Erich Gielow, n° 35</v>
          </cell>
          <cell r="K1476" t="str">
            <v>Centro</v>
          </cell>
          <cell r="L1476" t="str">
            <v>Luiz Alves</v>
          </cell>
          <cell r="M1476" t="str">
            <v>SC</v>
          </cell>
          <cell r="N1476" t="str">
            <v>SUL</v>
          </cell>
          <cell r="O1476" t="str">
            <v>89.115-000</v>
          </cell>
          <cell r="P1476" t="str">
            <v>(47) 3377-8600</v>
          </cell>
          <cell r="Q1476" t="str">
            <v>obras@luizalves.sc.gov.br</v>
          </cell>
          <cell r="R1476" t="str">
            <v>Andrea Schlatter</v>
          </cell>
          <cell r="S1476" t="str">
            <v>obras@luizalves.sc.gov.br</v>
          </cell>
          <cell r="T1476" t="str">
            <v>(47) 3377-1377</v>
          </cell>
          <cell r="V1476">
            <v>43056</v>
          </cell>
        </row>
        <row r="1477">
          <cell r="B1477" t="str">
            <v>17/1492</v>
          </cell>
          <cell r="C1477">
            <v>0</v>
          </cell>
          <cell r="D1477" t="str">
            <v>Terra Papelaria</v>
          </cell>
          <cell r="E1477" t="str">
            <v>Daniel</v>
          </cell>
          <cell r="G1477" t="str">
            <v>Adriana Maria Fernandes Terra - ME</v>
          </cell>
          <cell r="H1477" t="str">
            <v>08.659.585/0001-68</v>
          </cell>
          <cell r="I1477" t="str">
            <v>10291800068</v>
          </cell>
          <cell r="J1477" t="str">
            <v>Av. Francisco Tavares de Moraes, 381</v>
          </cell>
          <cell r="K1477" t="str">
            <v>Centro</v>
          </cell>
          <cell r="L1477" t="str">
            <v>Japaraiba</v>
          </cell>
          <cell r="M1477" t="str">
            <v>MG</v>
          </cell>
          <cell r="N1477" t="str">
            <v>SUDESTE</v>
          </cell>
          <cell r="O1477" t="str">
            <v>35.580-000</v>
          </cell>
          <cell r="P1477" t="str">
            <v>(37) 98828-8715</v>
          </cell>
          <cell r="Q1477" t="str">
            <v>danielfernandesjapa@yahoo.com.br</v>
          </cell>
          <cell r="R1477" t="str">
            <v>Daniel</v>
          </cell>
          <cell r="S1477" t="str">
            <v>danielfernandesjapa@yahoo.com.br</v>
          </cell>
          <cell r="T1477" t="str">
            <v>(37) 98828-8715</v>
          </cell>
          <cell r="U1477" t="str">
            <v>Sicoob/ Transportadora Nova Geração</v>
          </cell>
          <cell r="V1477">
            <v>43056</v>
          </cell>
        </row>
        <row r="1478">
          <cell r="B1478" t="str">
            <v>17/1493</v>
          </cell>
          <cell r="C1478">
            <v>0</v>
          </cell>
          <cell r="D1478" t="str">
            <v>Tecniwer Indusatrial</v>
          </cell>
          <cell r="E1478" t="str">
            <v>Claudio R. Werner</v>
          </cell>
          <cell r="G1478" t="str">
            <v>Tecniwer Indusatrial LTDA</v>
          </cell>
          <cell r="H1478" t="str">
            <v>02.937.343/0001-02</v>
          </cell>
          <cell r="I1478" t="str">
            <v>254.102.760</v>
          </cell>
          <cell r="J1478" t="str">
            <v xml:space="preserve">Alfredo Carlos Méier, 60 </v>
          </cell>
          <cell r="K1478" t="str">
            <v>Centenário</v>
          </cell>
          <cell r="L1478" t="str">
            <v>Jaraguá do Sul</v>
          </cell>
          <cell r="M1478" t="str">
            <v>MG</v>
          </cell>
          <cell r="N1478" t="str">
            <v>SUDESTE</v>
          </cell>
          <cell r="O1478" t="str">
            <v>89.256-640</v>
          </cell>
          <cell r="P1478" t="str">
            <v>(47) 3307-1600</v>
          </cell>
          <cell r="Q1478" t="str">
            <v>claudio@tecniwer.com.br</v>
          </cell>
          <cell r="R1478" t="str">
            <v>Juliana</v>
          </cell>
          <cell r="S1478" t="str">
            <v>juliana@tecniwer.com.br</v>
          </cell>
          <cell r="T1478" t="str">
            <v>(47) 3307-1600</v>
          </cell>
          <cell r="U1478" t="str">
            <v>BB</v>
          </cell>
          <cell r="V1478">
            <v>43059</v>
          </cell>
        </row>
        <row r="1479">
          <cell r="B1479" t="str">
            <v>17/1494</v>
          </cell>
          <cell r="C1479" t="str">
            <v>Adriana</v>
          </cell>
          <cell r="D1479" t="str">
            <v>Prefeitura Municipal de Monsenhor Paulo</v>
          </cell>
          <cell r="E1479" t="str">
            <v>Adalto</v>
          </cell>
          <cell r="G1479" t="str">
            <v>Prefeitura Municipal de Monsenhor Paulo</v>
          </cell>
          <cell r="H1479" t="str">
            <v>22.541.874/0001-99</v>
          </cell>
          <cell r="I1479" t="str">
            <v>Isento</v>
          </cell>
          <cell r="J1479" t="str">
            <v>Praça Coronel Flávio Fernendes, 204</v>
          </cell>
          <cell r="K1479" t="str">
            <v>Centro</v>
          </cell>
          <cell r="L1479" t="str">
            <v>Monsenhor Paulo</v>
          </cell>
          <cell r="M1479" t="str">
            <v>MG</v>
          </cell>
          <cell r="N1479" t="str">
            <v>SUDESTE</v>
          </cell>
          <cell r="O1479" t="str">
            <v>37.405-000</v>
          </cell>
          <cell r="P1479" t="str">
            <v>(35) 3263-1322</v>
          </cell>
          <cell r="Q1479" t="str">
            <v>procurador@monsenhorpaulo.mg.gov.br</v>
          </cell>
          <cell r="R1479" t="str">
            <v>Heldrick</v>
          </cell>
          <cell r="S1479" t="str">
            <v>procurador@monsenhorpaulo.mg.gov.br</v>
          </cell>
          <cell r="T1479" t="str">
            <v>(35) 3263-1322</v>
          </cell>
          <cell r="V1479">
            <v>43059</v>
          </cell>
        </row>
        <row r="1480">
          <cell r="B1480" t="str">
            <v>17/1495</v>
          </cell>
          <cell r="C1480" t="str">
            <v>Karen</v>
          </cell>
          <cell r="D1480" t="str">
            <v>Energiluz</v>
          </cell>
          <cell r="E1480" t="str">
            <v>Karen</v>
          </cell>
          <cell r="F1480" t="str">
            <v>Representante</v>
          </cell>
          <cell r="G1480" t="str">
            <v>Eletro Comercial Energiluz LTDA EPP</v>
          </cell>
          <cell r="H1480" t="str">
            <v>09.008.659/0001-69</v>
          </cell>
          <cell r="I1480" t="str">
            <v>255.464.754</v>
          </cell>
          <cell r="J1480" t="str">
            <v>Rua Abelardo Manoel Peixer, 70</v>
          </cell>
          <cell r="K1480" t="str">
            <v>Barreiros</v>
          </cell>
          <cell r="L1480" t="str">
            <v>São José</v>
          </cell>
          <cell r="M1480" t="str">
            <v>SC</v>
          </cell>
          <cell r="N1480" t="str">
            <v>SUL</v>
          </cell>
          <cell r="O1480" t="str">
            <v>88.110-055</v>
          </cell>
          <cell r="P1480" t="str">
            <v>(48) 3211-7070</v>
          </cell>
          <cell r="Q1480" t="str">
            <v>compras.engenharia@energiluz.com.br</v>
          </cell>
          <cell r="R1480" t="str">
            <v>Rudney</v>
          </cell>
          <cell r="S1480" t="str">
            <v>compras.engenharia@energiluz.com.br</v>
          </cell>
          <cell r="T1480" t="str">
            <v>(48) 3211-7070</v>
          </cell>
          <cell r="U1480" t="str">
            <v>CEF/BB/ITAU</v>
          </cell>
          <cell r="V1480">
            <v>43061</v>
          </cell>
        </row>
        <row r="1481">
          <cell r="B1481" t="str">
            <v>17/1496</v>
          </cell>
          <cell r="C1481" t="str">
            <v>Karen</v>
          </cell>
          <cell r="D1481" t="str">
            <v>Prefeitura de Poços de Caldas</v>
          </cell>
          <cell r="E1481" t="str">
            <v>Karen</v>
          </cell>
          <cell r="F1481" t="str">
            <v>Representante</v>
          </cell>
          <cell r="G1481" t="str">
            <v>Prefeitura de Poços de Caldas</v>
          </cell>
          <cell r="H1481" t="str">
            <v>18.629.840/0001-83</v>
          </cell>
          <cell r="I1481" t="str">
            <v>Isento</v>
          </cell>
          <cell r="J1481" t="str">
            <v>Av. Francisco Salles, 343</v>
          </cell>
          <cell r="K1481" t="str">
            <v>Centro</v>
          </cell>
          <cell r="L1481" t="str">
            <v>Poços de Caldas</v>
          </cell>
          <cell r="M1481" t="str">
            <v>MG</v>
          </cell>
          <cell r="N1481" t="str">
            <v>SUDESTE</v>
          </cell>
          <cell r="O1481" t="str">
            <v>37.701-008</v>
          </cell>
          <cell r="P1481">
            <v>0</v>
          </cell>
          <cell r="Q1481" t="str">
            <v>turismo@pocosdecaldas.mg.gov.br</v>
          </cell>
          <cell r="R1481" t="str">
            <v>Karen</v>
          </cell>
          <cell r="S1481" t="str">
            <v>karenvenzon@gmail.com</v>
          </cell>
          <cell r="T1481">
            <v>0</v>
          </cell>
          <cell r="V1481">
            <v>0</v>
          </cell>
        </row>
        <row r="1482">
          <cell r="B1482" t="str">
            <v>17/1497</v>
          </cell>
          <cell r="C1482" t="str">
            <v>Adriana</v>
          </cell>
          <cell r="D1482" t="str">
            <v>Prefeitura Municipal de Rio Bonito</v>
          </cell>
          <cell r="E1482" t="str">
            <v>Ronen / Luciana</v>
          </cell>
          <cell r="G1482" t="str">
            <v>Prefeitura Municipal de Rio Bonito</v>
          </cell>
          <cell r="H1482" t="str">
            <v>28.741.072/0001-09</v>
          </cell>
          <cell r="I1482" t="str">
            <v>Isento</v>
          </cell>
          <cell r="J1482" t="str">
            <v>BR 101, KM 266</v>
          </cell>
          <cell r="K1482" t="str">
            <v>Praça Cruzeiro</v>
          </cell>
          <cell r="L1482" t="str">
            <v>Rio Bonito</v>
          </cell>
          <cell r="M1482" t="str">
            <v>RJ</v>
          </cell>
          <cell r="N1482" t="str">
            <v>SUDESTE</v>
          </cell>
          <cell r="O1482" t="str">
            <v>28.800-000</v>
          </cell>
          <cell r="P1482" t="str">
            <v>(21) 9 9737-1916</v>
          </cell>
          <cell r="Q1482" t="str">
            <v>eng.ronenantunes@gmail.com / smduriobonito@gmail.com</v>
          </cell>
          <cell r="R1482" t="str">
            <v>Setor Compras</v>
          </cell>
          <cell r="S1482" t="str">
            <v>compras@riobonito.rj.gov.br</v>
          </cell>
          <cell r="T1482" t="str">
            <v>(21) 2734-1797</v>
          </cell>
          <cell r="V1482">
            <v>0</v>
          </cell>
          <cell r="W1482">
            <v>43161</v>
          </cell>
        </row>
        <row r="1483">
          <cell r="B1483" t="str">
            <v>17/1498</v>
          </cell>
          <cell r="C1483" t="str">
            <v>Karen</v>
          </cell>
          <cell r="D1483" t="str">
            <v>Prefeitura Municipal de Fraiburgo</v>
          </cell>
          <cell r="E1483" t="str">
            <v>Karen</v>
          </cell>
          <cell r="F1483" t="str">
            <v>Representante</v>
          </cell>
          <cell r="G1483" t="str">
            <v>Município de Fraiburgo</v>
          </cell>
          <cell r="H1483" t="str">
            <v>82.947.979/0001-74</v>
          </cell>
          <cell r="I1483" t="str">
            <v>Isento</v>
          </cell>
          <cell r="J1483" t="str">
            <v>Av. Rio das Antas, 185</v>
          </cell>
          <cell r="K1483" t="str">
            <v>Centro</v>
          </cell>
          <cell r="L1483" t="str">
            <v>Fraiburgo</v>
          </cell>
          <cell r="M1483" t="str">
            <v>SC</v>
          </cell>
          <cell r="N1483" t="str">
            <v>SUL</v>
          </cell>
          <cell r="O1483" t="str">
            <v>89.580-000</v>
          </cell>
          <cell r="P1483" t="str">
            <v>(49) 3256-3063</v>
          </cell>
          <cell r="Q1483" t="str">
            <v>andre@fraiburgo.sc.gov.br</v>
          </cell>
          <cell r="R1483" t="str">
            <v>André Luiz de Oliveira</v>
          </cell>
          <cell r="S1483" t="str">
            <v>andre@fraiburgo.sc.gov.br</v>
          </cell>
          <cell r="T1483" t="str">
            <v>(49) 3256-3063</v>
          </cell>
          <cell r="V1483">
            <v>0</v>
          </cell>
          <cell r="W1483">
            <v>43161</v>
          </cell>
        </row>
        <row r="1484">
          <cell r="B1484" t="str">
            <v>17/1499</v>
          </cell>
          <cell r="C1484">
            <v>0</v>
          </cell>
          <cell r="D1484" t="str">
            <v>Ascensus Trading Logística</v>
          </cell>
          <cell r="E1484" t="str">
            <v>Viviane Cristine</v>
          </cell>
          <cell r="G1484" t="str">
            <v>Ascensus Trading Logística LTDA</v>
          </cell>
          <cell r="H1484" t="str">
            <v>07.635.245/0001-34</v>
          </cell>
          <cell r="I1484" t="str">
            <v>255.078.420</v>
          </cell>
          <cell r="J1484" t="str">
            <v>Rua Dina Francisca, 6750</v>
          </cell>
          <cell r="K1484" t="str">
            <v>Zona Industrial</v>
          </cell>
          <cell r="L1484" t="str">
            <v>Joinville</v>
          </cell>
          <cell r="M1484" t="str">
            <v>SC</v>
          </cell>
          <cell r="N1484" t="str">
            <v>SUL</v>
          </cell>
          <cell r="O1484" t="str">
            <v>89.219-530</v>
          </cell>
          <cell r="P1484" t="str">
            <v>(47) 3025-4050</v>
          </cell>
          <cell r="Q1484" t="str">
            <v>viviane.cristine@ascensus.com.br</v>
          </cell>
          <cell r="R1484" t="str">
            <v>Viviane Cristine</v>
          </cell>
          <cell r="S1484" t="str">
            <v>viviane.cristine@ascensus.com.br</v>
          </cell>
          <cell r="T1484" t="str">
            <v>(47) 3025-4050</v>
          </cell>
          <cell r="V1484">
            <v>0</v>
          </cell>
          <cell r="W1484">
            <v>43161</v>
          </cell>
        </row>
        <row r="1485">
          <cell r="B1485" t="str">
            <v>17/1500</v>
          </cell>
          <cell r="C1485" t="str">
            <v>Maera</v>
          </cell>
          <cell r="D1485" t="str">
            <v>Momento Engenharia</v>
          </cell>
          <cell r="E1485" t="str">
            <v xml:space="preserve">Margarida </v>
          </cell>
          <cell r="G1485" t="str">
            <v>Momento Engenharia Projetos e Execuções LTDA</v>
          </cell>
          <cell r="H1485" t="str">
            <v>79.404.133/0001-83</v>
          </cell>
          <cell r="I1485" t="str">
            <v>Isento</v>
          </cell>
          <cell r="J1485" t="str">
            <v>Rua Pedro Lobo, 41</v>
          </cell>
          <cell r="K1485" t="str">
            <v>Centro</v>
          </cell>
          <cell r="L1485" t="str">
            <v xml:space="preserve">Joinville </v>
          </cell>
          <cell r="M1485" t="str">
            <v>SC</v>
          </cell>
          <cell r="N1485" t="str">
            <v>SUL</v>
          </cell>
          <cell r="O1485" t="str">
            <v>89.201-430</v>
          </cell>
          <cell r="P1485" t="str">
            <v>(47) 3802-2000/03433-1614/ 9 9915-5007</v>
          </cell>
          <cell r="Q1485" t="str">
            <v>compras@momentoengenharia.com</v>
          </cell>
          <cell r="R1485" t="str">
            <v>Cintia</v>
          </cell>
          <cell r="S1485" t="str">
            <v>compras@momentoengenharia.com</v>
          </cell>
          <cell r="T1485" t="str">
            <v>(47) 3802-2000/3433-1614</v>
          </cell>
          <cell r="V1485">
            <v>0</v>
          </cell>
          <cell r="W1485">
            <v>43161</v>
          </cell>
        </row>
        <row r="1486">
          <cell r="B1486" t="str">
            <v>17/1501</v>
          </cell>
          <cell r="C1486">
            <v>0</v>
          </cell>
          <cell r="D1486" t="str">
            <v>JBC Escritórios Virtuais</v>
          </cell>
          <cell r="E1486" t="str">
            <v>Rute</v>
          </cell>
          <cell r="G1486" t="str">
            <v>JBC Escritórios Virtuais LTDA</v>
          </cell>
          <cell r="H1486" t="str">
            <v>08.106.045/0001-57</v>
          </cell>
          <cell r="I1486" t="str">
            <v>Isento</v>
          </cell>
          <cell r="J1486" t="str">
            <v>Rua Dr. João Colin, 1285 Sala 3</v>
          </cell>
          <cell r="K1486" t="str">
            <v>América</v>
          </cell>
          <cell r="L1486" t="str">
            <v>Joinville</v>
          </cell>
          <cell r="M1486" t="str">
            <v>SC</v>
          </cell>
          <cell r="N1486" t="str">
            <v>SUL</v>
          </cell>
          <cell r="O1486" t="str">
            <v>89.204-001</v>
          </cell>
          <cell r="P1486" t="str">
            <v>(47) 98715-0157/4009-9402</v>
          </cell>
          <cell r="Q1486" t="str">
            <v>rute@jbcescritoriosvirtuais.com.br</v>
          </cell>
          <cell r="R1486" t="str">
            <v>Rute</v>
          </cell>
          <cell r="S1486" t="str">
            <v>rute@jbcescritoriosvirtuais.com.br</v>
          </cell>
          <cell r="T1486" t="str">
            <v>(47) 98715-0157/4009-9402</v>
          </cell>
          <cell r="V1486">
            <v>0</v>
          </cell>
          <cell r="W1486">
            <v>43161</v>
          </cell>
        </row>
        <row r="1487">
          <cell r="B1487" t="str">
            <v>17/1502</v>
          </cell>
          <cell r="C1487" t="str">
            <v>Miguel</v>
          </cell>
          <cell r="D1487" t="str">
            <v>Elétrica Aladim</v>
          </cell>
          <cell r="E1487" t="str">
            <v>Natanael</v>
          </cell>
          <cell r="G1487" t="str">
            <v>Natanael Viana da Silva Eireli ME</v>
          </cell>
          <cell r="H1487" t="str">
            <v>09.557.362/0001-52</v>
          </cell>
          <cell r="I1487" t="str">
            <v>15.273.069-6</v>
          </cell>
          <cell r="J1487" t="str">
            <v>PSG Vira Maues, 180B</v>
          </cell>
          <cell r="K1487" t="str">
            <v>Levilândia</v>
          </cell>
          <cell r="L1487" t="str">
            <v>Ananindeua</v>
          </cell>
          <cell r="M1487" t="str">
            <v>PA</v>
          </cell>
          <cell r="N1487" t="str">
            <v>NORTE</v>
          </cell>
          <cell r="O1487" t="str">
            <v>67.015-650</v>
          </cell>
          <cell r="P1487" t="str">
            <v>(91) 3212-0562</v>
          </cell>
          <cell r="Q1487" t="str">
            <v>eletricaaladim@hotmail.com</v>
          </cell>
          <cell r="R1487" t="str">
            <v xml:space="preserve">Natanael </v>
          </cell>
          <cell r="S1487" t="str">
            <v>eletricaaladim@hotmail.com</v>
          </cell>
          <cell r="T1487" t="str">
            <v>(91) 3212-0562</v>
          </cell>
          <cell r="V1487">
            <v>0</v>
          </cell>
          <cell r="W1487">
            <v>43161</v>
          </cell>
        </row>
        <row r="1488">
          <cell r="B1488" t="str">
            <v>17/1503</v>
          </cell>
          <cell r="C1488" t="str">
            <v>Karen</v>
          </cell>
          <cell r="D1488" t="str">
            <v>Calçadão Praia Shopping</v>
          </cell>
          <cell r="E1488" t="str">
            <v>Karen</v>
          </cell>
          <cell r="F1488" t="str">
            <v>Representante</v>
          </cell>
          <cell r="G1488" t="str">
            <v>Construtora e Incorporadora J.A Russi LTDA</v>
          </cell>
          <cell r="H1488" t="str">
            <v>81.386.567/0003-01</v>
          </cell>
          <cell r="I1488" t="str">
            <v>Isento</v>
          </cell>
          <cell r="J1488" t="str">
            <v>Av. Nereu Ramos, 3855 - Box 121</v>
          </cell>
          <cell r="K1488" t="str">
            <v>Meia Praia</v>
          </cell>
          <cell r="L1488" t="str">
            <v>Itapema</v>
          </cell>
          <cell r="M1488" t="str">
            <v>SC</v>
          </cell>
          <cell r="N1488" t="str">
            <v>SUL</v>
          </cell>
          <cell r="O1488" t="str">
            <v>88.220-000</v>
          </cell>
          <cell r="P1488" t="str">
            <v>(47) 3261-7300 /  9 9703-0121</v>
          </cell>
          <cell r="Q1488" t="str">
            <v>karenvenzon@gmail.com</v>
          </cell>
          <cell r="R1488" t="str">
            <v>Karen</v>
          </cell>
          <cell r="S1488" t="str">
            <v>karenvenzon@gmail.com</v>
          </cell>
          <cell r="T1488" t="str">
            <v>(47) 3261-7300 /  9 9703-0121</v>
          </cell>
          <cell r="V1488">
            <v>0</v>
          </cell>
          <cell r="W1488">
            <v>43538</v>
          </cell>
        </row>
        <row r="1489">
          <cell r="B1489" t="str">
            <v>18/1504</v>
          </cell>
          <cell r="C1489" t="str">
            <v>Karen</v>
          </cell>
          <cell r="D1489" t="str">
            <v>Sicoob Valcredi Sul</v>
          </cell>
          <cell r="E1489" t="str">
            <v>Fabiola (Pref. Palmas)</v>
          </cell>
          <cell r="G1489" t="str">
            <v>Cooperativa de Credito de Livre Admissão de Associados Vale do Chapecozinho</v>
          </cell>
          <cell r="H1489" t="str">
            <v>02.090.126/0001-20</v>
          </cell>
          <cell r="I1489" t="str">
            <v>Isento</v>
          </cell>
          <cell r="J1489" t="str">
            <v>Av. Padre João Botero, s/n</v>
          </cell>
          <cell r="K1489" t="str">
            <v>Centro</v>
          </cell>
          <cell r="L1489" t="str">
            <v>Passoa Maia</v>
          </cell>
          <cell r="M1489" t="str">
            <v>SC</v>
          </cell>
          <cell r="N1489" t="str">
            <v>SUL</v>
          </cell>
          <cell r="O1489" t="str">
            <v>89.687-000</v>
          </cell>
          <cell r="P1489" t="str">
            <v>(46) 3263-7004 / 9 9924-2513 Fabiola</v>
          </cell>
          <cell r="Q1489" t="str">
            <v>fdelavy@pmp.pr.gov.br</v>
          </cell>
          <cell r="R1489" t="str">
            <v>Fabiola</v>
          </cell>
          <cell r="S1489" t="str">
            <v>fdelavy@pmp.pr.gov.br</v>
          </cell>
          <cell r="T1489" t="str">
            <v>(46) 3263-7004 / 9 9924-2513 Fabiola</v>
          </cell>
          <cell r="V1489">
            <v>43171</v>
          </cell>
        </row>
        <row r="1490">
          <cell r="B1490" t="str">
            <v>18/1505</v>
          </cell>
          <cell r="C1490">
            <v>0</v>
          </cell>
          <cell r="D1490" t="str">
            <v>Prefeitura Municipal de Westfália</v>
          </cell>
          <cell r="E1490" t="str">
            <v>Cleomar</v>
          </cell>
          <cell r="G1490" t="str">
            <v>Município de Westfália</v>
          </cell>
          <cell r="H1490" t="str">
            <v>04.215.147/0001-50</v>
          </cell>
          <cell r="I1490" t="str">
            <v>Isento</v>
          </cell>
          <cell r="J1490" t="str">
            <v>Rua Leopoldo Fiegenbaum, 488</v>
          </cell>
          <cell r="K1490" t="str">
            <v>Centro</v>
          </cell>
          <cell r="L1490" t="str">
            <v>Westfália</v>
          </cell>
          <cell r="M1490" t="str">
            <v>RS</v>
          </cell>
          <cell r="N1490" t="str">
            <v>SUL</v>
          </cell>
          <cell r="O1490" t="str">
            <v>95.893-000</v>
          </cell>
          <cell r="P1490" t="str">
            <v>(51) 3762-4553</v>
          </cell>
          <cell r="Q1490" t="str">
            <v>compras@westfalia.rs.gov.br</v>
          </cell>
          <cell r="R1490" t="str">
            <v>Cleomar</v>
          </cell>
          <cell r="S1490" t="str">
            <v>compras@westfalia.rs.gov.br</v>
          </cell>
          <cell r="T1490" t="str">
            <v>(51) 3762-4553</v>
          </cell>
          <cell r="V1490">
            <v>43126</v>
          </cell>
          <cell r="W1490">
            <v>43150</v>
          </cell>
        </row>
        <row r="1491">
          <cell r="B1491" t="str">
            <v>18/1506</v>
          </cell>
          <cell r="C1491">
            <v>0</v>
          </cell>
          <cell r="D1491" t="str">
            <v>Prefeitura Municipal de São Martinho</v>
          </cell>
          <cell r="E1491" t="str">
            <v>Priscila Berkenbrock</v>
          </cell>
          <cell r="G1491" t="str">
            <v>Município de São Martinho</v>
          </cell>
          <cell r="H1491" t="str">
            <v>01.282.378/0001-98</v>
          </cell>
          <cell r="I1491" t="str">
            <v>Isento</v>
          </cell>
          <cell r="J1491" t="str">
            <v>Rua Francisco Beckauser, 70</v>
          </cell>
          <cell r="K1491" t="str">
            <v>Centro</v>
          </cell>
          <cell r="L1491" t="str">
            <v xml:space="preserve">São Martinho </v>
          </cell>
          <cell r="M1491" t="str">
            <v>SC</v>
          </cell>
          <cell r="N1491" t="str">
            <v>SUL</v>
          </cell>
          <cell r="O1491" t="str">
            <v>88.765-000</v>
          </cell>
          <cell r="P1491" t="str">
            <v>(48) 3645-6100</v>
          </cell>
          <cell r="Q1491" t="str">
            <v>secsocial@saomartinho.sc.gov.br</v>
          </cell>
          <cell r="R1491" t="str">
            <v>Priscila Berkenbrock</v>
          </cell>
          <cell r="S1491" t="str">
            <v>secsocial@saomartinho.sc.gov.br</v>
          </cell>
          <cell r="T1491" t="str">
            <v>(48) 3645-6100</v>
          </cell>
          <cell r="V1491">
            <v>43150</v>
          </cell>
          <cell r="W1491">
            <v>0</v>
          </cell>
        </row>
        <row r="1492">
          <cell r="B1492" t="str">
            <v>18/1507</v>
          </cell>
          <cell r="C1492">
            <v>0</v>
          </cell>
          <cell r="D1492" t="str">
            <v>Prefeitura de Viana</v>
          </cell>
          <cell r="E1492" t="str">
            <v>Altair</v>
          </cell>
          <cell r="G1492" t="str">
            <v>Município de Viana</v>
          </cell>
          <cell r="H1492" t="str">
            <v>27.165.547/0001-01</v>
          </cell>
          <cell r="I1492" t="str">
            <v>Isento</v>
          </cell>
          <cell r="J1492" t="str">
            <v xml:space="preserve">Av. Florentino Avidos, 1 </v>
          </cell>
          <cell r="K1492" t="str">
            <v>Centro</v>
          </cell>
          <cell r="L1492" t="str">
            <v>Viana</v>
          </cell>
          <cell r="M1492" t="str">
            <v>ES</v>
          </cell>
          <cell r="N1492" t="str">
            <v>SUDESTE</v>
          </cell>
          <cell r="O1492" t="str">
            <v>29.135-000</v>
          </cell>
          <cell r="P1492" t="str">
            <v>(27) 2124-6747</v>
          </cell>
          <cell r="Q1492" t="str">
            <v>secom@viana.es.gov.br</v>
          </cell>
          <cell r="R1492" t="str">
            <v>Altair</v>
          </cell>
          <cell r="S1492" t="str">
            <v>secom@viana.es.gov.br</v>
          </cell>
          <cell r="T1492" t="str">
            <v>(27) 2124-6747</v>
          </cell>
          <cell r="V1492">
            <v>43151</v>
          </cell>
        </row>
        <row r="1493">
          <cell r="B1493" t="str">
            <v>18/1508</v>
          </cell>
          <cell r="C1493" t="str">
            <v>Franciela</v>
          </cell>
          <cell r="D1493" t="str">
            <v>Prefeitura Municipal de Domingos Martins</v>
          </cell>
          <cell r="E1493" t="str">
            <v>Maria Aparecida</v>
          </cell>
          <cell r="G1493" t="str">
            <v>Município de Domingos Martins</v>
          </cell>
          <cell r="H1493" t="str">
            <v>27.150.556/0001-10</v>
          </cell>
          <cell r="I1493" t="str">
            <v>Isento</v>
          </cell>
          <cell r="J1493" t="str">
            <v xml:space="preserve">Rua Bernardino Monteiro, 22 </v>
          </cell>
          <cell r="K1493" t="str">
            <v>Centro</v>
          </cell>
          <cell r="L1493" t="str">
            <v>Domingos Martins</v>
          </cell>
          <cell r="M1493" t="str">
            <v>ES</v>
          </cell>
          <cell r="N1493" t="str">
            <v>SUDESTE</v>
          </cell>
          <cell r="O1493" t="str">
            <v>29.260-000</v>
          </cell>
          <cell r="P1493" t="str">
            <v>(27) 3268-3076</v>
          </cell>
          <cell r="Q1493" t="str">
            <v>compras@domingosmartins.es.gov.br / cidatrarbach@gmail.com</v>
          </cell>
          <cell r="R1493" t="str">
            <v>Maria Aparecida / Liana</v>
          </cell>
          <cell r="S1493" t="str">
            <v>compras@domingosmartins.es.gov.br / cidatrarbach@gmail.com</v>
          </cell>
          <cell r="T1493" t="str">
            <v>(27) 3268-3076</v>
          </cell>
          <cell r="V1493">
            <v>43157</v>
          </cell>
        </row>
        <row r="1494">
          <cell r="B1494" t="str">
            <v>18/1509</v>
          </cell>
          <cell r="C1494">
            <v>0</v>
          </cell>
          <cell r="D1494" t="str">
            <v>Prefeitura Municipal de Rio das Antas</v>
          </cell>
          <cell r="E1494" t="str">
            <v>Bárbara Elisa</v>
          </cell>
          <cell r="F1494" t="str">
            <v>Setor de Compras</v>
          </cell>
          <cell r="G1494" t="str">
            <v>Município de Rio das Antas</v>
          </cell>
          <cell r="H1494" t="str">
            <v>83.074.294/0001-23</v>
          </cell>
          <cell r="I1494" t="str">
            <v>Isento</v>
          </cell>
          <cell r="J1494" t="str">
            <v>Rua do Comércio, 780</v>
          </cell>
          <cell r="K1494" t="str">
            <v>Centro</v>
          </cell>
          <cell r="L1494" t="str">
            <v>Rio das Antas</v>
          </cell>
          <cell r="M1494" t="str">
            <v>SC</v>
          </cell>
          <cell r="N1494" t="str">
            <v>SUL</v>
          </cell>
          <cell r="O1494" t="str">
            <v>89.550-000</v>
          </cell>
          <cell r="P1494" t="str">
            <v>(49) 3564-0125</v>
          </cell>
          <cell r="Q1494" t="str">
            <v>nfe@riodasantas.sc.gov.br</v>
          </cell>
          <cell r="R1494" t="str">
            <v>Setor de Compras</v>
          </cell>
          <cell r="S1494" t="str">
            <v>compras@riodasantas.sc.gov.br</v>
          </cell>
          <cell r="T1494" t="str">
            <v>(49) 3564-0125</v>
          </cell>
          <cell r="V1494">
            <v>43167</v>
          </cell>
        </row>
        <row r="1495">
          <cell r="B1495" t="str">
            <v>18/1510</v>
          </cell>
          <cell r="C1495" t="str">
            <v>Franciela</v>
          </cell>
          <cell r="D1495" t="str">
            <v>Prefeitura Municipal de Videira</v>
          </cell>
          <cell r="E1495" t="str">
            <v>David</v>
          </cell>
          <cell r="G1495" t="str">
            <v>Município de Videira</v>
          </cell>
          <cell r="H1495" t="str">
            <v>83.039.842/0001-84</v>
          </cell>
          <cell r="I1495" t="str">
            <v>Isento</v>
          </cell>
          <cell r="J1495" t="str">
            <v>Av. Manoel Roque, 188</v>
          </cell>
          <cell r="K1495" t="str">
            <v>Centro</v>
          </cell>
          <cell r="L1495" t="str">
            <v>Videira</v>
          </cell>
          <cell r="M1495" t="str">
            <v>SC</v>
          </cell>
          <cell r="N1495" t="str">
            <v>SUL</v>
          </cell>
          <cell r="O1495" t="str">
            <v>89.560-000</v>
          </cell>
          <cell r="P1495" t="str">
            <v>(49) 3566-9000</v>
          </cell>
          <cell r="Q1495" t="str">
            <v>cultura.adm@videira.sc.gov.br</v>
          </cell>
          <cell r="R1495" t="str">
            <v>David</v>
          </cell>
          <cell r="S1495" t="str">
            <v>cultura.adm@videira.sc.gov.br</v>
          </cell>
          <cell r="T1495" t="str">
            <v>(49) 3566-9000</v>
          </cell>
          <cell r="V1495">
            <v>43181</v>
          </cell>
        </row>
        <row r="1496">
          <cell r="B1496" t="str">
            <v>18/1511</v>
          </cell>
          <cell r="C1496" t="str">
            <v>Maera</v>
          </cell>
          <cell r="D1496" t="str">
            <v>Fabonne Papelaria e Informática</v>
          </cell>
          <cell r="E1496" t="str">
            <v>Fabio</v>
          </cell>
          <cell r="G1496" t="str">
            <v>Fabio Junior Alves da Silva - ME</v>
          </cell>
          <cell r="H1496" t="str">
            <v>17.832.633/0001-69</v>
          </cell>
          <cell r="I1496" t="str">
            <v>380150-1</v>
          </cell>
          <cell r="J1496" t="str">
            <v>Av. Tancredo Neves, 3759</v>
          </cell>
          <cell r="K1496" t="str">
            <v>Centro</v>
          </cell>
          <cell r="L1496" t="str">
            <v>São Francisco do Guaporé</v>
          </cell>
          <cell r="M1496" t="str">
            <v>RO</v>
          </cell>
          <cell r="N1496" t="str">
            <v>NORTE</v>
          </cell>
          <cell r="O1496" t="str">
            <v>76.935-000</v>
          </cell>
          <cell r="P1496" t="str">
            <v>(69) 3621-2632</v>
          </cell>
          <cell r="Q1496" t="str">
            <v>fabonne@outlook.com</v>
          </cell>
          <cell r="R1496" t="str">
            <v>Fabio</v>
          </cell>
          <cell r="S1496" t="str">
            <v>fabonne@outlook.com</v>
          </cell>
          <cell r="T1496" t="str">
            <v>(69) 98463-4573</v>
          </cell>
          <cell r="V1496">
            <v>43203</v>
          </cell>
        </row>
        <row r="1497">
          <cell r="B1497" t="str">
            <v>18/1512</v>
          </cell>
          <cell r="C1497" t="str">
            <v>Maera</v>
          </cell>
          <cell r="D1497" t="str">
            <v>Prefeitura de Nicolau Vergueiro</v>
          </cell>
          <cell r="E1497" t="str">
            <v>Marcos</v>
          </cell>
          <cell r="G1497" t="str">
            <v>Município de Nicolau Vergueiro</v>
          </cell>
          <cell r="H1497" t="str">
            <v>92.411.974/0001-86</v>
          </cell>
          <cell r="I1497" t="str">
            <v>379/0000789</v>
          </cell>
          <cell r="J1497" t="str">
            <v xml:space="preserve">Rua das Azaléias, 795 </v>
          </cell>
          <cell r="K1497" t="str">
            <v>Centro</v>
          </cell>
          <cell r="L1497" t="str">
            <v>Nicolau Vergueiro</v>
          </cell>
          <cell r="M1497" t="str">
            <v>RS</v>
          </cell>
          <cell r="N1497" t="str">
            <v>SUL</v>
          </cell>
          <cell r="O1497" t="str">
            <v>99175-000</v>
          </cell>
          <cell r="P1497" t="str">
            <v>(54) 3616-1318</v>
          </cell>
          <cell r="Q1497" t="str">
            <v>tributos@nicolauvergueiro.rs.gov.br/ educacaonicolau@yahoo.com.br</v>
          </cell>
          <cell r="R1497" t="str">
            <v>Marcos</v>
          </cell>
          <cell r="S1497" t="str">
            <v>educacaonicolau@yahoo.com.br</v>
          </cell>
          <cell r="T1497" t="str">
            <v>(54) 3616-1318</v>
          </cell>
          <cell r="V1497">
            <v>43229</v>
          </cell>
        </row>
        <row r="1498">
          <cell r="B1498" t="str">
            <v>18/1513</v>
          </cell>
          <cell r="C1498" t="str">
            <v>Franciela</v>
          </cell>
          <cell r="D1498" t="str">
            <v>Rafael de Jesus Eufrade - ME</v>
          </cell>
          <cell r="E1498" t="str">
            <v xml:space="preserve">Rafael </v>
          </cell>
          <cell r="G1498" t="str">
            <v>Rafael de Jesus Eufrade - ME</v>
          </cell>
          <cell r="H1498" t="str">
            <v>22.321.121/0001-78</v>
          </cell>
          <cell r="I1498" t="str">
            <v>341.024.031.117</v>
          </cell>
          <cell r="J1498" t="str">
            <v>Av. São João, 857</v>
          </cell>
          <cell r="K1498" t="str">
            <v>Centro</v>
          </cell>
          <cell r="L1498" t="str">
            <v>Ibate</v>
          </cell>
          <cell r="M1498" t="str">
            <v>SP</v>
          </cell>
          <cell r="N1498" t="str">
            <v>SUDESTE</v>
          </cell>
          <cell r="O1498" t="str">
            <v>14.815-000</v>
          </cell>
          <cell r="P1498" t="str">
            <v>(16) 3353-7525/ 98832-4000</v>
          </cell>
          <cell r="Q1498" t="str">
            <v>comercial@rjeiluminacao.com.br</v>
          </cell>
          <cell r="R1498" t="str">
            <v>Rafael</v>
          </cell>
          <cell r="S1498" t="str">
            <v>comercial@rjeiluminacao.com.br</v>
          </cell>
          <cell r="T1498" t="str">
            <v>(16) 3353-7525/ 98832-4000</v>
          </cell>
          <cell r="V1498">
            <v>43258</v>
          </cell>
        </row>
        <row r="1499">
          <cell r="B1499" t="str">
            <v>18/1514</v>
          </cell>
          <cell r="C1499" t="str">
            <v>Maera</v>
          </cell>
          <cell r="D1499" t="str">
            <v>Associação Passeio San Miguel</v>
          </cell>
          <cell r="E1499" t="str">
            <v>Ana Maria Furtado/Otávio</v>
          </cell>
          <cell r="G1499" t="str">
            <v>Associação Passeio San Miguel</v>
          </cell>
          <cell r="H1499" t="str">
            <v>29.044.951/0001-44</v>
          </cell>
          <cell r="I1499" t="str">
            <v>Isento</v>
          </cell>
          <cell r="J1499" t="str">
            <v>Av. Brasil, 3322</v>
          </cell>
          <cell r="K1499" t="str">
            <v>Centro</v>
          </cell>
          <cell r="L1499" t="str">
            <v>Balneário Camboriú</v>
          </cell>
          <cell r="M1499" t="str">
            <v>SC</v>
          </cell>
          <cell r="N1499" t="str">
            <v>SUL</v>
          </cell>
          <cell r="O1499" t="str">
            <v>88.330-063</v>
          </cell>
          <cell r="P1499" t="str">
            <v>(47) 98446-0513</v>
          </cell>
          <cell r="Q1499" t="str">
            <v>marketing@passeiosanmiguel.com.br</v>
          </cell>
          <cell r="R1499" t="str">
            <v xml:space="preserve">Ana </v>
          </cell>
          <cell r="S1499" t="str">
            <v>marketing@passeiosanmiguel.com.br</v>
          </cell>
          <cell r="T1499" t="str">
            <v>(47) 98446-0513</v>
          </cell>
          <cell r="V1499">
            <v>0</v>
          </cell>
          <cell r="W1499">
            <v>43262</v>
          </cell>
        </row>
        <row r="1500">
          <cell r="B1500" t="str">
            <v>18/1515</v>
          </cell>
          <cell r="C1500">
            <v>0</v>
          </cell>
          <cell r="D1500" t="str">
            <v>Estrada Real Decorações</v>
          </cell>
          <cell r="E1500" t="str">
            <v>Adimilson</v>
          </cell>
          <cell r="G1500" t="str">
            <v>Estrada Real Decorations Eirelli</v>
          </cell>
          <cell r="H1500" t="str">
            <v>23.465.618/0001-22</v>
          </cell>
          <cell r="I1500" t="str">
            <v>002643304.00-7</v>
          </cell>
          <cell r="J1500" t="str">
            <v>Rua Tomé de Souza, 1140</v>
          </cell>
          <cell r="K1500" t="str">
            <v>Funcionários</v>
          </cell>
          <cell r="L1500" t="str">
            <v>Belo Horizonte</v>
          </cell>
          <cell r="M1500" t="str">
            <v>MG</v>
          </cell>
          <cell r="N1500" t="str">
            <v>SUDESTE</v>
          </cell>
          <cell r="O1500" t="str">
            <v>30.140-130</v>
          </cell>
          <cell r="P1500" t="str">
            <v>(31) 3225-1077</v>
          </cell>
          <cell r="Q1500" t="str">
            <v>sac@estradarealdecoracoes.com.br</v>
          </cell>
          <cell r="R1500" t="str">
            <v>Adimilson</v>
          </cell>
          <cell r="S1500" t="str">
            <v>sac@estradarealdecoracoes.com.br</v>
          </cell>
          <cell r="T1500" t="str">
            <v>(31) 3225-1077</v>
          </cell>
          <cell r="V1500">
            <v>43264</v>
          </cell>
        </row>
        <row r="1501">
          <cell r="B1501" t="str">
            <v>18/1516</v>
          </cell>
          <cell r="C1501" t="str">
            <v>Franciela</v>
          </cell>
          <cell r="D1501" t="str">
            <v>Fernando Reame Decorações</v>
          </cell>
          <cell r="E1501" t="str">
            <v>Fernando</v>
          </cell>
          <cell r="F1501" t="str">
            <v>Proprietário</v>
          </cell>
          <cell r="G1501" t="str">
            <v>Fernando Reame Flores ME</v>
          </cell>
          <cell r="H1501" t="str">
            <v>07.386.435/0001-65</v>
          </cell>
          <cell r="I1501" t="str">
            <v>000.165.333.672.111</v>
          </cell>
          <cell r="J1501" t="str">
            <v>Rua Aracaju, 52</v>
          </cell>
          <cell r="K1501" t="str">
            <v>Jardim Nossa Sra. De Fátima</v>
          </cell>
          <cell r="L1501" t="str">
            <v>Americana</v>
          </cell>
          <cell r="M1501" t="str">
            <v>SP</v>
          </cell>
          <cell r="N1501" t="str">
            <v>SUDESTE</v>
          </cell>
          <cell r="O1501">
            <v>13478635</v>
          </cell>
          <cell r="P1501" t="str">
            <v>(19) 3478- 6851</v>
          </cell>
          <cell r="Q1501" t="str">
            <v>contato@fernandoreame.com.br</v>
          </cell>
          <cell r="R1501" t="str">
            <v>Fernando</v>
          </cell>
          <cell r="S1501" t="str">
            <v>adm@fernandoreame.com.br</v>
          </cell>
          <cell r="T1501" t="str">
            <v>(19) 3478- 6851</v>
          </cell>
          <cell r="V1501">
            <v>43265</v>
          </cell>
        </row>
        <row r="1502">
          <cell r="B1502" t="str">
            <v>18/1517</v>
          </cell>
          <cell r="C1502" t="str">
            <v>Maera</v>
          </cell>
          <cell r="D1502" t="str">
            <v xml:space="preserve"> Charlie Brownie BR</v>
          </cell>
          <cell r="E1502" t="str">
            <v>Natascha</v>
          </cell>
          <cell r="F1502">
            <v>0</v>
          </cell>
          <cell r="G1502" t="str">
            <v>Tiago Schmitz</v>
          </cell>
          <cell r="H1502" t="str">
            <v>20.794.232/0001-76</v>
          </cell>
          <cell r="I1502" t="str">
            <v>0963618830</v>
          </cell>
          <cell r="J1502" t="str">
            <v xml:space="preserve">Avenida Mariland, 1270  </v>
          </cell>
          <cell r="K1502" t="str">
            <v>MontSerrat</v>
          </cell>
          <cell r="L1502" t="str">
            <v>Porto Alegre</v>
          </cell>
          <cell r="M1502" t="str">
            <v>RS</v>
          </cell>
          <cell r="N1502" t="str">
            <v>SUL</v>
          </cell>
          <cell r="O1502" t="str">
            <v>90.440-191</v>
          </cell>
          <cell r="P1502" t="str">
            <v>(51) 3391- 3901</v>
          </cell>
          <cell r="Q1502" t="str">
            <v>charliebrowniebr@gmail.com</v>
          </cell>
          <cell r="R1502" t="str">
            <v>Natascha</v>
          </cell>
          <cell r="S1502" t="str">
            <v>charliebrowniebr@gmail.com</v>
          </cell>
          <cell r="T1502" t="str">
            <v>(51) 3391- 3901</v>
          </cell>
          <cell r="V1502">
            <v>43285</v>
          </cell>
        </row>
        <row r="1503">
          <cell r="B1503" t="str">
            <v>18/1518</v>
          </cell>
          <cell r="C1503" t="str">
            <v>Maera</v>
          </cell>
          <cell r="D1503" t="str">
            <v>Loja de Variedades 1,99</v>
          </cell>
          <cell r="E1503" t="str">
            <v>Kinho</v>
          </cell>
          <cell r="G1503" t="str">
            <v>Dasiomir Armarinhos LTDA</v>
          </cell>
          <cell r="H1503" t="str">
            <v>28.519.279/0001-33</v>
          </cell>
          <cell r="I1503" t="str">
            <v>258.434.694</v>
          </cell>
          <cell r="J1503" t="str">
            <v>Rua Oswaldo Schroeder, nº 295</v>
          </cell>
          <cell r="K1503" t="str">
            <v xml:space="preserve">Centro </v>
          </cell>
          <cell r="L1503" t="str">
            <v xml:space="preserve">Lontras </v>
          </cell>
          <cell r="M1503" t="str">
            <v>SC</v>
          </cell>
          <cell r="N1503" t="str">
            <v>SUL</v>
          </cell>
          <cell r="O1503" t="str">
            <v>89.182-000</v>
          </cell>
          <cell r="P1503" t="str">
            <v>(47) 3300-1119/99614-0048</v>
          </cell>
          <cell r="Q1503" t="str">
            <v>compras@lojadevariedades199.com.br</v>
          </cell>
          <cell r="R1503" t="str">
            <v>Kinho</v>
          </cell>
          <cell r="S1503" t="str">
            <v>compras@lojadevariedades199.com.br</v>
          </cell>
          <cell r="T1503" t="str">
            <v>(47) 3300-1119/99614-0048</v>
          </cell>
          <cell r="V1503">
            <v>43290</v>
          </cell>
        </row>
        <row r="1504">
          <cell r="B1504" t="str">
            <v>18/1519</v>
          </cell>
          <cell r="C1504">
            <v>0</v>
          </cell>
          <cell r="D1504" t="str">
            <v>Pam Magazine</v>
          </cell>
          <cell r="E1504" t="str">
            <v>Claudio Silva</v>
          </cell>
          <cell r="G1504" t="str">
            <v>Claudio da Silva Lima ME</v>
          </cell>
          <cell r="H1504" t="str">
            <v>27.884.020/0001-29</v>
          </cell>
          <cell r="I1504" t="str">
            <v>24.762.904-9</v>
          </cell>
          <cell r="J1504" t="str">
            <v>Rua Engenheiro Corintho Campelo da Paz, 2000</v>
          </cell>
          <cell r="K1504" t="str">
            <v>Santos Dumont</v>
          </cell>
          <cell r="L1504" t="str">
            <v>Maceió</v>
          </cell>
          <cell r="M1504" t="str">
            <v>AL</v>
          </cell>
          <cell r="N1504" t="str">
            <v>NORDESTE</v>
          </cell>
          <cell r="O1504" t="str">
            <v>57.075-440</v>
          </cell>
          <cell r="P1504" t="str">
            <v>(82) 3013-1051</v>
          </cell>
          <cell r="Q1504" t="str">
            <v>pammagazinemaceio01@hotmail.com</v>
          </cell>
          <cell r="R1504" t="str">
            <v>Claudio Silva</v>
          </cell>
          <cell r="S1504" t="str">
            <v>pammagazinemaceio01@hotmail.com</v>
          </cell>
          <cell r="T1504" t="str">
            <v>(82) 3013-1051</v>
          </cell>
          <cell r="V1504">
            <v>43297</v>
          </cell>
        </row>
        <row r="1505">
          <cell r="B1505" t="str">
            <v>18/1520</v>
          </cell>
          <cell r="C1505" t="str">
            <v>Franciela</v>
          </cell>
          <cell r="D1505" t="str">
            <v>Dall Frutas</v>
          </cell>
          <cell r="E1505" t="str">
            <v xml:space="preserve">Cristiane Rodrigues Alves Dall Agnol </v>
          </cell>
          <cell r="F1505" t="str">
            <v>Proprietária</v>
          </cell>
          <cell r="G1505" t="str">
            <v>CR Alves Dall Agnol Hortifrutigranjeiros</v>
          </cell>
          <cell r="H1505" t="str">
            <v>05.603.686/000129</v>
          </cell>
          <cell r="I1505" t="str">
            <v>90280556-73</v>
          </cell>
          <cell r="J1505" t="str">
            <v>ROD PR 317 KM 6,5 - CEASA - PAVILHAO C S/N Compl: BOX: 125, 126 E 127</v>
          </cell>
          <cell r="K1505" t="str">
            <v>ZONA 47</v>
          </cell>
          <cell r="L1505" t="str">
            <v>Maringá</v>
          </cell>
          <cell r="M1505" t="str">
            <v>PR</v>
          </cell>
          <cell r="N1505" t="str">
            <v>SUL</v>
          </cell>
          <cell r="O1505" t="str">
            <v>87.065-901</v>
          </cell>
          <cell r="P1505" t="str">
            <v>(44) 3266-2102</v>
          </cell>
          <cell r="Q1505" t="str">
            <v>cristiane.dallfrutas@hotmail.com</v>
          </cell>
          <cell r="R1505" t="str">
            <v>Cristiane</v>
          </cell>
          <cell r="S1505" t="str">
            <v>cristiane.dallfrutas@hotmail.com</v>
          </cell>
          <cell r="T1505" t="str">
            <v>(44) 3266-2102</v>
          </cell>
          <cell r="V1505">
            <v>43298</v>
          </cell>
        </row>
        <row r="1506">
          <cell r="B1506" t="str">
            <v>18/1521</v>
          </cell>
          <cell r="C1506" t="str">
            <v>Miguel</v>
          </cell>
          <cell r="D1506" t="str">
            <v>Prefeitura de Sapezal</v>
          </cell>
          <cell r="E1506" t="str">
            <v>Angela Barros</v>
          </cell>
          <cell r="G1506" t="str">
            <v>Município de Sapezal</v>
          </cell>
          <cell r="H1506" t="str">
            <v xml:space="preserve"> 01.614.225/0001-09</v>
          </cell>
          <cell r="I1506" t="str">
            <v>Isento</v>
          </cell>
          <cell r="J1506" t="str">
            <v>Av. Antônio André Maggi, 1400</v>
          </cell>
          <cell r="K1506" t="str">
            <v>Centro</v>
          </cell>
          <cell r="L1506" t="str">
            <v>Sapezal</v>
          </cell>
          <cell r="M1506" t="str">
            <v>MT</v>
          </cell>
          <cell r="N1506" t="str">
            <v>CENTRO OESTE</v>
          </cell>
          <cell r="O1506" t="str">
            <v>78.365-000</v>
          </cell>
          <cell r="P1506" t="str">
            <v>(65) 3383-4500</v>
          </cell>
          <cell r="Q1506" t="str">
            <v>angelabarross@gmail.com</v>
          </cell>
          <cell r="R1506" t="str">
            <v>Angela Barros</v>
          </cell>
          <cell r="S1506" t="str">
            <v>angelabarross@gmail.com</v>
          </cell>
          <cell r="T1506" t="str">
            <v>(65) 3383-4500</v>
          </cell>
          <cell r="V1506">
            <v>43301</v>
          </cell>
        </row>
        <row r="1507">
          <cell r="B1507" t="str">
            <v>18/1522</v>
          </cell>
          <cell r="C1507" t="str">
            <v>Maera</v>
          </cell>
          <cell r="D1507" t="str">
            <v>Loja Oba Oba</v>
          </cell>
          <cell r="E1507" t="str">
            <v>Elair</v>
          </cell>
          <cell r="G1507" t="str">
            <v>Oceano Comércio de Armarinhos LTDA</v>
          </cell>
          <cell r="H1507" t="str">
            <v>02.949.590/0001-29</v>
          </cell>
          <cell r="I1507" t="str">
            <v>90.176.361.51</v>
          </cell>
          <cell r="J1507" t="str">
            <v>Travessa Frei Deodato, 282</v>
          </cell>
          <cell r="K1507" t="str">
            <v>Centro</v>
          </cell>
          <cell r="L1507" t="str">
            <v>Francisco Beltrão</v>
          </cell>
          <cell r="M1507" t="str">
            <v>PR</v>
          </cell>
          <cell r="N1507" t="str">
            <v>SUL</v>
          </cell>
          <cell r="O1507">
            <v>85601620</v>
          </cell>
          <cell r="P1507" t="str">
            <v>(46) 3524-1439</v>
          </cell>
          <cell r="Q1507" t="str">
            <v>compras@obaobafb.com.br</v>
          </cell>
          <cell r="R1507" t="str">
            <v>Valdecir</v>
          </cell>
          <cell r="S1507" t="str">
            <v>financeiro@obaobafb.com.br</v>
          </cell>
          <cell r="T1507" t="str">
            <v>(46) 99936-0054</v>
          </cell>
          <cell r="U1507" t="str">
            <v>Itaú/ Santander / Bauer Cargas</v>
          </cell>
          <cell r="V1507">
            <v>43306</v>
          </cell>
        </row>
        <row r="1508">
          <cell r="B1508" t="str">
            <v>18/1523</v>
          </cell>
          <cell r="C1508" t="str">
            <v>Mayara</v>
          </cell>
          <cell r="D1508" t="str">
            <v>Telma Calheira Decoração</v>
          </cell>
          <cell r="E1508" t="str">
            <v>Vinicius</v>
          </cell>
          <cell r="G1508" t="str">
            <v>Calheira &amp; Calheira Decorações LTDA</v>
          </cell>
          <cell r="H1508" t="str">
            <v>30.801.366/0001-20</v>
          </cell>
          <cell r="I1508" t="str">
            <v>160.682.849 </v>
          </cell>
          <cell r="J1508" t="str">
            <v>Rua João Paulo, n° 2</v>
          </cell>
          <cell r="K1508" t="str">
            <v>Nova Ibirataia de Baixo</v>
          </cell>
          <cell r="L1508" t="str">
            <v>Ibirataia</v>
          </cell>
          <cell r="M1508" t="str">
            <v>BA</v>
          </cell>
          <cell r="N1508" t="str">
            <v>NORDESTE</v>
          </cell>
          <cell r="O1508" t="str">
            <v>45.580-000</v>
          </cell>
          <cell r="P1508" t="str">
            <v>(71) 3321-2360/ 9 9942-2874/ 9 9970-0303</v>
          </cell>
          <cell r="Q1508" t="str">
            <v>vinicius@telmacalheira.com.br</v>
          </cell>
          <cell r="R1508" t="str">
            <v>Vinicius</v>
          </cell>
          <cell r="S1508" t="str">
            <v>financeiro@telmacalheira.com.br</v>
          </cell>
          <cell r="T1508" t="str">
            <v>(71) 3321-2360/ 9 9942-2874/ 9 9970-0303</v>
          </cell>
          <cell r="U1508" t="str">
            <v>Santander / endereço correspondencia: R. Maciel de Baixo, nº19 - Antiga rua Gregório de Mattos - Pelourinho/ Salvador BA CEP 40.026-240</v>
          </cell>
          <cell r="V1508">
            <v>0</v>
          </cell>
        </row>
        <row r="1509">
          <cell r="B1509" t="str">
            <v>18/1524</v>
          </cell>
          <cell r="C1509" t="str">
            <v>Mayara</v>
          </cell>
          <cell r="D1509" t="str">
            <v>BellaDecor</v>
          </cell>
          <cell r="E1509" t="str">
            <v>Mauro Eduardo Loureiro</v>
          </cell>
          <cell r="F1509" t="str">
            <v>Proprietário</v>
          </cell>
          <cell r="G1509" t="str">
            <v>BellaDecor Comércio de Artigos para Decorações Ltda</v>
          </cell>
          <cell r="H1509" t="str">
            <v>25.298.115/0001-35</v>
          </cell>
          <cell r="I1509" t="str">
            <v>438.436.101-116</v>
          </cell>
          <cell r="J1509" t="str">
            <v>Rua Prudente de Morais, 819</v>
          </cell>
          <cell r="K1509" t="str">
            <v>Alto Cafezal</v>
          </cell>
          <cell r="L1509" t="str">
            <v>Marília</v>
          </cell>
          <cell r="M1509" t="str">
            <v>SP</v>
          </cell>
          <cell r="N1509" t="str">
            <v>SUDESTE</v>
          </cell>
          <cell r="O1509" t="str">
            <v>17.504-080</v>
          </cell>
          <cell r="P1509" t="str">
            <v xml:space="preserve">(14) 99114-5086 </v>
          </cell>
          <cell r="Q1509" t="str">
            <v>cine_esmeralda@hotmail.com</v>
          </cell>
          <cell r="R1509" t="str">
            <v>Elisangela Loureiro</v>
          </cell>
          <cell r="S1509" t="str">
            <v>elisangela@belladecor.net.br</v>
          </cell>
          <cell r="T1509" t="str">
            <v xml:space="preserve">(14) 99114-8854 </v>
          </cell>
          <cell r="V1509">
            <v>43314</v>
          </cell>
          <cell r="W1509">
            <v>43781</v>
          </cell>
        </row>
        <row r="1510">
          <cell r="B1510" t="str">
            <v>18/1525</v>
          </cell>
          <cell r="C1510" t="str">
            <v>Maera</v>
          </cell>
          <cell r="D1510" t="str">
            <v xml:space="preserve">Irmandade de Misericórdia de Taubaté </v>
          </cell>
          <cell r="E1510" t="str">
            <v xml:space="preserve">Maria Cecília </v>
          </cell>
          <cell r="G1510" t="str">
            <v xml:space="preserve">Irmandade de Misericórdia de Taubaté </v>
          </cell>
          <cell r="H1510" t="str">
            <v>72.293.392/0001-35</v>
          </cell>
          <cell r="I1510" t="str">
            <v>Isento</v>
          </cell>
          <cell r="J1510" t="str">
            <v xml:space="preserve">Rua Portugal, 169 </v>
          </cell>
          <cell r="K1510" t="str">
            <v>Jardim das Nações</v>
          </cell>
          <cell r="L1510" t="str">
            <v xml:space="preserve">Taubaté </v>
          </cell>
          <cell r="M1510" t="str">
            <v>SP</v>
          </cell>
          <cell r="N1510" t="str">
            <v>SUDESTE</v>
          </cell>
          <cell r="O1510" t="str">
            <v>12.030-230</v>
          </cell>
          <cell r="P1510" t="str">
            <v>(12) 3632-4423</v>
          </cell>
          <cell r="Q1510" t="str">
            <v>irmandade@irmandadetaubate.com.br</v>
          </cell>
          <cell r="R1510" t="str">
            <v>Vivian Caroline</v>
          </cell>
          <cell r="S1510" t="str">
            <v>vivian.imt@terra.com.br</v>
          </cell>
          <cell r="T1510" t="str">
            <v>(12) 3632-4423</v>
          </cell>
          <cell r="V1510">
            <v>43315</v>
          </cell>
        </row>
        <row r="1511">
          <cell r="B1511" t="str">
            <v>18/1526</v>
          </cell>
          <cell r="C1511" t="str">
            <v>Franciela</v>
          </cell>
          <cell r="D1511" t="str">
            <v>Engenho Lanches</v>
          </cell>
          <cell r="E1511" t="str">
            <v>Lucimara</v>
          </cell>
          <cell r="G1511" t="str">
            <v>A. M. Mota Lanches LTDA</v>
          </cell>
          <cell r="H1511" t="str">
            <v>01.491.039/0001-11</v>
          </cell>
          <cell r="I1511" t="str">
            <v>253410290</v>
          </cell>
          <cell r="J1511" t="str">
            <v>Rodovia BR 101, Km 266</v>
          </cell>
          <cell r="K1511" t="str">
            <v>Penha</v>
          </cell>
          <cell r="L1511" t="str">
            <v>Paulo Lopes</v>
          </cell>
          <cell r="M1511" t="str">
            <v>SC</v>
          </cell>
          <cell r="N1511" t="str">
            <v>SUL</v>
          </cell>
          <cell r="O1511" t="str">
            <v>88.490-000</v>
          </cell>
          <cell r="P1511" t="str">
            <v>(48) 3253-0455</v>
          </cell>
          <cell r="Q1511" t="str">
            <v>lucimara@engenholanches.com.br</v>
          </cell>
          <cell r="R1511" t="str">
            <v>Marcelo Fernandes</v>
          </cell>
          <cell r="S1511" t="str">
            <v>engenho@engenholanches.com.br</v>
          </cell>
          <cell r="T1511" t="str">
            <v>(48) 3253-0455</v>
          </cell>
          <cell r="V1511">
            <v>43318</v>
          </cell>
        </row>
        <row r="1512">
          <cell r="B1512" t="str">
            <v>18/1527</v>
          </cell>
          <cell r="C1512" t="str">
            <v>Franciela</v>
          </cell>
          <cell r="D1512" t="str">
            <v>Romana Coelho dos Santos Blauth ME</v>
          </cell>
          <cell r="E1512" t="str">
            <v>Romana Coelho</v>
          </cell>
          <cell r="G1512" t="str">
            <v>Romana Coelho dos Santos Blauth ME</v>
          </cell>
          <cell r="H1512" t="str">
            <v>07.760.391/0001-91</v>
          </cell>
          <cell r="I1512" t="str">
            <v>Isento</v>
          </cell>
          <cell r="J1512" t="str">
            <v>Rua Itapiru, 174</v>
          </cell>
          <cell r="K1512" t="str">
            <v>Guarani</v>
          </cell>
          <cell r="L1512" t="str">
            <v>Novo Hamburgo</v>
          </cell>
          <cell r="M1512" t="str">
            <v>RS</v>
          </cell>
          <cell r="N1512" t="str">
            <v>SUL</v>
          </cell>
          <cell r="O1512">
            <v>93520260</v>
          </cell>
          <cell r="P1512" t="str">
            <v>(51)9 9998-1067/ 9 9976-2617</v>
          </cell>
          <cell r="Q1512" t="str">
            <v>romanadecor@gmail.com</v>
          </cell>
          <cell r="R1512" t="str">
            <v>Romana</v>
          </cell>
          <cell r="S1512" t="str">
            <v>romanadecor@gmail.com</v>
          </cell>
          <cell r="V1512">
            <v>43325</v>
          </cell>
        </row>
        <row r="1513">
          <cell r="B1513" t="str">
            <v>18/1528</v>
          </cell>
          <cell r="C1513" t="str">
            <v>Maera</v>
          </cell>
          <cell r="D1513" t="str">
            <v>Prefeitura de Santa Vitória do Palmar</v>
          </cell>
          <cell r="E1513" t="str">
            <v>Heloisa</v>
          </cell>
          <cell r="G1513" t="str">
            <v>Município de Santa Vitória do Palmar</v>
          </cell>
          <cell r="H1513" t="str">
            <v>88.824.099/0001-97</v>
          </cell>
          <cell r="I1513" t="str">
            <v>Isento</v>
          </cell>
          <cell r="J1513" t="str">
            <v>Rua Mirapalhete, 1179</v>
          </cell>
          <cell r="K1513" t="str">
            <v>Centro</v>
          </cell>
          <cell r="L1513" t="str">
            <v>Santa Vitória do Palmar</v>
          </cell>
          <cell r="M1513" t="str">
            <v>RS</v>
          </cell>
          <cell r="N1513" t="str">
            <v>SUL</v>
          </cell>
          <cell r="O1513" t="str">
            <v>96.230-00</v>
          </cell>
          <cell r="P1513" t="str">
            <v>(35) 3263-3828 /  (53) 999451859/                 (53) 32634454</v>
          </cell>
          <cell r="Q1513" t="str">
            <v>sectursvp@gmail.com&gt;/ patrimonioprefeiturasvp@hotmail.com</v>
          </cell>
          <cell r="R1513" t="str">
            <v>Heloisa</v>
          </cell>
          <cell r="S1513" t="str">
            <v>sectursvp@gmail.com&gt;/ patrimonioprefeiturasvp@hotmail.com</v>
          </cell>
          <cell r="T1513" t="str">
            <v>(35) 3263-3828/  (53) 999451859/                 (53) 32634454</v>
          </cell>
          <cell r="U1513" t="str">
            <v>Entrega Departamento de Patrimonio Endereço: Getulio Vargas, 67 - Contato: (53) 999451859/                 (53) 32634454</v>
          </cell>
          <cell r="V1513">
            <v>0</v>
          </cell>
        </row>
        <row r="1514">
          <cell r="B1514" t="str">
            <v>18/1529</v>
          </cell>
          <cell r="C1514" t="str">
            <v>Adriana</v>
          </cell>
          <cell r="D1514" t="str">
            <v>Prefeitura de São Gabriel da Palha</v>
          </cell>
          <cell r="E1514" t="str">
            <v>Elaine</v>
          </cell>
          <cell r="G1514" t="str">
            <v>Municipio de São Gabriel da Palha</v>
          </cell>
          <cell r="H1514" t="str">
            <v>27.174.143/0001-76</v>
          </cell>
          <cell r="I1514" t="str">
            <v>Isento</v>
          </cell>
          <cell r="J1514" t="str">
            <v>Praça Vicente Glazar, 156</v>
          </cell>
          <cell r="K1514" t="str">
            <v>Centro</v>
          </cell>
          <cell r="L1514" t="str">
            <v>São Gabriel da Palha</v>
          </cell>
          <cell r="M1514" t="str">
            <v>ES</v>
          </cell>
          <cell r="N1514" t="str">
            <v>SUDESTE</v>
          </cell>
          <cell r="O1514" t="str">
            <v>29780-000</v>
          </cell>
          <cell r="P1514" t="str">
            <v>27 3727-1366</v>
          </cell>
          <cell r="Q1514" t="str">
            <v>compraspmsgp@hotmail.com</v>
          </cell>
          <cell r="R1514" t="str">
            <v>Elaine</v>
          </cell>
          <cell r="S1514" t="str">
            <v>compraspmsgp@hotmail.com</v>
          </cell>
          <cell r="T1514" t="str">
            <v>(27) 3727-1366</v>
          </cell>
          <cell r="V1514">
            <v>0</v>
          </cell>
        </row>
        <row r="1515">
          <cell r="B1515" t="str">
            <v>18/1530</v>
          </cell>
          <cell r="C1515" t="str">
            <v>Franciela</v>
          </cell>
          <cell r="D1515" t="str">
            <v>Mega Decor Projetos Decorativos</v>
          </cell>
          <cell r="E1515" t="str">
            <v>Flávia</v>
          </cell>
          <cell r="G1515" t="str">
            <v>L G DUJARDIN PROJETOS E DECORAÇÕES</v>
          </cell>
          <cell r="H1515" t="str">
            <v>29.924.799/0001-94</v>
          </cell>
          <cell r="I1515" t="str">
            <v>Isento</v>
          </cell>
          <cell r="J1515" t="str">
            <v>AV. COPACABANA Nº 291 - SALA 31</v>
          </cell>
          <cell r="K1515" t="str">
            <v>18 DO FORTE EMPRESARIAL- ALPHAVILLE</v>
          </cell>
          <cell r="L1515" t="str">
            <v>Barueri</v>
          </cell>
          <cell r="M1515" t="str">
            <v>SP</v>
          </cell>
          <cell r="N1515" t="str">
            <v>SUDESTE</v>
          </cell>
          <cell r="O1515" t="str">
            <v>06472-001</v>
          </cell>
          <cell r="P1515" t="str">
            <v>11 4195-1787</v>
          </cell>
          <cell r="Q1515" t="str">
            <v>flavia@megadecornatal.com.br</v>
          </cell>
          <cell r="R1515" t="str">
            <v>Lucimar</v>
          </cell>
          <cell r="S1515" t="str">
            <v>lucimar@megadecornatal.com.br</v>
          </cell>
          <cell r="T1515" t="str">
            <v>11 4195-1787</v>
          </cell>
          <cell r="V1515">
            <v>43348</v>
          </cell>
        </row>
        <row r="1516">
          <cell r="B1516" t="str">
            <v>18/1531</v>
          </cell>
          <cell r="C1516" t="str">
            <v>Franciela</v>
          </cell>
          <cell r="D1516" t="str">
            <v>Castelo Encantado</v>
          </cell>
          <cell r="E1516" t="str">
            <v>Cristina/Robson</v>
          </cell>
          <cell r="G1516" t="str">
            <v>Fábrica dos Sonhos do Castelo Decorações</v>
          </cell>
          <cell r="H1516" t="str">
            <v>15.734.076/0001-18</v>
          </cell>
          <cell r="I1516" t="str">
            <v>79677558</v>
          </cell>
          <cell r="J1516" t="str">
            <v>Av. Barão do Rio Branco, 215</v>
          </cell>
          <cell r="K1516" t="str">
            <v>Centro</v>
          </cell>
          <cell r="L1516" t="str">
            <v>Petrópolis</v>
          </cell>
          <cell r="M1516" t="str">
            <v>RJ</v>
          </cell>
          <cell r="N1516" t="str">
            <v>SUDESTE</v>
          </cell>
          <cell r="O1516" t="str">
            <v>25.680-120</v>
          </cell>
          <cell r="P1516" t="str">
            <v>(24) 2242-2686/ 99225-9303/ 99295-920</v>
          </cell>
          <cell r="Q1516" t="str">
            <v>castelodecoracao@yahoo.com.br</v>
          </cell>
          <cell r="R1516" t="str">
            <v>Maria Luiza</v>
          </cell>
          <cell r="S1516" t="str">
            <v>fiscal.marialuiza@gmail.com</v>
          </cell>
          <cell r="T1516" t="str">
            <v>(24) 2246-2035</v>
          </cell>
          <cell r="V1516">
            <v>43353</v>
          </cell>
        </row>
        <row r="1517">
          <cell r="B1517" t="str">
            <v>18/1532</v>
          </cell>
          <cell r="C1517" t="str">
            <v>Maera</v>
          </cell>
          <cell r="D1517" t="str">
            <v xml:space="preserve">Madora Festas </v>
          </cell>
          <cell r="E1517" t="str">
            <v>Josiane Sousa Valente Vieira</v>
          </cell>
          <cell r="G1517" t="str">
            <v>Madora Festas Criativas LTDA ME</v>
          </cell>
          <cell r="H1517" t="str">
            <v>25.087.695/0001-11</v>
          </cell>
          <cell r="I1517" t="str">
            <v>645.786.825.119</v>
          </cell>
          <cell r="J1517" t="str">
            <v xml:space="preserve">Av. Cidade Jardim, 527 </v>
          </cell>
          <cell r="K1517" t="str">
            <v>Jardim Satélite</v>
          </cell>
          <cell r="L1517" t="str">
            <v>São José dos Campos</v>
          </cell>
          <cell r="M1517" t="str">
            <v>SP</v>
          </cell>
          <cell r="N1517" t="str">
            <v>SUDESTE</v>
          </cell>
          <cell r="O1517" t="str">
            <v>12.231-675</v>
          </cell>
          <cell r="P1517" t="str">
            <v>(12) 3322-5530</v>
          </cell>
          <cell r="Q1517" t="str">
            <v>josi@madorafestas.com.br</v>
          </cell>
          <cell r="R1517" t="str">
            <v>Elisa Maria Vieira Moriki</v>
          </cell>
          <cell r="S1517" t="str">
            <v>elisa@madorafestas.com.br</v>
          </cell>
          <cell r="T1517" t="str">
            <v>(12) 3322-5530</v>
          </cell>
          <cell r="U1517" t="str">
            <v>BRADESCO/ INSC. MUNI.331655</v>
          </cell>
          <cell r="V1517">
            <v>43355</v>
          </cell>
        </row>
        <row r="1518">
          <cell r="B1518" t="str">
            <v>18/1533</v>
          </cell>
          <cell r="C1518" t="str">
            <v>Adriana/Mayara</v>
          </cell>
          <cell r="D1518" t="str">
            <v>Espaço Marquês</v>
          </cell>
          <cell r="E1518" t="str">
            <v>Gabriela</v>
          </cell>
          <cell r="G1518" t="str">
            <v>LD Participações Ltda.</v>
          </cell>
          <cell r="H1518" t="str">
            <v>04.401.809/0001-86</v>
          </cell>
          <cell r="I1518" t="str">
            <v>Isento</v>
          </cell>
          <cell r="J1518" t="str">
            <v>Rua Camboriú, 230, Sala 11 Fundos</v>
          </cell>
          <cell r="K1518" t="str">
            <v>Glória</v>
          </cell>
          <cell r="L1518" t="str">
            <v>Joinville</v>
          </cell>
          <cell r="M1518" t="str">
            <v>SC</v>
          </cell>
          <cell r="N1518" t="str">
            <v>SUL</v>
          </cell>
          <cell r="O1518" t="str">
            <v>89.216-222</v>
          </cell>
          <cell r="P1518" t="str">
            <v>(47) 98825-6557</v>
          </cell>
          <cell r="Q1518" t="str">
            <v>gabriela@gvempreendimentos.com.br</v>
          </cell>
          <cell r="R1518" t="str">
            <v>Gabriela</v>
          </cell>
          <cell r="S1518" t="str">
            <v>financeiro@gvempreendimentos.com.br</v>
          </cell>
          <cell r="T1518" t="str">
            <v>(47) 3433-5177 / 9 8825-6557</v>
          </cell>
          <cell r="V1518">
            <v>43357</v>
          </cell>
          <cell r="W1518">
            <v>44460</v>
          </cell>
        </row>
        <row r="1519">
          <cell r="B1519" t="str">
            <v>18/1534</v>
          </cell>
          <cell r="C1519" t="str">
            <v>Franciela</v>
          </cell>
          <cell r="D1519" t="str">
            <v>Thenda</v>
          </cell>
          <cell r="E1519" t="str">
            <v>Fabiola</v>
          </cell>
          <cell r="G1519" t="str">
            <v>Gundermann e Amaral Ltda</v>
          </cell>
          <cell r="H1519" t="str">
            <v>04.147.766.0001-54</v>
          </cell>
          <cell r="I1519" t="str">
            <v>28.315.313-0</v>
          </cell>
          <cell r="J1519" t="str">
            <v>Rua: Cuiaba, 2129</v>
          </cell>
          <cell r="K1519" t="str">
            <v>Centro</v>
          </cell>
          <cell r="L1519" t="str">
            <v>Dourados</v>
          </cell>
          <cell r="M1519" t="str">
            <v>MS</v>
          </cell>
          <cell r="N1519" t="str">
            <v>CENTRO OESTE</v>
          </cell>
          <cell r="O1519" t="str">
            <v>79802-030</v>
          </cell>
          <cell r="P1519" t="str">
            <v>(67) 3422-6158</v>
          </cell>
          <cell r="Q1519" t="str">
            <v>fabiola@omturbo.com</v>
          </cell>
          <cell r="R1519" t="str">
            <v>Fabiola</v>
          </cell>
          <cell r="S1519" t="str">
            <v>fabiola@omturbo.com</v>
          </cell>
          <cell r="T1519" t="str">
            <v>Fabiola</v>
          </cell>
          <cell r="V1519">
            <v>43360</v>
          </cell>
        </row>
        <row r="1520">
          <cell r="B1520" t="str">
            <v>18/1535</v>
          </cell>
          <cell r="C1520" t="str">
            <v>Adriana</v>
          </cell>
          <cell r="D1520" t="str">
            <v>Projeta Comunicação Visual Ltda</v>
          </cell>
          <cell r="E1520" t="str">
            <v>Murillo Nascimento</v>
          </cell>
          <cell r="F1520" t="str">
            <v>Compras</v>
          </cell>
          <cell r="G1520" t="str">
            <v>Projeta Comunicação Visual Ltda</v>
          </cell>
          <cell r="H1520" t="str">
            <v>18.413.918/0001-28</v>
          </cell>
          <cell r="I1520" t="str">
            <v>109.958.099</v>
          </cell>
          <cell r="J1520" t="str">
            <v>Rua Baixão, 375</v>
          </cell>
          <cell r="K1520" t="str">
            <v>Luís Anselmo</v>
          </cell>
          <cell r="L1520" t="str">
            <v>Salvador</v>
          </cell>
          <cell r="M1520" t="str">
            <v>BA</v>
          </cell>
          <cell r="N1520" t="str">
            <v>NORDESTE</v>
          </cell>
          <cell r="O1520" t="str">
            <v>40.260-215</v>
          </cell>
          <cell r="P1520" t="str">
            <v>(71) 3266-2907 / 3322-0998</v>
          </cell>
          <cell r="Q1520" t="str">
            <v>contato@projetacomunicacaovisual.com.br</v>
          </cell>
          <cell r="R1520" t="str">
            <v>Danyella N. Caires</v>
          </cell>
          <cell r="S1520" t="str">
            <v>financeiro@projetacomunicacaovisual.com.br</v>
          </cell>
          <cell r="T1520" t="str">
            <v>(71) 3266-2907 / 3322-0998</v>
          </cell>
          <cell r="V1520">
            <v>43362</v>
          </cell>
        </row>
        <row r="1521">
          <cell r="B1521" t="str">
            <v>18/1536</v>
          </cell>
          <cell r="C1521" t="str">
            <v>Franciela</v>
          </cell>
          <cell r="D1521" t="str">
            <v xml:space="preserve">Prefeitura de Urupema </v>
          </cell>
          <cell r="E1521" t="str">
            <v>Franciele</v>
          </cell>
          <cell r="G1521" t="str">
            <v xml:space="preserve">Município de Urupema </v>
          </cell>
          <cell r="H1521" t="str">
            <v>78.492.576/0001-00</v>
          </cell>
          <cell r="I1521" t="str">
            <v>Isento</v>
          </cell>
          <cell r="J1521" t="str">
            <v>Rua Manoel Pereira de Medeiros, 155</v>
          </cell>
          <cell r="K1521" t="str">
            <v>Centro</v>
          </cell>
          <cell r="L1521" t="str">
            <v>Urupema</v>
          </cell>
          <cell r="M1521" t="str">
            <v>SC</v>
          </cell>
          <cell r="N1521" t="str">
            <v>SUL</v>
          </cell>
          <cell r="O1521" t="str">
            <v>88.625-000</v>
          </cell>
          <cell r="P1521" t="str">
            <v>49 32363016/ 49 991562511</v>
          </cell>
          <cell r="Q1521" t="str">
            <v>administracao@urupema.sc.gov.br</v>
          </cell>
          <cell r="R1521" t="str">
            <v>Franciele</v>
          </cell>
          <cell r="S1521" t="str">
            <v>administracao@urupema.sc.gov.br</v>
          </cell>
          <cell r="T1521" t="str">
            <v>49 32363016/ 49 991562511</v>
          </cell>
          <cell r="V1521">
            <v>43363</v>
          </cell>
        </row>
        <row r="1522">
          <cell r="B1522" t="str">
            <v>18/1537</v>
          </cell>
          <cell r="C1522" t="str">
            <v>Franciela</v>
          </cell>
          <cell r="D1522" t="str">
            <v>Criando Presentes</v>
          </cell>
          <cell r="E1522" t="str">
            <v>Cristiane Dorta</v>
          </cell>
          <cell r="G1522" t="str">
            <v>Cristiane de Oliveira Dorta Presentes ME</v>
          </cell>
          <cell r="H1522" t="str">
            <v>03.112.236/0001-08</v>
          </cell>
          <cell r="I1522" t="str">
            <v>626.358.956.115</v>
          </cell>
          <cell r="J1522" t="str">
            <v>Rua Cisplatina 383, sala 21</v>
          </cell>
          <cell r="K1522" t="str">
            <v>Vila Pires</v>
          </cell>
          <cell r="L1522" t="str">
            <v>Santo André</v>
          </cell>
          <cell r="M1522" t="str">
            <v>SP</v>
          </cell>
          <cell r="N1522" t="str">
            <v>SUDESTE</v>
          </cell>
          <cell r="O1522" t="str">
            <v>09.121-430</v>
          </cell>
          <cell r="P1522" t="str">
            <v>(11) 2598-4661</v>
          </cell>
          <cell r="Q1522" t="str">
            <v>contato@criandopresentes.com.br</v>
          </cell>
          <cell r="R1522" t="str">
            <v>Cristiane Dorta</v>
          </cell>
          <cell r="S1522" t="str">
            <v>contato@criandopresentes.com.br</v>
          </cell>
          <cell r="T1522" t="str">
            <v>(11) 2598-4661</v>
          </cell>
          <cell r="U1522" t="str">
            <v>Itau</v>
          </cell>
          <cell r="V1522">
            <v>43367</v>
          </cell>
        </row>
        <row r="1523">
          <cell r="B1523" t="str">
            <v>18/1538</v>
          </cell>
          <cell r="C1523" t="str">
            <v>Maera</v>
          </cell>
          <cell r="D1523" t="str">
            <v>Prefeitura de Caibi</v>
          </cell>
          <cell r="E1523" t="str">
            <v>Margrit</v>
          </cell>
          <cell r="G1523" t="str">
            <v>Município de Caibi</v>
          </cell>
          <cell r="H1523" t="str">
            <v>82.940.776/0001-56</v>
          </cell>
          <cell r="I1523" t="str">
            <v>Isento</v>
          </cell>
          <cell r="J1523" t="str">
            <v>Rua dos Imigrantes, 499</v>
          </cell>
          <cell r="K1523" t="str">
            <v>Centro</v>
          </cell>
          <cell r="L1523" t="str">
            <v>Caibi</v>
          </cell>
          <cell r="M1523" t="str">
            <v>SC</v>
          </cell>
          <cell r="N1523" t="str">
            <v>SUL</v>
          </cell>
          <cell r="O1523" t="str">
            <v>89.888-000</v>
          </cell>
          <cell r="P1523" t="str">
            <v>(49) 3648-0211 / 9 8858-3956</v>
          </cell>
          <cell r="Q1523" t="str">
            <v>Margrit Thereza Trebien' &lt;therezakaiser@hotmail.com&gt;</v>
          </cell>
          <cell r="R1523" t="str">
            <v>Margrit</v>
          </cell>
          <cell r="S1523" t="str">
            <v>Margrit Thereza Trebien' &lt;therezakaiser@hotmail.com&gt;</v>
          </cell>
          <cell r="T1523" t="str">
            <v>(49) 3648-0211 / 9 8858-3956</v>
          </cell>
          <cell r="V1523">
            <v>43369</v>
          </cell>
        </row>
        <row r="1524">
          <cell r="B1524" t="str">
            <v>18/1539</v>
          </cell>
          <cell r="C1524" t="str">
            <v>Adriana</v>
          </cell>
          <cell r="D1524" t="str">
            <v>Sinop Energia</v>
          </cell>
          <cell r="E1524" t="str">
            <v>Gilson Braga</v>
          </cell>
          <cell r="G1524" t="str">
            <v>Companhia Energética Sinop S.A</v>
          </cell>
          <cell r="H1524" t="str">
            <v>19.527.586/0002-56</v>
          </cell>
          <cell r="I1524" t="str">
            <v>135478278</v>
          </cell>
          <cell r="J1524" t="str">
            <v>Estrada Guaxupé, KM 896 BR163 NORTE</v>
          </cell>
          <cell r="K1524" t="str">
            <v>Fazenda Josephina</v>
          </cell>
          <cell r="L1524" t="str">
            <v xml:space="preserve">Cláudia </v>
          </cell>
          <cell r="M1524" t="str">
            <v>MT</v>
          </cell>
          <cell r="N1524" t="str">
            <v>CENTRO OESTE</v>
          </cell>
          <cell r="O1524" t="str">
            <v>78.540-000</v>
          </cell>
          <cell r="P1524" t="str">
            <v>(66) 3531-4900</v>
          </cell>
          <cell r="Q1524" t="str">
            <v>gilson.braga@sinopenergia.com.br</v>
          </cell>
          <cell r="R1524" t="str">
            <v>Gilson Braga</v>
          </cell>
          <cell r="S1524" t="str">
            <v>gilson.braga@sinopenergia.com.br</v>
          </cell>
          <cell r="T1524" t="str">
            <v>(66) 3531-4900</v>
          </cell>
          <cell r="V1524">
            <v>43370</v>
          </cell>
        </row>
        <row r="1525">
          <cell r="B1525" t="str">
            <v>18/1540</v>
          </cell>
          <cell r="C1525" t="str">
            <v>Franciela</v>
          </cell>
          <cell r="D1525" t="str">
            <v>Prefeitura Municipal de Floriano Peixoto</v>
          </cell>
          <cell r="E1525" t="str">
            <v>Marilia</v>
          </cell>
          <cell r="G1525" t="str">
            <v>Municipio de Floriano Peixoto</v>
          </cell>
          <cell r="H1525" t="str">
            <v>01.612.289/0001-62</v>
          </cell>
          <cell r="I1525" t="str">
            <v>Isento</v>
          </cell>
          <cell r="J1525" t="str">
            <v>Rua Antonio Dall Alba, 1166</v>
          </cell>
          <cell r="K1525" t="str">
            <v>Centro</v>
          </cell>
          <cell r="L1525" t="str">
            <v>Floriano Peixoto</v>
          </cell>
          <cell r="M1525" t="str">
            <v>RS</v>
          </cell>
          <cell r="N1525" t="str">
            <v>SUL</v>
          </cell>
          <cell r="O1525">
            <v>99910000</v>
          </cell>
          <cell r="P1525" t="str">
            <v>(54)3615--4010</v>
          </cell>
          <cell r="Q1525" t="str">
            <v>educacao@florianopeixoto.rs.gov.br</v>
          </cell>
          <cell r="R1525" t="str">
            <v>Marilia</v>
          </cell>
          <cell r="S1525" t="str">
            <v>educacao@florianopeixoto.rs.gov.br</v>
          </cell>
          <cell r="T1525">
            <v>0</v>
          </cell>
          <cell r="V1525">
            <v>43371</v>
          </cell>
        </row>
        <row r="1526">
          <cell r="B1526" t="str">
            <v>18/1541</v>
          </cell>
          <cell r="C1526" t="str">
            <v>Maera</v>
          </cell>
          <cell r="D1526" t="str">
            <v>Fundação Aperam Acesita</v>
          </cell>
          <cell r="E1526" t="str">
            <v>Kelly Soares</v>
          </cell>
          <cell r="G1526" t="str">
            <v>Fundação Aperam Acesita</v>
          </cell>
          <cell r="H1526" t="str">
            <v>00.201.144/0001-06</v>
          </cell>
          <cell r="I1526" t="str">
            <v>Isento</v>
          </cell>
          <cell r="J1526" t="str">
            <v>Alameda 31 de Outubro, 500</v>
          </cell>
          <cell r="K1526" t="str">
            <v>Centro Norte</v>
          </cell>
          <cell r="L1526" t="str">
            <v>Timóteo</v>
          </cell>
          <cell r="M1526" t="str">
            <v>MG</v>
          </cell>
          <cell r="N1526" t="str">
            <v>SUDESTE</v>
          </cell>
          <cell r="O1526" t="str">
            <v>35.180-014</v>
          </cell>
          <cell r="P1526" t="str">
            <v>(31) 3849-7665/ 3849-7744</v>
          </cell>
          <cell r="Q1526" t="str">
            <v>kelly.crystina@aperam.com</v>
          </cell>
          <cell r="R1526" t="str">
            <v>Patricia Gomes/ Cyntia Valeriano</v>
          </cell>
          <cell r="S1526" t="str">
            <v>patricia.gomes@aperam.com</v>
          </cell>
          <cell r="T1526" t="str">
            <v>(31) 3849-7698</v>
          </cell>
          <cell r="V1526">
            <v>43375</v>
          </cell>
        </row>
        <row r="1527">
          <cell r="B1527" t="str">
            <v>18/1542</v>
          </cell>
          <cell r="C1527" t="str">
            <v>Adriana</v>
          </cell>
          <cell r="D1527" t="str">
            <v>Condomínio Jardim das Américas Shopping Center</v>
          </cell>
          <cell r="G1527" t="str">
            <v>Condomínio Jardim das Américas Shopping Center</v>
          </cell>
          <cell r="H1527" t="str">
            <v>02.597.043/0001-21</v>
          </cell>
          <cell r="I1527" t="str">
            <v>Isento</v>
          </cell>
          <cell r="J1527" t="str">
            <v>Av. Nossa Senhora de Lourdes, 63</v>
          </cell>
          <cell r="K1527" t="str">
            <v>Guabirotuba</v>
          </cell>
          <cell r="L1527" t="str">
            <v>Curitiba</v>
          </cell>
          <cell r="M1527" t="str">
            <v>PR</v>
          </cell>
          <cell r="N1527" t="str">
            <v>SUL</v>
          </cell>
          <cell r="O1527" t="str">
            <v>81.530-020</v>
          </cell>
          <cell r="P1527">
            <v>0</v>
          </cell>
          <cell r="Q1527" t="str">
            <v>rafaela@shoppingjardimdasamericas.com.br</v>
          </cell>
          <cell r="S1527" t="str">
            <v>rafaela@shoppingjardimdasamericas.com.br</v>
          </cell>
          <cell r="T1527">
            <v>0</v>
          </cell>
          <cell r="V1527">
            <v>43376</v>
          </cell>
        </row>
        <row r="1528">
          <cell r="B1528" t="str">
            <v>18/1543</v>
          </cell>
          <cell r="C1528" t="str">
            <v>Karen</v>
          </cell>
          <cell r="D1528" t="str">
            <v>Maria do Céu Marinho Conte</v>
          </cell>
          <cell r="G1528" t="str">
            <v>Maria do Céu Marinho Conte</v>
          </cell>
          <cell r="H1528" t="str">
            <v>792.413.877-34</v>
          </cell>
          <cell r="I1528" t="str">
            <v>26.653.635-8</v>
          </cell>
          <cell r="J1528" t="str">
            <v>Av. Ministro Lafaiete de Andrada, 1787, Casa</v>
          </cell>
          <cell r="K1528" t="str">
            <v>Março 2 Comendador Soares</v>
          </cell>
          <cell r="L1528" t="str">
            <v>Nova Iguaçú</v>
          </cell>
          <cell r="M1528" t="str">
            <v>RJ</v>
          </cell>
          <cell r="N1528" t="str">
            <v>SUDESTE</v>
          </cell>
          <cell r="O1528" t="str">
            <v>26.261-220</v>
          </cell>
          <cell r="P1528" t="str">
            <v>(21) 9 9674-2021</v>
          </cell>
          <cell r="Q1528">
            <v>0</v>
          </cell>
          <cell r="S1528">
            <v>0</v>
          </cell>
          <cell r="T1528" t="str">
            <v>(21) 9 9674-2021</v>
          </cell>
          <cell r="V1528">
            <v>43376</v>
          </cell>
        </row>
        <row r="1529">
          <cell r="B1529" t="str">
            <v>18/1544</v>
          </cell>
          <cell r="C1529" t="str">
            <v>Maera</v>
          </cell>
          <cell r="D1529" t="str">
            <v>Grupo Alphas</v>
          </cell>
          <cell r="E1529" t="str">
            <v xml:space="preserve">Bruna </v>
          </cell>
          <cell r="G1529" t="str">
            <v>Bruna Souza Magalhaes 33569972895</v>
          </cell>
          <cell r="H1529" t="str">
            <v>22.410.788/0001-47</v>
          </cell>
          <cell r="I1529" t="str">
            <v>Isento</v>
          </cell>
          <cell r="J1529" t="str">
            <v>Av. Vida Nova, nº28 Sala 710 B</v>
          </cell>
          <cell r="K1529" t="str">
            <v>Jardim Maria Rosa</v>
          </cell>
          <cell r="L1529" t="str">
            <v>Taboão da Serra</v>
          </cell>
          <cell r="M1529" t="str">
            <v>SP</v>
          </cell>
          <cell r="N1529" t="str">
            <v>SUDESTE</v>
          </cell>
          <cell r="O1529" t="str">
            <v>06.764-045</v>
          </cell>
          <cell r="P1529" t="str">
            <v>(11) 94000-3577</v>
          </cell>
          <cell r="Q1529" t="str">
            <v>andrematteoficial@gmail.com</v>
          </cell>
          <cell r="R1529" t="str">
            <v xml:space="preserve">Bruna </v>
          </cell>
          <cell r="S1529" t="str">
            <v>andrematteoficial@gmail.com</v>
          </cell>
          <cell r="T1529" t="str">
            <v>(11) 94000-3577</v>
          </cell>
          <cell r="V1529">
            <v>43378</v>
          </cell>
        </row>
        <row r="1530">
          <cell r="B1530" t="str">
            <v>18/1545</v>
          </cell>
          <cell r="C1530" t="str">
            <v>Franciela</v>
          </cell>
          <cell r="D1530" t="str">
            <v xml:space="preserve">L'a Bruzi Natal </v>
          </cell>
          <cell r="E1530" t="str">
            <v>Juliano</v>
          </cell>
          <cell r="G1530" t="str">
            <v>L'a Bruzi Natal LTDA</v>
          </cell>
          <cell r="H1530" t="str">
            <v>01.125.492/0001-04</v>
          </cell>
          <cell r="I1530" t="str">
            <v>Isento</v>
          </cell>
          <cell r="J1530" t="str">
            <v>Rua Pioneiro Valdomiro Medice, 1080</v>
          </cell>
          <cell r="K1530" t="str">
            <v>Sarandi</v>
          </cell>
          <cell r="L1530" t="str">
            <v>Maringá</v>
          </cell>
          <cell r="M1530" t="str">
            <v>PR</v>
          </cell>
          <cell r="N1530" t="str">
            <v>SUL</v>
          </cell>
          <cell r="O1530" t="str">
            <v>87.111-661</v>
          </cell>
          <cell r="P1530" t="str">
            <v>44 3031-4620</v>
          </cell>
          <cell r="Q1530" t="str">
            <v>juliano@labruzinatal.com.br</v>
          </cell>
          <cell r="R1530" t="str">
            <v>Juliano</v>
          </cell>
          <cell r="S1530" t="str">
            <v>juliano@labruzinatal.com.br</v>
          </cell>
          <cell r="T1530" t="str">
            <v>44 3031-4620</v>
          </cell>
          <cell r="V1530">
            <v>43378</v>
          </cell>
        </row>
        <row r="1531">
          <cell r="B1531" t="str">
            <v>18/1546</v>
          </cell>
          <cell r="C1531" t="str">
            <v>Franciela</v>
          </cell>
          <cell r="D1531" t="str">
            <v>Prefeitura Municipal de Indaiatuba</v>
          </cell>
          <cell r="E1531" t="str">
            <v>Eder Farias</v>
          </cell>
          <cell r="G1531" t="str">
            <v>Municipio de Indaiatuba</v>
          </cell>
          <cell r="H1531" t="str">
            <v>44.733.608/0001-09</v>
          </cell>
          <cell r="I1531" t="str">
            <v>Isento</v>
          </cell>
          <cell r="J1531" t="str">
            <v>Av. Eng. Fabio R. Barnabe, 2800</v>
          </cell>
          <cell r="K1531" t="str">
            <v>Jd. Esplanada II</v>
          </cell>
          <cell r="L1531" t="str">
            <v>Indaiatuba</v>
          </cell>
          <cell r="M1531" t="str">
            <v>SP</v>
          </cell>
          <cell r="N1531" t="str">
            <v>SUDESTE</v>
          </cell>
          <cell r="O1531" t="str">
            <v>13331-630</v>
          </cell>
          <cell r="P1531" t="str">
            <v>(19) 3834-9000</v>
          </cell>
          <cell r="Q1531" t="str">
            <v>jose.vilela@indaiatuba.sp.gov.br</v>
          </cell>
          <cell r="R1531" t="str">
            <v>Jose</v>
          </cell>
          <cell r="S1531">
            <v>0</v>
          </cell>
          <cell r="T1531">
            <v>0</v>
          </cell>
          <cell r="V1531">
            <v>43378</v>
          </cell>
        </row>
        <row r="1532">
          <cell r="B1532" t="str">
            <v>18/1547</v>
          </cell>
          <cell r="C1532" t="str">
            <v>Franciela</v>
          </cell>
          <cell r="D1532" t="str">
            <v xml:space="preserve">Prefeitura Municipal de União do Oeste </v>
          </cell>
          <cell r="E1532" t="str">
            <v>Ivan</v>
          </cell>
          <cell r="G1532" t="str">
            <v>Município de União do Oeste</v>
          </cell>
          <cell r="H1532" t="str">
            <v>78.505.591/0001-46</v>
          </cell>
          <cell r="I1532" t="str">
            <v>Isento</v>
          </cell>
          <cell r="J1532" t="str">
            <v>Av. São Luiz, 531</v>
          </cell>
          <cell r="K1532" t="str">
            <v>Centro</v>
          </cell>
          <cell r="L1532" t="str">
            <v>União do Oeste</v>
          </cell>
          <cell r="M1532" t="str">
            <v>SC</v>
          </cell>
          <cell r="N1532" t="str">
            <v>SUL</v>
          </cell>
          <cell r="O1532" t="str">
            <v>89.845-000</v>
          </cell>
          <cell r="P1532" t="str">
            <v>(47) 3348-1202</v>
          </cell>
          <cell r="Q1532" t="str">
            <v>ivangirotto88@hotmail.com</v>
          </cell>
          <cell r="R1532" t="str">
            <v>Ivan</v>
          </cell>
          <cell r="S1532" t="str">
            <v>ivangirotto88@hotmail.com</v>
          </cell>
          <cell r="T1532" t="str">
            <v>(47) 3348-1202</v>
          </cell>
          <cell r="V1532">
            <v>43381</v>
          </cell>
        </row>
        <row r="1533">
          <cell r="B1533" t="str">
            <v>18/1548</v>
          </cell>
          <cell r="C1533" t="str">
            <v>Maera</v>
          </cell>
          <cell r="D1533" t="str">
            <v>Colégio São José</v>
          </cell>
          <cell r="E1533" t="str">
            <v>Marlei</v>
          </cell>
          <cell r="G1533" t="str">
            <v xml:space="preserve">Associação de Ensino Colégio São José </v>
          </cell>
          <cell r="H1533" t="str">
            <v>85.604.098/0001-49</v>
          </cell>
          <cell r="I1533" t="str">
            <v>Isento</v>
          </cell>
          <cell r="J1533" t="str">
            <v>Rua José Boiteux, 676</v>
          </cell>
          <cell r="K1533" t="str">
            <v xml:space="preserve">Centro </v>
          </cell>
          <cell r="L1533" t="str">
            <v xml:space="preserve">Porto União </v>
          </cell>
          <cell r="M1533" t="str">
            <v>SC</v>
          </cell>
          <cell r="N1533" t="str">
            <v>SUL</v>
          </cell>
          <cell r="O1533" t="str">
            <v>89.400-000</v>
          </cell>
          <cell r="P1533" t="str">
            <v>(42) 3522-1396</v>
          </cell>
          <cell r="Q1533" t="str">
            <v>saojose@colegiosjose.com.br</v>
          </cell>
          <cell r="R1533" t="str">
            <v>Marli</v>
          </cell>
          <cell r="S1533" t="str">
            <v>tesouraria@colegiosjose.com.br</v>
          </cell>
          <cell r="T1533" t="str">
            <v>(42) 3522-1396</v>
          </cell>
          <cell r="V1533">
            <v>43382</v>
          </cell>
        </row>
        <row r="1534">
          <cell r="B1534" t="str">
            <v>18/1549</v>
          </cell>
          <cell r="C1534" t="str">
            <v>Franciela</v>
          </cell>
          <cell r="D1534" t="str">
            <v>Grupo Ext</v>
          </cell>
          <cell r="E1534" t="str">
            <v>Alexssandra</v>
          </cell>
          <cell r="G1534" t="str">
            <v>Novel Multiserviços e Eventos Eirelli</v>
          </cell>
          <cell r="H1534" t="str">
            <v>13.697.353/0001-34</v>
          </cell>
          <cell r="I1534" t="str">
            <v>Isento</v>
          </cell>
          <cell r="J1534" t="str">
            <v>Rua Palma, 115</v>
          </cell>
          <cell r="K1534" t="str">
            <v>Liberdade</v>
          </cell>
          <cell r="L1534" t="str">
            <v>Novo Hamburgo</v>
          </cell>
          <cell r="M1534" t="str">
            <v>RS</v>
          </cell>
          <cell r="N1534" t="str">
            <v>SUL</v>
          </cell>
          <cell r="O1534" t="str">
            <v>93330-380</v>
          </cell>
          <cell r="P1534" t="str">
            <v>51 3066-0050</v>
          </cell>
          <cell r="Q1534" t="str">
            <v>comercial4@grupoext.com.br</v>
          </cell>
          <cell r="R1534" t="str">
            <v>Maitê</v>
          </cell>
          <cell r="S1534" t="str">
            <v>maite@grupoext.com.br</v>
          </cell>
          <cell r="T1534" t="str">
            <v>51 3066-0050</v>
          </cell>
          <cell r="V1534">
            <v>43383</v>
          </cell>
        </row>
        <row r="1535">
          <cell r="B1535" t="str">
            <v>18/1550</v>
          </cell>
          <cell r="C1535" t="str">
            <v>Franciela</v>
          </cell>
          <cell r="D1535" t="str">
            <v>Digsom</v>
          </cell>
          <cell r="E1535" t="str">
            <v>Bianca</v>
          </cell>
          <cell r="F1535" t="str">
            <v>Financeiro/Administrativo</v>
          </cell>
          <cell r="G1535" t="str">
            <v>Dinil Clinica de Reabilitação Auditiva LTDA</v>
          </cell>
          <cell r="H1535" t="str">
            <v>07.882.933/0001-07</v>
          </cell>
          <cell r="I1535" t="str">
            <v>255.148.984</v>
          </cell>
          <cell r="J1535" t="str">
            <v>Rua Anita Garibaldi, 164</v>
          </cell>
          <cell r="K1535" t="str">
            <v>Anita Garibaldi</v>
          </cell>
          <cell r="L1535" t="str">
            <v>Joinville</v>
          </cell>
          <cell r="M1535" t="str">
            <v>SC</v>
          </cell>
          <cell r="N1535" t="str">
            <v>SUL</v>
          </cell>
          <cell r="O1535" t="str">
            <v>89.203-300</v>
          </cell>
          <cell r="P1535" t="str">
            <v>47 3207-3037</v>
          </cell>
          <cell r="Q1535" t="str">
            <v>administrativo@digsom.com.br</v>
          </cell>
          <cell r="R1535" t="str">
            <v>Bianca</v>
          </cell>
          <cell r="S1535" t="str">
            <v>administrativo@digsom.com.br</v>
          </cell>
          <cell r="T1535" t="str">
            <v>Bianca</v>
          </cell>
          <cell r="V1535">
            <v>43383</v>
          </cell>
        </row>
        <row r="1536">
          <cell r="B1536" t="str">
            <v>18/1551</v>
          </cell>
          <cell r="C1536" t="str">
            <v>Maera</v>
          </cell>
          <cell r="D1536" t="str">
            <v>Mercado Spézia</v>
          </cell>
          <cell r="E1536" t="str">
            <v>Vanda</v>
          </cell>
          <cell r="G1536" t="str">
            <v>Mercado Spézia LTDA EPP</v>
          </cell>
          <cell r="H1536" t="str">
            <v>03.916.528/0001-01</v>
          </cell>
          <cell r="I1536" t="str">
            <v>254.066.232</v>
          </cell>
          <cell r="J1536" t="str">
            <v>Rua Thomaz Radwanski, 136</v>
          </cell>
          <cell r="K1536" t="str">
            <v>Guarani</v>
          </cell>
          <cell r="L1536" t="str">
            <v>Massaranduba</v>
          </cell>
          <cell r="M1536" t="str">
            <v>SC</v>
          </cell>
          <cell r="N1536" t="str">
            <v>SUL</v>
          </cell>
          <cell r="O1536" t="str">
            <v>89.108-000</v>
          </cell>
          <cell r="P1536" t="str">
            <v>(47) 3379-1588</v>
          </cell>
          <cell r="Q1536" t="str">
            <v>spezia2008@hotmail.com</v>
          </cell>
          <cell r="R1536" t="str">
            <v>Vanderlei</v>
          </cell>
          <cell r="S1536" t="str">
            <v>spezia2008@hotmail.com</v>
          </cell>
          <cell r="T1536" t="str">
            <v>(47) 3379-1588</v>
          </cell>
          <cell r="V1536">
            <v>43385</v>
          </cell>
        </row>
        <row r="1537">
          <cell r="B1537" t="str">
            <v>18/1552</v>
          </cell>
          <cell r="C1537" t="str">
            <v>Adriana</v>
          </cell>
          <cell r="D1537" t="str">
            <v>Eletro Gamim</v>
          </cell>
          <cell r="E1537" t="str">
            <v>Maria</v>
          </cell>
          <cell r="G1537" t="str">
            <v>Eletro Gamim Comercio de Equipamentos Eletricos</v>
          </cell>
          <cell r="H1537" t="str">
            <v>29.940.634/0001-06</v>
          </cell>
          <cell r="I1537" t="str">
            <v>045/0106675</v>
          </cell>
          <cell r="J1537" t="str">
            <v>Rua Silveira Martins, 321</v>
          </cell>
          <cell r="K1537" t="str">
            <v>Pio X</v>
          </cell>
          <cell r="L1537" t="str">
            <v>Farroupilha</v>
          </cell>
          <cell r="M1537" t="str">
            <v>RS</v>
          </cell>
          <cell r="N1537" t="str">
            <v>SUL</v>
          </cell>
          <cell r="O1537" t="str">
            <v>95.170-107</v>
          </cell>
          <cell r="P1537" t="str">
            <v>(54) 3401-2033 / 9 9205-7203</v>
          </cell>
          <cell r="Q1537" t="str">
            <v>compras@eletrogamim.com</v>
          </cell>
          <cell r="R1537" t="str">
            <v>Maria</v>
          </cell>
          <cell r="S1537" t="str">
            <v>compras@eletrogamim.com</v>
          </cell>
          <cell r="T1537" t="str">
            <v>(54) 3401-2033 / 9 9205-7203</v>
          </cell>
          <cell r="V1537">
            <v>43390</v>
          </cell>
          <cell r="W1537">
            <v>44132</v>
          </cell>
        </row>
        <row r="1538">
          <cell r="B1538" t="str">
            <v>18/1553</v>
          </cell>
          <cell r="C1538" t="str">
            <v>Karen</v>
          </cell>
          <cell r="D1538" t="str">
            <v>Valmir Rosa Blanco Junior</v>
          </cell>
          <cell r="E1538" t="str">
            <v>Karen</v>
          </cell>
          <cell r="F1538" t="str">
            <v>Representante</v>
          </cell>
          <cell r="G1538" t="str">
            <v>Valmir Rosa Blanco Junior 00096592001</v>
          </cell>
          <cell r="H1538" t="str">
            <v>16.619.329/0001-75</v>
          </cell>
          <cell r="I1538" t="str">
            <v>Isento</v>
          </cell>
          <cell r="J1538" t="str">
            <v>Rus Conselheiro Xavier da Costa, 3333</v>
          </cell>
          <cell r="K1538" t="str">
            <v>Ipanema</v>
          </cell>
          <cell r="L1538" t="str">
            <v>Porto Alegre</v>
          </cell>
          <cell r="M1538" t="str">
            <v>RS</v>
          </cell>
          <cell r="N1538" t="str">
            <v>SUL</v>
          </cell>
          <cell r="O1538" t="str">
            <v>91.760-030</v>
          </cell>
          <cell r="P1538">
            <v>0</v>
          </cell>
          <cell r="Q1538" t="str">
            <v>Karen Venzon &lt;karenvenzon@gmail.com&gt;</v>
          </cell>
          <cell r="S1538" t="str">
            <v>Karen Venzon &lt;karenvenzon@gmail.com&gt;</v>
          </cell>
          <cell r="T1538">
            <v>0</v>
          </cell>
          <cell r="V1538">
            <v>43391</v>
          </cell>
        </row>
        <row r="1539">
          <cell r="B1539" t="str">
            <v>18/1554</v>
          </cell>
          <cell r="C1539" t="str">
            <v>Franciela</v>
          </cell>
          <cell r="D1539" t="str">
            <v xml:space="preserve">Agueta Decorações </v>
          </cell>
          <cell r="E1539" t="str">
            <v xml:space="preserve">Gabriel </v>
          </cell>
          <cell r="G1539" t="str">
            <v>Celestina Agueta Brugalli 01936418010</v>
          </cell>
          <cell r="H1539" t="str">
            <v>27.277.022/0001-50</v>
          </cell>
          <cell r="I1539" t="str">
            <v>Isento</v>
          </cell>
          <cell r="J1539" t="str">
            <v>Rua Dante Grossi, 379, Casa Porão</v>
          </cell>
          <cell r="K1539" t="str">
            <v xml:space="preserve">Centro </v>
          </cell>
          <cell r="L1539" t="str">
            <v xml:space="preserve">Garibaldi </v>
          </cell>
          <cell r="M1539" t="str">
            <v>RS</v>
          </cell>
          <cell r="N1539" t="str">
            <v>SUL</v>
          </cell>
          <cell r="O1539" t="str">
            <v>95.720-000</v>
          </cell>
          <cell r="P1539" t="str">
            <v xml:space="preserve">(54) 999411704 </v>
          </cell>
          <cell r="Q1539" t="str">
            <v>gabrielbrugalli@hotmail.com</v>
          </cell>
          <cell r="R1539" t="str">
            <v>Gabriel</v>
          </cell>
          <cell r="S1539" t="str">
            <v>gabrielbrugalli@hotmail.com</v>
          </cell>
          <cell r="T1539" t="str">
            <v xml:space="preserve">(54) 999411704 </v>
          </cell>
          <cell r="V1539">
            <v>43392</v>
          </cell>
        </row>
        <row r="1540">
          <cell r="B1540" t="str">
            <v>18/1555</v>
          </cell>
          <cell r="C1540" t="str">
            <v>Miguel</v>
          </cell>
          <cell r="D1540" t="str">
            <v>ACM Representações Comerciais Ltda</v>
          </cell>
          <cell r="E1540" t="str">
            <v>Toninho</v>
          </cell>
          <cell r="G1540" t="str">
            <v>ACM Representações Comerciais Ltda</v>
          </cell>
          <cell r="H1540" t="str">
            <v>18.976.492.0001-10</v>
          </cell>
          <cell r="I1540" t="str">
            <v>258.184.116</v>
          </cell>
          <cell r="J1540" t="str">
            <v>Rua Vicente Candido Pereira, 120</v>
          </cell>
          <cell r="K1540" t="str">
            <v>São Roque</v>
          </cell>
          <cell r="L1540" t="str">
            <v>Itajaí</v>
          </cell>
          <cell r="M1540" t="str">
            <v>SC</v>
          </cell>
          <cell r="N1540" t="str">
            <v>SUL</v>
          </cell>
          <cell r="O1540">
            <v>88317610</v>
          </cell>
          <cell r="P1540" t="str">
            <v>(47) 3348-0017 / 9 9606-7265</v>
          </cell>
          <cell r="Q1540" t="str">
            <v>acmitajai@gmail.com</v>
          </cell>
          <cell r="R1540" t="str">
            <v>Toninho</v>
          </cell>
          <cell r="S1540" t="str">
            <v>acmitajai@gmail.com</v>
          </cell>
          <cell r="T1540" t="str">
            <v>(47) 3348-0017 / 9 9606-7265</v>
          </cell>
          <cell r="V1540">
            <v>0</v>
          </cell>
        </row>
        <row r="1541">
          <cell r="B1541" t="str">
            <v>18/1556</v>
          </cell>
          <cell r="C1541">
            <v>0</v>
          </cell>
          <cell r="D1541" t="str">
            <v>W Koerich Imóveis</v>
          </cell>
          <cell r="E1541" t="str">
            <v>Janine</v>
          </cell>
          <cell r="G1541" t="str">
            <v>Koerich Incorporação e Participação Ltda.</v>
          </cell>
          <cell r="H1541" t="str">
            <v>79.812.178/0001-97</v>
          </cell>
          <cell r="I1541" t="str">
            <v>Isento</v>
          </cell>
          <cell r="J1541" t="str">
            <v>Rua Vitor Konder, 223 - 5º andar</v>
          </cell>
          <cell r="K1541" t="str">
            <v>Centro</v>
          </cell>
          <cell r="L1541" t="str">
            <v>Florianópolis</v>
          </cell>
          <cell r="M1541" t="str">
            <v>SC</v>
          </cell>
          <cell r="N1541" t="str">
            <v>SUL</v>
          </cell>
          <cell r="O1541" t="str">
            <v>88.015-400</v>
          </cell>
          <cell r="P1541" t="str">
            <v>(48) 3216-4860 / 9 9162-9990</v>
          </cell>
          <cell r="Q1541" t="str">
            <v>janine@wkoerichimoveis.com.br</v>
          </cell>
          <cell r="R1541" t="str">
            <v>Janine</v>
          </cell>
          <cell r="S1541" t="str">
            <v>janine@wkoerichimoveis.com.br</v>
          </cell>
          <cell r="T1541" t="str">
            <v>(48) 3216-4860 / 9 9162-9990</v>
          </cell>
          <cell r="V1541">
            <v>43395</v>
          </cell>
        </row>
        <row r="1542">
          <cell r="B1542" t="str">
            <v>18/1557</v>
          </cell>
          <cell r="C1542" t="str">
            <v>Adriana</v>
          </cell>
          <cell r="D1542" t="str">
            <v>RJ Eventos</v>
          </cell>
          <cell r="E1542" t="str">
            <v>Juliano / Raphaela</v>
          </cell>
          <cell r="G1542" t="str">
            <v>RJ Eventos Eireli</v>
          </cell>
          <cell r="H1542" t="str">
            <v>19.968.861/0001-96</v>
          </cell>
          <cell r="I1542" t="str">
            <v>90723692-78</v>
          </cell>
          <cell r="J1542" t="str">
            <v>Rua Passos de Olivaira, 986</v>
          </cell>
          <cell r="K1542" t="str">
            <v>Centro</v>
          </cell>
          <cell r="L1542" t="str">
            <v>São José dos Pinhais</v>
          </cell>
          <cell r="M1542" t="str">
            <v>PR</v>
          </cell>
          <cell r="N1542" t="str">
            <v>SUL</v>
          </cell>
          <cell r="O1542" t="str">
            <v>83.030-720</v>
          </cell>
          <cell r="P1542" t="str">
            <v xml:space="preserve">(41) 9 9172-4541 Juliano / (41) 9 9164-0816 Raphaela </v>
          </cell>
          <cell r="Q1542" t="str">
            <v>contatorjeventossjp@gmail.com</v>
          </cell>
          <cell r="R1542" t="str">
            <v>Juliano</v>
          </cell>
          <cell r="S1542" t="str">
            <v>contatorjeventossjp@gmail.com</v>
          </cell>
          <cell r="T1542" t="str">
            <v xml:space="preserve">(41) 9 9172-4541 Juliano / (41) 9 9164-0816 Raphaela </v>
          </cell>
          <cell r="V1542">
            <v>43397</v>
          </cell>
        </row>
        <row r="1543">
          <cell r="B1543" t="str">
            <v>18/1558</v>
          </cell>
          <cell r="C1543" t="str">
            <v>Maera</v>
          </cell>
          <cell r="D1543" t="str">
            <v>La Violetera</v>
          </cell>
          <cell r="E1543" t="str">
            <v>Eliane</v>
          </cell>
          <cell r="G1543" t="str">
            <v>Importadora de Frutas La Violetera LTDA</v>
          </cell>
          <cell r="H1543" t="str">
            <v>79.638.524/0004-05</v>
          </cell>
          <cell r="I1543" t="str">
            <v>101.238.385-8</v>
          </cell>
          <cell r="J1543" t="str">
            <v xml:space="preserve">Rua General Carnero, 1411 </v>
          </cell>
          <cell r="K1543" t="str">
            <v>Centro</v>
          </cell>
          <cell r="L1543" t="str">
            <v>Curitiba</v>
          </cell>
          <cell r="M1543" t="str">
            <v>PR</v>
          </cell>
          <cell r="N1543" t="str">
            <v>SUL</v>
          </cell>
          <cell r="O1543" t="str">
            <v>80.060-150</v>
          </cell>
          <cell r="P1543" t="str">
            <v>(41) 3264-8554</v>
          </cell>
          <cell r="Q1543" t="str">
            <v>elianepenkal@lavioletera.com.br</v>
          </cell>
          <cell r="R1543" t="str">
            <v>Fábio Vieira</v>
          </cell>
          <cell r="S1543" t="str">
            <v>elianepenkal@lavioletera.com.br</v>
          </cell>
          <cell r="T1543" t="str">
            <v>(41) 3227-8215</v>
          </cell>
          <cell r="U1543" t="str">
            <v>BB/BRADESCO</v>
          </cell>
          <cell r="V1543">
            <v>43397</v>
          </cell>
        </row>
        <row r="1544">
          <cell r="B1544" t="str">
            <v>18/1559</v>
          </cell>
          <cell r="C1544" t="str">
            <v>Franciela</v>
          </cell>
          <cell r="D1544" t="str">
            <v>Mentawai Bar</v>
          </cell>
          <cell r="E1544" t="str">
            <v>Silover</v>
          </cell>
          <cell r="G1544" t="str">
            <v>Edgar Paulo Mueller Neto ME</v>
          </cell>
          <cell r="H1544" t="str">
            <v>07.059.253/0001-80</v>
          </cell>
          <cell r="I1544" t="str">
            <v>254.870.953</v>
          </cell>
          <cell r="J1544" t="str">
            <v>Rua 1520, nº 180 AP 102</v>
          </cell>
          <cell r="K1544" t="str">
            <v>Centro</v>
          </cell>
          <cell r="L1544" t="str">
            <v>Balneário Camboriú</v>
          </cell>
          <cell r="M1544" t="str">
            <v>SC</v>
          </cell>
          <cell r="N1544" t="str">
            <v>SUL</v>
          </cell>
          <cell r="O1544" t="str">
            <v>88.330-532</v>
          </cell>
          <cell r="P1544" t="str">
            <v>(47) 99980-8613</v>
          </cell>
          <cell r="Q1544" t="str">
            <v>sicalover@hotmail.com</v>
          </cell>
          <cell r="R1544" t="str">
            <v>Silover</v>
          </cell>
          <cell r="S1544" t="str">
            <v>sicalover@hotmail.com</v>
          </cell>
          <cell r="T1544" t="str">
            <v>(47) 99980-8613</v>
          </cell>
          <cell r="U1544" t="str">
            <v>BB/ITAÚ</v>
          </cell>
          <cell r="V1544">
            <v>43398</v>
          </cell>
        </row>
        <row r="1545">
          <cell r="B1545" t="str">
            <v>18/1560</v>
          </cell>
          <cell r="C1545" t="str">
            <v>Adriana</v>
          </cell>
          <cell r="D1545" t="str">
            <v>Supermercado Irmãos Gonçalves_Jaru</v>
          </cell>
          <cell r="E1545" t="str">
            <v>Hugo</v>
          </cell>
          <cell r="G1545" t="str">
            <v>Irmãos Gonçalves Comércio e indústria Ltda</v>
          </cell>
          <cell r="H1545" t="str">
            <v>04.082.624/0001-56</v>
          </cell>
          <cell r="I1545" t="str">
            <v>1019-7 Suframa 11.0075.32-3</v>
          </cell>
          <cell r="J1545" t="str">
            <v>Rua Ricardo Catanhede, 814, E815</v>
          </cell>
          <cell r="K1545" t="str">
            <v>Liberdade</v>
          </cell>
          <cell r="L1545" t="str">
            <v>Jaru</v>
          </cell>
          <cell r="M1545" t="str">
            <v>RO</v>
          </cell>
          <cell r="N1545" t="str">
            <v>NORTE</v>
          </cell>
          <cell r="O1545" t="str">
            <v>76.890-000</v>
          </cell>
          <cell r="P1545" t="str">
            <v>(69) 3521-8000</v>
          </cell>
          <cell r="Q1545" t="str">
            <v>mkt@irmaosgoncalves.com.br</v>
          </cell>
          <cell r="R1545" t="str">
            <v>Izaias</v>
          </cell>
          <cell r="S1545" t="str">
            <v>compras@irmaosgoncalves.com.br</v>
          </cell>
          <cell r="T1545" t="str">
            <v>(69) 3521-8000</v>
          </cell>
          <cell r="V1545">
            <v>43400</v>
          </cell>
        </row>
        <row r="1546">
          <cell r="B1546" t="str">
            <v>18/1561</v>
          </cell>
          <cell r="C1546" t="str">
            <v>Mayara</v>
          </cell>
          <cell r="D1546" t="str">
            <v>DECOR - Ornamentações e Serviços</v>
          </cell>
          <cell r="E1546" t="str">
            <v>Pedro Adauto Boareto</v>
          </cell>
          <cell r="G1546" t="str">
            <v>Boareto &amp; Ruiz LTDA - ME</v>
          </cell>
          <cell r="H1546" t="str">
            <v>67.086.421/0001-58</v>
          </cell>
          <cell r="I1546" t="str">
            <v>348.011.645.116</v>
          </cell>
          <cell r="J1546" t="str">
            <v>Rua Bepe Perico, nº90</v>
          </cell>
          <cell r="K1546" t="str">
            <v>Distrito Industrial</v>
          </cell>
          <cell r="L1546" t="str">
            <v>Igaraçu do Tiete</v>
          </cell>
          <cell r="M1546" t="str">
            <v>SP</v>
          </cell>
          <cell r="N1546" t="str">
            <v>SUDESTE</v>
          </cell>
          <cell r="O1546" t="str">
            <v>17.350-000</v>
          </cell>
          <cell r="P1546" t="str">
            <v>(14) 3641-4540 / 99735-3669</v>
          </cell>
          <cell r="Q1546" t="str">
            <v>contato@decorornamentacoes.com.br</v>
          </cell>
          <cell r="R1546" t="str">
            <v>Pedro Adauto Boareto</v>
          </cell>
          <cell r="S1546" t="str">
            <v>contato@decorornamentacoes.com.br</v>
          </cell>
          <cell r="T1546" t="str">
            <v>(14) 3641-4540 / 99735-3669</v>
          </cell>
          <cell r="U1546" t="str">
            <v>Bradesco / Transportadora Risso</v>
          </cell>
          <cell r="V1546">
            <v>43402</v>
          </cell>
        </row>
        <row r="1547">
          <cell r="B1547" t="str">
            <v>18/1562</v>
          </cell>
          <cell r="C1547" t="str">
            <v>Franciela</v>
          </cell>
          <cell r="D1547" t="str">
            <v xml:space="preserve">Prefeitura Municipal de Nova Serrana </v>
          </cell>
          <cell r="E1547" t="str">
            <v xml:space="preserve">Marco Aurélio </v>
          </cell>
          <cell r="G1547" t="str">
            <v>Município de Nova Serrana</v>
          </cell>
          <cell r="H1547" t="str">
            <v>18.291.385/0001-59</v>
          </cell>
          <cell r="I1547" t="str">
            <v>Isento</v>
          </cell>
          <cell r="J1547" t="str">
            <v xml:space="preserve">Rua João Martins do Espírito Santo, nº12 </v>
          </cell>
          <cell r="K1547" t="str">
            <v>Park Dona Gumercinda Martins</v>
          </cell>
          <cell r="L1547" t="str">
            <v>Nova Serrana</v>
          </cell>
          <cell r="M1547" t="str">
            <v>MG</v>
          </cell>
          <cell r="N1547" t="str">
            <v>SUDESTE</v>
          </cell>
          <cell r="O1547" t="str">
            <v>35.519-000</v>
          </cell>
          <cell r="P1547" t="str">
            <v>(37) 3226-9000 / 3226-9035</v>
          </cell>
          <cell r="Q1547" t="str">
            <v>compras@novaserrana.mg.gov.br / industriaecomercio@novaserrana.mg.gov.br</v>
          </cell>
          <cell r="R1547" t="str">
            <v>Marco Aurélio</v>
          </cell>
          <cell r="S1547" t="str">
            <v>compras@novaserrana.mg.gov.br / industriaecomercio@novaserrana.mg.gov.br</v>
          </cell>
          <cell r="T1547" t="str">
            <v>(37) 3226-9000 / 3226-9035</v>
          </cell>
          <cell r="V1547">
            <v>43403</v>
          </cell>
        </row>
        <row r="1548">
          <cell r="B1548" t="str">
            <v>18/1563</v>
          </cell>
          <cell r="C1548" t="str">
            <v>Franciela</v>
          </cell>
          <cell r="D1548" t="str">
            <v>Karol Brinquedos</v>
          </cell>
          <cell r="E1548" t="str">
            <v>Anne Karoliny</v>
          </cell>
          <cell r="G1548" t="str">
            <v>Gilberto Armarinho &amp; Variedades LTDA</v>
          </cell>
          <cell r="H1548" t="str">
            <v>08.595.047/0001-57</v>
          </cell>
          <cell r="I1548" t="str">
            <v>34660355</v>
          </cell>
          <cell r="J1548" t="str">
            <v>Praça Pedro Joaquim de Souza, 111</v>
          </cell>
          <cell r="K1548" t="str">
            <v>Gravatá Centro</v>
          </cell>
          <cell r="L1548" t="str">
            <v>Gravatá</v>
          </cell>
          <cell r="M1548" t="str">
            <v>PE</v>
          </cell>
          <cell r="N1548" t="str">
            <v>NORDESTE</v>
          </cell>
          <cell r="O1548" t="str">
            <v>55.641-020</v>
          </cell>
          <cell r="P1548" t="str">
            <v>(81) 3533-3400/ (81) 9 9878-2277</v>
          </cell>
          <cell r="Q1548" t="str">
            <v>annekarolinysyullan@gmail.com</v>
          </cell>
          <cell r="S1548" t="str">
            <v>annekarolinysyullan@gmail.com</v>
          </cell>
          <cell r="T1548">
            <v>0</v>
          </cell>
          <cell r="V1548">
            <v>43404</v>
          </cell>
        </row>
        <row r="1549">
          <cell r="B1549" t="str">
            <v>18/1564</v>
          </cell>
          <cell r="C1549" t="str">
            <v>Karen</v>
          </cell>
          <cell r="D1549" t="str">
            <v xml:space="preserve">DME POCOS DE CALDAS PARTICIPACOES S.A. - DME </v>
          </cell>
          <cell r="G1549" t="str">
            <v xml:space="preserve">DME POCOS DE CALDAS PARTICIPACOES S.A. - DME </v>
          </cell>
          <cell r="H1549" t="str">
            <v>12.265.979/0001-09</v>
          </cell>
          <cell r="I1549" t="str">
            <v>001633243.00-01</v>
          </cell>
          <cell r="J1549" t="str">
            <v>Rua Pernambuco, 265</v>
          </cell>
          <cell r="K1549" t="str">
            <v>Centro</v>
          </cell>
          <cell r="L1549" t="str">
            <v>Poços de Caldas</v>
          </cell>
          <cell r="M1549" t="str">
            <v>MG</v>
          </cell>
          <cell r="N1549" t="str">
            <v>SUDESTE</v>
          </cell>
          <cell r="O1549" t="str">
            <v>37701-021</v>
          </cell>
          <cell r="P1549" t="str">
            <v>(35) 3716-9131</v>
          </cell>
          <cell r="Q1549" t="str">
            <v>efelipe@dmepc.com.br</v>
          </cell>
          <cell r="R1549" t="str">
            <v>Elaine</v>
          </cell>
          <cell r="S1549" t="str">
            <v>efelipe@dmepc.com.br</v>
          </cell>
          <cell r="T1549" t="str">
            <v>(35) 3716-9131</v>
          </cell>
          <cell r="V1549">
            <v>0</v>
          </cell>
        </row>
        <row r="1550">
          <cell r="B1550" t="str">
            <v>18/1565</v>
          </cell>
          <cell r="C1550" t="str">
            <v>Maera</v>
          </cell>
          <cell r="D1550" t="str">
            <v>Techluxx Iluminação</v>
          </cell>
          <cell r="E1550" t="str">
            <v>Vanessa</v>
          </cell>
          <cell r="G1550" t="str">
            <v>Techluxx do Brasil Iluminação e Materiais Elétricos - Eireli ME</v>
          </cell>
          <cell r="H1550" t="str">
            <v>29.093.620/0001-02</v>
          </cell>
          <cell r="I1550" t="str">
            <v>06.744533-0</v>
          </cell>
          <cell r="J1550" t="str">
            <v>Rua 17B (Cj. Industrial), nº 18</v>
          </cell>
          <cell r="K1550" t="str">
            <v>Industrial</v>
          </cell>
          <cell r="L1550" t="str">
            <v xml:space="preserve">Maracanaú </v>
          </cell>
          <cell r="M1550" t="str">
            <v>CE</v>
          </cell>
          <cell r="N1550" t="str">
            <v>NORDESTE</v>
          </cell>
          <cell r="O1550" t="str">
            <v>61.925-430</v>
          </cell>
          <cell r="P1550" t="str">
            <v>(88) 99785-6238</v>
          </cell>
          <cell r="Q1550" t="str">
            <v>vanessaliima1095@gmail.com</v>
          </cell>
          <cell r="R1550" t="str">
            <v xml:space="preserve">Vanessa </v>
          </cell>
          <cell r="S1550" t="str">
            <v>vanessaliima1095@gmail.com</v>
          </cell>
          <cell r="T1550" t="str">
            <v>(88) 99785-6238</v>
          </cell>
          <cell r="V1550">
            <v>43404</v>
          </cell>
        </row>
        <row r="1551">
          <cell r="B1551" t="str">
            <v>18/1566</v>
          </cell>
          <cell r="C1551" t="str">
            <v>Adriana</v>
          </cell>
          <cell r="D1551" t="str">
            <v>ACI Panambi</v>
          </cell>
          <cell r="E1551" t="str">
            <v>Giane</v>
          </cell>
          <cell r="G1551" t="str">
            <v>Associação Comercial e Industrial de Panambi</v>
          </cell>
          <cell r="H1551" t="str">
            <v>91.986.257/0001-10</v>
          </cell>
          <cell r="I1551" t="str">
            <v>Isento</v>
          </cell>
          <cell r="J1551" t="str">
            <v>Av. Konrad Adenauer, 555</v>
          </cell>
          <cell r="K1551" t="str">
            <v>Centro</v>
          </cell>
          <cell r="L1551" t="str">
            <v>Panambi</v>
          </cell>
          <cell r="M1551" t="str">
            <v>RS</v>
          </cell>
          <cell r="N1551" t="str">
            <v>SUL</v>
          </cell>
          <cell r="O1551" t="str">
            <v>98.280-000</v>
          </cell>
          <cell r="P1551" t="str">
            <v>(55) 3375-9350</v>
          </cell>
          <cell r="Q1551" t="str">
            <v>acipanambi@acipanambi.com.br</v>
          </cell>
          <cell r="R1551" t="str">
            <v>Giane</v>
          </cell>
          <cell r="S1551" t="str">
            <v>financeiro@acipanambi.com.br</v>
          </cell>
          <cell r="T1551" t="str">
            <v>(55) 3375-9350</v>
          </cell>
          <cell r="V1551">
            <v>43406</v>
          </cell>
        </row>
        <row r="1552">
          <cell r="B1552" t="str">
            <v>18/1567</v>
          </cell>
          <cell r="C1552" t="str">
            <v>Franciela</v>
          </cell>
          <cell r="D1552" t="str">
            <v>JMD Comunicação</v>
          </cell>
          <cell r="E1552" t="str">
            <v>Jaci Madsen</v>
          </cell>
          <cell r="G1552" t="str">
            <v>J. Madsen Comunicação e Design LTDA</v>
          </cell>
          <cell r="H1552" t="str">
            <v>03.153.234/0001-67</v>
          </cell>
          <cell r="I1552" t="str">
            <v>Isento</v>
          </cell>
          <cell r="J1552" t="str">
            <v>Av das Americas, 3.200</v>
          </cell>
          <cell r="K1552" t="str">
            <v>Barra da Tijuca</v>
          </cell>
          <cell r="L1552" t="str">
            <v>Rio de Janeiro</v>
          </cell>
          <cell r="M1552" t="str">
            <v>RJ</v>
          </cell>
          <cell r="N1552" t="str">
            <v>SUDESTE</v>
          </cell>
          <cell r="O1552" t="str">
            <v>22640-102</v>
          </cell>
          <cell r="P1552" t="str">
            <v>21 2572-8922 / 9 9628-4600</v>
          </cell>
          <cell r="Q1552" t="str">
            <v>contato@decoracoesdenatal.com.br</v>
          </cell>
          <cell r="R1552" t="str">
            <v>Jaci Madsen</v>
          </cell>
          <cell r="S1552" t="str">
            <v>contato@decoracoesdenatal.com.br</v>
          </cell>
          <cell r="T1552" t="str">
            <v>21 2572-8922 / 9 9628-4600</v>
          </cell>
          <cell r="V1552">
            <v>43405</v>
          </cell>
        </row>
        <row r="1553">
          <cell r="B1553" t="str">
            <v>18/1568</v>
          </cell>
          <cell r="C1553" t="str">
            <v>Adriana</v>
          </cell>
          <cell r="D1553" t="str">
            <v>Prefeitura Municipal de Augusto Pestana</v>
          </cell>
          <cell r="E1553" t="str">
            <v>Maiane</v>
          </cell>
          <cell r="G1553" t="str">
            <v>Município de Augusto Pestana</v>
          </cell>
          <cell r="H1553" t="str">
            <v>87.613.246/0001-17</v>
          </cell>
          <cell r="I1553" t="str">
            <v>Isento</v>
          </cell>
          <cell r="J1553" t="str">
            <v>Rua da Republica, 96</v>
          </cell>
          <cell r="K1553" t="str">
            <v>Centro</v>
          </cell>
          <cell r="L1553" t="str">
            <v>Augusto Pestana</v>
          </cell>
          <cell r="M1553" t="str">
            <v>RS</v>
          </cell>
          <cell r="N1553" t="str">
            <v>SUL</v>
          </cell>
          <cell r="O1553" t="str">
            <v>98.740-000</v>
          </cell>
          <cell r="P1553" t="str">
            <v>(55) 3334-4911 / 9 9671-5115</v>
          </cell>
          <cell r="Q1553" t="str">
            <v>cultura@augustopestana.rs.gov.br</v>
          </cell>
          <cell r="R1553" t="str">
            <v>Maiane</v>
          </cell>
          <cell r="S1553" t="str">
            <v>cultura@augustopestana.rs.gov.br</v>
          </cell>
          <cell r="T1553" t="str">
            <v>(55) 3334-4911 / 9 9671-5115</v>
          </cell>
          <cell r="V1553">
            <v>43410</v>
          </cell>
        </row>
        <row r="1554">
          <cell r="B1554" t="str">
            <v>18/1569</v>
          </cell>
          <cell r="C1554" t="str">
            <v>Vera</v>
          </cell>
          <cell r="D1554" t="str">
            <v>Prefeitura de Sarandi</v>
          </cell>
          <cell r="E1554" t="str">
            <v>Beth</v>
          </cell>
          <cell r="G1554" t="str">
            <v>Prefeitura de Sarandi</v>
          </cell>
          <cell r="H1554" t="str">
            <v>97.320.030/0001-17</v>
          </cell>
          <cell r="I1554" t="str">
            <v>Isento</v>
          </cell>
          <cell r="J1554" t="str">
            <v>Praça Presidente Vargas, S/N</v>
          </cell>
          <cell r="K1554" t="str">
            <v>Centro</v>
          </cell>
          <cell r="L1554" t="str">
            <v>Sarandi</v>
          </cell>
          <cell r="M1554" t="str">
            <v>RS</v>
          </cell>
          <cell r="N1554" t="str">
            <v>SUL</v>
          </cell>
          <cell r="O1554" t="str">
            <v>99.560-000</v>
          </cell>
          <cell r="P1554" t="str">
            <v>(54) 3361-5600 / 9 9169-1942</v>
          </cell>
          <cell r="Q1554" t="str">
            <v>gabinete@sarandi.rs.gov.br</v>
          </cell>
          <cell r="S1554" t="str">
            <v>gabinete@sarandi.rs.gov.br</v>
          </cell>
          <cell r="T1554" t="str">
            <v>(54) 3361-5600 / 9 9169-1942</v>
          </cell>
          <cell r="V1554">
            <v>43410</v>
          </cell>
        </row>
        <row r="1555">
          <cell r="B1555" t="str">
            <v>18/1570</v>
          </cell>
          <cell r="C1555" t="str">
            <v>Franciela</v>
          </cell>
          <cell r="D1555" t="str">
            <v>Prefeitura de Rancho Queimado</v>
          </cell>
          <cell r="E1555" t="str">
            <v>Gilson</v>
          </cell>
          <cell r="G1555" t="str">
            <v>Prefeitura Municipal de Rancho Queimado</v>
          </cell>
          <cell r="H1555" t="str">
            <v>82.892.357/0001-96</v>
          </cell>
          <cell r="I1555" t="str">
            <v>Isento</v>
          </cell>
          <cell r="J1555" t="str">
            <v>Praça Leonardo Sell, 40</v>
          </cell>
          <cell r="K1555" t="str">
            <v>Centro</v>
          </cell>
          <cell r="L1555" t="str">
            <v>Rancho Queimado</v>
          </cell>
          <cell r="M1555" t="str">
            <v>SC</v>
          </cell>
          <cell r="N1555" t="str">
            <v>SUL</v>
          </cell>
          <cell r="O1555" t="str">
            <v>88.470-000</v>
          </cell>
          <cell r="P1555" t="str">
            <v>275 3100</v>
          </cell>
          <cell r="Q1555" t="str">
            <v>gilsonschmitz@gmail.com</v>
          </cell>
          <cell r="S1555">
            <v>0</v>
          </cell>
          <cell r="T1555">
            <v>0</v>
          </cell>
          <cell r="V1555">
            <v>43410</v>
          </cell>
        </row>
        <row r="1556">
          <cell r="B1556" t="str">
            <v>18/1571</v>
          </cell>
          <cell r="C1556" t="str">
            <v>Maera</v>
          </cell>
          <cell r="D1556" t="str">
            <v xml:space="preserve">Marisandre Modas </v>
          </cell>
          <cell r="E1556" t="str">
            <v>Marise</v>
          </cell>
          <cell r="G1556" t="str">
            <v>Marisandre Modas LTDA</v>
          </cell>
          <cell r="H1556" t="str">
            <v>02.545.395/0001-33</v>
          </cell>
          <cell r="I1556">
            <v>0</v>
          </cell>
          <cell r="J1556" t="str">
            <v>Rua Papa João XXIII, 1262</v>
          </cell>
          <cell r="K1556" t="str">
            <v>Iririú</v>
          </cell>
          <cell r="L1556" t="str">
            <v xml:space="preserve">Joinville </v>
          </cell>
          <cell r="M1556" t="str">
            <v>SC</v>
          </cell>
          <cell r="N1556" t="str">
            <v>SUL</v>
          </cell>
          <cell r="O1556" t="str">
            <v>89.227-301</v>
          </cell>
          <cell r="P1556" t="str">
            <v>(47) 99709-2929</v>
          </cell>
          <cell r="Q1556" t="str">
            <v>marisandremodas@gmail.com</v>
          </cell>
          <cell r="R1556" t="str">
            <v>Marise</v>
          </cell>
          <cell r="S1556" t="str">
            <v>marisandremodas@gmail.com</v>
          </cell>
          <cell r="T1556" t="str">
            <v>(47) 99709-2929</v>
          </cell>
          <cell r="V1556">
            <v>43411</v>
          </cell>
        </row>
        <row r="1557">
          <cell r="B1557" t="str">
            <v>18/1572</v>
          </cell>
          <cell r="C1557" t="str">
            <v>Franciela</v>
          </cell>
          <cell r="D1557" t="str">
            <v>Remix Promo</v>
          </cell>
          <cell r="E1557" t="str">
            <v>Mariah</v>
          </cell>
          <cell r="G1557" t="str">
            <v>Remix Promo Criativa LTDA</v>
          </cell>
          <cell r="H1557" t="str">
            <v>08.035.530/0001-87</v>
          </cell>
          <cell r="I1557" t="str">
            <v>90.58.24.52.-05</v>
          </cell>
          <cell r="J1557" t="str">
            <v>Rua Padre Anchieta, 214</v>
          </cell>
          <cell r="K1557" t="str">
            <v>Mercês</v>
          </cell>
          <cell r="L1557" t="str">
            <v>Curitiba</v>
          </cell>
          <cell r="M1557" t="str">
            <v>PR</v>
          </cell>
          <cell r="N1557" t="str">
            <v>SUL</v>
          </cell>
          <cell r="O1557">
            <v>80410030</v>
          </cell>
          <cell r="P1557" t="str">
            <v>41 3078-9559</v>
          </cell>
          <cell r="Q1557" t="str">
            <v>producao@remixpromo.com.br</v>
          </cell>
          <cell r="R1557" t="str">
            <v>Mariah</v>
          </cell>
          <cell r="S1557" t="str">
            <v>cris@remixpromo.com.br</v>
          </cell>
          <cell r="T1557" t="str">
            <v>Cris</v>
          </cell>
          <cell r="V1557">
            <v>43413</v>
          </cell>
        </row>
        <row r="1558">
          <cell r="B1558" t="str">
            <v>18/1573</v>
          </cell>
          <cell r="C1558" t="str">
            <v>Miguel</v>
          </cell>
          <cell r="D1558" t="str">
            <v>Ecletick Produções e Eventos</v>
          </cell>
          <cell r="G1558" t="str">
            <v>Ecletick Serviços Para Eventos EIRELI - EPP</v>
          </cell>
          <cell r="H1558" t="str">
            <v>20.519.803/0001-64</v>
          </cell>
          <cell r="I1558" t="str">
            <v>86.717.743</v>
          </cell>
          <cell r="J1558" t="str">
            <v>Rua Maestro Felício Toledo, 495 - sala 1012</v>
          </cell>
          <cell r="K1558" t="str">
            <v>Centro</v>
          </cell>
          <cell r="L1558" t="str">
            <v>Niterói</v>
          </cell>
          <cell r="M1558" t="str">
            <v>RJ</v>
          </cell>
          <cell r="N1558" t="str">
            <v>SUDESTE</v>
          </cell>
          <cell r="O1558" t="str">
            <v>24.030-105</v>
          </cell>
          <cell r="P1558" t="str">
            <v>(21) 96406-3613</v>
          </cell>
          <cell r="Q1558" t="str">
            <v>natal.niteroi2019@gmail.com / paulorobertodesouza.ilumina@gmail.com</v>
          </cell>
          <cell r="R1558" t="str">
            <v>Paulo / Karine</v>
          </cell>
          <cell r="S1558" t="str">
            <v>natal.niteroi2019@gmail.com / paulorobertodesouza.ilumina@gmail.com</v>
          </cell>
          <cell r="T1558" t="str">
            <v>(21) 96436-3505</v>
          </cell>
          <cell r="V1558">
            <v>43416</v>
          </cell>
        </row>
        <row r="1559">
          <cell r="B1559" t="str">
            <v>18/1574</v>
          </cell>
          <cell r="C1559" t="str">
            <v>Maera</v>
          </cell>
          <cell r="D1559" t="str">
            <v>Magik Decorações</v>
          </cell>
          <cell r="E1559" t="str">
            <v>Kelly</v>
          </cell>
          <cell r="G1559" t="str">
            <v xml:space="preserve">Kelly Dorneles Stefenon ME </v>
          </cell>
          <cell r="H1559" t="str">
            <v>13.507.024/0001-83</v>
          </cell>
          <cell r="I1559" t="str">
            <v>Isento</v>
          </cell>
          <cell r="J1559" t="str">
            <v>Rua Marquez de Souza, 489</v>
          </cell>
          <cell r="K1559" t="str">
            <v>São Francisco</v>
          </cell>
          <cell r="L1559" t="str">
            <v>Bento Gonçalves</v>
          </cell>
          <cell r="M1559" t="str">
            <v>RS</v>
          </cell>
          <cell r="N1559" t="str">
            <v>SUL</v>
          </cell>
          <cell r="O1559" t="str">
            <v>95.700-000</v>
          </cell>
          <cell r="P1559" t="str">
            <v>(54) 99153-5388</v>
          </cell>
          <cell r="Q1559" t="str">
            <v>contato@magikdecoracoes.com.br</v>
          </cell>
          <cell r="R1559" t="str">
            <v>Kelly</v>
          </cell>
          <cell r="S1559" t="str">
            <v>contato@magikdecoracoes.com.br</v>
          </cell>
          <cell r="T1559" t="str">
            <v>(54) 99153-5388</v>
          </cell>
          <cell r="V1559">
            <v>43417</v>
          </cell>
        </row>
        <row r="1560">
          <cell r="B1560" t="str">
            <v>18/1575</v>
          </cell>
          <cell r="C1560" t="str">
            <v>Franciela</v>
          </cell>
          <cell r="D1560" t="str">
            <v>Prefeitura de Japaraiba</v>
          </cell>
          <cell r="E1560" t="str">
            <v>Elisania</v>
          </cell>
          <cell r="G1560" t="str">
            <v>Prefeitura Municipal de Japaraíba</v>
          </cell>
          <cell r="H1560" t="str">
            <v>18.306.654/0001-03</v>
          </cell>
          <cell r="I1560" t="str">
            <v>Isento</v>
          </cell>
          <cell r="J1560" t="str">
            <v>Rua Nossa Senhora do Rosário, 29</v>
          </cell>
          <cell r="K1560" t="str">
            <v>Centro</v>
          </cell>
          <cell r="L1560" t="str">
            <v>Japaraiba</v>
          </cell>
          <cell r="M1560" t="str">
            <v>MG</v>
          </cell>
          <cell r="N1560" t="str">
            <v>SUDESTE</v>
          </cell>
          <cell r="O1560" t="str">
            <v>35580-000</v>
          </cell>
          <cell r="P1560" t="str">
            <v>37 3354-1112</v>
          </cell>
          <cell r="Q1560" t="str">
            <v>elisania@japaraiba.mg.gov.br</v>
          </cell>
          <cell r="R1560" t="str">
            <v>Elisania</v>
          </cell>
          <cell r="S1560" t="str">
            <v>elisania@japaraiba.mg.gov.br</v>
          </cell>
          <cell r="T1560" t="str">
            <v>37 3354-1112</v>
          </cell>
          <cell r="V1560">
            <v>43417</v>
          </cell>
        </row>
        <row r="1561">
          <cell r="B1561" t="str">
            <v>18/1576</v>
          </cell>
          <cell r="C1561" t="str">
            <v>Maera</v>
          </cell>
          <cell r="D1561" t="str">
            <v>Prefeitura Municipal de Guaporé</v>
          </cell>
          <cell r="E1561" t="str">
            <v>Cristiane</v>
          </cell>
          <cell r="G1561" t="str">
            <v>Município de Guaporé</v>
          </cell>
          <cell r="H1561" t="str">
            <v>87.862.397/0001-09</v>
          </cell>
          <cell r="I1561" t="str">
            <v>Isento</v>
          </cell>
          <cell r="J1561" t="str">
            <v>Av. Silvio Sanson, 1135</v>
          </cell>
          <cell r="K1561" t="str">
            <v>Centro</v>
          </cell>
          <cell r="L1561" t="str">
            <v>Guaporé</v>
          </cell>
          <cell r="M1561" t="str">
            <v>RS</v>
          </cell>
          <cell r="N1561" t="str">
            <v>SUL</v>
          </cell>
          <cell r="O1561" t="str">
            <v>99200-000</v>
          </cell>
          <cell r="P1561" t="str">
            <v>(54) 3443-5778</v>
          </cell>
          <cell r="Q1561" t="str">
            <v>turismo@guapore.rs.gov.br</v>
          </cell>
          <cell r="R1561" t="str">
            <v>Cristiane</v>
          </cell>
          <cell r="S1561" t="str">
            <v>turismo@guapore.rs.gov.br</v>
          </cell>
          <cell r="T1561" t="str">
            <v>(54) 3443-5778</v>
          </cell>
          <cell r="V1561">
            <v>43417</v>
          </cell>
        </row>
        <row r="1562">
          <cell r="B1562" t="str">
            <v>18/1577</v>
          </cell>
          <cell r="C1562" t="str">
            <v>CADASTRO INCOMPLETO</v>
          </cell>
          <cell r="D1562" t="str">
            <v>FM Manutenções</v>
          </cell>
          <cell r="G1562" t="str">
            <v>FM Manutenções</v>
          </cell>
          <cell r="H1562">
            <v>0</v>
          </cell>
          <cell r="I1562">
            <v>0</v>
          </cell>
          <cell r="J1562">
            <v>0</v>
          </cell>
          <cell r="O1562">
            <v>0</v>
          </cell>
          <cell r="P1562">
            <v>0</v>
          </cell>
          <cell r="Q1562">
            <v>0</v>
          </cell>
          <cell r="S1562">
            <v>0</v>
          </cell>
          <cell r="T1562">
            <v>0</v>
          </cell>
          <cell r="V1562">
            <v>0</v>
          </cell>
        </row>
        <row r="1563">
          <cell r="B1563" t="str">
            <v>18/1578</v>
          </cell>
          <cell r="C1563" t="str">
            <v>Adriana</v>
          </cell>
          <cell r="D1563" t="str">
            <v>Prefeitura de Taió</v>
          </cell>
          <cell r="E1563" t="str">
            <v xml:space="preserve">Cristiana </v>
          </cell>
          <cell r="G1563" t="str">
            <v>Município de Taió</v>
          </cell>
          <cell r="H1563" t="str">
            <v>82.765.488/0001-02</v>
          </cell>
          <cell r="I1563" t="str">
            <v>Isento</v>
          </cell>
          <cell r="J1563" t="str">
            <v>Av. Luiz Bertoli, 44</v>
          </cell>
          <cell r="K1563" t="str">
            <v>Centro</v>
          </cell>
          <cell r="L1563" t="str">
            <v>Taió</v>
          </cell>
          <cell r="M1563" t="str">
            <v>SC</v>
          </cell>
          <cell r="N1563" t="str">
            <v>SUL</v>
          </cell>
          <cell r="O1563" t="str">
            <v>89.190-000</v>
          </cell>
          <cell r="P1563" t="str">
            <v>(47) 3562-8300 / 9 9959-3861</v>
          </cell>
          <cell r="Q1563" t="str">
            <v>casadaculturataio@gmail.com</v>
          </cell>
          <cell r="R1563" t="str">
            <v xml:space="preserve">Cristiana </v>
          </cell>
          <cell r="S1563" t="str">
            <v>casadaculturataio@gmail.com</v>
          </cell>
          <cell r="T1563" t="str">
            <v>(47) 3562-8300 / 9 9959-3861</v>
          </cell>
          <cell r="V1563">
            <v>43418</v>
          </cell>
        </row>
        <row r="1564">
          <cell r="B1564" t="str">
            <v>18/1579</v>
          </cell>
          <cell r="C1564" t="str">
            <v>Franciela</v>
          </cell>
          <cell r="D1564" t="str">
            <v>Prefeitura Municipal de Icaraíma</v>
          </cell>
          <cell r="E1564" t="str">
            <v>Juliana</v>
          </cell>
          <cell r="G1564" t="str">
            <v>Município de Icaraíma</v>
          </cell>
          <cell r="H1564" t="str">
            <v>76.247.337/0001-60</v>
          </cell>
          <cell r="I1564" t="str">
            <v>Isento</v>
          </cell>
          <cell r="J1564" t="str">
            <v xml:space="preserve">Av. Hermes Vissoto, 810 </v>
          </cell>
          <cell r="K1564" t="str">
            <v>Centro</v>
          </cell>
          <cell r="L1564" t="str">
            <v>Icaraíma</v>
          </cell>
          <cell r="M1564" t="str">
            <v>PR</v>
          </cell>
          <cell r="N1564" t="str">
            <v>SUL</v>
          </cell>
          <cell r="O1564" t="str">
            <v>87.530-000</v>
          </cell>
          <cell r="P1564" t="str">
            <v>(44) 3665-8000</v>
          </cell>
          <cell r="Q1564" t="str">
            <v>cultura@icaraima.pr.gov.br</v>
          </cell>
          <cell r="R1564" t="str">
            <v>Lays</v>
          </cell>
          <cell r="S1564" t="str">
            <v xml:space="preserve">planejamento@icaraima.pr.gov.br </v>
          </cell>
          <cell r="T1564" t="str">
            <v>(44) 3665-8000</v>
          </cell>
          <cell r="V1564">
            <v>43419</v>
          </cell>
        </row>
        <row r="1565">
          <cell r="B1565" t="str">
            <v>18/1580</v>
          </cell>
          <cell r="C1565" t="str">
            <v>Maera</v>
          </cell>
          <cell r="D1565" t="str">
            <v>Prefeitura Municipal de Tapejara</v>
          </cell>
          <cell r="E1565" t="str">
            <v>Inês</v>
          </cell>
          <cell r="G1565" t="str">
            <v>Município de Tapejara</v>
          </cell>
          <cell r="H1565" t="str">
            <v>87.615.449/0001-42</v>
          </cell>
          <cell r="I1565" t="str">
            <v>Isento</v>
          </cell>
          <cell r="J1565" t="str">
            <v>Rua Comércio, 1468</v>
          </cell>
          <cell r="K1565" t="str">
            <v>Centro</v>
          </cell>
          <cell r="L1565" t="str">
            <v>Tapejara</v>
          </cell>
          <cell r="M1565" t="str">
            <v>RS</v>
          </cell>
          <cell r="N1565" t="str">
            <v>SUL</v>
          </cell>
          <cell r="O1565" t="str">
            <v>99.950-000</v>
          </cell>
          <cell r="P1565" t="str">
            <v>(54) 99672-7047</v>
          </cell>
          <cell r="Q1565" t="str">
            <v>licita3@prefeituratapejara.com.br</v>
          </cell>
          <cell r="R1565" t="str">
            <v>Rosi</v>
          </cell>
          <cell r="S1565" t="str">
            <v>licita3@prefeituratapejara.com.br</v>
          </cell>
          <cell r="T1565" t="str">
            <v>(54) 3344-4700</v>
          </cell>
          <cell r="V1565">
            <v>43420</v>
          </cell>
        </row>
        <row r="1566">
          <cell r="B1566" t="str">
            <v>18/1581</v>
          </cell>
          <cell r="C1566" t="str">
            <v>Karen</v>
          </cell>
          <cell r="D1566" t="str">
            <v>Condomínio Edificio Villa dos Corais Residence</v>
          </cell>
          <cell r="E1566" t="str">
            <v>Karen</v>
          </cell>
          <cell r="F1566" t="str">
            <v>Representante</v>
          </cell>
          <cell r="G1566" t="str">
            <v>Condomínio Edificio Villa dos Corais Residence</v>
          </cell>
          <cell r="H1566" t="str">
            <v>11.505.764/0001-55</v>
          </cell>
          <cell r="I1566" t="str">
            <v>Isento</v>
          </cell>
          <cell r="J1566" t="str">
            <v>Av. Beira Mar, 1250</v>
          </cell>
          <cell r="K1566" t="str">
            <v>Centro</v>
          </cell>
          <cell r="L1566" t="str">
            <v>Itapema</v>
          </cell>
          <cell r="M1566" t="str">
            <v>SC</v>
          </cell>
          <cell r="N1566" t="str">
            <v>SUL</v>
          </cell>
          <cell r="O1566" t="str">
            <v>88.220-000</v>
          </cell>
          <cell r="P1566" t="str">
            <v>(47) 3368-1278</v>
          </cell>
          <cell r="Q1566" t="str">
            <v>villadoscoraisitapema@gmail.com</v>
          </cell>
          <cell r="R1566" t="str">
            <v>Ana Kelly</v>
          </cell>
          <cell r="S1566" t="str">
            <v>villadoscoraisitapema@gmail.com</v>
          </cell>
          <cell r="T1566" t="str">
            <v>(47) 3368-1278</v>
          </cell>
          <cell r="V1566">
            <v>43422</v>
          </cell>
        </row>
        <row r="1567">
          <cell r="B1567" t="str">
            <v>18/1582</v>
          </cell>
          <cell r="C1567" t="str">
            <v>Miguel</v>
          </cell>
          <cell r="D1567" t="str">
            <v>Outlet Premium</v>
          </cell>
          <cell r="E1567" t="str">
            <v>Aline</v>
          </cell>
          <cell r="G1567" t="str">
            <v>Associação para o Fundo de Promoções do Porto Belo Outlet Premium</v>
          </cell>
          <cell r="H1567" t="str">
            <v>30.155.590/0001-92</v>
          </cell>
          <cell r="I1567" t="str">
            <v>Isento</v>
          </cell>
          <cell r="J1567" t="str">
            <v>Rod. BR 101, S/N KM 159</v>
          </cell>
          <cell r="K1567" t="str">
            <v>Santa Luiza</v>
          </cell>
          <cell r="L1567" t="str">
            <v>Porto Belo</v>
          </cell>
          <cell r="M1567" t="str">
            <v>SC</v>
          </cell>
          <cell r="N1567" t="str">
            <v>SUL</v>
          </cell>
          <cell r="O1567" t="str">
            <v>88210-000</v>
          </cell>
          <cell r="P1567" t="str">
            <v>(47) 3040-2000</v>
          </cell>
          <cell r="Q1567" t="str">
            <v>marketing@outletportobelo.com.br</v>
          </cell>
          <cell r="R1567" t="str">
            <v>Aline</v>
          </cell>
          <cell r="S1567" t="str">
            <v>marketing@outletportobelo.com.br</v>
          </cell>
          <cell r="T1567" t="str">
            <v>(47) 3040-2000</v>
          </cell>
          <cell r="V1567">
            <v>43422</v>
          </cell>
          <cell r="W1567">
            <v>43573</v>
          </cell>
        </row>
        <row r="1568">
          <cell r="B1568" t="str">
            <v>18/1583</v>
          </cell>
          <cell r="C1568" t="str">
            <v>Karen</v>
          </cell>
          <cell r="D1568" t="str">
            <v>Município de Guapirama</v>
          </cell>
          <cell r="E1568" t="str">
            <v>Karen</v>
          </cell>
          <cell r="F1568" t="str">
            <v>Representante</v>
          </cell>
          <cell r="G1568" t="str">
            <v>Município de Guapirama</v>
          </cell>
          <cell r="H1568" t="str">
            <v>75.443.812/0001-00</v>
          </cell>
          <cell r="I1568" t="str">
            <v>Isento</v>
          </cell>
          <cell r="J1568" t="str">
            <v>Rua Dois de Março, 460</v>
          </cell>
          <cell r="K1568" t="str">
            <v>Centro</v>
          </cell>
          <cell r="L1568" t="str">
            <v>Guapirama</v>
          </cell>
          <cell r="M1568" t="str">
            <v>PR</v>
          </cell>
          <cell r="N1568" t="str">
            <v>SUL</v>
          </cell>
          <cell r="O1568" t="str">
            <v>86.465-000</v>
          </cell>
          <cell r="P1568" t="str">
            <v>(43) 9107 2614     (43) 3573 1122</v>
          </cell>
          <cell r="Q1568" t="str">
            <v>compras@guapirama.pr.gov.br</v>
          </cell>
          <cell r="R1568" t="str">
            <v>Diego de Oliveira</v>
          </cell>
          <cell r="S1568" t="str">
            <v>compras@guapirama.pr.gov.br</v>
          </cell>
          <cell r="T1568" t="str">
            <v>(43) 9107 2614     (43) 3573 1122</v>
          </cell>
          <cell r="V1568">
            <v>43422</v>
          </cell>
        </row>
        <row r="1569">
          <cell r="B1569" t="str">
            <v>18/1584</v>
          </cell>
          <cell r="C1569" t="str">
            <v>Karen</v>
          </cell>
          <cell r="D1569" t="str">
            <v>Município de Lapa</v>
          </cell>
          <cell r="E1569" t="str">
            <v>Karen</v>
          </cell>
          <cell r="F1569" t="str">
            <v>Representante</v>
          </cell>
          <cell r="G1569" t="str">
            <v>Município de Lapa</v>
          </cell>
          <cell r="H1569" t="str">
            <v>76.020.452/0001-05</v>
          </cell>
          <cell r="I1569" t="str">
            <v>Isento</v>
          </cell>
          <cell r="J1569" t="str">
            <v>Praça Mirazinha Braga, 87</v>
          </cell>
          <cell r="K1569" t="str">
            <v>Centro</v>
          </cell>
          <cell r="L1569" t="str">
            <v>Lapa</v>
          </cell>
          <cell r="M1569" t="str">
            <v>PR</v>
          </cell>
          <cell r="N1569" t="str">
            <v>SUL</v>
          </cell>
          <cell r="O1569" t="str">
            <v>83.750-000</v>
          </cell>
          <cell r="P1569" t="str">
            <v>(41) 3547-8000</v>
          </cell>
          <cell r="Q1569" t="str">
            <v>geraldodovalle@hotmail.com / desenvolvimentoeconomico2017@gmail.com / financeirogabinete@lapa.pr.gov.br</v>
          </cell>
          <cell r="R1569" t="str">
            <v>Geraldo</v>
          </cell>
          <cell r="S1569" t="str">
            <v>desenvolvimentoeconomico2017@gmail.com / financeirogabinete@lapa.pr.gov.br</v>
          </cell>
          <cell r="T1569" t="str">
            <v>(41) 3547-8000</v>
          </cell>
          <cell r="V1569">
            <v>43422</v>
          </cell>
        </row>
        <row r="1570">
          <cell r="B1570" t="str">
            <v>18/1585</v>
          </cell>
          <cell r="C1570" t="str">
            <v>Maera</v>
          </cell>
          <cell r="D1570" t="str">
            <v>Prefeitura Municipal de Arapongas</v>
          </cell>
          <cell r="E1570" t="str">
            <v>Alexsandra/ Mercedes</v>
          </cell>
          <cell r="G1570" t="str">
            <v>Município de Arapongas</v>
          </cell>
          <cell r="H1570" t="str">
            <v>76.958.966/0001-06</v>
          </cell>
          <cell r="I1570" t="str">
            <v>Isento</v>
          </cell>
          <cell r="J1570" t="str">
            <v>Rua Garças, 750</v>
          </cell>
          <cell r="K1570" t="str">
            <v>Centro</v>
          </cell>
          <cell r="L1570" t="str">
            <v>Arapongas</v>
          </cell>
          <cell r="M1570" t="str">
            <v>PR</v>
          </cell>
          <cell r="N1570" t="str">
            <v>SUL</v>
          </cell>
          <cell r="O1570" t="str">
            <v>86.700-285</v>
          </cell>
          <cell r="P1570" t="str">
            <v>(47) 99800-0181 / (43) 3902 1191 
(43) 3902 1223</v>
          </cell>
          <cell r="Q1570" t="str">
            <v>cultura@arapongas.pr.gov.br</v>
          </cell>
          <cell r="R1570" t="str">
            <v>Mercedes</v>
          </cell>
          <cell r="S1570" t="str">
            <v>cultura@arapongas.pr.gov.br</v>
          </cell>
          <cell r="T1570" t="str">
            <v>(47) 99800-0181 / (43) 3902 1191 
(43) 3902 1223</v>
          </cell>
          <cell r="V1570">
            <v>43425</v>
          </cell>
        </row>
        <row r="1571">
          <cell r="B1571" t="str">
            <v>18/1586</v>
          </cell>
          <cell r="C1571" t="str">
            <v>Vera</v>
          </cell>
          <cell r="D1571" t="str">
            <v>Prefeitura de Derrubadas</v>
          </cell>
          <cell r="E1571" t="str">
            <v>Vera</v>
          </cell>
          <cell r="F1571" t="str">
            <v>Representante</v>
          </cell>
          <cell r="G1571" t="str">
            <v>Município de Derrubadas</v>
          </cell>
          <cell r="H1571" t="str">
            <v>94.442.282/0001-20</v>
          </cell>
          <cell r="I1571" t="str">
            <v>Isento</v>
          </cell>
          <cell r="J1571" t="str">
            <v>Av. Pelotas, 595</v>
          </cell>
          <cell r="K1571" t="str">
            <v>Centro</v>
          </cell>
          <cell r="L1571" t="str">
            <v>Derrubadas</v>
          </cell>
          <cell r="M1571" t="str">
            <v>RS</v>
          </cell>
          <cell r="N1571" t="str">
            <v>SUL</v>
          </cell>
          <cell r="O1571">
            <v>0</v>
          </cell>
          <cell r="P1571" t="str">
            <v>55 3616 3071 / ANGELITA (55) 9 9977-4352</v>
          </cell>
          <cell r="Q1571" t="str">
            <v>turismo@derrubadas-rs.com.br</v>
          </cell>
          <cell r="R1571" t="str">
            <v>Angelita</v>
          </cell>
          <cell r="S1571" t="str">
            <v>turismo@derrubadas-rs.com.br</v>
          </cell>
          <cell r="T1571" t="str">
            <v>55 3616 3071 / ANGELITA (55) 9 9977-4352</v>
          </cell>
          <cell r="V1571">
            <v>43425</v>
          </cell>
        </row>
        <row r="1572">
          <cell r="B1572" t="str">
            <v>18/1587</v>
          </cell>
          <cell r="C1572" t="str">
            <v>Maera</v>
          </cell>
          <cell r="D1572" t="str">
            <v>Euro Fios</v>
          </cell>
          <cell r="E1572" t="str">
            <v>Fernanda</v>
          </cell>
          <cell r="G1572" t="str">
            <v>Ecofibras Indústria Textil Eireli</v>
          </cell>
          <cell r="H1572" t="str">
            <v>07.182.774/0001-20</v>
          </cell>
          <cell r="I1572" t="str">
            <v>254.927.343</v>
          </cell>
          <cell r="J1572" t="str">
            <v>Rua Hermann Hering, 1160</v>
          </cell>
          <cell r="K1572" t="str">
            <v>Centro</v>
          </cell>
          <cell r="L1572" t="str">
            <v>Blumenau</v>
          </cell>
          <cell r="M1572" t="str">
            <v>SC</v>
          </cell>
          <cell r="N1572" t="str">
            <v>SUL</v>
          </cell>
          <cell r="O1572" t="str">
            <v>89.010-600</v>
          </cell>
          <cell r="P1572" t="str">
            <v>(47) 3231-9900/ 3231-9959</v>
          </cell>
          <cell r="Q1572" t="str">
            <v>compras@eurofios.com.br</v>
          </cell>
          <cell r="R1572" t="str">
            <v>Wilson</v>
          </cell>
          <cell r="S1572" t="str">
            <v>compras@eurofios.com.br</v>
          </cell>
          <cell r="T1572" t="str">
            <v>(47) 3231-9900/ 3231-9959</v>
          </cell>
          <cell r="V1572">
            <v>43426</v>
          </cell>
        </row>
        <row r="1573">
          <cell r="B1573" t="str">
            <v>18/1588</v>
          </cell>
          <cell r="C1573" t="str">
            <v>Maera</v>
          </cell>
          <cell r="D1573" t="str">
            <v>Alisson Barcelos Artes &amp; Eventos</v>
          </cell>
          <cell r="E1573" t="str">
            <v>Lucimar</v>
          </cell>
          <cell r="G1573" t="str">
            <v>Alisson Barcelos Arte e Publicidade LTDA</v>
          </cell>
          <cell r="H1573" t="str">
            <v>10.896.759/0001-58</v>
          </cell>
          <cell r="I1573" t="str">
            <v>Isento</v>
          </cell>
          <cell r="J1573" t="str">
            <v>Rua José Lins do Régo, 278</v>
          </cell>
          <cell r="K1573" t="str">
            <v>Bom Abrigo</v>
          </cell>
          <cell r="L1573" t="str">
            <v>Florianópolis</v>
          </cell>
          <cell r="M1573" t="str">
            <v>SC</v>
          </cell>
          <cell r="N1573" t="str">
            <v>SUL</v>
          </cell>
          <cell r="O1573" t="str">
            <v>88.085-300</v>
          </cell>
          <cell r="P1573" t="str">
            <v>(48) 3024-5024</v>
          </cell>
          <cell r="Q1573" t="str">
            <v>lucimar@lucimarpolli.com.br / operacao@alissonbarcelos.com.br</v>
          </cell>
          <cell r="R1573" t="str">
            <v>Cristiane</v>
          </cell>
          <cell r="S1573" t="str">
            <v>cristiane@alissonbarcelos.com.br/ lucimar@lucimarpolli.com.br / operacao@alissonbarcelos.com.br</v>
          </cell>
          <cell r="T1573" t="str">
            <v>(48) 3024-5024</v>
          </cell>
          <cell r="V1573">
            <v>43427</v>
          </cell>
        </row>
        <row r="1574">
          <cell r="B1574" t="str">
            <v>18/1589</v>
          </cell>
          <cell r="C1574" t="str">
            <v>Miguel</v>
          </cell>
          <cell r="D1574" t="str">
            <v>Fundação Municipal de Cultura de Bombinhas</v>
          </cell>
          <cell r="E1574" t="str">
            <v>Carlos Candido Silva</v>
          </cell>
          <cell r="G1574" t="str">
            <v>Fundação Municipal de Cultura de Bombinhas</v>
          </cell>
          <cell r="H1574" t="str">
            <v>09.362.501/0001-92</v>
          </cell>
          <cell r="I1574" t="str">
            <v>Isento</v>
          </cell>
          <cell r="J1574" t="str">
            <v>Rua Baleia Jubarte, 328</v>
          </cell>
          <cell r="K1574" t="str">
            <v>José Amandio</v>
          </cell>
          <cell r="L1574" t="str">
            <v>Bombinhas</v>
          </cell>
          <cell r="M1574" t="str">
            <v>SC</v>
          </cell>
          <cell r="N1574" t="str">
            <v>SUL</v>
          </cell>
          <cell r="O1574" t="str">
            <v>88.215-000</v>
          </cell>
          <cell r="P1574" t="str">
            <v>(48) 99667-6394 / 3393-9500</v>
          </cell>
          <cell r="Q1574" t="str">
            <v>eventos@bombinhas.sc.gov.br</v>
          </cell>
          <cell r="R1574" t="str">
            <v>Carlos Candido Silva</v>
          </cell>
          <cell r="S1574" t="str">
            <v>eventos@bombinhas.sc.gov.br</v>
          </cell>
          <cell r="T1574" t="str">
            <v>(48) 99667-6394 / 3393-9500</v>
          </cell>
          <cell r="V1574">
            <v>43430</v>
          </cell>
          <cell r="W1574">
            <v>43812</v>
          </cell>
        </row>
        <row r="1575">
          <cell r="B1575" t="str">
            <v>18/1590</v>
          </cell>
          <cell r="C1575" t="str">
            <v>Franciela</v>
          </cell>
          <cell r="D1575" t="str">
            <v>Liane Garcia</v>
          </cell>
          <cell r="G1575" t="str">
            <v>Liane Garcia</v>
          </cell>
          <cell r="H1575" t="str">
            <v>285.668.580-34</v>
          </cell>
          <cell r="I1575">
            <v>0</v>
          </cell>
          <cell r="J1575" t="str">
            <v>Av. Cristovão Colombo, 508</v>
          </cell>
          <cell r="K1575" t="str">
            <v>Floresta</v>
          </cell>
          <cell r="L1575" t="str">
            <v>Porto Alegre</v>
          </cell>
          <cell r="M1575" t="str">
            <v>RS</v>
          </cell>
          <cell r="N1575" t="str">
            <v>SUL</v>
          </cell>
          <cell r="O1575" t="str">
            <v>905.60-000</v>
          </cell>
          <cell r="P1575" t="str">
            <v>51 9 9901-2463</v>
          </cell>
          <cell r="Q1575" t="str">
            <v>garcialiane@hotmail.com</v>
          </cell>
          <cell r="R1575" t="str">
            <v>Liane Garcia</v>
          </cell>
          <cell r="S1575" t="str">
            <v>garcialiane@hotmail.com</v>
          </cell>
          <cell r="T1575" t="str">
            <v>51 3225-8175</v>
          </cell>
          <cell r="U1575" t="str">
            <v>Edificio Edelweiss, Apartamento 405</v>
          </cell>
          <cell r="V1575">
            <v>43427</v>
          </cell>
        </row>
        <row r="1576">
          <cell r="B1576" t="str">
            <v>18/1591</v>
          </cell>
          <cell r="C1576">
            <v>0</v>
          </cell>
          <cell r="D1576" t="str">
            <v>Edificio Napoles</v>
          </cell>
          <cell r="E1576" t="str">
            <v>Emilio</v>
          </cell>
          <cell r="G1576" t="str">
            <v>Condominio Edificio Napoles</v>
          </cell>
          <cell r="H1576" t="str">
            <v>83.798.132/0001-38</v>
          </cell>
          <cell r="I1576" t="str">
            <v>Isento</v>
          </cell>
          <cell r="J1576" t="str">
            <v>Rua Eduardo Miers, 142</v>
          </cell>
          <cell r="K1576" t="str">
            <v>Atiradores</v>
          </cell>
          <cell r="L1576" t="str">
            <v>Joinville</v>
          </cell>
          <cell r="M1576" t="str">
            <v>SC</v>
          </cell>
          <cell r="N1576" t="str">
            <v>SUL</v>
          </cell>
          <cell r="O1576" t="str">
            <v>89203-083</v>
          </cell>
          <cell r="P1576" t="str">
            <v>47 3422-4266</v>
          </cell>
          <cell r="Q1576" t="str">
            <v>napoles142@gmail.com</v>
          </cell>
          <cell r="R1576" t="str">
            <v>Emilio</v>
          </cell>
          <cell r="S1576">
            <v>0</v>
          </cell>
          <cell r="T1576">
            <v>0</v>
          </cell>
          <cell r="V1576">
            <v>43428</v>
          </cell>
        </row>
        <row r="1577">
          <cell r="B1577" t="str">
            <v>18/1592</v>
          </cell>
          <cell r="C1577" t="str">
            <v>Karen</v>
          </cell>
          <cell r="D1577" t="str">
            <v>Prefeitura de São Domingos</v>
          </cell>
          <cell r="E1577" t="str">
            <v>Karen</v>
          </cell>
          <cell r="F1577" t="str">
            <v>Representante</v>
          </cell>
          <cell r="G1577" t="str">
            <v>Município de São Domingos</v>
          </cell>
          <cell r="H1577" t="str">
            <v>83.009.894/0001-08</v>
          </cell>
          <cell r="I1577" t="str">
            <v>Isento</v>
          </cell>
          <cell r="J1577" t="str">
            <v>Rua Getúlio Vargas,750</v>
          </cell>
          <cell r="K1577" t="str">
            <v>Centro</v>
          </cell>
          <cell r="L1577" t="str">
            <v>São Domingos</v>
          </cell>
          <cell r="M1577" t="str">
            <v>SC</v>
          </cell>
          <cell r="N1577" t="str">
            <v>SUL</v>
          </cell>
          <cell r="O1577" t="str">
            <v>89.835-000</v>
          </cell>
          <cell r="P1577" t="str">
            <v xml:space="preserve">(49) 3443 0281 </v>
          </cell>
          <cell r="Q1577" t="str">
            <v>agricultura@saodomingos.sc.gov.br</v>
          </cell>
          <cell r="R1577" t="str">
            <v xml:space="preserve">(49) 3443 0281 </v>
          </cell>
          <cell r="S1577" t="str">
            <v>agricultura@saodomingos.sc.gov.br</v>
          </cell>
          <cell r="T1577" t="str">
            <v xml:space="preserve">(49) 3443 0281 </v>
          </cell>
          <cell r="V1577">
            <v>43432</v>
          </cell>
        </row>
        <row r="1578">
          <cell r="B1578" t="str">
            <v>18/1593</v>
          </cell>
          <cell r="C1578" t="str">
            <v>Maera</v>
          </cell>
          <cell r="D1578" t="str">
            <v>Mercado Ana Paula</v>
          </cell>
          <cell r="E1578" t="str">
            <v>Camila</v>
          </cell>
          <cell r="G1578" t="str">
            <v>Renê Luiz Ogliari ME</v>
          </cell>
          <cell r="H1578" t="str">
            <v>04.249.243/0001-19</v>
          </cell>
          <cell r="I1578" t="str">
            <v>90226878-21</v>
          </cell>
          <cell r="J1578" t="str">
            <v>Rua Dr. Pirajibe de Araujo</v>
          </cell>
          <cell r="K1578" t="str">
            <v>Vila Operária</v>
          </cell>
          <cell r="L1578" t="str">
            <v>Clevelândia</v>
          </cell>
          <cell r="M1578" t="str">
            <v>PR</v>
          </cell>
          <cell r="N1578" t="str">
            <v>SUL</v>
          </cell>
          <cell r="O1578" t="str">
            <v>85.530-000</v>
          </cell>
          <cell r="P1578" t="str">
            <v>(46) 3252-3524</v>
          </cell>
          <cell r="Q1578" t="str">
            <v>reneluizoligari@gmail.com</v>
          </cell>
          <cell r="R1578" t="str">
            <v>Camila</v>
          </cell>
          <cell r="S1578" t="str">
            <v>reneluizoligari@gmail.com</v>
          </cell>
          <cell r="T1578" t="str">
            <v>(46) 3252-3524</v>
          </cell>
          <cell r="V1578">
            <v>43432</v>
          </cell>
        </row>
        <row r="1579">
          <cell r="B1579" t="str">
            <v>18/1594</v>
          </cell>
          <cell r="C1579" t="str">
            <v>Karen</v>
          </cell>
          <cell r="D1579" t="str">
            <v>Prefeitura de Canelinha</v>
          </cell>
          <cell r="E1579" t="str">
            <v>Karen</v>
          </cell>
          <cell r="F1579" t="str">
            <v>Representante</v>
          </cell>
          <cell r="G1579" t="str">
            <v>Município de Canelinha</v>
          </cell>
          <cell r="H1579" t="str">
            <v>82.562.893/0001-23</v>
          </cell>
          <cell r="I1579" t="str">
            <v>Isento</v>
          </cell>
          <cell r="J1579" t="str">
            <v>Av. Cantório Florentino da Silva, 1683</v>
          </cell>
          <cell r="K1579" t="str">
            <v>Centro</v>
          </cell>
          <cell r="L1579" t="str">
            <v>Canelinha</v>
          </cell>
          <cell r="M1579" t="str">
            <v>SC</v>
          </cell>
          <cell r="N1579" t="str">
            <v>SUL</v>
          </cell>
          <cell r="O1579" t="str">
            <v>88230-000</v>
          </cell>
          <cell r="P1579" t="str">
            <v>(48) 3264-4000</v>
          </cell>
          <cell r="Q1579" t="str">
            <v>financas@canelinha.sc.gov.br</v>
          </cell>
          <cell r="S1579" t="str">
            <v>financas@canelinha.sc.gov.br</v>
          </cell>
          <cell r="T1579" t="str">
            <v>(48) 3264-4000</v>
          </cell>
          <cell r="V1579">
            <v>43433</v>
          </cell>
        </row>
        <row r="1580">
          <cell r="B1580" t="str">
            <v>18/1595</v>
          </cell>
          <cell r="C1580" t="str">
            <v>Karen</v>
          </cell>
          <cell r="D1580" t="str">
            <v>Prefeitura de Araranguá</v>
          </cell>
          <cell r="E1580" t="str">
            <v>Karen</v>
          </cell>
          <cell r="F1580" t="str">
            <v>Representante</v>
          </cell>
          <cell r="G1580" t="str">
            <v>Município de Ararangua</v>
          </cell>
          <cell r="H1580" t="str">
            <v>82.911.249/0001-13</v>
          </cell>
          <cell r="I1580" t="str">
            <v>Isento</v>
          </cell>
          <cell r="J1580" t="str">
            <v>Rua. Dr. Virgulino de Queiroz, 200</v>
          </cell>
          <cell r="K1580" t="str">
            <v>Centro</v>
          </cell>
          <cell r="L1580" t="str">
            <v>Ararangua</v>
          </cell>
          <cell r="M1580" t="str">
            <v>SC</v>
          </cell>
          <cell r="N1580" t="str">
            <v>SUL</v>
          </cell>
          <cell r="O1580" t="str">
            <v>88.900-000</v>
          </cell>
          <cell r="P1580" t="str">
            <v>(48) 3521-0929</v>
          </cell>
          <cell r="Q1580" t="str">
            <v>licitacao1@ararangua.sc.gov.br</v>
          </cell>
          <cell r="R1580" t="str">
            <v>Márcio</v>
          </cell>
          <cell r="S1580" t="str">
            <v>licitacao1@ararangua.sc.gov.br</v>
          </cell>
          <cell r="T1580" t="str">
            <v>(48) 3521-0929</v>
          </cell>
          <cell r="V1580">
            <v>43434</v>
          </cell>
        </row>
        <row r="1581">
          <cell r="B1581" t="str">
            <v>18/1596</v>
          </cell>
          <cell r="C1581" t="str">
            <v>Adriana</v>
          </cell>
          <cell r="D1581" t="str">
            <v>Prefeitura de Palma Sola</v>
          </cell>
          <cell r="E1581" t="str">
            <v>Carla</v>
          </cell>
          <cell r="G1581" t="str">
            <v>Município de Palma Sola</v>
          </cell>
          <cell r="H1581" t="str">
            <v>83.028.639/0001-02</v>
          </cell>
          <cell r="I1581" t="str">
            <v>Isento</v>
          </cell>
          <cell r="J1581" t="str">
            <v>Rua Francisco Zanotto, 600</v>
          </cell>
          <cell r="K1581" t="str">
            <v>Centro</v>
          </cell>
          <cell r="L1581" t="str">
            <v>Palma Sola</v>
          </cell>
          <cell r="M1581" t="str">
            <v>SC</v>
          </cell>
          <cell r="N1581" t="str">
            <v>SUL</v>
          </cell>
          <cell r="O1581" t="str">
            <v>89.985-000</v>
          </cell>
          <cell r="P1581" t="str">
            <v>(49) 3652-3200</v>
          </cell>
          <cell r="Q1581" t="str">
            <v>&lt;assessoria@palmasola.sc.gov.br</v>
          </cell>
          <cell r="R1581" t="str">
            <v>Carla</v>
          </cell>
          <cell r="S1581" t="str">
            <v>&lt;assessoria@palmasola.sc.gov.br</v>
          </cell>
          <cell r="T1581" t="str">
            <v>(49) 3652-3200</v>
          </cell>
          <cell r="V1581">
            <v>43434</v>
          </cell>
        </row>
        <row r="1582">
          <cell r="B1582" t="str">
            <v>18/1597</v>
          </cell>
          <cell r="C1582" t="str">
            <v>Adriana</v>
          </cell>
          <cell r="D1582" t="str">
            <v>AFEPON - Ponta Grossa</v>
          </cell>
          <cell r="E1582" t="str">
            <v>Danielle</v>
          </cell>
          <cell r="G1582" t="str">
            <v>Agencia de Fomento Econômico de Ponta Grossa</v>
          </cell>
          <cell r="H1582" t="str">
            <v>03.406.339/0001-80</v>
          </cell>
          <cell r="I1582" t="str">
            <v>Isento</v>
          </cell>
          <cell r="J1582" t="str">
            <v>Rua Balduino Taques, 445</v>
          </cell>
          <cell r="K1582" t="str">
            <v>Centro</v>
          </cell>
          <cell r="L1582" t="str">
            <v>Ponta Grossa</v>
          </cell>
          <cell r="M1582" t="str">
            <v>PR</v>
          </cell>
          <cell r="N1582" t="str">
            <v>SUL</v>
          </cell>
          <cell r="O1582" t="str">
            <v>84.010-050</v>
          </cell>
          <cell r="P1582" t="str">
            <v>(42) 3222-1811</v>
          </cell>
          <cell r="Q1582" t="str">
            <v>danielle.schlumberger@pontagrossa.pr.gov.br</v>
          </cell>
          <cell r="R1582" t="str">
            <v>Danielle</v>
          </cell>
          <cell r="S1582" t="str">
            <v>danielle.schlumberger@pontagrossa.pr.gov.br</v>
          </cell>
          <cell r="T1582" t="str">
            <v>(42) 3222-1811</v>
          </cell>
          <cell r="V1582">
            <v>43436</v>
          </cell>
        </row>
        <row r="1583">
          <cell r="B1583" t="str">
            <v>18/1598</v>
          </cell>
          <cell r="C1583">
            <v>0</v>
          </cell>
          <cell r="D1583" t="str">
            <v>Marcelo Vieira de Oliveira</v>
          </cell>
          <cell r="E1583" t="str">
            <v>Marcelo</v>
          </cell>
          <cell r="G1583" t="str">
            <v>Marcelo Viera de Oliveria</v>
          </cell>
          <cell r="H1583" t="str">
            <v>687.469.039-68</v>
          </cell>
          <cell r="I1583" t="str">
            <v>Isento</v>
          </cell>
          <cell r="J1583" t="str">
            <v>Rua Antonio Ramos Alvim, 1350</v>
          </cell>
          <cell r="K1583" t="str">
            <v>Floresta</v>
          </cell>
          <cell r="L1583" t="str">
            <v>Joinville</v>
          </cell>
          <cell r="M1583" t="str">
            <v>SC</v>
          </cell>
          <cell r="N1583" t="str">
            <v>SUL</v>
          </cell>
          <cell r="O1583" t="str">
            <v>89211-460</v>
          </cell>
          <cell r="P1583" t="str">
            <v>98841-6298</v>
          </cell>
          <cell r="Q1583" t="str">
            <v>marcelo.oliveira@gerdau.com.br</v>
          </cell>
          <cell r="R1583" t="str">
            <v>Marcelo</v>
          </cell>
          <cell r="S1583" t="str">
            <v>marcelo.oliveira@gerdau.com.br</v>
          </cell>
          <cell r="T1583" t="str">
            <v>9 8841-6298</v>
          </cell>
          <cell r="V1583">
            <v>43437</v>
          </cell>
        </row>
        <row r="1584">
          <cell r="B1584" t="str">
            <v>18/1599</v>
          </cell>
          <cell r="C1584" t="str">
            <v>Adriana</v>
          </cell>
          <cell r="D1584" t="str">
            <v>Fundação Municipal de Cultura - Ponta Grossa</v>
          </cell>
          <cell r="E1584" t="str">
            <v>Danielle</v>
          </cell>
          <cell r="G1584" t="str">
            <v xml:space="preserve">Fundação Municipal de Cultura </v>
          </cell>
          <cell r="H1584" t="str">
            <v>17.443.793/0001-16</v>
          </cell>
          <cell r="I1584" t="str">
            <v>Isento</v>
          </cell>
          <cell r="J1584" t="str">
            <v>Rua Julia Wanderley, 936</v>
          </cell>
          <cell r="K1584" t="str">
            <v>Centro</v>
          </cell>
          <cell r="L1584" t="str">
            <v>Ponta Grossa</v>
          </cell>
          <cell r="M1584" t="str">
            <v>PR</v>
          </cell>
          <cell r="N1584" t="str">
            <v>SUL</v>
          </cell>
          <cell r="O1584" t="str">
            <v>84.010-170</v>
          </cell>
          <cell r="P1584" t="str">
            <v>(42) 3222-1811</v>
          </cell>
          <cell r="Q1584" t="str">
            <v>danielle.schlumberger@pontagrossa.pr.gov.br</v>
          </cell>
          <cell r="R1584" t="str">
            <v>Elo Macedo</v>
          </cell>
          <cell r="S1584" t="str">
            <v>Elo macedo &lt;elocremma@gmail.com&gt;</v>
          </cell>
          <cell r="T1584" t="str">
            <v>(42) 3901-1598</v>
          </cell>
          <cell r="V1584">
            <v>0</v>
          </cell>
        </row>
        <row r="1585">
          <cell r="B1585" t="str">
            <v>18/1600</v>
          </cell>
          <cell r="C1585" t="str">
            <v>Miguel</v>
          </cell>
          <cell r="D1585" t="str">
            <v>Ventura Shopping</v>
          </cell>
          <cell r="E1585" t="str">
            <v>Daniela Leal</v>
          </cell>
          <cell r="F1585" t="str">
            <v>Gerente de Marketing</v>
          </cell>
          <cell r="G1585" t="str">
            <v>Associação Para o Fundo de Promoção do Ventura Shopping Curitiba</v>
          </cell>
          <cell r="H1585" t="str">
            <v>30.248.485/0001-06</v>
          </cell>
          <cell r="I1585" t="str">
            <v>Isento</v>
          </cell>
          <cell r="J1585" t="str">
            <v>Rua Itacolomi, 292</v>
          </cell>
          <cell r="K1585" t="str">
            <v>Portão</v>
          </cell>
          <cell r="L1585" t="str">
            <v>Curitiba</v>
          </cell>
          <cell r="M1585" t="str">
            <v>PR</v>
          </cell>
          <cell r="N1585" t="str">
            <v>SUL</v>
          </cell>
          <cell r="O1585" t="str">
            <v>81.070-050</v>
          </cell>
          <cell r="P1585" t="str">
            <v>(41) 3025-7000</v>
          </cell>
          <cell r="Q1585" t="str">
            <v>daniela@venturashopping.com.br</v>
          </cell>
          <cell r="R1585" t="str">
            <v>Daniela Leal</v>
          </cell>
          <cell r="S1585" t="str">
            <v>daniela@venturashopping.com.br</v>
          </cell>
          <cell r="T1585" t="str">
            <v>(41) 3025-7000</v>
          </cell>
          <cell r="V1585">
            <v>43448</v>
          </cell>
        </row>
        <row r="1586">
          <cell r="B1586" t="str">
            <v>18/1601</v>
          </cell>
          <cell r="C1586" t="str">
            <v>Franciela</v>
          </cell>
          <cell r="D1586" t="str">
            <v>RV decorações</v>
          </cell>
          <cell r="E1586" t="str">
            <v>Kelly</v>
          </cell>
          <cell r="F1586" t="str">
            <v>Gerente</v>
          </cell>
          <cell r="G1586" t="str">
            <v>Carvalho &amp; Carvalho Decorações e Eventos LTDA</v>
          </cell>
          <cell r="H1586" t="str">
            <v>31.561.462/0001-01</v>
          </cell>
          <cell r="I1586" t="str">
            <v>Isento</v>
          </cell>
          <cell r="J1586" t="str">
            <v>Av. Dr. Luiz Teixeira Mendes, 3096</v>
          </cell>
          <cell r="K1586" t="str">
            <v>Zona 05</v>
          </cell>
          <cell r="L1586" t="str">
            <v>Maringá</v>
          </cell>
          <cell r="M1586" t="str">
            <v>PR</v>
          </cell>
          <cell r="N1586" t="str">
            <v>SUL</v>
          </cell>
          <cell r="O1586" t="str">
            <v>87.0015-0001</v>
          </cell>
          <cell r="P1586" t="str">
            <v>(44) 9 9955-6071</v>
          </cell>
          <cell r="Q1586" t="str">
            <v>rvdecoracoesmaringa1@hotmail.com</v>
          </cell>
          <cell r="R1586" t="str">
            <v>Kelly</v>
          </cell>
          <cell r="S1586" t="str">
            <v>rvdecoracoesmaringa1@hotmail.com</v>
          </cell>
          <cell r="T1586" t="str">
            <v>(44)9 9955-6071</v>
          </cell>
          <cell r="V1586">
            <v>43566</v>
          </cell>
        </row>
        <row r="1587">
          <cell r="B1587" t="str">
            <v>19/1602</v>
          </cell>
          <cell r="C1587" t="str">
            <v>Franciela</v>
          </cell>
          <cell r="D1587" t="str">
            <v>Arquitrama Feiras e Exposições LTDA</v>
          </cell>
          <cell r="E1587" t="str">
            <v>Thiago Zanettin</v>
          </cell>
          <cell r="F1587" t="str">
            <v>Planejamento</v>
          </cell>
          <cell r="G1587" t="str">
            <v>Arquitrama Feiras e Exposições LTDA</v>
          </cell>
          <cell r="H1587" t="str">
            <v>43.226.125/0001-47</v>
          </cell>
          <cell r="I1587" t="str">
            <v>110.354.065.111</v>
          </cell>
          <cell r="J1587" t="str">
            <v>Rua Domingos Paiva, 72/84</v>
          </cell>
          <cell r="K1587" t="str">
            <v>Bras</v>
          </cell>
          <cell r="L1587" t="str">
            <v>São Paulo</v>
          </cell>
          <cell r="M1587" t="str">
            <v>SP</v>
          </cell>
          <cell r="N1587" t="str">
            <v>SUDESTE</v>
          </cell>
          <cell r="O1587" t="str">
            <v>03.043-070</v>
          </cell>
          <cell r="P1587" t="str">
            <v>11 32-074233</v>
          </cell>
          <cell r="Q1587" t="str">
            <v>planejamento@arquitrama.com.br</v>
          </cell>
          <cell r="R1587" t="str">
            <v>Rossini Guarrieiro Jr.</v>
          </cell>
          <cell r="S1587" t="str">
            <v>compras@arquitrama.com.br</v>
          </cell>
          <cell r="T1587" t="str">
            <v>11 3277-0303</v>
          </cell>
          <cell r="V1587">
            <v>43609</v>
          </cell>
        </row>
        <row r="1588">
          <cell r="B1588" t="str">
            <v>19/1603</v>
          </cell>
          <cell r="C1588" t="str">
            <v>Maera</v>
          </cell>
          <cell r="D1588" t="str">
            <v>GSW - Utensílios LTDA</v>
          </cell>
          <cell r="E1588" t="str">
            <v>Guilherme</v>
          </cell>
          <cell r="G1588" t="str">
            <v>GSW - Utensílios LTDA</v>
          </cell>
          <cell r="H1588" t="str">
            <v>02.826.866/0002-62</v>
          </cell>
          <cell r="I1588" t="str">
            <v>043/0147430</v>
          </cell>
          <cell r="J1588" t="str">
            <v>Av. Presidente Vargas, 1336</v>
          </cell>
          <cell r="K1588" t="str">
            <v>Centro</v>
          </cell>
          <cell r="L1588" t="str">
            <v>Esteio</v>
          </cell>
          <cell r="M1588" t="str">
            <v>RS</v>
          </cell>
          <cell r="N1588" t="str">
            <v>SUL</v>
          </cell>
          <cell r="O1588" t="str">
            <v>93250-000</v>
          </cell>
          <cell r="P1588" t="str">
            <v>(51) 9 9715-6573</v>
          </cell>
          <cell r="Q1588" t="str">
            <v>loja@obaobafestas.com.br</v>
          </cell>
          <cell r="R1588" t="str">
            <v>Guilherme</v>
          </cell>
          <cell r="S1588" t="str">
            <v>loja@obaobafestas.com.br</v>
          </cell>
          <cell r="T1588" t="str">
            <v>(51) 9 9715-6573</v>
          </cell>
          <cell r="V1588">
            <v>0</v>
          </cell>
        </row>
        <row r="1589">
          <cell r="B1589" t="str">
            <v>19/1604</v>
          </cell>
          <cell r="C1589" t="str">
            <v>Adriana</v>
          </cell>
          <cell r="D1589" t="str">
            <v>ACE Sorriso</v>
          </cell>
          <cell r="E1589" t="str">
            <v>Rosangela</v>
          </cell>
          <cell r="G1589" t="str">
            <v>Associação Comercial e Empresarial de Sorriso</v>
          </cell>
          <cell r="H1589" t="str">
            <v>03.188.778/0001-64</v>
          </cell>
          <cell r="I1589" t="str">
            <v>Isento</v>
          </cell>
          <cell r="J1589" t="str">
            <v>Rua Tenente Lira, 230</v>
          </cell>
          <cell r="K1589" t="str">
            <v>Centro</v>
          </cell>
          <cell r="L1589" t="str">
            <v>Sorriso</v>
          </cell>
          <cell r="M1589" t="str">
            <v>MT</v>
          </cell>
          <cell r="N1589" t="str">
            <v>CENTRO OESTE</v>
          </cell>
          <cell r="O1589" t="str">
            <v>78.890-000</v>
          </cell>
          <cell r="P1589" t="str">
            <v>(66) 3544-1454 / 99618-1998</v>
          </cell>
          <cell r="Q1589" t="str">
            <v>aces.financeiro@gmail.com</v>
          </cell>
          <cell r="R1589" t="str">
            <v>Rosangela</v>
          </cell>
          <cell r="S1589" t="str">
            <v>aces.financeiro@gmail.com</v>
          </cell>
          <cell r="T1589" t="str">
            <v>(66) 3544-1454 / 99618-1998</v>
          </cell>
          <cell r="V1589">
            <v>43641</v>
          </cell>
        </row>
        <row r="1590">
          <cell r="B1590" t="str">
            <v>19/1605</v>
          </cell>
          <cell r="C1590" t="str">
            <v>Miguel</v>
          </cell>
          <cell r="D1590" t="str">
            <v>Prefeitura Municipal de Canela</v>
          </cell>
          <cell r="G1590" t="str">
            <v>Município de Canela</v>
          </cell>
          <cell r="H1590" t="str">
            <v>88.585.518/0001-85</v>
          </cell>
          <cell r="I1590" t="str">
            <v>Isento</v>
          </cell>
          <cell r="J1590" t="str">
            <v>Rua Dona Carlinda, 455</v>
          </cell>
          <cell r="K1590" t="str">
            <v>Centro</v>
          </cell>
          <cell r="L1590" t="str">
            <v>Canela</v>
          </cell>
          <cell r="M1590" t="str">
            <v>RS</v>
          </cell>
          <cell r="N1590" t="str">
            <v>SUL</v>
          </cell>
          <cell r="O1590" t="str">
            <v>95.680-000</v>
          </cell>
          <cell r="P1590" t="str">
            <v>(54) 3282-5100</v>
          </cell>
          <cell r="Q1590" t="str">
            <v>admturismo@canela.rs.gov.br
financeiroturismo@canela.rs.gov.br</v>
          </cell>
          <cell r="S1590" t="str">
            <v>admturismo@canela.rs.gov.br
financeiroturismo@canela.rs.gov.br</v>
          </cell>
          <cell r="T1590" t="str">
            <v>(54) 3282-5100</v>
          </cell>
          <cell r="V1590">
            <v>43728</v>
          </cell>
        </row>
        <row r="1591">
          <cell r="B1591" t="str">
            <v>19/1606</v>
          </cell>
          <cell r="C1591" t="str">
            <v>Maera</v>
          </cell>
          <cell r="D1591" t="str">
            <v>Município de São Sebastião do Caí</v>
          </cell>
          <cell r="G1591" t="str">
            <v>Município de São Sebastão do Caí</v>
          </cell>
          <cell r="H1591" t="str">
            <v>88.370.879/0001-04</v>
          </cell>
          <cell r="I1591" t="str">
            <v>Isento</v>
          </cell>
          <cell r="J1591" t="str">
            <v>Rua Marechal Floriano Peixoto, 426</v>
          </cell>
          <cell r="K1591" t="str">
            <v>Centro</v>
          </cell>
          <cell r="L1591" t="str">
            <v>São Sebastião do Caí</v>
          </cell>
          <cell r="M1591" t="str">
            <v>RS</v>
          </cell>
          <cell r="N1591" t="str">
            <v>SUL</v>
          </cell>
          <cell r="O1591" t="str">
            <v>95.760-000</v>
          </cell>
          <cell r="P1591">
            <v>0</v>
          </cell>
          <cell r="Q1591" t="str">
            <v>Ingrid &lt;cultura@saosebastiaodocai.rs.gov.br&gt;</v>
          </cell>
          <cell r="S1591">
            <v>0</v>
          </cell>
          <cell r="T1591">
            <v>0</v>
          </cell>
          <cell r="V1591">
            <v>0</v>
          </cell>
        </row>
        <row r="1592">
          <cell r="B1592" t="str">
            <v>19/1607</v>
          </cell>
          <cell r="C1592" t="str">
            <v>Vera</v>
          </cell>
          <cell r="D1592" t="str">
            <v>Prefeitura Municipal de Frederico Wetsphalen</v>
          </cell>
          <cell r="E1592" t="str">
            <v>Vera</v>
          </cell>
          <cell r="F1592" t="str">
            <v>Representante</v>
          </cell>
          <cell r="G1592" t="str">
            <v>Prefeitura Municipal de Frederico Wetsphalen</v>
          </cell>
          <cell r="H1592" t="str">
            <v>87.612.917/0001-25</v>
          </cell>
          <cell r="I1592" t="str">
            <v>Isento</v>
          </cell>
          <cell r="J1592" t="str">
            <v xml:space="preserve"> Rua José Canellas, 258</v>
          </cell>
          <cell r="K1592" t="str">
            <v>Centro</v>
          </cell>
          <cell r="L1592" t="str">
            <v>Frederico Wesphalen</v>
          </cell>
          <cell r="M1592" t="str">
            <v>RS</v>
          </cell>
          <cell r="N1592" t="str">
            <v>SUL</v>
          </cell>
          <cell r="O1592" t="str">
            <v>98.400-000</v>
          </cell>
          <cell r="P1592">
            <v>0</v>
          </cell>
          <cell r="Q1592">
            <v>0</v>
          </cell>
          <cell r="S1592" t="str">
            <v>licitacoesfw@hotmail.com</v>
          </cell>
          <cell r="T1592" t="str">
            <v>(55) 3744-5050</v>
          </cell>
          <cell r="V1592">
            <v>0</v>
          </cell>
        </row>
        <row r="1593">
          <cell r="B1593" t="str">
            <v>19/1608</v>
          </cell>
          <cell r="C1593" t="str">
            <v>Adriana</v>
          </cell>
          <cell r="D1593" t="str">
            <v>Prefeitura Municipal de Sinop</v>
          </cell>
          <cell r="E1593" t="str">
            <v>Daniel Coutinho</v>
          </cell>
          <cell r="F1593" t="str">
            <v>Diretor Executivo de Cultura</v>
          </cell>
          <cell r="G1593" t="str">
            <v>Prefeitura Municipal de Sinop</v>
          </cell>
          <cell r="H1593">
            <v>0</v>
          </cell>
          <cell r="I1593">
            <v>0</v>
          </cell>
          <cell r="J1593" t="str">
            <v>Av. das Embaúbas, 1386</v>
          </cell>
          <cell r="K1593" t="str">
            <v>Centro</v>
          </cell>
          <cell r="L1593" t="str">
            <v>Sinop</v>
          </cell>
          <cell r="M1593" t="str">
            <v>MT</v>
          </cell>
          <cell r="N1593" t="str">
            <v>CENTRO OESTE</v>
          </cell>
          <cell r="O1593">
            <v>0</v>
          </cell>
          <cell r="P1593">
            <v>0</v>
          </cell>
          <cell r="Q1593">
            <v>0</v>
          </cell>
          <cell r="S1593">
            <v>0</v>
          </cell>
          <cell r="T1593">
            <v>0</v>
          </cell>
          <cell r="V1593">
            <v>0</v>
          </cell>
        </row>
        <row r="1594">
          <cell r="B1594" t="str">
            <v>19/1609</v>
          </cell>
          <cell r="C1594" t="str">
            <v>Franciela</v>
          </cell>
          <cell r="D1594" t="str">
            <v>Parque Ibiti do Paço</v>
          </cell>
          <cell r="E1594" t="str">
            <v>Mônica Marina Gonçalves</v>
          </cell>
          <cell r="F1594">
            <v>0</v>
          </cell>
          <cell r="G1594" t="str">
            <v>Sociedade de Melhoramentos do Parque Ibiti do Paço</v>
          </cell>
          <cell r="H1594" t="str">
            <v>67.368.050/0001-05</v>
          </cell>
          <cell r="I1594" t="str">
            <v>89.763</v>
          </cell>
          <cell r="J1594" t="str">
            <v>Rua Comendador Camillo Julio, 1595</v>
          </cell>
          <cell r="K1594" t="str">
            <v>Pq. Ibiti do Paço</v>
          </cell>
          <cell r="L1594" t="str">
            <v>Sorocaba</v>
          </cell>
          <cell r="M1594" t="str">
            <v>SP</v>
          </cell>
          <cell r="N1594" t="str">
            <v>SUDESTE</v>
          </cell>
          <cell r="O1594" t="str">
            <v>18.086-000</v>
          </cell>
          <cell r="P1594" t="str">
            <v>(15) 3034-6840</v>
          </cell>
          <cell r="Q1594" t="str">
            <v>administracao@parqueibiti.com.br</v>
          </cell>
          <cell r="R1594" t="str">
            <v>Renato Henriques</v>
          </cell>
          <cell r="S1594" t="str">
            <v>gerencia@parqueibiti.com.br</v>
          </cell>
          <cell r="T1594" t="str">
            <v>(15) 3218-2288</v>
          </cell>
          <cell r="V1594" t="str">
            <v>20//08/2019</v>
          </cell>
        </row>
        <row r="1595">
          <cell r="B1595" t="str">
            <v>19/1610</v>
          </cell>
          <cell r="C1595" t="str">
            <v>Maera</v>
          </cell>
          <cell r="D1595" t="str">
            <v>Cia do CD</v>
          </cell>
          <cell r="E1595" t="str">
            <v>Cristiano</v>
          </cell>
          <cell r="G1595" t="str">
            <v>Cristiano Dalberto e Cia LTDA</v>
          </cell>
          <cell r="H1595" t="str">
            <v>05.024.408/0001-17</v>
          </cell>
          <cell r="I1595" t="str">
            <v>254.382.142</v>
          </cell>
          <cell r="J1595" t="str">
            <v>Rua 7 de Setembro, 541</v>
          </cell>
          <cell r="K1595" t="str">
            <v>Centro</v>
          </cell>
          <cell r="L1595" t="str">
            <v>Caibi</v>
          </cell>
          <cell r="M1595" t="str">
            <v>SC</v>
          </cell>
          <cell r="N1595" t="str">
            <v>SUL</v>
          </cell>
          <cell r="O1595" t="str">
            <v>89.888-000</v>
          </cell>
          <cell r="P1595" t="str">
            <v>(49) 3648-0464 / 9 9960-2629</v>
          </cell>
          <cell r="Q1595" t="str">
            <v>contato@ciadocd.com.br</v>
          </cell>
          <cell r="R1595" t="str">
            <v>Cristiano</v>
          </cell>
          <cell r="S1595" t="str">
            <v>contato@ciadocd.com.br</v>
          </cell>
          <cell r="T1595" t="str">
            <v>(49) 3648-0464 / 9 9960-2629</v>
          </cell>
          <cell r="V1595">
            <v>43705</v>
          </cell>
        </row>
        <row r="1596">
          <cell r="B1596" t="str">
            <v>19/1611</v>
          </cell>
          <cell r="C1596" t="str">
            <v>Maera</v>
          </cell>
          <cell r="D1596" t="str">
            <v>Floricultura Peperonia</v>
          </cell>
          <cell r="E1596" t="str">
            <v>Maristela</v>
          </cell>
          <cell r="G1596" t="str">
            <v>Euclides Moroni</v>
          </cell>
          <cell r="H1596" t="str">
            <v>81.332.132/0001-12</v>
          </cell>
          <cell r="I1596" t="str">
            <v>251.815.315</v>
          </cell>
          <cell r="J1596" t="str">
            <v>Rua 7 de Setembro, 560 - sala</v>
          </cell>
          <cell r="K1596" t="str">
            <v>Centro</v>
          </cell>
          <cell r="L1596" t="str">
            <v>Caibi</v>
          </cell>
          <cell r="M1596" t="str">
            <v>SC</v>
          </cell>
          <cell r="N1596" t="str">
            <v>SUL</v>
          </cell>
          <cell r="O1596" t="str">
            <v>89.888-000</v>
          </cell>
          <cell r="P1596" t="str">
            <v>(49) 3648-0068 / (49)9 8849-3185</v>
          </cell>
          <cell r="Q1596" t="str">
            <v>maristela_moroni@hotmail.com</v>
          </cell>
          <cell r="R1596" t="str">
            <v>Maristela</v>
          </cell>
          <cell r="S1596" t="str">
            <v>maristela_moroni@hotmail.com</v>
          </cell>
          <cell r="T1596" t="str">
            <v>(49) 3648-0068 / (49)9 8849-3185</v>
          </cell>
          <cell r="V1596">
            <v>43707</v>
          </cell>
        </row>
        <row r="1597">
          <cell r="B1597" t="str">
            <v>19/1612</v>
          </cell>
          <cell r="C1597" t="str">
            <v>Franciela</v>
          </cell>
          <cell r="D1597" t="str">
            <v>Prefeitura de Formosa do Oeste</v>
          </cell>
          <cell r="E1597" t="str">
            <v>Creuza</v>
          </cell>
          <cell r="G1597" t="str">
            <v>Municipio de Formosa do Oeste</v>
          </cell>
          <cell r="H1597" t="str">
            <v>76.208.495/0001-00</v>
          </cell>
          <cell r="I1597" t="str">
            <v>Isento</v>
          </cell>
          <cell r="J1597" t="str">
            <v>Av. Severiano B. dos Santos, 111</v>
          </cell>
          <cell r="K1597" t="str">
            <v>Centro</v>
          </cell>
          <cell r="L1597" t="str">
            <v>Formosa do Oeste</v>
          </cell>
          <cell r="M1597" t="str">
            <v>PR</v>
          </cell>
          <cell r="N1597" t="str">
            <v>SUL</v>
          </cell>
          <cell r="O1597" t="str">
            <v>85.830-000</v>
          </cell>
          <cell r="P1597" t="str">
            <v>44 3526-1122</v>
          </cell>
          <cell r="Q1597" t="str">
            <v>comprasformosadooeste@hotmail.com</v>
          </cell>
          <cell r="R1597" t="str">
            <v>Creuza Jorge</v>
          </cell>
          <cell r="S1597" t="str">
            <v>comprasformosadooeste@hotmail.com</v>
          </cell>
          <cell r="T1597" t="str">
            <v>44 3526-1122</v>
          </cell>
          <cell r="V1597">
            <v>43782</v>
          </cell>
        </row>
        <row r="1598">
          <cell r="B1598" t="str">
            <v>19/1613</v>
          </cell>
          <cell r="C1598" t="str">
            <v>Vera</v>
          </cell>
          <cell r="D1598" t="str">
            <v>Prefeitura Municipal de Não Me Toque</v>
          </cell>
          <cell r="E1598" t="str">
            <v xml:space="preserve">Jacqueline Dreyer </v>
          </cell>
          <cell r="F1598" t="str">
            <v>Secretária de Cultura, Desporto e Turismo</v>
          </cell>
          <cell r="G1598" t="str">
            <v>Prefeitura Municipal de Não Me Toque</v>
          </cell>
          <cell r="H1598" t="str">
            <v>87.613.519/0001-23</v>
          </cell>
          <cell r="I1598" t="str">
            <v>0810030179</v>
          </cell>
          <cell r="J1598" t="str">
            <v>AV. Alto Jacuí, 840</v>
          </cell>
          <cell r="L1598" t="str">
            <v>Não-Me-Toque</v>
          </cell>
          <cell r="M1598" t="str">
            <v>RS</v>
          </cell>
          <cell r="N1598" t="str">
            <v>SUL</v>
          </cell>
          <cell r="O1598" t="str">
            <v>99.470-000</v>
          </cell>
          <cell r="P1598" t="str">
            <v xml:space="preserve">(54) 9 9156-3924 / (54) 3332-3898 </v>
          </cell>
          <cell r="Q1598" t="str">
            <v>jacque@naometoquers.com.br</v>
          </cell>
          <cell r="R1598" t="str">
            <v xml:space="preserve">Jacqueline Dreyer </v>
          </cell>
          <cell r="S1598" t="str">
            <v>jacque@naometoquers.com.br</v>
          </cell>
          <cell r="T1598" t="str">
            <v xml:space="preserve">(54) 9 9156-3924 / (54) 3332-3898 </v>
          </cell>
          <cell r="V1598">
            <v>0</v>
          </cell>
        </row>
        <row r="1599">
          <cell r="B1599" t="str">
            <v>19/1614</v>
          </cell>
          <cell r="C1599" t="str">
            <v>Adriana</v>
          </cell>
          <cell r="D1599" t="str">
            <v>Karen Venzon da Costa</v>
          </cell>
          <cell r="E1599" t="str">
            <v>Karen</v>
          </cell>
          <cell r="G1599" t="str">
            <v>Karen Venzon da Costa</v>
          </cell>
          <cell r="H1599" t="str">
            <v>060.541.569-26</v>
          </cell>
          <cell r="I1599" t="str">
            <v>Isento</v>
          </cell>
          <cell r="J1599" t="str">
            <v>Rua 266, n°48 apto 502</v>
          </cell>
          <cell r="K1599" t="str">
            <v>Meia Praia</v>
          </cell>
          <cell r="L1599" t="str">
            <v>Itapema</v>
          </cell>
          <cell r="M1599" t="str">
            <v>SC</v>
          </cell>
          <cell r="N1599" t="str">
            <v>SUL</v>
          </cell>
          <cell r="O1599" t="str">
            <v>88.220-000</v>
          </cell>
          <cell r="P1599" t="str">
            <v>(48) 8821-1202</v>
          </cell>
          <cell r="Q1599" t="str">
            <v>karenvenzon@gmail.com</v>
          </cell>
          <cell r="R1599" t="str">
            <v>Karen</v>
          </cell>
          <cell r="S1599" t="str">
            <v>karenvenzon@gmail.com</v>
          </cell>
          <cell r="T1599" t="str">
            <v>(48) 8821-1202</v>
          </cell>
          <cell r="V1599">
            <v>0</v>
          </cell>
        </row>
        <row r="1600">
          <cell r="B1600" t="str">
            <v>19/1615</v>
          </cell>
          <cell r="C1600" t="str">
            <v>Mayara</v>
          </cell>
          <cell r="D1600" t="str">
            <v>Prefeitura Municipal de Pindamonhangaba</v>
          </cell>
          <cell r="E1600" t="str">
            <v>Rebeca</v>
          </cell>
          <cell r="G1600" t="str">
            <v>Município de Pindamonhangaba</v>
          </cell>
          <cell r="H1600" t="str">
            <v>45.226.214/0001-19</v>
          </cell>
          <cell r="I1600" t="str">
            <v>Isento</v>
          </cell>
          <cell r="J1600" t="str">
            <v>Av. Nossa Senhora do Bom Sucesso, 1400</v>
          </cell>
          <cell r="K1600" t="str">
            <v>Alto do Cardoso</v>
          </cell>
          <cell r="L1600" t="str">
            <v>Pindamonhangaba</v>
          </cell>
          <cell r="M1600" t="str">
            <v>SP</v>
          </cell>
          <cell r="N1600" t="str">
            <v>SUDESTE</v>
          </cell>
          <cell r="O1600" t="str">
            <v>12.420-010</v>
          </cell>
          <cell r="P1600" t="str">
            <v>(12) 3642-1080</v>
          </cell>
          <cell r="Q1600" t="str">
            <v>cultura@pindamonhangaba.sp.gov.br</v>
          </cell>
          <cell r="R1600" t="str">
            <v>Rebeca</v>
          </cell>
          <cell r="S1600" t="str">
            <v>cultura@pindamonhangaba.sp.gov.br</v>
          </cell>
          <cell r="T1600" t="str">
            <v>(12) 3642-1080</v>
          </cell>
          <cell r="V1600">
            <v>43714</v>
          </cell>
        </row>
        <row r="1601">
          <cell r="B1601" t="str">
            <v>19/1616</v>
          </cell>
          <cell r="C1601" t="str">
            <v>Karen</v>
          </cell>
          <cell r="D1601" t="str">
            <v>Prefeitura Municipal de Campo Largo</v>
          </cell>
          <cell r="E1601" t="str">
            <v>Karen</v>
          </cell>
          <cell r="F1601" t="str">
            <v>Representante</v>
          </cell>
          <cell r="G1601" t="str">
            <v>Município de Campo Largo</v>
          </cell>
          <cell r="H1601" t="str">
            <v>76.105.618/0001-88</v>
          </cell>
          <cell r="I1601" t="str">
            <v>Isento</v>
          </cell>
          <cell r="J1601" t="str">
            <v>Av. Padre Natal Pigato, 925</v>
          </cell>
          <cell r="K1601" t="str">
            <v>Vial Elisabeth</v>
          </cell>
          <cell r="L1601" t="str">
            <v>Campo Largo</v>
          </cell>
          <cell r="M1601" t="str">
            <v>PR</v>
          </cell>
          <cell r="N1601" t="str">
            <v>SUL</v>
          </cell>
          <cell r="O1601" t="str">
            <v>83601-630</v>
          </cell>
          <cell r="P1601">
            <v>0</v>
          </cell>
          <cell r="Q1601" t="str">
            <v>karenvenzon@gmail.com</v>
          </cell>
          <cell r="S1601" t="str">
            <v>karenvenzon@gmail.com</v>
          </cell>
          <cell r="T1601">
            <v>0</v>
          </cell>
          <cell r="V1601">
            <v>43718</v>
          </cell>
        </row>
        <row r="1602">
          <cell r="B1602" t="str">
            <v>19/1617</v>
          </cell>
          <cell r="C1602" t="str">
            <v>Karen</v>
          </cell>
          <cell r="D1602" t="str">
            <v>Cocel</v>
          </cell>
          <cell r="E1602" t="str">
            <v>Karen</v>
          </cell>
          <cell r="F1602" t="str">
            <v>Representante</v>
          </cell>
          <cell r="G1602" t="str">
            <v>Companhia Campolarguense de Energia</v>
          </cell>
          <cell r="H1602" t="str">
            <v>75.805.895/0001-30</v>
          </cell>
          <cell r="I1602" t="str">
            <v>10802030-00</v>
          </cell>
          <cell r="J1602" t="str">
            <v>Rua Rui Barbosa, 520</v>
          </cell>
          <cell r="K1602" t="str">
            <v>Centro</v>
          </cell>
          <cell r="L1602" t="str">
            <v>Campo Largo</v>
          </cell>
          <cell r="M1602" t="str">
            <v>PR</v>
          </cell>
          <cell r="N1602" t="str">
            <v>SUL</v>
          </cell>
          <cell r="O1602" t="str">
            <v>83.601-140</v>
          </cell>
          <cell r="P1602" t="str">
            <v xml:space="preserve">(41) 2169-2123 </v>
          </cell>
          <cell r="Q1602" t="str">
            <v>barbara@cocel.com.br</v>
          </cell>
          <cell r="R1602" t="str">
            <v>Barbara Lunardon</v>
          </cell>
          <cell r="S1602" t="str">
            <v>barbara@cocel.com.br</v>
          </cell>
          <cell r="T1602" t="str">
            <v xml:space="preserve">(41) 2169-2123 </v>
          </cell>
          <cell r="V1602">
            <v>43718</v>
          </cell>
        </row>
        <row r="1603">
          <cell r="B1603" t="str">
            <v>19/1618</v>
          </cell>
          <cell r="C1603" t="str">
            <v>Miguel</v>
          </cell>
          <cell r="D1603" t="str">
            <v>Cresol Baser</v>
          </cell>
          <cell r="E1603" t="str">
            <v>Marcos / Karoline</v>
          </cell>
          <cell r="G1603" t="str">
            <v>Cooperativa Central de Crédito Rural Com Intenção Solidária - Central Cresol Baser</v>
          </cell>
          <cell r="H1603" t="str">
            <v>01.401.771/0001-53</v>
          </cell>
          <cell r="I1603" t="str">
            <v>Isento</v>
          </cell>
          <cell r="J1603" t="str">
            <v>Rua Ernesto Sanderson, 101</v>
          </cell>
          <cell r="K1603" t="str">
            <v>Industrial</v>
          </cell>
          <cell r="L1603" t="str">
            <v>Francisco Beltrão</v>
          </cell>
          <cell r="M1603" t="str">
            <v>PR</v>
          </cell>
          <cell r="N1603" t="str">
            <v>SUL</v>
          </cell>
          <cell r="O1603" t="str">
            <v>85.601-657</v>
          </cell>
          <cell r="P1603" t="str">
            <v>(46) 3520-1981</v>
          </cell>
          <cell r="Q1603" t="str">
            <v>marcos@cresol.com.br / karolineribeiro@cresol.com.br</v>
          </cell>
          <cell r="R1603" t="str">
            <v>Marcos / Karoline</v>
          </cell>
          <cell r="S1603" t="str">
            <v>marcos@cresol.com.br / karolineribeiro@cresol.com.br</v>
          </cell>
          <cell r="T1603" t="str">
            <v>(46) 3520-1981</v>
          </cell>
          <cell r="V1603">
            <v>43746</v>
          </cell>
        </row>
        <row r="1604">
          <cell r="B1604" t="str">
            <v>19/1619</v>
          </cell>
          <cell r="C1604" t="str">
            <v>Maera</v>
          </cell>
          <cell r="D1604" t="str">
            <v>Prefeitura Municipal de Colatina</v>
          </cell>
          <cell r="E1604" t="str">
            <v>Thaís</v>
          </cell>
          <cell r="G1604" t="str">
            <v>Município de Colatina</v>
          </cell>
          <cell r="H1604" t="str">
            <v>27.165.729/0001-74</v>
          </cell>
          <cell r="I1604" t="str">
            <v>Isento</v>
          </cell>
          <cell r="J1604" t="str">
            <v>Av. Angelo Guiberti, 343</v>
          </cell>
          <cell r="K1604" t="str">
            <v>Esplanada</v>
          </cell>
          <cell r="L1604" t="str">
            <v>Colatina</v>
          </cell>
          <cell r="M1604" t="str">
            <v>ES</v>
          </cell>
          <cell r="N1604" t="str">
            <v>SUDESTE</v>
          </cell>
          <cell r="O1604" t="str">
            <v>29.702-060</v>
          </cell>
          <cell r="P1604" t="str">
            <v>(27) 9 8147-7646</v>
          </cell>
          <cell r="Q1604" t="str">
            <v>secultcolatina@gmail.com</v>
          </cell>
          <cell r="R1604" t="str">
            <v>Thaís</v>
          </cell>
          <cell r="S1604" t="str">
            <v>secultcolatina@gmail.com</v>
          </cell>
          <cell r="T1604" t="str">
            <v>(27) 9 8147-7646</v>
          </cell>
          <cell r="V1604">
            <v>43720</v>
          </cell>
        </row>
        <row r="1605">
          <cell r="B1605" t="str">
            <v>19/1620</v>
          </cell>
          <cell r="C1605" t="str">
            <v>Adriana</v>
          </cell>
          <cell r="D1605" t="str">
            <v>Aninha Presentes</v>
          </cell>
          <cell r="E1605" t="str">
            <v>Ana Nery</v>
          </cell>
          <cell r="G1605" t="str">
            <v>Ana Nery Olimpio de Holanda</v>
          </cell>
          <cell r="H1605" t="str">
            <v>06.421.259/0001-92</v>
          </cell>
          <cell r="I1605" t="str">
            <v>194026582</v>
          </cell>
          <cell r="J1605" t="str">
            <v>Av.. Nossa Senhora de Fátima, 2671, Sala 03</v>
          </cell>
          <cell r="K1605" t="str">
            <v>Ininga</v>
          </cell>
          <cell r="L1605" t="str">
            <v>Teresina</v>
          </cell>
          <cell r="M1605" t="str">
            <v>PI</v>
          </cell>
          <cell r="N1605" t="str">
            <v>NORDESTE</v>
          </cell>
          <cell r="O1605" t="str">
            <v>64.048-180</v>
          </cell>
          <cell r="P1605" t="str">
            <v>(86) 3232-4402 / (86) 9 9920-2555</v>
          </cell>
          <cell r="Q1605" t="str">
            <v>aninhapresentes@bol.com.br</v>
          </cell>
          <cell r="R1605" t="str">
            <v>Ana Nery</v>
          </cell>
          <cell r="S1605" t="str">
            <v>aninhapresentes@bol.com.br</v>
          </cell>
          <cell r="T1605" t="str">
            <v>(86) 3232-4402 / (86) 9 9920-2555</v>
          </cell>
          <cell r="V1605">
            <v>43720</v>
          </cell>
        </row>
        <row r="1606">
          <cell r="B1606" t="str">
            <v>19/1621</v>
          </cell>
          <cell r="C1606" t="str">
            <v>Karen</v>
          </cell>
          <cell r="D1606" t="str">
            <v>Cooperativa Aliança-Içara</v>
          </cell>
          <cell r="E1606" t="str">
            <v>Karen</v>
          </cell>
          <cell r="F1606" t="str">
            <v>Representante</v>
          </cell>
          <cell r="G1606" t="str">
            <v>Cooperativa Aliança</v>
          </cell>
          <cell r="H1606" t="str">
            <v>83.647.990/0001-81</v>
          </cell>
          <cell r="I1606" t="str">
            <v>251095800</v>
          </cell>
          <cell r="J1606" t="str">
            <v>Rua Ipiranga, 333</v>
          </cell>
          <cell r="K1606" t="str">
            <v>Centro</v>
          </cell>
          <cell r="L1606" t="str">
            <v xml:space="preserve">Içara </v>
          </cell>
          <cell r="M1606" t="str">
            <v>SC</v>
          </cell>
          <cell r="N1606" t="str">
            <v>SUL</v>
          </cell>
          <cell r="O1606" t="str">
            <v>88.820-000</v>
          </cell>
          <cell r="P1606" t="str">
            <v>(48) 3461-3200</v>
          </cell>
          <cell r="Q1606" t="str">
            <v>imprensa@cooperalianca.com.br</v>
          </cell>
          <cell r="S1606" t="str">
            <v>imprensa@cooperalianca.com.br</v>
          </cell>
          <cell r="T1606" t="str">
            <v>(48) 3461-3200</v>
          </cell>
          <cell r="V1606">
            <v>43769</v>
          </cell>
        </row>
        <row r="1607">
          <cell r="B1607" t="str">
            <v>19/1622</v>
          </cell>
          <cell r="C1607" t="str">
            <v>Franciela</v>
          </cell>
          <cell r="D1607" t="str">
            <v>Prefeitura de Marechal Cândido Rondon</v>
          </cell>
          <cell r="G1607" t="str">
            <v>Municipio de Marechal Cândido Rondon</v>
          </cell>
          <cell r="H1607">
            <v>0</v>
          </cell>
          <cell r="I1607">
            <v>0</v>
          </cell>
          <cell r="J1607">
            <v>0</v>
          </cell>
          <cell r="M1607" t="str">
            <v>PR</v>
          </cell>
          <cell r="N1607" t="str">
            <v>SUL</v>
          </cell>
          <cell r="O1607">
            <v>0</v>
          </cell>
          <cell r="P1607">
            <v>0</v>
          </cell>
          <cell r="Q1607">
            <v>0</v>
          </cell>
          <cell r="S1607">
            <v>0</v>
          </cell>
          <cell r="T1607">
            <v>0</v>
          </cell>
          <cell r="V1607">
            <v>43724</v>
          </cell>
        </row>
        <row r="1608">
          <cell r="B1608" t="str">
            <v>19/1623</v>
          </cell>
          <cell r="C1608" t="str">
            <v>Franciela</v>
          </cell>
          <cell r="D1608" t="str">
            <v>Prefeitura de Cambuquira</v>
          </cell>
          <cell r="E1608" t="str">
            <v>Leila</v>
          </cell>
          <cell r="G1608" t="str">
            <v>Municipio de Cambuquira</v>
          </cell>
          <cell r="H1608" t="str">
            <v>17.955.386/0001-98</v>
          </cell>
          <cell r="I1608" t="str">
            <v>Isento</v>
          </cell>
          <cell r="J1608" t="str">
            <v>Av.Virgilio de Melo Franco, 555</v>
          </cell>
          <cell r="K1608" t="str">
            <v>Centro</v>
          </cell>
          <cell r="L1608" t="str">
            <v>Cambuquira</v>
          </cell>
          <cell r="M1608" t="str">
            <v>MG</v>
          </cell>
          <cell r="N1608" t="str">
            <v>SUDESTE</v>
          </cell>
          <cell r="O1608" t="str">
            <v>37.420-000</v>
          </cell>
          <cell r="P1608" t="str">
            <v>(35) 3251-212</v>
          </cell>
          <cell r="Q1608" t="str">
            <v>pmc.pedidos@gmail.com</v>
          </cell>
          <cell r="R1608" t="str">
            <v>Vinicius</v>
          </cell>
          <cell r="S1608" t="str">
            <v>pmc.pedidos@gmail.com</v>
          </cell>
          <cell r="T1608" t="str">
            <v>(35) 3251-212</v>
          </cell>
          <cell r="V1608">
            <v>43724</v>
          </cell>
        </row>
        <row r="1609">
          <cell r="B1609" t="str">
            <v>19/1624</v>
          </cell>
          <cell r="C1609" t="str">
            <v>Franciela</v>
          </cell>
          <cell r="D1609" t="str">
            <v>Prefeitura de Pesidente Getúlio</v>
          </cell>
          <cell r="E1609" t="str">
            <v>Amadeu</v>
          </cell>
          <cell r="F1609" t="str">
            <v>Presidente</v>
          </cell>
          <cell r="G1609" t="str">
            <v>Municipio de Presidente Getúlio</v>
          </cell>
          <cell r="H1609" t="str">
            <v>83.102.434/0001-20</v>
          </cell>
          <cell r="I1609" t="str">
            <v>Isento</v>
          </cell>
          <cell r="J1609" t="str">
            <v>Praça Otto Muller, 10</v>
          </cell>
          <cell r="K1609" t="str">
            <v>Centro</v>
          </cell>
          <cell r="L1609" t="str">
            <v>Presidente Getúlio</v>
          </cell>
          <cell r="M1609" t="str">
            <v>SC</v>
          </cell>
          <cell r="N1609" t="str">
            <v>SUL</v>
          </cell>
          <cell r="O1609" t="str">
            <v>89.150-000</v>
          </cell>
          <cell r="P1609" t="str">
            <v>47 3352-5500</v>
          </cell>
          <cell r="Q1609" t="str">
            <v>amadeu1007@gmail.com</v>
          </cell>
          <cell r="R1609" t="str">
            <v>Amadeu</v>
          </cell>
          <cell r="S1609" t="str">
            <v>compras1@presidentegetulio.sc.gov.br</v>
          </cell>
          <cell r="T1609" t="str">
            <v>47 3352-5500</v>
          </cell>
          <cell r="U1609">
            <v>0</v>
          </cell>
          <cell r="V1609">
            <v>43724</v>
          </cell>
        </row>
        <row r="1610">
          <cell r="B1610" t="str">
            <v>19/1625</v>
          </cell>
          <cell r="C1610" t="str">
            <v>Franciela</v>
          </cell>
          <cell r="D1610" t="str">
            <v>Condominio Barra Deck Oeste</v>
          </cell>
          <cell r="E1610" t="str">
            <v>Rosãngela Calainho</v>
          </cell>
          <cell r="F1610" t="str">
            <v>Sindica</v>
          </cell>
          <cell r="G1610" t="str">
            <v>Condominio Barra Deck Oeste</v>
          </cell>
          <cell r="H1610" t="str">
            <v>35.799.089/0001-82</v>
          </cell>
          <cell r="I1610">
            <v>0</v>
          </cell>
          <cell r="J1610" t="str">
            <v>Av. Alm Heitor Doyle Maia</v>
          </cell>
          <cell r="K1610" t="str">
            <v>Barra da Tijuca</v>
          </cell>
          <cell r="L1610" t="str">
            <v>Rio de Janeiro</v>
          </cell>
          <cell r="M1610" t="str">
            <v>RJ</v>
          </cell>
          <cell r="N1610" t="str">
            <v>SUDESTE</v>
          </cell>
          <cell r="O1610" t="str">
            <v>22.793-020</v>
          </cell>
          <cell r="P1610" t="str">
            <v>21 98108-0750</v>
          </cell>
          <cell r="Q1610" t="str">
            <v>rosangelaf22@gmail.com</v>
          </cell>
          <cell r="R1610" t="str">
            <v>Rosângela</v>
          </cell>
          <cell r="S1610" t="str">
            <v>rosangelaf22@gmail.com</v>
          </cell>
          <cell r="T1610" t="str">
            <v>Rosângela</v>
          </cell>
          <cell r="V1610">
            <v>43735</v>
          </cell>
        </row>
        <row r="1611">
          <cell r="B1611" t="str">
            <v>19/1626</v>
          </cell>
          <cell r="C1611" t="str">
            <v>Franciela</v>
          </cell>
          <cell r="D1611" t="str">
            <v>Prefeitura de Lajeado</v>
          </cell>
          <cell r="E1611" t="str">
            <v>Leila/Talita</v>
          </cell>
          <cell r="G1611" t="str">
            <v>Municipio de Lajeado</v>
          </cell>
          <cell r="H1611">
            <v>0</v>
          </cell>
          <cell r="I1611">
            <v>0</v>
          </cell>
          <cell r="J1611">
            <v>0</v>
          </cell>
          <cell r="L1611" t="str">
            <v>Lajeado</v>
          </cell>
          <cell r="M1611" t="str">
            <v>RS</v>
          </cell>
          <cell r="N1611" t="str">
            <v>SUL</v>
          </cell>
          <cell r="O1611">
            <v>0</v>
          </cell>
          <cell r="P1611" t="str">
            <v>47 3352-1007</v>
          </cell>
          <cell r="Q1611">
            <v>0</v>
          </cell>
          <cell r="S1611">
            <v>0</v>
          </cell>
          <cell r="T1611" t="str">
            <v>47 3352-1007</v>
          </cell>
          <cell r="U1611">
            <v>0</v>
          </cell>
          <cell r="V1611">
            <v>43724</v>
          </cell>
        </row>
        <row r="1612">
          <cell r="B1612" t="str">
            <v>19/1627</v>
          </cell>
          <cell r="C1612" t="str">
            <v>Franciela</v>
          </cell>
          <cell r="D1612" t="str">
            <v>Prefeitura de Apiúna</v>
          </cell>
          <cell r="E1612" t="str">
            <v>Adilson/Lucas</v>
          </cell>
          <cell r="G1612" t="str">
            <v>Municipio de Apiuna</v>
          </cell>
          <cell r="H1612" t="str">
            <v>79.373.767/0001-16</v>
          </cell>
          <cell r="I1612" t="str">
            <v>Isento</v>
          </cell>
          <cell r="J1612" t="str">
            <v>Rua Quintino Bocaiuva, 204</v>
          </cell>
          <cell r="K1612" t="str">
            <v>Centro</v>
          </cell>
          <cell r="L1612" t="str">
            <v>Apiuna</v>
          </cell>
          <cell r="M1612" t="str">
            <v>SC</v>
          </cell>
          <cell r="N1612" t="str">
            <v>SUL</v>
          </cell>
          <cell r="O1612" t="str">
            <v>89.135-000</v>
          </cell>
          <cell r="P1612" t="str">
            <v>47 3353-2000</v>
          </cell>
          <cell r="Q1612" t="str">
            <v>turismo@apiuna.sc.gov.br</v>
          </cell>
          <cell r="R1612" t="str">
            <v>Adilson Fortunato</v>
          </cell>
          <cell r="S1612" t="str">
            <v>turismo@apiuna.sc.gov.br</v>
          </cell>
          <cell r="T1612" t="str">
            <v>Adilson Fortunato</v>
          </cell>
          <cell r="V1612">
            <v>43724</v>
          </cell>
        </row>
        <row r="1613">
          <cell r="B1613" t="str">
            <v>19/1628</v>
          </cell>
          <cell r="C1613" t="str">
            <v>Franciela</v>
          </cell>
          <cell r="D1613" t="str">
            <v>Sh. Litoral Plaza</v>
          </cell>
          <cell r="G1613" t="str">
            <v>Sh. Litoral Plaza</v>
          </cell>
          <cell r="H1613">
            <v>0</v>
          </cell>
          <cell r="I1613">
            <v>0</v>
          </cell>
          <cell r="J1613">
            <v>0</v>
          </cell>
          <cell r="L1613" t="str">
            <v xml:space="preserve">Praia Grande </v>
          </cell>
          <cell r="M1613" t="str">
            <v>SP</v>
          </cell>
          <cell r="N1613" t="str">
            <v>SUDESTE</v>
          </cell>
          <cell r="O1613">
            <v>0</v>
          </cell>
          <cell r="P1613">
            <v>0</v>
          </cell>
          <cell r="Q1613">
            <v>0</v>
          </cell>
          <cell r="S1613">
            <v>0</v>
          </cell>
          <cell r="T1613">
            <v>0</v>
          </cell>
          <cell r="V1613">
            <v>43724</v>
          </cell>
        </row>
        <row r="1614">
          <cell r="B1614" t="str">
            <v>19/1629</v>
          </cell>
          <cell r="C1614" t="str">
            <v>Franciela</v>
          </cell>
          <cell r="D1614" t="str">
            <v>Prefeitura de Volta Redonda</v>
          </cell>
          <cell r="E1614" t="str">
            <v>Adir Onofre</v>
          </cell>
          <cell r="G1614" t="str">
            <v>Municipio de Volta Redonda</v>
          </cell>
          <cell r="H1614">
            <v>0</v>
          </cell>
          <cell r="I1614">
            <v>0</v>
          </cell>
          <cell r="J1614">
            <v>0</v>
          </cell>
          <cell r="L1614" t="str">
            <v>Volta Redonda</v>
          </cell>
          <cell r="M1614" t="str">
            <v>RJ</v>
          </cell>
          <cell r="N1614" t="str">
            <v>SUDESTE</v>
          </cell>
          <cell r="O1614">
            <v>0</v>
          </cell>
          <cell r="P1614">
            <v>0</v>
          </cell>
          <cell r="Q1614">
            <v>0</v>
          </cell>
          <cell r="S1614">
            <v>0</v>
          </cell>
          <cell r="T1614">
            <v>0</v>
          </cell>
          <cell r="V1614">
            <v>43724</v>
          </cell>
        </row>
        <row r="1615">
          <cell r="B1615" t="str">
            <v>19/1630</v>
          </cell>
          <cell r="C1615" t="str">
            <v>Franciela</v>
          </cell>
          <cell r="D1615" t="str">
            <v>Francisco Beltrão Palace Hotel</v>
          </cell>
          <cell r="E1615" t="str">
            <v>Francieli Fries</v>
          </cell>
          <cell r="G1615" t="str">
            <v>Francisco Beltrão Palace Hotel LTDA</v>
          </cell>
          <cell r="H1615" t="str">
            <v>05.371.149/0001-09</v>
          </cell>
          <cell r="I1615" t="str">
            <v>9041865978</v>
          </cell>
          <cell r="J1615" t="str">
            <v>Rua Ponta Grossa, 2171</v>
          </cell>
          <cell r="K1615" t="str">
            <v>Centro</v>
          </cell>
          <cell r="L1615" t="str">
            <v xml:space="preserve">Francisco Beltrão </v>
          </cell>
          <cell r="M1615" t="str">
            <v>PR</v>
          </cell>
          <cell r="N1615" t="str">
            <v>SUL</v>
          </cell>
          <cell r="O1615" t="str">
            <v>85601-600</v>
          </cell>
          <cell r="P1615" t="str">
            <v>46 3055-4040</v>
          </cell>
          <cell r="Q1615" t="str">
            <v>gerencia@beltraopalacehotel.com.br</v>
          </cell>
          <cell r="R1615" t="str">
            <v>Francieli</v>
          </cell>
          <cell r="S1615" t="str">
            <v>gerencia@beltraopalacehotel.com.br</v>
          </cell>
          <cell r="T1615">
            <v>0</v>
          </cell>
          <cell r="V1615">
            <v>43724</v>
          </cell>
        </row>
        <row r="1616">
          <cell r="B1616" t="str">
            <v>19/1631</v>
          </cell>
          <cell r="C1616" t="str">
            <v>Franciela</v>
          </cell>
          <cell r="D1616" t="str">
            <v>Prefeitura de Ivoti</v>
          </cell>
          <cell r="E1616" t="str">
            <v>Cintia</v>
          </cell>
          <cell r="F1616" t="str">
            <v>Departamento de Cultura</v>
          </cell>
          <cell r="G1616" t="str">
            <v>Municipio de Ivoti</v>
          </cell>
          <cell r="H1616" t="str">
            <v>88.254.909/0001-17</v>
          </cell>
          <cell r="I1616" t="str">
            <v>200/0020490</v>
          </cell>
          <cell r="J1616" t="str">
            <v>Rua Presidente Lucena, 2268</v>
          </cell>
          <cell r="K1616" t="str">
            <v>Concordia</v>
          </cell>
          <cell r="L1616" t="str">
            <v>Ivoti</v>
          </cell>
          <cell r="M1616" t="str">
            <v>RS</v>
          </cell>
          <cell r="N1616" t="str">
            <v>SUL</v>
          </cell>
          <cell r="O1616" t="str">
            <v>93.900-000</v>
          </cell>
          <cell r="P1616" t="str">
            <v>(51) 3563-8800</v>
          </cell>
          <cell r="Q1616" t="str">
            <v>cultura@ivoti.rs.gov.br</v>
          </cell>
          <cell r="R1616" t="str">
            <v>Denise Rodrigues</v>
          </cell>
          <cell r="S1616" t="str">
            <v>desenvolvimento@ivoti.rs.gov.br</v>
          </cell>
          <cell r="T1616" t="str">
            <v>(51) 3563-8800</v>
          </cell>
          <cell r="V1616">
            <v>43724</v>
          </cell>
          <cell r="W1616">
            <v>44148</v>
          </cell>
        </row>
        <row r="1617">
          <cell r="B1617" t="str">
            <v>19/1632</v>
          </cell>
          <cell r="C1617" t="str">
            <v>Sergio</v>
          </cell>
          <cell r="D1617" t="str">
            <v>Prefeitura de Pouso Alegre</v>
          </cell>
          <cell r="E1617" t="str">
            <v>Ayla</v>
          </cell>
          <cell r="G1617" t="str">
            <v>Município de Pouso Alegre</v>
          </cell>
          <cell r="H1617" t="str">
            <v>18.675.983/0001-21</v>
          </cell>
          <cell r="I1617" t="str">
            <v>Isento</v>
          </cell>
          <cell r="J1617" t="str">
            <v>Rua Carijós, 45</v>
          </cell>
          <cell r="K1617" t="str">
            <v>Centro</v>
          </cell>
          <cell r="L1617" t="str">
            <v>Pouso Alegre</v>
          </cell>
          <cell r="M1617" t="str">
            <v>MG</v>
          </cell>
          <cell r="N1617" t="str">
            <v>SUDESTE</v>
          </cell>
          <cell r="O1617" t="str">
            <v>37.550-000</v>
          </cell>
          <cell r="P1617" t="str">
            <v>(35) 3449-4088</v>
          </cell>
          <cell r="Q1617" t="str">
            <v>ltpmpa@gmail.com</v>
          </cell>
          <cell r="R1617" t="str">
            <v>Ayla</v>
          </cell>
          <cell r="S1617" t="str">
            <v>ltpmpa@gmail.com</v>
          </cell>
          <cell r="T1617" t="str">
            <v>(35) 3449-4088</v>
          </cell>
          <cell r="V1617">
            <v>0</v>
          </cell>
        </row>
        <row r="1618">
          <cell r="B1618" t="str">
            <v>19/1633</v>
          </cell>
          <cell r="C1618" t="str">
            <v>Adriana</v>
          </cell>
          <cell r="D1618" t="str">
            <v>Prefeitura de Teresópolis</v>
          </cell>
          <cell r="E1618" t="str">
            <v>Luna</v>
          </cell>
          <cell r="G1618" t="str">
            <v>Município de Teresópolis</v>
          </cell>
          <cell r="H1618" t="str">
            <v>29.138.369/0001-47</v>
          </cell>
          <cell r="I1618" t="str">
            <v>Isento</v>
          </cell>
          <cell r="J1618" t="str">
            <v>Av. Feliciano Sodre, 675</v>
          </cell>
          <cell r="K1618" t="str">
            <v>Varzea</v>
          </cell>
          <cell r="L1618" t="str">
            <v>Teresópolis</v>
          </cell>
          <cell r="M1618" t="str">
            <v>RJ</v>
          </cell>
          <cell r="N1618" t="str">
            <v>SUDESTE</v>
          </cell>
          <cell r="O1618" t="str">
            <v>25.963-025</v>
          </cell>
          <cell r="P1618" t="str">
            <v>(21) 9 9757-7600</v>
          </cell>
          <cell r="Q1618" t="str">
            <v>terecultura@gmail.com</v>
          </cell>
          <cell r="R1618" t="str">
            <v>Luna</v>
          </cell>
          <cell r="S1618" t="str">
            <v>terecultura@gmail.com</v>
          </cell>
          <cell r="T1618" t="str">
            <v>(21) 9 9757-7600</v>
          </cell>
          <cell r="V1618">
            <v>43727</v>
          </cell>
        </row>
        <row r="1619">
          <cell r="B1619" t="str">
            <v>19/1634</v>
          </cell>
          <cell r="C1619" t="str">
            <v>Maera</v>
          </cell>
          <cell r="D1619" t="str">
            <v>Daysy Ferreira Lhul</v>
          </cell>
          <cell r="E1619" t="str">
            <v>Mary Ferreira</v>
          </cell>
          <cell r="G1619" t="str">
            <v>Daysy Ferreita Lhul - ME</v>
          </cell>
          <cell r="H1619" t="str">
            <v>16.996.496/0001-35</v>
          </cell>
          <cell r="I1619" t="str">
            <v>057/0304695</v>
          </cell>
          <cell r="J1619" t="str">
            <v>Rod RS 020, n°12555</v>
          </cell>
          <cell r="K1619" t="str">
            <v>Itacolomi</v>
          </cell>
          <cell r="L1619" t="str">
            <v>Gravataí</v>
          </cell>
          <cell r="M1619" t="str">
            <v>RS</v>
          </cell>
          <cell r="N1619" t="str">
            <v>SUL</v>
          </cell>
          <cell r="O1619" t="str">
            <v>94175-170</v>
          </cell>
          <cell r="P1619" t="str">
            <v>(51) 3490-3207 / 9 8466-2126</v>
          </cell>
          <cell r="Q1619" t="str">
            <v>contato.mary01@gmail.com</v>
          </cell>
          <cell r="R1619" t="str">
            <v>Mary Ferreira</v>
          </cell>
          <cell r="S1619" t="str">
            <v>contato.mary01@gmail.com</v>
          </cell>
          <cell r="T1619" t="str">
            <v>(51) 3490-3207 / 9 8466-2126</v>
          </cell>
          <cell r="V1619">
            <v>43732</v>
          </cell>
        </row>
        <row r="1620">
          <cell r="B1620" t="str">
            <v>19/1635</v>
          </cell>
          <cell r="C1620" t="str">
            <v>Miguel</v>
          </cell>
          <cell r="D1620" t="str">
            <v>Shopping São José</v>
          </cell>
          <cell r="E1620" t="str">
            <v>Larissa Ribas</v>
          </cell>
          <cell r="G1620" t="str">
            <v>Shopping São José LTDA</v>
          </cell>
          <cell r="H1620" t="str">
            <v>76.639.798/0001-88</v>
          </cell>
          <cell r="I1620" t="str">
            <v>Isento</v>
          </cell>
          <cell r="J1620" t="str">
            <v>Rua Izabel A Redentora, 1434</v>
          </cell>
          <cell r="K1620" t="str">
            <v>Centro</v>
          </cell>
          <cell r="L1620" t="str">
            <v>São José dos Pinhais</v>
          </cell>
          <cell r="M1620" t="str">
            <v>PR</v>
          </cell>
          <cell r="N1620" t="str">
            <v>SUL</v>
          </cell>
          <cell r="O1620" t="str">
            <v>83.005-010</v>
          </cell>
          <cell r="P1620" t="str">
            <v>(41) 3035-1500</v>
          </cell>
          <cell r="Q1620" t="str">
            <v>larissa@shoppingsaojose.com.br</v>
          </cell>
          <cell r="R1620" t="str">
            <v>Larissa Ribas</v>
          </cell>
          <cell r="S1620" t="str">
            <v>larissa@shoppingsaojose.com.br</v>
          </cell>
          <cell r="T1620" t="str">
            <v>(41) 3035-1500</v>
          </cell>
          <cell r="V1620">
            <v>43734</v>
          </cell>
        </row>
        <row r="1621">
          <cell r="B1621" t="str">
            <v>19/1636</v>
          </cell>
          <cell r="C1621" t="str">
            <v>Franciela</v>
          </cell>
          <cell r="D1621" t="str">
            <v>Construtora Cinco Estrelas</v>
          </cell>
          <cell r="E1621" t="str">
            <v>Diulliany Moletta</v>
          </cell>
          <cell r="F1621" t="str">
            <v>Comercial</v>
          </cell>
          <cell r="G1621" t="str">
            <v>Construtora Cinco Estrelas LTDA</v>
          </cell>
          <cell r="H1621" t="str">
            <v>77.722.833/0001-90</v>
          </cell>
          <cell r="I1621" t="str">
            <v>10157131-90</v>
          </cell>
          <cell r="J1621" t="str">
            <v>Rua Nicola Pellanda, 5962</v>
          </cell>
          <cell r="K1621" t="str">
            <v>Umbará</v>
          </cell>
          <cell r="L1621" t="str">
            <v>Curitiba</v>
          </cell>
          <cell r="M1621" t="str">
            <v>PR</v>
          </cell>
          <cell r="N1621" t="str">
            <v>SUL</v>
          </cell>
          <cell r="O1621" t="str">
            <v>81940-305</v>
          </cell>
          <cell r="P1621" t="str">
            <v>41 3348-1455</v>
          </cell>
          <cell r="Q1621" t="str">
            <v>diulliany.mw@hotmail.com</v>
          </cell>
          <cell r="R1621" t="str">
            <v>Reinaldo Moletta</v>
          </cell>
          <cell r="S1621" t="str">
            <v>neuri348@gmail.com</v>
          </cell>
          <cell r="T1621" t="str">
            <v>41 3348-1455</v>
          </cell>
          <cell r="V1621">
            <v>43734</v>
          </cell>
        </row>
        <row r="1622">
          <cell r="B1622" t="str">
            <v>19/1637</v>
          </cell>
          <cell r="C1622" t="str">
            <v>Franciela</v>
          </cell>
          <cell r="D1622" t="str">
            <v>Atlântico Super Center</v>
          </cell>
          <cell r="E1622" t="str">
            <v>Falkner</v>
          </cell>
          <cell r="F1622" t="str">
            <v>Comercial</v>
          </cell>
          <cell r="G1622" t="str">
            <v>Vera Lucia Quadros Batista EIRELI</v>
          </cell>
          <cell r="H1622" t="str">
            <v>05.348.3500001-67</v>
          </cell>
          <cell r="I1622" t="str">
            <v>28.324.458-4</v>
          </cell>
          <cell r="J1622" t="str">
            <v>Rua Oscar Trindade de Barros</v>
          </cell>
          <cell r="K1622" t="str">
            <v>Santa Terezinha</v>
          </cell>
          <cell r="L1622" t="str">
            <v>Aquidauana</v>
          </cell>
          <cell r="M1622" t="str">
            <v>MS</v>
          </cell>
          <cell r="N1622" t="str">
            <v>CENTRO OESTE</v>
          </cell>
          <cell r="O1622" t="str">
            <v>79200-000</v>
          </cell>
          <cell r="P1622" t="str">
            <v>67 3241-2960</v>
          </cell>
          <cell r="Q1622" t="str">
            <v>marketingatlantico@yahoo.com.br</v>
          </cell>
          <cell r="R1622" t="str">
            <v>Falkner</v>
          </cell>
          <cell r="S1622" t="str">
            <v>marketingatlantico@yahoo.com.br</v>
          </cell>
          <cell r="T1622" t="str">
            <v>67 3241-2960</v>
          </cell>
          <cell r="V1622">
            <v>43735</v>
          </cell>
        </row>
        <row r="1623">
          <cell r="B1623" t="str">
            <v>19/1638</v>
          </cell>
          <cell r="C1623" t="str">
            <v>Franciela</v>
          </cell>
          <cell r="D1623" t="str">
            <v>Valesca Gonçalves Alcântara de Sales</v>
          </cell>
          <cell r="E1623" t="str">
            <v>Valesca</v>
          </cell>
          <cell r="G1623" t="str">
            <v>Valesca Gonçalves Alcântara de Sales</v>
          </cell>
          <cell r="H1623" t="str">
            <v>029.539.556-74</v>
          </cell>
          <cell r="I1623">
            <v>0</v>
          </cell>
          <cell r="J1623" t="str">
            <v>Rua Lavras, 438, apto 201</v>
          </cell>
          <cell r="K1623" t="str">
            <v>São Pedro</v>
          </cell>
          <cell r="L1623" t="str">
            <v>Belo Horizonte</v>
          </cell>
          <cell r="M1623" t="str">
            <v>MG</v>
          </cell>
          <cell r="N1623" t="str">
            <v>SUDESTE</v>
          </cell>
          <cell r="O1623" t="str">
            <v>30.330-010</v>
          </cell>
          <cell r="P1623" t="str">
            <v>31 3654-2862</v>
          </cell>
          <cell r="Q1623" t="str">
            <v>valgas1967@yahoo.com.br</v>
          </cell>
          <cell r="R1623" t="str">
            <v>Valesca</v>
          </cell>
          <cell r="S1623" t="str">
            <v>valgas1967@yahoo.com.br</v>
          </cell>
          <cell r="T1623" t="str">
            <v>31 9 9956-4787</v>
          </cell>
          <cell r="V1623">
            <v>43735</v>
          </cell>
        </row>
        <row r="1624">
          <cell r="B1624" t="str">
            <v>19/1639</v>
          </cell>
          <cell r="C1624" t="str">
            <v>Franciela</v>
          </cell>
          <cell r="D1624" t="str">
            <v>Monte Carmo Shopping</v>
          </cell>
          <cell r="E1624" t="str">
            <v>Camila Bomtempo Cabral</v>
          </cell>
          <cell r="F1624" t="str">
            <v>Operações</v>
          </cell>
          <cell r="G1624" t="str">
            <v>Layout Cognitor de Negocios LTDA</v>
          </cell>
          <cell r="H1624" t="str">
            <v>05.477.909/0001-59</v>
          </cell>
          <cell r="I1624" t="str">
            <v>Isento</v>
          </cell>
          <cell r="J1624" t="str">
            <v>Rua Prefeito Walter Franckin, 113, sala 404</v>
          </cell>
          <cell r="K1624" t="str">
            <v>Centro</v>
          </cell>
          <cell r="L1624" t="str">
            <v>Três Rios</v>
          </cell>
          <cell r="M1624" t="str">
            <v>RJ</v>
          </cell>
          <cell r="N1624" t="str">
            <v>SUDESTE</v>
          </cell>
          <cell r="O1624">
            <v>25803010</v>
          </cell>
          <cell r="P1624" t="str">
            <v>31 3117-1503</v>
          </cell>
          <cell r="Q1624" t="str">
            <v>camila.cabral@montecarmoshopping.com.br</v>
          </cell>
          <cell r="S1624">
            <v>0</v>
          </cell>
          <cell r="T1624" t="str">
            <v>31 3117-1503</v>
          </cell>
          <cell r="V1624">
            <v>43736</v>
          </cell>
        </row>
        <row r="1625">
          <cell r="B1625" t="str">
            <v>19/1640</v>
          </cell>
          <cell r="C1625" t="str">
            <v>Franciela</v>
          </cell>
          <cell r="D1625" t="str">
            <v>Municipio de Ibirarema</v>
          </cell>
          <cell r="E1625" t="str">
            <v>Silvania Brigano</v>
          </cell>
          <cell r="G1625" t="str">
            <v>Prefeitura de Ibirarema</v>
          </cell>
          <cell r="H1625" t="str">
            <v>46.211.694/0001-07</v>
          </cell>
          <cell r="I1625">
            <v>0</v>
          </cell>
          <cell r="J1625" t="str">
            <v>Rua Alexandre Simões de Almeida, 367</v>
          </cell>
          <cell r="K1625" t="str">
            <v>Centro</v>
          </cell>
          <cell r="L1625" t="str">
            <v>Ibirarema</v>
          </cell>
          <cell r="M1625" t="str">
            <v>SP</v>
          </cell>
          <cell r="N1625" t="str">
            <v>SUDESTE</v>
          </cell>
          <cell r="O1625" t="str">
            <v>19.940-000</v>
          </cell>
          <cell r="P1625" t="str">
            <v>14 3307-1422</v>
          </cell>
          <cell r="Q1625">
            <v>0</v>
          </cell>
          <cell r="S1625">
            <v>0</v>
          </cell>
          <cell r="T1625">
            <v>0</v>
          </cell>
          <cell r="V1625">
            <v>43738</v>
          </cell>
        </row>
        <row r="1626">
          <cell r="B1626" t="str">
            <v>19/1641</v>
          </cell>
          <cell r="C1626" t="str">
            <v>Maera</v>
          </cell>
          <cell r="D1626" t="str">
            <v>Município de Tangará da Serra</v>
          </cell>
          <cell r="E1626" t="str">
            <v>Carla Fernanda</v>
          </cell>
          <cell r="G1626" t="str">
            <v>Prefeitura de Tangará da Serra</v>
          </cell>
          <cell r="H1626" t="str">
            <v>03.788.239/0001-66</v>
          </cell>
          <cell r="I1626" t="str">
            <v>Isento</v>
          </cell>
          <cell r="J1626" t="str">
            <v>Av. Brasil, 2351 - Setor N</v>
          </cell>
          <cell r="K1626" t="str">
            <v>Jardim Europa</v>
          </cell>
          <cell r="L1626" t="str">
            <v>Tangará da Serra</v>
          </cell>
          <cell r="M1626" t="str">
            <v>MT</v>
          </cell>
          <cell r="N1626" t="str">
            <v>CENTRO OESTE</v>
          </cell>
          <cell r="O1626" t="str">
            <v>78.300-000</v>
          </cell>
          <cell r="P1626" t="str">
            <v>(65) 3311-4800</v>
          </cell>
          <cell r="Q1626" t="str">
            <v>setur@tangaradaserra.mt.gov.br</v>
          </cell>
          <cell r="R1626" t="str">
            <v>Carla Fernanda</v>
          </cell>
          <cell r="S1626" t="str">
            <v>setur@tangaradaserra.mt.gov.br</v>
          </cell>
          <cell r="T1626" t="str">
            <v>(65) 3311-4800</v>
          </cell>
          <cell r="V1626">
            <v>43739</v>
          </cell>
        </row>
        <row r="1627">
          <cell r="B1627" t="str">
            <v>19/1642</v>
          </cell>
          <cell r="C1627" t="str">
            <v>Franciela</v>
          </cell>
          <cell r="D1627" t="str">
            <v>Município de Unaí</v>
          </cell>
          <cell r="E1627" t="str">
            <v xml:space="preserve">Lilian </v>
          </cell>
          <cell r="G1627" t="str">
            <v xml:space="preserve">Prefeitura Municipal de Unaí </v>
          </cell>
          <cell r="H1627" t="str">
            <v>18.125.161/0001-77</v>
          </cell>
          <cell r="I1627" t="str">
            <v>Isento</v>
          </cell>
          <cell r="J1627" t="str">
            <v>Praça JK, s/n</v>
          </cell>
          <cell r="K1627" t="str">
            <v>Centro</v>
          </cell>
          <cell r="L1627" t="str">
            <v>Unaí</v>
          </cell>
          <cell r="M1627" t="str">
            <v>MG</v>
          </cell>
          <cell r="N1627" t="str">
            <v>SUDESTE</v>
          </cell>
          <cell r="O1627" t="str">
            <v>38.610-000</v>
          </cell>
          <cell r="P1627" t="str">
            <v>(38) 9 9807-3732</v>
          </cell>
          <cell r="Q1627" t="str">
            <v>cultura@prefeituraunai.mg.gov.br</v>
          </cell>
          <cell r="R1627" t="str">
            <v>Lilian</v>
          </cell>
          <cell r="S1627" t="str">
            <v>cultura@prefeituraunai.mg.gov.br</v>
          </cell>
          <cell r="T1627" t="str">
            <v>(38) 9 9807-3732</v>
          </cell>
          <cell r="V1627">
            <v>43741</v>
          </cell>
        </row>
        <row r="1628">
          <cell r="B1628" t="str">
            <v>19/1643</v>
          </cell>
          <cell r="C1628">
            <v>0</v>
          </cell>
          <cell r="D1628" t="str">
            <v>Tennyson Brasil de Souza - EPP</v>
          </cell>
          <cell r="E1628" t="str">
            <v>Regiane Torres</v>
          </cell>
          <cell r="G1628" t="str">
            <v>T74BRASIL EVENTOS E COMUNICAÇÃO</v>
          </cell>
          <cell r="H1628" t="str">
            <v>16.836.359/0001-33</v>
          </cell>
          <cell r="I1628" t="str">
            <v>Isento</v>
          </cell>
          <cell r="J1628" t="str">
            <v>Rua Nádia, 253</v>
          </cell>
          <cell r="K1628" t="str">
            <v>V Nova Pauliceia</v>
          </cell>
          <cell r="L1628" t="str">
            <v>São Paulo</v>
          </cell>
          <cell r="M1628" t="str">
            <v xml:space="preserve"> SP</v>
          </cell>
          <cell r="N1628" t="str">
            <v>SUDESTE</v>
          </cell>
          <cell r="O1628" t="str">
            <v>03.267-080</v>
          </cell>
          <cell r="P1628" t="str">
            <v>(11) 2495-7920/ 2495-7922</v>
          </cell>
          <cell r="Q1628" t="str">
            <v>regiane@t74brasil.com.br</v>
          </cell>
          <cell r="R1628" t="str">
            <v>Regiane Torres</v>
          </cell>
          <cell r="S1628" t="str">
            <v>regiane@t74brasil.com.br</v>
          </cell>
          <cell r="T1628" t="str">
            <v>(11) 2495-7920/ 2495-7922</v>
          </cell>
          <cell r="V1628">
            <v>43742</v>
          </cell>
        </row>
        <row r="1629">
          <cell r="B1629" t="str">
            <v>19/1644</v>
          </cell>
          <cell r="C1629" t="str">
            <v>Maera</v>
          </cell>
          <cell r="D1629" t="str">
            <v>Município de Rancharia</v>
          </cell>
          <cell r="E1629" t="str">
            <v>Tatiane</v>
          </cell>
          <cell r="G1629" t="str">
            <v>Rancharia Pref. Gabinete do Prefeito</v>
          </cell>
          <cell r="H1629" t="str">
            <v>44.935.278/0001-26</v>
          </cell>
          <cell r="I1629" t="str">
            <v>Isento</v>
          </cell>
          <cell r="J1629" t="str">
            <v>Rua Marcilio Dias, 719</v>
          </cell>
          <cell r="K1629" t="str">
            <v>Centro</v>
          </cell>
          <cell r="L1629" t="str">
            <v>Rancharia</v>
          </cell>
          <cell r="M1629" t="str">
            <v>SP</v>
          </cell>
          <cell r="N1629" t="str">
            <v>SUDESTE</v>
          </cell>
          <cell r="O1629" t="str">
            <v>19.600-000</v>
          </cell>
          <cell r="P1629" t="str">
            <v xml:space="preserve">(18) 3265 7704 </v>
          </cell>
          <cell r="Q1629" t="str">
            <v>cultura@rancharia.sp.gov.br</v>
          </cell>
          <cell r="R1629" t="str">
            <v>Tatiane</v>
          </cell>
          <cell r="S1629" t="str">
            <v>cultura@rancharia.sp.gov.br</v>
          </cell>
          <cell r="T1629" t="str">
            <v xml:space="preserve">(18) 3265 7704 </v>
          </cell>
          <cell r="V1629">
            <v>43748</v>
          </cell>
        </row>
        <row r="1630">
          <cell r="B1630" t="str">
            <v>19/1645</v>
          </cell>
          <cell r="C1630" t="str">
            <v>Karen</v>
          </cell>
          <cell r="D1630" t="str">
            <v>Via Catarina Hotelaria e Participações LTDA</v>
          </cell>
          <cell r="E1630" t="str">
            <v>Karen</v>
          </cell>
          <cell r="F1630" t="str">
            <v>Representante</v>
          </cell>
          <cell r="G1630" t="str">
            <v>Via Catarina (Hotel Sibara)</v>
          </cell>
          <cell r="H1630" t="str">
            <v>07.046.982/0001-00</v>
          </cell>
          <cell r="I1630" t="str">
            <v>Isento</v>
          </cell>
          <cell r="J1630" t="str">
            <v>Av. Brasil, 1500 - térreo fundos</v>
          </cell>
          <cell r="K1630" t="str">
            <v>Centro</v>
          </cell>
          <cell r="L1630" t="str">
            <v>Balneário Camboriú</v>
          </cell>
          <cell r="M1630" t="str">
            <v>SC</v>
          </cell>
          <cell r="N1630" t="str">
            <v>SUL</v>
          </cell>
          <cell r="O1630" t="str">
            <v>88.330-000</v>
          </cell>
          <cell r="P1630" t="str">
            <v>(47) 9 8497-9686</v>
          </cell>
          <cell r="Q1630" t="str">
            <v>karenvenzon@gmail.com</v>
          </cell>
          <cell r="R1630" t="str">
            <v>Osny</v>
          </cell>
          <cell r="S1630" t="str">
            <v>karenvenzon@gmail.com</v>
          </cell>
          <cell r="T1630" t="str">
            <v>(47) 9 8497-9686</v>
          </cell>
          <cell r="V1630">
            <v>43748</v>
          </cell>
        </row>
        <row r="1631">
          <cell r="B1631" t="str">
            <v>19/1646</v>
          </cell>
          <cell r="C1631" t="str">
            <v>Adriana</v>
          </cell>
          <cell r="D1631" t="str">
            <v>Associação dos Amigos do Museu do Piauí</v>
          </cell>
          <cell r="E1631" t="str">
            <v>Paulo Castello</v>
          </cell>
          <cell r="G1631" t="str">
            <v>AAMPI</v>
          </cell>
          <cell r="H1631" t="str">
            <v>01.411.204/0001-88</v>
          </cell>
          <cell r="I1631" t="str">
            <v>Isenro</v>
          </cell>
          <cell r="J1631" t="str">
            <v>Praça Marechal Deodoro, S/N</v>
          </cell>
          <cell r="K1631" t="str">
            <v>Centro</v>
          </cell>
          <cell r="L1631" t="str">
            <v>Teresina</v>
          </cell>
          <cell r="M1631" t="str">
            <v>PI</v>
          </cell>
          <cell r="N1631" t="str">
            <v>NORDESTE</v>
          </cell>
          <cell r="O1631" t="str">
            <v>64.000-160</v>
          </cell>
          <cell r="P1631" t="str">
            <v>(86) 9 9483-6000</v>
          </cell>
          <cell r="Q1631" t="str">
            <v>museupiaui@gmail.com</v>
          </cell>
          <cell r="R1631" t="str">
            <v>-</v>
          </cell>
          <cell r="S1631" t="str">
            <v>museupiaui@gmail.com</v>
          </cell>
          <cell r="T1631" t="str">
            <v>-</v>
          </cell>
          <cell r="V1631">
            <v>43752</v>
          </cell>
        </row>
        <row r="1632">
          <cell r="B1632" t="str">
            <v>19/1647</v>
          </cell>
          <cell r="C1632" t="str">
            <v>Vera</v>
          </cell>
          <cell r="D1632" t="str">
            <v>Prefeitura Municipal de Taquaruçú do Sul</v>
          </cell>
          <cell r="E1632" t="str">
            <v>Vera</v>
          </cell>
          <cell r="F1632" t="str">
            <v>Representante</v>
          </cell>
          <cell r="G1632" t="str">
            <v>Prefeitura Municipal de Taquaruçú do Sul</v>
          </cell>
          <cell r="H1632" t="str">
            <v>92.403.567/0001-27</v>
          </cell>
          <cell r="I1632" t="str">
            <v>Isento</v>
          </cell>
          <cell r="J1632" t="str">
            <v>Rua do Comércio, 1424</v>
          </cell>
          <cell r="K1632" t="str">
            <v>Centro</v>
          </cell>
          <cell r="L1632" t="str">
            <v>Taquaruçú do Sul</v>
          </cell>
          <cell r="M1632" t="str">
            <v>RS</v>
          </cell>
          <cell r="N1632" t="str">
            <v>SUL</v>
          </cell>
          <cell r="O1632" t="str">
            <v>98.410-000</v>
          </cell>
          <cell r="P1632" t="str">
            <v>(55) 3739-1079</v>
          </cell>
          <cell r="Q1632" t="str">
            <v>luzesedecor@gmail.com</v>
          </cell>
          <cell r="R1632" t="str">
            <v>Vera</v>
          </cell>
          <cell r="S1632" t="str">
            <v>luzesedecor@gmail.com</v>
          </cell>
          <cell r="T1632">
            <v>0</v>
          </cell>
          <cell r="V1632">
            <v>43749</v>
          </cell>
        </row>
        <row r="1633">
          <cell r="B1633" t="str">
            <v>19/1648</v>
          </cell>
          <cell r="C1633" t="str">
            <v>Karen</v>
          </cell>
          <cell r="D1633" t="str">
            <v>Prefeitura Municipal de Porto União</v>
          </cell>
          <cell r="E1633" t="str">
            <v>Karen</v>
          </cell>
          <cell r="F1633" t="str">
            <v>Representante</v>
          </cell>
          <cell r="G1633" t="str">
            <v>Prefeitura Municipal de Porto União</v>
          </cell>
          <cell r="H1633">
            <v>0</v>
          </cell>
          <cell r="I1633">
            <v>0</v>
          </cell>
          <cell r="J1633">
            <v>0</v>
          </cell>
          <cell r="L1633" t="str">
            <v xml:space="preserve">Porto União </v>
          </cell>
          <cell r="M1633" t="str">
            <v>PR</v>
          </cell>
          <cell r="N1633" t="str">
            <v>SUL</v>
          </cell>
          <cell r="O1633">
            <v>0</v>
          </cell>
          <cell r="P1633">
            <v>0</v>
          </cell>
          <cell r="Q1633">
            <v>0</v>
          </cell>
          <cell r="S1633">
            <v>0</v>
          </cell>
          <cell r="T1633">
            <v>0</v>
          </cell>
          <cell r="V1633">
            <v>43749</v>
          </cell>
        </row>
        <row r="1634">
          <cell r="B1634" t="str">
            <v>19/1649</v>
          </cell>
          <cell r="C1634" t="str">
            <v>Vera</v>
          </cell>
          <cell r="D1634" t="str">
            <v>Prefeitura Municipal de São Pedro da Missões</v>
          </cell>
          <cell r="E1634" t="str">
            <v>Vera</v>
          </cell>
          <cell r="F1634" t="str">
            <v>Representante</v>
          </cell>
          <cell r="G1634" t="str">
            <v>Prefeitura Municipal de São Pedro da Missões</v>
          </cell>
          <cell r="H1634">
            <v>0</v>
          </cell>
          <cell r="I1634">
            <v>0</v>
          </cell>
          <cell r="J1634">
            <v>0</v>
          </cell>
          <cell r="L1634" t="str">
            <v>São Pedro da Missões</v>
          </cell>
          <cell r="M1634" t="str">
            <v>RS</v>
          </cell>
          <cell r="N1634" t="str">
            <v>SUL</v>
          </cell>
          <cell r="O1634">
            <v>0</v>
          </cell>
          <cell r="P1634">
            <v>0</v>
          </cell>
          <cell r="Q1634">
            <v>0</v>
          </cell>
          <cell r="S1634">
            <v>0</v>
          </cell>
          <cell r="T1634">
            <v>0</v>
          </cell>
          <cell r="V1634">
            <v>0</v>
          </cell>
        </row>
        <row r="1635">
          <cell r="B1635" t="str">
            <v>19/1650</v>
          </cell>
          <cell r="C1635" t="str">
            <v>Karen</v>
          </cell>
          <cell r="D1635" t="str">
            <v>Associação Comercial, Industrial e Agropecuária de Elói Mendes</v>
          </cell>
          <cell r="E1635" t="str">
            <v>Karen</v>
          </cell>
          <cell r="F1635" t="str">
            <v>Representante</v>
          </cell>
          <cell r="G1635" t="str">
            <v>Associação Comercial, Industrial e Agropecuária de Elói Mendes</v>
          </cell>
          <cell r="H1635" t="str">
            <v>19.038.223/0001-76</v>
          </cell>
          <cell r="I1635" t="str">
            <v>Isento</v>
          </cell>
          <cell r="J1635" t="str">
            <v>Rua João Batista Ximenes, 157</v>
          </cell>
          <cell r="K1635" t="str">
            <v>Centro</v>
          </cell>
          <cell r="L1635" t="str">
            <v>Elói Mendes</v>
          </cell>
          <cell r="M1635" t="str">
            <v>MG</v>
          </cell>
          <cell r="N1635" t="str">
            <v>SUDESTE</v>
          </cell>
          <cell r="O1635" t="str">
            <v>37.110-000</v>
          </cell>
          <cell r="P1635" t="str">
            <v>(35) 3264-1607</v>
          </cell>
          <cell r="Q1635" t="str">
            <v>karenvenzon@gmail.com</v>
          </cell>
          <cell r="R1635" t="str">
            <v>Karen</v>
          </cell>
          <cell r="S1635" t="str">
            <v>karenvenzon@gmail.com</v>
          </cell>
          <cell r="T1635" t="str">
            <v>(35) 3264-1607</v>
          </cell>
          <cell r="V1635">
            <v>43756</v>
          </cell>
        </row>
        <row r="1636">
          <cell r="B1636" t="str">
            <v>19/1651</v>
          </cell>
          <cell r="C1636" t="str">
            <v>Maera/Miguel</v>
          </cell>
          <cell r="D1636" t="str">
            <v>Construtora Express LTDA ME</v>
          </cell>
          <cell r="E1636" t="str">
            <v>Caroline Rocha / Bruno Gaio</v>
          </cell>
          <cell r="G1636" t="str">
            <v xml:space="preserve">Construtora Express </v>
          </cell>
          <cell r="H1636" t="str">
            <v>02.421.379/0001-39</v>
          </cell>
          <cell r="I1636" t="str">
            <v>Isento</v>
          </cell>
          <cell r="J1636" t="str">
            <v>Rua Minas Gerais, 1305</v>
          </cell>
          <cell r="K1636" t="str">
            <v>Vila Treze de Maio</v>
          </cell>
          <cell r="L1636" t="str">
            <v>Nova Iguaçu</v>
          </cell>
          <cell r="M1636" t="str">
            <v>RJ</v>
          </cell>
          <cell r="N1636" t="str">
            <v>SUDESTE</v>
          </cell>
          <cell r="O1636" t="str">
            <v>26.030-110</v>
          </cell>
          <cell r="P1636" t="str">
            <v>(21)3844-8744 / 8644</v>
          </cell>
          <cell r="Q1636" t="str">
            <v>compras@expressbr.com.br / engenharia@expressbr.com.br</v>
          </cell>
          <cell r="R1636" t="str">
            <v>Adriano</v>
          </cell>
          <cell r="S1636" t="str">
            <v>financeiro@expressbr.com.br</v>
          </cell>
          <cell r="T1636" t="str">
            <v>21 3844-8744</v>
          </cell>
          <cell r="U1636">
            <v>0</v>
          </cell>
          <cell r="V1636">
            <v>43753</v>
          </cell>
          <cell r="W1636">
            <v>0</v>
          </cell>
        </row>
        <row r="1637">
          <cell r="B1637" t="str">
            <v>19/1652</v>
          </cell>
          <cell r="C1637" t="str">
            <v>Adriana</v>
          </cell>
          <cell r="D1637" t="str">
            <v>Prefeitura Municipal de Tiete</v>
          </cell>
          <cell r="E1637" t="str">
            <v>Ana Maria</v>
          </cell>
          <cell r="G1637" t="str">
            <v>Município de Tiete</v>
          </cell>
          <cell r="H1637" t="str">
            <v>46.634.598/0001-71</v>
          </cell>
          <cell r="I1637" t="str">
            <v>Isento</v>
          </cell>
          <cell r="J1637" t="str">
            <v>Praça Dr. JA Correa, 1</v>
          </cell>
          <cell r="K1637" t="str">
            <v>Centro</v>
          </cell>
          <cell r="L1637" t="str">
            <v>Tiete</v>
          </cell>
          <cell r="M1637" t="str">
            <v>SP</v>
          </cell>
          <cell r="N1637" t="str">
            <v>SUDESTE</v>
          </cell>
          <cell r="O1637" t="str">
            <v>18.530-000</v>
          </cell>
          <cell r="P1637">
            <v>0</v>
          </cell>
          <cell r="Q1637" t="str">
            <v xml:space="preserve">gabinete@tiete.sp.gov.br </v>
          </cell>
          <cell r="R1637" t="str">
            <v>Isabel</v>
          </cell>
          <cell r="S1637" t="str">
            <v>compras02@tiete.sp.gov.br</v>
          </cell>
          <cell r="T1637" t="str">
            <v>(15)3285-8755</v>
          </cell>
          <cell r="V1637">
            <v>0</v>
          </cell>
        </row>
        <row r="1638">
          <cell r="B1638" t="str">
            <v>19/1653</v>
          </cell>
          <cell r="C1638" t="str">
            <v>Maera</v>
          </cell>
          <cell r="D1638" t="str">
            <v>SummerVille Decorações</v>
          </cell>
          <cell r="E1638" t="str">
            <v>Julio / Thais</v>
          </cell>
          <cell r="G1638" t="str">
            <v>Thais Vitoria Pinto</v>
          </cell>
          <cell r="H1638" t="str">
            <v>31.901.540/0001-70</v>
          </cell>
          <cell r="I1638" t="str">
            <v>Isento</v>
          </cell>
          <cell r="J1638" t="str">
            <v>Dr. João Daniel Hilledrand, 1534</v>
          </cell>
          <cell r="K1638" t="str">
            <v>Rondônia</v>
          </cell>
          <cell r="L1638" t="str">
            <v>Novo Hamburgo</v>
          </cell>
          <cell r="M1638" t="str">
            <v>RS</v>
          </cell>
          <cell r="N1638" t="str">
            <v>SUL</v>
          </cell>
          <cell r="O1638" t="str">
            <v>93415-520</v>
          </cell>
          <cell r="P1638" t="str">
            <v>(51) 9 9823-1909</v>
          </cell>
          <cell r="Q1638" t="str">
            <v>summervillenh@hotmail.com</v>
          </cell>
          <cell r="R1638" t="str">
            <v>Magnos</v>
          </cell>
          <cell r="S1638" t="str">
            <v>magno@atelierfiscal.com.br</v>
          </cell>
          <cell r="T1638" t="str">
            <v>(51) 9 9823-1909</v>
          </cell>
          <cell r="V1638">
            <v>43755</v>
          </cell>
        </row>
        <row r="1639">
          <cell r="B1639" t="str">
            <v>19/1654</v>
          </cell>
          <cell r="C1639" t="str">
            <v>Adriana / Miguel</v>
          </cell>
          <cell r="D1639" t="str">
            <v>Aço Forte</v>
          </cell>
          <cell r="E1639" t="str">
            <v>Leonardo</v>
          </cell>
          <cell r="G1639" t="str">
            <v>E G Dos Santos Obras de Urbanização Eireli</v>
          </cell>
          <cell r="H1639" t="str">
            <v>25.142.396/0001-32</v>
          </cell>
          <cell r="I1639" t="str">
            <v>15.530.714-2</v>
          </cell>
          <cell r="J1639" t="str">
            <v>Rua Vinte e Quatro, 01, Quadra 08</v>
          </cell>
          <cell r="K1639" t="str">
            <v>Bandeirantes</v>
          </cell>
          <cell r="L1639" t="str">
            <v>Curionopolis</v>
          </cell>
          <cell r="M1639" t="str">
            <v>PA</v>
          </cell>
          <cell r="N1639" t="str">
            <v>NORTE</v>
          </cell>
          <cell r="O1639" t="str">
            <v>68.523-000</v>
          </cell>
          <cell r="P1639" t="str">
            <v xml:space="preserve"> (63) 9 9948-1777</v>
          </cell>
          <cell r="Q1639" t="str">
            <v>acofortepa@gmail.com</v>
          </cell>
          <cell r="R1639" t="str">
            <v>Leonardo</v>
          </cell>
          <cell r="S1639" t="str">
            <v>acofortepa@gmail.com</v>
          </cell>
          <cell r="T1639" t="str">
            <v xml:space="preserve"> (63) 9 9948-1777</v>
          </cell>
          <cell r="V1639">
            <v>43756</v>
          </cell>
        </row>
        <row r="1640">
          <cell r="B1640" t="str">
            <v>19/1655</v>
          </cell>
          <cell r="C1640" t="str">
            <v>Vera</v>
          </cell>
          <cell r="D1640" t="str">
            <v>Prefeitura Municipal de Campinas do Sul</v>
          </cell>
          <cell r="E1640" t="str">
            <v>Vera</v>
          </cell>
          <cell r="F1640" t="str">
            <v>Representante</v>
          </cell>
          <cell r="G1640" t="str">
            <v>Prefeitura de Campinas do Sul</v>
          </cell>
          <cell r="H1640" t="str">
            <v>87.613.444/0001-80</v>
          </cell>
          <cell r="I1640" t="str">
            <v>Isento</v>
          </cell>
          <cell r="J1640" t="str">
            <v>Rua General Daltro Filho, 999</v>
          </cell>
          <cell r="K1640" t="str">
            <v>Centro</v>
          </cell>
          <cell r="L1640" t="str">
            <v>Campinas do Sul</v>
          </cell>
          <cell r="M1640" t="str">
            <v>RS</v>
          </cell>
          <cell r="N1640" t="str">
            <v>SUL</v>
          </cell>
          <cell r="O1640" t="str">
            <v>99.660-000</v>
          </cell>
          <cell r="P1640" t="str">
            <v>(54) 3366-1490</v>
          </cell>
          <cell r="Q1640" t="str">
            <v>luzesedecor@gmail.com</v>
          </cell>
          <cell r="R1640" t="str">
            <v>Vera</v>
          </cell>
          <cell r="S1640" t="str">
            <v>luzesedecor@gmail.com</v>
          </cell>
          <cell r="T1640" t="str">
            <v>(54) 3366-1490</v>
          </cell>
          <cell r="V1640">
            <v>43763</v>
          </cell>
        </row>
        <row r="1641">
          <cell r="B1641" t="str">
            <v>19/1656</v>
          </cell>
          <cell r="C1641" t="str">
            <v>Miguel</v>
          </cell>
          <cell r="D1641" t="str">
            <v>Fundação Cultural de Canela</v>
          </cell>
          <cell r="E1641" t="str">
            <v>Elias</v>
          </cell>
          <cell r="G1641" t="str">
            <v>Fundação Cultural de Canela</v>
          </cell>
          <cell r="H1641" t="str">
            <v>90.614.645/0001-07</v>
          </cell>
          <cell r="I1641" t="str">
            <v>Isento</v>
          </cell>
          <cell r="J1641" t="str">
            <v>Rua Danton Correa da Silva, 746</v>
          </cell>
          <cell r="K1641" t="str">
            <v>Centro</v>
          </cell>
          <cell r="L1641" t="str">
            <v>Canela</v>
          </cell>
          <cell r="M1641" t="str">
            <v>RS</v>
          </cell>
          <cell r="N1641" t="str">
            <v>SUL</v>
          </cell>
          <cell r="O1641" t="str">
            <v>95.680-000</v>
          </cell>
          <cell r="P1641" t="str">
            <v>(54) 9 9124-6934</v>
          </cell>
          <cell r="Q1641" t="str">
            <v>elias.rosa43@gmail.com</v>
          </cell>
          <cell r="R1641" t="str">
            <v>Elias</v>
          </cell>
          <cell r="S1641" t="str">
            <v>elias.rosa43@gmail.com</v>
          </cell>
          <cell r="T1641" t="str">
            <v>(54) 9 9124-6934</v>
          </cell>
          <cell r="V1641">
            <v>43760</v>
          </cell>
        </row>
        <row r="1642">
          <cell r="B1642" t="str">
            <v>19/1657</v>
          </cell>
          <cell r="C1642" t="str">
            <v>Karen</v>
          </cell>
          <cell r="D1642" t="str">
            <v>O.V.D. Importadora e Distribuidora LTDA.</v>
          </cell>
          <cell r="E1642" t="str">
            <v>Daiane Campos Zago</v>
          </cell>
          <cell r="G1642" t="str">
            <v>O.V.D. Importadora e Distribuidora LTDA.</v>
          </cell>
          <cell r="H1642" t="str">
            <v>76.635.689/0001-92</v>
          </cell>
          <cell r="I1642" t="str">
            <v>101.06911-78</v>
          </cell>
          <cell r="J1642" t="str">
            <v>Av. Juscelino Kubitschek de Oliveira, 3900 - Conjunto 01</v>
          </cell>
          <cell r="K1642" t="str">
            <v>Cidade Industrial</v>
          </cell>
          <cell r="L1642" t="str">
            <v>Curitiba</v>
          </cell>
          <cell r="M1642" t="str">
            <v>PR</v>
          </cell>
          <cell r="N1642" t="str">
            <v>SUL</v>
          </cell>
          <cell r="O1642" t="str">
            <v>81.260-000</v>
          </cell>
          <cell r="P1642" t="str">
            <v>(41) 2101-2500</v>
          </cell>
          <cell r="Q1642" t="str">
            <v>daiane.zago@ovd.com.br</v>
          </cell>
          <cell r="R1642" t="str">
            <v>Daiane Campos Zago</v>
          </cell>
          <cell r="S1642" t="str">
            <v>daiane.zago@ovd.com.br</v>
          </cell>
          <cell r="T1642" t="str">
            <v>(41) 2101-2500</v>
          </cell>
          <cell r="V1642">
            <v>43760</v>
          </cell>
        </row>
        <row r="1643">
          <cell r="B1643" t="str">
            <v>19/1658</v>
          </cell>
          <cell r="C1643" t="str">
            <v>Miguel</v>
          </cell>
          <cell r="D1643" t="str">
            <v xml:space="preserve">Serrana Engenharia </v>
          </cell>
          <cell r="E1643" t="str">
            <v>Caroline</v>
          </cell>
          <cell r="G1643" t="str">
            <v>Serrana Engenharia LTDA</v>
          </cell>
          <cell r="H1643" t="str">
            <v>83.073.536/0001-64</v>
          </cell>
          <cell r="I1643" t="str">
            <v>Isento</v>
          </cell>
          <cell r="J1643" t="str">
            <v>Rua Ottokar Doerffel, 841</v>
          </cell>
          <cell r="K1643" t="str">
            <v>Atiradores</v>
          </cell>
          <cell r="L1643" t="str">
            <v xml:space="preserve">Joinville </v>
          </cell>
          <cell r="M1643" t="str">
            <v>SC</v>
          </cell>
          <cell r="N1643" t="str">
            <v>SUL</v>
          </cell>
          <cell r="O1643" t="str">
            <v>89.203-001</v>
          </cell>
          <cell r="P1643" t="str">
            <v>(47) 3438-0036</v>
          </cell>
          <cell r="Q1643" t="str">
            <v>compras@serranaengenharia.com.br</v>
          </cell>
          <cell r="R1643" t="str">
            <v>Caroline</v>
          </cell>
          <cell r="S1643" t="str">
            <v>compras@serranaengenharia.com.br</v>
          </cell>
          <cell r="T1643" t="str">
            <v>(47) 3438-0036</v>
          </cell>
          <cell r="V1643">
            <v>43761</v>
          </cell>
        </row>
        <row r="1644">
          <cell r="B1644" t="str">
            <v>19/1659</v>
          </cell>
          <cell r="C1644" t="str">
            <v>Franciela</v>
          </cell>
          <cell r="D1644" t="str">
            <v>Prefeitura de Alfredo Chaves</v>
          </cell>
          <cell r="E1644" t="str">
            <v>Ricardo Silva Nascimento</v>
          </cell>
          <cell r="G1644" t="str">
            <v>Municipio de Alfredo Chaves</v>
          </cell>
          <cell r="H1644">
            <v>0</v>
          </cell>
          <cell r="I1644">
            <v>0</v>
          </cell>
          <cell r="J1644">
            <v>0</v>
          </cell>
          <cell r="L1644" t="str">
            <v>Alfredo Chaves</v>
          </cell>
          <cell r="M1644" t="str">
            <v>ES</v>
          </cell>
          <cell r="N1644" t="str">
            <v>SUDESTE</v>
          </cell>
          <cell r="O1644">
            <v>0</v>
          </cell>
          <cell r="P1644" t="str">
            <v>(27) 3269-2735</v>
          </cell>
          <cell r="Q1644" t="str">
            <v>semtuc.alfredochaves@LIVE.COM</v>
          </cell>
          <cell r="R1644" t="str">
            <v>Ricardo</v>
          </cell>
          <cell r="S1644">
            <v>0</v>
          </cell>
          <cell r="T1644">
            <v>0</v>
          </cell>
          <cell r="V1644">
            <v>43761</v>
          </cell>
        </row>
        <row r="1645">
          <cell r="B1645" t="str">
            <v>19/1660</v>
          </cell>
          <cell r="C1645" t="str">
            <v>Franciela</v>
          </cell>
          <cell r="D1645" t="str">
            <v>Fundação Indaialense de Cultura Prefeito Victor Petters</v>
          </cell>
          <cell r="E1645" t="str">
            <v xml:space="preserve">Elaine Pickler Moser </v>
          </cell>
          <cell r="F1645" t="str">
            <v>Financeiro/Administrativo</v>
          </cell>
          <cell r="G1645" t="str">
            <v>Fundação Cultural de Indaial</v>
          </cell>
          <cell r="H1645" t="str">
            <v>79.373.940/0001-86</v>
          </cell>
          <cell r="I1645" t="str">
            <v>Isento</v>
          </cell>
          <cell r="J1645" t="str">
            <v>Rua Dr. Blumenau, 05</v>
          </cell>
          <cell r="K1645" t="str">
            <v>Centro</v>
          </cell>
          <cell r="L1645" t="str">
            <v>Indaial</v>
          </cell>
          <cell r="M1645" t="str">
            <v>SC</v>
          </cell>
          <cell r="N1645" t="str">
            <v>SUL</v>
          </cell>
          <cell r="O1645" t="str">
            <v>89.080-001</v>
          </cell>
          <cell r="P1645" t="str">
            <v>(47)3333-2000</v>
          </cell>
          <cell r="Q1645" t="str">
            <v>financeiro.fic@indaial.sc.gov.br</v>
          </cell>
          <cell r="R1645" t="str">
            <v>Elaine</v>
          </cell>
          <cell r="S1645" t="str">
            <v>financeiro.fic@indaial.sc.gov.br</v>
          </cell>
          <cell r="T1645" t="str">
            <v>47 3333-2000</v>
          </cell>
          <cell r="V1645">
            <v>43763</v>
          </cell>
        </row>
        <row r="1646">
          <cell r="B1646" t="str">
            <v>19/1661</v>
          </cell>
          <cell r="C1646" t="str">
            <v>Miguel</v>
          </cell>
          <cell r="D1646" t="str">
            <v>Noeli Willer de Castilhos ME</v>
          </cell>
          <cell r="E1646" t="str">
            <v>Ediceia / Edelmir</v>
          </cell>
          <cell r="G1646" t="str">
            <v>Eletro Beltrão</v>
          </cell>
          <cell r="H1646" t="str">
            <v>17.327.897/0001-65</v>
          </cell>
          <cell r="I1646" t="str">
            <v>90618471-00</v>
          </cell>
          <cell r="J1646" t="str">
            <v>Rua Florianópolis, 227</v>
          </cell>
          <cell r="K1646" t="str">
            <v>Alvorada</v>
          </cell>
          <cell r="L1646" t="str">
            <v>Francisco Beltrão</v>
          </cell>
          <cell r="M1646" t="str">
            <v>PR</v>
          </cell>
          <cell r="N1646" t="str">
            <v>SUL</v>
          </cell>
          <cell r="O1646" t="str">
            <v>85601-480</v>
          </cell>
          <cell r="P1646" t="str">
            <v>(46) 3524-7872 / 99915-0430</v>
          </cell>
          <cell r="Q1646" t="str">
            <v>eletrobeltrao@gmail.com / compras@eletrobeltrao.com.br</v>
          </cell>
          <cell r="R1646" t="str">
            <v>Ediceia / Edelmir</v>
          </cell>
          <cell r="S1646" t="str">
            <v>eletrobeltrao@gmail.com / compras@eletrobeltrao.com.br</v>
          </cell>
          <cell r="T1646" t="str">
            <v>(46) 3524-7872 / 99915-0430</v>
          </cell>
          <cell r="V1646">
            <v>43768</v>
          </cell>
        </row>
        <row r="1647">
          <cell r="B1647" t="str">
            <v>19/1662</v>
          </cell>
          <cell r="C1647" t="str">
            <v>Alípio/Franciela</v>
          </cell>
          <cell r="D1647" t="str">
            <v>Prefeitura de Jacareí</v>
          </cell>
          <cell r="E1647" t="str">
            <v>Sonia</v>
          </cell>
          <cell r="F1647" t="str">
            <v>Compras</v>
          </cell>
          <cell r="G1647" t="str">
            <v>Municipio de Jacareí</v>
          </cell>
          <cell r="H1647" t="str">
            <v>46.694.139/0001-83</v>
          </cell>
          <cell r="I1647" t="str">
            <v>Isento</v>
          </cell>
          <cell r="J1647" t="str">
            <v>Praça dos Três Poderes,73</v>
          </cell>
          <cell r="K1647" t="str">
            <v>Centro</v>
          </cell>
          <cell r="L1647" t="str">
            <v>Jacareí</v>
          </cell>
          <cell r="M1647" t="str">
            <v>SP</v>
          </cell>
          <cell r="N1647" t="str">
            <v>SUDESTE</v>
          </cell>
          <cell r="O1647" t="str">
            <v>12.327-170</v>
          </cell>
          <cell r="P1647" t="str">
            <v>(12) 3955-9000</v>
          </cell>
          <cell r="Q1647" t="str">
            <v>sonia.mazini@jacarei.sp.gov.br</v>
          </cell>
          <cell r="R1647" t="str">
            <v>Valeska</v>
          </cell>
          <cell r="S1647" t="str">
            <v>valeska.makinodan@jacarei.sp.gov.br</v>
          </cell>
          <cell r="T1647">
            <v>0</v>
          </cell>
          <cell r="V1647">
            <v>44172</v>
          </cell>
        </row>
        <row r="1648">
          <cell r="B1648" t="str">
            <v>19/1663</v>
          </cell>
          <cell r="C1648" t="str">
            <v>Franciela</v>
          </cell>
          <cell r="D1648" t="str">
            <v xml:space="preserve">Rondoluz </v>
          </cell>
          <cell r="E1648" t="str">
            <v>Patricia</v>
          </cell>
          <cell r="G1648" t="str">
            <v>Rondoluz LTDA</v>
          </cell>
          <cell r="H1648" t="str">
            <v>10.723.756/0001-12</v>
          </cell>
          <cell r="I1648">
            <v>0</v>
          </cell>
          <cell r="J1648" t="str">
            <v>Rua Men de Sá</v>
          </cell>
          <cell r="K1648" t="str">
            <v>Jardim Espigão</v>
          </cell>
          <cell r="L1648" t="str">
            <v>Marechal Candido Rondon</v>
          </cell>
          <cell r="M1648" t="str">
            <v>PR</v>
          </cell>
          <cell r="N1648" t="str">
            <v>SUL</v>
          </cell>
          <cell r="O1648" t="str">
            <v>85.960-000</v>
          </cell>
          <cell r="P1648" t="str">
            <v>(45) 9134-9338</v>
          </cell>
          <cell r="Q1648" t="str">
            <v>patriciagabrielasilva@hotmail.com</v>
          </cell>
          <cell r="R1648" t="str">
            <v>Patricia Gabriela</v>
          </cell>
          <cell r="S1648" t="str">
            <v>patriciagabrielasilva@hotmail.com</v>
          </cell>
          <cell r="T1648">
            <v>0</v>
          </cell>
          <cell r="V1648">
            <v>43767</v>
          </cell>
        </row>
        <row r="1649">
          <cell r="B1649" t="str">
            <v>19/1664</v>
          </cell>
          <cell r="C1649" t="str">
            <v>Vera</v>
          </cell>
          <cell r="D1649" t="str">
            <v>Prefeitura Municipal de Tapera</v>
          </cell>
          <cell r="E1649" t="str">
            <v>Vera</v>
          </cell>
          <cell r="F1649" t="str">
            <v>Representante</v>
          </cell>
          <cell r="G1649" t="str">
            <v>Município de Tapera</v>
          </cell>
          <cell r="H1649" t="str">
            <v>87.613.493/0001-13</v>
          </cell>
          <cell r="I1649" t="str">
            <v>139/0026520</v>
          </cell>
          <cell r="J1649" t="str">
            <v>Av. Pres. Tancredo Neves, 965</v>
          </cell>
          <cell r="K1649" t="str">
            <v>Progresso</v>
          </cell>
          <cell r="L1649" t="str">
            <v>Tapera</v>
          </cell>
          <cell r="M1649" t="str">
            <v>RS</v>
          </cell>
          <cell r="N1649" t="str">
            <v>SUL</v>
          </cell>
          <cell r="O1649" t="str">
            <v>99.490-000</v>
          </cell>
          <cell r="P1649" t="str">
            <v>(54) 9 9101-9697</v>
          </cell>
          <cell r="Q1649" t="str">
            <v>luzesedecor@gmail.com</v>
          </cell>
          <cell r="S1649">
            <v>0</v>
          </cell>
          <cell r="T1649">
            <v>0</v>
          </cell>
          <cell r="V1649">
            <v>0</v>
          </cell>
        </row>
        <row r="1650">
          <cell r="B1650" t="str">
            <v>19/1665</v>
          </cell>
          <cell r="C1650" t="str">
            <v>Franciela</v>
          </cell>
          <cell r="D1650" t="str">
            <v xml:space="preserve">Renaissance do Brasil Hotelaria </v>
          </cell>
          <cell r="E1650" t="str">
            <v>Adilson Faizer</v>
          </cell>
          <cell r="G1650" t="str">
            <v>Renaissance do Brasil Hotelaria LTDA</v>
          </cell>
          <cell r="H1650" t="str">
            <v>64.089.824/0003-24</v>
          </cell>
          <cell r="I1650" t="str">
            <v>146.784.593.110</v>
          </cell>
          <cell r="J1650" t="str">
            <v>Al. Santos, 2233/2247</v>
          </cell>
          <cell r="K1650" t="str">
            <v>Cerqueira Cesar</v>
          </cell>
          <cell r="L1650" t="str">
            <v>São Paulo</v>
          </cell>
          <cell r="M1650" t="str">
            <v>SP</v>
          </cell>
          <cell r="N1650" t="str">
            <v>SUDESTE</v>
          </cell>
          <cell r="O1650" t="str">
            <v>01419-002</v>
          </cell>
          <cell r="P1650" t="str">
            <v>(11) 3069-2085</v>
          </cell>
          <cell r="Q1650" t="str">
            <v>adilson.fazio@renaissancehotels.com</v>
          </cell>
          <cell r="R1650" t="str">
            <v>Adilson</v>
          </cell>
          <cell r="S1650" t="str">
            <v>adilson.fazio@renaissancehotels.com</v>
          </cell>
          <cell r="T1650" t="str">
            <v>(11) 3069-2552</v>
          </cell>
          <cell r="V1650">
            <v>43769</v>
          </cell>
        </row>
        <row r="1651">
          <cell r="B1651" t="str">
            <v>19/1666</v>
          </cell>
          <cell r="C1651" t="str">
            <v>Adriana</v>
          </cell>
          <cell r="D1651" t="str">
            <v>Prefeitura Municipal de Peixoto de Azevedo</v>
          </cell>
          <cell r="E1651" t="str">
            <v>Lelia</v>
          </cell>
          <cell r="G1651" t="str">
            <v>Município de Peixoto de Azevedo</v>
          </cell>
          <cell r="H1651" t="str">
            <v>03.238.631/0001-31</v>
          </cell>
          <cell r="I1651" t="str">
            <v>Isento</v>
          </cell>
          <cell r="J1651" t="str">
            <v>Rua Ministro Cesar Cals, 226</v>
          </cell>
          <cell r="K1651" t="str">
            <v>Centro Antigo</v>
          </cell>
          <cell r="L1651" t="str">
            <v>Peixoto de Azevedo</v>
          </cell>
          <cell r="M1651" t="str">
            <v>MT</v>
          </cell>
          <cell r="N1651" t="str">
            <v>CENTRO OESTE</v>
          </cell>
          <cell r="O1651" t="str">
            <v>78.530-000</v>
          </cell>
          <cell r="P1651" t="str">
            <v>(66) 9 9974-6758</v>
          </cell>
          <cell r="Q1651" t="str">
            <v>prefeitura@peixotodeazevedo.mt.gov.br</v>
          </cell>
          <cell r="R1651" t="str">
            <v>Lelia</v>
          </cell>
          <cell r="S1651" t="str">
            <v>prefeitura@peixotodeazevedo.mt.gov.br</v>
          </cell>
          <cell r="T1651" t="str">
            <v>(66) 9 9974-6758</v>
          </cell>
          <cell r="V1651">
            <v>0</v>
          </cell>
        </row>
        <row r="1652">
          <cell r="B1652" t="str">
            <v>19/1667</v>
          </cell>
          <cell r="C1652" t="str">
            <v>Karen</v>
          </cell>
          <cell r="D1652" t="str">
            <v>Prefeitura Municipal de São Lourenço d' Oeste</v>
          </cell>
          <cell r="E1652" t="str">
            <v>Karen</v>
          </cell>
          <cell r="F1652" t="str">
            <v>Representante</v>
          </cell>
          <cell r="G1652" t="str">
            <v>Prefeitura Municipal de São Lourenço d' Oeste</v>
          </cell>
          <cell r="H1652" t="str">
            <v>83.021.873/0001-08</v>
          </cell>
          <cell r="I1652" t="str">
            <v>Isento</v>
          </cell>
          <cell r="J1652" t="str">
            <v>Rua Duque de Caxias, 789</v>
          </cell>
          <cell r="K1652" t="str">
            <v>Centro</v>
          </cell>
          <cell r="L1652" t="str">
            <v>São Lourenço d' Oeste</v>
          </cell>
          <cell r="M1652" t="str">
            <v>SC</v>
          </cell>
          <cell r="N1652" t="str">
            <v>SUL</v>
          </cell>
          <cell r="O1652" t="str">
            <v>89.990-000</v>
          </cell>
          <cell r="P1652" t="str">
            <v>(48) 9 8821-1202</v>
          </cell>
          <cell r="Q1652" t="str">
            <v>karenvenzon@gmail.com</v>
          </cell>
          <cell r="R1652" t="str">
            <v>Karen / Representante</v>
          </cell>
          <cell r="S1652" t="str">
            <v>karenvenzon@gmail.com</v>
          </cell>
          <cell r="T1652" t="str">
            <v>(48) 9 8821-1202</v>
          </cell>
          <cell r="V1652">
            <v>0</v>
          </cell>
          <cell r="W1652">
            <v>43978</v>
          </cell>
        </row>
        <row r="1653">
          <cell r="B1653" t="str">
            <v>19/1668</v>
          </cell>
          <cell r="C1653" t="str">
            <v>Vera</v>
          </cell>
          <cell r="D1653" t="str">
            <v>Prefeitura Municipal de Vista Gaúcha</v>
          </cell>
          <cell r="E1653" t="str">
            <v>Vera</v>
          </cell>
          <cell r="F1653" t="str">
            <v>Representante</v>
          </cell>
          <cell r="G1653" t="str">
            <v>Prefeitura Municipal de Vista Gaúcha</v>
          </cell>
          <cell r="H1653">
            <v>0</v>
          </cell>
          <cell r="I1653" t="str">
            <v>Isento</v>
          </cell>
          <cell r="J1653">
            <v>0</v>
          </cell>
          <cell r="L1653" t="str">
            <v>Vista Gaúcha</v>
          </cell>
          <cell r="M1653" t="str">
            <v>RS</v>
          </cell>
          <cell r="N1653" t="str">
            <v>SUL</v>
          </cell>
          <cell r="O1653">
            <v>0</v>
          </cell>
          <cell r="P1653">
            <v>0</v>
          </cell>
          <cell r="Q1653">
            <v>0</v>
          </cell>
          <cell r="S1653">
            <v>0</v>
          </cell>
          <cell r="T1653">
            <v>0</v>
          </cell>
          <cell r="V1653">
            <v>0</v>
          </cell>
        </row>
        <row r="1654">
          <cell r="B1654" t="str">
            <v>19/1669</v>
          </cell>
          <cell r="C1654">
            <v>0</v>
          </cell>
          <cell r="D1654" t="str">
            <v xml:space="preserve">Colégio Marista Maria Imaculada </v>
          </cell>
          <cell r="E1654" t="str">
            <v>Mateus</v>
          </cell>
          <cell r="G1654" t="str">
            <v>União Sul Brasileira de Educação e Ensino</v>
          </cell>
          <cell r="H1654" t="str">
            <v>92.706.308/0004-18</v>
          </cell>
          <cell r="I1654" t="str">
            <v>Isento</v>
          </cell>
          <cell r="J1654" t="str">
            <v>Rua Visconde de Mauá, 545</v>
          </cell>
          <cell r="K1654" t="str">
            <v>Sede</v>
          </cell>
          <cell r="L1654" t="str">
            <v>Canela</v>
          </cell>
          <cell r="M1654" t="str">
            <v>RS</v>
          </cell>
          <cell r="N1654" t="str">
            <v>SUL</v>
          </cell>
          <cell r="O1654" t="str">
            <v>95.680-000</v>
          </cell>
          <cell r="P1654" t="str">
            <v>(54) 3278-6100</v>
          </cell>
          <cell r="Q1654" t="str">
            <v>mateus.hehn@maristas.org.br</v>
          </cell>
          <cell r="R1654" t="str">
            <v>Mateus</v>
          </cell>
          <cell r="S1654" t="str">
            <v>mateus.hehn@maristas.org.br</v>
          </cell>
          <cell r="T1654" t="str">
            <v>(54) 3278-6100</v>
          </cell>
          <cell r="V1654">
            <v>43769</v>
          </cell>
        </row>
        <row r="1655">
          <cell r="B1655" t="str">
            <v>19/1670</v>
          </cell>
          <cell r="C1655" t="str">
            <v>Franciela</v>
          </cell>
          <cell r="D1655" t="str">
            <v>Prefeitura Municipal de Chiapetta</v>
          </cell>
          <cell r="E1655" t="str">
            <v>Elidiane</v>
          </cell>
          <cell r="F1655">
            <v>0</v>
          </cell>
          <cell r="G1655" t="str">
            <v>Prefeitura Municipal de Chiapetta</v>
          </cell>
          <cell r="H1655" t="str">
            <v>87.613.055/0001-55</v>
          </cell>
          <cell r="I1655">
            <v>1840004867</v>
          </cell>
          <cell r="J1655" t="str">
            <v>Av. Ipiranga, 1544</v>
          </cell>
          <cell r="K1655" t="str">
            <v>centro</v>
          </cell>
          <cell r="L1655" t="str">
            <v>Chiapetta</v>
          </cell>
          <cell r="M1655" t="str">
            <v>RS</v>
          </cell>
          <cell r="N1655" t="str">
            <v>SUL</v>
          </cell>
          <cell r="O1655" t="str">
            <v>98.760-000</v>
          </cell>
          <cell r="P1655" t="str">
            <v>(55) 3784-1300</v>
          </cell>
          <cell r="Q1655" t="str">
            <v>compraselicitacoes@chiapetta.rs.gov.br</v>
          </cell>
          <cell r="R1655" t="str">
            <v>Elidiane</v>
          </cell>
          <cell r="S1655" t="str">
            <v>compraselicitacoes@chiapetta.rs.gov.br</v>
          </cell>
          <cell r="T1655" t="str">
            <v>(55) 3784-1300</v>
          </cell>
          <cell r="U1655">
            <v>0</v>
          </cell>
          <cell r="V1655">
            <v>0</v>
          </cell>
          <cell r="W1655">
            <v>0</v>
          </cell>
        </row>
        <row r="1656">
          <cell r="B1656" t="str">
            <v>19/1671</v>
          </cell>
          <cell r="C1656" t="str">
            <v>Maera</v>
          </cell>
          <cell r="D1656" t="str">
            <v>Condomínio Acqua Marina Residence</v>
          </cell>
          <cell r="E1656" t="str">
            <v>Rubia</v>
          </cell>
          <cell r="F1656" t="str">
            <v>Síndica</v>
          </cell>
          <cell r="G1656" t="str">
            <v>Condomínio Acqua Marina Residence</v>
          </cell>
          <cell r="H1656" t="str">
            <v>04.511.653/0001-96</v>
          </cell>
          <cell r="I1656" t="str">
            <v>Isento</v>
          </cell>
          <cell r="J1656" t="str">
            <v>Av. Irineu Borhausen, 3378</v>
          </cell>
          <cell r="K1656" t="str">
            <v>Agronômica</v>
          </cell>
          <cell r="L1656" t="str">
            <v>Florianópolis</v>
          </cell>
          <cell r="M1656" t="str">
            <v>SC</v>
          </cell>
          <cell r="N1656" t="str">
            <v>SUL</v>
          </cell>
          <cell r="O1656" t="str">
            <v>88010-400</v>
          </cell>
          <cell r="P1656" t="str">
            <v>(48) 3228-1100</v>
          </cell>
          <cell r="Q1656" t="str">
            <v>rubiastein.z@gmail.com</v>
          </cell>
          <cell r="R1656" t="str">
            <v>Rubia</v>
          </cell>
          <cell r="S1656" t="str">
            <v>rubiastein.z@gmail.com</v>
          </cell>
          <cell r="T1656" t="str">
            <v>(48) 3228-1100</v>
          </cell>
          <cell r="V1656">
            <v>43775</v>
          </cell>
        </row>
        <row r="1657">
          <cell r="B1657" t="str">
            <v>19/1672</v>
          </cell>
          <cell r="C1657" t="str">
            <v>Franciela</v>
          </cell>
          <cell r="D1657" t="str">
            <v>Hospital e Maternidade Beneficência Portuguesa - Sto André</v>
          </cell>
          <cell r="E1657" t="str">
            <v>Pedro do Nascimento Fabricio</v>
          </cell>
          <cell r="F1657" t="str">
            <v>Coordenador de Manutenção Elétrica</v>
          </cell>
          <cell r="G1657" t="str">
            <v>Sociedade Portuguesa de Beneficência de Santo André</v>
          </cell>
          <cell r="H1657" t="str">
            <v>57.507.402/0001-02</v>
          </cell>
          <cell r="I1657" t="str">
            <v>Isento</v>
          </cell>
          <cell r="J1657" t="str">
            <v>Av. Portugal, 530</v>
          </cell>
          <cell r="K1657" t="str">
            <v>Jardim Bela Vista</v>
          </cell>
          <cell r="L1657" t="str">
            <v>Santo André</v>
          </cell>
          <cell r="M1657" t="str">
            <v>SP</v>
          </cell>
          <cell r="N1657" t="str">
            <v>SUDESTE</v>
          </cell>
          <cell r="O1657" t="str">
            <v>09040-000</v>
          </cell>
          <cell r="P1657" t="str">
            <v>11 2198-5000</v>
          </cell>
          <cell r="Q1657" t="str">
            <v>manutencao1@beneficenciasantoandre.com.br</v>
          </cell>
          <cell r="R1657" t="str">
            <v>Pedro</v>
          </cell>
          <cell r="S1657" t="str">
            <v>manutencao1@beneficenciasantoandre.com.br</v>
          </cell>
          <cell r="T1657" t="str">
            <v>11 2198-5224</v>
          </cell>
          <cell r="V1657">
            <v>43774</v>
          </cell>
        </row>
        <row r="1658">
          <cell r="B1658" t="str">
            <v>19/1673</v>
          </cell>
          <cell r="C1658" t="str">
            <v>Maera</v>
          </cell>
          <cell r="D1658" t="str">
            <v xml:space="preserve">Soul Marketing </v>
          </cell>
          <cell r="E1658" t="str">
            <v>Kleiton Rodrigues</v>
          </cell>
          <cell r="G1658" t="str">
            <v>Kleiton Rodrigues da Silva</v>
          </cell>
          <cell r="H1658" t="str">
            <v>22.116.707/0001-09</v>
          </cell>
          <cell r="I1658" t="str">
            <v>Isento</v>
          </cell>
          <cell r="J1658" t="str">
            <v>Rua Manoel Dionisio Sobrinho</v>
          </cell>
          <cell r="K1658" t="str">
            <v>Centro</v>
          </cell>
          <cell r="L1658" t="str">
            <v>Tangará da Serra</v>
          </cell>
          <cell r="M1658" t="str">
            <v>MT</v>
          </cell>
          <cell r="N1658" t="str">
            <v>CENTRO OESTE</v>
          </cell>
          <cell r="O1658" t="str">
            <v>78.300-000</v>
          </cell>
          <cell r="P1658" t="str">
            <v>(65) 9 9696-0567</v>
          </cell>
          <cell r="Q1658" t="str">
            <v>kleitonband@bol.com.br</v>
          </cell>
          <cell r="R1658" t="str">
            <v>Kleiton Rodrigues</v>
          </cell>
          <cell r="S1658" t="str">
            <v>kleitonband@bol.com.br / eleandro@ativoscontabilidade.com.br</v>
          </cell>
          <cell r="T1658" t="str">
            <v>(65) 9 9696-0567</v>
          </cell>
          <cell r="V1658">
            <v>43774</v>
          </cell>
        </row>
        <row r="1659">
          <cell r="B1659" t="str">
            <v>19/1674</v>
          </cell>
          <cell r="C1659" t="str">
            <v>Maera</v>
          </cell>
          <cell r="D1659" t="str">
            <v>Edificio Residencial Alameda Domo</v>
          </cell>
          <cell r="E1659" t="str">
            <v>Mariane / Rubia</v>
          </cell>
          <cell r="G1659" t="str">
            <v>Edificio Residencial Alameda Domo</v>
          </cell>
          <cell r="H1659" t="str">
            <v>15.485.166/0001-12</v>
          </cell>
          <cell r="I1659" t="str">
            <v>Isento</v>
          </cell>
          <cell r="J1659" t="str">
            <v>Rua Alba Dias Cunha, 147</v>
          </cell>
          <cell r="K1659" t="str">
            <v>Trindade</v>
          </cell>
          <cell r="L1659" t="str">
            <v>Florianópolis</v>
          </cell>
          <cell r="M1659" t="str">
            <v>SC</v>
          </cell>
          <cell r="N1659" t="str">
            <v>SUL</v>
          </cell>
          <cell r="O1659" t="str">
            <v>88.036-020</v>
          </cell>
          <cell r="P1659" t="str">
            <v>(48) 3209-6487</v>
          </cell>
          <cell r="Q1659" t="str">
            <v>adm.alamedadomo@gmail.com</v>
          </cell>
          <cell r="R1659" t="str">
            <v>Mariane / Rubia</v>
          </cell>
          <cell r="S1659" t="str">
            <v>adm.alamedadomo@gmail.com / sindico.alamedadomo@gmail.com</v>
          </cell>
          <cell r="T1659" t="str">
            <v>(48) 3209-6487</v>
          </cell>
          <cell r="V1659">
            <v>43775</v>
          </cell>
        </row>
        <row r="1660">
          <cell r="B1660" t="str">
            <v>19/1675</v>
          </cell>
          <cell r="C1660" t="str">
            <v>Franciela</v>
          </cell>
          <cell r="D1660" t="str">
            <v>JJ Instaladora</v>
          </cell>
          <cell r="E1660" t="str">
            <v>Franciele</v>
          </cell>
          <cell r="G1660" t="str">
            <v>Jocimar Figueiredo</v>
          </cell>
          <cell r="H1660" t="str">
            <v>29.793.736/0001-46</v>
          </cell>
          <cell r="I1660" t="str">
            <v>258.598.190</v>
          </cell>
          <cell r="J1660" t="str">
            <v>Rua Gustavo Zoschke, 456</v>
          </cell>
          <cell r="K1660" t="str">
            <v>Estradas das Areias</v>
          </cell>
          <cell r="L1660" t="str">
            <v>Indaial</v>
          </cell>
          <cell r="M1660" t="str">
            <v>SC</v>
          </cell>
          <cell r="N1660" t="str">
            <v>SUL</v>
          </cell>
          <cell r="O1660" t="str">
            <v>89084-000</v>
          </cell>
          <cell r="P1660" t="str">
            <v>47 3333-2652</v>
          </cell>
          <cell r="Q1660" t="str">
            <v>jjinstaladora@outlook.com</v>
          </cell>
          <cell r="R1660" t="str">
            <v>Jonatan</v>
          </cell>
          <cell r="S1660" t="str">
            <v>jjinstaladora@outlook.com</v>
          </cell>
          <cell r="T1660" t="str">
            <v>47 9 9184-7432</v>
          </cell>
          <cell r="V1660">
            <v>43776</v>
          </cell>
        </row>
        <row r="1661">
          <cell r="B1661" t="str">
            <v>19/1676</v>
          </cell>
          <cell r="C1661" t="str">
            <v>Karen</v>
          </cell>
          <cell r="D1661" t="str">
            <v>Prefeitura de Xangri-la</v>
          </cell>
          <cell r="E1661" t="str">
            <v>Karen</v>
          </cell>
          <cell r="F1661" t="str">
            <v>Representante</v>
          </cell>
          <cell r="G1661" t="str">
            <v>Municipio de Xangri-lá</v>
          </cell>
          <cell r="H1661">
            <v>0</v>
          </cell>
          <cell r="I1661">
            <v>0</v>
          </cell>
          <cell r="J1661">
            <v>0</v>
          </cell>
          <cell r="L1661" t="str">
            <v>Xangri-lá</v>
          </cell>
          <cell r="M1661" t="str">
            <v>RS</v>
          </cell>
          <cell r="N1661" t="str">
            <v>SUL</v>
          </cell>
          <cell r="O1661">
            <v>0</v>
          </cell>
          <cell r="P1661">
            <v>0</v>
          </cell>
          <cell r="Q1661">
            <v>0</v>
          </cell>
          <cell r="S1661">
            <v>0</v>
          </cell>
          <cell r="T1661">
            <v>0</v>
          </cell>
          <cell r="V1661">
            <v>43776</v>
          </cell>
        </row>
        <row r="1662">
          <cell r="B1662" t="str">
            <v>19/1677</v>
          </cell>
          <cell r="C1662" t="str">
            <v>Franciela</v>
          </cell>
          <cell r="D1662" t="str">
            <v>Dilermando Pinto Mendes</v>
          </cell>
          <cell r="E1662" t="str">
            <v>Dilermando</v>
          </cell>
          <cell r="G1662" t="str">
            <v>Dilermando Pinto Mendes</v>
          </cell>
          <cell r="H1662" t="str">
            <v>313.941.249-53</v>
          </cell>
          <cell r="I1662" t="str">
            <v>1.568.604</v>
          </cell>
          <cell r="J1662" t="str">
            <v>Rua Comandante Cabo, 187</v>
          </cell>
          <cell r="L1662" t="str">
            <v>São Francisco do Sul</v>
          </cell>
          <cell r="M1662" t="str">
            <v>SC</v>
          </cell>
          <cell r="N1662" t="str">
            <v>SUL</v>
          </cell>
          <cell r="O1662" t="str">
            <v>89.240-000</v>
          </cell>
          <cell r="P1662" t="str">
            <v>41 99206-838</v>
          </cell>
          <cell r="Q1662">
            <v>0</v>
          </cell>
          <cell r="R1662" t="str">
            <v>Dilermando</v>
          </cell>
          <cell r="S1662">
            <v>0</v>
          </cell>
          <cell r="T1662" t="str">
            <v>41 99206-8338</v>
          </cell>
          <cell r="V1662">
            <v>43776</v>
          </cell>
        </row>
        <row r="1663">
          <cell r="B1663" t="str">
            <v>19/1678</v>
          </cell>
          <cell r="C1663" t="str">
            <v>Franciela</v>
          </cell>
          <cell r="D1663" t="str">
            <v>Prefeitura de Veranópolis</v>
          </cell>
          <cell r="E1663" t="str">
            <v xml:space="preserve">Taise Lacerda </v>
          </cell>
          <cell r="F1663" t="str">
            <v>Auxiliar administrativo</v>
          </cell>
          <cell r="G1663" t="str">
            <v>Municipio de Veranopolis</v>
          </cell>
          <cell r="H1663" t="str">
            <v>98.671.597/0001-09</v>
          </cell>
          <cell r="I1663" t="str">
            <v>Isento</v>
          </cell>
          <cell r="J1663" t="str">
            <v>Rua Alfredo Chaves, 366</v>
          </cell>
          <cell r="K1663" t="str">
            <v>Centro</v>
          </cell>
          <cell r="L1663" t="str">
            <v>Veranopolis</v>
          </cell>
          <cell r="M1663" t="str">
            <v>RS</v>
          </cell>
          <cell r="N1663" t="str">
            <v>SUL</v>
          </cell>
          <cell r="O1663" t="str">
            <v>95.330-000</v>
          </cell>
          <cell r="P1663" t="str">
            <v>54 3441-2232</v>
          </cell>
          <cell r="Q1663" t="str">
            <v xml:space="preserve"> cultura@veranopolis.rs.gov.br </v>
          </cell>
          <cell r="R1663" t="str">
            <v>Taise</v>
          </cell>
          <cell r="S1663" t="str">
            <v>admsetur@veranopolis.rs.gov.br</v>
          </cell>
          <cell r="T1663" t="str">
            <v>54 3441-5953</v>
          </cell>
          <cell r="V1663">
            <v>43794</v>
          </cell>
        </row>
        <row r="1664">
          <cell r="B1664" t="str">
            <v>19/1679</v>
          </cell>
          <cell r="C1664" t="str">
            <v>Karen</v>
          </cell>
          <cell r="D1664" t="str">
            <v>MG Light</v>
          </cell>
          <cell r="E1664" t="str">
            <v>Anderson Caldas</v>
          </cell>
          <cell r="G1664" t="str">
            <v>MG Light Comércio e Serviços Eireli</v>
          </cell>
          <cell r="H1664" t="str">
            <v>12.147.139/0001-41</v>
          </cell>
          <cell r="I1664" t="str">
            <v>003221542.00-14</v>
          </cell>
          <cell r="J1664" t="str">
            <v>Rua Flor d' Água, 360</v>
          </cell>
          <cell r="K1664" t="str">
            <v>Jardim Alvorada</v>
          </cell>
          <cell r="L1664" t="str">
            <v>Belo Horizonte</v>
          </cell>
          <cell r="M1664" t="str">
            <v>MG</v>
          </cell>
          <cell r="N1664" t="str">
            <v>SUDESTE</v>
          </cell>
          <cell r="O1664" t="str">
            <v>30.810-310</v>
          </cell>
          <cell r="P1664" t="str">
            <v>(31) 3332-3416 / (31) 9 9405-6688</v>
          </cell>
          <cell r="Q1664" t="str">
            <v>andersongouthier@gmail.com</v>
          </cell>
          <cell r="R1664" t="str">
            <v>Anderson Caldas</v>
          </cell>
          <cell r="S1664" t="str">
            <v>andersongouthier@gmail.com</v>
          </cell>
          <cell r="T1664" t="str">
            <v>(31) 3332-3416 / (31) 9 9405-6688</v>
          </cell>
          <cell r="V1664">
            <v>0</v>
          </cell>
        </row>
        <row r="1665">
          <cell r="B1665" t="str">
            <v>19/1680</v>
          </cell>
          <cell r="C1665" t="str">
            <v>Maera</v>
          </cell>
          <cell r="D1665" t="str">
            <v>Condomínio D'Park Residence Club</v>
          </cell>
          <cell r="E1665" t="str">
            <v>Gina</v>
          </cell>
          <cell r="F1665" t="str">
            <v>Síndica</v>
          </cell>
          <cell r="G1665" t="str">
            <v>Condomínio D'Park Residence Club</v>
          </cell>
          <cell r="H1665" t="str">
            <v>30.341.255/0001-89</v>
          </cell>
          <cell r="I1665" t="str">
            <v>Isento</v>
          </cell>
          <cell r="J1665" t="str">
            <v>Rua Apeninos, 20</v>
          </cell>
          <cell r="K1665" t="str">
            <v>Carrego Grande</v>
          </cell>
          <cell r="L1665" t="str">
            <v>Florianópolis</v>
          </cell>
          <cell r="M1665" t="str">
            <v>SC</v>
          </cell>
          <cell r="N1665" t="str">
            <v>SUL</v>
          </cell>
          <cell r="O1665" t="str">
            <v>88.037-620</v>
          </cell>
          <cell r="P1665" t="str">
            <v>(48) 9 8802-4874</v>
          </cell>
          <cell r="Q1665" t="str">
            <v>condominiodpark@gmail.com</v>
          </cell>
          <cell r="R1665" t="str">
            <v>Gina</v>
          </cell>
          <cell r="S1665" t="str">
            <v>condominiodpark@gmail.com</v>
          </cell>
          <cell r="T1665" t="str">
            <v>(48) 9 8802-4874</v>
          </cell>
          <cell r="V1665">
            <v>43777</v>
          </cell>
        </row>
        <row r="1666">
          <cell r="B1666" t="str">
            <v>19/1681</v>
          </cell>
          <cell r="C1666" t="str">
            <v>Sergio</v>
          </cell>
          <cell r="D1666" t="str">
            <v>VW Estruturas</v>
          </cell>
          <cell r="E1666" t="str">
            <v>Valter</v>
          </cell>
          <cell r="F1666" t="str">
            <v>Proprietário</v>
          </cell>
          <cell r="G1666" t="str">
            <v>VW Estruturas Metálicas e Eventos Ltda.</v>
          </cell>
          <cell r="H1666" t="str">
            <v>54.257.126/0001-75</v>
          </cell>
          <cell r="I1666" t="str">
            <v>310.456.490.115</v>
          </cell>
          <cell r="J1666" t="str">
            <v>Rua Alberto de Azevedo, 1018</v>
          </cell>
          <cell r="K1666" t="str">
            <v>Jd. Califórnia</v>
          </cell>
          <cell r="L1666" t="str">
            <v>Franca</v>
          </cell>
          <cell r="M1666" t="str">
            <v>SP</v>
          </cell>
          <cell r="N1666" t="str">
            <v>SUDESTE</v>
          </cell>
          <cell r="O1666" t="str">
            <v>14.405-281</v>
          </cell>
          <cell r="P1666" t="str">
            <v>(16) 9 9320-0839</v>
          </cell>
          <cell r="Q1666" t="str">
            <v>valterbarion@hotmail.com</v>
          </cell>
          <cell r="R1666" t="str">
            <v>Valter</v>
          </cell>
          <cell r="S1666" t="str">
            <v>valterbarion@hotmail.com</v>
          </cell>
          <cell r="T1666" t="str">
            <v>(16) 9 9320-0839</v>
          </cell>
          <cell r="V1666">
            <v>0</v>
          </cell>
        </row>
        <row r="1667">
          <cell r="B1667" t="str">
            <v>19/1682</v>
          </cell>
          <cell r="C1667" t="str">
            <v>Adriana</v>
          </cell>
          <cell r="D1667" t="str">
            <v>Sonangol_Angola</v>
          </cell>
          <cell r="G1667" t="str">
            <v>Suzana Patricia Carneiro Andre Alexandre</v>
          </cell>
          <cell r="H1667" t="str">
            <v>061.232.057-06</v>
          </cell>
          <cell r="I1667" t="str">
            <v>RNE G302895-v</v>
          </cell>
          <cell r="J1667" t="str">
            <v>Rua Japurá, 55</v>
          </cell>
          <cell r="K1667" t="str">
            <v>Bela Vista</v>
          </cell>
          <cell r="L1667" t="str">
            <v>São Paulo</v>
          </cell>
          <cell r="M1667" t="str">
            <v>SP</v>
          </cell>
          <cell r="N1667" t="str">
            <v>SUDESTE</v>
          </cell>
          <cell r="O1667" t="str">
            <v>01319-910</v>
          </cell>
          <cell r="P1667" t="str">
            <v>244 924 675 558</v>
          </cell>
          <cell r="Q1667" t="str">
            <v>suzanaalexandre123@gmail.com</v>
          </cell>
          <cell r="R1667" t="str">
            <v>Suzana</v>
          </cell>
          <cell r="S1667" t="str">
            <v>suzanaalexandre123@gmail.com</v>
          </cell>
          <cell r="T1667" t="str">
            <v>244 924 675 558</v>
          </cell>
          <cell r="V1667">
            <v>0</v>
          </cell>
        </row>
        <row r="1668">
          <cell r="B1668" t="str">
            <v>19/1683</v>
          </cell>
          <cell r="C1668" t="str">
            <v>Adriana</v>
          </cell>
          <cell r="D1668" t="str">
            <v>Regina Vogue Produções Artísticas</v>
          </cell>
          <cell r="E1668" t="str">
            <v>Luiz Roberto</v>
          </cell>
          <cell r="G1668" t="str">
            <v>Maria Regina Vogue</v>
          </cell>
          <cell r="H1668" t="str">
            <v>84.900.091/0001-01</v>
          </cell>
          <cell r="I1668" t="str">
            <v>Isento</v>
          </cell>
          <cell r="J1668" t="str">
            <v>Av. Sete de Setembro, 2775, Loja 2004</v>
          </cell>
          <cell r="K1668" t="str">
            <v>Rebouças</v>
          </cell>
          <cell r="L1668" t="str">
            <v>Curitiba</v>
          </cell>
          <cell r="M1668" t="str">
            <v>PR</v>
          </cell>
          <cell r="N1668" t="str">
            <v>SUL</v>
          </cell>
          <cell r="O1668" t="str">
            <v>80.230-010</v>
          </cell>
          <cell r="P1668" t="str">
            <v>(41) 9 9968-2797</v>
          </cell>
          <cell r="Q1668" t="str">
            <v>harlequinproducoes@gmail.com</v>
          </cell>
          <cell r="R1668" t="str">
            <v>Luiz Roberto</v>
          </cell>
          <cell r="S1668" t="str">
            <v>harlequinproducoes@gmail.com</v>
          </cell>
          <cell r="T1668" t="str">
            <v>(41) 9 9968-2797</v>
          </cell>
          <cell r="V1668">
            <v>0</v>
          </cell>
        </row>
        <row r="1669">
          <cell r="B1669" t="str">
            <v>19/1684</v>
          </cell>
          <cell r="C1669" t="str">
            <v>Franciela</v>
          </cell>
          <cell r="D1669" t="str">
            <v>Conselho Comunitário São Sebastião</v>
          </cell>
          <cell r="E1669" t="str">
            <v>Marcilio dos Santos</v>
          </cell>
          <cell r="G1669" t="str">
            <v>Conselho Comunitário São Sebastião</v>
          </cell>
          <cell r="H1669" t="str">
            <v>76.554.989/0001-47</v>
          </cell>
          <cell r="I1669">
            <v>0</v>
          </cell>
          <cell r="J1669" t="str">
            <v>Rua Pedro Davi dos Santos, 90</v>
          </cell>
          <cell r="K1669" t="str">
            <v>São Sebastião</v>
          </cell>
          <cell r="L1669" t="str">
            <v>Palhoça</v>
          </cell>
          <cell r="M1669" t="str">
            <v>SC</v>
          </cell>
          <cell r="N1669" t="str">
            <v>SUL</v>
          </cell>
          <cell r="O1669">
            <v>0</v>
          </cell>
          <cell r="P1669" t="str">
            <v>48 3242-8026</v>
          </cell>
          <cell r="Q1669" t="str">
            <v>marcilioesantos@hotmail.com</v>
          </cell>
          <cell r="R1669" t="str">
            <v>Marcilio Santos</v>
          </cell>
          <cell r="S1669">
            <v>0</v>
          </cell>
          <cell r="T1669">
            <v>0</v>
          </cell>
          <cell r="V1669">
            <v>43780</v>
          </cell>
        </row>
        <row r="1670">
          <cell r="B1670" t="str">
            <v>19/1685</v>
          </cell>
          <cell r="C1670" t="str">
            <v>Franciela</v>
          </cell>
          <cell r="D1670" t="str">
            <v>Sólida Engenharia</v>
          </cell>
          <cell r="E1670" t="str">
            <v>Viviane</v>
          </cell>
          <cell r="G1670" t="str">
            <v>Sólida Engenharia LTDA</v>
          </cell>
          <cell r="H1670" t="str">
            <v>72.045.925/0001-60</v>
          </cell>
          <cell r="I1670" t="str">
            <v>Isento</v>
          </cell>
          <cell r="J1670" t="str">
            <v>Rua Oitis, 35</v>
          </cell>
          <cell r="K1670" t="str">
            <v>Centro</v>
          </cell>
          <cell r="L1670" t="str">
            <v>Araruama</v>
          </cell>
          <cell r="M1670" t="str">
            <v>RJ</v>
          </cell>
          <cell r="N1670" t="str">
            <v>SUDESTE</v>
          </cell>
          <cell r="O1670" t="str">
            <v>28970-000</v>
          </cell>
          <cell r="P1670" t="str">
            <v>(22) 2665-3127</v>
          </cell>
          <cell r="Q1670" t="str">
            <v>solida@solidaengenharia.com.br</v>
          </cell>
          <cell r="R1670" t="str">
            <v>Viviane</v>
          </cell>
          <cell r="S1670" t="str">
            <v>solida@solidaengenharia.com.br</v>
          </cell>
          <cell r="T1670" t="str">
            <v>(22) 2665-3127</v>
          </cell>
          <cell r="V1670">
            <v>43782</v>
          </cell>
        </row>
        <row r="1671">
          <cell r="B1671" t="str">
            <v>19/1686</v>
          </cell>
          <cell r="C1671" t="str">
            <v>Miguel</v>
          </cell>
          <cell r="D1671" t="str">
            <v>Prefeitura de Santo Amaro da Imperatriz</v>
          </cell>
          <cell r="E1671" t="str">
            <v>SQE</v>
          </cell>
          <cell r="G1671" t="str">
            <v>Município de Santo Amaro da Imperatriz</v>
          </cell>
          <cell r="H1671">
            <v>0</v>
          </cell>
          <cell r="I1671">
            <v>0</v>
          </cell>
          <cell r="J1671">
            <v>0</v>
          </cell>
          <cell r="O1671">
            <v>0</v>
          </cell>
          <cell r="P1671">
            <v>0</v>
          </cell>
          <cell r="Q1671">
            <v>0</v>
          </cell>
          <cell r="S1671">
            <v>0</v>
          </cell>
          <cell r="T1671">
            <v>0</v>
          </cell>
          <cell r="V1671">
            <v>0</v>
          </cell>
        </row>
        <row r="1672">
          <cell r="B1672" t="str">
            <v>19/1687</v>
          </cell>
          <cell r="C1672" t="str">
            <v>Adriana / Sergio</v>
          </cell>
          <cell r="D1672" t="str">
            <v>Contrate de Angra Construções Ltda</v>
          </cell>
          <cell r="E1672" t="str">
            <v>Sergio</v>
          </cell>
          <cell r="G1672" t="str">
            <v>Contrate de Angra Construções Ltda</v>
          </cell>
          <cell r="H1672" t="str">
            <v>39.164.546/0001-13</v>
          </cell>
          <cell r="I1672" t="str">
            <v>Isento</v>
          </cell>
          <cell r="J1672" t="str">
            <v>Praça Nilo Peçanha, 16, Sala 8</v>
          </cell>
          <cell r="K1672" t="str">
            <v>Centro</v>
          </cell>
          <cell r="L1672" t="str">
            <v>Angra dos Reis</v>
          </cell>
          <cell r="M1672" t="str">
            <v>RJ</v>
          </cell>
          <cell r="N1672" t="str">
            <v>SUDESTE</v>
          </cell>
          <cell r="O1672" t="str">
            <v>23.900-260</v>
          </cell>
          <cell r="P1672" t="str">
            <v>(24) 3368-7468</v>
          </cell>
          <cell r="Q1672" t="str">
            <v>contrate_angra@hotmail.com</v>
          </cell>
          <cell r="R1672" t="str">
            <v>Sabrina</v>
          </cell>
          <cell r="S1672" t="str">
            <v>contrate_angra@hotmail.com</v>
          </cell>
          <cell r="T1672" t="str">
            <v>(24) 3368-7468</v>
          </cell>
          <cell r="V1672">
            <v>0</v>
          </cell>
        </row>
        <row r="1673">
          <cell r="B1673" t="str">
            <v>19/1688</v>
          </cell>
          <cell r="C1673" t="str">
            <v>Franciela</v>
          </cell>
          <cell r="D1673" t="str">
            <v>Prefeitura Municipal de Mafra</v>
          </cell>
          <cell r="E1673" t="str">
            <v>Eliane Villa Lobos</v>
          </cell>
          <cell r="G1673" t="str">
            <v>Municipio de Mafra</v>
          </cell>
          <cell r="H1673">
            <v>0</v>
          </cell>
          <cell r="I1673">
            <v>0</v>
          </cell>
          <cell r="J1673">
            <v>0</v>
          </cell>
          <cell r="L1673" t="str">
            <v>Mafra</v>
          </cell>
          <cell r="M1673" t="str">
            <v>SC</v>
          </cell>
          <cell r="N1673" t="str">
            <v>SUL</v>
          </cell>
          <cell r="O1673">
            <v>0</v>
          </cell>
          <cell r="P1673">
            <v>0</v>
          </cell>
          <cell r="Q1673">
            <v>0</v>
          </cell>
          <cell r="S1673">
            <v>0</v>
          </cell>
          <cell r="T1673">
            <v>0</v>
          </cell>
          <cell r="V1673">
            <v>0</v>
          </cell>
        </row>
        <row r="1674">
          <cell r="B1674" t="str">
            <v>19/1689</v>
          </cell>
          <cell r="C1674" t="str">
            <v>Maera</v>
          </cell>
          <cell r="D1674" t="str">
            <v>Saryta Oliveira</v>
          </cell>
          <cell r="E1674" t="str">
            <v>Saryta</v>
          </cell>
          <cell r="G1674" t="str">
            <v>Saryta Oliveira</v>
          </cell>
          <cell r="H1674" t="str">
            <v>009.408.236-75</v>
          </cell>
          <cell r="I1674" t="str">
            <v>Isento</v>
          </cell>
          <cell r="J1674" t="str">
            <v>Rua Pastor Fritz Buhler, 76 - AP402B</v>
          </cell>
          <cell r="K1674" t="str">
            <v>Centro</v>
          </cell>
          <cell r="L1674" t="str">
            <v>Joinville</v>
          </cell>
          <cell r="M1674" t="str">
            <v>SC</v>
          </cell>
          <cell r="N1674" t="str">
            <v>SUL</v>
          </cell>
          <cell r="O1674" t="str">
            <v>89.201-470</v>
          </cell>
          <cell r="P1674" t="str">
            <v>(47) 9 9917-0111</v>
          </cell>
          <cell r="Q1674" t="str">
            <v>sarytaoliveira@hotmail.com</v>
          </cell>
          <cell r="R1674" t="str">
            <v>Saryta</v>
          </cell>
          <cell r="S1674" t="str">
            <v>sarytaoliveira@hotmail.com</v>
          </cell>
          <cell r="T1674" t="str">
            <v>(47) 9 9917-0111</v>
          </cell>
          <cell r="V1674">
            <v>43783</v>
          </cell>
        </row>
        <row r="1675">
          <cell r="B1675" t="str">
            <v>19/1690</v>
          </cell>
          <cell r="C1675" t="str">
            <v>Karen</v>
          </cell>
          <cell r="D1675" t="str">
            <v>Itapema Beach Resort</v>
          </cell>
          <cell r="E1675" t="str">
            <v>Susana</v>
          </cell>
          <cell r="G1675" t="str">
            <v>Itapema Beach Resort</v>
          </cell>
          <cell r="H1675">
            <v>0</v>
          </cell>
          <cell r="I1675">
            <v>0</v>
          </cell>
          <cell r="J1675">
            <v>0</v>
          </cell>
          <cell r="L1675" t="str">
            <v>Itapema</v>
          </cell>
          <cell r="M1675" t="str">
            <v>SC</v>
          </cell>
          <cell r="N1675" t="str">
            <v>SUL</v>
          </cell>
          <cell r="O1675">
            <v>0</v>
          </cell>
          <cell r="P1675">
            <v>0</v>
          </cell>
          <cell r="Q1675">
            <v>0</v>
          </cell>
          <cell r="S1675">
            <v>0</v>
          </cell>
          <cell r="T1675">
            <v>0</v>
          </cell>
          <cell r="V1675">
            <v>0</v>
          </cell>
        </row>
        <row r="1676">
          <cell r="B1676" t="str">
            <v>19/1691</v>
          </cell>
          <cell r="C1676" t="str">
            <v>Miguel</v>
          </cell>
          <cell r="D1676" t="str">
            <v>Sestrem</v>
          </cell>
          <cell r="E1676" t="str">
            <v>Renato Sestrem</v>
          </cell>
          <cell r="G1676" t="str">
            <v>Comercio de Material de Construção, Eletrodomésticos, Equipamentos e Material Elétricos Sestrem Ltda.</v>
          </cell>
          <cell r="H1676" t="str">
            <v>75.280.917/0001-96</v>
          </cell>
          <cell r="I1676" t="str">
            <v>250.746.247</v>
          </cell>
          <cell r="J1676" t="str">
            <v>Rua Stringari, 666</v>
          </cell>
          <cell r="K1676" t="str">
            <v>São João</v>
          </cell>
          <cell r="L1676" t="str">
            <v>Itajai</v>
          </cell>
          <cell r="M1676" t="str">
            <v>SC</v>
          </cell>
          <cell r="N1676" t="str">
            <v>SUL</v>
          </cell>
          <cell r="O1676" t="str">
            <v>88.305-110</v>
          </cell>
          <cell r="P1676" t="str">
            <v>(47) 3348 5767 / 3045 2388</v>
          </cell>
          <cell r="Q1676" t="str">
            <v>comsestrem@gmail.com</v>
          </cell>
          <cell r="R1676" t="str">
            <v>Renato Sestrem</v>
          </cell>
          <cell r="S1676" t="str">
            <v>comsestrem@gmail.com</v>
          </cell>
          <cell r="T1676" t="str">
            <v>(47) 3348 5767 / 3045 2388</v>
          </cell>
          <cell r="V1676">
            <v>43796</v>
          </cell>
        </row>
        <row r="1677">
          <cell r="B1677" t="str">
            <v>19/1692</v>
          </cell>
          <cell r="C1677" t="str">
            <v>Karen</v>
          </cell>
          <cell r="D1677" t="str">
            <v>Prefeitura de Paulo Lopes</v>
          </cell>
          <cell r="E1677" t="str">
            <v>Karen</v>
          </cell>
          <cell r="F1677" t="str">
            <v>Representante</v>
          </cell>
          <cell r="G1677" t="str">
            <v>Prefeitura Municipal de Paulo Lopes</v>
          </cell>
          <cell r="H1677">
            <v>0</v>
          </cell>
          <cell r="I1677">
            <v>0</v>
          </cell>
          <cell r="J1677">
            <v>0</v>
          </cell>
          <cell r="L1677" t="str">
            <v>Paulo Lopes</v>
          </cell>
          <cell r="M1677" t="str">
            <v>SC</v>
          </cell>
          <cell r="N1677" t="str">
            <v>SUL</v>
          </cell>
          <cell r="O1677">
            <v>0</v>
          </cell>
          <cell r="P1677">
            <v>0</v>
          </cell>
          <cell r="Q1677">
            <v>0</v>
          </cell>
          <cell r="S1677">
            <v>0</v>
          </cell>
          <cell r="T1677">
            <v>0</v>
          </cell>
          <cell r="V1677">
            <v>0</v>
          </cell>
        </row>
        <row r="1678">
          <cell r="B1678" t="str">
            <v>19/1693</v>
          </cell>
          <cell r="C1678" t="str">
            <v>Maera</v>
          </cell>
          <cell r="D1678" t="str">
            <v>Lauro Carlos Frohlich</v>
          </cell>
          <cell r="E1678" t="str">
            <v>Jeison</v>
          </cell>
          <cell r="G1678" t="str">
            <v>Lauro Carlos Frohlich</v>
          </cell>
          <cell r="H1678" t="str">
            <v>019.439.440-91</v>
          </cell>
          <cell r="I1678" t="str">
            <v>Isento</v>
          </cell>
          <cell r="J1678" t="str">
            <v>Rua Pedro Carlos Holler, 237</v>
          </cell>
          <cell r="K1678" t="str">
            <v>Farroupilha</v>
          </cell>
          <cell r="L1678" t="str">
            <v>Ivoti</v>
          </cell>
          <cell r="M1678" t="str">
            <v>RS</v>
          </cell>
          <cell r="N1678" t="str">
            <v>SUL</v>
          </cell>
          <cell r="O1678" t="str">
            <v>93.900-000</v>
          </cell>
          <cell r="P1678" t="str">
            <v>(51) 2123-1800</v>
          </cell>
          <cell r="Q1678" t="str">
            <v>jeison.braun@frohlich.com.br</v>
          </cell>
          <cell r="R1678" t="str">
            <v>Verenice</v>
          </cell>
          <cell r="S1678" t="str">
            <v>verenice@frohlich.com.br</v>
          </cell>
          <cell r="T1678" t="str">
            <v>(51) 2123-1800</v>
          </cell>
          <cell r="V1678">
            <v>43788</v>
          </cell>
        </row>
        <row r="1679">
          <cell r="B1679" t="str">
            <v>19/1694</v>
          </cell>
          <cell r="C1679" t="str">
            <v>Franciela</v>
          </cell>
          <cell r="D1679" t="str">
            <v>A Página Livraria</v>
          </cell>
          <cell r="E1679" t="str">
            <v>Rose Martins</v>
          </cell>
          <cell r="G1679" t="str">
            <v>A Página Distribuidora de Livros LTDA</v>
          </cell>
          <cell r="H1679" t="str">
            <v>01.795.809/0006-24</v>
          </cell>
          <cell r="I1679" t="str">
            <v>258356839</v>
          </cell>
          <cell r="J1679" t="str">
            <v>Rua Doutor João Colin, 475</v>
          </cell>
          <cell r="K1679" t="str">
            <v>América</v>
          </cell>
          <cell r="L1679" t="str">
            <v>Joinville</v>
          </cell>
          <cell r="M1679" t="str">
            <v>SC</v>
          </cell>
          <cell r="N1679" t="str">
            <v>SUL</v>
          </cell>
          <cell r="O1679" t="str">
            <v>89.204-0001</v>
          </cell>
          <cell r="P1679" t="str">
            <v>47 3027-7600</v>
          </cell>
          <cell r="Q1679" t="str">
            <v>rose@apaginalivrarias.com.br</v>
          </cell>
          <cell r="R1679" t="str">
            <v>Rose</v>
          </cell>
          <cell r="S1679" t="str">
            <v>rose@apaginalivrarias.com.br</v>
          </cell>
          <cell r="T1679" t="str">
            <v>47 3027-7600</v>
          </cell>
          <cell r="V1679">
            <v>43788</v>
          </cell>
        </row>
        <row r="1680">
          <cell r="B1680" t="str">
            <v>19/1695</v>
          </cell>
          <cell r="C1680" t="str">
            <v>Adriana</v>
          </cell>
          <cell r="D1680" t="str">
            <v>Cooxupé</v>
          </cell>
          <cell r="E1680" t="str">
            <v>Daniela</v>
          </cell>
          <cell r="G1680" t="str">
            <v>COOPERATIVA REGIONAL DE CAFEICULTORES EM GUAXUPÉ LTDA</v>
          </cell>
          <cell r="H1680" t="str">
            <v>20.770.566/0001-00</v>
          </cell>
          <cell r="I1680" t="str">
            <v>287.048636.0091</v>
          </cell>
          <cell r="J1680" t="str">
            <v>Rua Manoel Joaquim Magalhães Gomes, 400</v>
          </cell>
          <cell r="K1680" t="str">
            <v>Vila Santa Bárbara</v>
          </cell>
          <cell r="L1680" t="str">
            <v>Guaxupé</v>
          </cell>
          <cell r="M1680" t="str">
            <v>MG</v>
          </cell>
          <cell r="N1680" t="str">
            <v>SUDESTE</v>
          </cell>
          <cell r="O1680" t="str">
            <v>37800-000</v>
          </cell>
          <cell r="P1680" t="str">
            <v>(35) 9 9927-2470</v>
          </cell>
          <cell r="Q1680" t="str">
            <v>daniela@cooxupe.com.br</v>
          </cell>
          <cell r="R1680" t="str">
            <v>Daniela</v>
          </cell>
          <cell r="S1680" t="str">
            <v>daniela@cooxupe.com.br</v>
          </cell>
          <cell r="T1680" t="str">
            <v>(35) 9 9927-2470</v>
          </cell>
          <cell r="V1680">
            <v>0</v>
          </cell>
        </row>
        <row r="1681">
          <cell r="B1681" t="str">
            <v>19/1696</v>
          </cell>
          <cell r="C1681" t="str">
            <v>Mayara</v>
          </cell>
          <cell r="D1681" t="str">
            <v>Leocadia Hretiuk Mierzva</v>
          </cell>
          <cell r="E1681" t="str">
            <v>Leocadia</v>
          </cell>
          <cell r="G1681" t="str">
            <v>Leocadia Hretiuk Mierzva</v>
          </cell>
          <cell r="H1681" t="str">
            <v>493.167.459-34</v>
          </cell>
          <cell r="I1681" t="str">
            <v>Isento</v>
          </cell>
          <cell r="J1681" t="str">
            <v>Rua XV de Novembro, 288</v>
          </cell>
          <cell r="K1681" t="str">
            <v>Centro</v>
          </cell>
          <cell r="L1681" t="str">
            <v>Mallet</v>
          </cell>
          <cell r="M1681" t="str">
            <v>PR</v>
          </cell>
          <cell r="N1681" t="str">
            <v>SUL</v>
          </cell>
          <cell r="O1681" t="str">
            <v>84.570-000</v>
          </cell>
          <cell r="P1681">
            <v>0</v>
          </cell>
          <cell r="Q1681" t="str">
            <v>leonelmierzva@hotmail.com</v>
          </cell>
          <cell r="R1681" t="str">
            <v>Leonel</v>
          </cell>
          <cell r="S1681" t="str">
            <v>leonelmierzva@hotmail.com</v>
          </cell>
          <cell r="T1681">
            <v>0</v>
          </cell>
          <cell r="V1681">
            <v>0</v>
          </cell>
        </row>
        <row r="1682">
          <cell r="B1682" t="str">
            <v>19/1697</v>
          </cell>
          <cell r="C1682" t="str">
            <v>Franciela</v>
          </cell>
          <cell r="D1682" t="str">
            <v>Condomínio Privê Residencial Mônaco</v>
          </cell>
          <cell r="E1682" t="str">
            <v>Amanda</v>
          </cell>
          <cell r="G1682" t="str">
            <v>Condomínio Privê Residencial Mônaco</v>
          </cell>
          <cell r="H1682" t="str">
            <v>26.987.768/0001-94</v>
          </cell>
          <cell r="I1682" t="str">
            <v>Isento</v>
          </cell>
          <cell r="J1682" t="str">
            <v>Rodovia DF 140 KM 2</v>
          </cell>
          <cell r="K1682" t="str">
            <v>Jardim Botânico</v>
          </cell>
          <cell r="L1682" t="str">
            <v>Brasília</v>
          </cell>
          <cell r="M1682" t="str">
            <v>DF</v>
          </cell>
          <cell r="N1682" t="str">
            <v>CENTRO OESTE</v>
          </cell>
          <cell r="O1682" t="str">
            <v>71.680-601</v>
          </cell>
          <cell r="P1682" t="str">
            <v>(61) 3335-0109</v>
          </cell>
          <cell r="Q1682" t="str">
            <v>orcamento@condominiomonaco.com.br</v>
          </cell>
          <cell r="R1682" t="str">
            <v>Juliana</v>
          </cell>
          <cell r="S1682" t="str">
            <v>financeiro@condominiomonaco.com.br</v>
          </cell>
          <cell r="T1682" t="str">
            <v>(61) 3335-0109</v>
          </cell>
          <cell r="V1682">
            <v>43794</v>
          </cell>
        </row>
        <row r="1683">
          <cell r="B1683" t="str">
            <v>19/1698</v>
          </cell>
          <cell r="C1683">
            <v>0</v>
          </cell>
          <cell r="D1683" t="str">
            <v>Rodrigo Short Soares</v>
          </cell>
          <cell r="E1683" t="str">
            <v>Rodrigo</v>
          </cell>
          <cell r="G1683" t="str">
            <v>Rodrigo Short Soares</v>
          </cell>
          <cell r="H1683" t="str">
            <v>952.585.827-87</v>
          </cell>
          <cell r="I1683" t="str">
            <v>Isento</v>
          </cell>
          <cell r="J1683" t="str">
            <v>Rua Presidente Costa e Silva, 203</v>
          </cell>
          <cell r="K1683" t="str">
            <v>América</v>
          </cell>
          <cell r="L1683" t="str">
            <v>Joinville</v>
          </cell>
          <cell r="M1683" t="str">
            <v>SC</v>
          </cell>
          <cell r="N1683" t="str">
            <v>SUL</v>
          </cell>
          <cell r="O1683" t="str">
            <v>89.204-053</v>
          </cell>
          <cell r="P1683" t="str">
            <v>(21) 9 6524-7363</v>
          </cell>
          <cell r="Q1683" t="str">
            <v>rodrigoshort@icloud.com</v>
          </cell>
          <cell r="R1683" t="str">
            <v>Rodrigo Short Soares</v>
          </cell>
          <cell r="S1683" t="str">
            <v>rodrigoshort@icloud.com</v>
          </cell>
          <cell r="T1683" t="str">
            <v>(21) 9 6524-7363</v>
          </cell>
          <cell r="V1683">
            <v>43794</v>
          </cell>
        </row>
        <row r="1684">
          <cell r="B1684" t="str">
            <v>19/1699</v>
          </cell>
          <cell r="C1684" t="str">
            <v>Franciela</v>
          </cell>
          <cell r="D1684" t="str">
            <v>Sicoob Cressem</v>
          </cell>
          <cell r="E1684" t="str">
            <v>Raila Silva</v>
          </cell>
          <cell r="G1684" t="str">
            <v>Cressem Coop de Economia e Crédito dos Serv Municipais de Sj</v>
          </cell>
          <cell r="H1684" t="str">
            <v>54.190.525/0001-66</v>
          </cell>
          <cell r="I1684" t="str">
            <v>Isento</v>
          </cell>
          <cell r="J1684" t="str">
            <v>Rua Henrique Dias,1000</v>
          </cell>
          <cell r="K1684" t="str">
            <v>Vila Progresso</v>
          </cell>
          <cell r="L1684" t="str">
            <v>São José dos Campos</v>
          </cell>
          <cell r="M1684" t="str">
            <v>SP</v>
          </cell>
          <cell r="N1684" t="str">
            <v>SUDESTE</v>
          </cell>
          <cell r="O1684" t="str">
            <v>12.215-260</v>
          </cell>
          <cell r="P1684">
            <v>0</v>
          </cell>
          <cell r="Q1684" t="str">
            <v>raila.silva@sicoobcressem.com.br</v>
          </cell>
          <cell r="R1684" t="str">
            <v>Raila Silva</v>
          </cell>
          <cell r="S1684" t="str">
            <v>raila.silva@sicoobcressem.com.br</v>
          </cell>
          <cell r="T1684" t="str">
            <v>12 3204-9556</v>
          </cell>
          <cell r="V1684">
            <v>43795</v>
          </cell>
        </row>
        <row r="1685">
          <cell r="B1685" t="str">
            <v>19/1700</v>
          </cell>
          <cell r="C1685" t="str">
            <v>Franciela</v>
          </cell>
          <cell r="D1685" t="str">
            <v>Estapar</v>
          </cell>
          <cell r="E1685" t="str">
            <v xml:space="preserve">Ramiro Marcondes da Fonseca </v>
          </cell>
          <cell r="F1685" t="str">
            <v>Gerente</v>
          </cell>
          <cell r="G1685" t="str">
            <v>Hora Park Sistema de Estacionamento Rotativo LTDA</v>
          </cell>
          <cell r="H1685" t="str">
            <v>01.808.151/0008-00</v>
          </cell>
          <cell r="I1685" t="str">
            <v>Isento</v>
          </cell>
          <cell r="J1685" t="str">
            <v>Rua dos Andradas, 70</v>
          </cell>
          <cell r="K1685" t="str">
            <v>Centro</v>
          </cell>
          <cell r="L1685" t="str">
            <v>Pindamonhangaba</v>
          </cell>
          <cell r="M1685" t="str">
            <v>SP</v>
          </cell>
          <cell r="N1685" t="str">
            <v>SUDESTE</v>
          </cell>
          <cell r="O1685" t="str">
            <v>12.400-010</v>
          </cell>
          <cell r="P1685" t="str">
            <v>(12) 3648-6772</v>
          </cell>
          <cell r="Q1685" t="str">
            <v>ramiro@estapar.com.br</v>
          </cell>
          <cell r="R1685" t="str">
            <v>Ramiro Marcondes da Fonseca</v>
          </cell>
          <cell r="S1685" t="str">
            <v>hppinda@estapar.com.br</v>
          </cell>
          <cell r="T1685" t="str">
            <v>Juliana Bernardo</v>
          </cell>
          <cell r="V1685">
            <v>43795</v>
          </cell>
        </row>
        <row r="1686">
          <cell r="B1686" t="str">
            <v>19/1701</v>
          </cell>
          <cell r="C1686" t="str">
            <v>Franciela</v>
          </cell>
          <cell r="D1686" t="str">
            <v xml:space="preserve">Obra Nobre </v>
          </cell>
          <cell r="E1686" t="str">
            <v>Jéssica Seraphim</v>
          </cell>
          <cell r="G1686" t="str">
            <v>Obra Nobre Construtora e Incorporadora LTDA</v>
          </cell>
          <cell r="H1686" t="str">
            <v>02.183.510/0001-77</v>
          </cell>
          <cell r="I1686" t="str">
            <v>581.163.823.117</v>
          </cell>
          <cell r="J1686" t="str">
            <v>Rua Major Cardim, 185, 1° andar - sala 3</v>
          </cell>
          <cell r="K1686" t="str">
            <v>Suíssa</v>
          </cell>
          <cell r="L1686" t="str">
            <v>Riberirão Pires</v>
          </cell>
          <cell r="M1686" t="str">
            <v>SP</v>
          </cell>
          <cell r="N1686" t="str">
            <v>SUDESTE</v>
          </cell>
          <cell r="O1686" t="str">
            <v>09.424-250</v>
          </cell>
          <cell r="P1686" t="str">
            <v>(11) 4825-3300</v>
          </cell>
          <cell r="Q1686" t="str">
            <v>contato@obranobre.com.br</v>
          </cell>
          <cell r="S1686" t="str">
            <v>jessica@obranobre.com.br</v>
          </cell>
          <cell r="T1686" t="str">
            <v>Jéssica Seraphim</v>
          </cell>
          <cell r="V1686">
            <v>43795</v>
          </cell>
        </row>
        <row r="1687">
          <cell r="B1687" t="str">
            <v>19/1702</v>
          </cell>
          <cell r="C1687" t="str">
            <v>Franciela</v>
          </cell>
          <cell r="D1687" t="str">
            <v>Flávio Isper Modas</v>
          </cell>
          <cell r="E1687" t="str">
            <v>Neuci Aparecida</v>
          </cell>
          <cell r="G1687" t="str">
            <v>Flávio Isper Modas</v>
          </cell>
          <cell r="H1687" t="str">
            <v>03.228.564/0001-74</v>
          </cell>
          <cell r="I1687" t="str">
            <v>392.001.605.115</v>
          </cell>
          <cell r="J1687" t="str">
            <v>Rua Bernardino de Campos, 279 - Loja 01</v>
          </cell>
          <cell r="K1687" t="str">
            <v>Centro</v>
          </cell>
          <cell r="L1687" t="str">
            <v>Jacareí</v>
          </cell>
          <cell r="M1687" t="str">
            <v>SP</v>
          </cell>
          <cell r="N1687" t="str">
            <v>SUDESTE</v>
          </cell>
          <cell r="O1687" t="str">
            <v>12.308-010</v>
          </cell>
          <cell r="P1687">
            <v>0</v>
          </cell>
          <cell r="Q1687" t="str">
            <v>flavioisper@gmail.com</v>
          </cell>
          <cell r="S1687" t="str">
            <v>flavioisper@gmail.com</v>
          </cell>
          <cell r="T1687">
            <v>0</v>
          </cell>
          <cell r="V1687">
            <v>43796</v>
          </cell>
        </row>
        <row r="1688">
          <cell r="B1688" t="str">
            <v>19/1703</v>
          </cell>
          <cell r="C1688" t="str">
            <v>Franciela</v>
          </cell>
          <cell r="D1688" t="str">
            <v>Russi Promoções e Eventos Ltda.</v>
          </cell>
          <cell r="E1688" t="str">
            <v>Karen</v>
          </cell>
          <cell r="F1688" t="str">
            <v>Representante</v>
          </cell>
          <cell r="G1688" t="str">
            <v>Russi Promoções e Eventos Ltda.</v>
          </cell>
          <cell r="H1688" t="str">
            <v>85.186.575/0001-01</v>
          </cell>
          <cell r="I1688" t="str">
            <v>256778949</v>
          </cell>
          <cell r="J1688" t="str">
            <v>Rua Nereu Ramos, 3977</v>
          </cell>
          <cell r="K1688" t="str">
            <v>Meia Praia</v>
          </cell>
          <cell r="L1688" t="str">
            <v>Itapema</v>
          </cell>
          <cell r="M1688" t="str">
            <v>SC</v>
          </cell>
          <cell r="N1688" t="str">
            <v>SUL</v>
          </cell>
          <cell r="O1688" t="str">
            <v>88.220-000</v>
          </cell>
          <cell r="P1688">
            <v>0</v>
          </cell>
          <cell r="Q1688" t="str">
            <v>karenvenzon@gmail.com</v>
          </cell>
          <cell r="S1688" t="str">
            <v>karenvenzon@gmail.com</v>
          </cell>
          <cell r="T1688">
            <v>0</v>
          </cell>
          <cell r="V1688">
            <v>0</v>
          </cell>
        </row>
        <row r="1689">
          <cell r="B1689" t="str">
            <v>19/1704</v>
          </cell>
          <cell r="C1689" t="str">
            <v>Franciela</v>
          </cell>
          <cell r="D1689" t="str">
            <v>Jacareí Shopping Center</v>
          </cell>
          <cell r="E1689" t="str">
            <v>Thalita Dias</v>
          </cell>
          <cell r="F1689" t="str">
            <v>Administrativo</v>
          </cell>
          <cell r="G1689" t="str">
            <v>Associação dos Lojistas do Jacareí Shopping Center</v>
          </cell>
          <cell r="H1689" t="str">
            <v>05.982.639/0001-33</v>
          </cell>
          <cell r="I1689" t="str">
            <v>Isento</v>
          </cell>
          <cell r="J1689" t="str">
            <v>Rua Barão de Jacareí, 364</v>
          </cell>
          <cell r="K1689" t="str">
            <v>Centro</v>
          </cell>
          <cell r="L1689" t="str">
            <v>Jacareí</v>
          </cell>
          <cell r="M1689" t="str">
            <v>SP</v>
          </cell>
          <cell r="N1689" t="str">
            <v>SUDESTE</v>
          </cell>
          <cell r="O1689" t="str">
            <v>12.308-001</v>
          </cell>
          <cell r="P1689" t="str">
            <v>(12) 2127-8400</v>
          </cell>
          <cell r="Q1689" t="str">
            <v>thalita.dias@jacareishopping.com.br</v>
          </cell>
          <cell r="R1689" t="str">
            <v>Thalita Dias</v>
          </cell>
          <cell r="S1689" t="str">
            <v>thalita.dias@jacareishopping.com.br</v>
          </cell>
          <cell r="T1689" t="str">
            <v>Thalita Dias</v>
          </cell>
          <cell r="V1689">
            <v>43796</v>
          </cell>
        </row>
        <row r="1690">
          <cell r="B1690" t="str">
            <v>19/1705</v>
          </cell>
          <cell r="C1690" t="str">
            <v>Maera</v>
          </cell>
          <cell r="D1690" t="str">
            <v>Mercado do Itamar</v>
          </cell>
          <cell r="E1690" t="str">
            <v>Itamar / Camila</v>
          </cell>
          <cell r="G1690" t="str">
            <v>Itamar Vieira - Clevelândia ME</v>
          </cell>
          <cell r="H1690" t="str">
            <v>08.073.122/0001-10</v>
          </cell>
          <cell r="I1690" t="str">
            <v>90374755-29</v>
          </cell>
          <cell r="J1690" t="str">
            <v>Rua Eucalipto, 41</v>
          </cell>
          <cell r="K1690" t="str">
            <v>Araucária</v>
          </cell>
          <cell r="L1690" t="str">
            <v>Clevelândia</v>
          </cell>
          <cell r="M1690" t="str">
            <v>SC</v>
          </cell>
          <cell r="N1690" t="str">
            <v>SUL</v>
          </cell>
          <cell r="O1690" t="str">
            <v>85530-000</v>
          </cell>
          <cell r="P1690" t="str">
            <v>(46) 3252-1543</v>
          </cell>
          <cell r="Q1690" t="str">
            <v>itamarv289@gmail.com / camidaneluzz@gmail.com</v>
          </cell>
          <cell r="R1690" t="str">
            <v>Itamar / Camila</v>
          </cell>
          <cell r="S1690" t="str">
            <v>itamarv289@gmail.com / camidaneluzz@gmail.com</v>
          </cell>
          <cell r="T1690" t="str">
            <v>(46) 3252-1543</v>
          </cell>
          <cell r="V1690">
            <v>43797</v>
          </cell>
        </row>
        <row r="1691">
          <cell r="B1691" t="str">
            <v>19/1706</v>
          </cell>
          <cell r="C1691" t="str">
            <v>Franciela</v>
          </cell>
          <cell r="D1691" t="str">
            <v>Supermercado Shibata</v>
          </cell>
          <cell r="E1691" t="str">
            <v>Renato Guimarães</v>
          </cell>
          <cell r="G1691" t="str">
            <v>Supermercado Shibata LTDA</v>
          </cell>
          <cell r="H1691" t="str">
            <v>48.093.892/0010-30</v>
          </cell>
          <cell r="I1691" t="str">
            <v>392.204.418.115</v>
          </cell>
          <cell r="J1691" t="str">
            <v>Av. Getúlio Vargas, 1430</v>
          </cell>
          <cell r="K1691" t="str">
            <v>Jardim Primavera</v>
          </cell>
          <cell r="L1691" t="str">
            <v>Jacareí</v>
          </cell>
          <cell r="M1691" t="str">
            <v>SP</v>
          </cell>
          <cell r="N1691" t="str">
            <v>SUDESTE</v>
          </cell>
          <cell r="O1691" t="str">
            <v>12.305-000</v>
          </cell>
          <cell r="P1691" t="str">
            <v>(12) 3954-0029</v>
          </cell>
          <cell r="Q1691" t="str">
            <v>renato.guimaraes@shibata.com.br</v>
          </cell>
          <cell r="R1691" t="str">
            <v>Renato</v>
          </cell>
          <cell r="S1691" t="str">
            <v>renato.guimaraes@shibata.com.br</v>
          </cell>
          <cell r="T1691" t="str">
            <v>Renato</v>
          </cell>
          <cell r="V1691">
            <v>43797</v>
          </cell>
        </row>
        <row r="1692">
          <cell r="B1692" t="str">
            <v>19/1707</v>
          </cell>
          <cell r="C1692" t="str">
            <v>Miguel</v>
          </cell>
          <cell r="D1692" t="str">
            <v>Argos</v>
          </cell>
          <cell r="E1692" t="str">
            <v>Sandra Marise</v>
          </cell>
          <cell r="G1692" t="str">
            <v>Argos Serviços e Manutenção Eireli</v>
          </cell>
          <cell r="H1692" t="str">
            <v>15.459.441/0001-23</v>
          </cell>
          <cell r="I1692" t="str">
            <v>256.709.289</v>
          </cell>
          <cell r="J1692" t="str">
            <v xml:space="preserve">Rua Manoel Gomes de Araújo, 86 </v>
          </cell>
          <cell r="K1692" t="str">
            <v>Centro</v>
          </cell>
          <cell r="L1692" t="str">
            <v>São Francisco do Sul</v>
          </cell>
          <cell r="M1692" t="str">
            <v>SC</v>
          </cell>
          <cell r="N1692" t="str">
            <v>SUL</v>
          </cell>
          <cell r="O1692" t="str">
            <v>89240-000</v>
          </cell>
          <cell r="P1692" t="str">
            <v>(47) 98408-0426 / 3444-6724</v>
          </cell>
          <cell r="Q1692" t="str">
            <v>sandra@argosenergia.com.br</v>
          </cell>
          <cell r="R1692" t="str">
            <v>Sandra Marise</v>
          </cell>
          <cell r="S1692" t="str">
            <v>sandra@argosenergia.com.br</v>
          </cell>
          <cell r="T1692" t="str">
            <v>(47) 98408-0426 / 3444-6724</v>
          </cell>
          <cell r="V1692">
            <v>43797</v>
          </cell>
        </row>
        <row r="1693">
          <cell r="B1693" t="str">
            <v>19/1708</v>
          </cell>
          <cell r="C1693" t="str">
            <v>Franciela</v>
          </cell>
          <cell r="D1693" t="str">
            <v>Teorema Engenharia e Construções</v>
          </cell>
          <cell r="G1693" t="str">
            <v>Teorema Engenharia e Construções LTDA</v>
          </cell>
          <cell r="H1693" t="str">
            <v>03.519.306/0001-47</v>
          </cell>
          <cell r="I1693" t="str">
            <v>796.007.416.118</v>
          </cell>
          <cell r="J1693" t="str">
            <v>Rua Santo Antônio, 43, sala 716 - 7° andar</v>
          </cell>
          <cell r="K1693" t="str">
            <v>Centro</v>
          </cell>
          <cell r="L1693" t="str">
            <v xml:space="preserve">Guarulhos </v>
          </cell>
          <cell r="M1693" t="str">
            <v>SP</v>
          </cell>
          <cell r="N1693" t="str">
            <v>SUDESTE</v>
          </cell>
          <cell r="O1693" t="str">
            <v>07.110-150</v>
          </cell>
          <cell r="P1693" t="str">
            <v>(11) 2440-4790</v>
          </cell>
          <cell r="Q1693" t="str">
            <v>teoremaengenharia@teoremaengenharia.com.br</v>
          </cell>
          <cell r="S1693" t="str">
            <v>teoremaengenharia@terra.com.br</v>
          </cell>
          <cell r="T1693" t="str">
            <v>(11) 2461-2315</v>
          </cell>
          <cell r="V1693">
            <v>43797</v>
          </cell>
        </row>
        <row r="1694">
          <cell r="B1694" t="str">
            <v>19/1709</v>
          </cell>
          <cell r="C1694" t="str">
            <v>Franciela</v>
          </cell>
          <cell r="D1694" t="str">
            <v>Cartório de Registro de Imóveis e Anexos de Jacareí</v>
          </cell>
          <cell r="E1694" t="str">
            <v>Ednei Garcia da Veiga</v>
          </cell>
          <cell r="F1694" t="str">
            <v xml:space="preserve">Escrevente </v>
          </cell>
          <cell r="G1694" t="str">
            <v>Oficial de Registro de Imovéis de Jacareí</v>
          </cell>
          <cell r="H1694" t="str">
            <v>50.456.367/0001-92</v>
          </cell>
          <cell r="I1694" t="str">
            <v>Isento</v>
          </cell>
          <cell r="J1694" t="str">
            <v>Rua XV de Novembro, 269</v>
          </cell>
          <cell r="K1694" t="str">
            <v>Centro</v>
          </cell>
          <cell r="L1694" t="str">
            <v>Jacareí</v>
          </cell>
          <cell r="M1694" t="str">
            <v>SP</v>
          </cell>
          <cell r="N1694" t="str">
            <v>SUDESTE</v>
          </cell>
          <cell r="O1694" t="str">
            <v>12.315-310</v>
          </cell>
          <cell r="P1694" t="str">
            <v>(12) 3955-3344</v>
          </cell>
          <cell r="Q1694" t="str">
            <v>atendimento@cartoriojacarei.com.br</v>
          </cell>
          <cell r="R1694" t="str">
            <v>Ednei Garcia da Veiga</v>
          </cell>
          <cell r="S1694" t="str">
            <v>atendimento@cartoriojacarei.com.br</v>
          </cell>
          <cell r="T1694">
            <v>0</v>
          </cell>
          <cell r="V1694">
            <v>43798</v>
          </cell>
        </row>
        <row r="1695">
          <cell r="B1695" t="str">
            <v>19/1710</v>
          </cell>
          <cell r="C1695" t="str">
            <v>Franciela</v>
          </cell>
          <cell r="D1695" t="str">
            <v>Marcos André Parra Barbosa</v>
          </cell>
          <cell r="E1695" t="str">
            <v>Marcos André Parra Barbosa</v>
          </cell>
          <cell r="G1695" t="str">
            <v>Marcos André Parra Barbosa Jacareí - EPP</v>
          </cell>
          <cell r="H1695" t="str">
            <v>02.612.502/0001-07</v>
          </cell>
          <cell r="I1695" t="str">
            <v>392.095.691-112</v>
          </cell>
          <cell r="J1695" t="str">
            <v>Rua Cel. Carlos Porto, 189</v>
          </cell>
          <cell r="K1695" t="str">
            <v>Centro</v>
          </cell>
          <cell r="L1695" t="str">
            <v>Jacareí</v>
          </cell>
          <cell r="M1695" t="str">
            <v>SP</v>
          </cell>
          <cell r="N1695" t="str">
            <v>SUDESTE</v>
          </cell>
          <cell r="O1695" t="str">
            <v>12.327-280</v>
          </cell>
          <cell r="P1695" t="str">
            <v>(12) 3951-5510</v>
          </cell>
          <cell r="Q1695" t="str">
            <v>matriz@jockos.com.br</v>
          </cell>
          <cell r="R1695" t="str">
            <v>Marcos André</v>
          </cell>
          <cell r="S1695" t="str">
            <v>matriz@jockos.com.br</v>
          </cell>
          <cell r="T1695" t="str">
            <v>(12) 3951-5510</v>
          </cell>
          <cell r="V1695">
            <v>43798</v>
          </cell>
        </row>
        <row r="1696">
          <cell r="B1696" t="str">
            <v>19/1711</v>
          </cell>
          <cell r="C1696" t="str">
            <v>Franciela</v>
          </cell>
          <cell r="D1696" t="str">
            <v>Sicredi</v>
          </cell>
          <cell r="E1696" t="str">
            <v>Natália Maria Leite de Oliveira</v>
          </cell>
          <cell r="F1696" t="str">
            <v>Gerente Administrativo</v>
          </cell>
          <cell r="G1696" t="str">
            <v>Cooperativa de Crédito - Sicredi Vanguarda PR/SP/RJ</v>
          </cell>
          <cell r="H1696" t="str">
            <v>78.414.067/0039-32</v>
          </cell>
          <cell r="I1696" t="str">
            <v>Isento</v>
          </cell>
          <cell r="J1696" t="str">
            <v>Av. Siqueira Campos, 819</v>
          </cell>
          <cell r="K1696" t="str">
            <v>Jardim Esper</v>
          </cell>
          <cell r="L1696" t="str">
            <v>Jacareí</v>
          </cell>
          <cell r="M1696" t="str">
            <v>SP</v>
          </cell>
          <cell r="N1696" t="str">
            <v>SUDESTE</v>
          </cell>
          <cell r="O1696" t="str">
            <v>12.307-000</v>
          </cell>
          <cell r="P1696" t="str">
            <v>(12) 3961-1508</v>
          </cell>
          <cell r="Q1696" t="str">
            <v>natalia_leite@sicredi.com.br</v>
          </cell>
          <cell r="R1696" t="str">
            <v>Natália</v>
          </cell>
          <cell r="S1696" t="str">
            <v>natalia_leite@sicredi.com.br</v>
          </cell>
          <cell r="T1696" t="str">
            <v>(12) 3961-1508</v>
          </cell>
          <cell r="V1696">
            <v>43798</v>
          </cell>
        </row>
        <row r="1697">
          <cell r="B1697" t="str">
            <v>19/1712</v>
          </cell>
          <cell r="C1697" t="str">
            <v>Franciela</v>
          </cell>
          <cell r="D1697" t="str">
            <v xml:space="preserve">Ruston Alimentos </v>
          </cell>
          <cell r="E1697" t="str">
            <v>Kátia Pizarro</v>
          </cell>
          <cell r="F1697" t="str">
            <v>Marketing</v>
          </cell>
          <cell r="G1697" t="str">
            <v>Ruston Alimentos LTDA</v>
          </cell>
          <cell r="H1697" t="str">
            <v>46.686.465/0002-20</v>
          </cell>
          <cell r="I1697" t="str">
            <v>392.019.639-111</v>
          </cell>
          <cell r="J1697" t="str">
            <v>Av. Getúlio Vargas, 3069</v>
          </cell>
          <cell r="K1697" t="str">
            <v>Jardim Luiza</v>
          </cell>
          <cell r="L1697" t="str">
            <v>Jacareí</v>
          </cell>
          <cell r="M1697" t="str">
            <v>SP</v>
          </cell>
          <cell r="N1697" t="str">
            <v>SUDESTE</v>
          </cell>
          <cell r="O1697" t="str">
            <v>12.305-010</v>
          </cell>
          <cell r="P1697" t="str">
            <v>(12) 2127-8730</v>
          </cell>
          <cell r="Q1697" t="str">
            <v>katia.pizarro@fantastico.com.br</v>
          </cell>
          <cell r="R1697" t="str">
            <v>Kátia</v>
          </cell>
          <cell r="S1697" t="str">
            <v>katia.pizarro@fantastico.com.br</v>
          </cell>
          <cell r="T1697">
            <v>0</v>
          </cell>
          <cell r="V1697">
            <v>43798</v>
          </cell>
        </row>
        <row r="1698">
          <cell r="B1698" t="str">
            <v>19/1713</v>
          </cell>
          <cell r="C1698" t="str">
            <v>Franciela</v>
          </cell>
          <cell r="D1698" t="str">
            <v>CSC Área II</v>
          </cell>
          <cell r="E1698" t="str">
            <v>Márcia Bodart Wagner</v>
          </cell>
          <cell r="F1698" t="str">
            <v>Sindica</v>
          </cell>
          <cell r="G1698" t="str">
            <v>Condominio de Serviços Comuns Área II</v>
          </cell>
          <cell r="H1698" t="str">
            <v>30.123.566/0001-71</v>
          </cell>
          <cell r="I1698" t="str">
            <v>Isento</v>
          </cell>
          <cell r="J1698" t="str">
            <v xml:space="preserve">Rua Júlio Cortaza, s/n </v>
          </cell>
          <cell r="K1698" t="str">
            <v>Barra da Tijuca</v>
          </cell>
          <cell r="L1698" t="str">
            <v>Rio de Janeiro</v>
          </cell>
          <cell r="M1698" t="str">
            <v>RJ</v>
          </cell>
          <cell r="N1698" t="str">
            <v>SUDESTE</v>
          </cell>
          <cell r="O1698" t="str">
            <v>227.93-079</v>
          </cell>
          <cell r="P1698" t="str">
            <v>(21) 2433-4441</v>
          </cell>
          <cell r="Q1698" t="str">
            <v>cscarea2@gmail.com</v>
          </cell>
          <cell r="R1698" t="str">
            <v>Maria Bodart</v>
          </cell>
          <cell r="S1698" t="str">
            <v>cscarea2@gmail.com</v>
          </cell>
          <cell r="T1698">
            <v>0</v>
          </cell>
          <cell r="V1698">
            <v>43801</v>
          </cell>
        </row>
        <row r="1699">
          <cell r="B1699" t="str">
            <v>19/1714</v>
          </cell>
          <cell r="C1699" t="str">
            <v>Miguel</v>
          </cell>
          <cell r="D1699" t="str">
            <v>Prefeitura de Penha</v>
          </cell>
          <cell r="G1699" t="str">
            <v>Prefeitura de Penha</v>
          </cell>
          <cell r="H1699">
            <v>0</v>
          </cell>
          <cell r="I1699">
            <v>0</v>
          </cell>
          <cell r="J1699">
            <v>0</v>
          </cell>
          <cell r="L1699" t="str">
            <v>Penha</v>
          </cell>
          <cell r="M1699" t="str">
            <v>SC</v>
          </cell>
          <cell r="N1699" t="str">
            <v>SUL</v>
          </cell>
          <cell r="O1699">
            <v>0</v>
          </cell>
          <cell r="P1699">
            <v>0</v>
          </cell>
          <cell r="Q1699">
            <v>0</v>
          </cell>
          <cell r="S1699">
            <v>0</v>
          </cell>
          <cell r="T1699">
            <v>0</v>
          </cell>
          <cell r="V1699">
            <v>0</v>
          </cell>
        </row>
        <row r="1700">
          <cell r="B1700" t="str">
            <v>19/1715</v>
          </cell>
          <cell r="C1700">
            <v>0</v>
          </cell>
          <cell r="D1700" t="str">
            <v>MilClean</v>
          </cell>
          <cell r="E1700" t="str">
            <v>Carlos</v>
          </cell>
          <cell r="G1700" t="str">
            <v>MilClean Comercio e Serviços LTDA</v>
          </cell>
          <cell r="H1700" t="str">
            <v>02.666.114/0001-09</v>
          </cell>
          <cell r="I1700" t="str">
            <v>688.219.861.114</v>
          </cell>
          <cell r="J1700" t="str">
            <v>Av. Dom Pedro I, 6757</v>
          </cell>
          <cell r="K1700" t="str">
            <v>Jardim Baronesa</v>
          </cell>
          <cell r="L1700" t="str">
            <v xml:space="preserve">Taubaté </v>
          </cell>
          <cell r="M1700" t="str">
            <v>SP</v>
          </cell>
          <cell r="N1700" t="str">
            <v>SUDESTE</v>
          </cell>
          <cell r="O1700" t="str">
            <v>12.091-000</v>
          </cell>
          <cell r="P1700" t="str">
            <v>(12) 3625-2209</v>
          </cell>
          <cell r="Q1700" t="str">
            <v>compras1@milclean.com.br</v>
          </cell>
          <cell r="R1700" t="str">
            <v>Carlos</v>
          </cell>
          <cell r="S1700" t="str">
            <v>compras1@milclean.com.br</v>
          </cell>
          <cell r="T1700" t="str">
            <v>(12) 3625-2200</v>
          </cell>
          <cell r="V1700">
            <v>43802</v>
          </cell>
        </row>
        <row r="1701">
          <cell r="B1701" t="str">
            <v>19/1716</v>
          </cell>
          <cell r="C1701" t="str">
            <v>Franciela</v>
          </cell>
          <cell r="D1701" t="str">
            <v>DISBLU COMÉRCIO E DISTRIBUIDORA EIRELI</v>
          </cell>
          <cell r="E1701" t="str">
            <v>Leandro Lungen</v>
          </cell>
          <cell r="G1701" t="str">
            <v>DISBLU COMÉRCIO E DISTRIBUIDORA EIRELI</v>
          </cell>
          <cell r="H1701" t="str">
            <v>29.911.345/0001-89</v>
          </cell>
          <cell r="I1701" t="str">
            <v>258.618.574</v>
          </cell>
          <cell r="J1701" t="str">
            <v>Thea Andersen, 28</v>
          </cell>
          <cell r="K1701" t="str">
            <v>Badenfurt</v>
          </cell>
          <cell r="L1701" t="str">
            <v>Blumenau</v>
          </cell>
          <cell r="M1701" t="str">
            <v>SC</v>
          </cell>
          <cell r="N1701" t="str">
            <v>SUL</v>
          </cell>
          <cell r="O1701" t="str">
            <v>89070-310</v>
          </cell>
          <cell r="P1701" t="str">
            <v>(47) 99616-3030</v>
          </cell>
          <cell r="Q1701" t="str">
            <v>disblucomercio@gmail.com</v>
          </cell>
          <cell r="R1701" t="str">
            <v>Leandro Lungen</v>
          </cell>
          <cell r="S1701" t="str">
            <v>disblucomercio@gmail.com</v>
          </cell>
          <cell r="T1701" t="str">
            <v>(47) 99616-3030</v>
          </cell>
          <cell r="U1701" t="str">
            <v>conta BB</v>
          </cell>
          <cell r="V1701">
            <v>43802</v>
          </cell>
        </row>
        <row r="1702">
          <cell r="B1702" t="str">
            <v>19/1717</v>
          </cell>
          <cell r="C1702" t="str">
            <v>Maera</v>
          </cell>
          <cell r="D1702" t="str">
            <v xml:space="preserve">Margrit Thereza Kaiser </v>
          </cell>
          <cell r="E1702" t="str">
            <v>Margrit</v>
          </cell>
          <cell r="G1702" t="str">
            <v xml:space="preserve">Margrit Thereza Kaiser </v>
          </cell>
          <cell r="H1702" t="str">
            <v>460.018.271-15</v>
          </cell>
          <cell r="I1702" t="str">
            <v>Isento</v>
          </cell>
          <cell r="J1702" t="str">
            <v>Rua Sete de Setembro, 555</v>
          </cell>
          <cell r="K1702" t="str">
            <v>Centro</v>
          </cell>
          <cell r="L1702" t="str">
            <v>Caibi</v>
          </cell>
          <cell r="M1702" t="str">
            <v>SC</v>
          </cell>
          <cell r="N1702" t="str">
            <v>SUL</v>
          </cell>
          <cell r="O1702" t="str">
            <v>89888-000</v>
          </cell>
          <cell r="P1702" t="str">
            <v>(49) 98858-3956</v>
          </cell>
          <cell r="Q1702" t="str">
            <v>therezakaiser@hotmail.com</v>
          </cell>
          <cell r="R1702" t="str">
            <v>Margrit</v>
          </cell>
          <cell r="S1702" t="str">
            <v>therezakaiser@hotmail.com</v>
          </cell>
          <cell r="T1702" t="str">
            <v>(49) 98858-3956</v>
          </cell>
          <cell r="V1702">
            <v>43803</v>
          </cell>
        </row>
        <row r="1703">
          <cell r="B1703" t="str">
            <v>19/1718</v>
          </cell>
          <cell r="C1703" t="str">
            <v>Franciela</v>
          </cell>
          <cell r="D1703" t="str">
            <v>Marcelo Salaroli de Oliveira</v>
          </cell>
          <cell r="E1703" t="str">
            <v>Marcelo</v>
          </cell>
          <cell r="G1703" t="str">
            <v>Marcelo Salaroli de Oliveira</v>
          </cell>
          <cell r="H1703" t="str">
            <v>268.483.938-78</v>
          </cell>
          <cell r="I1703" t="str">
            <v>Isento</v>
          </cell>
          <cell r="J1703" t="str">
            <v>Av. Cap. Joaquim Pinheiro Prado, 79</v>
          </cell>
          <cell r="K1703" t="str">
            <v>Centro</v>
          </cell>
          <cell r="L1703" t="str">
            <v>Jacareí</v>
          </cell>
          <cell r="M1703" t="str">
            <v>SP</v>
          </cell>
          <cell r="N1703" t="str">
            <v>SUDESTE</v>
          </cell>
          <cell r="O1703" t="str">
            <v>12.327-160</v>
          </cell>
          <cell r="P1703">
            <v>0</v>
          </cell>
          <cell r="Q1703" t="str">
            <v>marcelosalaroli@gmail.com</v>
          </cell>
          <cell r="R1703" t="str">
            <v>Marcelo</v>
          </cell>
          <cell r="S1703" t="str">
            <v>marcelosalaroli@gmail.com</v>
          </cell>
          <cell r="T1703">
            <v>0</v>
          </cell>
          <cell r="V1703">
            <v>43804</v>
          </cell>
        </row>
        <row r="1704">
          <cell r="B1704" t="str">
            <v>19/1719</v>
          </cell>
          <cell r="C1704" t="str">
            <v>Franciela</v>
          </cell>
          <cell r="D1704" t="str">
            <v>Tânia Pessin Fábrega Satudi</v>
          </cell>
          <cell r="E1704" t="str">
            <v>Tânia</v>
          </cell>
          <cell r="G1704" t="str">
            <v>Tânia Pessin Fábrega Satudi</v>
          </cell>
          <cell r="H1704" t="str">
            <v>329.650.588-18</v>
          </cell>
          <cell r="I1704" t="str">
            <v>Isento</v>
          </cell>
          <cell r="J1704" t="str">
            <v>Av. Edouard Six, 338</v>
          </cell>
          <cell r="K1704" t="str">
            <v>Jardim Paraíba</v>
          </cell>
          <cell r="L1704" t="str">
            <v>Jacareí</v>
          </cell>
          <cell r="M1704" t="str">
            <v>SP</v>
          </cell>
          <cell r="N1704" t="str">
            <v>SUDESTE</v>
          </cell>
          <cell r="O1704" t="str">
            <v>12.327-673</v>
          </cell>
          <cell r="P1704">
            <v>0</v>
          </cell>
          <cell r="Q1704" t="str">
            <v>taniasatudi@gmail.com</v>
          </cell>
          <cell r="R1704" t="str">
            <v>Tânia</v>
          </cell>
          <cell r="S1704" t="str">
            <v>taniasatudi@gmail.com</v>
          </cell>
          <cell r="T1704" t="str">
            <v>Tânia</v>
          </cell>
          <cell r="V1704">
            <v>43805</v>
          </cell>
        </row>
        <row r="1705">
          <cell r="B1705" t="str">
            <v>19/1720</v>
          </cell>
          <cell r="C1705" t="str">
            <v>Maera</v>
          </cell>
          <cell r="D1705" t="str">
            <v>Monkey Produções</v>
          </cell>
          <cell r="E1705" t="str">
            <v>Talita</v>
          </cell>
          <cell r="G1705" t="str">
            <v>Monkey Produções</v>
          </cell>
          <cell r="H1705">
            <v>0</v>
          </cell>
          <cell r="I1705">
            <v>0</v>
          </cell>
          <cell r="J1705">
            <v>0</v>
          </cell>
          <cell r="L1705" t="str">
            <v>São Paulo</v>
          </cell>
          <cell r="M1705" t="str">
            <v>SP</v>
          </cell>
          <cell r="N1705" t="str">
            <v>SUDESTE</v>
          </cell>
          <cell r="O1705">
            <v>0</v>
          </cell>
          <cell r="P1705">
            <v>0</v>
          </cell>
          <cell r="Q1705">
            <v>0</v>
          </cell>
          <cell r="S1705">
            <v>0</v>
          </cell>
          <cell r="T1705">
            <v>0</v>
          </cell>
          <cell r="V1705">
            <v>0</v>
          </cell>
        </row>
        <row r="1706">
          <cell r="B1706" t="str">
            <v>19/1721</v>
          </cell>
          <cell r="C1706" t="str">
            <v>Franciela</v>
          </cell>
          <cell r="D1706" t="str">
            <v>Control ASTEMP RH</v>
          </cell>
          <cell r="E1706" t="str">
            <v>Fernanda Liberato</v>
          </cell>
          <cell r="F1706" t="str">
            <v>Financeiro</v>
          </cell>
          <cell r="G1706" t="str">
            <v>USA Incorporação e Empreendimento LTDA</v>
          </cell>
          <cell r="H1706" t="str">
            <v>00.894.537/0001-42</v>
          </cell>
          <cell r="I1706" t="str">
            <v>Isento</v>
          </cell>
          <cell r="J1706" t="str">
            <v>Rua Doutor Lucio Malta, 393</v>
          </cell>
          <cell r="K1706" t="str">
            <v>Centro</v>
          </cell>
          <cell r="L1706" t="str">
            <v>Jacaréi</v>
          </cell>
          <cell r="M1706" t="str">
            <v>SP</v>
          </cell>
          <cell r="N1706" t="str">
            <v>SUDESTE</v>
          </cell>
          <cell r="O1706" t="str">
            <v>12308-001</v>
          </cell>
          <cell r="P1706" t="str">
            <v>(12)  3951-1144</v>
          </cell>
          <cell r="Q1706" t="str">
            <v>financeiro@controlservicos.com.br</v>
          </cell>
          <cell r="R1706" t="str">
            <v>Fernanda</v>
          </cell>
          <cell r="S1706" t="str">
            <v>financeiro@controlservicos.com.br</v>
          </cell>
          <cell r="T1706" t="str">
            <v>Fernanda</v>
          </cell>
          <cell r="V1706">
            <v>43805</v>
          </cell>
        </row>
        <row r="1707">
          <cell r="B1707" t="str">
            <v>19/1722</v>
          </cell>
          <cell r="C1707" t="str">
            <v>Franciela</v>
          </cell>
          <cell r="D1707" t="str">
            <v>AMAVI</v>
          </cell>
          <cell r="E1707" t="str">
            <v xml:space="preserve">João </v>
          </cell>
          <cell r="G1707" t="str">
            <v xml:space="preserve">Associação dos Moradores e Amigos do Loteamento Residencial Village Club </v>
          </cell>
          <cell r="H1707" t="str">
            <v>03.041.185/0001-70</v>
          </cell>
          <cell r="I1707" t="str">
            <v>Isento</v>
          </cell>
          <cell r="J1707" t="str">
            <v>Rod. SC 401 km 05</v>
          </cell>
          <cell r="K1707" t="str">
            <v>Saco Grande II</v>
          </cell>
          <cell r="L1707" t="str">
            <v>Florianópolis</v>
          </cell>
          <cell r="M1707" t="str">
            <v>SC</v>
          </cell>
          <cell r="N1707" t="str">
            <v>SUL</v>
          </cell>
          <cell r="O1707" t="str">
            <v>88.045-108</v>
          </cell>
          <cell r="P1707" t="str">
            <v>(47) 9 8829-6830</v>
          </cell>
          <cell r="Q1707" t="str">
            <v>ambrosio.alves@hotmail.com</v>
          </cell>
          <cell r="R1707" t="str">
            <v>João</v>
          </cell>
          <cell r="S1707" t="str">
            <v>ambrosio.alves@hotmail.com</v>
          </cell>
          <cell r="T1707" t="str">
            <v>João</v>
          </cell>
          <cell r="V1707">
            <v>43810</v>
          </cell>
        </row>
        <row r="1708">
          <cell r="B1708" t="str">
            <v>19/1723</v>
          </cell>
          <cell r="C1708" t="str">
            <v>Franciela</v>
          </cell>
          <cell r="D1708" t="str">
            <v>Fernando Ibanez Ribeiro</v>
          </cell>
          <cell r="G1708" t="str">
            <v>Fernando Ibanez Ribeiro</v>
          </cell>
          <cell r="H1708" t="str">
            <v>144.782.638-84</v>
          </cell>
          <cell r="I1708" t="str">
            <v>Isento</v>
          </cell>
          <cell r="J1708" t="str">
            <v>Rua Exp. Luiz Antonio da Silva, 108</v>
          </cell>
          <cell r="K1708" t="str">
            <v>Altos de Santana II</v>
          </cell>
          <cell r="L1708" t="str">
            <v>Jacaréi</v>
          </cell>
          <cell r="M1708" t="str">
            <v>SP</v>
          </cell>
          <cell r="N1708" t="str">
            <v>SUDESTE</v>
          </cell>
          <cell r="O1708" t="str">
            <v>12.306-745</v>
          </cell>
          <cell r="P1708">
            <v>0</v>
          </cell>
          <cell r="Q1708" t="str">
            <v>ibanezfer@ig.com.br</v>
          </cell>
          <cell r="R1708" t="str">
            <v>Fernando Ibanez Ribeiro</v>
          </cell>
          <cell r="S1708" t="str">
            <v>ibanezfer@ig.com.br</v>
          </cell>
          <cell r="T1708" t="str">
            <v>Fernando Ibanez Ribeiro</v>
          </cell>
          <cell r="V1708">
            <v>43812</v>
          </cell>
        </row>
        <row r="1709">
          <cell r="B1709" t="str">
            <v>19/1724</v>
          </cell>
          <cell r="C1709" t="str">
            <v>Franciela</v>
          </cell>
          <cell r="D1709" t="str">
            <v>Prime</v>
          </cell>
          <cell r="E1709" t="str">
            <v>Denival Ferreira Junior</v>
          </cell>
          <cell r="G1709" t="str">
            <v>Plural Serviços Técnicos Eireli</v>
          </cell>
          <cell r="H1709" t="str">
            <v>14.647.297/0001-96</v>
          </cell>
          <cell r="I1709" t="str">
            <v>79.547.99-9</v>
          </cell>
          <cell r="J1709" t="str">
            <v>Rua Coronel Francisco Soares, 495</v>
          </cell>
          <cell r="K1709" t="str">
            <v>Centro</v>
          </cell>
          <cell r="L1709" t="str">
            <v>Nova Iguaçu</v>
          </cell>
          <cell r="M1709" t="str">
            <v>RJ</v>
          </cell>
          <cell r="N1709" t="str">
            <v>SUDESTE</v>
          </cell>
          <cell r="O1709" t="str">
            <v>26.216-032</v>
          </cell>
          <cell r="P1709" t="str">
            <v>(21) 3488-5797</v>
          </cell>
          <cell r="Q1709" t="str">
            <v>denisjunior1977@gmail.com</v>
          </cell>
          <cell r="R1709" t="str">
            <v>Renem</v>
          </cell>
          <cell r="S1709" t="str">
            <v>financeiro@pluralservice.com.br</v>
          </cell>
          <cell r="T1709" t="str">
            <v>(21) 3488-5797</v>
          </cell>
          <cell r="V1709">
            <v>43815</v>
          </cell>
        </row>
        <row r="1710">
          <cell r="B1710" t="str">
            <v>19/1725</v>
          </cell>
          <cell r="C1710" t="str">
            <v>Miguel</v>
          </cell>
          <cell r="D1710" t="str">
            <v>Emilio Vieira</v>
          </cell>
          <cell r="F1710" t="str">
            <v>Prefeito de Navegantes</v>
          </cell>
          <cell r="G1710" t="str">
            <v>Emilio Vieira</v>
          </cell>
          <cell r="H1710" t="str">
            <v>716.701.659-49</v>
          </cell>
          <cell r="I1710" t="str">
            <v>Isento</v>
          </cell>
          <cell r="J1710" t="str">
            <v>Rua: Orlando Ferreira, 1217</v>
          </cell>
          <cell r="K1710" t="str">
            <v>Machados</v>
          </cell>
          <cell r="L1710" t="str">
            <v>Nvegantes</v>
          </cell>
          <cell r="M1710" t="str">
            <v>SC</v>
          </cell>
          <cell r="N1710" t="str">
            <v>SUL</v>
          </cell>
          <cell r="O1710" t="str">
            <v>88.375-000</v>
          </cell>
          <cell r="P1710">
            <v>0</v>
          </cell>
          <cell r="Q1710" t="str">
            <v>miguelks@terra.com.br</v>
          </cell>
          <cell r="S1710" t="str">
            <v>miguelks@terra.com.br</v>
          </cell>
          <cell r="T1710">
            <v>0</v>
          </cell>
          <cell r="V1710">
            <v>43817</v>
          </cell>
        </row>
        <row r="1711">
          <cell r="B1711" t="str">
            <v>19/1726</v>
          </cell>
          <cell r="C1711" t="str">
            <v>Miguel</v>
          </cell>
          <cell r="D1711" t="str">
            <v xml:space="preserve">Viga </v>
          </cell>
          <cell r="E1711" t="str">
            <v>Miguel</v>
          </cell>
          <cell r="G1711" t="str">
            <v>Viga &amp; K Empreendimentos LTDA</v>
          </cell>
          <cell r="H1711" t="str">
            <v>21.813.153/0001-28</v>
          </cell>
          <cell r="I1711" t="str">
            <v>Isento</v>
          </cell>
          <cell r="J1711" t="str">
            <v>Rua 298, 228 - Sala 03</v>
          </cell>
          <cell r="K1711" t="str">
            <v>Meia Praia</v>
          </cell>
          <cell r="L1711" t="str">
            <v>Itapema</v>
          </cell>
          <cell r="M1711" t="str">
            <v>SC</v>
          </cell>
          <cell r="N1711" t="str">
            <v>SUL</v>
          </cell>
          <cell r="O1711" t="str">
            <v>88220-000</v>
          </cell>
          <cell r="P1711" t="str">
            <v>(47) 3368-7245</v>
          </cell>
          <cell r="Q1711" t="str">
            <v>miguelks@terra.com.br</v>
          </cell>
          <cell r="S1711" t="str">
            <v>miguelks@terra.com.br</v>
          </cell>
          <cell r="T1711">
            <v>0</v>
          </cell>
          <cell r="V1711">
            <v>43817</v>
          </cell>
        </row>
        <row r="1712">
          <cell r="B1712" t="str">
            <v>19/1727</v>
          </cell>
          <cell r="C1712" t="str">
            <v>Karen</v>
          </cell>
          <cell r="D1712" t="str">
            <v>Prefeitura de Treze Tílias</v>
          </cell>
          <cell r="E1712" t="str">
            <v>Karen</v>
          </cell>
          <cell r="F1712" t="str">
            <v>Representante</v>
          </cell>
          <cell r="G1712" t="str">
            <v>Município de Treze tílias</v>
          </cell>
          <cell r="H1712" t="str">
            <v>82.777.251/0001-41</v>
          </cell>
          <cell r="I1712" t="str">
            <v>Isento</v>
          </cell>
          <cell r="J1712" t="str">
            <v>Praça Andréas Thaler, 25</v>
          </cell>
          <cell r="K1712" t="str">
            <v>Centro</v>
          </cell>
          <cell r="L1712" t="str">
            <v>Treze Tílias</v>
          </cell>
          <cell r="M1712" t="str">
            <v>SC</v>
          </cell>
          <cell r="N1712" t="str">
            <v>SUL</v>
          </cell>
          <cell r="O1712" t="str">
            <v>89.650-000</v>
          </cell>
          <cell r="P1712" t="str">
            <v>(48) 9 8821-1202</v>
          </cell>
          <cell r="Q1712" t="str">
            <v>karenvenzon@gmail.com</v>
          </cell>
          <cell r="R1712" t="str">
            <v>Karen / Representante</v>
          </cell>
          <cell r="S1712" t="str">
            <v>karenvenzon@gmail.com</v>
          </cell>
          <cell r="T1712">
            <v>0</v>
          </cell>
          <cell r="V1712">
            <v>0</v>
          </cell>
        </row>
        <row r="1713">
          <cell r="B1713" t="str">
            <v>20/1728</v>
          </cell>
          <cell r="C1713" t="str">
            <v>Franciela</v>
          </cell>
          <cell r="D1713" t="str">
            <v>Prefeitura de Canarana</v>
          </cell>
          <cell r="E1713" t="str">
            <v>Caroline</v>
          </cell>
          <cell r="F1713" t="str">
            <v>1ª Dama</v>
          </cell>
          <cell r="G1713" t="str">
            <v>Prefeitura Municipal de Canarana</v>
          </cell>
          <cell r="H1713" t="str">
            <v>15.023922/0001-91</v>
          </cell>
          <cell r="I1713" t="str">
            <v>Isento</v>
          </cell>
          <cell r="J1713" t="str">
            <v>Rua Miraguai, 228</v>
          </cell>
          <cell r="K1713" t="str">
            <v>Centro</v>
          </cell>
          <cell r="L1713" t="str">
            <v>Canarana</v>
          </cell>
          <cell r="M1713" t="str">
            <v>MT</v>
          </cell>
          <cell r="N1713" t="str">
            <v>CENTRO OESTE</v>
          </cell>
          <cell r="O1713" t="str">
            <v>78.640-000</v>
          </cell>
          <cell r="P1713" t="str">
            <v>(66) 3478-1200</v>
          </cell>
          <cell r="Q1713" t="str">
            <v>canaranasocial@hotmail.com</v>
          </cell>
          <cell r="R1713" t="str">
            <v>Liziane</v>
          </cell>
          <cell r="S1713" t="str">
            <v>canaranasocial@hotmail.com</v>
          </cell>
          <cell r="T1713" t="str">
            <v>(66) 3478-1200</v>
          </cell>
          <cell r="V1713">
            <v>43860</v>
          </cell>
        </row>
        <row r="1714">
          <cell r="B1714" t="str">
            <v>20/1729</v>
          </cell>
          <cell r="C1714" t="str">
            <v>Karen</v>
          </cell>
          <cell r="D1714" t="str">
            <v>Prefeitura de Torres</v>
          </cell>
          <cell r="E1714" t="str">
            <v>Karen</v>
          </cell>
          <cell r="F1714" t="str">
            <v>Representante</v>
          </cell>
          <cell r="G1714" t="str">
            <v>Município de Torres</v>
          </cell>
          <cell r="H1714" t="str">
            <v>87.876.801/0001-01</v>
          </cell>
          <cell r="I1714" t="str">
            <v>Isento</v>
          </cell>
          <cell r="J1714" t="str">
            <v>Rua José Antonio Picoral, 79, 3º Andar</v>
          </cell>
          <cell r="K1714" t="str">
            <v>Campo Bonito</v>
          </cell>
          <cell r="L1714" t="str">
            <v>Torres</v>
          </cell>
          <cell r="M1714" t="str">
            <v>RS</v>
          </cell>
          <cell r="N1714" t="str">
            <v>SUL</v>
          </cell>
          <cell r="O1714" t="str">
            <v>95.560-000</v>
          </cell>
          <cell r="P1714">
            <v>0</v>
          </cell>
          <cell r="Q1714" t="str">
            <v>karenvenzon@gmail.com</v>
          </cell>
          <cell r="R1714" t="str">
            <v>Karen</v>
          </cell>
          <cell r="S1714" t="str">
            <v>karenvenzon@gmail.com</v>
          </cell>
          <cell r="T1714">
            <v>0</v>
          </cell>
          <cell r="V1714">
            <v>0</v>
          </cell>
        </row>
        <row r="1715">
          <cell r="B1715" t="str">
            <v>20/1730</v>
          </cell>
          <cell r="C1715" t="str">
            <v>Franciela</v>
          </cell>
          <cell r="D1715" t="str">
            <v>Prefeitura de Agrolândia</v>
          </cell>
          <cell r="E1715" t="str">
            <v>Andréia</v>
          </cell>
          <cell r="G1715" t="str">
            <v>Prefeitura Municipal de Agrolândia</v>
          </cell>
          <cell r="H1715" t="str">
            <v>83.102.582/0001-44</v>
          </cell>
          <cell r="I1715" t="str">
            <v>Isento</v>
          </cell>
          <cell r="J1715" t="str">
            <v>Rua dos Pioneiros, 109</v>
          </cell>
          <cell r="K1715" t="str">
            <v>Centro</v>
          </cell>
          <cell r="L1715" t="str">
            <v>Agrolândia</v>
          </cell>
          <cell r="M1715" t="str">
            <v>SC</v>
          </cell>
          <cell r="N1715" t="str">
            <v>SUL</v>
          </cell>
          <cell r="O1715" t="str">
            <v>88.420-000</v>
          </cell>
          <cell r="P1715" t="str">
            <v>(47) 3534-4212</v>
          </cell>
          <cell r="Q1715" t="str">
            <v>meire@agrolandia.sc.gov.br</v>
          </cell>
          <cell r="R1715" t="str">
            <v>Meire</v>
          </cell>
          <cell r="S1715" t="str">
            <v>andreia@agrolandia.sc.gov.br</v>
          </cell>
          <cell r="T1715" t="str">
            <v>Andréia</v>
          </cell>
          <cell r="V1715">
            <v>43868</v>
          </cell>
        </row>
        <row r="1716">
          <cell r="B1716" t="str">
            <v>20/1731</v>
          </cell>
          <cell r="C1716" t="str">
            <v>Franciela</v>
          </cell>
          <cell r="D1716" t="str">
            <v>Prefeitura de Ilhota</v>
          </cell>
          <cell r="E1716" t="str">
            <v>Alyne</v>
          </cell>
          <cell r="G1716" t="str">
            <v>Prefeitura Municipal de Ilhota</v>
          </cell>
          <cell r="H1716" t="str">
            <v>83.102.301-0001-53</v>
          </cell>
          <cell r="I1716" t="str">
            <v>Isento</v>
          </cell>
          <cell r="J1716" t="str">
            <v>Rua: Dr. Leoberto Leal, 160</v>
          </cell>
          <cell r="K1716" t="str">
            <v>Centro</v>
          </cell>
          <cell r="L1716" t="str">
            <v>Ilhota</v>
          </cell>
          <cell r="M1716" t="str">
            <v>SC</v>
          </cell>
          <cell r="N1716" t="str">
            <v>SUL</v>
          </cell>
          <cell r="O1716">
            <v>0</v>
          </cell>
          <cell r="P1716" t="str">
            <v>(47) 3343-8800</v>
          </cell>
          <cell r="Q1716" t="str">
            <v>turismo@ilhota.sc.gov.br</v>
          </cell>
          <cell r="R1716" t="str">
            <v>Alyne</v>
          </cell>
          <cell r="S1716" t="str">
            <v>licitacao1@ilhota.sc.gov.br</v>
          </cell>
          <cell r="T1716" t="str">
            <v>Renato da Silva</v>
          </cell>
          <cell r="V1716">
            <v>43872</v>
          </cell>
        </row>
        <row r="1717">
          <cell r="B1717" t="str">
            <v>20/1732</v>
          </cell>
          <cell r="C1717" t="str">
            <v>Adriana</v>
          </cell>
          <cell r="D1717" t="str">
            <v>Mayara Bayeux Silva</v>
          </cell>
          <cell r="E1717" t="str">
            <v>Nelson</v>
          </cell>
          <cell r="G1717" t="str">
            <v>Mayara Bayeux Silva</v>
          </cell>
          <cell r="H1717" t="str">
            <v>18.428.145/0002-34</v>
          </cell>
          <cell r="I1717" t="str">
            <v>002178752.01-88</v>
          </cell>
          <cell r="J1717" t="str">
            <v>Av. Sol Nascente, 1703</v>
          </cell>
          <cell r="K1717" t="str">
            <v>Monte Verde</v>
          </cell>
          <cell r="L1717" t="str">
            <v>Camanducaia</v>
          </cell>
          <cell r="M1717" t="str">
            <v>MG</v>
          </cell>
          <cell r="N1717" t="str">
            <v>SUDESTE</v>
          </cell>
          <cell r="O1717" t="str">
            <v>37.653-000</v>
          </cell>
          <cell r="P1717" t="str">
            <v>(35) 3438-2844</v>
          </cell>
          <cell r="Q1717" t="str">
            <v>chocolateriamonteverde@gmail.com</v>
          </cell>
          <cell r="S1717" t="str">
            <v>chocolateriamonteverde@gmail.com</v>
          </cell>
          <cell r="T1717" t="str">
            <v>(35) 3438-2844</v>
          </cell>
          <cell r="V1717">
            <v>43895</v>
          </cell>
        </row>
        <row r="1718">
          <cell r="B1718" t="str">
            <v>20/1733</v>
          </cell>
          <cell r="C1718" t="str">
            <v>Franciela</v>
          </cell>
          <cell r="D1718" t="str">
            <v>Prefeitura de Irupi</v>
          </cell>
          <cell r="E1718" t="str">
            <v>Jessica</v>
          </cell>
          <cell r="G1718" t="str">
            <v>Municipio de Irupi</v>
          </cell>
          <cell r="H1718">
            <v>0</v>
          </cell>
          <cell r="I1718" t="str">
            <v>Isento</v>
          </cell>
          <cell r="J1718">
            <v>0</v>
          </cell>
          <cell r="L1718" t="str">
            <v>Irupi</v>
          </cell>
          <cell r="M1718" t="str">
            <v>ES</v>
          </cell>
          <cell r="N1718" t="str">
            <v>SUDESTE</v>
          </cell>
          <cell r="O1718">
            <v>0</v>
          </cell>
          <cell r="P1718">
            <v>0</v>
          </cell>
          <cell r="Q1718">
            <v>0</v>
          </cell>
          <cell r="S1718">
            <v>0</v>
          </cell>
          <cell r="T1718">
            <v>0</v>
          </cell>
          <cell r="V1718">
            <v>43892</v>
          </cell>
        </row>
        <row r="1719">
          <cell r="B1719" t="str">
            <v>20/1734</v>
          </cell>
          <cell r="C1719" t="str">
            <v>Maera</v>
          </cell>
          <cell r="D1719" t="str">
            <v>Prefeitura Municipal de Ponte Serrada</v>
          </cell>
          <cell r="E1719" t="str">
            <v>Andreia</v>
          </cell>
          <cell r="G1719" t="str">
            <v>Município de Ponte Serrada</v>
          </cell>
          <cell r="H1719" t="str">
            <v>82.777.236/0001-01</v>
          </cell>
          <cell r="I1719" t="str">
            <v>Isento</v>
          </cell>
          <cell r="J1719" t="str">
            <v>Rua Madre Maria Theodora, 264</v>
          </cell>
          <cell r="K1719" t="str">
            <v>Centro</v>
          </cell>
          <cell r="L1719" t="str">
            <v>Ponte Serrada</v>
          </cell>
          <cell r="M1719" t="str">
            <v>SC</v>
          </cell>
          <cell r="N1719" t="str">
            <v>SUL</v>
          </cell>
          <cell r="O1719" t="str">
            <v>89.683-000</v>
          </cell>
          <cell r="P1719" t="str">
            <v>(49) 99917-7856</v>
          </cell>
          <cell r="Q1719" t="str">
            <v>andreia_ferrari@hotmail.com</v>
          </cell>
          <cell r="R1719" t="str">
            <v>Andreia</v>
          </cell>
          <cell r="S1719" t="str">
            <v>andreia_ferrari@hotmail.com</v>
          </cell>
          <cell r="T1719" t="str">
            <v>(49) 99917-7856</v>
          </cell>
          <cell r="V1719">
            <v>0</v>
          </cell>
        </row>
        <row r="1720">
          <cell r="B1720" t="str">
            <v>20/1735</v>
          </cell>
          <cell r="C1720" t="str">
            <v>Franciela</v>
          </cell>
          <cell r="D1720" t="str">
            <v>Igreja de São Bento do Sul</v>
          </cell>
          <cell r="E1720" t="str">
            <v>Flávia</v>
          </cell>
          <cell r="G1720" t="str">
            <v>Mitra Diocesana de Joinville</v>
          </cell>
          <cell r="H1720" t="str">
            <v>84.708.478/0040-77</v>
          </cell>
          <cell r="I1720" t="str">
            <v>Isento</v>
          </cell>
          <cell r="J1720" t="str">
            <v>Rua Alfredo Diener, 87</v>
          </cell>
          <cell r="K1720" t="str">
            <v>Oxford</v>
          </cell>
          <cell r="L1720" t="str">
            <v>São bento do Sul</v>
          </cell>
          <cell r="M1720" t="str">
            <v>SC</v>
          </cell>
          <cell r="N1720" t="str">
            <v>SUL</v>
          </cell>
          <cell r="O1720" t="str">
            <v>89.285-645</v>
          </cell>
          <cell r="P1720" t="str">
            <v>(47) 3635-1167</v>
          </cell>
          <cell r="Q1720" t="str">
            <v>flaviaeiselt74@gmail.com</v>
          </cell>
          <cell r="R1720" t="str">
            <v>Flávia</v>
          </cell>
          <cell r="S1720" t="str">
            <v>flaviaeiselt74@gmail.com</v>
          </cell>
          <cell r="T1720" t="str">
            <v>(47) 3635-1167</v>
          </cell>
          <cell r="V1720">
            <v>43956</v>
          </cell>
        </row>
        <row r="1721">
          <cell r="B1721" t="str">
            <v>20/1736</v>
          </cell>
          <cell r="C1721" t="str">
            <v>Miguel</v>
          </cell>
          <cell r="D1721" t="str">
            <v>Agroflora</v>
          </cell>
          <cell r="E1721" t="str">
            <v xml:space="preserve">Ademir </v>
          </cell>
          <cell r="F1721" t="str">
            <v>Representante</v>
          </cell>
          <cell r="G1721" t="str">
            <v>Vitorio Mafezolli &amp; CIA LTDA</v>
          </cell>
          <cell r="H1721" t="str">
            <v>04.212.060/0001-29</v>
          </cell>
          <cell r="I1721" t="str">
            <v>254161340</v>
          </cell>
          <cell r="J1721" t="str">
            <v>Rua XV de novembro, 2215</v>
          </cell>
          <cell r="K1721" t="str">
            <v>Glória</v>
          </cell>
          <cell r="L1721" t="str">
            <v>Joinville</v>
          </cell>
          <cell r="M1721" t="str">
            <v>SC</v>
          </cell>
          <cell r="N1721" t="str">
            <v>SUL</v>
          </cell>
          <cell r="O1721" t="str">
            <v>89.216-199</v>
          </cell>
          <cell r="P1721" t="str">
            <v>(47) 3453-2493</v>
          </cell>
          <cell r="Q1721">
            <v>0</v>
          </cell>
          <cell r="S1721">
            <v>0</v>
          </cell>
          <cell r="T1721">
            <v>0</v>
          </cell>
          <cell r="V1721">
            <v>43966</v>
          </cell>
        </row>
        <row r="1722">
          <cell r="B1722" t="str">
            <v>20/1737</v>
          </cell>
          <cell r="C1722" t="str">
            <v>Ademir</v>
          </cell>
          <cell r="D1722" t="str">
            <v>Flora Cide</v>
          </cell>
          <cell r="E1722" t="str">
            <v>Eduardo</v>
          </cell>
          <cell r="F1722" t="str">
            <v>Representante</v>
          </cell>
          <cell r="G1722" t="str">
            <v>Eduardo Possamai 08059855905</v>
          </cell>
          <cell r="H1722" t="str">
            <v>36.314.160/0001-52</v>
          </cell>
          <cell r="I1722" t="str">
            <v>Isento</v>
          </cell>
          <cell r="J1722" t="str">
            <v>Estrada do Atalho, s/n</v>
          </cell>
          <cell r="K1722" t="str">
            <v>Vila Nova</v>
          </cell>
          <cell r="L1722" t="str">
            <v>Joinville</v>
          </cell>
          <cell r="M1722" t="str">
            <v>SC</v>
          </cell>
          <cell r="N1722" t="str">
            <v>SUL</v>
          </cell>
          <cell r="O1722" t="str">
            <v>89237-705</v>
          </cell>
          <cell r="P1722" t="str">
            <v>(47) 3416-0215</v>
          </cell>
          <cell r="Q1722" t="str">
            <v>eduardopossamai02@hotmail.com</v>
          </cell>
          <cell r="R1722" t="str">
            <v>Eduardo</v>
          </cell>
          <cell r="S1722" t="str">
            <v>eduardopossamai02@hotmail.com</v>
          </cell>
          <cell r="T1722" t="str">
            <v>(47) 99763-3034</v>
          </cell>
          <cell r="V1722">
            <v>43983</v>
          </cell>
        </row>
        <row r="1723">
          <cell r="B1723" t="str">
            <v>20/1738</v>
          </cell>
          <cell r="C1723" t="str">
            <v>Adriana</v>
          </cell>
          <cell r="D1723" t="str">
            <v>Prefeitura Municipal de Santa Carmem</v>
          </cell>
          <cell r="E1723" t="str">
            <v>Ivete</v>
          </cell>
          <cell r="G1723" t="str">
            <v>Prefeitura Municipal de Santa Carmem</v>
          </cell>
          <cell r="H1723" t="str">
            <v>37.465.283/0001-57</v>
          </cell>
          <cell r="I1723" t="str">
            <v>Isento</v>
          </cell>
          <cell r="J1723" t="str">
            <v>Av. Santos Dumont, 491</v>
          </cell>
          <cell r="K1723" t="str">
            <v>Centro</v>
          </cell>
          <cell r="L1723" t="str">
            <v>Santa Carmem</v>
          </cell>
          <cell r="M1723" t="str">
            <v>MT</v>
          </cell>
          <cell r="N1723" t="str">
            <v>CENTRO OESTE</v>
          </cell>
          <cell r="O1723" t="str">
            <v>78.545-000</v>
          </cell>
          <cell r="P1723" t="str">
            <v>(65) 3562-1115 / (66) 9917-4443</v>
          </cell>
          <cell r="Q1723" t="str">
            <v>ivetebergamini@hotmail.com</v>
          </cell>
          <cell r="R1723" t="str">
            <v>Ivete</v>
          </cell>
          <cell r="S1723" t="str">
            <v>ivetebergamini@hotmail.com</v>
          </cell>
          <cell r="T1723" t="str">
            <v>(65) 3562-1115 / (66) 9917-4443</v>
          </cell>
          <cell r="V1723">
            <v>44062</v>
          </cell>
        </row>
        <row r="1724">
          <cell r="B1724" t="str">
            <v>20/1739</v>
          </cell>
          <cell r="C1724" t="str">
            <v>Franciela</v>
          </cell>
          <cell r="D1724" t="str">
            <v>Prefeitura Municipal de Arapoti</v>
          </cell>
          <cell r="E1724" t="str">
            <v>Valéria</v>
          </cell>
          <cell r="G1724" t="str">
            <v>Prefeitura Municipal de Arapoti</v>
          </cell>
          <cell r="H1724" t="str">
            <v>75.658.377/0001-31</v>
          </cell>
          <cell r="I1724" t="str">
            <v>Isento</v>
          </cell>
          <cell r="J1724" t="str">
            <v>Rua: Placidio Leite, 135</v>
          </cell>
          <cell r="K1724" t="str">
            <v>Centro</v>
          </cell>
          <cell r="L1724" t="str">
            <v>Arapoti</v>
          </cell>
          <cell r="M1724" t="str">
            <v>PR</v>
          </cell>
          <cell r="N1724" t="str">
            <v>SUL</v>
          </cell>
          <cell r="O1724" t="str">
            <v>84.990-000</v>
          </cell>
          <cell r="P1724" t="str">
            <v>(43) 3512-3130</v>
          </cell>
          <cell r="Q1724" t="str">
            <v>cultura@arapoti.pr.gov.br</v>
          </cell>
          <cell r="R1724" t="str">
            <v>Valéria</v>
          </cell>
          <cell r="S1724" t="str">
            <v>cultura@arapoti.pr.gov.br</v>
          </cell>
          <cell r="T1724" t="str">
            <v>(43) 3512-3130</v>
          </cell>
          <cell r="V1724">
            <v>44063</v>
          </cell>
        </row>
        <row r="1725">
          <cell r="B1725" t="str">
            <v>20/1740</v>
          </cell>
          <cell r="C1725" t="str">
            <v>Franciela</v>
          </cell>
          <cell r="D1725" t="str">
            <v>Prefeitura Municipal de Ipira</v>
          </cell>
          <cell r="E1725" t="str">
            <v>Oladimir Odi Rese</v>
          </cell>
          <cell r="F1725" t="str">
            <v>Secretário de Cultura</v>
          </cell>
          <cell r="G1725" t="str">
            <v>Prefeitura Municipal de Ipira</v>
          </cell>
          <cell r="H1725" t="str">
            <v>82.814.260/0001-65</v>
          </cell>
          <cell r="I1725" t="str">
            <v>Isento</v>
          </cell>
          <cell r="J1725" t="str">
            <v>Rua XV de agosto, 342</v>
          </cell>
          <cell r="K1725" t="str">
            <v>Centro</v>
          </cell>
          <cell r="L1725" t="str">
            <v>Ipira</v>
          </cell>
          <cell r="M1725" t="str">
            <v>SC</v>
          </cell>
          <cell r="N1725" t="str">
            <v>SUL</v>
          </cell>
          <cell r="O1725" t="str">
            <v>89.669-000</v>
          </cell>
          <cell r="P1725" t="str">
            <v>(49) 3558-0451</v>
          </cell>
          <cell r="Q1725" t="str">
            <v>cultura@ipira.sc.gov.br</v>
          </cell>
          <cell r="R1725" t="str">
            <v>Oladimir</v>
          </cell>
          <cell r="S1725" t="str">
            <v>neocir@ipira.sc.gov.br</v>
          </cell>
          <cell r="T1725" t="str">
            <v>(49) 3558-0451</v>
          </cell>
          <cell r="V1725">
            <v>44077</v>
          </cell>
          <cell r="W1725">
            <v>44126</v>
          </cell>
        </row>
        <row r="1726">
          <cell r="B1726" t="str">
            <v>20/1741</v>
          </cell>
          <cell r="C1726" t="str">
            <v>Adriana</v>
          </cell>
          <cell r="D1726" t="str">
            <v>Bortolas &amp; Schneider Ltda</v>
          </cell>
          <cell r="E1726" t="str">
            <v>Mari</v>
          </cell>
          <cell r="F1726" t="str">
            <v>Proprietária</v>
          </cell>
          <cell r="G1726" t="str">
            <v>Bortolas &amp; Schneider Ltda</v>
          </cell>
          <cell r="H1726" t="str">
            <v>08.189.271/0001-49</v>
          </cell>
          <cell r="I1726" t="str">
            <v>13322626-3</v>
          </cell>
          <cell r="J1726" t="str">
            <v>Av. do Comércio, 555, Sala 1</v>
          </cell>
          <cell r="K1726" t="str">
            <v>Centro</v>
          </cell>
          <cell r="L1726" t="str">
            <v>Santa Carmem</v>
          </cell>
          <cell r="M1726" t="str">
            <v>MT</v>
          </cell>
          <cell r="N1726" t="str">
            <v>CENTRO OESTE</v>
          </cell>
          <cell r="O1726" t="str">
            <v>78.545-000</v>
          </cell>
          <cell r="P1726" t="str">
            <v>(66) 3562-1116 / 9 9985-3825</v>
          </cell>
          <cell r="Q1726" t="str">
            <v>soluapresentes@hotmail.com</v>
          </cell>
          <cell r="R1726" t="str">
            <v>Mari</v>
          </cell>
          <cell r="S1726" t="str">
            <v>soluapresentes@hotmail.com</v>
          </cell>
          <cell r="T1726" t="str">
            <v>(66) 3562-1116 / 9 9985-3825</v>
          </cell>
          <cell r="V1726">
            <v>44077</v>
          </cell>
        </row>
        <row r="1727">
          <cell r="B1727" t="str">
            <v>20/1742</v>
          </cell>
          <cell r="C1727" t="str">
            <v>Franciela</v>
          </cell>
          <cell r="D1727" t="str">
            <v>Prefeitura Municipal de Campo Novo de Parecis</v>
          </cell>
          <cell r="E1727" t="str">
            <v>Silvia Regina</v>
          </cell>
          <cell r="F1727" t="str">
            <v>Diretora de Cultura</v>
          </cell>
          <cell r="G1727" t="str">
            <v>Prefeitura Municipal de Campo Novo de Parecis</v>
          </cell>
          <cell r="H1727" t="str">
            <v>24.772.287/0001-36</v>
          </cell>
          <cell r="I1727" t="str">
            <v>Isento</v>
          </cell>
          <cell r="J1727" t="str">
            <v>Av. Mato Grosso, 66</v>
          </cell>
          <cell r="K1727" t="str">
            <v>Centro</v>
          </cell>
          <cell r="L1727" t="str">
            <v>Campo Novo do Parecis</v>
          </cell>
          <cell r="M1727" t="str">
            <v>MT</v>
          </cell>
          <cell r="N1727" t="str">
            <v>CENTRO OESTE</v>
          </cell>
          <cell r="O1727" t="str">
            <v>78.360-000</v>
          </cell>
          <cell r="P1727" t="str">
            <v>(65) 3382-2488/ 3382-3986</v>
          </cell>
          <cell r="Q1727" t="str">
            <v>secultur.cnp@gmail.com</v>
          </cell>
          <cell r="R1727" t="str">
            <v>Silvia</v>
          </cell>
          <cell r="S1727" t="str">
            <v>secultur.cnp@gmail.com</v>
          </cell>
          <cell r="T1727" t="str">
            <v>(65) 3382-2488/ 3382-3986</v>
          </cell>
          <cell r="V1727">
            <v>44078</v>
          </cell>
        </row>
        <row r="1728">
          <cell r="B1728" t="str">
            <v>20/1743</v>
          </cell>
          <cell r="C1728" t="str">
            <v>Franciela</v>
          </cell>
          <cell r="D1728" t="str">
            <v>Prefeitura Municipal de Louveira</v>
          </cell>
          <cell r="E1728" t="str">
            <v>Rafaela</v>
          </cell>
          <cell r="G1728" t="str">
            <v>Prefeitura Municipal de Louveira</v>
          </cell>
          <cell r="H1728">
            <v>0</v>
          </cell>
          <cell r="I1728" t="str">
            <v>Isento</v>
          </cell>
          <cell r="J1728">
            <v>0</v>
          </cell>
          <cell r="M1728" t="str">
            <v>SP</v>
          </cell>
          <cell r="N1728" t="str">
            <v>SUDESTE</v>
          </cell>
          <cell r="O1728">
            <v>0</v>
          </cell>
          <cell r="P1728">
            <v>0</v>
          </cell>
          <cell r="Q1728" t="str">
            <v>turismo@louveira.sp.gov.br</v>
          </cell>
          <cell r="R1728" t="str">
            <v xml:space="preserve">Rafaela </v>
          </cell>
          <cell r="S1728">
            <v>0</v>
          </cell>
          <cell r="T1728">
            <v>0</v>
          </cell>
          <cell r="V1728">
            <v>44078</v>
          </cell>
        </row>
        <row r="1729">
          <cell r="B1729" t="str">
            <v>20/1744</v>
          </cell>
          <cell r="C1729" t="str">
            <v>Adriana</v>
          </cell>
          <cell r="D1729" t="str">
            <v>Parque Oschin</v>
          </cell>
          <cell r="E1729" t="str">
            <v>Vilson Oschin</v>
          </cell>
          <cell r="F1729" t="str">
            <v>Proprietário</v>
          </cell>
          <cell r="G1729" t="str">
            <v>Oschin &amp; Oschin Ltda</v>
          </cell>
          <cell r="H1729" t="str">
            <v>31.019.394/0002-34</v>
          </cell>
          <cell r="I1729" t="str">
            <v>003239212.01-96</v>
          </cell>
          <cell r="J1729" t="str">
            <v>Rua Mantiqueira, 1460</v>
          </cell>
          <cell r="L1729" t="str">
            <v>Monte Verde</v>
          </cell>
          <cell r="M1729" t="str">
            <v>MG</v>
          </cell>
          <cell r="N1729" t="str">
            <v>SUDESTE</v>
          </cell>
          <cell r="O1729" t="str">
            <v>37.653-000</v>
          </cell>
          <cell r="P1729" t="str">
            <v>(19) 9 8136-6890</v>
          </cell>
          <cell r="Q1729" t="str">
            <v>oschinalves@bol.com.br</v>
          </cell>
          <cell r="R1729" t="str">
            <v>Vilson Oschin</v>
          </cell>
          <cell r="S1729" t="str">
            <v>oschinalves@bol.com.br</v>
          </cell>
          <cell r="T1729" t="str">
            <v>(19) 9 8136-6890</v>
          </cell>
          <cell r="V1729">
            <v>44084</v>
          </cell>
        </row>
        <row r="1730">
          <cell r="B1730" t="str">
            <v>20/1745</v>
          </cell>
          <cell r="C1730" t="str">
            <v>Franciela</v>
          </cell>
          <cell r="D1730" t="str">
            <v>Vix Produções</v>
          </cell>
          <cell r="E1730" t="str">
            <v>Paulo</v>
          </cell>
          <cell r="G1730" t="str">
            <v>Vix Prime Produções e Serviços EIRELI</v>
          </cell>
          <cell r="H1730" t="str">
            <v>13.160.524/0001-91</v>
          </cell>
          <cell r="I1730" t="str">
            <v>083.516.54-9</v>
          </cell>
          <cell r="J1730" t="str">
            <v>Rua Hermes Santorio, 16 sala 03</v>
          </cell>
          <cell r="K1730" t="str">
            <v>Jardim América</v>
          </cell>
          <cell r="L1730" t="str">
            <v>Cariacica</v>
          </cell>
          <cell r="M1730" t="str">
            <v>ES</v>
          </cell>
          <cell r="N1730" t="str">
            <v>SUDESTE</v>
          </cell>
          <cell r="O1730" t="str">
            <v>29140-430</v>
          </cell>
          <cell r="P1730" t="str">
            <v>(27) 9.9957-5688</v>
          </cell>
          <cell r="Q1730" t="str">
            <v>vixproducoes@hotmail.com</v>
          </cell>
          <cell r="R1730" t="str">
            <v>Alison</v>
          </cell>
          <cell r="S1730" t="str">
            <v>vixprimefinanceiro@hotmail.com</v>
          </cell>
          <cell r="T1730" t="str">
            <v>(27) 9.9910-5688</v>
          </cell>
          <cell r="V1730">
            <v>44089</v>
          </cell>
        </row>
        <row r="1731">
          <cell r="B1731" t="str">
            <v>20/1746</v>
          </cell>
          <cell r="C1731" t="str">
            <v>Franciela</v>
          </cell>
          <cell r="D1731" t="str">
            <v>CDL de Altamira</v>
          </cell>
          <cell r="E1731" t="str">
            <v xml:space="preserve">Epitacio Nogueira de Lima </v>
          </cell>
          <cell r="G1731" t="str">
            <v>Câmara de Dirigentes Lojistas de Altamira</v>
          </cell>
          <cell r="H1731" t="str">
            <v>04.573.903/0001-12</v>
          </cell>
          <cell r="I1731" t="str">
            <v>Isento</v>
          </cell>
          <cell r="J1731" t="str">
            <v>Rua Cel. José Porfirio, 2800</v>
          </cell>
          <cell r="K1731" t="str">
            <v xml:space="preserve">Esplanada do Xingu </v>
          </cell>
          <cell r="L1731" t="str">
            <v>Altamira</v>
          </cell>
          <cell r="M1731" t="str">
            <v>PA</v>
          </cell>
          <cell r="N1731" t="str">
            <v>NORTE</v>
          </cell>
          <cell r="O1731" t="str">
            <v>68.372-040</v>
          </cell>
          <cell r="P1731" t="str">
            <v>(93) 35152281 / (93) 3515-5021</v>
          </cell>
          <cell r="Q1731" t="str">
            <v>cdl@cdlaltamira.com.br</v>
          </cell>
          <cell r="R1731" t="str">
            <v>Epitacio Nogueira de Lima</v>
          </cell>
          <cell r="S1731" t="str">
            <v>cdl@cdlaltamira.com.br</v>
          </cell>
          <cell r="T1731" t="str">
            <v>(93) 3515-2281 / (93) 3515-5021</v>
          </cell>
          <cell r="V1731">
            <v>44090</v>
          </cell>
        </row>
        <row r="1732">
          <cell r="B1732" t="str">
            <v>20/1747</v>
          </cell>
          <cell r="C1732" t="str">
            <v>Karen</v>
          </cell>
          <cell r="D1732" t="str">
            <v>Prefeitura de Lages</v>
          </cell>
          <cell r="E1732" t="str">
            <v>Karen</v>
          </cell>
          <cell r="F1732" t="str">
            <v>Representante</v>
          </cell>
          <cell r="G1732" t="str">
            <v>Município de Lages</v>
          </cell>
          <cell r="H1732" t="str">
            <v>82.777.301/0001-90</v>
          </cell>
          <cell r="I1732" t="str">
            <v>Isento</v>
          </cell>
          <cell r="J1732" t="str">
            <v>Rua Benjamin Constant, 13</v>
          </cell>
          <cell r="K1732" t="str">
            <v>Centro</v>
          </cell>
          <cell r="L1732" t="str">
            <v>Lages</v>
          </cell>
          <cell r="M1732" t="str">
            <v>SC</v>
          </cell>
          <cell r="N1732" t="str">
            <v>SUDESTE</v>
          </cell>
          <cell r="O1732" t="str">
            <v>88.501-110</v>
          </cell>
          <cell r="P1732">
            <v>0</v>
          </cell>
          <cell r="Q1732" t="str">
            <v>karenvenzon@gmail.com</v>
          </cell>
          <cell r="S1732" t="str">
            <v>karenvenzon@gmail.com</v>
          </cell>
          <cell r="T1732">
            <v>0</v>
          </cell>
          <cell r="V1732">
            <v>0</v>
          </cell>
        </row>
        <row r="1733">
          <cell r="B1733" t="str">
            <v>20/1748</v>
          </cell>
          <cell r="C1733" t="str">
            <v>Adriana</v>
          </cell>
          <cell r="D1733" t="str">
            <v>Lumiar Estruturas Luminosas</v>
          </cell>
          <cell r="E1733" t="str">
            <v>Janaína</v>
          </cell>
          <cell r="G1733" t="str">
            <v>Luis Augusto Salles de Oliveira Preto</v>
          </cell>
          <cell r="H1733" t="str">
            <v>17.592.065/0001-76</v>
          </cell>
          <cell r="I1733" t="str">
            <v>002100185.00-68</v>
          </cell>
          <cell r="J1733" t="str">
            <v xml:space="preserve">Rua Angelo Bernardo Faccio, 41 </v>
          </cell>
          <cell r="K1733" t="str">
            <v>Centro</v>
          </cell>
          <cell r="L1733" t="str">
            <v>Cambuí</v>
          </cell>
          <cell r="M1733" t="str">
            <v>MG</v>
          </cell>
          <cell r="N1733" t="str">
            <v>SUDESTE</v>
          </cell>
          <cell r="O1733" t="str">
            <v>37.600-000</v>
          </cell>
          <cell r="P1733" t="str">
            <v>(11) 93706-1001</v>
          </cell>
          <cell r="Q1733" t="str">
            <v>lumiar.vendas520@gmail.com</v>
          </cell>
          <cell r="R1733" t="str">
            <v>Janaína</v>
          </cell>
          <cell r="S1733" t="str">
            <v>lumiar.vendas520@gmail.com</v>
          </cell>
          <cell r="T1733" t="str">
            <v>(11) 93706-1001</v>
          </cell>
          <cell r="V1733">
            <v>44095</v>
          </cell>
        </row>
        <row r="1734">
          <cell r="B1734" t="str">
            <v>20/1749</v>
          </cell>
          <cell r="C1734" t="str">
            <v>Adriana</v>
          </cell>
          <cell r="D1734" t="str">
            <v>Natal show</v>
          </cell>
          <cell r="E1734" t="str">
            <v>Ricardo</v>
          </cell>
          <cell r="F1734" t="str">
            <v>Proprietário</v>
          </cell>
          <cell r="G1734" t="str">
            <v>R Trein Comércio Promoções e Decorações Ltda</v>
          </cell>
          <cell r="H1734" t="str">
            <v>94.627.718/0001-56</v>
          </cell>
          <cell r="I1734" t="str">
            <v>0962272973</v>
          </cell>
          <cell r="J1734" t="str">
            <v>Rua Edgar Luiz Schneider, 60</v>
          </cell>
          <cell r="K1734" t="str">
            <v>Ipanema</v>
          </cell>
          <cell r="L1734" t="str">
            <v>Porto Alegre</v>
          </cell>
          <cell r="M1734" t="str">
            <v>RS</v>
          </cell>
          <cell r="N1734" t="str">
            <v>SUL</v>
          </cell>
          <cell r="O1734" t="str">
            <v>91760-310</v>
          </cell>
          <cell r="P1734" t="str">
            <v>(51) 3248-1630 / 984340305</v>
          </cell>
          <cell r="Q1734" t="str">
            <v>r.treinnatalshow@gmail.com</v>
          </cell>
          <cell r="R1734" t="str">
            <v>Ricardo</v>
          </cell>
          <cell r="S1734" t="str">
            <v>r.treinnatalshow@gmail.com</v>
          </cell>
          <cell r="T1734" t="str">
            <v>(51) 3248-1630 / 984340305</v>
          </cell>
          <cell r="V1734">
            <v>44097</v>
          </cell>
        </row>
        <row r="1735">
          <cell r="B1735" t="str">
            <v>20/1750</v>
          </cell>
          <cell r="C1735" t="str">
            <v>Karen</v>
          </cell>
          <cell r="D1735" t="str">
            <v>Município de Ronda Alta</v>
          </cell>
          <cell r="E1735" t="str">
            <v>Olivete</v>
          </cell>
          <cell r="G1735" t="str">
            <v>Município de Ronda Alta</v>
          </cell>
          <cell r="H1735" t="str">
            <v>87.711.503/0001-53</v>
          </cell>
          <cell r="I1735" t="str">
            <v>Isento</v>
          </cell>
          <cell r="J1735" t="str">
            <v>Praça Mose Missio, S/N</v>
          </cell>
          <cell r="K1735" t="str">
            <v>Centro</v>
          </cell>
          <cell r="L1735" t="str">
            <v>Ronda Alta</v>
          </cell>
          <cell r="M1735" t="str">
            <v>RS</v>
          </cell>
          <cell r="N1735" t="str">
            <v>SUL</v>
          </cell>
          <cell r="O1735" t="str">
            <v>99.670-000</v>
          </cell>
          <cell r="P1735" t="str">
            <v>(54) 99674-8876 / 3364-1283</v>
          </cell>
          <cell r="Q1735" t="str">
            <v>oligvieira@gmail.com</v>
          </cell>
          <cell r="R1735" t="str">
            <v>Sra. Olivete</v>
          </cell>
          <cell r="S1735" t="str">
            <v>oligvieira@gmail.com</v>
          </cell>
          <cell r="T1735" t="str">
            <v>(54) 99674-8876 / 3364-1283</v>
          </cell>
          <cell r="V1735">
            <v>44104</v>
          </cell>
        </row>
        <row r="1736">
          <cell r="B1736" t="str">
            <v>20/1751</v>
          </cell>
          <cell r="C1736" t="str">
            <v>Franciela</v>
          </cell>
          <cell r="D1736" t="str">
            <v>Oficina de Teatro Entre &amp; Vista</v>
          </cell>
          <cell r="E1736" t="str">
            <v>Gabriela</v>
          </cell>
          <cell r="F1736" t="str">
            <v>Comercial</v>
          </cell>
          <cell r="G1736" t="str">
            <v>Oficina de Teatro Entre &amp; Vista</v>
          </cell>
          <cell r="H1736" t="str">
            <v>05.756.546/0001-90</v>
          </cell>
          <cell r="I1736">
            <v>0</v>
          </cell>
          <cell r="J1736" t="str">
            <v>Rua: Padre Toledo, 260</v>
          </cell>
          <cell r="K1736" t="str">
            <v>Centro</v>
          </cell>
          <cell r="L1736" t="str">
            <v>Tiradentes</v>
          </cell>
          <cell r="M1736" t="str">
            <v>MG</v>
          </cell>
          <cell r="N1736" t="str">
            <v>SUDESTE</v>
          </cell>
          <cell r="O1736" t="str">
            <v>36.325-000</v>
          </cell>
          <cell r="P1736" t="str">
            <v>(32)9.8815-8027</v>
          </cell>
          <cell r="Q1736">
            <v>0</v>
          </cell>
          <cell r="R1736" t="str">
            <v>Marcus</v>
          </cell>
          <cell r="S1736">
            <v>0</v>
          </cell>
          <cell r="T1736" t="str">
            <v>(32) 9.9108-0729</v>
          </cell>
          <cell r="V1736">
            <v>44105</v>
          </cell>
        </row>
        <row r="1737">
          <cell r="B1737" t="str">
            <v>20/1752</v>
          </cell>
          <cell r="C1737" t="str">
            <v>Karen</v>
          </cell>
          <cell r="D1737" t="str">
            <v>Ferrero</v>
          </cell>
          <cell r="E1737" t="str">
            <v>Karen</v>
          </cell>
          <cell r="F1737" t="str">
            <v>Representante</v>
          </cell>
          <cell r="G1737" t="str">
            <v>Patricia Santos Tavares</v>
          </cell>
          <cell r="H1737" t="str">
            <v>986.434.286-04</v>
          </cell>
          <cell r="I1737" t="str">
            <v>Isento</v>
          </cell>
          <cell r="J1737" t="str">
            <v>Avenida Ferrero, 555</v>
          </cell>
          <cell r="K1737" t="str">
            <v>Bortolan</v>
          </cell>
          <cell r="L1737" t="str">
            <v>Poços de Caldas</v>
          </cell>
          <cell r="M1737" t="str">
            <v>MG</v>
          </cell>
          <cell r="N1737" t="str">
            <v>SUDESTE</v>
          </cell>
          <cell r="O1737" t="str">
            <v>37.701-500</v>
          </cell>
          <cell r="P1737" t="str">
            <v>(35) 3066-2000</v>
          </cell>
          <cell r="Q1737" t="str">
            <v>Patricia.tavares@ferrero.com</v>
          </cell>
          <cell r="R1737" t="str">
            <v>Patrícia Tavares</v>
          </cell>
          <cell r="S1737" t="str">
            <v>Patricia.tavares@ferrero.com</v>
          </cell>
          <cell r="T1737" t="str">
            <v>(35) 3066-2000</v>
          </cell>
          <cell r="V1737">
            <v>44112</v>
          </cell>
        </row>
        <row r="1738">
          <cell r="B1738" t="str">
            <v>20/1753</v>
          </cell>
          <cell r="C1738" t="str">
            <v>Karen</v>
          </cell>
          <cell r="D1738" t="str">
            <v>Ferramentas Gerias</v>
          </cell>
          <cell r="E1738" t="str">
            <v>Karen</v>
          </cell>
          <cell r="F1738" t="str">
            <v>Representante</v>
          </cell>
          <cell r="G1738" t="str">
            <v>Ferramentas Gerais Com. E Imp. De Ferramentas e Máquinas Ltda.</v>
          </cell>
          <cell r="H1738" t="str">
            <v>92.664.028.0057-04</v>
          </cell>
          <cell r="I1738" t="str">
            <v>9038217361</v>
          </cell>
          <cell r="J1738" t="str">
            <v>Rua João Bettega, 2876, Barracão 01</v>
          </cell>
          <cell r="L1738" t="str">
            <v>Curitiba</v>
          </cell>
          <cell r="M1738" t="str">
            <v>PR</v>
          </cell>
          <cell r="N1738" t="str">
            <v>SUL</v>
          </cell>
          <cell r="O1738" t="str">
            <v>81.070-001</v>
          </cell>
          <cell r="P1738" t="str">
            <v>(41) 2101-2500</v>
          </cell>
          <cell r="Q1738" t="str">
            <v>daiane.zago@ovd.com.br</v>
          </cell>
          <cell r="R1738" t="str">
            <v>Daiane Campos Zago</v>
          </cell>
          <cell r="S1738" t="str">
            <v>daiane.zago@ovd.com.br</v>
          </cell>
          <cell r="T1738" t="str">
            <v>(41) 2101-2500</v>
          </cell>
          <cell r="V1738">
            <v>0</v>
          </cell>
        </row>
        <row r="1739">
          <cell r="B1739" t="str">
            <v>20/1754</v>
          </cell>
          <cell r="C1739" t="str">
            <v>Franciela</v>
          </cell>
          <cell r="D1739" t="str">
            <v>Party Festas e Eventos</v>
          </cell>
          <cell r="E1739" t="str">
            <v>Rariana Martin S Martins</v>
          </cell>
          <cell r="G1739" t="str">
            <v>Party Sign Festas e Eventos Eirelli</v>
          </cell>
          <cell r="H1739" t="str">
            <v>28.939.016/0001-83</v>
          </cell>
          <cell r="I1739" t="str">
            <v>606.257.597.117</v>
          </cell>
          <cell r="J1739" t="str">
            <v>Rua Osmio, 1677</v>
          </cell>
          <cell r="K1739" t="str">
            <v>Mollon</v>
          </cell>
          <cell r="L1739" t="str">
            <v>Santa Barbarad'Oeste</v>
          </cell>
          <cell r="M1739" t="str">
            <v>SP</v>
          </cell>
          <cell r="N1739" t="str">
            <v>SUDESTE</v>
          </cell>
          <cell r="O1739" t="str">
            <v>13.456-625</v>
          </cell>
          <cell r="P1739" t="str">
            <v>(19) 3626-6955/ (19) 97158-5496</v>
          </cell>
          <cell r="Q1739" t="str">
            <v>eder@partysign.com.br</v>
          </cell>
          <cell r="R1739" t="str">
            <v>Eder</v>
          </cell>
          <cell r="S1739" t="str">
            <v>eder@partysign.com.br</v>
          </cell>
          <cell r="T1739" t="str">
            <v>(19) 97158-5496</v>
          </cell>
          <cell r="V1739">
            <v>44113</v>
          </cell>
        </row>
        <row r="1740">
          <cell r="B1740" t="str">
            <v>20/1755</v>
          </cell>
          <cell r="C1740" t="str">
            <v>Franciela</v>
          </cell>
          <cell r="D1740" t="str">
            <v>Condominio Villa Verde</v>
          </cell>
          <cell r="E1740" t="str">
            <v>Márcia</v>
          </cell>
          <cell r="G1740" t="str">
            <v>Condominio Villa Verde</v>
          </cell>
          <cell r="H1740" t="str">
            <v>20.247.560/0001/52</v>
          </cell>
          <cell r="I1740" t="str">
            <v>Isento</v>
          </cell>
          <cell r="J1740" t="str">
            <v>Rua Continental, 647</v>
          </cell>
          <cell r="K1740" t="str">
            <v>Jardim do Mar</v>
          </cell>
          <cell r="L1740" t="str">
            <v>São Bernardo do Campo</v>
          </cell>
          <cell r="M1740" t="str">
            <v>SP</v>
          </cell>
          <cell r="N1740" t="str">
            <v>SUDESTE</v>
          </cell>
          <cell r="O1740" t="str">
            <v>09.726-410</v>
          </cell>
          <cell r="P1740" t="str">
            <v>(11) 2356-4570</v>
          </cell>
          <cell r="Q1740" t="str">
            <v>gerentepredial@condvillaverde.com.br</v>
          </cell>
          <cell r="R1740" t="str">
            <v>Janaína</v>
          </cell>
          <cell r="S1740" t="str">
            <v>administrativo@condvillaverde.com.br</v>
          </cell>
          <cell r="T1740" t="str">
            <v>(11) 2356-4570</v>
          </cell>
          <cell r="V1740">
            <v>44113</v>
          </cell>
        </row>
        <row r="1741">
          <cell r="B1741" t="str">
            <v>20/1756</v>
          </cell>
          <cell r="C1741" t="str">
            <v>Franciela</v>
          </cell>
          <cell r="D1741" t="str">
            <v>Condominio Chacara Analia Franco</v>
          </cell>
          <cell r="E1741" t="str">
            <v>Alencar</v>
          </cell>
          <cell r="G1741" t="str">
            <v>Condominio Chacara Analia Franco</v>
          </cell>
          <cell r="H1741" t="str">
            <v>60.529.872/0001-73</v>
          </cell>
          <cell r="I1741" t="str">
            <v>Isento</v>
          </cell>
          <cell r="J1741" t="str">
            <v>Rua: Maestro Tom Jobim, 85</v>
          </cell>
          <cell r="K1741" t="str">
            <v>Tatúape</v>
          </cell>
          <cell r="L1741" t="str">
            <v>São Paulo</v>
          </cell>
          <cell r="M1741" t="str">
            <v>SP</v>
          </cell>
          <cell r="N1741" t="str">
            <v>SUDESTE</v>
          </cell>
          <cell r="O1741" t="str">
            <v>33.370.40</v>
          </cell>
          <cell r="P1741" t="str">
            <v>(11)2671-4282</v>
          </cell>
          <cell r="Q1741" t="str">
            <v>chacanaliafranco@hotmail.com</v>
          </cell>
          <cell r="R1741" t="str">
            <v>Alencar</v>
          </cell>
          <cell r="S1741" t="str">
            <v>chacanaliafranco@hotmail.com</v>
          </cell>
          <cell r="T1741" t="str">
            <v>(11)2671-4282</v>
          </cell>
          <cell r="V1741">
            <v>44117</v>
          </cell>
        </row>
        <row r="1742">
          <cell r="B1742" t="str">
            <v>20/1757</v>
          </cell>
          <cell r="C1742" t="str">
            <v>Franciela</v>
          </cell>
          <cell r="D1742" t="str">
            <v>Condominio Hanga Roa I</v>
          </cell>
          <cell r="E1742" t="str">
            <v>Leice Monique</v>
          </cell>
          <cell r="F1742" t="str">
            <v>Assistente Administrativo</v>
          </cell>
          <cell r="G1742" t="str">
            <v>Condominio Hanga Roa I</v>
          </cell>
          <cell r="H1742" t="str">
            <v>00.034.463/0001-74</v>
          </cell>
          <cell r="I1742" t="str">
            <v>Isento</v>
          </cell>
          <cell r="J1742" t="str">
            <v>Rod. Rio Santos, Km 216, S/N</v>
          </cell>
          <cell r="K1742" t="str">
            <v>Vista Linda</v>
          </cell>
          <cell r="L1742" t="str">
            <v>Bertioga</v>
          </cell>
          <cell r="M1742" t="str">
            <v>SP</v>
          </cell>
          <cell r="N1742" t="str">
            <v>SUDESTE</v>
          </cell>
          <cell r="O1742" t="str">
            <v>11.258-578</v>
          </cell>
          <cell r="P1742" t="str">
            <v>(13) 3319-3000</v>
          </cell>
          <cell r="Q1742" t="str">
            <v>compras@hangaroa.com.br</v>
          </cell>
          <cell r="R1742" t="str">
            <v>Leice</v>
          </cell>
          <cell r="S1742" t="str">
            <v>nfe@hangaroa.com.br</v>
          </cell>
          <cell r="T1742" t="str">
            <v>(13) 97411-8767</v>
          </cell>
          <cell r="V1742">
            <v>44117</v>
          </cell>
        </row>
        <row r="1743">
          <cell r="B1743" t="str">
            <v>20/1758</v>
          </cell>
          <cell r="C1743" t="str">
            <v>Franciela</v>
          </cell>
          <cell r="D1743" t="str">
            <v>BH Shopping</v>
          </cell>
          <cell r="E1743" t="str">
            <v>Luciana Leite</v>
          </cell>
          <cell r="F1743" t="str">
            <v>Coordenadora de Marketing</v>
          </cell>
          <cell r="G1743" t="str">
            <v>Associação dos Lojistas do BH Shopping</v>
          </cell>
          <cell r="H1743" t="str">
            <v>21.094.743/0001-48</v>
          </cell>
          <cell r="I1743" t="str">
            <v>Isento</v>
          </cell>
          <cell r="J1743" t="str">
            <v>Rod. BR 356, n° 3.049</v>
          </cell>
          <cell r="K1743" t="str">
            <v>Belvedere</v>
          </cell>
          <cell r="L1743" t="str">
            <v>Belo Horizonte</v>
          </cell>
          <cell r="M1743" t="str">
            <v>MG</v>
          </cell>
          <cell r="N1743" t="str">
            <v>SUDESTE</v>
          </cell>
          <cell r="O1743" t="str">
            <v>30.320-900</v>
          </cell>
          <cell r="P1743" t="str">
            <v>(31) 3228-4000</v>
          </cell>
          <cell r="Q1743" t="str">
            <v>lleite@bhshopping.com.br</v>
          </cell>
          <cell r="R1743" t="str">
            <v>Luciana Leite</v>
          </cell>
          <cell r="S1743" t="str">
            <v>lleite@bhshopping.com.br</v>
          </cell>
          <cell r="T1743" t="str">
            <v>(31) 3228-4000</v>
          </cell>
          <cell r="V1743">
            <v>44120</v>
          </cell>
        </row>
        <row r="1744">
          <cell r="B1744" t="str">
            <v>20/1759</v>
          </cell>
          <cell r="C1744" t="str">
            <v>Franciela</v>
          </cell>
          <cell r="D1744" t="str">
            <v>Prefeitura Municiapal de Campos de Julio</v>
          </cell>
          <cell r="E1744" t="str">
            <v>Thais</v>
          </cell>
          <cell r="G1744" t="str">
            <v>Prefeitura Municiapal de Campos de Julio</v>
          </cell>
          <cell r="H1744" t="str">
            <v>01.614.516/0001-99</v>
          </cell>
          <cell r="I1744" t="str">
            <v>Isento</v>
          </cell>
          <cell r="J1744" t="str">
            <v>Av. Valdir Masutti, 779</v>
          </cell>
          <cell r="K1744" t="str">
            <v>Bom Jardim</v>
          </cell>
          <cell r="L1744" t="str">
            <v>Campos de Julio</v>
          </cell>
          <cell r="M1744" t="str">
            <v>MT</v>
          </cell>
          <cell r="N1744" t="str">
            <v>CENTRO OESTE</v>
          </cell>
          <cell r="O1744" t="str">
            <v>78.307-000</v>
          </cell>
          <cell r="P1744" t="str">
            <v>(65) 3387-2800</v>
          </cell>
          <cell r="Q1744" t="str">
            <v>planejamento@camposdejulio.mt.gov.br</v>
          </cell>
          <cell r="R1744" t="str">
            <v>Thais</v>
          </cell>
          <cell r="S1744" t="str">
            <v>planejamento@camposdejulio.mt.gov.br</v>
          </cell>
          <cell r="T1744" t="str">
            <v>(65) 3387-2800</v>
          </cell>
          <cell r="V1744">
            <v>44133</v>
          </cell>
        </row>
        <row r="1745">
          <cell r="B1745" t="str">
            <v>20/1760</v>
          </cell>
          <cell r="C1745" t="str">
            <v>Franciela</v>
          </cell>
          <cell r="D1745" t="str">
            <v>Metronorte</v>
          </cell>
          <cell r="E1745" t="str">
            <v>Viviane</v>
          </cell>
          <cell r="G1745" t="str">
            <v>Metronorte Comercial de Veiculos LTDA</v>
          </cell>
          <cell r="H1745" t="str">
            <v>05.035.532/0009-35</v>
          </cell>
          <cell r="I1745" t="str">
            <v>25.662.2892</v>
          </cell>
          <cell r="J1745" t="str">
            <v>Rua Max Colin, 1701</v>
          </cell>
          <cell r="K1745" t="str">
            <v>América</v>
          </cell>
          <cell r="L1745" t="str">
            <v>Joinville</v>
          </cell>
          <cell r="M1745" t="str">
            <v>SC</v>
          </cell>
          <cell r="N1745" t="str">
            <v>SUL</v>
          </cell>
          <cell r="O1745" t="str">
            <v>89.204-635</v>
          </cell>
          <cell r="P1745" t="str">
            <v>2105-4544</v>
          </cell>
          <cell r="Q1745" t="str">
            <v>viviane.cardoso@grupometronorte.com.br</v>
          </cell>
          <cell r="R1745" t="str">
            <v>Viviane Cardoso</v>
          </cell>
          <cell r="S1745" t="str">
            <v>viviane.cardoso@grupometronorte.com.br</v>
          </cell>
          <cell r="T1745" t="str">
            <v>2105-4544</v>
          </cell>
          <cell r="V1745">
            <v>44124</v>
          </cell>
        </row>
        <row r="1746">
          <cell r="B1746" t="str">
            <v>20/1761</v>
          </cell>
          <cell r="C1746" t="str">
            <v>Karen</v>
          </cell>
          <cell r="D1746" t="str">
            <v>Prefeitura de Eloi Mendes</v>
          </cell>
          <cell r="E1746" t="str">
            <v>Gustavo</v>
          </cell>
          <cell r="G1746" t="str">
            <v>PREFEITURA MUNICIPAL DE ELOI MENDES</v>
          </cell>
          <cell r="H1746">
            <v>20347225000126</v>
          </cell>
          <cell r="I1746" t="str">
            <v>Isento</v>
          </cell>
          <cell r="J1746" t="str">
            <v>RUA CORONEL HORACIO ALVES PEREIRA 245</v>
          </cell>
          <cell r="K1746" t="str">
            <v>CENTRO</v>
          </cell>
          <cell r="L1746" t="str">
            <v>ELOI MENDES</v>
          </cell>
          <cell r="M1746" t="str">
            <v>MG</v>
          </cell>
          <cell r="N1746" t="str">
            <v>SUDESTE</v>
          </cell>
          <cell r="O1746" t="str">
            <v>37110-000</v>
          </cell>
          <cell r="P1746">
            <v>0</v>
          </cell>
          <cell r="Q1746">
            <v>0</v>
          </cell>
          <cell r="S1746">
            <v>0</v>
          </cell>
          <cell r="T1746">
            <v>0</v>
          </cell>
          <cell r="V1746">
            <v>0</v>
          </cell>
        </row>
        <row r="1747">
          <cell r="B1747" t="str">
            <v>20/1762</v>
          </cell>
          <cell r="C1747" t="str">
            <v>Franciela</v>
          </cell>
          <cell r="D1747" t="str">
            <v>Casa Hall Shopping</v>
          </cell>
          <cell r="E1747" t="str">
            <v>Gabriel</v>
          </cell>
          <cell r="F1747" t="str">
            <v>Marketing</v>
          </cell>
          <cell r="G1747" t="str">
            <v>Associação do Casa Hall Shopping</v>
          </cell>
          <cell r="H1747" t="str">
            <v>10.255.356/0001-20</v>
          </cell>
          <cell r="I1747" t="str">
            <v>Isento</v>
          </cell>
          <cell r="J1747" t="str">
            <v>Rua dos Estados, 4.770</v>
          </cell>
          <cell r="K1747" t="str">
            <v>Dos Estados</v>
          </cell>
          <cell r="L1747" t="str">
            <v>Balneário Camboriú</v>
          </cell>
          <cell r="M1747" t="str">
            <v>SC</v>
          </cell>
          <cell r="N1747" t="str">
            <v>SUL</v>
          </cell>
          <cell r="O1747" t="str">
            <v>88.339-060</v>
          </cell>
          <cell r="P1747" t="str">
            <v>(47) 8888-1075</v>
          </cell>
          <cell r="Q1747" t="str">
            <v>marketing@casahall.com.br</v>
          </cell>
          <cell r="R1747" t="str">
            <v>Gabriel</v>
          </cell>
          <cell r="S1747" t="str">
            <v>administrativo@casahall.com.br</v>
          </cell>
          <cell r="T1747" t="str">
            <v>(47) 9.9810-2055</v>
          </cell>
          <cell r="V1747">
            <v>44126</v>
          </cell>
        </row>
        <row r="1748">
          <cell r="B1748" t="str">
            <v>20/1763</v>
          </cell>
          <cell r="C1748" t="str">
            <v>Franciela</v>
          </cell>
          <cell r="D1748" t="str">
            <v>Bread Fruit</v>
          </cell>
          <cell r="E1748" t="str">
            <v>Daniela</v>
          </cell>
          <cell r="G1748" t="str">
            <v>Tere Frutas Comércio de Alimentos e Panificação Ltda.</v>
          </cell>
          <cell r="H1748" t="str">
            <v>39.508.023/0003-09</v>
          </cell>
          <cell r="I1748" t="str">
            <v>77.641.718</v>
          </cell>
          <cell r="J1748" t="str">
            <v>Rua Treze de Maio, 89</v>
          </cell>
          <cell r="K1748" t="str">
            <v>Centro</v>
          </cell>
          <cell r="L1748" t="str">
            <v>Petropolis</v>
          </cell>
          <cell r="M1748" t="str">
            <v>RJ</v>
          </cell>
          <cell r="N1748" t="str">
            <v>SUDESTE</v>
          </cell>
          <cell r="O1748" t="str">
            <v>25.685-231</v>
          </cell>
          <cell r="P1748" t="str">
            <v>(24) 2231-4710</v>
          </cell>
          <cell r="Q1748" t="str">
            <v>daniela.michelin@hotmail.com&gt;</v>
          </cell>
          <cell r="R1748" t="str">
            <v>Daniela</v>
          </cell>
          <cell r="S1748" t="str">
            <v>daniela.michelin@hotmail.com&gt;</v>
          </cell>
          <cell r="T1748">
            <v>0</v>
          </cell>
          <cell r="V1748">
            <v>44127</v>
          </cell>
        </row>
        <row r="1749">
          <cell r="B1749" t="str">
            <v>20/1764</v>
          </cell>
          <cell r="C1749" t="str">
            <v>Franciela</v>
          </cell>
          <cell r="D1749" t="str">
            <v>Magic Store</v>
          </cell>
          <cell r="E1749" t="str">
            <v>Renata</v>
          </cell>
          <cell r="F1749" t="str">
            <v>Proprietária</v>
          </cell>
          <cell r="G1749" t="str">
            <v>Renata Palu Moda Infantil ME</v>
          </cell>
          <cell r="H1749" t="str">
            <v>20.825.418/0001-45</v>
          </cell>
          <cell r="I1749" t="str">
            <v>90.671.849-95</v>
          </cell>
          <cell r="J1749" t="str">
            <v>Av. Presidente Castelo Branco, 66</v>
          </cell>
          <cell r="K1749" t="str">
            <v>Centro</v>
          </cell>
          <cell r="L1749" t="str">
            <v>Mandirituba</v>
          </cell>
          <cell r="M1749" t="str">
            <v>PR</v>
          </cell>
          <cell r="N1749" t="str">
            <v>SUL</v>
          </cell>
          <cell r="O1749" t="str">
            <v>83.800-000</v>
          </cell>
          <cell r="P1749" t="str">
            <v>(41) 9682-8554</v>
          </cell>
          <cell r="Q1749" t="str">
            <v>renata@magicstore.net.br</v>
          </cell>
          <cell r="R1749" t="str">
            <v>Renata</v>
          </cell>
          <cell r="S1749" t="str">
            <v>renatinha_palu@hotmail.com</v>
          </cell>
          <cell r="T1749" t="str">
            <v>(41) 9682-8554</v>
          </cell>
          <cell r="V1749">
            <v>44130</v>
          </cell>
        </row>
        <row r="1750">
          <cell r="B1750" t="str">
            <v>20/1765</v>
          </cell>
          <cell r="C1750" t="str">
            <v>Franciela</v>
          </cell>
          <cell r="D1750" t="str">
            <v>Fábrica dos Sonhos</v>
          </cell>
          <cell r="E1750" t="str">
            <v>Cristina/Robson</v>
          </cell>
          <cell r="G1750" t="str">
            <v>Fábrica Decor LTDA</v>
          </cell>
          <cell r="H1750" t="str">
            <v>38.284.065/0001-89</v>
          </cell>
          <cell r="I1750" t="str">
            <v>Isento</v>
          </cell>
          <cell r="J1750" t="str">
            <v>Av. Barão do Rio Branco, 215</v>
          </cell>
          <cell r="K1750" t="str">
            <v>Centro</v>
          </cell>
          <cell r="L1750" t="str">
            <v>Petrópolis</v>
          </cell>
          <cell r="M1750" t="str">
            <v>RJ</v>
          </cell>
          <cell r="N1750" t="str">
            <v>SUDESTE</v>
          </cell>
          <cell r="O1750" t="str">
            <v>25.680-120</v>
          </cell>
          <cell r="P1750" t="str">
            <v>(24) 9.9295-9020</v>
          </cell>
          <cell r="Q1750" t="str">
            <v>castelodecoracao@yahoo.com.br</v>
          </cell>
          <cell r="R1750" t="str">
            <v xml:space="preserve">Robson </v>
          </cell>
          <cell r="S1750" t="str">
            <v>vaniacrd@yahoo.com.br</v>
          </cell>
          <cell r="T1750" t="str">
            <v>Cristina</v>
          </cell>
          <cell r="V1750">
            <v>44130</v>
          </cell>
        </row>
        <row r="1751">
          <cell r="B1751" t="str">
            <v>20/1766</v>
          </cell>
          <cell r="C1751" t="str">
            <v>Franciela/Adriana</v>
          </cell>
          <cell r="D1751" t="str">
            <v>Celebra Eventos</v>
          </cell>
          <cell r="E1751" t="str">
            <v>Kassia</v>
          </cell>
          <cell r="F1751" t="str">
            <v>Proprietária</v>
          </cell>
          <cell r="G1751" t="str">
            <v>Celebra Administração de Eventos Ltda</v>
          </cell>
          <cell r="H1751" t="str">
            <v>00.104.352/0001-97</v>
          </cell>
          <cell r="I1751" t="str">
            <v>Isento</v>
          </cell>
          <cell r="J1751" t="str">
            <v>Avenida Juscelino Kubitschek, 3705, Sala 01</v>
          </cell>
          <cell r="K1751" t="str">
            <v>Vila Portes</v>
          </cell>
          <cell r="L1751" t="str">
            <v>Foz do Iguaçu</v>
          </cell>
          <cell r="M1751" t="str">
            <v>PR</v>
          </cell>
          <cell r="N1751" t="str">
            <v>SUL</v>
          </cell>
          <cell r="O1751" t="str">
            <v>85.865-000</v>
          </cell>
          <cell r="P1751" t="str">
            <v>(45) 3528-6700 / 9 9968-5887</v>
          </cell>
          <cell r="Q1751" t="str">
            <v>kassia@celebraeventos.com.br</v>
          </cell>
          <cell r="R1751" t="str">
            <v>Wendel</v>
          </cell>
          <cell r="S1751" t="str">
            <v>wendel@celebraeventos.com.br</v>
          </cell>
          <cell r="T1751" t="str">
            <v>(45) 3528-6700</v>
          </cell>
          <cell r="V1751">
            <v>44147</v>
          </cell>
        </row>
        <row r="1752">
          <cell r="B1752" t="str">
            <v>20/1767</v>
          </cell>
          <cell r="C1752" t="str">
            <v>Karen</v>
          </cell>
          <cell r="D1752" t="str">
            <v>CDL de Treze Tílias</v>
          </cell>
          <cell r="E1752" t="str">
            <v>Karen</v>
          </cell>
          <cell r="F1752" t="str">
            <v>Representante</v>
          </cell>
          <cell r="G1752" t="str">
            <v>Câmara de Dirigentes Lojistas de Treze Tílias</v>
          </cell>
          <cell r="H1752" t="str">
            <v>15.352.857/0001-48</v>
          </cell>
          <cell r="I1752" t="str">
            <v>Isento</v>
          </cell>
          <cell r="J1752" t="str">
            <v>Rua Pedro Nelcido Kafer, 115</v>
          </cell>
          <cell r="K1752" t="str">
            <v>Centro</v>
          </cell>
          <cell r="L1752" t="str">
            <v>Treze Tílias</v>
          </cell>
          <cell r="M1752" t="str">
            <v>SC</v>
          </cell>
          <cell r="N1752" t="str">
            <v>SUL</v>
          </cell>
          <cell r="O1752" t="str">
            <v>89.650-000</v>
          </cell>
          <cell r="P1752" t="str">
            <v>(49) 3537-0495</v>
          </cell>
          <cell r="Q1752" t="str">
            <v>assetttreze@gmail.com</v>
          </cell>
          <cell r="R1752" t="str">
            <v>Beatriz</v>
          </cell>
          <cell r="S1752" t="str">
            <v>assetttreze@gmail.com</v>
          </cell>
          <cell r="T1752" t="str">
            <v>(49) 3537-0495</v>
          </cell>
          <cell r="V1752">
            <v>44131</v>
          </cell>
        </row>
        <row r="1753">
          <cell r="B1753" t="str">
            <v>20/1768</v>
          </cell>
          <cell r="C1753" t="str">
            <v>Karen</v>
          </cell>
          <cell r="D1753" t="str">
            <v>Prefeitura de Juraia</v>
          </cell>
          <cell r="E1753" t="str">
            <v>Karen</v>
          </cell>
          <cell r="F1753" t="str">
            <v>Representante</v>
          </cell>
          <cell r="G1753" t="str">
            <v>MUNICÍPIO DE JURUAIA</v>
          </cell>
          <cell r="H1753" t="str">
            <v>18.668.368/0001-98</v>
          </cell>
          <cell r="I1753" t="str">
            <v>Isento</v>
          </cell>
          <cell r="J1753" t="str">
            <v>Rua Ana Vitória, 135</v>
          </cell>
          <cell r="K1753" t="str">
            <v>Centro</v>
          </cell>
          <cell r="L1753" t="str">
            <v>Juraia</v>
          </cell>
          <cell r="M1753" t="str">
            <v>MG</v>
          </cell>
          <cell r="N1753" t="str">
            <v>SUDESTE</v>
          </cell>
          <cell r="O1753" t="str">
            <v>37.805 - 000</v>
          </cell>
          <cell r="P1753">
            <v>0</v>
          </cell>
          <cell r="Q1753">
            <v>0</v>
          </cell>
          <cell r="S1753">
            <v>0</v>
          </cell>
          <cell r="T1753">
            <v>0</v>
          </cell>
          <cell r="V1753">
            <v>0</v>
          </cell>
        </row>
        <row r="1754">
          <cell r="B1754" t="str">
            <v>20/1769</v>
          </cell>
          <cell r="C1754" t="str">
            <v>Vera</v>
          </cell>
          <cell r="D1754" t="str">
            <v>Prefeitura de Campo Novo</v>
          </cell>
          <cell r="E1754" t="str">
            <v>Vera</v>
          </cell>
          <cell r="F1754" t="str">
            <v>Representante</v>
          </cell>
          <cell r="G1754" t="str">
            <v>Município de Campo Novo</v>
          </cell>
          <cell r="H1754">
            <v>0</v>
          </cell>
          <cell r="I1754">
            <v>0</v>
          </cell>
          <cell r="J1754">
            <v>0</v>
          </cell>
          <cell r="L1754" t="str">
            <v>Campo Novo</v>
          </cell>
          <cell r="M1754" t="str">
            <v>RS</v>
          </cell>
          <cell r="N1754" t="str">
            <v>SUL</v>
          </cell>
          <cell r="O1754">
            <v>0</v>
          </cell>
          <cell r="P1754">
            <v>0</v>
          </cell>
          <cell r="Q1754">
            <v>0</v>
          </cell>
          <cell r="S1754">
            <v>0</v>
          </cell>
          <cell r="T1754">
            <v>0</v>
          </cell>
          <cell r="V1754">
            <v>0</v>
          </cell>
        </row>
        <row r="1755">
          <cell r="B1755" t="str">
            <v>20/1770</v>
          </cell>
          <cell r="C1755" t="str">
            <v>Dayana</v>
          </cell>
          <cell r="D1755" t="str">
            <v>Condomínio Champs Éliseus</v>
          </cell>
          <cell r="E1755" t="str">
            <v>Dayana</v>
          </cell>
          <cell r="F1755" t="str">
            <v>Representante</v>
          </cell>
          <cell r="G1755" t="str">
            <v>Condomínio Champs Éliseus</v>
          </cell>
          <cell r="H1755" t="str">
            <v>57.183.485/0001-13</v>
          </cell>
          <cell r="I1755">
            <v>0</v>
          </cell>
          <cell r="J1755" t="str">
            <v>Av. Professor Alceu Maynard Araújo, 443</v>
          </cell>
          <cell r="K1755" t="str">
            <v>Granja Julieta</v>
          </cell>
          <cell r="L1755" t="str">
            <v>São Paulo</v>
          </cell>
          <cell r="M1755" t="str">
            <v>SP</v>
          </cell>
          <cell r="N1755" t="str">
            <v>SUDESTE</v>
          </cell>
          <cell r="O1755" t="str">
            <v>04726-902</v>
          </cell>
          <cell r="P1755">
            <v>0</v>
          </cell>
          <cell r="Q1755">
            <v>0</v>
          </cell>
          <cell r="S1755">
            <v>0</v>
          </cell>
          <cell r="T1755">
            <v>0</v>
          </cell>
          <cell r="V1755">
            <v>0</v>
          </cell>
        </row>
        <row r="1756">
          <cell r="B1756" t="str">
            <v>20/1771</v>
          </cell>
          <cell r="C1756" t="str">
            <v>Franciela</v>
          </cell>
          <cell r="D1756" t="str">
            <v>Restaurante Madero</v>
          </cell>
          <cell r="E1756" t="str">
            <v>Renata</v>
          </cell>
          <cell r="G1756" t="str">
            <v>Restaurante Madero EIRELE</v>
          </cell>
          <cell r="H1756" t="str">
            <v>07.267.962/0001-50</v>
          </cell>
          <cell r="I1756" t="str">
            <v>90332105-98</v>
          </cell>
          <cell r="J1756" t="str">
            <v>Av. Jaime Reis, 262</v>
          </cell>
          <cell r="K1756" t="str">
            <v>São Francisco</v>
          </cell>
          <cell r="L1756" t="str">
            <v>Curitiba</v>
          </cell>
          <cell r="M1756" t="str">
            <v>PR</v>
          </cell>
          <cell r="N1756" t="str">
            <v>SUL</v>
          </cell>
          <cell r="O1756" t="str">
            <v>80.510-010</v>
          </cell>
          <cell r="P1756" t="str">
            <v>(41) 9.8887-9460</v>
          </cell>
          <cell r="Q1756" t="str">
            <v>jeferson.paszczuk@restaurantemadero.com.br</v>
          </cell>
          <cell r="R1756" t="str">
            <v>Mariele</v>
          </cell>
          <cell r="S1756" t="str">
            <v>obras@restaurantemadero.com.br</v>
          </cell>
          <cell r="T1756" t="str">
            <v>(41) 3017-6581</v>
          </cell>
          <cell r="V1756">
            <v>44117</v>
          </cell>
        </row>
        <row r="1757">
          <cell r="B1757" t="str">
            <v>20/1772</v>
          </cell>
          <cell r="C1757" t="str">
            <v>Franciela</v>
          </cell>
          <cell r="D1757" t="str">
            <v>Prefeitura de União da Vitória</v>
          </cell>
          <cell r="E1757" t="str">
            <v>Daiane Scolaro</v>
          </cell>
          <cell r="G1757" t="str">
            <v>Prefeitura Municipal de União da Vitória</v>
          </cell>
          <cell r="H1757">
            <v>75967760000171</v>
          </cell>
          <cell r="I1757" t="str">
            <v>Isento</v>
          </cell>
          <cell r="J1757" t="str">
            <v>Rua Dr. Cruz Machado, 205</v>
          </cell>
          <cell r="K1757" t="str">
            <v>Centro</v>
          </cell>
          <cell r="L1757" t="str">
            <v>União da Vitória</v>
          </cell>
          <cell r="M1757" t="str">
            <v>PR</v>
          </cell>
          <cell r="N1757" t="str">
            <v>SUL</v>
          </cell>
          <cell r="O1757" t="str">
            <v>84.605-575</v>
          </cell>
          <cell r="P1757" t="str">
            <v>(42) 3521-1200</v>
          </cell>
          <cell r="Q1757" t="str">
            <v>sec.turismo@uniaodavitoria.pr.gov.br</v>
          </cell>
          <cell r="R1757" t="str">
            <v>Daiane Scolaro</v>
          </cell>
          <cell r="S1757" t="str">
            <v>sec.turismo@uniaodavitoria.pr.gov.br</v>
          </cell>
          <cell r="T1757" t="str">
            <v>(42) 3521-1200</v>
          </cell>
          <cell r="V1757">
            <v>44512</v>
          </cell>
        </row>
        <row r="1758">
          <cell r="B1758" t="str">
            <v>20/1773</v>
          </cell>
          <cell r="C1758" t="str">
            <v>Adriana</v>
          </cell>
          <cell r="D1758" t="str">
            <v>Nathálya de Holanda Melo</v>
          </cell>
          <cell r="E1758" t="str">
            <v>Paulo Castello</v>
          </cell>
          <cell r="F1758" t="str">
            <v>Decorador</v>
          </cell>
          <cell r="G1758" t="str">
            <v>Nathálya de Holanda Melo</v>
          </cell>
          <cell r="H1758" t="str">
            <v>23.602.777/0001-21</v>
          </cell>
          <cell r="I1758" t="str">
            <v>Isento</v>
          </cell>
          <cell r="J1758" t="str">
            <v>Rua Zezito Boa Vista, número 6047, Qd. K C11, sala 02</v>
          </cell>
          <cell r="K1758" t="str">
            <v>Vale Quem Tem</v>
          </cell>
          <cell r="L1758" t="str">
            <v>Teresina</v>
          </cell>
          <cell r="M1758" t="str">
            <v>PI</v>
          </cell>
          <cell r="N1758" t="str">
            <v>NORDESTE</v>
          </cell>
          <cell r="O1758" t="str">
            <v>65.630-030</v>
          </cell>
          <cell r="P1758" t="str">
            <v>(86) 9 9483-6000 Paulo</v>
          </cell>
          <cell r="Q1758" t="str">
            <v>nathalyaholanda@gmail.com</v>
          </cell>
          <cell r="R1758" t="str">
            <v>Nathálya</v>
          </cell>
          <cell r="S1758" t="str">
            <v>nathalyaholanda@gmail.com</v>
          </cell>
          <cell r="T1758">
            <v>0</v>
          </cell>
          <cell r="V1758">
            <v>44141</v>
          </cell>
        </row>
        <row r="1759">
          <cell r="B1759" t="str">
            <v>20/1774</v>
          </cell>
          <cell r="C1759" t="str">
            <v>Karen</v>
          </cell>
          <cell r="D1759" t="str">
            <v>Rosana</v>
          </cell>
          <cell r="E1759" t="str">
            <v>Karen</v>
          </cell>
          <cell r="F1759" t="str">
            <v>Representante</v>
          </cell>
          <cell r="G1759" t="str">
            <v>Rosana</v>
          </cell>
          <cell r="H1759" t="str">
            <v>448.899.506-30</v>
          </cell>
          <cell r="I1759" t="str">
            <v>Isento</v>
          </cell>
          <cell r="J1759" t="str">
            <v>Rua dos Gomes 292</v>
          </cell>
          <cell r="K1759" t="str">
            <v>Centro</v>
          </cell>
          <cell r="L1759" t="str">
            <v>Juraia</v>
          </cell>
          <cell r="M1759" t="str">
            <v>MG</v>
          </cell>
          <cell r="N1759" t="str">
            <v>SUDESTE</v>
          </cell>
          <cell r="O1759">
            <v>0</v>
          </cell>
          <cell r="P1759" t="str">
            <v>(035) 99102-1582</v>
          </cell>
          <cell r="Q1759">
            <v>0</v>
          </cell>
          <cell r="S1759">
            <v>0</v>
          </cell>
          <cell r="T1759">
            <v>0</v>
          </cell>
          <cell r="V1759">
            <v>0</v>
          </cell>
        </row>
        <row r="1760">
          <cell r="B1760" t="str">
            <v>20/1775</v>
          </cell>
          <cell r="C1760" t="str">
            <v>Adriana</v>
          </cell>
          <cell r="D1760" t="str">
            <v>Espaço Benjamin</v>
          </cell>
          <cell r="E1760" t="str">
            <v>Ana Glória</v>
          </cell>
          <cell r="F1760" t="str">
            <v>Proprietária</v>
          </cell>
          <cell r="G1760" t="str">
            <v>Terra e Sol Administradora de Imóveis Ltda</v>
          </cell>
          <cell r="H1760" t="str">
            <v>81.338.782/0001-75</v>
          </cell>
          <cell r="I1760" t="str">
            <v>Isento</v>
          </cell>
          <cell r="J1760" t="str">
            <v>Rua Nações Unidas, 411, Sala 04</v>
          </cell>
          <cell r="K1760" t="str">
            <v>América</v>
          </cell>
          <cell r="L1760" t="str">
            <v>Joinville</v>
          </cell>
          <cell r="M1760" t="str">
            <v>SC</v>
          </cell>
          <cell r="N1760" t="str">
            <v>SUL</v>
          </cell>
          <cell r="O1760" t="str">
            <v>89.204-350</v>
          </cell>
          <cell r="P1760" t="str">
            <v>99915-1073 Eduardo</v>
          </cell>
          <cell r="Q1760" t="str">
            <v>terraesolimoveis@hotmail.com</v>
          </cell>
          <cell r="R1760" t="str">
            <v>Eduardo</v>
          </cell>
          <cell r="S1760" t="str">
            <v>terraesolimoveis@hotmail.com</v>
          </cell>
          <cell r="T1760" t="str">
            <v>99915-1073 Eduardo</v>
          </cell>
          <cell r="V1760">
            <v>44144</v>
          </cell>
        </row>
        <row r="1761">
          <cell r="B1761" t="str">
            <v>20/1776</v>
          </cell>
          <cell r="C1761" t="str">
            <v>Karen</v>
          </cell>
          <cell r="D1761" t="str">
            <v>CDL de Itauna</v>
          </cell>
          <cell r="E1761" t="str">
            <v>Karen</v>
          </cell>
          <cell r="F1761" t="str">
            <v>Representante</v>
          </cell>
          <cell r="G1761" t="str">
            <v>Camara de Dirigentes Lojistas de Itauna</v>
          </cell>
          <cell r="H1761" t="str">
            <v>21.261.532/0001-52</v>
          </cell>
          <cell r="I1761" t="str">
            <v>Isento</v>
          </cell>
          <cell r="J1761" t="str">
            <v>R. Capitão Vicente nº. 129</v>
          </cell>
          <cell r="K1761" t="str">
            <v>Centro</v>
          </cell>
          <cell r="L1761" t="str">
            <v xml:space="preserve">Itauna </v>
          </cell>
          <cell r="M1761" t="str">
            <v>MG</v>
          </cell>
          <cell r="N1761" t="str">
            <v>SUDESTE</v>
          </cell>
          <cell r="O1761" t="str">
            <v>35.680-056</v>
          </cell>
          <cell r="P1761" t="str">
            <v>(37) 99821-7239</v>
          </cell>
          <cell r="Q1761" t="str">
            <v>karenvenzon@gmail.com</v>
          </cell>
          <cell r="R1761" t="str">
            <v>Karen</v>
          </cell>
          <cell r="S1761" t="str">
            <v>karenvenzon@gmail.com</v>
          </cell>
          <cell r="T1761">
            <v>0</v>
          </cell>
          <cell r="V1761">
            <v>44146</v>
          </cell>
        </row>
        <row r="1762">
          <cell r="B1762" t="str">
            <v>20/1777</v>
          </cell>
          <cell r="C1762" t="str">
            <v>Miguel</v>
          </cell>
          <cell r="D1762" t="str">
            <v>Qluz Concessionária de Iluminação Pública SPE AS</v>
          </cell>
          <cell r="E1762" t="str">
            <v>Luan</v>
          </cell>
          <cell r="G1762" t="str">
            <v>Qluz Concessionária de Iluminação Pública SPE AS</v>
          </cell>
          <cell r="H1762" t="str">
            <v>36.908.204/0001-72</v>
          </cell>
          <cell r="I1762" t="str">
            <v>Isento</v>
          </cell>
          <cell r="J1762" t="str">
            <v>Rua Vinte e Quatro de Abril, 2977</v>
          </cell>
          <cell r="K1762" t="str">
            <v>Centro</v>
          </cell>
          <cell r="L1762" t="str">
            <v>Palhoça</v>
          </cell>
          <cell r="M1762" t="str">
            <v>SC</v>
          </cell>
          <cell r="N1762" t="str">
            <v>SUL</v>
          </cell>
          <cell r="O1762" t="str">
            <v>88.131-030</v>
          </cell>
          <cell r="P1762">
            <v>0</v>
          </cell>
          <cell r="Q1762" t="str">
            <v>luan@qluzpalhoca.com.br</v>
          </cell>
          <cell r="R1762" t="str">
            <v>Luan</v>
          </cell>
          <cell r="S1762" t="str">
            <v>luan@qluzpalhoca.com.br</v>
          </cell>
          <cell r="T1762">
            <v>0</v>
          </cell>
          <cell r="V1762">
            <v>44145</v>
          </cell>
        </row>
        <row r="1763">
          <cell r="B1763" t="str">
            <v>20/1778</v>
          </cell>
          <cell r="C1763" t="str">
            <v>Miguel</v>
          </cell>
          <cell r="D1763" t="str">
            <v>CG Estruturas</v>
          </cell>
          <cell r="E1763" t="str">
            <v>Paulo Roberto</v>
          </cell>
          <cell r="G1763" t="str">
            <v>Estrutend Estruturas para Eventos Ltda EPP</v>
          </cell>
          <cell r="H1763" t="str">
            <v>10.842.880/0001-05</v>
          </cell>
          <cell r="I1763" t="str">
            <v>79.189.553</v>
          </cell>
          <cell r="J1763" t="str">
            <v>Rua Zacarias de Almeida, 36</v>
          </cell>
          <cell r="K1763" t="str">
            <v>Porto Novo</v>
          </cell>
          <cell r="L1763" t="str">
            <v>Sçao Gonçalo</v>
          </cell>
          <cell r="M1763" t="str">
            <v>RJ</v>
          </cell>
          <cell r="N1763" t="str">
            <v>SUDESTE</v>
          </cell>
          <cell r="O1763" t="str">
            <v>24.435-750</v>
          </cell>
          <cell r="P1763" t="str">
            <v>(21) 2605-3944 / 2605-3954</v>
          </cell>
          <cell r="Q1763" t="str">
            <v>Paulorobertodesouza.ilumina@gmail.com</v>
          </cell>
          <cell r="S1763" t="str">
            <v>financeiro@cgestruturas.com.br</v>
          </cell>
          <cell r="T1763" t="str">
            <v>(21) 2605-3944 / 2605-3954</v>
          </cell>
          <cell r="V1763">
            <v>44146</v>
          </cell>
        </row>
        <row r="1764">
          <cell r="B1764" t="str">
            <v>20/1779</v>
          </cell>
          <cell r="C1764" t="str">
            <v>Franciela</v>
          </cell>
          <cell r="D1764" t="str">
            <v>Prefeitura de Contenda</v>
          </cell>
          <cell r="E1764" t="str">
            <v>Gislaine</v>
          </cell>
          <cell r="G1764" t="str">
            <v>Prefeitura Municipal de Contenda</v>
          </cell>
          <cell r="I1764" t="str">
            <v>Isento</v>
          </cell>
          <cell r="L1764" t="str">
            <v>Contenda</v>
          </cell>
          <cell r="M1764" t="str">
            <v>PR</v>
          </cell>
          <cell r="N1764" t="str">
            <v>SUL</v>
          </cell>
          <cell r="Q1764" t="str">
            <v>promocaoeassistenciasocial@gmail.com</v>
          </cell>
          <cell r="S1764">
            <v>0</v>
          </cell>
          <cell r="T1764">
            <v>0</v>
          </cell>
          <cell r="V1764">
            <v>0</v>
          </cell>
        </row>
        <row r="1765">
          <cell r="B1765" t="str">
            <v>20/1780</v>
          </cell>
          <cell r="C1765" t="str">
            <v>Karen</v>
          </cell>
          <cell r="D1765" t="str">
            <v>GERALDO AFONSO DO VALLE</v>
          </cell>
          <cell r="E1765" t="str">
            <v>Karen</v>
          </cell>
          <cell r="F1765" t="str">
            <v>Representante</v>
          </cell>
          <cell r="G1765" t="str">
            <v>GERALDO AFONSO DO VALLE</v>
          </cell>
          <cell r="H1765" t="str">
            <v>24.737.771/0001-24</v>
          </cell>
          <cell r="I1765" t="str">
            <v>Isento</v>
          </cell>
          <cell r="J1765" t="str">
            <v>Av. Manoel Pedro, 1970</v>
          </cell>
          <cell r="K1765" t="str">
            <v>Centro</v>
          </cell>
          <cell r="L1765" t="str">
            <v>LAPA</v>
          </cell>
          <cell r="M1765" t="str">
            <v>PR</v>
          </cell>
          <cell r="N1765" t="str">
            <v>SUL</v>
          </cell>
          <cell r="O1765" t="str">
            <v>83.750-000</v>
          </cell>
          <cell r="P1765" t="str">
            <v>(41) 9992-63788</v>
          </cell>
          <cell r="Q1765">
            <v>0</v>
          </cell>
          <cell r="S1765">
            <v>0</v>
          </cell>
          <cell r="T1765">
            <v>0</v>
          </cell>
          <cell r="V1765">
            <v>0</v>
          </cell>
        </row>
        <row r="1766">
          <cell r="B1766" t="str">
            <v>20/1781</v>
          </cell>
          <cell r="C1766" t="str">
            <v>Franciela</v>
          </cell>
          <cell r="D1766" t="str">
            <v>Movelplan Planejados</v>
          </cell>
          <cell r="E1766" t="str">
            <v>Andrei</v>
          </cell>
          <cell r="G1766" t="str">
            <v>Movelplan Moveis LTDA EPP</v>
          </cell>
          <cell r="H1766" t="str">
            <v>07.984.835/0001-72</v>
          </cell>
          <cell r="I1766" t="str">
            <v>255.682.107</v>
          </cell>
          <cell r="J1766" t="str">
            <v>Rodovia Federal 470 KM 173, n° 8475</v>
          </cell>
          <cell r="K1766" t="str">
            <v xml:space="preserve">Vila Adelaide </v>
          </cell>
          <cell r="L1766" t="str">
            <v>Pouso Redondo</v>
          </cell>
          <cell r="M1766" t="str">
            <v>SC</v>
          </cell>
          <cell r="N1766" t="str">
            <v>SUL</v>
          </cell>
          <cell r="O1766" t="str">
            <v>89.172-000</v>
          </cell>
          <cell r="P1766" t="str">
            <v>(47) 3545-2016</v>
          </cell>
          <cell r="Q1766" t="str">
            <v>movelplan@movelplan.com.br</v>
          </cell>
          <cell r="R1766" t="str">
            <v>Andrei</v>
          </cell>
          <cell r="S1766" t="str">
            <v>movelplan@movelplan.com.br</v>
          </cell>
          <cell r="T1766" t="str">
            <v>(47) 3545-2016</v>
          </cell>
          <cell r="V1766">
            <v>44151</v>
          </cell>
        </row>
        <row r="1767">
          <cell r="B1767" t="str">
            <v>20/1782</v>
          </cell>
          <cell r="C1767" t="str">
            <v>Franciela</v>
          </cell>
          <cell r="D1767" t="str">
            <v>Kappesberg</v>
          </cell>
          <cell r="E1767" t="str">
            <v>Aline</v>
          </cell>
          <cell r="F1767" t="str">
            <v>Marketing</v>
          </cell>
          <cell r="G1767" t="str">
            <v>Grupo K1 S.A</v>
          </cell>
          <cell r="H1767" t="str">
            <v>00.912.882/0001-61</v>
          </cell>
          <cell r="I1767" t="str">
            <v>326/0004639</v>
          </cell>
          <cell r="J1767" t="str">
            <v>Rua da Emancipação, 2000</v>
          </cell>
          <cell r="K1767" t="str">
            <v>Industrial</v>
          </cell>
          <cell r="L1767" t="str">
            <v>Tupandi</v>
          </cell>
          <cell r="M1767" t="str">
            <v>RS</v>
          </cell>
          <cell r="N1767" t="str">
            <v>SUL</v>
          </cell>
          <cell r="O1767" t="str">
            <v>95.775-000</v>
          </cell>
          <cell r="P1767" t="str">
            <v>(51) 3635-8792</v>
          </cell>
          <cell r="Q1767" t="str">
            <v>aline.m@kappesberg.com.br</v>
          </cell>
          <cell r="S1767" t="str">
            <v>pagamentos@grupok1.com.br/nfe@kappesberg.com.br</v>
          </cell>
          <cell r="T1767" t="str">
            <v>(51) 3635-8792</v>
          </cell>
          <cell r="V1767">
            <v>44151</v>
          </cell>
        </row>
        <row r="1768">
          <cell r="B1768" t="str">
            <v>20/1783</v>
          </cell>
          <cell r="C1768" t="str">
            <v>Franciela</v>
          </cell>
          <cell r="D1768" t="str">
            <v>Jacomar</v>
          </cell>
          <cell r="E1768" t="str">
            <v>Luana</v>
          </cell>
          <cell r="G1768" t="str">
            <v>Supermercado Jacomar</v>
          </cell>
          <cell r="H1768" t="str">
            <v>78.413.325/0008-60</v>
          </cell>
          <cell r="I1768" t="str">
            <v>905.22853-61</v>
          </cell>
          <cell r="J1768" t="str">
            <v>Avenida das Araucárias, 653</v>
          </cell>
          <cell r="K1768" t="str">
            <v>Eucaliptos</v>
          </cell>
          <cell r="L1768" t="str">
            <v>Fazenda Rio Grande</v>
          </cell>
          <cell r="M1768" t="str">
            <v>PR</v>
          </cell>
          <cell r="N1768" t="str">
            <v>SUL</v>
          </cell>
          <cell r="O1768" t="str">
            <v>83.820-071</v>
          </cell>
          <cell r="P1768" t="str">
            <v>(41) 3386-8200</v>
          </cell>
          <cell r="Q1768" t="str">
            <v>luana.cristina@jacomar.com.br</v>
          </cell>
          <cell r="R1768" t="str">
            <v>Luana</v>
          </cell>
          <cell r="S1768" t="str">
            <v>luana.cristina@jacomar.com.br</v>
          </cell>
          <cell r="T1768" t="str">
            <v>(41) 3386-8200</v>
          </cell>
          <cell r="V1768">
            <v>44151</v>
          </cell>
        </row>
        <row r="1769">
          <cell r="B1769" t="str">
            <v>20/1784</v>
          </cell>
          <cell r="C1769" t="str">
            <v>Adriana</v>
          </cell>
          <cell r="D1769" t="str">
            <v>VR Decorações</v>
          </cell>
          <cell r="E1769" t="str">
            <v>Valéria / Roberto</v>
          </cell>
          <cell r="G1769" t="str">
            <v>VR Decorações</v>
          </cell>
          <cell r="H1769" t="str">
            <v>09.140.497/0001-18</v>
          </cell>
          <cell r="I1769" t="str">
            <v>Isento</v>
          </cell>
          <cell r="J1769" t="str">
            <v>Rua Jabiri 170 fundos Marechal Hermes</v>
          </cell>
          <cell r="L1769" t="str">
            <v>Rio de Janeiro</v>
          </cell>
          <cell r="M1769" t="str">
            <v>RJ</v>
          </cell>
          <cell r="N1769" t="str">
            <v>SUDESTE</v>
          </cell>
          <cell r="O1769">
            <v>0</v>
          </cell>
          <cell r="P1769">
            <v>0</v>
          </cell>
          <cell r="Q1769">
            <v>0</v>
          </cell>
          <cell r="S1769">
            <v>0</v>
          </cell>
          <cell r="T1769">
            <v>0</v>
          </cell>
          <cell r="V1769">
            <v>0</v>
          </cell>
        </row>
        <row r="1770">
          <cell r="B1770" t="str">
            <v>20/1785</v>
          </cell>
          <cell r="C1770" t="str">
            <v>Franciela</v>
          </cell>
          <cell r="D1770" t="str">
            <v>Prefeitura de Pouso Redondo</v>
          </cell>
          <cell r="E1770" t="str">
            <v>Gleisi</v>
          </cell>
          <cell r="F1770" t="str">
            <v>Secretaria Adjunta de Gabinete</v>
          </cell>
          <cell r="G1770" t="str">
            <v>Prefeitura Municipal de Pouso Redondo</v>
          </cell>
          <cell r="H1770">
            <v>0</v>
          </cell>
          <cell r="I1770">
            <v>0</v>
          </cell>
          <cell r="J1770">
            <v>0</v>
          </cell>
          <cell r="L1770" t="str">
            <v>Pouso Redondo</v>
          </cell>
          <cell r="M1770" t="str">
            <v>SC</v>
          </cell>
          <cell r="N1770" t="str">
            <v>SUL</v>
          </cell>
          <cell r="O1770">
            <v>0</v>
          </cell>
          <cell r="P1770">
            <v>0</v>
          </cell>
          <cell r="Q1770" t="str">
            <v>gleisi@pousoredondo.sc.gov.br</v>
          </cell>
          <cell r="R1770" t="str">
            <v>Gleisi</v>
          </cell>
          <cell r="S1770">
            <v>0</v>
          </cell>
          <cell r="T1770">
            <v>0</v>
          </cell>
          <cell r="V1770">
            <v>44153</v>
          </cell>
        </row>
        <row r="1771">
          <cell r="B1771" t="str">
            <v>20/1786</v>
          </cell>
          <cell r="C1771" t="str">
            <v>Franciela</v>
          </cell>
          <cell r="D1771" t="str">
            <v>Prefeitura de Porangaba</v>
          </cell>
          <cell r="E1771" t="str">
            <v>Sueli</v>
          </cell>
          <cell r="G1771" t="str">
            <v>Prefeitura Municipal de Porangaba</v>
          </cell>
          <cell r="H1771" t="str">
            <v>46.634.580/0001-70</v>
          </cell>
          <cell r="I1771" t="str">
            <v>Isento</v>
          </cell>
          <cell r="J1771" t="str">
            <v>Rua Professor Antonio Freire de Souza, 215</v>
          </cell>
          <cell r="K1771" t="str">
            <v>Centro</v>
          </cell>
          <cell r="L1771" t="str">
            <v>Porangaba</v>
          </cell>
          <cell r="M1771" t="str">
            <v>SP</v>
          </cell>
          <cell r="N1771" t="str">
            <v>SUDESTE</v>
          </cell>
          <cell r="O1771" t="str">
            <v>18.260-000</v>
          </cell>
          <cell r="P1771" t="str">
            <v>(15) 3257-5620</v>
          </cell>
          <cell r="Q1771" t="str">
            <v>gabinete@porangaba.sp.gov.br</v>
          </cell>
          <cell r="R1771" t="str">
            <v>Sueli</v>
          </cell>
          <cell r="S1771" t="str">
            <v>gabinete@porangaba.sp.gov.br</v>
          </cell>
          <cell r="T1771" t="str">
            <v>(15) 3257-5622 – 99657-5479</v>
          </cell>
          <cell r="V1771">
            <v>44153</v>
          </cell>
        </row>
        <row r="1772">
          <cell r="B1772" t="str">
            <v>20/1787</v>
          </cell>
          <cell r="C1772" t="str">
            <v>Miguel</v>
          </cell>
          <cell r="D1772" t="str">
            <v>Mariane Wiederkehr Grechinski</v>
          </cell>
          <cell r="G1772" t="str">
            <v>Mariane Wiederkehr Grechinski</v>
          </cell>
          <cell r="H1772" t="str">
            <v>007.643.909-70</v>
          </cell>
          <cell r="I1772">
            <v>0</v>
          </cell>
          <cell r="J1772" t="str">
            <v>Rua Frei Tarcisío Mastena, 43</v>
          </cell>
          <cell r="K1772" t="str">
            <v>Santa Felicidade</v>
          </cell>
          <cell r="L1772" t="str">
            <v>Curitiba</v>
          </cell>
          <cell r="M1772" t="str">
            <v>PR</v>
          </cell>
          <cell r="N1772" t="str">
            <v>SUL</v>
          </cell>
          <cell r="O1772" t="str">
            <v>82.320-150</v>
          </cell>
          <cell r="P1772" t="str">
            <v>(41) 8837-7776</v>
          </cell>
          <cell r="Q1772" t="str">
            <v>mariane.wiederkehr@gmail.com</v>
          </cell>
          <cell r="S1772">
            <v>0</v>
          </cell>
          <cell r="T1772" t="str">
            <v>(41) 8837-7776</v>
          </cell>
          <cell r="V1772">
            <v>44154</v>
          </cell>
        </row>
        <row r="1773">
          <cell r="B1773" t="str">
            <v>20/1788</v>
          </cell>
          <cell r="C1773" t="str">
            <v>Miguel</v>
          </cell>
          <cell r="D1773" t="str">
            <v>PropagBR Comunicação Visual</v>
          </cell>
          <cell r="E1773" t="str">
            <v>Marcelo</v>
          </cell>
          <cell r="G1773" t="str">
            <v>Propagbr Industria e Serviço de Comunicação Visual Ltda</v>
          </cell>
          <cell r="H1773" t="str">
            <v>08.948.321/0001-24</v>
          </cell>
          <cell r="I1773" t="str">
            <v>082.495.32-7</v>
          </cell>
          <cell r="J1773" t="str">
            <v>Rua Antonio Abraao, 160</v>
          </cell>
          <cell r="K1773" t="str">
            <v>Ilha das Flores</v>
          </cell>
          <cell r="L1773" t="str">
            <v>Vila Velha</v>
          </cell>
          <cell r="M1773" t="str">
            <v>ES</v>
          </cell>
          <cell r="N1773" t="str">
            <v>SUDESTE</v>
          </cell>
          <cell r="O1773" t="str">
            <v>29.115-550</v>
          </cell>
          <cell r="P1773" t="str">
            <v>(27) 3345-7117</v>
          </cell>
          <cell r="Q1773" t="str">
            <v>marcelopaiva@propagbr.com.br</v>
          </cell>
          <cell r="R1773" t="str">
            <v>Luciana Malacarne</v>
          </cell>
          <cell r="S1773" t="str">
            <v>luciana@propagbr.com.br</v>
          </cell>
          <cell r="T1773" t="str">
            <v>(27) 3345-7117</v>
          </cell>
          <cell r="U1773" t="str">
            <v>LOCAL PARA ENTREGA DE MATERIAL RUA ANTONIO ABRÃAO, 160, ILHA DAS FLORES - VILA VELHA ES  CEP  29115-550                                                                                                                                   LOCAL PARA COBRANÇA    AV. NOSSA SENHORA DA PENHA, 595, SANTA LÚCIA - VITÓRIA ES SLS1101 A 1104</v>
          </cell>
          <cell r="V1773">
            <v>0</v>
          </cell>
        </row>
        <row r="1774">
          <cell r="B1774" t="str">
            <v>20/1789</v>
          </cell>
          <cell r="C1774" t="str">
            <v>Franciela</v>
          </cell>
          <cell r="D1774" t="str">
            <v>Condominio JK II</v>
          </cell>
          <cell r="F1774" t="str">
            <v>Sindica</v>
          </cell>
          <cell r="G1774" t="str">
            <v>Condominio do Conjunto Habitacional Juscelino Kubitschek II</v>
          </cell>
          <cell r="H1774" t="str">
            <v>03.465801/0001-10</v>
          </cell>
          <cell r="I1774" t="str">
            <v>Isento</v>
          </cell>
          <cell r="J1774" t="str">
            <v>Rua Max Lepper, 748</v>
          </cell>
          <cell r="K1774" t="str">
            <v>Costa e Silva</v>
          </cell>
          <cell r="L1774" t="str">
            <v>Joinville</v>
          </cell>
          <cell r="M1774" t="str">
            <v>SC</v>
          </cell>
          <cell r="N1774" t="str">
            <v>SUL</v>
          </cell>
          <cell r="O1774" t="str">
            <v>89.217-360</v>
          </cell>
          <cell r="P1774" t="str">
            <v>(47)4673-625</v>
          </cell>
          <cell r="Q1774" t="str">
            <v>sindica@condominiojk2.com.br</v>
          </cell>
          <cell r="S1774" t="str">
            <v>sindica@condominiojk2.com.br</v>
          </cell>
          <cell r="T1774" t="str">
            <v>(47) 9.9637-4443</v>
          </cell>
          <cell r="V1774">
            <v>44158</v>
          </cell>
        </row>
        <row r="1775">
          <cell r="B1775" t="str">
            <v>20/1790</v>
          </cell>
          <cell r="C1775" t="str">
            <v xml:space="preserve">Franciela </v>
          </cell>
          <cell r="D1775" t="str">
            <v xml:space="preserve">Corebral </v>
          </cell>
          <cell r="E1775" t="str">
            <v>Lousiana Carmargo</v>
          </cell>
          <cell r="F1775" t="str">
            <v>Administrativo</v>
          </cell>
          <cell r="G1775" t="str">
            <v>Corebral Comércio de Máquinas e Ferramentas do Vale LTDA</v>
          </cell>
          <cell r="H1775" t="str">
            <v>83.542.381/0001-68</v>
          </cell>
          <cell r="I1775" t="str">
            <v>250.582.635</v>
          </cell>
          <cell r="J1775" t="str">
            <v>Rua: São Paulo, 3.115</v>
          </cell>
          <cell r="K1775" t="str">
            <v>Itaupava Seca</v>
          </cell>
          <cell r="L1775" t="str">
            <v>Blumenau</v>
          </cell>
          <cell r="M1775" t="str">
            <v>SC</v>
          </cell>
          <cell r="N1775" t="str">
            <v>SUL</v>
          </cell>
          <cell r="O1775" t="str">
            <v>89.030-001</v>
          </cell>
          <cell r="P1775" t="str">
            <v>(47) 3323-9300</v>
          </cell>
          <cell r="Q1775" t="str">
            <v>adm@corebral.com.br / compras@corebral.com.br</v>
          </cell>
          <cell r="R1775" t="str">
            <v>Lousiana</v>
          </cell>
          <cell r="S1775" t="str">
            <v>financeiro@corebral.com.br/ adm@corebral.com.br</v>
          </cell>
          <cell r="T1775" t="str">
            <v>(47) 3323-9300</v>
          </cell>
          <cell r="V1775">
            <v>44159</v>
          </cell>
        </row>
        <row r="1776">
          <cell r="B1776" t="str">
            <v>20/1791</v>
          </cell>
          <cell r="C1776" t="str">
            <v>Miguel</v>
          </cell>
          <cell r="D1776" t="str">
            <v>DDM Produções</v>
          </cell>
          <cell r="E1776" t="str">
            <v>Delcio</v>
          </cell>
          <cell r="G1776" t="str">
            <v>Martini Comercio de Equipamentos Fotográficos Eireli</v>
          </cell>
          <cell r="H1776" t="str">
            <v>08.732.819/0001-55</v>
          </cell>
          <cell r="I1776" t="str">
            <v>90403141-28</v>
          </cell>
          <cell r="J1776" t="str">
            <v>Rua Maringá, 1383</v>
          </cell>
          <cell r="K1776" t="str">
            <v>Vila Nova</v>
          </cell>
          <cell r="L1776" t="str">
            <v>Francisco Beltrão</v>
          </cell>
          <cell r="M1776" t="str">
            <v>PR</v>
          </cell>
          <cell r="N1776" t="str">
            <v>Sul</v>
          </cell>
          <cell r="O1776" t="str">
            <v>85.601-670</v>
          </cell>
          <cell r="P1776" t="str">
            <v>46 3055-5565</v>
          </cell>
          <cell r="Q1776" t="str">
            <v>ddm@ddmproducoes.com.br</v>
          </cell>
          <cell r="S1776">
            <v>0</v>
          </cell>
          <cell r="T1776">
            <v>0</v>
          </cell>
          <cell r="V1776">
            <v>0</v>
          </cell>
        </row>
        <row r="1777">
          <cell r="B1777" t="str">
            <v>20/1792</v>
          </cell>
          <cell r="C1777" t="str">
            <v>Franciela</v>
          </cell>
          <cell r="D1777" t="str">
            <v>DJM Materiais de Construção</v>
          </cell>
          <cell r="E1777" t="str">
            <v>Bruna/Jeane</v>
          </cell>
          <cell r="F1777" t="str">
            <v>Comercial</v>
          </cell>
          <cell r="G1777" t="str">
            <v>Djone Meurer ME</v>
          </cell>
          <cell r="H1777" t="str">
            <v>07.512.524/0001-00</v>
          </cell>
          <cell r="I1777" t="str">
            <v>255.032.714</v>
          </cell>
          <cell r="J1777" t="str">
            <v>Rua: Osni Luis Schmitz, 111</v>
          </cell>
          <cell r="K1777" t="str">
            <v>Vila do Salto</v>
          </cell>
          <cell r="L1777" t="str">
            <v>Luiz Alves</v>
          </cell>
          <cell r="M1777" t="str">
            <v>SC</v>
          </cell>
          <cell r="N1777" t="str">
            <v>SUL</v>
          </cell>
          <cell r="O1777" t="str">
            <v>89.128-000</v>
          </cell>
          <cell r="P1777" t="str">
            <v>(47) 3377-1748</v>
          </cell>
          <cell r="Q1777" t="str">
            <v>djm.mat@gmail.com</v>
          </cell>
          <cell r="R1777" t="str">
            <v>Jeane</v>
          </cell>
          <cell r="S1777" t="str">
            <v>djm.mat@gmail.com</v>
          </cell>
          <cell r="T1777" t="str">
            <v>(47) 3377-1748</v>
          </cell>
          <cell r="V1777">
            <v>44161</v>
          </cell>
        </row>
        <row r="1778">
          <cell r="B1778" t="str">
            <v>20/1793</v>
          </cell>
          <cell r="C1778" t="str">
            <v>Adriana</v>
          </cell>
          <cell r="D1778" t="str">
            <v>Day Eventos</v>
          </cell>
          <cell r="E1778" t="str">
            <v>Dayana</v>
          </cell>
          <cell r="F1778" t="str">
            <v>Proprietária</v>
          </cell>
          <cell r="G1778" t="str">
            <v>Dayana Seraphim Barbosa Eventos</v>
          </cell>
          <cell r="H1778" t="str">
            <v>18.185.000/0001-79</v>
          </cell>
          <cell r="I1778" t="str">
            <v>Isento</v>
          </cell>
          <cell r="J1778" t="str">
            <v>Rua Selma, 27, Letra B</v>
          </cell>
          <cell r="K1778" t="str">
            <v>Campo Belo</v>
          </cell>
          <cell r="L1778" t="str">
            <v>São Paulo</v>
          </cell>
          <cell r="M1778" t="str">
            <v>SP</v>
          </cell>
          <cell r="N1778" t="str">
            <v>SUDESTE</v>
          </cell>
          <cell r="O1778" t="str">
            <v>04.617-039</v>
          </cell>
          <cell r="P1778" t="str">
            <v>(11) 9 9650-1001</v>
          </cell>
          <cell r="Q1778" t="str">
            <v>dayeventos@dayeventos.com.br</v>
          </cell>
          <cell r="R1778" t="str">
            <v>Dayana</v>
          </cell>
          <cell r="S1778" t="str">
            <v>dayeventos@dayeventos.com.br</v>
          </cell>
          <cell r="T1778" t="str">
            <v>(11) 9 9650-1001</v>
          </cell>
          <cell r="V1778">
            <v>0</v>
          </cell>
        </row>
        <row r="1779">
          <cell r="B1779" t="str">
            <v>20/1794</v>
          </cell>
          <cell r="C1779" t="str">
            <v xml:space="preserve">Franciela </v>
          </cell>
          <cell r="D1779" t="str">
            <v>Maria Joaquina Rocha Carneiro</v>
          </cell>
          <cell r="E1779" t="str">
            <v>Maria Joaquina</v>
          </cell>
          <cell r="F1779">
            <v>0</v>
          </cell>
          <cell r="G1779" t="str">
            <v>Maria Joaquina Rocha Carneiro</v>
          </cell>
          <cell r="H1779" t="str">
            <v>005.715.439-28</v>
          </cell>
          <cell r="I1779" t="str">
            <v>Isento</v>
          </cell>
          <cell r="J1779" t="str">
            <v>Rua Paraná, 303</v>
          </cell>
          <cell r="K1779" t="str">
            <v>Centro</v>
          </cell>
          <cell r="L1779" t="str">
            <v>Irineópolis</v>
          </cell>
          <cell r="M1779" t="str">
            <v>SC</v>
          </cell>
          <cell r="N1779" t="str">
            <v>SUL</v>
          </cell>
          <cell r="O1779" t="str">
            <v>89.440-000</v>
          </cell>
          <cell r="P1779" t="str">
            <v>(47) 9.9123-4616</v>
          </cell>
          <cell r="Q1779" t="str">
            <v>carneirocha@yahoo.com.br</v>
          </cell>
          <cell r="R1779" t="str">
            <v>Maira Joaquina</v>
          </cell>
          <cell r="S1779" t="str">
            <v>carneirocha@yahoo.com.br</v>
          </cell>
          <cell r="T1779" t="str">
            <v>(47) 9.9123-4616</v>
          </cell>
          <cell r="V1779">
            <v>44165</v>
          </cell>
        </row>
        <row r="1780">
          <cell r="B1780" t="str">
            <v>20/1795</v>
          </cell>
          <cell r="C1780" t="str">
            <v>Miguel</v>
          </cell>
          <cell r="D1780" t="str">
            <v>IP Minas</v>
          </cell>
          <cell r="E1780" t="str">
            <v>Jolimar Costalonga Grancer</v>
          </cell>
          <cell r="F1780" t="str">
            <v>Gerente de Contratos</v>
          </cell>
          <cell r="G1780" t="str">
            <v>Concessionária de Infraestrutura de Iluminação Publica SPE SA</v>
          </cell>
          <cell r="H1780" t="str">
            <v>35.211.394/0001-01</v>
          </cell>
          <cell r="I1780" t="str">
            <v xml:space="preserve"> 003572387.00-68</v>
          </cell>
          <cell r="J1780" t="str">
            <v>Rua Adotivo Jose Ferreira, 145</v>
          </cell>
          <cell r="K1780" t="str">
            <v>Monte Verde</v>
          </cell>
          <cell r="L1780" t="str">
            <v>Ribeirão das Neves</v>
          </cell>
          <cell r="M1780" t="str">
            <v>MG</v>
          </cell>
          <cell r="N1780" t="str">
            <v>SUDESTE</v>
          </cell>
          <cell r="O1780" t="str">
            <v>33.883-005</v>
          </cell>
          <cell r="P1780" t="str">
            <v>(31) 9.9308-0074/ (31) 9.9981-5951</v>
          </cell>
          <cell r="Q1780" t="str">
            <v>jolimar@ipminas.com.br</v>
          </cell>
          <cell r="R1780" t="str">
            <v>Jolimar</v>
          </cell>
          <cell r="S1780" t="str">
            <v>jolimar@ipminas.com.br</v>
          </cell>
          <cell r="T1780" t="str">
            <v>(31) 3627-0392</v>
          </cell>
          <cell r="V1780">
            <v>44165</v>
          </cell>
        </row>
        <row r="1781">
          <cell r="B1781" t="str">
            <v>20/1796</v>
          </cell>
          <cell r="C1781" t="str">
            <v>Franciela</v>
          </cell>
          <cell r="D1781" t="str">
            <v>Wish Home</v>
          </cell>
          <cell r="E1781" t="str">
            <v>Anna Valente</v>
          </cell>
          <cell r="G1781" t="str">
            <v>Wish Home Comercio de Decoração e Comunicação EIRELI</v>
          </cell>
          <cell r="H1781" t="str">
            <v>18.429.172/0001-40</v>
          </cell>
          <cell r="I1781" t="str">
            <v>002362723.00-78</v>
          </cell>
          <cell r="J1781" t="str">
            <v>Rua: Maestro Arthur Bosmans, 55</v>
          </cell>
          <cell r="K1781" t="str">
            <v>Belvedere</v>
          </cell>
          <cell r="L1781" t="str">
            <v>Belo Horizonte</v>
          </cell>
          <cell r="M1781" t="str">
            <v>MG</v>
          </cell>
          <cell r="N1781" t="str">
            <v>SUDESTE</v>
          </cell>
          <cell r="O1781" t="str">
            <v>30.320-680</v>
          </cell>
          <cell r="P1781" t="str">
            <v>(31) 9.8416-0780</v>
          </cell>
          <cell r="Q1781" t="str">
            <v>annamcvalente@hotmail.com</v>
          </cell>
          <cell r="R1781" t="str">
            <v>Anna</v>
          </cell>
          <cell r="S1781" t="str">
            <v>annamcvalente@hotmail.com</v>
          </cell>
          <cell r="T1781">
            <v>0</v>
          </cell>
          <cell r="V1781">
            <v>44166</v>
          </cell>
        </row>
        <row r="1782">
          <cell r="B1782" t="str">
            <v>20/1797</v>
          </cell>
          <cell r="C1782" t="str">
            <v>Miguel</v>
          </cell>
          <cell r="D1782" t="str">
            <v>ECCUS Produções e Eventos</v>
          </cell>
          <cell r="E1782" t="str">
            <v>Phaedra Piffer</v>
          </cell>
          <cell r="G1782" t="str">
            <v>Diego Henrique Marrega Produções e Eventos - ME</v>
          </cell>
          <cell r="H1782" t="str">
            <v>10.467.867/0001-05</v>
          </cell>
          <cell r="I1782">
            <v>651046095116</v>
          </cell>
          <cell r="J1782" t="str">
            <v>Rua: Francisco Modesto de Paula, 25</v>
          </cell>
          <cell r="K1782" t="str">
            <v>Vila Nova</v>
          </cell>
          <cell r="L1782" t="str">
            <v>São Pedro</v>
          </cell>
          <cell r="M1782" t="str">
            <v>SP</v>
          </cell>
          <cell r="N1782" t="str">
            <v>SUDESTE</v>
          </cell>
          <cell r="O1782" t="str">
            <v>13.520-000</v>
          </cell>
          <cell r="P1782" t="str">
            <v>(19) 3481-2717</v>
          </cell>
          <cell r="Q1782" t="str">
            <v>atendimento@eccus.com.br</v>
          </cell>
          <cell r="R1782" t="str">
            <v>Raquel</v>
          </cell>
          <cell r="S1782" t="str">
            <v>raquel@eccus.com.br/ contato@eccus.com.br</v>
          </cell>
          <cell r="T1782" t="str">
            <v>(19) 3481-2717</v>
          </cell>
          <cell r="V1782">
            <v>44172</v>
          </cell>
        </row>
        <row r="1783">
          <cell r="B1783" t="str">
            <v>20/1798</v>
          </cell>
          <cell r="C1783" t="str">
            <v>Franciela</v>
          </cell>
          <cell r="D1783" t="str">
            <v>Seminário São José</v>
          </cell>
          <cell r="E1783" t="str">
            <v>Moisés</v>
          </cell>
          <cell r="G1783" t="str">
            <v>Congregação dos Padres do Sagrado Coração de Jesus</v>
          </cell>
          <cell r="H1783" t="str">
            <v>62.039.334/0032-22</v>
          </cell>
          <cell r="I1783" t="str">
            <v>Isento</v>
          </cell>
          <cell r="J1783" t="str">
            <v>Rua: Do Seminário, 245</v>
          </cell>
          <cell r="K1783" t="str">
            <v>Centro</v>
          </cell>
          <cell r="L1783" t="str">
            <v xml:space="preserve">Rio Negrinho </v>
          </cell>
          <cell r="M1783" t="str">
            <v>SC</v>
          </cell>
          <cell r="N1783" t="str">
            <v>SUL</v>
          </cell>
          <cell r="O1783" t="str">
            <v>89.295-000</v>
          </cell>
          <cell r="P1783" t="str">
            <v>(47) 3644-2099</v>
          </cell>
          <cell r="Q1783" t="str">
            <v>seminariosaojose@yahoo.com.br</v>
          </cell>
          <cell r="R1783" t="str">
            <v>Moises</v>
          </cell>
          <cell r="S1783" t="str">
            <v>seminariosaojose@yahoo.com.br</v>
          </cell>
          <cell r="T1783" t="str">
            <v>(47) 3644-2099</v>
          </cell>
          <cell r="V1783">
            <v>44172</v>
          </cell>
        </row>
        <row r="1784">
          <cell r="B1784" t="str">
            <v>20/1799</v>
          </cell>
          <cell r="C1784" t="str">
            <v>Paulo</v>
          </cell>
          <cell r="D1784" t="str">
            <v>Bosque Empreendimentos e Participações</v>
          </cell>
          <cell r="E1784" t="str">
            <v>Bruno</v>
          </cell>
          <cell r="G1784" t="str">
            <v>Bosque Empreendimentos e Participações LTDA</v>
          </cell>
          <cell r="H1784" t="str">
            <v>73.400.434/0001-52</v>
          </cell>
          <cell r="I1784">
            <v>0</v>
          </cell>
          <cell r="J1784" t="str">
            <v>Rua São Paulo, 31</v>
          </cell>
          <cell r="K1784" t="str">
            <v>Centro</v>
          </cell>
          <cell r="L1784" t="str">
            <v>Joinville</v>
          </cell>
          <cell r="M1784" t="str">
            <v>SC</v>
          </cell>
          <cell r="N1784" t="str">
            <v>SUL</v>
          </cell>
          <cell r="O1784" t="str">
            <v>89.202-212</v>
          </cell>
          <cell r="P1784" t="str">
            <v>(47)  3032-5960</v>
          </cell>
          <cell r="Q1784">
            <v>0</v>
          </cell>
          <cell r="R1784" t="str">
            <v xml:space="preserve">Bruno </v>
          </cell>
          <cell r="S1784">
            <v>0</v>
          </cell>
          <cell r="T1784" t="str">
            <v>(47)  3032-5960</v>
          </cell>
          <cell r="V1784">
            <v>44173</v>
          </cell>
        </row>
        <row r="1785">
          <cell r="B1785" t="str">
            <v>20/1800</v>
          </cell>
          <cell r="C1785" t="str">
            <v>Franciela</v>
          </cell>
          <cell r="D1785" t="str">
            <v>BRF</v>
          </cell>
          <cell r="E1785" t="str">
            <v>Blena Fernandes</v>
          </cell>
          <cell r="G1785" t="str">
            <v>BR Fernandes EIRELI</v>
          </cell>
          <cell r="H1785" t="str">
            <v>23.190.681/0001-01</v>
          </cell>
          <cell r="I1785" t="str">
            <v>15613.607-4</v>
          </cell>
          <cell r="J1785" t="str">
            <v>Rua: Tapajos, 100</v>
          </cell>
          <cell r="K1785" t="str">
            <v>Coqueiro</v>
          </cell>
          <cell r="L1785" t="str">
            <v>Ananindeua</v>
          </cell>
          <cell r="M1785" t="str">
            <v>PA</v>
          </cell>
          <cell r="N1785" t="str">
            <v>NORDESTE</v>
          </cell>
          <cell r="O1785" t="str">
            <v>67.113-535</v>
          </cell>
          <cell r="P1785" t="str">
            <v>(91) 3235-3224</v>
          </cell>
          <cell r="Q1785" t="str">
            <v>blenafernandes@gmail.com</v>
          </cell>
          <cell r="R1785" t="str">
            <v>Andressa</v>
          </cell>
          <cell r="S1785" t="str">
            <v>blenafernandes@gmail.com</v>
          </cell>
          <cell r="T1785" t="str">
            <v>(91) 3235-3224</v>
          </cell>
          <cell r="V1785">
            <v>44174</v>
          </cell>
        </row>
        <row r="1786">
          <cell r="B1786" t="str">
            <v>20/1801</v>
          </cell>
          <cell r="C1786" t="str">
            <v>Franciela</v>
          </cell>
          <cell r="D1786" t="str">
            <v>Gilson Sasse</v>
          </cell>
          <cell r="G1786" t="str">
            <v>Gilson Sasse</v>
          </cell>
          <cell r="H1786" t="str">
            <v>693.378.969-15</v>
          </cell>
          <cell r="I1786" t="str">
            <v>Isento</v>
          </cell>
          <cell r="J1786" t="str">
            <v>Rua Dos Pioneiros, 109</v>
          </cell>
          <cell r="K1786" t="str">
            <v>Centro</v>
          </cell>
          <cell r="L1786" t="str">
            <v>Agrolândia</v>
          </cell>
          <cell r="M1786" t="str">
            <v>SC</v>
          </cell>
          <cell r="N1786" t="str">
            <v>SUL</v>
          </cell>
          <cell r="O1786">
            <v>88420000</v>
          </cell>
          <cell r="P1786">
            <v>0</v>
          </cell>
          <cell r="Q1786" t="str">
            <v>gilson@agrolandia.sc.gov.br</v>
          </cell>
          <cell r="R1786" t="str">
            <v>Gilson Sasse</v>
          </cell>
          <cell r="S1786" t="str">
            <v>gilson@agrolandia.sc.gov.br</v>
          </cell>
          <cell r="T1786">
            <v>0</v>
          </cell>
          <cell r="V1786">
            <v>44175</v>
          </cell>
        </row>
        <row r="1787">
          <cell r="B1787" t="str">
            <v>20/1802</v>
          </cell>
          <cell r="C1787" t="str">
            <v>Franciela</v>
          </cell>
          <cell r="D1787" t="str">
            <v>Projectum Decorações</v>
          </cell>
          <cell r="E1787" t="str">
            <v>Flávia</v>
          </cell>
          <cell r="G1787" t="str">
            <v>LT Decorações EIRELI</v>
          </cell>
          <cell r="H1787" t="str">
            <v>29.727.198/0001-91</v>
          </cell>
          <cell r="I1787" t="str">
            <v>003.133.922.00-24</v>
          </cell>
          <cell r="J1787" t="str">
            <v>Rua: Marcelo Diniz Xavier, 380</v>
          </cell>
          <cell r="K1787" t="str">
            <v>California</v>
          </cell>
          <cell r="L1787" t="str">
            <v>Belo Horizonte</v>
          </cell>
          <cell r="M1787" t="str">
            <v>MG</v>
          </cell>
          <cell r="N1787" t="str">
            <v>SUDESTE</v>
          </cell>
          <cell r="O1787" t="str">
            <v>30.855-075</v>
          </cell>
          <cell r="P1787" t="str">
            <v>(31) 3418-0384</v>
          </cell>
          <cell r="Q1787" t="str">
            <v>contato@projectum.com.br</v>
          </cell>
          <cell r="R1787" t="str">
            <v>Flávia</v>
          </cell>
          <cell r="S1787" t="str">
            <v>contato@projectum.com.br</v>
          </cell>
          <cell r="T1787" t="str">
            <v>(31) 3418-0384</v>
          </cell>
          <cell r="V1787">
            <v>44179</v>
          </cell>
        </row>
        <row r="1788">
          <cell r="B1788" t="str">
            <v>20/1803</v>
          </cell>
          <cell r="C1788" t="str">
            <v>Miguel</v>
          </cell>
          <cell r="D1788" t="str">
            <v>Irineu Vitoriano do Nascimento Junior</v>
          </cell>
          <cell r="E1788" t="str">
            <v>Irineu Vitoriano do Nascimento Junior</v>
          </cell>
          <cell r="F1788" t="str">
            <v>Montador</v>
          </cell>
          <cell r="G1788" t="str">
            <v>Irineu Vitoriano do Nascimento Junior</v>
          </cell>
          <cell r="H1788" t="str">
            <v>066.702.286-43</v>
          </cell>
          <cell r="I1788" t="str">
            <v>Isento</v>
          </cell>
          <cell r="J1788" t="str">
            <v xml:space="preserve">Avenida Monsenhor Alderige 21 </v>
          </cell>
          <cell r="K1788" t="str">
            <v>Country Club</v>
          </cell>
          <cell r="L1788" t="str">
            <v>Poços de Caldas</v>
          </cell>
          <cell r="M1788" t="str">
            <v>MG</v>
          </cell>
          <cell r="N1788" t="str">
            <v>SUDESTE</v>
          </cell>
          <cell r="O1788" t="str">
            <v>37.704-284</v>
          </cell>
          <cell r="P1788" t="str">
            <v>35 99191-8095</v>
          </cell>
          <cell r="Q1788" t="str">
            <v>Ivnengenharia@hotmail.com</v>
          </cell>
          <cell r="R1788" t="str">
            <v>Irineu</v>
          </cell>
          <cell r="S1788" t="str">
            <v>Ivnengenharia@hotmail.com</v>
          </cell>
          <cell r="T1788" t="str">
            <v>35 99191-8095</v>
          </cell>
          <cell r="V1788">
            <v>0</v>
          </cell>
          <cell r="W1788">
            <v>40632</v>
          </cell>
        </row>
        <row r="1789">
          <cell r="B1789" t="str">
            <v>20/1804</v>
          </cell>
          <cell r="C1789" t="str">
            <v>Vera</v>
          </cell>
          <cell r="D1789" t="str">
            <v>Prefeitura de Tenente Portela</v>
          </cell>
          <cell r="E1789" t="str">
            <v>Vera</v>
          </cell>
          <cell r="F1789" t="str">
            <v>Representante</v>
          </cell>
          <cell r="G1789" t="str">
            <v>Prefeitura de Tenente Portela</v>
          </cell>
          <cell r="H1789" t="str">
            <v>87.613.089/0001-40</v>
          </cell>
          <cell r="I1789" t="str">
            <v>Isento</v>
          </cell>
          <cell r="J1789" t="str">
            <v>Praça Tenente Portela, 23</v>
          </cell>
          <cell r="K1789" t="str">
            <v>Centro</v>
          </cell>
          <cell r="L1789" t="str">
            <v>Tenente Portela</v>
          </cell>
          <cell r="M1789" t="str">
            <v>RS</v>
          </cell>
          <cell r="N1789" t="str">
            <v>SUL</v>
          </cell>
          <cell r="O1789" t="str">
            <v>98.500-000</v>
          </cell>
          <cell r="P1789" t="str">
            <v>(55) 3551-1454</v>
          </cell>
          <cell r="Q1789" t="str">
            <v>contratos@tenenteportela.rs.gov.br</v>
          </cell>
          <cell r="S1789" t="str">
            <v>contratos@tenenteportela.rs.gov.br</v>
          </cell>
          <cell r="T1789" t="str">
            <v>(55) 3551-1454</v>
          </cell>
          <cell r="V1789">
            <v>44274</v>
          </cell>
        </row>
        <row r="1790">
          <cell r="B1790" t="str">
            <v>21/1805</v>
          </cell>
          <cell r="C1790" t="str">
            <v>Miguel</v>
          </cell>
          <cell r="D1790" t="str">
            <v>Gadero</v>
          </cell>
          <cell r="G1790" t="str">
            <v>Gadero</v>
          </cell>
          <cell r="H1790" t="str">
            <v>NL822956706b01</v>
          </cell>
          <cell r="I1790">
            <v>0</v>
          </cell>
          <cell r="J1790" t="str">
            <v>EUVELGUNNERWEG 19</v>
          </cell>
          <cell r="L1790" t="str">
            <v>GRONINGEN</v>
          </cell>
          <cell r="O1790" t="str">
            <v>9723 CT</v>
          </cell>
          <cell r="P1790">
            <v>0</v>
          </cell>
          <cell r="Q1790">
            <v>0</v>
          </cell>
          <cell r="S1790">
            <v>0</v>
          </cell>
          <cell r="T1790">
            <v>0</v>
          </cell>
          <cell r="V1790">
            <v>0</v>
          </cell>
        </row>
        <row r="1791">
          <cell r="B1791" t="str">
            <v>21/1806</v>
          </cell>
          <cell r="C1791" t="str">
            <v>Franciela</v>
          </cell>
          <cell r="D1791" t="str">
            <v>Prefeitura de Coronel Vivida</v>
          </cell>
          <cell r="E1791" t="str">
            <v>Paulo</v>
          </cell>
          <cell r="G1791" t="str">
            <v>Municipio de Coronel Vivida</v>
          </cell>
          <cell r="H1791" t="str">
            <v>76.995.445/0001-56</v>
          </cell>
          <cell r="I1791" t="str">
            <v>Isento</v>
          </cell>
          <cell r="J1791" t="str">
            <v>Praça Angelo Mezzomo</v>
          </cell>
          <cell r="K1791" t="str">
            <v>Centro</v>
          </cell>
          <cell r="L1791" t="str">
            <v>Coronel Vivida</v>
          </cell>
          <cell r="M1791" t="str">
            <v>PR</v>
          </cell>
          <cell r="N1791" t="str">
            <v>SUL</v>
          </cell>
          <cell r="O1791" t="str">
            <v>85.550-000</v>
          </cell>
          <cell r="P1791" t="str">
            <v>(46) 3232-8300</v>
          </cell>
          <cell r="Q1791" t="str">
            <v>comprascvv@outlook.com</v>
          </cell>
          <cell r="R1791" t="str">
            <v>Elaine</v>
          </cell>
          <cell r="S1791">
            <v>0</v>
          </cell>
          <cell r="T1791" t="str">
            <v>(46) 3232-8318</v>
          </cell>
          <cell r="V1791">
            <v>44326</v>
          </cell>
        </row>
        <row r="1792">
          <cell r="B1792" t="str">
            <v>21/1807</v>
          </cell>
          <cell r="C1792" t="str">
            <v>Adriana</v>
          </cell>
          <cell r="D1792" t="str">
            <v>Versatil Utilidades e Presentes</v>
          </cell>
          <cell r="G1792" t="str">
            <v>JMC Comercio de Variedades Ltda</v>
          </cell>
          <cell r="H1792" t="str">
            <v>04.603.930/0001-90</v>
          </cell>
          <cell r="I1792" t="str">
            <v>254.285.627</v>
          </cell>
          <cell r="J1792" t="str">
            <v>Rua XV de Novembro, 7276</v>
          </cell>
          <cell r="K1792" t="str">
            <v>Vila Nova</v>
          </cell>
          <cell r="L1792" t="str">
            <v>Joinville</v>
          </cell>
          <cell r="M1792" t="str">
            <v>SC</v>
          </cell>
          <cell r="N1792" t="str">
            <v>SUL</v>
          </cell>
          <cell r="O1792" t="str">
            <v>89.237-000</v>
          </cell>
          <cell r="P1792">
            <v>0</v>
          </cell>
          <cell r="Q1792" t="str">
            <v>jmcutilidades@gmail.com</v>
          </cell>
          <cell r="S1792" t="str">
            <v>jmcutilidades@gmail.com</v>
          </cell>
          <cell r="T1792">
            <v>0</v>
          </cell>
          <cell r="V1792">
            <v>44347</v>
          </cell>
        </row>
        <row r="1793">
          <cell r="B1793" t="str">
            <v>21/1808</v>
          </cell>
          <cell r="C1793" t="str">
            <v>Franciela</v>
          </cell>
          <cell r="D1793" t="str">
            <v>Arca de Noé e Representações</v>
          </cell>
          <cell r="E1793" t="str">
            <v>Luciano Pamponet</v>
          </cell>
          <cell r="G1793" t="str">
            <v>Ana Marta Pomponet de Sousa Almeida</v>
          </cell>
          <cell r="H1793" t="str">
            <v>20.343.524/0001-92</v>
          </cell>
          <cell r="I1793" t="str">
            <v>145.985.062</v>
          </cell>
          <cell r="J1793" t="str">
            <v>Praça Doutor Osvaldo Ribeiro, 56</v>
          </cell>
          <cell r="K1793" t="str">
            <v>Nova Cruz</v>
          </cell>
          <cell r="L1793" t="str">
            <v>Macajuba</v>
          </cell>
          <cell r="M1793" t="str">
            <v>BA</v>
          </cell>
          <cell r="N1793" t="str">
            <v>Nordeste</v>
          </cell>
          <cell r="O1793" t="str">
            <v>46.805-000</v>
          </cell>
          <cell r="P1793" t="str">
            <v>(74) 9.9996-2018</v>
          </cell>
          <cell r="Q1793" t="str">
            <v>lucianopamponet@hotmail.com</v>
          </cell>
          <cell r="S1793" t="str">
            <v>lucianopamponet@hotmail.com</v>
          </cell>
          <cell r="T1793" t="str">
            <v>(74) 9.9996-2018</v>
          </cell>
          <cell r="V1793">
            <v>44362</v>
          </cell>
        </row>
        <row r="1794">
          <cell r="B1794" t="str">
            <v>21/1809</v>
          </cell>
          <cell r="C1794" t="str">
            <v>Franciela</v>
          </cell>
          <cell r="D1794" t="str">
            <v>Prefeitura de Jaboticabal</v>
          </cell>
          <cell r="E1794" t="str">
            <v>Renato</v>
          </cell>
          <cell r="G1794" t="str">
            <v>Municipio de Jaboticabal</v>
          </cell>
          <cell r="H1794">
            <v>0</v>
          </cell>
          <cell r="I1794">
            <v>0</v>
          </cell>
          <cell r="J1794">
            <v>0</v>
          </cell>
          <cell r="L1794" t="str">
            <v>Jaboticabal</v>
          </cell>
          <cell r="M1794" t="str">
            <v>SP</v>
          </cell>
          <cell r="N1794" t="str">
            <v>Sudeste</v>
          </cell>
          <cell r="O1794">
            <v>0</v>
          </cell>
          <cell r="P1794">
            <v>0</v>
          </cell>
          <cell r="Q1794" t="str">
            <v>renecolorphoto@terra.com.br</v>
          </cell>
          <cell r="S1794">
            <v>0</v>
          </cell>
          <cell r="T1794">
            <v>0</v>
          </cell>
          <cell r="V1794">
            <v>0</v>
          </cell>
        </row>
        <row r="1795">
          <cell r="B1795" t="str">
            <v>21/1810</v>
          </cell>
          <cell r="C1795" t="str">
            <v>Karen</v>
          </cell>
          <cell r="D1795" t="str">
            <v>Ferramentas Gerais</v>
          </cell>
          <cell r="E1795" t="str">
            <v>Karen</v>
          </cell>
          <cell r="F1795" t="str">
            <v>Representante</v>
          </cell>
          <cell r="G1795" t="str">
            <v>Ferramentas Gerais Com. E Imp. De Ferramentas e Máquinas Ltda.</v>
          </cell>
          <cell r="H1795" t="str">
            <v>92.664.028.0027-80</v>
          </cell>
          <cell r="I1795" t="str">
            <v>0860520889</v>
          </cell>
          <cell r="J1795" t="str">
            <v>Rod. RS-239 Operário, 1199</v>
          </cell>
          <cell r="L1795" t="str">
            <v>Novo Hamburgo</v>
          </cell>
          <cell r="M1795" t="str">
            <v>RS</v>
          </cell>
          <cell r="N1795" t="str">
            <v>SUL</v>
          </cell>
          <cell r="O1795" t="str">
            <v>93.352-700</v>
          </cell>
          <cell r="P1795">
            <v>0</v>
          </cell>
          <cell r="Q1795">
            <v>0</v>
          </cell>
          <cell r="R1795" t="str">
            <v>Karen</v>
          </cell>
          <cell r="S1795" t="str">
            <v>karenvenzon@gmail.com</v>
          </cell>
          <cell r="T1795" t="str">
            <v>(48) 9 8821-1202</v>
          </cell>
          <cell r="V1795">
            <v>44365</v>
          </cell>
        </row>
        <row r="1796">
          <cell r="B1796" t="str">
            <v>21/1811</v>
          </cell>
          <cell r="C1796" t="str">
            <v>Karen</v>
          </cell>
          <cell r="D1796" t="str">
            <v>Ferramentas Gerais</v>
          </cell>
          <cell r="E1796" t="str">
            <v>Karen</v>
          </cell>
          <cell r="F1796" t="str">
            <v>Representante</v>
          </cell>
          <cell r="G1796" t="str">
            <v>Ferramentas Gerais Com. E Imp. De Ferramentas e Máquinas Ltda.</v>
          </cell>
          <cell r="H1796" t="str">
            <v>92.664.028.0025-19</v>
          </cell>
          <cell r="I1796" t="str">
            <v>253894433</v>
          </cell>
          <cell r="J1796" t="str">
            <v>Rodovia Jorge Lacerda, 835, Galpão 11</v>
          </cell>
          <cell r="L1796" t="str">
            <v>Itajaí</v>
          </cell>
          <cell r="M1796" t="str">
            <v>SC</v>
          </cell>
          <cell r="N1796" t="str">
            <v>Sul</v>
          </cell>
          <cell r="O1796">
            <v>88317100</v>
          </cell>
          <cell r="P1796">
            <v>0</v>
          </cell>
          <cell r="Q1796">
            <v>0</v>
          </cell>
          <cell r="S1796">
            <v>0</v>
          </cell>
          <cell r="T1796">
            <v>0</v>
          </cell>
          <cell r="V1796">
            <v>0</v>
          </cell>
        </row>
        <row r="1797">
          <cell r="B1797" t="str">
            <v>21/1812</v>
          </cell>
          <cell r="C1797" t="str">
            <v>Karen</v>
          </cell>
          <cell r="D1797" t="str">
            <v>Ferramentas Gerais</v>
          </cell>
          <cell r="E1797" t="str">
            <v>Karen</v>
          </cell>
          <cell r="F1797" t="str">
            <v>Representante</v>
          </cell>
          <cell r="G1797" t="str">
            <v>Ferramentas Gerais Com. E Imp. De Ferramentas e Máquinas Ltda.</v>
          </cell>
          <cell r="H1797" t="str">
            <v>92.664.028.00001-41</v>
          </cell>
          <cell r="I1797" t="str">
            <v>0960574352</v>
          </cell>
          <cell r="J1797" t="str">
            <v>Rua Voluntários da Pátria, nº 3223</v>
          </cell>
          <cell r="L1797" t="str">
            <v>Porto Alegre</v>
          </cell>
          <cell r="M1797" t="str">
            <v>RS</v>
          </cell>
          <cell r="N1797" t="str">
            <v>Sul</v>
          </cell>
          <cell r="O1797" t="str">
            <v>90.230-011</v>
          </cell>
          <cell r="P1797">
            <v>0</v>
          </cell>
          <cell r="Q1797">
            <v>0</v>
          </cell>
          <cell r="S1797">
            <v>0</v>
          </cell>
          <cell r="T1797">
            <v>0</v>
          </cell>
          <cell r="V1797">
            <v>0</v>
          </cell>
        </row>
        <row r="1798">
          <cell r="B1798" t="str">
            <v>21/1813</v>
          </cell>
          <cell r="C1798" t="str">
            <v>Karen</v>
          </cell>
          <cell r="D1798" t="str">
            <v>Ferramentas Gerais</v>
          </cell>
          <cell r="E1798" t="str">
            <v>Karen</v>
          </cell>
          <cell r="F1798" t="str">
            <v>Representante</v>
          </cell>
          <cell r="G1798" t="str">
            <v>Ferramentas Gerais Com. E Imp. De Ferramentas e Máquinas Ltda.</v>
          </cell>
          <cell r="H1798" t="str">
            <v>92.664.028.0024-38</v>
          </cell>
          <cell r="I1798" t="str">
            <v>9018559606</v>
          </cell>
          <cell r="J1798" t="str">
            <v>Avenida Jucelino Kubitschek de Oliveira, nº 3900</v>
          </cell>
          <cell r="L1798" t="str">
            <v>Curitiba</v>
          </cell>
          <cell r="M1798" t="str">
            <v>PR</v>
          </cell>
          <cell r="N1798" t="str">
            <v>Sul</v>
          </cell>
          <cell r="O1798" t="str">
            <v>81.260-000</v>
          </cell>
          <cell r="P1798">
            <v>0</v>
          </cell>
          <cell r="Q1798">
            <v>0</v>
          </cell>
          <cell r="S1798">
            <v>0</v>
          </cell>
          <cell r="T1798">
            <v>0</v>
          </cell>
          <cell r="V1798">
            <v>0</v>
          </cell>
        </row>
        <row r="1799">
          <cell r="B1799" t="str">
            <v>21/1814</v>
          </cell>
          <cell r="C1799" t="str">
            <v>Franciela</v>
          </cell>
          <cell r="D1799" t="str">
            <v>Prefeitura de Ipuaçu</v>
          </cell>
          <cell r="G1799" t="str">
            <v>Municipio de Ipuaçu</v>
          </cell>
          <cell r="H1799">
            <v>0</v>
          </cell>
          <cell r="I1799">
            <v>0</v>
          </cell>
          <cell r="J1799">
            <v>0</v>
          </cell>
          <cell r="L1799" t="str">
            <v>Ipuaçu</v>
          </cell>
          <cell r="M1799" t="str">
            <v>SC</v>
          </cell>
          <cell r="N1799" t="str">
            <v>Sul</v>
          </cell>
          <cell r="O1799">
            <v>0</v>
          </cell>
          <cell r="P1799">
            <v>0</v>
          </cell>
          <cell r="Q1799">
            <v>0</v>
          </cell>
          <cell r="S1799">
            <v>0</v>
          </cell>
          <cell r="T1799">
            <v>0</v>
          </cell>
          <cell r="V1799">
            <v>0</v>
          </cell>
        </row>
        <row r="1800">
          <cell r="B1800" t="str">
            <v>21/1815</v>
          </cell>
          <cell r="C1800" t="str">
            <v>Karen</v>
          </cell>
          <cell r="D1800" t="str">
            <v>Prefeitura de Machado</v>
          </cell>
          <cell r="E1800" t="str">
            <v>Karen</v>
          </cell>
          <cell r="F1800" t="str">
            <v>Representante</v>
          </cell>
          <cell r="G1800" t="str">
            <v>Município de Machado</v>
          </cell>
          <cell r="H1800" t="str">
            <v>18.242.784/0001-20</v>
          </cell>
          <cell r="I1800" t="str">
            <v>Isento</v>
          </cell>
          <cell r="J1800" t="str">
            <v>Prala Olegário Maciel, 25</v>
          </cell>
          <cell r="K1800" t="str">
            <v>Centro</v>
          </cell>
          <cell r="L1800" t="str">
            <v>Machado</v>
          </cell>
          <cell r="M1800" t="str">
            <v>MG</v>
          </cell>
          <cell r="N1800" t="str">
            <v>Sudeste</v>
          </cell>
          <cell r="O1800" t="str">
            <v>37.750-000</v>
          </cell>
          <cell r="P1800" t="str">
            <v>35 3295-2727</v>
          </cell>
          <cell r="Q1800" t="str">
            <v>karenvenzon@gmail.com</v>
          </cell>
          <cell r="R1800" t="str">
            <v>Karen</v>
          </cell>
          <cell r="S1800" t="str">
            <v>karenvenzon@gmail.com</v>
          </cell>
          <cell r="T1800">
            <v>0</v>
          </cell>
          <cell r="V1800">
            <v>0</v>
          </cell>
        </row>
        <row r="1801">
          <cell r="B1801" t="str">
            <v>21/1816</v>
          </cell>
          <cell r="C1801" t="str">
            <v>Franciela</v>
          </cell>
          <cell r="D1801" t="str">
            <v>Edeltraud Brach</v>
          </cell>
          <cell r="E1801" t="str">
            <v>Traud</v>
          </cell>
          <cell r="G1801" t="str">
            <v>Edeltraud Brach</v>
          </cell>
          <cell r="H1801">
            <v>86646184968</v>
          </cell>
          <cell r="I1801">
            <v>0</v>
          </cell>
          <cell r="J1801" t="str">
            <v>Rua: Urban Gern, 49</v>
          </cell>
          <cell r="K1801" t="str">
            <v>Glória</v>
          </cell>
          <cell r="L1801" t="str">
            <v>Joinville</v>
          </cell>
          <cell r="M1801" t="str">
            <v>SC</v>
          </cell>
          <cell r="N1801" t="str">
            <v>Sul</v>
          </cell>
          <cell r="O1801">
            <v>89216218</v>
          </cell>
          <cell r="P1801" t="str">
            <v>473422-9336</v>
          </cell>
          <cell r="Q1801">
            <v>0</v>
          </cell>
          <cell r="S1801">
            <v>0</v>
          </cell>
          <cell r="T1801" t="str">
            <v>4799919-5070</v>
          </cell>
          <cell r="V1801">
            <v>0</v>
          </cell>
        </row>
        <row r="1802">
          <cell r="B1802" t="str">
            <v>21/1817</v>
          </cell>
          <cell r="C1802" t="str">
            <v>Mayara</v>
          </cell>
          <cell r="D1802" t="str">
            <v>Cenika Eventos</v>
          </cell>
          <cell r="E1802" t="str">
            <v>Morrison</v>
          </cell>
          <cell r="G1802" t="str">
            <v>Cênika Eventos Suporte e Tecnologia Eireli ME</v>
          </cell>
          <cell r="H1802" t="str">
            <v>13.724.765/0001-16</v>
          </cell>
          <cell r="I1802" t="str">
            <v>002005294.00-20</v>
          </cell>
          <cell r="J1802" t="str">
            <v>Rua Jacaranda 22 Sala 102</v>
          </cell>
          <cell r="K1802" t="str">
            <v>Horto</v>
          </cell>
          <cell r="L1802" t="str">
            <v>Ipatinga</v>
          </cell>
          <cell r="M1802" t="str">
            <v>MG</v>
          </cell>
          <cell r="N1802" t="str">
            <v>Sudeste</v>
          </cell>
          <cell r="O1802" t="str">
            <v>35160-304</v>
          </cell>
          <cell r="P1802" t="str">
            <v>3198755-0596</v>
          </cell>
          <cell r="Q1802" t="str">
            <v>cenika@cenika.com.br</v>
          </cell>
          <cell r="R1802" t="str">
            <v>Morisson</v>
          </cell>
          <cell r="S1802" t="str">
            <v>morrisondeolli@cenika.com.br</v>
          </cell>
          <cell r="T1802">
            <v>0</v>
          </cell>
          <cell r="V1802">
            <v>44399</v>
          </cell>
        </row>
        <row r="1803">
          <cell r="B1803" t="str">
            <v>21/1818</v>
          </cell>
          <cell r="C1803" t="str">
            <v>Miguel</v>
          </cell>
          <cell r="D1803" t="str">
            <v>Prefeitura de Carapebus</v>
          </cell>
          <cell r="G1803" t="str">
            <v>Prefeitura de Carapebus</v>
          </cell>
          <cell r="H1803" t="str">
            <v>01.609.497/0001-02</v>
          </cell>
          <cell r="I1803">
            <v>0</v>
          </cell>
          <cell r="J1803" t="str">
            <v>Avenida Getúlio Vargas,15</v>
          </cell>
          <cell r="K1803" t="str">
            <v>Centro</v>
          </cell>
          <cell r="L1803" t="str">
            <v>Carapebus</v>
          </cell>
          <cell r="M1803" t="str">
            <v>RJ</v>
          </cell>
          <cell r="N1803" t="str">
            <v>Sudeste</v>
          </cell>
          <cell r="O1803" t="str">
            <v>27998-000</v>
          </cell>
          <cell r="P1803">
            <v>0</v>
          </cell>
          <cell r="Q1803">
            <v>0</v>
          </cell>
          <cell r="S1803">
            <v>0</v>
          </cell>
          <cell r="T1803">
            <v>0</v>
          </cell>
          <cell r="V1803">
            <v>0</v>
          </cell>
        </row>
        <row r="1804">
          <cell r="B1804" t="str">
            <v>21/1819</v>
          </cell>
          <cell r="C1804" t="str">
            <v>Karen</v>
          </cell>
          <cell r="D1804" t="str">
            <v>CDL Criciúma</v>
          </cell>
          <cell r="E1804" t="str">
            <v>Tiago Colonetti</v>
          </cell>
          <cell r="F1804" t="str">
            <v>Presidente</v>
          </cell>
          <cell r="G1804" t="str">
            <v>Câmara de Dirigentes Lojistas de Criciúma</v>
          </cell>
          <cell r="H1804" t="str">
            <v>80.169.063/0001-05</v>
          </cell>
          <cell r="I1804">
            <v>0</v>
          </cell>
          <cell r="J1804" t="str">
            <v>Rua Coronel Pedro Benedet, 46</v>
          </cell>
          <cell r="L1804" t="str">
            <v>Criciúma</v>
          </cell>
          <cell r="M1804" t="str">
            <v>SC</v>
          </cell>
          <cell r="N1804" t="str">
            <v>Sul</v>
          </cell>
          <cell r="O1804" t="str">
            <v>88.801-250</v>
          </cell>
          <cell r="P1804" t="str">
            <v>(48) 3431-2100</v>
          </cell>
          <cell r="Q1804" t="str">
            <v>karenvenzon@gmail.com</v>
          </cell>
          <cell r="R1804" t="str">
            <v>Karen</v>
          </cell>
          <cell r="S1804" t="str">
            <v>karenvenzon@gmail.com</v>
          </cell>
          <cell r="T1804">
            <v>0</v>
          </cell>
          <cell r="V1804">
            <v>0</v>
          </cell>
        </row>
        <row r="1805">
          <cell r="B1805" t="str">
            <v>21/1820</v>
          </cell>
          <cell r="C1805" t="str">
            <v>Mayara</v>
          </cell>
          <cell r="D1805" t="str">
            <v>Prefeitura de Bituruna</v>
          </cell>
          <cell r="E1805" t="str">
            <v>Nereu</v>
          </cell>
          <cell r="F1805" t="str">
            <v>Secretário de Governo</v>
          </cell>
          <cell r="G1805" t="str">
            <v>Prefeitura de Bituruna</v>
          </cell>
          <cell r="H1805">
            <v>0</v>
          </cell>
          <cell r="I1805">
            <v>0</v>
          </cell>
          <cell r="J1805" t="str">
            <v>Av. Dr. Oscar Geyer</v>
          </cell>
          <cell r="K1805" t="str">
            <v>Centro</v>
          </cell>
          <cell r="L1805" t="str">
            <v>Bituruna</v>
          </cell>
          <cell r="M1805" t="str">
            <v>PR</v>
          </cell>
          <cell r="N1805" t="str">
            <v>Sul</v>
          </cell>
          <cell r="O1805" t="str">
            <v>84640-000</v>
          </cell>
          <cell r="P1805" t="str">
            <v>41 99514-2234</v>
          </cell>
          <cell r="Q1805" t="str">
            <v>nereudasilveira@gmail.com</v>
          </cell>
          <cell r="S1805">
            <v>0</v>
          </cell>
          <cell r="T1805">
            <v>0</v>
          </cell>
          <cell r="V1805">
            <v>44379</v>
          </cell>
        </row>
        <row r="1806">
          <cell r="B1806" t="str">
            <v>21/1821</v>
          </cell>
          <cell r="C1806" t="str">
            <v>Mayara</v>
          </cell>
          <cell r="D1806" t="str">
            <v>CIC Blumenau</v>
          </cell>
          <cell r="E1806" t="str">
            <v>Cissa</v>
          </cell>
          <cell r="F1806" t="str">
            <v>Financeiro</v>
          </cell>
          <cell r="G1806" t="str">
            <v>CIC Blumenau</v>
          </cell>
          <cell r="H1806">
            <v>0</v>
          </cell>
          <cell r="I1806">
            <v>0</v>
          </cell>
          <cell r="J1806" t="str">
            <v>R. Dois de Setembro, Nº1395 </v>
          </cell>
          <cell r="K1806" t="str">
            <v>Itoupava Norte</v>
          </cell>
          <cell r="L1806" t="str">
            <v>Blumenau</v>
          </cell>
          <cell r="M1806" t="str">
            <v>SC</v>
          </cell>
          <cell r="N1806" t="str">
            <v>Sul</v>
          </cell>
          <cell r="O1806" t="str">
            <v>89052-000</v>
          </cell>
          <cell r="P1806" t="str">
            <v>47 98497-7250</v>
          </cell>
          <cell r="Q1806" t="str">
            <v>atendimente@cicblumenau.com.br</v>
          </cell>
          <cell r="S1806">
            <v>0</v>
          </cell>
          <cell r="T1806">
            <v>0</v>
          </cell>
          <cell r="V1806">
            <v>44379</v>
          </cell>
        </row>
        <row r="1807">
          <cell r="B1807" t="str">
            <v>21/1822</v>
          </cell>
          <cell r="C1807" t="str">
            <v>Franciela</v>
          </cell>
          <cell r="D1807" t="str">
            <v>Prefeitura de Toledo</v>
          </cell>
          <cell r="G1807" t="str">
            <v>Municipio de Toledo</v>
          </cell>
          <cell r="H1807">
            <v>0</v>
          </cell>
          <cell r="I1807">
            <v>0</v>
          </cell>
          <cell r="J1807">
            <v>0</v>
          </cell>
          <cell r="O1807">
            <v>0</v>
          </cell>
          <cell r="P1807">
            <v>0</v>
          </cell>
          <cell r="Q1807">
            <v>0</v>
          </cell>
          <cell r="S1807">
            <v>0</v>
          </cell>
          <cell r="T1807">
            <v>0</v>
          </cell>
          <cell r="V1807">
            <v>0</v>
          </cell>
        </row>
        <row r="1808">
          <cell r="B1808" t="str">
            <v>21/1823</v>
          </cell>
          <cell r="C1808" t="str">
            <v>Franciela</v>
          </cell>
          <cell r="D1808" t="str">
            <v>Prefeitura de Realeza</v>
          </cell>
          <cell r="E1808" t="str">
            <v>Rozangela</v>
          </cell>
          <cell r="G1808" t="str">
            <v>Municipio de Realeza</v>
          </cell>
          <cell r="H1808">
            <v>0</v>
          </cell>
          <cell r="I1808">
            <v>0</v>
          </cell>
          <cell r="J1808">
            <v>0</v>
          </cell>
          <cell r="L1808" t="str">
            <v>Realeza</v>
          </cell>
          <cell r="M1808" t="str">
            <v>PR</v>
          </cell>
          <cell r="N1808" t="str">
            <v>SUL</v>
          </cell>
          <cell r="O1808">
            <v>0</v>
          </cell>
          <cell r="P1808">
            <v>0</v>
          </cell>
          <cell r="Q1808">
            <v>0</v>
          </cell>
          <cell r="S1808">
            <v>0</v>
          </cell>
          <cell r="T1808">
            <v>0</v>
          </cell>
          <cell r="V1808">
            <v>0</v>
          </cell>
        </row>
        <row r="1809">
          <cell r="B1809" t="str">
            <v>21/1824</v>
          </cell>
          <cell r="C1809" t="str">
            <v>Mayara</v>
          </cell>
          <cell r="D1809" t="str">
            <v>Brasil Iluminação e Construção Eireli</v>
          </cell>
          <cell r="E1809" t="str">
            <v>Juliana</v>
          </cell>
          <cell r="F1809" t="str">
            <v>Vendedora</v>
          </cell>
          <cell r="G1809" t="str">
            <v>Brasil Iluminação e Construção Eireli</v>
          </cell>
          <cell r="H1809" t="str">
            <v>17.435.476/0001-58</v>
          </cell>
          <cell r="I1809" t="str">
            <v>10.554.343-8</v>
          </cell>
          <cell r="J1809" t="str">
            <v>Avenida 24 de Outubro, 3304</v>
          </cell>
          <cell r="K1809" t="str">
            <v>Aeroviario</v>
          </cell>
          <cell r="L1809" t="str">
            <v xml:space="preserve">Goiânia </v>
          </cell>
          <cell r="M1809" t="str">
            <v>GO</v>
          </cell>
          <cell r="N1809" t="str">
            <v>CENTRO OESTE</v>
          </cell>
          <cell r="O1809" t="str">
            <v>74.435-090</v>
          </cell>
          <cell r="P1809" t="str">
            <v>62 3576-7508</v>
          </cell>
          <cell r="Q1809" t="str">
            <v>brasil.iluminacao@hotmail.com</v>
          </cell>
          <cell r="S1809">
            <v>0</v>
          </cell>
          <cell r="T1809">
            <v>0</v>
          </cell>
          <cell r="V1809">
            <v>44412</v>
          </cell>
        </row>
        <row r="1810">
          <cell r="B1810" t="str">
            <v>21/1825</v>
          </cell>
          <cell r="C1810" t="str">
            <v>Franciela</v>
          </cell>
          <cell r="D1810" t="str">
            <v>IncoFios</v>
          </cell>
          <cell r="E1810" t="str">
            <v>Fabiana Raquel Pfiffer</v>
          </cell>
          <cell r="F1810" t="str">
            <v>RH</v>
          </cell>
          <cell r="G1810" t="str">
            <v>IncoFios Industria e Comercio de Fios LTDA</v>
          </cell>
          <cell r="H1810" t="str">
            <v>04.432.327/0001-93</v>
          </cell>
          <cell r="I1810" t="str">
            <v>254.293.387</v>
          </cell>
          <cell r="J1810" t="str">
            <v>Av. Manoel Simão, 810</v>
          </cell>
          <cell r="K1810" t="str">
            <v>Das Nações</v>
          </cell>
          <cell r="L1810" t="str">
            <v>Indaial</v>
          </cell>
          <cell r="M1810" t="str">
            <v>SC</v>
          </cell>
          <cell r="N1810" t="str">
            <v>SUL</v>
          </cell>
          <cell r="O1810" t="str">
            <v>89.082-085</v>
          </cell>
          <cell r="P1810" t="str">
            <v>(47) 3317-8076</v>
          </cell>
          <cell r="Q1810" t="str">
            <v>fabiana.pfiffer@incofios.com.br</v>
          </cell>
          <cell r="R1810" t="str">
            <v>Geovane Ferreira</v>
          </cell>
          <cell r="S1810" t="str">
            <v>geovane.ferreira@incofios.com.br</v>
          </cell>
          <cell r="T1810" t="str">
            <v>(47) 3317-8062</v>
          </cell>
          <cell r="V1810">
            <v>44421</v>
          </cell>
        </row>
        <row r="1811">
          <cell r="B1811" t="str">
            <v>21/1826</v>
          </cell>
          <cell r="C1811" t="str">
            <v>Franciela</v>
          </cell>
          <cell r="D1811" t="str">
            <v>Perfitubos Comercial Eireli</v>
          </cell>
          <cell r="E1811" t="str">
            <v>Fernanda Lima</v>
          </cell>
          <cell r="G1811" t="str">
            <v>Comercio Atacadista de Ferragens e Ferramentas</v>
          </cell>
          <cell r="H1811" t="str">
            <v>30.972.783/0001-36</v>
          </cell>
          <cell r="I1811" t="str">
            <v>258750707</v>
          </cell>
          <cell r="J1811" t="str">
            <v>Avenida Edgar Nelson Meister, 150, Galpão A</v>
          </cell>
          <cell r="K1811" t="str">
            <v>Zona Industrial Norte</v>
          </cell>
          <cell r="L1811" t="str">
            <v>Joinville</v>
          </cell>
          <cell r="M1811" t="str">
            <v>SC</v>
          </cell>
          <cell r="N1811" t="str">
            <v>SUL</v>
          </cell>
          <cell r="O1811" t="str">
            <v>89.219-501</v>
          </cell>
          <cell r="P1811" t="str">
            <v>47 3473-0050</v>
          </cell>
          <cell r="Q1811" t="str">
            <v>fernanda.lima@perfitubo.com.br</v>
          </cell>
          <cell r="R1811" t="str">
            <v>Fernanda Lima</v>
          </cell>
          <cell r="S1811" t="str">
            <v>francisco.lima@perfitubo.com.br</v>
          </cell>
          <cell r="T1811" t="str">
            <v>47 3473-0050</v>
          </cell>
          <cell r="V1811">
            <v>44421</v>
          </cell>
        </row>
        <row r="1812">
          <cell r="B1812" t="str">
            <v>21/1827</v>
          </cell>
          <cell r="C1812" t="str">
            <v>Miguel</v>
          </cell>
          <cell r="D1812" t="str">
            <v>Elias Davi da Rosa</v>
          </cell>
          <cell r="E1812" t="str">
            <v>Elias</v>
          </cell>
          <cell r="G1812">
            <v>0</v>
          </cell>
          <cell r="H1812" t="str">
            <v>549.485.250-49</v>
          </cell>
          <cell r="I1812">
            <v>0</v>
          </cell>
          <cell r="J1812" t="str">
            <v>Rua Danton Correa da Silva, 746</v>
          </cell>
          <cell r="K1812" t="str">
            <v>Centro</v>
          </cell>
          <cell r="L1812" t="str">
            <v>Canela</v>
          </cell>
          <cell r="M1812" t="str">
            <v>RS</v>
          </cell>
          <cell r="N1812" t="str">
            <v>SUL</v>
          </cell>
          <cell r="O1812" t="str">
            <v>95.680-000</v>
          </cell>
          <cell r="P1812">
            <v>0</v>
          </cell>
          <cell r="Q1812">
            <v>0</v>
          </cell>
          <cell r="S1812">
            <v>0</v>
          </cell>
          <cell r="T1812">
            <v>0</v>
          </cell>
          <cell r="V1812">
            <v>0</v>
          </cell>
        </row>
        <row r="1813">
          <cell r="B1813" t="str">
            <v>21/1828</v>
          </cell>
          <cell r="C1813" t="str">
            <v>Franciela</v>
          </cell>
          <cell r="D1813" t="str">
            <v>Prefeitura de Bom Jardim da Serra</v>
          </cell>
          <cell r="E1813" t="str">
            <v>Sandra</v>
          </cell>
          <cell r="G1813" t="str">
            <v>Municipio de Bom Jardim da Serra</v>
          </cell>
          <cell r="H1813" t="str">
            <v>82.844.754/0001-92</v>
          </cell>
          <cell r="I1813" t="str">
            <v>Isento</v>
          </cell>
          <cell r="J1813" t="str">
            <v>Rua Manoel Cecílio Ribeiro, 68</v>
          </cell>
          <cell r="K1813" t="str">
            <v>Centro</v>
          </cell>
          <cell r="L1813" t="str">
            <v>Bom Jardim da Serra</v>
          </cell>
          <cell r="M1813" t="str">
            <v>SC</v>
          </cell>
          <cell r="N1813" t="str">
            <v>SUL</v>
          </cell>
          <cell r="O1813" t="str">
            <v>88.640-000</v>
          </cell>
          <cell r="P1813" t="str">
            <v>(49) 3232-0197</v>
          </cell>
          <cell r="Q1813" t="str">
            <v>sandravi_padilha@hotmail.com</v>
          </cell>
          <cell r="S1813" t="str">
            <v>tesouraria@bomjardimdaserra.sc.gov.br</v>
          </cell>
          <cell r="T1813">
            <v>0</v>
          </cell>
          <cell r="V1813">
            <v>44638</v>
          </cell>
        </row>
        <row r="1814">
          <cell r="B1814" t="str">
            <v>21/1829</v>
          </cell>
          <cell r="C1814" t="str">
            <v>Mayara/Miguel</v>
          </cell>
          <cell r="D1814" t="str">
            <v>Sicredi - Prudentópolis</v>
          </cell>
          <cell r="E1814" t="str">
            <v>Sabrine</v>
          </cell>
          <cell r="F1814" t="str">
            <v>Assessora de Comunicação</v>
          </cell>
          <cell r="G1814" t="str">
            <v>COOPERATIVA DE CREDITO, POUPANCA E INVESTIMENTO CENTRO SUL - SICREDI CENTRO SUL PR/SC/RJ </v>
          </cell>
          <cell r="H1814" t="str">
            <v>78.907.607/0001-47</v>
          </cell>
          <cell r="I1814" t="str">
            <v>ISENTO</v>
          </cell>
          <cell r="J1814" t="str">
            <v>PC. CEL. JOSÉ DURSKI, Nº26 - 4º ANDAR</v>
          </cell>
          <cell r="K1814" t="str">
            <v>CENTRO</v>
          </cell>
          <cell r="L1814" t="str">
            <v>PRUDENTOPOLIS</v>
          </cell>
          <cell r="M1814" t="str">
            <v>PR</v>
          </cell>
          <cell r="N1814" t="str">
            <v>SUL</v>
          </cell>
          <cell r="O1814" t="str">
            <v>84400-000</v>
          </cell>
          <cell r="P1814" t="str">
            <v>(42) 3446-3228</v>
          </cell>
          <cell r="Q1814" t="str">
            <v>sabrine_cappellari@sicredi.com.br</v>
          </cell>
          <cell r="R1814" t="str">
            <v>Jean Carlos Dolnei</v>
          </cell>
          <cell r="S1814" t="str">
            <v>jean_dolnei@sicredi.com.br</v>
          </cell>
          <cell r="T1814" t="str">
            <v>(42) 3446-3228</v>
          </cell>
          <cell r="V1814">
            <v>0</v>
          </cell>
        </row>
        <row r="1815">
          <cell r="B1815" t="str">
            <v>21/1830</v>
          </cell>
          <cell r="C1815" t="str">
            <v>Miguel</v>
          </cell>
          <cell r="D1815" t="str">
            <v>Prefeitura de Palhoça</v>
          </cell>
          <cell r="G1815">
            <v>0</v>
          </cell>
          <cell r="H1815">
            <v>0</v>
          </cell>
          <cell r="I1815">
            <v>0</v>
          </cell>
          <cell r="J1815">
            <v>0</v>
          </cell>
          <cell r="O1815">
            <v>0</v>
          </cell>
          <cell r="P1815">
            <v>0</v>
          </cell>
          <cell r="Q1815">
            <v>0</v>
          </cell>
          <cell r="S1815">
            <v>0</v>
          </cell>
          <cell r="T1815">
            <v>0</v>
          </cell>
          <cell r="V1815">
            <v>0</v>
          </cell>
        </row>
        <row r="1816">
          <cell r="B1816" t="str">
            <v>21/1831</v>
          </cell>
          <cell r="C1816" t="str">
            <v>Mayara</v>
          </cell>
          <cell r="D1816" t="str">
            <v>Prefeitura de Ibirama</v>
          </cell>
          <cell r="E1816" t="str">
            <v>Adriano Poffo</v>
          </cell>
          <cell r="F1816" t="str">
            <v>Prefeito</v>
          </cell>
          <cell r="G1816" t="str">
            <v>Munícipio de Ibirama</v>
          </cell>
          <cell r="H1816" t="str">
            <v>83.102.418/0001-37</v>
          </cell>
          <cell r="I1816">
            <v>0</v>
          </cell>
          <cell r="J1816" t="str">
            <v>Rua Doutor Getulio Vargas 70</v>
          </cell>
          <cell r="K1816" t="str">
            <v>Centro</v>
          </cell>
          <cell r="L1816" t="str">
            <v>Ibirama</v>
          </cell>
          <cell r="M1816" t="str">
            <v>SC</v>
          </cell>
          <cell r="N1816" t="str">
            <v>SUL</v>
          </cell>
          <cell r="O1816" t="str">
            <v>89140-000</v>
          </cell>
          <cell r="P1816" t="str">
            <v>47 98847-5715</v>
          </cell>
          <cell r="Q1816" t="str">
            <v>fabio@ibirama.sc.gov.br</v>
          </cell>
          <cell r="R1816" t="str">
            <v>Fábio Luiz Fusinato</v>
          </cell>
          <cell r="S1816" t="str">
            <v>fabio@ibirama.sc.gov.br</v>
          </cell>
          <cell r="T1816">
            <v>0</v>
          </cell>
          <cell r="V1816">
            <v>0</v>
          </cell>
        </row>
        <row r="1817">
          <cell r="B1817" t="str">
            <v>21/1832</v>
          </cell>
          <cell r="C1817" t="str">
            <v>Karen</v>
          </cell>
          <cell r="D1817" t="str">
            <v>Prefeitura de Condoi</v>
          </cell>
          <cell r="G1817">
            <v>0</v>
          </cell>
          <cell r="H1817">
            <v>0</v>
          </cell>
          <cell r="I1817">
            <v>0</v>
          </cell>
          <cell r="J1817">
            <v>0</v>
          </cell>
          <cell r="O1817">
            <v>0</v>
          </cell>
          <cell r="P1817">
            <v>0</v>
          </cell>
          <cell r="Q1817">
            <v>0</v>
          </cell>
          <cell r="S1817">
            <v>0</v>
          </cell>
          <cell r="T1817">
            <v>0</v>
          </cell>
          <cell r="V1817">
            <v>0</v>
          </cell>
        </row>
        <row r="1818">
          <cell r="B1818" t="str">
            <v>21/1833</v>
          </cell>
          <cell r="C1818" t="str">
            <v>Adri</v>
          </cell>
          <cell r="D1818" t="str">
            <v>Prefeitura de Pinhal</v>
          </cell>
          <cell r="E1818">
            <v>0</v>
          </cell>
          <cell r="F1818">
            <v>0</v>
          </cell>
          <cell r="G1818" t="str">
            <v>Prefeitura Municipal de Pinhal</v>
          </cell>
          <cell r="H1818" t="str">
            <v>92.005.586/0001-30</v>
          </cell>
          <cell r="I1818">
            <v>0</v>
          </cell>
          <cell r="J1818" t="str">
            <v>Avenida Treze de Maio, 1922</v>
          </cell>
          <cell r="K1818" t="str">
            <v>Centro</v>
          </cell>
          <cell r="L1818" t="str">
            <v>Pinhal</v>
          </cell>
          <cell r="M1818" t="str">
            <v>RS</v>
          </cell>
          <cell r="N1818" t="str">
            <v>Sul</v>
          </cell>
          <cell r="O1818" t="str">
            <v>93345-000</v>
          </cell>
          <cell r="P1818">
            <v>0</v>
          </cell>
          <cell r="Q1818">
            <v>0</v>
          </cell>
          <cell r="R1818">
            <v>0</v>
          </cell>
          <cell r="S1818">
            <v>0</v>
          </cell>
          <cell r="T1818">
            <v>0</v>
          </cell>
          <cell r="U1818">
            <v>0</v>
          </cell>
          <cell r="V1818">
            <v>0</v>
          </cell>
          <cell r="W1818">
            <v>0</v>
          </cell>
        </row>
        <row r="1819">
          <cell r="B1819" t="str">
            <v>21/1834</v>
          </cell>
          <cell r="C1819" t="str">
            <v>Franciela</v>
          </cell>
          <cell r="D1819" t="str">
            <v>Prefeitura de Guarujá</v>
          </cell>
          <cell r="G1819" t="str">
            <v>Prefeitura Municipal de Guarujá</v>
          </cell>
          <cell r="H1819">
            <v>0</v>
          </cell>
          <cell r="I1819">
            <v>0</v>
          </cell>
          <cell r="J1819">
            <v>0</v>
          </cell>
          <cell r="L1819" t="str">
            <v>Guarujá</v>
          </cell>
          <cell r="M1819" t="str">
            <v>SP</v>
          </cell>
          <cell r="N1819" t="str">
            <v>SUDESTE</v>
          </cell>
          <cell r="O1819">
            <v>0</v>
          </cell>
          <cell r="P1819">
            <v>0</v>
          </cell>
          <cell r="Q1819">
            <v>0</v>
          </cell>
          <cell r="S1819">
            <v>0</v>
          </cell>
          <cell r="T1819">
            <v>0</v>
          </cell>
          <cell r="V1819">
            <v>0</v>
          </cell>
        </row>
        <row r="1820">
          <cell r="B1820" t="str">
            <v>21/1835</v>
          </cell>
          <cell r="C1820" t="str">
            <v>Karen</v>
          </cell>
          <cell r="D1820" t="str">
            <v>Cordilheira Alta</v>
          </cell>
          <cell r="G1820" t="str">
            <v>Prefeitura Municipal Cordilheira Alta</v>
          </cell>
          <cell r="H1820" t="str">
            <v>95.990.198/0001-04</v>
          </cell>
          <cell r="I1820">
            <v>0</v>
          </cell>
          <cell r="J1820" t="str">
            <v>Rua Celso Tozzo, 235</v>
          </cell>
          <cell r="K1820" t="str">
            <v>Centro</v>
          </cell>
          <cell r="L1820" t="str">
            <v>Cordilheira Alta</v>
          </cell>
          <cell r="M1820" t="str">
            <v>SC</v>
          </cell>
          <cell r="N1820" t="str">
            <v>Sul</v>
          </cell>
          <cell r="O1820" t="str">
            <v>89.819-000</v>
          </cell>
          <cell r="P1820" t="str">
            <v>49 33589100</v>
          </cell>
          <cell r="Q1820">
            <v>0</v>
          </cell>
          <cell r="S1820">
            <v>0</v>
          </cell>
          <cell r="T1820">
            <v>0</v>
          </cell>
          <cell r="V1820">
            <v>0</v>
          </cell>
        </row>
        <row r="1821">
          <cell r="B1821" t="str">
            <v>21/1836</v>
          </cell>
          <cell r="C1821" t="str">
            <v>Franciela</v>
          </cell>
          <cell r="D1821" t="str">
            <v>Prefeitura de Ribeirão Pires</v>
          </cell>
          <cell r="G1821" t="str">
            <v>Prefeitura Municipal de Ribeirão Pires</v>
          </cell>
          <cell r="H1821">
            <v>0</v>
          </cell>
          <cell r="I1821">
            <v>0</v>
          </cell>
          <cell r="J1821">
            <v>0</v>
          </cell>
          <cell r="L1821" t="str">
            <v>Ribeirão Pires</v>
          </cell>
          <cell r="M1821" t="str">
            <v>SP</v>
          </cell>
          <cell r="N1821" t="str">
            <v>SUDESTE</v>
          </cell>
          <cell r="O1821">
            <v>0</v>
          </cell>
          <cell r="P1821">
            <v>0</v>
          </cell>
          <cell r="Q1821">
            <v>0</v>
          </cell>
          <cell r="S1821">
            <v>0</v>
          </cell>
          <cell r="T1821">
            <v>0</v>
          </cell>
          <cell r="V1821">
            <v>0</v>
          </cell>
        </row>
        <row r="1822">
          <cell r="B1822" t="str">
            <v>21/1837</v>
          </cell>
          <cell r="C1822" t="str">
            <v>Mayara</v>
          </cell>
          <cell r="D1822" t="str">
            <v>Prefeitura de Tijucas</v>
          </cell>
          <cell r="E1822" t="str">
            <v>Glaucia/Paula</v>
          </cell>
          <cell r="G1822" t="str">
            <v>Prefeitura de Tijucas</v>
          </cell>
          <cell r="H1822" t="str">
            <v>82.577.636/0001-65</v>
          </cell>
          <cell r="I1822" t="str">
            <v>ISENTO</v>
          </cell>
          <cell r="J1822" t="str">
            <v>Rua Coronel Büchelle 01</v>
          </cell>
          <cell r="K1822" t="str">
            <v>Centro</v>
          </cell>
          <cell r="L1822" t="str">
            <v>Tijucas</v>
          </cell>
          <cell r="M1822" t="str">
            <v>SC</v>
          </cell>
          <cell r="N1822" t="str">
            <v>SUL</v>
          </cell>
          <cell r="O1822" t="str">
            <v>88200-000</v>
          </cell>
          <cell r="P1822" t="str">
            <v>48 99167-5177</v>
          </cell>
          <cell r="Q1822" t="str">
            <v>glauciabaixo@gmail.com / glauciacompras@tijucas.sc.gov.br</v>
          </cell>
          <cell r="S1822">
            <v>0</v>
          </cell>
          <cell r="T1822">
            <v>0</v>
          </cell>
          <cell r="V1822">
            <v>0</v>
          </cell>
        </row>
        <row r="1823">
          <cell r="B1823" t="str">
            <v>21/1838</v>
          </cell>
          <cell r="C1823" t="str">
            <v>Franciela</v>
          </cell>
          <cell r="D1823" t="str">
            <v>Estudio Honor</v>
          </cell>
          <cell r="E1823" t="str">
            <v>Thales José Avertano Rocha Araujo</v>
          </cell>
          <cell r="F1823" t="str">
            <v>Proprietário</v>
          </cell>
          <cell r="G1823" t="str">
            <v xml:space="preserve">Thales José Avertano Rocha Araujo </v>
          </cell>
          <cell r="H1823" t="str">
            <v>21.003.320/0001-75</v>
          </cell>
          <cell r="I1823">
            <v>0</v>
          </cell>
          <cell r="J1823" t="str">
            <v>Rua Fradique Coutinho, 1036, apt 22</v>
          </cell>
          <cell r="K1823" t="str">
            <v>Pinheiros</v>
          </cell>
          <cell r="L1823" t="str">
            <v>São Paulo</v>
          </cell>
          <cell r="M1823" t="str">
            <v>SP</v>
          </cell>
          <cell r="N1823" t="str">
            <v>SUDESTE</v>
          </cell>
          <cell r="O1823" t="str">
            <v>05.416-001</v>
          </cell>
          <cell r="P1823" t="str">
            <v>(11) 9.7360-5376</v>
          </cell>
          <cell r="Q1823" t="str">
            <v>thales.avertanorocha@gmail.com</v>
          </cell>
          <cell r="S1823" t="str">
            <v>thales.avertanorocha@gmail.com</v>
          </cell>
          <cell r="T1823">
            <v>0</v>
          </cell>
          <cell r="V1823">
            <v>44439</v>
          </cell>
        </row>
        <row r="1824">
          <cell r="B1824" t="str">
            <v>21/1839</v>
          </cell>
          <cell r="C1824" t="str">
            <v>Mayara</v>
          </cell>
          <cell r="D1824" t="str">
            <v>HASAM MOVEIS</v>
          </cell>
          <cell r="E1824" t="str">
            <v>Juliana</v>
          </cell>
          <cell r="F1824" t="str">
            <v>Proprietária</v>
          </cell>
          <cell r="G1824" t="str">
            <v>J.S.WERPP MOVEIS EIRELI ME</v>
          </cell>
          <cell r="H1824" t="str">
            <v>26.509.387/0001-08</v>
          </cell>
          <cell r="I1824" t="str">
            <v>ISENTO</v>
          </cell>
          <cell r="J1824" t="str">
            <v>ESTRADA MOREIRA, 141</v>
          </cell>
          <cell r="K1824" t="str">
            <v>VARZEA GRANDE</v>
          </cell>
          <cell r="L1824" t="str">
            <v>GRAMADO</v>
          </cell>
          <cell r="M1824" t="str">
            <v>RS</v>
          </cell>
          <cell r="N1824" t="str">
            <v>SUL</v>
          </cell>
          <cell r="O1824" t="str">
            <v>95670-000</v>
          </cell>
          <cell r="P1824" t="str">
            <v>54-3286 6717</v>
          </cell>
          <cell r="Q1824" t="str">
            <v>juliana@hasam.com.br</v>
          </cell>
          <cell r="R1824" t="str">
            <v>Sandra</v>
          </cell>
          <cell r="S1824" t="str">
            <v>admin@hasam.com.br</v>
          </cell>
          <cell r="T1824" t="str">
            <v>(54) 9 9109 4015</v>
          </cell>
          <cell r="V1824">
            <v>44491</v>
          </cell>
        </row>
        <row r="1825">
          <cell r="B1825" t="str">
            <v>21/1840</v>
          </cell>
          <cell r="C1825" t="str">
            <v xml:space="preserve"> Vera</v>
          </cell>
          <cell r="D1825" t="str">
            <v>Prefeitura de Cerro Grande</v>
          </cell>
          <cell r="G1825" t="str">
            <v>Município de Cerro Grande</v>
          </cell>
          <cell r="H1825" t="str">
            <v>92.005.545/0001-09</v>
          </cell>
          <cell r="I1825" t="str">
            <v>Isento</v>
          </cell>
          <cell r="J1825" t="str">
            <v>Rua América, 100</v>
          </cell>
          <cell r="K1825" t="str">
            <v>Centro</v>
          </cell>
          <cell r="L1825" t="str">
            <v>Cerro Grande</v>
          </cell>
          <cell r="M1825" t="str">
            <v>RS</v>
          </cell>
          <cell r="N1825" t="str">
            <v>SUL</v>
          </cell>
          <cell r="O1825" t="str">
            <v>98.340-000</v>
          </cell>
          <cell r="P1825" t="str">
            <v>(55) 3756-1084</v>
          </cell>
          <cell r="Q1825" t="str">
            <v>compras@cerrogrande.rs.gov.br</v>
          </cell>
          <cell r="R1825" t="str">
            <v>Setor de Compras</v>
          </cell>
          <cell r="S1825" t="str">
            <v>compras@cerrogrande.rs.gov.br</v>
          </cell>
          <cell r="T1825" t="str">
            <v>(55) 3756-1084</v>
          </cell>
          <cell r="V1825">
            <v>44484</v>
          </cell>
        </row>
        <row r="1826">
          <cell r="B1826" t="str">
            <v>21/1841</v>
          </cell>
          <cell r="C1826" t="str">
            <v>Vera</v>
          </cell>
          <cell r="D1826" t="str">
            <v>Município de Boa Vista das Missões</v>
          </cell>
          <cell r="G1826" t="str">
            <v>Prefeitura Municipal de Boa Vista das Missões</v>
          </cell>
          <cell r="H1826" t="str">
            <v>92.410.562/0001-21</v>
          </cell>
          <cell r="I1826" t="str">
            <v>Isento</v>
          </cell>
          <cell r="J1826" t="str">
            <v>Rua Fortaleza, nº 2021</v>
          </cell>
          <cell r="K1826" t="str">
            <v>Centro</v>
          </cell>
          <cell r="L1826" t="str">
            <v>Boa Vista da Missões</v>
          </cell>
          <cell r="M1826" t="str">
            <v>RS</v>
          </cell>
          <cell r="N1826" t="str">
            <v>SUL</v>
          </cell>
          <cell r="O1826" t="str">
            <v>98.335-000</v>
          </cell>
          <cell r="P1826" t="str">
            <v>55 3747-1097</v>
          </cell>
          <cell r="Q1826">
            <v>0</v>
          </cell>
          <cell r="S1826">
            <v>0</v>
          </cell>
          <cell r="T1826">
            <v>0</v>
          </cell>
          <cell r="V1826">
            <v>0</v>
          </cell>
        </row>
        <row r="1827">
          <cell r="B1827" t="str">
            <v>21/1842</v>
          </cell>
          <cell r="C1827" t="str">
            <v>Mayara</v>
          </cell>
          <cell r="D1827" t="str">
            <v>CHOCOLATIER</v>
          </cell>
          <cell r="E1827" t="str">
            <v>Adriana</v>
          </cell>
          <cell r="F1827" t="str">
            <v>Proprietária</v>
          </cell>
          <cell r="G1827" t="str">
            <v>CHOCOLATIER CHOCOLATES FINOS LTDA</v>
          </cell>
          <cell r="H1827" t="str">
            <v>09.499.512/0001-19</v>
          </cell>
          <cell r="I1827" t="str">
            <v>255.627.815</v>
          </cell>
          <cell r="J1827" t="str">
            <v>Rua Deputado Albino Zeni, 715</v>
          </cell>
          <cell r="K1827" t="str">
            <v xml:space="preserve">Jardim América </v>
          </cell>
          <cell r="L1827" t="str">
            <v>Ituporanga</v>
          </cell>
          <cell r="M1827" t="str">
            <v>SC</v>
          </cell>
          <cell r="N1827" t="str">
            <v>SUL</v>
          </cell>
          <cell r="O1827" t="str">
            <v>88.400-000</v>
          </cell>
          <cell r="P1827" t="str">
            <v>47 3533-5781</v>
          </cell>
          <cell r="Q1827" t="str">
            <v>chocolatier@chocolatier.ind.br</v>
          </cell>
          <cell r="S1827">
            <v>0</v>
          </cell>
          <cell r="T1827">
            <v>0</v>
          </cell>
          <cell r="V1827">
            <v>0</v>
          </cell>
        </row>
        <row r="1828">
          <cell r="B1828" t="str">
            <v>21/1843</v>
          </cell>
          <cell r="C1828" t="str">
            <v>Adriana / Vera</v>
          </cell>
          <cell r="D1828" t="str">
            <v>Prefeitura de Nova Candelária</v>
          </cell>
          <cell r="G1828" t="str">
            <v>Prefeitura de Nova Candelária</v>
          </cell>
          <cell r="H1828">
            <v>0</v>
          </cell>
          <cell r="I1828" t="str">
            <v>Isento</v>
          </cell>
          <cell r="J1828">
            <v>0</v>
          </cell>
          <cell r="L1828" t="str">
            <v>Nova Candelária</v>
          </cell>
          <cell r="M1828" t="str">
            <v>RS</v>
          </cell>
          <cell r="N1828" t="str">
            <v>SUL</v>
          </cell>
          <cell r="O1828">
            <v>0</v>
          </cell>
          <cell r="P1828">
            <v>0</v>
          </cell>
          <cell r="Q1828">
            <v>0</v>
          </cell>
          <cell r="S1828">
            <v>0</v>
          </cell>
          <cell r="T1828">
            <v>0</v>
          </cell>
          <cell r="V1828">
            <v>0</v>
          </cell>
        </row>
        <row r="1829">
          <cell r="B1829" t="str">
            <v>21/1844</v>
          </cell>
          <cell r="C1829" t="str">
            <v>Mayara</v>
          </cell>
          <cell r="D1829" t="str">
            <v>Jarbas Resende De Matos</v>
          </cell>
          <cell r="E1829" t="str">
            <v>Jarbas Resende De Matos</v>
          </cell>
          <cell r="F1829" t="str">
            <v>Jarbas Resende De Matos</v>
          </cell>
          <cell r="G1829" t="str">
            <v>Jarbas Resende De Matos</v>
          </cell>
          <cell r="H1829" t="str">
            <v>113.374.366-82</v>
          </cell>
          <cell r="I1829">
            <v>0</v>
          </cell>
          <cell r="J1829" t="str">
            <v>Av Olégario Maciel n 347</v>
          </cell>
          <cell r="K1829" t="str">
            <v>Centro</v>
          </cell>
          <cell r="L1829" t="str">
            <v>Resplendor</v>
          </cell>
          <cell r="M1829" t="str">
            <v>MG</v>
          </cell>
          <cell r="N1829" t="str">
            <v>SUDESTE</v>
          </cell>
          <cell r="O1829" t="str">
            <v>30180-110</v>
          </cell>
          <cell r="P1829" t="str">
            <v>33 99999-8060</v>
          </cell>
          <cell r="Q1829">
            <v>0</v>
          </cell>
          <cell r="S1829">
            <v>0</v>
          </cell>
          <cell r="T1829">
            <v>0</v>
          </cell>
          <cell r="V1829">
            <v>0</v>
          </cell>
        </row>
        <row r="1830">
          <cell r="B1830" t="str">
            <v>21/1845</v>
          </cell>
          <cell r="C1830" t="str">
            <v>Mayara</v>
          </cell>
          <cell r="D1830" t="str">
            <v>Prefeitura de Ecoporanga</v>
          </cell>
          <cell r="E1830" t="str">
            <v>Gilmar</v>
          </cell>
          <cell r="F1830" t="str">
            <v>Almoxarifado</v>
          </cell>
          <cell r="G1830" t="str">
            <v>Prefeitura de Ecoporanga</v>
          </cell>
          <cell r="H1830" t="str">
            <v>27.167.311/0001-04</v>
          </cell>
          <cell r="I1830">
            <v>0</v>
          </cell>
          <cell r="J1830" t="str">
            <v>Rua Suelon Dias Mendonça, 20</v>
          </cell>
          <cell r="K1830" t="str">
            <v>Centro</v>
          </cell>
          <cell r="L1830" t="str">
            <v>Ecoporanga</v>
          </cell>
          <cell r="M1830" t="str">
            <v>ES</v>
          </cell>
          <cell r="N1830" t="str">
            <v>SUDESTE</v>
          </cell>
          <cell r="O1830" t="str">
            <v>29850-000</v>
          </cell>
          <cell r="P1830" t="str">
            <v>27 99850-8851</v>
          </cell>
          <cell r="Q1830" t="str">
            <v>almoxarifado@ecoporanga.es.gov.br</v>
          </cell>
          <cell r="S1830">
            <v>0</v>
          </cell>
          <cell r="T1830">
            <v>0</v>
          </cell>
          <cell r="V1830">
            <v>0</v>
          </cell>
        </row>
        <row r="1831">
          <cell r="B1831" t="str">
            <v>21/1846</v>
          </cell>
          <cell r="C1831" t="str">
            <v>Miguel</v>
          </cell>
          <cell r="D1831" t="str">
            <v>Skyglass</v>
          </cell>
          <cell r="E1831" t="str">
            <v>Alex Bonareti</v>
          </cell>
          <cell r="F1831" t="str">
            <v>Diretor</v>
          </cell>
          <cell r="G1831" t="str">
            <v>Skyglass</v>
          </cell>
          <cell r="H1831" t="str">
            <v>29.723.868/0002-82</v>
          </cell>
          <cell r="I1831">
            <v>0</v>
          </cell>
          <cell r="J1831" t="str">
            <v>Est. Municipal CNL 350</v>
          </cell>
          <cell r="K1831" t="str">
            <v>Zona Rural</v>
          </cell>
          <cell r="L1831" t="str">
            <v>Canela</v>
          </cell>
          <cell r="M1831" t="str">
            <v>RS</v>
          </cell>
          <cell r="N1831" t="str">
            <v>SUL</v>
          </cell>
          <cell r="O1831" t="str">
            <v>95680-000</v>
          </cell>
          <cell r="P1831" t="str">
            <v xml:space="preserve">54 3699-9200 </v>
          </cell>
          <cell r="Q1831" t="str">
            <v>diretoria@skyglasscanela.com.br</v>
          </cell>
          <cell r="R1831" t="str">
            <v>Graziela</v>
          </cell>
          <cell r="S1831" t="str">
            <v>financas@skyglasscanela.com.br</v>
          </cell>
          <cell r="T1831" t="str">
            <v>54 3699.9200</v>
          </cell>
          <cell r="V1831">
            <v>0</v>
          </cell>
        </row>
        <row r="1832">
          <cell r="B1832" t="str">
            <v>21/1846</v>
          </cell>
          <cell r="C1832" t="str">
            <v>Miguel</v>
          </cell>
          <cell r="D1832" t="str">
            <v>Skyglass</v>
          </cell>
          <cell r="G1832" t="str">
            <v>Skyglass</v>
          </cell>
          <cell r="H1832">
            <v>0</v>
          </cell>
          <cell r="I1832">
            <v>0</v>
          </cell>
          <cell r="J1832" t="str">
            <v>Est. Municipal CNL 350</v>
          </cell>
          <cell r="K1832" t="str">
            <v>Zona Rural</v>
          </cell>
          <cell r="L1832" t="str">
            <v>Canela</v>
          </cell>
          <cell r="M1832" t="str">
            <v>RS</v>
          </cell>
          <cell r="N1832" t="str">
            <v>SUL</v>
          </cell>
          <cell r="O1832" t="str">
            <v>95680-000</v>
          </cell>
          <cell r="P1832">
            <v>0</v>
          </cell>
          <cell r="Q1832">
            <v>0</v>
          </cell>
          <cell r="S1832">
            <v>0</v>
          </cell>
          <cell r="T1832">
            <v>0</v>
          </cell>
          <cell r="V1832">
            <v>0</v>
          </cell>
        </row>
        <row r="1833">
          <cell r="B1833" t="str">
            <v>21/1847</v>
          </cell>
          <cell r="C1833" t="str">
            <v>Mayara</v>
          </cell>
          <cell r="D1833" t="str">
            <v>Prefeitura de Diamantina</v>
          </cell>
          <cell r="E1833" t="str">
            <v>Valéria</v>
          </cell>
          <cell r="F1833" t="str">
            <v>Secretaria da Cultura</v>
          </cell>
          <cell r="G1833" t="str">
            <v>Prefeitura de Diamantina</v>
          </cell>
          <cell r="H1833">
            <v>0</v>
          </cell>
          <cell r="I1833">
            <v>0</v>
          </cell>
          <cell r="J1833" t="str">
            <v>R. da Glória, 394</v>
          </cell>
          <cell r="K1833" t="str">
            <v>Centro</v>
          </cell>
          <cell r="L1833" t="str">
            <v>Diamantina</v>
          </cell>
          <cell r="M1833" t="str">
            <v>MG</v>
          </cell>
          <cell r="N1833" t="str">
            <v>SUDESTE</v>
          </cell>
          <cell r="O1833" t="str">
            <v>39100-000</v>
          </cell>
          <cell r="P1833" t="str">
            <v>38 98813-5795</v>
          </cell>
          <cell r="Q1833">
            <v>0</v>
          </cell>
          <cell r="S1833">
            <v>0</v>
          </cell>
          <cell r="T1833">
            <v>0</v>
          </cell>
          <cell r="V1833">
            <v>0</v>
          </cell>
        </row>
        <row r="1834">
          <cell r="B1834" t="str">
            <v>21/1848</v>
          </cell>
          <cell r="C1834" t="str">
            <v>Franciela</v>
          </cell>
          <cell r="D1834" t="str">
            <v>Prefeitura de Vitorino</v>
          </cell>
          <cell r="E1834" t="str">
            <v>Caroline</v>
          </cell>
          <cell r="G1834" t="str">
            <v>Prefeitura Municipal de Vitorino</v>
          </cell>
          <cell r="H1834">
            <v>0</v>
          </cell>
          <cell r="I1834">
            <v>0</v>
          </cell>
          <cell r="J1834">
            <v>0</v>
          </cell>
          <cell r="L1834" t="str">
            <v>Vitorino</v>
          </cell>
          <cell r="M1834" t="str">
            <v>PR</v>
          </cell>
          <cell r="N1834" t="str">
            <v>SUL</v>
          </cell>
          <cell r="O1834">
            <v>0</v>
          </cell>
          <cell r="P1834">
            <v>0</v>
          </cell>
          <cell r="Q1834">
            <v>0</v>
          </cell>
          <cell r="S1834">
            <v>0</v>
          </cell>
          <cell r="T1834">
            <v>0</v>
          </cell>
          <cell r="V1834">
            <v>44449</v>
          </cell>
        </row>
        <row r="1835">
          <cell r="B1835" t="str">
            <v>21/1849</v>
          </cell>
          <cell r="C1835" t="str">
            <v>Adriana</v>
          </cell>
          <cell r="D1835" t="str">
            <v>Prefeitura Municipal de São Jorge D'Oeste</v>
          </cell>
          <cell r="G1835" t="str">
            <v>Prefeitura Municipal de São Jorge D'Oeste</v>
          </cell>
          <cell r="H1835" t="str">
            <v>76.995.380/0001-03</v>
          </cell>
          <cell r="I1835">
            <v>0</v>
          </cell>
          <cell r="J1835" t="str">
            <v>Avenida Iguaçu, 281</v>
          </cell>
          <cell r="L1835" t="str">
            <v>São Jorge D'Oeste</v>
          </cell>
          <cell r="M1835" t="str">
            <v>PR</v>
          </cell>
          <cell r="N1835" t="str">
            <v>SUL</v>
          </cell>
          <cell r="O1835" t="str">
            <v>85.575-000</v>
          </cell>
          <cell r="P1835">
            <v>0</v>
          </cell>
          <cell r="Q1835">
            <v>0</v>
          </cell>
          <cell r="S1835">
            <v>0</v>
          </cell>
          <cell r="T1835">
            <v>0</v>
          </cell>
          <cell r="V1835">
            <v>0</v>
          </cell>
        </row>
        <row r="1836">
          <cell r="B1836" t="str">
            <v>21/1850</v>
          </cell>
          <cell r="C1836" t="str">
            <v>Karen</v>
          </cell>
          <cell r="D1836" t="str">
            <v>Associação Comercial, Industrial e Agropecuária de Elói Mendes</v>
          </cell>
          <cell r="G1836">
            <v>0</v>
          </cell>
          <cell r="H1836">
            <v>0</v>
          </cell>
          <cell r="I1836">
            <v>0</v>
          </cell>
          <cell r="J1836">
            <v>0</v>
          </cell>
          <cell r="O1836">
            <v>0</v>
          </cell>
          <cell r="P1836">
            <v>0</v>
          </cell>
          <cell r="Q1836">
            <v>0</v>
          </cell>
          <cell r="S1836">
            <v>0</v>
          </cell>
          <cell r="T1836">
            <v>0</v>
          </cell>
          <cell r="V1836">
            <v>0</v>
          </cell>
        </row>
        <row r="1837">
          <cell r="B1837" t="str">
            <v>21/1851</v>
          </cell>
          <cell r="C1837" t="str">
            <v>Karen</v>
          </cell>
          <cell r="D1837" t="str">
            <v>Prefeitura Municipal de Medianeira</v>
          </cell>
          <cell r="G1837" t="str">
            <v>Prefeitura Municipal de Medianeira</v>
          </cell>
          <cell r="H1837" t="str">
            <v>76.206.481/0001-58</v>
          </cell>
          <cell r="I1837">
            <v>0</v>
          </cell>
          <cell r="J1837" t="str">
            <v>Avenida José Callegari, 647</v>
          </cell>
          <cell r="K1837" t="str">
            <v>Ipe</v>
          </cell>
          <cell r="L1837" t="str">
            <v>Medianeira</v>
          </cell>
          <cell r="M1837" t="str">
            <v>PR</v>
          </cell>
          <cell r="N1837" t="str">
            <v>SUL</v>
          </cell>
          <cell r="O1837" t="str">
            <v>85.884-000</v>
          </cell>
          <cell r="P1837" t="str">
            <v>(45) 3264-8600</v>
          </cell>
          <cell r="Q1837">
            <v>0</v>
          </cell>
          <cell r="S1837">
            <v>0</v>
          </cell>
          <cell r="T1837">
            <v>0</v>
          </cell>
          <cell r="V1837">
            <v>0</v>
          </cell>
        </row>
        <row r="1838">
          <cell r="B1838" t="str">
            <v>21/1852</v>
          </cell>
          <cell r="C1838" t="str">
            <v>Franciela</v>
          </cell>
          <cell r="D1838" t="str">
            <v>Prefeitura de Três Barras do Paraná</v>
          </cell>
          <cell r="E1838" t="str">
            <v>Sandra</v>
          </cell>
          <cell r="G1838" t="str">
            <v>Prefeitura Municipal de Três Barras do Paraná</v>
          </cell>
          <cell r="H1838">
            <v>0</v>
          </cell>
          <cell r="I1838">
            <v>0</v>
          </cell>
          <cell r="J1838">
            <v>0</v>
          </cell>
          <cell r="L1838" t="str">
            <v>Três Barras do Paraná</v>
          </cell>
          <cell r="M1838" t="str">
            <v>PR</v>
          </cell>
          <cell r="N1838" t="str">
            <v>SUL</v>
          </cell>
          <cell r="O1838">
            <v>0</v>
          </cell>
          <cell r="P1838">
            <v>0</v>
          </cell>
          <cell r="Q1838">
            <v>0</v>
          </cell>
          <cell r="S1838">
            <v>0</v>
          </cell>
          <cell r="T1838">
            <v>0</v>
          </cell>
          <cell r="V1838">
            <v>0</v>
          </cell>
        </row>
        <row r="1839">
          <cell r="B1839" t="str">
            <v>21/1853</v>
          </cell>
          <cell r="C1839" t="str">
            <v>Adriana</v>
          </cell>
          <cell r="D1839" t="str">
            <v>DCT Entretenimento</v>
          </cell>
          <cell r="E1839" t="str">
            <v>Camila / Maina</v>
          </cell>
          <cell r="G1839" t="str">
            <v>Maina Cardoso Ruppenthal ME</v>
          </cell>
          <cell r="H1839" t="str">
            <v>29.117.029/0001-30</v>
          </cell>
          <cell r="I1839" t="str">
            <v>Isento</v>
          </cell>
          <cell r="J1839" t="str">
            <v>Rua Arnolso Osvaldo Mentz, 515, Prédio Industrial</v>
          </cell>
          <cell r="K1839" t="str">
            <v>Vila Nova</v>
          </cell>
          <cell r="L1839" t="str">
            <v>Igrejhinha</v>
          </cell>
          <cell r="M1839" t="str">
            <v>RS</v>
          </cell>
          <cell r="N1839" t="str">
            <v>SUL</v>
          </cell>
          <cell r="O1839" t="str">
            <v>95.650-000</v>
          </cell>
          <cell r="P1839" t="str">
            <v>(51) 3146-0467 / 9 9944-8495</v>
          </cell>
          <cell r="Q1839" t="str">
            <v>atendimento@dctentretenimento.com</v>
          </cell>
          <cell r="R1839" t="str">
            <v>Camila / Maina</v>
          </cell>
          <cell r="S1839" t="str">
            <v>atendimento@dctentretenimento.com</v>
          </cell>
          <cell r="T1839" t="str">
            <v>(51) 3146-0467 / 9 9944-8495</v>
          </cell>
          <cell r="V1839">
            <v>44459</v>
          </cell>
        </row>
        <row r="1840">
          <cell r="B1840" t="str">
            <v>21/1854</v>
          </cell>
          <cell r="C1840" t="str">
            <v>Franciela</v>
          </cell>
          <cell r="D1840" t="str">
            <v>João Adibe Zacharias Marques</v>
          </cell>
          <cell r="E1840" t="str">
            <v>Luciana/Gabriela</v>
          </cell>
          <cell r="G1840" t="str">
            <v>João Adibe Zacharias Marques</v>
          </cell>
          <cell r="H1840" t="str">
            <v>129.633.008.75</v>
          </cell>
          <cell r="I1840" t="str">
            <v>Isento</v>
          </cell>
          <cell r="J1840" t="str">
            <v>Rod. Castelo Branco, Km 101,5</v>
          </cell>
          <cell r="K1840" t="str">
            <v>Indaiatuba</v>
          </cell>
          <cell r="L1840" t="str">
            <v>Sorocaba</v>
          </cell>
          <cell r="M1840" t="str">
            <v>SP</v>
          </cell>
          <cell r="N1840" t="str">
            <v>SUDESTE</v>
          </cell>
          <cell r="O1840" t="str">
            <v>18540-000</v>
          </cell>
          <cell r="P1840" t="str">
            <v>(11) 9.8787-6541</v>
          </cell>
          <cell r="Q1840" t="str">
            <v>gabriela.franca@grupocimed.com.br</v>
          </cell>
          <cell r="R1840" t="str">
            <v>Luciana</v>
          </cell>
          <cell r="S1840" t="str">
            <v>joao.sfo@grupocimed.com.br</v>
          </cell>
          <cell r="T1840" t="str">
            <v>(11) 9.8787-6541</v>
          </cell>
          <cell r="V1840">
            <v>44459</v>
          </cell>
        </row>
        <row r="1841">
          <cell r="B1841" t="str">
            <v>21/1855</v>
          </cell>
          <cell r="C1841" t="str">
            <v>Adriana</v>
          </cell>
          <cell r="D1841" t="str">
            <v>Irmãos Gonçalves Comércio e indústria Ltda</v>
          </cell>
          <cell r="E1841" t="str">
            <v>Hugo</v>
          </cell>
          <cell r="F1841" t="str">
            <v>Marketing</v>
          </cell>
          <cell r="G1841" t="str">
            <v>Irmãos Gonçalves Comércio e indústria Ltda</v>
          </cell>
          <cell r="H1841" t="str">
            <v>04.082.624/0031-71</v>
          </cell>
          <cell r="I1841" t="str">
            <v>Isento</v>
          </cell>
          <cell r="J1841" t="str">
            <v>Av. das Seringueiras, nº 1201</v>
          </cell>
          <cell r="K1841" t="str">
            <v>Cafézinho</v>
          </cell>
          <cell r="L1841" t="str">
            <v>Ji Paraná</v>
          </cell>
          <cell r="M1841" t="str">
            <v>RO</v>
          </cell>
          <cell r="N1841" t="str">
            <v>NORTE</v>
          </cell>
          <cell r="O1841" t="str">
            <v>76.913-112</v>
          </cell>
          <cell r="P1841" t="str">
            <v>69  3521-2261</v>
          </cell>
          <cell r="Q1841" t="str">
            <v>compras@irmaosgoncalves.com.br</v>
          </cell>
          <cell r="R1841" t="str">
            <v>Izaias</v>
          </cell>
          <cell r="S1841" t="str">
            <v>mkt@irmaosgonclaves.com.br</v>
          </cell>
          <cell r="T1841" t="str">
            <v>69  3521-2261</v>
          </cell>
          <cell r="V1841">
            <v>41943</v>
          </cell>
        </row>
        <row r="1842">
          <cell r="B1842" t="str">
            <v>21/1856</v>
          </cell>
          <cell r="C1842" t="str">
            <v>Adriana</v>
          </cell>
          <cell r="D1842" t="str">
            <v>Ilumina Içara</v>
          </cell>
          <cell r="E1842" t="str">
            <v>Diego</v>
          </cell>
          <cell r="G1842" t="str">
            <v>Ilumina Içara SPE S.A</v>
          </cell>
          <cell r="H1842" t="str">
            <v>40.073.408/0001-08</v>
          </cell>
          <cell r="I1842" t="str">
            <v>260.831.026</v>
          </cell>
          <cell r="J1842" t="str">
            <v>Rua Castro Alves, número 89</v>
          </cell>
          <cell r="K1842" t="str">
            <v>Primeiro do Maio</v>
          </cell>
          <cell r="L1842" t="str">
            <v xml:space="preserve">Içara </v>
          </cell>
          <cell r="M1842" t="str">
            <v>SC</v>
          </cell>
          <cell r="N1842" t="str">
            <v>SUL</v>
          </cell>
          <cell r="O1842" t="str">
            <v>88.820-000</v>
          </cell>
          <cell r="P1842" t="str">
            <v>(48) 9 9153-0254</v>
          </cell>
          <cell r="Q1842" t="str">
            <v>diego@iluminaicara.com.br</v>
          </cell>
          <cell r="S1842">
            <v>0</v>
          </cell>
          <cell r="T1842">
            <v>0</v>
          </cell>
          <cell r="V1842">
            <v>0</v>
          </cell>
        </row>
        <row r="1843">
          <cell r="B1843" t="str">
            <v>21/1857</v>
          </cell>
          <cell r="C1843" t="str">
            <v>Mayara</v>
          </cell>
          <cell r="D1843" t="str">
            <v>Prefeitura de São Joaquim</v>
          </cell>
          <cell r="E1843" t="str">
            <v>Hueliton</v>
          </cell>
          <cell r="F1843" t="str">
            <v>Secretario de Turismo</v>
          </cell>
          <cell r="G1843" t="str">
            <v>Prefeitura de São Joaquim</v>
          </cell>
          <cell r="H1843">
            <v>0</v>
          </cell>
          <cell r="I1843" t="str">
            <v>Isento</v>
          </cell>
          <cell r="J1843" t="str">
            <v>Rua Praça Cezário Amarante</v>
          </cell>
          <cell r="K1843" t="str">
            <v>Centro</v>
          </cell>
          <cell r="L1843" t="str">
            <v>São Joaquim</v>
          </cell>
          <cell r="M1843" t="str">
            <v>SC</v>
          </cell>
          <cell r="N1843" t="str">
            <v>SUL</v>
          </cell>
          <cell r="O1843" t="str">
            <v>88600-000</v>
          </cell>
          <cell r="P1843" t="str">
            <v>(49) 3233 0658</v>
          </cell>
          <cell r="Q1843" t="str">
            <v>turismo@saojoaquim.sc.gov.br</v>
          </cell>
          <cell r="R1843" t="str">
            <v>Hueliton</v>
          </cell>
          <cell r="S1843" t="str">
            <v>turismo@saojoaquim.sc.gov.br</v>
          </cell>
          <cell r="T1843" t="str">
            <v>(49) 3233 0658</v>
          </cell>
          <cell r="V1843">
            <v>0</v>
          </cell>
        </row>
        <row r="1844">
          <cell r="B1844" t="str">
            <v>21/1858</v>
          </cell>
          <cell r="C1844" t="str">
            <v>Franciela</v>
          </cell>
          <cell r="D1844" t="str">
            <v>Prefeitura de São Pedro da União</v>
          </cell>
          <cell r="E1844" t="str">
            <v>Guilherme</v>
          </cell>
          <cell r="G1844" t="str">
            <v>Prefeitura Municipal de São Pedro da União</v>
          </cell>
          <cell r="H1844">
            <v>0</v>
          </cell>
          <cell r="I1844">
            <v>0</v>
          </cell>
          <cell r="J1844">
            <v>0</v>
          </cell>
          <cell r="L1844" t="str">
            <v>São Pedro da União</v>
          </cell>
          <cell r="M1844" t="str">
            <v>MG</v>
          </cell>
          <cell r="N1844" t="str">
            <v>SUDESTE</v>
          </cell>
          <cell r="O1844">
            <v>0</v>
          </cell>
          <cell r="P1844">
            <v>0</v>
          </cell>
          <cell r="Q1844">
            <v>0</v>
          </cell>
          <cell r="S1844">
            <v>0</v>
          </cell>
          <cell r="T1844">
            <v>0</v>
          </cell>
          <cell r="V1844">
            <v>0</v>
          </cell>
        </row>
        <row r="1845">
          <cell r="B1845" t="str">
            <v>21/1859</v>
          </cell>
          <cell r="C1845" t="str">
            <v>Miguel</v>
          </cell>
          <cell r="D1845" t="str">
            <v>Viaseg Montagem</v>
          </cell>
          <cell r="E1845" t="str">
            <v>Rafael</v>
          </cell>
          <cell r="G1845" t="str">
            <v>Viaseg Montagem e Instalação de Sinalização LTDA</v>
          </cell>
          <cell r="H1845" t="str">
            <v>36.327.422/0001-13</v>
          </cell>
          <cell r="I1845" t="str">
            <v>29.501.291-9</v>
          </cell>
          <cell r="J1845" t="str">
            <v>Quadra 405 Sul Avenida LO 11, Lote 11 Sala 01</v>
          </cell>
          <cell r="K1845" t="str">
            <v>Plano Diretor Sul</v>
          </cell>
          <cell r="L1845" t="str">
            <v>Palmas</v>
          </cell>
          <cell r="M1845" t="str">
            <v>TO</v>
          </cell>
          <cell r="N1845" t="str">
            <v>NORTE</v>
          </cell>
          <cell r="O1845" t="str">
            <v>77.015-613</v>
          </cell>
          <cell r="P1845" t="str">
            <v>(63) 99272-1038</v>
          </cell>
          <cell r="Q1845" t="str">
            <v>viasegsinalização@gmail.com</v>
          </cell>
          <cell r="R1845" t="str">
            <v>Rafael</v>
          </cell>
          <cell r="S1845" t="str">
            <v>viasegsinalização@gmail.com</v>
          </cell>
          <cell r="T1845" t="str">
            <v>(63) 99272-1038</v>
          </cell>
          <cell r="V1845">
            <v>0</v>
          </cell>
          <cell r="W1845">
            <v>44496</v>
          </cell>
        </row>
        <row r="1846">
          <cell r="B1846" t="str">
            <v>21/1860</v>
          </cell>
          <cell r="C1846" t="str">
            <v>Mayara</v>
          </cell>
          <cell r="D1846" t="str">
            <v>Mellie Móveis Ltda</v>
          </cell>
          <cell r="E1846" t="str">
            <v>Marília</v>
          </cell>
          <cell r="G1846" t="str">
            <v>Mellie Móveis Ltda</v>
          </cell>
          <cell r="H1846" t="str">
            <v>01.822.258/0001-36</v>
          </cell>
          <cell r="I1846">
            <v>0</v>
          </cell>
          <cell r="J1846" t="str">
            <v>Marginal Oeste, BR 101, nº 1000</v>
          </cell>
          <cell r="K1846" t="str">
            <v>Casa Branca</v>
          </cell>
          <cell r="L1846" t="str">
            <v>Itapema</v>
          </cell>
          <cell r="M1846" t="str">
            <v>SC</v>
          </cell>
          <cell r="N1846" t="str">
            <v>Sul</v>
          </cell>
          <cell r="O1846" t="str">
            <v>88.220-000</v>
          </cell>
          <cell r="P1846" t="str">
            <v>47 99943-5858</v>
          </cell>
          <cell r="Q1846">
            <v>0</v>
          </cell>
          <cell r="S1846">
            <v>0</v>
          </cell>
          <cell r="T1846">
            <v>0</v>
          </cell>
          <cell r="V1846">
            <v>0</v>
          </cell>
        </row>
        <row r="1847">
          <cell r="B1847" t="str">
            <v>21/1861</v>
          </cell>
          <cell r="C1847" t="str">
            <v>Miguel</v>
          </cell>
          <cell r="D1847" t="str">
            <v>Quantum Solar</v>
          </cell>
          <cell r="E1847" t="str">
            <v>Luan</v>
          </cell>
          <cell r="G1847" t="str">
            <v>Quantum Solar e Eficiência Energética, Fabricação, Comércios e Serviços LTDa</v>
          </cell>
          <cell r="H1847" t="str">
            <v>05.904.127/0001-59</v>
          </cell>
          <cell r="I1847">
            <v>254764851</v>
          </cell>
          <cell r="J1847" t="str">
            <v>Rua Senador Carlos Gomes, 397, andar térreo</v>
          </cell>
          <cell r="K1847" t="str">
            <v>Distrito Industrial</v>
          </cell>
          <cell r="L1847" t="str">
            <v>São José</v>
          </cell>
          <cell r="M1847" t="str">
            <v>SC</v>
          </cell>
          <cell r="N1847" t="str">
            <v>SUL</v>
          </cell>
          <cell r="O1847" t="str">
            <v>88.104-785</v>
          </cell>
          <cell r="P1847" t="str">
            <v>48 9996-0409</v>
          </cell>
          <cell r="Q1847" t="str">
            <v>luan@qluzpalhoca.com.br</v>
          </cell>
          <cell r="R1847" t="str">
            <v>Luan</v>
          </cell>
          <cell r="S1847" t="str">
            <v>luan@qluzpalhoca.com.br</v>
          </cell>
          <cell r="T1847" t="str">
            <v>48 9996-0409</v>
          </cell>
          <cell r="V1847">
            <v>0</v>
          </cell>
        </row>
        <row r="1848">
          <cell r="B1848" t="str">
            <v>21/1862</v>
          </cell>
          <cell r="C1848" t="str">
            <v xml:space="preserve">Mayara </v>
          </cell>
          <cell r="D1848" t="str">
            <v>Angela Maria Machado Stinghen</v>
          </cell>
          <cell r="E1848" t="str">
            <v>Angela Maria Machado Stinghen</v>
          </cell>
          <cell r="F1848" t="str">
            <v>Angela Maria Machado Stinghen</v>
          </cell>
          <cell r="G1848" t="str">
            <v>Angela Maria Machado Stinghen</v>
          </cell>
          <cell r="H1848" t="str">
            <v>016.767.209-60</v>
          </cell>
          <cell r="I1848">
            <v>0</v>
          </cell>
          <cell r="J1848" t="str">
            <v>R Hugo Haveroth n11</v>
          </cell>
          <cell r="K1848" t="str">
            <v>Centro</v>
          </cell>
          <cell r="L1848" t="str">
            <v>Ituporanga</v>
          </cell>
          <cell r="M1848" t="str">
            <v>SC</v>
          </cell>
          <cell r="N1848" t="str">
            <v>SUL</v>
          </cell>
          <cell r="O1848" t="str">
            <v>88.400-000</v>
          </cell>
          <cell r="P1848" t="str">
            <v>47 99957-8040</v>
          </cell>
          <cell r="Q1848">
            <v>0</v>
          </cell>
          <cell r="R1848" t="str">
            <v>Angela</v>
          </cell>
          <cell r="S1848">
            <v>0</v>
          </cell>
          <cell r="T1848">
            <v>0</v>
          </cell>
          <cell r="V1848">
            <v>0</v>
          </cell>
        </row>
        <row r="1849">
          <cell r="B1849" t="str">
            <v>21/1863</v>
          </cell>
          <cell r="C1849" t="str">
            <v>Karen</v>
          </cell>
          <cell r="D1849" t="str">
            <v>Assessus - Assessoria, consultoria e eventos</v>
          </cell>
          <cell r="E1849" t="str">
            <v>Diana</v>
          </cell>
          <cell r="G1849" t="str">
            <v>Izaura Gomes do Nascimento de Oliveira</v>
          </cell>
          <cell r="H1849" t="str">
            <v>26.512.270/0001-75</v>
          </cell>
          <cell r="I1849">
            <v>0</v>
          </cell>
          <cell r="J1849" t="str">
            <v>Rua Presbitero João Gomes Pinheiro, 115</v>
          </cell>
          <cell r="K1849" t="str">
            <v>Cajueiro</v>
          </cell>
          <cell r="L1849" t="str">
            <v>Iguatu</v>
          </cell>
          <cell r="M1849" t="str">
            <v>CE</v>
          </cell>
          <cell r="N1849" t="str">
            <v>NORDESTE</v>
          </cell>
          <cell r="O1849" t="str">
            <v>63.508-450</v>
          </cell>
          <cell r="P1849" t="str">
            <v>(88) 99932-9741</v>
          </cell>
          <cell r="Q1849">
            <v>0</v>
          </cell>
          <cell r="R1849" t="str">
            <v>Karen</v>
          </cell>
          <cell r="S1849" t="str">
            <v>karenvenzon@gmail.com</v>
          </cell>
          <cell r="T1849">
            <v>0</v>
          </cell>
          <cell r="V1849">
            <v>0</v>
          </cell>
        </row>
        <row r="1850">
          <cell r="B1850" t="str">
            <v>21/1864</v>
          </cell>
          <cell r="C1850" t="str">
            <v>Karen</v>
          </cell>
          <cell r="D1850" t="str">
            <v>Calçadão Praia Shopping Matriz</v>
          </cell>
          <cell r="E1850" t="str">
            <v>Karen</v>
          </cell>
          <cell r="F1850" t="str">
            <v>Representante</v>
          </cell>
          <cell r="G1850" t="str">
            <v>Construtora e Incorporadora J.A Russi LTDA</v>
          </cell>
          <cell r="H1850" t="str">
            <v>81.386.567/0001-40</v>
          </cell>
          <cell r="I1850" t="str">
            <v>Isento</v>
          </cell>
          <cell r="J1850" t="str">
            <v>Av. Nereu Ramos, 3855 - Box 121</v>
          </cell>
          <cell r="K1850" t="str">
            <v>Meia Praia</v>
          </cell>
          <cell r="L1850" t="str">
            <v>Itapema</v>
          </cell>
          <cell r="M1850" t="str">
            <v>SC</v>
          </cell>
          <cell r="N1850" t="str">
            <v>SUL</v>
          </cell>
          <cell r="O1850" t="str">
            <v>88.220-000</v>
          </cell>
          <cell r="P1850" t="str">
            <v>(47) 3261-7300 /  9 9703-0121</v>
          </cell>
          <cell r="Q1850" t="str">
            <v>karenvenzon@gmail.com</v>
          </cell>
          <cell r="R1850" t="str">
            <v>Karen</v>
          </cell>
          <cell r="S1850" t="str">
            <v>karenvenzon@gmail.com</v>
          </cell>
          <cell r="T1850" t="str">
            <v>(47) 3261-7300 /  9 9703-0121</v>
          </cell>
          <cell r="V1850">
            <v>0</v>
          </cell>
          <cell r="W1850">
            <v>43538</v>
          </cell>
        </row>
        <row r="1851">
          <cell r="B1851" t="str">
            <v>21/1865</v>
          </cell>
          <cell r="C1851" t="str">
            <v>Mayara</v>
          </cell>
          <cell r="D1851" t="str">
            <v>CDL Cachoeira do Sul</v>
          </cell>
          <cell r="E1851" t="str">
            <v>Marion Araujo</v>
          </cell>
          <cell r="G1851" t="str">
            <v>Câmara de Dirigentes Lojistas de Cachoeira do Sul</v>
          </cell>
          <cell r="H1851" t="str">
            <v>87.523.585/0001-02</v>
          </cell>
          <cell r="I1851" t="str">
            <v>ISENTO</v>
          </cell>
          <cell r="J1851" t="str">
            <v>Rua Senador Pinheiro Machado, 2043</v>
          </cell>
          <cell r="K1851" t="str">
            <v>Centro</v>
          </cell>
          <cell r="L1851" t="str">
            <v>Cachoeira do Sul</v>
          </cell>
          <cell r="M1851" t="str">
            <v>RS</v>
          </cell>
          <cell r="N1851" t="str">
            <v>SUL</v>
          </cell>
          <cell r="O1851" t="str">
            <v>96.501-336</v>
          </cell>
          <cell r="P1851">
            <v>5137222484</v>
          </cell>
          <cell r="Q1851" t="str">
            <v>projetos@cdl.org.br</v>
          </cell>
          <cell r="R1851" t="str">
            <v>Sabrina Camillo</v>
          </cell>
          <cell r="S1851" t="str">
            <v>financeiro@cdl.org.br</v>
          </cell>
          <cell r="T1851">
            <v>5137222484</v>
          </cell>
          <cell r="V1851">
            <v>44454</v>
          </cell>
        </row>
        <row r="1852">
          <cell r="B1852" t="str">
            <v>21/1866</v>
          </cell>
          <cell r="C1852" t="str">
            <v>Karen</v>
          </cell>
          <cell r="D1852" t="str">
            <v>Associação Empresarial de Campo Alegre - ACIACA</v>
          </cell>
          <cell r="E1852" t="str">
            <v>Karen</v>
          </cell>
          <cell r="F1852" t="str">
            <v>Representante</v>
          </cell>
          <cell r="G1852" t="str">
            <v>Associação Empresarial de Campo Alegre - ACIACA</v>
          </cell>
          <cell r="H1852" t="str">
            <v>79.367.017/0001-31</v>
          </cell>
          <cell r="I1852" t="str">
            <v>Isento</v>
          </cell>
          <cell r="J1852" t="str">
            <v>Rua Jorge Lacerda, 193, Sala 02</v>
          </cell>
          <cell r="K1852" t="str">
            <v>Centro</v>
          </cell>
          <cell r="L1852" t="str">
            <v>Campo Alegre</v>
          </cell>
          <cell r="M1852" t="str">
            <v>SC</v>
          </cell>
          <cell r="N1852" t="str">
            <v>SUL</v>
          </cell>
          <cell r="O1852" t="str">
            <v>89.294-000</v>
          </cell>
          <cell r="P1852">
            <v>0</v>
          </cell>
          <cell r="Q1852" t="str">
            <v>karenvenzon@gmail.com</v>
          </cell>
          <cell r="R1852" t="str">
            <v>Karen</v>
          </cell>
          <cell r="S1852" t="str">
            <v>karenvenzon@gmail.com</v>
          </cell>
          <cell r="T1852">
            <v>0</v>
          </cell>
          <cell r="V1852">
            <v>0</v>
          </cell>
        </row>
        <row r="1853">
          <cell r="B1853" t="str">
            <v>21/1867</v>
          </cell>
          <cell r="C1853" t="str">
            <v>Karen</v>
          </cell>
          <cell r="D1853" t="str">
            <v>Cooperativa de Crédito do Norte Catarinense e Sul Paranaense - SICOOM</v>
          </cell>
          <cell r="E1853" t="str">
            <v>Karen</v>
          </cell>
          <cell r="F1853" t="str">
            <v>Representante</v>
          </cell>
          <cell r="G1853" t="str">
            <v>Cooperativa de Crédito do Norte Catarinense e Sul Paranaense - SICOOM</v>
          </cell>
          <cell r="H1853" t="str">
            <v>81.011.686/0008-94</v>
          </cell>
          <cell r="I1853" t="str">
            <v>Isento</v>
          </cell>
          <cell r="J1853" t="str">
            <v>Rua Coronel Bento Damorim, 436</v>
          </cell>
          <cell r="K1853" t="str">
            <v>Centro</v>
          </cell>
          <cell r="L1853" t="str">
            <v>Campo Alegre</v>
          </cell>
          <cell r="M1853" t="str">
            <v>SC</v>
          </cell>
          <cell r="N1853" t="str">
            <v>SUL</v>
          </cell>
          <cell r="O1853" t="str">
            <v>89.294-000</v>
          </cell>
          <cell r="P1853">
            <v>0</v>
          </cell>
          <cell r="Q1853" t="str">
            <v>karenvenzon@gmail.com</v>
          </cell>
          <cell r="R1853" t="str">
            <v>Karen</v>
          </cell>
          <cell r="S1853" t="str">
            <v>karenvenzon@gmail.com</v>
          </cell>
          <cell r="T1853">
            <v>0</v>
          </cell>
          <cell r="V1853">
            <v>0</v>
          </cell>
        </row>
        <row r="1854">
          <cell r="B1854" t="str">
            <v>21/1868</v>
          </cell>
          <cell r="C1854" t="str">
            <v>Karen</v>
          </cell>
          <cell r="D1854" t="str">
            <v>Raitz Galvanizações Ltda</v>
          </cell>
          <cell r="E1854" t="str">
            <v>Karen</v>
          </cell>
          <cell r="F1854" t="str">
            <v>Representante</v>
          </cell>
          <cell r="G1854" t="str">
            <v>Raitz Galvanizações Ltda</v>
          </cell>
          <cell r="H1854" t="str">
            <v>41.229.892/0001-84</v>
          </cell>
          <cell r="I1854" t="str">
            <v>260970093</v>
          </cell>
          <cell r="J1854" t="str">
            <v>Rodovia SC110, Prefeito Leopoldo Grosskopf, 2906</v>
          </cell>
          <cell r="K1854" t="str">
            <v>Lageado</v>
          </cell>
          <cell r="L1854" t="str">
            <v>Campo Alegre</v>
          </cell>
          <cell r="M1854" t="str">
            <v>SC</v>
          </cell>
          <cell r="N1854" t="str">
            <v>SUL</v>
          </cell>
          <cell r="O1854" t="str">
            <v>89.294-000</v>
          </cell>
          <cell r="P1854">
            <v>0</v>
          </cell>
          <cell r="Q1854" t="str">
            <v>karenvenzon@gmail.com</v>
          </cell>
          <cell r="R1854" t="str">
            <v>Karen</v>
          </cell>
          <cell r="S1854" t="str">
            <v>karenvenzon@gmail.com</v>
          </cell>
          <cell r="T1854">
            <v>0</v>
          </cell>
          <cell r="V1854">
            <v>0</v>
          </cell>
        </row>
        <row r="1855">
          <cell r="B1855" t="str">
            <v>21/1869</v>
          </cell>
          <cell r="C1855" t="str">
            <v>Miguel</v>
          </cell>
          <cell r="D1855" t="str">
            <v>Florianópolis</v>
          </cell>
          <cell r="G1855" t="str">
            <v>Florianópolis</v>
          </cell>
          <cell r="H1855">
            <v>0</v>
          </cell>
          <cell r="I1855">
            <v>0</v>
          </cell>
          <cell r="J1855">
            <v>0</v>
          </cell>
          <cell r="O1855">
            <v>0</v>
          </cell>
          <cell r="P1855">
            <v>0</v>
          </cell>
          <cell r="Q1855">
            <v>0</v>
          </cell>
          <cell r="S1855">
            <v>0</v>
          </cell>
          <cell r="T1855">
            <v>0</v>
          </cell>
          <cell r="V1855">
            <v>0</v>
          </cell>
        </row>
        <row r="1856">
          <cell r="B1856" t="str">
            <v>21/1870</v>
          </cell>
          <cell r="C1856" t="str">
            <v>Adriana</v>
          </cell>
          <cell r="D1856" t="str">
            <v>Luz de Angra Energia SA</v>
          </cell>
          <cell r="E1856" t="str">
            <v>Rafael</v>
          </cell>
          <cell r="G1856" t="str">
            <v>Luz de Angra Energia SA</v>
          </cell>
          <cell r="H1856" t="str">
            <v>38.661.234/0001-52</v>
          </cell>
          <cell r="I1856" t="str">
            <v>Isento</v>
          </cell>
          <cell r="J1856" t="str">
            <v>Praça Leoni Ramos, 1, Bloco 2, 4º Andar</v>
          </cell>
          <cell r="K1856" t="str">
            <v>São Domingos</v>
          </cell>
          <cell r="L1856" t="str">
            <v>Niterói</v>
          </cell>
          <cell r="M1856" t="str">
            <v>RJ</v>
          </cell>
          <cell r="N1856" t="str">
            <v>SUDESTE</v>
          </cell>
          <cell r="O1856" t="str">
            <v>24.210-205</v>
          </cell>
          <cell r="P1856" t="str">
            <v>(21) 9 6783-5747</v>
          </cell>
          <cell r="Q1856" t="str">
            <v>rhoelz.pereira@enel.com</v>
          </cell>
          <cell r="R1856" t="str">
            <v>Rafael</v>
          </cell>
          <cell r="S1856" t="str">
            <v>rhoelz.pereira@enel.com</v>
          </cell>
          <cell r="T1856" t="str">
            <v>(21) 9 6783-5747</v>
          </cell>
          <cell r="V1856">
            <v>0</v>
          </cell>
        </row>
        <row r="1857">
          <cell r="B1857" t="str">
            <v>21/1871</v>
          </cell>
          <cell r="C1857" t="str">
            <v>Mayara</v>
          </cell>
          <cell r="D1857" t="str">
            <v>O Cerealista Mercado Natural</v>
          </cell>
          <cell r="E1857" t="str">
            <v>Diego</v>
          </cell>
          <cell r="G1857" t="str">
            <v>Diego Chaicka 05666239945</v>
          </cell>
          <cell r="H1857" t="str">
            <v>40.068.003/0001-81</v>
          </cell>
          <cell r="I1857">
            <v>260852406</v>
          </cell>
          <cell r="J1857" t="str">
            <v>Rua Marques de Olinda 2060 – sala 03</v>
          </cell>
          <cell r="K1857" t="str">
            <v>América</v>
          </cell>
          <cell r="L1857" t="str">
            <v>Joinville</v>
          </cell>
          <cell r="M1857" t="str">
            <v>SC</v>
          </cell>
          <cell r="N1857" t="str">
            <v>SUL</v>
          </cell>
          <cell r="O1857" t="str">
            <v>89204-415</v>
          </cell>
          <cell r="P1857" t="str">
            <v>47 99931-7710</v>
          </cell>
          <cell r="Q1857" t="str">
            <v>ocerealista.mercadonatural@gmail.com</v>
          </cell>
          <cell r="R1857" t="str">
            <v>Diego</v>
          </cell>
          <cell r="S1857" t="str">
            <v>ocerealista.mercadonatural@gmail.com</v>
          </cell>
          <cell r="T1857" t="str">
            <v>47 99931-7710</v>
          </cell>
          <cell r="V1857">
            <v>0</v>
          </cell>
        </row>
        <row r="1858">
          <cell r="B1858" t="str">
            <v>21/1872</v>
          </cell>
          <cell r="C1858" t="str">
            <v>Karen</v>
          </cell>
          <cell r="D1858" t="str">
            <v>Oficina das Artes</v>
          </cell>
          <cell r="E1858" t="str">
            <v>Felipe</v>
          </cell>
          <cell r="G1858" t="str">
            <v>Luiz Felipe Baldiniti Lopes</v>
          </cell>
          <cell r="H1858" t="str">
            <v>27.984.741/0001-00</v>
          </cell>
          <cell r="I1858">
            <v>0</v>
          </cell>
          <cell r="J1858" t="str">
            <v>Rua Coronel Guilherme de Paula, nº 2090</v>
          </cell>
          <cell r="K1858" t="str">
            <v>Centro</v>
          </cell>
          <cell r="L1858" t="str">
            <v>Laranjeiras do Sul</v>
          </cell>
          <cell r="M1858" t="str">
            <v>PR</v>
          </cell>
          <cell r="N1858" t="str">
            <v>SUL</v>
          </cell>
          <cell r="O1858" t="str">
            <v>85.301-220</v>
          </cell>
          <cell r="P1858" t="str">
            <v>(42) 99801-4122</v>
          </cell>
          <cell r="Q1858" t="str">
            <v>felipelopes09@hotmail.com</v>
          </cell>
          <cell r="R1858" t="str">
            <v>Karen</v>
          </cell>
          <cell r="S1858" t="str">
            <v>karenvenzon@gmail.com</v>
          </cell>
          <cell r="T1858">
            <v>0</v>
          </cell>
          <cell r="V1858">
            <v>0</v>
          </cell>
        </row>
        <row r="1859">
          <cell r="B1859" t="str">
            <v>21/1873</v>
          </cell>
          <cell r="C1859" t="str">
            <v>Mayara</v>
          </cell>
          <cell r="D1859" t="str">
            <v>FAZZENDA PARK HOTEL</v>
          </cell>
          <cell r="E1859" t="str">
            <v>Eduardo de Souza</v>
          </cell>
          <cell r="F1859" t="str">
            <v>Compras Obras e Manutenção</v>
          </cell>
          <cell r="G1859" t="str">
            <v>Fazzenda Hotéis Ltda</v>
          </cell>
          <cell r="H1859" t="str">
            <v>39.227.684/0001-02</v>
          </cell>
          <cell r="I1859" t="str">
            <v>260708135</v>
          </cell>
          <cell r="J1859" t="str">
            <v>João Mathias Zimmermann n° 2499</v>
          </cell>
          <cell r="K1859" t="str">
            <v>Alto Gasparinho</v>
          </cell>
          <cell r="L1859" t="str">
            <v>Gaspar</v>
          </cell>
          <cell r="M1859" t="str">
            <v>SC</v>
          </cell>
          <cell r="N1859" t="str">
            <v>SUL</v>
          </cell>
          <cell r="O1859" t="str">
            <v>89.112-800</v>
          </cell>
          <cell r="P1859" t="str">
            <v>(47) 3397-9000</v>
          </cell>
          <cell r="Q1859" t="str">
            <v>obras1@fazzenda.com.br</v>
          </cell>
          <cell r="R1859" t="str">
            <v>Alice</v>
          </cell>
          <cell r="S1859" t="str">
            <v>financeiro1@fazzenda.com.br</v>
          </cell>
          <cell r="T1859">
            <v>0</v>
          </cell>
          <cell r="V1859">
            <v>0</v>
          </cell>
          <cell r="W1859">
            <v>44512</v>
          </cell>
        </row>
        <row r="1860">
          <cell r="B1860" t="str">
            <v>21/1874</v>
          </cell>
          <cell r="C1860" t="str">
            <v>Vera</v>
          </cell>
          <cell r="D1860" t="str">
            <v>Prefeitura de Panambi</v>
          </cell>
          <cell r="E1860" t="str">
            <v>Vera</v>
          </cell>
          <cell r="F1860" t="str">
            <v>Representante</v>
          </cell>
          <cell r="G1860" t="str">
            <v>Município de Panambi</v>
          </cell>
          <cell r="H1860" t="str">
            <v>88.702.089/0001-89</v>
          </cell>
          <cell r="I1860" t="str">
            <v>Isento</v>
          </cell>
          <cell r="J1860" t="str">
            <v>Av. Konrad Adenauer, 1870</v>
          </cell>
          <cell r="L1860" t="str">
            <v>Panambi</v>
          </cell>
          <cell r="M1860" t="str">
            <v>RS</v>
          </cell>
          <cell r="N1860" t="str">
            <v>SUL</v>
          </cell>
          <cell r="O1860" t="str">
            <v>98.280-000</v>
          </cell>
          <cell r="P1860" t="str">
            <v>(55) 3376-9100</v>
          </cell>
          <cell r="Q1860" t="str">
            <v>claudiaschirmer@panambi.rs.gov.br</v>
          </cell>
          <cell r="R1860" t="str">
            <v>Claudia</v>
          </cell>
          <cell r="S1860" t="str">
            <v>claudiaschirmer@panambi.rs.gov.br</v>
          </cell>
          <cell r="T1860" t="str">
            <v>(55) 3376-9100</v>
          </cell>
          <cell r="V1860">
            <v>0</v>
          </cell>
        </row>
        <row r="1861">
          <cell r="B1861" t="str">
            <v>21/1875</v>
          </cell>
          <cell r="C1861" t="str">
            <v>Franciela</v>
          </cell>
          <cell r="D1861" t="str">
            <v>Flores e Frutos</v>
          </cell>
          <cell r="E1861" t="str">
            <v>Rosani</v>
          </cell>
          <cell r="G1861" t="str">
            <v>Confeitaria Amor e Canela LTDA</v>
          </cell>
          <cell r="H1861" t="str">
            <v>08.754.4390/0003-83</v>
          </cell>
          <cell r="I1861" t="str">
            <v>257069160</v>
          </cell>
          <cell r="J1861" t="str">
            <v>Rua: Aquidaban, 382</v>
          </cell>
          <cell r="K1861" t="str">
            <v xml:space="preserve">America </v>
          </cell>
          <cell r="L1861" t="str">
            <v>Joinville</v>
          </cell>
          <cell r="M1861" t="str">
            <v>SC</v>
          </cell>
          <cell r="N1861" t="str">
            <v>SUL</v>
          </cell>
          <cell r="O1861" t="str">
            <v>89.201-652</v>
          </cell>
          <cell r="P1861" t="str">
            <v>(47) 3473-5650</v>
          </cell>
          <cell r="Q1861">
            <v>0</v>
          </cell>
          <cell r="S1861">
            <v>0</v>
          </cell>
          <cell r="T1861">
            <v>0</v>
          </cell>
          <cell r="V1861">
            <v>0</v>
          </cell>
        </row>
        <row r="1862">
          <cell r="B1862" t="str">
            <v>21/1876</v>
          </cell>
          <cell r="C1862" t="str">
            <v>Karen</v>
          </cell>
          <cell r="D1862" t="str">
            <v>Grupo Niobio</v>
          </cell>
          <cell r="G1862" t="str">
            <v>LW Industria Comercio e Serviços LTDA</v>
          </cell>
          <cell r="H1862" t="str">
            <v>27.097.094/0001-15</v>
          </cell>
          <cell r="I1862" t="str">
            <v>06.641.709-0</v>
          </cell>
          <cell r="J1862" t="str">
            <v>Rua: Martins José Pinheiro, 140</v>
          </cell>
          <cell r="K1862" t="str">
            <v>Vertente</v>
          </cell>
          <cell r="L1862" t="str">
            <v>Horizonte</v>
          </cell>
          <cell r="M1862" t="str">
            <v>CE</v>
          </cell>
          <cell r="N1862" t="str">
            <v>NORDESTE</v>
          </cell>
          <cell r="O1862" t="str">
            <v>62.882-795</v>
          </cell>
          <cell r="P1862">
            <v>0</v>
          </cell>
          <cell r="Q1862" t="str">
            <v>gruponiobioceara@gmail.com</v>
          </cell>
          <cell r="S1862" t="str">
            <v>gruponiobioceara@gmail.com</v>
          </cell>
          <cell r="T1862">
            <v>0</v>
          </cell>
          <cell r="V1862">
            <v>44525</v>
          </cell>
        </row>
        <row r="1863">
          <cell r="B1863" t="str">
            <v>21/1877</v>
          </cell>
          <cell r="C1863" t="str">
            <v>Miguel</v>
          </cell>
          <cell r="D1863" t="str">
            <v>Hashimoto Manutenção Elétrica e Comércio Ltda.</v>
          </cell>
          <cell r="E1863" t="str">
            <v>Ricardo Heitor / Nelio</v>
          </cell>
          <cell r="F1863" t="str">
            <v>Vendedor</v>
          </cell>
          <cell r="G1863" t="str">
            <v>Hashimoto Manutenção Elétrica e Comércio Ltda.</v>
          </cell>
          <cell r="H1863" t="str">
            <v>03.319.489/0001-57</v>
          </cell>
          <cell r="I1863" t="str">
            <v>76.063.532</v>
          </cell>
          <cell r="J1863" t="str">
            <v xml:space="preserve">Alameda Equepinda - S/N - Lote 9 - Quadra 4 - Galpão </v>
          </cell>
          <cell r="K1863" t="str">
            <v>Jardim Primavera</v>
          </cell>
          <cell r="L1863" t="str">
            <v>Duque de Caxias</v>
          </cell>
          <cell r="M1863" t="str">
            <v>RJ</v>
          </cell>
          <cell r="N1863" t="str">
            <v>SUDESTE</v>
          </cell>
          <cell r="O1863" t="str">
            <v>25214-070</v>
          </cell>
          <cell r="P1863" t="str">
            <v>21-2676-8589</v>
          </cell>
          <cell r="Q1863" t="str">
            <v>diretoria@hashimotoengenharia.com</v>
          </cell>
          <cell r="R1863" t="str">
            <v>Ricardo Heitor / Nelio</v>
          </cell>
          <cell r="S1863" t="str">
            <v>diretoria@hashimotoengenharia.com</v>
          </cell>
          <cell r="T1863" t="str">
            <v>2198487-0646</v>
          </cell>
          <cell r="V1863">
            <v>44526</v>
          </cell>
        </row>
        <row r="1864">
          <cell r="B1864" t="str">
            <v>21/1878</v>
          </cell>
          <cell r="C1864" t="str">
            <v>Karen</v>
          </cell>
          <cell r="D1864" t="str">
            <v>Transresiduos</v>
          </cell>
          <cell r="E1864" t="str">
            <v>Gilberto</v>
          </cell>
          <cell r="G1864">
            <v>0</v>
          </cell>
          <cell r="H1864">
            <v>0</v>
          </cell>
          <cell r="I1864">
            <v>0</v>
          </cell>
          <cell r="J1864">
            <v>0</v>
          </cell>
          <cell r="O1864">
            <v>0</v>
          </cell>
          <cell r="P1864">
            <v>0</v>
          </cell>
          <cell r="Q1864">
            <v>0</v>
          </cell>
          <cell r="S1864">
            <v>0</v>
          </cell>
          <cell r="T1864">
            <v>0</v>
          </cell>
          <cell r="V1864">
            <v>0</v>
          </cell>
        </row>
        <row r="1865">
          <cell r="B1865" t="str">
            <v>21/1879</v>
          </cell>
          <cell r="C1865" t="str">
            <v>Mayara</v>
          </cell>
          <cell r="D1865" t="str">
            <v>Prefeitura de Botuverá</v>
          </cell>
          <cell r="E1865" t="str">
            <v>Maiara</v>
          </cell>
          <cell r="G1865" t="str">
            <v>Prefeitura de Botuverá</v>
          </cell>
          <cell r="H1865">
            <v>0</v>
          </cell>
          <cell r="I1865">
            <v>0</v>
          </cell>
          <cell r="J1865">
            <v>0</v>
          </cell>
          <cell r="L1865" t="str">
            <v>Botuverá</v>
          </cell>
          <cell r="M1865" t="str">
            <v>SC</v>
          </cell>
          <cell r="N1865" t="str">
            <v>SUL</v>
          </cell>
          <cell r="O1865">
            <v>0</v>
          </cell>
          <cell r="P1865" t="str">
            <v>47 3359-3210</v>
          </cell>
          <cell r="Q1865" t="str">
            <v>compras2@botuvera.sc.gov.br</v>
          </cell>
          <cell r="S1865">
            <v>0</v>
          </cell>
          <cell r="T1865">
            <v>0</v>
          </cell>
          <cell r="V1865">
            <v>44581</v>
          </cell>
        </row>
        <row r="1866">
          <cell r="B1866" t="str">
            <v>22/1880</v>
          </cell>
          <cell r="C1866" t="str">
            <v>Franciela</v>
          </cell>
          <cell r="D1866" t="str">
            <v xml:space="preserve">Fundação Promotora Exposições de Blumenau </v>
          </cell>
          <cell r="G1866" t="str">
            <v>PROEB</v>
          </cell>
          <cell r="H1866" t="str">
            <v>82.665.001/0001-10</v>
          </cell>
          <cell r="I1866" t="str">
            <v>Isento</v>
          </cell>
          <cell r="J1866" t="str">
            <v>Rua: Alberto Stein, 199</v>
          </cell>
          <cell r="K1866" t="str">
            <v>Velha</v>
          </cell>
          <cell r="L1866" t="str">
            <v>Blumenau</v>
          </cell>
          <cell r="M1866" t="str">
            <v>SC</v>
          </cell>
          <cell r="N1866" t="str">
            <v>SUL</v>
          </cell>
          <cell r="O1866" t="str">
            <v>\89.036-200</v>
          </cell>
          <cell r="P1866" t="str">
            <v>47 3329-0336</v>
          </cell>
          <cell r="Q1866" t="str">
            <v>contabilidade.sectur@blumenau.sc.gov.br</v>
          </cell>
          <cell r="R1866" t="str">
            <v>Fábio</v>
          </cell>
          <cell r="S1866" t="str">
            <v>contabilidade.sectur@blumenau.sc.gov.br</v>
          </cell>
          <cell r="T1866">
            <v>0</v>
          </cell>
          <cell r="V1866">
            <v>44651</v>
          </cell>
        </row>
        <row r="1867">
          <cell r="B1867" t="str">
            <v>22/1881</v>
          </cell>
          <cell r="C1867" t="str">
            <v>Karen</v>
          </cell>
          <cell r="D1867" t="str">
            <v>Prefeitura de São Pedro do Ivaí</v>
          </cell>
          <cell r="E1867" t="str">
            <v>Karen</v>
          </cell>
          <cell r="G1867" t="str">
            <v>Municipio de São Pedro do Ivaí</v>
          </cell>
          <cell r="H1867" t="str">
            <v>75.771.311/0001-53</v>
          </cell>
          <cell r="I1867">
            <v>0</v>
          </cell>
          <cell r="J1867" t="str">
            <v>Praça Padre José Rossi, nº 354</v>
          </cell>
          <cell r="K1867" t="str">
            <v>Centro</v>
          </cell>
          <cell r="L1867" t="str">
            <v>São Pedro do Ivaí</v>
          </cell>
          <cell r="M1867" t="str">
            <v>PR</v>
          </cell>
          <cell r="N1867" t="str">
            <v>SUL</v>
          </cell>
          <cell r="O1867" t="str">
            <v>86.945-000</v>
          </cell>
          <cell r="P1867" t="str">
            <v>(43) 3451-1399</v>
          </cell>
          <cell r="Q1867" t="str">
            <v>karenvenzon@gmail.com</v>
          </cell>
          <cell r="R1867" t="str">
            <v>Karen</v>
          </cell>
          <cell r="S1867">
            <v>0</v>
          </cell>
          <cell r="T1867">
            <v>0</v>
          </cell>
          <cell r="V1867">
            <v>0</v>
          </cell>
        </row>
        <row r="1868">
          <cell r="B1868" t="str">
            <v>22/1882</v>
          </cell>
          <cell r="C1868" t="str">
            <v>Miguel/Mayara</v>
          </cell>
          <cell r="D1868" t="str">
            <v>Prefeitura de São José dos Pinhais</v>
          </cell>
          <cell r="E1868" t="str">
            <v>Mayara Xavier</v>
          </cell>
          <cell r="G1868" t="str">
            <v>Prefeitura de São José dos Pinhais</v>
          </cell>
          <cell r="H1868" t="str">
            <v xml:space="preserve">76.105.543/0001-35 </v>
          </cell>
          <cell r="I1868">
            <v>0</v>
          </cell>
          <cell r="J1868" t="str">
            <v>Rua Passos de Oliveira, 1101</v>
          </cell>
          <cell r="K1868" t="str">
            <v>Centro</v>
          </cell>
          <cell r="L1868" t="str">
            <v>São José dos Pinhais</v>
          </cell>
          <cell r="M1868" t="str">
            <v>PR</v>
          </cell>
          <cell r="N1868" t="str">
            <v>SUL</v>
          </cell>
          <cell r="O1868" t="str">
            <v>83030-720</v>
          </cell>
          <cell r="P1868" t="str">
            <v>41 99601-8469</v>
          </cell>
          <cell r="Q1868">
            <v>0</v>
          </cell>
          <cell r="R1868" t="str">
            <v>Aline</v>
          </cell>
          <cell r="S1868" t="str">
            <v>aline.szaubram@sjp.pr.gov.br</v>
          </cell>
          <cell r="T1868" t="str">
            <v>41-3381 5916</v>
          </cell>
          <cell r="V1868">
            <v>0</v>
          </cell>
        </row>
        <row r="1869">
          <cell r="B1869" t="str">
            <v>22/1883</v>
          </cell>
          <cell r="C1869" t="str">
            <v>Mayara</v>
          </cell>
          <cell r="D1869" t="str">
            <v>Tulipa Presentes &amp; Cia</v>
          </cell>
          <cell r="E1869" t="str">
            <v>Marli</v>
          </cell>
          <cell r="F1869" t="str">
            <v>Proprietária</v>
          </cell>
          <cell r="G1869" t="str">
            <v>Marli Terezinha Zanardi Argenta</v>
          </cell>
          <cell r="H1869" t="str">
            <v>93.886.976/0001-94</v>
          </cell>
          <cell r="I1869" t="str">
            <v>3300000752</v>
          </cell>
          <cell r="J1869" t="str">
            <v>Avenida Industrial 55</v>
          </cell>
          <cell r="K1869" t="str">
            <v>Centro</v>
          </cell>
          <cell r="L1869" t="str">
            <v>Vista Alegre</v>
          </cell>
          <cell r="M1869" t="str">
            <v>RS</v>
          </cell>
          <cell r="N1869" t="str">
            <v>SUL</v>
          </cell>
          <cell r="O1869" t="str">
            <v>98415-000</v>
          </cell>
          <cell r="P1869" t="str">
            <v>(55) 99661 4449</v>
          </cell>
          <cell r="Q1869" t="str">
            <v>marliargenta@hotmail.com</v>
          </cell>
          <cell r="R1869" t="str">
            <v>Marli</v>
          </cell>
          <cell r="S1869" t="str">
            <v>marliargenta@hotmail.com</v>
          </cell>
          <cell r="T1869" t="str">
            <v>(55) 99661 4449</v>
          </cell>
          <cell r="V1869">
            <v>44631</v>
          </cell>
        </row>
        <row r="1870">
          <cell r="B1870" t="str">
            <v>22/1884</v>
          </cell>
          <cell r="C1870" t="str">
            <v>Karen</v>
          </cell>
          <cell r="D1870" t="str">
            <v>Prefeitura de São Pedro do Ivaí</v>
          </cell>
          <cell r="E1870" t="str">
            <v xml:space="preserve">Karen </v>
          </cell>
          <cell r="G1870" t="str">
            <v>Municipio de São Pedro do Ivaí</v>
          </cell>
          <cell r="H1870">
            <v>0</v>
          </cell>
          <cell r="I1870">
            <v>0</v>
          </cell>
          <cell r="J1870">
            <v>0</v>
          </cell>
          <cell r="L1870" t="str">
            <v>São Pedro do Ivaí</v>
          </cell>
          <cell r="M1870" t="str">
            <v>PR</v>
          </cell>
          <cell r="N1870" t="str">
            <v>SUL</v>
          </cell>
          <cell r="O1870">
            <v>0</v>
          </cell>
          <cell r="P1870">
            <v>0</v>
          </cell>
          <cell r="Q1870">
            <v>0</v>
          </cell>
          <cell r="S1870">
            <v>0</v>
          </cell>
          <cell r="T1870">
            <v>0</v>
          </cell>
          <cell r="V1870">
            <v>0</v>
          </cell>
        </row>
        <row r="1871">
          <cell r="B1871" t="str">
            <v>22/1885</v>
          </cell>
          <cell r="C1871" t="str">
            <v>Vera</v>
          </cell>
          <cell r="D1871" t="str">
            <v>Prefeitura de Taquaruçu do Sul</v>
          </cell>
          <cell r="G1871" t="str">
            <v>Municipio de Taquaruçu do Sul</v>
          </cell>
          <cell r="H1871">
            <v>0</v>
          </cell>
          <cell r="I1871">
            <v>0</v>
          </cell>
          <cell r="J1871">
            <v>0</v>
          </cell>
          <cell r="L1871" t="str">
            <v>Taquaruçu do Sul</v>
          </cell>
          <cell r="M1871" t="str">
            <v>RS</v>
          </cell>
          <cell r="N1871" t="str">
            <v>SUL</v>
          </cell>
          <cell r="O1871">
            <v>0</v>
          </cell>
          <cell r="P1871">
            <v>0</v>
          </cell>
          <cell r="Q1871">
            <v>0</v>
          </cell>
          <cell r="S1871">
            <v>0</v>
          </cell>
          <cell r="T1871">
            <v>0</v>
          </cell>
          <cell r="V1871">
            <v>0</v>
          </cell>
        </row>
        <row r="1872">
          <cell r="B1872" t="str">
            <v>22/1886</v>
          </cell>
          <cell r="C1872" t="str">
            <v>Miguel</v>
          </cell>
          <cell r="D1872" t="str">
            <v xml:space="preserve">Incorposul Empreendimentos </v>
          </cell>
          <cell r="E1872" t="str">
            <v>Renata Baggio</v>
          </cell>
          <cell r="G1872" t="str">
            <v>Incorposul Empreendimentos e Participações Limitada</v>
          </cell>
          <cell r="H1872" t="str">
            <v>05.568.876/0001-52</v>
          </cell>
          <cell r="I1872">
            <v>0</v>
          </cell>
          <cell r="J1872" t="str">
            <v>Rua Marcílio Dias, nº 204</v>
          </cell>
          <cell r="K1872" t="str">
            <v>Santo Antônio</v>
          </cell>
          <cell r="L1872" t="str">
            <v>Joinville</v>
          </cell>
          <cell r="M1872" t="str">
            <v>SC</v>
          </cell>
          <cell r="N1872" t="str">
            <v>SUL</v>
          </cell>
          <cell r="O1872" t="str">
            <v>89.218-005</v>
          </cell>
          <cell r="P1872" t="str">
            <v>47 3422-0229</v>
          </cell>
          <cell r="Q1872" t="str">
            <v>renatabaggio@incorposul.com.br</v>
          </cell>
          <cell r="S1872" t="str">
            <v>financeiro@incorposul.com.br</v>
          </cell>
          <cell r="T1872">
            <v>0</v>
          </cell>
          <cell r="V1872">
            <v>0</v>
          </cell>
        </row>
        <row r="1873">
          <cell r="B1873" t="str">
            <v>22/1887</v>
          </cell>
          <cell r="C1873" t="str">
            <v>Mayara/Miguel</v>
          </cell>
          <cell r="D1873" t="str">
            <v>Condor Super Center</v>
          </cell>
          <cell r="G1873" t="str">
            <v>Condor Super Center LTDA</v>
          </cell>
          <cell r="H1873" t="str">
            <v>76.189.406/0001-26</v>
          </cell>
          <cell r="I1873" t="str">
            <v>10131416-29</v>
          </cell>
          <cell r="J1873" t="str">
            <v>Estrada do Ganchinho, 690</v>
          </cell>
          <cell r="K1873" t="str">
            <v>Umbara</v>
          </cell>
          <cell r="L1873" t="str">
            <v>Curitiba</v>
          </cell>
          <cell r="M1873" t="str">
            <v>PR</v>
          </cell>
          <cell r="N1873" t="str">
            <v>SUL</v>
          </cell>
          <cell r="O1873" t="str">
            <v>81.930-165</v>
          </cell>
          <cell r="P1873" t="str">
            <v>41 3212-2000</v>
          </cell>
          <cell r="Q1873">
            <v>0</v>
          </cell>
          <cell r="S1873" t="str">
            <v>luzeforma@luzeforma.com.br</v>
          </cell>
          <cell r="T1873">
            <v>0</v>
          </cell>
          <cell r="V1873">
            <v>0</v>
          </cell>
        </row>
        <row r="1874">
          <cell r="B1874" t="str">
            <v>22/1888</v>
          </cell>
          <cell r="C1874" t="str">
            <v>Franciela</v>
          </cell>
          <cell r="D1874" t="str">
            <v xml:space="preserve">Eletrica Radiante </v>
          </cell>
          <cell r="E1874" t="str">
            <v>Ana Carla</v>
          </cell>
          <cell r="F1874" t="str">
            <v>Diretora</v>
          </cell>
          <cell r="G1874" t="str">
            <v>Eletrica Radiante Materiais Elétricos LTDA</v>
          </cell>
          <cell r="H1874" t="str">
            <v>15.984.883/0001-99</v>
          </cell>
          <cell r="I1874" t="str">
            <v>10506793-8</v>
          </cell>
          <cell r="J1874" t="str">
            <v>Av. Volta Redonda, qd 256 Lt 02 N° 951</v>
          </cell>
          <cell r="K1874" t="str">
            <v>Jardim Novo Mundo</v>
          </cell>
          <cell r="L1874" t="str">
            <v xml:space="preserve">Goiânia </v>
          </cell>
          <cell r="M1874" t="str">
            <v>GO</v>
          </cell>
          <cell r="N1874" t="str">
            <v>CENTRO OESTE</v>
          </cell>
          <cell r="O1874" t="str">
            <v>74.703-080</v>
          </cell>
          <cell r="P1874" t="str">
            <v>(62) 3921-6599</v>
          </cell>
          <cell r="Q1874" t="str">
            <v>diretoria@eletricaradiante.com.br</v>
          </cell>
          <cell r="S1874" t="str">
            <v>diretoriaeletricaradiante@outlook.com</v>
          </cell>
          <cell r="T1874" t="str">
            <v>Ana Carla</v>
          </cell>
          <cell r="V1874">
            <v>0</v>
          </cell>
        </row>
        <row r="1875">
          <cell r="B1875" t="str">
            <v>22/1889</v>
          </cell>
          <cell r="C1875" t="str">
            <v>Maera</v>
          </cell>
          <cell r="D1875" t="str">
            <v>Dr. Bowls Café</v>
          </cell>
          <cell r="E1875" t="str">
            <v>Diego</v>
          </cell>
          <cell r="G1875" t="str">
            <v>MFZ Comércio de Alimento LTDA</v>
          </cell>
          <cell r="H1875" t="str">
            <v>26.707.779/0002-54</v>
          </cell>
          <cell r="I1875" t="str">
            <v>130232754110</v>
          </cell>
          <cell r="J1875" t="str">
            <v>Avenida Agami, 242</v>
          </cell>
          <cell r="K1875" t="str">
            <v>Moema</v>
          </cell>
          <cell r="L1875" t="str">
            <v>São Paulo</v>
          </cell>
          <cell r="M1875" t="str">
            <v>SP</v>
          </cell>
          <cell r="N1875" t="str">
            <v>SUDESTE</v>
          </cell>
          <cell r="O1875" t="str">
            <v>04.522-000</v>
          </cell>
          <cell r="P1875" t="str">
            <v>(11) 3346-7781</v>
          </cell>
          <cell r="Q1875" t="str">
            <v>diego.simionato@yahoo.com.br</v>
          </cell>
          <cell r="R1875" t="str">
            <v xml:space="preserve">Fabiana </v>
          </cell>
          <cell r="S1875" t="str">
            <v>fabiana.alves@ezhoteis.com.br</v>
          </cell>
          <cell r="T1875" t="str">
            <v>(11) 3346-7781</v>
          </cell>
          <cell r="V1875">
            <v>44727</v>
          </cell>
        </row>
        <row r="1876">
          <cell r="B1876" t="str">
            <v>22/1890</v>
          </cell>
          <cell r="C1876" t="str">
            <v>Maera</v>
          </cell>
          <cell r="D1876" t="str">
            <v>Vila Don Patto</v>
          </cell>
          <cell r="E1876" t="str">
            <v>Anne Patto</v>
          </cell>
          <cell r="F1876" t="str">
            <v>RH</v>
          </cell>
          <cell r="G1876" t="str">
            <v>Vila Don Patto Restaurante Eirelli - EPP</v>
          </cell>
          <cell r="H1876" t="str">
            <v>11.574.942/0001-08</v>
          </cell>
          <cell r="I1876" t="str">
            <v>653134034111</v>
          </cell>
          <cell r="J1876" t="str">
            <v>Estrada do vinho, 2150</v>
          </cell>
          <cell r="K1876" t="str">
            <v>Sorocamirim</v>
          </cell>
          <cell r="L1876" t="str">
            <v xml:space="preserve">São Roque </v>
          </cell>
          <cell r="M1876" t="str">
            <v>SP</v>
          </cell>
          <cell r="N1876" t="str">
            <v>SUDESTE</v>
          </cell>
          <cell r="O1876" t="str">
            <v>18145-002</v>
          </cell>
          <cell r="P1876" t="str">
            <v>(11) 4711-3001</v>
          </cell>
          <cell r="Q1876" t="str">
            <v>rh.dp@viladonpatto.com.br</v>
          </cell>
          <cell r="R1876" t="str">
            <v>Felipe Batista</v>
          </cell>
          <cell r="S1876" t="str">
            <v>financeiro@viladonpatto.com.br</v>
          </cell>
          <cell r="T1876" t="str">
            <v>(11) 4711-3001</v>
          </cell>
          <cell r="V1876">
            <v>44734</v>
          </cell>
        </row>
        <row r="1877">
          <cell r="B1877" t="str">
            <v>22/1891</v>
          </cell>
          <cell r="C1877" t="str">
            <v>Mayara</v>
          </cell>
          <cell r="D1877" t="str">
            <v>Pontão do Lago Sul / EMSA Empreendimentos</v>
          </cell>
          <cell r="E1877" t="str">
            <v>Sandra Campos</v>
          </cell>
          <cell r="F1877" t="str">
            <v>Marketing</v>
          </cell>
          <cell r="G1877" t="str">
            <v>ACJ Construções e Incorporações</v>
          </cell>
          <cell r="H1877" t="str">
            <v>00.148.049/0001-96</v>
          </cell>
          <cell r="I1877">
            <v>0</v>
          </cell>
          <cell r="J1877" t="str">
            <v>St Sh/s Quadra 06 Conjunto A Bloco C Salas 402 A</v>
          </cell>
          <cell r="K1877" t="str">
            <v>Asa Sul</v>
          </cell>
          <cell r="L1877" t="str">
            <v>Brasilia</v>
          </cell>
          <cell r="M1877" t="str">
            <v>DF</v>
          </cell>
          <cell r="N1877" t="str">
            <v>CENTRO OESTE</v>
          </cell>
          <cell r="O1877" t="str">
            <v>70322-915</v>
          </cell>
          <cell r="P1877" t="str">
            <v>61-32333300 / 61 98106-0094</v>
          </cell>
          <cell r="Q1877" t="str">
            <v xml:space="preserve">marketing@pontaodolagosul.com.br </v>
          </cell>
          <cell r="R1877" t="str">
            <v>Sandra Campos</v>
          </cell>
          <cell r="S1877" t="str">
            <v>administracao@pontaodolagosul.com.br</v>
          </cell>
          <cell r="T1877" t="str">
            <v>61 98106-0094</v>
          </cell>
          <cell r="V1877">
            <v>0</v>
          </cell>
        </row>
        <row r="1878">
          <cell r="B1878" t="str">
            <v>22/1892</v>
          </cell>
          <cell r="C1878" t="str">
            <v>Mayara</v>
          </cell>
          <cell r="D1878" t="str">
            <v>Prefeitura Municipal de Extrema</v>
          </cell>
          <cell r="E1878" t="str">
            <v>Suellen</v>
          </cell>
          <cell r="F1878" t="str">
            <v>Secretária de Turismo</v>
          </cell>
          <cell r="G1878" t="str">
            <v>Munícipio de Extrema</v>
          </cell>
          <cell r="H1878" t="str">
            <v>18.677.591/0001-00</v>
          </cell>
          <cell r="I1878">
            <v>0</v>
          </cell>
          <cell r="J1878" t="str">
            <v>Av. Delegado Waldemar Gomes Pinto, 1626 </v>
          </cell>
          <cell r="K1878" t="str">
            <v>Pte. Nova</v>
          </cell>
          <cell r="L1878" t="str">
            <v>Extrema</v>
          </cell>
          <cell r="M1878" t="str">
            <v>MG</v>
          </cell>
          <cell r="N1878" t="str">
            <v>SUDESTE</v>
          </cell>
          <cell r="O1878" t="str">
            <v>37640-000</v>
          </cell>
          <cell r="P1878" t="str">
            <v>35-34354914</v>
          </cell>
          <cell r="Q1878" t="str">
            <v>assessoriatur@extrema.mg.gov.br</v>
          </cell>
          <cell r="S1878">
            <v>0</v>
          </cell>
          <cell r="T1878">
            <v>0</v>
          </cell>
          <cell r="V1878">
            <v>0</v>
          </cell>
        </row>
        <row r="1879">
          <cell r="B1879" t="str">
            <v>22/1893</v>
          </cell>
          <cell r="C1879" t="str">
            <v>Maera</v>
          </cell>
          <cell r="D1879" t="str">
            <v>Arsenal da Cerveja</v>
          </cell>
          <cell r="E1879" t="str">
            <v>Camila</v>
          </cell>
          <cell r="F1879" t="str">
            <v>Proprietária</v>
          </cell>
          <cell r="G1879" t="str">
            <v>Camila Oliveira de Paula ME</v>
          </cell>
          <cell r="H1879" t="str">
            <v>18.331.562/0001-83</v>
          </cell>
          <cell r="I1879" t="str">
            <v>0021695480031</v>
          </cell>
          <cell r="J1879" t="str">
            <v>Av. Monte verde, 858 - Galeria Suiça Loja 4</v>
          </cell>
          <cell r="K1879" t="str">
            <v>Centro</v>
          </cell>
          <cell r="L1879" t="str">
            <v>Camanducaia</v>
          </cell>
          <cell r="M1879" t="str">
            <v>MG</v>
          </cell>
          <cell r="N1879" t="str">
            <v>SUDESTE</v>
          </cell>
          <cell r="O1879" t="str">
            <v>37653-000</v>
          </cell>
          <cell r="P1879" t="str">
            <v>35 99157-4989</v>
          </cell>
          <cell r="Q1879" t="str">
            <v>arsenaldacerveja@hotmail.com</v>
          </cell>
          <cell r="R1879" t="str">
            <v>Camila</v>
          </cell>
          <cell r="S1879" t="str">
            <v>arsenaldacerveja@hotmail.com</v>
          </cell>
          <cell r="T1879" t="str">
            <v>35 99157-4989</v>
          </cell>
          <cell r="V1879">
            <v>44742</v>
          </cell>
        </row>
        <row r="1880">
          <cell r="B1880" t="str">
            <v>22/1894</v>
          </cell>
          <cell r="C1880" t="str">
            <v>Mayara</v>
          </cell>
          <cell r="D1880" t="str">
            <v>Arte e Design Christmas</v>
          </cell>
          <cell r="E1880" t="str">
            <v>Clóvis</v>
          </cell>
          <cell r="F1880" t="str">
            <v>Proprietário</v>
          </cell>
          <cell r="G1880" t="str">
            <v>Christmas Prestação de Serviços de Decoração Ltda.</v>
          </cell>
          <cell r="H1880" t="str">
            <v>16.580.729/0001-14</v>
          </cell>
          <cell r="I1880" t="str">
            <v>isento</v>
          </cell>
          <cell r="J1880" t="str">
            <v>R Concórdia, 30</v>
          </cell>
          <cell r="K1880" t="str">
            <v xml:space="preserve">Ribeirão Fresco </v>
          </cell>
          <cell r="L1880" t="str">
            <v>Blumenau</v>
          </cell>
          <cell r="M1880" t="str">
            <v>SC</v>
          </cell>
          <cell r="N1880" t="str">
            <v>SUL</v>
          </cell>
          <cell r="O1880" t="str">
            <v>89015-158</v>
          </cell>
          <cell r="P1880" t="str">
            <v>47 3340-0131</v>
          </cell>
          <cell r="Q1880" t="str">
            <v>comercial@artedesigndecoracoes.com.br</v>
          </cell>
          <cell r="R1880" t="str">
            <v>Clóvis</v>
          </cell>
          <cell r="S1880" t="str">
            <v>comercial@artedesigndecoracoes.com.br</v>
          </cell>
          <cell r="T1880" t="str">
            <v>47 99164 6688</v>
          </cell>
          <cell r="V1880">
            <v>44750</v>
          </cell>
        </row>
        <row r="1881">
          <cell r="B1881" t="str">
            <v>22/1895</v>
          </cell>
          <cell r="C1881" t="str">
            <v>Mayara</v>
          </cell>
          <cell r="D1881" t="str">
            <v>Hotel Vila Germânica</v>
          </cell>
          <cell r="E1881" t="str">
            <v>Fábio</v>
          </cell>
          <cell r="F1881" t="str">
            <v>Comercial</v>
          </cell>
          <cell r="G1881" t="str">
            <v>Hotel Vila Germânica Ltda.</v>
          </cell>
          <cell r="H1881" t="str">
            <v>97.442.347/0001-26</v>
          </cell>
          <cell r="I1881" t="str">
            <v>253511240</v>
          </cell>
          <cell r="J1881" t="str">
            <v>Av. 18 de Fevereiro, 2155</v>
          </cell>
          <cell r="K1881" t="str">
            <v>Balneário</v>
          </cell>
          <cell r="L1881" t="str">
            <v>Piratuba</v>
          </cell>
          <cell r="M1881" t="str">
            <v>SC</v>
          </cell>
          <cell r="N1881" t="str">
            <v>SUL</v>
          </cell>
          <cell r="O1881" t="str">
            <v>89667-000</v>
          </cell>
          <cell r="P1881" t="str">
            <v>49 3553-4100</v>
          </cell>
          <cell r="Q1881" t="str">
            <v>manutencao@vilagermanica.com.br</v>
          </cell>
          <cell r="R1881" t="str">
            <v>Rivelino A. de Moura</v>
          </cell>
          <cell r="S1881" t="str">
            <v>contabil@vilagermanica.com.br</v>
          </cell>
          <cell r="T1881" t="str">
            <v>49 3553-0404</v>
          </cell>
          <cell r="V1881">
            <v>44753</v>
          </cell>
        </row>
        <row r="1882">
          <cell r="B1882" t="str">
            <v>22/1896</v>
          </cell>
          <cell r="C1882" t="str">
            <v>Miguel</v>
          </cell>
          <cell r="D1882" t="str">
            <v>Município de Canaã dos Carajás</v>
          </cell>
          <cell r="G1882" t="str">
            <v>Prefeitura Municipal de Canaã dos Carajás</v>
          </cell>
          <cell r="H1882" t="str">
            <v>01.613.321/0001-24</v>
          </cell>
          <cell r="I1882">
            <v>0</v>
          </cell>
          <cell r="J1882" t="str">
            <v>Rua Tancredo Neves, s/n</v>
          </cell>
          <cell r="K1882" t="str">
            <v>Centro</v>
          </cell>
          <cell r="L1882" t="str">
            <v>Canaã dos Carajás</v>
          </cell>
          <cell r="M1882" t="str">
            <v>PA</v>
          </cell>
          <cell r="N1882" t="str">
            <v>NORTE</v>
          </cell>
          <cell r="O1882" t="str">
            <v>68.537-000</v>
          </cell>
          <cell r="P1882" t="str">
            <v>91 3481-0323</v>
          </cell>
          <cell r="Q1882">
            <v>0</v>
          </cell>
          <cell r="S1882">
            <v>0</v>
          </cell>
          <cell r="T1882">
            <v>0</v>
          </cell>
          <cell r="V1882">
            <v>0</v>
          </cell>
        </row>
        <row r="1883">
          <cell r="B1883" t="str">
            <v>22/1897</v>
          </cell>
          <cell r="C1883" t="str">
            <v>Miguel</v>
          </cell>
          <cell r="D1883" t="str">
            <v>Citelum Serviços de Iluminação Urbana S/A</v>
          </cell>
          <cell r="E1883" t="str">
            <v>Willyan</v>
          </cell>
          <cell r="G1883" t="str">
            <v>Alques, Conexão Eficiência e Energia</v>
          </cell>
          <cell r="H1883" t="str">
            <v>02.966.986/0051-43</v>
          </cell>
          <cell r="I1883">
            <v>0</v>
          </cell>
          <cell r="J1883" t="str">
            <v>Rua Caçador, 111</v>
          </cell>
          <cell r="K1883" t="str">
            <v>Anita Garibaldi</v>
          </cell>
          <cell r="L1883" t="str">
            <v>Joinville</v>
          </cell>
          <cell r="M1883" t="str">
            <v>SC</v>
          </cell>
          <cell r="N1883" t="str">
            <v>SUL</v>
          </cell>
          <cell r="O1883" t="str">
            <v>89203-610</v>
          </cell>
          <cell r="P1883" t="str">
            <v>47 99656-7308</v>
          </cell>
          <cell r="Q1883" t="str">
            <v>willyansilva@alques.com.br / fiscal@alques.com.br</v>
          </cell>
          <cell r="R1883" t="str">
            <v>Andréia</v>
          </cell>
          <cell r="S1883" t="str">
            <v>nfe@alques.com.br / andreialourial@alques.com.br</v>
          </cell>
          <cell r="T1883" t="str">
            <v>47 99275-5980</v>
          </cell>
          <cell r="V1883">
            <v>0</v>
          </cell>
        </row>
        <row r="1884">
          <cell r="B1884" t="str">
            <v>22/1898</v>
          </cell>
          <cell r="C1884" t="str">
            <v>Maera</v>
          </cell>
          <cell r="D1884" t="str">
            <v xml:space="preserve">Flor de Lis Decorações </v>
          </cell>
          <cell r="E1884" t="str">
            <v>Elonir</v>
          </cell>
          <cell r="G1884" t="str">
            <v>Flor de Lis Decorações LTDA</v>
          </cell>
          <cell r="H1884" t="str">
            <v>73.903.858/0001-30</v>
          </cell>
          <cell r="I1884" t="str">
            <v>252773896</v>
          </cell>
          <cell r="J1884" t="str">
            <v>Rua Euclides da Cunha, 482</v>
          </cell>
          <cell r="K1884" t="str">
            <v>Centro</v>
          </cell>
          <cell r="L1884" t="str">
            <v>Palmitos</v>
          </cell>
          <cell r="M1884" t="str">
            <v>SC</v>
          </cell>
          <cell r="N1884" t="str">
            <v>SUL</v>
          </cell>
          <cell r="O1884" t="str">
            <v>89.887-000</v>
          </cell>
          <cell r="P1884" t="str">
            <v>49 9978-5380</v>
          </cell>
          <cell r="Q1884" t="str">
            <v>flordelis@futurasc.net</v>
          </cell>
          <cell r="R1884" t="str">
            <v>Elonir</v>
          </cell>
          <cell r="S1884" t="str">
            <v>flordelis@futurasc.net</v>
          </cell>
          <cell r="T1884" t="str">
            <v>49 9978-5380</v>
          </cell>
          <cell r="V1884">
            <v>44762</v>
          </cell>
        </row>
        <row r="1885">
          <cell r="B1885" t="str">
            <v>22/1899</v>
          </cell>
          <cell r="C1885" t="str">
            <v>Mayara</v>
          </cell>
          <cell r="D1885" t="str">
            <v>Prefeitura Municipal de Chapadão do Céu</v>
          </cell>
          <cell r="E1885" t="str">
            <v>Marcia</v>
          </cell>
          <cell r="F1885" t="str">
            <v>Secretária de Turismo e Cultura</v>
          </cell>
          <cell r="G1885" t="str">
            <v>Munícipio de Chapadão do Céu</v>
          </cell>
          <cell r="H1885" t="str">
            <v>24.859.332/0001-94</v>
          </cell>
          <cell r="I1885">
            <v>0</v>
          </cell>
          <cell r="J1885" t="str">
            <v>Avenida EMA s/n Quadra 51</v>
          </cell>
          <cell r="K1885" t="str">
            <v>Centro</v>
          </cell>
          <cell r="L1885" t="str">
            <v>Chapadão do Céu</v>
          </cell>
          <cell r="M1885" t="str">
            <v>GO</v>
          </cell>
          <cell r="N1885" t="str">
            <v>CENTRO OESTE</v>
          </cell>
          <cell r="O1885" t="str">
            <v>75828-000</v>
          </cell>
          <cell r="P1885" t="str">
            <v>64-3634 2232</v>
          </cell>
          <cell r="Q1885" t="str">
            <v>culturaeturismochapceu@hotmail.com</v>
          </cell>
          <cell r="R1885" t="str">
            <v>Flavia</v>
          </cell>
          <cell r="S1885">
            <v>0</v>
          </cell>
          <cell r="T1885">
            <v>0</v>
          </cell>
          <cell r="V1885">
            <v>0</v>
          </cell>
        </row>
        <row r="1886">
          <cell r="B1886" t="str">
            <v>22/1900</v>
          </cell>
          <cell r="C1886" t="str">
            <v>Mayara</v>
          </cell>
          <cell r="D1886" t="str">
            <v>Prefeitura Municipal de Jaquirana</v>
          </cell>
          <cell r="E1886" t="str">
            <v>Douglas</v>
          </cell>
          <cell r="G1886" t="str">
            <v>Município de Jaquirana</v>
          </cell>
          <cell r="H1886">
            <v>0</v>
          </cell>
          <cell r="I1886">
            <v>0</v>
          </cell>
          <cell r="J1886" t="str">
            <v>Rua Inácio Rodrigues, 451</v>
          </cell>
          <cell r="K1886" t="str">
            <v>Centro</v>
          </cell>
          <cell r="L1886" t="str">
            <v>Jaquirana</v>
          </cell>
          <cell r="M1886" t="str">
            <v>RS</v>
          </cell>
          <cell r="N1886" t="str">
            <v>SUL</v>
          </cell>
          <cell r="O1886" t="str">
            <v>95420-000</v>
          </cell>
          <cell r="P1886" t="str">
            <v>54-3253 1100 / 54 9934-0148</v>
          </cell>
          <cell r="Q1886">
            <v>0</v>
          </cell>
          <cell r="S1886">
            <v>0</v>
          </cell>
          <cell r="T1886">
            <v>0</v>
          </cell>
          <cell r="V1886">
            <v>0</v>
          </cell>
        </row>
        <row r="1887">
          <cell r="B1887" t="str">
            <v>22/1901</v>
          </cell>
          <cell r="C1887" t="str">
            <v>Karen</v>
          </cell>
          <cell r="D1887" t="str">
            <v>Município de Laranjeiras do Sul</v>
          </cell>
          <cell r="G1887" t="str">
            <v>Município de Laranjeiras do Sul</v>
          </cell>
          <cell r="H1887" t="str">
            <v>76.205.970/0001-95</v>
          </cell>
          <cell r="I1887">
            <v>0</v>
          </cell>
          <cell r="J1887" t="str">
            <v>Rua Expedicionário João Maria e esq. c/ Avenida Santos Dumon, 1020</v>
          </cell>
          <cell r="K1887" t="str">
            <v>Centro</v>
          </cell>
          <cell r="L1887" t="str">
            <v>Laranjeiras do Sul</v>
          </cell>
          <cell r="M1887" t="str">
            <v>PR</v>
          </cell>
          <cell r="N1887" t="str">
            <v>SUL</v>
          </cell>
          <cell r="O1887" t="str">
            <v>85.301-410</v>
          </cell>
          <cell r="P1887" t="str">
            <v>42 3635-8100</v>
          </cell>
          <cell r="Q1887">
            <v>0</v>
          </cell>
          <cell r="S1887">
            <v>0</v>
          </cell>
          <cell r="T1887">
            <v>0</v>
          </cell>
          <cell r="V1887">
            <v>0</v>
          </cell>
        </row>
        <row r="1888">
          <cell r="B1888" t="str">
            <v>22/1902</v>
          </cell>
          <cell r="C1888" t="str">
            <v xml:space="preserve">Flávia </v>
          </cell>
          <cell r="D1888" t="str">
            <v>JOCKEY CLUB</v>
          </cell>
          <cell r="E1888" t="str">
            <v>Iran Bernardes da Costa</v>
          </cell>
          <cell r="F1888" t="str">
            <v>Sócio Administrador</v>
          </cell>
          <cell r="G1888" t="str">
            <v>JOCKEY ARENA EVENTOS LTDA ME</v>
          </cell>
          <cell r="H1888" t="str">
            <v>19.777.839/0001-69</v>
          </cell>
          <cell r="I1888">
            <v>0</v>
          </cell>
          <cell r="J1888" t="str">
            <v>Rua Pereira Passos, 300</v>
          </cell>
          <cell r="K1888" t="str">
            <v>Uvaranas</v>
          </cell>
          <cell r="L1888" t="str">
            <v>Ponta Grossa</v>
          </cell>
          <cell r="M1888" t="str">
            <v>PR</v>
          </cell>
          <cell r="N1888" t="str">
            <v>SUL</v>
          </cell>
          <cell r="O1888" t="str">
            <v xml:space="preserve">84025-135 </v>
          </cell>
          <cell r="P1888" t="str">
            <v>42 3028-5888</v>
          </cell>
          <cell r="Q1888" t="str">
            <v>'irantaques@gmail.com'</v>
          </cell>
          <cell r="R1888" t="str">
            <v>Barbara Lunardon</v>
          </cell>
          <cell r="S1888" t="str">
            <v>barbaravieira.play@gmail.com</v>
          </cell>
          <cell r="T1888" t="str">
            <v>42 9.9924-0308</v>
          </cell>
          <cell r="V1888">
            <v>44771</v>
          </cell>
        </row>
        <row r="1889">
          <cell r="B1889" t="str">
            <v>22/1903</v>
          </cell>
          <cell r="C1889" t="str">
            <v>Mayara</v>
          </cell>
          <cell r="D1889" t="str">
            <v>Farroupilha Trading</v>
          </cell>
          <cell r="E1889" t="str">
            <v>Edna</v>
          </cell>
          <cell r="F1889" t="str">
            <v>Proprietária</v>
          </cell>
          <cell r="G1889" t="str">
            <v>Farroupilha Trading Importação e Exportação Ltda.</v>
          </cell>
          <cell r="H1889" t="str">
            <v>04.966.116/0001-30</v>
          </cell>
          <cell r="I1889" t="str">
            <v>480.181.432.00-53</v>
          </cell>
          <cell r="J1889" t="str">
            <v>Av. Duartina Maria de Jesus, 1357</v>
          </cell>
          <cell r="K1889" t="str">
            <v>Distrito Industrial III</v>
          </cell>
          <cell r="L1889" t="str">
            <v>Patos de Minas</v>
          </cell>
          <cell r="M1889" t="str">
            <v>MG</v>
          </cell>
          <cell r="N1889" t="str">
            <v>SUDESTE</v>
          </cell>
          <cell r="O1889" t="str">
            <v>387000-791</v>
          </cell>
          <cell r="P1889" t="str">
            <v>34 9133-7199</v>
          </cell>
          <cell r="Q1889" t="str">
            <v>raphaela.tameirao@grupofarroupilha.com</v>
          </cell>
          <cell r="R1889" t="str">
            <v>Marisa Gonçalves</v>
          </cell>
          <cell r="S1889" t="str">
            <v>marisa@grupofarroupilha.com</v>
          </cell>
          <cell r="T1889" t="str">
            <v>(34)3822-9950</v>
          </cell>
          <cell r="V1889">
            <v>44771</v>
          </cell>
        </row>
        <row r="1890">
          <cell r="B1890" t="str">
            <v>22/1904</v>
          </cell>
          <cell r="C1890" t="str">
            <v>Mayara</v>
          </cell>
          <cell r="D1890" t="str">
            <v>Edna Maria Carvalho Urban</v>
          </cell>
          <cell r="E1890" t="str">
            <v>Edna Maria Carvalho Urban</v>
          </cell>
          <cell r="F1890" t="str">
            <v>Edna Maria Carvalho Urban</v>
          </cell>
          <cell r="G1890" t="str">
            <v>Edna Maria Carvalho Urban</v>
          </cell>
          <cell r="H1890" t="str">
            <v>585.344.406-97</v>
          </cell>
          <cell r="I1890">
            <v>0</v>
          </cell>
          <cell r="J1890" t="str">
            <v>Av. Getúlio Vargas, 42</v>
          </cell>
          <cell r="K1890" t="str">
            <v>Centro</v>
          </cell>
          <cell r="L1890" t="str">
            <v>Patos de Minas</v>
          </cell>
          <cell r="M1890" t="str">
            <v>MG</v>
          </cell>
          <cell r="N1890" t="str">
            <v>SUDESTE</v>
          </cell>
          <cell r="O1890" t="str">
            <v>38700-128</v>
          </cell>
          <cell r="P1890" t="str">
            <v>(34)3822-9950</v>
          </cell>
          <cell r="Q1890" t="str">
            <v>raphaela.tameirao@grupofarroupilha.com</v>
          </cell>
          <cell r="R1890" t="str">
            <v>Marisa Gonçalves</v>
          </cell>
          <cell r="S1890" t="str">
            <v>marisa@grupofarroupilha.com</v>
          </cell>
          <cell r="T1890" t="str">
            <v>(34)3822-9950</v>
          </cell>
          <cell r="V1890">
            <v>44775</v>
          </cell>
        </row>
        <row r="1891">
          <cell r="B1891" t="str">
            <v>22/1905</v>
          </cell>
          <cell r="C1891" t="str">
            <v>Franciela</v>
          </cell>
          <cell r="D1891" t="str">
            <v xml:space="preserve">Frizzerão Presentes </v>
          </cell>
          <cell r="E1891" t="str">
            <v>Maria Inez</v>
          </cell>
          <cell r="G1891" t="str">
            <v>Maria Inez Acácio Condé</v>
          </cell>
          <cell r="H1891" t="str">
            <v>07.241.981/0001-08</v>
          </cell>
          <cell r="I1891" t="str">
            <v>011.341.248-000</v>
          </cell>
          <cell r="J1891" t="str">
            <v>Av. Raul Soares, 731</v>
          </cell>
          <cell r="K1891" t="str">
            <v>Centro</v>
          </cell>
          <cell r="L1891" t="str">
            <v>Aimorés</v>
          </cell>
          <cell r="M1891" t="str">
            <v>MG</v>
          </cell>
          <cell r="N1891" t="str">
            <v>SUDESTE</v>
          </cell>
          <cell r="O1891" t="str">
            <v>35.200-000</v>
          </cell>
          <cell r="P1891" t="str">
            <v>(33) 3267-1731</v>
          </cell>
          <cell r="Q1891" t="str">
            <v>frizzerao2012@gmail.com</v>
          </cell>
          <cell r="R1891" t="str">
            <v>Vanessa</v>
          </cell>
          <cell r="S1891" t="str">
            <v>frizzerao2012@gmail.com</v>
          </cell>
          <cell r="T1891" t="str">
            <v>(33) 3267-1731</v>
          </cell>
          <cell r="V1891">
            <v>44777</v>
          </cell>
        </row>
        <row r="1892">
          <cell r="B1892" t="str">
            <v>22/1906</v>
          </cell>
          <cell r="C1892" t="str">
            <v>Mayara</v>
          </cell>
          <cell r="D1892" t="str">
            <v>Carmelitas AcervoGift</v>
          </cell>
          <cell r="E1892" t="str">
            <v>Victor</v>
          </cell>
          <cell r="F1892" t="str">
            <v>Proprietário</v>
          </cell>
          <cell r="G1892" t="str">
            <v>Priscilla M. Salim - ME</v>
          </cell>
          <cell r="H1892" t="str">
            <v>26.106.108/0001-57</v>
          </cell>
          <cell r="I1892" t="str">
            <v>12.504.094-6</v>
          </cell>
          <cell r="J1892" t="str">
            <v>Av. dos Holandeses, n°05, quadra 35</v>
          </cell>
          <cell r="K1892" t="str">
            <v>Calhau</v>
          </cell>
          <cell r="L1892" t="str">
            <v>São Luís</v>
          </cell>
          <cell r="M1892" t="str">
            <v>MA</v>
          </cell>
          <cell r="O1892" t="str">
            <v>65071-380</v>
          </cell>
          <cell r="P1892" t="str">
            <v>98 98259-0032</v>
          </cell>
          <cell r="Q1892" t="str">
            <v>carmelitas@carmelitas.net.br</v>
          </cell>
          <cell r="R1892" t="str">
            <v>Victor / Priscilla</v>
          </cell>
          <cell r="S1892" t="str">
            <v>carmelitas@carmelitas.net.br</v>
          </cell>
          <cell r="T1892" t="str">
            <v>98 99112-4018</v>
          </cell>
          <cell r="V1892">
            <v>0</v>
          </cell>
        </row>
        <row r="1893">
          <cell r="B1893" t="str">
            <v>22/1907</v>
          </cell>
          <cell r="C1893" t="str">
            <v>Franciela</v>
          </cell>
          <cell r="D1893" t="str">
            <v>Thematic Job</v>
          </cell>
          <cell r="E1893" t="str">
            <v>Jonathan</v>
          </cell>
          <cell r="G1893" t="str">
            <v>TH Joy Decorações LTDA</v>
          </cell>
          <cell r="H1893" t="str">
            <v>23.288.505/0001/07</v>
          </cell>
          <cell r="I1893" t="str">
            <v>708.240.656.110</v>
          </cell>
          <cell r="J1893" t="str">
            <v>Alameda Itajuba, 3320</v>
          </cell>
          <cell r="K1893" t="str">
            <v>Joapiranga</v>
          </cell>
          <cell r="L1893" t="str">
            <v xml:space="preserve">Valinhos </v>
          </cell>
          <cell r="M1893" t="str">
            <v>SP</v>
          </cell>
          <cell r="N1893" t="str">
            <v>SUDESTE</v>
          </cell>
          <cell r="O1893" t="str">
            <v>13..278-530</v>
          </cell>
          <cell r="P1893" t="str">
            <v>(19) 3871-0382</v>
          </cell>
          <cell r="Q1893" t="str">
            <v>thematicjob@gmail.com</v>
          </cell>
          <cell r="S1893" t="str">
            <v>thematicjob@gmail.com</v>
          </cell>
          <cell r="T1893" t="str">
            <v>(19) 3871-0382</v>
          </cell>
          <cell r="V1893">
            <v>0</v>
          </cell>
        </row>
        <row r="1894">
          <cell r="B1894" t="str">
            <v>22/1908</v>
          </cell>
          <cell r="C1894" t="str">
            <v>Mayara</v>
          </cell>
          <cell r="D1894" t="str">
            <v>Prefeitura de Tupã</v>
          </cell>
          <cell r="E1894" t="str">
            <v>Diego</v>
          </cell>
          <cell r="F1894" t="str">
            <v>Secretaria de Turismo</v>
          </cell>
          <cell r="G1894" t="str">
            <v>Munícipio de Tupã</v>
          </cell>
          <cell r="H1894" t="str">
            <v>44.573.087/0001-61</v>
          </cell>
          <cell r="I1894">
            <v>0</v>
          </cell>
          <cell r="J1894" t="str">
            <v>Rua Praça da Bandeira, 800</v>
          </cell>
          <cell r="K1894" t="str">
            <v>Centro</v>
          </cell>
          <cell r="L1894" t="str">
            <v>Tupã</v>
          </cell>
          <cell r="M1894" t="str">
            <v>SP</v>
          </cell>
          <cell r="N1894" t="str">
            <v>SUDESTE</v>
          </cell>
          <cell r="O1894" t="str">
            <v>17600-900</v>
          </cell>
          <cell r="P1894" t="str">
            <v>19 99416-4178</v>
          </cell>
          <cell r="Q1894" t="str">
            <v>compras@tupa.sp.gov.br</v>
          </cell>
          <cell r="S1894">
            <v>0</v>
          </cell>
          <cell r="T1894">
            <v>0</v>
          </cell>
          <cell r="V1894">
            <v>0</v>
          </cell>
        </row>
        <row r="1895">
          <cell r="B1895" t="str">
            <v>22/1909</v>
          </cell>
          <cell r="C1895" t="str">
            <v>Mayara</v>
          </cell>
          <cell r="D1895" t="str">
            <v>Eccus Lighting</v>
          </cell>
          <cell r="E1895" t="str">
            <v>Isaellen Vivan</v>
          </cell>
          <cell r="F1895" t="str">
            <v>Vendedora</v>
          </cell>
          <cell r="G1895" t="str">
            <v>Raquel Stoco Patricio Iluminação e Sonorização</v>
          </cell>
          <cell r="H1895" t="str">
            <v>33.566.919/0001-04</v>
          </cell>
          <cell r="I1895" t="str">
            <v>651065833113</v>
          </cell>
          <cell r="J1895" t="str">
            <v>Rua Francisco Modesto de Paula  25</v>
          </cell>
          <cell r="K1895" t="str">
            <v xml:space="preserve">Vila Nova </v>
          </cell>
          <cell r="L1895" t="str">
            <v>São Pedro</v>
          </cell>
          <cell r="M1895" t="str">
            <v>SP</v>
          </cell>
          <cell r="N1895" t="str">
            <v>SUDESTE</v>
          </cell>
          <cell r="O1895" t="str">
            <v>13520-000</v>
          </cell>
          <cell r="P1895" t="str">
            <v>19 3481 2717</v>
          </cell>
          <cell r="Q1895" t="str">
            <v>producao@eccus.com.br</v>
          </cell>
          <cell r="R1895" t="str">
            <v>Raquel Stoco Patricio</v>
          </cell>
          <cell r="S1895" t="str">
            <v>raquel@eccus.com.br/ contato@eccus.com.br</v>
          </cell>
          <cell r="T1895" t="str">
            <v>19 3481 2717</v>
          </cell>
          <cell r="V1895">
            <v>0</v>
          </cell>
        </row>
        <row r="1896">
          <cell r="B1896" t="str">
            <v>22/1910</v>
          </cell>
          <cell r="C1896" t="str">
            <v>Franciela</v>
          </cell>
          <cell r="D1896" t="str">
            <v>Center Icaraí</v>
          </cell>
          <cell r="E1896" t="str">
            <v>Anete Fidelis</v>
          </cell>
          <cell r="G1896" t="str">
            <v>Condominio do Edificio Centro de Compras Icaraí</v>
          </cell>
          <cell r="H1896" t="str">
            <v>27.793.835/0001-00</v>
          </cell>
          <cell r="I1896" t="str">
            <v>Isento</v>
          </cell>
          <cell r="J1896" t="str">
            <v>Rua Ator Paulo Gustavo, 265</v>
          </cell>
          <cell r="K1896" t="str">
            <v>Niteroí</v>
          </cell>
          <cell r="L1896" t="str">
            <v>Rio de Janeiro</v>
          </cell>
          <cell r="M1896" t="str">
            <v>RJ</v>
          </cell>
          <cell r="N1896" t="str">
            <v>SUDESTE</v>
          </cell>
          <cell r="O1896" t="str">
            <v>24.230-052</v>
          </cell>
          <cell r="P1896" t="str">
            <v>(21) 26119504</v>
          </cell>
          <cell r="Q1896" t="str">
            <v>centericarai265@gmail.com</v>
          </cell>
          <cell r="R1896" t="str">
            <v>José Manuel</v>
          </cell>
          <cell r="S1896" t="str">
            <v>centericarai265@gmail.com</v>
          </cell>
          <cell r="T1896" t="str">
            <v>(21) 9.9360-2151</v>
          </cell>
          <cell r="V1896">
            <v>44784</v>
          </cell>
        </row>
        <row r="1897">
          <cell r="B1897" t="str">
            <v>22/1911</v>
          </cell>
          <cell r="C1897" t="str">
            <v>Franciela</v>
          </cell>
          <cell r="D1897" t="str">
            <v>Prefeitura de Ariquemes</v>
          </cell>
          <cell r="E1897" t="str">
            <v>Irineu</v>
          </cell>
          <cell r="G1897" t="str">
            <v>Municipio de Ariquemes</v>
          </cell>
          <cell r="H1897">
            <v>0</v>
          </cell>
          <cell r="I1897">
            <v>0</v>
          </cell>
          <cell r="J1897">
            <v>0</v>
          </cell>
          <cell r="O1897">
            <v>0</v>
          </cell>
          <cell r="P1897">
            <v>0</v>
          </cell>
          <cell r="Q1897">
            <v>0</v>
          </cell>
          <cell r="S1897">
            <v>0</v>
          </cell>
          <cell r="T1897">
            <v>0</v>
          </cell>
          <cell r="V1897">
            <v>0</v>
          </cell>
        </row>
        <row r="1898">
          <cell r="B1898" t="str">
            <v>22/1912</v>
          </cell>
          <cell r="C1898" t="str">
            <v>Maera</v>
          </cell>
          <cell r="D1898" t="str">
            <v>Centro Cultural Schubert</v>
          </cell>
          <cell r="E1898" t="str">
            <v>Juliana / Carol</v>
          </cell>
          <cell r="G1898" t="str">
            <v>Fundação Cultural de Umuarama</v>
          </cell>
          <cell r="H1898" t="str">
            <v>80.902.372/0001-42</v>
          </cell>
          <cell r="I1898" t="str">
            <v>Isento</v>
          </cell>
          <cell r="J1898" t="str">
            <v>Avenida Rio Branco, 3633</v>
          </cell>
          <cell r="K1898" t="str">
            <v>Centro</v>
          </cell>
          <cell r="L1898" t="str">
            <v>Umuarama</v>
          </cell>
          <cell r="M1898" t="str">
            <v>PR</v>
          </cell>
          <cell r="N1898" t="str">
            <v>SUL</v>
          </cell>
          <cell r="O1898" t="str">
            <v>87.501-130</v>
          </cell>
          <cell r="P1898" t="str">
            <v>(44) 3621-4112</v>
          </cell>
          <cell r="Q1898" t="str">
            <v>fundacaocultural@umuarama.pr.gov.br</v>
          </cell>
          <cell r="R1898" t="str">
            <v>Juliana / Carol</v>
          </cell>
          <cell r="S1898" t="str">
            <v>fundacaocultural@umuarama.pr.gov.br</v>
          </cell>
          <cell r="T1898" t="str">
            <v>(44) 3621-4112</v>
          </cell>
          <cell r="V1898">
            <v>44785</v>
          </cell>
        </row>
        <row r="1899">
          <cell r="B1899" t="str">
            <v>22/1913</v>
          </cell>
          <cell r="C1899" t="str">
            <v>Mayara</v>
          </cell>
          <cell r="D1899" t="str">
            <v>Associação Comercial Antônio Carlos</v>
          </cell>
          <cell r="E1899" t="str">
            <v>Luzia</v>
          </cell>
          <cell r="G1899" t="str">
            <v>Eleotério Wilvert Epp</v>
          </cell>
          <cell r="H1899" t="str">
            <v>82.156.332/0001-24</v>
          </cell>
          <cell r="I1899" t="str">
            <v>252.109.635</v>
          </cell>
          <cell r="J1899" t="str">
            <v>Rua João Henrique Pauli, 177</v>
          </cell>
          <cell r="K1899" t="str">
            <v>Centro</v>
          </cell>
          <cell r="L1899" t="str">
            <v>Antônio Carlos</v>
          </cell>
          <cell r="M1899" t="str">
            <v>SC</v>
          </cell>
          <cell r="N1899" t="str">
            <v>SUL</v>
          </cell>
          <cell r="O1899" t="str">
            <v>88180-000</v>
          </cell>
          <cell r="P1899" t="str">
            <v>48 3272 1198</v>
          </cell>
          <cell r="Q1899" t="str">
            <v>luzia@casadospresentes.com.br</v>
          </cell>
          <cell r="R1899" t="str">
            <v>Luzia</v>
          </cell>
          <cell r="S1899" t="str">
            <v>luzia@casadospresentes.com.br</v>
          </cell>
          <cell r="T1899" t="str">
            <v>48 98825 6025</v>
          </cell>
          <cell r="V1899">
            <v>0</v>
          </cell>
        </row>
        <row r="1900">
          <cell r="B1900" t="str">
            <v>22/1914</v>
          </cell>
          <cell r="C1900" t="str">
            <v>Maera</v>
          </cell>
          <cell r="D1900" t="str">
            <v>Prefeitura de Pimenta Bueno</v>
          </cell>
          <cell r="E1900" t="str">
            <v>Cícera</v>
          </cell>
          <cell r="F1900" t="str">
            <v>Sec. Assistencia Social e Trabalho</v>
          </cell>
          <cell r="G1900" t="str">
            <v>Município de Pimenta Bueno</v>
          </cell>
          <cell r="H1900" t="str">
            <v>04.092.680/0001-71</v>
          </cell>
          <cell r="I1900" t="str">
            <v>Isento</v>
          </cell>
          <cell r="J1900" t="str">
            <v>Avenida Castelo Branco, 1046</v>
          </cell>
          <cell r="K1900" t="str">
            <v>Centro</v>
          </cell>
          <cell r="L1900" t="str">
            <v>Pimenta Bueno</v>
          </cell>
          <cell r="M1900" t="str">
            <v>RO</v>
          </cell>
          <cell r="O1900" t="str">
            <v>76970-000</v>
          </cell>
          <cell r="P1900" t="str">
            <v>(69) 9977-0728</v>
          </cell>
          <cell r="Q1900" t="str">
            <v>semast@pimentabueno.ro.gov.br</v>
          </cell>
          <cell r="R1900" t="str">
            <v>Cícera</v>
          </cell>
          <cell r="S1900" t="str">
            <v>semast@pimentabueno.ro.gov.br</v>
          </cell>
          <cell r="T1900" t="str">
            <v>(69) 9977-0728</v>
          </cell>
          <cell r="V1900">
            <v>44788</v>
          </cell>
        </row>
        <row r="1901">
          <cell r="B1901" t="str">
            <v>22/1915</v>
          </cell>
          <cell r="C1901" t="str">
            <v>Franciela</v>
          </cell>
          <cell r="D1901" t="str">
            <v>Prefeitura de Palotina</v>
          </cell>
          <cell r="E1901" t="str">
            <v>Marineide</v>
          </cell>
          <cell r="G1901" t="str">
            <v>Municipio de Palotina</v>
          </cell>
          <cell r="H1901">
            <v>0</v>
          </cell>
          <cell r="I1901">
            <v>0</v>
          </cell>
          <cell r="J1901">
            <v>0</v>
          </cell>
          <cell r="L1901" t="str">
            <v>Palotina</v>
          </cell>
          <cell r="M1901" t="str">
            <v>PR</v>
          </cell>
          <cell r="N1901" t="str">
            <v>SUL</v>
          </cell>
          <cell r="O1901">
            <v>0</v>
          </cell>
          <cell r="P1901">
            <v>0</v>
          </cell>
          <cell r="Q1901">
            <v>0</v>
          </cell>
          <cell r="S1901">
            <v>0</v>
          </cell>
          <cell r="T1901">
            <v>0</v>
          </cell>
          <cell r="V1901">
            <v>0</v>
          </cell>
        </row>
        <row r="1902">
          <cell r="B1902" t="str">
            <v>22/1916</v>
          </cell>
          <cell r="C1902" t="str">
            <v>Maera</v>
          </cell>
          <cell r="D1902" t="str">
            <v>Prefeitura de Maravilha</v>
          </cell>
          <cell r="E1902" t="str">
            <v>Rosi Inácia Reichert Heineck</v>
          </cell>
          <cell r="F1902" t="str">
            <v>Diretora de Cultura</v>
          </cell>
          <cell r="G1902" t="str">
            <v>Município de Maravilha</v>
          </cell>
          <cell r="H1902" t="str">
            <v>82.821.190/0001-72</v>
          </cell>
          <cell r="I1902" t="str">
            <v>Isento</v>
          </cell>
          <cell r="J1902" t="str">
            <v>Avenida Euclides da Cunha, 60</v>
          </cell>
          <cell r="K1902" t="str">
            <v>Centro</v>
          </cell>
          <cell r="L1902" t="str">
            <v>Maravilha</v>
          </cell>
          <cell r="M1902" t="str">
            <v>SC</v>
          </cell>
          <cell r="N1902" t="str">
            <v>SUL</v>
          </cell>
          <cell r="O1902" t="str">
            <v>89874-000</v>
          </cell>
          <cell r="P1902" t="str">
            <v>(49)3664 1215 / 49 9966-3300</v>
          </cell>
          <cell r="Q1902" t="str">
            <v>cultura@maravilha.sc.gov.br</v>
          </cell>
          <cell r="R1902" t="str">
            <v>Rosi Inácia Reichert Heineck</v>
          </cell>
          <cell r="S1902" t="str">
            <v>cultura@maravilha.sc.gov.br</v>
          </cell>
          <cell r="T1902" t="str">
            <v>(49)3664 1215 / 49 9966-3300</v>
          </cell>
          <cell r="V1902">
            <v>44789</v>
          </cell>
        </row>
        <row r="1903">
          <cell r="B1903" t="str">
            <v>22/1917</v>
          </cell>
          <cell r="C1903" t="str">
            <v>Mayara</v>
          </cell>
          <cell r="D1903" t="str">
            <v>Prefeitura de Telêmaco Borba</v>
          </cell>
          <cell r="E1903" t="str">
            <v>Priscila</v>
          </cell>
          <cell r="F1903" t="str">
            <v>Secretaria de Turismo</v>
          </cell>
          <cell r="G1903" t="str">
            <v>Município de Telêmaco Borba</v>
          </cell>
          <cell r="H1903">
            <v>0</v>
          </cell>
          <cell r="I1903">
            <v>0</v>
          </cell>
          <cell r="J1903">
            <v>0</v>
          </cell>
          <cell r="O1903">
            <v>0</v>
          </cell>
          <cell r="P1903">
            <v>0</v>
          </cell>
          <cell r="Q1903">
            <v>0</v>
          </cell>
          <cell r="S1903">
            <v>0</v>
          </cell>
          <cell r="T1903">
            <v>0</v>
          </cell>
          <cell r="V1903">
            <v>0</v>
          </cell>
        </row>
        <row r="1904">
          <cell r="B1904" t="str">
            <v>22/1918</v>
          </cell>
          <cell r="C1904" t="str">
            <v>Maera</v>
          </cell>
          <cell r="D1904" t="str">
            <v>Prefeitura de Jacupiranga</v>
          </cell>
          <cell r="E1904" t="str">
            <v>Kaique Lopes</v>
          </cell>
          <cell r="F1904" t="str">
            <v>Secretaria de Turismo</v>
          </cell>
          <cell r="G1904" t="str">
            <v>Município de Jacupiranga</v>
          </cell>
          <cell r="H1904" t="str">
            <v>46.582.185/0001-90</v>
          </cell>
          <cell r="I1904" t="str">
            <v>Isento</v>
          </cell>
          <cell r="J1904" t="str">
            <v>Avenida Hilda Mohring de Macedo, 777</v>
          </cell>
          <cell r="K1904" t="str">
            <v>Vila Elias</v>
          </cell>
          <cell r="L1904" t="str">
            <v>Jacupiranga</v>
          </cell>
          <cell r="M1904" t="str">
            <v>SP</v>
          </cell>
          <cell r="O1904" t="str">
            <v>11940-000</v>
          </cell>
          <cell r="P1904" t="str">
            <v>(13)3864-6400- (13)3864-6145</v>
          </cell>
          <cell r="Q1904" t="str">
            <v>turismo@jacupiranga.sp.gov.br</v>
          </cell>
          <cell r="R1904" t="str">
            <v>Kaique Lopes</v>
          </cell>
          <cell r="S1904" t="str">
            <v>turismo@jacupiranga.sp.gov.br</v>
          </cell>
          <cell r="T1904" t="str">
            <v>(13)3864-6400- (13)3864-6145</v>
          </cell>
          <cell r="V1904">
            <v>44792</v>
          </cell>
        </row>
        <row r="1905">
          <cell r="B1905" t="str">
            <v>22/1919</v>
          </cell>
          <cell r="C1905" t="str">
            <v>Maera</v>
          </cell>
          <cell r="D1905" t="str">
            <v>Prefeitura de Araguari</v>
          </cell>
          <cell r="E1905" t="str">
            <v>Vasco</v>
          </cell>
          <cell r="F1905" t="str">
            <v>Secretaria de Obras</v>
          </cell>
          <cell r="G1905" t="str">
            <v xml:space="preserve">Município de Araguari </v>
          </cell>
          <cell r="H1905">
            <v>0</v>
          </cell>
          <cell r="I1905">
            <v>0</v>
          </cell>
          <cell r="J1905">
            <v>0</v>
          </cell>
          <cell r="O1905">
            <v>0</v>
          </cell>
          <cell r="P1905">
            <v>0</v>
          </cell>
          <cell r="Q1905">
            <v>0</v>
          </cell>
          <cell r="S1905">
            <v>0</v>
          </cell>
          <cell r="T1905">
            <v>0</v>
          </cell>
          <cell r="V1905">
            <v>44796</v>
          </cell>
        </row>
        <row r="1906">
          <cell r="B1906" t="str">
            <v>22/1920</v>
          </cell>
          <cell r="C1906" t="str">
            <v>Vera</v>
          </cell>
          <cell r="D1906" t="str">
            <v>Prefeitura Erechim</v>
          </cell>
          <cell r="G1906" t="str">
            <v>Município de Erechim</v>
          </cell>
          <cell r="H1906" t="str">
            <v>87.613.477/0001-20</v>
          </cell>
          <cell r="I1906" t="str">
            <v>Isento</v>
          </cell>
          <cell r="J1906">
            <v>0</v>
          </cell>
          <cell r="O1906">
            <v>0</v>
          </cell>
          <cell r="P1906">
            <v>0</v>
          </cell>
          <cell r="Q1906">
            <v>0</v>
          </cell>
          <cell r="S1906">
            <v>0</v>
          </cell>
          <cell r="T1906">
            <v>0</v>
          </cell>
          <cell r="V1906">
            <v>0</v>
          </cell>
        </row>
        <row r="1907">
          <cell r="B1907" t="str">
            <v>22/1921</v>
          </cell>
          <cell r="C1907" t="str">
            <v>Maera</v>
          </cell>
          <cell r="D1907" t="str">
            <v>Prefeitura de Capitólio</v>
          </cell>
          <cell r="E1907" t="str">
            <v>Alan</v>
          </cell>
          <cell r="G1907" t="str">
            <v>Município de Capitólio</v>
          </cell>
          <cell r="H1907" t="str">
            <v>16.726.028/0001-40</v>
          </cell>
          <cell r="I1907" t="str">
            <v>Isento</v>
          </cell>
          <cell r="J1907">
            <v>0</v>
          </cell>
          <cell r="L1907" t="str">
            <v>Capitólio</v>
          </cell>
          <cell r="M1907" t="str">
            <v>MG</v>
          </cell>
          <cell r="O1907">
            <v>0</v>
          </cell>
          <cell r="P1907">
            <v>0</v>
          </cell>
          <cell r="Q1907">
            <v>0</v>
          </cell>
          <cell r="S1907">
            <v>0</v>
          </cell>
          <cell r="T1907">
            <v>0</v>
          </cell>
          <cell r="V1907">
            <v>0</v>
          </cell>
        </row>
        <row r="1908">
          <cell r="B1908" t="str">
            <v>22/1922</v>
          </cell>
          <cell r="C1908" t="str">
            <v>Maera</v>
          </cell>
          <cell r="D1908" t="str">
            <v>Prefeitura de Biritiba Mirim</v>
          </cell>
          <cell r="E1908" t="str">
            <v>Édipo</v>
          </cell>
          <cell r="G1908" t="str">
            <v>Município de Biritiba Mirim</v>
          </cell>
          <cell r="H1908" t="str">
            <v>46.523.288/0001-80</v>
          </cell>
          <cell r="I1908" t="str">
            <v>Isento</v>
          </cell>
          <cell r="J1908">
            <v>0</v>
          </cell>
          <cell r="L1908" t="str">
            <v>Biritiba Mirim</v>
          </cell>
          <cell r="M1908" t="str">
            <v>SP</v>
          </cell>
          <cell r="O1908">
            <v>0</v>
          </cell>
          <cell r="P1908">
            <v>0</v>
          </cell>
          <cell r="Q1908">
            <v>0</v>
          </cell>
          <cell r="S1908">
            <v>0</v>
          </cell>
          <cell r="T1908">
            <v>0</v>
          </cell>
          <cell r="V1908">
            <v>44797</v>
          </cell>
        </row>
        <row r="1909">
          <cell r="B1909" t="str">
            <v>22/1923</v>
          </cell>
          <cell r="C1909" t="str">
            <v>Maera</v>
          </cell>
          <cell r="D1909" t="str">
            <v>Prefeitura de Fartura</v>
          </cell>
          <cell r="E1909" t="str">
            <v>Thais</v>
          </cell>
          <cell r="G1909" t="str">
            <v>Município de Fartura</v>
          </cell>
          <cell r="H1909" t="str">
            <v>46.223.707/0001-68</v>
          </cell>
          <cell r="I1909" t="str">
            <v>Isento</v>
          </cell>
          <cell r="J1909">
            <v>0</v>
          </cell>
          <cell r="L1909" t="str">
            <v>Fartura</v>
          </cell>
          <cell r="M1909" t="str">
            <v>SP</v>
          </cell>
          <cell r="O1909">
            <v>0</v>
          </cell>
          <cell r="P1909">
            <v>0</v>
          </cell>
          <cell r="Q1909">
            <v>0</v>
          </cell>
          <cell r="S1909">
            <v>0</v>
          </cell>
          <cell r="T1909">
            <v>0</v>
          </cell>
          <cell r="V1909">
            <v>44798</v>
          </cell>
        </row>
        <row r="1910">
          <cell r="B1910" t="str">
            <v>22/1924</v>
          </cell>
          <cell r="C1910" t="str">
            <v>Maera</v>
          </cell>
          <cell r="D1910" t="str">
            <v>Paróquia São Luiz Gonzaga</v>
          </cell>
          <cell r="E1910" t="str">
            <v>Rosângela</v>
          </cell>
          <cell r="G1910" t="str">
            <v>Mitra Metropolitana de Florianópolis</v>
          </cell>
          <cell r="H1910" t="str">
            <v>83.932.343/0010-02</v>
          </cell>
          <cell r="I1910" t="str">
            <v>Isento</v>
          </cell>
          <cell r="J1910">
            <v>0</v>
          </cell>
          <cell r="L1910" t="str">
            <v>Brusque</v>
          </cell>
          <cell r="M1910" t="str">
            <v>SC</v>
          </cell>
          <cell r="O1910">
            <v>0</v>
          </cell>
          <cell r="P1910">
            <v>0</v>
          </cell>
          <cell r="Q1910">
            <v>0</v>
          </cell>
          <cell r="S1910">
            <v>0</v>
          </cell>
          <cell r="T1910">
            <v>0</v>
          </cell>
          <cell r="V1910">
            <v>44798</v>
          </cell>
        </row>
        <row r="1911">
          <cell r="B1911" t="str">
            <v>22/1925</v>
          </cell>
          <cell r="C1911" t="str">
            <v>Mayara</v>
          </cell>
          <cell r="D1911" t="str">
            <v>Prefeitura de Ilhabela</v>
          </cell>
          <cell r="E1911" t="str">
            <v>Clara</v>
          </cell>
          <cell r="F1911" t="str">
            <v>Secretaria da Cultura</v>
          </cell>
          <cell r="G1911" t="str">
            <v>Munícipio de Ilhabela</v>
          </cell>
          <cell r="H1911">
            <v>0</v>
          </cell>
          <cell r="I1911">
            <v>0</v>
          </cell>
          <cell r="J1911">
            <v>0</v>
          </cell>
          <cell r="O1911">
            <v>0</v>
          </cell>
          <cell r="P1911">
            <v>0</v>
          </cell>
          <cell r="Q1911">
            <v>0</v>
          </cell>
          <cell r="S1911">
            <v>0</v>
          </cell>
          <cell r="T1911">
            <v>0</v>
          </cell>
          <cell r="V1911">
            <v>0</v>
          </cell>
        </row>
        <row r="1912">
          <cell r="B1912" t="str">
            <v>22/1926</v>
          </cell>
          <cell r="C1912" t="str">
            <v>Franciela</v>
          </cell>
          <cell r="D1912" t="str">
            <v>Prefeitura Lucas do Rio Verde</v>
          </cell>
          <cell r="E1912" t="str">
            <v>Franciela</v>
          </cell>
          <cell r="G1912" t="str">
            <v>Municipio Lucas do Rio Verde</v>
          </cell>
          <cell r="H1912">
            <v>0</v>
          </cell>
          <cell r="I1912">
            <v>0</v>
          </cell>
          <cell r="J1912">
            <v>0</v>
          </cell>
          <cell r="L1912" t="str">
            <v>Lucas do Rio Verde</v>
          </cell>
          <cell r="M1912" t="str">
            <v>MT</v>
          </cell>
          <cell r="O1912">
            <v>0</v>
          </cell>
          <cell r="P1912">
            <v>0</v>
          </cell>
          <cell r="Q1912">
            <v>0</v>
          </cell>
          <cell r="S1912">
            <v>0</v>
          </cell>
          <cell r="T1912">
            <v>0</v>
          </cell>
          <cell r="V1912">
            <v>0</v>
          </cell>
        </row>
        <row r="1913">
          <cell r="B1913" t="str">
            <v>22/1927</v>
          </cell>
          <cell r="C1913" t="str">
            <v>Karen</v>
          </cell>
          <cell r="D1913" t="str">
            <v>Prefeitura Municipal de Três Pontas</v>
          </cell>
          <cell r="E1913" t="str">
            <v>Luciana</v>
          </cell>
          <cell r="F1913" t="str">
            <v>Administrativo</v>
          </cell>
          <cell r="G1913" t="str">
            <v>Município de Três Pontas</v>
          </cell>
          <cell r="H1913" t="str">
            <v>18.245.167/0001-88</v>
          </cell>
          <cell r="I1913" t="str">
            <v>Isento</v>
          </cell>
          <cell r="J1913" t="str">
            <v>Praça Prefeito Francisco José de Brito, 82</v>
          </cell>
          <cell r="K1913" t="str">
            <v>Centro</v>
          </cell>
          <cell r="L1913" t="str">
            <v>Três Pontas</v>
          </cell>
          <cell r="M1913" t="str">
            <v>MG</v>
          </cell>
          <cell r="N1913" t="str">
            <v>SUDESTE</v>
          </cell>
          <cell r="O1913" t="str">
            <v>37190-000</v>
          </cell>
          <cell r="P1913" t="str">
            <v>(35) 3266-2100</v>
          </cell>
          <cell r="Q1913" t="str">
            <v>administracao1@trespontas.mg.gov.br</v>
          </cell>
          <cell r="S1913">
            <v>0</v>
          </cell>
          <cell r="T1913">
            <v>0</v>
          </cell>
          <cell r="V1913">
            <v>0</v>
          </cell>
        </row>
        <row r="1914">
          <cell r="B1914" t="str">
            <v>22/1928</v>
          </cell>
          <cell r="C1914" t="str">
            <v>Maera</v>
          </cell>
          <cell r="D1914" t="str">
            <v>Gold Company</v>
          </cell>
          <cell r="E1914" t="str">
            <v>Ademar</v>
          </cell>
          <cell r="G1914" t="str">
            <v>RM Decorações Eireli</v>
          </cell>
          <cell r="H1914" t="str">
            <v>16.896.808/0001-39</v>
          </cell>
          <cell r="I1914" t="str">
            <v>Isento</v>
          </cell>
          <cell r="J1914" t="str">
            <v>Rua Geraldo Gouveia, 14</v>
          </cell>
          <cell r="K1914" t="str">
            <v>Rosa dos Ventos</v>
          </cell>
          <cell r="L1914" t="str">
            <v>Aparecida de Goiânia</v>
          </cell>
          <cell r="M1914" t="str">
            <v>GO</v>
          </cell>
          <cell r="O1914" t="str">
            <v>74.989-683</v>
          </cell>
          <cell r="P1914" t="str">
            <v>62 8153-6549</v>
          </cell>
          <cell r="Q1914" t="str">
            <v>contato@golddecoracao.com.br</v>
          </cell>
          <cell r="R1914" t="str">
            <v>Ademar</v>
          </cell>
          <cell r="S1914" t="str">
            <v>contato@golddecoracao.com.br</v>
          </cell>
          <cell r="T1914" t="str">
            <v>62 8153-6549</v>
          </cell>
          <cell r="V1914">
            <v>44804</v>
          </cell>
        </row>
        <row r="1915">
          <cell r="B1915" t="str">
            <v>22/1929</v>
          </cell>
          <cell r="C1915">
            <v>0</v>
          </cell>
          <cell r="D1915">
            <v>0</v>
          </cell>
          <cell r="G1915">
            <v>0</v>
          </cell>
          <cell r="H1915">
            <v>0</v>
          </cell>
          <cell r="I1915">
            <v>0</v>
          </cell>
          <cell r="J1915">
            <v>0</v>
          </cell>
          <cell r="O1915">
            <v>0</v>
          </cell>
          <cell r="P1915">
            <v>0</v>
          </cell>
          <cell r="Q1915">
            <v>0</v>
          </cell>
          <cell r="S1915">
            <v>0</v>
          </cell>
          <cell r="T1915">
            <v>0</v>
          </cell>
          <cell r="V1915">
            <v>0</v>
          </cell>
        </row>
        <row r="1916">
          <cell r="B1916" t="str">
            <v>22/1930</v>
          </cell>
          <cell r="C1916">
            <v>0</v>
          </cell>
          <cell r="D1916">
            <v>0</v>
          </cell>
          <cell r="G1916">
            <v>0</v>
          </cell>
          <cell r="H1916">
            <v>0</v>
          </cell>
          <cell r="I1916">
            <v>0</v>
          </cell>
          <cell r="J1916">
            <v>0</v>
          </cell>
          <cell r="O1916">
            <v>0</v>
          </cell>
          <cell r="P1916">
            <v>0</v>
          </cell>
          <cell r="Q1916">
            <v>0</v>
          </cell>
          <cell r="S1916">
            <v>0</v>
          </cell>
          <cell r="T1916">
            <v>0</v>
          </cell>
          <cell r="V1916">
            <v>0</v>
          </cell>
        </row>
        <row r="1917">
          <cell r="B1917" t="str">
            <v>22/1931</v>
          </cell>
          <cell r="C1917">
            <v>0</v>
          </cell>
          <cell r="D1917">
            <v>0</v>
          </cell>
          <cell r="G1917">
            <v>0</v>
          </cell>
          <cell r="H1917">
            <v>0</v>
          </cell>
          <cell r="I1917">
            <v>0</v>
          </cell>
          <cell r="J1917">
            <v>0</v>
          </cell>
          <cell r="O1917">
            <v>0</v>
          </cell>
          <cell r="P1917">
            <v>0</v>
          </cell>
          <cell r="Q1917">
            <v>0</v>
          </cell>
          <cell r="S1917">
            <v>0</v>
          </cell>
          <cell r="T1917">
            <v>0</v>
          </cell>
          <cell r="V1917">
            <v>0</v>
          </cell>
        </row>
        <row r="1918">
          <cell r="B1918" t="str">
            <v>22/1932</v>
          </cell>
          <cell r="C1918">
            <v>0</v>
          </cell>
          <cell r="D1918">
            <v>0</v>
          </cell>
          <cell r="G1918">
            <v>0</v>
          </cell>
          <cell r="H1918">
            <v>0</v>
          </cell>
          <cell r="I1918">
            <v>0</v>
          </cell>
          <cell r="J1918">
            <v>0</v>
          </cell>
          <cell r="O1918">
            <v>0</v>
          </cell>
          <cell r="P1918">
            <v>0</v>
          </cell>
          <cell r="Q1918">
            <v>0</v>
          </cell>
          <cell r="S1918">
            <v>0</v>
          </cell>
          <cell r="T1918">
            <v>0</v>
          </cell>
          <cell r="V1918">
            <v>0</v>
          </cell>
        </row>
        <row r="1919">
          <cell r="B1919">
            <v>0</v>
          </cell>
          <cell r="C1919">
            <v>0</v>
          </cell>
          <cell r="D1919">
            <v>0</v>
          </cell>
          <cell r="G1919">
            <v>0</v>
          </cell>
          <cell r="H1919">
            <v>0</v>
          </cell>
          <cell r="I1919">
            <v>0</v>
          </cell>
          <cell r="J1919">
            <v>0</v>
          </cell>
          <cell r="O1919">
            <v>0</v>
          </cell>
          <cell r="P1919">
            <v>0</v>
          </cell>
          <cell r="Q1919">
            <v>0</v>
          </cell>
          <cell r="S1919">
            <v>0</v>
          </cell>
          <cell r="T1919">
            <v>0</v>
          </cell>
          <cell r="V1919">
            <v>0</v>
          </cell>
        </row>
        <row r="1920">
          <cell r="B1920">
            <v>0</v>
          </cell>
          <cell r="C1920">
            <v>0</v>
          </cell>
          <cell r="D1920">
            <v>0</v>
          </cell>
          <cell r="G1920">
            <v>0</v>
          </cell>
          <cell r="H1920">
            <v>0</v>
          </cell>
          <cell r="I1920">
            <v>0</v>
          </cell>
          <cell r="J1920">
            <v>0</v>
          </cell>
          <cell r="O1920">
            <v>0</v>
          </cell>
          <cell r="P1920">
            <v>0</v>
          </cell>
          <cell r="Q1920">
            <v>0</v>
          </cell>
          <cell r="S1920">
            <v>0</v>
          </cell>
          <cell r="T1920">
            <v>0</v>
          </cell>
          <cell r="V1920">
            <v>0</v>
          </cell>
        </row>
        <row r="1921">
          <cell r="B1921">
            <v>0</v>
          </cell>
          <cell r="C1921">
            <v>0</v>
          </cell>
          <cell r="D1921">
            <v>0</v>
          </cell>
          <cell r="G1921">
            <v>0</v>
          </cell>
          <cell r="H1921">
            <v>0</v>
          </cell>
          <cell r="I1921">
            <v>0</v>
          </cell>
          <cell r="J1921">
            <v>0</v>
          </cell>
          <cell r="O1921">
            <v>0</v>
          </cell>
          <cell r="P1921">
            <v>0</v>
          </cell>
          <cell r="Q1921">
            <v>0</v>
          </cell>
          <cell r="S1921">
            <v>0</v>
          </cell>
          <cell r="T1921">
            <v>0</v>
          </cell>
          <cell r="V1921">
            <v>0</v>
          </cell>
        </row>
        <row r="1922">
          <cell r="B1922">
            <v>0</v>
          </cell>
          <cell r="C1922">
            <v>0</v>
          </cell>
          <cell r="D1922">
            <v>0</v>
          </cell>
          <cell r="G1922">
            <v>0</v>
          </cell>
          <cell r="H1922">
            <v>0</v>
          </cell>
          <cell r="I1922">
            <v>0</v>
          </cell>
          <cell r="J1922">
            <v>0</v>
          </cell>
          <cell r="O1922">
            <v>0</v>
          </cell>
          <cell r="P1922">
            <v>0</v>
          </cell>
          <cell r="Q1922">
            <v>0</v>
          </cell>
          <cell r="S1922">
            <v>0</v>
          </cell>
          <cell r="T1922">
            <v>0</v>
          </cell>
          <cell r="V1922">
            <v>0</v>
          </cell>
        </row>
        <row r="1923">
          <cell r="B1923">
            <v>0</v>
          </cell>
          <cell r="C1923">
            <v>0</v>
          </cell>
          <cell r="D1923">
            <v>0</v>
          </cell>
          <cell r="G1923">
            <v>0</v>
          </cell>
          <cell r="H1923">
            <v>0</v>
          </cell>
          <cell r="I1923">
            <v>0</v>
          </cell>
          <cell r="J1923">
            <v>0</v>
          </cell>
          <cell r="O1923">
            <v>0</v>
          </cell>
          <cell r="P1923">
            <v>0</v>
          </cell>
          <cell r="Q1923">
            <v>0</v>
          </cell>
          <cell r="S1923">
            <v>0</v>
          </cell>
          <cell r="T1923">
            <v>0</v>
          </cell>
          <cell r="V1923">
            <v>0</v>
          </cell>
        </row>
        <row r="1924">
          <cell r="B1924">
            <v>0</v>
          </cell>
          <cell r="C1924">
            <v>0</v>
          </cell>
          <cell r="D1924">
            <v>0</v>
          </cell>
          <cell r="G1924">
            <v>0</v>
          </cell>
          <cell r="H1924">
            <v>0</v>
          </cell>
          <cell r="I1924">
            <v>0</v>
          </cell>
          <cell r="J1924">
            <v>0</v>
          </cell>
          <cell r="O1924">
            <v>0</v>
          </cell>
          <cell r="P1924">
            <v>0</v>
          </cell>
          <cell r="Q1924">
            <v>0</v>
          </cell>
          <cell r="S1924">
            <v>0</v>
          </cell>
          <cell r="T1924">
            <v>0</v>
          </cell>
          <cell r="V1924">
            <v>0</v>
          </cell>
        </row>
        <row r="1925">
          <cell r="B1925">
            <v>0</v>
          </cell>
          <cell r="C1925">
            <v>0</v>
          </cell>
          <cell r="D1925">
            <v>0</v>
          </cell>
          <cell r="G1925">
            <v>0</v>
          </cell>
          <cell r="H1925">
            <v>0</v>
          </cell>
          <cell r="I1925">
            <v>0</v>
          </cell>
          <cell r="J1925">
            <v>0</v>
          </cell>
          <cell r="O1925">
            <v>0</v>
          </cell>
          <cell r="P1925">
            <v>0</v>
          </cell>
          <cell r="Q1925">
            <v>0</v>
          </cell>
          <cell r="S1925">
            <v>0</v>
          </cell>
          <cell r="T1925">
            <v>0</v>
          </cell>
          <cell r="V1925">
            <v>0</v>
          </cell>
        </row>
        <row r="1926">
          <cell r="B1926">
            <v>0</v>
          </cell>
          <cell r="C1926">
            <v>0</v>
          </cell>
          <cell r="D1926">
            <v>0</v>
          </cell>
          <cell r="G1926">
            <v>0</v>
          </cell>
          <cell r="H1926">
            <v>0</v>
          </cell>
          <cell r="I1926">
            <v>0</v>
          </cell>
          <cell r="J1926">
            <v>0</v>
          </cell>
          <cell r="O1926">
            <v>0</v>
          </cell>
          <cell r="P1926">
            <v>0</v>
          </cell>
          <cell r="Q1926">
            <v>0</v>
          </cell>
          <cell r="S1926">
            <v>0</v>
          </cell>
          <cell r="T1926">
            <v>0</v>
          </cell>
          <cell r="V1926">
            <v>0</v>
          </cell>
        </row>
        <row r="1927">
          <cell r="B1927">
            <v>0</v>
          </cell>
          <cell r="C1927">
            <v>0</v>
          </cell>
          <cell r="D1927">
            <v>0</v>
          </cell>
          <cell r="G1927">
            <v>0</v>
          </cell>
          <cell r="H1927">
            <v>0</v>
          </cell>
          <cell r="I1927">
            <v>0</v>
          </cell>
          <cell r="J1927">
            <v>0</v>
          </cell>
          <cell r="O1927">
            <v>0</v>
          </cell>
          <cell r="P1927">
            <v>0</v>
          </cell>
          <cell r="Q1927">
            <v>0</v>
          </cell>
          <cell r="S1927">
            <v>0</v>
          </cell>
          <cell r="T1927">
            <v>0</v>
          </cell>
          <cell r="V1927">
            <v>0</v>
          </cell>
        </row>
        <row r="1928">
          <cell r="B1928">
            <v>0</v>
          </cell>
          <cell r="C1928">
            <v>0</v>
          </cell>
          <cell r="D1928">
            <v>0</v>
          </cell>
          <cell r="G1928">
            <v>0</v>
          </cell>
          <cell r="H1928">
            <v>0</v>
          </cell>
          <cell r="I1928">
            <v>0</v>
          </cell>
          <cell r="J1928">
            <v>0</v>
          </cell>
          <cell r="O1928">
            <v>0</v>
          </cell>
          <cell r="P1928">
            <v>0</v>
          </cell>
          <cell r="Q1928">
            <v>0</v>
          </cell>
          <cell r="S1928">
            <v>0</v>
          </cell>
          <cell r="T1928">
            <v>0</v>
          </cell>
          <cell r="V1928">
            <v>0</v>
          </cell>
        </row>
        <row r="1929">
          <cell r="B1929">
            <v>0</v>
          </cell>
          <cell r="C1929">
            <v>0</v>
          </cell>
          <cell r="D1929">
            <v>0</v>
          </cell>
          <cell r="G1929">
            <v>0</v>
          </cell>
          <cell r="H1929">
            <v>0</v>
          </cell>
          <cell r="I1929">
            <v>0</v>
          </cell>
          <cell r="J1929">
            <v>0</v>
          </cell>
          <cell r="O1929">
            <v>0</v>
          </cell>
          <cell r="P1929">
            <v>0</v>
          </cell>
          <cell r="Q1929">
            <v>0</v>
          </cell>
          <cell r="S1929">
            <v>0</v>
          </cell>
          <cell r="T1929">
            <v>0</v>
          </cell>
          <cell r="V1929">
            <v>0</v>
          </cell>
        </row>
        <row r="1930">
          <cell r="B1930">
            <v>0</v>
          </cell>
          <cell r="C1930">
            <v>0</v>
          </cell>
          <cell r="D1930">
            <v>0</v>
          </cell>
          <cell r="G1930">
            <v>0</v>
          </cell>
          <cell r="H1930">
            <v>0</v>
          </cell>
          <cell r="I1930">
            <v>0</v>
          </cell>
          <cell r="J1930">
            <v>0</v>
          </cell>
          <cell r="O1930">
            <v>0</v>
          </cell>
          <cell r="P1930">
            <v>0</v>
          </cell>
          <cell r="Q1930">
            <v>0</v>
          </cell>
          <cell r="S1930">
            <v>0</v>
          </cell>
          <cell r="T1930">
            <v>0</v>
          </cell>
          <cell r="V1930">
            <v>0</v>
          </cell>
        </row>
        <row r="1931">
          <cell r="B1931">
            <v>0</v>
          </cell>
          <cell r="C1931">
            <v>0</v>
          </cell>
          <cell r="D1931">
            <v>0</v>
          </cell>
          <cell r="G1931">
            <v>0</v>
          </cell>
          <cell r="H1931">
            <v>0</v>
          </cell>
          <cell r="I1931">
            <v>0</v>
          </cell>
          <cell r="J1931">
            <v>0</v>
          </cell>
          <cell r="O1931">
            <v>0</v>
          </cell>
          <cell r="P1931">
            <v>0</v>
          </cell>
          <cell r="Q1931">
            <v>0</v>
          </cell>
          <cell r="S1931">
            <v>0</v>
          </cell>
          <cell r="T1931">
            <v>0</v>
          </cell>
          <cell r="V1931">
            <v>0</v>
          </cell>
        </row>
        <row r="1932">
          <cell r="B1932">
            <v>0</v>
          </cell>
          <cell r="C1932">
            <v>0</v>
          </cell>
          <cell r="D1932">
            <v>0</v>
          </cell>
          <cell r="G1932">
            <v>0</v>
          </cell>
          <cell r="H1932">
            <v>0</v>
          </cell>
          <cell r="I1932">
            <v>0</v>
          </cell>
          <cell r="J1932">
            <v>0</v>
          </cell>
          <cell r="O1932">
            <v>0</v>
          </cell>
          <cell r="P1932">
            <v>0</v>
          </cell>
          <cell r="Q1932">
            <v>0</v>
          </cell>
          <cell r="S1932">
            <v>0</v>
          </cell>
          <cell r="T1932">
            <v>0</v>
          </cell>
          <cell r="V1932">
            <v>0</v>
          </cell>
        </row>
        <row r="1933">
          <cell r="B1933">
            <v>0</v>
          </cell>
          <cell r="C1933">
            <v>0</v>
          </cell>
          <cell r="D1933">
            <v>0</v>
          </cell>
          <cell r="G1933">
            <v>0</v>
          </cell>
          <cell r="H1933">
            <v>0</v>
          </cell>
          <cell r="I1933">
            <v>0</v>
          </cell>
          <cell r="J1933">
            <v>0</v>
          </cell>
          <cell r="O1933">
            <v>0</v>
          </cell>
          <cell r="P1933">
            <v>0</v>
          </cell>
          <cell r="Q1933">
            <v>0</v>
          </cell>
          <cell r="S1933">
            <v>0</v>
          </cell>
          <cell r="T1933">
            <v>0</v>
          </cell>
          <cell r="V1933">
            <v>0</v>
          </cell>
        </row>
        <row r="1934">
          <cell r="B1934">
            <v>0</v>
          </cell>
          <cell r="C1934">
            <v>0</v>
          </cell>
          <cell r="D1934">
            <v>0</v>
          </cell>
          <cell r="G1934">
            <v>0</v>
          </cell>
          <cell r="H1934">
            <v>0</v>
          </cell>
          <cell r="I1934">
            <v>0</v>
          </cell>
          <cell r="J1934">
            <v>0</v>
          </cell>
          <cell r="O1934">
            <v>0</v>
          </cell>
          <cell r="P1934">
            <v>0</v>
          </cell>
          <cell r="Q1934">
            <v>0</v>
          </cell>
          <cell r="S1934">
            <v>0</v>
          </cell>
          <cell r="T1934">
            <v>0</v>
          </cell>
          <cell r="V1934">
            <v>0</v>
          </cell>
        </row>
        <row r="1935">
          <cell r="B1935">
            <v>0</v>
          </cell>
          <cell r="C1935">
            <v>0</v>
          </cell>
          <cell r="D1935">
            <v>0</v>
          </cell>
          <cell r="G1935">
            <v>0</v>
          </cell>
          <cell r="H1935">
            <v>0</v>
          </cell>
          <cell r="I1935">
            <v>0</v>
          </cell>
          <cell r="J1935">
            <v>0</v>
          </cell>
          <cell r="O1935">
            <v>0</v>
          </cell>
          <cell r="P1935">
            <v>0</v>
          </cell>
          <cell r="Q1935">
            <v>0</v>
          </cell>
          <cell r="S1935">
            <v>0</v>
          </cell>
          <cell r="T1935">
            <v>0</v>
          </cell>
          <cell r="V1935">
            <v>0</v>
          </cell>
        </row>
        <row r="1936">
          <cell r="B1936">
            <v>0</v>
          </cell>
          <cell r="C1936">
            <v>0</v>
          </cell>
          <cell r="D1936">
            <v>0</v>
          </cell>
          <cell r="G1936">
            <v>0</v>
          </cell>
          <cell r="H1936">
            <v>0</v>
          </cell>
          <cell r="I1936">
            <v>0</v>
          </cell>
          <cell r="J1936">
            <v>0</v>
          </cell>
          <cell r="O1936">
            <v>0</v>
          </cell>
          <cell r="P1936">
            <v>0</v>
          </cell>
          <cell r="Q1936">
            <v>0</v>
          </cell>
          <cell r="S1936">
            <v>0</v>
          </cell>
          <cell r="T1936">
            <v>0</v>
          </cell>
          <cell r="V1936">
            <v>0</v>
          </cell>
        </row>
        <row r="1937">
          <cell r="B1937">
            <v>0</v>
          </cell>
          <cell r="C1937">
            <v>0</v>
          </cell>
          <cell r="D1937">
            <v>0</v>
          </cell>
          <cell r="G1937">
            <v>0</v>
          </cell>
          <cell r="H1937">
            <v>0</v>
          </cell>
          <cell r="I1937">
            <v>0</v>
          </cell>
          <cell r="J1937">
            <v>0</v>
          </cell>
          <cell r="O1937">
            <v>0</v>
          </cell>
          <cell r="P1937">
            <v>0</v>
          </cell>
          <cell r="Q1937">
            <v>0</v>
          </cell>
          <cell r="S1937">
            <v>0</v>
          </cell>
          <cell r="T1937">
            <v>0</v>
          </cell>
          <cell r="V1937">
            <v>0</v>
          </cell>
        </row>
        <row r="1938">
          <cell r="B1938">
            <v>0</v>
          </cell>
          <cell r="C1938">
            <v>0</v>
          </cell>
          <cell r="D1938">
            <v>0</v>
          </cell>
          <cell r="G1938">
            <v>0</v>
          </cell>
          <cell r="H1938">
            <v>0</v>
          </cell>
          <cell r="I1938">
            <v>0</v>
          </cell>
          <cell r="J1938">
            <v>0</v>
          </cell>
          <cell r="O1938">
            <v>0</v>
          </cell>
          <cell r="P1938">
            <v>0</v>
          </cell>
          <cell r="Q1938">
            <v>0</v>
          </cell>
          <cell r="S1938">
            <v>0</v>
          </cell>
          <cell r="T1938">
            <v>0</v>
          </cell>
          <cell r="V1938">
            <v>0</v>
          </cell>
        </row>
        <row r="1939">
          <cell r="B1939">
            <v>0</v>
          </cell>
          <cell r="C1939">
            <v>0</v>
          </cell>
          <cell r="D1939">
            <v>0</v>
          </cell>
          <cell r="G1939">
            <v>0</v>
          </cell>
          <cell r="H1939">
            <v>0</v>
          </cell>
          <cell r="I1939">
            <v>0</v>
          </cell>
          <cell r="J1939">
            <v>0</v>
          </cell>
          <cell r="O1939">
            <v>0</v>
          </cell>
          <cell r="P1939">
            <v>0</v>
          </cell>
          <cell r="Q1939">
            <v>0</v>
          </cell>
          <cell r="S1939">
            <v>0</v>
          </cell>
          <cell r="T1939">
            <v>0</v>
          </cell>
          <cell r="V1939">
            <v>0</v>
          </cell>
        </row>
        <row r="1940">
          <cell r="B1940">
            <v>0</v>
          </cell>
          <cell r="C1940">
            <v>0</v>
          </cell>
          <cell r="D1940">
            <v>0</v>
          </cell>
          <cell r="G1940">
            <v>0</v>
          </cell>
          <cell r="H1940">
            <v>0</v>
          </cell>
          <cell r="I1940">
            <v>0</v>
          </cell>
          <cell r="J1940">
            <v>0</v>
          </cell>
          <cell r="O1940">
            <v>0</v>
          </cell>
          <cell r="P1940">
            <v>0</v>
          </cell>
          <cell r="Q1940">
            <v>0</v>
          </cell>
          <cell r="S1940">
            <v>0</v>
          </cell>
          <cell r="T1940">
            <v>0</v>
          </cell>
          <cell r="V1940">
            <v>0</v>
          </cell>
        </row>
        <row r="1941">
          <cell r="B1941">
            <v>0</v>
          </cell>
          <cell r="C1941">
            <v>0</v>
          </cell>
          <cell r="D1941">
            <v>0</v>
          </cell>
          <cell r="G1941">
            <v>0</v>
          </cell>
          <cell r="H1941">
            <v>0</v>
          </cell>
          <cell r="I1941">
            <v>0</v>
          </cell>
          <cell r="J1941">
            <v>0</v>
          </cell>
          <cell r="O1941">
            <v>0</v>
          </cell>
          <cell r="P1941">
            <v>0</v>
          </cell>
          <cell r="Q1941">
            <v>0</v>
          </cell>
          <cell r="S1941">
            <v>0</v>
          </cell>
          <cell r="T1941">
            <v>0</v>
          </cell>
          <cell r="V1941">
            <v>0</v>
          </cell>
        </row>
        <row r="1942">
          <cell r="B1942">
            <v>0</v>
          </cell>
          <cell r="C1942">
            <v>0</v>
          </cell>
          <cell r="D1942">
            <v>0</v>
          </cell>
          <cell r="G1942">
            <v>0</v>
          </cell>
          <cell r="H1942">
            <v>0</v>
          </cell>
          <cell r="I1942">
            <v>0</v>
          </cell>
          <cell r="J1942">
            <v>0</v>
          </cell>
          <cell r="O1942">
            <v>0</v>
          </cell>
          <cell r="P1942">
            <v>0</v>
          </cell>
          <cell r="Q1942">
            <v>0</v>
          </cell>
          <cell r="S1942">
            <v>0</v>
          </cell>
          <cell r="T1942">
            <v>0</v>
          </cell>
          <cell r="V1942">
            <v>0</v>
          </cell>
        </row>
        <row r="1943">
          <cell r="B1943">
            <v>0</v>
          </cell>
          <cell r="C1943">
            <v>0</v>
          </cell>
          <cell r="D1943">
            <v>0</v>
          </cell>
          <cell r="G1943">
            <v>0</v>
          </cell>
          <cell r="H1943">
            <v>0</v>
          </cell>
          <cell r="I1943">
            <v>0</v>
          </cell>
          <cell r="J1943">
            <v>0</v>
          </cell>
          <cell r="O1943">
            <v>0</v>
          </cell>
          <cell r="P1943">
            <v>0</v>
          </cell>
          <cell r="Q1943">
            <v>0</v>
          </cell>
          <cell r="S1943">
            <v>0</v>
          </cell>
          <cell r="T1943">
            <v>0</v>
          </cell>
          <cell r="V1943">
            <v>0</v>
          </cell>
        </row>
        <row r="1944">
          <cell r="B1944">
            <v>0</v>
          </cell>
          <cell r="C1944">
            <v>0</v>
          </cell>
          <cell r="D1944">
            <v>0</v>
          </cell>
          <cell r="G1944">
            <v>0</v>
          </cell>
          <cell r="H1944">
            <v>0</v>
          </cell>
          <cell r="I1944">
            <v>0</v>
          </cell>
          <cell r="J1944">
            <v>0</v>
          </cell>
          <cell r="O1944">
            <v>0</v>
          </cell>
          <cell r="P1944">
            <v>0</v>
          </cell>
          <cell r="Q1944">
            <v>0</v>
          </cell>
          <cell r="S1944">
            <v>0</v>
          </cell>
          <cell r="T1944">
            <v>0</v>
          </cell>
          <cell r="V1944">
            <v>0</v>
          </cell>
        </row>
        <row r="1945">
          <cell r="B1945">
            <v>0</v>
          </cell>
          <cell r="C1945">
            <v>0</v>
          </cell>
          <cell r="D1945">
            <v>0</v>
          </cell>
          <cell r="G1945">
            <v>0</v>
          </cell>
          <cell r="H1945">
            <v>0</v>
          </cell>
          <cell r="I1945">
            <v>0</v>
          </cell>
          <cell r="J1945">
            <v>0</v>
          </cell>
          <cell r="O1945">
            <v>0</v>
          </cell>
          <cell r="P1945">
            <v>0</v>
          </cell>
          <cell r="Q1945">
            <v>0</v>
          </cell>
          <cell r="S1945">
            <v>0</v>
          </cell>
          <cell r="T1945">
            <v>0</v>
          </cell>
          <cell r="V1945">
            <v>0</v>
          </cell>
        </row>
        <row r="1946">
          <cell r="B1946">
            <v>0</v>
          </cell>
          <cell r="C1946">
            <v>0</v>
          </cell>
          <cell r="D1946">
            <v>0</v>
          </cell>
          <cell r="G1946">
            <v>0</v>
          </cell>
          <cell r="H1946">
            <v>0</v>
          </cell>
          <cell r="I1946">
            <v>0</v>
          </cell>
          <cell r="J1946">
            <v>0</v>
          </cell>
          <cell r="O1946">
            <v>0</v>
          </cell>
          <cell r="P1946">
            <v>0</v>
          </cell>
          <cell r="Q1946">
            <v>0</v>
          </cell>
          <cell r="S1946">
            <v>0</v>
          </cell>
          <cell r="T1946">
            <v>0</v>
          </cell>
          <cell r="V1946">
            <v>0</v>
          </cell>
        </row>
        <row r="1947">
          <cell r="B1947">
            <v>0</v>
          </cell>
          <cell r="C1947">
            <v>0</v>
          </cell>
          <cell r="D1947">
            <v>0</v>
          </cell>
          <cell r="G1947">
            <v>0</v>
          </cell>
          <cell r="H1947">
            <v>0</v>
          </cell>
          <cell r="I1947">
            <v>0</v>
          </cell>
          <cell r="J1947">
            <v>0</v>
          </cell>
          <cell r="O1947">
            <v>0</v>
          </cell>
          <cell r="P1947">
            <v>0</v>
          </cell>
          <cell r="Q1947">
            <v>0</v>
          </cell>
          <cell r="S1947">
            <v>0</v>
          </cell>
          <cell r="T1947">
            <v>0</v>
          </cell>
          <cell r="V1947">
            <v>0</v>
          </cell>
        </row>
        <row r="1948">
          <cell r="B1948">
            <v>0</v>
          </cell>
          <cell r="C1948">
            <v>0</v>
          </cell>
          <cell r="D1948">
            <v>0</v>
          </cell>
          <cell r="G1948">
            <v>0</v>
          </cell>
          <cell r="H1948">
            <v>0</v>
          </cell>
          <cell r="I1948">
            <v>0</v>
          </cell>
          <cell r="J1948">
            <v>0</v>
          </cell>
          <cell r="O1948">
            <v>0</v>
          </cell>
          <cell r="P1948">
            <v>0</v>
          </cell>
          <cell r="Q1948">
            <v>0</v>
          </cell>
          <cell r="S1948">
            <v>0</v>
          </cell>
          <cell r="T1948">
            <v>0</v>
          </cell>
          <cell r="V1948">
            <v>0</v>
          </cell>
        </row>
        <row r="1949">
          <cell r="B1949">
            <v>0</v>
          </cell>
          <cell r="C1949">
            <v>0</v>
          </cell>
          <cell r="D1949">
            <v>0</v>
          </cell>
          <cell r="G1949">
            <v>0</v>
          </cell>
          <cell r="H1949">
            <v>0</v>
          </cell>
          <cell r="I1949">
            <v>0</v>
          </cell>
          <cell r="J1949">
            <v>0</v>
          </cell>
          <cell r="O1949">
            <v>0</v>
          </cell>
          <cell r="P1949">
            <v>0</v>
          </cell>
          <cell r="Q1949">
            <v>0</v>
          </cell>
          <cell r="S1949">
            <v>0</v>
          </cell>
          <cell r="T1949">
            <v>0</v>
          </cell>
          <cell r="V1949">
            <v>0</v>
          </cell>
        </row>
        <row r="1950">
          <cell r="B1950">
            <v>0</v>
          </cell>
          <cell r="C1950">
            <v>0</v>
          </cell>
          <cell r="D1950">
            <v>0</v>
          </cell>
          <cell r="G1950">
            <v>0</v>
          </cell>
          <cell r="H1950">
            <v>0</v>
          </cell>
          <cell r="I1950">
            <v>0</v>
          </cell>
          <cell r="J1950">
            <v>0</v>
          </cell>
          <cell r="O1950">
            <v>0</v>
          </cell>
          <cell r="P1950">
            <v>0</v>
          </cell>
          <cell r="Q1950">
            <v>0</v>
          </cell>
          <cell r="S1950">
            <v>0</v>
          </cell>
          <cell r="T1950">
            <v>0</v>
          </cell>
          <cell r="V1950">
            <v>0</v>
          </cell>
        </row>
        <row r="1951">
          <cell r="B1951">
            <v>0</v>
          </cell>
          <cell r="C1951">
            <v>0</v>
          </cell>
          <cell r="D1951">
            <v>0</v>
          </cell>
          <cell r="G1951">
            <v>0</v>
          </cell>
          <cell r="H1951">
            <v>0</v>
          </cell>
          <cell r="I1951">
            <v>0</v>
          </cell>
          <cell r="J1951">
            <v>0</v>
          </cell>
          <cell r="O1951">
            <v>0</v>
          </cell>
          <cell r="P1951">
            <v>0</v>
          </cell>
          <cell r="Q1951">
            <v>0</v>
          </cell>
          <cell r="S1951">
            <v>0</v>
          </cell>
          <cell r="T1951">
            <v>0</v>
          </cell>
          <cell r="V1951">
            <v>0</v>
          </cell>
        </row>
        <row r="1952">
          <cell r="B1952">
            <v>0</v>
          </cell>
          <cell r="C1952">
            <v>0</v>
          </cell>
          <cell r="D1952">
            <v>0</v>
          </cell>
          <cell r="G1952">
            <v>0</v>
          </cell>
          <cell r="H1952">
            <v>0</v>
          </cell>
          <cell r="I1952">
            <v>0</v>
          </cell>
          <cell r="J1952">
            <v>0</v>
          </cell>
          <cell r="O1952">
            <v>0</v>
          </cell>
          <cell r="P1952">
            <v>0</v>
          </cell>
          <cell r="Q1952">
            <v>0</v>
          </cell>
          <cell r="S1952">
            <v>0</v>
          </cell>
          <cell r="T1952">
            <v>0</v>
          </cell>
          <cell r="V1952">
            <v>0</v>
          </cell>
        </row>
        <row r="1953">
          <cell r="B1953">
            <v>0</v>
          </cell>
          <cell r="C1953">
            <v>0</v>
          </cell>
          <cell r="D1953">
            <v>0</v>
          </cell>
          <cell r="G1953">
            <v>0</v>
          </cell>
          <cell r="H1953">
            <v>0</v>
          </cell>
          <cell r="I1953">
            <v>0</v>
          </cell>
          <cell r="J1953">
            <v>0</v>
          </cell>
          <cell r="O1953">
            <v>0</v>
          </cell>
          <cell r="P1953">
            <v>0</v>
          </cell>
          <cell r="Q1953">
            <v>0</v>
          </cell>
          <cell r="S1953">
            <v>0</v>
          </cell>
          <cell r="T1953">
            <v>0</v>
          </cell>
          <cell r="V1953">
            <v>0</v>
          </cell>
        </row>
        <row r="1954">
          <cell r="B1954">
            <v>0</v>
          </cell>
          <cell r="C1954">
            <v>0</v>
          </cell>
          <cell r="D1954">
            <v>0</v>
          </cell>
          <cell r="G1954">
            <v>0</v>
          </cell>
          <cell r="H1954">
            <v>0</v>
          </cell>
          <cell r="I1954">
            <v>0</v>
          </cell>
          <cell r="J1954">
            <v>0</v>
          </cell>
          <cell r="O1954">
            <v>0</v>
          </cell>
          <cell r="P1954">
            <v>0</v>
          </cell>
          <cell r="Q1954">
            <v>0</v>
          </cell>
          <cell r="S1954">
            <v>0</v>
          </cell>
          <cell r="T1954">
            <v>0</v>
          </cell>
          <cell r="V1954">
            <v>0</v>
          </cell>
        </row>
        <row r="1955">
          <cell r="B1955">
            <v>0</v>
          </cell>
          <cell r="C1955">
            <v>0</v>
          </cell>
          <cell r="D1955">
            <v>0</v>
          </cell>
          <cell r="G1955">
            <v>0</v>
          </cell>
          <cell r="H1955">
            <v>0</v>
          </cell>
          <cell r="I1955">
            <v>0</v>
          </cell>
          <cell r="J1955">
            <v>0</v>
          </cell>
          <cell r="O1955">
            <v>0</v>
          </cell>
          <cell r="P1955">
            <v>0</v>
          </cell>
          <cell r="Q1955">
            <v>0</v>
          </cell>
          <cell r="S1955">
            <v>0</v>
          </cell>
          <cell r="T1955">
            <v>0</v>
          </cell>
          <cell r="V1955">
            <v>0</v>
          </cell>
        </row>
        <row r="1956">
          <cell r="B1956">
            <v>0</v>
          </cell>
          <cell r="C1956">
            <v>0</v>
          </cell>
          <cell r="D1956">
            <v>0</v>
          </cell>
          <cell r="G1956">
            <v>0</v>
          </cell>
          <cell r="H1956">
            <v>0</v>
          </cell>
          <cell r="I1956">
            <v>0</v>
          </cell>
          <cell r="J1956">
            <v>0</v>
          </cell>
          <cell r="O1956">
            <v>0</v>
          </cell>
          <cell r="P1956">
            <v>0</v>
          </cell>
          <cell r="Q1956">
            <v>0</v>
          </cell>
          <cell r="S1956">
            <v>0</v>
          </cell>
          <cell r="T1956">
            <v>0</v>
          </cell>
          <cell r="V1956">
            <v>0</v>
          </cell>
        </row>
        <row r="1957">
          <cell r="B1957">
            <v>0</v>
          </cell>
          <cell r="C1957">
            <v>0</v>
          </cell>
          <cell r="D1957">
            <v>0</v>
          </cell>
          <cell r="G1957">
            <v>0</v>
          </cell>
          <cell r="H1957">
            <v>0</v>
          </cell>
          <cell r="I1957">
            <v>0</v>
          </cell>
          <cell r="J1957">
            <v>0</v>
          </cell>
          <cell r="O1957">
            <v>0</v>
          </cell>
          <cell r="P1957">
            <v>0</v>
          </cell>
          <cell r="Q1957">
            <v>0</v>
          </cell>
          <cell r="S1957">
            <v>0</v>
          </cell>
          <cell r="T1957">
            <v>0</v>
          </cell>
          <cell r="V1957">
            <v>0</v>
          </cell>
        </row>
        <row r="1958">
          <cell r="B1958">
            <v>0</v>
          </cell>
          <cell r="C1958">
            <v>0</v>
          </cell>
          <cell r="D1958">
            <v>0</v>
          </cell>
          <cell r="G1958">
            <v>0</v>
          </cell>
          <cell r="H1958">
            <v>0</v>
          </cell>
          <cell r="I1958">
            <v>0</v>
          </cell>
          <cell r="J1958">
            <v>0</v>
          </cell>
          <cell r="O1958">
            <v>0</v>
          </cell>
          <cell r="P1958">
            <v>0</v>
          </cell>
          <cell r="Q1958">
            <v>0</v>
          </cell>
          <cell r="S1958">
            <v>0</v>
          </cell>
          <cell r="T1958">
            <v>0</v>
          </cell>
          <cell r="V1958">
            <v>0</v>
          </cell>
        </row>
        <row r="1959">
          <cell r="B1959">
            <v>0</v>
          </cell>
          <cell r="C1959">
            <v>0</v>
          </cell>
          <cell r="D1959">
            <v>0</v>
          </cell>
          <cell r="G1959">
            <v>0</v>
          </cell>
          <cell r="H1959">
            <v>0</v>
          </cell>
          <cell r="I1959">
            <v>0</v>
          </cell>
          <cell r="J1959">
            <v>0</v>
          </cell>
          <cell r="O1959">
            <v>0</v>
          </cell>
          <cell r="P1959">
            <v>0</v>
          </cell>
          <cell r="Q1959">
            <v>0</v>
          </cell>
          <cell r="S1959">
            <v>0</v>
          </cell>
          <cell r="T1959">
            <v>0</v>
          </cell>
          <cell r="V1959">
            <v>0</v>
          </cell>
        </row>
        <row r="1960">
          <cell r="B1960">
            <v>0</v>
          </cell>
          <cell r="C1960">
            <v>0</v>
          </cell>
          <cell r="D1960">
            <v>0</v>
          </cell>
          <cell r="G1960">
            <v>0</v>
          </cell>
          <cell r="H1960">
            <v>0</v>
          </cell>
          <cell r="I1960">
            <v>0</v>
          </cell>
          <cell r="J1960">
            <v>0</v>
          </cell>
          <cell r="O1960">
            <v>0</v>
          </cell>
          <cell r="P1960">
            <v>0</v>
          </cell>
          <cell r="Q1960">
            <v>0</v>
          </cell>
          <cell r="S1960">
            <v>0</v>
          </cell>
          <cell r="T1960">
            <v>0</v>
          </cell>
          <cell r="V1960">
            <v>0</v>
          </cell>
        </row>
        <row r="1961">
          <cell r="B1961">
            <v>0</v>
          </cell>
          <cell r="C1961">
            <v>0</v>
          </cell>
          <cell r="D1961">
            <v>0</v>
          </cell>
          <cell r="G1961">
            <v>0</v>
          </cell>
          <cell r="H1961">
            <v>0</v>
          </cell>
          <cell r="I1961">
            <v>0</v>
          </cell>
          <cell r="J1961">
            <v>0</v>
          </cell>
          <cell r="O1961">
            <v>0</v>
          </cell>
          <cell r="P1961">
            <v>0</v>
          </cell>
          <cell r="Q1961">
            <v>0</v>
          </cell>
          <cell r="S1961">
            <v>0</v>
          </cell>
          <cell r="T1961">
            <v>0</v>
          </cell>
          <cell r="V1961">
            <v>0</v>
          </cell>
        </row>
        <row r="1962">
          <cell r="B1962">
            <v>0</v>
          </cell>
          <cell r="C1962">
            <v>0</v>
          </cell>
          <cell r="D1962">
            <v>0</v>
          </cell>
          <cell r="G1962">
            <v>0</v>
          </cell>
          <cell r="H1962">
            <v>0</v>
          </cell>
          <cell r="I1962">
            <v>0</v>
          </cell>
          <cell r="J1962">
            <v>0</v>
          </cell>
          <cell r="O1962">
            <v>0</v>
          </cell>
          <cell r="P1962">
            <v>0</v>
          </cell>
          <cell r="Q1962">
            <v>0</v>
          </cell>
          <cell r="S1962">
            <v>0</v>
          </cell>
          <cell r="T1962">
            <v>0</v>
          </cell>
          <cell r="V1962">
            <v>0</v>
          </cell>
        </row>
        <row r="1963">
          <cell r="B1963">
            <v>0</v>
          </cell>
          <cell r="C1963">
            <v>0</v>
          </cell>
          <cell r="D1963">
            <v>0</v>
          </cell>
          <cell r="G1963">
            <v>0</v>
          </cell>
          <cell r="H1963">
            <v>0</v>
          </cell>
          <cell r="I1963">
            <v>0</v>
          </cell>
          <cell r="J1963">
            <v>0</v>
          </cell>
          <cell r="O1963">
            <v>0</v>
          </cell>
          <cell r="P1963">
            <v>0</v>
          </cell>
          <cell r="Q1963">
            <v>0</v>
          </cell>
          <cell r="S1963">
            <v>0</v>
          </cell>
          <cell r="T1963">
            <v>0</v>
          </cell>
          <cell r="V1963">
            <v>0</v>
          </cell>
        </row>
        <row r="1964">
          <cell r="B1964">
            <v>0</v>
          </cell>
          <cell r="C1964">
            <v>0</v>
          </cell>
          <cell r="D1964">
            <v>0</v>
          </cell>
          <cell r="G1964">
            <v>0</v>
          </cell>
          <cell r="H1964">
            <v>0</v>
          </cell>
          <cell r="I1964">
            <v>0</v>
          </cell>
          <cell r="J1964">
            <v>0</v>
          </cell>
          <cell r="O1964">
            <v>0</v>
          </cell>
          <cell r="P1964">
            <v>0</v>
          </cell>
          <cell r="Q1964">
            <v>0</v>
          </cell>
          <cell r="S1964">
            <v>0</v>
          </cell>
          <cell r="T1964">
            <v>0</v>
          </cell>
          <cell r="V1964">
            <v>0</v>
          </cell>
        </row>
        <row r="1965">
          <cell r="B1965">
            <v>0</v>
          </cell>
          <cell r="C1965">
            <v>0</v>
          </cell>
          <cell r="D1965">
            <v>0</v>
          </cell>
          <cell r="G1965">
            <v>0</v>
          </cell>
          <cell r="H1965">
            <v>0</v>
          </cell>
          <cell r="I1965">
            <v>0</v>
          </cell>
          <cell r="J1965">
            <v>0</v>
          </cell>
          <cell r="O1965">
            <v>0</v>
          </cell>
          <cell r="P1965">
            <v>0</v>
          </cell>
          <cell r="Q1965">
            <v>0</v>
          </cell>
          <cell r="S1965">
            <v>0</v>
          </cell>
          <cell r="T1965">
            <v>0</v>
          </cell>
          <cell r="V1965">
            <v>0</v>
          </cell>
        </row>
        <row r="1966">
          <cell r="B1966">
            <v>0</v>
          </cell>
          <cell r="C1966">
            <v>0</v>
          </cell>
          <cell r="D1966">
            <v>0</v>
          </cell>
          <cell r="G1966">
            <v>0</v>
          </cell>
          <cell r="H1966">
            <v>0</v>
          </cell>
          <cell r="I1966">
            <v>0</v>
          </cell>
          <cell r="J1966">
            <v>0</v>
          </cell>
          <cell r="O1966">
            <v>0</v>
          </cell>
          <cell r="P1966">
            <v>0</v>
          </cell>
          <cell r="Q1966">
            <v>0</v>
          </cell>
          <cell r="S1966">
            <v>0</v>
          </cell>
          <cell r="T1966">
            <v>0</v>
          </cell>
          <cell r="V1966">
            <v>0</v>
          </cell>
        </row>
        <row r="1967">
          <cell r="B1967">
            <v>0</v>
          </cell>
          <cell r="C1967">
            <v>0</v>
          </cell>
          <cell r="D1967">
            <v>0</v>
          </cell>
          <cell r="G1967">
            <v>0</v>
          </cell>
          <cell r="H1967">
            <v>0</v>
          </cell>
          <cell r="I1967">
            <v>0</v>
          </cell>
          <cell r="J1967">
            <v>0</v>
          </cell>
          <cell r="O1967">
            <v>0</v>
          </cell>
          <cell r="P1967">
            <v>0</v>
          </cell>
          <cell r="Q1967">
            <v>0</v>
          </cell>
          <cell r="S1967">
            <v>0</v>
          </cell>
          <cell r="T1967">
            <v>0</v>
          </cell>
          <cell r="V1967">
            <v>0</v>
          </cell>
        </row>
        <row r="1968">
          <cell r="B1968">
            <v>0</v>
          </cell>
          <cell r="C1968">
            <v>0</v>
          </cell>
          <cell r="D1968">
            <v>0</v>
          </cell>
          <cell r="G1968">
            <v>0</v>
          </cell>
          <cell r="H1968">
            <v>0</v>
          </cell>
          <cell r="I1968">
            <v>0</v>
          </cell>
          <cell r="J1968">
            <v>0</v>
          </cell>
          <cell r="O1968">
            <v>0</v>
          </cell>
          <cell r="P1968">
            <v>0</v>
          </cell>
          <cell r="Q1968">
            <v>0</v>
          </cell>
          <cell r="S1968">
            <v>0</v>
          </cell>
          <cell r="T1968">
            <v>0</v>
          </cell>
          <cell r="V1968">
            <v>0</v>
          </cell>
        </row>
        <row r="1969">
          <cell r="B1969">
            <v>0</v>
          </cell>
          <cell r="C1969">
            <v>0</v>
          </cell>
          <cell r="D1969">
            <v>0</v>
          </cell>
          <cell r="G1969">
            <v>0</v>
          </cell>
          <cell r="H1969">
            <v>0</v>
          </cell>
          <cell r="I1969">
            <v>0</v>
          </cell>
          <cell r="J1969">
            <v>0</v>
          </cell>
          <cell r="O1969">
            <v>0</v>
          </cell>
          <cell r="P1969">
            <v>0</v>
          </cell>
          <cell r="Q1969">
            <v>0</v>
          </cell>
          <cell r="S1969">
            <v>0</v>
          </cell>
          <cell r="T1969">
            <v>0</v>
          </cell>
          <cell r="V1969">
            <v>0</v>
          </cell>
        </row>
        <row r="1970">
          <cell r="B1970">
            <v>0</v>
          </cell>
          <cell r="C1970">
            <v>0</v>
          </cell>
          <cell r="D1970">
            <v>0</v>
          </cell>
          <cell r="G1970">
            <v>0</v>
          </cell>
          <cell r="H1970">
            <v>0</v>
          </cell>
          <cell r="I1970">
            <v>0</v>
          </cell>
          <cell r="J1970">
            <v>0</v>
          </cell>
          <cell r="O1970">
            <v>0</v>
          </cell>
          <cell r="P1970">
            <v>0</v>
          </cell>
          <cell r="Q1970">
            <v>0</v>
          </cell>
          <cell r="S1970">
            <v>0</v>
          </cell>
          <cell r="T1970">
            <v>0</v>
          </cell>
          <cell r="V1970">
            <v>0</v>
          </cell>
        </row>
        <row r="1971">
          <cell r="B1971">
            <v>0</v>
          </cell>
          <cell r="C1971">
            <v>0</v>
          </cell>
          <cell r="D1971">
            <v>0</v>
          </cell>
          <cell r="G1971">
            <v>0</v>
          </cell>
          <cell r="H1971">
            <v>0</v>
          </cell>
          <cell r="I1971">
            <v>0</v>
          </cell>
          <cell r="J1971">
            <v>0</v>
          </cell>
          <cell r="O1971">
            <v>0</v>
          </cell>
          <cell r="P1971">
            <v>0</v>
          </cell>
          <cell r="Q1971">
            <v>0</v>
          </cell>
          <cell r="S1971">
            <v>0</v>
          </cell>
          <cell r="T1971">
            <v>0</v>
          </cell>
          <cell r="V1971">
            <v>0</v>
          </cell>
        </row>
        <row r="1972">
          <cell r="B1972">
            <v>0</v>
          </cell>
          <cell r="C1972">
            <v>0</v>
          </cell>
          <cell r="D1972">
            <v>0</v>
          </cell>
          <cell r="G1972">
            <v>0</v>
          </cell>
          <cell r="H1972">
            <v>0</v>
          </cell>
          <cell r="I1972">
            <v>0</v>
          </cell>
          <cell r="J1972">
            <v>0</v>
          </cell>
          <cell r="O1972">
            <v>0</v>
          </cell>
          <cell r="P1972">
            <v>0</v>
          </cell>
          <cell r="Q1972">
            <v>0</v>
          </cell>
          <cell r="S1972">
            <v>0</v>
          </cell>
          <cell r="T1972">
            <v>0</v>
          </cell>
          <cell r="V1972">
            <v>0</v>
          </cell>
        </row>
        <row r="1973">
          <cell r="B1973">
            <v>0</v>
          </cell>
          <cell r="C1973">
            <v>0</v>
          </cell>
          <cell r="D1973">
            <v>0</v>
          </cell>
          <cell r="G1973">
            <v>0</v>
          </cell>
          <cell r="H1973">
            <v>0</v>
          </cell>
          <cell r="I1973">
            <v>0</v>
          </cell>
          <cell r="J1973">
            <v>0</v>
          </cell>
          <cell r="O1973">
            <v>0</v>
          </cell>
          <cell r="P1973">
            <v>0</v>
          </cell>
          <cell r="Q1973">
            <v>0</v>
          </cell>
          <cell r="S1973">
            <v>0</v>
          </cell>
          <cell r="T1973">
            <v>0</v>
          </cell>
          <cell r="V1973">
            <v>0</v>
          </cell>
        </row>
        <row r="1974">
          <cell r="B1974">
            <v>0</v>
          </cell>
          <cell r="C1974">
            <v>0</v>
          </cell>
          <cell r="D1974">
            <v>0</v>
          </cell>
          <cell r="G1974">
            <v>0</v>
          </cell>
          <cell r="H1974">
            <v>0</v>
          </cell>
          <cell r="I1974">
            <v>0</v>
          </cell>
          <cell r="J1974">
            <v>0</v>
          </cell>
          <cell r="O1974">
            <v>0</v>
          </cell>
          <cell r="P1974">
            <v>0</v>
          </cell>
          <cell r="Q1974">
            <v>0</v>
          </cell>
          <cell r="S1974">
            <v>0</v>
          </cell>
          <cell r="T1974">
            <v>0</v>
          </cell>
          <cell r="V1974">
            <v>0</v>
          </cell>
        </row>
        <row r="1975">
          <cell r="B1975">
            <v>0</v>
          </cell>
          <cell r="C1975">
            <v>0</v>
          </cell>
          <cell r="D1975">
            <v>0</v>
          </cell>
          <cell r="G1975">
            <v>0</v>
          </cell>
          <cell r="H1975">
            <v>0</v>
          </cell>
          <cell r="I1975">
            <v>0</v>
          </cell>
          <cell r="J1975">
            <v>0</v>
          </cell>
          <cell r="O1975">
            <v>0</v>
          </cell>
          <cell r="P1975">
            <v>0</v>
          </cell>
          <cell r="Q1975">
            <v>0</v>
          </cell>
          <cell r="S1975">
            <v>0</v>
          </cell>
          <cell r="T1975">
            <v>0</v>
          </cell>
          <cell r="V1975">
            <v>0</v>
          </cell>
        </row>
        <row r="1976">
          <cell r="B1976">
            <v>0</v>
          </cell>
          <cell r="C1976">
            <v>0</v>
          </cell>
          <cell r="D1976">
            <v>0</v>
          </cell>
          <cell r="G1976">
            <v>0</v>
          </cell>
          <cell r="H1976">
            <v>0</v>
          </cell>
          <cell r="I1976">
            <v>0</v>
          </cell>
          <cell r="J1976">
            <v>0</v>
          </cell>
          <cell r="O1976">
            <v>0</v>
          </cell>
          <cell r="P1976">
            <v>0</v>
          </cell>
          <cell r="Q1976">
            <v>0</v>
          </cell>
          <cell r="S1976">
            <v>0</v>
          </cell>
          <cell r="T1976">
            <v>0</v>
          </cell>
          <cell r="V1976">
            <v>0</v>
          </cell>
        </row>
        <row r="1977">
          <cell r="B1977">
            <v>0</v>
          </cell>
          <cell r="C1977">
            <v>0</v>
          </cell>
          <cell r="D1977">
            <v>0</v>
          </cell>
          <cell r="G1977">
            <v>0</v>
          </cell>
          <cell r="H1977">
            <v>0</v>
          </cell>
          <cell r="I1977">
            <v>0</v>
          </cell>
          <cell r="J1977">
            <v>0</v>
          </cell>
          <cell r="O1977">
            <v>0</v>
          </cell>
          <cell r="P1977">
            <v>0</v>
          </cell>
          <cell r="Q1977">
            <v>0</v>
          </cell>
          <cell r="S1977">
            <v>0</v>
          </cell>
          <cell r="T1977">
            <v>0</v>
          </cell>
          <cell r="V1977">
            <v>0</v>
          </cell>
        </row>
        <row r="1978">
          <cell r="B1978">
            <v>0</v>
          </cell>
          <cell r="C1978">
            <v>0</v>
          </cell>
          <cell r="D1978">
            <v>0</v>
          </cell>
          <cell r="G1978">
            <v>0</v>
          </cell>
          <cell r="H1978">
            <v>0</v>
          </cell>
          <cell r="I1978">
            <v>0</v>
          </cell>
          <cell r="J1978">
            <v>0</v>
          </cell>
          <cell r="O1978">
            <v>0</v>
          </cell>
          <cell r="P1978">
            <v>0</v>
          </cell>
          <cell r="Q1978">
            <v>0</v>
          </cell>
          <cell r="S1978">
            <v>0</v>
          </cell>
          <cell r="T1978">
            <v>0</v>
          </cell>
          <cell r="V1978">
            <v>0</v>
          </cell>
        </row>
        <row r="1979">
          <cell r="B1979">
            <v>0</v>
          </cell>
          <cell r="C1979">
            <v>0</v>
          </cell>
          <cell r="D1979">
            <v>0</v>
          </cell>
          <cell r="G1979">
            <v>0</v>
          </cell>
          <cell r="H1979">
            <v>0</v>
          </cell>
          <cell r="I1979">
            <v>0</v>
          </cell>
          <cell r="J1979">
            <v>0</v>
          </cell>
          <cell r="O1979">
            <v>0</v>
          </cell>
          <cell r="P1979">
            <v>0</v>
          </cell>
          <cell r="Q1979">
            <v>0</v>
          </cell>
          <cell r="S1979">
            <v>0</v>
          </cell>
          <cell r="T1979">
            <v>0</v>
          </cell>
          <cell r="V1979">
            <v>0</v>
          </cell>
        </row>
        <row r="1980">
          <cell r="B1980">
            <v>0</v>
          </cell>
          <cell r="C1980">
            <v>0</v>
          </cell>
          <cell r="D1980">
            <v>0</v>
          </cell>
          <cell r="G1980">
            <v>0</v>
          </cell>
          <cell r="H1980">
            <v>0</v>
          </cell>
          <cell r="I1980">
            <v>0</v>
          </cell>
          <cell r="J1980">
            <v>0</v>
          </cell>
          <cell r="O1980">
            <v>0</v>
          </cell>
          <cell r="P1980">
            <v>0</v>
          </cell>
          <cell r="Q1980">
            <v>0</v>
          </cell>
          <cell r="S1980">
            <v>0</v>
          </cell>
          <cell r="T1980">
            <v>0</v>
          </cell>
          <cell r="V1980">
            <v>0</v>
          </cell>
        </row>
        <row r="1981">
          <cell r="B1981">
            <v>0</v>
          </cell>
          <cell r="C1981">
            <v>0</v>
          </cell>
          <cell r="D1981">
            <v>0</v>
          </cell>
          <cell r="G1981">
            <v>0</v>
          </cell>
          <cell r="H1981">
            <v>0</v>
          </cell>
          <cell r="I1981">
            <v>0</v>
          </cell>
          <cell r="J1981">
            <v>0</v>
          </cell>
          <cell r="O1981">
            <v>0</v>
          </cell>
          <cell r="P1981">
            <v>0</v>
          </cell>
          <cell r="Q1981">
            <v>0</v>
          </cell>
          <cell r="S1981">
            <v>0</v>
          </cell>
          <cell r="T1981">
            <v>0</v>
          </cell>
          <cell r="V1981">
            <v>0</v>
          </cell>
        </row>
        <row r="1982">
          <cell r="B1982">
            <v>0</v>
          </cell>
          <cell r="C1982">
            <v>0</v>
          </cell>
          <cell r="D1982">
            <v>0</v>
          </cell>
          <cell r="G1982">
            <v>0</v>
          </cell>
          <cell r="H1982">
            <v>0</v>
          </cell>
          <cell r="I1982">
            <v>0</v>
          </cell>
          <cell r="J1982">
            <v>0</v>
          </cell>
          <cell r="O1982">
            <v>0</v>
          </cell>
          <cell r="P1982">
            <v>0</v>
          </cell>
          <cell r="Q1982">
            <v>0</v>
          </cell>
          <cell r="S1982">
            <v>0</v>
          </cell>
          <cell r="T1982">
            <v>0</v>
          </cell>
          <cell r="V1982">
            <v>0</v>
          </cell>
        </row>
        <row r="1983">
          <cell r="B1983">
            <v>0</v>
          </cell>
          <cell r="C1983">
            <v>0</v>
          </cell>
          <cell r="D1983">
            <v>0</v>
          </cell>
          <cell r="G1983">
            <v>0</v>
          </cell>
          <cell r="H1983">
            <v>0</v>
          </cell>
          <cell r="I1983">
            <v>0</v>
          </cell>
          <cell r="J1983">
            <v>0</v>
          </cell>
          <cell r="O1983">
            <v>0</v>
          </cell>
          <cell r="P1983">
            <v>0</v>
          </cell>
          <cell r="Q1983">
            <v>0</v>
          </cell>
          <cell r="S1983">
            <v>0</v>
          </cell>
          <cell r="T1983">
            <v>0</v>
          </cell>
          <cell r="V1983">
            <v>0</v>
          </cell>
        </row>
        <row r="1984">
          <cell r="B1984">
            <v>0</v>
          </cell>
          <cell r="C1984">
            <v>0</v>
          </cell>
          <cell r="D1984">
            <v>0</v>
          </cell>
          <cell r="G1984">
            <v>0</v>
          </cell>
          <cell r="H1984">
            <v>0</v>
          </cell>
          <cell r="I1984">
            <v>0</v>
          </cell>
          <cell r="J1984">
            <v>0</v>
          </cell>
          <cell r="O1984">
            <v>0</v>
          </cell>
          <cell r="P1984">
            <v>0</v>
          </cell>
          <cell r="Q1984">
            <v>0</v>
          </cell>
          <cell r="S1984">
            <v>0</v>
          </cell>
          <cell r="T1984">
            <v>0</v>
          </cell>
          <cell r="V1984">
            <v>0</v>
          </cell>
        </row>
        <row r="1985">
          <cell r="B1985">
            <v>0</v>
          </cell>
          <cell r="C1985">
            <v>0</v>
          </cell>
          <cell r="D1985">
            <v>0</v>
          </cell>
          <cell r="G1985">
            <v>0</v>
          </cell>
          <cell r="H1985">
            <v>0</v>
          </cell>
          <cell r="I1985">
            <v>0</v>
          </cell>
          <cell r="J1985">
            <v>0</v>
          </cell>
          <cell r="O1985">
            <v>0</v>
          </cell>
          <cell r="P1985">
            <v>0</v>
          </cell>
          <cell r="Q1985">
            <v>0</v>
          </cell>
          <cell r="S1985">
            <v>0</v>
          </cell>
          <cell r="T1985">
            <v>0</v>
          </cell>
          <cell r="V1985">
            <v>0</v>
          </cell>
        </row>
        <row r="1986">
          <cell r="B1986">
            <v>0</v>
          </cell>
          <cell r="C1986">
            <v>0</v>
          </cell>
          <cell r="D1986">
            <v>0</v>
          </cell>
          <cell r="G1986">
            <v>0</v>
          </cell>
          <cell r="H1986">
            <v>0</v>
          </cell>
          <cell r="I1986">
            <v>0</v>
          </cell>
          <cell r="J1986">
            <v>0</v>
          </cell>
          <cell r="O1986">
            <v>0</v>
          </cell>
          <cell r="P1986">
            <v>0</v>
          </cell>
          <cell r="Q1986">
            <v>0</v>
          </cell>
          <cell r="S1986">
            <v>0</v>
          </cell>
          <cell r="T1986">
            <v>0</v>
          </cell>
          <cell r="V1986">
            <v>0</v>
          </cell>
        </row>
        <row r="1987">
          <cell r="B1987">
            <v>0</v>
          </cell>
          <cell r="C1987">
            <v>0</v>
          </cell>
          <cell r="D1987">
            <v>0</v>
          </cell>
          <cell r="E1987">
            <v>0</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row>
        <row r="1988">
          <cell r="B1988">
            <v>0</v>
          </cell>
          <cell r="C1988">
            <v>0</v>
          </cell>
        </row>
        <row r="1989">
          <cell r="B1989">
            <v>0</v>
          </cell>
          <cell r="C1989">
            <v>0</v>
          </cell>
        </row>
        <row r="1990">
          <cell r="B1990">
            <v>0</v>
          </cell>
          <cell r="C1990">
            <v>0</v>
          </cell>
        </row>
        <row r="1991">
          <cell r="B1991">
            <v>0</v>
          </cell>
          <cell r="C1991">
            <v>0</v>
          </cell>
        </row>
        <row r="1992">
          <cell r="B1992">
            <v>0</v>
          </cell>
          <cell r="C1992">
            <v>0</v>
          </cell>
        </row>
        <row r="1993">
          <cell r="B1993">
            <v>0</v>
          </cell>
          <cell r="C1993">
            <v>0</v>
          </cell>
        </row>
        <row r="1994">
          <cell r="B1994">
            <v>0</v>
          </cell>
          <cell r="C1994">
            <v>0</v>
          </cell>
        </row>
        <row r="1995">
          <cell r="B1995">
            <v>0</v>
          </cell>
          <cell r="C1995">
            <v>0</v>
          </cell>
        </row>
        <row r="1996">
          <cell r="B1996">
            <v>0</v>
          </cell>
          <cell r="C1996">
            <v>0</v>
          </cell>
        </row>
        <row r="1997">
          <cell r="B1997">
            <v>0</v>
          </cell>
          <cell r="C1997">
            <v>0</v>
          </cell>
        </row>
        <row r="1998">
          <cell r="B1998">
            <v>0</v>
          </cell>
          <cell r="C1998">
            <v>0</v>
          </cell>
        </row>
        <row r="1999">
          <cell r="B1999">
            <v>0</v>
          </cell>
          <cell r="C1999">
            <v>0</v>
          </cell>
        </row>
        <row r="2000">
          <cell r="B2000">
            <v>0</v>
          </cell>
          <cell r="C2000">
            <v>0</v>
          </cell>
        </row>
        <row r="2001">
          <cell r="B2001">
            <v>0</v>
          </cell>
          <cell r="C2001">
            <v>0</v>
          </cell>
        </row>
        <row r="2002">
          <cell r="B2002">
            <v>0</v>
          </cell>
          <cell r="C2002">
            <v>0</v>
          </cell>
        </row>
        <row r="2003">
          <cell r="B2003">
            <v>0</v>
          </cell>
          <cell r="C2003">
            <v>0</v>
          </cell>
        </row>
      </sheetData>
      <sheetData sheetId="8"/>
      <sheetData sheetId="9"/>
      <sheetData sheetId="10"/>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17" Type="http://schemas.openxmlformats.org/officeDocument/2006/relationships/hyperlink" Target="mailto:karenvenzon@gmail.com" TargetMode="External"/><Relationship Id="rId21" Type="http://schemas.openxmlformats.org/officeDocument/2006/relationships/hyperlink" Target="mailto:vixprimefinanceiro@hotmail.com" TargetMode="External"/><Relationship Id="rId42" Type="http://schemas.openxmlformats.org/officeDocument/2006/relationships/hyperlink" Target="mailto:castelodecoracao@yahoo.com.br" TargetMode="External"/><Relationship Id="rId63" Type="http://schemas.openxmlformats.org/officeDocument/2006/relationships/hyperlink" Target="mailto:movelplan@movelplan.com.br" TargetMode="External"/><Relationship Id="rId84" Type="http://schemas.openxmlformats.org/officeDocument/2006/relationships/hyperlink" Target="mailto:gilson@agrolandia.sc.gov.br" TargetMode="External"/><Relationship Id="rId138" Type="http://schemas.openxmlformats.org/officeDocument/2006/relationships/hyperlink" Target="mailto:flordelis@futurasc.net" TargetMode="External"/><Relationship Id="rId159" Type="http://schemas.openxmlformats.org/officeDocument/2006/relationships/hyperlink" Target="mailto:bernadetecbonini@gmail.com" TargetMode="External"/><Relationship Id="rId170" Type="http://schemas.openxmlformats.org/officeDocument/2006/relationships/hyperlink" Target="mailto:compras@jaboticabal.sp.gov.br" TargetMode="External"/><Relationship Id="rId107" Type="http://schemas.openxmlformats.org/officeDocument/2006/relationships/hyperlink" Target="mailto:viasegsinaliza%C3%A7%C3%A3o@gmail.com" TargetMode="External"/><Relationship Id="rId11" Type="http://schemas.openxmlformats.org/officeDocument/2006/relationships/hyperlink" Target="mailto:eduardopossamai02@hotmail.com" TargetMode="External"/><Relationship Id="rId32" Type="http://schemas.openxmlformats.org/officeDocument/2006/relationships/hyperlink" Target="mailto:gerentepredial@condvillaverde.com.br" TargetMode="External"/><Relationship Id="rId53" Type="http://schemas.openxmlformats.org/officeDocument/2006/relationships/hyperlink" Target="mailto:terraesolimoveis@hotmail.com" TargetMode="External"/><Relationship Id="rId74" Type="http://schemas.openxmlformats.org/officeDocument/2006/relationships/hyperlink" Target="mailto:dayeventos@dayeventos.com.br" TargetMode="External"/><Relationship Id="rId128" Type="http://schemas.openxmlformats.org/officeDocument/2006/relationships/hyperlink" Target="mailto:contabilidade.sectur@blumenau.sc.gov.br" TargetMode="External"/><Relationship Id="rId149" Type="http://schemas.openxmlformats.org/officeDocument/2006/relationships/hyperlink" Target="mailto:semast@pimentabueno.ro.gov.br" TargetMode="External"/><Relationship Id="rId5" Type="http://schemas.openxmlformats.org/officeDocument/2006/relationships/hyperlink" Target="mailto:karenvenzon@gmail.com" TargetMode="External"/><Relationship Id="rId95" Type="http://schemas.openxmlformats.org/officeDocument/2006/relationships/hyperlink" Target="mailto:cenika@cenika.com.br" TargetMode="External"/><Relationship Id="rId160" Type="http://schemas.openxmlformats.org/officeDocument/2006/relationships/hyperlink" Target="mailto:hugodognani@fartura.sp.gov.br" TargetMode="External"/><Relationship Id="rId22" Type="http://schemas.openxmlformats.org/officeDocument/2006/relationships/hyperlink" Target="mailto:cdl@cdlaltamira.com.br" TargetMode="External"/><Relationship Id="rId43" Type="http://schemas.openxmlformats.org/officeDocument/2006/relationships/hyperlink" Target="mailto:vaniacrd@yahoo.com.br" TargetMode="External"/><Relationship Id="rId64" Type="http://schemas.openxmlformats.org/officeDocument/2006/relationships/hyperlink" Target="mailto:aline.m@kappesberg.com.br" TargetMode="External"/><Relationship Id="rId118" Type="http://schemas.openxmlformats.org/officeDocument/2006/relationships/hyperlink" Target="mailto:claudiaschirmer@panambi.rs.gov.br" TargetMode="External"/><Relationship Id="rId139" Type="http://schemas.openxmlformats.org/officeDocument/2006/relationships/hyperlink" Target="mailto:flordelis@futurasc.net" TargetMode="External"/><Relationship Id="rId85" Type="http://schemas.openxmlformats.org/officeDocument/2006/relationships/hyperlink" Target="mailto:gilson@agrolandia.sc.gov.br" TargetMode="External"/><Relationship Id="rId150" Type="http://schemas.openxmlformats.org/officeDocument/2006/relationships/hyperlink" Target="mailto:semast@pimentabueno.ro.gov.br" TargetMode="External"/><Relationship Id="rId171" Type="http://schemas.openxmlformats.org/officeDocument/2006/relationships/hyperlink" Target="mailto:fiscal.gnassessoriacont@gmail.com" TargetMode="External"/><Relationship Id="rId12" Type="http://schemas.openxmlformats.org/officeDocument/2006/relationships/hyperlink" Target="mailto:ivetebergamini@hotmail.com" TargetMode="External"/><Relationship Id="rId33" Type="http://schemas.openxmlformats.org/officeDocument/2006/relationships/hyperlink" Target="mailto:administrativo@condvillaverde.com.br" TargetMode="External"/><Relationship Id="rId108" Type="http://schemas.openxmlformats.org/officeDocument/2006/relationships/hyperlink" Target="mailto:compras@cerrogrande.rs.gov.br" TargetMode="External"/><Relationship Id="rId129" Type="http://schemas.openxmlformats.org/officeDocument/2006/relationships/hyperlink" Target="mailto:diego.simionato@yahoo.com.br" TargetMode="External"/><Relationship Id="rId54" Type="http://schemas.openxmlformats.org/officeDocument/2006/relationships/hyperlink" Target="mailto:luan@qluzpalhoca.com.br" TargetMode="External"/><Relationship Id="rId75" Type="http://schemas.openxmlformats.org/officeDocument/2006/relationships/hyperlink" Target="mailto:dayeventos@dayeventos.com.br" TargetMode="External"/><Relationship Id="rId96" Type="http://schemas.openxmlformats.org/officeDocument/2006/relationships/hyperlink" Target="mailto:brasil.iluminacao@hotmail.com" TargetMode="External"/><Relationship Id="rId140" Type="http://schemas.openxmlformats.org/officeDocument/2006/relationships/hyperlink" Target="mailto:carmelitas@carmelitas.net.br" TargetMode="External"/><Relationship Id="rId161" Type="http://schemas.openxmlformats.org/officeDocument/2006/relationships/hyperlink" Target="mailto:hugodognani@fartura.sp.gov.br" TargetMode="External"/><Relationship Id="rId6" Type="http://schemas.openxmlformats.org/officeDocument/2006/relationships/hyperlink" Target="mailto:karenvenzon@gmail.com" TargetMode="External"/><Relationship Id="rId23" Type="http://schemas.openxmlformats.org/officeDocument/2006/relationships/hyperlink" Target="mailto:cdl@cdlaltamira.com.br" TargetMode="External"/><Relationship Id="rId28" Type="http://schemas.openxmlformats.org/officeDocument/2006/relationships/hyperlink" Target="mailto:oligvieira@gmail.com" TargetMode="External"/><Relationship Id="rId49" Type="http://schemas.openxmlformats.org/officeDocument/2006/relationships/hyperlink" Target="mailto:nathalyaholanda@gmail.com" TargetMode="External"/><Relationship Id="rId114" Type="http://schemas.openxmlformats.org/officeDocument/2006/relationships/hyperlink" Target="mailto:rhoelz.pereira@enel.com" TargetMode="External"/><Relationship Id="rId119" Type="http://schemas.openxmlformats.org/officeDocument/2006/relationships/hyperlink" Target="mailto:claudiaschirmer@panambi.rs.gov.br" TargetMode="External"/><Relationship Id="rId44" Type="http://schemas.openxmlformats.org/officeDocument/2006/relationships/hyperlink" Target="mailto:assetttreze@gmail.com" TargetMode="External"/><Relationship Id="rId60" Type="http://schemas.openxmlformats.org/officeDocument/2006/relationships/hyperlink" Target="mailto:kassia@celebraeventos.com.br" TargetMode="External"/><Relationship Id="rId65" Type="http://schemas.openxmlformats.org/officeDocument/2006/relationships/hyperlink" Target="mailto:pagamentos@grupok1.com.br/nfe@kappesberg.com.br" TargetMode="External"/><Relationship Id="rId81" Type="http://schemas.openxmlformats.org/officeDocument/2006/relationships/hyperlink" Target="mailto:blenafernandes@gmail.com" TargetMode="External"/><Relationship Id="rId86" Type="http://schemas.openxmlformats.org/officeDocument/2006/relationships/hyperlink" Target="mailto:compras@itajaishopping.com.br" TargetMode="External"/><Relationship Id="rId130" Type="http://schemas.openxmlformats.org/officeDocument/2006/relationships/hyperlink" Target="mailto:fabiana.alves@ezhoteis.com.br" TargetMode="External"/><Relationship Id="rId135" Type="http://schemas.openxmlformats.org/officeDocument/2006/relationships/hyperlink" Target="mailto:arsenaldacerveja@hotmail.com" TargetMode="External"/><Relationship Id="rId151" Type="http://schemas.openxmlformats.org/officeDocument/2006/relationships/hyperlink" Target="mailto:cultura@maravilha.sc.gov.br" TargetMode="External"/><Relationship Id="rId156" Type="http://schemas.openxmlformats.org/officeDocument/2006/relationships/hyperlink" Target="mailto:contato.decoracoes@outlook.com" TargetMode="External"/><Relationship Id="rId177" Type="http://schemas.openxmlformats.org/officeDocument/2006/relationships/hyperlink" Target="mailto:cultura@camboriu.sc.gov.br" TargetMode="External"/><Relationship Id="rId172" Type="http://schemas.openxmlformats.org/officeDocument/2006/relationships/hyperlink" Target="mailto:servicoselocacoesams@gmail.com" TargetMode="External"/><Relationship Id="rId13" Type="http://schemas.openxmlformats.org/officeDocument/2006/relationships/hyperlink" Target="mailto:ivetebergamini@hotmail.com" TargetMode="External"/><Relationship Id="rId18" Type="http://schemas.openxmlformats.org/officeDocument/2006/relationships/hyperlink" Target="mailto:oschinalves@bol.com.br" TargetMode="External"/><Relationship Id="rId39" Type="http://schemas.openxmlformats.org/officeDocument/2006/relationships/hyperlink" Target="mailto:daniela.michelin@hotmail.com" TargetMode="External"/><Relationship Id="rId109" Type="http://schemas.openxmlformats.org/officeDocument/2006/relationships/hyperlink" Target="mailto:compras@cerrogrande.rs.gov.br" TargetMode="External"/><Relationship Id="rId34" Type="http://schemas.openxmlformats.org/officeDocument/2006/relationships/hyperlink" Target="mailto:nfe@hangaroa.com.br" TargetMode="External"/><Relationship Id="rId50" Type="http://schemas.openxmlformats.org/officeDocument/2006/relationships/hyperlink" Target="mailto:secultur.cnp@gmail.com" TargetMode="External"/><Relationship Id="rId55" Type="http://schemas.openxmlformats.org/officeDocument/2006/relationships/hyperlink" Target="mailto:luan@qluzpalhoca.com.br" TargetMode="External"/><Relationship Id="rId76" Type="http://schemas.openxmlformats.org/officeDocument/2006/relationships/hyperlink" Target="mailto:carneirocha@yahoo.com.br" TargetMode="External"/><Relationship Id="rId97" Type="http://schemas.openxmlformats.org/officeDocument/2006/relationships/hyperlink" Target="mailto:geovane.ferreira@incofios.com.br" TargetMode="External"/><Relationship Id="rId104" Type="http://schemas.openxmlformats.org/officeDocument/2006/relationships/hyperlink" Target="mailto:karenvenzon@gmail.com" TargetMode="External"/><Relationship Id="rId120" Type="http://schemas.openxmlformats.org/officeDocument/2006/relationships/hyperlink" Target="mailto:gruponiobioceara@gmail.com" TargetMode="External"/><Relationship Id="rId125" Type="http://schemas.openxmlformats.org/officeDocument/2006/relationships/hyperlink" Target="mailto:turismo@pocosdecaldas.mg.gov.br" TargetMode="External"/><Relationship Id="rId141" Type="http://schemas.openxmlformats.org/officeDocument/2006/relationships/hyperlink" Target="mailto:thematicjob@gmail.com" TargetMode="External"/><Relationship Id="rId146" Type="http://schemas.openxmlformats.org/officeDocument/2006/relationships/hyperlink" Target="mailto:fundacaocultural@umuarama.pr.gov.br" TargetMode="External"/><Relationship Id="rId167" Type="http://schemas.openxmlformats.org/officeDocument/2006/relationships/hyperlink" Target="mailto:licitacoestaquarucudosul@gmail.com" TargetMode="External"/><Relationship Id="rId7" Type="http://schemas.openxmlformats.org/officeDocument/2006/relationships/hyperlink" Target="mailto:karenvenzon@gmail.com" TargetMode="External"/><Relationship Id="rId71" Type="http://schemas.openxmlformats.org/officeDocument/2006/relationships/hyperlink" Target="mailto:adm@corebral.com.br" TargetMode="External"/><Relationship Id="rId92" Type="http://schemas.openxmlformats.org/officeDocument/2006/relationships/hyperlink" Target="mailto:compraselicitacoes@chiapetta.rs.gov.br" TargetMode="External"/><Relationship Id="rId162" Type="http://schemas.openxmlformats.org/officeDocument/2006/relationships/hyperlink" Target="mailto:marlicedecristo100@gmail.com" TargetMode="External"/><Relationship Id="rId2" Type="http://schemas.openxmlformats.org/officeDocument/2006/relationships/hyperlink" Target="mailto:andreia_ferrari@hotmail.com" TargetMode="External"/><Relationship Id="rId29" Type="http://schemas.openxmlformats.org/officeDocument/2006/relationships/hyperlink" Target="mailto:oligvieira@gmail.com" TargetMode="External"/><Relationship Id="rId24" Type="http://schemas.openxmlformats.org/officeDocument/2006/relationships/hyperlink" Target="mailto:lumiar.vendas520@gmail.com" TargetMode="External"/><Relationship Id="rId40" Type="http://schemas.openxmlformats.org/officeDocument/2006/relationships/hyperlink" Target="mailto:daniela.michelin@hotmail.com" TargetMode="External"/><Relationship Id="rId45" Type="http://schemas.openxmlformats.org/officeDocument/2006/relationships/hyperlink" Target="mailto:assetttreze@gmail.com" TargetMode="External"/><Relationship Id="rId66" Type="http://schemas.openxmlformats.org/officeDocument/2006/relationships/hyperlink" Target="mailto:luana.cristina@jacomar.com.br" TargetMode="External"/><Relationship Id="rId87" Type="http://schemas.openxmlformats.org/officeDocument/2006/relationships/hyperlink" Target="mailto:obras@terraroxa.pr.gov.br" TargetMode="External"/><Relationship Id="rId110" Type="http://schemas.openxmlformats.org/officeDocument/2006/relationships/hyperlink" Target="mailto:karenvenzon@gmail.com" TargetMode="External"/><Relationship Id="rId115" Type="http://schemas.openxmlformats.org/officeDocument/2006/relationships/hyperlink" Target="mailto:karenvenzon@gmail.com" TargetMode="External"/><Relationship Id="rId131" Type="http://schemas.openxmlformats.org/officeDocument/2006/relationships/hyperlink" Target="mailto:rh.dp@viladonpatto.com.br" TargetMode="External"/><Relationship Id="rId136" Type="http://schemas.openxmlformats.org/officeDocument/2006/relationships/hyperlink" Target="mailto:comercial@artedesigndecoracoes.com.br" TargetMode="External"/><Relationship Id="rId157" Type="http://schemas.openxmlformats.org/officeDocument/2006/relationships/hyperlink" Target="mailto:contato.decoracoes@outlook.com" TargetMode="External"/><Relationship Id="rId178" Type="http://schemas.openxmlformats.org/officeDocument/2006/relationships/hyperlink" Target="mailto:fabitietze@yahoo.com.br" TargetMode="External"/><Relationship Id="rId61" Type="http://schemas.openxmlformats.org/officeDocument/2006/relationships/hyperlink" Target="mailto:wendel@celebraeventos.com.br" TargetMode="External"/><Relationship Id="rId82" Type="http://schemas.openxmlformats.org/officeDocument/2006/relationships/hyperlink" Target="mailto:karenvenzon@gmail.com" TargetMode="External"/><Relationship Id="rId152" Type="http://schemas.openxmlformats.org/officeDocument/2006/relationships/hyperlink" Target="mailto:cultura@maravilha.sc.gov.br" TargetMode="External"/><Relationship Id="rId173" Type="http://schemas.openxmlformats.org/officeDocument/2006/relationships/hyperlink" Target="mailto:contatomultiplus@yahoo.com.br" TargetMode="External"/><Relationship Id="rId19" Type="http://schemas.openxmlformats.org/officeDocument/2006/relationships/hyperlink" Target="mailto:oschinalves@bol.com.br" TargetMode="External"/><Relationship Id="rId14" Type="http://schemas.openxmlformats.org/officeDocument/2006/relationships/hyperlink" Target="mailto:cultura@arapoti.pr.gov.br" TargetMode="External"/><Relationship Id="rId30" Type="http://schemas.openxmlformats.org/officeDocument/2006/relationships/hyperlink" Target="mailto:Patricia.tavares@ferrero.com" TargetMode="External"/><Relationship Id="rId35" Type="http://schemas.openxmlformats.org/officeDocument/2006/relationships/hyperlink" Target="mailto:lleite@bhshopping.com.br" TargetMode="External"/><Relationship Id="rId56" Type="http://schemas.openxmlformats.org/officeDocument/2006/relationships/hyperlink" Target="mailto:Paulorobertodesouza.ilumina@gmail.com" TargetMode="External"/><Relationship Id="rId77" Type="http://schemas.openxmlformats.org/officeDocument/2006/relationships/hyperlink" Target="mailto:carneirocha@yahoo.com.br" TargetMode="External"/><Relationship Id="rId100" Type="http://schemas.openxmlformats.org/officeDocument/2006/relationships/hyperlink" Target="mailto:francisco.lima@perfitubo.com.br" TargetMode="External"/><Relationship Id="rId105" Type="http://schemas.openxmlformats.org/officeDocument/2006/relationships/hyperlink" Target="mailto:karenvenzon@gmail.com" TargetMode="External"/><Relationship Id="rId126" Type="http://schemas.openxmlformats.org/officeDocument/2006/relationships/hyperlink" Target="mailto:karenvenzon@gmail.com" TargetMode="External"/><Relationship Id="rId147" Type="http://schemas.openxmlformats.org/officeDocument/2006/relationships/hyperlink" Target="mailto:fundacaocultural@umuarama.pr.gov.br" TargetMode="External"/><Relationship Id="rId168" Type="http://schemas.openxmlformats.org/officeDocument/2006/relationships/hyperlink" Target="mailto:cp.alm@pimentabueno.ro.gov.br" TargetMode="External"/><Relationship Id="rId8" Type="http://schemas.openxmlformats.org/officeDocument/2006/relationships/hyperlink" Target="mailto:amadeu1007@gmail.com" TargetMode="External"/><Relationship Id="rId51" Type="http://schemas.openxmlformats.org/officeDocument/2006/relationships/hyperlink" Target="mailto:secultur.cnp@gmail.com" TargetMode="External"/><Relationship Id="rId72" Type="http://schemas.openxmlformats.org/officeDocument/2006/relationships/hyperlink" Target="mailto:djm.mat@gmail.com" TargetMode="External"/><Relationship Id="rId93" Type="http://schemas.openxmlformats.org/officeDocument/2006/relationships/hyperlink" Target="mailto:jmcutilidades@gmail.com" TargetMode="External"/><Relationship Id="rId98" Type="http://schemas.openxmlformats.org/officeDocument/2006/relationships/hyperlink" Target="mailto:fabiana.pfiffer@incofios.com.br" TargetMode="External"/><Relationship Id="rId121" Type="http://schemas.openxmlformats.org/officeDocument/2006/relationships/hyperlink" Target="mailto:gruponiobioceara@gmail.com" TargetMode="External"/><Relationship Id="rId142" Type="http://schemas.openxmlformats.org/officeDocument/2006/relationships/hyperlink" Target="mailto:thematicjob@gmail.com" TargetMode="External"/><Relationship Id="rId163" Type="http://schemas.openxmlformats.org/officeDocument/2006/relationships/hyperlink" Target="mailto:marlicedecristo100@gmail.com" TargetMode="External"/><Relationship Id="rId3" Type="http://schemas.openxmlformats.org/officeDocument/2006/relationships/hyperlink" Target="mailto:andreia_ferrari@hotmail.com" TargetMode="External"/><Relationship Id="rId25" Type="http://schemas.openxmlformats.org/officeDocument/2006/relationships/hyperlink" Target="mailto:lumiar.vendas520@gmail.com" TargetMode="External"/><Relationship Id="rId46" Type="http://schemas.openxmlformats.org/officeDocument/2006/relationships/hyperlink" Target="mailto:compras@eletrogamim.com" TargetMode="External"/><Relationship Id="rId67" Type="http://schemas.openxmlformats.org/officeDocument/2006/relationships/hyperlink" Target="mailto:gabinete@porangaba.sp.gov.br" TargetMode="External"/><Relationship Id="rId116" Type="http://schemas.openxmlformats.org/officeDocument/2006/relationships/hyperlink" Target="mailto:karenvenzon@gmail.com" TargetMode="External"/><Relationship Id="rId137" Type="http://schemas.openxmlformats.org/officeDocument/2006/relationships/hyperlink" Target="mailto:comercial@artedesigndecoracoes.com.br" TargetMode="External"/><Relationship Id="rId158" Type="http://schemas.openxmlformats.org/officeDocument/2006/relationships/hyperlink" Target="mailto:bernadetecbonini@gmail.com" TargetMode="External"/><Relationship Id="rId20" Type="http://schemas.openxmlformats.org/officeDocument/2006/relationships/hyperlink" Target="mailto:vixproducoes@hotmail.com" TargetMode="External"/><Relationship Id="rId41" Type="http://schemas.openxmlformats.org/officeDocument/2006/relationships/hyperlink" Target="mailto:renata@magicstore.net.br" TargetMode="External"/><Relationship Id="rId62" Type="http://schemas.openxmlformats.org/officeDocument/2006/relationships/hyperlink" Target="mailto:obras@restaurantemadero.com.br" TargetMode="External"/><Relationship Id="rId83" Type="http://schemas.openxmlformats.org/officeDocument/2006/relationships/hyperlink" Target="mailto:karenvenzon@gmail.com" TargetMode="External"/><Relationship Id="rId88" Type="http://schemas.openxmlformats.org/officeDocument/2006/relationships/hyperlink" Target="mailto:ic@terraroxa.pr.gov.br" TargetMode="External"/><Relationship Id="rId111" Type="http://schemas.openxmlformats.org/officeDocument/2006/relationships/hyperlink" Target="mailto:karenvenzon@gmail.com" TargetMode="External"/><Relationship Id="rId132" Type="http://schemas.openxmlformats.org/officeDocument/2006/relationships/hyperlink" Target="mailto:financeiro@viladonpatto.com.br" TargetMode="External"/><Relationship Id="rId153" Type="http://schemas.openxmlformats.org/officeDocument/2006/relationships/hyperlink" Target="mailto:turismo@jacupiranga.sp.gov.br" TargetMode="External"/><Relationship Id="rId174" Type="http://schemas.openxmlformats.org/officeDocument/2006/relationships/hyperlink" Target="mailto:pamela@cidadepedrabranca.com.br" TargetMode="External"/><Relationship Id="rId179" Type="http://schemas.openxmlformats.org/officeDocument/2006/relationships/hyperlink" Target="mailto:fabitietze@yahoo.com.br" TargetMode="External"/><Relationship Id="rId15" Type="http://schemas.openxmlformats.org/officeDocument/2006/relationships/hyperlink" Target="mailto:cultura@ipira.sc.gov.br" TargetMode="External"/><Relationship Id="rId36" Type="http://schemas.openxmlformats.org/officeDocument/2006/relationships/hyperlink" Target="mailto:lleite@bhshopping.com.br" TargetMode="External"/><Relationship Id="rId57" Type="http://schemas.openxmlformats.org/officeDocument/2006/relationships/hyperlink" Target="mailto:financeiro@cgestruturas.com.br" TargetMode="External"/><Relationship Id="rId106" Type="http://schemas.openxmlformats.org/officeDocument/2006/relationships/hyperlink" Target="mailto:diretoria@skyglasscanela.com.br" TargetMode="External"/><Relationship Id="rId127" Type="http://schemas.openxmlformats.org/officeDocument/2006/relationships/hyperlink" Target="mailto:contabilidade.sectur@blumenau.sc.gov.br" TargetMode="External"/><Relationship Id="rId10" Type="http://schemas.openxmlformats.org/officeDocument/2006/relationships/hyperlink" Target="mailto:eduardopossamai02@hotmail.com" TargetMode="External"/><Relationship Id="rId31" Type="http://schemas.openxmlformats.org/officeDocument/2006/relationships/hyperlink" Target="mailto:Patricia.tavares@ferrero.com" TargetMode="External"/><Relationship Id="rId52" Type="http://schemas.openxmlformats.org/officeDocument/2006/relationships/hyperlink" Target="mailto:terraesolimoveis@hotmail.com" TargetMode="External"/><Relationship Id="rId73" Type="http://schemas.openxmlformats.org/officeDocument/2006/relationships/hyperlink" Target="mailto:djm.mat@gmail.com" TargetMode="External"/><Relationship Id="rId78" Type="http://schemas.openxmlformats.org/officeDocument/2006/relationships/hyperlink" Target="mailto:jolimar@ipminas.com.br" TargetMode="External"/><Relationship Id="rId94" Type="http://schemas.openxmlformats.org/officeDocument/2006/relationships/hyperlink" Target="mailto:jmcutilidades@gmail.com" TargetMode="External"/><Relationship Id="rId99" Type="http://schemas.openxmlformats.org/officeDocument/2006/relationships/hyperlink" Target="mailto:fernanda.lima@perfitubo.com.br" TargetMode="External"/><Relationship Id="rId101" Type="http://schemas.openxmlformats.org/officeDocument/2006/relationships/hyperlink" Target="mailto:atendimento@dctentretenimento.com" TargetMode="External"/><Relationship Id="rId122" Type="http://schemas.openxmlformats.org/officeDocument/2006/relationships/hyperlink" Target="mailto:diretoria@hashimotoengenharia.com" TargetMode="External"/><Relationship Id="rId143" Type="http://schemas.openxmlformats.org/officeDocument/2006/relationships/hyperlink" Target="mailto:producao@eccus.com.br" TargetMode="External"/><Relationship Id="rId148" Type="http://schemas.openxmlformats.org/officeDocument/2006/relationships/hyperlink" Target="mailto:nilton@sqe.com.br" TargetMode="External"/><Relationship Id="rId164" Type="http://schemas.openxmlformats.org/officeDocument/2006/relationships/hyperlink" Target="mailto:mia_abreu2000@yahoo.com.br" TargetMode="External"/><Relationship Id="rId169" Type="http://schemas.openxmlformats.org/officeDocument/2006/relationships/hyperlink" Target="mailto:cp.alm@pimentabueno.ro.gov.br" TargetMode="External"/><Relationship Id="rId4" Type="http://schemas.openxmlformats.org/officeDocument/2006/relationships/hyperlink" Target="mailto:karenvenzon@gmail.com" TargetMode="External"/><Relationship Id="rId9" Type="http://schemas.openxmlformats.org/officeDocument/2006/relationships/hyperlink" Target="mailto:compras1@presidentegetulio.sc.gov.br" TargetMode="External"/><Relationship Id="rId180" Type="http://schemas.openxmlformats.org/officeDocument/2006/relationships/printerSettings" Target="../printerSettings/printerSettings7.bin"/><Relationship Id="rId26" Type="http://schemas.openxmlformats.org/officeDocument/2006/relationships/hyperlink" Target="mailto:r.treinnatalshow@gmail.com" TargetMode="External"/><Relationship Id="rId47" Type="http://schemas.openxmlformats.org/officeDocument/2006/relationships/hyperlink" Target="mailto:compras@eletrogamim.com" TargetMode="External"/><Relationship Id="rId68" Type="http://schemas.openxmlformats.org/officeDocument/2006/relationships/hyperlink" Target="mailto:mariane.wiederkehr@gmail.com" TargetMode="External"/><Relationship Id="rId89" Type="http://schemas.openxmlformats.org/officeDocument/2006/relationships/hyperlink" Target="mailto:contratos@tenenteportela.rs.gov.br" TargetMode="External"/><Relationship Id="rId112" Type="http://schemas.openxmlformats.org/officeDocument/2006/relationships/hyperlink" Target="mailto:karenvenzon@gmail.com" TargetMode="External"/><Relationship Id="rId133" Type="http://schemas.openxmlformats.org/officeDocument/2006/relationships/hyperlink" Target="mailto:diego.simionato@yahoo.com.br" TargetMode="External"/><Relationship Id="rId154" Type="http://schemas.openxmlformats.org/officeDocument/2006/relationships/hyperlink" Target="mailto:turismo@jacupiranga.sp.gov.br" TargetMode="External"/><Relationship Id="rId175" Type="http://schemas.openxmlformats.org/officeDocument/2006/relationships/hyperlink" Target="mailto:shaiane@cidadepedrabranca.com.br" TargetMode="External"/><Relationship Id="rId16" Type="http://schemas.openxmlformats.org/officeDocument/2006/relationships/hyperlink" Target="mailto:soluapresentes@hotmail.com" TargetMode="External"/><Relationship Id="rId37" Type="http://schemas.openxmlformats.org/officeDocument/2006/relationships/hyperlink" Target="mailto:viviane.cardoso@grupometronorte.com.br" TargetMode="External"/><Relationship Id="rId58" Type="http://schemas.openxmlformats.org/officeDocument/2006/relationships/hyperlink" Target="mailto:karenvenzon@gmail.com" TargetMode="External"/><Relationship Id="rId79" Type="http://schemas.openxmlformats.org/officeDocument/2006/relationships/hyperlink" Target="mailto:jolimar@ipminas.com.br" TargetMode="External"/><Relationship Id="rId102" Type="http://schemas.openxmlformats.org/officeDocument/2006/relationships/hyperlink" Target="mailto:atendimento@dctentretenimento.com" TargetMode="External"/><Relationship Id="rId123" Type="http://schemas.openxmlformats.org/officeDocument/2006/relationships/hyperlink" Target="mailto:diretoria@hashimotoengenharia.com" TargetMode="External"/><Relationship Id="rId144" Type="http://schemas.openxmlformats.org/officeDocument/2006/relationships/hyperlink" Target="mailto:centericarai265@gmail.com" TargetMode="External"/><Relationship Id="rId90" Type="http://schemas.openxmlformats.org/officeDocument/2006/relationships/hyperlink" Target="mailto:contratos@tenenteportela.rs.gov.br" TargetMode="External"/><Relationship Id="rId165" Type="http://schemas.openxmlformats.org/officeDocument/2006/relationships/hyperlink" Target="mailto:mia_abreu2000@yahoo.com.br" TargetMode="External"/><Relationship Id="rId27" Type="http://schemas.openxmlformats.org/officeDocument/2006/relationships/hyperlink" Target="mailto:r.treinnatalshow@gmail.com" TargetMode="External"/><Relationship Id="rId48" Type="http://schemas.openxmlformats.org/officeDocument/2006/relationships/hyperlink" Target="mailto:nathalyaholanda@gmail.com" TargetMode="External"/><Relationship Id="rId69" Type="http://schemas.openxmlformats.org/officeDocument/2006/relationships/hyperlink" Target="mailto:sindica@condominiojk2.com.br" TargetMode="External"/><Relationship Id="rId113" Type="http://schemas.openxmlformats.org/officeDocument/2006/relationships/hyperlink" Target="mailto:rhoelz.pereira@enel.com" TargetMode="External"/><Relationship Id="rId134" Type="http://schemas.openxmlformats.org/officeDocument/2006/relationships/hyperlink" Target="mailto:arsenaldacerveja@hotmail.com" TargetMode="External"/><Relationship Id="rId80" Type="http://schemas.openxmlformats.org/officeDocument/2006/relationships/hyperlink" Target="mailto:blenafernandes@gmail.com" TargetMode="External"/><Relationship Id="rId155" Type="http://schemas.openxmlformats.org/officeDocument/2006/relationships/hyperlink" Target="mailto:contato@golddecoracao.com.br" TargetMode="External"/><Relationship Id="rId176" Type="http://schemas.openxmlformats.org/officeDocument/2006/relationships/hyperlink" Target="mailto:financeirocultura.sc@hotmail.com" TargetMode="External"/><Relationship Id="rId17" Type="http://schemas.openxmlformats.org/officeDocument/2006/relationships/hyperlink" Target="mailto:soluapresentes@hotmail.com" TargetMode="External"/><Relationship Id="rId38" Type="http://schemas.openxmlformats.org/officeDocument/2006/relationships/hyperlink" Target="mailto:viviane.cardoso@grupometronorte.com.br" TargetMode="External"/><Relationship Id="rId59" Type="http://schemas.openxmlformats.org/officeDocument/2006/relationships/hyperlink" Target="mailto:karenvenzon@gmail.com" TargetMode="External"/><Relationship Id="rId103" Type="http://schemas.openxmlformats.org/officeDocument/2006/relationships/hyperlink" Target="mailto:joao.sfo@grupocimed.com.br" TargetMode="External"/><Relationship Id="rId124" Type="http://schemas.openxmlformats.org/officeDocument/2006/relationships/hyperlink" Target="mailto:karenvenzon@gmail.com" TargetMode="External"/><Relationship Id="rId70" Type="http://schemas.openxmlformats.org/officeDocument/2006/relationships/hyperlink" Target="mailto:sindica@condominiojk2.com.br" TargetMode="External"/><Relationship Id="rId91" Type="http://schemas.openxmlformats.org/officeDocument/2006/relationships/hyperlink" Target="mailto:compraselicitacoes@chiapetta.rs.gov.br" TargetMode="External"/><Relationship Id="rId145" Type="http://schemas.openxmlformats.org/officeDocument/2006/relationships/hyperlink" Target="mailto:centericarai265@gmail.com" TargetMode="External"/><Relationship Id="rId166" Type="http://schemas.openxmlformats.org/officeDocument/2006/relationships/hyperlink" Target="mailto:smectaquarucu@yahoo.com.br%3E" TargetMode="External"/><Relationship Id="rId1" Type="http://schemas.openxmlformats.org/officeDocument/2006/relationships/hyperlink" Target="mailto:tocnegocio@gmail.com"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mailto:jonathanmmaia44@gmail.com" TargetMode="External"/><Relationship Id="rId3" Type="http://schemas.openxmlformats.org/officeDocument/2006/relationships/hyperlink" Target="mailto:contato@sudoestetransportes.com.br" TargetMode="External"/><Relationship Id="rId7" Type="http://schemas.openxmlformats.org/officeDocument/2006/relationships/hyperlink" Target="mailto:joinville@buslog.com.br" TargetMode="External"/><Relationship Id="rId2" Type="http://schemas.openxmlformats.org/officeDocument/2006/relationships/hyperlink" Target="mailto:contabilidade@bauerexpress.com.br" TargetMode="External"/><Relationship Id="rId1" Type="http://schemas.openxmlformats.org/officeDocument/2006/relationships/hyperlink" Target="mailto:nfefarben@rodosuper.com.br" TargetMode="External"/><Relationship Id="rId6" Type="http://schemas.openxmlformats.org/officeDocument/2006/relationships/hyperlink" Target="mailto:julianosilva@grupolevel.com.br" TargetMode="External"/><Relationship Id="rId5" Type="http://schemas.openxmlformats.org/officeDocument/2006/relationships/hyperlink" Target="mailto:roni.roniamaral@hotmail.com" TargetMode="External"/><Relationship Id="rId10" Type="http://schemas.openxmlformats.org/officeDocument/2006/relationships/printerSettings" Target="../printerSettings/printerSettings8.bin"/><Relationship Id="rId4" Type="http://schemas.openxmlformats.org/officeDocument/2006/relationships/hyperlink" Target="mailto:fiscal@chiodinioleriano.com.br" TargetMode="External"/><Relationship Id="rId9" Type="http://schemas.openxmlformats.org/officeDocument/2006/relationships/hyperlink" Target="mailto:jefersonantoniutti@hotmail.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tabColor rgb="FFFF0000"/>
  </sheetPr>
  <dimension ref="A1:W1301"/>
  <sheetViews>
    <sheetView zoomScale="60" zoomScaleNormal="60" zoomScalePageLayoutView="60" workbookViewId="0">
      <pane xSplit="1" ySplit="8" topLeftCell="B9" activePane="bottomRight" state="frozen"/>
      <selection pane="topRight" activeCell="B1" sqref="B1"/>
      <selection pane="bottomLeft" activeCell="A10" sqref="A10"/>
      <selection pane="bottomRight" activeCell="B9" sqref="B9"/>
    </sheetView>
  </sheetViews>
  <sheetFormatPr defaultColWidth="11.44140625" defaultRowHeight="16.2" thickBottom="1" outlineLevelCol="1" x14ac:dyDescent="0.3"/>
  <cols>
    <col min="1" max="1" width="15.44140625" style="24" customWidth="1"/>
    <col min="2" max="2" width="27" style="24" bestFit="1" customWidth="1"/>
    <col min="3" max="3" width="9.6640625" style="24" customWidth="1"/>
    <col min="4" max="6" width="15.6640625" style="412" hidden="1" customWidth="1" outlineLevel="1"/>
    <col min="7" max="7" width="18.109375" style="24" customWidth="1" collapsed="1"/>
    <col min="8" max="8" width="70.109375" style="182" customWidth="1"/>
    <col min="9" max="10" width="13.6640625" style="24" customWidth="1"/>
    <col min="11" max="11" width="12" style="24" customWidth="1"/>
    <col min="12" max="12" width="16.33203125" style="24" bestFit="1" customWidth="1"/>
    <col min="13" max="16" width="22.6640625" style="203" customWidth="1"/>
    <col min="17" max="17" width="18.109375" style="217" customWidth="1"/>
    <col min="18" max="19" width="21.6640625" style="217" customWidth="1"/>
    <col min="20" max="20" width="18.33203125" style="216" bestFit="1" customWidth="1"/>
    <col min="21" max="21" width="11.44140625" style="217"/>
    <col min="22" max="22" width="4.6640625" style="24" bestFit="1" customWidth="1"/>
    <col min="23" max="23" width="16.6640625" style="183" bestFit="1" customWidth="1"/>
    <col min="24" max="27" width="11.44140625" style="182"/>
    <col min="28" max="28" width="21.44140625" style="182" bestFit="1" customWidth="1"/>
    <col min="29" max="16384" width="11.44140625" style="182"/>
  </cols>
  <sheetData>
    <row r="1" spans="1:23" s="184" customFormat="1" ht="30.75" customHeight="1" thickBot="1" x14ac:dyDescent="0.3">
      <c r="A1" s="603" t="s">
        <v>4633</v>
      </c>
      <c r="B1" s="603"/>
      <c r="C1" s="605"/>
      <c r="D1" s="605"/>
      <c r="E1" s="605"/>
      <c r="F1" s="605"/>
      <c r="G1" s="605"/>
      <c r="H1" s="605"/>
      <c r="I1" s="605"/>
      <c r="J1" s="605"/>
      <c r="K1" s="605"/>
      <c r="L1" s="606"/>
      <c r="M1" s="590" t="s">
        <v>13171</v>
      </c>
      <c r="N1" s="590"/>
      <c r="O1" s="582"/>
      <c r="P1" s="583"/>
      <c r="Q1" s="210"/>
      <c r="R1" s="211"/>
      <c r="S1" s="211"/>
      <c r="T1" s="211"/>
      <c r="U1" s="210"/>
    </row>
    <row r="2" spans="1:23" s="184" customFormat="1" ht="30.75" customHeight="1" thickBot="1" x14ac:dyDescent="0.3">
      <c r="A2" s="604"/>
      <c r="B2" s="604"/>
      <c r="C2" s="607"/>
      <c r="D2" s="607"/>
      <c r="E2" s="607"/>
      <c r="F2" s="607"/>
      <c r="G2" s="607"/>
      <c r="H2" s="607"/>
      <c r="I2" s="607"/>
      <c r="J2" s="607"/>
      <c r="K2" s="607"/>
      <c r="L2" s="608"/>
      <c r="M2" s="590" t="s">
        <v>13172</v>
      </c>
      <c r="N2" s="590"/>
      <c r="O2" s="205"/>
      <c r="P2" s="220">
        <f>O2/80%</f>
        <v>0</v>
      </c>
      <c r="Q2" s="212"/>
      <c r="R2" s="211"/>
      <c r="S2" s="211"/>
      <c r="T2" s="211"/>
      <c r="U2" s="210"/>
    </row>
    <row r="3" spans="1:23" s="184" customFormat="1" ht="30.75" customHeight="1" thickBot="1" x14ac:dyDescent="0.3">
      <c r="A3" s="599" t="s">
        <v>13165</v>
      </c>
      <c r="B3" s="599"/>
      <c r="C3" s="602"/>
      <c r="D3" s="602"/>
      <c r="E3" s="602"/>
      <c r="F3" s="602"/>
      <c r="G3" s="602"/>
      <c r="H3" s="602"/>
      <c r="I3" s="590"/>
      <c r="J3" s="590"/>
      <c r="K3" s="600"/>
      <c r="L3" s="601"/>
      <c r="M3" s="590" t="s">
        <v>13173</v>
      </c>
      <c r="N3" s="590"/>
      <c r="O3" s="205"/>
      <c r="P3" s="220">
        <f>O3/70%</f>
        <v>0</v>
      </c>
      <c r="Q3" s="210"/>
      <c r="R3" s="211"/>
      <c r="S3" s="211"/>
      <c r="T3" s="211"/>
      <c r="U3" s="210"/>
    </row>
    <row r="4" spans="1:23" s="184" customFormat="1" ht="30.75" customHeight="1" thickBot="1" x14ac:dyDescent="0.3">
      <c r="A4" s="595" t="s">
        <v>13167</v>
      </c>
      <c r="B4" s="596"/>
      <c r="C4" s="582"/>
      <c r="D4" s="594"/>
      <c r="E4" s="594"/>
      <c r="F4" s="594"/>
      <c r="G4" s="583"/>
      <c r="H4" s="185" t="s">
        <v>19938</v>
      </c>
      <c r="I4" s="595" t="s">
        <v>13166</v>
      </c>
      <c r="J4" s="596"/>
      <c r="K4" s="597"/>
      <c r="L4" s="598"/>
      <c r="M4" s="590" t="s">
        <v>1303</v>
      </c>
      <c r="N4" s="590"/>
      <c r="O4" s="584">
        <f>O1+P2+P3</f>
        <v>0</v>
      </c>
      <c r="P4" s="585"/>
      <c r="Q4" s="210"/>
      <c r="R4" s="211"/>
      <c r="S4" s="211"/>
      <c r="T4" s="211"/>
      <c r="U4" s="210"/>
    </row>
    <row r="5" spans="1:23" s="184" customFormat="1" ht="30.75" customHeight="1" thickBot="1" x14ac:dyDescent="0.3">
      <c r="A5" s="595" t="s">
        <v>13168</v>
      </c>
      <c r="B5" s="596"/>
      <c r="C5" s="582"/>
      <c r="D5" s="594"/>
      <c r="E5" s="594"/>
      <c r="F5" s="594"/>
      <c r="G5" s="583"/>
      <c r="H5" s="185" t="s">
        <v>19938</v>
      </c>
      <c r="I5" s="595" t="s">
        <v>13166</v>
      </c>
      <c r="J5" s="596"/>
      <c r="K5" s="597"/>
      <c r="L5" s="598"/>
      <c r="M5" s="590" t="s">
        <v>13174</v>
      </c>
      <c r="N5" s="590"/>
      <c r="O5" s="586" t="e">
        <f>O4/O1</f>
        <v>#DIV/0!</v>
      </c>
      <c r="P5" s="587"/>
      <c r="Q5" s="210"/>
      <c r="R5" s="211"/>
      <c r="S5" s="211"/>
      <c r="T5" s="211"/>
      <c r="U5" s="210"/>
    </row>
    <row r="6" spans="1:23" s="186" customFormat="1" ht="30.75" customHeight="1" thickBot="1" x14ac:dyDescent="0.3">
      <c r="A6" s="204"/>
      <c r="B6" s="204"/>
      <c r="C6" s="204"/>
      <c r="D6" s="411"/>
      <c r="E6" s="411"/>
      <c r="F6" s="411"/>
      <c r="G6" s="204"/>
      <c r="H6" s="204"/>
      <c r="I6" s="204"/>
      <c r="J6" s="204"/>
      <c r="K6" s="204"/>
      <c r="L6" s="204"/>
      <c r="M6" s="204"/>
      <c r="N6" s="204"/>
      <c r="O6" s="204"/>
      <c r="P6" s="207"/>
      <c r="Q6" s="213"/>
      <c r="R6" s="581" t="s">
        <v>10803</v>
      </c>
      <c r="S6" s="581"/>
      <c r="T6" s="581"/>
      <c r="U6" s="213"/>
      <c r="V6" s="187"/>
      <c r="W6" s="188"/>
    </row>
    <row r="7" spans="1:23" s="189" customFormat="1" ht="73.5" customHeight="1" thickBot="1" x14ac:dyDescent="0.3">
      <c r="A7" s="591" t="s">
        <v>23148</v>
      </c>
      <c r="B7" s="592"/>
      <c r="C7" s="592"/>
      <c r="D7" s="592"/>
      <c r="E7" s="592"/>
      <c r="F7" s="592"/>
      <c r="G7" s="592"/>
      <c r="H7" s="592"/>
      <c r="I7" s="592"/>
      <c r="J7" s="592"/>
      <c r="K7" s="592"/>
      <c r="L7" s="593"/>
      <c r="M7" s="588" t="s">
        <v>10803</v>
      </c>
      <c r="N7" s="588"/>
      <c r="O7" s="589" t="s">
        <v>10804</v>
      </c>
      <c r="P7" s="589"/>
      <c r="Q7" s="214"/>
      <c r="R7" s="580" t="s">
        <v>13574</v>
      </c>
      <c r="S7" s="580"/>
      <c r="T7" s="580"/>
      <c r="U7" s="214"/>
      <c r="V7" s="190"/>
      <c r="W7" s="191"/>
    </row>
    <row r="8" spans="1:23" s="190" customFormat="1" ht="41.25" customHeight="1" thickBot="1" x14ac:dyDescent="0.3">
      <c r="A8" s="193" t="s">
        <v>3906</v>
      </c>
      <c r="B8" s="194" t="s">
        <v>9184</v>
      </c>
      <c r="C8" s="193" t="s">
        <v>4579</v>
      </c>
      <c r="D8" s="413" t="s">
        <v>10803</v>
      </c>
      <c r="E8" s="413" t="s">
        <v>10804</v>
      </c>
      <c r="F8" s="413" t="s">
        <v>21473</v>
      </c>
      <c r="G8" s="193" t="s">
        <v>4454</v>
      </c>
      <c r="H8" s="193" t="s">
        <v>4626</v>
      </c>
      <c r="I8" s="194" t="s">
        <v>4631</v>
      </c>
      <c r="J8" s="194" t="s">
        <v>4632</v>
      </c>
      <c r="K8" s="194" t="s">
        <v>13176</v>
      </c>
      <c r="L8" s="194" t="s">
        <v>3907</v>
      </c>
      <c r="M8" s="195" t="s">
        <v>4580</v>
      </c>
      <c r="N8" s="195" t="s">
        <v>4581</v>
      </c>
      <c r="O8" s="196" t="s">
        <v>4580</v>
      </c>
      <c r="P8" s="208" t="s">
        <v>4581</v>
      </c>
      <c r="Q8" s="192"/>
      <c r="R8" s="194" t="s">
        <v>13664</v>
      </c>
      <c r="S8" s="194" t="s">
        <v>13665</v>
      </c>
      <c r="T8" s="218" t="s">
        <v>13175</v>
      </c>
      <c r="U8" s="192"/>
      <c r="W8" s="197"/>
    </row>
    <row r="9" spans="1:23" ht="21.75" customHeight="1" thickBot="1" x14ac:dyDescent="0.3">
      <c r="A9" s="199">
        <v>1</v>
      </c>
      <c r="B9" s="206"/>
      <c r="C9" s="206"/>
      <c r="D9" s="414" t="str">
        <f>IF(B9=0,"",VLOOKUP(B9,' SEP 15_09_2020'!$1:$1048576,3,0))</f>
        <v/>
      </c>
      <c r="E9" s="414" t="str">
        <f>IF(B9=0,"",VLOOKUP(B9,' SEP 15_09_2020'!$1:$1048576,4,0))</f>
        <v/>
      </c>
      <c r="F9" s="414" t="str">
        <f>IF(B9=0,"",VLOOKUP(B9,' SEP 15_09_2020'!$1:$1048576,5,0))</f>
        <v/>
      </c>
      <c r="G9" s="199"/>
      <c r="H9" s="198" t="str">
        <f t="shared" ref="H9:H19" si="0">IF(B9=0,"",VLOOKUP(B9,inventario,4,0))</f>
        <v/>
      </c>
      <c r="I9" s="199" t="str">
        <f t="shared" ref="I9:I19" si="1">IF(B9=0,"",VLOOKUP(B9,inventario,9,0))</f>
        <v/>
      </c>
      <c r="J9" s="199" t="str">
        <f t="shared" ref="J9:J19" si="2">IF(C9=0,"",I9*C9)</f>
        <v/>
      </c>
      <c r="K9" s="199" t="str">
        <f t="shared" ref="K9:K19" si="3">IF(B9=0,"",VLOOKUP(B9,inventario,11,0))</f>
        <v/>
      </c>
      <c r="L9" s="199" t="str">
        <f t="shared" ref="L9:L19" si="4">IF(C9=0,"",K9*C9)</f>
        <v/>
      </c>
      <c r="M9" s="200" t="str">
        <f t="shared" ref="M9:M19" si="5">IF(B9="","",IF($M$7="VENDA SD",VLOOKUP(B9,inventario,13,0),VLOOKUP(B9,inventario,12,0)))</f>
        <v/>
      </c>
      <c r="N9" s="200" t="str">
        <f t="shared" ref="N9:N19" si="6">IF(C9=0,"",C9*M9)</f>
        <v/>
      </c>
      <c r="O9" s="201" t="str">
        <f t="shared" ref="O9:O19" si="7">IF(B9=0,"",VLOOKUP(B9,inventario,13,0))</f>
        <v/>
      </c>
      <c r="P9" s="209" t="str">
        <f t="shared" ref="P9:P19" si="8">IF(C9=0,"",O9*C9)</f>
        <v/>
      </c>
      <c r="Q9" s="215"/>
      <c r="R9" s="219" t="str">
        <f t="shared" ref="R9" si="9">IF(B9=0,"",IF($R$6="LOCAÇÃO",VLOOKUP(B9,inventario,13,0),VLOOKUP(B9,inventario,12,0)))</f>
        <v/>
      </c>
      <c r="S9" s="219" t="str">
        <f t="shared" ref="S9" si="10">IF(R9="","",R9*C9)</f>
        <v/>
      </c>
      <c r="T9" s="219" t="e">
        <f t="shared" ref="T9" si="11">IF($R$6="VENDA",ROUNDUP(M9*$O$5,0),IF($R$6="LOCAÇÃO",ROUNDUP(O9*$O$5,0)))</f>
        <v>#VALUE!</v>
      </c>
    </row>
    <row r="10" spans="1:23" ht="21.75" customHeight="1" thickBot="1" x14ac:dyDescent="0.3">
      <c r="A10" s="199">
        <v>2</v>
      </c>
      <c r="B10" s="206"/>
      <c r="C10" s="206"/>
      <c r="D10" s="414" t="str">
        <f>IF(B10=0,"",VLOOKUP(B10,' SEP 15_09_2020'!$1:$1048576,3,0))</f>
        <v/>
      </c>
      <c r="E10" s="414" t="str">
        <f>IF(B10=0,"",VLOOKUP(B10,' SEP 15_09_2020'!$1:$1048576,4,0))</f>
        <v/>
      </c>
      <c r="F10" s="414" t="str">
        <f>IF(B10=0,"",VLOOKUP(B10,' SEP 15_09_2020'!$1:$1048576,5,0))</f>
        <v/>
      </c>
      <c r="G10" s="199"/>
      <c r="H10" s="198" t="str">
        <f t="shared" si="0"/>
        <v/>
      </c>
      <c r="I10" s="199" t="str">
        <f t="shared" si="1"/>
        <v/>
      </c>
      <c r="J10" s="199" t="str">
        <f t="shared" si="2"/>
        <v/>
      </c>
      <c r="K10" s="199" t="str">
        <f t="shared" si="3"/>
        <v/>
      </c>
      <c r="L10" s="199" t="str">
        <f t="shared" si="4"/>
        <v/>
      </c>
      <c r="M10" s="200" t="str">
        <f t="shared" si="5"/>
        <v/>
      </c>
      <c r="N10" s="200" t="str">
        <f t="shared" si="6"/>
        <v/>
      </c>
      <c r="O10" s="201" t="str">
        <f t="shared" si="7"/>
        <v/>
      </c>
      <c r="P10" s="209" t="str">
        <f t="shared" si="8"/>
        <v/>
      </c>
      <c r="R10" s="219" t="str">
        <f t="shared" ref="R10:R59" si="12">IF(B10=0,"",IF($R$6="LOCAÇÃO",VLOOKUP(B10,inventario,13,0),VLOOKUP(B10,inventario,12,0)))</f>
        <v/>
      </c>
      <c r="S10" s="219" t="str">
        <f t="shared" ref="S10:S59" si="13">IF(R10="","",R10*C10)</f>
        <v/>
      </c>
      <c r="T10" s="219" t="e">
        <f t="shared" ref="T10:T64" si="14">IF($R$6="VENDA",ROUNDUP(M10*$O$5,0),IF($R$6="LOCAÇÃO",ROUNDUP(O10*$O$5,0)))</f>
        <v>#VALUE!</v>
      </c>
    </row>
    <row r="11" spans="1:23" ht="21.75" customHeight="1" thickBot="1" x14ac:dyDescent="0.3">
      <c r="A11" s="199">
        <v>3</v>
      </c>
      <c r="B11" s="206"/>
      <c r="C11" s="206"/>
      <c r="D11" s="414" t="str">
        <f>IF(B11=0,"",VLOOKUP(B11,' SEP 15_09_2020'!$1:$1048576,3,0))</f>
        <v/>
      </c>
      <c r="E11" s="414" t="str">
        <f>IF(B11=0,"",VLOOKUP(B11,' SEP 15_09_2020'!$1:$1048576,4,0))</f>
        <v/>
      </c>
      <c r="F11" s="414" t="str">
        <f>IF(B11=0,"",VLOOKUP(B11,' SEP 15_09_2020'!$1:$1048576,5,0))</f>
        <v/>
      </c>
      <c r="G11" s="199"/>
      <c r="H11" s="198" t="str">
        <f t="shared" si="0"/>
        <v/>
      </c>
      <c r="I11" s="199" t="str">
        <f t="shared" si="1"/>
        <v/>
      </c>
      <c r="J11" s="199" t="str">
        <f t="shared" si="2"/>
        <v/>
      </c>
      <c r="K11" s="199" t="str">
        <f t="shared" si="3"/>
        <v/>
      </c>
      <c r="L11" s="199" t="str">
        <f t="shared" si="4"/>
        <v/>
      </c>
      <c r="M11" s="200" t="str">
        <f t="shared" si="5"/>
        <v/>
      </c>
      <c r="N11" s="200" t="str">
        <f t="shared" si="6"/>
        <v/>
      </c>
      <c r="O11" s="201" t="str">
        <f t="shared" si="7"/>
        <v/>
      </c>
      <c r="P11" s="209" t="str">
        <f t="shared" si="8"/>
        <v/>
      </c>
      <c r="R11" s="219" t="str">
        <f t="shared" si="12"/>
        <v/>
      </c>
      <c r="S11" s="219" t="str">
        <f t="shared" si="13"/>
        <v/>
      </c>
      <c r="T11" s="219" t="e">
        <f t="shared" si="14"/>
        <v>#VALUE!</v>
      </c>
    </row>
    <row r="12" spans="1:23" ht="21.75" customHeight="1" thickBot="1" x14ac:dyDescent="0.3">
      <c r="A12" s="199">
        <v>4</v>
      </c>
      <c r="B12" s="206"/>
      <c r="C12" s="206"/>
      <c r="D12" s="414" t="str">
        <f>IF(B12=0,"",VLOOKUP(B12,' SEP 15_09_2020'!$1:$1048576,3,0))</f>
        <v/>
      </c>
      <c r="E12" s="414" t="str">
        <f>IF(B12=0,"",VLOOKUP(B12,' SEP 15_09_2020'!$1:$1048576,4,0))</f>
        <v/>
      </c>
      <c r="F12" s="414" t="str">
        <f>IF(B12=0,"",VLOOKUP(B12,' SEP 15_09_2020'!$1:$1048576,5,0))</f>
        <v/>
      </c>
      <c r="G12" s="199"/>
      <c r="H12" s="198" t="str">
        <f t="shared" si="0"/>
        <v/>
      </c>
      <c r="I12" s="199" t="str">
        <f t="shared" si="1"/>
        <v/>
      </c>
      <c r="J12" s="199" t="str">
        <f t="shared" si="2"/>
        <v/>
      </c>
      <c r="K12" s="199" t="str">
        <f t="shared" si="3"/>
        <v/>
      </c>
      <c r="L12" s="199" t="str">
        <f t="shared" si="4"/>
        <v/>
      </c>
      <c r="M12" s="200" t="str">
        <f t="shared" si="5"/>
        <v/>
      </c>
      <c r="N12" s="200" t="str">
        <f t="shared" si="6"/>
        <v/>
      </c>
      <c r="O12" s="201" t="str">
        <f t="shared" si="7"/>
        <v/>
      </c>
      <c r="P12" s="209" t="str">
        <f t="shared" si="8"/>
        <v/>
      </c>
      <c r="R12" s="219" t="str">
        <f t="shared" si="12"/>
        <v/>
      </c>
      <c r="S12" s="219" t="str">
        <f t="shared" si="13"/>
        <v/>
      </c>
      <c r="T12" s="219" t="e">
        <f t="shared" si="14"/>
        <v>#VALUE!</v>
      </c>
    </row>
    <row r="13" spans="1:23" ht="21.75" customHeight="1" thickBot="1" x14ac:dyDescent="0.3">
      <c r="A13" s="199">
        <v>5</v>
      </c>
      <c r="B13" s="206"/>
      <c r="C13" s="206"/>
      <c r="D13" s="414" t="str">
        <f>IF(B13=0,"",VLOOKUP(B13,' SEP 15_09_2020'!$1:$1048576,3,0))</f>
        <v/>
      </c>
      <c r="E13" s="414" t="str">
        <f>IF(B13=0,"",VLOOKUP(B13,' SEP 15_09_2020'!$1:$1048576,4,0))</f>
        <v/>
      </c>
      <c r="F13" s="414" t="str">
        <f>IF(B13=0,"",VLOOKUP(B13,' SEP 15_09_2020'!$1:$1048576,5,0))</f>
        <v/>
      </c>
      <c r="G13" s="199"/>
      <c r="H13" s="198" t="str">
        <f t="shared" si="0"/>
        <v/>
      </c>
      <c r="I13" s="199" t="str">
        <f t="shared" si="1"/>
        <v/>
      </c>
      <c r="J13" s="199" t="str">
        <f t="shared" si="2"/>
        <v/>
      </c>
      <c r="K13" s="199" t="str">
        <f t="shared" si="3"/>
        <v/>
      </c>
      <c r="L13" s="199" t="str">
        <f t="shared" si="4"/>
        <v/>
      </c>
      <c r="M13" s="200" t="str">
        <f t="shared" si="5"/>
        <v/>
      </c>
      <c r="N13" s="200" t="str">
        <f t="shared" si="6"/>
        <v/>
      </c>
      <c r="O13" s="201" t="str">
        <f t="shared" si="7"/>
        <v/>
      </c>
      <c r="P13" s="209" t="str">
        <f t="shared" si="8"/>
        <v/>
      </c>
      <c r="R13" s="219" t="str">
        <f t="shared" si="12"/>
        <v/>
      </c>
      <c r="S13" s="219" t="str">
        <f t="shared" si="13"/>
        <v/>
      </c>
      <c r="T13" s="219" t="e">
        <f t="shared" si="14"/>
        <v>#VALUE!</v>
      </c>
    </row>
    <row r="14" spans="1:23" ht="21.75" customHeight="1" thickBot="1" x14ac:dyDescent="0.3">
      <c r="A14" s="199">
        <v>6</v>
      </c>
      <c r="B14" s="206"/>
      <c r="C14" s="206"/>
      <c r="D14" s="414" t="str">
        <f>IF(B14=0,"",VLOOKUP(B14,' SEP 15_09_2020'!$1:$1048576,3,0))</f>
        <v/>
      </c>
      <c r="E14" s="414" t="str">
        <f>IF(B14=0,"",VLOOKUP(B14,' SEP 15_09_2020'!$1:$1048576,4,0))</f>
        <v/>
      </c>
      <c r="F14" s="414" t="str">
        <f>IF(B14=0,"",VLOOKUP(B14,' SEP 15_09_2020'!$1:$1048576,5,0))</f>
        <v/>
      </c>
      <c r="G14" s="199"/>
      <c r="H14" s="198" t="str">
        <f t="shared" si="0"/>
        <v/>
      </c>
      <c r="I14" s="199" t="str">
        <f t="shared" si="1"/>
        <v/>
      </c>
      <c r="J14" s="199" t="str">
        <f t="shared" si="2"/>
        <v/>
      </c>
      <c r="K14" s="199" t="str">
        <f t="shared" si="3"/>
        <v/>
      </c>
      <c r="L14" s="199" t="str">
        <f t="shared" si="4"/>
        <v/>
      </c>
      <c r="M14" s="200" t="str">
        <f t="shared" si="5"/>
        <v/>
      </c>
      <c r="N14" s="200" t="str">
        <f t="shared" si="6"/>
        <v/>
      </c>
      <c r="O14" s="201" t="str">
        <f t="shared" si="7"/>
        <v/>
      </c>
      <c r="P14" s="209" t="str">
        <f t="shared" si="8"/>
        <v/>
      </c>
      <c r="R14" s="219" t="str">
        <f t="shared" si="12"/>
        <v/>
      </c>
      <c r="S14" s="219" t="str">
        <f t="shared" si="13"/>
        <v/>
      </c>
      <c r="T14" s="219" t="e">
        <f t="shared" si="14"/>
        <v>#VALUE!</v>
      </c>
    </row>
    <row r="15" spans="1:23" ht="21.75" customHeight="1" thickBot="1" x14ac:dyDescent="0.3">
      <c r="A15" s="199">
        <v>7</v>
      </c>
      <c r="B15" s="206"/>
      <c r="C15" s="206"/>
      <c r="D15" s="414" t="str">
        <f>IF(B15=0,"",VLOOKUP(B15,' SEP 15_09_2020'!$1:$1048576,3,0))</f>
        <v/>
      </c>
      <c r="E15" s="414" t="str">
        <f>IF(B15=0,"",VLOOKUP(B15,' SEP 15_09_2020'!$1:$1048576,4,0))</f>
        <v/>
      </c>
      <c r="F15" s="414" t="str">
        <f>IF(B15=0,"",VLOOKUP(B15,' SEP 15_09_2020'!$1:$1048576,5,0))</f>
        <v/>
      </c>
      <c r="G15" s="199"/>
      <c r="H15" s="198" t="str">
        <f t="shared" si="0"/>
        <v/>
      </c>
      <c r="I15" s="199" t="str">
        <f t="shared" si="1"/>
        <v/>
      </c>
      <c r="J15" s="199" t="str">
        <f t="shared" si="2"/>
        <v/>
      </c>
      <c r="K15" s="199" t="str">
        <f t="shared" si="3"/>
        <v/>
      </c>
      <c r="L15" s="199" t="str">
        <f t="shared" si="4"/>
        <v/>
      </c>
      <c r="M15" s="200" t="str">
        <f t="shared" si="5"/>
        <v/>
      </c>
      <c r="N15" s="200" t="str">
        <f t="shared" si="6"/>
        <v/>
      </c>
      <c r="O15" s="201" t="str">
        <f t="shared" si="7"/>
        <v/>
      </c>
      <c r="P15" s="209" t="str">
        <f t="shared" si="8"/>
        <v/>
      </c>
      <c r="R15" s="219" t="str">
        <f t="shared" si="12"/>
        <v/>
      </c>
      <c r="S15" s="219" t="str">
        <f t="shared" si="13"/>
        <v/>
      </c>
      <c r="T15" s="219" t="e">
        <f t="shared" si="14"/>
        <v>#VALUE!</v>
      </c>
    </row>
    <row r="16" spans="1:23" ht="21.75" customHeight="1" thickBot="1" x14ac:dyDescent="0.3">
      <c r="A16" s="199">
        <v>8</v>
      </c>
      <c r="B16" s="206"/>
      <c r="C16" s="206"/>
      <c r="D16" s="414" t="str">
        <f>IF(B16=0,"",VLOOKUP(B16,' SEP 15_09_2020'!$1:$1048576,3,0))</f>
        <v/>
      </c>
      <c r="E16" s="414" t="str">
        <f>IF(B16=0,"",VLOOKUP(B16,' SEP 15_09_2020'!$1:$1048576,4,0))</f>
        <v/>
      </c>
      <c r="F16" s="414" t="str">
        <f>IF(B16=0,"",VLOOKUP(B16,' SEP 15_09_2020'!$1:$1048576,5,0))</f>
        <v/>
      </c>
      <c r="G16" s="199"/>
      <c r="H16" s="198" t="str">
        <f t="shared" si="0"/>
        <v/>
      </c>
      <c r="I16" s="199" t="str">
        <f t="shared" si="1"/>
        <v/>
      </c>
      <c r="J16" s="199" t="str">
        <f t="shared" si="2"/>
        <v/>
      </c>
      <c r="K16" s="199" t="str">
        <f t="shared" si="3"/>
        <v/>
      </c>
      <c r="L16" s="199" t="str">
        <f t="shared" si="4"/>
        <v/>
      </c>
      <c r="M16" s="200" t="str">
        <f t="shared" si="5"/>
        <v/>
      </c>
      <c r="N16" s="200" t="str">
        <f t="shared" si="6"/>
        <v/>
      </c>
      <c r="O16" s="201" t="str">
        <f t="shared" si="7"/>
        <v/>
      </c>
      <c r="P16" s="209" t="str">
        <f t="shared" si="8"/>
        <v/>
      </c>
      <c r="R16" s="219" t="str">
        <f t="shared" si="12"/>
        <v/>
      </c>
      <c r="S16" s="219" t="str">
        <f t="shared" si="13"/>
        <v/>
      </c>
      <c r="T16" s="219" t="e">
        <f t="shared" si="14"/>
        <v>#VALUE!</v>
      </c>
    </row>
    <row r="17" spans="1:20" ht="21.75" customHeight="1" thickBot="1" x14ac:dyDescent="0.3">
      <c r="A17" s="199">
        <v>9</v>
      </c>
      <c r="B17" s="206"/>
      <c r="C17" s="206"/>
      <c r="D17" s="414" t="str">
        <f>IF(B17=0,"",VLOOKUP(B17,' SEP 15_09_2020'!$1:$1048576,3,0))</f>
        <v/>
      </c>
      <c r="E17" s="414" t="str">
        <f>IF(B17=0,"",VLOOKUP(B17,' SEP 15_09_2020'!$1:$1048576,4,0))</f>
        <v/>
      </c>
      <c r="F17" s="414" t="str">
        <f>IF(B17=0,"",VLOOKUP(B17,' SEP 15_09_2020'!$1:$1048576,5,0))</f>
        <v/>
      </c>
      <c r="G17" s="199"/>
      <c r="H17" s="198" t="str">
        <f t="shared" si="0"/>
        <v/>
      </c>
      <c r="I17" s="199" t="str">
        <f t="shared" si="1"/>
        <v/>
      </c>
      <c r="J17" s="199" t="str">
        <f t="shared" si="2"/>
        <v/>
      </c>
      <c r="K17" s="199" t="str">
        <f t="shared" si="3"/>
        <v/>
      </c>
      <c r="L17" s="199" t="str">
        <f t="shared" si="4"/>
        <v/>
      </c>
      <c r="M17" s="200" t="str">
        <f t="shared" si="5"/>
        <v/>
      </c>
      <c r="N17" s="200" t="str">
        <f t="shared" si="6"/>
        <v/>
      </c>
      <c r="O17" s="201" t="str">
        <f t="shared" si="7"/>
        <v/>
      </c>
      <c r="P17" s="209" t="str">
        <f t="shared" si="8"/>
        <v/>
      </c>
      <c r="R17" s="219" t="str">
        <f t="shared" si="12"/>
        <v/>
      </c>
      <c r="S17" s="219" t="str">
        <f t="shared" si="13"/>
        <v/>
      </c>
      <c r="T17" s="219" t="e">
        <f t="shared" si="14"/>
        <v>#VALUE!</v>
      </c>
    </row>
    <row r="18" spans="1:20" ht="21.75" customHeight="1" thickBot="1" x14ac:dyDescent="0.3">
      <c r="A18" s="199">
        <v>10</v>
      </c>
      <c r="B18" s="206"/>
      <c r="C18" s="206"/>
      <c r="D18" s="414" t="str">
        <f>IF(B18=0,"",VLOOKUP(B18,' SEP 15_09_2020'!$1:$1048576,3,0))</f>
        <v/>
      </c>
      <c r="E18" s="414" t="str">
        <f>IF(B18=0,"",VLOOKUP(B18,' SEP 15_09_2020'!$1:$1048576,4,0))</f>
        <v/>
      </c>
      <c r="F18" s="414" t="str">
        <f>IF(B18=0,"",VLOOKUP(B18,' SEP 15_09_2020'!$1:$1048576,5,0))</f>
        <v/>
      </c>
      <c r="G18" s="199"/>
      <c r="H18" s="198" t="str">
        <f t="shared" si="0"/>
        <v/>
      </c>
      <c r="I18" s="199" t="str">
        <f t="shared" si="1"/>
        <v/>
      </c>
      <c r="J18" s="199" t="str">
        <f t="shared" si="2"/>
        <v/>
      </c>
      <c r="K18" s="199" t="str">
        <f t="shared" si="3"/>
        <v/>
      </c>
      <c r="L18" s="199" t="str">
        <f t="shared" si="4"/>
        <v/>
      </c>
      <c r="M18" s="200" t="str">
        <f t="shared" si="5"/>
        <v/>
      </c>
      <c r="N18" s="200" t="str">
        <f t="shared" si="6"/>
        <v/>
      </c>
      <c r="O18" s="201" t="str">
        <f t="shared" si="7"/>
        <v/>
      </c>
      <c r="P18" s="209" t="str">
        <f t="shared" si="8"/>
        <v/>
      </c>
      <c r="Q18" s="215"/>
      <c r="R18" s="219" t="str">
        <f t="shared" si="12"/>
        <v/>
      </c>
      <c r="S18" s="219" t="str">
        <f t="shared" si="13"/>
        <v/>
      </c>
      <c r="T18" s="219" t="e">
        <f t="shared" si="14"/>
        <v>#VALUE!</v>
      </c>
    </row>
    <row r="19" spans="1:20" ht="21.75" customHeight="1" thickBot="1" x14ac:dyDescent="0.3">
      <c r="A19" s="199">
        <v>11</v>
      </c>
      <c r="B19" s="206"/>
      <c r="C19" s="206"/>
      <c r="D19" s="414" t="str">
        <f>IF(B19=0,"",VLOOKUP(B19,' SEP 15_09_2020'!$1:$1048576,3,0))</f>
        <v/>
      </c>
      <c r="E19" s="414" t="str">
        <f>IF(B19=0,"",VLOOKUP(B19,' SEP 15_09_2020'!$1:$1048576,4,0))</f>
        <v/>
      </c>
      <c r="F19" s="414" t="str">
        <f>IF(B19=0,"",VLOOKUP(B19,' SEP 15_09_2020'!$1:$1048576,5,0))</f>
        <v/>
      </c>
      <c r="G19" s="199"/>
      <c r="H19" s="198" t="str">
        <f t="shared" si="0"/>
        <v/>
      </c>
      <c r="I19" s="199" t="str">
        <f t="shared" si="1"/>
        <v/>
      </c>
      <c r="J19" s="199" t="str">
        <f t="shared" si="2"/>
        <v/>
      </c>
      <c r="K19" s="199" t="str">
        <f t="shared" si="3"/>
        <v/>
      </c>
      <c r="L19" s="199" t="str">
        <f t="shared" si="4"/>
        <v/>
      </c>
      <c r="M19" s="200" t="str">
        <f t="shared" si="5"/>
        <v/>
      </c>
      <c r="N19" s="200" t="str">
        <f t="shared" si="6"/>
        <v/>
      </c>
      <c r="O19" s="201" t="str">
        <f t="shared" si="7"/>
        <v/>
      </c>
      <c r="P19" s="209" t="str">
        <f t="shared" si="8"/>
        <v/>
      </c>
      <c r="Q19" s="215"/>
      <c r="R19" s="219" t="str">
        <f t="shared" si="12"/>
        <v/>
      </c>
      <c r="S19" s="219" t="str">
        <f t="shared" si="13"/>
        <v/>
      </c>
      <c r="T19" s="219" t="e">
        <f t="shared" si="14"/>
        <v>#VALUE!</v>
      </c>
    </row>
    <row r="20" spans="1:20" ht="21.75" customHeight="1" thickBot="1" x14ac:dyDescent="0.3">
      <c r="A20" s="199">
        <v>12</v>
      </c>
      <c r="B20" s="206"/>
      <c r="C20" s="206"/>
      <c r="D20" s="414" t="str">
        <f>IF(B20=0,"",VLOOKUP(B20,' SEP 15_09_2020'!$1:$1048576,3,0))</f>
        <v/>
      </c>
      <c r="E20" s="414" t="str">
        <f>IF(B20=0,"",VLOOKUP(B20,' SEP 15_09_2020'!$1:$1048576,4,0))</f>
        <v/>
      </c>
      <c r="F20" s="414" t="str">
        <f>IF(B20=0,"",VLOOKUP(B20,' SEP 15_09_2020'!$1:$1048576,5,0))</f>
        <v/>
      </c>
      <c r="G20" s="199"/>
      <c r="H20" s="198" t="str">
        <f t="shared" ref="H20:H77" si="15">IF(B20=0,"",VLOOKUP(B20,inventario,4,0))</f>
        <v/>
      </c>
      <c r="I20" s="199" t="str">
        <f t="shared" ref="I20:I77" si="16">IF(B20=0,"",VLOOKUP(B20,inventario,9,0))</f>
        <v/>
      </c>
      <c r="J20" s="199" t="str">
        <f t="shared" ref="J20:J77" si="17">IF(C20=0,"",I20*C20)</f>
        <v/>
      </c>
      <c r="K20" s="199" t="str">
        <f t="shared" ref="K20:K77" si="18">IF(B20=0,"",VLOOKUP(B20,inventario,11,0))</f>
        <v/>
      </c>
      <c r="L20" s="199" t="str">
        <f t="shared" ref="L20:L77" si="19">IF(C20=0,"",K20*C20)</f>
        <v/>
      </c>
      <c r="M20" s="200" t="str">
        <f t="shared" ref="M20:M77" si="20">IF(B20="","",IF($M$7="VENDA SD",VLOOKUP(B20,inventario,13,0),VLOOKUP(B20,inventario,12,0)))</f>
        <v/>
      </c>
      <c r="N20" s="200" t="str">
        <f t="shared" ref="N20:N77" si="21">IF(C20=0,"",C20*M20)</f>
        <v/>
      </c>
      <c r="O20" s="201" t="str">
        <f t="shared" ref="O20:O77" si="22">IF(B20=0,"",VLOOKUP(B20,inventario,13,0))</f>
        <v/>
      </c>
      <c r="P20" s="209" t="str">
        <f t="shared" ref="P20:P77" si="23">IF(C20=0,"",O20*C20)</f>
        <v/>
      </c>
      <c r="R20" s="219" t="str">
        <f t="shared" si="12"/>
        <v/>
      </c>
      <c r="S20" s="219" t="str">
        <f t="shared" si="13"/>
        <v/>
      </c>
      <c r="T20" s="219" t="e">
        <f t="shared" si="14"/>
        <v>#VALUE!</v>
      </c>
    </row>
    <row r="21" spans="1:20" ht="21.75" customHeight="1" thickBot="1" x14ac:dyDescent="0.3">
      <c r="A21" s="199">
        <v>13</v>
      </c>
      <c r="B21" s="206"/>
      <c r="C21" s="206"/>
      <c r="D21" s="414" t="str">
        <f>IF(B21=0,"",VLOOKUP(B21,' SEP 15_09_2020'!$1:$1048576,3,0))</f>
        <v/>
      </c>
      <c r="E21" s="414" t="str">
        <f>IF(B21=0,"",VLOOKUP(B21,' SEP 15_09_2020'!$1:$1048576,4,0))</f>
        <v/>
      </c>
      <c r="F21" s="414" t="str">
        <f>IF(B21=0,"",VLOOKUP(B21,' SEP 15_09_2020'!$1:$1048576,5,0))</f>
        <v/>
      </c>
      <c r="G21" s="199"/>
      <c r="H21" s="198" t="str">
        <f t="shared" si="15"/>
        <v/>
      </c>
      <c r="I21" s="199" t="str">
        <f t="shared" si="16"/>
        <v/>
      </c>
      <c r="J21" s="199" t="str">
        <f t="shared" si="17"/>
        <v/>
      </c>
      <c r="K21" s="199" t="str">
        <f t="shared" si="18"/>
        <v/>
      </c>
      <c r="L21" s="199" t="str">
        <f t="shared" si="19"/>
        <v/>
      </c>
      <c r="M21" s="200" t="str">
        <f t="shared" si="20"/>
        <v/>
      </c>
      <c r="N21" s="200" t="str">
        <f t="shared" si="21"/>
        <v/>
      </c>
      <c r="O21" s="201" t="str">
        <f t="shared" si="22"/>
        <v/>
      </c>
      <c r="P21" s="209" t="str">
        <f t="shared" si="23"/>
        <v/>
      </c>
      <c r="R21" s="219" t="str">
        <f t="shared" si="12"/>
        <v/>
      </c>
      <c r="S21" s="219" t="str">
        <f t="shared" si="13"/>
        <v/>
      </c>
      <c r="T21" s="219" t="e">
        <f t="shared" si="14"/>
        <v>#VALUE!</v>
      </c>
    </row>
    <row r="22" spans="1:20" ht="21.75" customHeight="1" thickBot="1" x14ac:dyDescent="0.3">
      <c r="A22" s="199">
        <v>14</v>
      </c>
      <c r="B22" s="206"/>
      <c r="C22" s="206"/>
      <c r="D22" s="414" t="str">
        <f>IF(B22=0,"",VLOOKUP(B22,' SEP 15_09_2020'!$1:$1048576,3,0))</f>
        <v/>
      </c>
      <c r="E22" s="414" t="str">
        <f>IF(B22=0,"",VLOOKUP(B22,' SEP 15_09_2020'!$1:$1048576,4,0))</f>
        <v/>
      </c>
      <c r="F22" s="414" t="str">
        <f>IF(B22=0,"",VLOOKUP(B22,' SEP 15_09_2020'!$1:$1048576,5,0))</f>
        <v/>
      </c>
      <c r="G22" s="199"/>
      <c r="H22" s="198" t="str">
        <f t="shared" si="15"/>
        <v/>
      </c>
      <c r="I22" s="199" t="str">
        <f t="shared" si="16"/>
        <v/>
      </c>
      <c r="J22" s="199" t="str">
        <f t="shared" si="17"/>
        <v/>
      </c>
      <c r="K22" s="199" t="str">
        <f t="shared" si="18"/>
        <v/>
      </c>
      <c r="L22" s="199" t="str">
        <f t="shared" si="19"/>
        <v/>
      </c>
      <c r="M22" s="200" t="str">
        <f t="shared" si="20"/>
        <v/>
      </c>
      <c r="N22" s="200" t="str">
        <f t="shared" si="21"/>
        <v/>
      </c>
      <c r="O22" s="201" t="str">
        <f t="shared" si="22"/>
        <v/>
      </c>
      <c r="P22" s="209" t="str">
        <f t="shared" si="23"/>
        <v/>
      </c>
      <c r="R22" s="219" t="str">
        <f t="shared" si="12"/>
        <v/>
      </c>
      <c r="S22" s="219" t="str">
        <f t="shared" si="13"/>
        <v/>
      </c>
      <c r="T22" s="219" t="e">
        <f t="shared" si="14"/>
        <v>#VALUE!</v>
      </c>
    </row>
    <row r="23" spans="1:20" ht="21.75" customHeight="1" thickBot="1" x14ac:dyDescent="0.3">
      <c r="A23" s="199">
        <v>15</v>
      </c>
      <c r="B23" s="206"/>
      <c r="C23" s="206"/>
      <c r="D23" s="414" t="str">
        <f>IF(B23=0,"",VLOOKUP(B23,' SEP 15_09_2020'!$1:$1048576,3,0))</f>
        <v/>
      </c>
      <c r="E23" s="414" t="str">
        <f>IF(B23=0,"",VLOOKUP(B23,' SEP 15_09_2020'!$1:$1048576,4,0))</f>
        <v/>
      </c>
      <c r="F23" s="414" t="str">
        <f>IF(B23=0,"",VLOOKUP(B23,' SEP 15_09_2020'!$1:$1048576,5,0))</f>
        <v/>
      </c>
      <c r="G23" s="199"/>
      <c r="H23" s="198" t="str">
        <f t="shared" si="15"/>
        <v/>
      </c>
      <c r="I23" s="199" t="str">
        <f t="shared" si="16"/>
        <v/>
      </c>
      <c r="J23" s="199" t="str">
        <f t="shared" si="17"/>
        <v/>
      </c>
      <c r="K23" s="199" t="str">
        <f t="shared" si="18"/>
        <v/>
      </c>
      <c r="L23" s="199" t="str">
        <f t="shared" si="19"/>
        <v/>
      </c>
      <c r="M23" s="200" t="str">
        <f t="shared" si="20"/>
        <v/>
      </c>
      <c r="N23" s="200" t="str">
        <f t="shared" si="21"/>
        <v/>
      </c>
      <c r="O23" s="201" t="str">
        <f t="shared" si="22"/>
        <v/>
      </c>
      <c r="P23" s="209" t="str">
        <f t="shared" si="23"/>
        <v/>
      </c>
      <c r="R23" s="219" t="str">
        <f t="shared" si="12"/>
        <v/>
      </c>
      <c r="S23" s="219" t="str">
        <f t="shared" si="13"/>
        <v/>
      </c>
      <c r="T23" s="219" t="e">
        <f t="shared" si="14"/>
        <v>#VALUE!</v>
      </c>
    </row>
    <row r="24" spans="1:20" ht="21.75" customHeight="1" thickBot="1" x14ac:dyDescent="0.3">
      <c r="A24" s="199">
        <v>16</v>
      </c>
      <c r="B24" s="206"/>
      <c r="C24" s="206"/>
      <c r="D24" s="414" t="str">
        <f>IF(B24=0,"",VLOOKUP(B24,' SEP 15_09_2020'!$1:$1048576,3,0))</f>
        <v/>
      </c>
      <c r="E24" s="414" t="str">
        <f>IF(B24=0,"",VLOOKUP(B24,' SEP 15_09_2020'!$1:$1048576,4,0))</f>
        <v/>
      </c>
      <c r="F24" s="414" t="str">
        <f>IF(B24=0,"",VLOOKUP(B24,' SEP 15_09_2020'!$1:$1048576,5,0))</f>
        <v/>
      </c>
      <c r="G24" s="199"/>
      <c r="H24" s="198" t="str">
        <f t="shared" si="15"/>
        <v/>
      </c>
      <c r="I24" s="199" t="str">
        <f t="shared" si="16"/>
        <v/>
      </c>
      <c r="J24" s="199" t="str">
        <f t="shared" si="17"/>
        <v/>
      </c>
      <c r="K24" s="199" t="str">
        <f t="shared" si="18"/>
        <v/>
      </c>
      <c r="L24" s="199" t="str">
        <f t="shared" si="19"/>
        <v/>
      </c>
      <c r="M24" s="200" t="str">
        <f t="shared" si="20"/>
        <v/>
      </c>
      <c r="N24" s="200" t="str">
        <f t="shared" si="21"/>
        <v/>
      </c>
      <c r="O24" s="201" t="str">
        <f t="shared" si="22"/>
        <v/>
      </c>
      <c r="P24" s="209" t="str">
        <f t="shared" si="23"/>
        <v/>
      </c>
      <c r="R24" s="219" t="str">
        <f t="shared" si="12"/>
        <v/>
      </c>
      <c r="S24" s="219" t="str">
        <f t="shared" si="13"/>
        <v/>
      </c>
      <c r="T24" s="219" t="e">
        <f t="shared" si="14"/>
        <v>#VALUE!</v>
      </c>
    </row>
    <row r="25" spans="1:20" ht="21.75" customHeight="1" thickBot="1" x14ac:dyDescent="0.3">
      <c r="A25" s="199">
        <v>17</v>
      </c>
      <c r="B25" s="206"/>
      <c r="C25" s="206"/>
      <c r="D25" s="414" t="str">
        <f>IF(B25=0,"",VLOOKUP(B25,' SEP 15_09_2020'!$1:$1048576,3,0))</f>
        <v/>
      </c>
      <c r="E25" s="414" t="str">
        <f>IF(B25=0,"",VLOOKUP(B25,' SEP 15_09_2020'!$1:$1048576,4,0))</f>
        <v/>
      </c>
      <c r="F25" s="414" t="str">
        <f>IF(B25=0,"",VLOOKUP(B25,' SEP 15_09_2020'!$1:$1048576,5,0))</f>
        <v/>
      </c>
      <c r="G25" s="199"/>
      <c r="H25" s="198" t="str">
        <f t="shared" si="15"/>
        <v/>
      </c>
      <c r="I25" s="199" t="str">
        <f t="shared" si="16"/>
        <v/>
      </c>
      <c r="J25" s="199" t="str">
        <f t="shared" si="17"/>
        <v/>
      </c>
      <c r="K25" s="199" t="str">
        <f t="shared" si="18"/>
        <v/>
      </c>
      <c r="L25" s="199" t="str">
        <f t="shared" si="19"/>
        <v/>
      </c>
      <c r="M25" s="200" t="str">
        <f t="shared" si="20"/>
        <v/>
      </c>
      <c r="N25" s="200" t="str">
        <f t="shared" si="21"/>
        <v/>
      </c>
      <c r="O25" s="201" t="str">
        <f t="shared" si="22"/>
        <v/>
      </c>
      <c r="P25" s="209" t="str">
        <f t="shared" si="23"/>
        <v/>
      </c>
      <c r="R25" s="219" t="str">
        <f t="shared" si="12"/>
        <v/>
      </c>
      <c r="S25" s="219" t="str">
        <f t="shared" si="13"/>
        <v/>
      </c>
      <c r="T25" s="219" t="e">
        <f t="shared" si="14"/>
        <v>#VALUE!</v>
      </c>
    </row>
    <row r="26" spans="1:20" ht="21.75" customHeight="1" thickBot="1" x14ac:dyDescent="0.3">
      <c r="A26" s="199">
        <v>18</v>
      </c>
      <c r="B26" s="206"/>
      <c r="C26" s="206"/>
      <c r="D26" s="414" t="str">
        <f>IF(B26=0,"",VLOOKUP(B26,' SEP 15_09_2020'!$1:$1048576,3,0))</f>
        <v/>
      </c>
      <c r="E26" s="414" t="str">
        <f>IF(B26=0,"",VLOOKUP(B26,' SEP 15_09_2020'!$1:$1048576,4,0))</f>
        <v/>
      </c>
      <c r="F26" s="414" t="str">
        <f>IF(B26=0,"",VLOOKUP(B26,' SEP 15_09_2020'!$1:$1048576,5,0))</f>
        <v/>
      </c>
      <c r="G26" s="199"/>
      <c r="H26" s="198" t="str">
        <f t="shared" si="15"/>
        <v/>
      </c>
      <c r="I26" s="199" t="str">
        <f t="shared" si="16"/>
        <v/>
      </c>
      <c r="J26" s="199" t="str">
        <f t="shared" si="17"/>
        <v/>
      </c>
      <c r="K26" s="199" t="str">
        <f t="shared" si="18"/>
        <v/>
      </c>
      <c r="L26" s="199" t="str">
        <f t="shared" si="19"/>
        <v/>
      </c>
      <c r="M26" s="200" t="str">
        <f t="shared" si="20"/>
        <v/>
      </c>
      <c r="N26" s="200" t="str">
        <f t="shared" si="21"/>
        <v/>
      </c>
      <c r="O26" s="201" t="str">
        <f t="shared" si="22"/>
        <v/>
      </c>
      <c r="P26" s="209" t="str">
        <f t="shared" si="23"/>
        <v/>
      </c>
      <c r="R26" s="219" t="str">
        <f t="shared" si="12"/>
        <v/>
      </c>
      <c r="S26" s="219" t="str">
        <f t="shared" si="13"/>
        <v/>
      </c>
      <c r="T26" s="219" t="e">
        <f t="shared" si="14"/>
        <v>#VALUE!</v>
      </c>
    </row>
    <row r="27" spans="1:20" ht="21.75" customHeight="1" thickBot="1" x14ac:dyDescent="0.3">
      <c r="A27" s="199">
        <v>19</v>
      </c>
      <c r="B27" s="206"/>
      <c r="C27" s="206"/>
      <c r="D27" s="414" t="str">
        <f>IF(B27=0,"",VLOOKUP(B27,' SEP 15_09_2020'!$1:$1048576,3,0))</f>
        <v/>
      </c>
      <c r="E27" s="414" t="str">
        <f>IF(B27=0,"",VLOOKUP(B27,' SEP 15_09_2020'!$1:$1048576,4,0))</f>
        <v/>
      </c>
      <c r="F27" s="414" t="str">
        <f>IF(B27=0,"",VLOOKUP(B27,' SEP 15_09_2020'!$1:$1048576,5,0))</f>
        <v/>
      </c>
      <c r="G27" s="199"/>
      <c r="H27" s="198" t="str">
        <f t="shared" si="15"/>
        <v/>
      </c>
      <c r="I27" s="199" t="str">
        <f t="shared" si="16"/>
        <v/>
      </c>
      <c r="J27" s="199" t="str">
        <f t="shared" si="17"/>
        <v/>
      </c>
      <c r="K27" s="199" t="str">
        <f t="shared" si="18"/>
        <v/>
      </c>
      <c r="L27" s="199" t="str">
        <f t="shared" si="19"/>
        <v/>
      </c>
      <c r="M27" s="200" t="str">
        <f t="shared" si="20"/>
        <v/>
      </c>
      <c r="N27" s="200" t="str">
        <f t="shared" si="21"/>
        <v/>
      </c>
      <c r="O27" s="201" t="str">
        <f t="shared" si="22"/>
        <v/>
      </c>
      <c r="P27" s="209" t="str">
        <f t="shared" si="23"/>
        <v/>
      </c>
      <c r="R27" s="219" t="str">
        <f t="shared" si="12"/>
        <v/>
      </c>
      <c r="S27" s="219" t="str">
        <f t="shared" si="13"/>
        <v/>
      </c>
      <c r="T27" s="219" t="e">
        <f t="shared" si="14"/>
        <v>#VALUE!</v>
      </c>
    </row>
    <row r="28" spans="1:20" ht="21.75" customHeight="1" thickBot="1" x14ac:dyDescent="0.3">
      <c r="A28" s="199">
        <v>20</v>
      </c>
      <c r="B28" s="206"/>
      <c r="C28" s="206"/>
      <c r="D28" s="414" t="str">
        <f>IF(B28=0,"",VLOOKUP(B28,' SEP 15_09_2020'!$1:$1048576,3,0))</f>
        <v/>
      </c>
      <c r="E28" s="414" t="str">
        <f>IF(B28=0,"",VLOOKUP(B28,' SEP 15_09_2020'!$1:$1048576,4,0))</f>
        <v/>
      </c>
      <c r="F28" s="414" t="str">
        <f>IF(B28=0,"",VLOOKUP(B28,' SEP 15_09_2020'!$1:$1048576,5,0))</f>
        <v/>
      </c>
      <c r="G28" s="199"/>
      <c r="H28" s="198" t="str">
        <f t="shared" si="15"/>
        <v/>
      </c>
      <c r="I28" s="199" t="str">
        <f t="shared" si="16"/>
        <v/>
      </c>
      <c r="J28" s="199" t="str">
        <f t="shared" si="17"/>
        <v/>
      </c>
      <c r="K28" s="199" t="str">
        <f t="shared" si="18"/>
        <v/>
      </c>
      <c r="L28" s="199" t="str">
        <f t="shared" si="19"/>
        <v/>
      </c>
      <c r="M28" s="200" t="str">
        <f t="shared" si="20"/>
        <v/>
      </c>
      <c r="N28" s="200" t="str">
        <f t="shared" si="21"/>
        <v/>
      </c>
      <c r="O28" s="201" t="str">
        <f t="shared" si="22"/>
        <v/>
      </c>
      <c r="P28" s="209" t="str">
        <f t="shared" si="23"/>
        <v/>
      </c>
      <c r="R28" s="219" t="str">
        <f t="shared" si="12"/>
        <v/>
      </c>
      <c r="S28" s="219" t="str">
        <f t="shared" si="13"/>
        <v/>
      </c>
      <c r="T28" s="219" t="e">
        <f t="shared" si="14"/>
        <v>#VALUE!</v>
      </c>
    </row>
    <row r="29" spans="1:20" ht="21.75" customHeight="1" thickBot="1" x14ac:dyDescent="0.3">
      <c r="A29" s="199">
        <v>21</v>
      </c>
      <c r="B29" s="206"/>
      <c r="C29" s="206"/>
      <c r="D29" s="414" t="str">
        <f>IF(B29=0,"",VLOOKUP(B29,' SEP 15_09_2020'!$1:$1048576,3,0))</f>
        <v/>
      </c>
      <c r="E29" s="414" t="str">
        <f>IF(B29=0,"",VLOOKUP(B29,' SEP 15_09_2020'!$1:$1048576,4,0))</f>
        <v/>
      </c>
      <c r="F29" s="414" t="str">
        <f>IF(B29=0,"",VLOOKUP(B29,' SEP 15_09_2020'!$1:$1048576,5,0))</f>
        <v/>
      </c>
      <c r="G29" s="199"/>
      <c r="H29" s="198" t="str">
        <f t="shared" si="15"/>
        <v/>
      </c>
      <c r="I29" s="199" t="str">
        <f t="shared" si="16"/>
        <v/>
      </c>
      <c r="J29" s="199" t="str">
        <f t="shared" si="17"/>
        <v/>
      </c>
      <c r="K29" s="199" t="str">
        <f t="shared" si="18"/>
        <v/>
      </c>
      <c r="L29" s="199" t="str">
        <f t="shared" si="19"/>
        <v/>
      </c>
      <c r="M29" s="200" t="str">
        <f t="shared" si="20"/>
        <v/>
      </c>
      <c r="N29" s="200" t="str">
        <f t="shared" si="21"/>
        <v/>
      </c>
      <c r="O29" s="201" t="str">
        <f t="shared" si="22"/>
        <v/>
      </c>
      <c r="P29" s="209" t="str">
        <f t="shared" si="23"/>
        <v/>
      </c>
      <c r="R29" s="219" t="str">
        <f t="shared" si="12"/>
        <v/>
      </c>
      <c r="S29" s="219" t="str">
        <f t="shared" si="13"/>
        <v/>
      </c>
      <c r="T29" s="219" t="e">
        <f t="shared" si="14"/>
        <v>#VALUE!</v>
      </c>
    </row>
    <row r="30" spans="1:20" ht="21.75" customHeight="1" thickBot="1" x14ac:dyDescent="0.3">
      <c r="A30" s="199">
        <v>22</v>
      </c>
      <c r="B30" s="206"/>
      <c r="C30" s="206"/>
      <c r="D30" s="414" t="str">
        <f>IF(B30=0,"",VLOOKUP(B30,' SEP 15_09_2020'!$1:$1048576,3,0))</f>
        <v/>
      </c>
      <c r="E30" s="414" t="str">
        <f>IF(B30=0,"",VLOOKUP(B30,' SEP 15_09_2020'!$1:$1048576,4,0))</f>
        <v/>
      </c>
      <c r="F30" s="414" t="str">
        <f>IF(B30=0,"",VLOOKUP(B30,' SEP 15_09_2020'!$1:$1048576,5,0))</f>
        <v/>
      </c>
      <c r="G30" s="199"/>
      <c r="H30" s="198" t="str">
        <f t="shared" si="15"/>
        <v/>
      </c>
      <c r="I30" s="199" t="str">
        <f t="shared" si="16"/>
        <v/>
      </c>
      <c r="J30" s="199" t="str">
        <f t="shared" si="17"/>
        <v/>
      </c>
      <c r="K30" s="199" t="str">
        <f t="shared" si="18"/>
        <v/>
      </c>
      <c r="L30" s="199" t="str">
        <f t="shared" si="19"/>
        <v/>
      </c>
      <c r="M30" s="200" t="str">
        <f t="shared" si="20"/>
        <v/>
      </c>
      <c r="N30" s="200" t="str">
        <f t="shared" si="21"/>
        <v/>
      </c>
      <c r="O30" s="201" t="str">
        <f t="shared" si="22"/>
        <v/>
      </c>
      <c r="P30" s="209" t="str">
        <f t="shared" si="23"/>
        <v/>
      </c>
      <c r="Q30" s="215"/>
      <c r="R30" s="219" t="str">
        <f t="shared" si="12"/>
        <v/>
      </c>
      <c r="S30" s="219" t="str">
        <f t="shared" si="13"/>
        <v/>
      </c>
      <c r="T30" s="219" t="e">
        <f t="shared" si="14"/>
        <v>#VALUE!</v>
      </c>
    </row>
    <row r="31" spans="1:20" ht="21.75" customHeight="1" thickBot="1" x14ac:dyDescent="0.3">
      <c r="A31" s="199">
        <v>23</v>
      </c>
      <c r="B31" s="206"/>
      <c r="C31" s="206"/>
      <c r="D31" s="414" t="str">
        <f>IF(B31=0,"",VLOOKUP(B31,' SEP 15_09_2020'!$1:$1048576,3,0))</f>
        <v/>
      </c>
      <c r="E31" s="414" t="str">
        <f>IF(B31=0,"",VLOOKUP(B31,' SEP 15_09_2020'!$1:$1048576,4,0))</f>
        <v/>
      </c>
      <c r="F31" s="414" t="str">
        <f>IF(B31=0,"",VLOOKUP(B31,' SEP 15_09_2020'!$1:$1048576,5,0))</f>
        <v/>
      </c>
      <c r="G31" s="199"/>
      <c r="H31" s="198" t="str">
        <f t="shared" si="15"/>
        <v/>
      </c>
      <c r="I31" s="199" t="str">
        <f t="shared" si="16"/>
        <v/>
      </c>
      <c r="J31" s="199" t="str">
        <f t="shared" si="17"/>
        <v/>
      </c>
      <c r="K31" s="199" t="str">
        <f t="shared" si="18"/>
        <v/>
      </c>
      <c r="L31" s="199" t="str">
        <f t="shared" si="19"/>
        <v/>
      </c>
      <c r="M31" s="200" t="str">
        <f t="shared" si="20"/>
        <v/>
      </c>
      <c r="N31" s="200" t="str">
        <f t="shared" si="21"/>
        <v/>
      </c>
      <c r="O31" s="201" t="str">
        <f t="shared" si="22"/>
        <v/>
      </c>
      <c r="P31" s="209" t="str">
        <f t="shared" si="23"/>
        <v/>
      </c>
      <c r="R31" s="219" t="str">
        <f t="shared" si="12"/>
        <v/>
      </c>
      <c r="S31" s="219" t="str">
        <f t="shared" si="13"/>
        <v/>
      </c>
      <c r="T31" s="219" t="e">
        <f t="shared" si="14"/>
        <v>#VALUE!</v>
      </c>
    </row>
    <row r="32" spans="1:20" ht="21.75" customHeight="1" thickBot="1" x14ac:dyDescent="0.3">
      <c r="A32" s="199">
        <v>24</v>
      </c>
      <c r="B32" s="206"/>
      <c r="C32" s="206"/>
      <c r="D32" s="414" t="str">
        <f>IF(B32=0,"",VLOOKUP(B32,' SEP 15_09_2020'!$1:$1048576,3,0))</f>
        <v/>
      </c>
      <c r="E32" s="414" t="str">
        <f>IF(B32=0,"",VLOOKUP(B32,' SEP 15_09_2020'!$1:$1048576,4,0))</f>
        <v/>
      </c>
      <c r="F32" s="414" t="str">
        <f>IF(B32=0,"",VLOOKUP(B32,' SEP 15_09_2020'!$1:$1048576,5,0))</f>
        <v/>
      </c>
      <c r="G32" s="199"/>
      <c r="H32" s="198" t="str">
        <f t="shared" si="15"/>
        <v/>
      </c>
      <c r="I32" s="199" t="str">
        <f t="shared" si="16"/>
        <v/>
      </c>
      <c r="J32" s="199" t="str">
        <f t="shared" si="17"/>
        <v/>
      </c>
      <c r="K32" s="199" t="str">
        <f t="shared" si="18"/>
        <v/>
      </c>
      <c r="L32" s="199" t="str">
        <f t="shared" si="19"/>
        <v/>
      </c>
      <c r="M32" s="200" t="str">
        <f t="shared" si="20"/>
        <v/>
      </c>
      <c r="N32" s="200" t="str">
        <f t="shared" si="21"/>
        <v/>
      </c>
      <c r="O32" s="201" t="str">
        <f t="shared" si="22"/>
        <v/>
      </c>
      <c r="P32" s="209" t="str">
        <f t="shared" si="23"/>
        <v/>
      </c>
      <c r="R32" s="219" t="str">
        <f t="shared" si="12"/>
        <v/>
      </c>
      <c r="S32" s="219" t="str">
        <f t="shared" si="13"/>
        <v/>
      </c>
      <c r="T32" s="219" t="e">
        <f t="shared" si="14"/>
        <v>#VALUE!</v>
      </c>
    </row>
    <row r="33" spans="1:20" ht="21.75" customHeight="1" thickBot="1" x14ac:dyDescent="0.3">
      <c r="A33" s="199">
        <v>25</v>
      </c>
      <c r="B33" s="206"/>
      <c r="C33" s="206"/>
      <c r="D33" s="414" t="str">
        <f>IF(B33=0,"",VLOOKUP(B33,' SEP 15_09_2020'!$1:$1048576,3,0))</f>
        <v/>
      </c>
      <c r="E33" s="414" t="str">
        <f>IF(B33=0,"",VLOOKUP(B33,' SEP 15_09_2020'!$1:$1048576,4,0))</f>
        <v/>
      </c>
      <c r="F33" s="414" t="str">
        <f>IF(B33=0,"",VLOOKUP(B33,' SEP 15_09_2020'!$1:$1048576,5,0))</f>
        <v/>
      </c>
      <c r="G33" s="199"/>
      <c r="H33" s="198" t="str">
        <f t="shared" si="15"/>
        <v/>
      </c>
      <c r="I33" s="199" t="str">
        <f t="shared" si="16"/>
        <v/>
      </c>
      <c r="J33" s="199" t="str">
        <f t="shared" si="17"/>
        <v/>
      </c>
      <c r="K33" s="199" t="str">
        <f t="shared" si="18"/>
        <v/>
      </c>
      <c r="L33" s="199" t="str">
        <f t="shared" si="19"/>
        <v/>
      </c>
      <c r="M33" s="200" t="str">
        <f t="shared" si="20"/>
        <v/>
      </c>
      <c r="N33" s="200" t="str">
        <f t="shared" si="21"/>
        <v/>
      </c>
      <c r="O33" s="201" t="str">
        <f t="shared" si="22"/>
        <v/>
      </c>
      <c r="P33" s="209" t="str">
        <f t="shared" si="23"/>
        <v/>
      </c>
      <c r="R33" s="219" t="str">
        <f t="shared" si="12"/>
        <v/>
      </c>
      <c r="S33" s="219" t="str">
        <f t="shared" si="13"/>
        <v/>
      </c>
      <c r="T33" s="219" t="e">
        <f t="shared" si="14"/>
        <v>#VALUE!</v>
      </c>
    </row>
    <row r="34" spans="1:20" ht="21.75" customHeight="1" thickBot="1" x14ac:dyDescent="0.3">
      <c r="A34" s="199">
        <v>26</v>
      </c>
      <c r="B34" s="206"/>
      <c r="C34" s="206"/>
      <c r="D34" s="414" t="str">
        <f>IF(B34=0,"",VLOOKUP(B34,' SEP 15_09_2020'!$1:$1048576,3,0))</f>
        <v/>
      </c>
      <c r="E34" s="414" t="str">
        <f>IF(B34=0,"",VLOOKUP(B34,' SEP 15_09_2020'!$1:$1048576,4,0))</f>
        <v/>
      </c>
      <c r="F34" s="414" t="str">
        <f>IF(B34=0,"",VLOOKUP(B34,' SEP 15_09_2020'!$1:$1048576,5,0))</f>
        <v/>
      </c>
      <c r="G34" s="199"/>
      <c r="H34" s="198" t="str">
        <f t="shared" si="15"/>
        <v/>
      </c>
      <c r="I34" s="199" t="str">
        <f t="shared" si="16"/>
        <v/>
      </c>
      <c r="J34" s="199" t="str">
        <f t="shared" si="17"/>
        <v/>
      </c>
      <c r="K34" s="199" t="str">
        <f t="shared" si="18"/>
        <v/>
      </c>
      <c r="L34" s="199" t="str">
        <f t="shared" si="19"/>
        <v/>
      </c>
      <c r="M34" s="200" t="str">
        <f t="shared" si="20"/>
        <v/>
      </c>
      <c r="N34" s="200" t="str">
        <f t="shared" si="21"/>
        <v/>
      </c>
      <c r="O34" s="201" t="str">
        <f t="shared" si="22"/>
        <v/>
      </c>
      <c r="P34" s="209" t="str">
        <f t="shared" si="23"/>
        <v/>
      </c>
      <c r="R34" s="219" t="str">
        <f t="shared" si="12"/>
        <v/>
      </c>
      <c r="S34" s="219" t="str">
        <f t="shared" si="13"/>
        <v/>
      </c>
      <c r="T34" s="219" t="e">
        <f t="shared" si="14"/>
        <v>#VALUE!</v>
      </c>
    </row>
    <row r="35" spans="1:20" ht="21.75" customHeight="1" thickBot="1" x14ac:dyDescent="0.3">
      <c r="A35" s="199">
        <v>27</v>
      </c>
      <c r="B35" s="206"/>
      <c r="C35" s="206"/>
      <c r="D35" s="414" t="str">
        <f>IF(B35=0,"",VLOOKUP(B35,' SEP 15_09_2020'!$1:$1048576,3,0))</f>
        <v/>
      </c>
      <c r="E35" s="414" t="str">
        <f>IF(B35=0,"",VLOOKUP(B35,' SEP 15_09_2020'!$1:$1048576,4,0))</f>
        <v/>
      </c>
      <c r="F35" s="414" t="str">
        <f>IF(B35=0,"",VLOOKUP(B35,' SEP 15_09_2020'!$1:$1048576,5,0))</f>
        <v/>
      </c>
      <c r="G35" s="199"/>
      <c r="H35" s="198" t="str">
        <f t="shared" si="15"/>
        <v/>
      </c>
      <c r="I35" s="199" t="str">
        <f t="shared" si="16"/>
        <v/>
      </c>
      <c r="J35" s="199" t="str">
        <f t="shared" si="17"/>
        <v/>
      </c>
      <c r="K35" s="199" t="str">
        <f t="shared" si="18"/>
        <v/>
      </c>
      <c r="L35" s="199" t="str">
        <f t="shared" si="19"/>
        <v/>
      </c>
      <c r="M35" s="200" t="str">
        <f t="shared" si="20"/>
        <v/>
      </c>
      <c r="N35" s="200" t="str">
        <f t="shared" si="21"/>
        <v/>
      </c>
      <c r="O35" s="201" t="str">
        <f t="shared" si="22"/>
        <v/>
      </c>
      <c r="P35" s="209" t="str">
        <f t="shared" si="23"/>
        <v/>
      </c>
      <c r="R35" s="219" t="str">
        <f t="shared" si="12"/>
        <v/>
      </c>
      <c r="S35" s="219" t="str">
        <f t="shared" si="13"/>
        <v/>
      </c>
      <c r="T35" s="219" t="e">
        <f t="shared" si="14"/>
        <v>#VALUE!</v>
      </c>
    </row>
    <row r="36" spans="1:20" ht="21.75" customHeight="1" thickBot="1" x14ac:dyDescent="0.3">
      <c r="A36" s="199">
        <v>28</v>
      </c>
      <c r="B36" s="206"/>
      <c r="C36" s="206"/>
      <c r="D36" s="414" t="str">
        <f>IF(B36=0,"",VLOOKUP(B36,' SEP 15_09_2020'!$1:$1048576,3,0))</f>
        <v/>
      </c>
      <c r="E36" s="414" t="str">
        <f>IF(B36=0,"",VLOOKUP(B36,' SEP 15_09_2020'!$1:$1048576,4,0))</f>
        <v/>
      </c>
      <c r="F36" s="414" t="str">
        <f>IF(B36=0,"",VLOOKUP(B36,' SEP 15_09_2020'!$1:$1048576,5,0))</f>
        <v/>
      </c>
      <c r="G36" s="199"/>
      <c r="H36" s="198" t="str">
        <f t="shared" si="15"/>
        <v/>
      </c>
      <c r="I36" s="199" t="str">
        <f t="shared" si="16"/>
        <v/>
      </c>
      <c r="J36" s="199" t="str">
        <f t="shared" si="17"/>
        <v/>
      </c>
      <c r="K36" s="199" t="str">
        <f t="shared" si="18"/>
        <v/>
      </c>
      <c r="L36" s="199" t="str">
        <f t="shared" si="19"/>
        <v/>
      </c>
      <c r="M36" s="200" t="str">
        <f t="shared" si="20"/>
        <v/>
      </c>
      <c r="N36" s="200" t="str">
        <f t="shared" si="21"/>
        <v/>
      </c>
      <c r="O36" s="201" t="str">
        <f t="shared" si="22"/>
        <v/>
      </c>
      <c r="P36" s="209" t="str">
        <f t="shared" si="23"/>
        <v/>
      </c>
      <c r="R36" s="219" t="str">
        <f t="shared" si="12"/>
        <v/>
      </c>
      <c r="S36" s="219" t="str">
        <f t="shared" si="13"/>
        <v/>
      </c>
      <c r="T36" s="219" t="e">
        <f t="shared" si="14"/>
        <v>#VALUE!</v>
      </c>
    </row>
    <row r="37" spans="1:20" ht="21.75" customHeight="1" thickBot="1" x14ac:dyDescent="0.3">
      <c r="A37" s="199">
        <v>29</v>
      </c>
      <c r="B37" s="206"/>
      <c r="C37" s="206"/>
      <c r="D37" s="414" t="str">
        <f>IF(B37=0,"",VLOOKUP(B37,' SEP 15_09_2020'!$1:$1048576,3,0))</f>
        <v/>
      </c>
      <c r="E37" s="414" t="str">
        <f>IF(B37=0,"",VLOOKUP(B37,' SEP 15_09_2020'!$1:$1048576,4,0))</f>
        <v/>
      </c>
      <c r="F37" s="414" t="str">
        <f>IF(B37=0,"",VLOOKUP(B37,' SEP 15_09_2020'!$1:$1048576,5,0))</f>
        <v/>
      </c>
      <c r="G37" s="199"/>
      <c r="H37" s="198" t="str">
        <f t="shared" si="15"/>
        <v/>
      </c>
      <c r="I37" s="199" t="str">
        <f t="shared" si="16"/>
        <v/>
      </c>
      <c r="J37" s="199" t="str">
        <f t="shared" si="17"/>
        <v/>
      </c>
      <c r="K37" s="199" t="str">
        <f t="shared" si="18"/>
        <v/>
      </c>
      <c r="L37" s="199" t="str">
        <f t="shared" si="19"/>
        <v/>
      </c>
      <c r="M37" s="200" t="str">
        <f t="shared" si="20"/>
        <v/>
      </c>
      <c r="N37" s="200" t="str">
        <f t="shared" si="21"/>
        <v/>
      </c>
      <c r="O37" s="201" t="str">
        <f t="shared" si="22"/>
        <v/>
      </c>
      <c r="P37" s="209" t="str">
        <f t="shared" si="23"/>
        <v/>
      </c>
      <c r="R37" s="219" t="str">
        <f t="shared" si="12"/>
        <v/>
      </c>
      <c r="S37" s="219" t="str">
        <f t="shared" si="13"/>
        <v/>
      </c>
      <c r="T37" s="219" t="e">
        <f t="shared" si="14"/>
        <v>#VALUE!</v>
      </c>
    </row>
    <row r="38" spans="1:20" ht="21.75" customHeight="1" thickBot="1" x14ac:dyDescent="0.3">
      <c r="A38" s="199">
        <v>30</v>
      </c>
      <c r="B38" s="206"/>
      <c r="C38" s="206"/>
      <c r="D38" s="414" t="str">
        <f>IF(B38=0,"",VLOOKUP(B38,' SEP 15_09_2020'!$1:$1048576,3,0))</f>
        <v/>
      </c>
      <c r="E38" s="414" t="str">
        <f>IF(B38=0,"",VLOOKUP(B38,' SEP 15_09_2020'!$1:$1048576,4,0))</f>
        <v/>
      </c>
      <c r="F38" s="414" t="str">
        <f>IF(B38=0,"",VLOOKUP(B38,' SEP 15_09_2020'!$1:$1048576,5,0))</f>
        <v/>
      </c>
      <c r="G38" s="199"/>
      <c r="H38" s="198" t="str">
        <f t="shared" si="15"/>
        <v/>
      </c>
      <c r="I38" s="199" t="str">
        <f t="shared" si="16"/>
        <v/>
      </c>
      <c r="J38" s="199" t="str">
        <f t="shared" si="17"/>
        <v/>
      </c>
      <c r="K38" s="199" t="str">
        <f t="shared" si="18"/>
        <v/>
      </c>
      <c r="L38" s="199" t="str">
        <f t="shared" si="19"/>
        <v/>
      </c>
      <c r="M38" s="200" t="str">
        <f t="shared" si="20"/>
        <v/>
      </c>
      <c r="N38" s="200" t="str">
        <f t="shared" si="21"/>
        <v/>
      </c>
      <c r="O38" s="201" t="str">
        <f t="shared" si="22"/>
        <v/>
      </c>
      <c r="P38" s="209" t="str">
        <f t="shared" si="23"/>
        <v/>
      </c>
      <c r="R38" s="219" t="str">
        <f t="shared" si="12"/>
        <v/>
      </c>
      <c r="S38" s="219" t="str">
        <f t="shared" si="13"/>
        <v/>
      </c>
      <c r="T38" s="219" t="e">
        <f t="shared" si="14"/>
        <v>#VALUE!</v>
      </c>
    </row>
    <row r="39" spans="1:20" ht="21.75" customHeight="1" thickBot="1" x14ac:dyDescent="0.3">
      <c r="A39" s="199">
        <v>31</v>
      </c>
      <c r="B39" s="206"/>
      <c r="C39" s="206"/>
      <c r="D39" s="414" t="str">
        <f>IF(B39=0,"",VLOOKUP(B39,' SEP 15_09_2020'!$1:$1048576,3,0))</f>
        <v/>
      </c>
      <c r="E39" s="414" t="str">
        <f>IF(B39=0,"",VLOOKUP(B39,' SEP 15_09_2020'!$1:$1048576,4,0))</f>
        <v/>
      </c>
      <c r="F39" s="414" t="str">
        <f>IF(B39=0,"",VLOOKUP(B39,' SEP 15_09_2020'!$1:$1048576,5,0))</f>
        <v/>
      </c>
      <c r="G39" s="199"/>
      <c r="H39" s="198" t="str">
        <f t="shared" si="15"/>
        <v/>
      </c>
      <c r="I39" s="199" t="str">
        <f t="shared" si="16"/>
        <v/>
      </c>
      <c r="J39" s="199" t="str">
        <f t="shared" si="17"/>
        <v/>
      </c>
      <c r="K39" s="199" t="str">
        <f t="shared" si="18"/>
        <v/>
      </c>
      <c r="L39" s="199" t="str">
        <f t="shared" si="19"/>
        <v/>
      </c>
      <c r="M39" s="200" t="str">
        <f t="shared" si="20"/>
        <v/>
      </c>
      <c r="N39" s="200" t="str">
        <f t="shared" si="21"/>
        <v/>
      </c>
      <c r="O39" s="201" t="str">
        <f t="shared" si="22"/>
        <v/>
      </c>
      <c r="P39" s="209" t="str">
        <f t="shared" si="23"/>
        <v/>
      </c>
      <c r="R39" s="219" t="str">
        <f t="shared" si="12"/>
        <v/>
      </c>
      <c r="S39" s="219" t="str">
        <f t="shared" si="13"/>
        <v/>
      </c>
      <c r="T39" s="219" t="e">
        <f t="shared" si="14"/>
        <v>#VALUE!</v>
      </c>
    </row>
    <row r="40" spans="1:20" ht="21.75" customHeight="1" thickBot="1" x14ac:dyDescent="0.3">
      <c r="A40" s="199">
        <v>32</v>
      </c>
      <c r="B40" s="206"/>
      <c r="C40" s="206"/>
      <c r="D40" s="414" t="str">
        <f>IF(B40=0,"",VLOOKUP(B40,' SEP 15_09_2020'!$1:$1048576,3,0))</f>
        <v/>
      </c>
      <c r="E40" s="414" t="str">
        <f>IF(B40=0,"",VLOOKUP(B40,' SEP 15_09_2020'!$1:$1048576,4,0))</f>
        <v/>
      </c>
      <c r="F40" s="414" t="str">
        <f>IF(B40=0,"",VLOOKUP(B40,' SEP 15_09_2020'!$1:$1048576,5,0))</f>
        <v/>
      </c>
      <c r="G40" s="199"/>
      <c r="H40" s="198" t="str">
        <f t="shared" si="15"/>
        <v/>
      </c>
      <c r="I40" s="199" t="str">
        <f t="shared" si="16"/>
        <v/>
      </c>
      <c r="J40" s="199" t="str">
        <f t="shared" si="17"/>
        <v/>
      </c>
      <c r="K40" s="199" t="str">
        <f t="shared" si="18"/>
        <v/>
      </c>
      <c r="L40" s="199" t="str">
        <f t="shared" si="19"/>
        <v/>
      </c>
      <c r="M40" s="200" t="str">
        <f t="shared" si="20"/>
        <v/>
      </c>
      <c r="N40" s="200" t="str">
        <f t="shared" si="21"/>
        <v/>
      </c>
      <c r="O40" s="201" t="str">
        <f t="shared" si="22"/>
        <v/>
      </c>
      <c r="P40" s="209" t="str">
        <f t="shared" si="23"/>
        <v/>
      </c>
      <c r="R40" s="219" t="str">
        <f t="shared" si="12"/>
        <v/>
      </c>
      <c r="S40" s="219" t="str">
        <f t="shared" si="13"/>
        <v/>
      </c>
      <c r="T40" s="219" t="e">
        <f t="shared" si="14"/>
        <v>#VALUE!</v>
      </c>
    </row>
    <row r="41" spans="1:20" ht="21.75" customHeight="1" thickBot="1" x14ac:dyDescent="0.3">
      <c r="A41" s="199">
        <v>33</v>
      </c>
      <c r="B41" s="206"/>
      <c r="C41" s="206"/>
      <c r="D41" s="414" t="str">
        <f>IF(B41=0,"",VLOOKUP(B41,' SEP 15_09_2020'!$1:$1048576,3,0))</f>
        <v/>
      </c>
      <c r="E41" s="414" t="str">
        <f>IF(B41=0,"",VLOOKUP(B41,' SEP 15_09_2020'!$1:$1048576,4,0))</f>
        <v/>
      </c>
      <c r="F41" s="414" t="str">
        <f>IF(B41=0,"",VLOOKUP(B41,' SEP 15_09_2020'!$1:$1048576,5,0))</f>
        <v/>
      </c>
      <c r="G41" s="199"/>
      <c r="H41" s="198" t="str">
        <f t="shared" si="15"/>
        <v/>
      </c>
      <c r="I41" s="199" t="str">
        <f t="shared" si="16"/>
        <v/>
      </c>
      <c r="J41" s="199" t="str">
        <f t="shared" si="17"/>
        <v/>
      </c>
      <c r="K41" s="199" t="str">
        <f t="shared" si="18"/>
        <v/>
      </c>
      <c r="L41" s="199" t="str">
        <f t="shared" si="19"/>
        <v/>
      </c>
      <c r="M41" s="200" t="str">
        <f t="shared" si="20"/>
        <v/>
      </c>
      <c r="N41" s="200" t="str">
        <f t="shared" si="21"/>
        <v/>
      </c>
      <c r="O41" s="201" t="str">
        <f t="shared" si="22"/>
        <v/>
      </c>
      <c r="P41" s="209" t="str">
        <f t="shared" si="23"/>
        <v/>
      </c>
      <c r="R41" s="219" t="str">
        <f t="shared" si="12"/>
        <v/>
      </c>
      <c r="S41" s="219" t="str">
        <f t="shared" si="13"/>
        <v/>
      </c>
      <c r="T41" s="219" t="e">
        <f t="shared" si="14"/>
        <v>#VALUE!</v>
      </c>
    </row>
    <row r="42" spans="1:20" ht="21.75" customHeight="1" thickBot="1" x14ac:dyDescent="0.3">
      <c r="A42" s="199">
        <v>34</v>
      </c>
      <c r="B42" s="206"/>
      <c r="C42" s="206"/>
      <c r="D42" s="414" t="str">
        <f>IF(B42=0,"",VLOOKUP(B42,' SEP 15_09_2020'!$1:$1048576,3,0))</f>
        <v/>
      </c>
      <c r="E42" s="414" t="str">
        <f>IF(B42=0,"",VLOOKUP(B42,' SEP 15_09_2020'!$1:$1048576,4,0))</f>
        <v/>
      </c>
      <c r="F42" s="414" t="str">
        <f>IF(B42=0,"",VLOOKUP(B42,' SEP 15_09_2020'!$1:$1048576,5,0))</f>
        <v/>
      </c>
      <c r="G42" s="199"/>
      <c r="H42" s="198" t="str">
        <f t="shared" si="15"/>
        <v/>
      </c>
      <c r="I42" s="199" t="str">
        <f t="shared" si="16"/>
        <v/>
      </c>
      <c r="J42" s="199" t="str">
        <f t="shared" si="17"/>
        <v/>
      </c>
      <c r="K42" s="199" t="str">
        <f t="shared" si="18"/>
        <v/>
      </c>
      <c r="L42" s="199" t="str">
        <f t="shared" si="19"/>
        <v/>
      </c>
      <c r="M42" s="200" t="str">
        <f t="shared" si="20"/>
        <v/>
      </c>
      <c r="N42" s="200" t="str">
        <f t="shared" si="21"/>
        <v/>
      </c>
      <c r="O42" s="201" t="str">
        <f t="shared" si="22"/>
        <v/>
      </c>
      <c r="P42" s="209" t="str">
        <f t="shared" si="23"/>
        <v/>
      </c>
      <c r="R42" s="219" t="str">
        <f t="shared" si="12"/>
        <v/>
      </c>
      <c r="S42" s="219" t="str">
        <f t="shared" si="13"/>
        <v/>
      </c>
      <c r="T42" s="219" t="e">
        <f t="shared" si="14"/>
        <v>#VALUE!</v>
      </c>
    </row>
    <row r="43" spans="1:20" ht="21.75" customHeight="1" thickBot="1" x14ac:dyDescent="0.3">
      <c r="A43" s="199">
        <v>35</v>
      </c>
      <c r="B43" s="206"/>
      <c r="C43" s="206"/>
      <c r="D43" s="414" t="str">
        <f>IF(B43=0,"",VLOOKUP(B43,' SEP 15_09_2020'!$1:$1048576,3,0))</f>
        <v/>
      </c>
      <c r="E43" s="414" t="str">
        <f>IF(B43=0,"",VLOOKUP(B43,' SEP 15_09_2020'!$1:$1048576,4,0))</f>
        <v/>
      </c>
      <c r="F43" s="414" t="str">
        <f>IF(B43=0,"",VLOOKUP(B43,' SEP 15_09_2020'!$1:$1048576,5,0))</f>
        <v/>
      </c>
      <c r="G43" s="199"/>
      <c r="H43" s="198" t="str">
        <f t="shared" si="15"/>
        <v/>
      </c>
      <c r="I43" s="199" t="str">
        <f t="shared" si="16"/>
        <v/>
      </c>
      <c r="J43" s="199" t="str">
        <f t="shared" si="17"/>
        <v/>
      </c>
      <c r="K43" s="199" t="str">
        <f t="shared" si="18"/>
        <v/>
      </c>
      <c r="L43" s="199" t="str">
        <f t="shared" si="19"/>
        <v/>
      </c>
      <c r="M43" s="200" t="str">
        <f t="shared" si="20"/>
        <v/>
      </c>
      <c r="N43" s="200" t="str">
        <f t="shared" si="21"/>
        <v/>
      </c>
      <c r="O43" s="201" t="str">
        <f t="shared" si="22"/>
        <v/>
      </c>
      <c r="P43" s="209" t="str">
        <f t="shared" si="23"/>
        <v/>
      </c>
      <c r="R43" s="219" t="str">
        <f t="shared" si="12"/>
        <v/>
      </c>
      <c r="S43" s="219" t="str">
        <f t="shared" si="13"/>
        <v/>
      </c>
      <c r="T43" s="219" t="e">
        <f t="shared" si="14"/>
        <v>#VALUE!</v>
      </c>
    </row>
    <row r="44" spans="1:20" ht="21.75" customHeight="1" thickBot="1" x14ac:dyDescent="0.3">
      <c r="A44" s="199">
        <v>36</v>
      </c>
      <c r="B44" s="206"/>
      <c r="C44" s="206"/>
      <c r="D44" s="414" t="str">
        <f>IF(B44=0,"",VLOOKUP(B44,' SEP 15_09_2020'!$1:$1048576,3,0))</f>
        <v/>
      </c>
      <c r="E44" s="414" t="str">
        <f>IF(B44=0,"",VLOOKUP(B44,' SEP 15_09_2020'!$1:$1048576,4,0))</f>
        <v/>
      </c>
      <c r="F44" s="414" t="str">
        <f>IF(B44=0,"",VLOOKUP(B44,' SEP 15_09_2020'!$1:$1048576,5,0))</f>
        <v/>
      </c>
      <c r="G44" s="199"/>
      <c r="H44" s="198" t="str">
        <f t="shared" si="15"/>
        <v/>
      </c>
      <c r="I44" s="199" t="str">
        <f t="shared" si="16"/>
        <v/>
      </c>
      <c r="J44" s="199" t="str">
        <f t="shared" si="17"/>
        <v/>
      </c>
      <c r="K44" s="199" t="str">
        <f t="shared" si="18"/>
        <v/>
      </c>
      <c r="L44" s="199" t="str">
        <f t="shared" si="19"/>
        <v/>
      </c>
      <c r="M44" s="200" t="str">
        <f t="shared" si="20"/>
        <v/>
      </c>
      <c r="N44" s="200" t="str">
        <f t="shared" si="21"/>
        <v/>
      </c>
      <c r="O44" s="201" t="str">
        <f t="shared" si="22"/>
        <v/>
      </c>
      <c r="P44" s="209" t="str">
        <f t="shared" si="23"/>
        <v/>
      </c>
      <c r="R44" s="219" t="str">
        <f t="shared" si="12"/>
        <v/>
      </c>
      <c r="S44" s="219" t="str">
        <f t="shared" si="13"/>
        <v/>
      </c>
      <c r="T44" s="219" t="e">
        <f t="shared" si="14"/>
        <v>#VALUE!</v>
      </c>
    </row>
    <row r="45" spans="1:20" ht="21.75" customHeight="1" thickBot="1" x14ac:dyDescent="0.3">
      <c r="A45" s="199">
        <v>37</v>
      </c>
      <c r="B45" s="206"/>
      <c r="C45" s="206"/>
      <c r="D45" s="414" t="str">
        <f>IF(B45=0,"",VLOOKUP(B45,' SEP 15_09_2020'!$1:$1048576,3,0))</f>
        <v/>
      </c>
      <c r="E45" s="414" t="str">
        <f>IF(B45=0,"",VLOOKUP(B45,' SEP 15_09_2020'!$1:$1048576,4,0))</f>
        <v/>
      </c>
      <c r="F45" s="414" t="str">
        <f>IF(B45=0,"",VLOOKUP(B45,' SEP 15_09_2020'!$1:$1048576,5,0))</f>
        <v/>
      </c>
      <c r="G45" s="199"/>
      <c r="H45" s="198" t="str">
        <f t="shared" si="15"/>
        <v/>
      </c>
      <c r="I45" s="199" t="str">
        <f t="shared" si="16"/>
        <v/>
      </c>
      <c r="J45" s="199" t="str">
        <f t="shared" si="17"/>
        <v/>
      </c>
      <c r="K45" s="199" t="str">
        <f t="shared" si="18"/>
        <v/>
      </c>
      <c r="L45" s="199" t="str">
        <f t="shared" si="19"/>
        <v/>
      </c>
      <c r="M45" s="200" t="str">
        <f t="shared" si="20"/>
        <v/>
      </c>
      <c r="N45" s="200" t="str">
        <f t="shared" si="21"/>
        <v/>
      </c>
      <c r="O45" s="201" t="str">
        <f t="shared" si="22"/>
        <v/>
      </c>
      <c r="P45" s="209" t="str">
        <f t="shared" si="23"/>
        <v/>
      </c>
      <c r="R45" s="219" t="str">
        <f t="shared" si="12"/>
        <v/>
      </c>
      <c r="S45" s="219" t="str">
        <f t="shared" si="13"/>
        <v/>
      </c>
      <c r="T45" s="219" t="e">
        <f t="shared" si="14"/>
        <v>#VALUE!</v>
      </c>
    </row>
    <row r="46" spans="1:20" ht="21.75" customHeight="1" thickBot="1" x14ac:dyDescent="0.3">
      <c r="A46" s="199">
        <v>38</v>
      </c>
      <c r="B46" s="206"/>
      <c r="C46" s="206"/>
      <c r="D46" s="414" t="str">
        <f>IF(B46=0,"",VLOOKUP(B46,' SEP 15_09_2020'!$1:$1048576,3,0))</f>
        <v/>
      </c>
      <c r="E46" s="414" t="str">
        <f>IF(B46=0,"",VLOOKUP(B46,' SEP 15_09_2020'!$1:$1048576,4,0))</f>
        <v/>
      </c>
      <c r="F46" s="414" t="str">
        <f>IF(B46=0,"",VLOOKUP(B46,' SEP 15_09_2020'!$1:$1048576,5,0))</f>
        <v/>
      </c>
      <c r="G46" s="199"/>
      <c r="H46" s="198" t="str">
        <f t="shared" si="15"/>
        <v/>
      </c>
      <c r="I46" s="199" t="str">
        <f t="shared" si="16"/>
        <v/>
      </c>
      <c r="J46" s="199" t="str">
        <f t="shared" si="17"/>
        <v/>
      </c>
      <c r="K46" s="199" t="str">
        <f t="shared" si="18"/>
        <v/>
      </c>
      <c r="L46" s="199" t="str">
        <f t="shared" si="19"/>
        <v/>
      </c>
      <c r="M46" s="200" t="str">
        <f t="shared" si="20"/>
        <v/>
      </c>
      <c r="N46" s="200" t="str">
        <f t="shared" si="21"/>
        <v/>
      </c>
      <c r="O46" s="201" t="str">
        <f t="shared" si="22"/>
        <v/>
      </c>
      <c r="P46" s="209" t="str">
        <f t="shared" si="23"/>
        <v/>
      </c>
      <c r="R46" s="219" t="str">
        <f t="shared" si="12"/>
        <v/>
      </c>
      <c r="S46" s="219" t="str">
        <f t="shared" si="13"/>
        <v/>
      </c>
      <c r="T46" s="219" t="e">
        <f t="shared" si="14"/>
        <v>#VALUE!</v>
      </c>
    </row>
    <row r="47" spans="1:20" ht="21.75" customHeight="1" thickBot="1" x14ac:dyDescent="0.3">
      <c r="A47" s="199">
        <v>39</v>
      </c>
      <c r="B47" s="206"/>
      <c r="C47" s="206"/>
      <c r="D47" s="414" t="str">
        <f>IF(B47=0,"",VLOOKUP(B47,' SEP 15_09_2020'!$1:$1048576,3,0))</f>
        <v/>
      </c>
      <c r="E47" s="414" t="str">
        <f>IF(B47=0,"",VLOOKUP(B47,' SEP 15_09_2020'!$1:$1048576,4,0))</f>
        <v/>
      </c>
      <c r="F47" s="414" t="str">
        <f>IF(B47=0,"",VLOOKUP(B47,' SEP 15_09_2020'!$1:$1048576,5,0))</f>
        <v/>
      </c>
      <c r="G47" s="199"/>
      <c r="H47" s="198" t="str">
        <f t="shared" si="15"/>
        <v/>
      </c>
      <c r="I47" s="199" t="str">
        <f t="shared" si="16"/>
        <v/>
      </c>
      <c r="J47" s="199" t="str">
        <f t="shared" si="17"/>
        <v/>
      </c>
      <c r="K47" s="199" t="str">
        <f t="shared" si="18"/>
        <v/>
      </c>
      <c r="L47" s="199" t="str">
        <f t="shared" si="19"/>
        <v/>
      </c>
      <c r="M47" s="200" t="str">
        <f t="shared" si="20"/>
        <v/>
      </c>
      <c r="N47" s="200" t="str">
        <f t="shared" si="21"/>
        <v/>
      </c>
      <c r="O47" s="201" t="str">
        <f t="shared" si="22"/>
        <v/>
      </c>
      <c r="P47" s="209" t="str">
        <f t="shared" si="23"/>
        <v/>
      </c>
      <c r="R47" s="219" t="str">
        <f t="shared" si="12"/>
        <v/>
      </c>
      <c r="S47" s="219" t="str">
        <f t="shared" si="13"/>
        <v/>
      </c>
      <c r="T47" s="219" t="e">
        <f t="shared" si="14"/>
        <v>#VALUE!</v>
      </c>
    </row>
    <row r="48" spans="1:20" ht="21.75" customHeight="1" thickBot="1" x14ac:dyDescent="0.3">
      <c r="A48" s="199">
        <v>40</v>
      </c>
      <c r="B48" s="206"/>
      <c r="C48" s="206"/>
      <c r="D48" s="414" t="str">
        <f>IF(B48=0,"",VLOOKUP(B48,' SEP 15_09_2020'!$1:$1048576,3,0))</f>
        <v/>
      </c>
      <c r="E48" s="414" t="str">
        <f>IF(B48=0,"",VLOOKUP(B48,' SEP 15_09_2020'!$1:$1048576,4,0))</f>
        <v/>
      </c>
      <c r="F48" s="414" t="str">
        <f>IF(B48=0,"",VLOOKUP(B48,' SEP 15_09_2020'!$1:$1048576,5,0))</f>
        <v/>
      </c>
      <c r="G48" s="199"/>
      <c r="H48" s="198" t="str">
        <f t="shared" si="15"/>
        <v/>
      </c>
      <c r="I48" s="199" t="str">
        <f t="shared" si="16"/>
        <v/>
      </c>
      <c r="J48" s="199" t="str">
        <f t="shared" si="17"/>
        <v/>
      </c>
      <c r="K48" s="199" t="str">
        <f t="shared" si="18"/>
        <v/>
      </c>
      <c r="L48" s="199" t="str">
        <f t="shared" si="19"/>
        <v/>
      </c>
      <c r="M48" s="200" t="str">
        <f t="shared" si="20"/>
        <v/>
      </c>
      <c r="N48" s="200" t="str">
        <f t="shared" si="21"/>
        <v/>
      </c>
      <c r="O48" s="201" t="str">
        <f t="shared" si="22"/>
        <v/>
      </c>
      <c r="P48" s="209" t="str">
        <f t="shared" si="23"/>
        <v/>
      </c>
      <c r="R48" s="219" t="str">
        <f t="shared" si="12"/>
        <v/>
      </c>
      <c r="S48" s="219" t="str">
        <f t="shared" si="13"/>
        <v/>
      </c>
      <c r="T48" s="219" t="e">
        <f t="shared" si="14"/>
        <v>#VALUE!</v>
      </c>
    </row>
    <row r="49" spans="1:20" ht="21.75" customHeight="1" thickBot="1" x14ac:dyDescent="0.3">
      <c r="A49" s="199">
        <v>41</v>
      </c>
      <c r="B49" s="206"/>
      <c r="C49" s="206"/>
      <c r="D49" s="414" t="str">
        <f>IF(B49=0,"",VLOOKUP(B49,' SEP 15_09_2020'!$1:$1048576,3,0))</f>
        <v/>
      </c>
      <c r="E49" s="414" t="str">
        <f>IF(B49=0,"",VLOOKUP(B49,' SEP 15_09_2020'!$1:$1048576,4,0))</f>
        <v/>
      </c>
      <c r="F49" s="414" t="str">
        <f>IF(B49=0,"",VLOOKUP(B49,' SEP 15_09_2020'!$1:$1048576,5,0))</f>
        <v/>
      </c>
      <c r="G49" s="199"/>
      <c r="H49" s="198" t="str">
        <f t="shared" si="15"/>
        <v/>
      </c>
      <c r="I49" s="199" t="str">
        <f t="shared" si="16"/>
        <v/>
      </c>
      <c r="J49" s="199" t="str">
        <f t="shared" si="17"/>
        <v/>
      </c>
      <c r="K49" s="199" t="str">
        <f t="shared" si="18"/>
        <v/>
      </c>
      <c r="L49" s="199" t="str">
        <f t="shared" si="19"/>
        <v/>
      </c>
      <c r="M49" s="200" t="str">
        <f t="shared" si="20"/>
        <v/>
      </c>
      <c r="N49" s="200" t="str">
        <f t="shared" si="21"/>
        <v/>
      </c>
      <c r="O49" s="201" t="str">
        <f t="shared" si="22"/>
        <v/>
      </c>
      <c r="P49" s="209" t="str">
        <f t="shared" si="23"/>
        <v/>
      </c>
      <c r="R49" s="219" t="str">
        <f t="shared" si="12"/>
        <v/>
      </c>
      <c r="S49" s="219" t="str">
        <f t="shared" si="13"/>
        <v/>
      </c>
      <c r="T49" s="219" t="e">
        <f t="shared" si="14"/>
        <v>#VALUE!</v>
      </c>
    </row>
    <row r="50" spans="1:20" ht="21.75" customHeight="1" thickBot="1" x14ac:dyDescent="0.3">
      <c r="A50" s="199">
        <v>42</v>
      </c>
      <c r="B50" s="206"/>
      <c r="C50" s="206"/>
      <c r="D50" s="414" t="str">
        <f>IF(B50=0,"",VLOOKUP(B50,' SEP 15_09_2020'!$1:$1048576,3,0))</f>
        <v/>
      </c>
      <c r="E50" s="414" t="str">
        <f>IF(B50=0,"",VLOOKUP(B50,' SEP 15_09_2020'!$1:$1048576,4,0))</f>
        <v/>
      </c>
      <c r="F50" s="414" t="str">
        <f>IF(B50=0,"",VLOOKUP(B50,' SEP 15_09_2020'!$1:$1048576,5,0))</f>
        <v/>
      </c>
      <c r="G50" s="199"/>
      <c r="H50" s="198" t="str">
        <f t="shared" si="15"/>
        <v/>
      </c>
      <c r="I50" s="199" t="str">
        <f t="shared" si="16"/>
        <v/>
      </c>
      <c r="J50" s="199" t="str">
        <f t="shared" si="17"/>
        <v/>
      </c>
      <c r="K50" s="199" t="str">
        <f t="shared" si="18"/>
        <v/>
      </c>
      <c r="L50" s="199" t="str">
        <f t="shared" si="19"/>
        <v/>
      </c>
      <c r="M50" s="200" t="str">
        <f t="shared" si="20"/>
        <v/>
      </c>
      <c r="N50" s="200" t="str">
        <f t="shared" si="21"/>
        <v/>
      </c>
      <c r="O50" s="201" t="str">
        <f t="shared" si="22"/>
        <v/>
      </c>
      <c r="P50" s="209" t="str">
        <f t="shared" si="23"/>
        <v/>
      </c>
      <c r="R50" s="219" t="str">
        <f t="shared" si="12"/>
        <v/>
      </c>
      <c r="S50" s="219" t="str">
        <f t="shared" si="13"/>
        <v/>
      </c>
      <c r="T50" s="219" t="e">
        <f t="shared" si="14"/>
        <v>#VALUE!</v>
      </c>
    </row>
    <row r="51" spans="1:20" ht="21.75" customHeight="1" thickBot="1" x14ac:dyDescent="0.3">
      <c r="A51" s="199">
        <v>43</v>
      </c>
      <c r="B51" s="206"/>
      <c r="C51" s="206"/>
      <c r="D51" s="414" t="str">
        <f>IF(B51=0,"",VLOOKUP(B51,' SEP 15_09_2020'!$1:$1048576,3,0))</f>
        <v/>
      </c>
      <c r="E51" s="414" t="str">
        <f>IF(B51=0,"",VLOOKUP(B51,' SEP 15_09_2020'!$1:$1048576,4,0))</f>
        <v/>
      </c>
      <c r="F51" s="414" t="str">
        <f>IF(B51=0,"",VLOOKUP(B51,' SEP 15_09_2020'!$1:$1048576,5,0))</f>
        <v/>
      </c>
      <c r="G51" s="199"/>
      <c r="H51" s="198" t="str">
        <f t="shared" si="15"/>
        <v/>
      </c>
      <c r="I51" s="199" t="str">
        <f t="shared" si="16"/>
        <v/>
      </c>
      <c r="J51" s="199" t="str">
        <f t="shared" si="17"/>
        <v/>
      </c>
      <c r="K51" s="199" t="str">
        <f t="shared" si="18"/>
        <v/>
      </c>
      <c r="L51" s="199" t="str">
        <f t="shared" si="19"/>
        <v/>
      </c>
      <c r="M51" s="200" t="str">
        <f t="shared" si="20"/>
        <v/>
      </c>
      <c r="N51" s="200" t="str">
        <f t="shared" si="21"/>
        <v/>
      </c>
      <c r="O51" s="201" t="str">
        <f t="shared" si="22"/>
        <v/>
      </c>
      <c r="P51" s="209" t="str">
        <f t="shared" si="23"/>
        <v/>
      </c>
      <c r="R51" s="219" t="str">
        <f t="shared" si="12"/>
        <v/>
      </c>
      <c r="S51" s="219" t="str">
        <f t="shared" si="13"/>
        <v/>
      </c>
      <c r="T51" s="219" t="e">
        <f t="shared" si="14"/>
        <v>#VALUE!</v>
      </c>
    </row>
    <row r="52" spans="1:20" ht="21.75" customHeight="1" thickBot="1" x14ac:dyDescent="0.3">
      <c r="A52" s="199">
        <v>44</v>
      </c>
      <c r="B52" s="206"/>
      <c r="C52" s="206"/>
      <c r="D52" s="414" t="str">
        <f>IF(B52=0,"",VLOOKUP(B52,' SEP 15_09_2020'!$1:$1048576,3,0))</f>
        <v/>
      </c>
      <c r="E52" s="414" t="str">
        <f>IF(B52=0,"",VLOOKUP(B52,' SEP 15_09_2020'!$1:$1048576,4,0))</f>
        <v/>
      </c>
      <c r="F52" s="414" t="str">
        <f>IF(B52=0,"",VLOOKUP(B52,' SEP 15_09_2020'!$1:$1048576,5,0))</f>
        <v/>
      </c>
      <c r="G52" s="199"/>
      <c r="H52" s="198" t="str">
        <f t="shared" si="15"/>
        <v/>
      </c>
      <c r="I52" s="199" t="str">
        <f t="shared" si="16"/>
        <v/>
      </c>
      <c r="J52" s="199" t="str">
        <f t="shared" si="17"/>
        <v/>
      </c>
      <c r="K52" s="199" t="str">
        <f t="shared" si="18"/>
        <v/>
      </c>
      <c r="L52" s="199" t="str">
        <f t="shared" si="19"/>
        <v/>
      </c>
      <c r="M52" s="200" t="str">
        <f t="shared" si="20"/>
        <v/>
      </c>
      <c r="N52" s="200" t="str">
        <f t="shared" si="21"/>
        <v/>
      </c>
      <c r="O52" s="201" t="str">
        <f t="shared" si="22"/>
        <v/>
      </c>
      <c r="P52" s="209" t="str">
        <f t="shared" si="23"/>
        <v/>
      </c>
      <c r="R52" s="219" t="str">
        <f t="shared" si="12"/>
        <v/>
      </c>
      <c r="S52" s="219" t="str">
        <f t="shared" si="13"/>
        <v/>
      </c>
      <c r="T52" s="219" t="e">
        <f t="shared" si="14"/>
        <v>#VALUE!</v>
      </c>
    </row>
    <row r="53" spans="1:20" ht="21.75" customHeight="1" thickBot="1" x14ac:dyDescent="0.3">
      <c r="A53" s="199">
        <v>45</v>
      </c>
      <c r="B53" s="206"/>
      <c r="C53" s="206"/>
      <c r="D53" s="414" t="str">
        <f>IF(B53=0,"",VLOOKUP(B53,' SEP 15_09_2020'!$1:$1048576,3,0))</f>
        <v/>
      </c>
      <c r="E53" s="414" t="str">
        <f>IF(B53=0,"",VLOOKUP(B53,' SEP 15_09_2020'!$1:$1048576,4,0))</f>
        <v/>
      </c>
      <c r="F53" s="414" t="str">
        <f>IF(B53=0,"",VLOOKUP(B53,' SEP 15_09_2020'!$1:$1048576,5,0))</f>
        <v/>
      </c>
      <c r="G53" s="199"/>
      <c r="H53" s="198" t="str">
        <f t="shared" si="15"/>
        <v/>
      </c>
      <c r="I53" s="199" t="str">
        <f t="shared" si="16"/>
        <v/>
      </c>
      <c r="J53" s="199" t="str">
        <f t="shared" si="17"/>
        <v/>
      </c>
      <c r="K53" s="199" t="str">
        <f t="shared" si="18"/>
        <v/>
      </c>
      <c r="L53" s="199" t="str">
        <f t="shared" si="19"/>
        <v/>
      </c>
      <c r="M53" s="200" t="str">
        <f t="shared" si="20"/>
        <v/>
      </c>
      <c r="N53" s="200" t="str">
        <f t="shared" si="21"/>
        <v/>
      </c>
      <c r="O53" s="201" t="str">
        <f t="shared" si="22"/>
        <v/>
      </c>
      <c r="P53" s="209" t="str">
        <f t="shared" si="23"/>
        <v/>
      </c>
      <c r="R53" s="219" t="str">
        <f t="shared" si="12"/>
        <v/>
      </c>
      <c r="S53" s="219" t="str">
        <f t="shared" si="13"/>
        <v/>
      </c>
      <c r="T53" s="219" t="e">
        <f t="shared" si="14"/>
        <v>#VALUE!</v>
      </c>
    </row>
    <row r="54" spans="1:20" ht="21.75" customHeight="1" thickBot="1" x14ac:dyDescent="0.3">
      <c r="A54" s="199">
        <v>46</v>
      </c>
      <c r="B54" s="206"/>
      <c r="C54" s="206"/>
      <c r="D54" s="414" t="str">
        <f>IF(B54=0,"",VLOOKUP(B54,' SEP 15_09_2020'!$1:$1048576,3,0))</f>
        <v/>
      </c>
      <c r="E54" s="414" t="str">
        <f>IF(B54=0,"",VLOOKUP(B54,' SEP 15_09_2020'!$1:$1048576,4,0))</f>
        <v/>
      </c>
      <c r="F54" s="414" t="str">
        <f>IF(B54=0,"",VLOOKUP(B54,' SEP 15_09_2020'!$1:$1048576,5,0))</f>
        <v/>
      </c>
      <c r="G54" s="199"/>
      <c r="H54" s="198" t="str">
        <f t="shared" si="15"/>
        <v/>
      </c>
      <c r="I54" s="199" t="str">
        <f t="shared" si="16"/>
        <v/>
      </c>
      <c r="J54" s="199" t="str">
        <f t="shared" si="17"/>
        <v/>
      </c>
      <c r="K54" s="199" t="str">
        <f t="shared" si="18"/>
        <v/>
      </c>
      <c r="L54" s="199" t="str">
        <f t="shared" si="19"/>
        <v/>
      </c>
      <c r="M54" s="200" t="str">
        <f t="shared" si="20"/>
        <v/>
      </c>
      <c r="N54" s="200" t="str">
        <f t="shared" si="21"/>
        <v/>
      </c>
      <c r="O54" s="201" t="str">
        <f t="shared" si="22"/>
        <v/>
      </c>
      <c r="P54" s="209" t="str">
        <f t="shared" si="23"/>
        <v/>
      </c>
      <c r="R54" s="219" t="str">
        <f t="shared" si="12"/>
        <v/>
      </c>
      <c r="S54" s="219" t="str">
        <f t="shared" si="13"/>
        <v/>
      </c>
      <c r="T54" s="219" t="e">
        <f t="shared" si="14"/>
        <v>#VALUE!</v>
      </c>
    </row>
    <row r="55" spans="1:20" ht="21.75" customHeight="1" thickBot="1" x14ac:dyDescent="0.3">
      <c r="A55" s="199">
        <v>47</v>
      </c>
      <c r="B55" s="206"/>
      <c r="C55" s="206"/>
      <c r="D55" s="414" t="str">
        <f>IF(B55=0,"",VLOOKUP(B55,' SEP 15_09_2020'!$1:$1048576,3,0))</f>
        <v/>
      </c>
      <c r="E55" s="414" t="str">
        <f>IF(B55=0,"",VLOOKUP(B55,' SEP 15_09_2020'!$1:$1048576,4,0))</f>
        <v/>
      </c>
      <c r="F55" s="414" t="str">
        <f>IF(B55=0,"",VLOOKUP(B55,' SEP 15_09_2020'!$1:$1048576,5,0))</f>
        <v/>
      </c>
      <c r="G55" s="199"/>
      <c r="H55" s="198" t="str">
        <f t="shared" si="15"/>
        <v/>
      </c>
      <c r="I55" s="199" t="str">
        <f t="shared" si="16"/>
        <v/>
      </c>
      <c r="J55" s="199" t="str">
        <f t="shared" si="17"/>
        <v/>
      </c>
      <c r="K55" s="199" t="str">
        <f t="shared" si="18"/>
        <v/>
      </c>
      <c r="L55" s="199" t="str">
        <f t="shared" si="19"/>
        <v/>
      </c>
      <c r="M55" s="200" t="str">
        <f t="shared" si="20"/>
        <v/>
      </c>
      <c r="N55" s="200" t="str">
        <f t="shared" si="21"/>
        <v/>
      </c>
      <c r="O55" s="201" t="str">
        <f t="shared" si="22"/>
        <v/>
      </c>
      <c r="P55" s="209" t="str">
        <f t="shared" si="23"/>
        <v/>
      </c>
      <c r="R55" s="219" t="str">
        <f t="shared" si="12"/>
        <v/>
      </c>
      <c r="S55" s="219" t="str">
        <f t="shared" si="13"/>
        <v/>
      </c>
      <c r="T55" s="219" t="e">
        <f t="shared" si="14"/>
        <v>#VALUE!</v>
      </c>
    </row>
    <row r="56" spans="1:20" ht="21.75" customHeight="1" thickBot="1" x14ac:dyDescent="0.3">
      <c r="A56" s="199">
        <v>48</v>
      </c>
      <c r="B56" s="206"/>
      <c r="C56" s="206"/>
      <c r="D56" s="414" t="str">
        <f>IF(B56=0,"",VLOOKUP(B56,' SEP 15_09_2020'!$1:$1048576,3,0))</f>
        <v/>
      </c>
      <c r="E56" s="414" t="str">
        <f>IF(B56=0,"",VLOOKUP(B56,' SEP 15_09_2020'!$1:$1048576,4,0))</f>
        <v/>
      </c>
      <c r="F56" s="414" t="str">
        <f>IF(B56=0,"",VLOOKUP(B56,' SEP 15_09_2020'!$1:$1048576,5,0))</f>
        <v/>
      </c>
      <c r="G56" s="199"/>
      <c r="H56" s="198" t="str">
        <f t="shared" si="15"/>
        <v/>
      </c>
      <c r="I56" s="199" t="str">
        <f t="shared" si="16"/>
        <v/>
      </c>
      <c r="J56" s="199" t="str">
        <f t="shared" si="17"/>
        <v/>
      </c>
      <c r="K56" s="199" t="str">
        <f t="shared" si="18"/>
        <v/>
      </c>
      <c r="L56" s="199" t="str">
        <f t="shared" si="19"/>
        <v/>
      </c>
      <c r="M56" s="200" t="str">
        <f t="shared" si="20"/>
        <v/>
      </c>
      <c r="N56" s="200" t="str">
        <f t="shared" si="21"/>
        <v/>
      </c>
      <c r="O56" s="201" t="str">
        <f t="shared" si="22"/>
        <v/>
      </c>
      <c r="P56" s="209" t="str">
        <f t="shared" si="23"/>
        <v/>
      </c>
      <c r="R56" s="219" t="str">
        <f t="shared" si="12"/>
        <v/>
      </c>
      <c r="S56" s="219" t="str">
        <f t="shared" si="13"/>
        <v/>
      </c>
      <c r="T56" s="219" t="e">
        <f t="shared" si="14"/>
        <v>#VALUE!</v>
      </c>
    </row>
    <row r="57" spans="1:20" ht="21.75" customHeight="1" thickBot="1" x14ac:dyDescent="0.3">
      <c r="A57" s="199">
        <v>49</v>
      </c>
      <c r="B57" s="206"/>
      <c r="C57" s="206"/>
      <c r="D57" s="414" t="str">
        <f>IF(B57=0,"",VLOOKUP(B57,' SEP 15_09_2020'!$1:$1048576,3,0))</f>
        <v/>
      </c>
      <c r="E57" s="414" t="str">
        <f>IF(B57=0,"",VLOOKUP(B57,' SEP 15_09_2020'!$1:$1048576,4,0))</f>
        <v/>
      </c>
      <c r="F57" s="414" t="str">
        <f>IF(B57=0,"",VLOOKUP(B57,' SEP 15_09_2020'!$1:$1048576,5,0))</f>
        <v/>
      </c>
      <c r="G57" s="199"/>
      <c r="H57" s="198" t="str">
        <f t="shared" si="15"/>
        <v/>
      </c>
      <c r="I57" s="199" t="str">
        <f t="shared" si="16"/>
        <v/>
      </c>
      <c r="J57" s="199" t="str">
        <f t="shared" si="17"/>
        <v/>
      </c>
      <c r="K57" s="199" t="str">
        <f t="shared" si="18"/>
        <v/>
      </c>
      <c r="L57" s="199" t="str">
        <f t="shared" si="19"/>
        <v/>
      </c>
      <c r="M57" s="200" t="str">
        <f t="shared" si="20"/>
        <v/>
      </c>
      <c r="N57" s="200" t="str">
        <f t="shared" si="21"/>
        <v/>
      </c>
      <c r="O57" s="201" t="str">
        <f t="shared" si="22"/>
        <v/>
      </c>
      <c r="P57" s="209" t="str">
        <f t="shared" si="23"/>
        <v/>
      </c>
      <c r="R57" s="219" t="str">
        <f t="shared" si="12"/>
        <v/>
      </c>
      <c r="S57" s="219" t="str">
        <f t="shared" si="13"/>
        <v/>
      </c>
      <c r="T57" s="219" t="e">
        <f t="shared" si="14"/>
        <v>#VALUE!</v>
      </c>
    </row>
    <row r="58" spans="1:20" ht="21.75" customHeight="1" thickBot="1" x14ac:dyDescent="0.3">
      <c r="A58" s="199">
        <v>50</v>
      </c>
      <c r="B58" s="206"/>
      <c r="C58" s="206"/>
      <c r="D58" s="414" t="str">
        <f>IF(B58=0,"",VLOOKUP(B58,' SEP 15_09_2020'!$1:$1048576,3,0))</f>
        <v/>
      </c>
      <c r="E58" s="414" t="str">
        <f>IF(B58=0,"",VLOOKUP(B58,' SEP 15_09_2020'!$1:$1048576,4,0))</f>
        <v/>
      </c>
      <c r="F58" s="414" t="str">
        <f>IF(B58=0,"",VLOOKUP(B58,' SEP 15_09_2020'!$1:$1048576,5,0))</f>
        <v/>
      </c>
      <c r="G58" s="199"/>
      <c r="H58" s="198" t="str">
        <f t="shared" si="15"/>
        <v/>
      </c>
      <c r="I58" s="199" t="str">
        <f t="shared" si="16"/>
        <v/>
      </c>
      <c r="J58" s="199" t="str">
        <f t="shared" si="17"/>
        <v/>
      </c>
      <c r="K58" s="199" t="str">
        <f t="shared" si="18"/>
        <v/>
      </c>
      <c r="L58" s="199" t="str">
        <f t="shared" si="19"/>
        <v/>
      </c>
      <c r="M58" s="200" t="str">
        <f t="shared" si="20"/>
        <v/>
      </c>
      <c r="N58" s="200" t="str">
        <f t="shared" si="21"/>
        <v/>
      </c>
      <c r="O58" s="201" t="str">
        <f t="shared" si="22"/>
        <v/>
      </c>
      <c r="P58" s="209" t="str">
        <f t="shared" si="23"/>
        <v/>
      </c>
      <c r="R58" s="219" t="str">
        <f t="shared" si="12"/>
        <v/>
      </c>
      <c r="S58" s="219" t="str">
        <f t="shared" si="13"/>
        <v/>
      </c>
      <c r="T58" s="219" t="e">
        <f t="shared" si="14"/>
        <v>#VALUE!</v>
      </c>
    </row>
    <row r="59" spans="1:20" ht="21.75" customHeight="1" thickBot="1" x14ac:dyDescent="0.3">
      <c r="A59" s="199">
        <v>51</v>
      </c>
      <c r="B59" s="206"/>
      <c r="C59" s="206"/>
      <c r="D59" s="414" t="str">
        <f>IF(B59=0,"",VLOOKUP(B59,' SEP 15_09_2020'!$1:$1048576,3,0))</f>
        <v/>
      </c>
      <c r="E59" s="414" t="str">
        <f>IF(B59=0,"",VLOOKUP(B59,' SEP 15_09_2020'!$1:$1048576,4,0))</f>
        <v/>
      </c>
      <c r="F59" s="414" t="str">
        <f>IF(B59=0,"",VLOOKUP(B59,' SEP 15_09_2020'!$1:$1048576,5,0))</f>
        <v/>
      </c>
      <c r="G59" s="199"/>
      <c r="H59" s="198" t="str">
        <f t="shared" si="15"/>
        <v/>
      </c>
      <c r="I59" s="199" t="str">
        <f t="shared" si="16"/>
        <v/>
      </c>
      <c r="J59" s="199" t="str">
        <f t="shared" si="17"/>
        <v/>
      </c>
      <c r="K59" s="199" t="str">
        <f t="shared" si="18"/>
        <v/>
      </c>
      <c r="L59" s="199" t="str">
        <f t="shared" si="19"/>
        <v/>
      </c>
      <c r="M59" s="200" t="str">
        <f t="shared" si="20"/>
        <v/>
      </c>
      <c r="N59" s="200" t="str">
        <f t="shared" si="21"/>
        <v/>
      </c>
      <c r="O59" s="201" t="str">
        <f t="shared" si="22"/>
        <v/>
      </c>
      <c r="P59" s="209" t="str">
        <f t="shared" si="23"/>
        <v/>
      </c>
      <c r="R59" s="219" t="str">
        <f t="shared" si="12"/>
        <v/>
      </c>
      <c r="S59" s="219" t="str">
        <f t="shared" si="13"/>
        <v/>
      </c>
      <c r="T59" s="219" t="e">
        <f t="shared" si="14"/>
        <v>#VALUE!</v>
      </c>
    </row>
    <row r="60" spans="1:20" ht="21.75" customHeight="1" thickBot="1" x14ac:dyDescent="0.3">
      <c r="A60" s="199">
        <v>52</v>
      </c>
      <c r="B60" s="206"/>
      <c r="C60" s="206"/>
      <c r="D60" s="414" t="str">
        <f>IF(B60=0,"",VLOOKUP(B60,' SEP 15_09_2020'!$1:$1048576,3,0))</f>
        <v/>
      </c>
      <c r="E60" s="414" t="str">
        <f>IF(B60=0,"",VLOOKUP(B60,' SEP 15_09_2020'!$1:$1048576,4,0))</f>
        <v/>
      </c>
      <c r="F60" s="414" t="str">
        <f>IF(B60=0,"",VLOOKUP(B60,' SEP 15_09_2020'!$1:$1048576,5,0))</f>
        <v/>
      </c>
      <c r="G60" s="199"/>
      <c r="H60" s="198" t="str">
        <f t="shared" si="15"/>
        <v/>
      </c>
      <c r="I60" s="199" t="str">
        <f t="shared" si="16"/>
        <v/>
      </c>
      <c r="J60" s="199" t="str">
        <f t="shared" si="17"/>
        <v/>
      </c>
      <c r="K60" s="199" t="str">
        <f t="shared" si="18"/>
        <v/>
      </c>
      <c r="L60" s="199" t="str">
        <f t="shared" si="19"/>
        <v/>
      </c>
      <c r="M60" s="200" t="str">
        <f t="shared" si="20"/>
        <v/>
      </c>
      <c r="N60" s="200" t="str">
        <f t="shared" si="21"/>
        <v/>
      </c>
      <c r="O60" s="201" t="str">
        <f t="shared" si="22"/>
        <v/>
      </c>
      <c r="P60" s="209" t="str">
        <f t="shared" si="23"/>
        <v/>
      </c>
      <c r="R60" s="219" t="str">
        <f t="shared" ref="R60:R123" si="24">IF(B60=0,"",IF($R$6="LOCAÇÃO",VLOOKUP(B60,inventario,13,0),VLOOKUP(B60,inventario,12,0)))</f>
        <v/>
      </c>
      <c r="S60" s="219" t="str">
        <f t="shared" ref="S60:S123" si="25">IF(R60="","",R60*C60)</f>
        <v/>
      </c>
      <c r="T60" s="219" t="e">
        <f t="shared" si="14"/>
        <v>#VALUE!</v>
      </c>
    </row>
    <row r="61" spans="1:20" ht="21.75" customHeight="1" thickBot="1" x14ac:dyDescent="0.3">
      <c r="A61" s="199">
        <v>53</v>
      </c>
      <c r="B61" s="206"/>
      <c r="C61" s="206"/>
      <c r="D61" s="414" t="str">
        <f>IF(B61=0,"",VLOOKUP(B61,' SEP 15_09_2020'!$1:$1048576,3,0))</f>
        <v/>
      </c>
      <c r="E61" s="414" t="str">
        <f>IF(B61=0,"",VLOOKUP(B61,' SEP 15_09_2020'!$1:$1048576,4,0))</f>
        <v/>
      </c>
      <c r="F61" s="414" t="str">
        <f>IF(B61=0,"",VLOOKUP(B61,' SEP 15_09_2020'!$1:$1048576,5,0))</f>
        <v/>
      </c>
      <c r="G61" s="199"/>
      <c r="H61" s="198" t="str">
        <f t="shared" si="15"/>
        <v/>
      </c>
      <c r="I61" s="199" t="str">
        <f t="shared" si="16"/>
        <v/>
      </c>
      <c r="J61" s="199" t="str">
        <f t="shared" si="17"/>
        <v/>
      </c>
      <c r="K61" s="199" t="str">
        <f t="shared" si="18"/>
        <v/>
      </c>
      <c r="L61" s="199" t="str">
        <f t="shared" si="19"/>
        <v/>
      </c>
      <c r="M61" s="200" t="str">
        <f t="shared" si="20"/>
        <v/>
      </c>
      <c r="N61" s="200" t="str">
        <f t="shared" si="21"/>
        <v/>
      </c>
      <c r="O61" s="201" t="str">
        <f t="shared" si="22"/>
        <v/>
      </c>
      <c r="P61" s="209" t="str">
        <f t="shared" si="23"/>
        <v/>
      </c>
      <c r="R61" s="219" t="str">
        <f t="shared" si="24"/>
        <v/>
      </c>
      <c r="S61" s="219" t="str">
        <f t="shared" si="25"/>
        <v/>
      </c>
      <c r="T61" s="219" t="e">
        <f t="shared" si="14"/>
        <v>#VALUE!</v>
      </c>
    </row>
    <row r="62" spans="1:20" ht="21.75" customHeight="1" thickBot="1" x14ac:dyDescent="0.3">
      <c r="A62" s="199">
        <v>54</v>
      </c>
      <c r="B62" s="206"/>
      <c r="C62" s="206"/>
      <c r="D62" s="414" t="str">
        <f>IF(B62=0,"",VLOOKUP(B62,' SEP 15_09_2020'!$1:$1048576,3,0))</f>
        <v/>
      </c>
      <c r="E62" s="414" t="str">
        <f>IF(B62=0,"",VLOOKUP(B62,' SEP 15_09_2020'!$1:$1048576,4,0))</f>
        <v/>
      </c>
      <c r="F62" s="414" t="str">
        <f>IF(B62=0,"",VLOOKUP(B62,' SEP 15_09_2020'!$1:$1048576,5,0))</f>
        <v/>
      </c>
      <c r="G62" s="199"/>
      <c r="H62" s="198" t="str">
        <f t="shared" si="15"/>
        <v/>
      </c>
      <c r="I62" s="199" t="str">
        <f t="shared" si="16"/>
        <v/>
      </c>
      <c r="J62" s="199" t="str">
        <f t="shared" si="17"/>
        <v/>
      </c>
      <c r="K62" s="199" t="str">
        <f t="shared" si="18"/>
        <v/>
      </c>
      <c r="L62" s="199" t="str">
        <f t="shared" si="19"/>
        <v/>
      </c>
      <c r="M62" s="200" t="str">
        <f t="shared" si="20"/>
        <v/>
      </c>
      <c r="N62" s="200" t="str">
        <f t="shared" si="21"/>
        <v/>
      </c>
      <c r="O62" s="201" t="str">
        <f t="shared" si="22"/>
        <v/>
      </c>
      <c r="P62" s="209" t="str">
        <f t="shared" si="23"/>
        <v/>
      </c>
      <c r="R62" s="219" t="str">
        <f t="shared" si="24"/>
        <v/>
      </c>
      <c r="S62" s="219" t="str">
        <f t="shared" si="25"/>
        <v/>
      </c>
      <c r="T62" s="219" t="e">
        <f t="shared" si="14"/>
        <v>#VALUE!</v>
      </c>
    </row>
    <row r="63" spans="1:20" ht="21.75" customHeight="1" thickBot="1" x14ac:dyDescent="0.3">
      <c r="A63" s="199">
        <v>55</v>
      </c>
      <c r="B63" s="206"/>
      <c r="C63" s="206"/>
      <c r="D63" s="414" t="str">
        <f>IF(B63=0,"",VLOOKUP(B63,' SEP 15_09_2020'!$1:$1048576,3,0))</f>
        <v/>
      </c>
      <c r="E63" s="414" t="str">
        <f>IF(B63=0,"",VLOOKUP(B63,' SEP 15_09_2020'!$1:$1048576,4,0))</f>
        <v/>
      </c>
      <c r="F63" s="414" t="str">
        <f>IF(B63=0,"",VLOOKUP(B63,' SEP 15_09_2020'!$1:$1048576,5,0))</f>
        <v/>
      </c>
      <c r="G63" s="199"/>
      <c r="H63" s="198" t="str">
        <f t="shared" si="15"/>
        <v/>
      </c>
      <c r="I63" s="199" t="str">
        <f t="shared" si="16"/>
        <v/>
      </c>
      <c r="J63" s="199" t="str">
        <f t="shared" si="17"/>
        <v/>
      </c>
      <c r="K63" s="199" t="str">
        <f t="shared" si="18"/>
        <v/>
      </c>
      <c r="L63" s="199" t="str">
        <f t="shared" si="19"/>
        <v/>
      </c>
      <c r="M63" s="200" t="str">
        <f t="shared" si="20"/>
        <v/>
      </c>
      <c r="N63" s="200" t="str">
        <f t="shared" si="21"/>
        <v/>
      </c>
      <c r="O63" s="201" t="str">
        <f t="shared" si="22"/>
        <v/>
      </c>
      <c r="P63" s="209" t="str">
        <f t="shared" si="23"/>
        <v/>
      </c>
      <c r="R63" s="219" t="str">
        <f t="shared" si="24"/>
        <v/>
      </c>
      <c r="S63" s="219" t="str">
        <f t="shared" si="25"/>
        <v/>
      </c>
      <c r="T63" s="219" t="e">
        <f t="shared" si="14"/>
        <v>#VALUE!</v>
      </c>
    </row>
    <row r="64" spans="1:20" ht="21.75" customHeight="1" thickBot="1" x14ac:dyDescent="0.3">
      <c r="A64" s="199">
        <v>56</v>
      </c>
      <c r="B64" s="206"/>
      <c r="C64" s="206"/>
      <c r="D64" s="414" t="str">
        <f>IF(B64=0,"",VLOOKUP(B64,' SEP 15_09_2020'!$1:$1048576,3,0))</f>
        <v/>
      </c>
      <c r="E64" s="414" t="str">
        <f>IF(B64=0,"",VLOOKUP(B64,' SEP 15_09_2020'!$1:$1048576,4,0))</f>
        <v/>
      </c>
      <c r="F64" s="414" t="str">
        <f>IF(B64=0,"",VLOOKUP(B64,' SEP 15_09_2020'!$1:$1048576,5,0))</f>
        <v/>
      </c>
      <c r="G64" s="199"/>
      <c r="H64" s="198" t="str">
        <f t="shared" si="15"/>
        <v/>
      </c>
      <c r="I64" s="199" t="str">
        <f t="shared" si="16"/>
        <v/>
      </c>
      <c r="J64" s="199" t="str">
        <f t="shared" si="17"/>
        <v/>
      </c>
      <c r="K64" s="199" t="str">
        <f t="shared" si="18"/>
        <v/>
      </c>
      <c r="L64" s="199" t="str">
        <f t="shared" si="19"/>
        <v/>
      </c>
      <c r="M64" s="200" t="str">
        <f t="shared" si="20"/>
        <v/>
      </c>
      <c r="N64" s="200" t="str">
        <f t="shared" si="21"/>
        <v/>
      </c>
      <c r="O64" s="201" t="str">
        <f t="shared" si="22"/>
        <v/>
      </c>
      <c r="P64" s="209" t="str">
        <f t="shared" si="23"/>
        <v/>
      </c>
      <c r="R64" s="219" t="str">
        <f t="shared" si="24"/>
        <v/>
      </c>
      <c r="S64" s="219" t="str">
        <f t="shared" si="25"/>
        <v/>
      </c>
      <c r="T64" s="219" t="e">
        <f t="shared" si="14"/>
        <v>#VALUE!</v>
      </c>
    </row>
    <row r="65" spans="1:20" ht="21.75" customHeight="1" thickBot="1" x14ac:dyDescent="0.3">
      <c r="A65" s="199">
        <v>57</v>
      </c>
      <c r="B65" s="206"/>
      <c r="C65" s="206"/>
      <c r="D65" s="414" t="str">
        <f>IF(B65=0,"",VLOOKUP(B65,' SEP 15_09_2020'!$1:$1048576,3,0))</f>
        <v/>
      </c>
      <c r="E65" s="414" t="str">
        <f>IF(B65=0,"",VLOOKUP(B65,' SEP 15_09_2020'!$1:$1048576,4,0))</f>
        <v/>
      </c>
      <c r="F65" s="414" t="str">
        <f>IF(B65=0,"",VLOOKUP(B65,' SEP 15_09_2020'!$1:$1048576,5,0))</f>
        <v/>
      </c>
      <c r="G65" s="199"/>
      <c r="H65" s="198" t="str">
        <f t="shared" si="15"/>
        <v/>
      </c>
      <c r="I65" s="199" t="str">
        <f t="shared" si="16"/>
        <v/>
      </c>
      <c r="J65" s="199" t="str">
        <f t="shared" si="17"/>
        <v/>
      </c>
      <c r="K65" s="199" t="str">
        <f t="shared" si="18"/>
        <v/>
      </c>
      <c r="L65" s="199" t="str">
        <f t="shared" si="19"/>
        <v/>
      </c>
      <c r="M65" s="200" t="str">
        <f t="shared" si="20"/>
        <v/>
      </c>
      <c r="N65" s="200" t="str">
        <f t="shared" si="21"/>
        <v/>
      </c>
      <c r="O65" s="201" t="str">
        <f t="shared" si="22"/>
        <v/>
      </c>
      <c r="P65" s="209" t="str">
        <f t="shared" si="23"/>
        <v/>
      </c>
      <c r="R65" s="219" t="str">
        <f t="shared" si="24"/>
        <v/>
      </c>
      <c r="S65" s="219" t="str">
        <f t="shared" si="25"/>
        <v/>
      </c>
      <c r="T65" s="219" t="e">
        <f t="shared" ref="T65:T128" si="26">IF($R$6="VENDA",ROUNDUP(M65*$O$5,0),IF($R$6="LOCAÇÃO",ROUNDUP(O65*$O$5,0)))</f>
        <v>#VALUE!</v>
      </c>
    </row>
    <row r="66" spans="1:20" ht="21.75" customHeight="1" thickBot="1" x14ac:dyDescent="0.3">
      <c r="A66" s="199">
        <v>58</v>
      </c>
      <c r="B66" s="206"/>
      <c r="C66" s="206"/>
      <c r="D66" s="414" t="str">
        <f>IF(B66=0,"",VLOOKUP(B66,' SEP 15_09_2020'!$1:$1048576,3,0))</f>
        <v/>
      </c>
      <c r="E66" s="414" t="str">
        <f>IF(B66=0,"",VLOOKUP(B66,' SEP 15_09_2020'!$1:$1048576,4,0))</f>
        <v/>
      </c>
      <c r="F66" s="414" t="str">
        <f>IF(B66=0,"",VLOOKUP(B66,' SEP 15_09_2020'!$1:$1048576,5,0))</f>
        <v/>
      </c>
      <c r="G66" s="199"/>
      <c r="H66" s="198" t="str">
        <f t="shared" si="15"/>
        <v/>
      </c>
      <c r="I66" s="199" t="str">
        <f t="shared" si="16"/>
        <v/>
      </c>
      <c r="J66" s="199" t="str">
        <f t="shared" si="17"/>
        <v/>
      </c>
      <c r="K66" s="199" t="str">
        <f t="shared" si="18"/>
        <v/>
      </c>
      <c r="L66" s="199" t="str">
        <f t="shared" si="19"/>
        <v/>
      </c>
      <c r="M66" s="200" t="str">
        <f t="shared" si="20"/>
        <v/>
      </c>
      <c r="N66" s="200" t="str">
        <f t="shared" si="21"/>
        <v/>
      </c>
      <c r="O66" s="201" t="str">
        <f t="shared" si="22"/>
        <v/>
      </c>
      <c r="P66" s="209" t="str">
        <f t="shared" si="23"/>
        <v/>
      </c>
      <c r="R66" s="219" t="str">
        <f t="shared" si="24"/>
        <v/>
      </c>
      <c r="S66" s="219" t="str">
        <f t="shared" si="25"/>
        <v/>
      </c>
      <c r="T66" s="219" t="e">
        <f t="shared" si="26"/>
        <v>#VALUE!</v>
      </c>
    </row>
    <row r="67" spans="1:20" ht="21.75" customHeight="1" thickBot="1" x14ac:dyDescent="0.3">
      <c r="A67" s="199">
        <v>59</v>
      </c>
      <c r="B67" s="206"/>
      <c r="C67" s="206"/>
      <c r="D67" s="414" t="str">
        <f>IF(B67=0,"",VLOOKUP(B67,' SEP 15_09_2020'!$1:$1048576,3,0))</f>
        <v/>
      </c>
      <c r="E67" s="414" t="str">
        <f>IF(B67=0,"",VLOOKUP(B67,' SEP 15_09_2020'!$1:$1048576,4,0))</f>
        <v/>
      </c>
      <c r="F67" s="414" t="str">
        <f>IF(B67=0,"",VLOOKUP(B67,' SEP 15_09_2020'!$1:$1048576,5,0))</f>
        <v/>
      </c>
      <c r="G67" s="199"/>
      <c r="H67" s="198" t="str">
        <f t="shared" si="15"/>
        <v/>
      </c>
      <c r="I67" s="199" t="str">
        <f t="shared" si="16"/>
        <v/>
      </c>
      <c r="J67" s="199" t="str">
        <f t="shared" si="17"/>
        <v/>
      </c>
      <c r="K67" s="199" t="str">
        <f t="shared" si="18"/>
        <v/>
      </c>
      <c r="L67" s="199" t="str">
        <f t="shared" si="19"/>
        <v/>
      </c>
      <c r="M67" s="200" t="str">
        <f t="shared" si="20"/>
        <v/>
      </c>
      <c r="N67" s="200" t="str">
        <f t="shared" si="21"/>
        <v/>
      </c>
      <c r="O67" s="201" t="str">
        <f t="shared" si="22"/>
        <v/>
      </c>
      <c r="P67" s="209" t="str">
        <f t="shared" si="23"/>
        <v/>
      </c>
      <c r="R67" s="219" t="str">
        <f t="shared" si="24"/>
        <v/>
      </c>
      <c r="S67" s="219" t="str">
        <f t="shared" si="25"/>
        <v/>
      </c>
      <c r="T67" s="219" t="e">
        <f t="shared" si="26"/>
        <v>#VALUE!</v>
      </c>
    </row>
    <row r="68" spans="1:20" ht="21.75" customHeight="1" thickBot="1" x14ac:dyDescent="0.3">
      <c r="A68" s="199">
        <v>60</v>
      </c>
      <c r="B68" s="206"/>
      <c r="C68" s="206"/>
      <c r="D68" s="414" t="str">
        <f>IF(B68=0,"",VLOOKUP(B68,' SEP 15_09_2020'!$1:$1048576,3,0))</f>
        <v/>
      </c>
      <c r="E68" s="414" t="str">
        <f>IF(B68=0,"",VLOOKUP(B68,' SEP 15_09_2020'!$1:$1048576,4,0))</f>
        <v/>
      </c>
      <c r="F68" s="414" t="str">
        <f>IF(B68=0,"",VLOOKUP(B68,' SEP 15_09_2020'!$1:$1048576,5,0))</f>
        <v/>
      </c>
      <c r="G68" s="199"/>
      <c r="H68" s="198" t="str">
        <f t="shared" si="15"/>
        <v/>
      </c>
      <c r="I68" s="199" t="str">
        <f t="shared" si="16"/>
        <v/>
      </c>
      <c r="J68" s="199" t="str">
        <f t="shared" si="17"/>
        <v/>
      </c>
      <c r="K68" s="199" t="str">
        <f t="shared" si="18"/>
        <v/>
      </c>
      <c r="L68" s="199" t="str">
        <f t="shared" si="19"/>
        <v/>
      </c>
      <c r="M68" s="200" t="str">
        <f t="shared" si="20"/>
        <v/>
      </c>
      <c r="N68" s="200" t="str">
        <f t="shared" si="21"/>
        <v/>
      </c>
      <c r="O68" s="201" t="str">
        <f t="shared" si="22"/>
        <v/>
      </c>
      <c r="P68" s="209" t="str">
        <f t="shared" si="23"/>
        <v/>
      </c>
      <c r="R68" s="219" t="str">
        <f t="shared" si="24"/>
        <v/>
      </c>
      <c r="S68" s="219" t="str">
        <f t="shared" si="25"/>
        <v/>
      </c>
      <c r="T68" s="219" t="e">
        <f t="shared" si="26"/>
        <v>#VALUE!</v>
      </c>
    </row>
    <row r="69" spans="1:20" ht="21.75" customHeight="1" thickBot="1" x14ac:dyDescent="0.3">
      <c r="A69" s="199">
        <v>61</v>
      </c>
      <c r="B69" s="206"/>
      <c r="C69" s="206"/>
      <c r="D69" s="414" t="str">
        <f>IF(B69=0,"",VLOOKUP(B69,' SEP 15_09_2020'!$1:$1048576,3,0))</f>
        <v/>
      </c>
      <c r="E69" s="414" t="str">
        <f>IF(B69=0,"",VLOOKUP(B69,' SEP 15_09_2020'!$1:$1048576,4,0))</f>
        <v/>
      </c>
      <c r="F69" s="414" t="str">
        <f>IF(B69=0,"",VLOOKUP(B69,' SEP 15_09_2020'!$1:$1048576,5,0))</f>
        <v/>
      </c>
      <c r="G69" s="199"/>
      <c r="H69" s="198" t="str">
        <f t="shared" si="15"/>
        <v/>
      </c>
      <c r="I69" s="199" t="str">
        <f t="shared" si="16"/>
        <v/>
      </c>
      <c r="J69" s="199" t="str">
        <f t="shared" si="17"/>
        <v/>
      </c>
      <c r="K69" s="199" t="str">
        <f t="shared" si="18"/>
        <v/>
      </c>
      <c r="L69" s="199" t="str">
        <f t="shared" si="19"/>
        <v/>
      </c>
      <c r="M69" s="200" t="str">
        <f t="shared" si="20"/>
        <v/>
      </c>
      <c r="N69" s="200" t="str">
        <f t="shared" si="21"/>
        <v/>
      </c>
      <c r="O69" s="201" t="str">
        <f t="shared" si="22"/>
        <v/>
      </c>
      <c r="P69" s="209" t="str">
        <f t="shared" si="23"/>
        <v/>
      </c>
      <c r="R69" s="219" t="str">
        <f t="shared" si="24"/>
        <v/>
      </c>
      <c r="S69" s="219" t="str">
        <f t="shared" si="25"/>
        <v/>
      </c>
      <c r="T69" s="219" t="e">
        <f t="shared" si="26"/>
        <v>#VALUE!</v>
      </c>
    </row>
    <row r="70" spans="1:20" ht="21.75" customHeight="1" thickBot="1" x14ac:dyDescent="0.3">
      <c r="A70" s="199">
        <v>62</v>
      </c>
      <c r="B70" s="206"/>
      <c r="C70" s="206"/>
      <c r="D70" s="414" t="str">
        <f>IF(B70=0,"",VLOOKUP(B70,' SEP 15_09_2020'!$1:$1048576,3,0))</f>
        <v/>
      </c>
      <c r="E70" s="414" t="str">
        <f>IF(B70=0,"",VLOOKUP(B70,' SEP 15_09_2020'!$1:$1048576,4,0))</f>
        <v/>
      </c>
      <c r="F70" s="414" t="str">
        <f>IF(B70=0,"",VLOOKUP(B70,' SEP 15_09_2020'!$1:$1048576,5,0))</f>
        <v/>
      </c>
      <c r="G70" s="199"/>
      <c r="H70" s="198" t="str">
        <f t="shared" si="15"/>
        <v/>
      </c>
      <c r="I70" s="199" t="str">
        <f t="shared" si="16"/>
        <v/>
      </c>
      <c r="J70" s="199" t="str">
        <f t="shared" si="17"/>
        <v/>
      </c>
      <c r="K70" s="199" t="str">
        <f t="shared" si="18"/>
        <v/>
      </c>
      <c r="L70" s="199" t="str">
        <f t="shared" si="19"/>
        <v/>
      </c>
      <c r="M70" s="200" t="str">
        <f t="shared" si="20"/>
        <v/>
      </c>
      <c r="N70" s="200" t="str">
        <f t="shared" si="21"/>
        <v/>
      </c>
      <c r="O70" s="201" t="str">
        <f t="shared" si="22"/>
        <v/>
      </c>
      <c r="P70" s="209" t="str">
        <f t="shared" si="23"/>
        <v/>
      </c>
      <c r="R70" s="219" t="str">
        <f t="shared" si="24"/>
        <v/>
      </c>
      <c r="S70" s="219" t="str">
        <f t="shared" si="25"/>
        <v/>
      </c>
      <c r="T70" s="219" t="e">
        <f t="shared" si="26"/>
        <v>#VALUE!</v>
      </c>
    </row>
    <row r="71" spans="1:20" ht="21.75" customHeight="1" thickBot="1" x14ac:dyDescent="0.3">
      <c r="A71" s="199">
        <v>63</v>
      </c>
      <c r="B71" s="206"/>
      <c r="C71" s="206"/>
      <c r="D71" s="414" t="str">
        <f>IF(B71=0,"",VLOOKUP(B71,' SEP 15_09_2020'!$1:$1048576,3,0))</f>
        <v/>
      </c>
      <c r="E71" s="414" t="str">
        <f>IF(B71=0,"",VLOOKUP(B71,' SEP 15_09_2020'!$1:$1048576,4,0))</f>
        <v/>
      </c>
      <c r="F71" s="414" t="str">
        <f>IF(B71=0,"",VLOOKUP(B71,' SEP 15_09_2020'!$1:$1048576,5,0))</f>
        <v/>
      </c>
      <c r="G71" s="199"/>
      <c r="H71" s="198" t="str">
        <f t="shared" si="15"/>
        <v/>
      </c>
      <c r="I71" s="199" t="str">
        <f t="shared" si="16"/>
        <v/>
      </c>
      <c r="J71" s="199" t="str">
        <f t="shared" si="17"/>
        <v/>
      </c>
      <c r="K71" s="199" t="str">
        <f t="shared" si="18"/>
        <v/>
      </c>
      <c r="L71" s="199" t="str">
        <f t="shared" si="19"/>
        <v/>
      </c>
      <c r="M71" s="200" t="str">
        <f t="shared" si="20"/>
        <v/>
      </c>
      <c r="N71" s="200" t="str">
        <f t="shared" si="21"/>
        <v/>
      </c>
      <c r="O71" s="201" t="str">
        <f t="shared" si="22"/>
        <v/>
      </c>
      <c r="P71" s="209" t="str">
        <f t="shared" si="23"/>
        <v/>
      </c>
      <c r="R71" s="219" t="str">
        <f t="shared" si="24"/>
        <v/>
      </c>
      <c r="S71" s="219" t="str">
        <f t="shared" si="25"/>
        <v/>
      </c>
      <c r="T71" s="219" t="e">
        <f t="shared" si="26"/>
        <v>#VALUE!</v>
      </c>
    </row>
    <row r="72" spans="1:20" ht="21.75" customHeight="1" thickBot="1" x14ac:dyDescent="0.3">
      <c r="A72" s="199">
        <v>64</v>
      </c>
      <c r="B72" s="206"/>
      <c r="C72" s="206"/>
      <c r="D72" s="414" t="str">
        <f>IF(B72=0,"",VLOOKUP(B72,' SEP 15_09_2020'!$1:$1048576,3,0))</f>
        <v/>
      </c>
      <c r="E72" s="414" t="str">
        <f>IF(B72=0,"",VLOOKUP(B72,' SEP 15_09_2020'!$1:$1048576,4,0))</f>
        <v/>
      </c>
      <c r="F72" s="414" t="str">
        <f>IF(B72=0,"",VLOOKUP(B72,' SEP 15_09_2020'!$1:$1048576,5,0))</f>
        <v/>
      </c>
      <c r="G72" s="199"/>
      <c r="H72" s="198" t="str">
        <f t="shared" si="15"/>
        <v/>
      </c>
      <c r="I72" s="199" t="str">
        <f t="shared" si="16"/>
        <v/>
      </c>
      <c r="J72" s="199" t="str">
        <f t="shared" si="17"/>
        <v/>
      </c>
      <c r="K72" s="199" t="str">
        <f t="shared" si="18"/>
        <v/>
      </c>
      <c r="L72" s="199" t="str">
        <f t="shared" si="19"/>
        <v/>
      </c>
      <c r="M72" s="200" t="str">
        <f t="shared" si="20"/>
        <v/>
      </c>
      <c r="N72" s="200" t="str">
        <f t="shared" si="21"/>
        <v/>
      </c>
      <c r="O72" s="201" t="str">
        <f t="shared" si="22"/>
        <v/>
      </c>
      <c r="P72" s="209" t="str">
        <f t="shared" si="23"/>
        <v/>
      </c>
      <c r="R72" s="219" t="str">
        <f t="shared" si="24"/>
        <v/>
      </c>
      <c r="S72" s="219" t="str">
        <f t="shared" si="25"/>
        <v/>
      </c>
      <c r="T72" s="219" t="e">
        <f t="shared" si="26"/>
        <v>#VALUE!</v>
      </c>
    </row>
    <row r="73" spans="1:20" ht="21.75" customHeight="1" thickBot="1" x14ac:dyDescent="0.3">
      <c r="A73" s="199">
        <v>65</v>
      </c>
      <c r="B73" s="206"/>
      <c r="C73" s="206"/>
      <c r="D73" s="414" t="str">
        <f>IF(B73=0,"",VLOOKUP(B73,' SEP 15_09_2020'!$1:$1048576,3,0))</f>
        <v/>
      </c>
      <c r="E73" s="414" t="str">
        <f>IF(B73=0,"",VLOOKUP(B73,' SEP 15_09_2020'!$1:$1048576,4,0))</f>
        <v/>
      </c>
      <c r="F73" s="414" t="str">
        <f>IF(B73=0,"",VLOOKUP(B73,' SEP 15_09_2020'!$1:$1048576,5,0))</f>
        <v/>
      </c>
      <c r="G73" s="199"/>
      <c r="H73" s="198" t="str">
        <f t="shared" si="15"/>
        <v/>
      </c>
      <c r="I73" s="199" t="str">
        <f t="shared" si="16"/>
        <v/>
      </c>
      <c r="J73" s="199" t="str">
        <f t="shared" si="17"/>
        <v/>
      </c>
      <c r="K73" s="199" t="str">
        <f t="shared" si="18"/>
        <v/>
      </c>
      <c r="L73" s="199" t="str">
        <f t="shared" si="19"/>
        <v/>
      </c>
      <c r="M73" s="200" t="str">
        <f t="shared" si="20"/>
        <v/>
      </c>
      <c r="N73" s="200" t="str">
        <f t="shared" si="21"/>
        <v/>
      </c>
      <c r="O73" s="201" t="str">
        <f t="shared" si="22"/>
        <v/>
      </c>
      <c r="P73" s="209" t="str">
        <f t="shared" si="23"/>
        <v/>
      </c>
      <c r="R73" s="219" t="str">
        <f t="shared" si="24"/>
        <v/>
      </c>
      <c r="S73" s="219" t="str">
        <f t="shared" si="25"/>
        <v/>
      </c>
      <c r="T73" s="219" t="e">
        <f t="shared" si="26"/>
        <v>#VALUE!</v>
      </c>
    </row>
    <row r="74" spans="1:20" ht="21.75" customHeight="1" thickBot="1" x14ac:dyDescent="0.3">
      <c r="A74" s="199">
        <v>66</v>
      </c>
      <c r="B74" s="206"/>
      <c r="C74" s="206"/>
      <c r="D74" s="414" t="str">
        <f>IF(B74=0,"",VLOOKUP(B74,' SEP 15_09_2020'!$1:$1048576,3,0))</f>
        <v/>
      </c>
      <c r="E74" s="414" t="str">
        <f>IF(B74=0,"",VLOOKUP(B74,' SEP 15_09_2020'!$1:$1048576,4,0))</f>
        <v/>
      </c>
      <c r="F74" s="414" t="str">
        <f>IF(B74=0,"",VLOOKUP(B74,' SEP 15_09_2020'!$1:$1048576,5,0))</f>
        <v/>
      </c>
      <c r="G74" s="199"/>
      <c r="H74" s="198" t="str">
        <f t="shared" si="15"/>
        <v/>
      </c>
      <c r="I74" s="199" t="str">
        <f t="shared" si="16"/>
        <v/>
      </c>
      <c r="J74" s="199" t="str">
        <f t="shared" si="17"/>
        <v/>
      </c>
      <c r="K74" s="199" t="str">
        <f t="shared" si="18"/>
        <v/>
      </c>
      <c r="L74" s="199" t="str">
        <f t="shared" si="19"/>
        <v/>
      </c>
      <c r="M74" s="200" t="str">
        <f t="shared" si="20"/>
        <v/>
      </c>
      <c r="N74" s="200" t="str">
        <f t="shared" si="21"/>
        <v/>
      </c>
      <c r="O74" s="201" t="str">
        <f t="shared" si="22"/>
        <v/>
      </c>
      <c r="P74" s="209" t="str">
        <f t="shared" si="23"/>
        <v/>
      </c>
      <c r="R74" s="219" t="str">
        <f t="shared" si="24"/>
        <v/>
      </c>
      <c r="S74" s="219" t="str">
        <f t="shared" si="25"/>
        <v/>
      </c>
      <c r="T74" s="219" t="e">
        <f t="shared" si="26"/>
        <v>#VALUE!</v>
      </c>
    </row>
    <row r="75" spans="1:20" ht="21.75" customHeight="1" thickBot="1" x14ac:dyDescent="0.3">
      <c r="A75" s="199">
        <v>67</v>
      </c>
      <c r="B75" s="206"/>
      <c r="C75" s="206"/>
      <c r="D75" s="414" t="str">
        <f>IF(B75=0,"",VLOOKUP(B75,' SEP 15_09_2020'!$1:$1048576,3,0))</f>
        <v/>
      </c>
      <c r="E75" s="414" t="str">
        <f>IF(B75=0,"",VLOOKUP(B75,' SEP 15_09_2020'!$1:$1048576,4,0))</f>
        <v/>
      </c>
      <c r="F75" s="414" t="str">
        <f>IF(B75=0,"",VLOOKUP(B75,' SEP 15_09_2020'!$1:$1048576,5,0))</f>
        <v/>
      </c>
      <c r="G75" s="199"/>
      <c r="H75" s="198" t="str">
        <f t="shared" si="15"/>
        <v/>
      </c>
      <c r="I75" s="199" t="str">
        <f t="shared" si="16"/>
        <v/>
      </c>
      <c r="J75" s="199" t="str">
        <f t="shared" si="17"/>
        <v/>
      </c>
      <c r="K75" s="199" t="str">
        <f t="shared" si="18"/>
        <v/>
      </c>
      <c r="L75" s="199" t="str">
        <f t="shared" si="19"/>
        <v/>
      </c>
      <c r="M75" s="200" t="str">
        <f t="shared" si="20"/>
        <v/>
      </c>
      <c r="N75" s="200" t="str">
        <f t="shared" si="21"/>
        <v/>
      </c>
      <c r="O75" s="201" t="str">
        <f t="shared" si="22"/>
        <v/>
      </c>
      <c r="P75" s="209" t="str">
        <f t="shared" si="23"/>
        <v/>
      </c>
      <c r="R75" s="219" t="str">
        <f t="shared" si="24"/>
        <v/>
      </c>
      <c r="S75" s="219" t="str">
        <f t="shared" si="25"/>
        <v/>
      </c>
      <c r="T75" s="219" t="e">
        <f t="shared" si="26"/>
        <v>#VALUE!</v>
      </c>
    </row>
    <row r="76" spans="1:20" ht="21.75" customHeight="1" thickBot="1" x14ac:dyDescent="0.3">
      <c r="A76" s="199">
        <v>68</v>
      </c>
      <c r="B76" s="206"/>
      <c r="C76" s="206"/>
      <c r="D76" s="414" t="str">
        <f>IF(B76=0,"",VLOOKUP(B76,' SEP 15_09_2020'!$1:$1048576,3,0))</f>
        <v/>
      </c>
      <c r="E76" s="414" t="str">
        <f>IF(B76=0,"",VLOOKUP(B76,' SEP 15_09_2020'!$1:$1048576,4,0))</f>
        <v/>
      </c>
      <c r="F76" s="414" t="str">
        <f>IF(B76=0,"",VLOOKUP(B76,' SEP 15_09_2020'!$1:$1048576,5,0))</f>
        <v/>
      </c>
      <c r="G76" s="199"/>
      <c r="H76" s="198" t="str">
        <f t="shared" si="15"/>
        <v/>
      </c>
      <c r="I76" s="199" t="str">
        <f t="shared" si="16"/>
        <v/>
      </c>
      <c r="J76" s="199" t="str">
        <f t="shared" si="17"/>
        <v/>
      </c>
      <c r="K76" s="199" t="str">
        <f t="shared" si="18"/>
        <v/>
      </c>
      <c r="L76" s="199" t="str">
        <f t="shared" si="19"/>
        <v/>
      </c>
      <c r="M76" s="200" t="str">
        <f t="shared" si="20"/>
        <v/>
      </c>
      <c r="N76" s="200" t="str">
        <f t="shared" si="21"/>
        <v/>
      </c>
      <c r="O76" s="201" t="str">
        <f t="shared" si="22"/>
        <v/>
      </c>
      <c r="P76" s="209" t="str">
        <f t="shared" si="23"/>
        <v/>
      </c>
      <c r="R76" s="219" t="str">
        <f t="shared" si="24"/>
        <v/>
      </c>
      <c r="S76" s="219" t="str">
        <f t="shared" si="25"/>
        <v/>
      </c>
      <c r="T76" s="219" t="e">
        <f t="shared" si="26"/>
        <v>#VALUE!</v>
      </c>
    </row>
    <row r="77" spans="1:20" ht="21.75" customHeight="1" thickBot="1" x14ac:dyDescent="0.3">
      <c r="A77" s="199">
        <v>69</v>
      </c>
      <c r="B77" s="206"/>
      <c r="C77" s="206"/>
      <c r="D77" s="414" t="str">
        <f>IF(B77=0,"",VLOOKUP(B77,' SEP 15_09_2020'!$1:$1048576,3,0))</f>
        <v/>
      </c>
      <c r="E77" s="414" t="str">
        <f>IF(B77=0,"",VLOOKUP(B77,' SEP 15_09_2020'!$1:$1048576,4,0))</f>
        <v/>
      </c>
      <c r="F77" s="414" t="str">
        <f>IF(B77=0,"",VLOOKUP(B77,' SEP 15_09_2020'!$1:$1048576,5,0))</f>
        <v/>
      </c>
      <c r="G77" s="199"/>
      <c r="H77" s="198" t="str">
        <f t="shared" si="15"/>
        <v/>
      </c>
      <c r="I77" s="199" t="str">
        <f t="shared" si="16"/>
        <v/>
      </c>
      <c r="J77" s="199" t="str">
        <f t="shared" si="17"/>
        <v/>
      </c>
      <c r="K77" s="199" t="str">
        <f t="shared" si="18"/>
        <v/>
      </c>
      <c r="L77" s="199" t="str">
        <f t="shared" si="19"/>
        <v/>
      </c>
      <c r="M77" s="200" t="str">
        <f t="shared" si="20"/>
        <v/>
      </c>
      <c r="N77" s="200" t="str">
        <f t="shared" si="21"/>
        <v/>
      </c>
      <c r="O77" s="201" t="str">
        <f t="shared" si="22"/>
        <v/>
      </c>
      <c r="P77" s="209" t="str">
        <f t="shared" si="23"/>
        <v/>
      </c>
      <c r="R77" s="219" t="str">
        <f t="shared" si="24"/>
        <v/>
      </c>
      <c r="S77" s="219" t="str">
        <f t="shared" si="25"/>
        <v/>
      </c>
      <c r="T77" s="219" t="e">
        <f t="shared" si="26"/>
        <v>#VALUE!</v>
      </c>
    </row>
    <row r="78" spans="1:20" ht="21.75" customHeight="1" thickBot="1" x14ac:dyDescent="0.3">
      <c r="A78" s="199">
        <v>70</v>
      </c>
      <c r="B78" s="206"/>
      <c r="C78" s="206"/>
      <c r="D78" s="414" t="str">
        <f>IF(B78=0,"",VLOOKUP(B78,' SEP 15_09_2020'!$1:$1048576,3,0))</f>
        <v/>
      </c>
      <c r="E78" s="414" t="str">
        <f>IF(B78=0,"",VLOOKUP(B78,' SEP 15_09_2020'!$1:$1048576,4,0))</f>
        <v/>
      </c>
      <c r="F78" s="414" t="str">
        <f>IF(B78=0,"",VLOOKUP(B78,' SEP 15_09_2020'!$1:$1048576,5,0))</f>
        <v/>
      </c>
      <c r="G78" s="199"/>
      <c r="H78" s="198" t="str">
        <f t="shared" ref="H78:H141" si="27">IF(B78=0,"",VLOOKUP(B78,inventario,4,0))</f>
        <v/>
      </c>
      <c r="I78" s="199" t="str">
        <f t="shared" ref="I78:I141" si="28">IF(B78=0,"",VLOOKUP(B78,inventario,9,0))</f>
        <v/>
      </c>
      <c r="J78" s="199" t="str">
        <f t="shared" ref="J78:J141" si="29">IF(C78=0,"",I78*C78)</f>
        <v/>
      </c>
      <c r="K78" s="199" t="str">
        <f t="shared" ref="K78:K141" si="30">IF(B78=0,"",VLOOKUP(B78,inventario,11,0))</f>
        <v/>
      </c>
      <c r="L78" s="199" t="str">
        <f t="shared" ref="L78:L141" si="31">IF(C78=0,"",K78*C78)</f>
        <v/>
      </c>
      <c r="M78" s="200" t="str">
        <f t="shared" ref="M78:M141" si="32">IF(B78="","",IF($M$7="VENDA SD",VLOOKUP(B78,inventario,13,0),VLOOKUP(B78,inventario,12,0)))</f>
        <v/>
      </c>
      <c r="N78" s="200" t="str">
        <f t="shared" ref="N78:N141" si="33">IF(C78=0,"",C78*M78)</f>
        <v/>
      </c>
      <c r="O78" s="201" t="str">
        <f t="shared" ref="O78:O141" si="34">IF(B78=0,"",VLOOKUP(B78,inventario,13,0))</f>
        <v/>
      </c>
      <c r="P78" s="209" t="str">
        <f t="shared" ref="P78:P141" si="35">IF(C78=0,"",O78*C78)</f>
        <v/>
      </c>
      <c r="R78" s="219" t="str">
        <f t="shared" si="24"/>
        <v/>
      </c>
      <c r="S78" s="219" t="str">
        <f t="shared" si="25"/>
        <v/>
      </c>
      <c r="T78" s="219" t="e">
        <f t="shared" si="26"/>
        <v>#VALUE!</v>
      </c>
    </row>
    <row r="79" spans="1:20" ht="21.75" customHeight="1" thickBot="1" x14ac:dyDescent="0.3">
      <c r="A79" s="199">
        <v>71</v>
      </c>
      <c r="B79" s="206"/>
      <c r="C79" s="206"/>
      <c r="D79" s="414" t="str">
        <f>IF(B79=0,"",VLOOKUP(B79,' SEP 15_09_2020'!$1:$1048576,3,0))</f>
        <v/>
      </c>
      <c r="E79" s="414" t="str">
        <f>IF(B79=0,"",VLOOKUP(B79,' SEP 15_09_2020'!$1:$1048576,4,0))</f>
        <v/>
      </c>
      <c r="F79" s="414" t="str">
        <f>IF(B79=0,"",VLOOKUP(B79,' SEP 15_09_2020'!$1:$1048576,5,0))</f>
        <v/>
      </c>
      <c r="G79" s="199"/>
      <c r="H79" s="198" t="str">
        <f t="shared" si="27"/>
        <v/>
      </c>
      <c r="I79" s="199" t="str">
        <f t="shared" si="28"/>
        <v/>
      </c>
      <c r="J79" s="199" t="str">
        <f t="shared" si="29"/>
        <v/>
      </c>
      <c r="K79" s="199" t="str">
        <f t="shared" si="30"/>
        <v/>
      </c>
      <c r="L79" s="199" t="str">
        <f t="shared" si="31"/>
        <v/>
      </c>
      <c r="M79" s="200" t="str">
        <f t="shared" si="32"/>
        <v/>
      </c>
      <c r="N79" s="200" t="str">
        <f t="shared" si="33"/>
        <v/>
      </c>
      <c r="O79" s="201" t="str">
        <f t="shared" si="34"/>
        <v/>
      </c>
      <c r="P79" s="209" t="str">
        <f t="shared" si="35"/>
        <v/>
      </c>
      <c r="R79" s="219" t="str">
        <f t="shared" si="24"/>
        <v/>
      </c>
      <c r="S79" s="219" t="str">
        <f t="shared" si="25"/>
        <v/>
      </c>
      <c r="T79" s="219" t="e">
        <f t="shared" si="26"/>
        <v>#VALUE!</v>
      </c>
    </row>
    <row r="80" spans="1:20" ht="21.75" customHeight="1" thickBot="1" x14ac:dyDescent="0.3">
      <c r="A80" s="199">
        <v>72</v>
      </c>
      <c r="B80" s="206"/>
      <c r="C80" s="206"/>
      <c r="D80" s="414" t="str">
        <f>IF(B80=0,"",VLOOKUP(B80,' SEP 15_09_2020'!$1:$1048576,3,0))</f>
        <v/>
      </c>
      <c r="E80" s="414" t="str">
        <f>IF(B80=0,"",VLOOKUP(B80,' SEP 15_09_2020'!$1:$1048576,4,0))</f>
        <v/>
      </c>
      <c r="F80" s="414" t="str">
        <f>IF(B80=0,"",VLOOKUP(B80,' SEP 15_09_2020'!$1:$1048576,5,0))</f>
        <v/>
      </c>
      <c r="G80" s="199"/>
      <c r="H80" s="198" t="str">
        <f t="shared" si="27"/>
        <v/>
      </c>
      <c r="I80" s="199" t="str">
        <f t="shared" si="28"/>
        <v/>
      </c>
      <c r="J80" s="199" t="str">
        <f t="shared" si="29"/>
        <v/>
      </c>
      <c r="K80" s="199" t="str">
        <f t="shared" si="30"/>
        <v/>
      </c>
      <c r="L80" s="199" t="str">
        <f t="shared" si="31"/>
        <v/>
      </c>
      <c r="M80" s="200" t="str">
        <f t="shared" si="32"/>
        <v/>
      </c>
      <c r="N80" s="200" t="str">
        <f t="shared" si="33"/>
        <v/>
      </c>
      <c r="O80" s="201" t="str">
        <f t="shared" si="34"/>
        <v/>
      </c>
      <c r="P80" s="209" t="str">
        <f t="shared" si="35"/>
        <v/>
      </c>
      <c r="R80" s="219" t="str">
        <f t="shared" si="24"/>
        <v/>
      </c>
      <c r="S80" s="219" t="str">
        <f t="shared" si="25"/>
        <v/>
      </c>
      <c r="T80" s="219" t="e">
        <f t="shared" si="26"/>
        <v>#VALUE!</v>
      </c>
    </row>
    <row r="81" spans="1:20" ht="21.75" customHeight="1" thickBot="1" x14ac:dyDescent="0.3">
      <c r="A81" s="199">
        <v>73</v>
      </c>
      <c r="B81" s="206"/>
      <c r="C81" s="206"/>
      <c r="D81" s="414" t="str">
        <f>IF(B81=0,"",VLOOKUP(B81,' SEP 15_09_2020'!$1:$1048576,3,0))</f>
        <v/>
      </c>
      <c r="E81" s="414" t="str">
        <f>IF(B81=0,"",VLOOKUP(B81,' SEP 15_09_2020'!$1:$1048576,4,0))</f>
        <v/>
      </c>
      <c r="F81" s="414" t="str">
        <f>IF(B81=0,"",VLOOKUP(B81,' SEP 15_09_2020'!$1:$1048576,5,0))</f>
        <v/>
      </c>
      <c r="G81" s="199"/>
      <c r="H81" s="198" t="str">
        <f t="shared" si="27"/>
        <v/>
      </c>
      <c r="I81" s="199" t="str">
        <f t="shared" si="28"/>
        <v/>
      </c>
      <c r="J81" s="199" t="str">
        <f t="shared" si="29"/>
        <v/>
      </c>
      <c r="K81" s="199" t="str">
        <f t="shared" si="30"/>
        <v/>
      </c>
      <c r="L81" s="199" t="str">
        <f t="shared" si="31"/>
        <v/>
      </c>
      <c r="M81" s="200" t="str">
        <f t="shared" si="32"/>
        <v/>
      </c>
      <c r="N81" s="200" t="str">
        <f t="shared" si="33"/>
        <v/>
      </c>
      <c r="O81" s="201" t="str">
        <f t="shared" si="34"/>
        <v/>
      </c>
      <c r="P81" s="209" t="str">
        <f t="shared" si="35"/>
        <v/>
      </c>
      <c r="R81" s="219" t="str">
        <f t="shared" si="24"/>
        <v/>
      </c>
      <c r="S81" s="219" t="str">
        <f t="shared" si="25"/>
        <v/>
      </c>
      <c r="T81" s="219" t="e">
        <f t="shared" si="26"/>
        <v>#VALUE!</v>
      </c>
    </row>
    <row r="82" spans="1:20" ht="21.75" customHeight="1" thickBot="1" x14ac:dyDescent="0.3">
      <c r="A82" s="199">
        <v>74</v>
      </c>
      <c r="B82" s="206"/>
      <c r="C82" s="206"/>
      <c r="D82" s="414" t="str">
        <f>IF(B82=0,"",VLOOKUP(B82,' SEP 15_09_2020'!$1:$1048576,3,0))</f>
        <v/>
      </c>
      <c r="E82" s="414" t="str">
        <f>IF(B82=0,"",VLOOKUP(B82,' SEP 15_09_2020'!$1:$1048576,4,0))</f>
        <v/>
      </c>
      <c r="F82" s="414" t="str">
        <f>IF(B82=0,"",VLOOKUP(B82,' SEP 15_09_2020'!$1:$1048576,5,0))</f>
        <v/>
      </c>
      <c r="G82" s="199"/>
      <c r="H82" s="198" t="str">
        <f t="shared" si="27"/>
        <v/>
      </c>
      <c r="I82" s="199" t="str">
        <f t="shared" si="28"/>
        <v/>
      </c>
      <c r="J82" s="199" t="str">
        <f t="shared" si="29"/>
        <v/>
      </c>
      <c r="K82" s="199" t="str">
        <f t="shared" si="30"/>
        <v/>
      </c>
      <c r="L82" s="199" t="str">
        <f t="shared" si="31"/>
        <v/>
      </c>
      <c r="M82" s="200" t="str">
        <f t="shared" si="32"/>
        <v/>
      </c>
      <c r="N82" s="200" t="str">
        <f t="shared" si="33"/>
        <v/>
      </c>
      <c r="O82" s="201" t="str">
        <f t="shared" si="34"/>
        <v/>
      </c>
      <c r="P82" s="209" t="str">
        <f t="shared" si="35"/>
        <v/>
      </c>
      <c r="R82" s="219" t="str">
        <f t="shared" si="24"/>
        <v/>
      </c>
      <c r="S82" s="219" t="str">
        <f t="shared" si="25"/>
        <v/>
      </c>
      <c r="T82" s="219" t="e">
        <f t="shared" si="26"/>
        <v>#VALUE!</v>
      </c>
    </row>
    <row r="83" spans="1:20" ht="21.75" customHeight="1" thickBot="1" x14ac:dyDescent="0.3">
      <c r="A83" s="199">
        <v>75</v>
      </c>
      <c r="B83" s="206"/>
      <c r="C83" s="206"/>
      <c r="D83" s="414" t="str">
        <f>IF(B83=0,"",VLOOKUP(B83,' SEP 15_09_2020'!$1:$1048576,3,0))</f>
        <v/>
      </c>
      <c r="E83" s="414" t="str">
        <f>IF(B83=0,"",VLOOKUP(B83,' SEP 15_09_2020'!$1:$1048576,4,0))</f>
        <v/>
      </c>
      <c r="F83" s="414" t="str">
        <f>IF(B83=0,"",VLOOKUP(B83,' SEP 15_09_2020'!$1:$1048576,5,0))</f>
        <v/>
      </c>
      <c r="G83" s="199"/>
      <c r="H83" s="198" t="str">
        <f t="shared" si="27"/>
        <v/>
      </c>
      <c r="I83" s="199" t="str">
        <f t="shared" si="28"/>
        <v/>
      </c>
      <c r="J83" s="199" t="str">
        <f t="shared" si="29"/>
        <v/>
      </c>
      <c r="K83" s="199" t="str">
        <f t="shared" si="30"/>
        <v/>
      </c>
      <c r="L83" s="199" t="str">
        <f t="shared" si="31"/>
        <v/>
      </c>
      <c r="M83" s="200" t="str">
        <f t="shared" si="32"/>
        <v/>
      </c>
      <c r="N83" s="200" t="str">
        <f t="shared" si="33"/>
        <v/>
      </c>
      <c r="O83" s="201" t="str">
        <f t="shared" si="34"/>
        <v/>
      </c>
      <c r="P83" s="209" t="str">
        <f t="shared" si="35"/>
        <v/>
      </c>
      <c r="R83" s="219" t="str">
        <f t="shared" si="24"/>
        <v/>
      </c>
      <c r="S83" s="219" t="str">
        <f t="shared" si="25"/>
        <v/>
      </c>
      <c r="T83" s="219" t="e">
        <f t="shared" si="26"/>
        <v>#VALUE!</v>
      </c>
    </row>
    <row r="84" spans="1:20" ht="21.75" customHeight="1" thickBot="1" x14ac:dyDescent="0.3">
      <c r="A84" s="199">
        <v>76</v>
      </c>
      <c r="B84" s="206"/>
      <c r="C84" s="206"/>
      <c r="D84" s="414" t="str">
        <f>IF(B84=0,"",VLOOKUP(B84,' SEP 15_09_2020'!$1:$1048576,3,0))</f>
        <v/>
      </c>
      <c r="E84" s="414" t="str">
        <f>IF(B84=0,"",VLOOKUP(B84,' SEP 15_09_2020'!$1:$1048576,4,0))</f>
        <v/>
      </c>
      <c r="F84" s="414" t="str">
        <f>IF(B84=0,"",VLOOKUP(B84,' SEP 15_09_2020'!$1:$1048576,5,0))</f>
        <v/>
      </c>
      <c r="G84" s="199"/>
      <c r="H84" s="198" t="str">
        <f t="shared" si="27"/>
        <v/>
      </c>
      <c r="I84" s="199" t="str">
        <f t="shared" si="28"/>
        <v/>
      </c>
      <c r="J84" s="199" t="str">
        <f t="shared" si="29"/>
        <v/>
      </c>
      <c r="K84" s="199" t="str">
        <f t="shared" si="30"/>
        <v/>
      </c>
      <c r="L84" s="199" t="str">
        <f t="shared" si="31"/>
        <v/>
      </c>
      <c r="M84" s="200" t="str">
        <f t="shared" si="32"/>
        <v/>
      </c>
      <c r="N84" s="200" t="str">
        <f t="shared" si="33"/>
        <v/>
      </c>
      <c r="O84" s="201" t="str">
        <f t="shared" si="34"/>
        <v/>
      </c>
      <c r="P84" s="209" t="str">
        <f t="shared" si="35"/>
        <v/>
      </c>
      <c r="R84" s="219" t="str">
        <f t="shared" si="24"/>
        <v/>
      </c>
      <c r="S84" s="219" t="str">
        <f t="shared" si="25"/>
        <v/>
      </c>
      <c r="T84" s="219" t="e">
        <f t="shared" si="26"/>
        <v>#VALUE!</v>
      </c>
    </row>
    <row r="85" spans="1:20" ht="21.75" customHeight="1" thickBot="1" x14ac:dyDescent="0.3">
      <c r="A85" s="199">
        <v>77</v>
      </c>
      <c r="B85" s="206"/>
      <c r="C85" s="206"/>
      <c r="D85" s="414" t="str">
        <f>IF(B85=0,"",VLOOKUP(B85,' SEP 15_09_2020'!$1:$1048576,3,0))</f>
        <v/>
      </c>
      <c r="E85" s="414" t="str">
        <f>IF(B85=0,"",VLOOKUP(B85,' SEP 15_09_2020'!$1:$1048576,4,0))</f>
        <v/>
      </c>
      <c r="F85" s="414" t="str">
        <f>IF(B85=0,"",VLOOKUP(B85,' SEP 15_09_2020'!$1:$1048576,5,0))</f>
        <v/>
      </c>
      <c r="G85" s="199"/>
      <c r="H85" s="198" t="str">
        <f t="shared" si="27"/>
        <v/>
      </c>
      <c r="I85" s="199" t="str">
        <f t="shared" si="28"/>
        <v/>
      </c>
      <c r="J85" s="199" t="str">
        <f t="shared" si="29"/>
        <v/>
      </c>
      <c r="K85" s="199" t="str">
        <f t="shared" si="30"/>
        <v/>
      </c>
      <c r="L85" s="199" t="str">
        <f t="shared" si="31"/>
        <v/>
      </c>
      <c r="M85" s="200" t="str">
        <f t="shared" si="32"/>
        <v/>
      </c>
      <c r="N85" s="200" t="str">
        <f t="shared" si="33"/>
        <v/>
      </c>
      <c r="O85" s="201" t="str">
        <f t="shared" si="34"/>
        <v/>
      </c>
      <c r="P85" s="209" t="str">
        <f t="shared" si="35"/>
        <v/>
      </c>
      <c r="R85" s="219" t="str">
        <f t="shared" si="24"/>
        <v/>
      </c>
      <c r="S85" s="219" t="str">
        <f t="shared" si="25"/>
        <v/>
      </c>
      <c r="T85" s="219" t="e">
        <f t="shared" si="26"/>
        <v>#VALUE!</v>
      </c>
    </row>
    <row r="86" spans="1:20" ht="21.75" customHeight="1" thickBot="1" x14ac:dyDescent="0.3">
      <c r="A86" s="199">
        <v>78</v>
      </c>
      <c r="B86" s="206"/>
      <c r="C86" s="206"/>
      <c r="D86" s="414" t="str">
        <f>IF(B86=0,"",VLOOKUP(B86,' SEP 15_09_2020'!$1:$1048576,3,0))</f>
        <v/>
      </c>
      <c r="E86" s="414" t="str">
        <f>IF(B86=0,"",VLOOKUP(B86,' SEP 15_09_2020'!$1:$1048576,4,0))</f>
        <v/>
      </c>
      <c r="F86" s="414" t="str">
        <f>IF(B86=0,"",VLOOKUP(B86,' SEP 15_09_2020'!$1:$1048576,5,0))</f>
        <v/>
      </c>
      <c r="G86" s="199"/>
      <c r="H86" s="198" t="str">
        <f t="shared" si="27"/>
        <v/>
      </c>
      <c r="I86" s="199" t="str">
        <f t="shared" si="28"/>
        <v/>
      </c>
      <c r="J86" s="199" t="str">
        <f t="shared" si="29"/>
        <v/>
      </c>
      <c r="K86" s="199" t="str">
        <f t="shared" si="30"/>
        <v/>
      </c>
      <c r="L86" s="199" t="str">
        <f t="shared" si="31"/>
        <v/>
      </c>
      <c r="M86" s="200" t="str">
        <f t="shared" si="32"/>
        <v/>
      </c>
      <c r="N86" s="200" t="str">
        <f t="shared" si="33"/>
        <v/>
      </c>
      <c r="O86" s="201" t="str">
        <f t="shared" si="34"/>
        <v/>
      </c>
      <c r="P86" s="209" t="str">
        <f t="shared" si="35"/>
        <v/>
      </c>
      <c r="R86" s="219" t="str">
        <f t="shared" si="24"/>
        <v/>
      </c>
      <c r="S86" s="219" t="str">
        <f t="shared" si="25"/>
        <v/>
      </c>
      <c r="T86" s="219" t="e">
        <f t="shared" si="26"/>
        <v>#VALUE!</v>
      </c>
    </row>
    <row r="87" spans="1:20" ht="21.75" customHeight="1" thickBot="1" x14ac:dyDescent="0.3">
      <c r="A87" s="199">
        <v>79</v>
      </c>
      <c r="B87" s="206"/>
      <c r="C87" s="206"/>
      <c r="D87" s="414" t="str">
        <f>IF(B87=0,"",VLOOKUP(B87,' SEP 15_09_2020'!$1:$1048576,3,0))</f>
        <v/>
      </c>
      <c r="E87" s="414" t="str">
        <f>IF(B87=0,"",VLOOKUP(B87,' SEP 15_09_2020'!$1:$1048576,4,0))</f>
        <v/>
      </c>
      <c r="F87" s="414" t="str">
        <f>IF(B87=0,"",VLOOKUP(B87,' SEP 15_09_2020'!$1:$1048576,5,0))</f>
        <v/>
      </c>
      <c r="G87" s="199"/>
      <c r="H87" s="198" t="str">
        <f t="shared" si="27"/>
        <v/>
      </c>
      <c r="I87" s="199" t="str">
        <f t="shared" si="28"/>
        <v/>
      </c>
      <c r="J87" s="199" t="str">
        <f t="shared" si="29"/>
        <v/>
      </c>
      <c r="K87" s="199" t="str">
        <f t="shared" si="30"/>
        <v/>
      </c>
      <c r="L87" s="199" t="str">
        <f t="shared" si="31"/>
        <v/>
      </c>
      <c r="M87" s="200" t="str">
        <f t="shared" si="32"/>
        <v/>
      </c>
      <c r="N87" s="200" t="str">
        <f t="shared" si="33"/>
        <v/>
      </c>
      <c r="O87" s="201" t="str">
        <f t="shared" si="34"/>
        <v/>
      </c>
      <c r="P87" s="209" t="str">
        <f t="shared" si="35"/>
        <v/>
      </c>
      <c r="R87" s="219" t="str">
        <f t="shared" si="24"/>
        <v/>
      </c>
      <c r="S87" s="219" t="str">
        <f t="shared" si="25"/>
        <v/>
      </c>
      <c r="T87" s="219" t="e">
        <f t="shared" si="26"/>
        <v>#VALUE!</v>
      </c>
    </row>
    <row r="88" spans="1:20" ht="21.75" customHeight="1" thickBot="1" x14ac:dyDescent="0.3">
      <c r="A88" s="199">
        <v>80</v>
      </c>
      <c r="B88" s="206"/>
      <c r="C88" s="206"/>
      <c r="D88" s="414" t="str">
        <f>IF(B88=0,"",VLOOKUP(B88,' SEP 15_09_2020'!$1:$1048576,3,0))</f>
        <v/>
      </c>
      <c r="E88" s="414" t="str">
        <f>IF(B88=0,"",VLOOKUP(B88,' SEP 15_09_2020'!$1:$1048576,4,0))</f>
        <v/>
      </c>
      <c r="F88" s="414" t="str">
        <f>IF(B88=0,"",VLOOKUP(B88,' SEP 15_09_2020'!$1:$1048576,5,0))</f>
        <v/>
      </c>
      <c r="G88" s="199"/>
      <c r="H88" s="198" t="str">
        <f t="shared" si="27"/>
        <v/>
      </c>
      <c r="I88" s="199" t="str">
        <f t="shared" si="28"/>
        <v/>
      </c>
      <c r="J88" s="199" t="str">
        <f t="shared" si="29"/>
        <v/>
      </c>
      <c r="K88" s="199" t="str">
        <f t="shared" si="30"/>
        <v/>
      </c>
      <c r="L88" s="199" t="str">
        <f t="shared" si="31"/>
        <v/>
      </c>
      <c r="M88" s="200" t="str">
        <f t="shared" si="32"/>
        <v/>
      </c>
      <c r="N88" s="200" t="str">
        <f t="shared" si="33"/>
        <v/>
      </c>
      <c r="O88" s="201" t="str">
        <f t="shared" si="34"/>
        <v/>
      </c>
      <c r="P88" s="209" t="str">
        <f t="shared" si="35"/>
        <v/>
      </c>
      <c r="R88" s="219" t="str">
        <f t="shared" si="24"/>
        <v/>
      </c>
      <c r="S88" s="219" t="str">
        <f t="shared" si="25"/>
        <v/>
      </c>
      <c r="T88" s="219" t="e">
        <f t="shared" si="26"/>
        <v>#VALUE!</v>
      </c>
    </row>
    <row r="89" spans="1:20" ht="21.75" customHeight="1" thickBot="1" x14ac:dyDescent="0.3">
      <c r="A89" s="199">
        <v>81</v>
      </c>
      <c r="B89" s="206"/>
      <c r="C89" s="206"/>
      <c r="D89" s="414" t="str">
        <f>IF(B89=0,"",VLOOKUP(B89,' SEP 15_09_2020'!$1:$1048576,3,0))</f>
        <v/>
      </c>
      <c r="E89" s="414" t="str">
        <f>IF(B89=0,"",VLOOKUP(B89,' SEP 15_09_2020'!$1:$1048576,4,0))</f>
        <v/>
      </c>
      <c r="F89" s="414" t="str">
        <f>IF(B89=0,"",VLOOKUP(B89,' SEP 15_09_2020'!$1:$1048576,5,0))</f>
        <v/>
      </c>
      <c r="G89" s="199"/>
      <c r="H89" s="198" t="str">
        <f t="shared" si="27"/>
        <v/>
      </c>
      <c r="I89" s="199" t="str">
        <f t="shared" si="28"/>
        <v/>
      </c>
      <c r="J89" s="199" t="str">
        <f t="shared" si="29"/>
        <v/>
      </c>
      <c r="K89" s="199" t="str">
        <f t="shared" si="30"/>
        <v/>
      </c>
      <c r="L89" s="199" t="str">
        <f t="shared" si="31"/>
        <v/>
      </c>
      <c r="M89" s="200" t="str">
        <f t="shared" si="32"/>
        <v/>
      </c>
      <c r="N89" s="200" t="str">
        <f t="shared" si="33"/>
        <v/>
      </c>
      <c r="O89" s="201" t="str">
        <f t="shared" si="34"/>
        <v/>
      </c>
      <c r="P89" s="209" t="str">
        <f t="shared" si="35"/>
        <v/>
      </c>
      <c r="R89" s="219" t="str">
        <f t="shared" si="24"/>
        <v/>
      </c>
      <c r="S89" s="219" t="str">
        <f t="shared" si="25"/>
        <v/>
      </c>
      <c r="T89" s="219" t="e">
        <f t="shared" si="26"/>
        <v>#VALUE!</v>
      </c>
    </row>
    <row r="90" spans="1:20" ht="21.75" customHeight="1" thickBot="1" x14ac:dyDescent="0.3">
      <c r="A90" s="199">
        <v>82</v>
      </c>
      <c r="B90" s="206"/>
      <c r="C90" s="206"/>
      <c r="D90" s="414" t="str">
        <f>IF(B90=0,"",VLOOKUP(B90,' SEP 15_09_2020'!$1:$1048576,3,0))</f>
        <v/>
      </c>
      <c r="E90" s="414" t="str">
        <f>IF(B90=0,"",VLOOKUP(B90,' SEP 15_09_2020'!$1:$1048576,4,0))</f>
        <v/>
      </c>
      <c r="F90" s="414" t="str">
        <f>IF(B90=0,"",VLOOKUP(B90,' SEP 15_09_2020'!$1:$1048576,5,0))</f>
        <v/>
      </c>
      <c r="G90" s="199"/>
      <c r="H90" s="198" t="str">
        <f t="shared" si="27"/>
        <v/>
      </c>
      <c r="I90" s="199" t="str">
        <f t="shared" si="28"/>
        <v/>
      </c>
      <c r="J90" s="199" t="str">
        <f t="shared" si="29"/>
        <v/>
      </c>
      <c r="K90" s="199" t="str">
        <f t="shared" si="30"/>
        <v/>
      </c>
      <c r="L90" s="199" t="str">
        <f t="shared" si="31"/>
        <v/>
      </c>
      <c r="M90" s="200" t="str">
        <f t="shared" si="32"/>
        <v/>
      </c>
      <c r="N90" s="200" t="str">
        <f t="shared" si="33"/>
        <v/>
      </c>
      <c r="O90" s="201" t="str">
        <f t="shared" si="34"/>
        <v/>
      </c>
      <c r="P90" s="209" t="str">
        <f t="shared" si="35"/>
        <v/>
      </c>
      <c r="R90" s="219" t="str">
        <f t="shared" si="24"/>
        <v/>
      </c>
      <c r="S90" s="219" t="str">
        <f t="shared" si="25"/>
        <v/>
      </c>
      <c r="T90" s="219" t="e">
        <f t="shared" si="26"/>
        <v>#VALUE!</v>
      </c>
    </row>
    <row r="91" spans="1:20" ht="21.75" customHeight="1" thickBot="1" x14ac:dyDescent="0.3">
      <c r="A91" s="199">
        <v>83</v>
      </c>
      <c r="B91" s="206"/>
      <c r="C91" s="206"/>
      <c r="D91" s="414" t="str">
        <f>IF(B91=0,"",VLOOKUP(B91,' SEP 15_09_2020'!$1:$1048576,3,0))</f>
        <v/>
      </c>
      <c r="E91" s="414" t="str">
        <f>IF(B91=0,"",VLOOKUP(B91,' SEP 15_09_2020'!$1:$1048576,4,0))</f>
        <v/>
      </c>
      <c r="F91" s="414" t="str">
        <f>IF(B91=0,"",VLOOKUP(B91,' SEP 15_09_2020'!$1:$1048576,5,0))</f>
        <v/>
      </c>
      <c r="G91" s="199"/>
      <c r="H91" s="198" t="str">
        <f t="shared" si="27"/>
        <v/>
      </c>
      <c r="I91" s="199" t="str">
        <f t="shared" si="28"/>
        <v/>
      </c>
      <c r="J91" s="199" t="str">
        <f t="shared" si="29"/>
        <v/>
      </c>
      <c r="K91" s="199" t="str">
        <f t="shared" si="30"/>
        <v/>
      </c>
      <c r="L91" s="199" t="str">
        <f t="shared" si="31"/>
        <v/>
      </c>
      <c r="M91" s="200" t="str">
        <f t="shared" si="32"/>
        <v/>
      </c>
      <c r="N91" s="200" t="str">
        <f t="shared" si="33"/>
        <v/>
      </c>
      <c r="O91" s="201" t="str">
        <f t="shared" si="34"/>
        <v/>
      </c>
      <c r="P91" s="209" t="str">
        <f t="shared" si="35"/>
        <v/>
      </c>
      <c r="R91" s="219" t="str">
        <f t="shared" si="24"/>
        <v/>
      </c>
      <c r="S91" s="219" t="str">
        <f t="shared" si="25"/>
        <v/>
      </c>
      <c r="T91" s="219" t="e">
        <f t="shared" si="26"/>
        <v>#VALUE!</v>
      </c>
    </row>
    <row r="92" spans="1:20" ht="21.75" customHeight="1" thickBot="1" x14ac:dyDescent="0.3">
      <c r="A92" s="199">
        <v>84</v>
      </c>
      <c r="B92" s="206"/>
      <c r="C92" s="206"/>
      <c r="D92" s="414" t="str">
        <f>IF(B92=0,"",VLOOKUP(B92,' SEP 15_09_2020'!$1:$1048576,3,0))</f>
        <v/>
      </c>
      <c r="E92" s="414" t="str">
        <f>IF(B92=0,"",VLOOKUP(B92,' SEP 15_09_2020'!$1:$1048576,4,0))</f>
        <v/>
      </c>
      <c r="F92" s="414" t="str">
        <f>IF(B92=0,"",VLOOKUP(B92,' SEP 15_09_2020'!$1:$1048576,5,0))</f>
        <v/>
      </c>
      <c r="G92" s="199"/>
      <c r="H92" s="198" t="str">
        <f t="shared" si="27"/>
        <v/>
      </c>
      <c r="I92" s="199" t="str">
        <f t="shared" si="28"/>
        <v/>
      </c>
      <c r="J92" s="199" t="str">
        <f t="shared" si="29"/>
        <v/>
      </c>
      <c r="K92" s="199" t="str">
        <f t="shared" si="30"/>
        <v/>
      </c>
      <c r="L92" s="199" t="str">
        <f t="shared" si="31"/>
        <v/>
      </c>
      <c r="M92" s="200" t="str">
        <f t="shared" si="32"/>
        <v/>
      </c>
      <c r="N92" s="200" t="str">
        <f t="shared" si="33"/>
        <v/>
      </c>
      <c r="O92" s="201" t="str">
        <f t="shared" si="34"/>
        <v/>
      </c>
      <c r="P92" s="209" t="str">
        <f t="shared" si="35"/>
        <v/>
      </c>
      <c r="R92" s="219" t="str">
        <f t="shared" si="24"/>
        <v/>
      </c>
      <c r="S92" s="219" t="str">
        <f t="shared" si="25"/>
        <v/>
      </c>
      <c r="T92" s="219" t="e">
        <f t="shared" si="26"/>
        <v>#VALUE!</v>
      </c>
    </row>
    <row r="93" spans="1:20" ht="21.75" customHeight="1" thickBot="1" x14ac:dyDescent="0.3">
      <c r="A93" s="199">
        <v>85</v>
      </c>
      <c r="B93" s="206"/>
      <c r="C93" s="206"/>
      <c r="D93" s="414" t="str">
        <f>IF(B93=0,"",VLOOKUP(B93,' SEP 15_09_2020'!$1:$1048576,3,0))</f>
        <v/>
      </c>
      <c r="E93" s="414" t="str">
        <f>IF(B93=0,"",VLOOKUP(B93,' SEP 15_09_2020'!$1:$1048576,4,0))</f>
        <v/>
      </c>
      <c r="F93" s="414" t="str">
        <f>IF(B93=0,"",VLOOKUP(B93,' SEP 15_09_2020'!$1:$1048576,5,0))</f>
        <v/>
      </c>
      <c r="G93" s="199"/>
      <c r="H93" s="198" t="str">
        <f t="shared" si="27"/>
        <v/>
      </c>
      <c r="I93" s="199" t="str">
        <f t="shared" si="28"/>
        <v/>
      </c>
      <c r="J93" s="199" t="str">
        <f t="shared" si="29"/>
        <v/>
      </c>
      <c r="K93" s="199" t="str">
        <f t="shared" si="30"/>
        <v/>
      </c>
      <c r="L93" s="199" t="str">
        <f t="shared" si="31"/>
        <v/>
      </c>
      <c r="M93" s="200" t="str">
        <f t="shared" si="32"/>
        <v/>
      </c>
      <c r="N93" s="200" t="str">
        <f t="shared" si="33"/>
        <v/>
      </c>
      <c r="O93" s="201" t="str">
        <f t="shared" si="34"/>
        <v/>
      </c>
      <c r="P93" s="209" t="str">
        <f t="shared" si="35"/>
        <v/>
      </c>
      <c r="R93" s="219" t="str">
        <f t="shared" si="24"/>
        <v/>
      </c>
      <c r="S93" s="219" t="str">
        <f t="shared" si="25"/>
        <v/>
      </c>
      <c r="T93" s="219" t="e">
        <f t="shared" si="26"/>
        <v>#VALUE!</v>
      </c>
    </row>
    <row r="94" spans="1:20" ht="21.75" customHeight="1" thickBot="1" x14ac:dyDescent="0.3">
      <c r="A94" s="199">
        <v>86</v>
      </c>
      <c r="B94" s="206"/>
      <c r="C94" s="206"/>
      <c r="D94" s="414" t="str">
        <f>IF(B94=0,"",VLOOKUP(B94,' SEP 15_09_2020'!$1:$1048576,3,0))</f>
        <v/>
      </c>
      <c r="E94" s="414" t="str">
        <f>IF(B94=0,"",VLOOKUP(B94,' SEP 15_09_2020'!$1:$1048576,4,0))</f>
        <v/>
      </c>
      <c r="F94" s="414" t="str">
        <f>IF(B94=0,"",VLOOKUP(B94,' SEP 15_09_2020'!$1:$1048576,5,0))</f>
        <v/>
      </c>
      <c r="G94" s="199"/>
      <c r="H94" s="198" t="str">
        <f t="shared" si="27"/>
        <v/>
      </c>
      <c r="I94" s="199" t="str">
        <f t="shared" si="28"/>
        <v/>
      </c>
      <c r="J94" s="199" t="str">
        <f t="shared" si="29"/>
        <v/>
      </c>
      <c r="K94" s="199" t="str">
        <f t="shared" si="30"/>
        <v/>
      </c>
      <c r="L94" s="199" t="str">
        <f t="shared" si="31"/>
        <v/>
      </c>
      <c r="M94" s="200" t="str">
        <f t="shared" si="32"/>
        <v/>
      </c>
      <c r="N94" s="200" t="str">
        <f t="shared" si="33"/>
        <v/>
      </c>
      <c r="O94" s="201" t="str">
        <f t="shared" si="34"/>
        <v/>
      </c>
      <c r="P94" s="209" t="str">
        <f t="shared" si="35"/>
        <v/>
      </c>
      <c r="R94" s="219" t="str">
        <f t="shared" si="24"/>
        <v/>
      </c>
      <c r="S94" s="219" t="str">
        <f t="shared" si="25"/>
        <v/>
      </c>
      <c r="T94" s="219" t="e">
        <f t="shared" si="26"/>
        <v>#VALUE!</v>
      </c>
    </row>
    <row r="95" spans="1:20" ht="21.75" customHeight="1" thickBot="1" x14ac:dyDescent="0.3">
      <c r="A95" s="199">
        <v>87</v>
      </c>
      <c r="B95" s="206"/>
      <c r="C95" s="206"/>
      <c r="D95" s="414" t="str">
        <f>IF(B95=0,"",VLOOKUP(B95,' SEP 15_09_2020'!$1:$1048576,3,0))</f>
        <v/>
      </c>
      <c r="E95" s="414" t="str">
        <f>IF(B95=0,"",VLOOKUP(B95,' SEP 15_09_2020'!$1:$1048576,4,0))</f>
        <v/>
      </c>
      <c r="F95" s="414" t="str">
        <f>IF(B95=0,"",VLOOKUP(B95,' SEP 15_09_2020'!$1:$1048576,5,0))</f>
        <v/>
      </c>
      <c r="G95" s="199"/>
      <c r="H95" s="198" t="str">
        <f t="shared" si="27"/>
        <v/>
      </c>
      <c r="I95" s="199" t="str">
        <f t="shared" si="28"/>
        <v/>
      </c>
      <c r="J95" s="199" t="str">
        <f t="shared" si="29"/>
        <v/>
      </c>
      <c r="K95" s="199" t="str">
        <f t="shared" si="30"/>
        <v/>
      </c>
      <c r="L95" s="199" t="str">
        <f t="shared" si="31"/>
        <v/>
      </c>
      <c r="M95" s="200" t="str">
        <f t="shared" si="32"/>
        <v/>
      </c>
      <c r="N95" s="200" t="str">
        <f t="shared" si="33"/>
        <v/>
      </c>
      <c r="O95" s="201" t="str">
        <f t="shared" si="34"/>
        <v/>
      </c>
      <c r="P95" s="209" t="str">
        <f t="shared" si="35"/>
        <v/>
      </c>
      <c r="R95" s="219" t="str">
        <f t="shared" si="24"/>
        <v/>
      </c>
      <c r="S95" s="219" t="str">
        <f t="shared" si="25"/>
        <v/>
      </c>
      <c r="T95" s="219" t="e">
        <f t="shared" si="26"/>
        <v>#VALUE!</v>
      </c>
    </row>
    <row r="96" spans="1:20" ht="21.75" customHeight="1" thickBot="1" x14ac:dyDescent="0.3">
      <c r="A96" s="199">
        <v>88</v>
      </c>
      <c r="B96" s="206"/>
      <c r="C96" s="206"/>
      <c r="D96" s="414" t="str">
        <f>IF(B96=0,"",VLOOKUP(B96,' SEP 15_09_2020'!$1:$1048576,3,0))</f>
        <v/>
      </c>
      <c r="E96" s="414" t="str">
        <f>IF(B96=0,"",VLOOKUP(B96,' SEP 15_09_2020'!$1:$1048576,4,0))</f>
        <v/>
      </c>
      <c r="F96" s="414" t="str">
        <f>IF(B96=0,"",VLOOKUP(B96,' SEP 15_09_2020'!$1:$1048576,5,0))</f>
        <v/>
      </c>
      <c r="G96" s="199"/>
      <c r="H96" s="198" t="str">
        <f t="shared" si="27"/>
        <v/>
      </c>
      <c r="I96" s="199" t="str">
        <f t="shared" si="28"/>
        <v/>
      </c>
      <c r="J96" s="199" t="str">
        <f t="shared" si="29"/>
        <v/>
      </c>
      <c r="K96" s="199" t="str">
        <f t="shared" si="30"/>
        <v/>
      </c>
      <c r="L96" s="199" t="str">
        <f t="shared" si="31"/>
        <v/>
      </c>
      <c r="M96" s="200" t="str">
        <f t="shared" si="32"/>
        <v/>
      </c>
      <c r="N96" s="200" t="str">
        <f t="shared" si="33"/>
        <v/>
      </c>
      <c r="O96" s="201" t="str">
        <f t="shared" si="34"/>
        <v/>
      </c>
      <c r="P96" s="209" t="str">
        <f t="shared" si="35"/>
        <v/>
      </c>
      <c r="R96" s="219" t="str">
        <f t="shared" si="24"/>
        <v/>
      </c>
      <c r="S96" s="219" t="str">
        <f t="shared" si="25"/>
        <v/>
      </c>
      <c r="T96" s="219" t="e">
        <f t="shared" si="26"/>
        <v>#VALUE!</v>
      </c>
    </row>
    <row r="97" spans="1:20" ht="21.75" customHeight="1" thickBot="1" x14ac:dyDescent="0.3">
      <c r="A97" s="199">
        <v>89</v>
      </c>
      <c r="B97" s="206"/>
      <c r="C97" s="206"/>
      <c r="D97" s="414" t="str">
        <f>IF(B97=0,"",VLOOKUP(B97,' SEP 15_09_2020'!$1:$1048576,3,0))</f>
        <v/>
      </c>
      <c r="E97" s="414" t="str">
        <f>IF(B97=0,"",VLOOKUP(B97,' SEP 15_09_2020'!$1:$1048576,4,0))</f>
        <v/>
      </c>
      <c r="F97" s="414" t="str">
        <f>IF(B97=0,"",VLOOKUP(B97,' SEP 15_09_2020'!$1:$1048576,5,0))</f>
        <v/>
      </c>
      <c r="G97" s="199"/>
      <c r="H97" s="198" t="str">
        <f t="shared" si="27"/>
        <v/>
      </c>
      <c r="I97" s="199" t="str">
        <f t="shared" si="28"/>
        <v/>
      </c>
      <c r="J97" s="199" t="str">
        <f t="shared" si="29"/>
        <v/>
      </c>
      <c r="K97" s="199" t="str">
        <f t="shared" si="30"/>
        <v/>
      </c>
      <c r="L97" s="199" t="str">
        <f t="shared" si="31"/>
        <v/>
      </c>
      <c r="M97" s="200" t="str">
        <f t="shared" si="32"/>
        <v/>
      </c>
      <c r="N97" s="200" t="str">
        <f t="shared" si="33"/>
        <v/>
      </c>
      <c r="O97" s="201" t="str">
        <f t="shared" si="34"/>
        <v/>
      </c>
      <c r="P97" s="209" t="str">
        <f t="shared" si="35"/>
        <v/>
      </c>
      <c r="R97" s="219" t="str">
        <f t="shared" si="24"/>
        <v/>
      </c>
      <c r="S97" s="219" t="str">
        <f t="shared" si="25"/>
        <v/>
      </c>
      <c r="T97" s="219" t="e">
        <f t="shared" si="26"/>
        <v>#VALUE!</v>
      </c>
    </row>
    <row r="98" spans="1:20" ht="21.75" customHeight="1" thickBot="1" x14ac:dyDescent="0.3">
      <c r="A98" s="199">
        <v>90</v>
      </c>
      <c r="B98" s="206"/>
      <c r="C98" s="206"/>
      <c r="D98" s="414" t="str">
        <f>IF(B98=0,"",VLOOKUP(B98,' SEP 15_09_2020'!$1:$1048576,3,0))</f>
        <v/>
      </c>
      <c r="E98" s="414" t="str">
        <f>IF(B98=0,"",VLOOKUP(B98,' SEP 15_09_2020'!$1:$1048576,4,0))</f>
        <v/>
      </c>
      <c r="F98" s="414" t="str">
        <f>IF(B98=0,"",VLOOKUP(B98,' SEP 15_09_2020'!$1:$1048576,5,0))</f>
        <v/>
      </c>
      <c r="G98" s="199"/>
      <c r="H98" s="198" t="str">
        <f t="shared" si="27"/>
        <v/>
      </c>
      <c r="I98" s="199" t="str">
        <f t="shared" si="28"/>
        <v/>
      </c>
      <c r="J98" s="199" t="str">
        <f t="shared" si="29"/>
        <v/>
      </c>
      <c r="K98" s="199" t="str">
        <f t="shared" si="30"/>
        <v/>
      </c>
      <c r="L98" s="199" t="str">
        <f t="shared" si="31"/>
        <v/>
      </c>
      <c r="M98" s="200" t="str">
        <f t="shared" si="32"/>
        <v/>
      </c>
      <c r="N98" s="200" t="str">
        <f t="shared" si="33"/>
        <v/>
      </c>
      <c r="O98" s="201" t="str">
        <f t="shared" si="34"/>
        <v/>
      </c>
      <c r="P98" s="209" t="str">
        <f t="shared" si="35"/>
        <v/>
      </c>
      <c r="R98" s="219" t="str">
        <f t="shared" si="24"/>
        <v/>
      </c>
      <c r="S98" s="219" t="str">
        <f t="shared" si="25"/>
        <v/>
      </c>
      <c r="T98" s="219" t="e">
        <f t="shared" si="26"/>
        <v>#VALUE!</v>
      </c>
    </row>
    <row r="99" spans="1:20" ht="21.75" customHeight="1" thickBot="1" x14ac:dyDescent="0.3">
      <c r="A99" s="199">
        <v>91</v>
      </c>
      <c r="B99" s="206"/>
      <c r="C99" s="206"/>
      <c r="D99" s="414" t="str">
        <f>IF(B99=0,"",VLOOKUP(B99,' SEP 15_09_2020'!$1:$1048576,3,0))</f>
        <v/>
      </c>
      <c r="E99" s="414" t="str">
        <f>IF(B99=0,"",VLOOKUP(B99,' SEP 15_09_2020'!$1:$1048576,4,0))</f>
        <v/>
      </c>
      <c r="F99" s="414" t="str">
        <f>IF(B99=0,"",VLOOKUP(B99,' SEP 15_09_2020'!$1:$1048576,5,0))</f>
        <v/>
      </c>
      <c r="G99" s="199"/>
      <c r="H99" s="198" t="str">
        <f t="shared" si="27"/>
        <v/>
      </c>
      <c r="I99" s="199" t="str">
        <f t="shared" si="28"/>
        <v/>
      </c>
      <c r="J99" s="199" t="str">
        <f t="shared" si="29"/>
        <v/>
      </c>
      <c r="K99" s="199" t="str">
        <f t="shared" si="30"/>
        <v/>
      </c>
      <c r="L99" s="199" t="str">
        <f t="shared" si="31"/>
        <v/>
      </c>
      <c r="M99" s="200" t="str">
        <f t="shared" si="32"/>
        <v/>
      </c>
      <c r="N99" s="200" t="str">
        <f t="shared" si="33"/>
        <v/>
      </c>
      <c r="O99" s="201" t="str">
        <f t="shared" si="34"/>
        <v/>
      </c>
      <c r="P99" s="209" t="str">
        <f t="shared" si="35"/>
        <v/>
      </c>
      <c r="R99" s="219" t="str">
        <f t="shared" si="24"/>
        <v/>
      </c>
      <c r="S99" s="219" t="str">
        <f t="shared" si="25"/>
        <v/>
      </c>
      <c r="T99" s="219" t="e">
        <f t="shared" si="26"/>
        <v>#VALUE!</v>
      </c>
    </row>
    <row r="100" spans="1:20" ht="21.75" customHeight="1" thickBot="1" x14ac:dyDescent="0.3">
      <c r="A100" s="199">
        <v>92</v>
      </c>
      <c r="B100" s="206"/>
      <c r="C100" s="206"/>
      <c r="D100" s="414" t="str">
        <f>IF(B100=0,"",VLOOKUP(B100,' SEP 15_09_2020'!$1:$1048576,3,0))</f>
        <v/>
      </c>
      <c r="E100" s="414" t="str">
        <f>IF(B100=0,"",VLOOKUP(B100,' SEP 15_09_2020'!$1:$1048576,4,0))</f>
        <v/>
      </c>
      <c r="F100" s="414" t="str">
        <f>IF(B100=0,"",VLOOKUP(B100,' SEP 15_09_2020'!$1:$1048576,5,0))</f>
        <v/>
      </c>
      <c r="G100" s="199"/>
      <c r="H100" s="198" t="str">
        <f t="shared" si="27"/>
        <v/>
      </c>
      <c r="I100" s="199" t="str">
        <f t="shared" si="28"/>
        <v/>
      </c>
      <c r="J100" s="199" t="str">
        <f t="shared" si="29"/>
        <v/>
      </c>
      <c r="K100" s="199" t="str">
        <f t="shared" si="30"/>
        <v/>
      </c>
      <c r="L100" s="199" t="str">
        <f t="shared" si="31"/>
        <v/>
      </c>
      <c r="M100" s="200" t="str">
        <f t="shared" si="32"/>
        <v/>
      </c>
      <c r="N100" s="200" t="str">
        <f t="shared" si="33"/>
        <v/>
      </c>
      <c r="O100" s="201" t="str">
        <f t="shared" si="34"/>
        <v/>
      </c>
      <c r="P100" s="209" t="str">
        <f t="shared" si="35"/>
        <v/>
      </c>
      <c r="R100" s="219" t="str">
        <f t="shared" si="24"/>
        <v/>
      </c>
      <c r="S100" s="219" t="str">
        <f t="shared" si="25"/>
        <v/>
      </c>
      <c r="T100" s="219" t="e">
        <f t="shared" si="26"/>
        <v>#VALUE!</v>
      </c>
    </row>
    <row r="101" spans="1:20" ht="21.75" customHeight="1" thickBot="1" x14ac:dyDescent="0.3">
      <c r="A101" s="199">
        <v>93</v>
      </c>
      <c r="B101" s="206"/>
      <c r="C101" s="206"/>
      <c r="D101" s="414" t="str">
        <f>IF(B101=0,"",VLOOKUP(B101,' SEP 15_09_2020'!$1:$1048576,3,0))</f>
        <v/>
      </c>
      <c r="E101" s="414" t="str">
        <f>IF(B101=0,"",VLOOKUP(B101,' SEP 15_09_2020'!$1:$1048576,4,0))</f>
        <v/>
      </c>
      <c r="F101" s="414" t="str">
        <f>IF(B101=0,"",VLOOKUP(B101,' SEP 15_09_2020'!$1:$1048576,5,0))</f>
        <v/>
      </c>
      <c r="G101" s="199"/>
      <c r="H101" s="198" t="str">
        <f t="shared" si="27"/>
        <v/>
      </c>
      <c r="I101" s="199" t="str">
        <f t="shared" si="28"/>
        <v/>
      </c>
      <c r="J101" s="199" t="str">
        <f t="shared" si="29"/>
        <v/>
      </c>
      <c r="K101" s="199" t="str">
        <f t="shared" si="30"/>
        <v/>
      </c>
      <c r="L101" s="199" t="str">
        <f t="shared" si="31"/>
        <v/>
      </c>
      <c r="M101" s="200" t="str">
        <f t="shared" si="32"/>
        <v/>
      </c>
      <c r="N101" s="200" t="str">
        <f t="shared" si="33"/>
        <v/>
      </c>
      <c r="O101" s="201" t="str">
        <f t="shared" si="34"/>
        <v/>
      </c>
      <c r="P101" s="209" t="str">
        <f t="shared" si="35"/>
        <v/>
      </c>
      <c r="R101" s="219" t="str">
        <f t="shared" si="24"/>
        <v/>
      </c>
      <c r="S101" s="219" t="str">
        <f t="shared" si="25"/>
        <v/>
      </c>
      <c r="T101" s="219" t="e">
        <f t="shared" si="26"/>
        <v>#VALUE!</v>
      </c>
    </row>
    <row r="102" spans="1:20" ht="21.75" customHeight="1" thickBot="1" x14ac:dyDescent="0.3">
      <c r="A102" s="199">
        <v>94</v>
      </c>
      <c r="B102" s="206"/>
      <c r="C102" s="206"/>
      <c r="D102" s="414" t="str">
        <f>IF(B102=0,"",VLOOKUP(B102,' SEP 15_09_2020'!$1:$1048576,3,0))</f>
        <v/>
      </c>
      <c r="E102" s="414" t="str">
        <f>IF(B102=0,"",VLOOKUP(B102,' SEP 15_09_2020'!$1:$1048576,4,0))</f>
        <v/>
      </c>
      <c r="F102" s="414" t="str">
        <f>IF(B102=0,"",VLOOKUP(B102,' SEP 15_09_2020'!$1:$1048576,5,0))</f>
        <v/>
      </c>
      <c r="G102" s="199"/>
      <c r="H102" s="198" t="str">
        <f t="shared" si="27"/>
        <v/>
      </c>
      <c r="I102" s="199" t="str">
        <f t="shared" si="28"/>
        <v/>
      </c>
      <c r="J102" s="199" t="str">
        <f t="shared" si="29"/>
        <v/>
      </c>
      <c r="K102" s="199" t="str">
        <f t="shared" si="30"/>
        <v/>
      </c>
      <c r="L102" s="199" t="str">
        <f t="shared" si="31"/>
        <v/>
      </c>
      <c r="M102" s="200" t="str">
        <f t="shared" si="32"/>
        <v/>
      </c>
      <c r="N102" s="200" t="str">
        <f t="shared" si="33"/>
        <v/>
      </c>
      <c r="O102" s="201" t="str">
        <f t="shared" si="34"/>
        <v/>
      </c>
      <c r="P102" s="209" t="str">
        <f t="shared" si="35"/>
        <v/>
      </c>
      <c r="R102" s="219" t="str">
        <f t="shared" si="24"/>
        <v/>
      </c>
      <c r="S102" s="219" t="str">
        <f t="shared" si="25"/>
        <v/>
      </c>
      <c r="T102" s="219" t="e">
        <f t="shared" si="26"/>
        <v>#VALUE!</v>
      </c>
    </row>
    <row r="103" spans="1:20" ht="21.75" customHeight="1" thickBot="1" x14ac:dyDescent="0.3">
      <c r="A103" s="199">
        <v>95</v>
      </c>
      <c r="B103" s="206"/>
      <c r="C103" s="206"/>
      <c r="D103" s="414" t="str">
        <f>IF(B103=0,"",VLOOKUP(B103,' SEP 15_09_2020'!$1:$1048576,3,0))</f>
        <v/>
      </c>
      <c r="E103" s="414" t="str">
        <f>IF(B103=0,"",VLOOKUP(B103,' SEP 15_09_2020'!$1:$1048576,4,0))</f>
        <v/>
      </c>
      <c r="F103" s="414" t="str">
        <f>IF(B103=0,"",VLOOKUP(B103,' SEP 15_09_2020'!$1:$1048576,5,0))</f>
        <v/>
      </c>
      <c r="G103" s="199"/>
      <c r="H103" s="198" t="str">
        <f t="shared" si="27"/>
        <v/>
      </c>
      <c r="I103" s="199" t="str">
        <f t="shared" si="28"/>
        <v/>
      </c>
      <c r="J103" s="199" t="str">
        <f t="shared" si="29"/>
        <v/>
      </c>
      <c r="K103" s="199" t="str">
        <f t="shared" si="30"/>
        <v/>
      </c>
      <c r="L103" s="199" t="str">
        <f t="shared" si="31"/>
        <v/>
      </c>
      <c r="M103" s="200" t="str">
        <f t="shared" si="32"/>
        <v/>
      </c>
      <c r="N103" s="200" t="str">
        <f t="shared" si="33"/>
        <v/>
      </c>
      <c r="O103" s="201" t="str">
        <f t="shared" si="34"/>
        <v/>
      </c>
      <c r="P103" s="209" t="str">
        <f t="shared" si="35"/>
        <v/>
      </c>
      <c r="R103" s="219" t="str">
        <f t="shared" si="24"/>
        <v/>
      </c>
      <c r="S103" s="219" t="str">
        <f t="shared" si="25"/>
        <v/>
      </c>
      <c r="T103" s="219" t="e">
        <f t="shared" si="26"/>
        <v>#VALUE!</v>
      </c>
    </row>
    <row r="104" spans="1:20" ht="21.75" customHeight="1" thickBot="1" x14ac:dyDescent="0.3">
      <c r="A104" s="199">
        <v>96</v>
      </c>
      <c r="B104" s="206"/>
      <c r="C104" s="206"/>
      <c r="D104" s="414" t="str">
        <f>IF(B104=0,"",VLOOKUP(B104,' SEP 15_09_2020'!$1:$1048576,3,0))</f>
        <v/>
      </c>
      <c r="E104" s="414" t="str">
        <f>IF(B104=0,"",VLOOKUP(B104,' SEP 15_09_2020'!$1:$1048576,4,0))</f>
        <v/>
      </c>
      <c r="F104" s="414" t="str">
        <f>IF(B104=0,"",VLOOKUP(B104,' SEP 15_09_2020'!$1:$1048576,5,0))</f>
        <v/>
      </c>
      <c r="G104" s="199"/>
      <c r="H104" s="198" t="str">
        <f t="shared" si="27"/>
        <v/>
      </c>
      <c r="I104" s="199" t="str">
        <f t="shared" si="28"/>
        <v/>
      </c>
      <c r="J104" s="199" t="str">
        <f t="shared" si="29"/>
        <v/>
      </c>
      <c r="K104" s="199" t="str">
        <f t="shared" si="30"/>
        <v/>
      </c>
      <c r="L104" s="199" t="str">
        <f t="shared" si="31"/>
        <v/>
      </c>
      <c r="M104" s="200" t="str">
        <f t="shared" si="32"/>
        <v/>
      </c>
      <c r="N104" s="200" t="str">
        <f t="shared" si="33"/>
        <v/>
      </c>
      <c r="O104" s="201" t="str">
        <f t="shared" si="34"/>
        <v/>
      </c>
      <c r="P104" s="209" t="str">
        <f t="shared" si="35"/>
        <v/>
      </c>
      <c r="R104" s="219" t="str">
        <f t="shared" si="24"/>
        <v/>
      </c>
      <c r="S104" s="219" t="str">
        <f t="shared" si="25"/>
        <v/>
      </c>
      <c r="T104" s="219" t="e">
        <f t="shared" si="26"/>
        <v>#VALUE!</v>
      </c>
    </row>
    <row r="105" spans="1:20" ht="21.75" customHeight="1" thickBot="1" x14ac:dyDescent="0.3">
      <c r="A105" s="199">
        <v>97</v>
      </c>
      <c r="B105" s="206"/>
      <c r="C105" s="206"/>
      <c r="D105" s="414" t="str">
        <f>IF(B105=0,"",VLOOKUP(B105,' SEP 15_09_2020'!$1:$1048576,3,0))</f>
        <v/>
      </c>
      <c r="E105" s="414" t="str">
        <f>IF(B105=0,"",VLOOKUP(B105,' SEP 15_09_2020'!$1:$1048576,4,0))</f>
        <v/>
      </c>
      <c r="F105" s="414" t="str">
        <f>IF(B105=0,"",VLOOKUP(B105,' SEP 15_09_2020'!$1:$1048576,5,0))</f>
        <v/>
      </c>
      <c r="G105" s="199"/>
      <c r="H105" s="198" t="str">
        <f t="shared" si="27"/>
        <v/>
      </c>
      <c r="I105" s="199" t="str">
        <f t="shared" si="28"/>
        <v/>
      </c>
      <c r="J105" s="199" t="str">
        <f t="shared" si="29"/>
        <v/>
      </c>
      <c r="K105" s="199" t="str">
        <f t="shared" si="30"/>
        <v/>
      </c>
      <c r="L105" s="199" t="str">
        <f t="shared" si="31"/>
        <v/>
      </c>
      <c r="M105" s="200" t="str">
        <f t="shared" si="32"/>
        <v/>
      </c>
      <c r="N105" s="200" t="str">
        <f t="shared" si="33"/>
        <v/>
      </c>
      <c r="O105" s="201" t="str">
        <f t="shared" si="34"/>
        <v/>
      </c>
      <c r="P105" s="209" t="str">
        <f t="shared" si="35"/>
        <v/>
      </c>
      <c r="R105" s="219" t="str">
        <f t="shared" si="24"/>
        <v/>
      </c>
      <c r="S105" s="219" t="str">
        <f t="shared" si="25"/>
        <v/>
      </c>
      <c r="T105" s="219" t="e">
        <f t="shared" si="26"/>
        <v>#VALUE!</v>
      </c>
    </row>
    <row r="106" spans="1:20" ht="21.75" customHeight="1" thickBot="1" x14ac:dyDescent="0.3">
      <c r="A106" s="199">
        <v>98</v>
      </c>
      <c r="B106" s="206"/>
      <c r="C106" s="206"/>
      <c r="D106" s="414" t="str">
        <f>IF(B106=0,"",VLOOKUP(B106,' SEP 15_09_2020'!$1:$1048576,3,0))</f>
        <v/>
      </c>
      <c r="E106" s="414" t="str">
        <f>IF(B106=0,"",VLOOKUP(B106,' SEP 15_09_2020'!$1:$1048576,4,0))</f>
        <v/>
      </c>
      <c r="F106" s="414" t="str">
        <f>IF(B106=0,"",VLOOKUP(B106,' SEP 15_09_2020'!$1:$1048576,5,0))</f>
        <v/>
      </c>
      <c r="G106" s="199"/>
      <c r="H106" s="198" t="str">
        <f t="shared" si="27"/>
        <v/>
      </c>
      <c r="I106" s="199" t="str">
        <f t="shared" si="28"/>
        <v/>
      </c>
      <c r="J106" s="199" t="str">
        <f t="shared" si="29"/>
        <v/>
      </c>
      <c r="K106" s="199" t="str">
        <f t="shared" si="30"/>
        <v/>
      </c>
      <c r="L106" s="199" t="str">
        <f t="shared" si="31"/>
        <v/>
      </c>
      <c r="M106" s="200" t="str">
        <f t="shared" si="32"/>
        <v/>
      </c>
      <c r="N106" s="200" t="str">
        <f t="shared" si="33"/>
        <v/>
      </c>
      <c r="O106" s="201" t="str">
        <f t="shared" si="34"/>
        <v/>
      </c>
      <c r="P106" s="209" t="str">
        <f t="shared" si="35"/>
        <v/>
      </c>
      <c r="R106" s="219" t="str">
        <f t="shared" si="24"/>
        <v/>
      </c>
      <c r="S106" s="219" t="str">
        <f t="shared" si="25"/>
        <v/>
      </c>
      <c r="T106" s="219" t="e">
        <f t="shared" si="26"/>
        <v>#VALUE!</v>
      </c>
    </row>
    <row r="107" spans="1:20" ht="21.75" customHeight="1" thickBot="1" x14ac:dyDescent="0.3">
      <c r="A107" s="199">
        <v>99</v>
      </c>
      <c r="B107" s="206"/>
      <c r="C107" s="206"/>
      <c r="D107" s="414" t="str">
        <f>IF(B107=0,"",VLOOKUP(B107,' SEP 15_09_2020'!$1:$1048576,3,0))</f>
        <v/>
      </c>
      <c r="E107" s="414" t="str">
        <f>IF(B107=0,"",VLOOKUP(B107,' SEP 15_09_2020'!$1:$1048576,4,0))</f>
        <v/>
      </c>
      <c r="F107" s="414" t="str">
        <f>IF(B107=0,"",VLOOKUP(B107,' SEP 15_09_2020'!$1:$1048576,5,0))</f>
        <v/>
      </c>
      <c r="G107" s="199"/>
      <c r="H107" s="198" t="str">
        <f t="shared" si="27"/>
        <v/>
      </c>
      <c r="I107" s="199" t="str">
        <f t="shared" si="28"/>
        <v/>
      </c>
      <c r="J107" s="199" t="str">
        <f t="shared" si="29"/>
        <v/>
      </c>
      <c r="K107" s="199" t="str">
        <f t="shared" si="30"/>
        <v/>
      </c>
      <c r="L107" s="199" t="str">
        <f t="shared" si="31"/>
        <v/>
      </c>
      <c r="M107" s="200" t="str">
        <f t="shared" si="32"/>
        <v/>
      </c>
      <c r="N107" s="200" t="str">
        <f t="shared" si="33"/>
        <v/>
      </c>
      <c r="O107" s="201" t="str">
        <f t="shared" si="34"/>
        <v/>
      </c>
      <c r="P107" s="209" t="str">
        <f t="shared" si="35"/>
        <v/>
      </c>
      <c r="R107" s="219" t="str">
        <f t="shared" si="24"/>
        <v/>
      </c>
      <c r="S107" s="219" t="str">
        <f t="shared" si="25"/>
        <v/>
      </c>
      <c r="T107" s="219" t="e">
        <f t="shared" si="26"/>
        <v>#VALUE!</v>
      </c>
    </row>
    <row r="108" spans="1:20" ht="21.75" customHeight="1" thickBot="1" x14ac:dyDescent="0.3">
      <c r="A108" s="199">
        <v>100</v>
      </c>
      <c r="B108" s="206"/>
      <c r="C108" s="206"/>
      <c r="D108" s="414" t="str">
        <f>IF(B108=0,"",VLOOKUP(B108,' SEP 15_09_2020'!$1:$1048576,3,0))</f>
        <v/>
      </c>
      <c r="E108" s="414" t="str">
        <f>IF(B108=0,"",VLOOKUP(B108,' SEP 15_09_2020'!$1:$1048576,4,0))</f>
        <v/>
      </c>
      <c r="F108" s="414" t="str">
        <f>IF(B108=0,"",VLOOKUP(B108,' SEP 15_09_2020'!$1:$1048576,5,0))</f>
        <v/>
      </c>
      <c r="G108" s="199"/>
      <c r="H108" s="198" t="str">
        <f t="shared" si="27"/>
        <v/>
      </c>
      <c r="I108" s="199" t="str">
        <f t="shared" si="28"/>
        <v/>
      </c>
      <c r="J108" s="199" t="str">
        <f t="shared" si="29"/>
        <v/>
      </c>
      <c r="K108" s="199" t="str">
        <f t="shared" si="30"/>
        <v/>
      </c>
      <c r="L108" s="199" t="str">
        <f t="shared" si="31"/>
        <v/>
      </c>
      <c r="M108" s="200" t="str">
        <f t="shared" si="32"/>
        <v/>
      </c>
      <c r="N108" s="200" t="str">
        <f t="shared" si="33"/>
        <v/>
      </c>
      <c r="O108" s="201" t="str">
        <f t="shared" si="34"/>
        <v/>
      </c>
      <c r="P108" s="209" t="str">
        <f t="shared" si="35"/>
        <v/>
      </c>
      <c r="R108" s="219" t="str">
        <f t="shared" si="24"/>
        <v/>
      </c>
      <c r="S108" s="219" t="str">
        <f t="shared" si="25"/>
        <v/>
      </c>
      <c r="T108" s="219" t="e">
        <f t="shared" si="26"/>
        <v>#VALUE!</v>
      </c>
    </row>
    <row r="109" spans="1:20" ht="21.75" customHeight="1" thickBot="1" x14ac:dyDescent="0.3">
      <c r="A109" s="199">
        <v>101</v>
      </c>
      <c r="B109" s="206"/>
      <c r="C109" s="206"/>
      <c r="D109" s="414" t="str">
        <f>IF(B109=0,"",VLOOKUP(B109,' SEP 15_09_2020'!$1:$1048576,3,0))</f>
        <v/>
      </c>
      <c r="E109" s="414" t="str">
        <f>IF(B109=0,"",VLOOKUP(B109,' SEP 15_09_2020'!$1:$1048576,4,0))</f>
        <v/>
      </c>
      <c r="F109" s="414" t="str">
        <f>IF(B109=0,"",VLOOKUP(B109,' SEP 15_09_2020'!$1:$1048576,5,0))</f>
        <v/>
      </c>
      <c r="G109" s="199"/>
      <c r="H109" s="198" t="str">
        <f t="shared" si="27"/>
        <v/>
      </c>
      <c r="I109" s="199" t="str">
        <f t="shared" si="28"/>
        <v/>
      </c>
      <c r="J109" s="199" t="str">
        <f t="shared" si="29"/>
        <v/>
      </c>
      <c r="K109" s="199" t="str">
        <f t="shared" si="30"/>
        <v/>
      </c>
      <c r="L109" s="199" t="str">
        <f t="shared" si="31"/>
        <v/>
      </c>
      <c r="M109" s="200" t="str">
        <f t="shared" si="32"/>
        <v/>
      </c>
      <c r="N109" s="200" t="str">
        <f t="shared" si="33"/>
        <v/>
      </c>
      <c r="O109" s="201" t="str">
        <f t="shared" si="34"/>
        <v/>
      </c>
      <c r="P109" s="209" t="str">
        <f t="shared" si="35"/>
        <v/>
      </c>
      <c r="R109" s="219" t="str">
        <f t="shared" si="24"/>
        <v/>
      </c>
      <c r="S109" s="219" t="str">
        <f t="shared" si="25"/>
        <v/>
      </c>
      <c r="T109" s="219" t="e">
        <f t="shared" si="26"/>
        <v>#VALUE!</v>
      </c>
    </row>
    <row r="110" spans="1:20" ht="21.75" customHeight="1" thickBot="1" x14ac:dyDescent="0.3">
      <c r="A110" s="199">
        <v>102</v>
      </c>
      <c r="B110" s="206"/>
      <c r="C110" s="206"/>
      <c r="D110" s="414" t="str">
        <f>IF(B110=0,"",VLOOKUP(B110,' SEP 15_09_2020'!$1:$1048576,3,0))</f>
        <v/>
      </c>
      <c r="E110" s="414" t="str">
        <f>IF(B110=0,"",VLOOKUP(B110,' SEP 15_09_2020'!$1:$1048576,4,0))</f>
        <v/>
      </c>
      <c r="F110" s="414" t="str">
        <f>IF(B110=0,"",VLOOKUP(B110,' SEP 15_09_2020'!$1:$1048576,5,0))</f>
        <v/>
      </c>
      <c r="G110" s="199"/>
      <c r="H110" s="198" t="str">
        <f t="shared" si="27"/>
        <v/>
      </c>
      <c r="I110" s="199" t="str">
        <f t="shared" si="28"/>
        <v/>
      </c>
      <c r="J110" s="199" t="str">
        <f t="shared" si="29"/>
        <v/>
      </c>
      <c r="K110" s="199" t="str">
        <f t="shared" si="30"/>
        <v/>
      </c>
      <c r="L110" s="199" t="str">
        <f t="shared" si="31"/>
        <v/>
      </c>
      <c r="M110" s="200" t="str">
        <f t="shared" si="32"/>
        <v/>
      </c>
      <c r="N110" s="200" t="str">
        <f t="shared" si="33"/>
        <v/>
      </c>
      <c r="O110" s="201" t="str">
        <f t="shared" si="34"/>
        <v/>
      </c>
      <c r="P110" s="209" t="str">
        <f t="shared" si="35"/>
        <v/>
      </c>
      <c r="R110" s="219" t="str">
        <f t="shared" si="24"/>
        <v/>
      </c>
      <c r="S110" s="219" t="str">
        <f t="shared" si="25"/>
        <v/>
      </c>
      <c r="T110" s="219" t="e">
        <f t="shared" si="26"/>
        <v>#VALUE!</v>
      </c>
    </row>
    <row r="111" spans="1:20" ht="21.75" customHeight="1" thickBot="1" x14ac:dyDescent="0.3">
      <c r="A111" s="199">
        <v>103</v>
      </c>
      <c r="B111" s="206"/>
      <c r="C111" s="206"/>
      <c r="D111" s="414" t="str">
        <f>IF(B111=0,"",VLOOKUP(B111,' SEP 15_09_2020'!$1:$1048576,3,0))</f>
        <v/>
      </c>
      <c r="E111" s="414" t="str">
        <f>IF(B111=0,"",VLOOKUP(B111,' SEP 15_09_2020'!$1:$1048576,4,0))</f>
        <v/>
      </c>
      <c r="F111" s="414" t="str">
        <f>IF(B111=0,"",VLOOKUP(B111,' SEP 15_09_2020'!$1:$1048576,5,0))</f>
        <v/>
      </c>
      <c r="G111" s="199"/>
      <c r="H111" s="198" t="str">
        <f t="shared" si="27"/>
        <v/>
      </c>
      <c r="I111" s="199" t="str">
        <f t="shared" si="28"/>
        <v/>
      </c>
      <c r="J111" s="199" t="str">
        <f t="shared" si="29"/>
        <v/>
      </c>
      <c r="K111" s="199" t="str">
        <f t="shared" si="30"/>
        <v/>
      </c>
      <c r="L111" s="199" t="str">
        <f t="shared" si="31"/>
        <v/>
      </c>
      <c r="M111" s="200" t="str">
        <f t="shared" si="32"/>
        <v/>
      </c>
      <c r="N111" s="200" t="str">
        <f t="shared" si="33"/>
        <v/>
      </c>
      <c r="O111" s="201" t="str">
        <f t="shared" si="34"/>
        <v/>
      </c>
      <c r="P111" s="209" t="str">
        <f t="shared" si="35"/>
        <v/>
      </c>
      <c r="R111" s="219" t="str">
        <f t="shared" si="24"/>
        <v/>
      </c>
      <c r="S111" s="219" t="str">
        <f t="shared" si="25"/>
        <v/>
      </c>
      <c r="T111" s="219" t="e">
        <f t="shared" si="26"/>
        <v>#VALUE!</v>
      </c>
    </row>
    <row r="112" spans="1:20" ht="21.75" customHeight="1" thickBot="1" x14ac:dyDescent="0.3">
      <c r="A112" s="199">
        <v>104</v>
      </c>
      <c r="B112" s="206"/>
      <c r="C112" s="206"/>
      <c r="D112" s="414" t="str">
        <f>IF(B112=0,"",VLOOKUP(B112,' SEP 15_09_2020'!$1:$1048576,3,0))</f>
        <v/>
      </c>
      <c r="E112" s="414" t="str">
        <f>IF(B112=0,"",VLOOKUP(B112,' SEP 15_09_2020'!$1:$1048576,4,0))</f>
        <v/>
      </c>
      <c r="F112" s="414" t="str">
        <f>IF(B112=0,"",VLOOKUP(B112,' SEP 15_09_2020'!$1:$1048576,5,0))</f>
        <v/>
      </c>
      <c r="G112" s="199"/>
      <c r="H112" s="198" t="str">
        <f t="shared" si="27"/>
        <v/>
      </c>
      <c r="I112" s="199" t="str">
        <f t="shared" si="28"/>
        <v/>
      </c>
      <c r="J112" s="199" t="str">
        <f t="shared" si="29"/>
        <v/>
      </c>
      <c r="K112" s="199" t="str">
        <f t="shared" si="30"/>
        <v/>
      </c>
      <c r="L112" s="199" t="str">
        <f t="shared" si="31"/>
        <v/>
      </c>
      <c r="M112" s="200" t="str">
        <f t="shared" si="32"/>
        <v/>
      </c>
      <c r="N112" s="200" t="str">
        <f t="shared" si="33"/>
        <v/>
      </c>
      <c r="O112" s="201" t="str">
        <f t="shared" si="34"/>
        <v/>
      </c>
      <c r="P112" s="209" t="str">
        <f t="shared" si="35"/>
        <v/>
      </c>
      <c r="R112" s="219" t="str">
        <f t="shared" si="24"/>
        <v/>
      </c>
      <c r="S112" s="219" t="str">
        <f t="shared" si="25"/>
        <v/>
      </c>
      <c r="T112" s="219" t="e">
        <f t="shared" si="26"/>
        <v>#VALUE!</v>
      </c>
    </row>
    <row r="113" spans="1:20" ht="21.75" customHeight="1" thickBot="1" x14ac:dyDescent="0.3">
      <c r="A113" s="199">
        <v>105</v>
      </c>
      <c r="B113" s="206"/>
      <c r="C113" s="206"/>
      <c r="D113" s="414" t="str">
        <f>IF(B113=0,"",VLOOKUP(B113,' SEP 15_09_2020'!$1:$1048576,3,0))</f>
        <v/>
      </c>
      <c r="E113" s="414" t="str">
        <f>IF(B113=0,"",VLOOKUP(B113,' SEP 15_09_2020'!$1:$1048576,4,0))</f>
        <v/>
      </c>
      <c r="F113" s="414" t="str">
        <f>IF(B113=0,"",VLOOKUP(B113,' SEP 15_09_2020'!$1:$1048576,5,0))</f>
        <v/>
      </c>
      <c r="G113" s="199"/>
      <c r="H113" s="198" t="str">
        <f t="shared" si="27"/>
        <v/>
      </c>
      <c r="I113" s="199" t="str">
        <f t="shared" si="28"/>
        <v/>
      </c>
      <c r="J113" s="199" t="str">
        <f t="shared" si="29"/>
        <v/>
      </c>
      <c r="K113" s="199" t="str">
        <f t="shared" si="30"/>
        <v/>
      </c>
      <c r="L113" s="199" t="str">
        <f t="shared" si="31"/>
        <v/>
      </c>
      <c r="M113" s="200" t="str">
        <f t="shared" si="32"/>
        <v/>
      </c>
      <c r="N113" s="200" t="str">
        <f t="shared" si="33"/>
        <v/>
      </c>
      <c r="O113" s="201" t="str">
        <f t="shared" si="34"/>
        <v/>
      </c>
      <c r="P113" s="209" t="str">
        <f t="shared" si="35"/>
        <v/>
      </c>
      <c r="R113" s="219" t="str">
        <f t="shared" si="24"/>
        <v/>
      </c>
      <c r="S113" s="219" t="str">
        <f t="shared" si="25"/>
        <v/>
      </c>
      <c r="T113" s="219" t="e">
        <f t="shared" si="26"/>
        <v>#VALUE!</v>
      </c>
    </row>
    <row r="114" spans="1:20" ht="21.75" customHeight="1" thickBot="1" x14ac:dyDescent="0.3">
      <c r="A114" s="199">
        <v>106</v>
      </c>
      <c r="B114" s="206"/>
      <c r="C114" s="206"/>
      <c r="D114" s="414" t="str">
        <f>IF(B114=0,"",VLOOKUP(B114,' SEP 15_09_2020'!$1:$1048576,3,0))</f>
        <v/>
      </c>
      <c r="E114" s="414" t="str">
        <f>IF(B114=0,"",VLOOKUP(B114,' SEP 15_09_2020'!$1:$1048576,4,0))</f>
        <v/>
      </c>
      <c r="F114" s="414" t="str">
        <f>IF(B114=0,"",VLOOKUP(B114,' SEP 15_09_2020'!$1:$1048576,5,0))</f>
        <v/>
      </c>
      <c r="G114" s="199"/>
      <c r="H114" s="198" t="str">
        <f t="shared" si="27"/>
        <v/>
      </c>
      <c r="I114" s="199" t="str">
        <f t="shared" si="28"/>
        <v/>
      </c>
      <c r="J114" s="199" t="str">
        <f t="shared" si="29"/>
        <v/>
      </c>
      <c r="K114" s="199" t="str">
        <f t="shared" si="30"/>
        <v/>
      </c>
      <c r="L114" s="199" t="str">
        <f t="shared" si="31"/>
        <v/>
      </c>
      <c r="M114" s="200" t="str">
        <f t="shared" si="32"/>
        <v/>
      </c>
      <c r="N114" s="200" t="str">
        <f t="shared" si="33"/>
        <v/>
      </c>
      <c r="O114" s="201" t="str">
        <f t="shared" si="34"/>
        <v/>
      </c>
      <c r="P114" s="209" t="str">
        <f t="shared" si="35"/>
        <v/>
      </c>
      <c r="R114" s="219" t="str">
        <f t="shared" si="24"/>
        <v/>
      </c>
      <c r="S114" s="219" t="str">
        <f t="shared" si="25"/>
        <v/>
      </c>
      <c r="T114" s="219" t="e">
        <f t="shared" si="26"/>
        <v>#VALUE!</v>
      </c>
    </row>
    <row r="115" spans="1:20" ht="21.75" customHeight="1" thickBot="1" x14ac:dyDescent="0.3">
      <c r="A115" s="199">
        <v>107</v>
      </c>
      <c r="B115" s="206"/>
      <c r="C115" s="206"/>
      <c r="D115" s="414" t="str">
        <f>IF(B115=0,"",VLOOKUP(B115,' SEP 15_09_2020'!$1:$1048576,3,0))</f>
        <v/>
      </c>
      <c r="E115" s="414" t="str">
        <f>IF(B115=0,"",VLOOKUP(B115,' SEP 15_09_2020'!$1:$1048576,4,0))</f>
        <v/>
      </c>
      <c r="F115" s="414" t="str">
        <f>IF(B115=0,"",VLOOKUP(B115,' SEP 15_09_2020'!$1:$1048576,5,0))</f>
        <v/>
      </c>
      <c r="G115" s="199"/>
      <c r="H115" s="198" t="str">
        <f t="shared" si="27"/>
        <v/>
      </c>
      <c r="I115" s="199" t="str">
        <f t="shared" si="28"/>
        <v/>
      </c>
      <c r="J115" s="199" t="str">
        <f t="shared" si="29"/>
        <v/>
      </c>
      <c r="K115" s="199" t="str">
        <f t="shared" si="30"/>
        <v/>
      </c>
      <c r="L115" s="199" t="str">
        <f t="shared" si="31"/>
        <v/>
      </c>
      <c r="M115" s="200" t="str">
        <f t="shared" si="32"/>
        <v/>
      </c>
      <c r="N115" s="200" t="str">
        <f t="shared" si="33"/>
        <v/>
      </c>
      <c r="O115" s="201" t="str">
        <f t="shared" si="34"/>
        <v/>
      </c>
      <c r="P115" s="209" t="str">
        <f t="shared" si="35"/>
        <v/>
      </c>
      <c r="R115" s="219" t="str">
        <f t="shared" si="24"/>
        <v/>
      </c>
      <c r="S115" s="219" t="str">
        <f t="shared" si="25"/>
        <v/>
      </c>
      <c r="T115" s="219" t="e">
        <f t="shared" si="26"/>
        <v>#VALUE!</v>
      </c>
    </row>
    <row r="116" spans="1:20" ht="21.75" customHeight="1" thickBot="1" x14ac:dyDescent="0.3">
      <c r="A116" s="199">
        <v>108</v>
      </c>
      <c r="B116" s="206"/>
      <c r="C116" s="206"/>
      <c r="D116" s="414" t="str">
        <f>IF(B116=0,"",VLOOKUP(B116,' SEP 15_09_2020'!$1:$1048576,3,0))</f>
        <v/>
      </c>
      <c r="E116" s="414" t="str">
        <f>IF(B116=0,"",VLOOKUP(B116,' SEP 15_09_2020'!$1:$1048576,4,0))</f>
        <v/>
      </c>
      <c r="F116" s="414" t="str">
        <f>IF(B116=0,"",VLOOKUP(B116,' SEP 15_09_2020'!$1:$1048576,5,0))</f>
        <v/>
      </c>
      <c r="G116" s="199"/>
      <c r="H116" s="198" t="str">
        <f t="shared" si="27"/>
        <v/>
      </c>
      <c r="I116" s="199" t="str">
        <f t="shared" si="28"/>
        <v/>
      </c>
      <c r="J116" s="199" t="str">
        <f t="shared" si="29"/>
        <v/>
      </c>
      <c r="K116" s="199" t="str">
        <f t="shared" si="30"/>
        <v/>
      </c>
      <c r="L116" s="199" t="str">
        <f t="shared" si="31"/>
        <v/>
      </c>
      <c r="M116" s="200" t="str">
        <f t="shared" si="32"/>
        <v/>
      </c>
      <c r="N116" s="200" t="str">
        <f t="shared" si="33"/>
        <v/>
      </c>
      <c r="O116" s="201" t="str">
        <f t="shared" si="34"/>
        <v/>
      </c>
      <c r="P116" s="209" t="str">
        <f t="shared" si="35"/>
        <v/>
      </c>
      <c r="R116" s="219" t="str">
        <f t="shared" si="24"/>
        <v/>
      </c>
      <c r="S116" s="219" t="str">
        <f t="shared" si="25"/>
        <v/>
      </c>
      <c r="T116" s="219" t="e">
        <f t="shared" si="26"/>
        <v>#VALUE!</v>
      </c>
    </row>
    <row r="117" spans="1:20" ht="21.75" customHeight="1" thickBot="1" x14ac:dyDescent="0.3">
      <c r="A117" s="199">
        <v>109</v>
      </c>
      <c r="B117" s="206"/>
      <c r="C117" s="206"/>
      <c r="D117" s="414" t="str">
        <f>IF(B117=0,"",VLOOKUP(B117,' SEP 15_09_2020'!$1:$1048576,3,0))</f>
        <v/>
      </c>
      <c r="E117" s="414" t="str">
        <f>IF(B117=0,"",VLOOKUP(B117,' SEP 15_09_2020'!$1:$1048576,4,0))</f>
        <v/>
      </c>
      <c r="F117" s="414" t="str">
        <f>IF(B117=0,"",VLOOKUP(B117,' SEP 15_09_2020'!$1:$1048576,5,0))</f>
        <v/>
      </c>
      <c r="G117" s="199"/>
      <c r="H117" s="198" t="str">
        <f t="shared" si="27"/>
        <v/>
      </c>
      <c r="I117" s="199" t="str">
        <f t="shared" si="28"/>
        <v/>
      </c>
      <c r="J117" s="199" t="str">
        <f t="shared" si="29"/>
        <v/>
      </c>
      <c r="K117" s="199" t="str">
        <f t="shared" si="30"/>
        <v/>
      </c>
      <c r="L117" s="199" t="str">
        <f t="shared" si="31"/>
        <v/>
      </c>
      <c r="M117" s="200" t="str">
        <f t="shared" si="32"/>
        <v/>
      </c>
      <c r="N117" s="200" t="str">
        <f t="shared" si="33"/>
        <v/>
      </c>
      <c r="O117" s="201" t="str">
        <f t="shared" si="34"/>
        <v/>
      </c>
      <c r="P117" s="209" t="str">
        <f t="shared" si="35"/>
        <v/>
      </c>
      <c r="R117" s="219" t="str">
        <f t="shared" si="24"/>
        <v/>
      </c>
      <c r="S117" s="219" t="str">
        <f t="shared" si="25"/>
        <v/>
      </c>
      <c r="T117" s="219" t="e">
        <f t="shared" si="26"/>
        <v>#VALUE!</v>
      </c>
    </row>
    <row r="118" spans="1:20" ht="21.75" customHeight="1" thickBot="1" x14ac:dyDescent="0.3">
      <c r="A118" s="199">
        <v>110</v>
      </c>
      <c r="B118" s="206"/>
      <c r="C118" s="206"/>
      <c r="D118" s="414" t="str">
        <f>IF(B118=0,"",VLOOKUP(B118,' SEP 15_09_2020'!$1:$1048576,3,0))</f>
        <v/>
      </c>
      <c r="E118" s="414" t="str">
        <f>IF(B118=0,"",VLOOKUP(B118,' SEP 15_09_2020'!$1:$1048576,4,0))</f>
        <v/>
      </c>
      <c r="F118" s="414" t="str">
        <f>IF(B118=0,"",VLOOKUP(B118,' SEP 15_09_2020'!$1:$1048576,5,0))</f>
        <v/>
      </c>
      <c r="G118" s="199"/>
      <c r="H118" s="198" t="str">
        <f t="shared" si="27"/>
        <v/>
      </c>
      <c r="I118" s="199" t="str">
        <f t="shared" si="28"/>
        <v/>
      </c>
      <c r="J118" s="199" t="str">
        <f t="shared" si="29"/>
        <v/>
      </c>
      <c r="K118" s="199" t="str">
        <f t="shared" si="30"/>
        <v/>
      </c>
      <c r="L118" s="199" t="str">
        <f t="shared" si="31"/>
        <v/>
      </c>
      <c r="M118" s="200" t="str">
        <f t="shared" si="32"/>
        <v/>
      </c>
      <c r="N118" s="200" t="str">
        <f t="shared" si="33"/>
        <v/>
      </c>
      <c r="O118" s="201" t="str">
        <f t="shared" si="34"/>
        <v/>
      </c>
      <c r="P118" s="209" t="str">
        <f t="shared" si="35"/>
        <v/>
      </c>
      <c r="R118" s="219" t="str">
        <f t="shared" si="24"/>
        <v/>
      </c>
      <c r="S118" s="219" t="str">
        <f t="shared" si="25"/>
        <v/>
      </c>
      <c r="T118" s="219" t="e">
        <f t="shared" si="26"/>
        <v>#VALUE!</v>
      </c>
    </row>
    <row r="119" spans="1:20" ht="21.75" customHeight="1" thickBot="1" x14ac:dyDescent="0.3">
      <c r="A119" s="199">
        <v>111</v>
      </c>
      <c r="B119" s="206"/>
      <c r="C119" s="206"/>
      <c r="D119" s="414" t="str">
        <f>IF(B119=0,"",VLOOKUP(B119,' SEP 15_09_2020'!$1:$1048576,3,0))</f>
        <v/>
      </c>
      <c r="E119" s="414" t="str">
        <f>IF(B119=0,"",VLOOKUP(B119,' SEP 15_09_2020'!$1:$1048576,4,0))</f>
        <v/>
      </c>
      <c r="F119" s="414" t="str">
        <f>IF(B119=0,"",VLOOKUP(B119,' SEP 15_09_2020'!$1:$1048576,5,0))</f>
        <v/>
      </c>
      <c r="G119" s="199"/>
      <c r="H119" s="198" t="str">
        <f t="shared" si="27"/>
        <v/>
      </c>
      <c r="I119" s="199" t="str">
        <f t="shared" si="28"/>
        <v/>
      </c>
      <c r="J119" s="199" t="str">
        <f t="shared" si="29"/>
        <v/>
      </c>
      <c r="K119" s="199" t="str">
        <f t="shared" si="30"/>
        <v/>
      </c>
      <c r="L119" s="199" t="str">
        <f t="shared" si="31"/>
        <v/>
      </c>
      <c r="M119" s="200" t="str">
        <f t="shared" si="32"/>
        <v/>
      </c>
      <c r="N119" s="200" t="str">
        <f t="shared" si="33"/>
        <v/>
      </c>
      <c r="O119" s="201" t="str">
        <f t="shared" si="34"/>
        <v/>
      </c>
      <c r="P119" s="209" t="str">
        <f t="shared" si="35"/>
        <v/>
      </c>
      <c r="R119" s="219" t="str">
        <f t="shared" si="24"/>
        <v/>
      </c>
      <c r="S119" s="219" t="str">
        <f t="shared" si="25"/>
        <v/>
      </c>
      <c r="T119" s="219" t="e">
        <f t="shared" si="26"/>
        <v>#VALUE!</v>
      </c>
    </row>
    <row r="120" spans="1:20" ht="21.75" customHeight="1" thickBot="1" x14ac:dyDescent="0.3">
      <c r="A120" s="199">
        <v>112</v>
      </c>
      <c r="B120" s="206"/>
      <c r="C120" s="206"/>
      <c r="D120" s="414" t="str">
        <f>IF(B120=0,"",VLOOKUP(B120,' SEP 15_09_2020'!$1:$1048576,3,0))</f>
        <v/>
      </c>
      <c r="E120" s="414" t="str">
        <f>IF(B120=0,"",VLOOKUP(B120,' SEP 15_09_2020'!$1:$1048576,4,0))</f>
        <v/>
      </c>
      <c r="F120" s="414" t="str">
        <f>IF(B120=0,"",VLOOKUP(B120,' SEP 15_09_2020'!$1:$1048576,5,0))</f>
        <v/>
      </c>
      <c r="G120" s="199"/>
      <c r="H120" s="198" t="str">
        <f t="shared" si="27"/>
        <v/>
      </c>
      <c r="I120" s="199" t="str">
        <f t="shared" si="28"/>
        <v/>
      </c>
      <c r="J120" s="199" t="str">
        <f t="shared" si="29"/>
        <v/>
      </c>
      <c r="K120" s="199" t="str">
        <f t="shared" si="30"/>
        <v/>
      </c>
      <c r="L120" s="199" t="str">
        <f t="shared" si="31"/>
        <v/>
      </c>
      <c r="M120" s="200" t="str">
        <f t="shared" si="32"/>
        <v/>
      </c>
      <c r="N120" s="200" t="str">
        <f t="shared" si="33"/>
        <v/>
      </c>
      <c r="O120" s="201" t="str">
        <f t="shared" si="34"/>
        <v/>
      </c>
      <c r="P120" s="209" t="str">
        <f t="shared" si="35"/>
        <v/>
      </c>
      <c r="R120" s="219" t="str">
        <f t="shared" si="24"/>
        <v/>
      </c>
      <c r="S120" s="219" t="str">
        <f t="shared" si="25"/>
        <v/>
      </c>
      <c r="T120" s="219" t="e">
        <f t="shared" si="26"/>
        <v>#VALUE!</v>
      </c>
    </row>
    <row r="121" spans="1:20" ht="21.75" customHeight="1" thickBot="1" x14ac:dyDescent="0.3">
      <c r="A121" s="199">
        <v>113</v>
      </c>
      <c r="B121" s="206"/>
      <c r="C121" s="206"/>
      <c r="D121" s="414" t="str">
        <f>IF(B121=0,"",VLOOKUP(B121,' SEP 15_09_2020'!$1:$1048576,3,0))</f>
        <v/>
      </c>
      <c r="E121" s="414" t="str">
        <f>IF(B121=0,"",VLOOKUP(B121,' SEP 15_09_2020'!$1:$1048576,4,0))</f>
        <v/>
      </c>
      <c r="F121" s="414" t="str">
        <f>IF(B121=0,"",VLOOKUP(B121,' SEP 15_09_2020'!$1:$1048576,5,0))</f>
        <v/>
      </c>
      <c r="G121" s="199"/>
      <c r="H121" s="198" t="str">
        <f t="shared" si="27"/>
        <v/>
      </c>
      <c r="I121" s="199" t="str">
        <f t="shared" si="28"/>
        <v/>
      </c>
      <c r="J121" s="199" t="str">
        <f t="shared" si="29"/>
        <v/>
      </c>
      <c r="K121" s="199" t="str">
        <f t="shared" si="30"/>
        <v/>
      </c>
      <c r="L121" s="199" t="str">
        <f t="shared" si="31"/>
        <v/>
      </c>
      <c r="M121" s="200" t="str">
        <f t="shared" si="32"/>
        <v/>
      </c>
      <c r="N121" s="200" t="str">
        <f t="shared" si="33"/>
        <v/>
      </c>
      <c r="O121" s="201" t="str">
        <f t="shared" si="34"/>
        <v/>
      </c>
      <c r="P121" s="209" t="str">
        <f t="shared" si="35"/>
        <v/>
      </c>
      <c r="R121" s="219" t="str">
        <f t="shared" si="24"/>
        <v/>
      </c>
      <c r="S121" s="219" t="str">
        <f t="shared" si="25"/>
        <v/>
      </c>
      <c r="T121" s="219" t="e">
        <f t="shared" si="26"/>
        <v>#VALUE!</v>
      </c>
    </row>
    <row r="122" spans="1:20" ht="21.75" customHeight="1" thickBot="1" x14ac:dyDescent="0.3">
      <c r="A122" s="199">
        <v>114</v>
      </c>
      <c r="B122" s="206"/>
      <c r="C122" s="206"/>
      <c r="D122" s="414" t="str">
        <f>IF(B122=0,"",VLOOKUP(B122,' SEP 15_09_2020'!$1:$1048576,3,0))</f>
        <v/>
      </c>
      <c r="E122" s="414" t="str">
        <f>IF(B122=0,"",VLOOKUP(B122,' SEP 15_09_2020'!$1:$1048576,4,0))</f>
        <v/>
      </c>
      <c r="F122" s="414" t="str">
        <f>IF(B122=0,"",VLOOKUP(B122,' SEP 15_09_2020'!$1:$1048576,5,0))</f>
        <v/>
      </c>
      <c r="G122" s="199"/>
      <c r="H122" s="198" t="str">
        <f t="shared" si="27"/>
        <v/>
      </c>
      <c r="I122" s="199" t="str">
        <f t="shared" si="28"/>
        <v/>
      </c>
      <c r="J122" s="199" t="str">
        <f t="shared" si="29"/>
        <v/>
      </c>
      <c r="K122" s="199" t="str">
        <f t="shared" si="30"/>
        <v/>
      </c>
      <c r="L122" s="199" t="str">
        <f t="shared" si="31"/>
        <v/>
      </c>
      <c r="M122" s="200" t="str">
        <f t="shared" si="32"/>
        <v/>
      </c>
      <c r="N122" s="200" t="str">
        <f t="shared" si="33"/>
        <v/>
      </c>
      <c r="O122" s="201" t="str">
        <f t="shared" si="34"/>
        <v/>
      </c>
      <c r="P122" s="209" t="str">
        <f t="shared" si="35"/>
        <v/>
      </c>
      <c r="R122" s="219" t="str">
        <f t="shared" si="24"/>
        <v/>
      </c>
      <c r="S122" s="219" t="str">
        <f t="shared" si="25"/>
        <v/>
      </c>
      <c r="T122" s="219" t="e">
        <f t="shared" si="26"/>
        <v>#VALUE!</v>
      </c>
    </row>
    <row r="123" spans="1:20" ht="21.75" customHeight="1" thickBot="1" x14ac:dyDescent="0.3">
      <c r="A123" s="199">
        <v>115</v>
      </c>
      <c r="B123" s="206"/>
      <c r="C123" s="206"/>
      <c r="D123" s="414" t="str">
        <f>IF(B123=0,"",VLOOKUP(B123,' SEP 15_09_2020'!$1:$1048576,3,0))</f>
        <v/>
      </c>
      <c r="E123" s="414" t="str">
        <f>IF(B123=0,"",VLOOKUP(B123,' SEP 15_09_2020'!$1:$1048576,4,0))</f>
        <v/>
      </c>
      <c r="F123" s="414" t="str">
        <f>IF(B123=0,"",VLOOKUP(B123,' SEP 15_09_2020'!$1:$1048576,5,0))</f>
        <v/>
      </c>
      <c r="G123" s="199"/>
      <c r="H123" s="198" t="str">
        <f t="shared" si="27"/>
        <v/>
      </c>
      <c r="I123" s="199" t="str">
        <f t="shared" si="28"/>
        <v/>
      </c>
      <c r="J123" s="199" t="str">
        <f t="shared" si="29"/>
        <v/>
      </c>
      <c r="K123" s="199" t="str">
        <f t="shared" si="30"/>
        <v/>
      </c>
      <c r="L123" s="199" t="str">
        <f t="shared" si="31"/>
        <v/>
      </c>
      <c r="M123" s="200" t="str">
        <f t="shared" si="32"/>
        <v/>
      </c>
      <c r="N123" s="200" t="str">
        <f t="shared" si="33"/>
        <v/>
      </c>
      <c r="O123" s="201" t="str">
        <f t="shared" si="34"/>
        <v/>
      </c>
      <c r="P123" s="209" t="str">
        <f t="shared" si="35"/>
        <v/>
      </c>
      <c r="R123" s="219" t="str">
        <f t="shared" si="24"/>
        <v/>
      </c>
      <c r="S123" s="219" t="str">
        <f t="shared" si="25"/>
        <v/>
      </c>
      <c r="T123" s="219" t="e">
        <f t="shared" si="26"/>
        <v>#VALUE!</v>
      </c>
    </row>
    <row r="124" spans="1:20" ht="21.75" customHeight="1" thickBot="1" x14ac:dyDescent="0.3">
      <c r="A124" s="199">
        <v>116</v>
      </c>
      <c r="B124" s="206"/>
      <c r="C124" s="206"/>
      <c r="D124" s="414" t="str">
        <f>IF(B124=0,"",VLOOKUP(B124,' SEP 15_09_2020'!$1:$1048576,3,0))</f>
        <v/>
      </c>
      <c r="E124" s="414" t="str">
        <f>IF(B124=0,"",VLOOKUP(B124,' SEP 15_09_2020'!$1:$1048576,4,0))</f>
        <v/>
      </c>
      <c r="F124" s="414" t="str">
        <f>IF(B124=0,"",VLOOKUP(B124,' SEP 15_09_2020'!$1:$1048576,5,0))</f>
        <v/>
      </c>
      <c r="G124" s="199"/>
      <c r="H124" s="198" t="str">
        <f t="shared" si="27"/>
        <v/>
      </c>
      <c r="I124" s="199" t="str">
        <f t="shared" si="28"/>
        <v/>
      </c>
      <c r="J124" s="199" t="str">
        <f t="shared" si="29"/>
        <v/>
      </c>
      <c r="K124" s="199" t="str">
        <f t="shared" si="30"/>
        <v/>
      </c>
      <c r="L124" s="199" t="str">
        <f t="shared" si="31"/>
        <v/>
      </c>
      <c r="M124" s="200" t="str">
        <f t="shared" si="32"/>
        <v/>
      </c>
      <c r="N124" s="200" t="str">
        <f t="shared" si="33"/>
        <v/>
      </c>
      <c r="O124" s="201" t="str">
        <f t="shared" si="34"/>
        <v/>
      </c>
      <c r="P124" s="209" t="str">
        <f t="shared" si="35"/>
        <v/>
      </c>
      <c r="R124" s="219" t="str">
        <f t="shared" ref="R124:R187" si="36">IF(B124=0,"",IF($R$6="LOCAÇÃO",VLOOKUP(B124,inventario,13,0),VLOOKUP(B124,inventario,12,0)))</f>
        <v/>
      </c>
      <c r="S124" s="219" t="str">
        <f t="shared" ref="S124:S187" si="37">IF(R124="","",R124*C124)</f>
        <v/>
      </c>
      <c r="T124" s="219" t="e">
        <f t="shared" si="26"/>
        <v>#VALUE!</v>
      </c>
    </row>
    <row r="125" spans="1:20" ht="21.75" customHeight="1" thickBot="1" x14ac:dyDescent="0.3">
      <c r="A125" s="199">
        <v>117</v>
      </c>
      <c r="B125" s="206"/>
      <c r="C125" s="206"/>
      <c r="D125" s="414" t="str">
        <f>IF(B125=0,"",VLOOKUP(B125,' SEP 15_09_2020'!$1:$1048576,3,0))</f>
        <v/>
      </c>
      <c r="E125" s="414" t="str">
        <f>IF(B125=0,"",VLOOKUP(B125,' SEP 15_09_2020'!$1:$1048576,4,0))</f>
        <v/>
      </c>
      <c r="F125" s="414" t="str">
        <f>IF(B125=0,"",VLOOKUP(B125,' SEP 15_09_2020'!$1:$1048576,5,0))</f>
        <v/>
      </c>
      <c r="G125" s="199"/>
      <c r="H125" s="198" t="str">
        <f t="shared" si="27"/>
        <v/>
      </c>
      <c r="I125" s="199" t="str">
        <f t="shared" si="28"/>
        <v/>
      </c>
      <c r="J125" s="199" t="str">
        <f t="shared" si="29"/>
        <v/>
      </c>
      <c r="K125" s="199" t="str">
        <f t="shared" si="30"/>
        <v/>
      </c>
      <c r="L125" s="199" t="str">
        <f t="shared" si="31"/>
        <v/>
      </c>
      <c r="M125" s="200" t="str">
        <f t="shared" si="32"/>
        <v/>
      </c>
      <c r="N125" s="200" t="str">
        <f t="shared" si="33"/>
        <v/>
      </c>
      <c r="O125" s="201" t="str">
        <f t="shared" si="34"/>
        <v/>
      </c>
      <c r="P125" s="209" t="str">
        <f t="shared" si="35"/>
        <v/>
      </c>
      <c r="R125" s="219" t="str">
        <f t="shared" si="36"/>
        <v/>
      </c>
      <c r="S125" s="219" t="str">
        <f t="shared" si="37"/>
        <v/>
      </c>
      <c r="T125" s="219" t="e">
        <f t="shared" si="26"/>
        <v>#VALUE!</v>
      </c>
    </row>
    <row r="126" spans="1:20" ht="21.75" customHeight="1" thickBot="1" x14ac:dyDescent="0.3">
      <c r="A126" s="199">
        <v>118</v>
      </c>
      <c r="B126" s="206"/>
      <c r="C126" s="206"/>
      <c r="D126" s="414" t="str">
        <f>IF(B126=0,"",VLOOKUP(B126,' SEP 15_09_2020'!$1:$1048576,3,0))</f>
        <v/>
      </c>
      <c r="E126" s="414" t="str">
        <f>IF(B126=0,"",VLOOKUP(B126,' SEP 15_09_2020'!$1:$1048576,4,0))</f>
        <v/>
      </c>
      <c r="F126" s="414" t="str">
        <f>IF(B126=0,"",VLOOKUP(B126,' SEP 15_09_2020'!$1:$1048576,5,0))</f>
        <v/>
      </c>
      <c r="G126" s="199"/>
      <c r="H126" s="198" t="str">
        <f t="shared" si="27"/>
        <v/>
      </c>
      <c r="I126" s="199" t="str">
        <f t="shared" si="28"/>
        <v/>
      </c>
      <c r="J126" s="199" t="str">
        <f t="shared" si="29"/>
        <v/>
      </c>
      <c r="K126" s="199" t="str">
        <f t="shared" si="30"/>
        <v/>
      </c>
      <c r="L126" s="199" t="str">
        <f t="shared" si="31"/>
        <v/>
      </c>
      <c r="M126" s="200" t="str">
        <f t="shared" si="32"/>
        <v/>
      </c>
      <c r="N126" s="200" t="str">
        <f t="shared" si="33"/>
        <v/>
      </c>
      <c r="O126" s="201" t="str">
        <f t="shared" si="34"/>
        <v/>
      </c>
      <c r="P126" s="209" t="str">
        <f t="shared" si="35"/>
        <v/>
      </c>
      <c r="R126" s="219" t="str">
        <f t="shared" si="36"/>
        <v/>
      </c>
      <c r="S126" s="219" t="str">
        <f t="shared" si="37"/>
        <v/>
      </c>
      <c r="T126" s="219" t="e">
        <f t="shared" si="26"/>
        <v>#VALUE!</v>
      </c>
    </row>
    <row r="127" spans="1:20" ht="21.75" customHeight="1" thickBot="1" x14ac:dyDescent="0.3">
      <c r="A127" s="199">
        <v>119</v>
      </c>
      <c r="B127" s="206"/>
      <c r="C127" s="206"/>
      <c r="D127" s="414" t="str">
        <f>IF(B127=0,"",VLOOKUP(B127,' SEP 15_09_2020'!$1:$1048576,3,0))</f>
        <v/>
      </c>
      <c r="E127" s="414" t="str">
        <f>IF(B127=0,"",VLOOKUP(B127,' SEP 15_09_2020'!$1:$1048576,4,0))</f>
        <v/>
      </c>
      <c r="F127" s="414" t="str">
        <f>IF(B127=0,"",VLOOKUP(B127,' SEP 15_09_2020'!$1:$1048576,5,0))</f>
        <v/>
      </c>
      <c r="G127" s="199"/>
      <c r="H127" s="198" t="str">
        <f t="shared" si="27"/>
        <v/>
      </c>
      <c r="I127" s="199" t="str">
        <f t="shared" si="28"/>
        <v/>
      </c>
      <c r="J127" s="199" t="str">
        <f t="shared" si="29"/>
        <v/>
      </c>
      <c r="K127" s="199" t="str">
        <f t="shared" si="30"/>
        <v/>
      </c>
      <c r="L127" s="199" t="str">
        <f t="shared" si="31"/>
        <v/>
      </c>
      <c r="M127" s="200" t="str">
        <f t="shared" si="32"/>
        <v/>
      </c>
      <c r="N127" s="200" t="str">
        <f t="shared" si="33"/>
        <v/>
      </c>
      <c r="O127" s="201" t="str">
        <f t="shared" si="34"/>
        <v/>
      </c>
      <c r="P127" s="209" t="str">
        <f t="shared" si="35"/>
        <v/>
      </c>
      <c r="R127" s="219" t="str">
        <f t="shared" si="36"/>
        <v/>
      </c>
      <c r="S127" s="219" t="str">
        <f t="shared" si="37"/>
        <v/>
      </c>
      <c r="T127" s="219" t="e">
        <f t="shared" si="26"/>
        <v>#VALUE!</v>
      </c>
    </row>
    <row r="128" spans="1:20" ht="21.75" customHeight="1" thickBot="1" x14ac:dyDescent="0.3">
      <c r="A128" s="199">
        <v>120</v>
      </c>
      <c r="B128" s="206"/>
      <c r="C128" s="206"/>
      <c r="D128" s="414" t="str">
        <f>IF(B128=0,"",VLOOKUP(B128,' SEP 15_09_2020'!$1:$1048576,3,0))</f>
        <v/>
      </c>
      <c r="E128" s="414" t="str">
        <f>IF(B128=0,"",VLOOKUP(B128,' SEP 15_09_2020'!$1:$1048576,4,0))</f>
        <v/>
      </c>
      <c r="F128" s="414" t="str">
        <f>IF(B128=0,"",VLOOKUP(B128,' SEP 15_09_2020'!$1:$1048576,5,0))</f>
        <v/>
      </c>
      <c r="G128" s="199"/>
      <c r="H128" s="198" t="str">
        <f t="shared" si="27"/>
        <v/>
      </c>
      <c r="I128" s="199" t="str">
        <f t="shared" si="28"/>
        <v/>
      </c>
      <c r="J128" s="199" t="str">
        <f t="shared" si="29"/>
        <v/>
      </c>
      <c r="K128" s="199" t="str">
        <f t="shared" si="30"/>
        <v/>
      </c>
      <c r="L128" s="199" t="str">
        <f t="shared" si="31"/>
        <v/>
      </c>
      <c r="M128" s="200" t="str">
        <f t="shared" si="32"/>
        <v/>
      </c>
      <c r="N128" s="200" t="str">
        <f t="shared" si="33"/>
        <v/>
      </c>
      <c r="O128" s="201" t="str">
        <f t="shared" si="34"/>
        <v/>
      </c>
      <c r="P128" s="209" t="str">
        <f t="shared" si="35"/>
        <v/>
      </c>
      <c r="R128" s="219" t="str">
        <f t="shared" si="36"/>
        <v/>
      </c>
      <c r="S128" s="219" t="str">
        <f t="shared" si="37"/>
        <v/>
      </c>
      <c r="T128" s="219" t="e">
        <f t="shared" si="26"/>
        <v>#VALUE!</v>
      </c>
    </row>
    <row r="129" spans="1:20" ht="21.75" customHeight="1" thickBot="1" x14ac:dyDescent="0.3">
      <c r="A129" s="199">
        <v>121</v>
      </c>
      <c r="B129" s="206"/>
      <c r="C129" s="206"/>
      <c r="D129" s="414" t="str">
        <f>IF(B129=0,"",VLOOKUP(B129,' SEP 15_09_2020'!$1:$1048576,3,0))</f>
        <v/>
      </c>
      <c r="E129" s="414" t="str">
        <f>IF(B129=0,"",VLOOKUP(B129,' SEP 15_09_2020'!$1:$1048576,4,0))</f>
        <v/>
      </c>
      <c r="F129" s="414" t="str">
        <f>IF(B129=0,"",VLOOKUP(B129,' SEP 15_09_2020'!$1:$1048576,5,0))</f>
        <v/>
      </c>
      <c r="G129" s="199"/>
      <c r="H129" s="198" t="str">
        <f t="shared" si="27"/>
        <v/>
      </c>
      <c r="I129" s="199" t="str">
        <f t="shared" si="28"/>
        <v/>
      </c>
      <c r="J129" s="199" t="str">
        <f t="shared" si="29"/>
        <v/>
      </c>
      <c r="K129" s="199" t="str">
        <f t="shared" si="30"/>
        <v/>
      </c>
      <c r="L129" s="199" t="str">
        <f t="shared" si="31"/>
        <v/>
      </c>
      <c r="M129" s="200" t="str">
        <f t="shared" si="32"/>
        <v/>
      </c>
      <c r="N129" s="200" t="str">
        <f t="shared" si="33"/>
        <v/>
      </c>
      <c r="O129" s="201" t="str">
        <f t="shared" si="34"/>
        <v/>
      </c>
      <c r="P129" s="209" t="str">
        <f t="shared" si="35"/>
        <v/>
      </c>
      <c r="R129" s="219" t="str">
        <f t="shared" si="36"/>
        <v/>
      </c>
      <c r="S129" s="219" t="str">
        <f t="shared" si="37"/>
        <v/>
      </c>
      <c r="T129" s="219" t="e">
        <f t="shared" ref="T129:T192" si="38">IF($R$6="VENDA",ROUNDUP(M129*$O$5,0),IF($R$6="LOCAÇÃO",ROUNDUP(O129*$O$5,0)))</f>
        <v>#VALUE!</v>
      </c>
    </row>
    <row r="130" spans="1:20" ht="21.75" customHeight="1" thickBot="1" x14ac:dyDescent="0.3">
      <c r="A130" s="199">
        <v>122</v>
      </c>
      <c r="B130" s="206"/>
      <c r="C130" s="206"/>
      <c r="D130" s="414" t="str">
        <f>IF(B130=0,"",VLOOKUP(B130,' SEP 15_09_2020'!$1:$1048576,3,0))</f>
        <v/>
      </c>
      <c r="E130" s="414" t="str">
        <f>IF(B130=0,"",VLOOKUP(B130,' SEP 15_09_2020'!$1:$1048576,4,0))</f>
        <v/>
      </c>
      <c r="F130" s="414" t="str">
        <f>IF(B130=0,"",VLOOKUP(B130,' SEP 15_09_2020'!$1:$1048576,5,0))</f>
        <v/>
      </c>
      <c r="G130" s="199"/>
      <c r="H130" s="198" t="str">
        <f t="shared" si="27"/>
        <v/>
      </c>
      <c r="I130" s="199" t="str">
        <f t="shared" si="28"/>
        <v/>
      </c>
      <c r="J130" s="199" t="str">
        <f t="shared" si="29"/>
        <v/>
      </c>
      <c r="K130" s="199" t="str">
        <f t="shared" si="30"/>
        <v/>
      </c>
      <c r="L130" s="199" t="str">
        <f t="shared" si="31"/>
        <v/>
      </c>
      <c r="M130" s="200" t="str">
        <f t="shared" si="32"/>
        <v/>
      </c>
      <c r="N130" s="200" t="str">
        <f t="shared" si="33"/>
        <v/>
      </c>
      <c r="O130" s="201" t="str">
        <f t="shared" si="34"/>
        <v/>
      </c>
      <c r="P130" s="209" t="str">
        <f t="shared" si="35"/>
        <v/>
      </c>
      <c r="R130" s="219" t="str">
        <f t="shared" si="36"/>
        <v/>
      </c>
      <c r="S130" s="219" t="str">
        <f t="shared" si="37"/>
        <v/>
      </c>
      <c r="T130" s="219" t="e">
        <f t="shared" si="38"/>
        <v>#VALUE!</v>
      </c>
    </row>
    <row r="131" spans="1:20" ht="21.75" customHeight="1" thickBot="1" x14ac:dyDescent="0.3">
      <c r="A131" s="199">
        <v>123</v>
      </c>
      <c r="B131" s="206"/>
      <c r="C131" s="206"/>
      <c r="D131" s="414" t="str">
        <f>IF(B131=0,"",VLOOKUP(B131,' SEP 15_09_2020'!$1:$1048576,3,0))</f>
        <v/>
      </c>
      <c r="E131" s="414" t="str">
        <f>IF(B131=0,"",VLOOKUP(B131,' SEP 15_09_2020'!$1:$1048576,4,0))</f>
        <v/>
      </c>
      <c r="F131" s="414" t="str">
        <f>IF(B131=0,"",VLOOKUP(B131,' SEP 15_09_2020'!$1:$1048576,5,0))</f>
        <v/>
      </c>
      <c r="G131" s="199"/>
      <c r="H131" s="198" t="str">
        <f t="shared" si="27"/>
        <v/>
      </c>
      <c r="I131" s="199" t="str">
        <f t="shared" si="28"/>
        <v/>
      </c>
      <c r="J131" s="199" t="str">
        <f t="shared" si="29"/>
        <v/>
      </c>
      <c r="K131" s="199" t="str">
        <f t="shared" si="30"/>
        <v/>
      </c>
      <c r="L131" s="199" t="str">
        <f t="shared" si="31"/>
        <v/>
      </c>
      <c r="M131" s="200" t="str">
        <f t="shared" si="32"/>
        <v/>
      </c>
      <c r="N131" s="200" t="str">
        <f t="shared" si="33"/>
        <v/>
      </c>
      <c r="O131" s="201" t="str">
        <f t="shared" si="34"/>
        <v/>
      </c>
      <c r="P131" s="209" t="str">
        <f t="shared" si="35"/>
        <v/>
      </c>
      <c r="R131" s="219" t="str">
        <f t="shared" si="36"/>
        <v/>
      </c>
      <c r="S131" s="219" t="str">
        <f t="shared" si="37"/>
        <v/>
      </c>
      <c r="T131" s="219" t="e">
        <f t="shared" si="38"/>
        <v>#VALUE!</v>
      </c>
    </row>
    <row r="132" spans="1:20" ht="21.75" customHeight="1" thickBot="1" x14ac:dyDescent="0.3">
      <c r="A132" s="199">
        <v>124</v>
      </c>
      <c r="B132" s="206"/>
      <c r="C132" s="206"/>
      <c r="D132" s="414" t="str">
        <f>IF(B132=0,"",VLOOKUP(B132,' SEP 15_09_2020'!$1:$1048576,3,0))</f>
        <v/>
      </c>
      <c r="E132" s="414" t="str">
        <f>IF(B132=0,"",VLOOKUP(B132,' SEP 15_09_2020'!$1:$1048576,4,0))</f>
        <v/>
      </c>
      <c r="F132" s="414" t="str">
        <f>IF(B132=0,"",VLOOKUP(B132,' SEP 15_09_2020'!$1:$1048576,5,0))</f>
        <v/>
      </c>
      <c r="G132" s="199"/>
      <c r="H132" s="198" t="str">
        <f t="shared" si="27"/>
        <v/>
      </c>
      <c r="I132" s="199" t="str">
        <f t="shared" si="28"/>
        <v/>
      </c>
      <c r="J132" s="199" t="str">
        <f t="shared" si="29"/>
        <v/>
      </c>
      <c r="K132" s="199" t="str">
        <f t="shared" si="30"/>
        <v/>
      </c>
      <c r="L132" s="199" t="str">
        <f t="shared" si="31"/>
        <v/>
      </c>
      <c r="M132" s="200" t="str">
        <f t="shared" si="32"/>
        <v/>
      </c>
      <c r="N132" s="200" t="str">
        <f t="shared" si="33"/>
        <v/>
      </c>
      <c r="O132" s="201" t="str">
        <f t="shared" si="34"/>
        <v/>
      </c>
      <c r="P132" s="209" t="str">
        <f t="shared" si="35"/>
        <v/>
      </c>
      <c r="R132" s="219" t="str">
        <f t="shared" si="36"/>
        <v/>
      </c>
      <c r="S132" s="219" t="str">
        <f t="shared" si="37"/>
        <v/>
      </c>
      <c r="T132" s="219" t="e">
        <f t="shared" si="38"/>
        <v>#VALUE!</v>
      </c>
    </row>
    <row r="133" spans="1:20" ht="21.75" customHeight="1" thickBot="1" x14ac:dyDescent="0.3">
      <c r="A133" s="199">
        <v>125</v>
      </c>
      <c r="B133" s="206"/>
      <c r="C133" s="206"/>
      <c r="D133" s="414" t="str">
        <f>IF(B133=0,"",VLOOKUP(B133,' SEP 15_09_2020'!$1:$1048576,3,0))</f>
        <v/>
      </c>
      <c r="E133" s="414" t="str">
        <f>IF(B133=0,"",VLOOKUP(B133,' SEP 15_09_2020'!$1:$1048576,4,0))</f>
        <v/>
      </c>
      <c r="F133" s="414" t="str">
        <f>IF(B133=0,"",VLOOKUP(B133,' SEP 15_09_2020'!$1:$1048576,5,0))</f>
        <v/>
      </c>
      <c r="G133" s="199"/>
      <c r="H133" s="198" t="str">
        <f t="shared" si="27"/>
        <v/>
      </c>
      <c r="I133" s="199" t="str">
        <f t="shared" si="28"/>
        <v/>
      </c>
      <c r="J133" s="199" t="str">
        <f t="shared" si="29"/>
        <v/>
      </c>
      <c r="K133" s="199" t="str">
        <f t="shared" si="30"/>
        <v/>
      </c>
      <c r="L133" s="199" t="str">
        <f t="shared" si="31"/>
        <v/>
      </c>
      <c r="M133" s="200" t="str">
        <f t="shared" si="32"/>
        <v/>
      </c>
      <c r="N133" s="200" t="str">
        <f t="shared" si="33"/>
        <v/>
      </c>
      <c r="O133" s="201" t="str">
        <f t="shared" si="34"/>
        <v/>
      </c>
      <c r="P133" s="209" t="str">
        <f t="shared" si="35"/>
        <v/>
      </c>
      <c r="R133" s="219" t="str">
        <f t="shared" si="36"/>
        <v/>
      </c>
      <c r="S133" s="219" t="str">
        <f t="shared" si="37"/>
        <v/>
      </c>
      <c r="T133" s="219" t="e">
        <f t="shared" si="38"/>
        <v>#VALUE!</v>
      </c>
    </row>
    <row r="134" spans="1:20" ht="21.75" customHeight="1" thickBot="1" x14ac:dyDescent="0.3">
      <c r="A134" s="199">
        <v>126</v>
      </c>
      <c r="B134" s="206"/>
      <c r="C134" s="206"/>
      <c r="D134" s="414" t="str">
        <f>IF(B134=0,"",VLOOKUP(B134,' SEP 15_09_2020'!$1:$1048576,3,0))</f>
        <v/>
      </c>
      <c r="E134" s="414" t="str">
        <f>IF(B134=0,"",VLOOKUP(B134,' SEP 15_09_2020'!$1:$1048576,4,0))</f>
        <v/>
      </c>
      <c r="F134" s="414" t="str">
        <f>IF(B134=0,"",VLOOKUP(B134,' SEP 15_09_2020'!$1:$1048576,5,0))</f>
        <v/>
      </c>
      <c r="G134" s="199"/>
      <c r="H134" s="198" t="str">
        <f t="shared" si="27"/>
        <v/>
      </c>
      <c r="I134" s="199" t="str">
        <f t="shared" si="28"/>
        <v/>
      </c>
      <c r="J134" s="199" t="str">
        <f t="shared" si="29"/>
        <v/>
      </c>
      <c r="K134" s="199" t="str">
        <f t="shared" si="30"/>
        <v/>
      </c>
      <c r="L134" s="199" t="str">
        <f t="shared" si="31"/>
        <v/>
      </c>
      <c r="M134" s="200" t="str">
        <f t="shared" si="32"/>
        <v/>
      </c>
      <c r="N134" s="200" t="str">
        <f t="shared" si="33"/>
        <v/>
      </c>
      <c r="O134" s="201" t="str">
        <f t="shared" si="34"/>
        <v/>
      </c>
      <c r="P134" s="209" t="str">
        <f t="shared" si="35"/>
        <v/>
      </c>
      <c r="R134" s="219" t="str">
        <f t="shared" si="36"/>
        <v/>
      </c>
      <c r="S134" s="219" t="str">
        <f t="shared" si="37"/>
        <v/>
      </c>
      <c r="T134" s="219" t="e">
        <f t="shared" si="38"/>
        <v>#VALUE!</v>
      </c>
    </row>
    <row r="135" spans="1:20" ht="21.75" customHeight="1" thickBot="1" x14ac:dyDescent="0.3">
      <c r="A135" s="199">
        <v>127</v>
      </c>
      <c r="B135" s="206"/>
      <c r="C135" s="206"/>
      <c r="D135" s="414" t="str">
        <f>IF(B135=0,"",VLOOKUP(B135,' SEP 15_09_2020'!$1:$1048576,3,0))</f>
        <v/>
      </c>
      <c r="E135" s="414" t="str">
        <f>IF(B135=0,"",VLOOKUP(B135,' SEP 15_09_2020'!$1:$1048576,4,0))</f>
        <v/>
      </c>
      <c r="F135" s="414" t="str">
        <f>IF(B135=0,"",VLOOKUP(B135,' SEP 15_09_2020'!$1:$1048576,5,0))</f>
        <v/>
      </c>
      <c r="G135" s="199"/>
      <c r="H135" s="198" t="str">
        <f t="shared" si="27"/>
        <v/>
      </c>
      <c r="I135" s="199" t="str">
        <f t="shared" si="28"/>
        <v/>
      </c>
      <c r="J135" s="199" t="str">
        <f t="shared" si="29"/>
        <v/>
      </c>
      <c r="K135" s="199" t="str">
        <f t="shared" si="30"/>
        <v/>
      </c>
      <c r="L135" s="199" t="str">
        <f t="shared" si="31"/>
        <v/>
      </c>
      <c r="M135" s="200" t="str">
        <f t="shared" si="32"/>
        <v/>
      </c>
      <c r="N135" s="200" t="str">
        <f t="shared" si="33"/>
        <v/>
      </c>
      <c r="O135" s="201" t="str">
        <f t="shared" si="34"/>
        <v/>
      </c>
      <c r="P135" s="209" t="str">
        <f t="shared" si="35"/>
        <v/>
      </c>
      <c r="R135" s="219" t="str">
        <f t="shared" si="36"/>
        <v/>
      </c>
      <c r="S135" s="219" t="str">
        <f t="shared" si="37"/>
        <v/>
      </c>
      <c r="T135" s="219" t="e">
        <f t="shared" si="38"/>
        <v>#VALUE!</v>
      </c>
    </row>
    <row r="136" spans="1:20" ht="21.75" customHeight="1" thickBot="1" x14ac:dyDescent="0.3">
      <c r="A136" s="199">
        <v>128</v>
      </c>
      <c r="B136" s="206"/>
      <c r="C136" s="206"/>
      <c r="D136" s="414" t="str">
        <f>IF(B136=0,"",VLOOKUP(B136,' SEP 15_09_2020'!$1:$1048576,3,0))</f>
        <v/>
      </c>
      <c r="E136" s="414" t="str">
        <f>IF(B136=0,"",VLOOKUP(B136,' SEP 15_09_2020'!$1:$1048576,4,0))</f>
        <v/>
      </c>
      <c r="F136" s="414" t="str">
        <f>IF(B136=0,"",VLOOKUP(B136,' SEP 15_09_2020'!$1:$1048576,5,0))</f>
        <v/>
      </c>
      <c r="G136" s="199"/>
      <c r="H136" s="198" t="str">
        <f t="shared" si="27"/>
        <v/>
      </c>
      <c r="I136" s="199" t="str">
        <f t="shared" si="28"/>
        <v/>
      </c>
      <c r="J136" s="199" t="str">
        <f t="shared" si="29"/>
        <v/>
      </c>
      <c r="K136" s="199" t="str">
        <f t="shared" si="30"/>
        <v/>
      </c>
      <c r="L136" s="199" t="str">
        <f t="shared" si="31"/>
        <v/>
      </c>
      <c r="M136" s="200" t="str">
        <f t="shared" si="32"/>
        <v/>
      </c>
      <c r="N136" s="200" t="str">
        <f t="shared" si="33"/>
        <v/>
      </c>
      <c r="O136" s="201" t="str">
        <f t="shared" si="34"/>
        <v/>
      </c>
      <c r="P136" s="209" t="str">
        <f t="shared" si="35"/>
        <v/>
      </c>
      <c r="R136" s="219" t="str">
        <f t="shared" si="36"/>
        <v/>
      </c>
      <c r="S136" s="219" t="str">
        <f t="shared" si="37"/>
        <v/>
      </c>
      <c r="T136" s="219" t="e">
        <f t="shared" si="38"/>
        <v>#VALUE!</v>
      </c>
    </row>
    <row r="137" spans="1:20" ht="21.75" customHeight="1" thickBot="1" x14ac:dyDescent="0.3">
      <c r="A137" s="199">
        <v>129</v>
      </c>
      <c r="B137" s="206"/>
      <c r="C137" s="206"/>
      <c r="D137" s="414" t="str">
        <f>IF(B137=0,"",VLOOKUP(B137,' SEP 15_09_2020'!$1:$1048576,3,0))</f>
        <v/>
      </c>
      <c r="E137" s="414" t="str">
        <f>IF(B137=0,"",VLOOKUP(B137,' SEP 15_09_2020'!$1:$1048576,4,0))</f>
        <v/>
      </c>
      <c r="F137" s="414" t="str">
        <f>IF(B137=0,"",VLOOKUP(B137,' SEP 15_09_2020'!$1:$1048576,5,0))</f>
        <v/>
      </c>
      <c r="G137" s="199"/>
      <c r="H137" s="198" t="str">
        <f t="shared" si="27"/>
        <v/>
      </c>
      <c r="I137" s="199" t="str">
        <f t="shared" si="28"/>
        <v/>
      </c>
      <c r="J137" s="199" t="str">
        <f t="shared" si="29"/>
        <v/>
      </c>
      <c r="K137" s="199" t="str">
        <f t="shared" si="30"/>
        <v/>
      </c>
      <c r="L137" s="199" t="str">
        <f t="shared" si="31"/>
        <v/>
      </c>
      <c r="M137" s="200" t="str">
        <f t="shared" si="32"/>
        <v/>
      </c>
      <c r="N137" s="200" t="str">
        <f t="shared" si="33"/>
        <v/>
      </c>
      <c r="O137" s="201" t="str">
        <f t="shared" si="34"/>
        <v/>
      </c>
      <c r="P137" s="209" t="str">
        <f t="shared" si="35"/>
        <v/>
      </c>
      <c r="R137" s="219" t="str">
        <f t="shared" si="36"/>
        <v/>
      </c>
      <c r="S137" s="219" t="str">
        <f t="shared" si="37"/>
        <v/>
      </c>
      <c r="T137" s="219" t="e">
        <f t="shared" si="38"/>
        <v>#VALUE!</v>
      </c>
    </row>
    <row r="138" spans="1:20" ht="21.75" customHeight="1" thickBot="1" x14ac:dyDescent="0.3">
      <c r="A138" s="199">
        <v>130</v>
      </c>
      <c r="B138" s="206"/>
      <c r="C138" s="206"/>
      <c r="D138" s="414" t="str">
        <f>IF(B138=0,"",VLOOKUP(B138,' SEP 15_09_2020'!$1:$1048576,3,0))</f>
        <v/>
      </c>
      <c r="E138" s="414" t="str">
        <f>IF(B138=0,"",VLOOKUP(B138,' SEP 15_09_2020'!$1:$1048576,4,0))</f>
        <v/>
      </c>
      <c r="F138" s="414" t="str">
        <f>IF(B138=0,"",VLOOKUP(B138,' SEP 15_09_2020'!$1:$1048576,5,0))</f>
        <v/>
      </c>
      <c r="G138" s="199"/>
      <c r="H138" s="198" t="str">
        <f t="shared" si="27"/>
        <v/>
      </c>
      <c r="I138" s="199" t="str">
        <f t="shared" si="28"/>
        <v/>
      </c>
      <c r="J138" s="199" t="str">
        <f t="shared" si="29"/>
        <v/>
      </c>
      <c r="K138" s="199" t="str">
        <f t="shared" si="30"/>
        <v/>
      </c>
      <c r="L138" s="199" t="str">
        <f t="shared" si="31"/>
        <v/>
      </c>
      <c r="M138" s="200" t="str">
        <f t="shared" si="32"/>
        <v/>
      </c>
      <c r="N138" s="200" t="str">
        <f t="shared" si="33"/>
        <v/>
      </c>
      <c r="O138" s="201" t="str">
        <f t="shared" si="34"/>
        <v/>
      </c>
      <c r="P138" s="209" t="str">
        <f t="shared" si="35"/>
        <v/>
      </c>
      <c r="R138" s="219" t="str">
        <f t="shared" si="36"/>
        <v/>
      </c>
      <c r="S138" s="219" t="str">
        <f t="shared" si="37"/>
        <v/>
      </c>
      <c r="T138" s="219" t="e">
        <f t="shared" si="38"/>
        <v>#VALUE!</v>
      </c>
    </row>
    <row r="139" spans="1:20" ht="21.75" customHeight="1" thickBot="1" x14ac:dyDescent="0.3">
      <c r="A139" s="199">
        <v>131</v>
      </c>
      <c r="B139" s="206"/>
      <c r="C139" s="206"/>
      <c r="D139" s="414" t="str">
        <f>IF(B139=0,"",VLOOKUP(B139,' SEP 15_09_2020'!$1:$1048576,3,0))</f>
        <v/>
      </c>
      <c r="E139" s="414" t="str">
        <f>IF(B139=0,"",VLOOKUP(B139,' SEP 15_09_2020'!$1:$1048576,4,0))</f>
        <v/>
      </c>
      <c r="F139" s="414" t="str">
        <f>IF(B139=0,"",VLOOKUP(B139,' SEP 15_09_2020'!$1:$1048576,5,0))</f>
        <v/>
      </c>
      <c r="G139" s="199"/>
      <c r="H139" s="198" t="str">
        <f t="shared" si="27"/>
        <v/>
      </c>
      <c r="I139" s="199" t="str">
        <f t="shared" si="28"/>
        <v/>
      </c>
      <c r="J139" s="199" t="str">
        <f t="shared" si="29"/>
        <v/>
      </c>
      <c r="K139" s="199" t="str">
        <f t="shared" si="30"/>
        <v/>
      </c>
      <c r="L139" s="199" t="str">
        <f t="shared" si="31"/>
        <v/>
      </c>
      <c r="M139" s="200" t="str">
        <f t="shared" si="32"/>
        <v/>
      </c>
      <c r="N139" s="200" t="str">
        <f t="shared" si="33"/>
        <v/>
      </c>
      <c r="O139" s="201" t="str">
        <f t="shared" si="34"/>
        <v/>
      </c>
      <c r="P139" s="209" t="str">
        <f t="shared" si="35"/>
        <v/>
      </c>
      <c r="R139" s="219" t="str">
        <f t="shared" si="36"/>
        <v/>
      </c>
      <c r="S139" s="219" t="str">
        <f t="shared" si="37"/>
        <v/>
      </c>
      <c r="T139" s="219" t="e">
        <f t="shared" si="38"/>
        <v>#VALUE!</v>
      </c>
    </row>
    <row r="140" spans="1:20" ht="21.75" customHeight="1" thickBot="1" x14ac:dyDescent="0.3">
      <c r="A140" s="199">
        <v>132</v>
      </c>
      <c r="B140" s="206"/>
      <c r="C140" s="206"/>
      <c r="D140" s="414" t="str">
        <f>IF(B140=0,"",VLOOKUP(B140,' SEP 15_09_2020'!$1:$1048576,3,0))</f>
        <v/>
      </c>
      <c r="E140" s="414" t="str">
        <f>IF(B140=0,"",VLOOKUP(B140,' SEP 15_09_2020'!$1:$1048576,4,0))</f>
        <v/>
      </c>
      <c r="F140" s="414" t="str">
        <f>IF(B140=0,"",VLOOKUP(B140,' SEP 15_09_2020'!$1:$1048576,5,0))</f>
        <v/>
      </c>
      <c r="G140" s="199"/>
      <c r="H140" s="198" t="str">
        <f t="shared" si="27"/>
        <v/>
      </c>
      <c r="I140" s="199" t="str">
        <f t="shared" si="28"/>
        <v/>
      </c>
      <c r="J140" s="199" t="str">
        <f t="shared" si="29"/>
        <v/>
      </c>
      <c r="K140" s="199" t="str">
        <f t="shared" si="30"/>
        <v/>
      </c>
      <c r="L140" s="199" t="str">
        <f t="shared" si="31"/>
        <v/>
      </c>
      <c r="M140" s="200" t="str">
        <f t="shared" si="32"/>
        <v/>
      </c>
      <c r="N140" s="200" t="str">
        <f t="shared" si="33"/>
        <v/>
      </c>
      <c r="O140" s="201" t="str">
        <f t="shared" si="34"/>
        <v/>
      </c>
      <c r="P140" s="209" t="str">
        <f t="shared" si="35"/>
        <v/>
      </c>
      <c r="R140" s="219" t="str">
        <f t="shared" si="36"/>
        <v/>
      </c>
      <c r="S140" s="219" t="str">
        <f t="shared" si="37"/>
        <v/>
      </c>
      <c r="T140" s="219" t="e">
        <f t="shared" si="38"/>
        <v>#VALUE!</v>
      </c>
    </row>
    <row r="141" spans="1:20" ht="21.75" customHeight="1" thickBot="1" x14ac:dyDescent="0.3">
      <c r="A141" s="199">
        <v>133</v>
      </c>
      <c r="B141" s="206"/>
      <c r="C141" s="206"/>
      <c r="D141" s="414" t="str">
        <f>IF(B141=0,"",VLOOKUP(B141,' SEP 15_09_2020'!$1:$1048576,3,0))</f>
        <v/>
      </c>
      <c r="E141" s="414" t="str">
        <f>IF(B141=0,"",VLOOKUP(B141,' SEP 15_09_2020'!$1:$1048576,4,0))</f>
        <v/>
      </c>
      <c r="F141" s="414" t="str">
        <f>IF(B141=0,"",VLOOKUP(B141,' SEP 15_09_2020'!$1:$1048576,5,0))</f>
        <v/>
      </c>
      <c r="G141" s="199"/>
      <c r="H141" s="198" t="str">
        <f t="shared" si="27"/>
        <v/>
      </c>
      <c r="I141" s="199" t="str">
        <f t="shared" si="28"/>
        <v/>
      </c>
      <c r="J141" s="199" t="str">
        <f t="shared" si="29"/>
        <v/>
      </c>
      <c r="K141" s="199" t="str">
        <f t="shared" si="30"/>
        <v/>
      </c>
      <c r="L141" s="199" t="str">
        <f t="shared" si="31"/>
        <v/>
      </c>
      <c r="M141" s="200" t="str">
        <f t="shared" si="32"/>
        <v/>
      </c>
      <c r="N141" s="200" t="str">
        <f t="shared" si="33"/>
        <v/>
      </c>
      <c r="O141" s="201" t="str">
        <f t="shared" si="34"/>
        <v/>
      </c>
      <c r="P141" s="209" t="str">
        <f t="shared" si="35"/>
        <v/>
      </c>
      <c r="R141" s="219" t="str">
        <f t="shared" si="36"/>
        <v/>
      </c>
      <c r="S141" s="219" t="str">
        <f t="shared" si="37"/>
        <v/>
      </c>
      <c r="T141" s="219" t="e">
        <f t="shared" si="38"/>
        <v>#VALUE!</v>
      </c>
    </row>
    <row r="142" spans="1:20" ht="21.75" customHeight="1" thickBot="1" x14ac:dyDescent="0.3">
      <c r="A142" s="199">
        <v>134</v>
      </c>
      <c r="B142" s="206"/>
      <c r="C142" s="206"/>
      <c r="D142" s="414" t="str">
        <f>IF(B142=0,"",VLOOKUP(B142,' SEP 15_09_2020'!$1:$1048576,3,0))</f>
        <v/>
      </c>
      <c r="E142" s="414" t="str">
        <f>IF(B142=0,"",VLOOKUP(B142,' SEP 15_09_2020'!$1:$1048576,4,0))</f>
        <v/>
      </c>
      <c r="F142" s="414" t="str">
        <f>IF(B142=0,"",VLOOKUP(B142,' SEP 15_09_2020'!$1:$1048576,5,0))</f>
        <v/>
      </c>
      <c r="G142" s="199"/>
      <c r="H142" s="198" t="str">
        <f t="shared" ref="H142:H205" si="39">IF(B142=0,"",VLOOKUP(B142,inventario,4,0))</f>
        <v/>
      </c>
      <c r="I142" s="199" t="str">
        <f t="shared" ref="I142:I205" si="40">IF(B142=0,"",VLOOKUP(B142,inventario,9,0))</f>
        <v/>
      </c>
      <c r="J142" s="199" t="str">
        <f t="shared" ref="J142:J205" si="41">IF(C142=0,"",I142*C142)</f>
        <v/>
      </c>
      <c r="K142" s="199" t="str">
        <f t="shared" ref="K142:K205" si="42">IF(B142=0,"",VLOOKUP(B142,inventario,11,0))</f>
        <v/>
      </c>
      <c r="L142" s="199" t="str">
        <f t="shared" ref="L142:L205" si="43">IF(C142=0,"",K142*C142)</f>
        <v/>
      </c>
      <c r="M142" s="200" t="str">
        <f t="shared" ref="M142:M205" si="44">IF(B142="","",IF($M$7="VENDA SD",VLOOKUP(B142,inventario,13,0),VLOOKUP(B142,inventario,12,0)))</f>
        <v/>
      </c>
      <c r="N142" s="200" t="str">
        <f t="shared" ref="N142:N205" si="45">IF(C142=0,"",C142*M142)</f>
        <v/>
      </c>
      <c r="O142" s="201" t="str">
        <f t="shared" ref="O142:O205" si="46">IF(B142=0,"",VLOOKUP(B142,inventario,13,0))</f>
        <v/>
      </c>
      <c r="P142" s="209" t="str">
        <f t="shared" ref="P142:P205" si="47">IF(C142=0,"",O142*C142)</f>
        <v/>
      </c>
      <c r="R142" s="219" t="str">
        <f t="shared" si="36"/>
        <v/>
      </c>
      <c r="S142" s="219" t="str">
        <f t="shared" si="37"/>
        <v/>
      </c>
      <c r="T142" s="219" t="e">
        <f t="shared" si="38"/>
        <v>#VALUE!</v>
      </c>
    </row>
    <row r="143" spans="1:20" ht="21.75" customHeight="1" thickBot="1" x14ac:dyDescent="0.3">
      <c r="A143" s="199">
        <v>135</v>
      </c>
      <c r="B143" s="206"/>
      <c r="C143" s="206"/>
      <c r="D143" s="414" t="str">
        <f>IF(B143=0,"",VLOOKUP(B143,' SEP 15_09_2020'!$1:$1048576,3,0))</f>
        <v/>
      </c>
      <c r="E143" s="414" t="str">
        <f>IF(B143=0,"",VLOOKUP(B143,' SEP 15_09_2020'!$1:$1048576,4,0))</f>
        <v/>
      </c>
      <c r="F143" s="414" t="str">
        <f>IF(B143=0,"",VLOOKUP(B143,' SEP 15_09_2020'!$1:$1048576,5,0))</f>
        <v/>
      </c>
      <c r="G143" s="199"/>
      <c r="H143" s="198" t="str">
        <f t="shared" si="39"/>
        <v/>
      </c>
      <c r="I143" s="199" t="str">
        <f t="shared" si="40"/>
        <v/>
      </c>
      <c r="J143" s="199" t="str">
        <f t="shared" si="41"/>
        <v/>
      </c>
      <c r="K143" s="199" t="str">
        <f t="shared" si="42"/>
        <v/>
      </c>
      <c r="L143" s="199" t="str">
        <f t="shared" si="43"/>
        <v/>
      </c>
      <c r="M143" s="200" t="str">
        <f t="shared" si="44"/>
        <v/>
      </c>
      <c r="N143" s="200" t="str">
        <f t="shared" si="45"/>
        <v/>
      </c>
      <c r="O143" s="201" t="str">
        <f t="shared" si="46"/>
        <v/>
      </c>
      <c r="P143" s="209" t="str">
        <f t="shared" si="47"/>
        <v/>
      </c>
      <c r="R143" s="219" t="str">
        <f t="shared" si="36"/>
        <v/>
      </c>
      <c r="S143" s="219" t="str">
        <f t="shared" si="37"/>
        <v/>
      </c>
      <c r="T143" s="219" t="e">
        <f t="shared" si="38"/>
        <v>#VALUE!</v>
      </c>
    </row>
    <row r="144" spans="1:20" ht="21.75" customHeight="1" thickBot="1" x14ac:dyDescent="0.3">
      <c r="A144" s="199">
        <v>136</v>
      </c>
      <c r="B144" s="206"/>
      <c r="C144" s="206"/>
      <c r="D144" s="414" t="str">
        <f>IF(B144=0,"",VLOOKUP(B144,' SEP 15_09_2020'!$1:$1048576,3,0))</f>
        <v/>
      </c>
      <c r="E144" s="414" t="str">
        <f>IF(B144=0,"",VLOOKUP(B144,' SEP 15_09_2020'!$1:$1048576,4,0))</f>
        <v/>
      </c>
      <c r="F144" s="414" t="str">
        <f>IF(B144=0,"",VLOOKUP(B144,' SEP 15_09_2020'!$1:$1048576,5,0))</f>
        <v/>
      </c>
      <c r="G144" s="199"/>
      <c r="H144" s="198" t="str">
        <f t="shared" si="39"/>
        <v/>
      </c>
      <c r="I144" s="199" t="str">
        <f t="shared" si="40"/>
        <v/>
      </c>
      <c r="J144" s="199" t="str">
        <f t="shared" si="41"/>
        <v/>
      </c>
      <c r="K144" s="199" t="str">
        <f t="shared" si="42"/>
        <v/>
      </c>
      <c r="L144" s="199" t="str">
        <f t="shared" si="43"/>
        <v/>
      </c>
      <c r="M144" s="200" t="str">
        <f t="shared" si="44"/>
        <v/>
      </c>
      <c r="N144" s="200" t="str">
        <f t="shared" si="45"/>
        <v/>
      </c>
      <c r="O144" s="201" t="str">
        <f t="shared" si="46"/>
        <v/>
      </c>
      <c r="P144" s="209" t="str">
        <f t="shared" si="47"/>
        <v/>
      </c>
      <c r="R144" s="219" t="str">
        <f t="shared" si="36"/>
        <v/>
      </c>
      <c r="S144" s="219" t="str">
        <f t="shared" si="37"/>
        <v/>
      </c>
      <c r="T144" s="219" t="e">
        <f t="shared" si="38"/>
        <v>#VALUE!</v>
      </c>
    </row>
    <row r="145" spans="1:20" ht="21.75" customHeight="1" thickBot="1" x14ac:dyDescent="0.3">
      <c r="A145" s="199">
        <v>137</v>
      </c>
      <c r="B145" s="206"/>
      <c r="C145" s="206"/>
      <c r="D145" s="414" t="str">
        <f>IF(B145=0,"",VLOOKUP(B145,' SEP 15_09_2020'!$1:$1048576,3,0))</f>
        <v/>
      </c>
      <c r="E145" s="414" t="str">
        <f>IF(B145=0,"",VLOOKUP(B145,' SEP 15_09_2020'!$1:$1048576,4,0))</f>
        <v/>
      </c>
      <c r="F145" s="414" t="str">
        <f>IF(B145=0,"",VLOOKUP(B145,' SEP 15_09_2020'!$1:$1048576,5,0))</f>
        <v/>
      </c>
      <c r="G145" s="199"/>
      <c r="H145" s="198" t="str">
        <f t="shared" si="39"/>
        <v/>
      </c>
      <c r="I145" s="199" t="str">
        <f t="shared" si="40"/>
        <v/>
      </c>
      <c r="J145" s="199" t="str">
        <f t="shared" si="41"/>
        <v/>
      </c>
      <c r="K145" s="199" t="str">
        <f t="shared" si="42"/>
        <v/>
      </c>
      <c r="L145" s="199" t="str">
        <f t="shared" si="43"/>
        <v/>
      </c>
      <c r="M145" s="200" t="str">
        <f t="shared" si="44"/>
        <v/>
      </c>
      <c r="N145" s="200" t="str">
        <f t="shared" si="45"/>
        <v/>
      </c>
      <c r="O145" s="201" t="str">
        <f t="shared" si="46"/>
        <v/>
      </c>
      <c r="P145" s="209" t="str">
        <f t="shared" si="47"/>
        <v/>
      </c>
      <c r="R145" s="219" t="str">
        <f t="shared" si="36"/>
        <v/>
      </c>
      <c r="S145" s="219" t="str">
        <f t="shared" si="37"/>
        <v/>
      </c>
      <c r="T145" s="219" t="e">
        <f t="shared" si="38"/>
        <v>#VALUE!</v>
      </c>
    </row>
    <row r="146" spans="1:20" ht="21.75" customHeight="1" thickBot="1" x14ac:dyDescent="0.3">
      <c r="A146" s="199">
        <v>138</v>
      </c>
      <c r="B146" s="206"/>
      <c r="C146" s="206"/>
      <c r="D146" s="414" t="str">
        <f>IF(B146=0,"",VLOOKUP(B146,' SEP 15_09_2020'!$1:$1048576,3,0))</f>
        <v/>
      </c>
      <c r="E146" s="414" t="str">
        <f>IF(B146=0,"",VLOOKUP(B146,' SEP 15_09_2020'!$1:$1048576,4,0))</f>
        <v/>
      </c>
      <c r="F146" s="414" t="str">
        <f>IF(B146=0,"",VLOOKUP(B146,' SEP 15_09_2020'!$1:$1048576,5,0))</f>
        <v/>
      </c>
      <c r="G146" s="199"/>
      <c r="H146" s="198" t="str">
        <f t="shared" si="39"/>
        <v/>
      </c>
      <c r="I146" s="199" t="str">
        <f t="shared" si="40"/>
        <v/>
      </c>
      <c r="J146" s="199" t="str">
        <f t="shared" si="41"/>
        <v/>
      </c>
      <c r="K146" s="199" t="str">
        <f t="shared" si="42"/>
        <v/>
      </c>
      <c r="L146" s="199" t="str">
        <f t="shared" si="43"/>
        <v/>
      </c>
      <c r="M146" s="200" t="str">
        <f t="shared" si="44"/>
        <v/>
      </c>
      <c r="N146" s="200" t="str">
        <f t="shared" si="45"/>
        <v/>
      </c>
      <c r="O146" s="201" t="str">
        <f t="shared" si="46"/>
        <v/>
      </c>
      <c r="P146" s="209" t="str">
        <f t="shared" si="47"/>
        <v/>
      </c>
      <c r="R146" s="219" t="str">
        <f t="shared" si="36"/>
        <v/>
      </c>
      <c r="S146" s="219" t="str">
        <f t="shared" si="37"/>
        <v/>
      </c>
      <c r="T146" s="219" t="e">
        <f t="shared" si="38"/>
        <v>#VALUE!</v>
      </c>
    </row>
    <row r="147" spans="1:20" ht="21.75" customHeight="1" thickBot="1" x14ac:dyDescent="0.3">
      <c r="A147" s="199">
        <v>139</v>
      </c>
      <c r="B147" s="206"/>
      <c r="C147" s="206"/>
      <c r="D147" s="414" t="str">
        <f>IF(B147=0,"",VLOOKUP(B147,' SEP 15_09_2020'!$1:$1048576,3,0))</f>
        <v/>
      </c>
      <c r="E147" s="414" t="str">
        <f>IF(B147=0,"",VLOOKUP(B147,' SEP 15_09_2020'!$1:$1048576,4,0))</f>
        <v/>
      </c>
      <c r="F147" s="414" t="str">
        <f>IF(B147=0,"",VLOOKUP(B147,' SEP 15_09_2020'!$1:$1048576,5,0))</f>
        <v/>
      </c>
      <c r="G147" s="199"/>
      <c r="H147" s="198" t="str">
        <f t="shared" si="39"/>
        <v/>
      </c>
      <c r="I147" s="199" t="str">
        <f t="shared" si="40"/>
        <v/>
      </c>
      <c r="J147" s="199" t="str">
        <f t="shared" si="41"/>
        <v/>
      </c>
      <c r="K147" s="199" t="str">
        <f t="shared" si="42"/>
        <v/>
      </c>
      <c r="L147" s="199" t="str">
        <f t="shared" si="43"/>
        <v/>
      </c>
      <c r="M147" s="200" t="str">
        <f t="shared" si="44"/>
        <v/>
      </c>
      <c r="N147" s="200" t="str">
        <f t="shared" si="45"/>
        <v/>
      </c>
      <c r="O147" s="201" t="str">
        <f t="shared" si="46"/>
        <v/>
      </c>
      <c r="P147" s="209" t="str">
        <f t="shared" si="47"/>
        <v/>
      </c>
      <c r="R147" s="219" t="str">
        <f t="shared" si="36"/>
        <v/>
      </c>
      <c r="S147" s="219" t="str">
        <f t="shared" si="37"/>
        <v/>
      </c>
      <c r="T147" s="219" t="e">
        <f t="shared" si="38"/>
        <v>#VALUE!</v>
      </c>
    </row>
    <row r="148" spans="1:20" ht="21.75" customHeight="1" thickBot="1" x14ac:dyDescent="0.3">
      <c r="A148" s="199">
        <v>140</v>
      </c>
      <c r="B148" s="206"/>
      <c r="C148" s="206"/>
      <c r="D148" s="414" t="str">
        <f>IF(B148=0,"",VLOOKUP(B148,' SEP 15_09_2020'!$1:$1048576,3,0))</f>
        <v/>
      </c>
      <c r="E148" s="414" t="str">
        <f>IF(B148=0,"",VLOOKUP(B148,' SEP 15_09_2020'!$1:$1048576,4,0))</f>
        <v/>
      </c>
      <c r="F148" s="414" t="str">
        <f>IF(B148=0,"",VLOOKUP(B148,' SEP 15_09_2020'!$1:$1048576,5,0))</f>
        <v/>
      </c>
      <c r="G148" s="199"/>
      <c r="H148" s="198" t="str">
        <f t="shared" si="39"/>
        <v/>
      </c>
      <c r="I148" s="199" t="str">
        <f t="shared" si="40"/>
        <v/>
      </c>
      <c r="J148" s="199" t="str">
        <f t="shared" si="41"/>
        <v/>
      </c>
      <c r="K148" s="199" t="str">
        <f t="shared" si="42"/>
        <v/>
      </c>
      <c r="L148" s="199" t="str">
        <f t="shared" si="43"/>
        <v/>
      </c>
      <c r="M148" s="200" t="str">
        <f t="shared" si="44"/>
        <v/>
      </c>
      <c r="N148" s="200" t="str">
        <f t="shared" si="45"/>
        <v/>
      </c>
      <c r="O148" s="201" t="str">
        <f t="shared" si="46"/>
        <v/>
      </c>
      <c r="P148" s="209" t="str">
        <f t="shared" si="47"/>
        <v/>
      </c>
      <c r="R148" s="219" t="str">
        <f t="shared" si="36"/>
        <v/>
      </c>
      <c r="S148" s="219" t="str">
        <f t="shared" si="37"/>
        <v/>
      </c>
      <c r="T148" s="219" t="e">
        <f t="shared" si="38"/>
        <v>#VALUE!</v>
      </c>
    </row>
    <row r="149" spans="1:20" ht="21.75" customHeight="1" thickBot="1" x14ac:dyDescent="0.3">
      <c r="A149" s="199">
        <v>141</v>
      </c>
      <c r="B149" s="206"/>
      <c r="C149" s="206"/>
      <c r="D149" s="414" t="str">
        <f>IF(B149=0,"",VLOOKUP(B149,' SEP 15_09_2020'!$1:$1048576,3,0))</f>
        <v/>
      </c>
      <c r="E149" s="414" t="str">
        <f>IF(B149=0,"",VLOOKUP(B149,' SEP 15_09_2020'!$1:$1048576,4,0))</f>
        <v/>
      </c>
      <c r="F149" s="414" t="str">
        <f>IF(B149=0,"",VLOOKUP(B149,' SEP 15_09_2020'!$1:$1048576,5,0))</f>
        <v/>
      </c>
      <c r="G149" s="199"/>
      <c r="H149" s="198" t="str">
        <f t="shared" si="39"/>
        <v/>
      </c>
      <c r="I149" s="199" t="str">
        <f t="shared" si="40"/>
        <v/>
      </c>
      <c r="J149" s="199" t="str">
        <f t="shared" si="41"/>
        <v/>
      </c>
      <c r="K149" s="199" t="str">
        <f t="shared" si="42"/>
        <v/>
      </c>
      <c r="L149" s="199" t="str">
        <f t="shared" si="43"/>
        <v/>
      </c>
      <c r="M149" s="200" t="str">
        <f t="shared" si="44"/>
        <v/>
      </c>
      <c r="N149" s="200" t="str">
        <f t="shared" si="45"/>
        <v/>
      </c>
      <c r="O149" s="201" t="str">
        <f t="shared" si="46"/>
        <v/>
      </c>
      <c r="P149" s="209" t="str">
        <f t="shared" si="47"/>
        <v/>
      </c>
      <c r="R149" s="219" t="str">
        <f t="shared" si="36"/>
        <v/>
      </c>
      <c r="S149" s="219" t="str">
        <f t="shared" si="37"/>
        <v/>
      </c>
      <c r="T149" s="219" t="e">
        <f t="shared" si="38"/>
        <v>#VALUE!</v>
      </c>
    </row>
    <row r="150" spans="1:20" ht="21.75" customHeight="1" thickBot="1" x14ac:dyDescent="0.3">
      <c r="A150" s="199">
        <v>142</v>
      </c>
      <c r="B150" s="206"/>
      <c r="C150" s="206"/>
      <c r="D150" s="414" t="str">
        <f>IF(B150=0,"",VLOOKUP(B150,' SEP 15_09_2020'!$1:$1048576,3,0))</f>
        <v/>
      </c>
      <c r="E150" s="414" t="str">
        <f>IF(B150=0,"",VLOOKUP(B150,' SEP 15_09_2020'!$1:$1048576,4,0))</f>
        <v/>
      </c>
      <c r="F150" s="414" t="str">
        <f>IF(B150=0,"",VLOOKUP(B150,' SEP 15_09_2020'!$1:$1048576,5,0))</f>
        <v/>
      </c>
      <c r="G150" s="199"/>
      <c r="H150" s="198" t="str">
        <f t="shared" si="39"/>
        <v/>
      </c>
      <c r="I150" s="199" t="str">
        <f t="shared" si="40"/>
        <v/>
      </c>
      <c r="J150" s="199" t="str">
        <f t="shared" si="41"/>
        <v/>
      </c>
      <c r="K150" s="199" t="str">
        <f t="shared" si="42"/>
        <v/>
      </c>
      <c r="L150" s="199" t="str">
        <f t="shared" si="43"/>
        <v/>
      </c>
      <c r="M150" s="200" t="str">
        <f t="shared" si="44"/>
        <v/>
      </c>
      <c r="N150" s="200" t="str">
        <f t="shared" si="45"/>
        <v/>
      </c>
      <c r="O150" s="201" t="str">
        <f t="shared" si="46"/>
        <v/>
      </c>
      <c r="P150" s="209" t="str">
        <f t="shared" si="47"/>
        <v/>
      </c>
      <c r="R150" s="219" t="str">
        <f t="shared" si="36"/>
        <v/>
      </c>
      <c r="S150" s="219" t="str">
        <f t="shared" si="37"/>
        <v/>
      </c>
      <c r="T150" s="219" t="e">
        <f t="shared" si="38"/>
        <v>#VALUE!</v>
      </c>
    </row>
    <row r="151" spans="1:20" ht="21.75" customHeight="1" thickBot="1" x14ac:dyDescent="0.3">
      <c r="A151" s="199">
        <v>143</v>
      </c>
      <c r="B151" s="206"/>
      <c r="C151" s="206"/>
      <c r="D151" s="414" t="str">
        <f>IF(B151=0,"",VLOOKUP(B151,' SEP 15_09_2020'!$1:$1048576,3,0))</f>
        <v/>
      </c>
      <c r="E151" s="414" t="str">
        <f>IF(B151=0,"",VLOOKUP(B151,' SEP 15_09_2020'!$1:$1048576,4,0))</f>
        <v/>
      </c>
      <c r="F151" s="414" t="str">
        <f>IF(B151=0,"",VLOOKUP(B151,' SEP 15_09_2020'!$1:$1048576,5,0))</f>
        <v/>
      </c>
      <c r="G151" s="199"/>
      <c r="H151" s="198" t="str">
        <f t="shared" si="39"/>
        <v/>
      </c>
      <c r="I151" s="199" t="str">
        <f t="shared" si="40"/>
        <v/>
      </c>
      <c r="J151" s="199" t="str">
        <f t="shared" si="41"/>
        <v/>
      </c>
      <c r="K151" s="199" t="str">
        <f t="shared" si="42"/>
        <v/>
      </c>
      <c r="L151" s="199" t="str">
        <f t="shared" si="43"/>
        <v/>
      </c>
      <c r="M151" s="200" t="str">
        <f t="shared" si="44"/>
        <v/>
      </c>
      <c r="N151" s="200" t="str">
        <f t="shared" si="45"/>
        <v/>
      </c>
      <c r="O151" s="201" t="str">
        <f t="shared" si="46"/>
        <v/>
      </c>
      <c r="P151" s="209" t="str">
        <f t="shared" si="47"/>
        <v/>
      </c>
      <c r="R151" s="219" t="str">
        <f t="shared" si="36"/>
        <v/>
      </c>
      <c r="S151" s="219" t="str">
        <f t="shared" si="37"/>
        <v/>
      </c>
      <c r="T151" s="219" t="e">
        <f t="shared" si="38"/>
        <v>#VALUE!</v>
      </c>
    </row>
    <row r="152" spans="1:20" ht="21.75" customHeight="1" thickBot="1" x14ac:dyDescent="0.3">
      <c r="A152" s="199">
        <v>144</v>
      </c>
      <c r="B152" s="206"/>
      <c r="C152" s="206"/>
      <c r="D152" s="414" t="str">
        <f>IF(B152=0,"",VLOOKUP(B152,' SEP 15_09_2020'!$1:$1048576,3,0))</f>
        <v/>
      </c>
      <c r="E152" s="414" t="str">
        <f>IF(B152=0,"",VLOOKUP(B152,' SEP 15_09_2020'!$1:$1048576,4,0))</f>
        <v/>
      </c>
      <c r="F152" s="414" t="str">
        <f>IF(B152=0,"",VLOOKUP(B152,' SEP 15_09_2020'!$1:$1048576,5,0))</f>
        <v/>
      </c>
      <c r="G152" s="199"/>
      <c r="H152" s="198" t="str">
        <f t="shared" si="39"/>
        <v/>
      </c>
      <c r="I152" s="199" t="str">
        <f t="shared" si="40"/>
        <v/>
      </c>
      <c r="J152" s="199" t="str">
        <f t="shared" si="41"/>
        <v/>
      </c>
      <c r="K152" s="199" t="str">
        <f t="shared" si="42"/>
        <v/>
      </c>
      <c r="L152" s="199" t="str">
        <f t="shared" si="43"/>
        <v/>
      </c>
      <c r="M152" s="200" t="str">
        <f t="shared" si="44"/>
        <v/>
      </c>
      <c r="N152" s="200" t="str">
        <f t="shared" si="45"/>
        <v/>
      </c>
      <c r="O152" s="201" t="str">
        <f t="shared" si="46"/>
        <v/>
      </c>
      <c r="P152" s="209" t="str">
        <f t="shared" si="47"/>
        <v/>
      </c>
      <c r="R152" s="219" t="str">
        <f t="shared" si="36"/>
        <v/>
      </c>
      <c r="S152" s="219" t="str">
        <f t="shared" si="37"/>
        <v/>
      </c>
      <c r="T152" s="219" t="e">
        <f t="shared" si="38"/>
        <v>#VALUE!</v>
      </c>
    </row>
    <row r="153" spans="1:20" ht="21.75" customHeight="1" thickBot="1" x14ac:dyDescent="0.3">
      <c r="A153" s="199">
        <v>145</v>
      </c>
      <c r="B153" s="206"/>
      <c r="C153" s="206"/>
      <c r="D153" s="414" t="str">
        <f>IF(B153=0,"",VLOOKUP(B153,' SEP 15_09_2020'!$1:$1048576,3,0))</f>
        <v/>
      </c>
      <c r="E153" s="414" t="str">
        <f>IF(B153=0,"",VLOOKUP(B153,' SEP 15_09_2020'!$1:$1048576,4,0))</f>
        <v/>
      </c>
      <c r="F153" s="414" t="str">
        <f>IF(B153=0,"",VLOOKUP(B153,' SEP 15_09_2020'!$1:$1048576,5,0))</f>
        <v/>
      </c>
      <c r="G153" s="199"/>
      <c r="H153" s="198" t="str">
        <f t="shared" si="39"/>
        <v/>
      </c>
      <c r="I153" s="199" t="str">
        <f t="shared" si="40"/>
        <v/>
      </c>
      <c r="J153" s="199" t="str">
        <f t="shared" si="41"/>
        <v/>
      </c>
      <c r="K153" s="199" t="str">
        <f t="shared" si="42"/>
        <v/>
      </c>
      <c r="L153" s="199" t="str">
        <f t="shared" si="43"/>
        <v/>
      </c>
      <c r="M153" s="200" t="str">
        <f t="shared" si="44"/>
        <v/>
      </c>
      <c r="N153" s="200" t="str">
        <f t="shared" si="45"/>
        <v/>
      </c>
      <c r="O153" s="201" t="str">
        <f t="shared" si="46"/>
        <v/>
      </c>
      <c r="P153" s="209" t="str">
        <f t="shared" si="47"/>
        <v/>
      </c>
      <c r="R153" s="219" t="str">
        <f t="shared" si="36"/>
        <v/>
      </c>
      <c r="S153" s="219" t="str">
        <f t="shared" si="37"/>
        <v/>
      </c>
      <c r="T153" s="219" t="e">
        <f t="shared" si="38"/>
        <v>#VALUE!</v>
      </c>
    </row>
    <row r="154" spans="1:20" ht="21.75" customHeight="1" thickBot="1" x14ac:dyDescent="0.3">
      <c r="A154" s="199">
        <v>146</v>
      </c>
      <c r="B154" s="206"/>
      <c r="C154" s="206"/>
      <c r="D154" s="414" t="str">
        <f>IF(B154=0,"",VLOOKUP(B154,' SEP 15_09_2020'!$1:$1048576,3,0))</f>
        <v/>
      </c>
      <c r="E154" s="414" t="str">
        <f>IF(B154=0,"",VLOOKUP(B154,' SEP 15_09_2020'!$1:$1048576,4,0))</f>
        <v/>
      </c>
      <c r="F154" s="414" t="str">
        <f>IF(B154=0,"",VLOOKUP(B154,' SEP 15_09_2020'!$1:$1048576,5,0))</f>
        <v/>
      </c>
      <c r="G154" s="199"/>
      <c r="H154" s="198" t="str">
        <f t="shared" si="39"/>
        <v/>
      </c>
      <c r="I154" s="199" t="str">
        <f t="shared" si="40"/>
        <v/>
      </c>
      <c r="J154" s="199" t="str">
        <f t="shared" si="41"/>
        <v/>
      </c>
      <c r="K154" s="199" t="str">
        <f t="shared" si="42"/>
        <v/>
      </c>
      <c r="L154" s="199" t="str">
        <f t="shared" si="43"/>
        <v/>
      </c>
      <c r="M154" s="200" t="str">
        <f t="shared" si="44"/>
        <v/>
      </c>
      <c r="N154" s="200" t="str">
        <f t="shared" si="45"/>
        <v/>
      </c>
      <c r="O154" s="201" t="str">
        <f t="shared" si="46"/>
        <v/>
      </c>
      <c r="P154" s="209" t="str">
        <f t="shared" si="47"/>
        <v/>
      </c>
      <c r="R154" s="219" t="str">
        <f t="shared" si="36"/>
        <v/>
      </c>
      <c r="S154" s="219" t="str">
        <f t="shared" si="37"/>
        <v/>
      </c>
      <c r="T154" s="219" t="e">
        <f t="shared" si="38"/>
        <v>#VALUE!</v>
      </c>
    </row>
    <row r="155" spans="1:20" ht="21.75" customHeight="1" thickBot="1" x14ac:dyDescent="0.3">
      <c r="A155" s="199">
        <v>147</v>
      </c>
      <c r="B155" s="206"/>
      <c r="C155" s="206"/>
      <c r="D155" s="414" t="str">
        <f>IF(B155=0,"",VLOOKUP(B155,' SEP 15_09_2020'!$1:$1048576,3,0))</f>
        <v/>
      </c>
      <c r="E155" s="414" t="str">
        <f>IF(B155=0,"",VLOOKUP(B155,' SEP 15_09_2020'!$1:$1048576,4,0))</f>
        <v/>
      </c>
      <c r="F155" s="414" t="str">
        <f>IF(B155=0,"",VLOOKUP(B155,' SEP 15_09_2020'!$1:$1048576,5,0))</f>
        <v/>
      </c>
      <c r="G155" s="199"/>
      <c r="H155" s="198" t="str">
        <f t="shared" si="39"/>
        <v/>
      </c>
      <c r="I155" s="199" t="str">
        <f t="shared" si="40"/>
        <v/>
      </c>
      <c r="J155" s="199" t="str">
        <f t="shared" si="41"/>
        <v/>
      </c>
      <c r="K155" s="199" t="str">
        <f t="shared" si="42"/>
        <v/>
      </c>
      <c r="L155" s="199" t="str">
        <f t="shared" si="43"/>
        <v/>
      </c>
      <c r="M155" s="200" t="str">
        <f t="shared" si="44"/>
        <v/>
      </c>
      <c r="N155" s="200" t="str">
        <f t="shared" si="45"/>
        <v/>
      </c>
      <c r="O155" s="201" t="str">
        <f t="shared" si="46"/>
        <v/>
      </c>
      <c r="P155" s="209" t="str">
        <f t="shared" si="47"/>
        <v/>
      </c>
      <c r="R155" s="219" t="str">
        <f t="shared" si="36"/>
        <v/>
      </c>
      <c r="S155" s="219" t="str">
        <f t="shared" si="37"/>
        <v/>
      </c>
      <c r="T155" s="219" t="e">
        <f t="shared" si="38"/>
        <v>#VALUE!</v>
      </c>
    </row>
    <row r="156" spans="1:20" ht="21.75" customHeight="1" thickBot="1" x14ac:dyDescent="0.3">
      <c r="A156" s="199">
        <v>148</v>
      </c>
      <c r="B156" s="206"/>
      <c r="C156" s="206"/>
      <c r="D156" s="414" t="str">
        <f>IF(B156=0,"",VLOOKUP(B156,' SEP 15_09_2020'!$1:$1048576,3,0))</f>
        <v/>
      </c>
      <c r="E156" s="414" t="str">
        <f>IF(B156=0,"",VLOOKUP(B156,' SEP 15_09_2020'!$1:$1048576,4,0))</f>
        <v/>
      </c>
      <c r="F156" s="414" t="str">
        <f>IF(B156=0,"",VLOOKUP(B156,' SEP 15_09_2020'!$1:$1048576,5,0))</f>
        <v/>
      </c>
      <c r="G156" s="199"/>
      <c r="H156" s="198" t="str">
        <f t="shared" si="39"/>
        <v/>
      </c>
      <c r="I156" s="199" t="str">
        <f t="shared" si="40"/>
        <v/>
      </c>
      <c r="J156" s="199" t="str">
        <f t="shared" si="41"/>
        <v/>
      </c>
      <c r="K156" s="199" t="str">
        <f t="shared" si="42"/>
        <v/>
      </c>
      <c r="L156" s="199" t="str">
        <f t="shared" si="43"/>
        <v/>
      </c>
      <c r="M156" s="200" t="str">
        <f t="shared" si="44"/>
        <v/>
      </c>
      <c r="N156" s="200" t="str">
        <f t="shared" si="45"/>
        <v/>
      </c>
      <c r="O156" s="201" t="str">
        <f t="shared" si="46"/>
        <v/>
      </c>
      <c r="P156" s="209" t="str">
        <f t="shared" si="47"/>
        <v/>
      </c>
      <c r="R156" s="219" t="str">
        <f t="shared" si="36"/>
        <v/>
      </c>
      <c r="S156" s="219" t="str">
        <f t="shared" si="37"/>
        <v/>
      </c>
      <c r="T156" s="219" t="e">
        <f t="shared" si="38"/>
        <v>#VALUE!</v>
      </c>
    </row>
    <row r="157" spans="1:20" ht="21.75" customHeight="1" thickBot="1" x14ac:dyDescent="0.3">
      <c r="A157" s="199">
        <v>149</v>
      </c>
      <c r="B157" s="206"/>
      <c r="C157" s="206"/>
      <c r="D157" s="414" t="str">
        <f>IF(B157=0,"",VLOOKUP(B157,' SEP 15_09_2020'!$1:$1048576,3,0))</f>
        <v/>
      </c>
      <c r="E157" s="414" t="str">
        <f>IF(B157=0,"",VLOOKUP(B157,' SEP 15_09_2020'!$1:$1048576,4,0))</f>
        <v/>
      </c>
      <c r="F157" s="414" t="str">
        <f>IF(B157=0,"",VLOOKUP(B157,' SEP 15_09_2020'!$1:$1048576,5,0))</f>
        <v/>
      </c>
      <c r="G157" s="199"/>
      <c r="H157" s="198" t="str">
        <f t="shared" si="39"/>
        <v/>
      </c>
      <c r="I157" s="199" t="str">
        <f t="shared" si="40"/>
        <v/>
      </c>
      <c r="J157" s="199" t="str">
        <f t="shared" si="41"/>
        <v/>
      </c>
      <c r="K157" s="199" t="str">
        <f t="shared" si="42"/>
        <v/>
      </c>
      <c r="L157" s="199" t="str">
        <f t="shared" si="43"/>
        <v/>
      </c>
      <c r="M157" s="200" t="str">
        <f t="shared" si="44"/>
        <v/>
      </c>
      <c r="N157" s="200" t="str">
        <f t="shared" si="45"/>
        <v/>
      </c>
      <c r="O157" s="201" t="str">
        <f t="shared" si="46"/>
        <v/>
      </c>
      <c r="P157" s="209" t="str">
        <f t="shared" si="47"/>
        <v/>
      </c>
      <c r="R157" s="219" t="str">
        <f t="shared" si="36"/>
        <v/>
      </c>
      <c r="S157" s="219" t="str">
        <f t="shared" si="37"/>
        <v/>
      </c>
      <c r="T157" s="219" t="e">
        <f t="shared" si="38"/>
        <v>#VALUE!</v>
      </c>
    </row>
    <row r="158" spans="1:20" ht="21.75" customHeight="1" thickBot="1" x14ac:dyDescent="0.3">
      <c r="A158" s="199">
        <v>150</v>
      </c>
      <c r="B158" s="206"/>
      <c r="C158" s="206"/>
      <c r="D158" s="414" t="str">
        <f>IF(B158=0,"",VLOOKUP(B158,' SEP 15_09_2020'!$1:$1048576,3,0))</f>
        <v/>
      </c>
      <c r="E158" s="414" t="str">
        <f>IF(B158=0,"",VLOOKUP(B158,' SEP 15_09_2020'!$1:$1048576,4,0))</f>
        <v/>
      </c>
      <c r="F158" s="414" t="str">
        <f>IF(B158=0,"",VLOOKUP(B158,' SEP 15_09_2020'!$1:$1048576,5,0))</f>
        <v/>
      </c>
      <c r="G158" s="199"/>
      <c r="H158" s="198" t="str">
        <f t="shared" si="39"/>
        <v/>
      </c>
      <c r="I158" s="199" t="str">
        <f t="shared" si="40"/>
        <v/>
      </c>
      <c r="J158" s="199" t="str">
        <f t="shared" si="41"/>
        <v/>
      </c>
      <c r="K158" s="199" t="str">
        <f t="shared" si="42"/>
        <v/>
      </c>
      <c r="L158" s="199" t="str">
        <f t="shared" si="43"/>
        <v/>
      </c>
      <c r="M158" s="200" t="str">
        <f t="shared" si="44"/>
        <v/>
      </c>
      <c r="N158" s="200" t="str">
        <f t="shared" si="45"/>
        <v/>
      </c>
      <c r="O158" s="201" t="str">
        <f t="shared" si="46"/>
        <v/>
      </c>
      <c r="P158" s="209" t="str">
        <f t="shared" si="47"/>
        <v/>
      </c>
      <c r="R158" s="219" t="str">
        <f t="shared" si="36"/>
        <v/>
      </c>
      <c r="S158" s="219" t="str">
        <f t="shared" si="37"/>
        <v/>
      </c>
      <c r="T158" s="219" t="e">
        <f t="shared" si="38"/>
        <v>#VALUE!</v>
      </c>
    </row>
    <row r="159" spans="1:20" ht="21.75" customHeight="1" thickBot="1" x14ac:dyDescent="0.3">
      <c r="A159" s="199">
        <v>151</v>
      </c>
      <c r="B159" s="206"/>
      <c r="C159" s="206"/>
      <c r="D159" s="414" t="str">
        <f>IF(B159=0,"",VLOOKUP(B159,' SEP 15_09_2020'!$1:$1048576,3,0))</f>
        <v/>
      </c>
      <c r="E159" s="414" t="str">
        <f>IF(B159=0,"",VLOOKUP(B159,' SEP 15_09_2020'!$1:$1048576,4,0))</f>
        <v/>
      </c>
      <c r="F159" s="414" t="str">
        <f>IF(B159=0,"",VLOOKUP(B159,' SEP 15_09_2020'!$1:$1048576,5,0))</f>
        <v/>
      </c>
      <c r="G159" s="199"/>
      <c r="H159" s="198" t="str">
        <f t="shared" si="39"/>
        <v/>
      </c>
      <c r="I159" s="199" t="str">
        <f t="shared" si="40"/>
        <v/>
      </c>
      <c r="J159" s="199" t="str">
        <f t="shared" si="41"/>
        <v/>
      </c>
      <c r="K159" s="199" t="str">
        <f t="shared" si="42"/>
        <v/>
      </c>
      <c r="L159" s="199" t="str">
        <f t="shared" si="43"/>
        <v/>
      </c>
      <c r="M159" s="200" t="str">
        <f t="shared" si="44"/>
        <v/>
      </c>
      <c r="N159" s="200" t="str">
        <f t="shared" si="45"/>
        <v/>
      </c>
      <c r="O159" s="201" t="str">
        <f t="shared" si="46"/>
        <v/>
      </c>
      <c r="P159" s="209" t="str">
        <f t="shared" si="47"/>
        <v/>
      </c>
      <c r="R159" s="219" t="str">
        <f t="shared" si="36"/>
        <v/>
      </c>
      <c r="S159" s="219" t="str">
        <f t="shared" si="37"/>
        <v/>
      </c>
      <c r="T159" s="219" t="e">
        <f t="shared" si="38"/>
        <v>#VALUE!</v>
      </c>
    </row>
    <row r="160" spans="1:20" ht="21.75" customHeight="1" thickBot="1" x14ac:dyDescent="0.3">
      <c r="A160" s="199">
        <v>152</v>
      </c>
      <c r="B160" s="206"/>
      <c r="C160" s="206"/>
      <c r="D160" s="414" t="str">
        <f>IF(B160=0,"",VLOOKUP(B160,' SEP 15_09_2020'!$1:$1048576,3,0))</f>
        <v/>
      </c>
      <c r="E160" s="414" t="str">
        <f>IF(B160=0,"",VLOOKUP(B160,' SEP 15_09_2020'!$1:$1048576,4,0))</f>
        <v/>
      </c>
      <c r="F160" s="414" t="str">
        <f>IF(B160=0,"",VLOOKUP(B160,' SEP 15_09_2020'!$1:$1048576,5,0))</f>
        <v/>
      </c>
      <c r="G160" s="199"/>
      <c r="H160" s="198" t="str">
        <f t="shared" si="39"/>
        <v/>
      </c>
      <c r="I160" s="199" t="str">
        <f t="shared" si="40"/>
        <v/>
      </c>
      <c r="J160" s="199" t="str">
        <f t="shared" si="41"/>
        <v/>
      </c>
      <c r="K160" s="199" t="str">
        <f t="shared" si="42"/>
        <v/>
      </c>
      <c r="L160" s="199" t="str">
        <f t="shared" si="43"/>
        <v/>
      </c>
      <c r="M160" s="200" t="str">
        <f t="shared" si="44"/>
        <v/>
      </c>
      <c r="N160" s="200" t="str">
        <f t="shared" si="45"/>
        <v/>
      </c>
      <c r="O160" s="201" t="str">
        <f t="shared" si="46"/>
        <v/>
      </c>
      <c r="P160" s="209" t="str">
        <f t="shared" si="47"/>
        <v/>
      </c>
      <c r="R160" s="219" t="str">
        <f t="shared" si="36"/>
        <v/>
      </c>
      <c r="S160" s="219" t="str">
        <f t="shared" si="37"/>
        <v/>
      </c>
      <c r="T160" s="219" t="e">
        <f t="shared" si="38"/>
        <v>#VALUE!</v>
      </c>
    </row>
    <row r="161" spans="1:20" ht="21.75" customHeight="1" thickBot="1" x14ac:dyDescent="0.3">
      <c r="A161" s="199">
        <v>153</v>
      </c>
      <c r="B161" s="206"/>
      <c r="C161" s="206"/>
      <c r="D161" s="414" t="str">
        <f>IF(B161=0,"",VLOOKUP(B161,' SEP 15_09_2020'!$1:$1048576,3,0))</f>
        <v/>
      </c>
      <c r="E161" s="414" t="str">
        <f>IF(B161=0,"",VLOOKUP(B161,' SEP 15_09_2020'!$1:$1048576,4,0))</f>
        <v/>
      </c>
      <c r="F161" s="414" t="str">
        <f>IF(B161=0,"",VLOOKUP(B161,' SEP 15_09_2020'!$1:$1048576,5,0))</f>
        <v/>
      </c>
      <c r="G161" s="199"/>
      <c r="H161" s="198" t="str">
        <f t="shared" si="39"/>
        <v/>
      </c>
      <c r="I161" s="199" t="str">
        <f t="shared" si="40"/>
        <v/>
      </c>
      <c r="J161" s="199" t="str">
        <f t="shared" si="41"/>
        <v/>
      </c>
      <c r="K161" s="199" t="str">
        <f t="shared" si="42"/>
        <v/>
      </c>
      <c r="L161" s="199" t="str">
        <f t="shared" si="43"/>
        <v/>
      </c>
      <c r="M161" s="200" t="str">
        <f t="shared" si="44"/>
        <v/>
      </c>
      <c r="N161" s="200" t="str">
        <f t="shared" si="45"/>
        <v/>
      </c>
      <c r="O161" s="201" t="str">
        <f t="shared" si="46"/>
        <v/>
      </c>
      <c r="P161" s="209" t="str">
        <f t="shared" si="47"/>
        <v/>
      </c>
      <c r="R161" s="219" t="str">
        <f t="shared" si="36"/>
        <v/>
      </c>
      <c r="S161" s="219" t="str">
        <f t="shared" si="37"/>
        <v/>
      </c>
      <c r="T161" s="219" t="e">
        <f t="shared" si="38"/>
        <v>#VALUE!</v>
      </c>
    </row>
    <row r="162" spans="1:20" ht="21.75" customHeight="1" thickBot="1" x14ac:dyDescent="0.3">
      <c r="A162" s="199">
        <v>154</v>
      </c>
      <c r="B162" s="206"/>
      <c r="C162" s="206"/>
      <c r="D162" s="414" t="str">
        <f>IF(B162=0,"",VLOOKUP(B162,' SEP 15_09_2020'!$1:$1048576,3,0))</f>
        <v/>
      </c>
      <c r="E162" s="414" t="str">
        <f>IF(B162=0,"",VLOOKUP(B162,' SEP 15_09_2020'!$1:$1048576,4,0))</f>
        <v/>
      </c>
      <c r="F162" s="414" t="str">
        <f>IF(B162=0,"",VLOOKUP(B162,' SEP 15_09_2020'!$1:$1048576,5,0))</f>
        <v/>
      </c>
      <c r="G162" s="199"/>
      <c r="H162" s="198" t="str">
        <f t="shared" si="39"/>
        <v/>
      </c>
      <c r="I162" s="199" t="str">
        <f t="shared" si="40"/>
        <v/>
      </c>
      <c r="J162" s="199" t="str">
        <f t="shared" si="41"/>
        <v/>
      </c>
      <c r="K162" s="199" t="str">
        <f t="shared" si="42"/>
        <v/>
      </c>
      <c r="L162" s="199" t="str">
        <f t="shared" si="43"/>
        <v/>
      </c>
      <c r="M162" s="200" t="str">
        <f t="shared" si="44"/>
        <v/>
      </c>
      <c r="N162" s="200" t="str">
        <f t="shared" si="45"/>
        <v/>
      </c>
      <c r="O162" s="201" t="str">
        <f t="shared" si="46"/>
        <v/>
      </c>
      <c r="P162" s="209" t="str">
        <f t="shared" si="47"/>
        <v/>
      </c>
      <c r="R162" s="219" t="str">
        <f t="shared" si="36"/>
        <v/>
      </c>
      <c r="S162" s="219" t="str">
        <f t="shared" si="37"/>
        <v/>
      </c>
      <c r="T162" s="219" t="e">
        <f t="shared" si="38"/>
        <v>#VALUE!</v>
      </c>
    </row>
    <row r="163" spans="1:20" ht="21.75" customHeight="1" thickBot="1" x14ac:dyDescent="0.3">
      <c r="A163" s="199">
        <v>155</v>
      </c>
      <c r="B163" s="206"/>
      <c r="C163" s="206"/>
      <c r="D163" s="414" t="str">
        <f>IF(B163=0,"",VLOOKUP(B163,' SEP 15_09_2020'!$1:$1048576,3,0))</f>
        <v/>
      </c>
      <c r="E163" s="414" t="str">
        <f>IF(B163=0,"",VLOOKUP(B163,' SEP 15_09_2020'!$1:$1048576,4,0))</f>
        <v/>
      </c>
      <c r="F163" s="414" t="str">
        <f>IF(B163=0,"",VLOOKUP(B163,' SEP 15_09_2020'!$1:$1048576,5,0))</f>
        <v/>
      </c>
      <c r="G163" s="199"/>
      <c r="H163" s="198" t="str">
        <f t="shared" si="39"/>
        <v/>
      </c>
      <c r="I163" s="199" t="str">
        <f t="shared" si="40"/>
        <v/>
      </c>
      <c r="J163" s="199" t="str">
        <f t="shared" si="41"/>
        <v/>
      </c>
      <c r="K163" s="199" t="str">
        <f t="shared" si="42"/>
        <v/>
      </c>
      <c r="L163" s="199" t="str">
        <f t="shared" si="43"/>
        <v/>
      </c>
      <c r="M163" s="200" t="str">
        <f t="shared" si="44"/>
        <v/>
      </c>
      <c r="N163" s="200" t="str">
        <f t="shared" si="45"/>
        <v/>
      </c>
      <c r="O163" s="201" t="str">
        <f t="shared" si="46"/>
        <v/>
      </c>
      <c r="P163" s="209" t="str">
        <f t="shared" si="47"/>
        <v/>
      </c>
      <c r="R163" s="219" t="str">
        <f t="shared" si="36"/>
        <v/>
      </c>
      <c r="S163" s="219" t="str">
        <f t="shared" si="37"/>
        <v/>
      </c>
      <c r="T163" s="219" t="e">
        <f t="shared" si="38"/>
        <v>#VALUE!</v>
      </c>
    </row>
    <row r="164" spans="1:20" ht="21.75" customHeight="1" thickBot="1" x14ac:dyDescent="0.3">
      <c r="A164" s="199">
        <v>156</v>
      </c>
      <c r="B164" s="206"/>
      <c r="C164" s="206"/>
      <c r="D164" s="414" t="str">
        <f>IF(B164=0,"",VLOOKUP(B164,' SEP 15_09_2020'!$1:$1048576,3,0))</f>
        <v/>
      </c>
      <c r="E164" s="414" t="str">
        <f>IF(B164=0,"",VLOOKUP(B164,' SEP 15_09_2020'!$1:$1048576,4,0))</f>
        <v/>
      </c>
      <c r="F164" s="414" t="str">
        <f>IF(B164=0,"",VLOOKUP(B164,' SEP 15_09_2020'!$1:$1048576,5,0))</f>
        <v/>
      </c>
      <c r="G164" s="199"/>
      <c r="H164" s="198" t="str">
        <f t="shared" si="39"/>
        <v/>
      </c>
      <c r="I164" s="199" t="str">
        <f t="shared" si="40"/>
        <v/>
      </c>
      <c r="J164" s="199" t="str">
        <f t="shared" si="41"/>
        <v/>
      </c>
      <c r="K164" s="199" t="str">
        <f t="shared" si="42"/>
        <v/>
      </c>
      <c r="L164" s="199" t="str">
        <f t="shared" si="43"/>
        <v/>
      </c>
      <c r="M164" s="200" t="str">
        <f t="shared" si="44"/>
        <v/>
      </c>
      <c r="N164" s="200" t="str">
        <f t="shared" si="45"/>
        <v/>
      </c>
      <c r="O164" s="201" t="str">
        <f t="shared" si="46"/>
        <v/>
      </c>
      <c r="P164" s="209" t="str">
        <f t="shared" si="47"/>
        <v/>
      </c>
      <c r="R164" s="219" t="str">
        <f t="shared" si="36"/>
        <v/>
      </c>
      <c r="S164" s="219" t="str">
        <f t="shared" si="37"/>
        <v/>
      </c>
      <c r="T164" s="219" t="e">
        <f t="shared" si="38"/>
        <v>#VALUE!</v>
      </c>
    </row>
    <row r="165" spans="1:20" ht="21.75" customHeight="1" thickBot="1" x14ac:dyDescent="0.3">
      <c r="A165" s="199">
        <v>157</v>
      </c>
      <c r="B165" s="206"/>
      <c r="C165" s="206"/>
      <c r="D165" s="414" t="str">
        <f>IF(B165=0,"",VLOOKUP(B165,' SEP 15_09_2020'!$1:$1048576,3,0))</f>
        <v/>
      </c>
      <c r="E165" s="414" t="str">
        <f>IF(B165=0,"",VLOOKUP(B165,' SEP 15_09_2020'!$1:$1048576,4,0))</f>
        <v/>
      </c>
      <c r="F165" s="414" t="str">
        <f>IF(B165=0,"",VLOOKUP(B165,' SEP 15_09_2020'!$1:$1048576,5,0))</f>
        <v/>
      </c>
      <c r="G165" s="199"/>
      <c r="H165" s="198" t="str">
        <f t="shared" si="39"/>
        <v/>
      </c>
      <c r="I165" s="199" t="str">
        <f t="shared" si="40"/>
        <v/>
      </c>
      <c r="J165" s="199" t="str">
        <f t="shared" si="41"/>
        <v/>
      </c>
      <c r="K165" s="199" t="str">
        <f t="shared" si="42"/>
        <v/>
      </c>
      <c r="L165" s="199" t="str">
        <f t="shared" si="43"/>
        <v/>
      </c>
      <c r="M165" s="200" t="str">
        <f t="shared" si="44"/>
        <v/>
      </c>
      <c r="N165" s="200" t="str">
        <f t="shared" si="45"/>
        <v/>
      </c>
      <c r="O165" s="201" t="str">
        <f t="shared" si="46"/>
        <v/>
      </c>
      <c r="P165" s="209" t="str">
        <f t="shared" si="47"/>
        <v/>
      </c>
      <c r="R165" s="219" t="str">
        <f t="shared" si="36"/>
        <v/>
      </c>
      <c r="S165" s="219" t="str">
        <f t="shared" si="37"/>
        <v/>
      </c>
      <c r="T165" s="219" t="e">
        <f t="shared" si="38"/>
        <v>#VALUE!</v>
      </c>
    </row>
    <row r="166" spans="1:20" ht="21.75" customHeight="1" thickBot="1" x14ac:dyDescent="0.3">
      <c r="A166" s="199">
        <v>158</v>
      </c>
      <c r="B166" s="206"/>
      <c r="C166" s="206"/>
      <c r="D166" s="414" t="str">
        <f>IF(B166=0,"",VLOOKUP(B166,' SEP 15_09_2020'!$1:$1048576,3,0))</f>
        <v/>
      </c>
      <c r="E166" s="414" t="str">
        <f>IF(B166=0,"",VLOOKUP(B166,' SEP 15_09_2020'!$1:$1048576,4,0))</f>
        <v/>
      </c>
      <c r="F166" s="414" t="str">
        <f>IF(B166=0,"",VLOOKUP(B166,' SEP 15_09_2020'!$1:$1048576,5,0))</f>
        <v/>
      </c>
      <c r="G166" s="199"/>
      <c r="H166" s="198" t="str">
        <f t="shared" si="39"/>
        <v/>
      </c>
      <c r="I166" s="199" t="str">
        <f t="shared" si="40"/>
        <v/>
      </c>
      <c r="J166" s="199" t="str">
        <f t="shared" si="41"/>
        <v/>
      </c>
      <c r="K166" s="199" t="str">
        <f t="shared" si="42"/>
        <v/>
      </c>
      <c r="L166" s="199" t="str">
        <f t="shared" si="43"/>
        <v/>
      </c>
      <c r="M166" s="200" t="str">
        <f t="shared" si="44"/>
        <v/>
      </c>
      <c r="N166" s="200" t="str">
        <f t="shared" si="45"/>
        <v/>
      </c>
      <c r="O166" s="201" t="str">
        <f t="shared" si="46"/>
        <v/>
      </c>
      <c r="P166" s="209" t="str">
        <f t="shared" si="47"/>
        <v/>
      </c>
      <c r="R166" s="219" t="str">
        <f t="shared" si="36"/>
        <v/>
      </c>
      <c r="S166" s="219" t="str">
        <f t="shared" si="37"/>
        <v/>
      </c>
      <c r="T166" s="219" t="e">
        <f t="shared" si="38"/>
        <v>#VALUE!</v>
      </c>
    </row>
    <row r="167" spans="1:20" ht="21.75" customHeight="1" thickBot="1" x14ac:dyDescent="0.3">
      <c r="A167" s="199">
        <v>159</v>
      </c>
      <c r="B167" s="206"/>
      <c r="C167" s="206"/>
      <c r="D167" s="414" t="str">
        <f>IF(B167=0,"",VLOOKUP(B167,' SEP 15_09_2020'!$1:$1048576,3,0))</f>
        <v/>
      </c>
      <c r="E167" s="414" t="str">
        <f>IF(B167=0,"",VLOOKUP(B167,' SEP 15_09_2020'!$1:$1048576,4,0))</f>
        <v/>
      </c>
      <c r="F167" s="414" t="str">
        <f>IF(B167=0,"",VLOOKUP(B167,' SEP 15_09_2020'!$1:$1048576,5,0))</f>
        <v/>
      </c>
      <c r="G167" s="199"/>
      <c r="H167" s="198" t="str">
        <f t="shared" si="39"/>
        <v/>
      </c>
      <c r="I167" s="199" t="str">
        <f t="shared" si="40"/>
        <v/>
      </c>
      <c r="J167" s="199" t="str">
        <f t="shared" si="41"/>
        <v/>
      </c>
      <c r="K167" s="199" t="str">
        <f t="shared" si="42"/>
        <v/>
      </c>
      <c r="L167" s="199" t="str">
        <f t="shared" si="43"/>
        <v/>
      </c>
      <c r="M167" s="200" t="str">
        <f t="shared" si="44"/>
        <v/>
      </c>
      <c r="N167" s="200" t="str">
        <f t="shared" si="45"/>
        <v/>
      </c>
      <c r="O167" s="201" t="str">
        <f t="shared" si="46"/>
        <v/>
      </c>
      <c r="P167" s="209" t="str">
        <f t="shared" si="47"/>
        <v/>
      </c>
      <c r="R167" s="219" t="str">
        <f t="shared" si="36"/>
        <v/>
      </c>
      <c r="S167" s="219" t="str">
        <f t="shared" si="37"/>
        <v/>
      </c>
      <c r="T167" s="219" t="e">
        <f t="shared" si="38"/>
        <v>#VALUE!</v>
      </c>
    </row>
    <row r="168" spans="1:20" ht="21.75" customHeight="1" thickBot="1" x14ac:dyDescent="0.3">
      <c r="A168" s="199">
        <v>160</v>
      </c>
      <c r="B168" s="206"/>
      <c r="C168" s="206"/>
      <c r="D168" s="414" t="str">
        <f>IF(B168=0,"",VLOOKUP(B168,' SEP 15_09_2020'!$1:$1048576,3,0))</f>
        <v/>
      </c>
      <c r="E168" s="414" t="str">
        <f>IF(B168=0,"",VLOOKUP(B168,' SEP 15_09_2020'!$1:$1048576,4,0))</f>
        <v/>
      </c>
      <c r="F168" s="414" t="str">
        <f>IF(B168=0,"",VLOOKUP(B168,' SEP 15_09_2020'!$1:$1048576,5,0))</f>
        <v/>
      </c>
      <c r="G168" s="199"/>
      <c r="H168" s="198" t="str">
        <f t="shared" si="39"/>
        <v/>
      </c>
      <c r="I168" s="199" t="str">
        <f t="shared" si="40"/>
        <v/>
      </c>
      <c r="J168" s="199" t="str">
        <f t="shared" si="41"/>
        <v/>
      </c>
      <c r="K168" s="199" t="str">
        <f t="shared" si="42"/>
        <v/>
      </c>
      <c r="L168" s="199" t="str">
        <f t="shared" si="43"/>
        <v/>
      </c>
      <c r="M168" s="200" t="str">
        <f t="shared" si="44"/>
        <v/>
      </c>
      <c r="N168" s="200" t="str">
        <f t="shared" si="45"/>
        <v/>
      </c>
      <c r="O168" s="201" t="str">
        <f t="shared" si="46"/>
        <v/>
      </c>
      <c r="P168" s="209" t="str">
        <f t="shared" si="47"/>
        <v/>
      </c>
      <c r="R168" s="219" t="str">
        <f t="shared" si="36"/>
        <v/>
      </c>
      <c r="S168" s="219" t="str">
        <f t="shared" si="37"/>
        <v/>
      </c>
      <c r="T168" s="219" t="e">
        <f t="shared" si="38"/>
        <v>#VALUE!</v>
      </c>
    </row>
    <row r="169" spans="1:20" ht="21.75" customHeight="1" thickBot="1" x14ac:dyDescent="0.3">
      <c r="A169" s="199">
        <v>161</v>
      </c>
      <c r="B169" s="206"/>
      <c r="C169" s="206"/>
      <c r="D169" s="414" t="str">
        <f>IF(B169=0,"",VLOOKUP(B169,' SEP 15_09_2020'!$1:$1048576,3,0))</f>
        <v/>
      </c>
      <c r="E169" s="414" t="str">
        <f>IF(B169=0,"",VLOOKUP(B169,' SEP 15_09_2020'!$1:$1048576,4,0))</f>
        <v/>
      </c>
      <c r="F169" s="414" t="str">
        <f>IF(B169=0,"",VLOOKUP(B169,' SEP 15_09_2020'!$1:$1048576,5,0))</f>
        <v/>
      </c>
      <c r="G169" s="199"/>
      <c r="H169" s="198" t="str">
        <f t="shared" si="39"/>
        <v/>
      </c>
      <c r="I169" s="199" t="str">
        <f t="shared" si="40"/>
        <v/>
      </c>
      <c r="J169" s="199" t="str">
        <f t="shared" si="41"/>
        <v/>
      </c>
      <c r="K169" s="199" t="str">
        <f t="shared" si="42"/>
        <v/>
      </c>
      <c r="L169" s="199" t="str">
        <f t="shared" si="43"/>
        <v/>
      </c>
      <c r="M169" s="200" t="str">
        <f t="shared" si="44"/>
        <v/>
      </c>
      <c r="N169" s="200" t="str">
        <f t="shared" si="45"/>
        <v/>
      </c>
      <c r="O169" s="201" t="str">
        <f t="shared" si="46"/>
        <v/>
      </c>
      <c r="P169" s="209" t="str">
        <f t="shared" si="47"/>
        <v/>
      </c>
      <c r="R169" s="219" t="str">
        <f t="shared" si="36"/>
        <v/>
      </c>
      <c r="S169" s="219" t="str">
        <f t="shared" si="37"/>
        <v/>
      </c>
      <c r="T169" s="219" t="e">
        <f t="shared" si="38"/>
        <v>#VALUE!</v>
      </c>
    </row>
    <row r="170" spans="1:20" ht="21.75" customHeight="1" thickBot="1" x14ac:dyDescent="0.3">
      <c r="A170" s="199">
        <v>162</v>
      </c>
      <c r="B170" s="206"/>
      <c r="C170" s="206"/>
      <c r="D170" s="414" t="str">
        <f>IF(B170=0,"",VLOOKUP(B170,' SEP 15_09_2020'!$1:$1048576,3,0))</f>
        <v/>
      </c>
      <c r="E170" s="414" t="str">
        <f>IF(B170=0,"",VLOOKUP(B170,' SEP 15_09_2020'!$1:$1048576,4,0))</f>
        <v/>
      </c>
      <c r="F170" s="414" t="str">
        <f>IF(B170=0,"",VLOOKUP(B170,' SEP 15_09_2020'!$1:$1048576,5,0))</f>
        <v/>
      </c>
      <c r="G170" s="199"/>
      <c r="H170" s="198" t="str">
        <f t="shared" si="39"/>
        <v/>
      </c>
      <c r="I170" s="199" t="str">
        <f t="shared" si="40"/>
        <v/>
      </c>
      <c r="J170" s="199" t="str">
        <f t="shared" si="41"/>
        <v/>
      </c>
      <c r="K170" s="199" t="str">
        <f t="shared" si="42"/>
        <v/>
      </c>
      <c r="L170" s="199" t="str">
        <f t="shared" si="43"/>
        <v/>
      </c>
      <c r="M170" s="200" t="str">
        <f t="shared" si="44"/>
        <v/>
      </c>
      <c r="N170" s="200" t="str">
        <f t="shared" si="45"/>
        <v/>
      </c>
      <c r="O170" s="201" t="str">
        <f t="shared" si="46"/>
        <v/>
      </c>
      <c r="P170" s="209" t="str">
        <f t="shared" si="47"/>
        <v/>
      </c>
      <c r="R170" s="219" t="str">
        <f t="shared" si="36"/>
        <v/>
      </c>
      <c r="S170" s="219" t="str">
        <f t="shared" si="37"/>
        <v/>
      </c>
      <c r="T170" s="219" t="e">
        <f t="shared" si="38"/>
        <v>#VALUE!</v>
      </c>
    </row>
    <row r="171" spans="1:20" ht="21.75" customHeight="1" thickBot="1" x14ac:dyDescent="0.3">
      <c r="A171" s="199">
        <v>163</v>
      </c>
      <c r="B171" s="206"/>
      <c r="C171" s="206"/>
      <c r="D171" s="414" t="str">
        <f>IF(B171=0,"",VLOOKUP(B171,' SEP 15_09_2020'!$1:$1048576,3,0))</f>
        <v/>
      </c>
      <c r="E171" s="414" t="str">
        <f>IF(B171=0,"",VLOOKUP(B171,' SEP 15_09_2020'!$1:$1048576,4,0))</f>
        <v/>
      </c>
      <c r="F171" s="414" t="str">
        <f>IF(B171=0,"",VLOOKUP(B171,' SEP 15_09_2020'!$1:$1048576,5,0))</f>
        <v/>
      </c>
      <c r="G171" s="199"/>
      <c r="H171" s="198" t="str">
        <f t="shared" si="39"/>
        <v/>
      </c>
      <c r="I171" s="199" t="str">
        <f t="shared" si="40"/>
        <v/>
      </c>
      <c r="J171" s="199" t="str">
        <f t="shared" si="41"/>
        <v/>
      </c>
      <c r="K171" s="199" t="str">
        <f t="shared" si="42"/>
        <v/>
      </c>
      <c r="L171" s="199" t="str">
        <f t="shared" si="43"/>
        <v/>
      </c>
      <c r="M171" s="200" t="str">
        <f t="shared" si="44"/>
        <v/>
      </c>
      <c r="N171" s="200" t="str">
        <f t="shared" si="45"/>
        <v/>
      </c>
      <c r="O171" s="201" t="str">
        <f t="shared" si="46"/>
        <v/>
      </c>
      <c r="P171" s="209" t="str">
        <f t="shared" si="47"/>
        <v/>
      </c>
      <c r="R171" s="219" t="str">
        <f t="shared" si="36"/>
        <v/>
      </c>
      <c r="S171" s="219" t="str">
        <f t="shared" si="37"/>
        <v/>
      </c>
      <c r="T171" s="219" t="e">
        <f t="shared" si="38"/>
        <v>#VALUE!</v>
      </c>
    </row>
    <row r="172" spans="1:20" ht="21.75" customHeight="1" thickBot="1" x14ac:dyDescent="0.3">
      <c r="A172" s="199">
        <v>164</v>
      </c>
      <c r="B172" s="206"/>
      <c r="C172" s="206"/>
      <c r="D172" s="414" t="str">
        <f>IF(B172=0,"",VLOOKUP(B172,' SEP 15_09_2020'!$1:$1048576,3,0))</f>
        <v/>
      </c>
      <c r="E172" s="414" t="str">
        <f>IF(B172=0,"",VLOOKUP(B172,' SEP 15_09_2020'!$1:$1048576,4,0))</f>
        <v/>
      </c>
      <c r="F172" s="414" t="str">
        <f>IF(B172=0,"",VLOOKUP(B172,' SEP 15_09_2020'!$1:$1048576,5,0))</f>
        <v/>
      </c>
      <c r="G172" s="199"/>
      <c r="H172" s="198" t="str">
        <f t="shared" si="39"/>
        <v/>
      </c>
      <c r="I172" s="199" t="str">
        <f t="shared" si="40"/>
        <v/>
      </c>
      <c r="J172" s="199" t="str">
        <f t="shared" si="41"/>
        <v/>
      </c>
      <c r="K172" s="199" t="str">
        <f t="shared" si="42"/>
        <v/>
      </c>
      <c r="L172" s="199" t="str">
        <f t="shared" si="43"/>
        <v/>
      </c>
      <c r="M172" s="200" t="str">
        <f t="shared" si="44"/>
        <v/>
      </c>
      <c r="N172" s="200" t="str">
        <f t="shared" si="45"/>
        <v/>
      </c>
      <c r="O172" s="201" t="str">
        <f t="shared" si="46"/>
        <v/>
      </c>
      <c r="P172" s="209" t="str">
        <f t="shared" si="47"/>
        <v/>
      </c>
      <c r="R172" s="219" t="str">
        <f t="shared" si="36"/>
        <v/>
      </c>
      <c r="S172" s="219" t="str">
        <f t="shared" si="37"/>
        <v/>
      </c>
      <c r="T172" s="219" t="e">
        <f t="shared" si="38"/>
        <v>#VALUE!</v>
      </c>
    </row>
    <row r="173" spans="1:20" ht="21.75" customHeight="1" thickBot="1" x14ac:dyDescent="0.3">
      <c r="A173" s="199">
        <v>165</v>
      </c>
      <c r="B173" s="206"/>
      <c r="C173" s="206"/>
      <c r="D173" s="414" t="str">
        <f>IF(B173=0,"",VLOOKUP(B173,' SEP 15_09_2020'!$1:$1048576,3,0))</f>
        <v/>
      </c>
      <c r="E173" s="414" t="str">
        <f>IF(B173=0,"",VLOOKUP(B173,' SEP 15_09_2020'!$1:$1048576,4,0))</f>
        <v/>
      </c>
      <c r="F173" s="414" t="str">
        <f>IF(B173=0,"",VLOOKUP(B173,' SEP 15_09_2020'!$1:$1048576,5,0))</f>
        <v/>
      </c>
      <c r="G173" s="199"/>
      <c r="H173" s="198" t="str">
        <f t="shared" si="39"/>
        <v/>
      </c>
      <c r="I173" s="199" t="str">
        <f t="shared" si="40"/>
        <v/>
      </c>
      <c r="J173" s="199" t="str">
        <f t="shared" si="41"/>
        <v/>
      </c>
      <c r="K173" s="199" t="str">
        <f t="shared" si="42"/>
        <v/>
      </c>
      <c r="L173" s="199" t="str">
        <f t="shared" si="43"/>
        <v/>
      </c>
      <c r="M173" s="200" t="str">
        <f t="shared" si="44"/>
        <v/>
      </c>
      <c r="N173" s="200" t="str">
        <f t="shared" si="45"/>
        <v/>
      </c>
      <c r="O173" s="201" t="str">
        <f t="shared" si="46"/>
        <v/>
      </c>
      <c r="P173" s="209" t="str">
        <f t="shared" si="47"/>
        <v/>
      </c>
      <c r="R173" s="219" t="str">
        <f t="shared" si="36"/>
        <v/>
      </c>
      <c r="S173" s="219" t="str">
        <f t="shared" si="37"/>
        <v/>
      </c>
      <c r="T173" s="219" t="e">
        <f t="shared" si="38"/>
        <v>#VALUE!</v>
      </c>
    </row>
    <row r="174" spans="1:20" ht="21.75" customHeight="1" thickBot="1" x14ac:dyDescent="0.3">
      <c r="A174" s="199">
        <v>166</v>
      </c>
      <c r="B174" s="206"/>
      <c r="C174" s="206"/>
      <c r="D174" s="414" t="str">
        <f>IF(B174=0,"",VLOOKUP(B174,' SEP 15_09_2020'!$1:$1048576,3,0))</f>
        <v/>
      </c>
      <c r="E174" s="414" t="str">
        <f>IF(B174=0,"",VLOOKUP(B174,' SEP 15_09_2020'!$1:$1048576,4,0))</f>
        <v/>
      </c>
      <c r="F174" s="414" t="str">
        <f>IF(B174=0,"",VLOOKUP(B174,' SEP 15_09_2020'!$1:$1048576,5,0))</f>
        <v/>
      </c>
      <c r="G174" s="199"/>
      <c r="H174" s="198" t="str">
        <f t="shared" si="39"/>
        <v/>
      </c>
      <c r="I174" s="199" t="str">
        <f t="shared" si="40"/>
        <v/>
      </c>
      <c r="J174" s="199" t="str">
        <f t="shared" si="41"/>
        <v/>
      </c>
      <c r="K174" s="199" t="str">
        <f t="shared" si="42"/>
        <v/>
      </c>
      <c r="L174" s="199" t="str">
        <f t="shared" si="43"/>
        <v/>
      </c>
      <c r="M174" s="200" t="str">
        <f t="shared" si="44"/>
        <v/>
      </c>
      <c r="N174" s="200" t="str">
        <f t="shared" si="45"/>
        <v/>
      </c>
      <c r="O174" s="201" t="str">
        <f t="shared" si="46"/>
        <v/>
      </c>
      <c r="P174" s="209" t="str">
        <f t="shared" si="47"/>
        <v/>
      </c>
      <c r="R174" s="219" t="str">
        <f t="shared" si="36"/>
        <v/>
      </c>
      <c r="S174" s="219" t="str">
        <f t="shared" si="37"/>
        <v/>
      </c>
      <c r="T174" s="219" t="e">
        <f t="shared" si="38"/>
        <v>#VALUE!</v>
      </c>
    </row>
    <row r="175" spans="1:20" ht="21.75" customHeight="1" thickBot="1" x14ac:dyDescent="0.3">
      <c r="A175" s="199">
        <v>167</v>
      </c>
      <c r="B175" s="206"/>
      <c r="C175" s="206"/>
      <c r="D175" s="414" t="str">
        <f>IF(B175=0,"",VLOOKUP(B175,' SEP 15_09_2020'!$1:$1048576,3,0))</f>
        <v/>
      </c>
      <c r="E175" s="414" t="str">
        <f>IF(B175=0,"",VLOOKUP(B175,' SEP 15_09_2020'!$1:$1048576,4,0))</f>
        <v/>
      </c>
      <c r="F175" s="414" t="str">
        <f>IF(B175=0,"",VLOOKUP(B175,' SEP 15_09_2020'!$1:$1048576,5,0))</f>
        <v/>
      </c>
      <c r="G175" s="199"/>
      <c r="H175" s="198" t="str">
        <f t="shared" si="39"/>
        <v/>
      </c>
      <c r="I175" s="199" t="str">
        <f t="shared" si="40"/>
        <v/>
      </c>
      <c r="J175" s="199" t="str">
        <f t="shared" si="41"/>
        <v/>
      </c>
      <c r="K175" s="199" t="str">
        <f t="shared" si="42"/>
        <v/>
      </c>
      <c r="L175" s="199" t="str">
        <f t="shared" si="43"/>
        <v/>
      </c>
      <c r="M175" s="200" t="str">
        <f t="shared" si="44"/>
        <v/>
      </c>
      <c r="N175" s="200" t="str">
        <f t="shared" si="45"/>
        <v/>
      </c>
      <c r="O175" s="201" t="str">
        <f t="shared" si="46"/>
        <v/>
      </c>
      <c r="P175" s="209" t="str">
        <f t="shared" si="47"/>
        <v/>
      </c>
      <c r="R175" s="219" t="str">
        <f t="shared" si="36"/>
        <v/>
      </c>
      <c r="S175" s="219" t="str">
        <f t="shared" si="37"/>
        <v/>
      </c>
      <c r="T175" s="219" t="e">
        <f t="shared" si="38"/>
        <v>#VALUE!</v>
      </c>
    </row>
    <row r="176" spans="1:20" ht="21.75" customHeight="1" thickBot="1" x14ac:dyDescent="0.3">
      <c r="A176" s="199">
        <v>168</v>
      </c>
      <c r="B176" s="206"/>
      <c r="C176" s="206"/>
      <c r="D176" s="414" t="str">
        <f>IF(B176=0,"",VLOOKUP(B176,' SEP 15_09_2020'!$1:$1048576,3,0))</f>
        <v/>
      </c>
      <c r="E176" s="414" t="str">
        <f>IF(B176=0,"",VLOOKUP(B176,' SEP 15_09_2020'!$1:$1048576,4,0))</f>
        <v/>
      </c>
      <c r="F176" s="414" t="str">
        <f>IF(B176=0,"",VLOOKUP(B176,' SEP 15_09_2020'!$1:$1048576,5,0))</f>
        <v/>
      </c>
      <c r="G176" s="199"/>
      <c r="H176" s="198" t="str">
        <f t="shared" si="39"/>
        <v/>
      </c>
      <c r="I176" s="199" t="str">
        <f t="shared" si="40"/>
        <v/>
      </c>
      <c r="J176" s="199" t="str">
        <f t="shared" si="41"/>
        <v/>
      </c>
      <c r="K176" s="199" t="str">
        <f t="shared" si="42"/>
        <v/>
      </c>
      <c r="L176" s="199" t="str">
        <f t="shared" si="43"/>
        <v/>
      </c>
      <c r="M176" s="200" t="str">
        <f t="shared" si="44"/>
        <v/>
      </c>
      <c r="N176" s="200" t="str">
        <f t="shared" si="45"/>
        <v/>
      </c>
      <c r="O176" s="201" t="str">
        <f t="shared" si="46"/>
        <v/>
      </c>
      <c r="P176" s="209" t="str">
        <f t="shared" si="47"/>
        <v/>
      </c>
      <c r="R176" s="219" t="str">
        <f t="shared" si="36"/>
        <v/>
      </c>
      <c r="S176" s="219" t="str">
        <f t="shared" si="37"/>
        <v/>
      </c>
      <c r="T176" s="219" t="e">
        <f t="shared" si="38"/>
        <v>#VALUE!</v>
      </c>
    </row>
    <row r="177" spans="1:20" ht="21.75" customHeight="1" thickBot="1" x14ac:dyDescent="0.3">
      <c r="A177" s="199">
        <v>169</v>
      </c>
      <c r="B177" s="206"/>
      <c r="C177" s="206"/>
      <c r="D177" s="414" t="str">
        <f>IF(B177=0,"",VLOOKUP(B177,' SEP 15_09_2020'!$1:$1048576,3,0))</f>
        <v/>
      </c>
      <c r="E177" s="414" t="str">
        <f>IF(B177=0,"",VLOOKUP(B177,' SEP 15_09_2020'!$1:$1048576,4,0))</f>
        <v/>
      </c>
      <c r="F177" s="414" t="str">
        <f>IF(B177=0,"",VLOOKUP(B177,' SEP 15_09_2020'!$1:$1048576,5,0))</f>
        <v/>
      </c>
      <c r="G177" s="199"/>
      <c r="H177" s="198" t="str">
        <f t="shared" si="39"/>
        <v/>
      </c>
      <c r="I177" s="199" t="str">
        <f t="shared" si="40"/>
        <v/>
      </c>
      <c r="J177" s="199" t="str">
        <f t="shared" si="41"/>
        <v/>
      </c>
      <c r="K177" s="199" t="str">
        <f t="shared" si="42"/>
        <v/>
      </c>
      <c r="L177" s="199" t="str">
        <f t="shared" si="43"/>
        <v/>
      </c>
      <c r="M177" s="200" t="str">
        <f t="shared" si="44"/>
        <v/>
      </c>
      <c r="N177" s="200" t="str">
        <f t="shared" si="45"/>
        <v/>
      </c>
      <c r="O177" s="201" t="str">
        <f t="shared" si="46"/>
        <v/>
      </c>
      <c r="P177" s="209" t="str">
        <f t="shared" si="47"/>
        <v/>
      </c>
      <c r="R177" s="219" t="str">
        <f t="shared" si="36"/>
        <v/>
      </c>
      <c r="S177" s="219" t="str">
        <f t="shared" si="37"/>
        <v/>
      </c>
      <c r="T177" s="219" t="e">
        <f t="shared" si="38"/>
        <v>#VALUE!</v>
      </c>
    </row>
    <row r="178" spans="1:20" ht="21.75" customHeight="1" thickBot="1" x14ac:dyDescent="0.3">
      <c r="A178" s="199">
        <v>170</v>
      </c>
      <c r="B178" s="206"/>
      <c r="C178" s="206"/>
      <c r="D178" s="414" t="str">
        <f>IF(B178=0,"",VLOOKUP(B178,' SEP 15_09_2020'!$1:$1048576,3,0))</f>
        <v/>
      </c>
      <c r="E178" s="414" t="str">
        <f>IF(B178=0,"",VLOOKUP(B178,' SEP 15_09_2020'!$1:$1048576,4,0))</f>
        <v/>
      </c>
      <c r="F178" s="414" t="str">
        <f>IF(B178=0,"",VLOOKUP(B178,' SEP 15_09_2020'!$1:$1048576,5,0))</f>
        <v/>
      </c>
      <c r="G178" s="199"/>
      <c r="H178" s="198" t="str">
        <f t="shared" si="39"/>
        <v/>
      </c>
      <c r="I178" s="199" t="str">
        <f t="shared" si="40"/>
        <v/>
      </c>
      <c r="J178" s="199" t="str">
        <f t="shared" si="41"/>
        <v/>
      </c>
      <c r="K178" s="199" t="str">
        <f t="shared" si="42"/>
        <v/>
      </c>
      <c r="L178" s="199" t="str">
        <f t="shared" si="43"/>
        <v/>
      </c>
      <c r="M178" s="200" t="str">
        <f t="shared" si="44"/>
        <v/>
      </c>
      <c r="N178" s="200" t="str">
        <f t="shared" si="45"/>
        <v/>
      </c>
      <c r="O178" s="201" t="str">
        <f t="shared" si="46"/>
        <v/>
      </c>
      <c r="P178" s="209" t="str">
        <f t="shared" si="47"/>
        <v/>
      </c>
      <c r="R178" s="219" t="str">
        <f t="shared" si="36"/>
        <v/>
      </c>
      <c r="S178" s="219" t="str">
        <f t="shared" si="37"/>
        <v/>
      </c>
      <c r="T178" s="219" t="e">
        <f t="shared" si="38"/>
        <v>#VALUE!</v>
      </c>
    </row>
    <row r="179" spans="1:20" ht="21.75" customHeight="1" thickBot="1" x14ac:dyDescent="0.3">
      <c r="A179" s="199">
        <v>171</v>
      </c>
      <c r="B179" s="206"/>
      <c r="C179" s="206"/>
      <c r="D179" s="414" t="str">
        <f>IF(B179=0,"",VLOOKUP(B179,' SEP 15_09_2020'!$1:$1048576,3,0))</f>
        <v/>
      </c>
      <c r="E179" s="414" t="str">
        <f>IF(B179=0,"",VLOOKUP(B179,' SEP 15_09_2020'!$1:$1048576,4,0))</f>
        <v/>
      </c>
      <c r="F179" s="414" t="str">
        <f>IF(B179=0,"",VLOOKUP(B179,' SEP 15_09_2020'!$1:$1048576,5,0))</f>
        <v/>
      </c>
      <c r="G179" s="199"/>
      <c r="H179" s="198" t="str">
        <f t="shared" si="39"/>
        <v/>
      </c>
      <c r="I179" s="199" t="str">
        <f t="shared" si="40"/>
        <v/>
      </c>
      <c r="J179" s="199" t="str">
        <f t="shared" si="41"/>
        <v/>
      </c>
      <c r="K179" s="199" t="str">
        <f t="shared" si="42"/>
        <v/>
      </c>
      <c r="L179" s="199" t="str">
        <f t="shared" si="43"/>
        <v/>
      </c>
      <c r="M179" s="200" t="str">
        <f t="shared" si="44"/>
        <v/>
      </c>
      <c r="N179" s="200" t="str">
        <f t="shared" si="45"/>
        <v/>
      </c>
      <c r="O179" s="201" t="str">
        <f t="shared" si="46"/>
        <v/>
      </c>
      <c r="P179" s="209" t="str">
        <f t="shared" si="47"/>
        <v/>
      </c>
      <c r="R179" s="219" t="str">
        <f t="shared" si="36"/>
        <v/>
      </c>
      <c r="S179" s="219" t="str">
        <f t="shared" si="37"/>
        <v/>
      </c>
      <c r="T179" s="219" t="e">
        <f t="shared" si="38"/>
        <v>#VALUE!</v>
      </c>
    </row>
    <row r="180" spans="1:20" ht="21.75" customHeight="1" thickBot="1" x14ac:dyDescent="0.3">
      <c r="A180" s="199">
        <v>172</v>
      </c>
      <c r="B180" s="206"/>
      <c r="C180" s="206"/>
      <c r="D180" s="414" t="str">
        <f>IF(B180=0,"",VLOOKUP(B180,' SEP 15_09_2020'!$1:$1048576,3,0))</f>
        <v/>
      </c>
      <c r="E180" s="414" t="str">
        <f>IF(B180=0,"",VLOOKUP(B180,' SEP 15_09_2020'!$1:$1048576,4,0))</f>
        <v/>
      </c>
      <c r="F180" s="414" t="str">
        <f>IF(B180=0,"",VLOOKUP(B180,' SEP 15_09_2020'!$1:$1048576,5,0))</f>
        <v/>
      </c>
      <c r="G180" s="199"/>
      <c r="H180" s="198" t="str">
        <f t="shared" si="39"/>
        <v/>
      </c>
      <c r="I180" s="199" t="str">
        <f t="shared" si="40"/>
        <v/>
      </c>
      <c r="J180" s="199" t="str">
        <f t="shared" si="41"/>
        <v/>
      </c>
      <c r="K180" s="199" t="str">
        <f t="shared" si="42"/>
        <v/>
      </c>
      <c r="L180" s="199" t="str">
        <f t="shared" si="43"/>
        <v/>
      </c>
      <c r="M180" s="200" t="str">
        <f t="shared" si="44"/>
        <v/>
      </c>
      <c r="N180" s="200" t="str">
        <f t="shared" si="45"/>
        <v/>
      </c>
      <c r="O180" s="201" t="str">
        <f t="shared" si="46"/>
        <v/>
      </c>
      <c r="P180" s="209" t="str">
        <f t="shared" si="47"/>
        <v/>
      </c>
      <c r="R180" s="219" t="str">
        <f t="shared" si="36"/>
        <v/>
      </c>
      <c r="S180" s="219" t="str">
        <f t="shared" si="37"/>
        <v/>
      </c>
      <c r="T180" s="219" t="e">
        <f t="shared" si="38"/>
        <v>#VALUE!</v>
      </c>
    </row>
    <row r="181" spans="1:20" ht="21.75" customHeight="1" thickBot="1" x14ac:dyDescent="0.3">
      <c r="A181" s="199">
        <v>173</v>
      </c>
      <c r="B181" s="206"/>
      <c r="C181" s="206"/>
      <c r="D181" s="414" t="str">
        <f>IF(B181=0,"",VLOOKUP(B181,' SEP 15_09_2020'!$1:$1048576,3,0))</f>
        <v/>
      </c>
      <c r="E181" s="414" t="str">
        <f>IF(B181=0,"",VLOOKUP(B181,' SEP 15_09_2020'!$1:$1048576,4,0))</f>
        <v/>
      </c>
      <c r="F181" s="414" t="str">
        <f>IF(B181=0,"",VLOOKUP(B181,' SEP 15_09_2020'!$1:$1048576,5,0))</f>
        <v/>
      </c>
      <c r="G181" s="199"/>
      <c r="H181" s="198" t="str">
        <f t="shared" si="39"/>
        <v/>
      </c>
      <c r="I181" s="199" t="str">
        <f t="shared" si="40"/>
        <v/>
      </c>
      <c r="J181" s="199" t="str">
        <f t="shared" si="41"/>
        <v/>
      </c>
      <c r="K181" s="199" t="str">
        <f t="shared" si="42"/>
        <v/>
      </c>
      <c r="L181" s="199" t="str">
        <f t="shared" si="43"/>
        <v/>
      </c>
      <c r="M181" s="200" t="str">
        <f t="shared" si="44"/>
        <v/>
      </c>
      <c r="N181" s="200" t="str">
        <f t="shared" si="45"/>
        <v/>
      </c>
      <c r="O181" s="201" t="str">
        <f t="shared" si="46"/>
        <v/>
      </c>
      <c r="P181" s="209" t="str">
        <f t="shared" si="47"/>
        <v/>
      </c>
      <c r="R181" s="219" t="str">
        <f t="shared" si="36"/>
        <v/>
      </c>
      <c r="S181" s="219" t="str">
        <f t="shared" si="37"/>
        <v/>
      </c>
      <c r="T181" s="219" t="e">
        <f t="shared" si="38"/>
        <v>#VALUE!</v>
      </c>
    </row>
    <row r="182" spans="1:20" ht="21.75" customHeight="1" thickBot="1" x14ac:dyDescent="0.3">
      <c r="A182" s="199">
        <v>174</v>
      </c>
      <c r="B182" s="206"/>
      <c r="C182" s="206"/>
      <c r="D182" s="414" t="str">
        <f>IF(B182=0,"",VLOOKUP(B182,' SEP 15_09_2020'!$1:$1048576,3,0))</f>
        <v/>
      </c>
      <c r="E182" s="414" t="str">
        <f>IF(B182=0,"",VLOOKUP(B182,' SEP 15_09_2020'!$1:$1048576,4,0))</f>
        <v/>
      </c>
      <c r="F182" s="414" t="str">
        <f>IF(B182=0,"",VLOOKUP(B182,' SEP 15_09_2020'!$1:$1048576,5,0))</f>
        <v/>
      </c>
      <c r="G182" s="199"/>
      <c r="H182" s="198" t="str">
        <f t="shared" si="39"/>
        <v/>
      </c>
      <c r="I182" s="199" t="str">
        <f t="shared" si="40"/>
        <v/>
      </c>
      <c r="J182" s="199" t="str">
        <f t="shared" si="41"/>
        <v/>
      </c>
      <c r="K182" s="199" t="str">
        <f t="shared" si="42"/>
        <v/>
      </c>
      <c r="L182" s="199" t="str">
        <f t="shared" si="43"/>
        <v/>
      </c>
      <c r="M182" s="200" t="str">
        <f t="shared" si="44"/>
        <v/>
      </c>
      <c r="N182" s="200" t="str">
        <f t="shared" si="45"/>
        <v/>
      </c>
      <c r="O182" s="201" t="str">
        <f t="shared" si="46"/>
        <v/>
      </c>
      <c r="P182" s="209" t="str">
        <f t="shared" si="47"/>
        <v/>
      </c>
      <c r="R182" s="219" t="str">
        <f t="shared" si="36"/>
        <v/>
      </c>
      <c r="S182" s="219" t="str">
        <f t="shared" si="37"/>
        <v/>
      </c>
      <c r="T182" s="219" t="e">
        <f t="shared" si="38"/>
        <v>#VALUE!</v>
      </c>
    </row>
    <row r="183" spans="1:20" ht="21.75" customHeight="1" thickBot="1" x14ac:dyDescent="0.3">
      <c r="A183" s="199">
        <v>175</v>
      </c>
      <c r="B183" s="206"/>
      <c r="C183" s="206"/>
      <c r="D183" s="414" t="str">
        <f>IF(B183=0,"",VLOOKUP(B183,' SEP 15_09_2020'!$1:$1048576,3,0))</f>
        <v/>
      </c>
      <c r="E183" s="414" t="str">
        <f>IF(B183=0,"",VLOOKUP(B183,' SEP 15_09_2020'!$1:$1048576,4,0))</f>
        <v/>
      </c>
      <c r="F183" s="414" t="str">
        <f>IF(B183=0,"",VLOOKUP(B183,' SEP 15_09_2020'!$1:$1048576,5,0))</f>
        <v/>
      </c>
      <c r="G183" s="199"/>
      <c r="H183" s="198" t="str">
        <f t="shared" si="39"/>
        <v/>
      </c>
      <c r="I183" s="199" t="str">
        <f t="shared" si="40"/>
        <v/>
      </c>
      <c r="J183" s="199" t="str">
        <f t="shared" si="41"/>
        <v/>
      </c>
      <c r="K183" s="199" t="str">
        <f t="shared" si="42"/>
        <v/>
      </c>
      <c r="L183" s="199" t="str">
        <f t="shared" si="43"/>
        <v/>
      </c>
      <c r="M183" s="200" t="str">
        <f t="shared" si="44"/>
        <v/>
      </c>
      <c r="N183" s="200" t="str">
        <f t="shared" si="45"/>
        <v/>
      </c>
      <c r="O183" s="201" t="str">
        <f t="shared" si="46"/>
        <v/>
      </c>
      <c r="P183" s="209" t="str">
        <f t="shared" si="47"/>
        <v/>
      </c>
      <c r="R183" s="219" t="str">
        <f t="shared" si="36"/>
        <v/>
      </c>
      <c r="S183" s="219" t="str">
        <f t="shared" si="37"/>
        <v/>
      </c>
      <c r="T183" s="219" t="e">
        <f t="shared" si="38"/>
        <v>#VALUE!</v>
      </c>
    </row>
    <row r="184" spans="1:20" ht="21.75" customHeight="1" thickBot="1" x14ac:dyDescent="0.3">
      <c r="A184" s="199">
        <v>176</v>
      </c>
      <c r="B184" s="206"/>
      <c r="C184" s="206"/>
      <c r="D184" s="414" t="str">
        <f>IF(B184=0,"",VLOOKUP(B184,' SEP 15_09_2020'!$1:$1048576,3,0))</f>
        <v/>
      </c>
      <c r="E184" s="414" t="str">
        <f>IF(B184=0,"",VLOOKUP(B184,' SEP 15_09_2020'!$1:$1048576,4,0))</f>
        <v/>
      </c>
      <c r="F184" s="414" t="str">
        <f>IF(B184=0,"",VLOOKUP(B184,' SEP 15_09_2020'!$1:$1048576,5,0))</f>
        <v/>
      </c>
      <c r="G184" s="199"/>
      <c r="H184" s="198" t="str">
        <f t="shared" si="39"/>
        <v/>
      </c>
      <c r="I184" s="199" t="str">
        <f t="shared" si="40"/>
        <v/>
      </c>
      <c r="J184" s="199" t="str">
        <f t="shared" si="41"/>
        <v/>
      </c>
      <c r="K184" s="199" t="str">
        <f t="shared" si="42"/>
        <v/>
      </c>
      <c r="L184" s="199" t="str">
        <f t="shared" si="43"/>
        <v/>
      </c>
      <c r="M184" s="200" t="str">
        <f t="shared" si="44"/>
        <v/>
      </c>
      <c r="N184" s="200" t="str">
        <f t="shared" si="45"/>
        <v/>
      </c>
      <c r="O184" s="201" t="str">
        <f t="shared" si="46"/>
        <v/>
      </c>
      <c r="P184" s="209" t="str">
        <f t="shared" si="47"/>
        <v/>
      </c>
      <c r="R184" s="219" t="str">
        <f t="shared" si="36"/>
        <v/>
      </c>
      <c r="S184" s="219" t="str">
        <f t="shared" si="37"/>
        <v/>
      </c>
      <c r="T184" s="219" t="e">
        <f t="shared" si="38"/>
        <v>#VALUE!</v>
      </c>
    </row>
    <row r="185" spans="1:20" ht="21.75" customHeight="1" thickBot="1" x14ac:dyDescent="0.3">
      <c r="A185" s="199">
        <v>177</v>
      </c>
      <c r="B185" s="206"/>
      <c r="C185" s="206"/>
      <c r="D185" s="414" t="str">
        <f>IF(B185=0,"",VLOOKUP(B185,' SEP 15_09_2020'!$1:$1048576,3,0))</f>
        <v/>
      </c>
      <c r="E185" s="414" t="str">
        <f>IF(B185=0,"",VLOOKUP(B185,' SEP 15_09_2020'!$1:$1048576,4,0))</f>
        <v/>
      </c>
      <c r="F185" s="414" t="str">
        <f>IF(B185=0,"",VLOOKUP(B185,' SEP 15_09_2020'!$1:$1048576,5,0))</f>
        <v/>
      </c>
      <c r="G185" s="199"/>
      <c r="H185" s="198" t="str">
        <f t="shared" si="39"/>
        <v/>
      </c>
      <c r="I185" s="199" t="str">
        <f t="shared" si="40"/>
        <v/>
      </c>
      <c r="J185" s="199" t="str">
        <f t="shared" si="41"/>
        <v/>
      </c>
      <c r="K185" s="199" t="str">
        <f t="shared" si="42"/>
        <v/>
      </c>
      <c r="L185" s="199" t="str">
        <f t="shared" si="43"/>
        <v/>
      </c>
      <c r="M185" s="200" t="str">
        <f t="shared" si="44"/>
        <v/>
      </c>
      <c r="N185" s="200" t="str">
        <f t="shared" si="45"/>
        <v/>
      </c>
      <c r="O185" s="201" t="str">
        <f t="shared" si="46"/>
        <v/>
      </c>
      <c r="P185" s="209" t="str">
        <f t="shared" si="47"/>
        <v/>
      </c>
      <c r="R185" s="219" t="str">
        <f t="shared" si="36"/>
        <v/>
      </c>
      <c r="S185" s="219" t="str">
        <f t="shared" si="37"/>
        <v/>
      </c>
      <c r="T185" s="219" t="e">
        <f t="shared" si="38"/>
        <v>#VALUE!</v>
      </c>
    </row>
    <row r="186" spans="1:20" ht="21.75" customHeight="1" thickBot="1" x14ac:dyDescent="0.3">
      <c r="A186" s="199">
        <v>178</v>
      </c>
      <c r="B186" s="206"/>
      <c r="C186" s="206"/>
      <c r="D186" s="414" t="str">
        <f>IF(B186=0,"",VLOOKUP(B186,' SEP 15_09_2020'!$1:$1048576,3,0))</f>
        <v/>
      </c>
      <c r="E186" s="414" t="str">
        <f>IF(B186=0,"",VLOOKUP(B186,' SEP 15_09_2020'!$1:$1048576,4,0))</f>
        <v/>
      </c>
      <c r="F186" s="414" t="str">
        <f>IF(B186=0,"",VLOOKUP(B186,' SEP 15_09_2020'!$1:$1048576,5,0))</f>
        <v/>
      </c>
      <c r="G186" s="199"/>
      <c r="H186" s="198" t="str">
        <f t="shared" si="39"/>
        <v/>
      </c>
      <c r="I186" s="199" t="str">
        <f t="shared" si="40"/>
        <v/>
      </c>
      <c r="J186" s="199" t="str">
        <f t="shared" si="41"/>
        <v/>
      </c>
      <c r="K186" s="199" t="str">
        <f t="shared" si="42"/>
        <v/>
      </c>
      <c r="L186" s="199" t="str">
        <f t="shared" si="43"/>
        <v/>
      </c>
      <c r="M186" s="200" t="str">
        <f t="shared" si="44"/>
        <v/>
      </c>
      <c r="N186" s="200" t="str">
        <f t="shared" si="45"/>
        <v/>
      </c>
      <c r="O186" s="201" t="str">
        <f t="shared" si="46"/>
        <v/>
      </c>
      <c r="P186" s="209" t="str">
        <f t="shared" si="47"/>
        <v/>
      </c>
      <c r="R186" s="219" t="str">
        <f t="shared" si="36"/>
        <v/>
      </c>
      <c r="S186" s="219" t="str">
        <f t="shared" si="37"/>
        <v/>
      </c>
      <c r="T186" s="219" t="e">
        <f t="shared" si="38"/>
        <v>#VALUE!</v>
      </c>
    </row>
    <row r="187" spans="1:20" ht="21.75" customHeight="1" thickBot="1" x14ac:dyDescent="0.3">
      <c r="A187" s="199">
        <v>179</v>
      </c>
      <c r="B187" s="206"/>
      <c r="C187" s="206"/>
      <c r="D187" s="414" t="str">
        <f>IF(B187=0,"",VLOOKUP(B187,' SEP 15_09_2020'!$1:$1048576,3,0))</f>
        <v/>
      </c>
      <c r="E187" s="414" t="str">
        <f>IF(B187=0,"",VLOOKUP(B187,' SEP 15_09_2020'!$1:$1048576,4,0))</f>
        <v/>
      </c>
      <c r="F187" s="414" t="str">
        <f>IF(B187=0,"",VLOOKUP(B187,' SEP 15_09_2020'!$1:$1048576,5,0))</f>
        <v/>
      </c>
      <c r="G187" s="199"/>
      <c r="H187" s="198" t="str">
        <f t="shared" si="39"/>
        <v/>
      </c>
      <c r="I187" s="199" t="str">
        <f t="shared" si="40"/>
        <v/>
      </c>
      <c r="J187" s="199" t="str">
        <f t="shared" si="41"/>
        <v/>
      </c>
      <c r="K187" s="199" t="str">
        <f t="shared" si="42"/>
        <v/>
      </c>
      <c r="L187" s="199" t="str">
        <f t="shared" si="43"/>
        <v/>
      </c>
      <c r="M187" s="200" t="str">
        <f t="shared" si="44"/>
        <v/>
      </c>
      <c r="N187" s="200" t="str">
        <f t="shared" si="45"/>
        <v/>
      </c>
      <c r="O187" s="201" t="str">
        <f t="shared" si="46"/>
        <v/>
      </c>
      <c r="P187" s="209" t="str">
        <f t="shared" si="47"/>
        <v/>
      </c>
      <c r="R187" s="219" t="str">
        <f t="shared" si="36"/>
        <v/>
      </c>
      <c r="S187" s="219" t="str">
        <f t="shared" si="37"/>
        <v/>
      </c>
      <c r="T187" s="219" t="e">
        <f t="shared" si="38"/>
        <v>#VALUE!</v>
      </c>
    </row>
    <row r="188" spans="1:20" ht="21.75" customHeight="1" thickBot="1" x14ac:dyDescent="0.3">
      <c r="A188" s="199">
        <v>180</v>
      </c>
      <c r="B188" s="206"/>
      <c r="C188" s="206"/>
      <c r="D188" s="414" t="str">
        <f>IF(B188=0,"",VLOOKUP(B188,' SEP 15_09_2020'!$1:$1048576,3,0))</f>
        <v/>
      </c>
      <c r="E188" s="414" t="str">
        <f>IF(B188=0,"",VLOOKUP(B188,' SEP 15_09_2020'!$1:$1048576,4,0))</f>
        <v/>
      </c>
      <c r="F188" s="414" t="str">
        <f>IF(B188=0,"",VLOOKUP(B188,' SEP 15_09_2020'!$1:$1048576,5,0))</f>
        <v/>
      </c>
      <c r="G188" s="199"/>
      <c r="H188" s="198" t="str">
        <f t="shared" si="39"/>
        <v/>
      </c>
      <c r="I188" s="199" t="str">
        <f t="shared" si="40"/>
        <v/>
      </c>
      <c r="J188" s="199" t="str">
        <f t="shared" si="41"/>
        <v/>
      </c>
      <c r="K188" s="199" t="str">
        <f t="shared" si="42"/>
        <v/>
      </c>
      <c r="L188" s="199" t="str">
        <f t="shared" si="43"/>
        <v/>
      </c>
      <c r="M188" s="200" t="str">
        <f t="shared" si="44"/>
        <v/>
      </c>
      <c r="N188" s="200" t="str">
        <f t="shared" si="45"/>
        <v/>
      </c>
      <c r="O188" s="201" t="str">
        <f t="shared" si="46"/>
        <v/>
      </c>
      <c r="P188" s="209" t="str">
        <f t="shared" si="47"/>
        <v/>
      </c>
      <c r="R188" s="219" t="str">
        <f t="shared" ref="R188:R251" si="48">IF(B188=0,"",IF($R$6="LOCAÇÃO",VLOOKUP(B188,inventario,13,0),VLOOKUP(B188,inventario,12,0)))</f>
        <v/>
      </c>
      <c r="S188" s="219" t="str">
        <f t="shared" ref="S188:S251" si="49">IF(R188="","",R188*C188)</f>
        <v/>
      </c>
      <c r="T188" s="219" t="e">
        <f t="shared" si="38"/>
        <v>#VALUE!</v>
      </c>
    </row>
    <row r="189" spans="1:20" ht="21.75" customHeight="1" thickBot="1" x14ac:dyDescent="0.3">
      <c r="A189" s="199">
        <v>181</v>
      </c>
      <c r="B189" s="206"/>
      <c r="C189" s="206"/>
      <c r="D189" s="414" t="str">
        <f>IF(B189=0,"",VLOOKUP(B189,' SEP 15_09_2020'!$1:$1048576,3,0))</f>
        <v/>
      </c>
      <c r="E189" s="414" t="str">
        <f>IF(B189=0,"",VLOOKUP(B189,' SEP 15_09_2020'!$1:$1048576,4,0))</f>
        <v/>
      </c>
      <c r="F189" s="414" t="str">
        <f>IF(B189=0,"",VLOOKUP(B189,' SEP 15_09_2020'!$1:$1048576,5,0))</f>
        <v/>
      </c>
      <c r="G189" s="199"/>
      <c r="H189" s="198" t="str">
        <f t="shared" si="39"/>
        <v/>
      </c>
      <c r="I189" s="199" t="str">
        <f t="shared" si="40"/>
        <v/>
      </c>
      <c r="J189" s="199" t="str">
        <f t="shared" si="41"/>
        <v/>
      </c>
      <c r="K189" s="199" t="str">
        <f t="shared" si="42"/>
        <v/>
      </c>
      <c r="L189" s="199" t="str">
        <f t="shared" si="43"/>
        <v/>
      </c>
      <c r="M189" s="200" t="str">
        <f t="shared" si="44"/>
        <v/>
      </c>
      <c r="N189" s="200" t="str">
        <f t="shared" si="45"/>
        <v/>
      </c>
      <c r="O189" s="201" t="str">
        <f t="shared" si="46"/>
        <v/>
      </c>
      <c r="P189" s="209" t="str">
        <f t="shared" si="47"/>
        <v/>
      </c>
      <c r="R189" s="219" t="str">
        <f t="shared" si="48"/>
        <v/>
      </c>
      <c r="S189" s="219" t="str">
        <f t="shared" si="49"/>
        <v/>
      </c>
      <c r="T189" s="219" t="e">
        <f t="shared" si="38"/>
        <v>#VALUE!</v>
      </c>
    </row>
    <row r="190" spans="1:20" ht="21.75" customHeight="1" thickBot="1" x14ac:dyDescent="0.3">
      <c r="A190" s="199">
        <v>182</v>
      </c>
      <c r="B190" s="206"/>
      <c r="C190" s="206"/>
      <c r="D190" s="414" t="str">
        <f>IF(B190=0,"",VLOOKUP(B190,' SEP 15_09_2020'!$1:$1048576,3,0))</f>
        <v/>
      </c>
      <c r="E190" s="414" t="str">
        <f>IF(B190=0,"",VLOOKUP(B190,' SEP 15_09_2020'!$1:$1048576,4,0))</f>
        <v/>
      </c>
      <c r="F190" s="414" t="str">
        <f>IF(B190=0,"",VLOOKUP(B190,' SEP 15_09_2020'!$1:$1048576,5,0))</f>
        <v/>
      </c>
      <c r="G190" s="199"/>
      <c r="H190" s="198" t="str">
        <f t="shared" si="39"/>
        <v/>
      </c>
      <c r="I190" s="199" t="str">
        <f t="shared" si="40"/>
        <v/>
      </c>
      <c r="J190" s="199" t="str">
        <f t="shared" si="41"/>
        <v/>
      </c>
      <c r="K190" s="199" t="str">
        <f t="shared" si="42"/>
        <v/>
      </c>
      <c r="L190" s="199" t="str">
        <f t="shared" si="43"/>
        <v/>
      </c>
      <c r="M190" s="200" t="str">
        <f t="shared" si="44"/>
        <v/>
      </c>
      <c r="N190" s="200" t="str">
        <f t="shared" si="45"/>
        <v/>
      </c>
      <c r="O190" s="201" t="str">
        <f t="shared" si="46"/>
        <v/>
      </c>
      <c r="P190" s="209" t="str">
        <f t="shared" si="47"/>
        <v/>
      </c>
      <c r="R190" s="219" t="str">
        <f t="shared" si="48"/>
        <v/>
      </c>
      <c r="S190" s="219" t="str">
        <f t="shared" si="49"/>
        <v/>
      </c>
      <c r="T190" s="219" t="e">
        <f t="shared" si="38"/>
        <v>#VALUE!</v>
      </c>
    </row>
    <row r="191" spans="1:20" ht="21.75" customHeight="1" thickBot="1" x14ac:dyDescent="0.3">
      <c r="A191" s="199">
        <v>183</v>
      </c>
      <c r="B191" s="206"/>
      <c r="C191" s="206"/>
      <c r="D191" s="414" t="str">
        <f>IF(B191=0,"",VLOOKUP(B191,' SEP 15_09_2020'!$1:$1048576,3,0))</f>
        <v/>
      </c>
      <c r="E191" s="414" t="str">
        <f>IF(B191=0,"",VLOOKUP(B191,' SEP 15_09_2020'!$1:$1048576,4,0))</f>
        <v/>
      </c>
      <c r="F191" s="414" t="str">
        <f>IF(B191=0,"",VLOOKUP(B191,' SEP 15_09_2020'!$1:$1048576,5,0))</f>
        <v/>
      </c>
      <c r="G191" s="199"/>
      <c r="H191" s="198" t="str">
        <f t="shared" si="39"/>
        <v/>
      </c>
      <c r="I191" s="199" t="str">
        <f t="shared" si="40"/>
        <v/>
      </c>
      <c r="J191" s="199" t="str">
        <f t="shared" si="41"/>
        <v/>
      </c>
      <c r="K191" s="199" t="str">
        <f t="shared" si="42"/>
        <v/>
      </c>
      <c r="L191" s="199" t="str">
        <f t="shared" si="43"/>
        <v/>
      </c>
      <c r="M191" s="200" t="str">
        <f t="shared" si="44"/>
        <v/>
      </c>
      <c r="N191" s="200" t="str">
        <f t="shared" si="45"/>
        <v/>
      </c>
      <c r="O191" s="201" t="str">
        <f t="shared" si="46"/>
        <v/>
      </c>
      <c r="P191" s="209" t="str">
        <f t="shared" si="47"/>
        <v/>
      </c>
      <c r="R191" s="219" t="str">
        <f t="shared" si="48"/>
        <v/>
      </c>
      <c r="S191" s="219" t="str">
        <f t="shared" si="49"/>
        <v/>
      </c>
      <c r="T191" s="219" t="e">
        <f t="shared" si="38"/>
        <v>#VALUE!</v>
      </c>
    </row>
    <row r="192" spans="1:20" ht="21.75" customHeight="1" thickBot="1" x14ac:dyDescent="0.3">
      <c r="A192" s="199">
        <v>184</v>
      </c>
      <c r="B192" s="206"/>
      <c r="C192" s="206"/>
      <c r="D192" s="414" t="str">
        <f>IF(B192=0,"",VLOOKUP(B192,' SEP 15_09_2020'!$1:$1048576,3,0))</f>
        <v/>
      </c>
      <c r="E192" s="414" t="str">
        <f>IF(B192=0,"",VLOOKUP(B192,' SEP 15_09_2020'!$1:$1048576,4,0))</f>
        <v/>
      </c>
      <c r="F192" s="414" t="str">
        <f>IF(B192=0,"",VLOOKUP(B192,' SEP 15_09_2020'!$1:$1048576,5,0))</f>
        <v/>
      </c>
      <c r="G192" s="199"/>
      <c r="H192" s="198" t="str">
        <f t="shared" si="39"/>
        <v/>
      </c>
      <c r="I192" s="199" t="str">
        <f t="shared" si="40"/>
        <v/>
      </c>
      <c r="J192" s="199" t="str">
        <f t="shared" si="41"/>
        <v/>
      </c>
      <c r="K192" s="199" t="str">
        <f t="shared" si="42"/>
        <v/>
      </c>
      <c r="L192" s="199" t="str">
        <f t="shared" si="43"/>
        <v/>
      </c>
      <c r="M192" s="200" t="str">
        <f t="shared" si="44"/>
        <v/>
      </c>
      <c r="N192" s="200" t="str">
        <f t="shared" si="45"/>
        <v/>
      </c>
      <c r="O192" s="201" t="str">
        <f t="shared" si="46"/>
        <v/>
      </c>
      <c r="P192" s="209" t="str">
        <f t="shared" si="47"/>
        <v/>
      </c>
      <c r="R192" s="219" t="str">
        <f t="shared" si="48"/>
        <v/>
      </c>
      <c r="S192" s="219" t="str">
        <f t="shared" si="49"/>
        <v/>
      </c>
      <c r="T192" s="219" t="e">
        <f t="shared" si="38"/>
        <v>#VALUE!</v>
      </c>
    </row>
    <row r="193" spans="1:20" ht="21.75" customHeight="1" thickBot="1" x14ac:dyDescent="0.3">
      <c r="A193" s="199">
        <v>185</v>
      </c>
      <c r="B193" s="206"/>
      <c r="C193" s="206"/>
      <c r="D193" s="414" t="str">
        <f>IF(B193=0,"",VLOOKUP(B193,' SEP 15_09_2020'!$1:$1048576,3,0))</f>
        <v/>
      </c>
      <c r="E193" s="414" t="str">
        <f>IF(B193=0,"",VLOOKUP(B193,' SEP 15_09_2020'!$1:$1048576,4,0))</f>
        <v/>
      </c>
      <c r="F193" s="414" t="str">
        <f>IF(B193=0,"",VLOOKUP(B193,' SEP 15_09_2020'!$1:$1048576,5,0))</f>
        <v/>
      </c>
      <c r="G193" s="199"/>
      <c r="H193" s="198" t="str">
        <f t="shared" si="39"/>
        <v/>
      </c>
      <c r="I193" s="199" t="str">
        <f t="shared" si="40"/>
        <v/>
      </c>
      <c r="J193" s="199" t="str">
        <f t="shared" si="41"/>
        <v/>
      </c>
      <c r="K193" s="199" t="str">
        <f t="shared" si="42"/>
        <v/>
      </c>
      <c r="L193" s="199" t="str">
        <f t="shared" si="43"/>
        <v/>
      </c>
      <c r="M193" s="200" t="str">
        <f t="shared" si="44"/>
        <v/>
      </c>
      <c r="N193" s="200" t="str">
        <f t="shared" si="45"/>
        <v/>
      </c>
      <c r="O193" s="201" t="str">
        <f t="shared" si="46"/>
        <v/>
      </c>
      <c r="P193" s="209" t="str">
        <f t="shared" si="47"/>
        <v/>
      </c>
      <c r="R193" s="219" t="str">
        <f t="shared" si="48"/>
        <v/>
      </c>
      <c r="S193" s="219" t="str">
        <f t="shared" si="49"/>
        <v/>
      </c>
      <c r="T193" s="219" t="e">
        <f t="shared" ref="T193:T256" si="50">IF($R$6="VENDA",ROUNDUP(M193*$O$5,0),IF($R$6="LOCAÇÃO",ROUNDUP(O193*$O$5,0)))</f>
        <v>#VALUE!</v>
      </c>
    </row>
    <row r="194" spans="1:20" ht="21.75" customHeight="1" thickBot="1" x14ac:dyDescent="0.3">
      <c r="A194" s="199">
        <v>186</v>
      </c>
      <c r="B194" s="206"/>
      <c r="C194" s="206"/>
      <c r="D194" s="414" t="str">
        <f>IF(B194=0,"",VLOOKUP(B194,' SEP 15_09_2020'!$1:$1048576,3,0))</f>
        <v/>
      </c>
      <c r="E194" s="414" t="str">
        <f>IF(B194=0,"",VLOOKUP(B194,' SEP 15_09_2020'!$1:$1048576,4,0))</f>
        <v/>
      </c>
      <c r="F194" s="414" t="str">
        <f>IF(B194=0,"",VLOOKUP(B194,' SEP 15_09_2020'!$1:$1048576,5,0))</f>
        <v/>
      </c>
      <c r="G194" s="199"/>
      <c r="H194" s="198" t="str">
        <f t="shared" si="39"/>
        <v/>
      </c>
      <c r="I194" s="199" t="str">
        <f t="shared" si="40"/>
        <v/>
      </c>
      <c r="J194" s="199" t="str">
        <f t="shared" si="41"/>
        <v/>
      </c>
      <c r="K194" s="199" t="str">
        <f t="shared" si="42"/>
        <v/>
      </c>
      <c r="L194" s="199" t="str">
        <f t="shared" si="43"/>
        <v/>
      </c>
      <c r="M194" s="200" t="str">
        <f t="shared" si="44"/>
        <v/>
      </c>
      <c r="N194" s="200" t="str">
        <f t="shared" si="45"/>
        <v/>
      </c>
      <c r="O194" s="201" t="str">
        <f t="shared" si="46"/>
        <v/>
      </c>
      <c r="P194" s="209" t="str">
        <f t="shared" si="47"/>
        <v/>
      </c>
      <c r="R194" s="219" t="str">
        <f t="shared" si="48"/>
        <v/>
      </c>
      <c r="S194" s="219" t="str">
        <f t="shared" si="49"/>
        <v/>
      </c>
      <c r="T194" s="219" t="e">
        <f t="shared" si="50"/>
        <v>#VALUE!</v>
      </c>
    </row>
    <row r="195" spans="1:20" ht="21.75" customHeight="1" thickBot="1" x14ac:dyDescent="0.3">
      <c r="A195" s="199">
        <v>187</v>
      </c>
      <c r="B195" s="206"/>
      <c r="C195" s="206"/>
      <c r="D195" s="414" t="str">
        <f>IF(B195=0,"",VLOOKUP(B195,' SEP 15_09_2020'!$1:$1048576,3,0))</f>
        <v/>
      </c>
      <c r="E195" s="414" t="str">
        <f>IF(B195=0,"",VLOOKUP(B195,' SEP 15_09_2020'!$1:$1048576,4,0))</f>
        <v/>
      </c>
      <c r="F195" s="414" t="str">
        <f>IF(B195=0,"",VLOOKUP(B195,' SEP 15_09_2020'!$1:$1048576,5,0))</f>
        <v/>
      </c>
      <c r="G195" s="199"/>
      <c r="H195" s="198" t="str">
        <f t="shared" si="39"/>
        <v/>
      </c>
      <c r="I195" s="199" t="str">
        <f t="shared" si="40"/>
        <v/>
      </c>
      <c r="J195" s="199" t="str">
        <f t="shared" si="41"/>
        <v/>
      </c>
      <c r="K195" s="199" t="str">
        <f t="shared" si="42"/>
        <v/>
      </c>
      <c r="L195" s="199" t="str">
        <f t="shared" si="43"/>
        <v/>
      </c>
      <c r="M195" s="200" t="str">
        <f t="shared" si="44"/>
        <v/>
      </c>
      <c r="N195" s="200" t="str">
        <f t="shared" si="45"/>
        <v/>
      </c>
      <c r="O195" s="201" t="str">
        <f t="shared" si="46"/>
        <v/>
      </c>
      <c r="P195" s="209" t="str">
        <f t="shared" si="47"/>
        <v/>
      </c>
      <c r="R195" s="219" t="str">
        <f t="shared" si="48"/>
        <v/>
      </c>
      <c r="S195" s="219" t="str">
        <f t="shared" si="49"/>
        <v/>
      </c>
      <c r="T195" s="219" t="e">
        <f t="shared" si="50"/>
        <v>#VALUE!</v>
      </c>
    </row>
    <row r="196" spans="1:20" ht="21.75" customHeight="1" thickBot="1" x14ac:dyDescent="0.3">
      <c r="A196" s="199">
        <v>188</v>
      </c>
      <c r="B196" s="206"/>
      <c r="C196" s="206"/>
      <c r="D196" s="414" t="str">
        <f>IF(B196=0,"",VLOOKUP(B196,' SEP 15_09_2020'!$1:$1048576,3,0))</f>
        <v/>
      </c>
      <c r="E196" s="414" t="str">
        <f>IF(B196=0,"",VLOOKUP(B196,' SEP 15_09_2020'!$1:$1048576,4,0))</f>
        <v/>
      </c>
      <c r="F196" s="414" t="str">
        <f>IF(B196=0,"",VLOOKUP(B196,' SEP 15_09_2020'!$1:$1048576,5,0))</f>
        <v/>
      </c>
      <c r="G196" s="199"/>
      <c r="H196" s="198" t="str">
        <f t="shared" si="39"/>
        <v/>
      </c>
      <c r="I196" s="199" t="str">
        <f t="shared" si="40"/>
        <v/>
      </c>
      <c r="J196" s="199" t="str">
        <f t="shared" si="41"/>
        <v/>
      </c>
      <c r="K196" s="199" t="str">
        <f t="shared" si="42"/>
        <v/>
      </c>
      <c r="L196" s="199" t="str">
        <f t="shared" si="43"/>
        <v/>
      </c>
      <c r="M196" s="200" t="str">
        <f t="shared" si="44"/>
        <v/>
      </c>
      <c r="N196" s="200" t="str">
        <f t="shared" si="45"/>
        <v/>
      </c>
      <c r="O196" s="201" t="str">
        <f t="shared" si="46"/>
        <v/>
      </c>
      <c r="P196" s="209" t="str">
        <f t="shared" si="47"/>
        <v/>
      </c>
      <c r="R196" s="219" t="str">
        <f t="shared" si="48"/>
        <v/>
      </c>
      <c r="S196" s="219" t="str">
        <f t="shared" si="49"/>
        <v/>
      </c>
      <c r="T196" s="219" t="e">
        <f t="shared" si="50"/>
        <v>#VALUE!</v>
      </c>
    </row>
    <row r="197" spans="1:20" ht="21.75" customHeight="1" thickBot="1" x14ac:dyDescent="0.3">
      <c r="A197" s="199">
        <v>189</v>
      </c>
      <c r="B197" s="206"/>
      <c r="C197" s="206"/>
      <c r="D197" s="414" t="str">
        <f>IF(B197=0,"",VLOOKUP(B197,' SEP 15_09_2020'!$1:$1048576,3,0))</f>
        <v/>
      </c>
      <c r="E197" s="414" t="str">
        <f>IF(B197=0,"",VLOOKUP(B197,' SEP 15_09_2020'!$1:$1048576,4,0))</f>
        <v/>
      </c>
      <c r="F197" s="414" t="str">
        <f>IF(B197=0,"",VLOOKUP(B197,' SEP 15_09_2020'!$1:$1048576,5,0))</f>
        <v/>
      </c>
      <c r="G197" s="199"/>
      <c r="H197" s="198" t="str">
        <f t="shared" si="39"/>
        <v/>
      </c>
      <c r="I197" s="199" t="str">
        <f t="shared" si="40"/>
        <v/>
      </c>
      <c r="J197" s="199" t="str">
        <f t="shared" si="41"/>
        <v/>
      </c>
      <c r="K197" s="199" t="str">
        <f t="shared" si="42"/>
        <v/>
      </c>
      <c r="L197" s="199" t="str">
        <f t="shared" si="43"/>
        <v/>
      </c>
      <c r="M197" s="200" t="str">
        <f t="shared" si="44"/>
        <v/>
      </c>
      <c r="N197" s="200" t="str">
        <f t="shared" si="45"/>
        <v/>
      </c>
      <c r="O197" s="201" t="str">
        <f t="shared" si="46"/>
        <v/>
      </c>
      <c r="P197" s="209" t="str">
        <f t="shared" si="47"/>
        <v/>
      </c>
      <c r="R197" s="219" t="str">
        <f t="shared" si="48"/>
        <v/>
      </c>
      <c r="S197" s="219" t="str">
        <f t="shared" si="49"/>
        <v/>
      </c>
      <c r="T197" s="219" t="e">
        <f t="shared" si="50"/>
        <v>#VALUE!</v>
      </c>
    </row>
    <row r="198" spans="1:20" ht="21.75" customHeight="1" thickBot="1" x14ac:dyDescent="0.3">
      <c r="A198" s="199">
        <v>190</v>
      </c>
      <c r="B198" s="206"/>
      <c r="C198" s="206"/>
      <c r="D198" s="414" t="str">
        <f>IF(B198=0,"",VLOOKUP(B198,' SEP 15_09_2020'!$1:$1048576,3,0))</f>
        <v/>
      </c>
      <c r="E198" s="414" t="str">
        <f>IF(B198=0,"",VLOOKUP(B198,' SEP 15_09_2020'!$1:$1048576,4,0))</f>
        <v/>
      </c>
      <c r="F198" s="414" t="str">
        <f>IF(B198=0,"",VLOOKUP(B198,' SEP 15_09_2020'!$1:$1048576,5,0))</f>
        <v/>
      </c>
      <c r="G198" s="199"/>
      <c r="H198" s="198" t="str">
        <f t="shared" si="39"/>
        <v/>
      </c>
      <c r="I198" s="199" t="str">
        <f t="shared" si="40"/>
        <v/>
      </c>
      <c r="J198" s="199" t="str">
        <f t="shared" si="41"/>
        <v/>
      </c>
      <c r="K198" s="199" t="str">
        <f t="shared" si="42"/>
        <v/>
      </c>
      <c r="L198" s="199" t="str">
        <f t="shared" si="43"/>
        <v/>
      </c>
      <c r="M198" s="200" t="str">
        <f t="shared" si="44"/>
        <v/>
      </c>
      <c r="N198" s="200" t="str">
        <f t="shared" si="45"/>
        <v/>
      </c>
      <c r="O198" s="201" t="str">
        <f t="shared" si="46"/>
        <v/>
      </c>
      <c r="P198" s="209" t="str">
        <f t="shared" si="47"/>
        <v/>
      </c>
      <c r="R198" s="219" t="str">
        <f t="shared" si="48"/>
        <v/>
      </c>
      <c r="S198" s="219" t="str">
        <f t="shared" si="49"/>
        <v/>
      </c>
      <c r="T198" s="219" t="e">
        <f t="shared" si="50"/>
        <v>#VALUE!</v>
      </c>
    </row>
    <row r="199" spans="1:20" ht="21.75" customHeight="1" thickBot="1" x14ac:dyDescent="0.3">
      <c r="A199" s="199">
        <v>191</v>
      </c>
      <c r="B199" s="206"/>
      <c r="C199" s="206"/>
      <c r="D199" s="414" t="str">
        <f>IF(B199=0,"",VLOOKUP(B199,' SEP 15_09_2020'!$1:$1048576,3,0))</f>
        <v/>
      </c>
      <c r="E199" s="414" t="str">
        <f>IF(B199=0,"",VLOOKUP(B199,' SEP 15_09_2020'!$1:$1048576,4,0))</f>
        <v/>
      </c>
      <c r="F199" s="414" t="str">
        <f>IF(B199=0,"",VLOOKUP(B199,' SEP 15_09_2020'!$1:$1048576,5,0))</f>
        <v/>
      </c>
      <c r="G199" s="199"/>
      <c r="H199" s="198" t="str">
        <f t="shared" si="39"/>
        <v/>
      </c>
      <c r="I199" s="199" t="str">
        <f t="shared" si="40"/>
        <v/>
      </c>
      <c r="J199" s="199" t="str">
        <f t="shared" si="41"/>
        <v/>
      </c>
      <c r="K199" s="199" t="str">
        <f t="shared" si="42"/>
        <v/>
      </c>
      <c r="L199" s="199" t="str">
        <f t="shared" si="43"/>
        <v/>
      </c>
      <c r="M199" s="200" t="str">
        <f t="shared" si="44"/>
        <v/>
      </c>
      <c r="N199" s="200" t="str">
        <f t="shared" si="45"/>
        <v/>
      </c>
      <c r="O199" s="201" t="str">
        <f t="shared" si="46"/>
        <v/>
      </c>
      <c r="P199" s="209" t="str">
        <f t="shared" si="47"/>
        <v/>
      </c>
      <c r="R199" s="219" t="str">
        <f t="shared" si="48"/>
        <v/>
      </c>
      <c r="S199" s="219" t="str">
        <f t="shared" si="49"/>
        <v/>
      </c>
      <c r="T199" s="219" t="e">
        <f t="shared" si="50"/>
        <v>#VALUE!</v>
      </c>
    </row>
    <row r="200" spans="1:20" ht="21.75" customHeight="1" thickBot="1" x14ac:dyDescent="0.3">
      <c r="A200" s="199">
        <v>192</v>
      </c>
      <c r="B200" s="206"/>
      <c r="C200" s="206"/>
      <c r="D200" s="414" t="str">
        <f>IF(B200=0,"",VLOOKUP(B200,' SEP 15_09_2020'!$1:$1048576,3,0))</f>
        <v/>
      </c>
      <c r="E200" s="414" t="str">
        <f>IF(B200=0,"",VLOOKUP(B200,' SEP 15_09_2020'!$1:$1048576,4,0))</f>
        <v/>
      </c>
      <c r="F200" s="414" t="str">
        <f>IF(B200=0,"",VLOOKUP(B200,' SEP 15_09_2020'!$1:$1048576,5,0))</f>
        <v/>
      </c>
      <c r="G200" s="199"/>
      <c r="H200" s="198" t="str">
        <f t="shared" si="39"/>
        <v/>
      </c>
      <c r="I200" s="199" t="str">
        <f t="shared" si="40"/>
        <v/>
      </c>
      <c r="J200" s="199" t="str">
        <f t="shared" si="41"/>
        <v/>
      </c>
      <c r="K200" s="199" t="str">
        <f t="shared" si="42"/>
        <v/>
      </c>
      <c r="L200" s="199" t="str">
        <f t="shared" si="43"/>
        <v/>
      </c>
      <c r="M200" s="200" t="str">
        <f t="shared" si="44"/>
        <v/>
      </c>
      <c r="N200" s="200" t="str">
        <f t="shared" si="45"/>
        <v/>
      </c>
      <c r="O200" s="201" t="str">
        <f t="shared" si="46"/>
        <v/>
      </c>
      <c r="P200" s="209" t="str">
        <f t="shared" si="47"/>
        <v/>
      </c>
      <c r="R200" s="219" t="str">
        <f t="shared" si="48"/>
        <v/>
      </c>
      <c r="S200" s="219" t="str">
        <f t="shared" si="49"/>
        <v/>
      </c>
      <c r="T200" s="219" t="e">
        <f t="shared" si="50"/>
        <v>#VALUE!</v>
      </c>
    </row>
    <row r="201" spans="1:20" ht="21.75" customHeight="1" thickBot="1" x14ac:dyDescent="0.3">
      <c r="A201" s="199">
        <v>193</v>
      </c>
      <c r="B201" s="206"/>
      <c r="C201" s="206"/>
      <c r="D201" s="414" t="str">
        <f>IF(B201=0,"",VLOOKUP(B201,' SEP 15_09_2020'!$1:$1048576,3,0))</f>
        <v/>
      </c>
      <c r="E201" s="414" t="str">
        <f>IF(B201=0,"",VLOOKUP(B201,' SEP 15_09_2020'!$1:$1048576,4,0))</f>
        <v/>
      </c>
      <c r="F201" s="414" t="str">
        <f>IF(B201=0,"",VLOOKUP(B201,' SEP 15_09_2020'!$1:$1048576,5,0))</f>
        <v/>
      </c>
      <c r="G201" s="199"/>
      <c r="H201" s="198" t="str">
        <f t="shared" si="39"/>
        <v/>
      </c>
      <c r="I201" s="199" t="str">
        <f t="shared" si="40"/>
        <v/>
      </c>
      <c r="J201" s="199" t="str">
        <f t="shared" si="41"/>
        <v/>
      </c>
      <c r="K201" s="199" t="str">
        <f t="shared" si="42"/>
        <v/>
      </c>
      <c r="L201" s="199" t="str">
        <f t="shared" si="43"/>
        <v/>
      </c>
      <c r="M201" s="200" t="str">
        <f t="shared" si="44"/>
        <v/>
      </c>
      <c r="N201" s="200" t="str">
        <f t="shared" si="45"/>
        <v/>
      </c>
      <c r="O201" s="201" t="str">
        <f t="shared" si="46"/>
        <v/>
      </c>
      <c r="P201" s="209" t="str">
        <f t="shared" si="47"/>
        <v/>
      </c>
      <c r="R201" s="219" t="str">
        <f t="shared" si="48"/>
        <v/>
      </c>
      <c r="S201" s="219" t="str">
        <f t="shared" si="49"/>
        <v/>
      </c>
      <c r="T201" s="219" t="e">
        <f t="shared" si="50"/>
        <v>#VALUE!</v>
      </c>
    </row>
    <row r="202" spans="1:20" ht="21.75" customHeight="1" thickBot="1" x14ac:dyDescent="0.3">
      <c r="A202" s="199">
        <v>194</v>
      </c>
      <c r="B202" s="206"/>
      <c r="C202" s="206"/>
      <c r="D202" s="414" t="str">
        <f>IF(B202=0,"",VLOOKUP(B202,' SEP 15_09_2020'!$1:$1048576,3,0))</f>
        <v/>
      </c>
      <c r="E202" s="414" t="str">
        <f>IF(B202=0,"",VLOOKUP(B202,' SEP 15_09_2020'!$1:$1048576,4,0))</f>
        <v/>
      </c>
      <c r="F202" s="414" t="str">
        <f>IF(B202=0,"",VLOOKUP(B202,' SEP 15_09_2020'!$1:$1048576,5,0))</f>
        <v/>
      </c>
      <c r="G202" s="199"/>
      <c r="H202" s="198" t="str">
        <f t="shared" si="39"/>
        <v/>
      </c>
      <c r="I202" s="199" t="str">
        <f t="shared" si="40"/>
        <v/>
      </c>
      <c r="J202" s="199" t="str">
        <f t="shared" si="41"/>
        <v/>
      </c>
      <c r="K202" s="199" t="str">
        <f t="shared" si="42"/>
        <v/>
      </c>
      <c r="L202" s="199" t="str">
        <f t="shared" si="43"/>
        <v/>
      </c>
      <c r="M202" s="200" t="str">
        <f t="shared" si="44"/>
        <v/>
      </c>
      <c r="N202" s="200" t="str">
        <f t="shared" si="45"/>
        <v/>
      </c>
      <c r="O202" s="201" t="str">
        <f t="shared" si="46"/>
        <v/>
      </c>
      <c r="P202" s="209" t="str">
        <f t="shared" si="47"/>
        <v/>
      </c>
      <c r="R202" s="219" t="str">
        <f t="shared" si="48"/>
        <v/>
      </c>
      <c r="S202" s="219" t="str">
        <f t="shared" si="49"/>
        <v/>
      </c>
      <c r="T202" s="219" t="e">
        <f t="shared" si="50"/>
        <v>#VALUE!</v>
      </c>
    </row>
    <row r="203" spans="1:20" ht="21.75" customHeight="1" thickBot="1" x14ac:dyDescent="0.3">
      <c r="A203" s="199">
        <v>195</v>
      </c>
      <c r="B203" s="206"/>
      <c r="C203" s="206"/>
      <c r="D203" s="414" t="str">
        <f>IF(B203=0,"",VLOOKUP(B203,' SEP 15_09_2020'!$1:$1048576,3,0))</f>
        <v/>
      </c>
      <c r="E203" s="414" t="str">
        <f>IF(B203=0,"",VLOOKUP(B203,' SEP 15_09_2020'!$1:$1048576,4,0))</f>
        <v/>
      </c>
      <c r="F203" s="414" t="str">
        <f>IF(B203=0,"",VLOOKUP(B203,' SEP 15_09_2020'!$1:$1048576,5,0))</f>
        <v/>
      </c>
      <c r="G203" s="199"/>
      <c r="H203" s="198" t="str">
        <f t="shared" si="39"/>
        <v/>
      </c>
      <c r="I203" s="199" t="str">
        <f t="shared" si="40"/>
        <v/>
      </c>
      <c r="J203" s="199" t="str">
        <f t="shared" si="41"/>
        <v/>
      </c>
      <c r="K203" s="199" t="str">
        <f t="shared" si="42"/>
        <v/>
      </c>
      <c r="L203" s="199" t="str">
        <f t="shared" si="43"/>
        <v/>
      </c>
      <c r="M203" s="200" t="str">
        <f t="shared" si="44"/>
        <v/>
      </c>
      <c r="N203" s="200" t="str">
        <f t="shared" si="45"/>
        <v/>
      </c>
      <c r="O203" s="201" t="str">
        <f t="shared" si="46"/>
        <v/>
      </c>
      <c r="P203" s="209" t="str">
        <f t="shared" si="47"/>
        <v/>
      </c>
      <c r="R203" s="219" t="str">
        <f t="shared" si="48"/>
        <v/>
      </c>
      <c r="S203" s="219" t="str">
        <f t="shared" si="49"/>
        <v/>
      </c>
      <c r="T203" s="219" t="e">
        <f t="shared" si="50"/>
        <v>#VALUE!</v>
      </c>
    </row>
    <row r="204" spans="1:20" ht="21.75" customHeight="1" thickBot="1" x14ac:dyDescent="0.3">
      <c r="A204" s="199">
        <v>196</v>
      </c>
      <c r="B204" s="206"/>
      <c r="C204" s="206"/>
      <c r="D204" s="414" t="str">
        <f>IF(B204=0,"",VLOOKUP(B204,' SEP 15_09_2020'!$1:$1048576,3,0))</f>
        <v/>
      </c>
      <c r="E204" s="414" t="str">
        <f>IF(B204=0,"",VLOOKUP(B204,' SEP 15_09_2020'!$1:$1048576,4,0))</f>
        <v/>
      </c>
      <c r="F204" s="414" t="str">
        <f>IF(B204=0,"",VLOOKUP(B204,' SEP 15_09_2020'!$1:$1048576,5,0))</f>
        <v/>
      </c>
      <c r="G204" s="199"/>
      <c r="H204" s="198" t="str">
        <f t="shared" si="39"/>
        <v/>
      </c>
      <c r="I204" s="199" t="str">
        <f t="shared" si="40"/>
        <v/>
      </c>
      <c r="J204" s="199" t="str">
        <f t="shared" si="41"/>
        <v/>
      </c>
      <c r="K204" s="199" t="str">
        <f t="shared" si="42"/>
        <v/>
      </c>
      <c r="L204" s="199" t="str">
        <f t="shared" si="43"/>
        <v/>
      </c>
      <c r="M204" s="200" t="str">
        <f t="shared" si="44"/>
        <v/>
      </c>
      <c r="N204" s="200" t="str">
        <f t="shared" si="45"/>
        <v/>
      </c>
      <c r="O204" s="201" t="str">
        <f t="shared" si="46"/>
        <v/>
      </c>
      <c r="P204" s="209" t="str">
        <f t="shared" si="47"/>
        <v/>
      </c>
      <c r="R204" s="219" t="str">
        <f t="shared" si="48"/>
        <v/>
      </c>
      <c r="S204" s="219" t="str">
        <f t="shared" si="49"/>
        <v/>
      </c>
      <c r="T204" s="219" t="e">
        <f t="shared" si="50"/>
        <v>#VALUE!</v>
      </c>
    </row>
    <row r="205" spans="1:20" ht="21.75" customHeight="1" thickBot="1" x14ac:dyDescent="0.3">
      <c r="A205" s="199">
        <v>197</v>
      </c>
      <c r="B205" s="206"/>
      <c r="C205" s="206"/>
      <c r="D205" s="414" t="str">
        <f>IF(B205=0,"",VLOOKUP(B205,' SEP 15_09_2020'!$1:$1048576,3,0))</f>
        <v/>
      </c>
      <c r="E205" s="414" t="str">
        <f>IF(B205=0,"",VLOOKUP(B205,' SEP 15_09_2020'!$1:$1048576,4,0))</f>
        <v/>
      </c>
      <c r="F205" s="414" t="str">
        <f>IF(B205=0,"",VLOOKUP(B205,' SEP 15_09_2020'!$1:$1048576,5,0))</f>
        <v/>
      </c>
      <c r="G205" s="199"/>
      <c r="H205" s="198" t="str">
        <f t="shared" si="39"/>
        <v/>
      </c>
      <c r="I205" s="199" t="str">
        <f t="shared" si="40"/>
        <v/>
      </c>
      <c r="J205" s="199" t="str">
        <f t="shared" si="41"/>
        <v/>
      </c>
      <c r="K205" s="199" t="str">
        <f t="shared" si="42"/>
        <v/>
      </c>
      <c r="L205" s="199" t="str">
        <f t="shared" si="43"/>
        <v/>
      </c>
      <c r="M205" s="200" t="str">
        <f t="shared" si="44"/>
        <v/>
      </c>
      <c r="N205" s="200" t="str">
        <f t="shared" si="45"/>
        <v/>
      </c>
      <c r="O205" s="201" t="str">
        <f t="shared" si="46"/>
        <v/>
      </c>
      <c r="P205" s="209" t="str">
        <f t="shared" si="47"/>
        <v/>
      </c>
      <c r="R205" s="219" t="str">
        <f t="shared" si="48"/>
        <v/>
      </c>
      <c r="S205" s="219" t="str">
        <f t="shared" si="49"/>
        <v/>
      </c>
      <c r="T205" s="219" t="e">
        <f t="shared" si="50"/>
        <v>#VALUE!</v>
      </c>
    </row>
    <row r="206" spans="1:20" ht="21.75" customHeight="1" thickBot="1" x14ac:dyDescent="0.3">
      <c r="A206" s="199">
        <v>198</v>
      </c>
      <c r="B206" s="206"/>
      <c r="C206" s="206"/>
      <c r="D206" s="414" t="str">
        <f>IF(B206=0,"",VLOOKUP(B206,' SEP 15_09_2020'!$1:$1048576,3,0))</f>
        <v/>
      </c>
      <c r="E206" s="414" t="str">
        <f>IF(B206=0,"",VLOOKUP(B206,' SEP 15_09_2020'!$1:$1048576,4,0))</f>
        <v/>
      </c>
      <c r="F206" s="414" t="str">
        <f>IF(B206=0,"",VLOOKUP(B206,' SEP 15_09_2020'!$1:$1048576,5,0))</f>
        <v/>
      </c>
      <c r="G206" s="199"/>
      <c r="H206" s="198" t="str">
        <f t="shared" ref="H206:H269" si="51">IF(B206=0,"",VLOOKUP(B206,inventario,4,0))</f>
        <v/>
      </c>
      <c r="I206" s="199" t="str">
        <f t="shared" ref="I206:I269" si="52">IF(B206=0,"",VLOOKUP(B206,inventario,9,0))</f>
        <v/>
      </c>
      <c r="J206" s="199" t="str">
        <f t="shared" ref="J206:J269" si="53">IF(C206=0,"",I206*C206)</f>
        <v/>
      </c>
      <c r="K206" s="199" t="str">
        <f t="shared" ref="K206:K269" si="54">IF(B206=0,"",VLOOKUP(B206,inventario,11,0))</f>
        <v/>
      </c>
      <c r="L206" s="199" t="str">
        <f t="shared" ref="L206:L269" si="55">IF(C206=0,"",K206*C206)</f>
        <v/>
      </c>
      <c r="M206" s="200" t="str">
        <f t="shared" ref="M206:M269" si="56">IF(B206="","",IF($M$7="VENDA SD",VLOOKUP(B206,inventario,13,0),VLOOKUP(B206,inventario,12,0)))</f>
        <v/>
      </c>
      <c r="N206" s="200" t="str">
        <f t="shared" ref="N206:N269" si="57">IF(C206=0,"",C206*M206)</f>
        <v/>
      </c>
      <c r="O206" s="201" t="str">
        <f t="shared" ref="O206:O269" si="58">IF(B206=0,"",VLOOKUP(B206,inventario,13,0))</f>
        <v/>
      </c>
      <c r="P206" s="209" t="str">
        <f t="shared" ref="P206:P269" si="59">IF(C206=0,"",O206*C206)</f>
        <v/>
      </c>
      <c r="R206" s="219" t="str">
        <f t="shared" si="48"/>
        <v/>
      </c>
      <c r="S206" s="219" t="str">
        <f t="shared" si="49"/>
        <v/>
      </c>
      <c r="T206" s="219" t="e">
        <f t="shared" si="50"/>
        <v>#VALUE!</v>
      </c>
    </row>
    <row r="207" spans="1:20" ht="21.75" customHeight="1" thickBot="1" x14ac:dyDescent="0.3">
      <c r="A207" s="199">
        <v>199</v>
      </c>
      <c r="B207" s="206"/>
      <c r="C207" s="206"/>
      <c r="D207" s="414" t="str">
        <f>IF(B207=0,"",VLOOKUP(B207,' SEP 15_09_2020'!$1:$1048576,3,0))</f>
        <v/>
      </c>
      <c r="E207" s="414" t="str">
        <f>IF(B207=0,"",VLOOKUP(B207,' SEP 15_09_2020'!$1:$1048576,4,0))</f>
        <v/>
      </c>
      <c r="F207" s="414" t="str">
        <f>IF(B207=0,"",VLOOKUP(B207,' SEP 15_09_2020'!$1:$1048576,5,0))</f>
        <v/>
      </c>
      <c r="G207" s="199"/>
      <c r="H207" s="198" t="str">
        <f t="shared" si="51"/>
        <v/>
      </c>
      <c r="I207" s="199" t="str">
        <f t="shared" si="52"/>
        <v/>
      </c>
      <c r="J207" s="199" t="str">
        <f t="shared" si="53"/>
        <v/>
      </c>
      <c r="K207" s="199" t="str">
        <f t="shared" si="54"/>
        <v/>
      </c>
      <c r="L207" s="199" t="str">
        <f t="shared" si="55"/>
        <v/>
      </c>
      <c r="M207" s="200" t="str">
        <f t="shared" si="56"/>
        <v/>
      </c>
      <c r="N207" s="200" t="str">
        <f t="shared" si="57"/>
        <v/>
      </c>
      <c r="O207" s="201" t="str">
        <f t="shared" si="58"/>
        <v/>
      </c>
      <c r="P207" s="209" t="str">
        <f t="shared" si="59"/>
        <v/>
      </c>
      <c r="R207" s="219" t="str">
        <f t="shared" si="48"/>
        <v/>
      </c>
      <c r="S207" s="219" t="str">
        <f t="shared" si="49"/>
        <v/>
      </c>
      <c r="T207" s="219" t="e">
        <f t="shared" si="50"/>
        <v>#VALUE!</v>
      </c>
    </row>
    <row r="208" spans="1:20" ht="21.75" customHeight="1" thickBot="1" x14ac:dyDescent="0.3">
      <c r="A208" s="199">
        <v>200</v>
      </c>
      <c r="B208" s="206"/>
      <c r="C208" s="206"/>
      <c r="D208" s="414" t="str">
        <f>IF(B208=0,"",VLOOKUP(B208,' SEP 15_09_2020'!$1:$1048576,3,0))</f>
        <v/>
      </c>
      <c r="E208" s="414" t="str">
        <f>IF(B208=0,"",VLOOKUP(B208,' SEP 15_09_2020'!$1:$1048576,4,0))</f>
        <v/>
      </c>
      <c r="F208" s="414" t="str">
        <f>IF(B208=0,"",VLOOKUP(B208,' SEP 15_09_2020'!$1:$1048576,5,0))</f>
        <v/>
      </c>
      <c r="G208" s="199"/>
      <c r="H208" s="198" t="str">
        <f t="shared" si="51"/>
        <v/>
      </c>
      <c r="I208" s="199" t="str">
        <f t="shared" si="52"/>
        <v/>
      </c>
      <c r="J208" s="199" t="str">
        <f t="shared" si="53"/>
        <v/>
      </c>
      <c r="K208" s="199" t="str">
        <f t="shared" si="54"/>
        <v/>
      </c>
      <c r="L208" s="199" t="str">
        <f t="shared" si="55"/>
        <v/>
      </c>
      <c r="M208" s="200" t="str">
        <f t="shared" si="56"/>
        <v/>
      </c>
      <c r="N208" s="200" t="str">
        <f t="shared" si="57"/>
        <v/>
      </c>
      <c r="O208" s="201" t="str">
        <f t="shared" si="58"/>
        <v/>
      </c>
      <c r="P208" s="209" t="str">
        <f t="shared" si="59"/>
        <v/>
      </c>
      <c r="R208" s="219" t="str">
        <f t="shared" si="48"/>
        <v/>
      </c>
      <c r="S208" s="219" t="str">
        <f t="shared" si="49"/>
        <v/>
      </c>
      <c r="T208" s="219" t="e">
        <f t="shared" si="50"/>
        <v>#VALUE!</v>
      </c>
    </row>
    <row r="209" spans="1:20" ht="21.75" customHeight="1" thickBot="1" x14ac:dyDescent="0.3">
      <c r="A209" s="199">
        <v>201</v>
      </c>
      <c r="B209" s="206"/>
      <c r="C209" s="206"/>
      <c r="D209" s="414" t="str">
        <f>IF(B209=0,"",VLOOKUP(B209,' SEP 15_09_2020'!$1:$1048576,3,0))</f>
        <v/>
      </c>
      <c r="E209" s="414" t="str">
        <f>IF(B209=0,"",VLOOKUP(B209,' SEP 15_09_2020'!$1:$1048576,4,0))</f>
        <v/>
      </c>
      <c r="F209" s="414" t="str">
        <f>IF(B209=0,"",VLOOKUP(B209,' SEP 15_09_2020'!$1:$1048576,5,0))</f>
        <v/>
      </c>
      <c r="G209" s="199"/>
      <c r="H209" s="198" t="str">
        <f t="shared" si="51"/>
        <v/>
      </c>
      <c r="I209" s="199" t="str">
        <f t="shared" si="52"/>
        <v/>
      </c>
      <c r="J209" s="199" t="str">
        <f t="shared" si="53"/>
        <v/>
      </c>
      <c r="K209" s="199" t="str">
        <f t="shared" si="54"/>
        <v/>
      </c>
      <c r="L209" s="199" t="str">
        <f t="shared" si="55"/>
        <v/>
      </c>
      <c r="M209" s="200" t="str">
        <f t="shared" si="56"/>
        <v/>
      </c>
      <c r="N209" s="200" t="str">
        <f t="shared" si="57"/>
        <v/>
      </c>
      <c r="O209" s="201" t="str">
        <f t="shared" si="58"/>
        <v/>
      </c>
      <c r="P209" s="209" t="str">
        <f t="shared" si="59"/>
        <v/>
      </c>
      <c r="R209" s="219" t="str">
        <f t="shared" si="48"/>
        <v/>
      </c>
      <c r="S209" s="219" t="str">
        <f t="shared" si="49"/>
        <v/>
      </c>
      <c r="T209" s="219" t="e">
        <f t="shared" si="50"/>
        <v>#VALUE!</v>
      </c>
    </row>
    <row r="210" spans="1:20" ht="21.75" customHeight="1" thickBot="1" x14ac:dyDescent="0.3">
      <c r="A210" s="199">
        <v>202</v>
      </c>
      <c r="B210" s="206"/>
      <c r="C210" s="206"/>
      <c r="D210" s="414" t="str">
        <f>IF(B210=0,"",VLOOKUP(B210,' SEP 15_09_2020'!$1:$1048576,3,0))</f>
        <v/>
      </c>
      <c r="E210" s="414" t="str">
        <f>IF(B210=0,"",VLOOKUP(B210,' SEP 15_09_2020'!$1:$1048576,4,0))</f>
        <v/>
      </c>
      <c r="F210" s="414" t="str">
        <f>IF(B210=0,"",VLOOKUP(B210,' SEP 15_09_2020'!$1:$1048576,5,0))</f>
        <v/>
      </c>
      <c r="G210" s="199"/>
      <c r="H210" s="198" t="str">
        <f t="shared" si="51"/>
        <v/>
      </c>
      <c r="I210" s="199" t="str">
        <f t="shared" si="52"/>
        <v/>
      </c>
      <c r="J210" s="199" t="str">
        <f t="shared" si="53"/>
        <v/>
      </c>
      <c r="K210" s="199" t="str">
        <f t="shared" si="54"/>
        <v/>
      </c>
      <c r="L210" s="199" t="str">
        <f t="shared" si="55"/>
        <v/>
      </c>
      <c r="M210" s="200" t="str">
        <f t="shared" si="56"/>
        <v/>
      </c>
      <c r="N210" s="200" t="str">
        <f t="shared" si="57"/>
        <v/>
      </c>
      <c r="O210" s="201" t="str">
        <f t="shared" si="58"/>
        <v/>
      </c>
      <c r="P210" s="209" t="str">
        <f t="shared" si="59"/>
        <v/>
      </c>
      <c r="R210" s="219" t="str">
        <f t="shared" si="48"/>
        <v/>
      </c>
      <c r="S210" s="219" t="str">
        <f t="shared" si="49"/>
        <v/>
      </c>
      <c r="T210" s="219" t="e">
        <f t="shared" si="50"/>
        <v>#VALUE!</v>
      </c>
    </row>
    <row r="211" spans="1:20" ht="21.75" customHeight="1" thickBot="1" x14ac:dyDescent="0.3">
      <c r="A211" s="199">
        <v>203</v>
      </c>
      <c r="B211" s="206"/>
      <c r="C211" s="206"/>
      <c r="D211" s="414" t="str">
        <f>IF(B211=0,"",VLOOKUP(B211,' SEP 15_09_2020'!$1:$1048576,3,0))</f>
        <v/>
      </c>
      <c r="E211" s="414" t="str">
        <f>IF(B211=0,"",VLOOKUP(B211,' SEP 15_09_2020'!$1:$1048576,4,0))</f>
        <v/>
      </c>
      <c r="F211" s="414" t="str">
        <f>IF(B211=0,"",VLOOKUP(B211,' SEP 15_09_2020'!$1:$1048576,5,0))</f>
        <v/>
      </c>
      <c r="G211" s="199"/>
      <c r="H211" s="198" t="str">
        <f t="shared" si="51"/>
        <v/>
      </c>
      <c r="I211" s="199" t="str">
        <f t="shared" si="52"/>
        <v/>
      </c>
      <c r="J211" s="199" t="str">
        <f t="shared" si="53"/>
        <v/>
      </c>
      <c r="K211" s="199" t="str">
        <f t="shared" si="54"/>
        <v/>
      </c>
      <c r="L211" s="199" t="str">
        <f t="shared" si="55"/>
        <v/>
      </c>
      <c r="M211" s="200" t="str">
        <f t="shared" si="56"/>
        <v/>
      </c>
      <c r="N211" s="200" t="str">
        <f t="shared" si="57"/>
        <v/>
      </c>
      <c r="O211" s="201" t="str">
        <f t="shared" si="58"/>
        <v/>
      </c>
      <c r="P211" s="209" t="str">
        <f t="shared" si="59"/>
        <v/>
      </c>
      <c r="R211" s="219" t="str">
        <f t="shared" si="48"/>
        <v/>
      </c>
      <c r="S211" s="219" t="str">
        <f t="shared" si="49"/>
        <v/>
      </c>
      <c r="T211" s="219" t="e">
        <f t="shared" si="50"/>
        <v>#VALUE!</v>
      </c>
    </row>
    <row r="212" spans="1:20" ht="21.75" customHeight="1" thickBot="1" x14ac:dyDescent="0.3">
      <c r="A212" s="199">
        <v>204</v>
      </c>
      <c r="B212" s="206"/>
      <c r="C212" s="206"/>
      <c r="D212" s="414" t="str">
        <f>IF(B212=0,"",VLOOKUP(B212,' SEP 15_09_2020'!$1:$1048576,3,0))</f>
        <v/>
      </c>
      <c r="E212" s="414" t="str">
        <f>IF(B212=0,"",VLOOKUP(B212,' SEP 15_09_2020'!$1:$1048576,4,0))</f>
        <v/>
      </c>
      <c r="F212" s="414" t="str">
        <f>IF(B212=0,"",VLOOKUP(B212,' SEP 15_09_2020'!$1:$1048576,5,0))</f>
        <v/>
      </c>
      <c r="G212" s="199"/>
      <c r="H212" s="198" t="str">
        <f t="shared" si="51"/>
        <v/>
      </c>
      <c r="I212" s="199" t="str">
        <f t="shared" si="52"/>
        <v/>
      </c>
      <c r="J212" s="199" t="str">
        <f t="shared" si="53"/>
        <v/>
      </c>
      <c r="K212" s="199" t="str">
        <f t="shared" si="54"/>
        <v/>
      </c>
      <c r="L212" s="199" t="str">
        <f t="shared" si="55"/>
        <v/>
      </c>
      <c r="M212" s="200" t="str">
        <f t="shared" si="56"/>
        <v/>
      </c>
      <c r="N212" s="200" t="str">
        <f t="shared" si="57"/>
        <v/>
      </c>
      <c r="O212" s="201" t="str">
        <f t="shared" si="58"/>
        <v/>
      </c>
      <c r="P212" s="209" t="str">
        <f t="shared" si="59"/>
        <v/>
      </c>
      <c r="R212" s="219" t="str">
        <f t="shared" si="48"/>
        <v/>
      </c>
      <c r="S212" s="219" t="str">
        <f t="shared" si="49"/>
        <v/>
      </c>
      <c r="T212" s="219" t="e">
        <f t="shared" si="50"/>
        <v>#VALUE!</v>
      </c>
    </row>
    <row r="213" spans="1:20" ht="21.75" customHeight="1" thickBot="1" x14ac:dyDescent="0.3">
      <c r="A213" s="199">
        <v>205</v>
      </c>
      <c r="B213" s="206"/>
      <c r="C213" s="206"/>
      <c r="D213" s="414" t="str">
        <f>IF(B213=0,"",VLOOKUP(B213,' SEP 15_09_2020'!$1:$1048576,3,0))</f>
        <v/>
      </c>
      <c r="E213" s="414" t="str">
        <f>IF(B213=0,"",VLOOKUP(B213,' SEP 15_09_2020'!$1:$1048576,4,0))</f>
        <v/>
      </c>
      <c r="F213" s="414" t="str">
        <f>IF(B213=0,"",VLOOKUP(B213,' SEP 15_09_2020'!$1:$1048576,5,0))</f>
        <v/>
      </c>
      <c r="G213" s="199"/>
      <c r="H213" s="198" t="str">
        <f t="shared" si="51"/>
        <v/>
      </c>
      <c r="I213" s="199" t="str">
        <f t="shared" si="52"/>
        <v/>
      </c>
      <c r="J213" s="199" t="str">
        <f t="shared" si="53"/>
        <v/>
      </c>
      <c r="K213" s="199" t="str">
        <f t="shared" si="54"/>
        <v/>
      </c>
      <c r="L213" s="199" t="str">
        <f t="shared" si="55"/>
        <v/>
      </c>
      <c r="M213" s="200" t="str">
        <f t="shared" si="56"/>
        <v/>
      </c>
      <c r="N213" s="200" t="str">
        <f t="shared" si="57"/>
        <v/>
      </c>
      <c r="O213" s="201" t="str">
        <f t="shared" si="58"/>
        <v/>
      </c>
      <c r="P213" s="209" t="str">
        <f t="shared" si="59"/>
        <v/>
      </c>
      <c r="R213" s="219" t="str">
        <f t="shared" si="48"/>
        <v/>
      </c>
      <c r="S213" s="219" t="str">
        <f t="shared" si="49"/>
        <v/>
      </c>
      <c r="T213" s="219" t="e">
        <f t="shared" si="50"/>
        <v>#VALUE!</v>
      </c>
    </row>
    <row r="214" spans="1:20" ht="21.75" customHeight="1" thickBot="1" x14ac:dyDescent="0.3">
      <c r="A214" s="199">
        <v>206</v>
      </c>
      <c r="B214" s="206"/>
      <c r="C214" s="206"/>
      <c r="D214" s="414" t="str">
        <f>IF(B214=0,"",VLOOKUP(B214,' SEP 15_09_2020'!$1:$1048576,3,0))</f>
        <v/>
      </c>
      <c r="E214" s="414" t="str">
        <f>IF(B214=0,"",VLOOKUP(B214,' SEP 15_09_2020'!$1:$1048576,4,0))</f>
        <v/>
      </c>
      <c r="F214" s="414" t="str">
        <f>IF(B214=0,"",VLOOKUP(B214,' SEP 15_09_2020'!$1:$1048576,5,0))</f>
        <v/>
      </c>
      <c r="G214" s="199"/>
      <c r="H214" s="198" t="str">
        <f t="shared" si="51"/>
        <v/>
      </c>
      <c r="I214" s="199" t="str">
        <f t="shared" si="52"/>
        <v/>
      </c>
      <c r="J214" s="199" t="str">
        <f t="shared" si="53"/>
        <v/>
      </c>
      <c r="K214" s="199" t="str">
        <f t="shared" si="54"/>
        <v/>
      </c>
      <c r="L214" s="199" t="str">
        <f t="shared" si="55"/>
        <v/>
      </c>
      <c r="M214" s="200" t="str">
        <f t="shared" si="56"/>
        <v/>
      </c>
      <c r="N214" s="200" t="str">
        <f t="shared" si="57"/>
        <v/>
      </c>
      <c r="O214" s="201" t="str">
        <f t="shared" si="58"/>
        <v/>
      </c>
      <c r="P214" s="209" t="str">
        <f t="shared" si="59"/>
        <v/>
      </c>
      <c r="R214" s="219" t="str">
        <f t="shared" si="48"/>
        <v/>
      </c>
      <c r="S214" s="219" t="str">
        <f t="shared" si="49"/>
        <v/>
      </c>
      <c r="T214" s="219" t="e">
        <f t="shared" si="50"/>
        <v>#VALUE!</v>
      </c>
    </row>
    <row r="215" spans="1:20" ht="21.75" customHeight="1" thickBot="1" x14ac:dyDescent="0.3">
      <c r="A215" s="199">
        <v>207</v>
      </c>
      <c r="B215" s="206"/>
      <c r="C215" s="206"/>
      <c r="D215" s="414" t="str">
        <f>IF(B215=0,"",VLOOKUP(B215,' SEP 15_09_2020'!$1:$1048576,3,0))</f>
        <v/>
      </c>
      <c r="E215" s="414" t="str">
        <f>IF(B215=0,"",VLOOKUP(B215,' SEP 15_09_2020'!$1:$1048576,4,0))</f>
        <v/>
      </c>
      <c r="F215" s="414" t="str">
        <f>IF(B215=0,"",VLOOKUP(B215,' SEP 15_09_2020'!$1:$1048576,5,0))</f>
        <v/>
      </c>
      <c r="G215" s="199"/>
      <c r="H215" s="198" t="str">
        <f t="shared" si="51"/>
        <v/>
      </c>
      <c r="I215" s="199" t="str">
        <f t="shared" si="52"/>
        <v/>
      </c>
      <c r="J215" s="199" t="str">
        <f t="shared" si="53"/>
        <v/>
      </c>
      <c r="K215" s="199" t="str">
        <f t="shared" si="54"/>
        <v/>
      </c>
      <c r="L215" s="199" t="str">
        <f t="shared" si="55"/>
        <v/>
      </c>
      <c r="M215" s="200" t="str">
        <f t="shared" si="56"/>
        <v/>
      </c>
      <c r="N215" s="200" t="str">
        <f t="shared" si="57"/>
        <v/>
      </c>
      <c r="O215" s="201" t="str">
        <f t="shared" si="58"/>
        <v/>
      </c>
      <c r="P215" s="209" t="str">
        <f t="shared" si="59"/>
        <v/>
      </c>
      <c r="R215" s="219" t="str">
        <f t="shared" si="48"/>
        <v/>
      </c>
      <c r="S215" s="219" t="str">
        <f t="shared" si="49"/>
        <v/>
      </c>
      <c r="T215" s="219" t="e">
        <f t="shared" si="50"/>
        <v>#VALUE!</v>
      </c>
    </row>
    <row r="216" spans="1:20" ht="21.75" customHeight="1" thickBot="1" x14ac:dyDescent="0.3">
      <c r="A216" s="199">
        <v>208</v>
      </c>
      <c r="B216" s="206"/>
      <c r="C216" s="206"/>
      <c r="D216" s="414" t="str">
        <f>IF(B216=0,"",VLOOKUP(B216,' SEP 15_09_2020'!$1:$1048576,3,0))</f>
        <v/>
      </c>
      <c r="E216" s="414" t="str">
        <f>IF(B216=0,"",VLOOKUP(B216,' SEP 15_09_2020'!$1:$1048576,4,0))</f>
        <v/>
      </c>
      <c r="F216" s="414" t="str">
        <f>IF(B216=0,"",VLOOKUP(B216,' SEP 15_09_2020'!$1:$1048576,5,0))</f>
        <v/>
      </c>
      <c r="G216" s="199"/>
      <c r="H216" s="198" t="str">
        <f t="shared" si="51"/>
        <v/>
      </c>
      <c r="I216" s="199" t="str">
        <f t="shared" si="52"/>
        <v/>
      </c>
      <c r="J216" s="199" t="str">
        <f t="shared" si="53"/>
        <v/>
      </c>
      <c r="K216" s="199" t="str">
        <f t="shared" si="54"/>
        <v/>
      </c>
      <c r="L216" s="199" t="str">
        <f t="shared" si="55"/>
        <v/>
      </c>
      <c r="M216" s="200" t="str">
        <f t="shared" si="56"/>
        <v/>
      </c>
      <c r="N216" s="200" t="str">
        <f t="shared" si="57"/>
        <v/>
      </c>
      <c r="O216" s="201" t="str">
        <f t="shared" si="58"/>
        <v/>
      </c>
      <c r="P216" s="209" t="str">
        <f t="shared" si="59"/>
        <v/>
      </c>
      <c r="R216" s="219" t="str">
        <f t="shared" si="48"/>
        <v/>
      </c>
      <c r="S216" s="219" t="str">
        <f t="shared" si="49"/>
        <v/>
      </c>
      <c r="T216" s="219" t="e">
        <f t="shared" si="50"/>
        <v>#VALUE!</v>
      </c>
    </row>
    <row r="217" spans="1:20" ht="21.75" customHeight="1" thickBot="1" x14ac:dyDescent="0.3">
      <c r="A217" s="199">
        <v>209</v>
      </c>
      <c r="B217" s="206"/>
      <c r="C217" s="206"/>
      <c r="D217" s="414" t="str">
        <f>IF(B217=0,"",VLOOKUP(B217,' SEP 15_09_2020'!$1:$1048576,3,0))</f>
        <v/>
      </c>
      <c r="E217" s="414" t="str">
        <f>IF(B217=0,"",VLOOKUP(B217,' SEP 15_09_2020'!$1:$1048576,4,0))</f>
        <v/>
      </c>
      <c r="F217" s="414" t="str">
        <f>IF(B217=0,"",VLOOKUP(B217,' SEP 15_09_2020'!$1:$1048576,5,0))</f>
        <v/>
      </c>
      <c r="G217" s="199"/>
      <c r="H217" s="198" t="str">
        <f t="shared" si="51"/>
        <v/>
      </c>
      <c r="I217" s="199" t="str">
        <f t="shared" si="52"/>
        <v/>
      </c>
      <c r="J217" s="199" t="str">
        <f t="shared" si="53"/>
        <v/>
      </c>
      <c r="K217" s="199" t="str">
        <f t="shared" si="54"/>
        <v/>
      </c>
      <c r="L217" s="199" t="str">
        <f t="shared" si="55"/>
        <v/>
      </c>
      <c r="M217" s="200" t="str">
        <f t="shared" si="56"/>
        <v/>
      </c>
      <c r="N217" s="200" t="str">
        <f t="shared" si="57"/>
        <v/>
      </c>
      <c r="O217" s="201" t="str">
        <f t="shared" si="58"/>
        <v/>
      </c>
      <c r="P217" s="209" t="str">
        <f t="shared" si="59"/>
        <v/>
      </c>
      <c r="R217" s="219" t="str">
        <f t="shared" si="48"/>
        <v/>
      </c>
      <c r="S217" s="219" t="str">
        <f t="shared" si="49"/>
        <v/>
      </c>
      <c r="T217" s="219" t="e">
        <f t="shared" si="50"/>
        <v>#VALUE!</v>
      </c>
    </row>
    <row r="218" spans="1:20" ht="21.75" customHeight="1" thickBot="1" x14ac:dyDescent="0.3">
      <c r="A218" s="199">
        <v>210</v>
      </c>
      <c r="B218" s="206"/>
      <c r="C218" s="206"/>
      <c r="D218" s="414" t="str">
        <f>IF(B218=0,"",VLOOKUP(B218,' SEP 15_09_2020'!$1:$1048576,3,0))</f>
        <v/>
      </c>
      <c r="E218" s="414" t="str">
        <f>IF(B218=0,"",VLOOKUP(B218,' SEP 15_09_2020'!$1:$1048576,4,0))</f>
        <v/>
      </c>
      <c r="F218" s="414" t="str">
        <f>IF(B218=0,"",VLOOKUP(B218,' SEP 15_09_2020'!$1:$1048576,5,0))</f>
        <v/>
      </c>
      <c r="G218" s="199"/>
      <c r="H218" s="198" t="str">
        <f t="shared" si="51"/>
        <v/>
      </c>
      <c r="I218" s="199" t="str">
        <f t="shared" si="52"/>
        <v/>
      </c>
      <c r="J218" s="199" t="str">
        <f t="shared" si="53"/>
        <v/>
      </c>
      <c r="K218" s="199" t="str">
        <f t="shared" si="54"/>
        <v/>
      </c>
      <c r="L218" s="199" t="str">
        <f t="shared" si="55"/>
        <v/>
      </c>
      <c r="M218" s="200" t="str">
        <f t="shared" si="56"/>
        <v/>
      </c>
      <c r="N218" s="200" t="str">
        <f t="shared" si="57"/>
        <v/>
      </c>
      <c r="O218" s="201" t="str">
        <f t="shared" si="58"/>
        <v/>
      </c>
      <c r="P218" s="209" t="str">
        <f t="shared" si="59"/>
        <v/>
      </c>
      <c r="R218" s="219" t="str">
        <f t="shared" si="48"/>
        <v/>
      </c>
      <c r="S218" s="219" t="str">
        <f t="shared" si="49"/>
        <v/>
      </c>
      <c r="T218" s="219" t="e">
        <f t="shared" si="50"/>
        <v>#VALUE!</v>
      </c>
    </row>
    <row r="219" spans="1:20" ht="21.75" customHeight="1" thickBot="1" x14ac:dyDescent="0.3">
      <c r="A219" s="199">
        <v>211</v>
      </c>
      <c r="B219" s="206"/>
      <c r="C219" s="206"/>
      <c r="D219" s="414" t="str">
        <f>IF(B219=0,"",VLOOKUP(B219,' SEP 15_09_2020'!$1:$1048576,3,0))</f>
        <v/>
      </c>
      <c r="E219" s="414" t="str">
        <f>IF(B219=0,"",VLOOKUP(B219,' SEP 15_09_2020'!$1:$1048576,4,0))</f>
        <v/>
      </c>
      <c r="F219" s="414" t="str">
        <f>IF(B219=0,"",VLOOKUP(B219,' SEP 15_09_2020'!$1:$1048576,5,0))</f>
        <v/>
      </c>
      <c r="G219" s="199"/>
      <c r="H219" s="198" t="str">
        <f t="shared" si="51"/>
        <v/>
      </c>
      <c r="I219" s="199" t="str">
        <f t="shared" si="52"/>
        <v/>
      </c>
      <c r="J219" s="199" t="str">
        <f t="shared" si="53"/>
        <v/>
      </c>
      <c r="K219" s="199" t="str">
        <f t="shared" si="54"/>
        <v/>
      </c>
      <c r="L219" s="199" t="str">
        <f t="shared" si="55"/>
        <v/>
      </c>
      <c r="M219" s="200" t="str">
        <f t="shared" si="56"/>
        <v/>
      </c>
      <c r="N219" s="200" t="str">
        <f t="shared" si="57"/>
        <v/>
      </c>
      <c r="O219" s="201" t="str">
        <f t="shared" si="58"/>
        <v/>
      </c>
      <c r="P219" s="209" t="str">
        <f t="shared" si="59"/>
        <v/>
      </c>
      <c r="R219" s="219" t="str">
        <f t="shared" si="48"/>
        <v/>
      </c>
      <c r="S219" s="219" t="str">
        <f t="shared" si="49"/>
        <v/>
      </c>
      <c r="T219" s="219" t="e">
        <f t="shared" si="50"/>
        <v>#VALUE!</v>
      </c>
    </row>
    <row r="220" spans="1:20" ht="21.75" customHeight="1" thickBot="1" x14ac:dyDescent="0.3">
      <c r="A220" s="199">
        <v>212</v>
      </c>
      <c r="B220" s="206"/>
      <c r="C220" s="206"/>
      <c r="D220" s="414" t="str">
        <f>IF(B220=0,"",VLOOKUP(B220,' SEP 15_09_2020'!$1:$1048576,3,0))</f>
        <v/>
      </c>
      <c r="E220" s="414" t="str">
        <f>IF(B220=0,"",VLOOKUP(B220,' SEP 15_09_2020'!$1:$1048576,4,0))</f>
        <v/>
      </c>
      <c r="F220" s="414" t="str">
        <f>IF(B220=0,"",VLOOKUP(B220,' SEP 15_09_2020'!$1:$1048576,5,0))</f>
        <v/>
      </c>
      <c r="G220" s="199"/>
      <c r="H220" s="198" t="str">
        <f t="shared" si="51"/>
        <v/>
      </c>
      <c r="I220" s="199" t="str">
        <f t="shared" si="52"/>
        <v/>
      </c>
      <c r="J220" s="199" t="str">
        <f t="shared" si="53"/>
        <v/>
      </c>
      <c r="K220" s="199" t="str">
        <f t="shared" si="54"/>
        <v/>
      </c>
      <c r="L220" s="199" t="str">
        <f t="shared" si="55"/>
        <v/>
      </c>
      <c r="M220" s="200" t="str">
        <f t="shared" si="56"/>
        <v/>
      </c>
      <c r="N220" s="200" t="str">
        <f t="shared" si="57"/>
        <v/>
      </c>
      <c r="O220" s="201" t="str">
        <f t="shared" si="58"/>
        <v/>
      </c>
      <c r="P220" s="209" t="str">
        <f t="shared" si="59"/>
        <v/>
      </c>
      <c r="R220" s="219" t="str">
        <f t="shared" si="48"/>
        <v/>
      </c>
      <c r="S220" s="219" t="str">
        <f t="shared" si="49"/>
        <v/>
      </c>
      <c r="T220" s="219" t="e">
        <f t="shared" si="50"/>
        <v>#VALUE!</v>
      </c>
    </row>
    <row r="221" spans="1:20" ht="21.75" customHeight="1" thickBot="1" x14ac:dyDescent="0.3">
      <c r="A221" s="199">
        <v>213</v>
      </c>
      <c r="B221" s="206"/>
      <c r="C221" s="206"/>
      <c r="D221" s="414" t="str">
        <f>IF(B221=0,"",VLOOKUP(B221,' SEP 15_09_2020'!$1:$1048576,3,0))</f>
        <v/>
      </c>
      <c r="E221" s="414" t="str">
        <f>IF(B221=0,"",VLOOKUP(B221,' SEP 15_09_2020'!$1:$1048576,4,0))</f>
        <v/>
      </c>
      <c r="F221" s="414" t="str">
        <f>IF(B221=0,"",VLOOKUP(B221,' SEP 15_09_2020'!$1:$1048576,5,0))</f>
        <v/>
      </c>
      <c r="G221" s="199"/>
      <c r="H221" s="198" t="str">
        <f t="shared" si="51"/>
        <v/>
      </c>
      <c r="I221" s="199" t="str">
        <f t="shared" si="52"/>
        <v/>
      </c>
      <c r="J221" s="199" t="str">
        <f t="shared" si="53"/>
        <v/>
      </c>
      <c r="K221" s="199" t="str">
        <f t="shared" si="54"/>
        <v/>
      </c>
      <c r="L221" s="199" t="str">
        <f t="shared" si="55"/>
        <v/>
      </c>
      <c r="M221" s="200" t="str">
        <f t="shared" si="56"/>
        <v/>
      </c>
      <c r="N221" s="200" t="str">
        <f t="shared" si="57"/>
        <v/>
      </c>
      <c r="O221" s="201" t="str">
        <f t="shared" si="58"/>
        <v/>
      </c>
      <c r="P221" s="209" t="str">
        <f t="shared" si="59"/>
        <v/>
      </c>
      <c r="R221" s="219" t="str">
        <f t="shared" si="48"/>
        <v/>
      </c>
      <c r="S221" s="219" t="str">
        <f t="shared" si="49"/>
        <v/>
      </c>
      <c r="T221" s="219" t="e">
        <f t="shared" si="50"/>
        <v>#VALUE!</v>
      </c>
    </row>
    <row r="222" spans="1:20" ht="21.75" customHeight="1" thickBot="1" x14ac:dyDescent="0.3">
      <c r="A222" s="199">
        <v>214</v>
      </c>
      <c r="B222" s="206"/>
      <c r="C222" s="206"/>
      <c r="D222" s="414" t="str">
        <f>IF(B222=0,"",VLOOKUP(B222,' SEP 15_09_2020'!$1:$1048576,3,0))</f>
        <v/>
      </c>
      <c r="E222" s="414" t="str">
        <f>IF(B222=0,"",VLOOKUP(B222,' SEP 15_09_2020'!$1:$1048576,4,0))</f>
        <v/>
      </c>
      <c r="F222" s="414" t="str">
        <f>IF(B222=0,"",VLOOKUP(B222,' SEP 15_09_2020'!$1:$1048576,5,0))</f>
        <v/>
      </c>
      <c r="G222" s="199"/>
      <c r="H222" s="198" t="str">
        <f t="shared" si="51"/>
        <v/>
      </c>
      <c r="I222" s="199" t="str">
        <f t="shared" si="52"/>
        <v/>
      </c>
      <c r="J222" s="199" t="str">
        <f t="shared" si="53"/>
        <v/>
      </c>
      <c r="K222" s="199" t="str">
        <f t="shared" si="54"/>
        <v/>
      </c>
      <c r="L222" s="199" t="str">
        <f t="shared" si="55"/>
        <v/>
      </c>
      <c r="M222" s="200" t="str">
        <f t="shared" si="56"/>
        <v/>
      </c>
      <c r="N222" s="200" t="str">
        <f t="shared" si="57"/>
        <v/>
      </c>
      <c r="O222" s="201" t="str">
        <f t="shared" si="58"/>
        <v/>
      </c>
      <c r="P222" s="209" t="str">
        <f t="shared" si="59"/>
        <v/>
      </c>
      <c r="R222" s="219" t="str">
        <f t="shared" si="48"/>
        <v/>
      </c>
      <c r="S222" s="219" t="str">
        <f t="shared" si="49"/>
        <v/>
      </c>
      <c r="T222" s="219" t="e">
        <f t="shared" si="50"/>
        <v>#VALUE!</v>
      </c>
    </row>
    <row r="223" spans="1:20" ht="21.75" customHeight="1" thickBot="1" x14ac:dyDescent="0.3">
      <c r="A223" s="199">
        <v>215</v>
      </c>
      <c r="B223" s="206"/>
      <c r="C223" s="206"/>
      <c r="D223" s="414" t="str">
        <f>IF(B223=0,"",VLOOKUP(B223,' SEP 15_09_2020'!$1:$1048576,3,0))</f>
        <v/>
      </c>
      <c r="E223" s="414" t="str">
        <f>IF(B223=0,"",VLOOKUP(B223,' SEP 15_09_2020'!$1:$1048576,4,0))</f>
        <v/>
      </c>
      <c r="F223" s="414" t="str">
        <f>IF(B223=0,"",VLOOKUP(B223,' SEP 15_09_2020'!$1:$1048576,5,0))</f>
        <v/>
      </c>
      <c r="G223" s="199"/>
      <c r="H223" s="198" t="str">
        <f t="shared" si="51"/>
        <v/>
      </c>
      <c r="I223" s="199" t="str">
        <f t="shared" si="52"/>
        <v/>
      </c>
      <c r="J223" s="199" t="str">
        <f t="shared" si="53"/>
        <v/>
      </c>
      <c r="K223" s="199" t="str">
        <f t="shared" si="54"/>
        <v/>
      </c>
      <c r="L223" s="199" t="str">
        <f t="shared" si="55"/>
        <v/>
      </c>
      <c r="M223" s="200" t="str">
        <f t="shared" si="56"/>
        <v/>
      </c>
      <c r="N223" s="200" t="str">
        <f t="shared" si="57"/>
        <v/>
      </c>
      <c r="O223" s="201" t="str">
        <f t="shared" si="58"/>
        <v/>
      </c>
      <c r="P223" s="209" t="str">
        <f t="shared" si="59"/>
        <v/>
      </c>
      <c r="R223" s="219" t="str">
        <f t="shared" si="48"/>
        <v/>
      </c>
      <c r="S223" s="219" t="str">
        <f t="shared" si="49"/>
        <v/>
      </c>
      <c r="T223" s="219" t="e">
        <f t="shared" si="50"/>
        <v>#VALUE!</v>
      </c>
    </row>
    <row r="224" spans="1:20" ht="21.75" customHeight="1" thickBot="1" x14ac:dyDescent="0.3">
      <c r="A224" s="199">
        <v>216</v>
      </c>
      <c r="B224" s="206"/>
      <c r="C224" s="206"/>
      <c r="D224" s="414" t="str">
        <f>IF(B224=0,"",VLOOKUP(B224,' SEP 15_09_2020'!$1:$1048576,3,0))</f>
        <v/>
      </c>
      <c r="E224" s="414" t="str">
        <f>IF(B224=0,"",VLOOKUP(B224,' SEP 15_09_2020'!$1:$1048576,4,0))</f>
        <v/>
      </c>
      <c r="F224" s="414" t="str">
        <f>IF(B224=0,"",VLOOKUP(B224,' SEP 15_09_2020'!$1:$1048576,5,0))</f>
        <v/>
      </c>
      <c r="G224" s="199"/>
      <c r="H224" s="198" t="str">
        <f t="shared" si="51"/>
        <v/>
      </c>
      <c r="I224" s="199" t="str">
        <f t="shared" si="52"/>
        <v/>
      </c>
      <c r="J224" s="199" t="str">
        <f t="shared" si="53"/>
        <v/>
      </c>
      <c r="K224" s="199" t="str">
        <f t="shared" si="54"/>
        <v/>
      </c>
      <c r="L224" s="199" t="str">
        <f t="shared" si="55"/>
        <v/>
      </c>
      <c r="M224" s="200" t="str">
        <f t="shared" si="56"/>
        <v/>
      </c>
      <c r="N224" s="200" t="str">
        <f t="shared" si="57"/>
        <v/>
      </c>
      <c r="O224" s="201" t="str">
        <f t="shared" si="58"/>
        <v/>
      </c>
      <c r="P224" s="209" t="str">
        <f t="shared" si="59"/>
        <v/>
      </c>
      <c r="R224" s="219" t="str">
        <f t="shared" si="48"/>
        <v/>
      </c>
      <c r="S224" s="219" t="str">
        <f t="shared" si="49"/>
        <v/>
      </c>
      <c r="T224" s="219" t="e">
        <f t="shared" si="50"/>
        <v>#VALUE!</v>
      </c>
    </row>
    <row r="225" spans="1:20" ht="21.75" customHeight="1" thickBot="1" x14ac:dyDescent="0.3">
      <c r="A225" s="199">
        <v>217</v>
      </c>
      <c r="B225" s="206"/>
      <c r="C225" s="206"/>
      <c r="D225" s="414" t="str">
        <f>IF(B225=0,"",VLOOKUP(B225,' SEP 15_09_2020'!$1:$1048576,3,0))</f>
        <v/>
      </c>
      <c r="E225" s="414" t="str">
        <f>IF(B225=0,"",VLOOKUP(B225,' SEP 15_09_2020'!$1:$1048576,4,0))</f>
        <v/>
      </c>
      <c r="F225" s="414" t="str">
        <f>IF(B225=0,"",VLOOKUP(B225,' SEP 15_09_2020'!$1:$1048576,5,0))</f>
        <v/>
      </c>
      <c r="G225" s="199"/>
      <c r="H225" s="198" t="str">
        <f t="shared" si="51"/>
        <v/>
      </c>
      <c r="I225" s="199" t="str">
        <f t="shared" si="52"/>
        <v/>
      </c>
      <c r="J225" s="199" t="str">
        <f t="shared" si="53"/>
        <v/>
      </c>
      <c r="K225" s="199" t="str">
        <f t="shared" si="54"/>
        <v/>
      </c>
      <c r="L225" s="199" t="str">
        <f t="shared" si="55"/>
        <v/>
      </c>
      <c r="M225" s="200" t="str">
        <f t="shared" si="56"/>
        <v/>
      </c>
      <c r="N225" s="200" t="str">
        <f t="shared" si="57"/>
        <v/>
      </c>
      <c r="O225" s="201" t="str">
        <f t="shared" si="58"/>
        <v/>
      </c>
      <c r="P225" s="209" t="str">
        <f t="shared" si="59"/>
        <v/>
      </c>
      <c r="R225" s="219" t="str">
        <f t="shared" si="48"/>
        <v/>
      </c>
      <c r="S225" s="219" t="str">
        <f t="shared" si="49"/>
        <v/>
      </c>
      <c r="T225" s="219" t="e">
        <f t="shared" si="50"/>
        <v>#VALUE!</v>
      </c>
    </row>
    <row r="226" spans="1:20" ht="21.75" customHeight="1" thickBot="1" x14ac:dyDescent="0.3">
      <c r="A226" s="199">
        <v>218</v>
      </c>
      <c r="B226" s="206"/>
      <c r="C226" s="206"/>
      <c r="D226" s="414" t="str">
        <f>IF(B226=0,"",VLOOKUP(B226,' SEP 15_09_2020'!$1:$1048576,3,0))</f>
        <v/>
      </c>
      <c r="E226" s="414" t="str">
        <f>IF(B226=0,"",VLOOKUP(B226,' SEP 15_09_2020'!$1:$1048576,4,0))</f>
        <v/>
      </c>
      <c r="F226" s="414" t="str">
        <f>IF(B226=0,"",VLOOKUP(B226,' SEP 15_09_2020'!$1:$1048576,5,0))</f>
        <v/>
      </c>
      <c r="G226" s="199"/>
      <c r="H226" s="198" t="str">
        <f t="shared" si="51"/>
        <v/>
      </c>
      <c r="I226" s="199" t="str">
        <f t="shared" si="52"/>
        <v/>
      </c>
      <c r="J226" s="199" t="str">
        <f t="shared" si="53"/>
        <v/>
      </c>
      <c r="K226" s="199" t="str">
        <f t="shared" si="54"/>
        <v/>
      </c>
      <c r="L226" s="199" t="str">
        <f t="shared" si="55"/>
        <v/>
      </c>
      <c r="M226" s="200" t="str">
        <f t="shared" si="56"/>
        <v/>
      </c>
      <c r="N226" s="200" t="str">
        <f t="shared" si="57"/>
        <v/>
      </c>
      <c r="O226" s="201" t="str">
        <f t="shared" si="58"/>
        <v/>
      </c>
      <c r="P226" s="209" t="str">
        <f t="shared" si="59"/>
        <v/>
      </c>
      <c r="R226" s="219" t="str">
        <f t="shared" si="48"/>
        <v/>
      </c>
      <c r="S226" s="219" t="str">
        <f t="shared" si="49"/>
        <v/>
      </c>
      <c r="T226" s="219" t="e">
        <f t="shared" si="50"/>
        <v>#VALUE!</v>
      </c>
    </row>
    <row r="227" spans="1:20" ht="21.75" customHeight="1" thickBot="1" x14ac:dyDescent="0.3">
      <c r="A227" s="199">
        <v>219</v>
      </c>
      <c r="B227" s="206"/>
      <c r="C227" s="206"/>
      <c r="D227" s="414" t="str">
        <f>IF(B227=0,"",VLOOKUP(B227,' SEP 15_09_2020'!$1:$1048576,3,0))</f>
        <v/>
      </c>
      <c r="E227" s="414" t="str">
        <f>IF(B227=0,"",VLOOKUP(B227,' SEP 15_09_2020'!$1:$1048576,4,0))</f>
        <v/>
      </c>
      <c r="F227" s="414" t="str">
        <f>IF(B227=0,"",VLOOKUP(B227,' SEP 15_09_2020'!$1:$1048576,5,0))</f>
        <v/>
      </c>
      <c r="G227" s="199"/>
      <c r="H227" s="198" t="str">
        <f t="shared" si="51"/>
        <v/>
      </c>
      <c r="I227" s="199" t="str">
        <f t="shared" si="52"/>
        <v/>
      </c>
      <c r="J227" s="199" t="str">
        <f t="shared" si="53"/>
        <v/>
      </c>
      <c r="K227" s="199" t="str">
        <f t="shared" si="54"/>
        <v/>
      </c>
      <c r="L227" s="199" t="str">
        <f t="shared" si="55"/>
        <v/>
      </c>
      <c r="M227" s="200" t="str">
        <f t="shared" si="56"/>
        <v/>
      </c>
      <c r="N227" s="200" t="str">
        <f t="shared" si="57"/>
        <v/>
      </c>
      <c r="O227" s="201" t="str">
        <f t="shared" si="58"/>
        <v/>
      </c>
      <c r="P227" s="209" t="str">
        <f t="shared" si="59"/>
        <v/>
      </c>
      <c r="R227" s="219" t="str">
        <f t="shared" si="48"/>
        <v/>
      </c>
      <c r="S227" s="219" t="str">
        <f t="shared" si="49"/>
        <v/>
      </c>
      <c r="T227" s="219" t="e">
        <f t="shared" si="50"/>
        <v>#VALUE!</v>
      </c>
    </row>
    <row r="228" spans="1:20" ht="21.75" customHeight="1" thickBot="1" x14ac:dyDescent="0.3">
      <c r="A228" s="199">
        <v>220</v>
      </c>
      <c r="B228" s="206"/>
      <c r="C228" s="206"/>
      <c r="D228" s="414" t="str">
        <f>IF(B228=0,"",VLOOKUP(B228,' SEP 15_09_2020'!$1:$1048576,3,0))</f>
        <v/>
      </c>
      <c r="E228" s="414" t="str">
        <f>IF(B228=0,"",VLOOKUP(B228,' SEP 15_09_2020'!$1:$1048576,4,0))</f>
        <v/>
      </c>
      <c r="F228" s="414" t="str">
        <f>IF(B228=0,"",VLOOKUP(B228,' SEP 15_09_2020'!$1:$1048576,5,0))</f>
        <v/>
      </c>
      <c r="G228" s="199"/>
      <c r="H228" s="198" t="str">
        <f t="shared" si="51"/>
        <v/>
      </c>
      <c r="I228" s="199" t="str">
        <f t="shared" si="52"/>
        <v/>
      </c>
      <c r="J228" s="199" t="str">
        <f t="shared" si="53"/>
        <v/>
      </c>
      <c r="K228" s="199" t="str">
        <f t="shared" si="54"/>
        <v/>
      </c>
      <c r="L228" s="199" t="str">
        <f t="shared" si="55"/>
        <v/>
      </c>
      <c r="M228" s="200" t="str">
        <f t="shared" si="56"/>
        <v/>
      </c>
      <c r="N228" s="200" t="str">
        <f t="shared" si="57"/>
        <v/>
      </c>
      <c r="O228" s="201" t="str">
        <f t="shared" si="58"/>
        <v/>
      </c>
      <c r="P228" s="209" t="str">
        <f t="shared" si="59"/>
        <v/>
      </c>
      <c r="R228" s="219" t="str">
        <f t="shared" si="48"/>
        <v/>
      </c>
      <c r="S228" s="219" t="str">
        <f t="shared" si="49"/>
        <v/>
      </c>
      <c r="T228" s="219" t="e">
        <f t="shared" si="50"/>
        <v>#VALUE!</v>
      </c>
    </row>
    <row r="229" spans="1:20" ht="21.75" customHeight="1" thickBot="1" x14ac:dyDescent="0.3">
      <c r="A229" s="199">
        <v>221</v>
      </c>
      <c r="B229" s="206"/>
      <c r="C229" s="206"/>
      <c r="D229" s="414" t="str">
        <f>IF(B229=0,"",VLOOKUP(B229,' SEP 15_09_2020'!$1:$1048576,3,0))</f>
        <v/>
      </c>
      <c r="E229" s="414" t="str">
        <f>IF(B229=0,"",VLOOKUP(B229,' SEP 15_09_2020'!$1:$1048576,4,0))</f>
        <v/>
      </c>
      <c r="F229" s="414" t="str">
        <f>IF(B229=0,"",VLOOKUP(B229,' SEP 15_09_2020'!$1:$1048576,5,0))</f>
        <v/>
      </c>
      <c r="G229" s="199"/>
      <c r="H229" s="198" t="str">
        <f t="shared" si="51"/>
        <v/>
      </c>
      <c r="I229" s="199" t="str">
        <f t="shared" si="52"/>
        <v/>
      </c>
      <c r="J229" s="199" t="str">
        <f t="shared" si="53"/>
        <v/>
      </c>
      <c r="K229" s="199" t="str">
        <f t="shared" si="54"/>
        <v/>
      </c>
      <c r="L229" s="199" t="str">
        <f t="shared" si="55"/>
        <v/>
      </c>
      <c r="M229" s="200" t="str">
        <f t="shared" si="56"/>
        <v/>
      </c>
      <c r="N229" s="200" t="str">
        <f t="shared" si="57"/>
        <v/>
      </c>
      <c r="O229" s="201" t="str">
        <f t="shared" si="58"/>
        <v/>
      </c>
      <c r="P229" s="209" t="str">
        <f t="shared" si="59"/>
        <v/>
      </c>
      <c r="R229" s="219" t="str">
        <f t="shared" si="48"/>
        <v/>
      </c>
      <c r="S229" s="219" t="str">
        <f t="shared" si="49"/>
        <v/>
      </c>
      <c r="T229" s="219" t="e">
        <f t="shared" si="50"/>
        <v>#VALUE!</v>
      </c>
    </row>
    <row r="230" spans="1:20" ht="21.75" customHeight="1" thickBot="1" x14ac:dyDescent="0.3">
      <c r="A230" s="199">
        <v>222</v>
      </c>
      <c r="B230" s="206"/>
      <c r="C230" s="206"/>
      <c r="D230" s="414" t="str">
        <f>IF(B230=0,"",VLOOKUP(B230,' SEP 15_09_2020'!$1:$1048576,3,0))</f>
        <v/>
      </c>
      <c r="E230" s="414" t="str">
        <f>IF(B230=0,"",VLOOKUP(B230,' SEP 15_09_2020'!$1:$1048576,4,0))</f>
        <v/>
      </c>
      <c r="F230" s="414" t="str">
        <f>IF(B230=0,"",VLOOKUP(B230,' SEP 15_09_2020'!$1:$1048576,5,0))</f>
        <v/>
      </c>
      <c r="G230" s="199"/>
      <c r="H230" s="198" t="str">
        <f t="shared" si="51"/>
        <v/>
      </c>
      <c r="I230" s="199" t="str">
        <f t="shared" si="52"/>
        <v/>
      </c>
      <c r="J230" s="199" t="str">
        <f t="shared" si="53"/>
        <v/>
      </c>
      <c r="K230" s="199" t="str">
        <f t="shared" si="54"/>
        <v/>
      </c>
      <c r="L230" s="199" t="str">
        <f t="shared" si="55"/>
        <v/>
      </c>
      <c r="M230" s="200" t="str">
        <f t="shared" si="56"/>
        <v/>
      </c>
      <c r="N230" s="200" t="str">
        <f t="shared" si="57"/>
        <v/>
      </c>
      <c r="O230" s="201" t="str">
        <f t="shared" si="58"/>
        <v/>
      </c>
      <c r="P230" s="209" t="str">
        <f t="shared" si="59"/>
        <v/>
      </c>
      <c r="R230" s="219" t="str">
        <f t="shared" si="48"/>
        <v/>
      </c>
      <c r="S230" s="219" t="str">
        <f t="shared" si="49"/>
        <v/>
      </c>
      <c r="T230" s="219" t="e">
        <f t="shared" si="50"/>
        <v>#VALUE!</v>
      </c>
    </row>
    <row r="231" spans="1:20" ht="21.75" customHeight="1" thickBot="1" x14ac:dyDescent="0.3">
      <c r="A231" s="199">
        <v>223</v>
      </c>
      <c r="B231" s="206"/>
      <c r="C231" s="206"/>
      <c r="D231" s="414" t="str">
        <f>IF(B231=0,"",VLOOKUP(B231,' SEP 15_09_2020'!$1:$1048576,3,0))</f>
        <v/>
      </c>
      <c r="E231" s="414" t="str">
        <f>IF(B231=0,"",VLOOKUP(B231,' SEP 15_09_2020'!$1:$1048576,4,0))</f>
        <v/>
      </c>
      <c r="F231" s="414" t="str">
        <f>IF(B231=0,"",VLOOKUP(B231,' SEP 15_09_2020'!$1:$1048576,5,0))</f>
        <v/>
      </c>
      <c r="G231" s="199"/>
      <c r="H231" s="198" t="str">
        <f t="shared" si="51"/>
        <v/>
      </c>
      <c r="I231" s="199" t="str">
        <f t="shared" si="52"/>
        <v/>
      </c>
      <c r="J231" s="199" t="str">
        <f t="shared" si="53"/>
        <v/>
      </c>
      <c r="K231" s="199" t="str">
        <f t="shared" si="54"/>
        <v/>
      </c>
      <c r="L231" s="199" t="str">
        <f t="shared" si="55"/>
        <v/>
      </c>
      <c r="M231" s="200" t="str">
        <f t="shared" si="56"/>
        <v/>
      </c>
      <c r="N231" s="200" t="str">
        <f t="shared" si="57"/>
        <v/>
      </c>
      <c r="O231" s="201" t="str">
        <f t="shared" si="58"/>
        <v/>
      </c>
      <c r="P231" s="209" t="str">
        <f t="shared" si="59"/>
        <v/>
      </c>
      <c r="R231" s="219" t="str">
        <f t="shared" si="48"/>
        <v/>
      </c>
      <c r="S231" s="219" t="str">
        <f t="shared" si="49"/>
        <v/>
      </c>
      <c r="T231" s="219" t="e">
        <f t="shared" si="50"/>
        <v>#VALUE!</v>
      </c>
    </row>
    <row r="232" spans="1:20" ht="21.75" customHeight="1" thickBot="1" x14ac:dyDescent="0.3">
      <c r="A232" s="199">
        <v>224</v>
      </c>
      <c r="B232" s="206"/>
      <c r="C232" s="206"/>
      <c r="D232" s="414" t="str">
        <f>IF(B232=0,"",VLOOKUP(B232,' SEP 15_09_2020'!$1:$1048576,3,0))</f>
        <v/>
      </c>
      <c r="E232" s="414" t="str">
        <f>IF(B232=0,"",VLOOKUP(B232,' SEP 15_09_2020'!$1:$1048576,4,0))</f>
        <v/>
      </c>
      <c r="F232" s="414" t="str">
        <f>IF(B232=0,"",VLOOKUP(B232,' SEP 15_09_2020'!$1:$1048576,5,0))</f>
        <v/>
      </c>
      <c r="G232" s="199"/>
      <c r="H232" s="198" t="str">
        <f t="shared" si="51"/>
        <v/>
      </c>
      <c r="I232" s="199" t="str">
        <f t="shared" si="52"/>
        <v/>
      </c>
      <c r="J232" s="199" t="str">
        <f t="shared" si="53"/>
        <v/>
      </c>
      <c r="K232" s="199" t="str">
        <f t="shared" si="54"/>
        <v/>
      </c>
      <c r="L232" s="199" t="str">
        <f t="shared" si="55"/>
        <v/>
      </c>
      <c r="M232" s="200" t="str">
        <f t="shared" si="56"/>
        <v/>
      </c>
      <c r="N232" s="200" t="str">
        <f t="shared" si="57"/>
        <v/>
      </c>
      <c r="O232" s="201" t="str">
        <f t="shared" si="58"/>
        <v/>
      </c>
      <c r="P232" s="209" t="str">
        <f t="shared" si="59"/>
        <v/>
      </c>
      <c r="R232" s="219" t="str">
        <f t="shared" si="48"/>
        <v/>
      </c>
      <c r="S232" s="219" t="str">
        <f t="shared" si="49"/>
        <v/>
      </c>
      <c r="T232" s="219" t="e">
        <f t="shared" si="50"/>
        <v>#VALUE!</v>
      </c>
    </row>
    <row r="233" spans="1:20" ht="21.75" customHeight="1" thickBot="1" x14ac:dyDescent="0.3">
      <c r="A233" s="199">
        <v>225</v>
      </c>
      <c r="B233" s="206"/>
      <c r="C233" s="206"/>
      <c r="D233" s="414" t="str">
        <f>IF(B233=0,"",VLOOKUP(B233,' SEP 15_09_2020'!$1:$1048576,3,0))</f>
        <v/>
      </c>
      <c r="E233" s="414" t="str">
        <f>IF(B233=0,"",VLOOKUP(B233,' SEP 15_09_2020'!$1:$1048576,4,0))</f>
        <v/>
      </c>
      <c r="F233" s="414" t="str">
        <f>IF(B233=0,"",VLOOKUP(B233,' SEP 15_09_2020'!$1:$1048576,5,0))</f>
        <v/>
      </c>
      <c r="G233" s="199"/>
      <c r="H233" s="198" t="str">
        <f t="shared" si="51"/>
        <v/>
      </c>
      <c r="I233" s="199" t="str">
        <f t="shared" si="52"/>
        <v/>
      </c>
      <c r="J233" s="199" t="str">
        <f t="shared" si="53"/>
        <v/>
      </c>
      <c r="K233" s="199" t="str">
        <f t="shared" si="54"/>
        <v/>
      </c>
      <c r="L233" s="199" t="str">
        <f t="shared" si="55"/>
        <v/>
      </c>
      <c r="M233" s="200" t="str">
        <f t="shared" si="56"/>
        <v/>
      </c>
      <c r="N233" s="200" t="str">
        <f t="shared" si="57"/>
        <v/>
      </c>
      <c r="O233" s="201" t="str">
        <f t="shared" si="58"/>
        <v/>
      </c>
      <c r="P233" s="209" t="str">
        <f t="shared" si="59"/>
        <v/>
      </c>
      <c r="R233" s="219" t="str">
        <f t="shared" si="48"/>
        <v/>
      </c>
      <c r="S233" s="219" t="str">
        <f t="shared" si="49"/>
        <v/>
      </c>
      <c r="T233" s="219" t="e">
        <f t="shared" si="50"/>
        <v>#VALUE!</v>
      </c>
    </row>
    <row r="234" spans="1:20" ht="21.75" customHeight="1" thickBot="1" x14ac:dyDescent="0.3">
      <c r="A234" s="199">
        <v>226</v>
      </c>
      <c r="B234" s="206"/>
      <c r="C234" s="206"/>
      <c r="D234" s="414" t="str">
        <f>IF(B234=0,"",VLOOKUP(B234,' SEP 15_09_2020'!$1:$1048576,3,0))</f>
        <v/>
      </c>
      <c r="E234" s="414" t="str">
        <f>IF(B234=0,"",VLOOKUP(B234,' SEP 15_09_2020'!$1:$1048576,4,0))</f>
        <v/>
      </c>
      <c r="F234" s="414" t="str">
        <f>IF(B234=0,"",VLOOKUP(B234,' SEP 15_09_2020'!$1:$1048576,5,0))</f>
        <v/>
      </c>
      <c r="G234" s="199"/>
      <c r="H234" s="198" t="str">
        <f t="shared" si="51"/>
        <v/>
      </c>
      <c r="I234" s="199" t="str">
        <f t="shared" si="52"/>
        <v/>
      </c>
      <c r="J234" s="199" t="str">
        <f t="shared" si="53"/>
        <v/>
      </c>
      <c r="K234" s="199" t="str">
        <f t="shared" si="54"/>
        <v/>
      </c>
      <c r="L234" s="199" t="str">
        <f t="shared" si="55"/>
        <v/>
      </c>
      <c r="M234" s="200" t="str">
        <f t="shared" si="56"/>
        <v/>
      </c>
      <c r="N234" s="200" t="str">
        <f t="shared" si="57"/>
        <v/>
      </c>
      <c r="O234" s="201" t="str">
        <f t="shared" si="58"/>
        <v/>
      </c>
      <c r="P234" s="209" t="str">
        <f t="shared" si="59"/>
        <v/>
      </c>
      <c r="R234" s="219" t="str">
        <f t="shared" si="48"/>
        <v/>
      </c>
      <c r="S234" s="219" t="str">
        <f t="shared" si="49"/>
        <v/>
      </c>
      <c r="T234" s="219" t="e">
        <f t="shared" si="50"/>
        <v>#VALUE!</v>
      </c>
    </row>
    <row r="235" spans="1:20" ht="21.75" customHeight="1" thickBot="1" x14ac:dyDescent="0.3">
      <c r="A235" s="199">
        <v>227</v>
      </c>
      <c r="B235" s="206"/>
      <c r="C235" s="206"/>
      <c r="D235" s="414" t="str">
        <f>IF(B235=0,"",VLOOKUP(B235,' SEP 15_09_2020'!$1:$1048576,3,0))</f>
        <v/>
      </c>
      <c r="E235" s="414" t="str">
        <f>IF(B235=0,"",VLOOKUP(B235,' SEP 15_09_2020'!$1:$1048576,4,0))</f>
        <v/>
      </c>
      <c r="F235" s="414" t="str">
        <f>IF(B235=0,"",VLOOKUP(B235,' SEP 15_09_2020'!$1:$1048576,5,0))</f>
        <v/>
      </c>
      <c r="G235" s="199"/>
      <c r="H235" s="198" t="str">
        <f t="shared" si="51"/>
        <v/>
      </c>
      <c r="I235" s="199" t="str">
        <f t="shared" si="52"/>
        <v/>
      </c>
      <c r="J235" s="199" t="str">
        <f t="shared" si="53"/>
        <v/>
      </c>
      <c r="K235" s="199" t="str">
        <f t="shared" si="54"/>
        <v/>
      </c>
      <c r="L235" s="199" t="str">
        <f t="shared" si="55"/>
        <v/>
      </c>
      <c r="M235" s="200" t="str">
        <f t="shared" si="56"/>
        <v/>
      </c>
      <c r="N235" s="200" t="str">
        <f t="shared" si="57"/>
        <v/>
      </c>
      <c r="O235" s="201" t="str">
        <f t="shared" si="58"/>
        <v/>
      </c>
      <c r="P235" s="209" t="str">
        <f t="shared" si="59"/>
        <v/>
      </c>
      <c r="R235" s="219" t="str">
        <f t="shared" si="48"/>
        <v/>
      </c>
      <c r="S235" s="219" t="str">
        <f t="shared" si="49"/>
        <v/>
      </c>
      <c r="T235" s="219" t="e">
        <f t="shared" si="50"/>
        <v>#VALUE!</v>
      </c>
    </row>
    <row r="236" spans="1:20" ht="21.75" customHeight="1" thickBot="1" x14ac:dyDescent="0.3">
      <c r="A236" s="199">
        <v>228</v>
      </c>
      <c r="B236" s="206"/>
      <c r="C236" s="206"/>
      <c r="D236" s="414" t="str">
        <f>IF(B236=0,"",VLOOKUP(B236,' SEP 15_09_2020'!$1:$1048576,3,0))</f>
        <v/>
      </c>
      <c r="E236" s="414" t="str">
        <f>IF(B236=0,"",VLOOKUP(B236,' SEP 15_09_2020'!$1:$1048576,4,0))</f>
        <v/>
      </c>
      <c r="F236" s="414" t="str">
        <f>IF(B236=0,"",VLOOKUP(B236,' SEP 15_09_2020'!$1:$1048576,5,0))</f>
        <v/>
      </c>
      <c r="G236" s="199"/>
      <c r="H236" s="198" t="str">
        <f t="shared" si="51"/>
        <v/>
      </c>
      <c r="I236" s="199" t="str">
        <f t="shared" si="52"/>
        <v/>
      </c>
      <c r="J236" s="199" t="str">
        <f t="shared" si="53"/>
        <v/>
      </c>
      <c r="K236" s="199" t="str">
        <f t="shared" si="54"/>
        <v/>
      </c>
      <c r="L236" s="199" t="str">
        <f t="shared" si="55"/>
        <v/>
      </c>
      <c r="M236" s="200" t="str">
        <f t="shared" si="56"/>
        <v/>
      </c>
      <c r="N236" s="200" t="str">
        <f t="shared" si="57"/>
        <v/>
      </c>
      <c r="O236" s="201" t="str">
        <f t="shared" si="58"/>
        <v/>
      </c>
      <c r="P236" s="209" t="str">
        <f t="shared" si="59"/>
        <v/>
      </c>
      <c r="R236" s="219" t="str">
        <f t="shared" si="48"/>
        <v/>
      </c>
      <c r="S236" s="219" t="str">
        <f t="shared" si="49"/>
        <v/>
      </c>
      <c r="T236" s="219" t="e">
        <f t="shared" si="50"/>
        <v>#VALUE!</v>
      </c>
    </row>
    <row r="237" spans="1:20" ht="21.75" customHeight="1" thickBot="1" x14ac:dyDescent="0.3">
      <c r="A237" s="199">
        <v>229</v>
      </c>
      <c r="B237" s="206"/>
      <c r="C237" s="206"/>
      <c r="D237" s="414" t="str">
        <f>IF(B237=0,"",VLOOKUP(B237,' SEP 15_09_2020'!$1:$1048576,3,0))</f>
        <v/>
      </c>
      <c r="E237" s="414" t="str">
        <f>IF(B237=0,"",VLOOKUP(B237,' SEP 15_09_2020'!$1:$1048576,4,0))</f>
        <v/>
      </c>
      <c r="F237" s="414" t="str">
        <f>IF(B237=0,"",VLOOKUP(B237,' SEP 15_09_2020'!$1:$1048576,5,0))</f>
        <v/>
      </c>
      <c r="G237" s="199"/>
      <c r="H237" s="198" t="str">
        <f t="shared" si="51"/>
        <v/>
      </c>
      <c r="I237" s="199" t="str">
        <f t="shared" si="52"/>
        <v/>
      </c>
      <c r="J237" s="199" t="str">
        <f t="shared" si="53"/>
        <v/>
      </c>
      <c r="K237" s="199" t="str">
        <f t="shared" si="54"/>
        <v/>
      </c>
      <c r="L237" s="199" t="str">
        <f t="shared" si="55"/>
        <v/>
      </c>
      <c r="M237" s="200" t="str">
        <f t="shared" si="56"/>
        <v/>
      </c>
      <c r="N237" s="200" t="str">
        <f t="shared" si="57"/>
        <v/>
      </c>
      <c r="O237" s="201" t="str">
        <f t="shared" si="58"/>
        <v/>
      </c>
      <c r="P237" s="209" t="str">
        <f t="shared" si="59"/>
        <v/>
      </c>
      <c r="R237" s="219" t="str">
        <f t="shared" si="48"/>
        <v/>
      </c>
      <c r="S237" s="219" t="str">
        <f t="shared" si="49"/>
        <v/>
      </c>
      <c r="T237" s="219" t="e">
        <f t="shared" si="50"/>
        <v>#VALUE!</v>
      </c>
    </row>
    <row r="238" spans="1:20" ht="21.75" customHeight="1" thickBot="1" x14ac:dyDescent="0.3">
      <c r="A238" s="199">
        <v>230</v>
      </c>
      <c r="B238" s="206"/>
      <c r="C238" s="206"/>
      <c r="D238" s="414" t="str">
        <f>IF(B238=0,"",VLOOKUP(B238,' SEP 15_09_2020'!$1:$1048576,3,0))</f>
        <v/>
      </c>
      <c r="E238" s="414" t="str">
        <f>IF(B238=0,"",VLOOKUP(B238,' SEP 15_09_2020'!$1:$1048576,4,0))</f>
        <v/>
      </c>
      <c r="F238" s="414" t="str">
        <f>IF(B238=0,"",VLOOKUP(B238,' SEP 15_09_2020'!$1:$1048576,5,0))</f>
        <v/>
      </c>
      <c r="G238" s="199"/>
      <c r="H238" s="198" t="str">
        <f t="shared" si="51"/>
        <v/>
      </c>
      <c r="I238" s="199" t="str">
        <f t="shared" si="52"/>
        <v/>
      </c>
      <c r="J238" s="199" t="str">
        <f t="shared" si="53"/>
        <v/>
      </c>
      <c r="K238" s="199" t="str">
        <f t="shared" si="54"/>
        <v/>
      </c>
      <c r="L238" s="199" t="str">
        <f t="shared" si="55"/>
        <v/>
      </c>
      <c r="M238" s="200" t="str">
        <f t="shared" si="56"/>
        <v/>
      </c>
      <c r="N238" s="200" t="str">
        <f t="shared" si="57"/>
        <v/>
      </c>
      <c r="O238" s="201" t="str">
        <f t="shared" si="58"/>
        <v/>
      </c>
      <c r="P238" s="209" t="str">
        <f t="shared" si="59"/>
        <v/>
      </c>
      <c r="R238" s="219" t="str">
        <f t="shared" si="48"/>
        <v/>
      </c>
      <c r="S238" s="219" t="str">
        <f t="shared" si="49"/>
        <v/>
      </c>
      <c r="T238" s="219" t="e">
        <f t="shared" si="50"/>
        <v>#VALUE!</v>
      </c>
    </row>
    <row r="239" spans="1:20" ht="21.75" customHeight="1" thickBot="1" x14ac:dyDescent="0.3">
      <c r="A239" s="199">
        <v>231</v>
      </c>
      <c r="B239" s="206"/>
      <c r="C239" s="206"/>
      <c r="D239" s="414" t="str">
        <f>IF(B239=0,"",VLOOKUP(B239,' SEP 15_09_2020'!$1:$1048576,3,0))</f>
        <v/>
      </c>
      <c r="E239" s="414" t="str">
        <f>IF(B239=0,"",VLOOKUP(B239,' SEP 15_09_2020'!$1:$1048576,4,0))</f>
        <v/>
      </c>
      <c r="F239" s="414" t="str">
        <f>IF(B239=0,"",VLOOKUP(B239,' SEP 15_09_2020'!$1:$1048576,5,0))</f>
        <v/>
      </c>
      <c r="G239" s="199"/>
      <c r="H239" s="198" t="str">
        <f t="shared" si="51"/>
        <v/>
      </c>
      <c r="I239" s="199" t="str">
        <f t="shared" si="52"/>
        <v/>
      </c>
      <c r="J239" s="199" t="str">
        <f t="shared" si="53"/>
        <v/>
      </c>
      <c r="K239" s="199" t="str">
        <f t="shared" si="54"/>
        <v/>
      </c>
      <c r="L239" s="199" t="str">
        <f t="shared" si="55"/>
        <v/>
      </c>
      <c r="M239" s="200" t="str">
        <f t="shared" si="56"/>
        <v/>
      </c>
      <c r="N239" s="200" t="str">
        <f t="shared" si="57"/>
        <v/>
      </c>
      <c r="O239" s="201" t="str">
        <f t="shared" si="58"/>
        <v/>
      </c>
      <c r="P239" s="209" t="str">
        <f t="shared" si="59"/>
        <v/>
      </c>
      <c r="R239" s="219" t="str">
        <f t="shared" si="48"/>
        <v/>
      </c>
      <c r="S239" s="219" t="str">
        <f t="shared" si="49"/>
        <v/>
      </c>
      <c r="T239" s="219" t="e">
        <f t="shared" si="50"/>
        <v>#VALUE!</v>
      </c>
    </row>
    <row r="240" spans="1:20" ht="21.75" customHeight="1" thickBot="1" x14ac:dyDescent="0.3">
      <c r="A240" s="199">
        <v>232</v>
      </c>
      <c r="B240" s="206"/>
      <c r="C240" s="206"/>
      <c r="D240" s="414" t="str">
        <f>IF(B240=0,"",VLOOKUP(B240,' SEP 15_09_2020'!$1:$1048576,3,0))</f>
        <v/>
      </c>
      <c r="E240" s="414" t="str">
        <f>IF(B240=0,"",VLOOKUP(B240,' SEP 15_09_2020'!$1:$1048576,4,0))</f>
        <v/>
      </c>
      <c r="F240" s="414" t="str">
        <f>IF(B240=0,"",VLOOKUP(B240,' SEP 15_09_2020'!$1:$1048576,5,0))</f>
        <v/>
      </c>
      <c r="G240" s="199"/>
      <c r="H240" s="198" t="str">
        <f t="shared" si="51"/>
        <v/>
      </c>
      <c r="I240" s="199" t="str">
        <f t="shared" si="52"/>
        <v/>
      </c>
      <c r="J240" s="199" t="str">
        <f t="shared" si="53"/>
        <v/>
      </c>
      <c r="K240" s="199" t="str">
        <f t="shared" si="54"/>
        <v/>
      </c>
      <c r="L240" s="199" t="str">
        <f t="shared" si="55"/>
        <v/>
      </c>
      <c r="M240" s="200" t="str">
        <f t="shared" si="56"/>
        <v/>
      </c>
      <c r="N240" s="200" t="str">
        <f t="shared" si="57"/>
        <v/>
      </c>
      <c r="O240" s="201" t="str">
        <f t="shared" si="58"/>
        <v/>
      </c>
      <c r="P240" s="209" t="str">
        <f t="shared" si="59"/>
        <v/>
      </c>
      <c r="R240" s="219" t="str">
        <f t="shared" si="48"/>
        <v/>
      </c>
      <c r="S240" s="219" t="str">
        <f t="shared" si="49"/>
        <v/>
      </c>
      <c r="T240" s="219" t="e">
        <f t="shared" si="50"/>
        <v>#VALUE!</v>
      </c>
    </row>
    <row r="241" spans="1:20" ht="21.75" customHeight="1" thickBot="1" x14ac:dyDescent="0.3">
      <c r="A241" s="199">
        <v>233</v>
      </c>
      <c r="B241" s="206"/>
      <c r="C241" s="206"/>
      <c r="D241" s="414" t="str">
        <f>IF(B241=0,"",VLOOKUP(B241,' SEP 15_09_2020'!$1:$1048576,3,0))</f>
        <v/>
      </c>
      <c r="E241" s="414" t="str">
        <f>IF(B241=0,"",VLOOKUP(B241,' SEP 15_09_2020'!$1:$1048576,4,0))</f>
        <v/>
      </c>
      <c r="F241" s="414" t="str">
        <f>IF(B241=0,"",VLOOKUP(B241,' SEP 15_09_2020'!$1:$1048576,5,0))</f>
        <v/>
      </c>
      <c r="G241" s="199"/>
      <c r="H241" s="198" t="str">
        <f t="shared" si="51"/>
        <v/>
      </c>
      <c r="I241" s="199" t="str">
        <f t="shared" si="52"/>
        <v/>
      </c>
      <c r="J241" s="199" t="str">
        <f t="shared" si="53"/>
        <v/>
      </c>
      <c r="K241" s="199" t="str">
        <f t="shared" si="54"/>
        <v/>
      </c>
      <c r="L241" s="199" t="str">
        <f t="shared" si="55"/>
        <v/>
      </c>
      <c r="M241" s="200" t="str">
        <f t="shared" si="56"/>
        <v/>
      </c>
      <c r="N241" s="200" t="str">
        <f t="shared" si="57"/>
        <v/>
      </c>
      <c r="O241" s="201" t="str">
        <f t="shared" si="58"/>
        <v/>
      </c>
      <c r="P241" s="209" t="str">
        <f t="shared" si="59"/>
        <v/>
      </c>
      <c r="R241" s="219" t="str">
        <f t="shared" si="48"/>
        <v/>
      </c>
      <c r="S241" s="219" t="str">
        <f t="shared" si="49"/>
        <v/>
      </c>
      <c r="T241" s="219" t="e">
        <f t="shared" si="50"/>
        <v>#VALUE!</v>
      </c>
    </row>
    <row r="242" spans="1:20" ht="21.75" customHeight="1" thickBot="1" x14ac:dyDescent="0.3">
      <c r="A242" s="199">
        <v>234</v>
      </c>
      <c r="B242" s="206"/>
      <c r="C242" s="206"/>
      <c r="D242" s="414" t="str">
        <f>IF(B242=0,"",VLOOKUP(B242,' SEP 15_09_2020'!$1:$1048576,3,0))</f>
        <v/>
      </c>
      <c r="E242" s="414" t="str">
        <f>IF(B242=0,"",VLOOKUP(B242,' SEP 15_09_2020'!$1:$1048576,4,0))</f>
        <v/>
      </c>
      <c r="F242" s="414" t="str">
        <f>IF(B242=0,"",VLOOKUP(B242,' SEP 15_09_2020'!$1:$1048576,5,0))</f>
        <v/>
      </c>
      <c r="G242" s="199"/>
      <c r="H242" s="198" t="str">
        <f t="shared" si="51"/>
        <v/>
      </c>
      <c r="I242" s="199" t="str">
        <f t="shared" si="52"/>
        <v/>
      </c>
      <c r="J242" s="199" t="str">
        <f t="shared" si="53"/>
        <v/>
      </c>
      <c r="K242" s="199" t="str">
        <f t="shared" si="54"/>
        <v/>
      </c>
      <c r="L242" s="199" t="str">
        <f t="shared" si="55"/>
        <v/>
      </c>
      <c r="M242" s="200" t="str">
        <f t="shared" si="56"/>
        <v/>
      </c>
      <c r="N242" s="200" t="str">
        <f t="shared" si="57"/>
        <v/>
      </c>
      <c r="O242" s="201" t="str">
        <f t="shared" si="58"/>
        <v/>
      </c>
      <c r="P242" s="209" t="str">
        <f t="shared" si="59"/>
        <v/>
      </c>
      <c r="R242" s="219" t="str">
        <f t="shared" si="48"/>
        <v/>
      </c>
      <c r="S242" s="219" t="str">
        <f t="shared" si="49"/>
        <v/>
      </c>
      <c r="T242" s="219" t="e">
        <f t="shared" si="50"/>
        <v>#VALUE!</v>
      </c>
    </row>
    <row r="243" spans="1:20" ht="21.75" customHeight="1" thickBot="1" x14ac:dyDescent="0.3">
      <c r="A243" s="199">
        <v>235</v>
      </c>
      <c r="B243" s="206"/>
      <c r="C243" s="206"/>
      <c r="D243" s="414" t="str">
        <f>IF(B243=0,"",VLOOKUP(B243,' SEP 15_09_2020'!$1:$1048576,3,0))</f>
        <v/>
      </c>
      <c r="E243" s="414" t="str">
        <f>IF(B243=0,"",VLOOKUP(B243,' SEP 15_09_2020'!$1:$1048576,4,0))</f>
        <v/>
      </c>
      <c r="F243" s="414" t="str">
        <f>IF(B243=0,"",VLOOKUP(B243,' SEP 15_09_2020'!$1:$1048576,5,0))</f>
        <v/>
      </c>
      <c r="G243" s="199"/>
      <c r="H243" s="198" t="str">
        <f t="shared" si="51"/>
        <v/>
      </c>
      <c r="I243" s="199" t="str">
        <f t="shared" si="52"/>
        <v/>
      </c>
      <c r="J243" s="199" t="str">
        <f t="shared" si="53"/>
        <v/>
      </c>
      <c r="K243" s="199" t="str">
        <f t="shared" si="54"/>
        <v/>
      </c>
      <c r="L243" s="199" t="str">
        <f t="shared" si="55"/>
        <v/>
      </c>
      <c r="M243" s="200" t="str">
        <f t="shared" si="56"/>
        <v/>
      </c>
      <c r="N243" s="200" t="str">
        <f t="shared" si="57"/>
        <v/>
      </c>
      <c r="O243" s="201" t="str">
        <f t="shared" si="58"/>
        <v/>
      </c>
      <c r="P243" s="209" t="str">
        <f t="shared" si="59"/>
        <v/>
      </c>
      <c r="R243" s="219" t="str">
        <f t="shared" si="48"/>
        <v/>
      </c>
      <c r="S243" s="219" t="str">
        <f t="shared" si="49"/>
        <v/>
      </c>
      <c r="T243" s="219" t="e">
        <f t="shared" si="50"/>
        <v>#VALUE!</v>
      </c>
    </row>
    <row r="244" spans="1:20" ht="21.75" customHeight="1" thickBot="1" x14ac:dyDescent="0.3">
      <c r="A244" s="199">
        <v>236</v>
      </c>
      <c r="B244" s="206"/>
      <c r="C244" s="206"/>
      <c r="D244" s="414" t="str">
        <f>IF(B244=0,"",VLOOKUP(B244,' SEP 15_09_2020'!$1:$1048576,3,0))</f>
        <v/>
      </c>
      <c r="E244" s="414" t="str">
        <f>IF(B244=0,"",VLOOKUP(B244,' SEP 15_09_2020'!$1:$1048576,4,0))</f>
        <v/>
      </c>
      <c r="F244" s="414" t="str">
        <f>IF(B244=0,"",VLOOKUP(B244,' SEP 15_09_2020'!$1:$1048576,5,0))</f>
        <v/>
      </c>
      <c r="G244" s="199"/>
      <c r="H244" s="198" t="str">
        <f t="shared" si="51"/>
        <v/>
      </c>
      <c r="I244" s="199" t="str">
        <f t="shared" si="52"/>
        <v/>
      </c>
      <c r="J244" s="199" t="str">
        <f t="shared" si="53"/>
        <v/>
      </c>
      <c r="K244" s="199" t="str">
        <f t="shared" si="54"/>
        <v/>
      </c>
      <c r="L244" s="199" t="str">
        <f t="shared" si="55"/>
        <v/>
      </c>
      <c r="M244" s="200" t="str">
        <f t="shared" si="56"/>
        <v/>
      </c>
      <c r="N244" s="200" t="str">
        <f t="shared" si="57"/>
        <v/>
      </c>
      <c r="O244" s="201" t="str">
        <f t="shared" si="58"/>
        <v/>
      </c>
      <c r="P244" s="209" t="str">
        <f t="shared" si="59"/>
        <v/>
      </c>
      <c r="R244" s="219" t="str">
        <f t="shared" si="48"/>
        <v/>
      </c>
      <c r="S244" s="219" t="str">
        <f t="shared" si="49"/>
        <v/>
      </c>
      <c r="T244" s="219" t="e">
        <f t="shared" si="50"/>
        <v>#VALUE!</v>
      </c>
    </row>
    <row r="245" spans="1:20" ht="21.75" customHeight="1" thickBot="1" x14ac:dyDescent="0.3">
      <c r="A245" s="199">
        <v>237</v>
      </c>
      <c r="B245" s="206"/>
      <c r="C245" s="206"/>
      <c r="D245" s="414" t="str">
        <f>IF(B245=0,"",VLOOKUP(B245,' SEP 15_09_2020'!$1:$1048576,3,0))</f>
        <v/>
      </c>
      <c r="E245" s="414" t="str">
        <f>IF(B245=0,"",VLOOKUP(B245,' SEP 15_09_2020'!$1:$1048576,4,0))</f>
        <v/>
      </c>
      <c r="F245" s="414" t="str">
        <f>IF(B245=0,"",VLOOKUP(B245,' SEP 15_09_2020'!$1:$1048576,5,0))</f>
        <v/>
      </c>
      <c r="G245" s="199"/>
      <c r="H245" s="198" t="str">
        <f t="shared" si="51"/>
        <v/>
      </c>
      <c r="I245" s="199" t="str">
        <f t="shared" si="52"/>
        <v/>
      </c>
      <c r="J245" s="199" t="str">
        <f t="shared" si="53"/>
        <v/>
      </c>
      <c r="K245" s="199" t="str">
        <f t="shared" si="54"/>
        <v/>
      </c>
      <c r="L245" s="199" t="str">
        <f t="shared" si="55"/>
        <v/>
      </c>
      <c r="M245" s="200" t="str">
        <f t="shared" si="56"/>
        <v/>
      </c>
      <c r="N245" s="200" t="str">
        <f t="shared" si="57"/>
        <v/>
      </c>
      <c r="O245" s="201" t="str">
        <f t="shared" si="58"/>
        <v/>
      </c>
      <c r="P245" s="209" t="str">
        <f t="shared" si="59"/>
        <v/>
      </c>
      <c r="R245" s="219" t="str">
        <f t="shared" si="48"/>
        <v/>
      </c>
      <c r="S245" s="219" t="str">
        <f t="shared" si="49"/>
        <v/>
      </c>
      <c r="T245" s="219" t="e">
        <f t="shared" si="50"/>
        <v>#VALUE!</v>
      </c>
    </row>
    <row r="246" spans="1:20" ht="21.75" customHeight="1" thickBot="1" x14ac:dyDescent="0.3">
      <c r="A246" s="199">
        <v>238</v>
      </c>
      <c r="B246" s="206"/>
      <c r="C246" s="206"/>
      <c r="D246" s="414" t="str">
        <f>IF(B246=0,"",VLOOKUP(B246,' SEP 15_09_2020'!$1:$1048576,3,0))</f>
        <v/>
      </c>
      <c r="E246" s="414" t="str">
        <f>IF(B246=0,"",VLOOKUP(B246,' SEP 15_09_2020'!$1:$1048576,4,0))</f>
        <v/>
      </c>
      <c r="F246" s="414" t="str">
        <f>IF(B246=0,"",VLOOKUP(B246,' SEP 15_09_2020'!$1:$1048576,5,0))</f>
        <v/>
      </c>
      <c r="G246" s="199"/>
      <c r="H246" s="198" t="str">
        <f t="shared" si="51"/>
        <v/>
      </c>
      <c r="I246" s="199" t="str">
        <f t="shared" si="52"/>
        <v/>
      </c>
      <c r="J246" s="199" t="str">
        <f t="shared" si="53"/>
        <v/>
      </c>
      <c r="K246" s="199" t="str">
        <f t="shared" si="54"/>
        <v/>
      </c>
      <c r="L246" s="199" t="str">
        <f t="shared" si="55"/>
        <v/>
      </c>
      <c r="M246" s="200" t="str">
        <f t="shared" si="56"/>
        <v/>
      </c>
      <c r="N246" s="200" t="str">
        <f t="shared" si="57"/>
        <v/>
      </c>
      <c r="O246" s="201" t="str">
        <f t="shared" si="58"/>
        <v/>
      </c>
      <c r="P246" s="209" t="str">
        <f t="shared" si="59"/>
        <v/>
      </c>
      <c r="R246" s="219" t="str">
        <f t="shared" si="48"/>
        <v/>
      </c>
      <c r="S246" s="219" t="str">
        <f t="shared" si="49"/>
        <v/>
      </c>
      <c r="T246" s="219" t="e">
        <f t="shared" si="50"/>
        <v>#VALUE!</v>
      </c>
    </row>
    <row r="247" spans="1:20" ht="21.75" customHeight="1" thickBot="1" x14ac:dyDescent="0.3">
      <c r="A247" s="199">
        <v>239</v>
      </c>
      <c r="B247" s="206"/>
      <c r="C247" s="206"/>
      <c r="D247" s="414" t="str">
        <f>IF(B247=0,"",VLOOKUP(B247,' SEP 15_09_2020'!$1:$1048576,3,0))</f>
        <v/>
      </c>
      <c r="E247" s="414" t="str">
        <f>IF(B247=0,"",VLOOKUP(B247,' SEP 15_09_2020'!$1:$1048576,4,0))</f>
        <v/>
      </c>
      <c r="F247" s="414" t="str">
        <f>IF(B247=0,"",VLOOKUP(B247,' SEP 15_09_2020'!$1:$1048576,5,0))</f>
        <v/>
      </c>
      <c r="G247" s="199"/>
      <c r="H247" s="198" t="str">
        <f t="shared" si="51"/>
        <v/>
      </c>
      <c r="I247" s="199" t="str">
        <f t="shared" si="52"/>
        <v/>
      </c>
      <c r="J247" s="199" t="str">
        <f t="shared" si="53"/>
        <v/>
      </c>
      <c r="K247" s="199" t="str">
        <f t="shared" si="54"/>
        <v/>
      </c>
      <c r="L247" s="199" t="str">
        <f t="shared" si="55"/>
        <v/>
      </c>
      <c r="M247" s="200" t="str">
        <f t="shared" si="56"/>
        <v/>
      </c>
      <c r="N247" s="200" t="str">
        <f t="shared" si="57"/>
        <v/>
      </c>
      <c r="O247" s="201" t="str">
        <f t="shared" si="58"/>
        <v/>
      </c>
      <c r="P247" s="209" t="str">
        <f t="shared" si="59"/>
        <v/>
      </c>
      <c r="R247" s="219" t="str">
        <f t="shared" si="48"/>
        <v/>
      </c>
      <c r="S247" s="219" t="str">
        <f t="shared" si="49"/>
        <v/>
      </c>
      <c r="T247" s="219" t="e">
        <f t="shared" si="50"/>
        <v>#VALUE!</v>
      </c>
    </row>
    <row r="248" spans="1:20" ht="21.75" customHeight="1" thickBot="1" x14ac:dyDescent="0.3">
      <c r="A248" s="199">
        <v>240</v>
      </c>
      <c r="B248" s="206"/>
      <c r="C248" s="206"/>
      <c r="D248" s="414" t="str">
        <f>IF(B248=0,"",VLOOKUP(B248,' SEP 15_09_2020'!$1:$1048576,3,0))</f>
        <v/>
      </c>
      <c r="E248" s="414" t="str">
        <f>IF(B248=0,"",VLOOKUP(B248,' SEP 15_09_2020'!$1:$1048576,4,0))</f>
        <v/>
      </c>
      <c r="F248" s="414" t="str">
        <f>IF(B248=0,"",VLOOKUP(B248,' SEP 15_09_2020'!$1:$1048576,5,0))</f>
        <v/>
      </c>
      <c r="G248" s="199"/>
      <c r="H248" s="198" t="str">
        <f t="shared" si="51"/>
        <v/>
      </c>
      <c r="I248" s="199" t="str">
        <f t="shared" si="52"/>
        <v/>
      </c>
      <c r="J248" s="199" t="str">
        <f t="shared" si="53"/>
        <v/>
      </c>
      <c r="K248" s="199" t="str">
        <f t="shared" si="54"/>
        <v/>
      </c>
      <c r="L248" s="199" t="str">
        <f t="shared" si="55"/>
        <v/>
      </c>
      <c r="M248" s="200" t="str">
        <f t="shared" si="56"/>
        <v/>
      </c>
      <c r="N248" s="200" t="str">
        <f t="shared" si="57"/>
        <v/>
      </c>
      <c r="O248" s="201" t="str">
        <f t="shared" si="58"/>
        <v/>
      </c>
      <c r="P248" s="209" t="str">
        <f t="shared" si="59"/>
        <v/>
      </c>
      <c r="R248" s="219" t="str">
        <f t="shared" si="48"/>
        <v/>
      </c>
      <c r="S248" s="219" t="str">
        <f t="shared" si="49"/>
        <v/>
      </c>
      <c r="T248" s="219" t="e">
        <f t="shared" si="50"/>
        <v>#VALUE!</v>
      </c>
    </row>
    <row r="249" spans="1:20" ht="21.75" customHeight="1" thickBot="1" x14ac:dyDescent="0.3">
      <c r="A249" s="199">
        <v>241</v>
      </c>
      <c r="B249" s="206"/>
      <c r="C249" s="206"/>
      <c r="D249" s="414" t="str">
        <f>IF(B249=0,"",VLOOKUP(B249,' SEP 15_09_2020'!$1:$1048576,3,0))</f>
        <v/>
      </c>
      <c r="E249" s="414" t="str">
        <f>IF(B249=0,"",VLOOKUP(B249,' SEP 15_09_2020'!$1:$1048576,4,0))</f>
        <v/>
      </c>
      <c r="F249" s="414" t="str">
        <f>IF(B249=0,"",VLOOKUP(B249,' SEP 15_09_2020'!$1:$1048576,5,0))</f>
        <v/>
      </c>
      <c r="G249" s="199"/>
      <c r="H249" s="198" t="str">
        <f t="shared" si="51"/>
        <v/>
      </c>
      <c r="I249" s="199" t="str">
        <f t="shared" si="52"/>
        <v/>
      </c>
      <c r="J249" s="199" t="str">
        <f t="shared" si="53"/>
        <v/>
      </c>
      <c r="K249" s="199" t="str">
        <f t="shared" si="54"/>
        <v/>
      </c>
      <c r="L249" s="199" t="str">
        <f t="shared" si="55"/>
        <v/>
      </c>
      <c r="M249" s="200" t="str">
        <f t="shared" si="56"/>
        <v/>
      </c>
      <c r="N249" s="200" t="str">
        <f t="shared" si="57"/>
        <v/>
      </c>
      <c r="O249" s="201" t="str">
        <f t="shared" si="58"/>
        <v/>
      </c>
      <c r="P249" s="209" t="str">
        <f t="shared" si="59"/>
        <v/>
      </c>
      <c r="R249" s="219" t="str">
        <f t="shared" si="48"/>
        <v/>
      </c>
      <c r="S249" s="219" t="str">
        <f t="shared" si="49"/>
        <v/>
      </c>
      <c r="T249" s="219" t="e">
        <f t="shared" si="50"/>
        <v>#VALUE!</v>
      </c>
    </row>
    <row r="250" spans="1:20" ht="21.75" customHeight="1" thickBot="1" x14ac:dyDescent="0.3">
      <c r="A250" s="199">
        <v>242</v>
      </c>
      <c r="B250" s="206"/>
      <c r="C250" s="206"/>
      <c r="D250" s="414" t="str">
        <f>IF(B250=0,"",VLOOKUP(B250,' SEP 15_09_2020'!$1:$1048576,3,0))</f>
        <v/>
      </c>
      <c r="E250" s="414" t="str">
        <f>IF(B250=0,"",VLOOKUP(B250,' SEP 15_09_2020'!$1:$1048576,4,0))</f>
        <v/>
      </c>
      <c r="F250" s="414" t="str">
        <f>IF(B250=0,"",VLOOKUP(B250,' SEP 15_09_2020'!$1:$1048576,5,0))</f>
        <v/>
      </c>
      <c r="G250" s="199"/>
      <c r="H250" s="198" t="str">
        <f t="shared" si="51"/>
        <v/>
      </c>
      <c r="I250" s="199" t="str">
        <f t="shared" si="52"/>
        <v/>
      </c>
      <c r="J250" s="199" t="str">
        <f t="shared" si="53"/>
        <v/>
      </c>
      <c r="K250" s="199" t="str">
        <f t="shared" si="54"/>
        <v/>
      </c>
      <c r="L250" s="199" t="str">
        <f t="shared" si="55"/>
        <v/>
      </c>
      <c r="M250" s="200" t="str">
        <f t="shared" si="56"/>
        <v/>
      </c>
      <c r="N250" s="200" t="str">
        <f t="shared" si="57"/>
        <v/>
      </c>
      <c r="O250" s="201" t="str">
        <f t="shared" si="58"/>
        <v/>
      </c>
      <c r="P250" s="209" t="str">
        <f t="shared" si="59"/>
        <v/>
      </c>
      <c r="R250" s="219" t="str">
        <f t="shared" si="48"/>
        <v/>
      </c>
      <c r="S250" s="219" t="str">
        <f t="shared" si="49"/>
        <v/>
      </c>
      <c r="T250" s="219" t="e">
        <f t="shared" si="50"/>
        <v>#VALUE!</v>
      </c>
    </row>
    <row r="251" spans="1:20" ht="21.75" customHeight="1" thickBot="1" x14ac:dyDescent="0.3">
      <c r="A251" s="199">
        <v>243</v>
      </c>
      <c r="B251" s="206"/>
      <c r="C251" s="206"/>
      <c r="D251" s="414" t="str">
        <f>IF(B251=0,"",VLOOKUP(B251,' SEP 15_09_2020'!$1:$1048576,3,0))</f>
        <v/>
      </c>
      <c r="E251" s="414" t="str">
        <f>IF(B251=0,"",VLOOKUP(B251,' SEP 15_09_2020'!$1:$1048576,4,0))</f>
        <v/>
      </c>
      <c r="F251" s="414" t="str">
        <f>IF(B251=0,"",VLOOKUP(B251,' SEP 15_09_2020'!$1:$1048576,5,0))</f>
        <v/>
      </c>
      <c r="G251" s="199"/>
      <c r="H251" s="198" t="str">
        <f t="shared" si="51"/>
        <v/>
      </c>
      <c r="I251" s="199" t="str">
        <f t="shared" si="52"/>
        <v/>
      </c>
      <c r="J251" s="199" t="str">
        <f t="shared" si="53"/>
        <v/>
      </c>
      <c r="K251" s="199" t="str">
        <f t="shared" si="54"/>
        <v/>
      </c>
      <c r="L251" s="199" t="str">
        <f t="shared" si="55"/>
        <v/>
      </c>
      <c r="M251" s="200" t="str">
        <f t="shared" si="56"/>
        <v/>
      </c>
      <c r="N251" s="200" t="str">
        <f t="shared" si="57"/>
        <v/>
      </c>
      <c r="O251" s="201" t="str">
        <f t="shared" si="58"/>
        <v/>
      </c>
      <c r="P251" s="209" t="str">
        <f t="shared" si="59"/>
        <v/>
      </c>
      <c r="R251" s="219" t="str">
        <f t="shared" si="48"/>
        <v/>
      </c>
      <c r="S251" s="219" t="str">
        <f t="shared" si="49"/>
        <v/>
      </c>
      <c r="T251" s="219" t="e">
        <f t="shared" si="50"/>
        <v>#VALUE!</v>
      </c>
    </row>
    <row r="252" spans="1:20" ht="21.75" customHeight="1" thickBot="1" x14ac:dyDescent="0.3">
      <c r="A252" s="199">
        <v>244</v>
      </c>
      <c r="B252" s="206"/>
      <c r="C252" s="206"/>
      <c r="D252" s="414" t="str">
        <f>IF(B252=0,"",VLOOKUP(B252,' SEP 15_09_2020'!$1:$1048576,3,0))</f>
        <v/>
      </c>
      <c r="E252" s="414" t="str">
        <f>IF(B252=0,"",VLOOKUP(B252,' SEP 15_09_2020'!$1:$1048576,4,0))</f>
        <v/>
      </c>
      <c r="F252" s="414" t="str">
        <f>IF(B252=0,"",VLOOKUP(B252,' SEP 15_09_2020'!$1:$1048576,5,0))</f>
        <v/>
      </c>
      <c r="G252" s="199"/>
      <c r="H252" s="198" t="str">
        <f t="shared" si="51"/>
        <v/>
      </c>
      <c r="I252" s="199" t="str">
        <f t="shared" si="52"/>
        <v/>
      </c>
      <c r="J252" s="199" t="str">
        <f t="shared" si="53"/>
        <v/>
      </c>
      <c r="K252" s="199" t="str">
        <f t="shared" si="54"/>
        <v/>
      </c>
      <c r="L252" s="199" t="str">
        <f t="shared" si="55"/>
        <v/>
      </c>
      <c r="M252" s="200" t="str">
        <f t="shared" si="56"/>
        <v/>
      </c>
      <c r="N252" s="200" t="str">
        <f t="shared" si="57"/>
        <v/>
      </c>
      <c r="O252" s="201" t="str">
        <f t="shared" si="58"/>
        <v/>
      </c>
      <c r="P252" s="209" t="str">
        <f t="shared" si="59"/>
        <v/>
      </c>
      <c r="R252" s="219" t="str">
        <f t="shared" ref="R252:R290" si="60">IF(B252=0,"",IF($R$6="LOCAÇÃO",VLOOKUP(B252,inventario,13,0),VLOOKUP(B252,inventario,12,0)))</f>
        <v/>
      </c>
      <c r="S252" s="219" t="str">
        <f t="shared" ref="S252:S290" si="61">IF(R252="","",R252*C252)</f>
        <v/>
      </c>
      <c r="T252" s="219" t="e">
        <f t="shared" si="50"/>
        <v>#VALUE!</v>
      </c>
    </row>
    <row r="253" spans="1:20" ht="21.75" customHeight="1" thickBot="1" x14ac:dyDescent="0.3">
      <c r="A253" s="199">
        <v>245</v>
      </c>
      <c r="B253" s="206"/>
      <c r="C253" s="206"/>
      <c r="D253" s="414" t="str">
        <f>IF(B253=0,"",VLOOKUP(B253,' SEP 15_09_2020'!$1:$1048576,3,0))</f>
        <v/>
      </c>
      <c r="E253" s="414" t="str">
        <f>IF(B253=0,"",VLOOKUP(B253,' SEP 15_09_2020'!$1:$1048576,4,0))</f>
        <v/>
      </c>
      <c r="F253" s="414" t="str">
        <f>IF(B253=0,"",VLOOKUP(B253,' SEP 15_09_2020'!$1:$1048576,5,0))</f>
        <v/>
      </c>
      <c r="G253" s="199"/>
      <c r="H253" s="198" t="str">
        <f t="shared" si="51"/>
        <v/>
      </c>
      <c r="I253" s="199" t="str">
        <f t="shared" si="52"/>
        <v/>
      </c>
      <c r="J253" s="199" t="str">
        <f t="shared" si="53"/>
        <v/>
      </c>
      <c r="K253" s="199" t="str">
        <f t="shared" si="54"/>
        <v/>
      </c>
      <c r="L253" s="199" t="str">
        <f t="shared" si="55"/>
        <v/>
      </c>
      <c r="M253" s="200" t="str">
        <f t="shared" si="56"/>
        <v/>
      </c>
      <c r="N253" s="200" t="str">
        <f t="shared" si="57"/>
        <v/>
      </c>
      <c r="O253" s="201" t="str">
        <f t="shared" si="58"/>
        <v/>
      </c>
      <c r="P253" s="209" t="str">
        <f t="shared" si="59"/>
        <v/>
      </c>
      <c r="R253" s="219" t="str">
        <f t="shared" si="60"/>
        <v/>
      </c>
      <c r="S253" s="219" t="str">
        <f t="shared" si="61"/>
        <v/>
      </c>
      <c r="T253" s="219" t="e">
        <f t="shared" si="50"/>
        <v>#VALUE!</v>
      </c>
    </row>
    <row r="254" spans="1:20" ht="21.75" customHeight="1" thickBot="1" x14ac:dyDescent="0.3">
      <c r="A254" s="199">
        <v>246</v>
      </c>
      <c r="B254" s="206"/>
      <c r="C254" s="206"/>
      <c r="D254" s="414" t="str">
        <f>IF(B254=0,"",VLOOKUP(B254,' SEP 15_09_2020'!$1:$1048576,3,0))</f>
        <v/>
      </c>
      <c r="E254" s="414" t="str">
        <f>IF(B254=0,"",VLOOKUP(B254,' SEP 15_09_2020'!$1:$1048576,4,0))</f>
        <v/>
      </c>
      <c r="F254" s="414" t="str">
        <f>IF(B254=0,"",VLOOKUP(B254,' SEP 15_09_2020'!$1:$1048576,5,0))</f>
        <v/>
      </c>
      <c r="G254" s="199"/>
      <c r="H254" s="198" t="str">
        <f t="shared" si="51"/>
        <v/>
      </c>
      <c r="I254" s="199" t="str">
        <f t="shared" si="52"/>
        <v/>
      </c>
      <c r="J254" s="199" t="str">
        <f t="shared" si="53"/>
        <v/>
      </c>
      <c r="K254" s="199" t="str">
        <f t="shared" si="54"/>
        <v/>
      </c>
      <c r="L254" s="199" t="str">
        <f t="shared" si="55"/>
        <v/>
      </c>
      <c r="M254" s="200" t="str">
        <f t="shared" si="56"/>
        <v/>
      </c>
      <c r="N254" s="200" t="str">
        <f t="shared" si="57"/>
        <v/>
      </c>
      <c r="O254" s="201" t="str">
        <f t="shared" si="58"/>
        <v/>
      </c>
      <c r="P254" s="209" t="str">
        <f t="shared" si="59"/>
        <v/>
      </c>
      <c r="R254" s="219" t="str">
        <f t="shared" si="60"/>
        <v/>
      </c>
      <c r="S254" s="219" t="str">
        <f t="shared" si="61"/>
        <v/>
      </c>
      <c r="T254" s="219" t="e">
        <f t="shared" si="50"/>
        <v>#VALUE!</v>
      </c>
    </row>
    <row r="255" spans="1:20" ht="21.75" customHeight="1" thickBot="1" x14ac:dyDescent="0.3">
      <c r="A255" s="199">
        <v>247</v>
      </c>
      <c r="B255" s="206"/>
      <c r="C255" s="206"/>
      <c r="D255" s="414" t="str">
        <f>IF(B255=0,"",VLOOKUP(B255,' SEP 15_09_2020'!$1:$1048576,3,0))</f>
        <v/>
      </c>
      <c r="E255" s="414" t="str">
        <f>IF(B255=0,"",VLOOKUP(B255,' SEP 15_09_2020'!$1:$1048576,4,0))</f>
        <v/>
      </c>
      <c r="F255" s="414" t="str">
        <f>IF(B255=0,"",VLOOKUP(B255,' SEP 15_09_2020'!$1:$1048576,5,0))</f>
        <v/>
      </c>
      <c r="G255" s="199"/>
      <c r="H255" s="198" t="str">
        <f t="shared" si="51"/>
        <v/>
      </c>
      <c r="I255" s="199" t="str">
        <f t="shared" si="52"/>
        <v/>
      </c>
      <c r="J255" s="199" t="str">
        <f t="shared" si="53"/>
        <v/>
      </c>
      <c r="K255" s="199" t="str">
        <f t="shared" si="54"/>
        <v/>
      </c>
      <c r="L255" s="199" t="str">
        <f t="shared" si="55"/>
        <v/>
      </c>
      <c r="M255" s="200" t="str">
        <f t="shared" si="56"/>
        <v/>
      </c>
      <c r="N255" s="200" t="str">
        <f t="shared" si="57"/>
        <v/>
      </c>
      <c r="O255" s="201" t="str">
        <f t="shared" si="58"/>
        <v/>
      </c>
      <c r="P255" s="209" t="str">
        <f t="shared" si="59"/>
        <v/>
      </c>
      <c r="R255" s="219" t="str">
        <f t="shared" si="60"/>
        <v/>
      </c>
      <c r="S255" s="219" t="str">
        <f t="shared" si="61"/>
        <v/>
      </c>
      <c r="T255" s="219" t="e">
        <f t="shared" si="50"/>
        <v>#VALUE!</v>
      </c>
    </row>
    <row r="256" spans="1:20" ht="21.75" customHeight="1" thickBot="1" x14ac:dyDescent="0.3">
      <c r="A256" s="199">
        <v>248</v>
      </c>
      <c r="B256" s="206"/>
      <c r="C256" s="206"/>
      <c r="D256" s="414" t="str">
        <f>IF(B256=0,"",VLOOKUP(B256,' SEP 15_09_2020'!$1:$1048576,3,0))</f>
        <v/>
      </c>
      <c r="E256" s="414" t="str">
        <f>IF(B256=0,"",VLOOKUP(B256,' SEP 15_09_2020'!$1:$1048576,4,0))</f>
        <v/>
      </c>
      <c r="F256" s="414" t="str">
        <f>IF(B256=0,"",VLOOKUP(B256,' SEP 15_09_2020'!$1:$1048576,5,0))</f>
        <v/>
      </c>
      <c r="G256" s="199"/>
      <c r="H256" s="198" t="str">
        <f t="shared" si="51"/>
        <v/>
      </c>
      <c r="I256" s="199" t="str">
        <f t="shared" si="52"/>
        <v/>
      </c>
      <c r="J256" s="199" t="str">
        <f t="shared" si="53"/>
        <v/>
      </c>
      <c r="K256" s="199" t="str">
        <f t="shared" si="54"/>
        <v/>
      </c>
      <c r="L256" s="199" t="str">
        <f t="shared" si="55"/>
        <v/>
      </c>
      <c r="M256" s="200" t="str">
        <f t="shared" si="56"/>
        <v/>
      </c>
      <c r="N256" s="200" t="str">
        <f t="shared" si="57"/>
        <v/>
      </c>
      <c r="O256" s="201" t="str">
        <f t="shared" si="58"/>
        <v/>
      </c>
      <c r="P256" s="209" t="str">
        <f t="shared" si="59"/>
        <v/>
      </c>
      <c r="R256" s="219" t="str">
        <f t="shared" si="60"/>
        <v/>
      </c>
      <c r="S256" s="219" t="str">
        <f t="shared" si="61"/>
        <v/>
      </c>
      <c r="T256" s="219" t="e">
        <f t="shared" si="50"/>
        <v>#VALUE!</v>
      </c>
    </row>
    <row r="257" spans="1:20" ht="21.75" customHeight="1" thickBot="1" x14ac:dyDescent="0.3">
      <c r="A257" s="199">
        <v>249</v>
      </c>
      <c r="B257" s="206"/>
      <c r="C257" s="206"/>
      <c r="D257" s="414" t="str">
        <f>IF(B257=0,"",VLOOKUP(B257,' SEP 15_09_2020'!$1:$1048576,3,0))</f>
        <v/>
      </c>
      <c r="E257" s="414" t="str">
        <f>IF(B257=0,"",VLOOKUP(B257,' SEP 15_09_2020'!$1:$1048576,4,0))</f>
        <v/>
      </c>
      <c r="F257" s="414" t="str">
        <f>IF(B257=0,"",VLOOKUP(B257,' SEP 15_09_2020'!$1:$1048576,5,0))</f>
        <v/>
      </c>
      <c r="G257" s="199"/>
      <c r="H257" s="198" t="str">
        <f t="shared" si="51"/>
        <v/>
      </c>
      <c r="I257" s="199" t="str">
        <f t="shared" si="52"/>
        <v/>
      </c>
      <c r="J257" s="199" t="str">
        <f t="shared" si="53"/>
        <v/>
      </c>
      <c r="K257" s="199" t="str">
        <f t="shared" si="54"/>
        <v/>
      </c>
      <c r="L257" s="199" t="str">
        <f t="shared" si="55"/>
        <v/>
      </c>
      <c r="M257" s="200" t="str">
        <f t="shared" si="56"/>
        <v/>
      </c>
      <c r="N257" s="200" t="str">
        <f t="shared" si="57"/>
        <v/>
      </c>
      <c r="O257" s="201" t="str">
        <f t="shared" si="58"/>
        <v/>
      </c>
      <c r="P257" s="209" t="str">
        <f t="shared" si="59"/>
        <v/>
      </c>
      <c r="R257" s="219" t="str">
        <f t="shared" si="60"/>
        <v/>
      </c>
      <c r="S257" s="219" t="str">
        <f t="shared" si="61"/>
        <v/>
      </c>
      <c r="T257" s="219" t="e">
        <f t="shared" ref="T257:T290" si="62">IF($R$6="VENDA",ROUNDUP(M257*$O$5,0),IF($R$6="LOCAÇÃO",ROUNDUP(O257*$O$5,0)))</f>
        <v>#VALUE!</v>
      </c>
    </row>
    <row r="258" spans="1:20" ht="21.75" customHeight="1" thickBot="1" x14ac:dyDescent="0.3">
      <c r="A258" s="199">
        <v>250</v>
      </c>
      <c r="B258" s="206"/>
      <c r="C258" s="206"/>
      <c r="D258" s="414" t="str">
        <f>IF(B258=0,"",VLOOKUP(B258,' SEP 15_09_2020'!$1:$1048576,3,0))</f>
        <v/>
      </c>
      <c r="E258" s="414" t="str">
        <f>IF(B258=0,"",VLOOKUP(B258,' SEP 15_09_2020'!$1:$1048576,4,0))</f>
        <v/>
      </c>
      <c r="F258" s="414" t="str">
        <f>IF(B258=0,"",VLOOKUP(B258,' SEP 15_09_2020'!$1:$1048576,5,0))</f>
        <v/>
      </c>
      <c r="G258" s="199"/>
      <c r="H258" s="198" t="str">
        <f t="shared" si="51"/>
        <v/>
      </c>
      <c r="I258" s="199" t="str">
        <f t="shared" si="52"/>
        <v/>
      </c>
      <c r="J258" s="199" t="str">
        <f t="shared" si="53"/>
        <v/>
      </c>
      <c r="K258" s="199" t="str">
        <f t="shared" si="54"/>
        <v/>
      </c>
      <c r="L258" s="199" t="str">
        <f t="shared" si="55"/>
        <v/>
      </c>
      <c r="M258" s="200" t="str">
        <f t="shared" si="56"/>
        <v/>
      </c>
      <c r="N258" s="200" t="str">
        <f t="shared" si="57"/>
        <v/>
      </c>
      <c r="O258" s="201" t="str">
        <f t="shared" si="58"/>
        <v/>
      </c>
      <c r="P258" s="209" t="str">
        <f t="shared" si="59"/>
        <v/>
      </c>
      <c r="R258" s="219" t="str">
        <f t="shared" si="60"/>
        <v/>
      </c>
      <c r="S258" s="219" t="str">
        <f t="shared" si="61"/>
        <v/>
      </c>
      <c r="T258" s="219" t="e">
        <f t="shared" si="62"/>
        <v>#VALUE!</v>
      </c>
    </row>
    <row r="259" spans="1:20" ht="21.75" customHeight="1" thickBot="1" x14ac:dyDescent="0.3">
      <c r="A259" s="199">
        <v>251</v>
      </c>
      <c r="B259" s="206"/>
      <c r="C259" s="206"/>
      <c r="D259" s="414" t="str">
        <f>IF(B259=0,"",VLOOKUP(B259,' SEP 15_09_2020'!$1:$1048576,3,0))</f>
        <v/>
      </c>
      <c r="E259" s="414" t="str">
        <f>IF(B259=0,"",VLOOKUP(B259,' SEP 15_09_2020'!$1:$1048576,4,0))</f>
        <v/>
      </c>
      <c r="F259" s="414" t="str">
        <f>IF(B259=0,"",VLOOKUP(B259,' SEP 15_09_2020'!$1:$1048576,5,0))</f>
        <v/>
      </c>
      <c r="G259" s="199"/>
      <c r="H259" s="198" t="str">
        <f t="shared" si="51"/>
        <v/>
      </c>
      <c r="I259" s="199" t="str">
        <f t="shared" si="52"/>
        <v/>
      </c>
      <c r="J259" s="199" t="str">
        <f t="shared" si="53"/>
        <v/>
      </c>
      <c r="K259" s="199" t="str">
        <f t="shared" si="54"/>
        <v/>
      </c>
      <c r="L259" s="199" t="str">
        <f t="shared" si="55"/>
        <v/>
      </c>
      <c r="M259" s="200" t="str">
        <f t="shared" si="56"/>
        <v/>
      </c>
      <c r="N259" s="200" t="str">
        <f t="shared" si="57"/>
        <v/>
      </c>
      <c r="O259" s="201" t="str">
        <f t="shared" si="58"/>
        <v/>
      </c>
      <c r="P259" s="209" t="str">
        <f t="shared" si="59"/>
        <v/>
      </c>
      <c r="R259" s="219" t="str">
        <f t="shared" si="60"/>
        <v/>
      </c>
      <c r="S259" s="219" t="str">
        <f t="shared" si="61"/>
        <v/>
      </c>
      <c r="T259" s="219" t="e">
        <f t="shared" si="62"/>
        <v>#VALUE!</v>
      </c>
    </row>
    <row r="260" spans="1:20" ht="21.75" customHeight="1" thickBot="1" x14ac:dyDescent="0.3">
      <c r="A260" s="199">
        <v>252</v>
      </c>
      <c r="B260" s="206"/>
      <c r="C260" s="206"/>
      <c r="D260" s="414" t="str">
        <f>IF(B260=0,"",VLOOKUP(B260,' SEP 15_09_2020'!$1:$1048576,3,0))</f>
        <v/>
      </c>
      <c r="E260" s="414" t="str">
        <f>IF(B260=0,"",VLOOKUP(B260,' SEP 15_09_2020'!$1:$1048576,4,0))</f>
        <v/>
      </c>
      <c r="F260" s="414" t="str">
        <f>IF(B260=0,"",VLOOKUP(B260,' SEP 15_09_2020'!$1:$1048576,5,0))</f>
        <v/>
      </c>
      <c r="G260" s="199"/>
      <c r="H260" s="198" t="str">
        <f t="shared" si="51"/>
        <v/>
      </c>
      <c r="I260" s="199" t="str">
        <f t="shared" si="52"/>
        <v/>
      </c>
      <c r="J260" s="199" t="str">
        <f t="shared" si="53"/>
        <v/>
      </c>
      <c r="K260" s="199" t="str">
        <f t="shared" si="54"/>
        <v/>
      </c>
      <c r="L260" s="199" t="str">
        <f t="shared" si="55"/>
        <v/>
      </c>
      <c r="M260" s="200" t="str">
        <f t="shared" si="56"/>
        <v/>
      </c>
      <c r="N260" s="200" t="str">
        <f t="shared" si="57"/>
        <v/>
      </c>
      <c r="O260" s="201" t="str">
        <f t="shared" si="58"/>
        <v/>
      </c>
      <c r="P260" s="209" t="str">
        <f t="shared" si="59"/>
        <v/>
      </c>
      <c r="R260" s="219" t="str">
        <f t="shared" si="60"/>
        <v/>
      </c>
      <c r="S260" s="219" t="str">
        <f t="shared" si="61"/>
        <v/>
      </c>
      <c r="T260" s="219" t="e">
        <f t="shared" si="62"/>
        <v>#VALUE!</v>
      </c>
    </row>
    <row r="261" spans="1:20" ht="21.75" customHeight="1" thickBot="1" x14ac:dyDescent="0.3">
      <c r="A261" s="199">
        <v>253</v>
      </c>
      <c r="B261" s="206"/>
      <c r="C261" s="206"/>
      <c r="D261" s="414" t="str">
        <f>IF(B261=0,"",VLOOKUP(B261,' SEP 15_09_2020'!$1:$1048576,3,0))</f>
        <v/>
      </c>
      <c r="E261" s="414" t="str">
        <f>IF(B261=0,"",VLOOKUP(B261,' SEP 15_09_2020'!$1:$1048576,4,0))</f>
        <v/>
      </c>
      <c r="F261" s="414" t="str">
        <f>IF(B261=0,"",VLOOKUP(B261,' SEP 15_09_2020'!$1:$1048576,5,0))</f>
        <v/>
      </c>
      <c r="G261" s="199"/>
      <c r="H261" s="198" t="str">
        <f t="shared" si="51"/>
        <v/>
      </c>
      <c r="I261" s="199" t="str">
        <f t="shared" si="52"/>
        <v/>
      </c>
      <c r="J261" s="199" t="str">
        <f t="shared" si="53"/>
        <v/>
      </c>
      <c r="K261" s="199" t="str">
        <f t="shared" si="54"/>
        <v/>
      </c>
      <c r="L261" s="199" t="str">
        <f t="shared" si="55"/>
        <v/>
      </c>
      <c r="M261" s="200" t="str">
        <f t="shared" si="56"/>
        <v/>
      </c>
      <c r="N261" s="200" t="str">
        <f t="shared" si="57"/>
        <v/>
      </c>
      <c r="O261" s="201" t="str">
        <f t="shared" si="58"/>
        <v/>
      </c>
      <c r="P261" s="209" t="str">
        <f t="shared" si="59"/>
        <v/>
      </c>
      <c r="R261" s="219" t="str">
        <f t="shared" si="60"/>
        <v/>
      </c>
      <c r="S261" s="219" t="str">
        <f t="shared" si="61"/>
        <v/>
      </c>
      <c r="T261" s="219" t="e">
        <f t="shared" si="62"/>
        <v>#VALUE!</v>
      </c>
    </row>
    <row r="262" spans="1:20" ht="21.75" customHeight="1" thickBot="1" x14ac:dyDescent="0.3">
      <c r="A262" s="199">
        <v>254</v>
      </c>
      <c r="B262" s="206"/>
      <c r="C262" s="206"/>
      <c r="D262" s="414" t="str">
        <f>IF(B262=0,"",VLOOKUP(B262,' SEP 15_09_2020'!$1:$1048576,3,0))</f>
        <v/>
      </c>
      <c r="E262" s="414" t="str">
        <f>IF(B262=0,"",VLOOKUP(B262,' SEP 15_09_2020'!$1:$1048576,4,0))</f>
        <v/>
      </c>
      <c r="F262" s="414" t="str">
        <f>IF(B262=0,"",VLOOKUP(B262,' SEP 15_09_2020'!$1:$1048576,5,0))</f>
        <v/>
      </c>
      <c r="G262" s="199"/>
      <c r="H262" s="198" t="str">
        <f t="shared" si="51"/>
        <v/>
      </c>
      <c r="I262" s="199" t="str">
        <f t="shared" si="52"/>
        <v/>
      </c>
      <c r="J262" s="199" t="str">
        <f t="shared" si="53"/>
        <v/>
      </c>
      <c r="K262" s="199" t="str">
        <f t="shared" si="54"/>
        <v/>
      </c>
      <c r="L262" s="199" t="str">
        <f t="shared" si="55"/>
        <v/>
      </c>
      <c r="M262" s="200" t="str">
        <f t="shared" si="56"/>
        <v/>
      </c>
      <c r="N262" s="200" t="str">
        <f t="shared" si="57"/>
        <v/>
      </c>
      <c r="O262" s="201" t="str">
        <f t="shared" si="58"/>
        <v/>
      </c>
      <c r="P262" s="209" t="str">
        <f t="shared" si="59"/>
        <v/>
      </c>
      <c r="R262" s="219" t="str">
        <f t="shared" si="60"/>
        <v/>
      </c>
      <c r="S262" s="219" t="str">
        <f t="shared" si="61"/>
        <v/>
      </c>
      <c r="T262" s="219" t="e">
        <f t="shared" si="62"/>
        <v>#VALUE!</v>
      </c>
    </row>
    <row r="263" spans="1:20" ht="21.75" customHeight="1" thickBot="1" x14ac:dyDescent="0.3">
      <c r="A263" s="199">
        <v>255</v>
      </c>
      <c r="B263" s="206"/>
      <c r="C263" s="206"/>
      <c r="D263" s="414" t="str">
        <f>IF(B263=0,"",VLOOKUP(B263,' SEP 15_09_2020'!$1:$1048576,3,0))</f>
        <v/>
      </c>
      <c r="E263" s="414" t="str">
        <f>IF(B263=0,"",VLOOKUP(B263,' SEP 15_09_2020'!$1:$1048576,4,0))</f>
        <v/>
      </c>
      <c r="F263" s="414" t="str">
        <f>IF(B263=0,"",VLOOKUP(B263,' SEP 15_09_2020'!$1:$1048576,5,0))</f>
        <v/>
      </c>
      <c r="G263" s="199"/>
      <c r="H263" s="198" t="str">
        <f t="shared" si="51"/>
        <v/>
      </c>
      <c r="I263" s="199" t="str">
        <f t="shared" si="52"/>
        <v/>
      </c>
      <c r="J263" s="199" t="str">
        <f t="shared" si="53"/>
        <v/>
      </c>
      <c r="K263" s="199" t="str">
        <f t="shared" si="54"/>
        <v/>
      </c>
      <c r="L263" s="199" t="str">
        <f t="shared" si="55"/>
        <v/>
      </c>
      <c r="M263" s="200" t="str">
        <f t="shared" si="56"/>
        <v/>
      </c>
      <c r="N263" s="200" t="str">
        <f t="shared" si="57"/>
        <v/>
      </c>
      <c r="O263" s="201" t="str">
        <f t="shared" si="58"/>
        <v/>
      </c>
      <c r="P263" s="209" t="str">
        <f t="shared" si="59"/>
        <v/>
      </c>
      <c r="R263" s="219" t="str">
        <f t="shared" si="60"/>
        <v/>
      </c>
      <c r="S263" s="219" t="str">
        <f t="shared" si="61"/>
        <v/>
      </c>
      <c r="T263" s="219" t="e">
        <f t="shared" si="62"/>
        <v>#VALUE!</v>
      </c>
    </row>
    <row r="264" spans="1:20" ht="21.75" customHeight="1" thickBot="1" x14ac:dyDescent="0.3">
      <c r="A264" s="199">
        <v>256</v>
      </c>
      <c r="B264" s="206"/>
      <c r="C264" s="206"/>
      <c r="D264" s="414" t="str">
        <f>IF(B264=0,"",VLOOKUP(B264,' SEP 15_09_2020'!$1:$1048576,3,0))</f>
        <v/>
      </c>
      <c r="E264" s="414" t="str">
        <f>IF(B264=0,"",VLOOKUP(B264,' SEP 15_09_2020'!$1:$1048576,4,0))</f>
        <v/>
      </c>
      <c r="F264" s="414" t="str">
        <f>IF(B264=0,"",VLOOKUP(B264,' SEP 15_09_2020'!$1:$1048576,5,0))</f>
        <v/>
      </c>
      <c r="G264" s="199"/>
      <c r="H264" s="198" t="str">
        <f t="shared" si="51"/>
        <v/>
      </c>
      <c r="I264" s="199" t="str">
        <f t="shared" si="52"/>
        <v/>
      </c>
      <c r="J264" s="199" t="str">
        <f t="shared" si="53"/>
        <v/>
      </c>
      <c r="K264" s="199" t="str">
        <f t="shared" si="54"/>
        <v/>
      </c>
      <c r="L264" s="199" t="str">
        <f t="shared" si="55"/>
        <v/>
      </c>
      <c r="M264" s="200" t="str">
        <f t="shared" si="56"/>
        <v/>
      </c>
      <c r="N264" s="200" t="str">
        <f t="shared" si="57"/>
        <v/>
      </c>
      <c r="O264" s="201" t="str">
        <f t="shared" si="58"/>
        <v/>
      </c>
      <c r="P264" s="209" t="str">
        <f t="shared" si="59"/>
        <v/>
      </c>
      <c r="R264" s="219" t="str">
        <f t="shared" si="60"/>
        <v/>
      </c>
      <c r="S264" s="219" t="str">
        <f t="shared" si="61"/>
        <v/>
      </c>
      <c r="T264" s="219" t="e">
        <f t="shared" si="62"/>
        <v>#VALUE!</v>
      </c>
    </row>
    <row r="265" spans="1:20" ht="21.75" customHeight="1" thickBot="1" x14ac:dyDescent="0.3">
      <c r="A265" s="199">
        <v>257</v>
      </c>
      <c r="B265" s="206"/>
      <c r="C265" s="206"/>
      <c r="D265" s="414" t="str">
        <f>IF(B265=0,"",VLOOKUP(B265,' SEP 15_09_2020'!$1:$1048576,3,0))</f>
        <v/>
      </c>
      <c r="E265" s="414" t="str">
        <f>IF(B265=0,"",VLOOKUP(B265,' SEP 15_09_2020'!$1:$1048576,4,0))</f>
        <v/>
      </c>
      <c r="F265" s="414" t="str">
        <f>IF(B265=0,"",VLOOKUP(B265,' SEP 15_09_2020'!$1:$1048576,5,0))</f>
        <v/>
      </c>
      <c r="G265" s="199"/>
      <c r="H265" s="198" t="str">
        <f t="shared" si="51"/>
        <v/>
      </c>
      <c r="I265" s="199" t="str">
        <f t="shared" si="52"/>
        <v/>
      </c>
      <c r="J265" s="199" t="str">
        <f t="shared" si="53"/>
        <v/>
      </c>
      <c r="K265" s="199" t="str">
        <f t="shared" si="54"/>
        <v/>
      </c>
      <c r="L265" s="199" t="str">
        <f t="shared" si="55"/>
        <v/>
      </c>
      <c r="M265" s="200" t="str">
        <f t="shared" si="56"/>
        <v/>
      </c>
      <c r="N265" s="200" t="str">
        <f t="shared" si="57"/>
        <v/>
      </c>
      <c r="O265" s="201" t="str">
        <f t="shared" si="58"/>
        <v/>
      </c>
      <c r="P265" s="209" t="str">
        <f t="shared" si="59"/>
        <v/>
      </c>
      <c r="R265" s="219" t="str">
        <f t="shared" si="60"/>
        <v/>
      </c>
      <c r="S265" s="219" t="str">
        <f t="shared" si="61"/>
        <v/>
      </c>
      <c r="T265" s="219" t="e">
        <f t="shared" si="62"/>
        <v>#VALUE!</v>
      </c>
    </row>
    <row r="266" spans="1:20" ht="21.75" customHeight="1" thickBot="1" x14ac:dyDescent="0.3">
      <c r="A266" s="199">
        <v>258</v>
      </c>
      <c r="B266" s="206"/>
      <c r="C266" s="206"/>
      <c r="D266" s="414" t="str">
        <f>IF(B266=0,"",VLOOKUP(B266,' SEP 15_09_2020'!$1:$1048576,3,0))</f>
        <v/>
      </c>
      <c r="E266" s="414" t="str">
        <f>IF(B266=0,"",VLOOKUP(B266,' SEP 15_09_2020'!$1:$1048576,4,0))</f>
        <v/>
      </c>
      <c r="F266" s="414" t="str">
        <f>IF(B266=0,"",VLOOKUP(B266,' SEP 15_09_2020'!$1:$1048576,5,0))</f>
        <v/>
      </c>
      <c r="G266" s="199"/>
      <c r="H266" s="198" t="str">
        <f t="shared" si="51"/>
        <v/>
      </c>
      <c r="I266" s="199" t="str">
        <f t="shared" si="52"/>
        <v/>
      </c>
      <c r="J266" s="199" t="str">
        <f t="shared" si="53"/>
        <v/>
      </c>
      <c r="K266" s="199" t="str">
        <f t="shared" si="54"/>
        <v/>
      </c>
      <c r="L266" s="199" t="str">
        <f t="shared" si="55"/>
        <v/>
      </c>
      <c r="M266" s="200" t="str">
        <f t="shared" si="56"/>
        <v/>
      </c>
      <c r="N266" s="200" t="str">
        <f t="shared" si="57"/>
        <v/>
      </c>
      <c r="O266" s="201" t="str">
        <f t="shared" si="58"/>
        <v/>
      </c>
      <c r="P266" s="209" t="str">
        <f t="shared" si="59"/>
        <v/>
      </c>
      <c r="R266" s="219" t="str">
        <f t="shared" si="60"/>
        <v/>
      </c>
      <c r="S266" s="219" t="str">
        <f t="shared" si="61"/>
        <v/>
      </c>
      <c r="T266" s="219" t="e">
        <f t="shared" si="62"/>
        <v>#VALUE!</v>
      </c>
    </row>
    <row r="267" spans="1:20" ht="21.75" customHeight="1" thickBot="1" x14ac:dyDescent="0.3">
      <c r="A267" s="199">
        <v>259</v>
      </c>
      <c r="B267" s="206"/>
      <c r="C267" s="206"/>
      <c r="D267" s="414" t="str">
        <f>IF(B267=0,"",VLOOKUP(B267,' SEP 15_09_2020'!$1:$1048576,3,0))</f>
        <v/>
      </c>
      <c r="E267" s="414" t="str">
        <f>IF(B267=0,"",VLOOKUP(B267,' SEP 15_09_2020'!$1:$1048576,4,0))</f>
        <v/>
      </c>
      <c r="F267" s="414" t="str">
        <f>IF(B267=0,"",VLOOKUP(B267,' SEP 15_09_2020'!$1:$1048576,5,0))</f>
        <v/>
      </c>
      <c r="G267" s="199"/>
      <c r="H267" s="198" t="str">
        <f t="shared" si="51"/>
        <v/>
      </c>
      <c r="I267" s="199" t="str">
        <f t="shared" si="52"/>
        <v/>
      </c>
      <c r="J267" s="199" t="str">
        <f t="shared" si="53"/>
        <v/>
      </c>
      <c r="K267" s="199" t="str">
        <f t="shared" si="54"/>
        <v/>
      </c>
      <c r="L267" s="199" t="str">
        <f t="shared" si="55"/>
        <v/>
      </c>
      <c r="M267" s="200" t="str">
        <f t="shared" si="56"/>
        <v/>
      </c>
      <c r="N267" s="200" t="str">
        <f t="shared" si="57"/>
        <v/>
      </c>
      <c r="O267" s="201" t="str">
        <f t="shared" si="58"/>
        <v/>
      </c>
      <c r="P267" s="209" t="str">
        <f t="shared" si="59"/>
        <v/>
      </c>
      <c r="R267" s="219" t="str">
        <f t="shared" si="60"/>
        <v/>
      </c>
      <c r="S267" s="219" t="str">
        <f t="shared" si="61"/>
        <v/>
      </c>
      <c r="T267" s="219" t="e">
        <f t="shared" si="62"/>
        <v>#VALUE!</v>
      </c>
    </row>
    <row r="268" spans="1:20" ht="21.75" customHeight="1" thickBot="1" x14ac:dyDescent="0.3">
      <c r="A268" s="199">
        <v>260</v>
      </c>
      <c r="B268" s="206"/>
      <c r="C268" s="206"/>
      <c r="D268" s="414" t="str">
        <f>IF(B268=0,"",VLOOKUP(B268,' SEP 15_09_2020'!$1:$1048576,3,0))</f>
        <v/>
      </c>
      <c r="E268" s="414" t="str">
        <f>IF(B268=0,"",VLOOKUP(B268,' SEP 15_09_2020'!$1:$1048576,4,0))</f>
        <v/>
      </c>
      <c r="F268" s="414" t="str">
        <f>IF(B268=0,"",VLOOKUP(B268,' SEP 15_09_2020'!$1:$1048576,5,0))</f>
        <v/>
      </c>
      <c r="G268" s="199"/>
      <c r="H268" s="198" t="str">
        <f t="shared" si="51"/>
        <v/>
      </c>
      <c r="I268" s="199" t="str">
        <f t="shared" si="52"/>
        <v/>
      </c>
      <c r="J268" s="199" t="str">
        <f t="shared" si="53"/>
        <v/>
      </c>
      <c r="K268" s="199" t="str">
        <f t="shared" si="54"/>
        <v/>
      </c>
      <c r="L268" s="199" t="str">
        <f t="shared" si="55"/>
        <v/>
      </c>
      <c r="M268" s="200" t="str">
        <f t="shared" si="56"/>
        <v/>
      </c>
      <c r="N268" s="200" t="str">
        <f t="shared" si="57"/>
        <v/>
      </c>
      <c r="O268" s="201" t="str">
        <f t="shared" si="58"/>
        <v/>
      </c>
      <c r="P268" s="209" t="str">
        <f t="shared" si="59"/>
        <v/>
      </c>
      <c r="R268" s="219" t="str">
        <f t="shared" si="60"/>
        <v/>
      </c>
      <c r="S268" s="219" t="str">
        <f t="shared" si="61"/>
        <v/>
      </c>
      <c r="T268" s="219" t="e">
        <f t="shared" si="62"/>
        <v>#VALUE!</v>
      </c>
    </row>
    <row r="269" spans="1:20" ht="21.75" customHeight="1" thickBot="1" x14ac:dyDescent="0.3">
      <c r="A269" s="199">
        <v>261</v>
      </c>
      <c r="B269" s="206"/>
      <c r="C269" s="206"/>
      <c r="D269" s="414" t="str">
        <f>IF(B269=0,"",VLOOKUP(B269,' SEP 15_09_2020'!$1:$1048576,3,0))</f>
        <v/>
      </c>
      <c r="E269" s="414" t="str">
        <f>IF(B269=0,"",VLOOKUP(B269,' SEP 15_09_2020'!$1:$1048576,4,0))</f>
        <v/>
      </c>
      <c r="F269" s="414" t="str">
        <f>IF(B269=0,"",VLOOKUP(B269,' SEP 15_09_2020'!$1:$1048576,5,0))</f>
        <v/>
      </c>
      <c r="G269" s="199"/>
      <c r="H269" s="198" t="str">
        <f t="shared" si="51"/>
        <v/>
      </c>
      <c r="I269" s="199" t="str">
        <f t="shared" si="52"/>
        <v/>
      </c>
      <c r="J269" s="199" t="str">
        <f t="shared" si="53"/>
        <v/>
      </c>
      <c r="K269" s="199" t="str">
        <f t="shared" si="54"/>
        <v/>
      </c>
      <c r="L269" s="199" t="str">
        <f t="shared" si="55"/>
        <v/>
      </c>
      <c r="M269" s="200" t="str">
        <f t="shared" si="56"/>
        <v/>
      </c>
      <c r="N269" s="200" t="str">
        <f t="shared" si="57"/>
        <v/>
      </c>
      <c r="O269" s="201" t="str">
        <f t="shared" si="58"/>
        <v/>
      </c>
      <c r="P269" s="209" t="str">
        <f t="shared" si="59"/>
        <v/>
      </c>
      <c r="R269" s="219" t="str">
        <f t="shared" si="60"/>
        <v/>
      </c>
      <c r="S269" s="219" t="str">
        <f t="shared" si="61"/>
        <v/>
      </c>
      <c r="T269" s="219" t="e">
        <f t="shared" si="62"/>
        <v>#VALUE!</v>
      </c>
    </row>
    <row r="270" spans="1:20" ht="21.75" customHeight="1" thickBot="1" x14ac:dyDescent="0.3">
      <c r="A270" s="199">
        <v>262</v>
      </c>
      <c r="B270" s="206"/>
      <c r="C270" s="206"/>
      <c r="D270" s="414" t="str">
        <f>IF(B270=0,"",VLOOKUP(B270,' SEP 15_09_2020'!$1:$1048576,3,0))</f>
        <v/>
      </c>
      <c r="E270" s="414" t="str">
        <f>IF(B270=0,"",VLOOKUP(B270,' SEP 15_09_2020'!$1:$1048576,4,0))</f>
        <v/>
      </c>
      <c r="F270" s="414" t="str">
        <f>IF(B270=0,"",VLOOKUP(B270,' SEP 15_09_2020'!$1:$1048576,5,0))</f>
        <v/>
      </c>
      <c r="G270" s="199"/>
      <c r="H270" s="198" t="str">
        <f t="shared" ref="H270:H290" si="63">IF(B270=0,"",VLOOKUP(B270,inventario,4,0))</f>
        <v/>
      </c>
      <c r="I270" s="199" t="str">
        <f t="shared" ref="I270:I290" si="64">IF(B270=0,"",VLOOKUP(B270,inventario,9,0))</f>
        <v/>
      </c>
      <c r="J270" s="199" t="str">
        <f t="shared" ref="J270:J290" si="65">IF(C270=0,"",I270*C270)</f>
        <v/>
      </c>
      <c r="K270" s="199" t="str">
        <f t="shared" ref="K270:K290" si="66">IF(B270=0,"",VLOOKUP(B270,inventario,11,0))</f>
        <v/>
      </c>
      <c r="L270" s="199" t="str">
        <f t="shared" ref="L270:L290" si="67">IF(C270=0,"",K270*C270)</f>
        <v/>
      </c>
      <c r="M270" s="200" t="str">
        <f t="shared" ref="M270:M290" si="68">IF(B270="","",IF($M$7="VENDA SD",VLOOKUP(B270,inventario,13,0),VLOOKUP(B270,inventario,12,0)))</f>
        <v/>
      </c>
      <c r="N270" s="200" t="str">
        <f t="shared" ref="N270:N290" si="69">IF(C270=0,"",C270*M270)</f>
        <v/>
      </c>
      <c r="O270" s="201" t="str">
        <f t="shared" ref="O270:O290" si="70">IF(B270=0,"",VLOOKUP(B270,inventario,13,0))</f>
        <v/>
      </c>
      <c r="P270" s="209" t="str">
        <f t="shared" ref="P270:P290" si="71">IF(C270=0,"",O270*C270)</f>
        <v/>
      </c>
      <c r="R270" s="219" t="str">
        <f t="shared" si="60"/>
        <v/>
      </c>
      <c r="S270" s="219" t="str">
        <f t="shared" si="61"/>
        <v/>
      </c>
      <c r="T270" s="219" t="e">
        <f t="shared" si="62"/>
        <v>#VALUE!</v>
      </c>
    </row>
    <row r="271" spans="1:20" ht="21.75" customHeight="1" thickBot="1" x14ac:dyDescent="0.3">
      <c r="A271" s="199">
        <v>263</v>
      </c>
      <c r="B271" s="206"/>
      <c r="C271" s="206"/>
      <c r="D271" s="414" t="str">
        <f>IF(B271=0,"",VLOOKUP(B271,' SEP 15_09_2020'!$1:$1048576,3,0))</f>
        <v/>
      </c>
      <c r="E271" s="414" t="str">
        <f>IF(B271=0,"",VLOOKUP(B271,' SEP 15_09_2020'!$1:$1048576,4,0))</f>
        <v/>
      </c>
      <c r="F271" s="414" t="str">
        <f>IF(B271=0,"",VLOOKUP(B271,' SEP 15_09_2020'!$1:$1048576,5,0))</f>
        <v/>
      </c>
      <c r="G271" s="199"/>
      <c r="H271" s="198" t="str">
        <f t="shared" si="63"/>
        <v/>
      </c>
      <c r="I271" s="199" t="str">
        <f t="shared" si="64"/>
        <v/>
      </c>
      <c r="J271" s="199" t="str">
        <f t="shared" si="65"/>
        <v/>
      </c>
      <c r="K271" s="199" t="str">
        <f t="shared" si="66"/>
        <v/>
      </c>
      <c r="L271" s="199" t="str">
        <f t="shared" si="67"/>
        <v/>
      </c>
      <c r="M271" s="200" t="str">
        <f t="shared" si="68"/>
        <v/>
      </c>
      <c r="N271" s="200" t="str">
        <f t="shared" si="69"/>
        <v/>
      </c>
      <c r="O271" s="201" t="str">
        <f t="shared" si="70"/>
        <v/>
      </c>
      <c r="P271" s="209" t="str">
        <f t="shared" si="71"/>
        <v/>
      </c>
      <c r="R271" s="219" t="str">
        <f t="shared" si="60"/>
        <v/>
      </c>
      <c r="S271" s="219" t="str">
        <f t="shared" si="61"/>
        <v/>
      </c>
      <c r="T271" s="219" t="e">
        <f t="shared" si="62"/>
        <v>#VALUE!</v>
      </c>
    </row>
    <row r="272" spans="1:20" ht="21.75" customHeight="1" thickBot="1" x14ac:dyDescent="0.3">
      <c r="A272" s="199">
        <v>264</v>
      </c>
      <c r="B272" s="206"/>
      <c r="C272" s="206"/>
      <c r="D272" s="414" t="str">
        <f>IF(B272=0,"",VLOOKUP(B272,' SEP 15_09_2020'!$1:$1048576,3,0))</f>
        <v/>
      </c>
      <c r="E272" s="414" t="str">
        <f>IF(B272=0,"",VLOOKUP(B272,' SEP 15_09_2020'!$1:$1048576,4,0))</f>
        <v/>
      </c>
      <c r="F272" s="414" t="str">
        <f>IF(B272=0,"",VLOOKUP(B272,' SEP 15_09_2020'!$1:$1048576,5,0))</f>
        <v/>
      </c>
      <c r="G272" s="199"/>
      <c r="H272" s="198" t="str">
        <f t="shared" si="63"/>
        <v/>
      </c>
      <c r="I272" s="199" t="str">
        <f t="shared" si="64"/>
        <v/>
      </c>
      <c r="J272" s="199" t="str">
        <f t="shared" si="65"/>
        <v/>
      </c>
      <c r="K272" s="199" t="str">
        <f t="shared" si="66"/>
        <v/>
      </c>
      <c r="L272" s="199" t="str">
        <f t="shared" si="67"/>
        <v/>
      </c>
      <c r="M272" s="200" t="str">
        <f t="shared" si="68"/>
        <v/>
      </c>
      <c r="N272" s="200" t="str">
        <f t="shared" si="69"/>
        <v/>
      </c>
      <c r="O272" s="201" t="str">
        <f t="shared" si="70"/>
        <v/>
      </c>
      <c r="P272" s="209" t="str">
        <f t="shared" si="71"/>
        <v/>
      </c>
      <c r="R272" s="219" t="str">
        <f t="shared" si="60"/>
        <v/>
      </c>
      <c r="S272" s="219" t="str">
        <f t="shared" si="61"/>
        <v/>
      </c>
      <c r="T272" s="219" t="e">
        <f t="shared" si="62"/>
        <v>#VALUE!</v>
      </c>
    </row>
    <row r="273" spans="1:20" ht="21.75" customHeight="1" thickBot="1" x14ac:dyDescent="0.3">
      <c r="A273" s="199">
        <v>265</v>
      </c>
      <c r="B273" s="206"/>
      <c r="C273" s="206"/>
      <c r="D273" s="414" t="str">
        <f>IF(B273=0,"",VLOOKUP(B273,' SEP 15_09_2020'!$1:$1048576,3,0))</f>
        <v/>
      </c>
      <c r="E273" s="414" t="str">
        <f>IF(B273=0,"",VLOOKUP(B273,' SEP 15_09_2020'!$1:$1048576,4,0))</f>
        <v/>
      </c>
      <c r="F273" s="414" t="str">
        <f>IF(B273=0,"",VLOOKUP(B273,' SEP 15_09_2020'!$1:$1048576,5,0))</f>
        <v/>
      </c>
      <c r="G273" s="199"/>
      <c r="H273" s="198" t="str">
        <f t="shared" si="63"/>
        <v/>
      </c>
      <c r="I273" s="199" t="str">
        <f t="shared" si="64"/>
        <v/>
      </c>
      <c r="J273" s="199" t="str">
        <f t="shared" si="65"/>
        <v/>
      </c>
      <c r="K273" s="199" t="str">
        <f t="shared" si="66"/>
        <v/>
      </c>
      <c r="L273" s="199" t="str">
        <f t="shared" si="67"/>
        <v/>
      </c>
      <c r="M273" s="200" t="str">
        <f t="shared" si="68"/>
        <v/>
      </c>
      <c r="N273" s="200" t="str">
        <f t="shared" si="69"/>
        <v/>
      </c>
      <c r="O273" s="201" t="str">
        <f t="shared" si="70"/>
        <v/>
      </c>
      <c r="P273" s="209" t="str">
        <f t="shared" si="71"/>
        <v/>
      </c>
      <c r="R273" s="219" t="str">
        <f t="shared" si="60"/>
        <v/>
      </c>
      <c r="S273" s="219" t="str">
        <f t="shared" si="61"/>
        <v/>
      </c>
      <c r="T273" s="219" t="e">
        <f t="shared" si="62"/>
        <v>#VALUE!</v>
      </c>
    </row>
    <row r="274" spans="1:20" ht="21.75" customHeight="1" thickBot="1" x14ac:dyDescent="0.3">
      <c r="A274" s="199">
        <v>266</v>
      </c>
      <c r="B274" s="206"/>
      <c r="C274" s="206"/>
      <c r="D274" s="414" t="str">
        <f>IF(B274=0,"",VLOOKUP(B274,' SEP 15_09_2020'!$1:$1048576,3,0))</f>
        <v/>
      </c>
      <c r="E274" s="414" t="str">
        <f>IF(B274=0,"",VLOOKUP(B274,' SEP 15_09_2020'!$1:$1048576,4,0))</f>
        <v/>
      </c>
      <c r="F274" s="414" t="str">
        <f>IF(B274=0,"",VLOOKUP(B274,' SEP 15_09_2020'!$1:$1048576,5,0))</f>
        <v/>
      </c>
      <c r="G274" s="199"/>
      <c r="H274" s="198" t="str">
        <f t="shared" si="63"/>
        <v/>
      </c>
      <c r="I274" s="199" t="str">
        <f t="shared" si="64"/>
        <v/>
      </c>
      <c r="J274" s="199" t="str">
        <f t="shared" si="65"/>
        <v/>
      </c>
      <c r="K274" s="199" t="str">
        <f t="shared" si="66"/>
        <v/>
      </c>
      <c r="L274" s="199" t="str">
        <f t="shared" si="67"/>
        <v/>
      </c>
      <c r="M274" s="200" t="str">
        <f t="shared" si="68"/>
        <v/>
      </c>
      <c r="N274" s="200" t="str">
        <f t="shared" si="69"/>
        <v/>
      </c>
      <c r="O274" s="201" t="str">
        <f t="shared" si="70"/>
        <v/>
      </c>
      <c r="P274" s="209" t="str">
        <f t="shared" si="71"/>
        <v/>
      </c>
      <c r="R274" s="219" t="str">
        <f t="shared" si="60"/>
        <v/>
      </c>
      <c r="S274" s="219" t="str">
        <f t="shared" si="61"/>
        <v/>
      </c>
      <c r="T274" s="219" t="e">
        <f t="shared" si="62"/>
        <v>#VALUE!</v>
      </c>
    </row>
    <row r="275" spans="1:20" ht="21.75" customHeight="1" thickBot="1" x14ac:dyDescent="0.3">
      <c r="A275" s="199">
        <v>267</v>
      </c>
      <c r="B275" s="206"/>
      <c r="C275" s="206"/>
      <c r="D275" s="414" t="str">
        <f>IF(B275=0,"",VLOOKUP(B275,' SEP 15_09_2020'!$1:$1048576,3,0))</f>
        <v/>
      </c>
      <c r="E275" s="414" t="str">
        <f>IF(B275=0,"",VLOOKUP(B275,' SEP 15_09_2020'!$1:$1048576,4,0))</f>
        <v/>
      </c>
      <c r="F275" s="414" t="str">
        <f>IF(B275=0,"",VLOOKUP(B275,' SEP 15_09_2020'!$1:$1048576,5,0))</f>
        <v/>
      </c>
      <c r="G275" s="199"/>
      <c r="H275" s="198" t="str">
        <f t="shared" si="63"/>
        <v/>
      </c>
      <c r="I275" s="199" t="str">
        <f t="shared" si="64"/>
        <v/>
      </c>
      <c r="J275" s="199" t="str">
        <f t="shared" si="65"/>
        <v/>
      </c>
      <c r="K275" s="199" t="str">
        <f t="shared" si="66"/>
        <v/>
      </c>
      <c r="L275" s="199" t="str">
        <f t="shared" si="67"/>
        <v/>
      </c>
      <c r="M275" s="200" t="str">
        <f t="shared" si="68"/>
        <v/>
      </c>
      <c r="N275" s="200" t="str">
        <f t="shared" si="69"/>
        <v/>
      </c>
      <c r="O275" s="201" t="str">
        <f t="shared" si="70"/>
        <v/>
      </c>
      <c r="P275" s="209" t="str">
        <f t="shared" si="71"/>
        <v/>
      </c>
      <c r="R275" s="219" t="str">
        <f t="shared" si="60"/>
        <v/>
      </c>
      <c r="S275" s="219" t="str">
        <f t="shared" si="61"/>
        <v/>
      </c>
      <c r="T275" s="219" t="e">
        <f t="shared" si="62"/>
        <v>#VALUE!</v>
      </c>
    </row>
    <row r="276" spans="1:20" ht="21.75" customHeight="1" thickBot="1" x14ac:dyDescent="0.3">
      <c r="A276" s="199">
        <v>268</v>
      </c>
      <c r="B276" s="206"/>
      <c r="C276" s="206"/>
      <c r="D276" s="414" t="str">
        <f>IF(B276=0,"",VLOOKUP(B276,' SEP 15_09_2020'!$1:$1048576,3,0))</f>
        <v/>
      </c>
      <c r="E276" s="414" t="str">
        <f>IF(B276=0,"",VLOOKUP(B276,' SEP 15_09_2020'!$1:$1048576,4,0))</f>
        <v/>
      </c>
      <c r="F276" s="414" t="str">
        <f>IF(B276=0,"",VLOOKUP(B276,' SEP 15_09_2020'!$1:$1048576,5,0))</f>
        <v/>
      </c>
      <c r="G276" s="199"/>
      <c r="H276" s="198" t="str">
        <f t="shared" si="63"/>
        <v/>
      </c>
      <c r="I276" s="199" t="str">
        <f t="shared" si="64"/>
        <v/>
      </c>
      <c r="J276" s="199" t="str">
        <f t="shared" si="65"/>
        <v/>
      </c>
      <c r="K276" s="199" t="str">
        <f t="shared" si="66"/>
        <v/>
      </c>
      <c r="L276" s="199" t="str">
        <f t="shared" si="67"/>
        <v/>
      </c>
      <c r="M276" s="200" t="str">
        <f t="shared" si="68"/>
        <v/>
      </c>
      <c r="N276" s="200" t="str">
        <f t="shared" si="69"/>
        <v/>
      </c>
      <c r="O276" s="201" t="str">
        <f t="shared" si="70"/>
        <v/>
      </c>
      <c r="P276" s="209" t="str">
        <f t="shared" si="71"/>
        <v/>
      </c>
      <c r="R276" s="219" t="str">
        <f t="shared" si="60"/>
        <v/>
      </c>
      <c r="S276" s="219" t="str">
        <f t="shared" si="61"/>
        <v/>
      </c>
      <c r="T276" s="219" t="e">
        <f t="shared" si="62"/>
        <v>#VALUE!</v>
      </c>
    </row>
    <row r="277" spans="1:20" ht="21.75" customHeight="1" thickBot="1" x14ac:dyDescent="0.3">
      <c r="A277" s="199">
        <v>269</v>
      </c>
      <c r="B277" s="206"/>
      <c r="C277" s="206"/>
      <c r="D277" s="414" t="str">
        <f>IF(B277=0,"",VLOOKUP(B277,' SEP 15_09_2020'!$1:$1048576,3,0))</f>
        <v/>
      </c>
      <c r="E277" s="414" t="str">
        <f>IF(B277=0,"",VLOOKUP(B277,' SEP 15_09_2020'!$1:$1048576,4,0))</f>
        <v/>
      </c>
      <c r="F277" s="414" t="str">
        <f>IF(B277=0,"",VLOOKUP(B277,' SEP 15_09_2020'!$1:$1048576,5,0))</f>
        <v/>
      </c>
      <c r="G277" s="199"/>
      <c r="H277" s="198" t="str">
        <f t="shared" si="63"/>
        <v/>
      </c>
      <c r="I277" s="199" t="str">
        <f t="shared" si="64"/>
        <v/>
      </c>
      <c r="J277" s="199" t="str">
        <f t="shared" si="65"/>
        <v/>
      </c>
      <c r="K277" s="199" t="str">
        <f t="shared" si="66"/>
        <v/>
      </c>
      <c r="L277" s="199" t="str">
        <f t="shared" si="67"/>
        <v/>
      </c>
      <c r="M277" s="200" t="str">
        <f t="shared" si="68"/>
        <v/>
      </c>
      <c r="N277" s="200" t="str">
        <f t="shared" si="69"/>
        <v/>
      </c>
      <c r="O277" s="201" t="str">
        <f t="shared" si="70"/>
        <v/>
      </c>
      <c r="P277" s="209" t="str">
        <f t="shared" si="71"/>
        <v/>
      </c>
      <c r="R277" s="219" t="str">
        <f t="shared" si="60"/>
        <v/>
      </c>
      <c r="S277" s="219" t="str">
        <f t="shared" si="61"/>
        <v/>
      </c>
      <c r="T277" s="219" t="e">
        <f t="shared" si="62"/>
        <v>#VALUE!</v>
      </c>
    </row>
    <row r="278" spans="1:20" ht="21.75" customHeight="1" thickBot="1" x14ac:dyDescent="0.3">
      <c r="A278" s="199">
        <v>270</v>
      </c>
      <c r="B278" s="206"/>
      <c r="C278" s="206"/>
      <c r="D278" s="414" t="str">
        <f>IF(B278=0,"",VLOOKUP(B278,' SEP 15_09_2020'!$1:$1048576,3,0))</f>
        <v/>
      </c>
      <c r="E278" s="414" t="str">
        <f>IF(B278=0,"",VLOOKUP(B278,' SEP 15_09_2020'!$1:$1048576,4,0))</f>
        <v/>
      </c>
      <c r="F278" s="414" t="str">
        <f>IF(B278=0,"",VLOOKUP(B278,' SEP 15_09_2020'!$1:$1048576,5,0))</f>
        <v/>
      </c>
      <c r="G278" s="199"/>
      <c r="H278" s="198" t="str">
        <f t="shared" si="63"/>
        <v/>
      </c>
      <c r="I278" s="199" t="str">
        <f t="shared" si="64"/>
        <v/>
      </c>
      <c r="J278" s="199" t="str">
        <f t="shared" si="65"/>
        <v/>
      </c>
      <c r="K278" s="199" t="str">
        <f t="shared" si="66"/>
        <v/>
      </c>
      <c r="L278" s="199" t="str">
        <f t="shared" si="67"/>
        <v/>
      </c>
      <c r="M278" s="200" t="str">
        <f t="shared" si="68"/>
        <v/>
      </c>
      <c r="N278" s="200" t="str">
        <f t="shared" si="69"/>
        <v/>
      </c>
      <c r="O278" s="201" t="str">
        <f t="shared" si="70"/>
        <v/>
      </c>
      <c r="P278" s="209" t="str">
        <f t="shared" si="71"/>
        <v/>
      </c>
      <c r="R278" s="219" t="str">
        <f t="shared" si="60"/>
        <v/>
      </c>
      <c r="S278" s="219" t="str">
        <f t="shared" si="61"/>
        <v/>
      </c>
      <c r="T278" s="219" t="e">
        <f t="shared" si="62"/>
        <v>#VALUE!</v>
      </c>
    </row>
    <row r="279" spans="1:20" ht="21.75" customHeight="1" thickBot="1" x14ac:dyDescent="0.3">
      <c r="A279" s="199">
        <v>271</v>
      </c>
      <c r="B279" s="206"/>
      <c r="C279" s="206"/>
      <c r="D279" s="414" t="str">
        <f>IF(B279=0,"",VLOOKUP(B279,' SEP 15_09_2020'!$1:$1048576,3,0))</f>
        <v/>
      </c>
      <c r="E279" s="414" t="str">
        <f>IF(B279=0,"",VLOOKUP(B279,' SEP 15_09_2020'!$1:$1048576,4,0))</f>
        <v/>
      </c>
      <c r="F279" s="414" t="str">
        <f>IF(B279=0,"",VLOOKUP(B279,' SEP 15_09_2020'!$1:$1048576,5,0))</f>
        <v/>
      </c>
      <c r="G279" s="199"/>
      <c r="H279" s="198" t="str">
        <f t="shared" si="63"/>
        <v/>
      </c>
      <c r="I279" s="199" t="str">
        <f t="shared" si="64"/>
        <v/>
      </c>
      <c r="J279" s="199" t="str">
        <f t="shared" si="65"/>
        <v/>
      </c>
      <c r="K279" s="199" t="str">
        <f t="shared" si="66"/>
        <v/>
      </c>
      <c r="L279" s="199" t="str">
        <f t="shared" si="67"/>
        <v/>
      </c>
      <c r="M279" s="200" t="str">
        <f t="shared" si="68"/>
        <v/>
      </c>
      <c r="N279" s="200" t="str">
        <f t="shared" si="69"/>
        <v/>
      </c>
      <c r="O279" s="201" t="str">
        <f t="shared" si="70"/>
        <v/>
      </c>
      <c r="P279" s="209" t="str">
        <f t="shared" si="71"/>
        <v/>
      </c>
      <c r="R279" s="219" t="str">
        <f t="shared" si="60"/>
        <v/>
      </c>
      <c r="S279" s="219" t="str">
        <f t="shared" si="61"/>
        <v/>
      </c>
      <c r="T279" s="219" t="e">
        <f t="shared" si="62"/>
        <v>#VALUE!</v>
      </c>
    </row>
    <row r="280" spans="1:20" ht="21.75" customHeight="1" thickBot="1" x14ac:dyDescent="0.3">
      <c r="A280" s="199">
        <v>272</v>
      </c>
      <c r="B280" s="206"/>
      <c r="C280" s="206"/>
      <c r="D280" s="414" t="str">
        <f>IF(B280=0,"",VLOOKUP(B280,' SEP 15_09_2020'!$1:$1048576,3,0))</f>
        <v/>
      </c>
      <c r="E280" s="414" t="str">
        <f>IF(B280=0,"",VLOOKUP(B280,' SEP 15_09_2020'!$1:$1048576,4,0))</f>
        <v/>
      </c>
      <c r="F280" s="414" t="str">
        <f>IF(B280=0,"",VLOOKUP(B280,' SEP 15_09_2020'!$1:$1048576,5,0))</f>
        <v/>
      </c>
      <c r="G280" s="199"/>
      <c r="H280" s="198" t="str">
        <f t="shared" si="63"/>
        <v/>
      </c>
      <c r="I280" s="199" t="str">
        <f t="shared" si="64"/>
        <v/>
      </c>
      <c r="J280" s="199" t="str">
        <f t="shared" si="65"/>
        <v/>
      </c>
      <c r="K280" s="199" t="str">
        <f t="shared" si="66"/>
        <v/>
      </c>
      <c r="L280" s="199" t="str">
        <f t="shared" si="67"/>
        <v/>
      </c>
      <c r="M280" s="200" t="str">
        <f t="shared" si="68"/>
        <v/>
      </c>
      <c r="N280" s="200" t="str">
        <f t="shared" si="69"/>
        <v/>
      </c>
      <c r="O280" s="201" t="str">
        <f t="shared" si="70"/>
        <v/>
      </c>
      <c r="P280" s="209" t="str">
        <f t="shared" si="71"/>
        <v/>
      </c>
      <c r="R280" s="219" t="str">
        <f t="shared" si="60"/>
        <v/>
      </c>
      <c r="S280" s="219" t="str">
        <f t="shared" si="61"/>
        <v/>
      </c>
      <c r="T280" s="219" t="e">
        <f t="shared" si="62"/>
        <v>#VALUE!</v>
      </c>
    </row>
    <row r="281" spans="1:20" ht="21.75" customHeight="1" thickBot="1" x14ac:dyDescent="0.3">
      <c r="A281" s="199">
        <v>273</v>
      </c>
      <c r="B281" s="206"/>
      <c r="C281" s="206"/>
      <c r="D281" s="414" t="str">
        <f>IF(B281=0,"",VLOOKUP(B281,' SEP 15_09_2020'!$1:$1048576,3,0))</f>
        <v/>
      </c>
      <c r="E281" s="414" t="str">
        <f>IF(B281=0,"",VLOOKUP(B281,' SEP 15_09_2020'!$1:$1048576,4,0))</f>
        <v/>
      </c>
      <c r="F281" s="414" t="str">
        <f>IF(B281=0,"",VLOOKUP(B281,' SEP 15_09_2020'!$1:$1048576,5,0))</f>
        <v/>
      </c>
      <c r="G281" s="199"/>
      <c r="H281" s="198" t="str">
        <f t="shared" si="63"/>
        <v/>
      </c>
      <c r="I281" s="199" t="str">
        <f t="shared" si="64"/>
        <v/>
      </c>
      <c r="J281" s="199" t="str">
        <f t="shared" si="65"/>
        <v/>
      </c>
      <c r="K281" s="199" t="str">
        <f t="shared" si="66"/>
        <v/>
      </c>
      <c r="L281" s="199" t="str">
        <f t="shared" si="67"/>
        <v/>
      </c>
      <c r="M281" s="200" t="str">
        <f t="shared" si="68"/>
        <v/>
      </c>
      <c r="N281" s="200" t="str">
        <f t="shared" si="69"/>
        <v/>
      </c>
      <c r="O281" s="201" t="str">
        <f t="shared" si="70"/>
        <v/>
      </c>
      <c r="P281" s="209" t="str">
        <f t="shared" si="71"/>
        <v/>
      </c>
      <c r="R281" s="219" t="str">
        <f t="shared" si="60"/>
        <v/>
      </c>
      <c r="S281" s="219" t="str">
        <f t="shared" si="61"/>
        <v/>
      </c>
      <c r="T281" s="219" t="e">
        <f t="shared" si="62"/>
        <v>#VALUE!</v>
      </c>
    </row>
    <row r="282" spans="1:20" ht="21.75" customHeight="1" thickBot="1" x14ac:dyDescent="0.3">
      <c r="A282" s="199">
        <v>274</v>
      </c>
      <c r="B282" s="206"/>
      <c r="C282" s="206"/>
      <c r="D282" s="414" t="str">
        <f>IF(B282=0,"",VLOOKUP(B282,' SEP 15_09_2020'!$1:$1048576,3,0))</f>
        <v/>
      </c>
      <c r="E282" s="414" t="str">
        <f>IF(B282=0,"",VLOOKUP(B282,' SEP 15_09_2020'!$1:$1048576,4,0))</f>
        <v/>
      </c>
      <c r="F282" s="414" t="str">
        <f>IF(B282=0,"",VLOOKUP(B282,' SEP 15_09_2020'!$1:$1048576,5,0))</f>
        <v/>
      </c>
      <c r="G282" s="199"/>
      <c r="H282" s="198" t="str">
        <f t="shared" si="63"/>
        <v/>
      </c>
      <c r="I282" s="199" t="str">
        <f t="shared" si="64"/>
        <v/>
      </c>
      <c r="J282" s="199" t="str">
        <f t="shared" si="65"/>
        <v/>
      </c>
      <c r="K282" s="199" t="str">
        <f t="shared" si="66"/>
        <v/>
      </c>
      <c r="L282" s="199" t="str">
        <f t="shared" si="67"/>
        <v/>
      </c>
      <c r="M282" s="200" t="str">
        <f t="shared" si="68"/>
        <v/>
      </c>
      <c r="N282" s="200" t="str">
        <f t="shared" si="69"/>
        <v/>
      </c>
      <c r="O282" s="201" t="str">
        <f t="shared" si="70"/>
        <v/>
      </c>
      <c r="P282" s="209" t="str">
        <f t="shared" si="71"/>
        <v/>
      </c>
      <c r="R282" s="219" t="str">
        <f t="shared" si="60"/>
        <v/>
      </c>
      <c r="S282" s="219" t="str">
        <f t="shared" si="61"/>
        <v/>
      </c>
      <c r="T282" s="219" t="e">
        <f t="shared" si="62"/>
        <v>#VALUE!</v>
      </c>
    </row>
    <row r="283" spans="1:20" ht="21.75" customHeight="1" thickBot="1" x14ac:dyDescent="0.3">
      <c r="A283" s="199">
        <v>275</v>
      </c>
      <c r="B283" s="206"/>
      <c r="C283" s="206"/>
      <c r="D283" s="414" t="str">
        <f>IF(B283=0,"",VLOOKUP(B283,' SEP 15_09_2020'!$1:$1048576,3,0))</f>
        <v/>
      </c>
      <c r="E283" s="414" t="str">
        <f>IF(B283=0,"",VLOOKUP(B283,' SEP 15_09_2020'!$1:$1048576,4,0))</f>
        <v/>
      </c>
      <c r="F283" s="414" t="str">
        <f>IF(B283=0,"",VLOOKUP(B283,' SEP 15_09_2020'!$1:$1048576,5,0))</f>
        <v/>
      </c>
      <c r="G283" s="199"/>
      <c r="H283" s="198" t="str">
        <f t="shared" si="63"/>
        <v/>
      </c>
      <c r="I283" s="199" t="str">
        <f t="shared" si="64"/>
        <v/>
      </c>
      <c r="J283" s="199" t="str">
        <f t="shared" si="65"/>
        <v/>
      </c>
      <c r="K283" s="199" t="str">
        <f t="shared" si="66"/>
        <v/>
      </c>
      <c r="L283" s="199" t="str">
        <f t="shared" si="67"/>
        <v/>
      </c>
      <c r="M283" s="200" t="str">
        <f t="shared" si="68"/>
        <v/>
      </c>
      <c r="N283" s="200" t="str">
        <f t="shared" si="69"/>
        <v/>
      </c>
      <c r="O283" s="201" t="str">
        <f t="shared" si="70"/>
        <v/>
      </c>
      <c r="P283" s="209" t="str">
        <f t="shared" si="71"/>
        <v/>
      </c>
      <c r="R283" s="219" t="str">
        <f t="shared" si="60"/>
        <v/>
      </c>
      <c r="S283" s="219" t="str">
        <f t="shared" si="61"/>
        <v/>
      </c>
      <c r="T283" s="219" t="e">
        <f t="shared" si="62"/>
        <v>#VALUE!</v>
      </c>
    </row>
    <row r="284" spans="1:20" ht="21.75" customHeight="1" thickBot="1" x14ac:dyDescent="0.3">
      <c r="A284" s="199">
        <v>276</v>
      </c>
      <c r="B284" s="206"/>
      <c r="C284" s="206"/>
      <c r="D284" s="414" t="str">
        <f>IF(B284=0,"",VLOOKUP(B284,' SEP 15_09_2020'!$1:$1048576,3,0))</f>
        <v/>
      </c>
      <c r="E284" s="414" t="str">
        <f>IF(B284=0,"",VLOOKUP(B284,' SEP 15_09_2020'!$1:$1048576,4,0))</f>
        <v/>
      </c>
      <c r="F284" s="414" t="str">
        <f>IF(B284=0,"",VLOOKUP(B284,' SEP 15_09_2020'!$1:$1048576,5,0))</f>
        <v/>
      </c>
      <c r="G284" s="199"/>
      <c r="H284" s="198" t="str">
        <f t="shared" si="63"/>
        <v/>
      </c>
      <c r="I284" s="199" t="str">
        <f t="shared" si="64"/>
        <v/>
      </c>
      <c r="J284" s="199" t="str">
        <f t="shared" si="65"/>
        <v/>
      </c>
      <c r="K284" s="199" t="str">
        <f t="shared" si="66"/>
        <v/>
      </c>
      <c r="L284" s="199" t="str">
        <f t="shared" si="67"/>
        <v/>
      </c>
      <c r="M284" s="200" t="str">
        <f t="shared" si="68"/>
        <v/>
      </c>
      <c r="N284" s="200" t="str">
        <f t="shared" si="69"/>
        <v/>
      </c>
      <c r="O284" s="201" t="str">
        <f t="shared" si="70"/>
        <v/>
      </c>
      <c r="P284" s="209" t="str">
        <f t="shared" si="71"/>
        <v/>
      </c>
      <c r="R284" s="219" t="str">
        <f t="shared" si="60"/>
        <v/>
      </c>
      <c r="S284" s="219" t="str">
        <f t="shared" si="61"/>
        <v/>
      </c>
      <c r="T284" s="219" t="e">
        <f t="shared" si="62"/>
        <v>#VALUE!</v>
      </c>
    </row>
    <row r="285" spans="1:20" ht="21.75" customHeight="1" thickBot="1" x14ac:dyDescent="0.3">
      <c r="A285" s="199">
        <v>277</v>
      </c>
      <c r="B285" s="206"/>
      <c r="C285" s="206"/>
      <c r="D285" s="414" t="str">
        <f>IF(B285=0,"",VLOOKUP(B285,' SEP 15_09_2020'!$1:$1048576,3,0))</f>
        <v/>
      </c>
      <c r="E285" s="414" t="str">
        <f>IF(B285=0,"",VLOOKUP(B285,' SEP 15_09_2020'!$1:$1048576,4,0))</f>
        <v/>
      </c>
      <c r="F285" s="414" t="str">
        <f>IF(B285=0,"",VLOOKUP(B285,' SEP 15_09_2020'!$1:$1048576,5,0))</f>
        <v/>
      </c>
      <c r="G285" s="199"/>
      <c r="H285" s="198" t="str">
        <f t="shared" si="63"/>
        <v/>
      </c>
      <c r="I285" s="199" t="str">
        <f t="shared" si="64"/>
        <v/>
      </c>
      <c r="J285" s="199" t="str">
        <f t="shared" si="65"/>
        <v/>
      </c>
      <c r="K285" s="199" t="str">
        <f t="shared" si="66"/>
        <v/>
      </c>
      <c r="L285" s="199" t="str">
        <f t="shared" si="67"/>
        <v/>
      </c>
      <c r="M285" s="200" t="str">
        <f t="shared" si="68"/>
        <v/>
      </c>
      <c r="N285" s="200" t="str">
        <f t="shared" si="69"/>
        <v/>
      </c>
      <c r="O285" s="201" t="str">
        <f t="shared" si="70"/>
        <v/>
      </c>
      <c r="P285" s="209" t="str">
        <f t="shared" si="71"/>
        <v/>
      </c>
      <c r="R285" s="219" t="str">
        <f t="shared" si="60"/>
        <v/>
      </c>
      <c r="S285" s="219" t="str">
        <f t="shared" si="61"/>
        <v/>
      </c>
      <c r="T285" s="219" t="e">
        <f t="shared" si="62"/>
        <v>#VALUE!</v>
      </c>
    </row>
    <row r="286" spans="1:20" ht="21.75" customHeight="1" thickBot="1" x14ac:dyDescent="0.3">
      <c r="A286" s="199">
        <v>278</v>
      </c>
      <c r="B286" s="206"/>
      <c r="C286" s="206"/>
      <c r="D286" s="414" t="str">
        <f>IF(B286=0,"",VLOOKUP(B286,' SEP 15_09_2020'!$1:$1048576,3,0))</f>
        <v/>
      </c>
      <c r="E286" s="414" t="str">
        <f>IF(B286=0,"",VLOOKUP(B286,' SEP 15_09_2020'!$1:$1048576,4,0))</f>
        <v/>
      </c>
      <c r="F286" s="414" t="str">
        <f>IF(B286=0,"",VLOOKUP(B286,' SEP 15_09_2020'!$1:$1048576,5,0))</f>
        <v/>
      </c>
      <c r="G286" s="199"/>
      <c r="H286" s="198" t="str">
        <f t="shared" si="63"/>
        <v/>
      </c>
      <c r="I286" s="199" t="str">
        <f t="shared" si="64"/>
        <v/>
      </c>
      <c r="J286" s="199" t="str">
        <f t="shared" si="65"/>
        <v/>
      </c>
      <c r="K286" s="199" t="str">
        <f t="shared" si="66"/>
        <v/>
      </c>
      <c r="L286" s="199" t="str">
        <f t="shared" si="67"/>
        <v/>
      </c>
      <c r="M286" s="200" t="str">
        <f t="shared" si="68"/>
        <v/>
      </c>
      <c r="N286" s="200" t="str">
        <f t="shared" si="69"/>
        <v/>
      </c>
      <c r="O286" s="201" t="str">
        <f t="shared" si="70"/>
        <v/>
      </c>
      <c r="P286" s="209" t="str">
        <f t="shared" si="71"/>
        <v/>
      </c>
      <c r="R286" s="219" t="str">
        <f t="shared" si="60"/>
        <v/>
      </c>
      <c r="S286" s="219" t="str">
        <f t="shared" si="61"/>
        <v/>
      </c>
      <c r="T286" s="219" t="e">
        <f t="shared" si="62"/>
        <v>#VALUE!</v>
      </c>
    </row>
    <row r="287" spans="1:20" ht="21.75" customHeight="1" thickBot="1" x14ac:dyDescent="0.3">
      <c r="A287" s="199">
        <v>279</v>
      </c>
      <c r="B287" s="206"/>
      <c r="C287" s="206"/>
      <c r="D287" s="414" t="str">
        <f>IF(B287=0,"",VLOOKUP(B287,' SEP 15_09_2020'!$1:$1048576,3,0))</f>
        <v/>
      </c>
      <c r="E287" s="414" t="str">
        <f>IF(B287=0,"",VLOOKUP(B287,' SEP 15_09_2020'!$1:$1048576,4,0))</f>
        <v/>
      </c>
      <c r="F287" s="414" t="str">
        <f>IF(B287=0,"",VLOOKUP(B287,' SEP 15_09_2020'!$1:$1048576,5,0))</f>
        <v/>
      </c>
      <c r="G287" s="199"/>
      <c r="H287" s="198" t="str">
        <f t="shared" si="63"/>
        <v/>
      </c>
      <c r="I287" s="199" t="str">
        <f t="shared" si="64"/>
        <v/>
      </c>
      <c r="J287" s="199" t="str">
        <f t="shared" si="65"/>
        <v/>
      </c>
      <c r="K287" s="199" t="str">
        <f t="shared" si="66"/>
        <v/>
      </c>
      <c r="L287" s="199" t="str">
        <f t="shared" si="67"/>
        <v/>
      </c>
      <c r="M287" s="200" t="str">
        <f t="shared" si="68"/>
        <v/>
      </c>
      <c r="N287" s="200" t="str">
        <f t="shared" si="69"/>
        <v/>
      </c>
      <c r="O287" s="201" t="str">
        <f t="shared" si="70"/>
        <v/>
      </c>
      <c r="P287" s="209" t="str">
        <f t="shared" si="71"/>
        <v/>
      </c>
      <c r="R287" s="219" t="str">
        <f t="shared" si="60"/>
        <v/>
      </c>
      <c r="S287" s="219" t="str">
        <f t="shared" si="61"/>
        <v/>
      </c>
      <c r="T287" s="219" t="e">
        <f t="shared" si="62"/>
        <v>#VALUE!</v>
      </c>
    </row>
    <row r="288" spans="1:20" ht="21.75" customHeight="1" thickBot="1" x14ac:dyDescent="0.3">
      <c r="A288" s="199">
        <v>280</v>
      </c>
      <c r="B288" s="206"/>
      <c r="C288" s="206"/>
      <c r="D288" s="414" t="str">
        <f>IF(B288=0,"",VLOOKUP(B288,' SEP 15_09_2020'!$1:$1048576,3,0))</f>
        <v/>
      </c>
      <c r="E288" s="414" t="str">
        <f>IF(B288=0,"",VLOOKUP(B288,' SEP 15_09_2020'!$1:$1048576,4,0))</f>
        <v/>
      </c>
      <c r="F288" s="414" t="str">
        <f>IF(B288=0,"",VLOOKUP(B288,' SEP 15_09_2020'!$1:$1048576,5,0))</f>
        <v/>
      </c>
      <c r="G288" s="199"/>
      <c r="H288" s="198" t="str">
        <f t="shared" si="63"/>
        <v/>
      </c>
      <c r="I288" s="199" t="str">
        <f t="shared" si="64"/>
        <v/>
      </c>
      <c r="J288" s="199" t="str">
        <f t="shared" si="65"/>
        <v/>
      </c>
      <c r="K288" s="199" t="str">
        <f t="shared" si="66"/>
        <v/>
      </c>
      <c r="L288" s="199" t="str">
        <f t="shared" si="67"/>
        <v/>
      </c>
      <c r="M288" s="200" t="str">
        <f t="shared" si="68"/>
        <v/>
      </c>
      <c r="N288" s="200" t="str">
        <f t="shared" si="69"/>
        <v/>
      </c>
      <c r="O288" s="201" t="str">
        <f t="shared" si="70"/>
        <v/>
      </c>
      <c r="P288" s="209" t="str">
        <f t="shared" si="71"/>
        <v/>
      </c>
      <c r="R288" s="219" t="str">
        <f t="shared" si="60"/>
        <v/>
      </c>
      <c r="S288" s="219" t="str">
        <f t="shared" si="61"/>
        <v/>
      </c>
      <c r="T288" s="219" t="e">
        <f t="shared" si="62"/>
        <v>#VALUE!</v>
      </c>
    </row>
    <row r="289" spans="1:20" ht="21.75" customHeight="1" thickBot="1" x14ac:dyDescent="0.3">
      <c r="A289" s="199">
        <v>281</v>
      </c>
      <c r="B289" s="206"/>
      <c r="C289" s="206"/>
      <c r="D289" s="414" t="str">
        <f>IF(B289=0,"",VLOOKUP(B289,' SEP 15_09_2020'!$1:$1048576,3,0))</f>
        <v/>
      </c>
      <c r="E289" s="414" t="str">
        <f>IF(B289=0,"",VLOOKUP(B289,' SEP 15_09_2020'!$1:$1048576,4,0))</f>
        <v/>
      </c>
      <c r="F289" s="414" t="str">
        <f>IF(B289=0,"",VLOOKUP(B289,' SEP 15_09_2020'!$1:$1048576,5,0))</f>
        <v/>
      </c>
      <c r="G289" s="199"/>
      <c r="H289" s="198" t="str">
        <f t="shared" si="63"/>
        <v/>
      </c>
      <c r="I289" s="199" t="str">
        <f t="shared" si="64"/>
        <v/>
      </c>
      <c r="J289" s="199" t="str">
        <f t="shared" si="65"/>
        <v/>
      </c>
      <c r="K289" s="199" t="str">
        <f t="shared" si="66"/>
        <v/>
      </c>
      <c r="L289" s="199" t="str">
        <f t="shared" si="67"/>
        <v/>
      </c>
      <c r="M289" s="200" t="str">
        <f t="shared" si="68"/>
        <v/>
      </c>
      <c r="N289" s="200" t="str">
        <f t="shared" si="69"/>
        <v/>
      </c>
      <c r="O289" s="201" t="str">
        <f t="shared" si="70"/>
        <v/>
      </c>
      <c r="P289" s="209" t="str">
        <f t="shared" si="71"/>
        <v/>
      </c>
      <c r="R289" s="219" t="str">
        <f t="shared" si="60"/>
        <v/>
      </c>
      <c r="S289" s="219" t="str">
        <f t="shared" si="61"/>
        <v/>
      </c>
      <c r="T289" s="219" t="e">
        <f t="shared" si="62"/>
        <v>#VALUE!</v>
      </c>
    </row>
    <row r="290" spans="1:20" ht="21.75" customHeight="1" thickBot="1" x14ac:dyDescent="0.3">
      <c r="A290" s="199">
        <v>282</v>
      </c>
      <c r="B290" s="206"/>
      <c r="C290" s="206"/>
      <c r="D290" s="414" t="str">
        <f>IF(B290=0,"",VLOOKUP(B290,' SEP 15_09_2020'!$1:$1048576,3,0))</f>
        <v/>
      </c>
      <c r="E290" s="414" t="str">
        <f>IF(B290=0,"",VLOOKUP(B290,' SEP 15_09_2020'!$1:$1048576,4,0))</f>
        <v/>
      </c>
      <c r="F290" s="414" t="str">
        <f>IF(B290=0,"",VLOOKUP(B290,' SEP 15_09_2020'!$1:$1048576,5,0))</f>
        <v/>
      </c>
      <c r="G290" s="199"/>
      <c r="H290" s="198" t="str">
        <f t="shared" si="63"/>
        <v/>
      </c>
      <c r="I290" s="199" t="str">
        <f t="shared" si="64"/>
        <v/>
      </c>
      <c r="J290" s="199" t="str">
        <f t="shared" si="65"/>
        <v/>
      </c>
      <c r="K290" s="199" t="str">
        <f t="shared" si="66"/>
        <v/>
      </c>
      <c r="L290" s="199" t="str">
        <f t="shared" si="67"/>
        <v/>
      </c>
      <c r="M290" s="200" t="str">
        <f t="shared" si="68"/>
        <v/>
      </c>
      <c r="N290" s="200" t="str">
        <f t="shared" si="69"/>
        <v/>
      </c>
      <c r="O290" s="201" t="str">
        <f t="shared" si="70"/>
        <v/>
      </c>
      <c r="P290" s="209" t="str">
        <f t="shared" si="71"/>
        <v/>
      </c>
      <c r="R290" s="219" t="str">
        <f t="shared" si="60"/>
        <v/>
      </c>
      <c r="S290" s="219" t="str">
        <f t="shared" si="61"/>
        <v/>
      </c>
      <c r="T290" s="219" t="e">
        <f t="shared" si="62"/>
        <v>#VALUE!</v>
      </c>
    </row>
    <row r="291" spans="1:20" thickBot="1" x14ac:dyDescent="0.3">
      <c r="H291" s="202"/>
    </row>
    <row r="292" spans="1:20" thickBot="1" x14ac:dyDescent="0.3">
      <c r="H292" s="202"/>
    </row>
    <row r="293" spans="1:20" thickBot="1" x14ac:dyDescent="0.3">
      <c r="H293" s="202"/>
    </row>
    <row r="294" spans="1:20" thickBot="1" x14ac:dyDescent="0.3">
      <c r="H294" s="202"/>
    </row>
    <row r="295" spans="1:20" thickBot="1" x14ac:dyDescent="0.3">
      <c r="H295" s="202"/>
    </row>
    <row r="296" spans="1:20" thickBot="1" x14ac:dyDescent="0.3">
      <c r="H296" s="202"/>
    </row>
    <row r="297" spans="1:20" thickBot="1" x14ac:dyDescent="0.3">
      <c r="H297" s="202"/>
    </row>
    <row r="298" spans="1:20" thickBot="1" x14ac:dyDescent="0.3">
      <c r="H298" s="202"/>
    </row>
    <row r="299" spans="1:20" thickBot="1" x14ac:dyDescent="0.3">
      <c r="H299" s="202"/>
    </row>
    <row r="300" spans="1:20" thickBot="1" x14ac:dyDescent="0.3">
      <c r="H300" s="202"/>
    </row>
    <row r="301" spans="1:20" thickBot="1" x14ac:dyDescent="0.3">
      <c r="H301" s="202"/>
    </row>
    <row r="302" spans="1:20" thickBot="1" x14ac:dyDescent="0.3">
      <c r="H302" s="202"/>
    </row>
    <row r="303" spans="1:20" thickBot="1" x14ac:dyDescent="0.3">
      <c r="H303" s="202"/>
    </row>
    <row r="304" spans="1:20" thickBot="1" x14ac:dyDescent="0.3">
      <c r="H304" s="202"/>
    </row>
    <row r="305" spans="8:8" thickBot="1" x14ac:dyDescent="0.3">
      <c r="H305" s="202"/>
    </row>
    <row r="306" spans="8:8" thickBot="1" x14ac:dyDescent="0.3">
      <c r="H306" s="202"/>
    </row>
    <row r="307" spans="8:8" thickBot="1" x14ac:dyDescent="0.3">
      <c r="H307" s="202"/>
    </row>
    <row r="308" spans="8:8" thickBot="1" x14ac:dyDescent="0.3">
      <c r="H308" s="202"/>
    </row>
    <row r="309" spans="8:8" thickBot="1" x14ac:dyDescent="0.3">
      <c r="H309" s="202"/>
    </row>
    <row r="310" spans="8:8" thickBot="1" x14ac:dyDescent="0.3">
      <c r="H310" s="202"/>
    </row>
    <row r="311" spans="8:8" thickBot="1" x14ac:dyDescent="0.3">
      <c r="H311" s="202"/>
    </row>
    <row r="312" spans="8:8" thickBot="1" x14ac:dyDescent="0.3">
      <c r="H312" s="202"/>
    </row>
    <row r="313" spans="8:8" thickBot="1" x14ac:dyDescent="0.3">
      <c r="H313" s="202"/>
    </row>
    <row r="314" spans="8:8" thickBot="1" x14ac:dyDescent="0.3">
      <c r="H314" s="202"/>
    </row>
    <row r="315" spans="8:8" thickBot="1" x14ac:dyDescent="0.3">
      <c r="H315" s="202"/>
    </row>
    <row r="316" spans="8:8" thickBot="1" x14ac:dyDescent="0.3">
      <c r="H316" s="202"/>
    </row>
    <row r="317" spans="8:8" thickBot="1" x14ac:dyDescent="0.3">
      <c r="H317" s="202"/>
    </row>
    <row r="318" spans="8:8" thickBot="1" x14ac:dyDescent="0.3">
      <c r="H318" s="202"/>
    </row>
    <row r="319" spans="8:8" thickBot="1" x14ac:dyDescent="0.3">
      <c r="H319" s="202"/>
    </row>
    <row r="320" spans="8:8" thickBot="1" x14ac:dyDescent="0.3">
      <c r="H320" s="202"/>
    </row>
    <row r="321" spans="8:8" thickBot="1" x14ac:dyDescent="0.3">
      <c r="H321" s="202"/>
    </row>
    <row r="322" spans="8:8" thickBot="1" x14ac:dyDescent="0.3">
      <c r="H322" s="202"/>
    </row>
    <row r="323" spans="8:8" thickBot="1" x14ac:dyDescent="0.3">
      <c r="H323" s="202"/>
    </row>
    <row r="324" spans="8:8" thickBot="1" x14ac:dyDescent="0.3">
      <c r="H324" s="202"/>
    </row>
    <row r="325" spans="8:8" thickBot="1" x14ac:dyDescent="0.3">
      <c r="H325" s="202"/>
    </row>
    <row r="326" spans="8:8" thickBot="1" x14ac:dyDescent="0.3">
      <c r="H326" s="202"/>
    </row>
    <row r="327" spans="8:8" thickBot="1" x14ac:dyDescent="0.3">
      <c r="H327" s="202"/>
    </row>
    <row r="328" spans="8:8" thickBot="1" x14ac:dyDescent="0.3">
      <c r="H328" s="202"/>
    </row>
    <row r="329" spans="8:8" thickBot="1" x14ac:dyDescent="0.3">
      <c r="H329" s="202"/>
    </row>
    <row r="330" spans="8:8" thickBot="1" x14ac:dyDescent="0.3">
      <c r="H330" s="202"/>
    </row>
    <row r="331" spans="8:8" thickBot="1" x14ac:dyDescent="0.3">
      <c r="H331" s="202"/>
    </row>
    <row r="332" spans="8:8" thickBot="1" x14ac:dyDescent="0.3">
      <c r="H332" s="202"/>
    </row>
    <row r="333" spans="8:8" thickBot="1" x14ac:dyDescent="0.3">
      <c r="H333" s="202"/>
    </row>
    <row r="334" spans="8:8" thickBot="1" x14ac:dyDescent="0.3">
      <c r="H334" s="202"/>
    </row>
    <row r="335" spans="8:8" thickBot="1" x14ac:dyDescent="0.3">
      <c r="H335" s="202"/>
    </row>
    <row r="336" spans="8:8" thickBot="1" x14ac:dyDescent="0.3">
      <c r="H336" s="202"/>
    </row>
    <row r="337" spans="8:8" thickBot="1" x14ac:dyDescent="0.3">
      <c r="H337" s="202"/>
    </row>
    <row r="338" spans="8:8" thickBot="1" x14ac:dyDescent="0.3">
      <c r="H338" s="202"/>
    </row>
    <row r="339" spans="8:8" thickBot="1" x14ac:dyDescent="0.3">
      <c r="H339" s="202"/>
    </row>
    <row r="340" spans="8:8" thickBot="1" x14ac:dyDescent="0.3">
      <c r="H340" s="202"/>
    </row>
    <row r="341" spans="8:8" thickBot="1" x14ac:dyDescent="0.3">
      <c r="H341" s="202"/>
    </row>
    <row r="342" spans="8:8" thickBot="1" x14ac:dyDescent="0.3">
      <c r="H342" s="202"/>
    </row>
    <row r="343" spans="8:8" thickBot="1" x14ac:dyDescent="0.3">
      <c r="H343" s="202"/>
    </row>
    <row r="344" spans="8:8" thickBot="1" x14ac:dyDescent="0.3">
      <c r="H344" s="202"/>
    </row>
    <row r="345" spans="8:8" thickBot="1" x14ac:dyDescent="0.3">
      <c r="H345" s="202"/>
    </row>
    <row r="346" spans="8:8" thickBot="1" x14ac:dyDescent="0.3">
      <c r="H346" s="202"/>
    </row>
    <row r="347" spans="8:8" thickBot="1" x14ac:dyDescent="0.3">
      <c r="H347" s="202"/>
    </row>
    <row r="348" spans="8:8" thickBot="1" x14ac:dyDescent="0.3">
      <c r="H348" s="202"/>
    </row>
    <row r="349" spans="8:8" thickBot="1" x14ac:dyDescent="0.3">
      <c r="H349" s="202"/>
    </row>
    <row r="350" spans="8:8" thickBot="1" x14ac:dyDescent="0.3">
      <c r="H350" s="202"/>
    </row>
    <row r="351" spans="8:8" thickBot="1" x14ac:dyDescent="0.3">
      <c r="H351" s="202"/>
    </row>
    <row r="352" spans="8:8" thickBot="1" x14ac:dyDescent="0.3">
      <c r="H352" s="202"/>
    </row>
    <row r="353" spans="8:8" thickBot="1" x14ac:dyDescent="0.3">
      <c r="H353" s="202"/>
    </row>
    <row r="354" spans="8:8" thickBot="1" x14ac:dyDescent="0.3">
      <c r="H354" s="202"/>
    </row>
    <row r="355" spans="8:8" thickBot="1" x14ac:dyDescent="0.3">
      <c r="H355" s="202"/>
    </row>
    <row r="356" spans="8:8" thickBot="1" x14ac:dyDescent="0.3">
      <c r="H356" s="202"/>
    </row>
    <row r="357" spans="8:8" thickBot="1" x14ac:dyDescent="0.3">
      <c r="H357" s="202"/>
    </row>
    <row r="358" spans="8:8" thickBot="1" x14ac:dyDescent="0.3">
      <c r="H358" s="202"/>
    </row>
    <row r="359" spans="8:8" thickBot="1" x14ac:dyDescent="0.3">
      <c r="H359" s="202"/>
    </row>
    <row r="360" spans="8:8" thickBot="1" x14ac:dyDescent="0.3">
      <c r="H360" s="202"/>
    </row>
    <row r="361" spans="8:8" thickBot="1" x14ac:dyDescent="0.3">
      <c r="H361" s="202"/>
    </row>
    <row r="362" spans="8:8" thickBot="1" x14ac:dyDescent="0.3">
      <c r="H362" s="202"/>
    </row>
    <row r="363" spans="8:8" thickBot="1" x14ac:dyDescent="0.3">
      <c r="H363" s="202"/>
    </row>
    <row r="364" spans="8:8" thickBot="1" x14ac:dyDescent="0.3">
      <c r="H364" s="202"/>
    </row>
    <row r="365" spans="8:8" thickBot="1" x14ac:dyDescent="0.3">
      <c r="H365" s="202"/>
    </row>
    <row r="366" spans="8:8" thickBot="1" x14ac:dyDescent="0.3">
      <c r="H366" s="202"/>
    </row>
    <row r="367" spans="8:8" thickBot="1" x14ac:dyDescent="0.3">
      <c r="H367" s="202"/>
    </row>
    <row r="368" spans="8:8" thickBot="1" x14ac:dyDescent="0.3">
      <c r="H368" s="202"/>
    </row>
    <row r="369" spans="8:8" thickBot="1" x14ac:dyDescent="0.3">
      <c r="H369" s="202"/>
    </row>
    <row r="370" spans="8:8" thickBot="1" x14ac:dyDescent="0.3">
      <c r="H370" s="202"/>
    </row>
    <row r="371" spans="8:8" thickBot="1" x14ac:dyDescent="0.3">
      <c r="H371" s="202"/>
    </row>
    <row r="372" spans="8:8" thickBot="1" x14ac:dyDescent="0.3">
      <c r="H372" s="202"/>
    </row>
    <row r="373" spans="8:8" thickBot="1" x14ac:dyDescent="0.3">
      <c r="H373" s="202"/>
    </row>
    <row r="374" spans="8:8" thickBot="1" x14ac:dyDescent="0.3">
      <c r="H374" s="202"/>
    </row>
    <row r="375" spans="8:8" thickBot="1" x14ac:dyDescent="0.3">
      <c r="H375" s="202"/>
    </row>
    <row r="376" spans="8:8" thickBot="1" x14ac:dyDescent="0.3">
      <c r="H376" s="202"/>
    </row>
    <row r="377" spans="8:8" thickBot="1" x14ac:dyDescent="0.3">
      <c r="H377" s="202"/>
    </row>
    <row r="378" spans="8:8" thickBot="1" x14ac:dyDescent="0.3">
      <c r="H378" s="202"/>
    </row>
    <row r="379" spans="8:8" thickBot="1" x14ac:dyDescent="0.3">
      <c r="H379" s="202"/>
    </row>
    <row r="380" spans="8:8" thickBot="1" x14ac:dyDescent="0.3">
      <c r="H380" s="202"/>
    </row>
    <row r="381" spans="8:8" thickBot="1" x14ac:dyDescent="0.3">
      <c r="H381" s="202"/>
    </row>
    <row r="382" spans="8:8" thickBot="1" x14ac:dyDescent="0.3">
      <c r="H382" s="202"/>
    </row>
    <row r="383" spans="8:8" thickBot="1" x14ac:dyDescent="0.3">
      <c r="H383" s="202"/>
    </row>
    <row r="384" spans="8:8" thickBot="1" x14ac:dyDescent="0.3">
      <c r="H384" s="202"/>
    </row>
    <row r="385" spans="8:8" thickBot="1" x14ac:dyDescent="0.3">
      <c r="H385" s="202"/>
    </row>
    <row r="386" spans="8:8" thickBot="1" x14ac:dyDescent="0.3">
      <c r="H386" s="202"/>
    </row>
    <row r="387" spans="8:8" thickBot="1" x14ac:dyDescent="0.3">
      <c r="H387" s="202"/>
    </row>
    <row r="388" spans="8:8" thickBot="1" x14ac:dyDescent="0.3">
      <c r="H388" s="202"/>
    </row>
    <row r="389" spans="8:8" thickBot="1" x14ac:dyDescent="0.3">
      <c r="H389" s="202"/>
    </row>
    <row r="390" spans="8:8" thickBot="1" x14ac:dyDescent="0.3">
      <c r="H390" s="202"/>
    </row>
    <row r="391" spans="8:8" thickBot="1" x14ac:dyDescent="0.3">
      <c r="H391" s="202"/>
    </row>
    <row r="392" spans="8:8" thickBot="1" x14ac:dyDescent="0.3">
      <c r="H392" s="202"/>
    </row>
    <row r="393" spans="8:8" thickBot="1" x14ac:dyDescent="0.3">
      <c r="H393" s="202"/>
    </row>
    <row r="394" spans="8:8" thickBot="1" x14ac:dyDescent="0.3">
      <c r="H394" s="202"/>
    </row>
    <row r="395" spans="8:8" thickBot="1" x14ac:dyDescent="0.3">
      <c r="H395" s="202"/>
    </row>
    <row r="396" spans="8:8" thickBot="1" x14ac:dyDescent="0.3">
      <c r="H396" s="202"/>
    </row>
    <row r="397" spans="8:8" thickBot="1" x14ac:dyDescent="0.3">
      <c r="H397" s="202"/>
    </row>
    <row r="398" spans="8:8" thickBot="1" x14ac:dyDescent="0.3">
      <c r="H398" s="202"/>
    </row>
    <row r="399" spans="8:8" thickBot="1" x14ac:dyDescent="0.3">
      <c r="H399" s="202"/>
    </row>
    <row r="400" spans="8:8" thickBot="1" x14ac:dyDescent="0.3">
      <c r="H400" s="202"/>
    </row>
    <row r="401" spans="8:8" thickBot="1" x14ac:dyDescent="0.3">
      <c r="H401" s="202"/>
    </row>
    <row r="402" spans="8:8" thickBot="1" x14ac:dyDescent="0.3">
      <c r="H402" s="202"/>
    </row>
    <row r="403" spans="8:8" thickBot="1" x14ac:dyDescent="0.3">
      <c r="H403" s="202"/>
    </row>
    <row r="404" spans="8:8" thickBot="1" x14ac:dyDescent="0.3">
      <c r="H404" s="202"/>
    </row>
    <row r="405" spans="8:8" thickBot="1" x14ac:dyDescent="0.3">
      <c r="H405" s="202"/>
    </row>
    <row r="406" spans="8:8" thickBot="1" x14ac:dyDescent="0.3">
      <c r="H406" s="202"/>
    </row>
    <row r="407" spans="8:8" thickBot="1" x14ac:dyDescent="0.3">
      <c r="H407" s="202"/>
    </row>
    <row r="408" spans="8:8" thickBot="1" x14ac:dyDescent="0.3">
      <c r="H408" s="202"/>
    </row>
    <row r="409" spans="8:8" thickBot="1" x14ac:dyDescent="0.3">
      <c r="H409" s="202"/>
    </row>
    <row r="410" spans="8:8" thickBot="1" x14ac:dyDescent="0.3">
      <c r="H410" s="202"/>
    </row>
    <row r="411" spans="8:8" thickBot="1" x14ac:dyDescent="0.3">
      <c r="H411" s="202"/>
    </row>
    <row r="412" spans="8:8" thickBot="1" x14ac:dyDescent="0.3">
      <c r="H412" s="202"/>
    </row>
    <row r="413" spans="8:8" thickBot="1" x14ac:dyDescent="0.3">
      <c r="H413" s="202"/>
    </row>
    <row r="414" spans="8:8" thickBot="1" x14ac:dyDescent="0.3">
      <c r="H414" s="202"/>
    </row>
    <row r="415" spans="8:8" thickBot="1" x14ac:dyDescent="0.3">
      <c r="H415" s="202"/>
    </row>
    <row r="416" spans="8:8" thickBot="1" x14ac:dyDescent="0.3">
      <c r="H416" s="202"/>
    </row>
    <row r="417" spans="8:8" thickBot="1" x14ac:dyDescent="0.3">
      <c r="H417" s="202"/>
    </row>
    <row r="418" spans="8:8" thickBot="1" x14ac:dyDescent="0.3">
      <c r="H418" s="202"/>
    </row>
    <row r="419" spans="8:8" thickBot="1" x14ac:dyDescent="0.3">
      <c r="H419" s="202"/>
    </row>
    <row r="420" spans="8:8" thickBot="1" x14ac:dyDescent="0.3">
      <c r="H420" s="202"/>
    </row>
    <row r="421" spans="8:8" thickBot="1" x14ac:dyDescent="0.3">
      <c r="H421" s="202"/>
    </row>
    <row r="422" spans="8:8" thickBot="1" x14ac:dyDescent="0.3">
      <c r="H422" s="202"/>
    </row>
    <row r="423" spans="8:8" thickBot="1" x14ac:dyDescent="0.3">
      <c r="H423" s="202"/>
    </row>
    <row r="424" spans="8:8" thickBot="1" x14ac:dyDescent="0.3">
      <c r="H424" s="202"/>
    </row>
    <row r="425" spans="8:8" thickBot="1" x14ac:dyDescent="0.3">
      <c r="H425" s="202"/>
    </row>
    <row r="426" spans="8:8" thickBot="1" x14ac:dyDescent="0.3">
      <c r="H426" s="202"/>
    </row>
    <row r="427" spans="8:8" thickBot="1" x14ac:dyDescent="0.3">
      <c r="H427" s="202"/>
    </row>
    <row r="428" spans="8:8" thickBot="1" x14ac:dyDescent="0.3">
      <c r="H428" s="202"/>
    </row>
    <row r="429" spans="8:8" thickBot="1" x14ac:dyDescent="0.3">
      <c r="H429" s="202"/>
    </row>
    <row r="430" spans="8:8" thickBot="1" x14ac:dyDescent="0.3">
      <c r="H430" s="202"/>
    </row>
    <row r="431" spans="8:8" thickBot="1" x14ac:dyDescent="0.3">
      <c r="H431" s="202"/>
    </row>
    <row r="432" spans="8:8" thickBot="1" x14ac:dyDescent="0.3">
      <c r="H432" s="202"/>
    </row>
    <row r="433" spans="8:8" thickBot="1" x14ac:dyDescent="0.3">
      <c r="H433" s="202"/>
    </row>
    <row r="434" spans="8:8" thickBot="1" x14ac:dyDescent="0.3">
      <c r="H434" s="202"/>
    </row>
    <row r="435" spans="8:8" thickBot="1" x14ac:dyDescent="0.3">
      <c r="H435" s="202"/>
    </row>
    <row r="436" spans="8:8" thickBot="1" x14ac:dyDescent="0.3">
      <c r="H436" s="202"/>
    </row>
    <row r="437" spans="8:8" thickBot="1" x14ac:dyDescent="0.3">
      <c r="H437" s="202"/>
    </row>
    <row r="438" spans="8:8" thickBot="1" x14ac:dyDescent="0.3">
      <c r="H438" s="202"/>
    </row>
    <row r="439" spans="8:8" thickBot="1" x14ac:dyDescent="0.3">
      <c r="H439" s="202"/>
    </row>
    <row r="440" spans="8:8" thickBot="1" x14ac:dyDescent="0.3">
      <c r="H440" s="202"/>
    </row>
    <row r="441" spans="8:8" thickBot="1" x14ac:dyDescent="0.3">
      <c r="H441" s="202"/>
    </row>
    <row r="442" spans="8:8" thickBot="1" x14ac:dyDescent="0.3">
      <c r="H442" s="202"/>
    </row>
    <row r="443" spans="8:8" thickBot="1" x14ac:dyDescent="0.3">
      <c r="H443" s="202"/>
    </row>
    <row r="444" spans="8:8" thickBot="1" x14ac:dyDescent="0.3">
      <c r="H444" s="202"/>
    </row>
    <row r="445" spans="8:8" thickBot="1" x14ac:dyDescent="0.3">
      <c r="H445" s="202"/>
    </row>
    <row r="446" spans="8:8" thickBot="1" x14ac:dyDescent="0.3">
      <c r="H446" s="202"/>
    </row>
    <row r="447" spans="8:8" thickBot="1" x14ac:dyDescent="0.3">
      <c r="H447" s="202"/>
    </row>
    <row r="448" spans="8:8" thickBot="1" x14ac:dyDescent="0.3">
      <c r="H448" s="202"/>
    </row>
    <row r="449" spans="8:8" thickBot="1" x14ac:dyDescent="0.3">
      <c r="H449" s="202"/>
    </row>
    <row r="450" spans="8:8" thickBot="1" x14ac:dyDescent="0.3">
      <c r="H450" s="202"/>
    </row>
    <row r="451" spans="8:8" thickBot="1" x14ac:dyDescent="0.3">
      <c r="H451" s="202"/>
    </row>
    <row r="452" spans="8:8" thickBot="1" x14ac:dyDescent="0.3">
      <c r="H452" s="202"/>
    </row>
    <row r="453" spans="8:8" thickBot="1" x14ac:dyDescent="0.3">
      <c r="H453" s="202"/>
    </row>
    <row r="454" spans="8:8" thickBot="1" x14ac:dyDescent="0.3">
      <c r="H454" s="202"/>
    </row>
    <row r="455" spans="8:8" thickBot="1" x14ac:dyDescent="0.3">
      <c r="H455" s="202"/>
    </row>
    <row r="456" spans="8:8" thickBot="1" x14ac:dyDescent="0.3">
      <c r="H456" s="202"/>
    </row>
    <row r="457" spans="8:8" thickBot="1" x14ac:dyDescent="0.3">
      <c r="H457" s="202"/>
    </row>
    <row r="458" spans="8:8" thickBot="1" x14ac:dyDescent="0.3">
      <c r="H458" s="202"/>
    </row>
    <row r="459" spans="8:8" thickBot="1" x14ac:dyDescent="0.3">
      <c r="H459" s="202"/>
    </row>
    <row r="460" spans="8:8" thickBot="1" x14ac:dyDescent="0.3">
      <c r="H460" s="202"/>
    </row>
    <row r="461" spans="8:8" thickBot="1" x14ac:dyDescent="0.3">
      <c r="H461" s="202"/>
    </row>
    <row r="462" spans="8:8" thickBot="1" x14ac:dyDescent="0.3">
      <c r="H462" s="202"/>
    </row>
    <row r="463" spans="8:8" thickBot="1" x14ac:dyDescent="0.3">
      <c r="H463" s="202"/>
    </row>
    <row r="464" spans="8:8" thickBot="1" x14ac:dyDescent="0.3">
      <c r="H464" s="202"/>
    </row>
    <row r="465" spans="8:8" thickBot="1" x14ac:dyDescent="0.3">
      <c r="H465" s="202"/>
    </row>
    <row r="466" spans="8:8" thickBot="1" x14ac:dyDescent="0.3">
      <c r="H466" s="202"/>
    </row>
    <row r="467" spans="8:8" thickBot="1" x14ac:dyDescent="0.3">
      <c r="H467" s="202"/>
    </row>
    <row r="468" spans="8:8" thickBot="1" x14ac:dyDescent="0.3">
      <c r="H468" s="202"/>
    </row>
    <row r="469" spans="8:8" thickBot="1" x14ac:dyDescent="0.3">
      <c r="H469" s="202"/>
    </row>
    <row r="470" spans="8:8" thickBot="1" x14ac:dyDescent="0.3">
      <c r="H470" s="202"/>
    </row>
    <row r="471" spans="8:8" thickBot="1" x14ac:dyDescent="0.3">
      <c r="H471" s="202"/>
    </row>
    <row r="472" spans="8:8" thickBot="1" x14ac:dyDescent="0.3">
      <c r="H472" s="202"/>
    </row>
    <row r="473" spans="8:8" thickBot="1" x14ac:dyDescent="0.3">
      <c r="H473" s="202"/>
    </row>
    <row r="474" spans="8:8" thickBot="1" x14ac:dyDescent="0.3">
      <c r="H474" s="202"/>
    </row>
    <row r="475" spans="8:8" thickBot="1" x14ac:dyDescent="0.3">
      <c r="H475" s="202"/>
    </row>
    <row r="476" spans="8:8" thickBot="1" x14ac:dyDescent="0.3">
      <c r="H476" s="202"/>
    </row>
    <row r="477" spans="8:8" thickBot="1" x14ac:dyDescent="0.3">
      <c r="H477" s="202"/>
    </row>
    <row r="478" spans="8:8" thickBot="1" x14ac:dyDescent="0.3">
      <c r="H478" s="202"/>
    </row>
    <row r="479" spans="8:8" thickBot="1" x14ac:dyDescent="0.3">
      <c r="H479" s="202"/>
    </row>
    <row r="480" spans="8:8" thickBot="1" x14ac:dyDescent="0.3">
      <c r="H480" s="202"/>
    </row>
    <row r="481" spans="8:8" thickBot="1" x14ac:dyDescent="0.3">
      <c r="H481" s="202"/>
    </row>
    <row r="482" spans="8:8" thickBot="1" x14ac:dyDescent="0.3">
      <c r="H482" s="202"/>
    </row>
    <row r="483" spans="8:8" thickBot="1" x14ac:dyDescent="0.3">
      <c r="H483" s="202"/>
    </row>
    <row r="484" spans="8:8" thickBot="1" x14ac:dyDescent="0.3">
      <c r="H484" s="202"/>
    </row>
    <row r="485" spans="8:8" thickBot="1" x14ac:dyDescent="0.3">
      <c r="H485" s="202"/>
    </row>
    <row r="486" spans="8:8" thickBot="1" x14ac:dyDescent="0.3">
      <c r="H486" s="202"/>
    </row>
    <row r="487" spans="8:8" thickBot="1" x14ac:dyDescent="0.3">
      <c r="H487" s="202"/>
    </row>
    <row r="488" spans="8:8" thickBot="1" x14ac:dyDescent="0.3">
      <c r="H488" s="202"/>
    </row>
    <row r="489" spans="8:8" thickBot="1" x14ac:dyDescent="0.3">
      <c r="H489" s="202"/>
    </row>
    <row r="490" spans="8:8" thickBot="1" x14ac:dyDescent="0.3">
      <c r="H490" s="202"/>
    </row>
    <row r="491" spans="8:8" thickBot="1" x14ac:dyDescent="0.3">
      <c r="H491" s="202"/>
    </row>
    <row r="492" spans="8:8" thickBot="1" x14ac:dyDescent="0.3">
      <c r="H492" s="202"/>
    </row>
    <row r="493" spans="8:8" thickBot="1" x14ac:dyDescent="0.3">
      <c r="H493" s="202"/>
    </row>
    <row r="494" spans="8:8" thickBot="1" x14ac:dyDescent="0.3">
      <c r="H494" s="202"/>
    </row>
    <row r="495" spans="8:8" thickBot="1" x14ac:dyDescent="0.3">
      <c r="H495" s="202"/>
    </row>
    <row r="496" spans="8:8" thickBot="1" x14ac:dyDescent="0.3">
      <c r="H496" s="202"/>
    </row>
    <row r="497" spans="8:8" thickBot="1" x14ac:dyDescent="0.3">
      <c r="H497" s="202"/>
    </row>
    <row r="498" spans="8:8" thickBot="1" x14ac:dyDescent="0.3">
      <c r="H498" s="202"/>
    </row>
    <row r="499" spans="8:8" thickBot="1" x14ac:dyDescent="0.3">
      <c r="H499" s="202"/>
    </row>
    <row r="500" spans="8:8" thickBot="1" x14ac:dyDescent="0.3">
      <c r="H500" s="202"/>
    </row>
    <row r="501" spans="8:8" thickBot="1" x14ac:dyDescent="0.3">
      <c r="H501" s="202"/>
    </row>
    <row r="502" spans="8:8" thickBot="1" x14ac:dyDescent="0.3">
      <c r="H502" s="202"/>
    </row>
    <row r="503" spans="8:8" thickBot="1" x14ac:dyDescent="0.3">
      <c r="H503" s="202"/>
    </row>
    <row r="504" spans="8:8" thickBot="1" x14ac:dyDescent="0.3">
      <c r="H504" s="202"/>
    </row>
    <row r="505" spans="8:8" thickBot="1" x14ac:dyDescent="0.3">
      <c r="H505" s="202"/>
    </row>
    <row r="506" spans="8:8" thickBot="1" x14ac:dyDescent="0.3">
      <c r="H506" s="202"/>
    </row>
    <row r="507" spans="8:8" thickBot="1" x14ac:dyDescent="0.3">
      <c r="H507" s="202"/>
    </row>
    <row r="508" spans="8:8" thickBot="1" x14ac:dyDescent="0.3">
      <c r="H508" s="202"/>
    </row>
    <row r="509" spans="8:8" thickBot="1" x14ac:dyDescent="0.3">
      <c r="H509" s="202"/>
    </row>
    <row r="510" spans="8:8" thickBot="1" x14ac:dyDescent="0.3">
      <c r="H510" s="202"/>
    </row>
    <row r="511" spans="8:8" thickBot="1" x14ac:dyDescent="0.3">
      <c r="H511" s="202"/>
    </row>
    <row r="512" spans="8:8" thickBot="1" x14ac:dyDescent="0.3">
      <c r="H512" s="202"/>
    </row>
    <row r="513" spans="8:8" thickBot="1" x14ac:dyDescent="0.3">
      <c r="H513" s="202"/>
    </row>
    <row r="514" spans="8:8" thickBot="1" x14ac:dyDescent="0.3">
      <c r="H514" s="202"/>
    </row>
    <row r="515" spans="8:8" thickBot="1" x14ac:dyDescent="0.3">
      <c r="H515" s="202"/>
    </row>
    <row r="516" spans="8:8" thickBot="1" x14ac:dyDescent="0.3">
      <c r="H516" s="202"/>
    </row>
    <row r="517" spans="8:8" thickBot="1" x14ac:dyDescent="0.3">
      <c r="H517" s="202"/>
    </row>
    <row r="518" spans="8:8" thickBot="1" x14ac:dyDescent="0.3">
      <c r="H518" s="202"/>
    </row>
    <row r="519" spans="8:8" thickBot="1" x14ac:dyDescent="0.3">
      <c r="H519" s="202"/>
    </row>
    <row r="520" spans="8:8" thickBot="1" x14ac:dyDescent="0.3">
      <c r="H520" s="202"/>
    </row>
    <row r="521" spans="8:8" thickBot="1" x14ac:dyDescent="0.3">
      <c r="H521" s="202"/>
    </row>
    <row r="522" spans="8:8" thickBot="1" x14ac:dyDescent="0.3">
      <c r="H522" s="202"/>
    </row>
    <row r="523" spans="8:8" thickBot="1" x14ac:dyDescent="0.3">
      <c r="H523" s="202"/>
    </row>
    <row r="524" spans="8:8" thickBot="1" x14ac:dyDescent="0.3">
      <c r="H524" s="202"/>
    </row>
    <row r="525" spans="8:8" thickBot="1" x14ac:dyDescent="0.3">
      <c r="H525" s="202"/>
    </row>
    <row r="526" spans="8:8" thickBot="1" x14ac:dyDescent="0.3">
      <c r="H526" s="202"/>
    </row>
    <row r="527" spans="8:8" thickBot="1" x14ac:dyDescent="0.3">
      <c r="H527" s="202"/>
    </row>
    <row r="528" spans="8:8" thickBot="1" x14ac:dyDescent="0.3">
      <c r="H528" s="202"/>
    </row>
    <row r="529" spans="8:8" thickBot="1" x14ac:dyDescent="0.3">
      <c r="H529" s="202"/>
    </row>
    <row r="530" spans="8:8" thickBot="1" x14ac:dyDescent="0.3">
      <c r="H530" s="202"/>
    </row>
    <row r="531" spans="8:8" thickBot="1" x14ac:dyDescent="0.3">
      <c r="H531" s="202"/>
    </row>
    <row r="532" spans="8:8" thickBot="1" x14ac:dyDescent="0.3">
      <c r="H532" s="202"/>
    </row>
    <row r="533" spans="8:8" thickBot="1" x14ac:dyDescent="0.3">
      <c r="H533" s="202"/>
    </row>
    <row r="534" spans="8:8" thickBot="1" x14ac:dyDescent="0.3">
      <c r="H534" s="202"/>
    </row>
    <row r="535" spans="8:8" thickBot="1" x14ac:dyDescent="0.3">
      <c r="H535" s="202"/>
    </row>
    <row r="536" spans="8:8" thickBot="1" x14ac:dyDescent="0.3">
      <c r="H536" s="202"/>
    </row>
    <row r="537" spans="8:8" thickBot="1" x14ac:dyDescent="0.3">
      <c r="H537" s="202"/>
    </row>
    <row r="538" spans="8:8" thickBot="1" x14ac:dyDescent="0.3">
      <c r="H538" s="202"/>
    </row>
    <row r="539" spans="8:8" thickBot="1" x14ac:dyDescent="0.3">
      <c r="H539" s="202"/>
    </row>
    <row r="540" spans="8:8" thickBot="1" x14ac:dyDescent="0.3">
      <c r="H540" s="202"/>
    </row>
    <row r="541" spans="8:8" thickBot="1" x14ac:dyDescent="0.3">
      <c r="H541" s="202"/>
    </row>
    <row r="542" spans="8:8" thickBot="1" x14ac:dyDescent="0.3">
      <c r="H542" s="202"/>
    </row>
    <row r="543" spans="8:8" thickBot="1" x14ac:dyDescent="0.3">
      <c r="H543" s="202"/>
    </row>
    <row r="544" spans="8:8" thickBot="1" x14ac:dyDescent="0.3">
      <c r="H544" s="202"/>
    </row>
    <row r="545" spans="8:8" thickBot="1" x14ac:dyDescent="0.3">
      <c r="H545" s="202"/>
    </row>
    <row r="546" spans="8:8" thickBot="1" x14ac:dyDescent="0.3">
      <c r="H546" s="202"/>
    </row>
    <row r="547" spans="8:8" thickBot="1" x14ac:dyDescent="0.3">
      <c r="H547" s="202"/>
    </row>
    <row r="548" spans="8:8" thickBot="1" x14ac:dyDescent="0.3">
      <c r="H548" s="202"/>
    </row>
    <row r="549" spans="8:8" thickBot="1" x14ac:dyDescent="0.3">
      <c r="H549" s="202"/>
    </row>
    <row r="550" spans="8:8" thickBot="1" x14ac:dyDescent="0.3">
      <c r="H550" s="202"/>
    </row>
    <row r="551" spans="8:8" thickBot="1" x14ac:dyDescent="0.3">
      <c r="H551" s="202"/>
    </row>
    <row r="552" spans="8:8" thickBot="1" x14ac:dyDescent="0.3">
      <c r="H552" s="202"/>
    </row>
    <row r="553" spans="8:8" thickBot="1" x14ac:dyDescent="0.3">
      <c r="H553" s="202"/>
    </row>
    <row r="554" spans="8:8" thickBot="1" x14ac:dyDescent="0.3">
      <c r="H554" s="202"/>
    </row>
    <row r="555" spans="8:8" thickBot="1" x14ac:dyDescent="0.3">
      <c r="H555" s="202"/>
    </row>
    <row r="556" spans="8:8" thickBot="1" x14ac:dyDescent="0.3">
      <c r="H556" s="202"/>
    </row>
    <row r="557" spans="8:8" thickBot="1" x14ac:dyDescent="0.3">
      <c r="H557" s="202"/>
    </row>
    <row r="558" spans="8:8" thickBot="1" x14ac:dyDescent="0.3">
      <c r="H558" s="202"/>
    </row>
    <row r="559" spans="8:8" thickBot="1" x14ac:dyDescent="0.3">
      <c r="H559" s="202"/>
    </row>
    <row r="560" spans="8:8" thickBot="1" x14ac:dyDescent="0.3">
      <c r="H560" s="202"/>
    </row>
    <row r="561" spans="8:8" thickBot="1" x14ac:dyDescent="0.3">
      <c r="H561" s="202"/>
    </row>
    <row r="562" spans="8:8" thickBot="1" x14ac:dyDescent="0.3">
      <c r="H562" s="202"/>
    </row>
    <row r="563" spans="8:8" thickBot="1" x14ac:dyDescent="0.3">
      <c r="H563" s="202"/>
    </row>
    <row r="564" spans="8:8" thickBot="1" x14ac:dyDescent="0.3">
      <c r="H564" s="202"/>
    </row>
    <row r="565" spans="8:8" thickBot="1" x14ac:dyDescent="0.3">
      <c r="H565" s="202"/>
    </row>
    <row r="566" spans="8:8" thickBot="1" x14ac:dyDescent="0.3">
      <c r="H566" s="202"/>
    </row>
    <row r="567" spans="8:8" thickBot="1" x14ac:dyDescent="0.3">
      <c r="H567" s="202"/>
    </row>
    <row r="568" spans="8:8" thickBot="1" x14ac:dyDescent="0.3">
      <c r="H568" s="202"/>
    </row>
    <row r="569" spans="8:8" thickBot="1" x14ac:dyDescent="0.3">
      <c r="H569" s="202"/>
    </row>
    <row r="570" spans="8:8" thickBot="1" x14ac:dyDescent="0.3">
      <c r="H570" s="202"/>
    </row>
    <row r="571" spans="8:8" thickBot="1" x14ac:dyDescent="0.3">
      <c r="H571" s="202"/>
    </row>
    <row r="572" spans="8:8" thickBot="1" x14ac:dyDescent="0.3">
      <c r="H572" s="202"/>
    </row>
    <row r="573" spans="8:8" thickBot="1" x14ac:dyDescent="0.3">
      <c r="H573" s="202"/>
    </row>
    <row r="574" spans="8:8" thickBot="1" x14ac:dyDescent="0.3">
      <c r="H574" s="202"/>
    </row>
    <row r="575" spans="8:8" thickBot="1" x14ac:dyDescent="0.3">
      <c r="H575" s="202"/>
    </row>
    <row r="576" spans="8:8" thickBot="1" x14ac:dyDescent="0.3">
      <c r="H576" s="202"/>
    </row>
    <row r="577" spans="8:8" thickBot="1" x14ac:dyDescent="0.3">
      <c r="H577" s="202"/>
    </row>
    <row r="578" spans="8:8" thickBot="1" x14ac:dyDescent="0.3">
      <c r="H578" s="202"/>
    </row>
    <row r="579" spans="8:8" thickBot="1" x14ac:dyDescent="0.3">
      <c r="H579" s="202"/>
    </row>
    <row r="580" spans="8:8" thickBot="1" x14ac:dyDescent="0.3">
      <c r="H580" s="202"/>
    </row>
    <row r="581" spans="8:8" thickBot="1" x14ac:dyDescent="0.3">
      <c r="H581" s="202"/>
    </row>
    <row r="582" spans="8:8" thickBot="1" x14ac:dyDescent="0.3">
      <c r="H582" s="202"/>
    </row>
    <row r="583" spans="8:8" thickBot="1" x14ac:dyDescent="0.3">
      <c r="H583" s="202"/>
    </row>
    <row r="584" spans="8:8" thickBot="1" x14ac:dyDescent="0.3">
      <c r="H584" s="202"/>
    </row>
    <row r="585" spans="8:8" thickBot="1" x14ac:dyDescent="0.3">
      <c r="H585" s="202"/>
    </row>
    <row r="586" spans="8:8" thickBot="1" x14ac:dyDescent="0.3">
      <c r="H586" s="202"/>
    </row>
    <row r="587" spans="8:8" thickBot="1" x14ac:dyDescent="0.3">
      <c r="H587" s="202"/>
    </row>
    <row r="588" spans="8:8" thickBot="1" x14ac:dyDescent="0.3">
      <c r="H588" s="202"/>
    </row>
    <row r="589" spans="8:8" thickBot="1" x14ac:dyDescent="0.3">
      <c r="H589" s="202"/>
    </row>
    <row r="590" spans="8:8" thickBot="1" x14ac:dyDescent="0.3">
      <c r="H590" s="202"/>
    </row>
    <row r="591" spans="8:8" thickBot="1" x14ac:dyDescent="0.3">
      <c r="H591" s="202"/>
    </row>
    <row r="592" spans="8:8" thickBot="1" x14ac:dyDescent="0.3">
      <c r="H592" s="202"/>
    </row>
    <row r="593" spans="8:8" thickBot="1" x14ac:dyDescent="0.3">
      <c r="H593" s="202"/>
    </row>
    <row r="594" spans="8:8" thickBot="1" x14ac:dyDescent="0.3">
      <c r="H594" s="202"/>
    </row>
    <row r="595" spans="8:8" thickBot="1" x14ac:dyDescent="0.3">
      <c r="H595" s="202"/>
    </row>
    <row r="596" spans="8:8" thickBot="1" x14ac:dyDescent="0.3">
      <c r="H596" s="202"/>
    </row>
    <row r="597" spans="8:8" thickBot="1" x14ac:dyDescent="0.3">
      <c r="H597" s="202"/>
    </row>
    <row r="598" spans="8:8" thickBot="1" x14ac:dyDescent="0.3">
      <c r="H598" s="202"/>
    </row>
    <row r="599" spans="8:8" thickBot="1" x14ac:dyDescent="0.3">
      <c r="H599" s="202"/>
    </row>
    <row r="600" spans="8:8" thickBot="1" x14ac:dyDescent="0.3">
      <c r="H600" s="202"/>
    </row>
    <row r="601" spans="8:8" thickBot="1" x14ac:dyDescent="0.3">
      <c r="H601" s="202"/>
    </row>
    <row r="602" spans="8:8" thickBot="1" x14ac:dyDescent="0.3">
      <c r="H602" s="202"/>
    </row>
    <row r="603" spans="8:8" thickBot="1" x14ac:dyDescent="0.3">
      <c r="H603" s="202"/>
    </row>
    <row r="604" spans="8:8" thickBot="1" x14ac:dyDescent="0.3">
      <c r="H604" s="202"/>
    </row>
    <row r="605" spans="8:8" thickBot="1" x14ac:dyDescent="0.3">
      <c r="H605" s="202"/>
    </row>
    <row r="606" spans="8:8" thickBot="1" x14ac:dyDescent="0.3">
      <c r="H606" s="202"/>
    </row>
    <row r="607" spans="8:8" thickBot="1" x14ac:dyDescent="0.3">
      <c r="H607" s="202"/>
    </row>
    <row r="608" spans="8:8" thickBot="1" x14ac:dyDescent="0.3">
      <c r="H608" s="202"/>
    </row>
    <row r="609" spans="8:8" thickBot="1" x14ac:dyDescent="0.3">
      <c r="H609" s="202"/>
    </row>
    <row r="610" spans="8:8" thickBot="1" x14ac:dyDescent="0.3">
      <c r="H610" s="202"/>
    </row>
    <row r="611" spans="8:8" thickBot="1" x14ac:dyDescent="0.3">
      <c r="H611" s="202"/>
    </row>
    <row r="612" spans="8:8" thickBot="1" x14ac:dyDescent="0.3">
      <c r="H612" s="202"/>
    </row>
    <row r="613" spans="8:8" thickBot="1" x14ac:dyDescent="0.3">
      <c r="H613" s="202"/>
    </row>
    <row r="614" spans="8:8" thickBot="1" x14ac:dyDescent="0.3">
      <c r="H614" s="202"/>
    </row>
    <row r="615" spans="8:8" thickBot="1" x14ac:dyDescent="0.3">
      <c r="H615" s="202"/>
    </row>
    <row r="616" spans="8:8" thickBot="1" x14ac:dyDescent="0.3">
      <c r="H616" s="202"/>
    </row>
    <row r="617" spans="8:8" thickBot="1" x14ac:dyDescent="0.3">
      <c r="H617" s="202"/>
    </row>
    <row r="618" spans="8:8" thickBot="1" x14ac:dyDescent="0.3">
      <c r="H618" s="202"/>
    </row>
    <row r="619" spans="8:8" thickBot="1" x14ac:dyDescent="0.3">
      <c r="H619" s="202"/>
    </row>
    <row r="620" spans="8:8" thickBot="1" x14ac:dyDescent="0.3">
      <c r="H620" s="202"/>
    </row>
    <row r="621" spans="8:8" thickBot="1" x14ac:dyDescent="0.3">
      <c r="H621" s="202"/>
    </row>
    <row r="622" spans="8:8" thickBot="1" x14ac:dyDescent="0.3">
      <c r="H622" s="202"/>
    </row>
    <row r="623" spans="8:8" thickBot="1" x14ac:dyDescent="0.3">
      <c r="H623" s="202"/>
    </row>
    <row r="624" spans="8:8" thickBot="1" x14ac:dyDescent="0.3">
      <c r="H624" s="202"/>
    </row>
    <row r="625" spans="8:8" thickBot="1" x14ac:dyDescent="0.3">
      <c r="H625" s="202"/>
    </row>
    <row r="626" spans="8:8" thickBot="1" x14ac:dyDescent="0.3">
      <c r="H626" s="202"/>
    </row>
    <row r="627" spans="8:8" thickBot="1" x14ac:dyDescent="0.3">
      <c r="H627" s="202"/>
    </row>
    <row r="628" spans="8:8" thickBot="1" x14ac:dyDescent="0.3">
      <c r="H628" s="202"/>
    </row>
    <row r="629" spans="8:8" thickBot="1" x14ac:dyDescent="0.3">
      <c r="H629" s="202"/>
    </row>
    <row r="630" spans="8:8" thickBot="1" x14ac:dyDescent="0.3">
      <c r="H630" s="202"/>
    </row>
    <row r="631" spans="8:8" thickBot="1" x14ac:dyDescent="0.3">
      <c r="H631" s="202"/>
    </row>
    <row r="632" spans="8:8" thickBot="1" x14ac:dyDescent="0.3">
      <c r="H632" s="202"/>
    </row>
    <row r="633" spans="8:8" thickBot="1" x14ac:dyDescent="0.3">
      <c r="H633" s="202"/>
    </row>
    <row r="634" spans="8:8" thickBot="1" x14ac:dyDescent="0.3">
      <c r="H634" s="202"/>
    </row>
    <row r="635" spans="8:8" thickBot="1" x14ac:dyDescent="0.3">
      <c r="H635" s="202"/>
    </row>
    <row r="636" spans="8:8" thickBot="1" x14ac:dyDescent="0.3">
      <c r="H636" s="202"/>
    </row>
    <row r="637" spans="8:8" thickBot="1" x14ac:dyDescent="0.3">
      <c r="H637" s="202"/>
    </row>
    <row r="638" spans="8:8" thickBot="1" x14ac:dyDescent="0.3">
      <c r="H638" s="202"/>
    </row>
    <row r="639" spans="8:8" thickBot="1" x14ac:dyDescent="0.3">
      <c r="H639" s="202"/>
    </row>
    <row r="640" spans="8:8" thickBot="1" x14ac:dyDescent="0.3">
      <c r="H640" s="202"/>
    </row>
    <row r="641" spans="8:8" thickBot="1" x14ac:dyDescent="0.3">
      <c r="H641" s="202"/>
    </row>
    <row r="642" spans="8:8" thickBot="1" x14ac:dyDescent="0.3">
      <c r="H642" s="202"/>
    </row>
    <row r="643" spans="8:8" thickBot="1" x14ac:dyDescent="0.3">
      <c r="H643" s="202"/>
    </row>
    <row r="644" spans="8:8" thickBot="1" x14ac:dyDescent="0.3">
      <c r="H644" s="202"/>
    </row>
    <row r="645" spans="8:8" thickBot="1" x14ac:dyDescent="0.3">
      <c r="H645" s="202"/>
    </row>
    <row r="646" spans="8:8" thickBot="1" x14ac:dyDescent="0.3">
      <c r="H646" s="202"/>
    </row>
    <row r="647" spans="8:8" thickBot="1" x14ac:dyDescent="0.3">
      <c r="H647" s="202"/>
    </row>
    <row r="648" spans="8:8" thickBot="1" x14ac:dyDescent="0.3">
      <c r="H648" s="202"/>
    </row>
    <row r="649" spans="8:8" thickBot="1" x14ac:dyDescent="0.3">
      <c r="H649" s="202"/>
    </row>
    <row r="650" spans="8:8" thickBot="1" x14ac:dyDescent="0.3">
      <c r="H650" s="202"/>
    </row>
    <row r="651" spans="8:8" thickBot="1" x14ac:dyDescent="0.3">
      <c r="H651" s="202"/>
    </row>
    <row r="652" spans="8:8" thickBot="1" x14ac:dyDescent="0.3">
      <c r="H652" s="202"/>
    </row>
    <row r="653" spans="8:8" thickBot="1" x14ac:dyDescent="0.3">
      <c r="H653" s="202"/>
    </row>
    <row r="654" spans="8:8" thickBot="1" x14ac:dyDescent="0.3">
      <c r="H654" s="202"/>
    </row>
    <row r="655" spans="8:8" thickBot="1" x14ac:dyDescent="0.3">
      <c r="H655" s="202"/>
    </row>
    <row r="656" spans="8:8" thickBot="1" x14ac:dyDescent="0.3">
      <c r="H656" s="202"/>
    </row>
    <row r="657" spans="8:8" thickBot="1" x14ac:dyDescent="0.3">
      <c r="H657" s="202"/>
    </row>
    <row r="658" spans="8:8" thickBot="1" x14ac:dyDescent="0.3">
      <c r="H658" s="202"/>
    </row>
    <row r="659" spans="8:8" thickBot="1" x14ac:dyDescent="0.3">
      <c r="H659" s="202"/>
    </row>
    <row r="660" spans="8:8" thickBot="1" x14ac:dyDescent="0.3">
      <c r="H660" s="202"/>
    </row>
    <row r="661" spans="8:8" thickBot="1" x14ac:dyDescent="0.3">
      <c r="H661" s="202"/>
    </row>
    <row r="662" spans="8:8" thickBot="1" x14ac:dyDescent="0.3">
      <c r="H662" s="202"/>
    </row>
    <row r="663" spans="8:8" thickBot="1" x14ac:dyDescent="0.3">
      <c r="H663" s="202"/>
    </row>
    <row r="664" spans="8:8" thickBot="1" x14ac:dyDescent="0.3">
      <c r="H664" s="202"/>
    </row>
    <row r="665" spans="8:8" thickBot="1" x14ac:dyDescent="0.3">
      <c r="H665" s="202"/>
    </row>
    <row r="666" spans="8:8" thickBot="1" x14ac:dyDescent="0.3">
      <c r="H666" s="202"/>
    </row>
    <row r="667" spans="8:8" thickBot="1" x14ac:dyDescent="0.3">
      <c r="H667" s="202"/>
    </row>
    <row r="668" spans="8:8" thickBot="1" x14ac:dyDescent="0.3">
      <c r="H668" s="202"/>
    </row>
    <row r="669" spans="8:8" thickBot="1" x14ac:dyDescent="0.3">
      <c r="H669" s="202"/>
    </row>
    <row r="670" spans="8:8" thickBot="1" x14ac:dyDescent="0.3">
      <c r="H670" s="202"/>
    </row>
    <row r="671" spans="8:8" thickBot="1" x14ac:dyDescent="0.3">
      <c r="H671" s="202"/>
    </row>
    <row r="672" spans="8:8" thickBot="1" x14ac:dyDescent="0.3">
      <c r="H672" s="202"/>
    </row>
    <row r="673" spans="8:8" thickBot="1" x14ac:dyDescent="0.3">
      <c r="H673" s="202"/>
    </row>
    <row r="674" spans="8:8" thickBot="1" x14ac:dyDescent="0.3">
      <c r="H674" s="202"/>
    </row>
    <row r="675" spans="8:8" thickBot="1" x14ac:dyDescent="0.3">
      <c r="H675" s="202"/>
    </row>
    <row r="676" spans="8:8" thickBot="1" x14ac:dyDescent="0.3">
      <c r="H676" s="202"/>
    </row>
    <row r="677" spans="8:8" thickBot="1" x14ac:dyDescent="0.3">
      <c r="H677" s="202"/>
    </row>
    <row r="678" spans="8:8" thickBot="1" x14ac:dyDescent="0.3">
      <c r="H678" s="202"/>
    </row>
    <row r="679" spans="8:8" thickBot="1" x14ac:dyDescent="0.3">
      <c r="H679" s="202"/>
    </row>
    <row r="680" spans="8:8" thickBot="1" x14ac:dyDescent="0.3">
      <c r="H680" s="202"/>
    </row>
    <row r="681" spans="8:8" thickBot="1" x14ac:dyDescent="0.3">
      <c r="H681" s="202"/>
    </row>
    <row r="682" spans="8:8" thickBot="1" x14ac:dyDescent="0.3">
      <c r="H682" s="202"/>
    </row>
    <row r="683" spans="8:8" thickBot="1" x14ac:dyDescent="0.3">
      <c r="H683" s="202"/>
    </row>
    <row r="684" spans="8:8" thickBot="1" x14ac:dyDescent="0.3">
      <c r="H684" s="202"/>
    </row>
    <row r="685" spans="8:8" thickBot="1" x14ac:dyDescent="0.3">
      <c r="H685" s="202"/>
    </row>
    <row r="686" spans="8:8" thickBot="1" x14ac:dyDescent="0.3">
      <c r="H686" s="202"/>
    </row>
    <row r="687" spans="8:8" thickBot="1" x14ac:dyDescent="0.3">
      <c r="H687" s="202"/>
    </row>
    <row r="688" spans="8:8" thickBot="1" x14ac:dyDescent="0.3">
      <c r="H688" s="202"/>
    </row>
    <row r="689" spans="8:8" thickBot="1" x14ac:dyDescent="0.3">
      <c r="H689" s="202"/>
    </row>
    <row r="690" spans="8:8" thickBot="1" x14ac:dyDescent="0.3">
      <c r="H690" s="202"/>
    </row>
    <row r="691" spans="8:8" thickBot="1" x14ac:dyDescent="0.3">
      <c r="H691" s="202"/>
    </row>
    <row r="692" spans="8:8" thickBot="1" x14ac:dyDescent="0.3">
      <c r="H692" s="202"/>
    </row>
    <row r="693" spans="8:8" thickBot="1" x14ac:dyDescent="0.3">
      <c r="H693" s="202"/>
    </row>
    <row r="694" spans="8:8" thickBot="1" x14ac:dyDescent="0.3">
      <c r="H694" s="202"/>
    </row>
    <row r="695" spans="8:8" thickBot="1" x14ac:dyDescent="0.3">
      <c r="H695" s="202"/>
    </row>
    <row r="696" spans="8:8" thickBot="1" x14ac:dyDescent="0.3">
      <c r="H696" s="202"/>
    </row>
    <row r="697" spans="8:8" thickBot="1" x14ac:dyDescent="0.3">
      <c r="H697" s="202"/>
    </row>
    <row r="698" spans="8:8" thickBot="1" x14ac:dyDescent="0.3">
      <c r="H698" s="202"/>
    </row>
    <row r="699" spans="8:8" thickBot="1" x14ac:dyDescent="0.3">
      <c r="H699" s="202"/>
    </row>
    <row r="700" spans="8:8" thickBot="1" x14ac:dyDescent="0.3">
      <c r="H700" s="202"/>
    </row>
    <row r="701" spans="8:8" thickBot="1" x14ac:dyDescent="0.3">
      <c r="H701" s="202"/>
    </row>
    <row r="702" spans="8:8" thickBot="1" x14ac:dyDescent="0.3">
      <c r="H702" s="202"/>
    </row>
    <row r="703" spans="8:8" thickBot="1" x14ac:dyDescent="0.3">
      <c r="H703" s="202"/>
    </row>
    <row r="704" spans="8:8" thickBot="1" x14ac:dyDescent="0.3">
      <c r="H704" s="202"/>
    </row>
    <row r="705" spans="8:8" thickBot="1" x14ac:dyDescent="0.3">
      <c r="H705" s="202"/>
    </row>
    <row r="706" spans="8:8" thickBot="1" x14ac:dyDescent="0.3">
      <c r="H706" s="202"/>
    </row>
    <row r="707" spans="8:8" thickBot="1" x14ac:dyDescent="0.3">
      <c r="H707" s="202"/>
    </row>
    <row r="708" spans="8:8" thickBot="1" x14ac:dyDescent="0.3">
      <c r="H708" s="202"/>
    </row>
    <row r="709" spans="8:8" thickBot="1" x14ac:dyDescent="0.3">
      <c r="H709" s="202"/>
    </row>
    <row r="710" spans="8:8" thickBot="1" x14ac:dyDescent="0.3">
      <c r="H710" s="202"/>
    </row>
    <row r="711" spans="8:8" thickBot="1" x14ac:dyDescent="0.3">
      <c r="H711" s="202"/>
    </row>
    <row r="712" spans="8:8" thickBot="1" x14ac:dyDescent="0.3">
      <c r="H712" s="202"/>
    </row>
    <row r="713" spans="8:8" thickBot="1" x14ac:dyDescent="0.3">
      <c r="H713" s="202"/>
    </row>
    <row r="714" spans="8:8" thickBot="1" x14ac:dyDescent="0.3">
      <c r="H714" s="202"/>
    </row>
    <row r="715" spans="8:8" thickBot="1" x14ac:dyDescent="0.3">
      <c r="H715" s="202"/>
    </row>
    <row r="716" spans="8:8" thickBot="1" x14ac:dyDescent="0.3">
      <c r="H716" s="202"/>
    </row>
    <row r="717" spans="8:8" thickBot="1" x14ac:dyDescent="0.3">
      <c r="H717" s="202"/>
    </row>
    <row r="718" spans="8:8" thickBot="1" x14ac:dyDescent="0.3">
      <c r="H718" s="202"/>
    </row>
    <row r="719" spans="8:8" thickBot="1" x14ac:dyDescent="0.3">
      <c r="H719" s="202"/>
    </row>
    <row r="720" spans="8:8" thickBot="1" x14ac:dyDescent="0.3">
      <c r="H720" s="202"/>
    </row>
    <row r="721" spans="8:8" thickBot="1" x14ac:dyDescent="0.3">
      <c r="H721" s="202"/>
    </row>
    <row r="722" spans="8:8" thickBot="1" x14ac:dyDescent="0.3">
      <c r="H722" s="202"/>
    </row>
    <row r="723" spans="8:8" thickBot="1" x14ac:dyDescent="0.3">
      <c r="H723" s="202"/>
    </row>
    <row r="724" spans="8:8" thickBot="1" x14ac:dyDescent="0.3">
      <c r="H724" s="202"/>
    </row>
    <row r="725" spans="8:8" thickBot="1" x14ac:dyDescent="0.3">
      <c r="H725" s="202"/>
    </row>
    <row r="726" spans="8:8" thickBot="1" x14ac:dyDescent="0.3">
      <c r="H726" s="202"/>
    </row>
    <row r="727" spans="8:8" thickBot="1" x14ac:dyDescent="0.3">
      <c r="H727" s="202"/>
    </row>
    <row r="728" spans="8:8" thickBot="1" x14ac:dyDescent="0.3">
      <c r="H728" s="202"/>
    </row>
    <row r="729" spans="8:8" thickBot="1" x14ac:dyDescent="0.3">
      <c r="H729" s="202"/>
    </row>
    <row r="730" spans="8:8" thickBot="1" x14ac:dyDescent="0.3">
      <c r="H730" s="202"/>
    </row>
    <row r="731" spans="8:8" thickBot="1" x14ac:dyDescent="0.3">
      <c r="H731" s="202"/>
    </row>
    <row r="732" spans="8:8" thickBot="1" x14ac:dyDescent="0.3">
      <c r="H732" s="202"/>
    </row>
    <row r="733" spans="8:8" thickBot="1" x14ac:dyDescent="0.3">
      <c r="H733" s="202"/>
    </row>
    <row r="734" spans="8:8" thickBot="1" x14ac:dyDescent="0.3">
      <c r="H734" s="202"/>
    </row>
    <row r="735" spans="8:8" thickBot="1" x14ac:dyDescent="0.3">
      <c r="H735" s="202"/>
    </row>
    <row r="736" spans="8:8" thickBot="1" x14ac:dyDescent="0.3">
      <c r="H736" s="202"/>
    </row>
    <row r="737" spans="8:8" thickBot="1" x14ac:dyDescent="0.3">
      <c r="H737" s="202"/>
    </row>
    <row r="738" spans="8:8" thickBot="1" x14ac:dyDescent="0.3">
      <c r="H738" s="202"/>
    </row>
    <row r="739" spans="8:8" thickBot="1" x14ac:dyDescent="0.3">
      <c r="H739" s="202"/>
    </row>
    <row r="740" spans="8:8" thickBot="1" x14ac:dyDescent="0.3">
      <c r="H740" s="202"/>
    </row>
    <row r="741" spans="8:8" thickBot="1" x14ac:dyDescent="0.3">
      <c r="H741" s="202"/>
    </row>
    <row r="742" spans="8:8" thickBot="1" x14ac:dyDescent="0.3">
      <c r="H742" s="202"/>
    </row>
    <row r="743" spans="8:8" thickBot="1" x14ac:dyDescent="0.3">
      <c r="H743" s="202"/>
    </row>
    <row r="744" spans="8:8" thickBot="1" x14ac:dyDescent="0.3">
      <c r="H744" s="202"/>
    </row>
    <row r="745" spans="8:8" thickBot="1" x14ac:dyDescent="0.3">
      <c r="H745" s="202"/>
    </row>
    <row r="746" spans="8:8" thickBot="1" x14ac:dyDescent="0.3">
      <c r="H746" s="202"/>
    </row>
    <row r="747" spans="8:8" thickBot="1" x14ac:dyDescent="0.3">
      <c r="H747" s="202"/>
    </row>
    <row r="748" spans="8:8" thickBot="1" x14ac:dyDescent="0.3">
      <c r="H748" s="202"/>
    </row>
    <row r="749" spans="8:8" thickBot="1" x14ac:dyDescent="0.3">
      <c r="H749" s="202"/>
    </row>
    <row r="750" spans="8:8" thickBot="1" x14ac:dyDescent="0.3">
      <c r="H750" s="202"/>
    </row>
    <row r="751" spans="8:8" thickBot="1" x14ac:dyDescent="0.3">
      <c r="H751" s="202"/>
    </row>
    <row r="752" spans="8:8" thickBot="1" x14ac:dyDescent="0.3">
      <c r="H752" s="202"/>
    </row>
    <row r="753" spans="8:8" thickBot="1" x14ac:dyDescent="0.3">
      <c r="H753" s="202"/>
    </row>
    <row r="754" spans="8:8" thickBot="1" x14ac:dyDescent="0.3">
      <c r="H754" s="202"/>
    </row>
    <row r="755" spans="8:8" thickBot="1" x14ac:dyDescent="0.3">
      <c r="H755" s="202"/>
    </row>
    <row r="756" spans="8:8" thickBot="1" x14ac:dyDescent="0.3">
      <c r="H756" s="202"/>
    </row>
    <row r="757" spans="8:8" thickBot="1" x14ac:dyDescent="0.3">
      <c r="H757" s="202"/>
    </row>
    <row r="758" spans="8:8" thickBot="1" x14ac:dyDescent="0.3">
      <c r="H758" s="202"/>
    </row>
    <row r="759" spans="8:8" thickBot="1" x14ac:dyDescent="0.3">
      <c r="H759" s="202"/>
    </row>
    <row r="760" spans="8:8" thickBot="1" x14ac:dyDescent="0.3">
      <c r="H760" s="202"/>
    </row>
    <row r="761" spans="8:8" thickBot="1" x14ac:dyDescent="0.3">
      <c r="H761" s="202"/>
    </row>
    <row r="762" spans="8:8" thickBot="1" x14ac:dyDescent="0.3">
      <c r="H762" s="202"/>
    </row>
    <row r="763" spans="8:8" thickBot="1" x14ac:dyDescent="0.3">
      <c r="H763" s="202"/>
    </row>
    <row r="764" spans="8:8" thickBot="1" x14ac:dyDescent="0.3">
      <c r="H764" s="202"/>
    </row>
    <row r="765" spans="8:8" thickBot="1" x14ac:dyDescent="0.3">
      <c r="H765" s="202"/>
    </row>
    <row r="766" spans="8:8" thickBot="1" x14ac:dyDescent="0.3">
      <c r="H766" s="202"/>
    </row>
    <row r="767" spans="8:8" thickBot="1" x14ac:dyDescent="0.3">
      <c r="H767" s="202"/>
    </row>
    <row r="768" spans="8:8" thickBot="1" x14ac:dyDescent="0.3">
      <c r="H768" s="202"/>
    </row>
    <row r="769" spans="8:8" thickBot="1" x14ac:dyDescent="0.3">
      <c r="H769" s="202"/>
    </row>
    <row r="770" spans="8:8" thickBot="1" x14ac:dyDescent="0.3">
      <c r="H770" s="202"/>
    </row>
    <row r="771" spans="8:8" thickBot="1" x14ac:dyDescent="0.3">
      <c r="H771" s="202"/>
    </row>
    <row r="772" spans="8:8" thickBot="1" x14ac:dyDescent="0.3">
      <c r="H772" s="202"/>
    </row>
    <row r="773" spans="8:8" thickBot="1" x14ac:dyDescent="0.3">
      <c r="H773" s="202"/>
    </row>
    <row r="774" spans="8:8" thickBot="1" x14ac:dyDescent="0.3">
      <c r="H774" s="202"/>
    </row>
    <row r="775" spans="8:8" thickBot="1" x14ac:dyDescent="0.3">
      <c r="H775" s="202"/>
    </row>
    <row r="776" spans="8:8" thickBot="1" x14ac:dyDescent="0.3">
      <c r="H776" s="202"/>
    </row>
    <row r="777" spans="8:8" thickBot="1" x14ac:dyDescent="0.3">
      <c r="H777" s="202"/>
    </row>
    <row r="778" spans="8:8" thickBot="1" x14ac:dyDescent="0.3">
      <c r="H778" s="202"/>
    </row>
    <row r="779" spans="8:8" thickBot="1" x14ac:dyDescent="0.3">
      <c r="H779" s="202"/>
    </row>
    <row r="780" spans="8:8" thickBot="1" x14ac:dyDescent="0.3">
      <c r="H780" s="202"/>
    </row>
    <row r="781" spans="8:8" thickBot="1" x14ac:dyDescent="0.3">
      <c r="H781" s="202"/>
    </row>
    <row r="782" spans="8:8" thickBot="1" x14ac:dyDescent="0.3">
      <c r="H782" s="202"/>
    </row>
    <row r="783" spans="8:8" thickBot="1" x14ac:dyDescent="0.3">
      <c r="H783" s="202"/>
    </row>
    <row r="784" spans="8:8" thickBot="1" x14ac:dyDescent="0.3">
      <c r="H784" s="202"/>
    </row>
    <row r="785" spans="8:8" thickBot="1" x14ac:dyDescent="0.3">
      <c r="H785" s="202"/>
    </row>
    <row r="786" spans="8:8" thickBot="1" x14ac:dyDescent="0.3">
      <c r="H786" s="202"/>
    </row>
    <row r="787" spans="8:8" thickBot="1" x14ac:dyDescent="0.3">
      <c r="H787" s="202"/>
    </row>
    <row r="788" spans="8:8" thickBot="1" x14ac:dyDescent="0.3">
      <c r="H788" s="202"/>
    </row>
    <row r="789" spans="8:8" thickBot="1" x14ac:dyDescent="0.3">
      <c r="H789" s="202"/>
    </row>
    <row r="790" spans="8:8" thickBot="1" x14ac:dyDescent="0.3">
      <c r="H790" s="202"/>
    </row>
    <row r="791" spans="8:8" thickBot="1" x14ac:dyDescent="0.3">
      <c r="H791" s="202"/>
    </row>
    <row r="792" spans="8:8" thickBot="1" x14ac:dyDescent="0.3">
      <c r="H792" s="202"/>
    </row>
    <row r="793" spans="8:8" thickBot="1" x14ac:dyDescent="0.3">
      <c r="H793" s="202"/>
    </row>
    <row r="794" spans="8:8" thickBot="1" x14ac:dyDescent="0.3">
      <c r="H794" s="202"/>
    </row>
    <row r="795" spans="8:8" thickBot="1" x14ac:dyDescent="0.3">
      <c r="H795" s="202"/>
    </row>
    <row r="796" spans="8:8" thickBot="1" x14ac:dyDescent="0.3">
      <c r="H796" s="202"/>
    </row>
    <row r="797" spans="8:8" thickBot="1" x14ac:dyDescent="0.3">
      <c r="H797" s="202"/>
    </row>
    <row r="798" spans="8:8" thickBot="1" x14ac:dyDescent="0.3">
      <c r="H798" s="202"/>
    </row>
    <row r="799" spans="8:8" thickBot="1" x14ac:dyDescent="0.3">
      <c r="H799" s="202"/>
    </row>
    <row r="800" spans="8:8" thickBot="1" x14ac:dyDescent="0.3">
      <c r="H800" s="202"/>
    </row>
    <row r="801" spans="8:8" thickBot="1" x14ac:dyDescent="0.3">
      <c r="H801" s="202"/>
    </row>
    <row r="802" spans="8:8" thickBot="1" x14ac:dyDescent="0.3">
      <c r="H802" s="202"/>
    </row>
    <row r="803" spans="8:8" thickBot="1" x14ac:dyDescent="0.3">
      <c r="H803" s="202"/>
    </row>
    <row r="804" spans="8:8" thickBot="1" x14ac:dyDescent="0.3">
      <c r="H804" s="202"/>
    </row>
    <row r="805" spans="8:8" thickBot="1" x14ac:dyDescent="0.3">
      <c r="H805" s="202"/>
    </row>
    <row r="806" spans="8:8" thickBot="1" x14ac:dyDescent="0.3">
      <c r="H806" s="202"/>
    </row>
    <row r="807" spans="8:8" thickBot="1" x14ac:dyDescent="0.3">
      <c r="H807" s="202"/>
    </row>
    <row r="808" spans="8:8" thickBot="1" x14ac:dyDescent="0.3">
      <c r="H808" s="202"/>
    </row>
    <row r="809" spans="8:8" thickBot="1" x14ac:dyDescent="0.3">
      <c r="H809" s="202"/>
    </row>
    <row r="810" spans="8:8" thickBot="1" x14ac:dyDescent="0.3">
      <c r="H810" s="202"/>
    </row>
    <row r="811" spans="8:8" thickBot="1" x14ac:dyDescent="0.3">
      <c r="H811" s="202"/>
    </row>
    <row r="812" spans="8:8" thickBot="1" x14ac:dyDescent="0.3">
      <c r="H812" s="202"/>
    </row>
    <row r="813" spans="8:8" thickBot="1" x14ac:dyDescent="0.3">
      <c r="H813" s="202"/>
    </row>
    <row r="814" spans="8:8" thickBot="1" x14ac:dyDescent="0.3">
      <c r="H814" s="202"/>
    </row>
    <row r="815" spans="8:8" thickBot="1" x14ac:dyDescent="0.3">
      <c r="H815" s="202"/>
    </row>
    <row r="816" spans="8:8" thickBot="1" x14ac:dyDescent="0.3">
      <c r="H816" s="202"/>
    </row>
    <row r="817" spans="8:8" thickBot="1" x14ac:dyDescent="0.3">
      <c r="H817" s="202"/>
    </row>
    <row r="818" spans="8:8" thickBot="1" x14ac:dyDescent="0.3">
      <c r="H818" s="202"/>
    </row>
    <row r="819" spans="8:8" thickBot="1" x14ac:dyDescent="0.3">
      <c r="H819" s="202"/>
    </row>
    <row r="820" spans="8:8" thickBot="1" x14ac:dyDescent="0.3">
      <c r="H820" s="202"/>
    </row>
    <row r="821" spans="8:8" thickBot="1" x14ac:dyDescent="0.3">
      <c r="H821" s="202"/>
    </row>
    <row r="822" spans="8:8" thickBot="1" x14ac:dyDescent="0.3">
      <c r="H822" s="202"/>
    </row>
    <row r="823" spans="8:8" thickBot="1" x14ac:dyDescent="0.3">
      <c r="H823" s="202"/>
    </row>
    <row r="824" spans="8:8" thickBot="1" x14ac:dyDescent="0.3">
      <c r="H824" s="202"/>
    </row>
    <row r="825" spans="8:8" thickBot="1" x14ac:dyDescent="0.3">
      <c r="H825" s="202"/>
    </row>
    <row r="826" spans="8:8" thickBot="1" x14ac:dyDescent="0.3">
      <c r="H826" s="202"/>
    </row>
    <row r="827" spans="8:8" thickBot="1" x14ac:dyDescent="0.3">
      <c r="H827" s="202"/>
    </row>
    <row r="828" spans="8:8" thickBot="1" x14ac:dyDescent="0.3">
      <c r="H828" s="202"/>
    </row>
    <row r="829" spans="8:8" thickBot="1" x14ac:dyDescent="0.3">
      <c r="H829" s="202"/>
    </row>
    <row r="830" spans="8:8" thickBot="1" x14ac:dyDescent="0.3">
      <c r="H830" s="202"/>
    </row>
    <row r="831" spans="8:8" thickBot="1" x14ac:dyDescent="0.3">
      <c r="H831" s="202"/>
    </row>
    <row r="832" spans="8:8" thickBot="1" x14ac:dyDescent="0.3">
      <c r="H832" s="202"/>
    </row>
    <row r="833" spans="8:8" thickBot="1" x14ac:dyDescent="0.3">
      <c r="H833" s="202"/>
    </row>
    <row r="834" spans="8:8" thickBot="1" x14ac:dyDescent="0.3">
      <c r="H834" s="202"/>
    </row>
    <row r="835" spans="8:8" thickBot="1" x14ac:dyDescent="0.3">
      <c r="H835" s="202"/>
    </row>
    <row r="836" spans="8:8" thickBot="1" x14ac:dyDescent="0.3">
      <c r="H836" s="202"/>
    </row>
    <row r="837" spans="8:8" thickBot="1" x14ac:dyDescent="0.3">
      <c r="H837" s="202"/>
    </row>
    <row r="838" spans="8:8" thickBot="1" x14ac:dyDescent="0.3">
      <c r="H838" s="202"/>
    </row>
    <row r="839" spans="8:8" thickBot="1" x14ac:dyDescent="0.3">
      <c r="H839" s="202"/>
    </row>
    <row r="840" spans="8:8" thickBot="1" x14ac:dyDescent="0.3">
      <c r="H840" s="202"/>
    </row>
    <row r="841" spans="8:8" thickBot="1" x14ac:dyDescent="0.3">
      <c r="H841" s="202"/>
    </row>
    <row r="842" spans="8:8" thickBot="1" x14ac:dyDescent="0.3">
      <c r="H842" s="202"/>
    </row>
    <row r="843" spans="8:8" thickBot="1" x14ac:dyDescent="0.3">
      <c r="H843" s="202"/>
    </row>
    <row r="844" spans="8:8" thickBot="1" x14ac:dyDescent="0.3">
      <c r="H844" s="202"/>
    </row>
    <row r="845" spans="8:8" thickBot="1" x14ac:dyDescent="0.3">
      <c r="H845" s="202"/>
    </row>
    <row r="846" spans="8:8" thickBot="1" x14ac:dyDescent="0.3">
      <c r="H846" s="202"/>
    </row>
    <row r="847" spans="8:8" thickBot="1" x14ac:dyDescent="0.3">
      <c r="H847" s="202"/>
    </row>
    <row r="848" spans="8:8" thickBot="1" x14ac:dyDescent="0.3">
      <c r="H848" s="202"/>
    </row>
    <row r="849" spans="8:8" thickBot="1" x14ac:dyDescent="0.3">
      <c r="H849" s="202"/>
    </row>
    <row r="850" spans="8:8" thickBot="1" x14ac:dyDescent="0.3">
      <c r="H850" s="202"/>
    </row>
    <row r="851" spans="8:8" thickBot="1" x14ac:dyDescent="0.3">
      <c r="H851" s="202"/>
    </row>
    <row r="852" spans="8:8" thickBot="1" x14ac:dyDescent="0.3">
      <c r="H852" s="202"/>
    </row>
    <row r="853" spans="8:8" thickBot="1" x14ac:dyDescent="0.3">
      <c r="H853" s="202"/>
    </row>
    <row r="854" spans="8:8" thickBot="1" x14ac:dyDescent="0.3">
      <c r="H854" s="202"/>
    </row>
    <row r="855" spans="8:8" thickBot="1" x14ac:dyDescent="0.3">
      <c r="H855" s="202"/>
    </row>
    <row r="856" spans="8:8" thickBot="1" x14ac:dyDescent="0.3">
      <c r="H856" s="202"/>
    </row>
    <row r="857" spans="8:8" thickBot="1" x14ac:dyDescent="0.3">
      <c r="H857" s="202"/>
    </row>
    <row r="858" spans="8:8" thickBot="1" x14ac:dyDescent="0.3">
      <c r="H858" s="202"/>
    </row>
    <row r="859" spans="8:8" thickBot="1" x14ac:dyDescent="0.3">
      <c r="H859" s="202"/>
    </row>
    <row r="860" spans="8:8" thickBot="1" x14ac:dyDescent="0.3">
      <c r="H860" s="202"/>
    </row>
    <row r="861" spans="8:8" thickBot="1" x14ac:dyDescent="0.3">
      <c r="H861" s="202"/>
    </row>
    <row r="862" spans="8:8" thickBot="1" x14ac:dyDescent="0.3">
      <c r="H862" s="202"/>
    </row>
    <row r="863" spans="8:8" thickBot="1" x14ac:dyDescent="0.3">
      <c r="H863" s="202"/>
    </row>
    <row r="864" spans="8:8" thickBot="1" x14ac:dyDescent="0.3">
      <c r="H864" s="202"/>
    </row>
    <row r="865" spans="8:8" thickBot="1" x14ac:dyDescent="0.3">
      <c r="H865" s="202"/>
    </row>
    <row r="866" spans="8:8" thickBot="1" x14ac:dyDescent="0.3">
      <c r="H866" s="202"/>
    </row>
    <row r="867" spans="8:8" thickBot="1" x14ac:dyDescent="0.3">
      <c r="H867" s="202"/>
    </row>
    <row r="868" spans="8:8" thickBot="1" x14ac:dyDescent="0.3">
      <c r="H868" s="202"/>
    </row>
    <row r="869" spans="8:8" thickBot="1" x14ac:dyDescent="0.3">
      <c r="H869" s="202"/>
    </row>
    <row r="870" spans="8:8" thickBot="1" x14ac:dyDescent="0.3">
      <c r="H870" s="202"/>
    </row>
    <row r="871" spans="8:8" thickBot="1" x14ac:dyDescent="0.3">
      <c r="H871" s="202"/>
    </row>
    <row r="872" spans="8:8" thickBot="1" x14ac:dyDescent="0.3">
      <c r="H872" s="202"/>
    </row>
    <row r="873" spans="8:8" thickBot="1" x14ac:dyDescent="0.3">
      <c r="H873" s="202"/>
    </row>
    <row r="874" spans="8:8" thickBot="1" x14ac:dyDescent="0.3">
      <c r="H874" s="202"/>
    </row>
    <row r="875" spans="8:8" thickBot="1" x14ac:dyDescent="0.3">
      <c r="H875" s="202"/>
    </row>
    <row r="876" spans="8:8" thickBot="1" x14ac:dyDescent="0.3">
      <c r="H876" s="202"/>
    </row>
    <row r="877" spans="8:8" thickBot="1" x14ac:dyDescent="0.3">
      <c r="H877" s="202"/>
    </row>
    <row r="878" spans="8:8" thickBot="1" x14ac:dyDescent="0.3">
      <c r="H878" s="202"/>
    </row>
    <row r="879" spans="8:8" thickBot="1" x14ac:dyDescent="0.3">
      <c r="H879" s="202"/>
    </row>
    <row r="880" spans="8:8" thickBot="1" x14ac:dyDescent="0.3">
      <c r="H880" s="202"/>
    </row>
    <row r="881" spans="8:8" thickBot="1" x14ac:dyDescent="0.3">
      <c r="H881" s="202"/>
    </row>
    <row r="882" spans="8:8" thickBot="1" x14ac:dyDescent="0.3">
      <c r="H882" s="202"/>
    </row>
    <row r="883" spans="8:8" thickBot="1" x14ac:dyDescent="0.3">
      <c r="H883" s="202"/>
    </row>
    <row r="884" spans="8:8" thickBot="1" x14ac:dyDescent="0.3">
      <c r="H884" s="202"/>
    </row>
    <row r="885" spans="8:8" thickBot="1" x14ac:dyDescent="0.3">
      <c r="H885" s="202"/>
    </row>
    <row r="886" spans="8:8" thickBot="1" x14ac:dyDescent="0.3">
      <c r="H886" s="202"/>
    </row>
    <row r="887" spans="8:8" thickBot="1" x14ac:dyDescent="0.3">
      <c r="H887" s="202"/>
    </row>
    <row r="888" spans="8:8" thickBot="1" x14ac:dyDescent="0.3">
      <c r="H888" s="202"/>
    </row>
    <row r="889" spans="8:8" thickBot="1" x14ac:dyDescent="0.3">
      <c r="H889" s="202"/>
    </row>
    <row r="890" spans="8:8" thickBot="1" x14ac:dyDescent="0.3">
      <c r="H890" s="202"/>
    </row>
    <row r="891" spans="8:8" thickBot="1" x14ac:dyDescent="0.3">
      <c r="H891" s="202"/>
    </row>
    <row r="892" spans="8:8" thickBot="1" x14ac:dyDescent="0.3">
      <c r="H892" s="202"/>
    </row>
    <row r="893" spans="8:8" thickBot="1" x14ac:dyDescent="0.3">
      <c r="H893" s="202"/>
    </row>
    <row r="894" spans="8:8" thickBot="1" x14ac:dyDescent="0.3">
      <c r="H894" s="202"/>
    </row>
    <row r="895" spans="8:8" thickBot="1" x14ac:dyDescent="0.3">
      <c r="H895" s="202"/>
    </row>
    <row r="896" spans="8:8" thickBot="1" x14ac:dyDescent="0.3">
      <c r="H896" s="202"/>
    </row>
    <row r="897" spans="8:8" thickBot="1" x14ac:dyDescent="0.3">
      <c r="H897" s="202"/>
    </row>
    <row r="898" spans="8:8" thickBot="1" x14ac:dyDescent="0.3">
      <c r="H898" s="202"/>
    </row>
    <row r="899" spans="8:8" thickBot="1" x14ac:dyDescent="0.3">
      <c r="H899" s="202"/>
    </row>
    <row r="900" spans="8:8" thickBot="1" x14ac:dyDescent="0.3">
      <c r="H900" s="202"/>
    </row>
    <row r="901" spans="8:8" thickBot="1" x14ac:dyDescent="0.3">
      <c r="H901" s="202"/>
    </row>
    <row r="902" spans="8:8" thickBot="1" x14ac:dyDescent="0.3">
      <c r="H902" s="202"/>
    </row>
    <row r="903" spans="8:8" thickBot="1" x14ac:dyDescent="0.3">
      <c r="H903" s="202"/>
    </row>
    <row r="904" spans="8:8" thickBot="1" x14ac:dyDescent="0.3">
      <c r="H904" s="202"/>
    </row>
    <row r="905" spans="8:8" thickBot="1" x14ac:dyDescent="0.3">
      <c r="H905" s="202"/>
    </row>
    <row r="906" spans="8:8" thickBot="1" x14ac:dyDescent="0.3">
      <c r="H906" s="202"/>
    </row>
    <row r="907" spans="8:8" thickBot="1" x14ac:dyDescent="0.3">
      <c r="H907" s="202"/>
    </row>
    <row r="908" spans="8:8" thickBot="1" x14ac:dyDescent="0.3">
      <c r="H908" s="202"/>
    </row>
    <row r="909" spans="8:8" thickBot="1" x14ac:dyDescent="0.3">
      <c r="H909" s="202"/>
    </row>
    <row r="910" spans="8:8" thickBot="1" x14ac:dyDescent="0.3">
      <c r="H910" s="202"/>
    </row>
    <row r="911" spans="8:8" thickBot="1" x14ac:dyDescent="0.3">
      <c r="H911" s="202"/>
    </row>
    <row r="912" spans="8:8" thickBot="1" x14ac:dyDescent="0.3">
      <c r="H912" s="202"/>
    </row>
    <row r="913" spans="8:8" thickBot="1" x14ac:dyDescent="0.3">
      <c r="H913" s="202"/>
    </row>
    <row r="914" spans="8:8" thickBot="1" x14ac:dyDescent="0.3">
      <c r="H914" s="202"/>
    </row>
    <row r="915" spans="8:8" thickBot="1" x14ac:dyDescent="0.3">
      <c r="H915" s="202"/>
    </row>
    <row r="916" spans="8:8" thickBot="1" x14ac:dyDescent="0.3">
      <c r="H916" s="202"/>
    </row>
    <row r="917" spans="8:8" thickBot="1" x14ac:dyDescent="0.3">
      <c r="H917" s="202"/>
    </row>
    <row r="918" spans="8:8" thickBot="1" x14ac:dyDescent="0.3">
      <c r="H918" s="202"/>
    </row>
    <row r="919" spans="8:8" thickBot="1" x14ac:dyDescent="0.3">
      <c r="H919" s="202"/>
    </row>
    <row r="920" spans="8:8" thickBot="1" x14ac:dyDescent="0.3">
      <c r="H920" s="202"/>
    </row>
    <row r="921" spans="8:8" thickBot="1" x14ac:dyDescent="0.3">
      <c r="H921" s="202"/>
    </row>
    <row r="922" spans="8:8" thickBot="1" x14ac:dyDescent="0.3">
      <c r="H922" s="202"/>
    </row>
    <row r="923" spans="8:8" thickBot="1" x14ac:dyDescent="0.3">
      <c r="H923" s="202"/>
    </row>
    <row r="924" spans="8:8" thickBot="1" x14ac:dyDescent="0.3">
      <c r="H924" s="202"/>
    </row>
    <row r="925" spans="8:8" thickBot="1" x14ac:dyDescent="0.3">
      <c r="H925" s="202"/>
    </row>
    <row r="926" spans="8:8" thickBot="1" x14ac:dyDescent="0.3">
      <c r="H926" s="202"/>
    </row>
    <row r="927" spans="8:8" thickBot="1" x14ac:dyDescent="0.3">
      <c r="H927" s="202"/>
    </row>
    <row r="928" spans="8:8" thickBot="1" x14ac:dyDescent="0.3">
      <c r="H928" s="202"/>
    </row>
    <row r="929" spans="8:8" thickBot="1" x14ac:dyDescent="0.3">
      <c r="H929" s="202"/>
    </row>
    <row r="930" spans="8:8" thickBot="1" x14ac:dyDescent="0.3">
      <c r="H930" s="202"/>
    </row>
    <row r="931" spans="8:8" thickBot="1" x14ac:dyDescent="0.3">
      <c r="H931" s="202"/>
    </row>
    <row r="932" spans="8:8" thickBot="1" x14ac:dyDescent="0.3">
      <c r="H932" s="202"/>
    </row>
    <row r="933" spans="8:8" thickBot="1" x14ac:dyDescent="0.3">
      <c r="H933" s="202"/>
    </row>
    <row r="934" spans="8:8" thickBot="1" x14ac:dyDescent="0.3">
      <c r="H934" s="202"/>
    </row>
    <row r="935" spans="8:8" thickBot="1" x14ac:dyDescent="0.3">
      <c r="H935" s="202"/>
    </row>
    <row r="936" spans="8:8" thickBot="1" x14ac:dyDescent="0.3">
      <c r="H936" s="202"/>
    </row>
    <row r="937" spans="8:8" thickBot="1" x14ac:dyDescent="0.3">
      <c r="H937" s="202"/>
    </row>
    <row r="938" spans="8:8" thickBot="1" x14ac:dyDescent="0.3">
      <c r="H938" s="202"/>
    </row>
    <row r="939" spans="8:8" thickBot="1" x14ac:dyDescent="0.3">
      <c r="H939" s="202"/>
    </row>
    <row r="940" spans="8:8" thickBot="1" x14ac:dyDescent="0.3">
      <c r="H940" s="202"/>
    </row>
    <row r="941" spans="8:8" thickBot="1" x14ac:dyDescent="0.3">
      <c r="H941" s="202"/>
    </row>
    <row r="942" spans="8:8" thickBot="1" x14ac:dyDescent="0.3">
      <c r="H942" s="202"/>
    </row>
    <row r="943" spans="8:8" thickBot="1" x14ac:dyDescent="0.3">
      <c r="H943" s="202"/>
    </row>
    <row r="944" spans="8:8" thickBot="1" x14ac:dyDescent="0.3">
      <c r="H944" s="202"/>
    </row>
    <row r="945" spans="8:8" thickBot="1" x14ac:dyDescent="0.3">
      <c r="H945" s="202"/>
    </row>
    <row r="946" spans="8:8" thickBot="1" x14ac:dyDescent="0.3">
      <c r="H946" s="202"/>
    </row>
    <row r="947" spans="8:8" thickBot="1" x14ac:dyDescent="0.3">
      <c r="H947" s="202"/>
    </row>
    <row r="948" spans="8:8" thickBot="1" x14ac:dyDescent="0.3">
      <c r="H948" s="202"/>
    </row>
    <row r="949" spans="8:8" thickBot="1" x14ac:dyDescent="0.3">
      <c r="H949" s="202"/>
    </row>
    <row r="950" spans="8:8" thickBot="1" x14ac:dyDescent="0.3">
      <c r="H950" s="202"/>
    </row>
    <row r="951" spans="8:8" thickBot="1" x14ac:dyDescent="0.3">
      <c r="H951" s="202"/>
    </row>
    <row r="952" spans="8:8" thickBot="1" x14ac:dyDescent="0.3">
      <c r="H952" s="202"/>
    </row>
    <row r="953" spans="8:8" thickBot="1" x14ac:dyDescent="0.3">
      <c r="H953" s="202"/>
    </row>
    <row r="954" spans="8:8" thickBot="1" x14ac:dyDescent="0.3">
      <c r="H954" s="202"/>
    </row>
    <row r="955" spans="8:8" thickBot="1" x14ac:dyDescent="0.3">
      <c r="H955" s="202"/>
    </row>
    <row r="956" spans="8:8" thickBot="1" x14ac:dyDescent="0.3">
      <c r="H956" s="202"/>
    </row>
    <row r="957" spans="8:8" thickBot="1" x14ac:dyDescent="0.3">
      <c r="H957" s="202"/>
    </row>
    <row r="958" spans="8:8" thickBot="1" x14ac:dyDescent="0.3">
      <c r="H958" s="202"/>
    </row>
    <row r="959" spans="8:8" thickBot="1" x14ac:dyDescent="0.3">
      <c r="H959" s="202"/>
    </row>
    <row r="960" spans="8:8" thickBot="1" x14ac:dyDescent="0.3">
      <c r="H960" s="202"/>
    </row>
    <row r="961" spans="8:8" thickBot="1" x14ac:dyDescent="0.3">
      <c r="H961" s="202"/>
    </row>
    <row r="962" spans="8:8" thickBot="1" x14ac:dyDescent="0.3">
      <c r="H962" s="202"/>
    </row>
    <row r="963" spans="8:8" thickBot="1" x14ac:dyDescent="0.3">
      <c r="H963" s="202"/>
    </row>
    <row r="964" spans="8:8" thickBot="1" x14ac:dyDescent="0.3">
      <c r="H964" s="202"/>
    </row>
    <row r="965" spans="8:8" thickBot="1" x14ac:dyDescent="0.3">
      <c r="H965" s="202"/>
    </row>
    <row r="966" spans="8:8" thickBot="1" x14ac:dyDescent="0.3">
      <c r="H966" s="202"/>
    </row>
    <row r="967" spans="8:8" thickBot="1" x14ac:dyDescent="0.3">
      <c r="H967" s="202"/>
    </row>
    <row r="968" spans="8:8" thickBot="1" x14ac:dyDescent="0.3">
      <c r="H968" s="202"/>
    </row>
    <row r="969" spans="8:8" thickBot="1" x14ac:dyDescent="0.3">
      <c r="H969" s="202"/>
    </row>
    <row r="970" spans="8:8" thickBot="1" x14ac:dyDescent="0.3">
      <c r="H970" s="202"/>
    </row>
    <row r="971" spans="8:8" thickBot="1" x14ac:dyDescent="0.3">
      <c r="H971" s="202"/>
    </row>
    <row r="972" spans="8:8" thickBot="1" x14ac:dyDescent="0.3">
      <c r="H972" s="202"/>
    </row>
    <row r="973" spans="8:8" thickBot="1" x14ac:dyDescent="0.3">
      <c r="H973" s="202"/>
    </row>
    <row r="974" spans="8:8" thickBot="1" x14ac:dyDescent="0.3">
      <c r="H974" s="202"/>
    </row>
    <row r="975" spans="8:8" thickBot="1" x14ac:dyDescent="0.3">
      <c r="H975" s="202"/>
    </row>
    <row r="976" spans="8:8" thickBot="1" x14ac:dyDescent="0.3">
      <c r="H976" s="202"/>
    </row>
    <row r="977" spans="8:8" thickBot="1" x14ac:dyDescent="0.3">
      <c r="H977" s="202"/>
    </row>
    <row r="978" spans="8:8" thickBot="1" x14ac:dyDescent="0.3">
      <c r="H978" s="202"/>
    </row>
    <row r="979" spans="8:8" thickBot="1" x14ac:dyDescent="0.3">
      <c r="H979" s="202"/>
    </row>
    <row r="980" spans="8:8" thickBot="1" x14ac:dyDescent="0.3">
      <c r="H980" s="202"/>
    </row>
    <row r="981" spans="8:8" thickBot="1" x14ac:dyDescent="0.3">
      <c r="H981" s="202"/>
    </row>
    <row r="982" spans="8:8" thickBot="1" x14ac:dyDescent="0.3">
      <c r="H982" s="202"/>
    </row>
    <row r="983" spans="8:8" thickBot="1" x14ac:dyDescent="0.3">
      <c r="H983" s="202"/>
    </row>
    <row r="984" spans="8:8" thickBot="1" x14ac:dyDescent="0.3">
      <c r="H984" s="202"/>
    </row>
    <row r="985" spans="8:8" thickBot="1" x14ac:dyDescent="0.3">
      <c r="H985" s="202"/>
    </row>
    <row r="986" spans="8:8" thickBot="1" x14ac:dyDescent="0.3">
      <c r="H986" s="202"/>
    </row>
    <row r="987" spans="8:8" thickBot="1" x14ac:dyDescent="0.3">
      <c r="H987" s="202"/>
    </row>
    <row r="988" spans="8:8" thickBot="1" x14ac:dyDescent="0.3">
      <c r="H988" s="202"/>
    </row>
    <row r="989" spans="8:8" thickBot="1" x14ac:dyDescent="0.3">
      <c r="H989" s="202"/>
    </row>
    <row r="990" spans="8:8" thickBot="1" x14ac:dyDescent="0.3">
      <c r="H990" s="202"/>
    </row>
    <row r="991" spans="8:8" thickBot="1" x14ac:dyDescent="0.3">
      <c r="H991" s="202"/>
    </row>
    <row r="992" spans="8:8" thickBot="1" x14ac:dyDescent="0.3">
      <c r="H992" s="202"/>
    </row>
    <row r="993" spans="8:8" thickBot="1" x14ac:dyDescent="0.3">
      <c r="H993" s="202"/>
    </row>
    <row r="994" spans="8:8" thickBot="1" x14ac:dyDescent="0.3">
      <c r="H994" s="202"/>
    </row>
    <row r="995" spans="8:8" thickBot="1" x14ac:dyDescent="0.3">
      <c r="H995" s="202"/>
    </row>
    <row r="996" spans="8:8" thickBot="1" x14ac:dyDescent="0.3">
      <c r="H996" s="202"/>
    </row>
    <row r="997" spans="8:8" thickBot="1" x14ac:dyDescent="0.3">
      <c r="H997" s="202"/>
    </row>
    <row r="998" spans="8:8" thickBot="1" x14ac:dyDescent="0.3">
      <c r="H998" s="202"/>
    </row>
    <row r="999" spans="8:8" thickBot="1" x14ac:dyDescent="0.3">
      <c r="H999" s="202"/>
    </row>
    <row r="1000" spans="8:8" thickBot="1" x14ac:dyDescent="0.3">
      <c r="H1000" s="202"/>
    </row>
    <row r="1001" spans="8:8" thickBot="1" x14ac:dyDescent="0.3">
      <c r="H1001" s="202"/>
    </row>
    <row r="1002" spans="8:8" thickBot="1" x14ac:dyDescent="0.3">
      <c r="H1002" s="202"/>
    </row>
    <row r="1003" spans="8:8" thickBot="1" x14ac:dyDescent="0.3">
      <c r="H1003" s="202"/>
    </row>
    <row r="1004" spans="8:8" thickBot="1" x14ac:dyDescent="0.3">
      <c r="H1004" s="202"/>
    </row>
    <row r="1005" spans="8:8" thickBot="1" x14ac:dyDescent="0.3">
      <c r="H1005" s="202"/>
    </row>
    <row r="1006" spans="8:8" thickBot="1" x14ac:dyDescent="0.3">
      <c r="H1006" s="202"/>
    </row>
    <row r="1007" spans="8:8" thickBot="1" x14ac:dyDescent="0.3">
      <c r="H1007" s="202"/>
    </row>
    <row r="1008" spans="8:8" thickBot="1" x14ac:dyDescent="0.3">
      <c r="H1008" s="202"/>
    </row>
    <row r="1009" spans="8:8" thickBot="1" x14ac:dyDescent="0.3">
      <c r="H1009" s="202"/>
    </row>
    <row r="1010" spans="8:8" thickBot="1" x14ac:dyDescent="0.3">
      <c r="H1010" s="202"/>
    </row>
    <row r="1011" spans="8:8" thickBot="1" x14ac:dyDescent="0.3">
      <c r="H1011" s="202"/>
    </row>
    <row r="1012" spans="8:8" thickBot="1" x14ac:dyDescent="0.3">
      <c r="H1012" s="202"/>
    </row>
    <row r="1013" spans="8:8" thickBot="1" x14ac:dyDescent="0.3">
      <c r="H1013" s="202"/>
    </row>
    <row r="1014" spans="8:8" thickBot="1" x14ac:dyDescent="0.3">
      <c r="H1014" s="202"/>
    </row>
    <row r="1015" spans="8:8" thickBot="1" x14ac:dyDescent="0.3">
      <c r="H1015" s="202"/>
    </row>
    <row r="1016" spans="8:8" thickBot="1" x14ac:dyDescent="0.3">
      <c r="H1016" s="202"/>
    </row>
    <row r="1017" spans="8:8" thickBot="1" x14ac:dyDescent="0.3">
      <c r="H1017" s="202"/>
    </row>
    <row r="1018" spans="8:8" thickBot="1" x14ac:dyDescent="0.3">
      <c r="H1018" s="202"/>
    </row>
    <row r="1019" spans="8:8" thickBot="1" x14ac:dyDescent="0.3">
      <c r="H1019" s="202"/>
    </row>
    <row r="1020" spans="8:8" thickBot="1" x14ac:dyDescent="0.3">
      <c r="H1020" s="202"/>
    </row>
    <row r="1021" spans="8:8" thickBot="1" x14ac:dyDescent="0.3">
      <c r="H1021" s="202"/>
    </row>
    <row r="1022" spans="8:8" thickBot="1" x14ac:dyDescent="0.3">
      <c r="H1022" s="202"/>
    </row>
    <row r="1023" spans="8:8" thickBot="1" x14ac:dyDescent="0.3">
      <c r="H1023" s="202"/>
    </row>
    <row r="1024" spans="8:8" thickBot="1" x14ac:dyDescent="0.3">
      <c r="H1024" s="202"/>
    </row>
    <row r="1025" spans="8:8" thickBot="1" x14ac:dyDescent="0.3">
      <c r="H1025" s="202"/>
    </row>
    <row r="1026" spans="8:8" thickBot="1" x14ac:dyDescent="0.3">
      <c r="H1026" s="202"/>
    </row>
    <row r="1027" spans="8:8" thickBot="1" x14ac:dyDescent="0.3">
      <c r="H1027" s="202"/>
    </row>
    <row r="1028" spans="8:8" thickBot="1" x14ac:dyDescent="0.3">
      <c r="H1028" s="202"/>
    </row>
    <row r="1029" spans="8:8" thickBot="1" x14ac:dyDescent="0.3">
      <c r="H1029" s="202"/>
    </row>
    <row r="1030" spans="8:8" thickBot="1" x14ac:dyDescent="0.3">
      <c r="H1030" s="202"/>
    </row>
    <row r="1031" spans="8:8" thickBot="1" x14ac:dyDescent="0.3">
      <c r="H1031" s="202"/>
    </row>
    <row r="1032" spans="8:8" thickBot="1" x14ac:dyDescent="0.3">
      <c r="H1032" s="202"/>
    </row>
    <row r="1033" spans="8:8" thickBot="1" x14ac:dyDescent="0.3">
      <c r="H1033" s="202"/>
    </row>
    <row r="1034" spans="8:8" thickBot="1" x14ac:dyDescent="0.3">
      <c r="H1034" s="202"/>
    </row>
    <row r="1035" spans="8:8" thickBot="1" x14ac:dyDescent="0.3">
      <c r="H1035" s="202"/>
    </row>
    <row r="1036" spans="8:8" thickBot="1" x14ac:dyDescent="0.3">
      <c r="H1036" s="202"/>
    </row>
    <row r="1037" spans="8:8" thickBot="1" x14ac:dyDescent="0.3">
      <c r="H1037" s="202"/>
    </row>
    <row r="1038" spans="8:8" thickBot="1" x14ac:dyDescent="0.3">
      <c r="H1038" s="202"/>
    </row>
    <row r="1039" spans="8:8" thickBot="1" x14ac:dyDescent="0.3">
      <c r="H1039" s="202"/>
    </row>
    <row r="1040" spans="8:8" thickBot="1" x14ac:dyDescent="0.3">
      <c r="H1040" s="202"/>
    </row>
    <row r="1041" spans="8:8" thickBot="1" x14ac:dyDescent="0.3">
      <c r="H1041" s="202"/>
    </row>
    <row r="1042" spans="8:8" thickBot="1" x14ac:dyDescent="0.3">
      <c r="H1042" s="202"/>
    </row>
    <row r="1043" spans="8:8" thickBot="1" x14ac:dyDescent="0.3">
      <c r="H1043" s="202"/>
    </row>
    <row r="1044" spans="8:8" thickBot="1" x14ac:dyDescent="0.3">
      <c r="H1044" s="202"/>
    </row>
    <row r="1045" spans="8:8" thickBot="1" x14ac:dyDescent="0.3">
      <c r="H1045" s="202"/>
    </row>
    <row r="1046" spans="8:8" thickBot="1" x14ac:dyDescent="0.3">
      <c r="H1046" s="202"/>
    </row>
    <row r="1047" spans="8:8" thickBot="1" x14ac:dyDescent="0.3">
      <c r="H1047" s="202"/>
    </row>
    <row r="1048" spans="8:8" thickBot="1" x14ac:dyDescent="0.3">
      <c r="H1048" s="202"/>
    </row>
    <row r="1049" spans="8:8" thickBot="1" x14ac:dyDescent="0.3">
      <c r="H1049" s="202"/>
    </row>
    <row r="1050" spans="8:8" thickBot="1" x14ac:dyDescent="0.3">
      <c r="H1050" s="202"/>
    </row>
    <row r="1051" spans="8:8" thickBot="1" x14ac:dyDescent="0.3">
      <c r="H1051" s="202"/>
    </row>
    <row r="1052" spans="8:8" thickBot="1" x14ac:dyDescent="0.3">
      <c r="H1052" s="202"/>
    </row>
    <row r="1053" spans="8:8" thickBot="1" x14ac:dyDescent="0.3">
      <c r="H1053" s="202"/>
    </row>
    <row r="1054" spans="8:8" thickBot="1" x14ac:dyDescent="0.3">
      <c r="H1054" s="202"/>
    </row>
    <row r="1055" spans="8:8" thickBot="1" x14ac:dyDescent="0.3">
      <c r="H1055" s="202"/>
    </row>
    <row r="1056" spans="8:8" thickBot="1" x14ac:dyDescent="0.3">
      <c r="H1056" s="202"/>
    </row>
    <row r="1057" spans="8:8" thickBot="1" x14ac:dyDescent="0.3">
      <c r="H1057" s="202"/>
    </row>
    <row r="1058" spans="8:8" thickBot="1" x14ac:dyDescent="0.3">
      <c r="H1058" s="202"/>
    </row>
    <row r="1059" spans="8:8" thickBot="1" x14ac:dyDescent="0.3">
      <c r="H1059" s="202"/>
    </row>
    <row r="1060" spans="8:8" thickBot="1" x14ac:dyDescent="0.3">
      <c r="H1060" s="202"/>
    </row>
    <row r="1061" spans="8:8" thickBot="1" x14ac:dyDescent="0.3">
      <c r="H1061" s="202"/>
    </row>
    <row r="1062" spans="8:8" thickBot="1" x14ac:dyDescent="0.3">
      <c r="H1062" s="202"/>
    </row>
    <row r="1063" spans="8:8" thickBot="1" x14ac:dyDescent="0.3">
      <c r="H1063" s="202"/>
    </row>
    <row r="1064" spans="8:8" thickBot="1" x14ac:dyDescent="0.3">
      <c r="H1064" s="202"/>
    </row>
    <row r="1065" spans="8:8" thickBot="1" x14ac:dyDescent="0.3">
      <c r="H1065" s="202"/>
    </row>
    <row r="1066" spans="8:8" thickBot="1" x14ac:dyDescent="0.3">
      <c r="H1066" s="202"/>
    </row>
    <row r="1067" spans="8:8" thickBot="1" x14ac:dyDescent="0.3">
      <c r="H1067" s="202"/>
    </row>
    <row r="1068" spans="8:8" thickBot="1" x14ac:dyDescent="0.3">
      <c r="H1068" s="202"/>
    </row>
    <row r="1069" spans="8:8" thickBot="1" x14ac:dyDescent="0.3">
      <c r="H1069" s="202"/>
    </row>
    <row r="1070" spans="8:8" thickBot="1" x14ac:dyDescent="0.3">
      <c r="H1070" s="202"/>
    </row>
    <row r="1071" spans="8:8" thickBot="1" x14ac:dyDescent="0.3">
      <c r="H1071" s="202"/>
    </row>
    <row r="1072" spans="8:8" thickBot="1" x14ac:dyDescent="0.3">
      <c r="H1072" s="202"/>
    </row>
    <row r="1073" spans="8:8" thickBot="1" x14ac:dyDescent="0.3">
      <c r="H1073" s="202"/>
    </row>
    <row r="1074" spans="8:8" thickBot="1" x14ac:dyDescent="0.3">
      <c r="H1074" s="202"/>
    </row>
    <row r="1075" spans="8:8" thickBot="1" x14ac:dyDescent="0.3">
      <c r="H1075" s="202"/>
    </row>
    <row r="1076" spans="8:8" thickBot="1" x14ac:dyDescent="0.3">
      <c r="H1076" s="202"/>
    </row>
    <row r="1077" spans="8:8" thickBot="1" x14ac:dyDescent="0.3">
      <c r="H1077" s="202"/>
    </row>
    <row r="1078" spans="8:8" thickBot="1" x14ac:dyDescent="0.3">
      <c r="H1078" s="202"/>
    </row>
    <row r="1079" spans="8:8" thickBot="1" x14ac:dyDescent="0.3">
      <c r="H1079" s="202"/>
    </row>
    <row r="1080" spans="8:8" thickBot="1" x14ac:dyDescent="0.3">
      <c r="H1080" s="202"/>
    </row>
    <row r="1081" spans="8:8" thickBot="1" x14ac:dyDescent="0.3">
      <c r="H1081" s="202"/>
    </row>
    <row r="1082" spans="8:8" thickBot="1" x14ac:dyDescent="0.3">
      <c r="H1082" s="202"/>
    </row>
    <row r="1083" spans="8:8" thickBot="1" x14ac:dyDescent="0.3">
      <c r="H1083" s="202"/>
    </row>
    <row r="1084" spans="8:8" thickBot="1" x14ac:dyDescent="0.3">
      <c r="H1084" s="202"/>
    </row>
    <row r="1085" spans="8:8" thickBot="1" x14ac:dyDescent="0.3">
      <c r="H1085" s="202"/>
    </row>
    <row r="1086" spans="8:8" thickBot="1" x14ac:dyDescent="0.3">
      <c r="H1086" s="202"/>
    </row>
    <row r="1087" spans="8:8" thickBot="1" x14ac:dyDescent="0.3">
      <c r="H1087" s="202"/>
    </row>
    <row r="1088" spans="8:8" thickBot="1" x14ac:dyDescent="0.3">
      <c r="H1088" s="202"/>
    </row>
    <row r="1089" spans="8:8" thickBot="1" x14ac:dyDescent="0.3">
      <c r="H1089" s="202"/>
    </row>
    <row r="1090" spans="8:8" thickBot="1" x14ac:dyDescent="0.3">
      <c r="H1090" s="202"/>
    </row>
    <row r="1091" spans="8:8" thickBot="1" x14ac:dyDescent="0.3">
      <c r="H1091" s="202"/>
    </row>
    <row r="1092" spans="8:8" thickBot="1" x14ac:dyDescent="0.3">
      <c r="H1092" s="202"/>
    </row>
    <row r="1093" spans="8:8" thickBot="1" x14ac:dyDescent="0.3">
      <c r="H1093" s="202"/>
    </row>
    <row r="1094" spans="8:8" thickBot="1" x14ac:dyDescent="0.3">
      <c r="H1094" s="202"/>
    </row>
    <row r="1095" spans="8:8" thickBot="1" x14ac:dyDescent="0.3">
      <c r="H1095" s="202"/>
    </row>
    <row r="1096" spans="8:8" thickBot="1" x14ac:dyDescent="0.3">
      <c r="H1096" s="202"/>
    </row>
    <row r="1097" spans="8:8" thickBot="1" x14ac:dyDescent="0.3">
      <c r="H1097" s="202"/>
    </row>
    <row r="1098" spans="8:8" thickBot="1" x14ac:dyDescent="0.3">
      <c r="H1098" s="202"/>
    </row>
    <row r="1099" spans="8:8" thickBot="1" x14ac:dyDescent="0.3">
      <c r="H1099" s="202"/>
    </row>
    <row r="1100" spans="8:8" thickBot="1" x14ac:dyDescent="0.3">
      <c r="H1100" s="202"/>
    </row>
    <row r="1101" spans="8:8" thickBot="1" x14ac:dyDescent="0.3">
      <c r="H1101" s="202"/>
    </row>
    <row r="1102" spans="8:8" thickBot="1" x14ac:dyDescent="0.3">
      <c r="H1102" s="202"/>
    </row>
    <row r="1103" spans="8:8" thickBot="1" x14ac:dyDescent="0.3">
      <c r="H1103" s="202"/>
    </row>
    <row r="1104" spans="8:8" thickBot="1" x14ac:dyDescent="0.3">
      <c r="H1104" s="202"/>
    </row>
    <row r="1105" spans="8:8" thickBot="1" x14ac:dyDescent="0.3">
      <c r="H1105" s="202"/>
    </row>
    <row r="1106" spans="8:8" thickBot="1" x14ac:dyDescent="0.3">
      <c r="H1106" s="202"/>
    </row>
    <row r="1107" spans="8:8" thickBot="1" x14ac:dyDescent="0.3">
      <c r="H1107" s="202"/>
    </row>
    <row r="1108" spans="8:8" thickBot="1" x14ac:dyDescent="0.3">
      <c r="H1108" s="202"/>
    </row>
    <row r="1109" spans="8:8" thickBot="1" x14ac:dyDescent="0.3">
      <c r="H1109" s="202"/>
    </row>
    <row r="1110" spans="8:8" thickBot="1" x14ac:dyDescent="0.3">
      <c r="H1110" s="202"/>
    </row>
    <row r="1111" spans="8:8" thickBot="1" x14ac:dyDescent="0.3">
      <c r="H1111" s="202"/>
    </row>
    <row r="1112" spans="8:8" thickBot="1" x14ac:dyDescent="0.3">
      <c r="H1112" s="202"/>
    </row>
    <row r="1113" spans="8:8" thickBot="1" x14ac:dyDescent="0.3">
      <c r="H1113" s="202"/>
    </row>
    <row r="1114" spans="8:8" thickBot="1" x14ac:dyDescent="0.3">
      <c r="H1114" s="202"/>
    </row>
    <row r="1115" spans="8:8" thickBot="1" x14ac:dyDescent="0.3">
      <c r="H1115" s="202"/>
    </row>
    <row r="1116" spans="8:8" thickBot="1" x14ac:dyDescent="0.3">
      <c r="H1116" s="202"/>
    </row>
    <row r="1117" spans="8:8" thickBot="1" x14ac:dyDescent="0.3">
      <c r="H1117" s="202"/>
    </row>
    <row r="1118" spans="8:8" thickBot="1" x14ac:dyDescent="0.3">
      <c r="H1118" s="202"/>
    </row>
    <row r="1119" spans="8:8" thickBot="1" x14ac:dyDescent="0.3">
      <c r="H1119" s="202"/>
    </row>
    <row r="1120" spans="8:8" thickBot="1" x14ac:dyDescent="0.3">
      <c r="H1120" s="202"/>
    </row>
    <row r="1121" spans="8:8" thickBot="1" x14ac:dyDescent="0.3">
      <c r="H1121" s="202"/>
    </row>
    <row r="1122" spans="8:8" thickBot="1" x14ac:dyDescent="0.3">
      <c r="H1122" s="202"/>
    </row>
    <row r="1123" spans="8:8" thickBot="1" x14ac:dyDescent="0.3">
      <c r="H1123" s="202"/>
    </row>
    <row r="1124" spans="8:8" thickBot="1" x14ac:dyDescent="0.3">
      <c r="H1124" s="202"/>
    </row>
    <row r="1125" spans="8:8" thickBot="1" x14ac:dyDescent="0.3">
      <c r="H1125" s="202"/>
    </row>
    <row r="1126" spans="8:8" thickBot="1" x14ac:dyDescent="0.3">
      <c r="H1126" s="202"/>
    </row>
    <row r="1127" spans="8:8" thickBot="1" x14ac:dyDescent="0.3">
      <c r="H1127" s="202"/>
    </row>
    <row r="1128" spans="8:8" thickBot="1" x14ac:dyDescent="0.3">
      <c r="H1128" s="202"/>
    </row>
    <row r="1129" spans="8:8" thickBot="1" x14ac:dyDescent="0.3">
      <c r="H1129" s="202"/>
    </row>
    <row r="1130" spans="8:8" thickBot="1" x14ac:dyDescent="0.3">
      <c r="H1130" s="202"/>
    </row>
    <row r="1131" spans="8:8" thickBot="1" x14ac:dyDescent="0.3">
      <c r="H1131" s="202"/>
    </row>
    <row r="1132" spans="8:8" thickBot="1" x14ac:dyDescent="0.3">
      <c r="H1132" s="202"/>
    </row>
    <row r="1133" spans="8:8" thickBot="1" x14ac:dyDescent="0.3">
      <c r="H1133" s="202"/>
    </row>
    <row r="1134" spans="8:8" thickBot="1" x14ac:dyDescent="0.3">
      <c r="H1134" s="202"/>
    </row>
    <row r="1135" spans="8:8" thickBot="1" x14ac:dyDescent="0.3">
      <c r="H1135" s="202"/>
    </row>
    <row r="1136" spans="8:8" thickBot="1" x14ac:dyDescent="0.3">
      <c r="H1136" s="202"/>
    </row>
    <row r="1137" spans="8:8" thickBot="1" x14ac:dyDescent="0.3">
      <c r="H1137" s="202"/>
    </row>
    <row r="1138" spans="8:8" thickBot="1" x14ac:dyDescent="0.3">
      <c r="H1138" s="202"/>
    </row>
    <row r="1139" spans="8:8" thickBot="1" x14ac:dyDescent="0.3">
      <c r="H1139" s="202"/>
    </row>
    <row r="1140" spans="8:8" thickBot="1" x14ac:dyDescent="0.3">
      <c r="H1140" s="202"/>
    </row>
    <row r="1141" spans="8:8" thickBot="1" x14ac:dyDescent="0.3">
      <c r="H1141" s="202"/>
    </row>
    <row r="1142" spans="8:8" thickBot="1" x14ac:dyDescent="0.3">
      <c r="H1142" s="202"/>
    </row>
    <row r="1143" spans="8:8" thickBot="1" x14ac:dyDescent="0.3">
      <c r="H1143" s="202"/>
    </row>
    <row r="1144" spans="8:8" thickBot="1" x14ac:dyDescent="0.3">
      <c r="H1144" s="202"/>
    </row>
    <row r="1145" spans="8:8" thickBot="1" x14ac:dyDescent="0.3">
      <c r="H1145" s="202"/>
    </row>
    <row r="1146" spans="8:8" thickBot="1" x14ac:dyDescent="0.3">
      <c r="H1146" s="202"/>
    </row>
    <row r="1147" spans="8:8" thickBot="1" x14ac:dyDescent="0.3">
      <c r="H1147" s="202"/>
    </row>
    <row r="1148" spans="8:8" thickBot="1" x14ac:dyDescent="0.3">
      <c r="H1148" s="202"/>
    </row>
    <row r="1149" spans="8:8" thickBot="1" x14ac:dyDescent="0.3">
      <c r="H1149" s="202"/>
    </row>
    <row r="1150" spans="8:8" thickBot="1" x14ac:dyDescent="0.3">
      <c r="H1150" s="202"/>
    </row>
    <row r="1151" spans="8:8" thickBot="1" x14ac:dyDescent="0.3">
      <c r="H1151" s="202"/>
    </row>
    <row r="1152" spans="8:8" thickBot="1" x14ac:dyDescent="0.3">
      <c r="H1152" s="202"/>
    </row>
    <row r="1153" spans="8:8" thickBot="1" x14ac:dyDescent="0.3">
      <c r="H1153" s="202"/>
    </row>
    <row r="1154" spans="8:8" thickBot="1" x14ac:dyDescent="0.3">
      <c r="H1154" s="202"/>
    </row>
    <row r="1155" spans="8:8" thickBot="1" x14ac:dyDescent="0.3">
      <c r="H1155" s="202"/>
    </row>
    <row r="1156" spans="8:8" thickBot="1" x14ac:dyDescent="0.3">
      <c r="H1156" s="202"/>
    </row>
    <row r="1157" spans="8:8" thickBot="1" x14ac:dyDescent="0.3">
      <c r="H1157" s="202"/>
    </row>
    <row r="1158" spans="8:8" thickBot="1" x14ac:dyDescent="0.3">
      <c r="H1158" s="202"/>
    </row>
    <row r="1159" spans="8:8" thickBot="1" x14ac:dyDescent="0.3">
      <c r="H1159" s="202"/>
    </row>
    <row r="1160" spans="8:8" thickBot="1" x14ac:dyDescent="0.3">
      <c r="H1160" s="202"/>
    </row>
    <row r="1161" spans="8:8" thickBot="1" x14ac:dyDescent="0.3">
      <c r="H1161" s="202"/>
    </row>
    <row r="1162" spans="8:8" thickBot="1" x14ac:dyDescent="0.3">
      <c r="H1162" s="202"/>
    </row>
    <row r="1163" spans="8:8" thickBot="1" x14ac:dyDescent="0.3">
      <c r="H1163" s="202"/>
    </row>
    <row r="1164" spans="8:8" thickBot="1" x14ac:dyDescent="0.3">
      <c r="H1164" s="202"/>
    </row>
    <row r="1165" spans="8:8" thickBot="1" x14ac:dyDescent="0.3">
      <c r="H1165" s="202"/>
    </row>
    <row r="1166" spans="8:8" thickBot="1" x14ac:dyDescent="0.3">
      <c r="H1166" s="202"/>
    </row>
    <row r="1167" spans="8:8" thickBot="1" x14ac:dyDescent="0.3">
      <c r="H1167" s="202"/>
    </row>
    <row r="1168" spans="8:8" thickBot="1" x14ac:dyDescent="0.3">
      <c r="H1168" s="202"/>
    </row>
    <row r="1169" spans="8:8" thickBot="1" x14ac:dyDescent="0.3">
      <c r="H1169" s="202"/>
    </row>
    <row r="1170" spans="8:8" thickBot="1" x14ac:dyDescent="0.3">
      <c r="H1170" s="202"/>
    </row>
    <row r="1171" spans="8:8" thickBot="1" x14ac:dyDescent="0.3">
      <c r="H1171" s="202"/>
    </row>
    <row r="1172" spans="8:8" thickBot="1" x14ac:dyDescent="0.3">
      <c r="H1172" s="202"/>
    </row>
    <row r="1173" spans="8:8" thickBot="1" x14ac:dyDescent="0.3">
      <c r="H1173" s="202"/>
    </row>
    <row r="1174" spans="8:8" thickBot="1" x14ac:dyDescent="0.3">
      <c r="H1174" s="202"/>
    </row>
    <row r="1175" spans="8:8" thickBot="1" x14ac:dyDescent="0.3">
      <c r="H1175" s="202"/>
    </row>
    <row r="1176" spans="8:8" thickBot="1" x14ac:dyDescent="0.3">
      <c r="H1176" s="202"/>
    </row>
    <row r="1177" spans="8:8" thickBot="1" x14ac:dyDescent="0.3">
      <c r="H1177" s="202"/>
    </row>
    <row r="1178" spans="8:8" thickBot="1" x14ac:dyDescent="0.3">
      <c r="H1178" s="202"/>
    </row>
    <row r="1179" spans="8:8" thickBot="1" x14ac:dyDescent="0.3">
      <c r="H1179" s="202"/>
    </row>
    <row r="1180" spans="8:8" thickBot="1" x14ac:dyDescent="0.3">
      <c r="H1180" s="202"/>
    </row>
    <row r="1181" spans="8:8" thickBot="1" x14ac:dyDescent="0.3">
      <c r="H1181" s="202"/>
    </row>
    <row r="1182" spans="8:8" thickBot="1" x14ac:dyDescent="0.3">
      <c r="H1182" s="202"/>
    </row>
    <row r="1183" spans="8:8" thickBot="1" x14ac:dyDescent="0.3">
      <c r="H1183" s="202"/>
    </row>
    <row r="1184" spans="8:8" thickBot="1" x14ac:dyDescent="0.3">
      <c r="H1184" s="202"/>
    </row>
    <row r="1185" spans="8:8" thickBot="1" x14ac:dyDescent="0.3">
      <c r="H1185" s="202"/>
    </row>
    <row r="1186" spans="8:8" thickBot="1" x14ac:dyDescent="0.3">
      <c r="H1186" s="202"/>
    </row>
    <row r="1187" spans="8:8" thickBot="1" x14ac:dyDescent="0.3">
      <c r="H1187" s="202"/>
    </row>
    <row r="1188" spans="8:8" thickBot="1" x14ac:dyDescent="0.3">
      <c r="H1188" s="202"/>
    </row>
    <row r="1189" spans="8:8" thickBot="1" x14ac:dyDescent="0.3">
      <c r="H1189" s="202"/>
    </row>
    <row r="1190" spans="8:8" thickBot="1" x14ac:dyDescent="0.3">
      <c r="H1190" s="202"/>
    </row>
    <row r="1191" spans="8:8" thickBot="1" x14ac:dyDescent="0.3">
      <c r="H1191" s="202"/>
    </row>
    <row r="1192" spans="8:8" thickBot="1" x14ac:dyDescent="0.3">
      <c r="H1192" s="202"/>
    </row>
    <row r="1193" spans="8:8" thickBot="1" x14ac:dyDescent="0.3">
      <c r="H1193" s="202"/>
    </row>
    <row r="1194" spans="8:8" thickBot="1" x14ac:dyDescent="0.3">
      <c r="H1194" s="202"/>
    </row>
    <row r="1195" spans="8:8" thickBot="1" x14ac:dyDescent="0.3">
      <c r="H1195" s="202"/>
    </row>
    <row r="1196" spans="8:8" thickBot="1" x14ac:dyDescent="0.3">
      <c r="H1196" s="202"/>
    </row>
    <row r="1197" spans="8:8" thickBot="1" x14ac:dyDescent="0.3">
      <c r="H1197" s="202"/>
    </row>
    <row r="1198" spans="8:8" thickBot="1" x14ac:dyDescent="0.3">
      <c r="H1198" s="202"/>
    </row>
    <row r="1199" spans="8:8" thickBot="1" x14ac:dyDescent="0.3">
      <c r="H1199" s="202"/>
    </row>
    <row r="1200" spans="8:8" thickBot="1" x14ac:dyDescent="0.3">
      <c r="H1200" s="202"/>
    </row>
    <row r="1201" spans="8:8" thickBot="1" x14ac:dyDescent="0.3">
      <c r="H1201" s="202"/>
    </row>
    <row r="1202" spans="8:8" thickBot="1" x14ac:dyDescent="0.3">
      <c r="H1202" s="202"/>
    </row>
    <row r="1203" spans="8:8" thickBot="1" x14ac:dyDescent="0.3">
      <c r="H1203" s="202"/>
    </row>
    <row r="1204" spans="8:8" thickBot="1" x14ac:dyDescent="0.3">
      <c r="H1204" s="202"/>
    </row>
    <row r="1205" spans="8:8" thickBot="1" x14ac:dyDescent="0.3">
      <c r="H1205" s="202"/>
    </row>
    <row r="1206" spans="8:8" thickBot="1" x14ac:dyDescent="0.3">
      <c r="H1206" s="202"/>
    </row>
    <row r="1207" spans="8:8" thickBot="1" x14ac:dyDescent="0.3">
      <c r="H1207" s="202"/>
    </row>
    <row r="1208" spans="8:8" thickBot="1" x14ac:dyDescent="0.3">
      <c r="H1208" s="202"/>
    </row>
    <row r="1209" spans="8:8" thickBot="1" x14ac:dyDescent="0.3">
      <c r="H1209" s="202"/>
    </row>
    <row r="1210" spans="8:8" thickBot="1" x14ac:dyDescent="0.3">
      <c r="H1210" s="202"/>
    </row>
    <row r="1211" spans="8:8" thickBot="1" x14ac:dyDescent="0.3">
      <c r="H1211" s="202"/>
    </row>
    <row r="1212" spans="8:8" thickBot="1" x14ac:dyDescent="0.3">
      <c r="H1212" s="202"/>
    </row>
    <row r="1213" spans="8:8" thickBot="1" x14ac:dyDescent="0.3">
      <c r="H1213" s="202"/>
    </row>
    <row r="1214" spans="8:8" thickBot="1" x14ac:dyDescent="0.3">
      <c r="H1214" s="202"/>
    </row>
    <row r="1215" spans="8:8" thickBot="1" x14ac:dyDescent="0.3">
      <c r="H1215" s="202"/>
    </row>
    <row r="1216" spans="8:8" thickBot="1" x14ac:dyDescent="0.3">
      <c r="H1216" s="202"/>
    </row>
    <row r="1217" spans="8:8" thickBot="1" x14ac:dyDescent="0.3">
      <c r="H1217" s="202"/>
    </row>
    <row r="1218" spans="8:8" thickBot="1" x14ac:dyDescent="0.3">
      <c r="H1218" s="202"/>
    </row>
    <row r="1219" spans="8:8" thickBot="1" x14ac:dyDescent="0.3">
      <c r="H1219" s="202"/>
    </row>
    <row r="1220" spans="8:8" thickBot="1" x14ac:dyDescent="0.3">
      <c r="H1220" s="202"/>
    </row>
    <row r="1221" spans="8:8" thickBot="1" x14ac:dyDescent="0.3">
      <c r="H1221" s="202"/>
    </row>
    <row r="1222" spans="8:8" thickBot="1" x14ac:dyDescent="0.3">
      <c r="H1222" s="202"/>
    </row>
    <row r="1223" spans="8:8" thickBot="1" x14ac:dyDescent="0.3">
      <c r="H1223" s="202"/>
    </row>
    <row r="1224" spans="8:8" thickBot="1" x14ac:dyDescent="0.3">
      <c r="H1224" s="202"/>
    </row>
    <row r="1225" spans="8:8" thickBot="1" x14ac:dyDescent="0.3">
      <c r="H1225" s="202"/>
    </row>
    <row r="1226" spans="8:8" thickBot="1" x14ac:dyDescent="0.3">
      <c r="H1226" s="202"/>
    </row>
    <row r="1227" spans="8:8" thickBot="1" x14ac:dyDescent="0.3">
      <c r="H1227" s="202"/>
    </row>
    <row r="1228" spans="8:8" thickBot="1" x14ac:dyDescent="0.3">
      <c r="H1228" s="202"/>
    </row>
    <row r="1229" spans="8:8" thickBot="1" x14ac:dyDescent="0.3">
      <c r="H1229" s="202"/>
    </row>
    <row r="1230" spans="8:8" thickBot="1" x14ac:dyDescent="0.3">
      <c r="H1230" s="202"/>
    </row>
    <row r="1231" spans="8:8" thickBot="1" x14ac:dyDescent="0.3">
      <c r="H1231" s="202"/>
    </row>
    <row r="1232" spans="8:8" thickBot="1" x14ac:dyDescent="0.3">
      <c r="H1232" s="202"/>
    </row>
    <row r="1233" spans="8:8" thickBot="1" x14ac:dyDescent="0.3">
      <c r="H1233" s="202"/>
    </row>
    <row r="1234" spans="8:8" thickBot="1" x14ac:dyDescent="0.3">
      <c r="H1234" s="202"/>
    </row>
    <row r="1235" spans="8:8" thickBot="1" x14ac:dyDescent="0.3">
      <c r="H1235" s="202"/>
    </row>
    <row r="1236" spans="8:8" thickBot="1" x14ac:dyDescent="0.3">
      <c r="H1236" s="202"/>
    </row>
    <row r="1237" spans="8:8" thickBot="1" x14ac:dyDescent="0.3">
      <c r="H1237" s="202"/>
    </row>
    <row r="1238" spans="8:8" thickBot="1" x14ac:dyDescent="0.3">
      <c r="H1238" s="202"/>
    </row>
    <row r="1239" spans="8:8" thickBot="1" x14ac:dyDescent="0.3">
      <c r="H1239" s="202"/>
    </row>
    <row r="1240" spans="8:8" thickBot="1" x14ac:dyDescent="0.3">
      <c r="H1240" s="202"/>
    </row>
    <row r="1241" spans="8:8" thickBot="1" x14ac:dyDescent="0.3">
      <c r="H1241" s="202"/>
    </row>
    <row r="1242" spans="8:8" thickBot="1" x14ac:dyDescent="0.3">
      <c r="H1242" s="202"/>
    </row>
    <row r="1243" spans="8:8" thickBot="1" x14ac:dyDescent="0.3">
      <c r="H1243" s="202"/>
    </row>
    <row r="1244" spans="8:8" thickBot="1" x14ac:dyDescent="0.3">
      <c r="H1244" s="202"/>
    </row>
    <row r="1245" spans="8:8" thickBot="1" x14ac:dyDescent="0.3">
      <c r="H1245" s="202"/>
    </row>
    <row r="1246" spans="8:8" thickBot="1" x14ac:dyDescent="0.3">
      <c r="H1246" s="202"/>
    </row>
    <row r="1247" spans="8:8" thickBot="1" x14ac:dyDescent="0.3">
      <c r="H1247" s="202"/>
    </row>
    <row r="1248" spans="8:8" thickBot="1" x14ac:dyDescent="0.3">
      <c r="H1248" s="202"/>
    </row>
    <row r="1249" spans="8:8" thickBot="1" x14ac:dyDescent="0.3">
      <c r="H1249" s="202"/>
    </row>
    <row r="1250" spans="8:8" thickBot="1" x14ac:dyDescent="0.3">
      <c r="H1250" s="202"/>
    </row>
    <row r="1251" spans="8:8" thickBot="1" x14ac:dyDescent="0.3">
      <c r="H1251" s="202"/>
    </row>
    <row r="1252" spans="8:8" thickBot="1" x14ac:dyDescent="0.3">
      <c r="H1252" s="202"/>
    </row>
    <row r="1253" spans="8:8" thickBot="1" x14ac:dyDescent="0.3">
      <c r="H1253" s="202"/>
    </row>
    <row r="1254" spans="8:8" thickBot="1" x14ac:dyDescent="0.3">
      <c r="H1254" s="202"/>
    </row>
    <row r="1255" spans="8:8" thickBot="1" x14ac:dyDescent="0.3">
      <c r="H1255" s="202"/>
    </row>
    <row r="1256" spans="8:8" thickBot="1" x14ac:dyDescent="0.3">
      <c r="H1256" s="202"/>
    </row>
    <row r="1257" spans="8:8" thickBot="1" x14ac:dyDescent="0.3">
      <c r="H1257" s="202"/>
    </row>
    <row r="1258" spans="8:8" thickBot="1" x14ac:dyDescent="0.3">
      <c r="H1258" s="202"/>
    </row>
    <row r="1259" spans="8:8" thickBot="1" x14ac:dyDescent="0.3">
      <c r="H1259" s="202"/>
    </row>
    <row r="1260" spans="8:8" thickBot="1" x14ac:dyDescent="0.3">
      <c r="H1260" s="202"/>
    </row>
    <row r="1261" spans="8:8" thickBot="1" x14ac:dyDescent="0.3">
      <c r="H1261" s="202"/>
    </row>
    <row r="1262" spans="8:8" thickBot="1" x14ac:dyDescent="0.3">
      <c r="H1262" s="202"/>
    </row>
    <row r="1263" spans="8:8" thickBot="1" x14ac:dyDescent="0.3">
      <c r="H1263" s="202"/>
    </row>
    <row r="1264" spans="8:8" thickBot="1" x14ac:dyDescent="0.3">
      <c r="H1264" s="202"/>
    </row>
    <row r="1265" spans="8:8" thickBot="1" x14ac:dyDescent="0.3">
      <c r="H1265" s="202"/>
    </row>
    <row r="1266" spans="8:8" thickBot="1" x14ac:dyDescent="0.3">
      <c r="H1266" s="202"/>
    </row>
    <row r="1267" spans="8:8" thickBot="1" x14ac:dyDescent="0.3">
      <c r="H1267" s="202"/>
    </row>
    <row r="1268" spans="8:8" thickBot="1" x14ac:dyDescent="0.3">
      <c r="H1268" s="202"/>
    </row>
    <row r="1269" spans="8:8" thickBot="1" x14ac:dyDescent="0.3">
      <c r="H1269" s="202"/>
    </row>
    <row r="1270" spans="8:8" thickBot="1" x14ac:dyDescent="0.3">
      <c r="H1270" s="202"/>
    </row>
    <row r="1271" spans="8:8" thickBot="1" x14ac:dyDescent="0.3">
      <c r="H1271" s="202"/>
    </row>
    <row r="1272" spans="8:8" thickBot="1" x14ac:dyDescent="0.3">
      <c r="H1272" s="202"/>
    </row>
    <row r="1273" spans="8:8" thickBot="1" x14ac:dyDescent="0.3">
      <c r="H1273" s="202"/>
    </row>
    <row r="1274" spans="8:8" thickBot="1" x14ac:dyDescent="0.3">
      <c r="H1274" s="202"/>
    </row>
    <row r="1275" spans="8:8" thickBot="1" x14ac:dyDescent="0.3">
      <c r="H1275" s="202"/>
    </row>
    <row r="1276" spans="8:8" thickBot="1" x14ac:dyDescent="0.3">
      <c r="H1276" s="202"/>
    </row>
    <row r="1277" spans="8:8" thickBot="1" x14ac:dyDescent="0.3">
      <c r="H1277" s="202"/>
    </row>
    <row r="1278" spans="8:8" thickBot="1" x14ac:dyDescent="0.3">
      <c r="H1278" s="202"/>
    </row>
    <row r="1279" spans="8:8" thickBot="1" x14ac:dyDescent="0.3">
      <c r="H1279" s="202"/>
    </row>
    <row r="1280" spans="8:8" thickBot="1" x14ac:dyDescent="0.3">
      <c r="H1280" s="202"/>
    </row>
    <row r="1281" spans="8:8" thickBot="1" x14ac:dyDescent="0.3">
      <c r="H1281" s="202"/>
    </row>
    <row r="1282" spans="8:8" thickBot="1" x14ac:dyDescent="0.3">
      <c r="H1282" s="202"/>
    </row>
    <row r="1283" spans="8:8" thickBot="1" x14ac:dyDescent="0.3">
      <c r="H1283" s="202"/>
    </row>
    <row r="1284" spans="8:8" thickBot="1" x14ac:dyDescent="0.3">
      <c r="H1284" s="202"/>
    </row>
    <row r="1285" spans="8:8" thickBot="1" x14ac:dyDescent="0.3">
      <c r="H1285" s="202"/>
    </row>
    <row r="1286" spans="8:8" thickBot="1" x14ac:dyDescent="0.3">
      <c r="H1286" s="202"/>
    </row>
    <row r="1287" spans="8:8" thickBot="1" x14ac:dyDescent="0.3">
      <c r="H1287" s="202"/>
    </row>
    <row r="1288" spans="8:8" ht="15.6" x14ac:dyDescent="0.25"/>
    <row r="1289" spans="8:8" ht="15.6" x14ac:dyDescent="0.25"/>
    <row r="1290" spans="8:8" ht="15.6" x14ac:dyDescent="0.25"/>
    <row r="1291" spans="8:8" ht="15.6" x14ac:dyDescent="0.25"/>
    <row r="1292" spans="8:8" ht="15.6" x14ac:dyDescent="0.25"/>
    <row r="1293" spans="8:8" ht="15.6" x14ac:dyDescent="0.25"/>
    <row r="1294" spans="8:8" ht="15.6" x14ac:dyDescent="0.25"/>
    <row r="1295" spans="8:8" ht="15.6" x14ac:dyDescent="0.25"/>
    <row r="1296" spans="8:8" ht="15.6" x14ac:dyDescent="0.25"/>
    <row r="1297" ht="15.6" x14ac:dyDescent="0.25"/>
    <row r="1298" ht="15.6" x14ac:dyDescent="0.25"/>
    <row r="1299" ht="15.6" x14ac:dyDescent="0.25"/>
    <row r="1300" ht="15.6" x14ac:dyDescent="0.25"/>
    <row r="1301" ht="15.6" x14ac:dyDescent="0.25"/>
  </sheetData>
  <mergeCells count="27">
    <mergeCell ref="M1:N1"/>
    <mergeCell ref="I3:J3"/>
    <mergeCell ref="A3:B3"/>
    <mergeCell ref="M2:N2"/>
    <mergeCell ref="K3:L3"/>
    <mergeCell ref="C3:H3"/>
    <mergeCell ref="M3:N3"/>
    <mergeCell ref="A1:B2"/>
    <mergeCell ref="C1:L2"/>
    <mergeCell ref="M7:N7"/>
    <mergeCell ref="O7:P7"/>
    <mergeCell ref="M5:N5"/>
    <mergeCell ref="M4:N4"/>
    <mergeCell ref="A7:L7"/>
    <mergeCell ref="C5:G5"/>
    <mergeCell ref="I4:J4"/>
    <mergeCell ref="I5:J5"/>
    <mergeCell ref="K5:L5"/>
    <mergeCell ref="K4:L4"/>
    <mergeCell ref="A4:B4"/>
    <mergeCell ref="A5:B5"/>
    <mergeCell ref="C4:G4"/>
    <mergeCell ref="R7:T7"/>
    <mergeCell ref="R6:T6"/>
    <mergeCell ref="O1:P1"/>
    <mergeCell ref="O4:P4"/>
    <mergeCell ref="O5:P5"/>
  </mergeCells>
  <phoneticPr fontId="0" type="noConversion"/>
  <conditionalFormatting sqref="C1:F1 O1 O3 C4:F5 K3:K5 C3:H3">
    <cfRule type="containsText" dxfId="46" priority="5" stopIfTrue="1" operator="containsText" text="PREENCHER">
      <formula>NOT(ISERROR(SEARCH("PREENCHER",C1)))</formula>
    </cfRule>
  </conditionalFormatting>
  <conditionalFormatting sqref="R6:T6">
    <cfRule type="containsText" dxfId="45" priority="2" stopIfTrue="1" operator="containsText" text="LOCAÇÃO">
      <formula>NOT(ISERROR(SEARCH("LOCAÇÃO",R6)))</formula>
    </cfRule>
    <cfRule type="containsText" dxfId="44" priority="3" stopIfTrue="1" operator="containsText" text="VENDA">
      <formula>NOT(ISERROR(SEARCH("VENDA",R6)))</formula>
    </cfRule>
  </conditionalFormatting>
  <conditionalFormatting sqref="D9:F290">
    <cfRule type="cellIs" dxfId="43" priority="1" operator="lessThan">
      <formula>0</formula>
    </cfRule>
  </conditionalFormatting>
  <dataValidations count="1">
    <dataValidation type="list" errorStyle="warning" showInputMessage="1" showErrorMessage="1" error="PRODUTO INEXISTENTE_x000a_" sqref="B9:B1733" xr:uid="{00000000-0002-0000-0000-000000000000}">
      <formula1>CODIGO</formula1>
    </dataValidation>
  </dataValidations>
  <pageMargins left="0.78740157499999996" right="0.78740157499999996" top="0.984251969" bottom="0.984251969" header="0.49212598499999999" footer="0.49212598499999999"/>
  <pageSetup paperSize="9" orientation="portrait" horizontalDpi="4294967293" verticalDpi="4294967293" r:id="rId1"/>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2">
    <tabColor rgb="FFFFC000"/>
    <pageSetUpPr fitToPage="1"/>
  </sheetPr>
  <dimension ref="A1:H146"/>
  <sheetViews>
    <sheetView topLeftCell="A18" zoomScaleNormal="100" workbookViewId="0">
      <selection activeCell="B55" sqref="B55:B62"/>
    </sheetView>
  </sheetViews>
  <sheetFormatPr defaultColWidth="13.44140625" defaultRowHeight="13.8" x14ac:dyDescent="0.25"/>
  <cols>
    <col min="1" max="1" width="15.44140625" style="97" customWidth="1"/>
    <col min="2" max="2" width="59.109375" style="97" customWidth="1"/>
    <col min="3" max="4" width="8" style="97" customWidth="1"/>
    <col min="5" max="5" width="7.109375" style="97" customWidth="1"/>
    <col min="6" max="6" width="8" style="97" customWidth="1"/>
    <col min="7" max="8" width="16.109375" style="97" customWidth="1"/>
    <col min="9" max="16384" width="13.44140625" style="97"/>
  </cols>
  <sheetData>
    <row r="1" spans="1:8" x14ac:dyDescent="0.25">
      <c r="A1" s="96"/>
      <c r="B1" s="96"/>
      <c r="C1" s="96"/>
      <c r="D1" s="96"/>
      <c r="E1" s="96"/>
      <c r="F1" s="96"/>
      <c r="G1" s="96"/>
      <c r="H1" s="96"/>
    </row>
    <row r="2" spans="1:8" ht="22.8" x14ac:dyDescent="0.25">
      <c r="A2" s="610" t="s">
        <v>4746</v>
      </c>
      <c r="B2" s="610"/>
      <c r="C2" s="610"/>
      <c r="D2" s="610"/>
      <c r="E2" s="610"/>
      <c r="F2" s="610"/>
      <c r="G2" s="610"/>
      <c r="H2" s="610"/>
    </row>
    <row r="3" spans="1:8" x14ac:dyDescent="0.25">
      <c r="A3" s="423"/>
      <c r="B3" s="423"/>
      <c r="C3" s="423"/>
      <c r="D3" s="423"/>
      <c r="E3" s="423"/>
      <c r="F3" s="423"/>
      <c r="G3" s="423"/>
    </row>
    <row r="4" spans="1:8" x14ac:dyDescent="0.25">
      <c r="A4" s="98"/>
      <c r="B4" s="98"/>
    </row>
    <row r="5" spans="1:8" x14ac:dyDescent="0.25">
      <c r="A5" s="611">
        <f ca="1">TODAY()</f>
        <v>44979</v>
      </c>
      <c r="B5" s="611"/>
    </row>
    <row r="6" spans="1:8" x14ac:dyDescent="0.25">
      <c r="A6" s="420"/>
      <c r="B6" s="420"/>
    </row>
    <row r="7" spans="1:8" x14ac:dyDescent="0.25">
      <c r="A7" s="100"/>
      <c r="B7" s="99"/>
    </row>
    <row r="8" spans="1:8" x14ac:dyDescent="0.25">
      <c r="A8" s="101" t="s">
        <v>4633</v>
      </c>
      <c r="B8" s="102"/>
    </row>
    <row r="9" spans="1:8" x14ac:dyDescent="0.25">
      <c r="A9" s="101" t="s">
        <v>1285</v>
      </c>
      <c r="B9" s="102" t="str">
        <f>IF(A7="","",VLOOKUP(A7,'[2]BANCO DE DADOS DE CLIENTES'!B3:W2001,11,0))</f>
        <v/>
      </c>
    </row>
    <row r="10" spans="1:8" x14ac:dyDescent="0.25">
      <c r="A10" s="101" t="s">
        <v>1286</v>
      </c>
      <c r="B10" s="102" t="str">
        <f>IF(A7="","",VLOOKUP(A7,'[2]BANCO DE DADOS DE CLIENTES'!B4:W2002,15,0))</f>
        <v/>
      </c>
    </row>
    <row r="11" spans="1:8" x14ac:dyDescent="0.25">
      <c r="A11" s="101" t="s">
        <v>6224</v>
      </c>
      <c r="B11" s="102" t="str">
        <f>IF(A7="","",VLOOKUP(A7,'[2]BANCO DE DADOS DE CLIENTES'!B5:W2003,4,0))</f>
        <v/>
      </c>
    </row>
    <row r="13" spans="1:8" x14ac:dyDescent="0.25">
      <c r="A13" s="612" t="str">
        <f>"           Pela presente, apresentamos a proposta para " &amp;G15 &amp;" de decoração natalina conforme descrição abaixo."</f>
        <v xml:space="preserve">           Pela presente, apresentamos a proposta para VENDA de decoração natalina conforme descrição abaixo.</v>
      </c>
      <c r="B13" s="612"/>
      <c r="C13" s="612"/>
      <c r="D13" s="612"/>
      <c r="E13" s="612"/>
      <c r="F13" s="612"/>
      <c r="G13" s="612"/>
      <c r="H13" s="612"/>
    </row>
    <row r="14" spans="1:8" x14ac:dyDescent="0.25">
      <c r="A14" s="421"/>
      <c r="B14" s="421"/>
      <c r="C14" s="421"/>
      <c r="D14" s="421"/>
      <c r="E14" s="421"/>
      <c r="F14" s="421"/>
      <c r="G14" s="421"/>
    </row>
    <row r="15" spans="1:8" x14ac:dyDescent="0.25">
      <c r="G15" s="613" t="s">
        <v>10803</v>
      </c>
      <c r="H15" s="613"/>
    </row>
    <row r="16" spans="1:8" s="101" customFormat="1" x14ac:dyDescent="0.25">
      <c r="A16" s="103" t="s">
        <v>20237</v>
      </c>
      <c r="B16" s="103" t="s">
        <v>4626</v>
      </c>
      <c r="C16" s="104" t="s">
        <v>1302</v>
      </c>
      <c r="D16" s="104" t="s">
        <v>10976</v>
      </c>
      <c r="E16" s="104" t="s">
        <v>21935</v>
      </c>
      <c r="F16" s="104" t="s">
        <v>3910</v>
      </c>
      <c r="G16" s="104" t="s">
        <v>3911</v>
      </c>
      <c r="H16" s="104" t="s">
        <v>3912</v>
      </c>
    </row>
    <row r="17" spans="1:8" s="101" customFormat="1" x14ac:dyDescent="0.25">
      <c r="A17" s="105" t="str">
        <f>IF(ORÇAMENTO!B9=0,"",ORÇAMENTO!B9)</f>
        <v/>
      </c>
      <c r="B17" s="415" t="str">
        <f>ORÇAMENTO!H9</f>
        <v/>
      </c>
      <c r="C17" s="417" t="str">
        <f t="shared" ref="C17" si="0">IF(A17="","",VLOOKUP(A17,inventario,6,0))</f>
        <v/>
      </c>
      <c r="D17" s="417" t="str">
        <f t="shared" ref="D17" si="1">IF(A17="","",VLOOKUP(A17,inventario,7,0))</f>
        <v/>
      </c>
      <c r="E17" s="105" t="str">
        <f t="shared" ref="E17" si="2">IF(A17="","",VLOOKUP(A17,inventario,8,0))</f>
        <v/>
      </c>
      <c r="F17" s="425" t="str">
        <f>IF(ORÇAMENTO!C9=0,"",ORÇAMENTO!C9)</f>
        <v/>
      </c>
      <c r="G17" s="106" t="str">
        <f t="shared" ref="G17" si="3">IF(A17="","",IF($G$15="LOCAÇÃO",VLOOKUP(A17,orcamento,14,0),VLOOKUP(A17,orcamento,12,0)))</f>
        <v/>
      </c>
      <c r="H17" s="107" t="str">
        <f t="shared" ref="H17" si="4">IF($F17="","",G17*$F17)</f>
        <v/>
      </c>
    </row>
    <row r="18" spans="1:8" s="101" customFormat="1" x14ac:dyDescent="0.25">
      <c r="A18" s="105" t="str">
        <f>IF(ORÇAMENTO!B10=0,"",ORÇAMENTO!B10)</f>
        <v/>
      </c>
      <c r="B18" s="415" t="str">
        <f>ORÇAMENTO!H10</f>
        <v/>
      </c>
      <c r="C18" s="417" t="str">
        <f t="shared" ref="C18:C24" si="5">IF(A18="","",VLOOKUP(A18,inventario,6,0))</f>
        <v/>
      </c>
      <c r="D18" s="417" t="str">
        <f t="shared" ref="D18:D24" si="6">IF(A18="","",VLOOKUP(A18,inventario,7,0))</f>
        <v/>
      </c>
      <c r="E18" s="105" t="str">
        <f t="shared" ref="E18:E24" si="7">IF(A18="","",VLOOKUP(A18,inventario,8,0))</f>
        <v/>
      </c>
      <c r="F18" s="425" t="str">
        <f>IF(ORÇAMENTO!C10=0,"",ORÇAMENTO!C10)</f>
        <v/>
      </c>
      <c r="G18" s="106" t="str">
        <f t="shared" ref="G18:G24" si="8">IF(A18="","",IF($G$15="LOCAÇÃO",VLOOKUP(A18,orcamento,14,0),VLOOKUP(A18,orcamento,12,0)))</f>
        <v/>
      </c>
      <c r="H18" s="107" t="str">
        <f t="shared" ref="H18:H24" si="9">IF($F18="","",G18*$F18)</f>
        <v/>
      </c>
    </row>
    <row r="19" spans="1:8" s="101" customFormat="1" x14ac:dyDescent="0.25">
      <c r="A19" s="105" t="str">
        <f>IF(ORÇAMENTO!B11=0,"",ORÇAMENTO!B11)</f>
        <v/>
      </c>
      <c r="B19" s="415" t="str">
        <f>ORÇAMENTO!H11</f>
        <v/>
      </c>
      <c r="C19" s="417" t="str">
        <f t="shared" si="5"/>
        <v/>
      </c>
      <c r="D19" s="417" t="str">
        <f t="shared" si="6"/>
        <v/>
      </c>
      <c r="E19" s="105" t="str">
        <f t="shared" si="7"/>
        <v/>
      </c>
      <c r="F19" s="425" t="str">
        <f>IF(ORÇAMENTO!C11=0,"",ORÇAMENTO!C11)</f>
        <v/>
      </c>
      <c r="G19" s="106" t="str">
        <f t="shared" si="8"/>
        <v/>
      </c>
      <c r="H19" s="107" t="str">
        <f t="shared" si="9"/>
        <v/>
      </c>
    </row>
    <row r="20" spans="1:8" s="101" customFormat="1" x14ac:dyDescent="0.25">
      <c r="A20" s="105" t="str">
        <f>IF(ORÇAMENTO!B12=0,"",ORÇAMENTO!B12)</f>
        <v/>
      </c>
      <c r="B20" s="415" t="str">
        <f>ORÇAMENTO!H12</f>
        <v/>
      </c>
      <c r="C20" s="417" t="str">
        <f t="shared" si="5"/>
        <v/>
      </c>
      <c r="D20" s="417" t="str">
        <f t="shared" si="6"/>
        <v/>
      </c>
      <c r="E20" s="105" t="str">
        <f t="shared" si="7"/>
        <v/>
      </c>
      <c r="F20" s="425" t="str">
        <f>IF(ORÇAMENTO!C12=0,"",ORÇAMENTO!C12)</f>
        <v/>
      </c>
      <c r="G20" s="106" t="str">
        <f t="shared" si="8"/>
        <v/>
      </c>
      <c r="H20" s="107" t="str">
        <f t="shared" si="9"/>
        <v/>
      </c>
    </row>
    <row r="21" spans="1:8" s="101" customFormat="1" x14ac:dyDescent="0.25">
      <c r="A21" s="105" t="str">
        <f>IF(ORÇAMENTO!B13=0,"",ORÇAMENTO!B13)</f>
        <v/>
      </c>
      <c r="B21" s="415" t="str">
        <f>ORÇAMENTO!H13</f>
        <v/>
      </c>
      <c r="C21" s="417" t="str">
        <f t="shared" si="5"/>
        <v/>
      </c>
      <c r="D21" s="417" t="str">
        <f t="shared" si="6"/>
        <v/>
      </c>
      <c r="E21" s="105" t="str">
        <f t="shared" si="7"/>
        <v/>
      </c>
      <c r="F21" s="425" t="str">
        <f>IF(ORÇAMENTO!C13=0,"",ORÇAMENTO!C13)</f>
        <v/>
      </c>
      <c r="G21" s="106" t="str">
        <f t="shared" si="8"/>
        <v/>
      </c>
      <c r="H21" s="107" t="str">
        <f t="shared" si="9"/>
        <v/>
      </c>
    </row>
    <row r="22" spans="1:8" s="101" customFormat="1" x14ac:dyDescent="0.25">
      <c r="A22" s="105" t="str">
        <f>IF(ORÇAMENTO!B14=0,"",ORÇAMENTO!B14)</f>
        <v/>
      </c>
      <c r="B22" s="415" t="str">
        <f>ORÇAMENTO!H14</f>
        <v/>
      </c>
      <c r="C22" s="417" t="str">
        <f t="shared" si="5"/>
        <v/>
      </c>
      <c r="D22" s="417" t="str">
        <f t="shared" si="6"/>
        <v/>
      </c>
      <c r="E22" s="105" t="str">
        <f t="shared" si="7"/>
        <v/>
      </c>
      <c r="F22" s="425" t="str">
        <f>IF(ORÇAMENTO!C14=0,"",ORÇAMENTO!C14)</f>
        <v/>
      </c>
      <c r="G22" s="106" t="str">
        <f t="shared" si="8"/>
        <v/>
      </c>
      <c r="H22" s="107" t="str">
        <f t="shared" si="9"/>
        <v/>
      </c>
    </row>
    <row r="23" spans="1:8" s="101" customFormat="1" x14ac:dyDescent="0.25">
      <c r="A23" s="105" t="str">
        <f>IF(ORÇAMENTO!B15=0,"",ORÇAMENTO!B15)</f>
        <v/>
      </c>
      <c r="B23" s="415" t="str">
        <f>ORÇAMENTO!H15</f>
        <v/>
      </c>
      <c r="C23" s="417" t="str">
        <f t="shared" si="5"/>
        <v/>
      </c>
      <c r="D23" s="417" t="str">
        <f t="shared" si="6"/>
        <v/>
      </c>
      <c r="E23" s="105" t="str">
        <f t="shared" si="7"/>
        <v/>
      </c>
      <c r="F23" s="425" t="str">
        <f>IF(ORÇAMENTO!C15=0,"",ORÇAMENTO!C15)</f>
        <v/>
      </c>
      <c r="G23" s="106" t="str">
        <f t="shared" si="8"/>
        <v/>
      </c>
      <c r="H23" s="107" t="str">
        <f t="shared" si="9"/>
        <v/>
      </c>
    </row>
    <row r="24" spans="1:8" s="101" customFormat="1" ht="14.4" thickBot="1" x14ac:dyDescent="0.3">
      <c r="A24" s="105" t="str">
        <f>IF(ORÇAMENTO!B16=0,"",ORÇAMENTO!B16)</f>
        <v/>
      </c>
      <c r="B24" s="415" t="str">
        <f>ORÇAMENTO!H16</f>
        <v/>
      </c>
      <c r="C24" s="417" t="str">
        <f t="shared" si="5"/>
        <v/>
      </c>
      <c r="D24" s="417" t="str">
        <f t="shared" si="6"/>
        <v/>
      </c>
      <c r="E24" s="105" t="str">
        <f t="shared" si="7"/>
        <v/>
      </c>
      <c r="F24" s="425" t="str">
        <f>IF(ORÇAMENTO!C16=0,"",ORÇAMENTO!C16)</f>
        <v/>
      </c>
      <c r="G24" s="106" t="str">
        <f t="shared" si="8"/>
        <v/>
      </c>
      <c r="H24" s="107" t="str">
        <f t="shared" si="9"/>
        <v/>
      </c>
    </row>
    <row r="25" spans="1:8" s="101" customFormat="1" ht="14.4" thickBot="1" x14ac:dyDescent="0.3">
      <c r="A25" s="419"/>
      <c r="B25" s="145"/>
      <c r="C25" s="419"/>
      <c r="D25" s="419"/>
      <c r="E25" s="419"/>
      <c r="F25" s="419"/>
      <c r="G25" s="563" t="s">
        <v>23185</v>
      </c>
      <c r="H25" s="564">
        <f>SUM(H17:H24)</f>
        <v>0</v>
      </c>
    </row>
    <row r="26" spans="1:8" ht="15.6" x14ac:dyDescent="0.25">
      <c r="A26" s="422" t="s">
        <v>23190</v>
      </c>
      <c r="B26" s="422"/>
    </row>
    <row r="28" spans="1:8" x14ac:dyDescent="0.25">
      <c r="A28" s="108" t="s">
        <v>25080</v>
      </c>
      <c r="B28" s="108"/>
    </row>
    <row r="29" spans="1:8" x14ac:dyDescent="0.25">
      <c r="A29" s="108"/>
      <c r="B29" s="108"/>
    </row>
    <row r="30" spans="1:8" x14ac:dyDescent="0.25">
      <c r="A30" s="108" t="s">
        <v>23189</v>
      </c>
      <c r="B30" s="108"/>
    </row>
    <row r="31" spans="1:8" x14ac:dyDescent="0.25">
      <c r="A31" s="108"/>
      <c r="B31" s="108"/>
    </row>
    <row r="32" spans="1:8" x14ac:dyDescent="0.25">
      <c r="A32" s="108" t="s">
        <v>22972</v>
      </c>
      <c r="B32" s="108"/>
    </row>
    <row r="34" spans="1:8" x14ac:dyDescent="0.25">
      <c r="A34" s="97" t="s">
        <v>4461</v>
      </c>
    </row>
    <row r="36" spans="1:8" x14ac:dyDescent="0.25">
      <c r="A36" s="108" t="s">
        <v>1620</v>
      </c>
    </row>
    <row r="37" spans="1:8" x14ac:dyDescent="0.25">
      <c r="A37" s="108" t="s">
        <v>14079</v>
      </c>
    </row>
    <row r="38" spans="1:8" x14ac:dyDescent="0.25">
      <c r="A38" s="97" t="s">
        <v>22524</v>
      </c>
    </row>
    <row r="39" spans="1:8" x14ac:dyDescent="0.25">
      <c r="A39" s="418" t="s">
        <v>4864</v>
      </c>
      <c r="B39" s="418"/>
    </row>
    <row r="40" spans="1:8" x14ac:dyDescent="0.25">
      <c r="A40" s="418"/>
    </row>
    <row r="41" spans="1:8" x14ac:dyDescent="0.25">
      <c r="A41" s="418"/>
    </row>
    <row r="42" spans="1:8" x14ac:dyDescent="0.25">
      <c r="A42" s="418"/>
    </row>
    <row r="43" spans="1:8" x14ac:dyDescent="0.25">
      <c r="A43" s="418"/>
    </row>
    <row r="44" spans="1:8" x14ac:dyDescent="0.25">
      <c r="A44" s="418"/>
    </row>
    <row r="45" spans="1:8" x14ac:dyDescent="0.25">
      <c r="A45" s="609" t="s">
        <v>17725</v>
      </c>
      <c r="B45" s="609"/>
      <c r="C45" s="609"/>
      <c r="D45" s="609"/>
      <c r="E45" s="609"/>
      <c r="F45" s="609"/>
      <c r="G45" s="609"/>
      <c r="H45" s="609"/>
    </row>
    <row r="46" spans="1:8" x14ac:dyDescent="0.25">
      <c r="A46" s="418"/>
    </row>
    <row r="47" spans="1:8" x14ac:dyDescent="0.25">
      <c r="A47" s="418"/>
    </row>
    <row r="48" spans="1:8" x14ac:dyDescent="0.25">
      <c r="A48" s="418"/>
    </row>
    <row r="49" spans="1:8" x14ac:dyDescent="0.25">
      <c r="A49" s="418"/>
    </row>
    <row r="52" spans="1:8" ht="14.4" x14ac:dyDescent="0.25">
      <c r="A52" s="424" t="s">
        <v>16022</v>
      </c>
      <c r="B52" s="424"/>
      <c r="C52" s="424"/>
      <c r="D52" s="424"/>
      <c r="E52" s="424"/>
      <c r="F52" s="424"/>
      <c r="G52" s="424"/>
      <c r="H52" s="424"/>
    </row>
    <row r="54" spans="1:8" x14ac:dyDescent="0.25">
      <c r="B54" s="108" t="s">
        <v>13170</v>
      </c>
    </row>
    <row r="55" spans="1:8" x14ac:dyDescent="0.25">
      <c r="B55" s="97" t="s">
        <v>13169</v>
      </c>
    </row>
    <row r="56" spans="1:8" x14ac:dyDescent="0.25">
      <c r="B56" s="97" t="s">
        <v>23433</v>
      </c>
    </row>
    <row r="57" spans="1:8" x14ac:dyDescent="0.25">
      <c r="B57" s="97" t="s">
        <v>22524</v>
      </c>
    </row>
    <row r="58" spans="1:8" x14ac:dyDescent="0.25">
      <c r="B58" s="97" t="s">
        <v>18295</v>
      </c>
    </row>
    <row r="59" spans="1:8" x14ac:dyDescent="0.25">
      <c r="B59" s="97" t="s">
        <v>23847</v>
      </c>
    </row>
    <row r="60" spans="1:8" x14ac:dyDescent="0.25">
      <c r="B60" s="97" t="s">
        <v>22523</v>
      </c>
    </row>
    <row r="61" spans="1:8" x14ac:dyDescent="0.25">
      <c r="B61" s="97" t="s">
        <v>11046</v>
      </c>
    </row>
    <row r="62" spans="1:8" x14ac:dyDescent="0.25">
      <c r="B62" s="97" t="s">
        <v>11047</v>
      </c>
    </row>
    <row r="67" spans="1:8" x14ac:dyDescent="0.25">
      <c r="A67" s="424" t="s">
        <v>13177</v>
      </c>
      <c r="B67" s="424"/>
      <c r="C67" s="424"/>
      <c r="D67" s="424"/>
      <c r="E67" s="424"/>
      <c r="F67" s="424"/>
      <c r="G67" s="424"/>
      <c r="H67" s="424"/>
    </row>
    <row r="69" spans="1:8" x14ac:dyDescent="0.25">
      <c r="A69" s="614" t="s">
        <v>13178</v>
      </c>
      <c r="B69" s="614"/>
      <c r="C69" s="614"/>
      <c r="D69" s="614"/>
      <c r="E69" s="614"/>
      <c r="F69" s="614"/>
      <c r="G69" s="614"/>
      <c r="H69" s="614"/>
    </row>
    <row r="72" spans="1:8" x14ac:dyDescent="0.25">
      <c r="A72" s="424" t="s">
        <v>13179</v>
      </c>
      <c r="B72" s="424"/>
      <c r="C72" s="424"/>
      <c r="D72" s="424"/>
      <c r="E72" s="424"/>
      <c r="F72" s="424"/>
      <c r="G72" s="424"/>
      <c r="H72" s="424"/>
    </row>
    <row r="74" spans="1:8" x14ac:dyDescent="0.25">
      <c r="A74" s="615" t="s">
        <v>17724</v>
      </c>
      <c r="B74" s="615"/>
      <c r="C74" s="615"/>
      <c r="D74" s="615"/>
      <c r="E74" s="615"/>
      <c r="F74" s="615"/>
      <c r="G74" s="615"/>
      <c r="H74" s="615"/>
    </row>
    <row r="75" spans="1:8" x14ac:dyDescent="0.25">
      <c r="A75" s="615" t="s">
        <v>13240</v>
      </c>
      <c r="B75" s="615"/>
      <c r="C75" s="615"/>
      <c r="D75" s="615"/>
      <c r="E75" s="615"/>
      <c r="F75" s="615"/>
      <c r="G75" s="615"/>
      <c r="H75" s="615"/>
    </row>
    <row r="76" spans="1:8" x14ac:dyDescent="0.25">
      <c r="A76" s="615" t="s">
        <v>13183</v>
      </c>
      <c r="B76" s="615"/>
      <c r="C76" s="615"/>
      <c r="D76" s="615"/>
      <c r="E76" s="615"/>
      <c r="F76" s="615"/>
      <c r="G76" s="615"/>
      <c r="H76" s="615"/>
    </row>
    <row r="77" spans="1:8" x14ac:dyDescent="0.25">
      <c r="A77" s="615" t="s">
        <v>13241</v>
      </c>
      <c r="B77" s="615"/>
      <c r="C77" s="615"/>
      <c r="D77" s="615"/>
      <c r="E77" s="615"/>
      <c r="F77" s="615"/>
      <c r="G77" s="615"/>
      <c r="H77" s="615"/>
    </row>
    <row r="78" spans="1:8" x14ac:dyDescent="0.25">
      <c r="A78" s="615" t="s">
        <v>13242</v>
      </c>
      <c r="B78" s="615"/>
      <c r="C78" s="615"/>
      <c r="D78" s="615"/>
      <c r="E78" s="615"/>
      <c r="F78" s="615"/>
      <c r="G78" s="615"/>
      <c r="H78" s="615"/>
    </row>
    <row r="79" spans="1:8" x14ac:dyDescent="0.25">
      <c r="A79" s="109"/>
      <c r="B79" s="109"/>
      <c r="C79" s="109"/>
      <c r="D79" s="109"/>
      <c r="E79" s="109"/>
      <c r="F79" s="109"/>
      <c r="G79" s="109"/>
      <c r="H79" s="109"/>
    </row>
    <row r="80" spans="1:8" x14ac:dyDescent="0.25">
      <c r="A80" s="109"/>
      <c r="B80" s="109"/>
      <c r="C80" s="109"/>
      <c r="D80" s="109"/>
      <c r="E80" s="109"/>
      <c r="F80" s="109"/>
      <c r="G80" s="109"/>
      <c r="H80" s="109"/>
    </row>
    <row r="81" spans="1:8" x14ac:dyDescent="0.25">
      <c r="A81" s="424" t="s">
        <v>13243</v>
      </c>
      <c r="B81" s="424"/>
      <c r="C81" s="424"/>
      <c r="D81" s="424"/>
      <c r="E81" s="424"/>
      <c r="F81" s="424"/>
      <c r="G81" s="424"/>
      <c r="H81" s="424"/>
    </row>
    <row r="83" spans="1:8" x14ac:dyDescent="0.25">
      <c r="A83" s="616" t="s">
        <v>13246</v>
      </c>
      <c r="B83" s="616"/>
      <c r="C83" s="616"/>
      <c r="D83" s="616"/>
      <c r="E83" s="616"/>
      <c r="F83" s="616"/>
      <c r="G83" s="616"/>
      <c r="H83" s="616"/>
    </row>
    <row r="84" spans="1:8" x14ac:dyDescent="0.25">
      <c r="A84" s="615" t="s">
        <v>13247</v>
      </c>
      <c r="B84" s="615"/>
      <c r="C84" s="615"/>
      <c r="D84" s="615"/>
      <c r="E84" s="615"/>
      <c r="F84" s="615"/>
      <c r="G84" s="615"/>
      <c r="H84" s="615"/>
    </row>
    <row r="85" spans="1:8" x14ac:dyDescent="0.25">
      <c r="A85" s="616" t="s">
        <v>13244</v>
      </c>
      <c r="B85" s="616"/>
      <c r="C85" s="616"/>
      <c r="D85" s="616"/>
      <c r="E85" s="616"/>
      <c r="F85" s="616"/>
      <c r="G85" s="616"/>
      <c r="H85" s="616"/>
    </row>
    <row r="86" spans="1:8" x14ac:dyDescent="0.25">
      <c r="A86" s="615" t="s">
        <v>13245</v>
      </c>
      <c r="B86" s="615"/>
      <c r="C86" s="615"/>
      <c r="D86" s="615"/>
      <c r="E86" s="615"/>
      <c r="F86" s="615"/>
      <c r="G86" s="615"/>
      <c r="H86" s="615"/>
    </row>
    <row r="87" spans="1:8" x14ac:dyDescent="0.25">
      <c r="A87" s="616"/>
      <c r="B87" s="616"/>
      <c r="C87" s="616"/>
      <c r="D87" s="616"/>
      <c r="E87" s="616"/>
      <c r="F87" s="616"/>
      <c r="G87" s="616"/>
      <c r="H87" s="616"/>
    </row>
    <row r="133" spans="1:2" x14ac:dyDescent="0.25">
      <c r="A133" s="109"/>
      <c r="B133" s="109"/>
    </row>
    <row r="134" spans="1:2" x14ac:dyDescent="0.25">
      <c r="A134" s="109"/>
      <c r="B134" s="109"/>
    </row>
    <row r="135" spans="1:2" x14ac:dyDescent="0.25">
      <c r="A135" s="109"/>
      <c r="B135" s="109"/>
    </row>
    <row r="136" spans="1:2" x14ac:dyDescent="0.25">
      <c r="A136" s="109"/>
      <c r="B136" s="109"/>
    </row>
    <row r="137" spans="1:2" x14ac:dyDescent="0.25">
      <c r="A137" s="109"/>
      <c r="B137" s="109"/>
    </row>
    <row r="138" spans="1:2" x14ac:dyDescent="0.25">
      <c r="A138" s="109"/>
      <c r="B138" s="109"/>
    </row>
    <row r="139" spans="1:2" x14ac:dyDescent="0.25">
      <c r="A139" s="109"/>
      <c r="B139" s="109"/>
    </row>
    <row r="140" spans="1:2" x14ac:dyDescent="0.25">
      <c r="A140" s="109"/>
      <c r="B140" s="109"/>
    </row>
    <row r="141" spans="1:2" x14ac:dyDescent="0.25">
      <c r="A141" s="109"/>
      <c r="B141" s="109"/>
    </row>
    <row r="142" spans="1:2" x14ac:dyDescent="0.25">
      <c r="A142" s="109"/>
      <c r="B142" s="109"/>
    </row>
    <row r="143" spans="1:2" x14ac:dyDescent="0.25">
      <c r="A143" s="109"/>
      <c r="B143" s="109"/>
    </row>
    <row r="144" spans="1:2" x14ac:dyDescent="0.25">
      <c r="A144" s="109"/>
      <c r="B144" s="109"/>
    </row>
    <row r="145" spans="1:2" x14ac:dyDescent="0.25">
      <c r="A145" s="109"/>
      <c r="B145" s="109"/>
    </row>
    <row r="146" spans="1:2" x14ac:dyDescent="0.25">
      <c r="A146" s="109"/>
      <c r="B146" s="109"/>
    </row>
  </sheetData>
  <sortState xmlns:xlrd2="http://schemas.microsoft.com/office/spreadsheetml/2017/richdata2" ref="B47:B54">
    <sortCondition ref="B47:B54"/>
  </sortState>
  <mergeCells count="16">
    <mergeCell ref="A87:H87"/>
    <mergeCell ref="A78:H78"/>
    <mergeCell ref="A83:H83"/>
    <mergeCell ref="A84:H84"/>
    <mergeCell ref="A85:H85"/>
    <mergeCell ref="A86:H86"/>
    <mergeCell ref="A69:H69"/>
    <mergeCell ref="A74:H74"/>
    <mergeCell ref="A75:H75"/>
    <mergeCell ref="A76:H76"/>
    <mergeCell ref="A77:H77"/>
    <mergeCell ref="A45:H45"/>
    <mergeCell ref="A2:H2"/>
    <mergeCell ref="A5:B5"/>
    <mergeCell ref="A13:H13"/>
    <mergeCell ref="G15:H15"/>
  </mergeCells>
  <phoneticPr fontId="0" type="noConversion"/>
  <dataValidations count="1">
    <dataValidation type="list" allowBlank="1" showInputMessage="1" showErrorMessage="1" sqref="A38" xr:uid="{00000000-0002-0000-0100-000000000000}">
      <formula1>$B$55:$B$62</formula1>
    </dataValidation>
  </dataValidations>
  <pageMargins left="0.78740157480314965" right="0.6692913385826772" top="1.5748031496062993" bottom="1.1023622047244095" header="0.15748031496062992" footer="0.51181102362204722"/>
  <pageSetup paperSize="9" scale="64" fitToHeight="3" orientation="portrait" r:id="rId1"/>
  <headerFooter alignWithMargins="0">
    <oddHeader xml:space="preserve">&amp;C&amp;G
</oddHeader>
    <oddFooter>&amp;C&amp;K03-049CNPJ N.º 02.742.361/0002-10
Rua Alberto Bornschein, 129 - Joinville / SC CEP 89.216-440
Fone: (47) 3027-9700 - luzeforma@luzeforma.com.br
www.luzeforma.com.br</oddFooter>
  </headerFooter>
  <legacyDrawingHF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ilha1">
    <tabColor theme="1"/>
  </sheetPr>
  <dimension ref="A1:E3381"/>
  <sheetViews>
    <sheetView topLeftCell="A3" zoomScale="70" zoomScaleNormal="70" zoomScalePageLayoutView="70" workbookViewId="0">
      <selection activeCell="E10" sqref="E10:E16"/>
    </sheetView>
  </sheetViews>
  <sheetFormatPr defaultColWidth="14.44140625" defaultRowHeight="13.8" x14ac:dyDescent="0.25"/>
  <cols>
    <col min="1" max="1" width="18" style="408" customWidth="1"/>
    <col min="2" max="2" width="65.33203125" style="410" customWidth="1"/>
    <col min="3" max="5" width="14.6640625" style="397" customWidth="1"/>
    <col min="6" max="16384" width="14.44140625" style="397"/>
  </cols>
  <sheetData>
    <row r="1" spans="1:5" ht="22.35" customHeight="1" x14ac:dyDescent="0.25">
      <c r="A1" s="396"/>
      <c r="B1" s="396"/>
      <c r="C1" s="396"/>
      <c r="D1" s="396"/>
      <c r="E1" s="396"/>
    </row>
    <row r="2" spans="1:5" ht="24.75" customHeight="1" x14ac:dyDescent="0.25">
      <c r="A2" s="396"/>
      <c r="B2" s="396"/>
      <c r="C2" s="396"/>
      <c r="D2" s="396"/>
      <c r="E2" s="396"/>
    </row>
    <row r="3" spans="1:5" ht="22.35" customHeight="1" x14ac:dyDescent="0.25">
      <c r="A3" s="396"/>
      <c r="B3" s="396"/>
      <c r="C3" s="396"/>
      <c r="D3" s="396"/>
      <c r="E3" s="396"/>
    </row>
    <row r="4" spans="1:5" ht="22.35" customHeight="1" x14ac:dyDescent="0.25">
      <c r="A4" s="396"/>
      <c r="B4" s="396"/>
      <c r="C4" s="396"/>
      <c r="D4" s="396"/>
      <c r="E4" s="396"/>
    </row>
    <row r="5" spans="1:5" ht="22.35" customHeight="1" x14ac:dyDescent="0.25">
      <c r="A5" s="396"/>
      <c r="B5" s="396"/>
      <c r="C5" s="396"/>
      <c r="D5" s="396"/>
      <c r="E5" s="396"/>
    </row>
    <row r="6" spans="1:5" ht="22.35" customHeight="1" x14ac:dyDescent="0.25">
      <c r="A6" s="396"/>
      <c r="B6" s="396"/>
      <c r="C6" s="396"/>
      <c r="D6" s="396"/>
      <c r="E6" s="396"/>
    </row>
    <row r="7" spans="1:5" ht="22.35" customHeight="1" x14ac:dyDescent="0.25">
      <c r="A7" s="396"/>
      <c r="B7" s="396"/>
      <c r="C7" s="396"/>
      <c r="D7" s="396"/>
      <c r="E7" s="396"/>
    </row>
    <row r="8" spans="1:5" ht="29.1" customHeight="1" x14ac:dyDescent="0.25">
      <c r="A8" s="398" t="s">
        <v>21472</v>
      </c>
      <c r="B8" s="399" t="s">
        <v>13034</v>
      </c>
      <c r="C8" s="617" t="s">
        <v>21709</v>
      </c>
      <c r="D8" s="617"/>
      <c r="E8" s="617"/>
    </row>
    <row r="9" spans="1:5" s="402" customFormat="1" ht="35.85" customHeight="1" x14ac:dyDescent="0.25">
      <c r="A9" s="400" t="s">
        <v>21472</v>
      </c>
      <c r="B9" s="400" t="s">
        <v>13034</v>
      </c>
      <c r="C9" s="401" t="s">
        <v>10803</v>
      </c>
      <c r="D9" s="401" t="s">
        <v>10804</v>
      </c>
      <c r="E9" s="401" t="s">
        <v>21473</v>
      </c>
    </row>
    <row r="10" spans="1:5" ht="35.85" customHeight="1" x14ac:dyDescent="0.25">
      <c r="A10" s="403" t="s">
        <v>4582</v>
      </c>
      <c r="B10" s="404" t="s">
        <v>8105</v>
      </c>
      <c r="C10" s="405">
        <v>95</v>
      </c>
      <c r="D10" s="405">
        <v>21</v>
      </c>
      <c r="E10" s="405">
        <v>116</v>
      </c>
    </row>
    <row r="11" spans="1:5" ht="33" customHeight="1" x14ac:dyDescent="0.25">
      <c r="A11" s="403" t="s">
        <v>8106</v>
      </c>
      <c r="B11" s="404" t="s">
        <v>11066</v>
      </c>
      <c r="C11" s="405">
        <v>0</v>
      </c>
      <c r="D11" s="405">
        <v>0</v>
      </c>
      <c r="E11" s="405">
        <v>0</v>
      </c>
    </row>
    <row r="12" spans="1:5" ht="33" customHeight="1" x14ac:dyDescent="0.25">
      <c r="A12" s="403" t="s">
        <v>8107</v>
      </c>
      <c r="B12" s="404" t="s">
        <v>11067</v>
      </c>
      <c r="C12" s="405">
        <v>0</v>
      </c>
      <c r="D12" s="405">
        <v>0</v>
      </c>
      <c r="E12" s="405">
        <v>0</v>
      </c>
    </row>
    <row r="13" spans="1:5" ht="33" customHeight="1" x14ac:dyDescent="0.25">
      <c r="A13" s="403" t="s">
        <v>8108</v>
      </c>
      <c r="B13" s="404" t="s">
        <v>11068</v>
      </c>
      <c r="C13" s="405">
        <v>0</v>
      </c>
      <c r="D13" s="405">
        <v>0</v>
      </c>
      <c r="E13" s="405">
        <v>0</v>
      </c>
    </row>
    <row r="14" spans="1:5" ht="33" customHeight="1" x14ac:dyDescent="0.25">
      <c r="A14" s="403" t="s">
        <v>8109</v>
      </c>
      <c r="B14" s="404" t="s">
        <v>11069</v>
      </c>
      <c r="C14" s="405">
        <v>0</v>
      </c>
      <c r="D14" s="405">
        <v>0</v>
      </c>
      <c r="E14" s="405">
        <v>0</v>
      </c>
    </row>
    <row r="15" spans="1:5" ht="33" customHeight="1" x14ac:dyDescent="0.25">
      <c r="A15" s="403" t="s">
        <v>8110</v>
      </c>
      <c r="B15" s="404" t="s">
        <v>11070</v>
      </c>
      <c r="C15" s="405">
        <v>0</v>
      </c>
      <c r="D15" s="405">
        <v>0</v>
      </c>
      <c r="E15" s="405">
        <v>0</v>
      </c>
    </row>
    <row r="16" spans="1:5" ht="33" customHeight="1" x14ac:dyDescent="0.25">
      <c r="A16" s="403" t="s">
        <v>14068</v>
      </c>
      <c r="B16" s="404" t="s">
        <v>14067</v>
      </c>
      <c r="C16" s="405">
        <v>0</v>
      </c>
      <c r="D16" s="405">
        <v>-90</v>
      </c>
      <c r="E16" s="405">
        <v>-90</v>
      </c>
    </row>
    <row r="17" spans="1:5" ht="33" customHeight="1" x14ac:dyDescent="0.25">
      <c r="A17" s="403" t="s">
        <v>4583</v>
      </c>
      <c r="B17" s="404" t="s">
        <v>8105</v>
      </c>
      <c r="C17" s="405">
        <v>-40</v>
      </c>
      <c r="D17" s="405">
        <v>10</v>
      </c>
      <c r="E17" s="405">
        <v>-30</v>
      </c>
    </row>
    <row r="18" spans="1:5" ht="33" customHeight="1" x14ac:dyDescent="0.25">
      <c r="A18" s="403" t="s">
        <v>8111</v>
      </c>
      <c r="B18" s="404" t="s">
        <v>11066</v>
      </c>
      <c r="C18" s="405">
        <v>0</v>
      </c>
      <c r="D18" s="405">
        <v>0</v>
      </c>
      <c r="E18" s="405">
        <v>0</v>
      </c>
    </row>
    <row r="19" spans="1:5" ht="33" customHeight="1" x14ac:dyDescent="0.25">
      <c r="A19" s="403" t="s">
        <v>8112</v>
      </c>
      <c r="B19" s="404" t="s">
        <v>11072</v>
      </c>
      <c r="C19" s="405">
        <v>0</v>
      </c>
      <c r="D19" s="405">
        <v>0</v>
      </c>
      <c r="E19" s="405">
        <v>0</v>
      </c>
    </row>
    <row r="20" spans="1:5" ht="33" customHeight="1" x14ac:dyDescent="0.25">
      <c r="A20" s="403" t="s">
        <v>8113</v>
      </c>
      <c r="B20" s="404" t="s">
        <v>11068</v>
      </c>
      <c r="C20" s="405">
        <v>0</v>
      </c>
      <c r="D20" s="405">
        <v>0</v>
      </c>
      <c r="E20" s="405">
        <v>0</v>
      </c>
    </row>
    <row r="21" spans="1:5" ht="33" customHeight="1" x14ac:dyDescent="0.25">
      <c r="A21" s="403" t="s">
        <v>8114</v>
      </c>
      <c r="B21" s="404" t="s">
        <v>11069</v>
      </c>
      <c r="C21" s="405">
        <v>0</v>
      </c>
      <c r="D21" s="405">
        <v>0</v>
      </c>
      <c r="E21" s="405">
        <v>0</v>
      </c>
    </row>
    <row r="22" spans="1:5" ht="33" customHeight="1" x14ac:dyDescent="0.25">
      <c r="A22" s="403" t="s">
        <v>8115</v>
      </c>
      <c r="B22" s="404" t="s">
        <v>11071</v>
      </c>
      <c r="C22" s="405">
        <v>0</v>
      </c>
      <c r="D22" s="405">
        <v>0</v>
      </c>
      <c r="E22" s="405">
        <v>0</v>
      </c>
    </row>
    <row r="23" spans="1:5" ht="33" customHeight="1" x14ac:dyDescent="0.25">
      <c r="A23" s="403" t="s">
        <v>19519</v>
      </c>
      <c r="B23" s="404" t="s">
        <v>19520</v>
      </c>
      <c r="C23" s="405">
        <v>0</v>
      </c>
      <c r="D23" s="405">
        <v>0</v>
      </c>
      <c r="E23" s="405">
        <v>0</v>
      </c>
    </row>
    <row r="24" spans="1:5" ht="33" customHeight="1" x14ac:dyDescent="0.25">
      <c r="A24" s="403" t="s">
        <v>4584</v>
      </c>
      <c r="B24" s="404" t="s">
        <v>8116</v>
      </c>
      <c r="C24" s="405">
        <v>7</v>
      </c>
      <c r="D24" s="405">
        <v>0</v>
      </c>
      <c r="E24" s="405">
        <v>7</v>
      </c>
    </row>
    <row r="25" spans="1:5" ht="33" customHeight="1" x14ac:dyDescent="0.25">
      <c r="A25" s="403" t="s">
        <v>8117</v>
      </c>
      <c r="B25" s="404" t="s">
        <v>9453</v>
      </c>
      <c r="C25" s="405">
        <v>0</v>
      </c>
      <c r="D25" s="405">
        <v>0</v>
      </c>
      <c r="E25" s="405">
        <v>0</v>
      </c>
    </row>
    <row r="26" spans="1:5" ht="33" customHeight="1" x14ac:dyDescent="0.25">
      <c r="A26" s="403" t="s">
        <v>8118</v>
      </c>
      <c r="B26" s="404" t="s">
        <v>8552</v>
      </c>
      <c r="C26" s="405">
        <v>0</v>
      </c>
      <c r="D26" s="405">
        <v>0</v>
      </c>
      <c r="E26" s="405">
        <v>0</v>
      </c>
    </row>
    <row r="27" spans="1:5" ht="33" customHeight="1" x14ac:dyDescent="0.25">
      <c r="A27" s="403" t="s">
        <v>8119</v>
      </c>
      <c r="B27" s="404" t="s">
        <v>9454</v>
      </c>
      <c r="C27" s="405">
        <v>0</v>
      </c>
      <c r="D27" s="405">
        <v>0</v>
      </c>
      <c r="E27" s="405">
        <v>0</v>
      </c>
    </row>
    <row r="28" spans="1:5" ht="33" customHeight="1" x14ac:dyDescent="0.25">
      <c r="A28" s="403" t="s">
        <v>8120</v>
      </c>
      <c r="B28" s="404" t="s">
        <v>8121</v>
      </c>
      <c r="C28" s="405">
        <v>0</v>
      </c>
      <c r="D28" s="405">
        <v>0</v>
      </c>
      <c r="E28" s="405">
        <v>0</v>
      </c>
    </row>
    <row r="29" spans="1:5" ht="33" customHeight="1" x14ac:dyDescent="0.25">
      <c r="A29" s="403" t="s">
        <v>8122</v>
      </c>
      <c r="B29" s="404" t="s">
        <v>8123</v>
      </c>
      <c r="C29" s="405">
        <v>0</v>
      </c>
      <c r="D29" s="405">
        <v>0</v>
      </c>
      <c r="E29" s="405">
        <v>0</v>
      </c>
    </row>
    <row r="30" spans="1:5" ht="33" customHeight="1" x14ac:dyDescent="0.25">
      <c r="A30" s="403" t="s">
        <v>19521</v>
      </c>
      <c r="B30" s="404" t="s">
        <v>19522</v>
      </c>
      <c r="C30" s="405">
        <v>0</v>
      </c>
      <c r="D30" s="405">
        <v>0</v>
      </c>
      <c r="E30" s="405">
        <v>0</v>
      </c>
    </row>
    <row r="31" spans="1:5" ht="33" customHeight="1" x14ac:dyDescent="0.25">
      <c r="A31" s="403" t="s">
        <v>4585</v>
      </c>
      <c r="B31" s="404" t="s">
        <v>11094</v>
      </c>
      <c r="C31" s="405">
        <v>0</v>
      </c>
      <c r="D31" s="405">
        <v>0</v>
      </c>
      <c r="E31" s="405">
        <v>0</v>
      </c>
    </row>
    <row r="32" spans="1:5" ht="33" customHeight="1" x14ac:dyDescent="0.25">
      <c r="A32" s="403" t="s">
        <v>8124</v>
      </c>
      <c r="B32" s="404" t="s">
        <v>9455</v>
      </c>
      <c r="C32" s="405">
        <v>0</v>
      </c>
      <c r="D32" s="405">
        <v>0</v>
      </c>
      <c r="E32" s="405">
        <v>0</v>
      </c>
    </row>
    <row r="33" spans="1:5" ht="33" customHeight="1" x14ac:dyDescent="0.25">
      <c r="A33" s="403" t="s">
        <v>8125</v>
      </c>
      <c r="B33" s="404" t="s">
        <v>8126</v>
      </c>
      <c r="C33" s="405">
        <v>0</v>
      </c>
      <c r="D33" s="405">
        <v>0</v>
      </c>
      <c r="E33" s="405">
        <v>0</v>
      </c>
    </row>
    <row r="34" spans="1:5" ht="33" customHeight="1" x14ac:dyDescent="0.25">
      <c r="A34" s="403" t="s">
        <v>8127</v>
      </c>
      <c r="B34" s="404" t="s">
        <v>9456</v>
      </c>
      <c r="C34" s="405">
        <v>0</v>
      </c>
      <c r="D34" s="405">
        <v>0</v>
      </c>
      <c r="E34" s="405">
        <v>0</v>
      </c>
    </row>
    <row r="35" spans="1:5" ht="33" customHeight="1" x14ac:dyDescent="0.25">
      <c r="A35" s="403" t="s">
        <v>8128</v>
      </c>
      <c r="B35" s="404" t="s">
        <v>8129</v>
      </c>
      <c r="C35" s="405">
        <v>0</v>
      </c>
      <c r="D35" s="405">
        <v>8</v>
      </c>
      <c r="E35" s="405">
        <v>8</v>
      </c>
    </row>
    <row r="36" spans="1:5" ht="33" customHeight="1" x14ac:dyDescent="0.25">
      <c r="A36" s="403" t="s">
        <v>8130</v>
      </c>
      <c r="B36" s="404" t="s">
        <v>8131</v>
      </c>
      <c r="C36" s="405">
        <v>0</v>
      </c>
      <c r="D36" s="405">
        <v>-8</v>
      </c>
      <c r="E36" s="405">
        <v>-8</v>
      </c>
    </row>
    <row r="37" spans="1:5" ht="33" customHeight="1" x14ac:dyDescent="0.25">
      <c r="A37" s="403" t="s">
        <v>19523</v>
      </c>
      <c r="B37" s="404" t="s">
        <v>19524</v>
      </c>
      <c r="C37" s="405">
        <v>0</v>
      </c>
      <c r="D37" s="405">
        <v>0</v>
      </c>
      <c r="E37" s="405">
        <v>0</v>
      </c>
    </row>
    <row r="38" spans="1:5" ht="33" customHeight="1" x14ac:dyDescent="0.25">
      <c r="A38" s="403" t="s">
        <v>4586</v>
      </c>
      <c r="B38" s="404" t="s">
        <v>8132</v>
      </c>
      <c r="C38" s="405">
        <v>7</v>
      </c>
      <c r="D38" s="405">
        <v>1</v>
      </c>
      <c r="E38" s="405">
        <v>8</v>
      </c>
    </row>
    <row r="39" spans="1:5" ht="33" customHeight="1" x14ac:dyDescent="0.25">
      <c r="A39" s="403" t="s">
        <v>8133</v>
      </c>
      <c r="B39" s="404" t="s">
        <v>11340</v>
      </c>
      <c r="C39" s="405">
        <v>0</v>
      </c>
      <c r="D39" s="405">
        <v>0</v>
      </c>
      <c r="E39" s="405">
        <v>0</v>
      </c>
    </row>
    <row r="40" spans="1:5" ht="33" customHeight="1" x14ac:dyDescent="0.25">
      <c r="A40" s="403" t="s">
        <v>8134</v>
      </c>
      <c r="B40" s="404" t="s">
        <v>11341</v>
      </c>
      <c r="C40" s="405">
        <v>0</v>
      </c>
      <c r="D40" s="405">
        <v>0</v>
      </c>
      <c r="E40" s="405">
        <v>0</v>
      </c>
    </row>
    <row r="41" spans="1:5" ht="33" customHeight="1" x14ac:dyDescent="0.25">
      <c r="A41" s="403" t="s">
        <v>8135</v>
      </c>
      <c r="B41" s="404" t="s">
        <v>11342</v>
      </c>
      <c r="C41" s="405">
        <v>0</v>
      </c>
      <c r="D41" s="405">
        <v>0</v>
      </c>
      <c r="E41" s="405">
        <v>0</v>
      </c>
    </row>
    <row r="42" spans="1:5" ht="33" customHeight="1" x14ac:dyDescent="0.25">
      <c r="A42" s="403" t="s">
        <v>8136</v>
      </c>
      <c r="B42" s="404" t="s">
        <v>11343</v>
      </c>
      <c r="C42" s="405">
        <v>0</v>
      </c>
      <c r="D42" s="405">
        <v>0</v>
      </c>
      <c r="E42" s="405">
        <v>0</v>
      </c>
    </row>
    <row r="43" spans="1:5" ht="33" customHeight="1" x14ac:dyDescent="0.25">
      <c r="A43" s="403" t="s">
        <v>8137</v>
      </c>
      <c r="B43" s="404" t="s">
        <v>11344</v>
      </c>
      <c r="C43" s="405">
        <v>0</v>
      </c>
      <c r="D43" s="405">
        <v>1</v>
      </c>
      <c r="E43" s="405">
        <v>1</v>
      </c>
    </row>
    <row r="44" spans="1:5" ht="33" customHeight="1" x14ac:dyDescent="0.25">
      <c r="A44" s="403" t="s">
        <v>19525</v>
      </c>
      <c r="B44" s="404" t="s">
        <v>19526</v>
      </c>
      <c r="C44" s="405">
        <v>0</v>
      </c>
      <c r="D44" s="405">
        <v>0</v>
      </c>
      <c r="E44" s="405">
        <v>0</v>
      </c>
    </row>
    <row r="45" spans="1:5" ht="33" customHeight="1" x14ac:dyDescent="0.25">
      <c r="A45" s="403" t="s">
        <v>4587</v>
      </c>
      <c r="B45" s="404" t="s">
        <v>8138</v>
      </c>
      <c r="C45" s="405">
        <v>16</v>
      </c>
      <c r="D45" s="405">
        <v>48</v>
      </c>
      <c r="E45" s="405">
        <v>64</v>
      </c>
    </row>
    <row r="46" spans="1:5" ht="33" customHeight="1" x14ac:dyDescent="0.25">
      <c r="A46" s="403" t="s">
        <v>4888</v>
      </c>
      <c r="B46" s="404" t="s">
        <v>9457</v>
      </c>
      <c r="C46" s="405">
        <v>0</v>
      </c>
      <c r="D46" s="405">
        <v>0</v>
      </c>
      <c r="E46" s="405">
        <v>0</v>
      </c>
    </row>
    <row r="47" spans="1:5" ht="33" customHeight="1" x14ac:dyDescent="0.25">
      <c r="A47" s="403" t="s">
        <v>4889</v>
      </c>
      <c r="B47" s="404" t="s">
        <v>8139</v>
      </c>
      <c r="C47" s="405">
        <v>0</v>
      </c>
      <c r="D47" s="405">
        <v>0</v>
      </c>
      <c r="E47" s="405">
        <v>0</v>
      </c>
    </row>
    <row r="48" spans="1:5" ht="33" customHeight="1" x14ac:dyDescent="0.25">
      <c r="A48" s="403" t="s">
        <v>4890</v>
      </c>
      <c r="B48" s="404" t="s">
        <v>9458</v>
      </c>
      <c r="C48" s="405">
        <v>0</v>
      </c>
      <c r="D48" s="405">
        <v>0</v>
      </c>
      <c r="E48" s="405">
        <v>0</v>
      </c>
    </row>
    <row r="49" spans="1:5" ht="33" customHeight="1" x14ac:dyDescent="0.25">
      <c r="A49" s="403" t="s">
        <v>8140</v>
      </c>
      <c r="B49" s="404" t="s">
        <v>8141</v>
      </c>
      <c r="C49" s="405">
        <v>0</v>
      </c>
      <c r="D49" s="405">
        <v>18</v>
      </c>
      <c r="E49" s="405">
        <v>18</v>
      </c>
    </row>
    <row r="50" spans="1:5" ht="33" customHeight="1" x14ac:dyDescent="0.25">
      <c r="A50" s="403" t="s">
        <v>8142</v>
      </c>
      <c r="B50" s="404" t="s">
        <v>8143</v>
      </c>
      <c r="C50" s="405">
        <v>0</v>
      </c>
      <c r="D50" s="405">
        <v>0</v>
      </c>
      <c r="E50" s="405">
        <v>0</v>
      </c>
    </row>
    <row r="51" spans="1:5" ht="33" customHeight="1" x14ac:dyDescent="0.25">
      <c r="A51" s="403" t="s">
        <v>19527</v>
      </c>
      <c r="B51" s="404" t="s">
        <v>19528</v>
      </c>
      <c r="C51" s="405">
        <v>0</v>
      </c>
      <c r="D51" s="405">
        <v>0</v>
      </c>
      <c r="E51" s="405">
        <v>0</v>
      </c>
    </row>
    <row r="52" spans="1:5" ht="33" customHeight="1" x14ac:dyDescent="0.25">
      <c r="A52" s="403" t="s">
        <v>4588</v>
      </c>
      <c r="B52" s="404" t="s">
        <v>8144</v>
      </c>
      <c r="C52" s="405">
        <v>-12</v>
      </c>
      <c r="D52" s="405">
        <v>0</v>
      </c>
      <c r="E52" s="405">
        <v>-12</v>
      </c>
    </row>
    <row r="53" spans="1:5" ht="33" customHeight="1" x14ac:dyDescent="0.25">
      <c r="A53" s="403" t="s">
        <v>8145</v>
      </c>
      <c r="B53" s="404" t="s">
        <v>9459</v>
      </c>
      <c r="C53" s="405">
        <v>0</v>
      </c>
      <c r="D53" s="405">
        <v>0</v>
      </c>
      <c r="E53" s="405">
        <v>0</v>
      </c>
    </row>
    <row r="54" spans="1:5" ht="33" customHeight="1" x14ac:dyDescent="0.25">
      <c r="A54" s="403" t="s">
        <v>8146</v>
      </c>
      <c r="B54" s="404" t="s">
        <v>8147</v>
      </c>
      <c r="C54" s="405">
        <v>0</v>
      </c>
      <c r="D54" s="405">
        <v>0</v>
      </c>
      <c r="E54" s="405">
        <v>0</v>
      </c>
    </row>
    <row r="55" spans="1:5" ht="33" customHeight="1" x14ac:dyDescent="0.25">
      <c r="A55" s="403" t="s">
        <v>8148</v>
      </c>
      <c r="B55" s="404" t="s">
        <v>9460</v>
      </c>
      <c r="C55" s="405">
        <v>0</v>
      </c>
      <c r="D55" s="405">
        <v>0</v>
      </c>
      <c r="E55" s="405">
        <v>0</v>
      </c>
    </row>
    <row r="56" spans="1:5" ht="33" customHeight="1" x14ac:dyDescent="0.25">
      <c r="A56" s="403" t="s">
        <v>8149</v>
      </c>
      <c r="B56" s="404" t="s">
        <v>8150</v>
      </c>
      <c r="C56" s="405">
        <v>0</v>
      </c>
      <c r="D56" s="405">
        <v>0</v>
      </c>
      <c r="E56" s="405">
        <v>0</v>
      </c>
    </row>
    <row r="57" spans="1:5" ht="33" customHeight="1" x14ac:dyDescent="0.25">
      <c r="A57" s="403" t="s">
        <v>8151</v>
      </c>
      <c r="B57" s="404" t="s">
        <v>8152</v>
      </c>
      <c r="C57" s="405">
        <v>0</v>
      </c>
      <c r="D57" s="405">
        <v>0</v>
      </c>
      <c r="E57" s="405">
        <v>0</v>
      </c>
    </row>
    <row r="58" spans="1:5" ht="33" customHeight="1" x14ac:dyDescent="0.25">
      <c r="A58" s="403" t="s">
        <v>19529</v>
      </c>
      <c r="B58" s="404" t="s">
        <v>19530</v>
      </c>
      <c r="C58" s="405">
        <v>0</v>
      </c>
      <c r="D58" s="405">
        <v>0</v>
      </c>
      <c r="E58" s="405">
        <v>0</v>
      </c>
    </row>
    <row r="59" spans="1:5" ht="33" customHeight="1" x14ac:dyDescent="0.25">
      <c r="A59" s="403" t="s">
        <v>4589</v>
      </c>
      <c r="B59" s="404" t="s">
        <v>8153</v>
      </c>
      <c r="C59" s="405">
        <v>58</v>
      </c>
      <c r="D59" s="405">
        <v>0</v>
      </c>
      <c r="E59" s="405">
        <v>58</v>
      </c>
    </row>
    <row r="60" spans="1:5" ht="33" customHeight="1" x14ac:dyDescent="0.25">
      <c r="A60" s="403" t="s">
        <v>8154</v>
      </c>
      <c r="B60" s="404" t="s">
        <v>9481</v>
      </c>
      <c r="C60" s="405">
        <v>0</v>
      </c>
      <c r="D60" s="405">
        <v>0</v>
      </c>
      <c r="E60" s="405">
        <v>0</v>
      </c>
    </row>
    <row r="61" spans="1:5" ht="33" customHeight="1" x14ac:dyDescent="0.25">
      <c r="A61" s="403" t="s">
        <v>8155</v>
      </c>
      <c r="B61" s="404" t="s">
        <v>11345</v>
      </c>
      <c r="C61" s="405">
        <v>0</v>
      </c>
      <c r="D61" s="405">
        <v>0</v>
      </c>
      <c r="E61" s="405">
        <v>0</v>
      </c>
    </row>
    <row r="62" spans="1:5" ht="33" customHeight="1" x14ac:dyDescent="0.25">
      <c r="A62" s="403" t="s">
        <v>8156</v>
      </c>
      <c r="B62" s="404" t="s">
        <v>9482</v>
      </c>
      <c r="C62" s="405">
        <v>0</v>
      </c>
      <c r="D62" s="405">
        <v>0</v>
      </c>
      <c r="E62" s="405">
        <v>0</v>
      </c>
    </row>
    <row r="63" spans="1:5" ht="33" customHeight="1" x14ac:dyDescent="0.25">
      <c r="A63" s="403" t="s">
        <v>8157</v>
      </c>
      <c r="B63" s="404" t="s">
        <v>11346</v>
      </c>
      <c r="C63" s="405">
        <v>0</v>
      </c>
      <c r="D63" s="405">
        <v>0</v>
      </c>
      <c r="E63" s="405">
        <v>0</v>
      </c>
    </row>
    <row r="64" spans="1:5" ht="33" customHeight="1" x14ac:dyDescent="0.25">
      <c r="A64" s="403" t="s">
        <v>8158</v>
      </c>
      <c r="B64" s="404" t="s">
        <v>11347</v>
      </c>
      <c r="C64" s="405">
        <v>0</v>
      </c>
      <c r="D64" s="405">
        <v>0</v>
      </c>
      <c r="E64" s="405">
        <v>0</v>
      </c>
    </row>
    <row r="65" spans="1:5" ht="33" customHeight="1" x14ac:dyDescent="0.25">
      <c r="A65" s="403" t="s">
        <v>19531</v>
      </c>
      <c r="B65" s="404" t="s">
        <v>19532</v>
      </c>
      <c r="C65" s="405">
        <v>0</v>
      </c>
      <c r="D65" s="405">
        <v>0</v>
      </c>
      <c r="E65" s="405">
        <v>0</v>
      </c>
    </row>
    <row r="66" spans="1:5" ht="33" customHeight="1" x14ac:dyDescent="0.25">
      <c r="A66" s="403" t="s">
        <v>4590</v>
      </c>
      <c r="B66" s="404" t="s">
        <v>8159</v>
      </c>
      <c r="C66" s="405">
        <v>26</v>
      </c>
      <c r="D66" s="405">
        <v>12</v>
      </c>
      <c r="E66" s="405">
        <v>38</v>
      </c>
    </row>
    <row r="67" spans="1:5" ht="33" customHeight="1" x14ac:dyDescent="0.25">
      <c r="A67" s="403" t="s">
        <v>4520</v>
      </c>
      <c r="B67" s="404" t="s">
        <v>9461</v>
      </c>
      <c r="C67" s="405">
        <v>0</v>
      </c>
      <c r="D67" s="405">
        <v>0</v>
      </c>
      <c r="E67" s="405">
        <v>0</v>
      </c>
    </row>
    <row r="68" spans="1:5" ht="33" customHeight="1" x14ac:dyDescent="0.25">
      <c r="A68" s="403" t="s">
        <v>4521</v>
      </c>
      <c r="B68" s="404" t="s">
        <v>8160</v>
      </c>
      <c r="C68" s="405">
        <v>0</v>
      </c>
      <c r="D68" s="405">
        <v>0</v>
      </c>
      <c r="E68" s="405">
        <v>0</v>
      </c>
    </row>
    <row r="69" spans="1:5" ht="33" customHeight="1" x14ac:dyDescent="0.25">
      <c r="A69" s="403" t="s">
        <v>4523</v>
      </c>
      <c r="B69" s="404" t="s">
        <v>9462</v>
      </c>
      <c r="C69" s="405">
        <v>0</v>
      </c>
      <c r="D69" s="405">
        <v>0</v>
      </c>
      <c r="E69" s="405">
        <v>0</v>
      </c>
    </row>
    <row r="70" spans="1:5" ht="33" customHeight="1" x14ac:dyDescent="0.25">
      <c r="A70" s="403" t="s">
        <v>8161</v>
      </c>
      <c r="B70" s="404" t="s">
        <v>8162</v>
      </c>
      <c r="C70" s="405">
        <v>0</v>
      </c>
      <c r="D70" s="405">
        <v>0</v>
      </c>
      <c r="E70" s="405">
        <v>0</v>
      </c>
    </row>
    <row r="71" spans="1:5" ht="33" customHeight="1" x14ac:dyDescent="0.25">
      <c r="A71" s="403" t="s">
        <v>8163</v>
      </c>
      <c r="B71" s="404" t="s">
        <v>8164</v>
      </c>
      <c r="C71" s="405">
        <v>0</v>
      </c>
      <c r="D71" s="405">
        <v>-2</v>
      </c>
      <c r="E71" s="405">
        <v>-2</v>
      </c>
    </row>
    <row r="72" spans="1:5" ht="33" customHeight="1" x14ac:dyDescent="0.25">
      <c r="A72" s="403" t="s">
        <v>19533</v>
      </c>
      <c r="B72" s="404" t="s">
        <v>19534</v>
      </c>
      <c r="C72" s="405">
        <v>0</v>
      </c>
      <c r="D72" s="405">
        <v>0</v>
      </c>
      <c r="E72" s="405">
        <v>0</v>
      </c>
    </row>
    <row r="73" spans="1:5" ht="33" customHeight="1" x14ac:dyDescent="0.25">
      <c r="A73" s="403" t="s">
        <v>4591</v>
      </c>
      <c r="B73" s="404" t="s">
        <v>8144</v>
      </c>
      <c r="C73" s="405">
        <v>23</v>
      </c>
      <c r="D73" s="405">
        <v>10</v>
      </c>
      <c r="E73" s="405">
        <v>33</v>
      </c>
    </row>
    <row r="74" spans="1:5" ht="33" customHeight="1" x14ac:dyDescent="0.25">
      <c r="A74" s="403" t="s">
        <v>8165</v>
      </c>
      <c r="B74" s="404" t="s">
        <v>9459</v>
      </c>
      <c r="C74" s="405">
        <v>0</v>
      </c>
      <c r="D74" s="405">
        <v>0</v>
      </c>
      <c r="E74" s="405">
        <v>0</v>
      </c>
    </row>
    <row r="75" spans="1:5" ht="33" customHeight="1" x14ac:dyDescent="0.25">
      <c r="A75" s="403" t="s">
        <v>8166</v>
      </c>
      <c r="B75" s="404" t="s">
        <v>8147</v>
      </c>
      <c r="C75" s="405">
        <v>0</v>
      </c>
      <c r="D75" s="405">
        <v>0</v>
      </c>
      <c r="E75" s="405">
        <v>0</v>
      </c>
    </row>
    <row r="76" spans="1:5" ht="33" customHeight="1" x14ac:dyDescent="0.25">
      <c r="A76" s="403" t="s">
        <v>8167</v>
      </c>
      <c r="B76" s="404" t="s">
        <v>9460</v>
      </c>
      <c r="C76" s="405">
        <v>0</v>
      </c>
      <c r="D76" s="405">
        <v>0</v>
      </c>
      <c r="E76" s="405">
        <v>0</v>
      </c>
    </row>
    <row r="77" spans="1:5" ht="33" customHeight="1" x14ac:dyDescent="0.25">
      <c r="A77" s="403" t="s">
        <v>8168</v>
      </c>
      <c r="B77" s="404" t="s">
        <v>8150</v>
      </c>
      <c r="C77" s="405">
        <v>0</v>
      </c>
      <c r="D77" s="405">
        <v>44</v>
      </c>
      <c r="E77" s="405">
        <v>44</v>
      </c>
    </row>
    <row r="78" spans="1:5" ht="33" customHeight="1" x14ac:dyDescent="0.25">
      <c r="A78" s="403" t="s">
        <v>8169</v>
      </c>
      <c r="B78" s="404" t="s">
        <v>8152</v>
      </c>
      <c r="C78" s="405">
        <v>0</v>
      </c>
      <c r="D78" s="405">
        <v>0</v>
      </c>
      <c r="E78" s="405">
        <v>0</v>
      </c>
    </row>
    <row r="79" spans="1:5" ht="33" customHeight="1" x14ac:dyDescent="0.25">
      <c r="A79" s="403" t="s">
        <v>19535</v>
      </c>
      <c r="B79" s="404" t="s">
        <v>19536</v>
      </c>
      <c r="C79" s="405">
        <v>0</v>
      </c>
      <c r="D79" s="405">
        <v>0</v>
      </c>
      <c r="E79" s="405">
        <v>0</v>
      </c>
    </row>
    <row r="80" spans="1:5" ht="33" customHeight="1" x14ac:dyDescent="0.25">
      <c r="A80" s="403" t="s">
        <v>4592</v>
      </c>
      <c r="B80" s="404" t="s">
        <v>8170</v>
      </c>
      <c r="C80" s="405">
        <v>12</v>
      </c>
      <c r="D80" s="405">
        <v>28</v>
      </c>
      <c r="E80" s="405">
        <v>40</v>
      </c>
    </row>
    <row r="81" spans="1:5" ht="33" customHeight="1" x14ac:dyDescent="0.25">
      <c r="A81" s="403" t="s">
        <v>8171</v>
      </c>
      <c r="B81" s="404" t="s">
        <v>9479</v>
      </c>
      <c r="C81" s="405">
        <v>0</v>
      </c>
      <c r="D81" s="405">
        <v>0</v>
      </c>
      <c r="E81" s="405">
        <v>0</v>
      </c>
    </row>
    <row r="82" spans="1:5" ht="33" customHeight="1" x14ac:dyDescent="0.25">
      <c r="A82" s="403" t="s">
        <v>8172</v>
      </c>
      <c r="B82" s="404" t="s">
        <v>11348</v>
      </c>
      <c r="C82" s="405">
        <v>0</v>
      </c>
      <c r="D82" s="405">
        <v>0</v>
      </c>
      <c r="E82" s="405">
        <v>0</v>
      </c>
    </row>
    <row r="83" spans="1:5" ht="33" customHeight="1" x14ac:dyDescent="0.25">
      <c r="A83" s="403" t="s">
        <v>8173</v>
      </c>
      <c r="B83" s="404" t="s">
        <v>9480</v>
      </c>
      <c r="C83" s="405">
        <v>0</v>
      </c>
      <c r="D83" s="405">
        <v>0</v>
      </c>
      <c r="E83" s="405">
        <v>0</v>
      </c>
    </row>
    <row r="84" spans="1:5" ht="33" customHeight="1" x14ac:dyDescent="0.25">
      <c r="A84" s="403" t="s">
        <v>8174</v>
      </c>
      <c r="B84" s="404" t="s">
        <v>8456</v>
      </c>
      <c r="C84" s="405">
        <v>0</v>
      </c>
      <c r="D84" s="405">
        <v>0</v>
      </c>
      <c r="E84" s="405">
        <v>0</v>
      </c>
    </row>
    <row r="85" spans="1:5" ht="33" customHeight="1" x14ac:dyDescent="0.25">
      <c r="A85" s="403" t="s">
        <v>8175</v>
      </c>
      <c r="B85" s="404" t="s">
        <v>11349</v>
      </c>
      <c r="C85" s="405">
        <v>0</v>
      </c>
      <c r="D85" s="405">
        <v>0</v>
      </c>
      <c r="E85" s="405">
        <v>0</v>
      </c>
    </row>
    <row r="86" spans="1:5" ht="33" customHeight="1" x14ac:dyDescent="0.25">
      <c r="A86" s="403" t="s">
        <v>19537</v>
      </c>
      <c r="B86" s="404" t="s">
        <v>19538</v>
      </c>
      <c r="C86" s="405">
        <v>0</v>
      </c>
      <c r="D86" s="405">
        <v>0</v>
      </c>
      <c r="E86" s="405">
        <v>0</v>
      </c>
    </row>
    <row r="87" spans="1:5" ht="33" customHeight="1" x14ac:dyDescent="0.25">
      <c r="A87" s="403" t="s">
        <v>4593</v>
      </c>
      <c r="B87" s="404" t="s">
        <v>8176</v>
      </c>
      <c r="C87" s="405">
        <v>6</v>
      </c>
      <c r="D87" s="405">
        <v>0</v>
      </c>
      <c r="E87" s="405">
        <v>6</v>
      </c>
    </row>
    <row r="88" spans="1:5" ht="33" customHeight="1" x14ac:dyDescent="0.25">
      <c r="A88" s="403" t="s">
        <v>8177</v>
      </c>
      <c r="B88" s="404" t="s">
        <v>11350</v>
      </c>
      <c r="C88" s="405">
        <v>0</v>
      </c>
      <c r="D88" s="405">
        <v>0</v>
      </c>
      <c r="E88" s="405">
        <v>0</v>
      </c>
    </row>
    <row r="89" spans="1:5" ht="33" customHeight="1" x14ac:dyDescent="0.25">
      <c r="A89" s="403" t="s">
        <v>8178</v>
      </c>
      <c r="B89" s="404" t="s">
        <v>11351</v>
      </c>
      <c r="C89" s="405">
        <v>0</v>
      </c>
      <c r="D89" s="405">
        <v>0</v>
      </c>
      <c r="E89" s="405">
        <v>0</v>
      </c>
    </row>
    <row r="90" spans="1:5" ht="33" customHeight="1" x14ac:dyDescent="0.25">
      <c r="A90" s="403" t="s">
        <v>8179</v>
      </c>
      <c r="B90" s="404" t="s">
        <v>11352</v>
      </c>
      <c r="C90" s="405">
        <v>0</v>
      </c>
      <c r="D90" s="405">
        <v>0</v>
      </c>
      <c r="E90" s="405">
        <v>0</v>
      </c>
    </row>
    <row r="91" spans="1:5" ht="33" customHeight="1" x14ac:dyDescent="0.25">
      <c r="A91" s="403" t="s">
        <v>8180</v>
      </c>
      <c r="B91" s="404" t="s">
        <v>11353</v>
      </c>
      <c r="C91" s="405">
        <v>0</v>
      </c>
      <c r="D91" s="405">
        <v>0</v>
      </c>
      <c r="E91" s="405">
        <v>0</v>
      </c>
    </row>
    <row r="92" spans="1:5" ht="33" customHeight="1" x14ac:dyDescent="0.25">
      <c r="A92" s="403" t="s">
        <v>8181</v>
      </c>
      <c r="B92" s="404" t="s">
        <v>11354</v>
      </c>
      <c r="C92" s="405">
        <v>0</v>
      </c>
      <c r="D92" s="405">
        <v>0</v>
      </c>
      <c r="E92" s="405">
        <v>0</v>
      </c>
    </row>
    <row r="93" spans="1:5" ht="33" customHeight="1" x14ac:dyDescent="0.25">
      <c r="A93" s="403" t="s">
        <v>19539</v>
      </c>
      <c r="B93" s="404" t="s">
        <v>19540</v>
      </c>
      <c r="C93" s="405">
        <v>0</v>
      </c>
      <c r="D93" s="405">
        <v>0</v>
      </c>
      <c r="E93" s="405">
        <v>0</v>
      </c>
    </row>
    <row r="94" spans="1:5" ht="33" customHeight="1" x14ac:dyDescent="0.25">
      <c r="A94" s="403" t="s">
        <v>4594</v>
      </c>
      <c r="B94" s="404" t="s">
        <v>8182</v>
      </c>
      <c r="C94" s="405">
        <v>6</v>
      </c>
      <c r="D94" s="405">
        <v>0</v>
      </c>
      <c r="E94" s="405">
        <v>6</v>
      </c>
    </row>
    <row r="95" spans="1:5" ht="33" customHeight="1" x14ac:dyDescent="0.25">
      <c r="A95" s="403" t="s">
        <v>8183</v>
      </c>
      <c r="B95" s="404" t="s">
        <v>9463</v>
      </c>
      <c r="C95" s="405">
        <v>0</v>
      </c>
      <c r="D95" s="405">
        <v>0</v>
      </c>
      <c r="E95" s="405">
        <v>0</v>
      </c>
    </row>
    <row r="96" spans="1:5" ht="33" customHeight="1" x14ac:dyDescent="0.25">
      <c r="A96" s="403" t="s">
        <v>8184</v>
      </c>
      <c r="B96" s="404" t="s">
        <v>8185</v>
      </c>
      <c r="C96" s="405">
        <v>0</v>
      </c>
      <c r="D96" s="405">
        <v>0</v>
      </c>
      <c r="E96" s="405">
        <v>0</v>
      </c>
    </row>
    <row r="97" spans="1:5" ht="33" customHeight="1" x14ac:dyDescent="0.25">
      <c r="A97" s="403" t="s">
        <v>8186</v>
      </c>
      <c r="B97" s="404" t="s">
        <v>9464</v>
      </c>
      <c r="C97" s="405">
        <v>0</v>
      </c>
      <c r="D97" s="405">
        <v>0</v>
      </c>
      <c r="E97" s="405">
        <v>0</v>
      </c>
    </row>
    <row r="98" spans="1:5" ht="33" customHeight="1" x14ac:dyDescent="0.25">
      <c r="A98" s="403" t="s">
        <v>8187</v>
      </c>
      <c r="B98" s="404" t="s">
        <v>8188</v>
      </c>
      <c r="C98" s="405">
        <v>0</v>
      </c>
      <c r="D98" s="405">
        <v>0</v>
      </c>
      <c r="E98" s="405">
        <v>0</v>
      </c>
    </row>
    <row r="99" spans="1:5" ht="33" customHeight="1" x14ac:dyDescent="0.25">
      <c r="A99" s="403" t="s">
        <v>8189</v>
      </c>
      <c r="B99" s="404" t="s">
        <v>8190</v>
      </c>
      <c r="C99" s="405">
        <v>0</v>
      </c>
      <c r="D99" s="405">
        <v>0</v>
      </c>
      <c r="E99" s="405">
        <v>0</v>
      </c>
    </row>
    <row r="100" spans="1:5" ht="33" customHeight="1" x14ac:dyDescent="0.25">
      <c r="A100" s="403" t="s">
        <v>19541</v>
      </c>
      <c r="B100" s="404" t="s">
        <v>19542</v>
      </c>
      <c r="C100" s="405">
        <v>0</v>
      </c>
      <c r="D100" s="405">
        <v>0</v>
      </c>
      <c r="E100" s="405">
        <v>0</v>
      </c>
    </row>
    <row r="101" spans="1:5" ht="33" customHeight="1" x14ac:dyDescent="0.25">
      <c r="A101" s="403" t="s">
        <v>4595</v>
      </c>
      <c r="B101" s="404" t="s">
        <v>8191</v>
      </c>
      <c r="C101" s="405">
        <v>-11</v>
      </c>
      <c r="D101" s="405">
        <v>-42</v>
      </c>
      <c r="E101" s="405">
        <v>-53</v>
      </c>
    </row>
    <row r="102" spans="1:5" ht="33" customHeight="1" x14ac:dyDescent="0.25">
      <c r="A102" s="403" t="s">
        <v>4522</v>
      </c>
      <c r="B102" s="404" t="s">
        <v>9465</v>
      </c>
      <c r="C102" s="405">
        <v>0</v>
      </c>
      <c r="D102" s="405">
        <v>0</v>
      </c>
      <c r="E102" s="405">
        <v>0</v>
      </c>
    </row>
    <row r="103" spans="1:5" ht="33" customHeight="1" x14ac:dyDescent="0.25">
      <c r="A103" s="403" t="s">
        <v>4524</v>
      </c>
      <c r="B103" s="404" t="s">
        <v>8192</v>
      </c>
      <c r="C103" s="405">
        <v>0</v>
      </c>
      <c r="D103" s="405">
        <v>0</v>
      </c>
      <c r="E103" s="405">
        <v>0</v>
      </c>
    </row>
    <row r="104" spans="1:5" ht="33" customHeight="1" x14ac:dyDescent="0.25">
      <c r="A104" s="403" t="s">
        <v>4525</v>
      </c>
      <c r="B104" s="404" t="s">
        <v>9466</v>
      </c>
      <c r="C104" s="405">
        <v>0</v>
      </c>
      <c r="D104" s="405">
        <v>12</v>
      </c>
      <c r="E104" s="405">
        <v>12</v>
      </c>
    </row>
    <row r="105" spans="1:5" ht="33" customHeight="1" x14ac:dyDescent="0.25">
      <c r="A105" s="403" t="s">
        <v>8193</v>
      </c>
      <c r="B105" s="404" t="s">
        <v>8194</v>
      </c>
      <c r="C105" s="405">
        <v>0</v>
      </c>
      <c r="D105" s="405">
        <v>2</v>
      </c>
      <c r="E105" s="405">
        <v>2</v>
      </c>
    </row>
    <row r="106" spans="1:5" ht="33" customHeight="1" x14ac:dyDescent="0.25">
      <c r="A106" s="403" t="s">
        <v>8195</v>
      </c>
      <c r="B106" s="404" t="s">
        <v>8196</v>
      </c>
      <c r="C106" s="405">
        <v>0</v>
      </c>
      <c r="D106" s="405">
        <v>0</v>
      </c>
      <c r="E106" s="405">
        <v>0</v>
      </c>
    </row>
    <row r="107" spans="1:5" ht="33" customHeight="1" x14ac:dyDescent="0.25">
      <c r="A107" s="403" t="s">
        <v>19543</v>
      </c>
      <c r="B107" s="404" t="s">
        <v>19544</v>
      </c>
      <c r="C107" s="405">
        <v>0</v>
      </c>
      <c r="D107" s="405">
        <v>63</v>
      </c>
      <c r="E107" s="405">
        <v>63</v>
      </c>
    </row>
    <row r="108" spans="1:5" ht="33" customHeight="1" x14ac:dyDescent="0.25">
      <c r="A108" s="403" t="s">
        <v>4596</v>
      </c>
      <c r="B108" s="404" t="s">
        <v>8170</v>
      </c>
      <c r="C108" s="405">
        <v>-103</v>
      </c>
      <c r="D108" s="405">
        <v>14</v>
      </c>
      <c r="E108" s="405">
        <v>-89</v>
      </c>
    </row>
    <row r="109" spans="1:5" ht="33" customHeight="1" x14ac:dyDescent="0.25">
      <c r="A109" s="403" t="s">
        <v>4526</v>
      </c>
      <c r="B109" s="404" t="s">
        <v>9479</v>
      </c>
      <c r="C109" s="405">
        <v>0</v>
      </c>
      <c r="D109" s="405">
        <v>0</v>
      </c>
      <c r="E109" s="405">
        <v>0</v>
      </c>
    </row>
    <row r="110" spans="1:5" ht="33" customHeight="1" x14ac:dyDescent="0.25">
      <c r="A110" s="403" t="s">
        <v>4527</v>
      </c>
      <c r="B110" s="404" t="s">
        <v>8455</v>
      </c>
      <c r="C110" s="405">
        <v>0</v>
      </c>
      <c r="D110" s="405">
        <v>0</v>
      </c>
      <c r="E110" s="405">
        <v>0</v>
      </c>
    </row>
    <row r="111" spans="1:5" ht="33" customHeight="1" x14ac:dyDescent="0.25">
      <c r="A111" s="403" t="s">
        <v>4528</v>
      </c>
      <c r="B111" s="404" t="s">
        <v>9480</v>
      </c>
      <c r="C111" s="405">
        <v>0</v>
      </c>
      <c r="D111" s="405">
        <v>16</v>
      </c>
      <c r="E111" s="405">
        <v>16</v>
      </c>
    </row>
    <row r="112" spans="1:5" ht="33" customHeight="1" x14ac:dyDescent="0.25">
      <c r="A112" s="403" t="s">
        <v>8197</v>
      </c>
      <c r="B112" s="404" t="s">
        <v>8456</v>
      </c>
      <c r="C112" s="405">
        <v>0</v>
      </c>
      <c r="D112" s="405">
        <v>0</v>
      </c>
      <c r="E112" s="405">
        <v>0</v>
      </c>
    </row>
    <row r="113" spans="1:5" ht="33" customHeight="1" x14ac:dyDescent="0.25">
      <c r="A113" s="403" t="s">
        <v>8198</v>
      </c>
      <c r="B113" s="404" t="s">
        <v>11349</v>
      </c>
      <c r="C113" s="405">
        <v>0</v>
      </c>
      <c r="D113" s="405">
        <v>0</v>
      </c>
      <c r="E113" s="405">
        <v>0</v>
      </c>
    </row>
    <row r="114" spans="1:5" ht="33" customHeight="1" x14ac:dyDescent="0.25">
      <c r="A114" s="403" t="s">
        <v>19545</v>
      </c>
      <c r="B114" s="404" t="s">
        <v>19538</v>
      </c>
      <c r="C114" s="405">
        <v>0</v>
      </c>
      <c r="D114" s="405">
        <v>2</v>
      </c>
      <c r="E114" s="405">
        <v>2</v>
      </c>
    </row>
    <row r="115" spans="1:5" ht="33" customHeight="1" x14ac:dyDescent="0.25">
      <c r="A115" s="403" t="s">
        <v>4711</v>
      </c>
      <c r="B115" s="404" t="s">
        <v>8199</v>
      </c>
      <c r="C115" s="405">
        <v>40</v>
      </c>
      <c r="D115" s="405">
        <v>0</v>
      </c>
      <c r="E115" s="405">
        <v>40</v>
      </c>
    </row>
    <row r="116" spans="1:5" ht="33" customHeight="1" x14ac:dyDescent="0.25">
      <c r="A116" s="403" t="s">
        <v>4529</v>
      </c>
      <c r="B116" s="404" t="s">
        <v>9467</v>
      </c>
      <c r="C116" s="405">
        <v>0</v>
      </c>
      <c r="D116" s="405">
        <v>0</v>
      </c>
      <c r="E116" s="405">
        <v>0</v>
      </c>
    </row>
    <row r="117" spans="1:5" ht="33" customHeight="1" x14ac:dyDescent="0.25">
      <c r="A117" s="403" t="s">
        <v>4530</v>
      </c>
      <c r="B117" s="404" t="s">
        <v>8200</v>
      </c>
      <c r="C117" s="405">
        <v>0</v>
      </c>
      <c r="D117" s="405">
        <v>0</v>
      </c>
      <c r="E117" s="405">
        <v>0</v>
      </c>
    </row>
    <row r="118" spans="1:5" ht="33" customHeight="1" x14ac:dyDescent="0.25">
      <c r="A118" s="403" t="s">
        <v>4531</v>
      </c>
      <c r="B118" s="404" t="s">
        <v>9468</v>
      </c>
      <c r="C118" s="405">
        <v>0</v>
      </c>
      <c r="D118" s="405">
        <v>32</v>
      </c>
      <c r="E118" s="405">
        <v>32</v>
      </c>
    </row>
    <row r="119" spans="1:5" ht="33" customHeight="1" x14ac:dyDescent="0.25">
      <c r="A119" s="403" t="s">
        <v>8201</v>
      </c>
      <c r="B119" s="404" t="s">
        <v>8202</v>
      </c>
      <c r="C119" s="405">
        <v>0</v>
      </c>
      <c r="D119" s="405">
        <v>59</v>
      </c>
      <c r="E119" s="405">
        <v>59</v>
      </c>
    </row>
    <row r="120" spans="1:5" ht="33" customHeight="1" x14ac:dyDescent="0.25">
      <c r="A120" s="403" t="s">
        <v>8203</v>
      </c>
      <c r="B120" s="404" t="s">
        <v>8204</v>
      </c>
      <c r="C120" s="405">
        <v>0</v>
      </c>
      <c r="D120" s="405">
        <v>0</v>
      </c>
      <c r="E120" s="405">
        <v>0</v>
      </c>
    </row>
    <row r="121" spans="1:5" ht="33" customHeight="1" x14ac:dyDescent="0.25">
      <c r="A121" s="403" t="s">
        <v>19546</v>
      </c>
      <c r="B121" s="404" t="s">
        <v>19547</v>
      </c>
      <c r="C121" s="405">
        <v>0</v>
      </c>
      <c r="D121" s="405">
        <v>0</v>
      </c>
      <c r="E121" s="405">
        <v>0</v>
      </c>
    </row>
    <row r="122" spans="1:5" ht="33" customHeight="1" x14ac:dyDescent="0.25">
      <c r="A122" s="403" t="s">
        <v>4712</v>
      </c>
      <c r="B122" s="404" t="s">
        <v>8191</v>
      </c>
      <c r="C122" s="405">
        <v>0</v>
      </c>
      <c r="D122" s="405">
        <v>29</v>
      </c>
      <c r="E122" s="405">
        <v>29</v>
      </c>
    </row>
    <row r="123" spans="1:5" ht="33" customHeight="1" x14ac:dyDescent="0.25">
      <c r="A123" s="403" t="s">
        <v>8205</v>
      </c>
      <c r="B123" s="404" t="s">
        <v>9465</v>
      </c>
      <c r="C123" s="405">
        <v>0</v>
      </c>
      <c r="D123" s="405">
        <v>0</v>
      </c>
      <c r="E123" s="405">
        <v>0</v>
      </c>
    </row>
    <row r="124" spans="1:5" ht="33" customHeight="1" x14ac:dyDescent="0.25">
      <c r="A124" s="403" t="s">
        <v>8206</v>
      </c>
      <c r="B124" s="404" t="s">
        <v>11355</v>
      </c>
      <c r="C124" s="405">
        <v>0</v>
      </c>
      <c r="D124" s="405">
        <v>0</v>
      </c>
      <c r="E124" s="405">
        <v>0</v>
      </c>
    </row>
    <row r="125" spans="1:5" ht="33" customHeight="1" x14ac:dyDescent="0.25">
      <c r="A125" s="403" t="s">
        <v>8207</v>
      </c>
      <c r="B125" s="404" t="s">
        <v>9466</v>
      </c>
      <c r="C125" s="405">
        <v>0</v>
      </c>
      <c r="D125" s="405">
        <v>0</v>
      </c>
      <c r="E125" s="405">
        <v>0</v>
      </c>
    </row>
    <row r="126" spans="1:5" ht="33" customHeight="1" x14ac:dyDescent="0.25">
      <c r="A126" s="403" t="s">
        <v>8208</v>
      </c>
      <c r="B126" s="404" t="s">
        <v>8194</v>
      </c>
      <c r="C126" s="405">
        <v>0</v>
      </c>
      <c r="D126" s="405">
        <v>0</v>
      </c>
      <c r="E126" s="405">
        <v>0</v>
      </c>
    </row>
    <row r="127" spans="1:5" ht="33" customHeight="1" x14ac:dyDescent="0.25">
      <c r="A127" s="403" t="s">
        <v>8209</v>
      </c>
      <c r="B127" s="404" t="s">
        <v>8196</v>
      </c>
      <c r="C127" s="405">
        <v>0</v>
      </c>
      <c r="D127" s="405">
        <v>0</v>
      </c>
      <c r="E127" s="405">
        <v>0</v>
      </c>
    </row>
    <row r="128" spans="1:5" ht="33" customHeight="1" x14ac:dyDescent="0.25">
      <c r="A128" s="403" t="s">
        <v>19548</v>
      </c>
      <c r="B128" s="404" t="s">
        <v>19544</v>
      </c>
      <c r="C128" s="405">
        <v>0</v>
      </c>
      <c r="D128" s="405">
        <v>0</v>
      </c>
      <c r="E128" s="405">
        <v>0</v>
      </c>
    </row>
    <row r="129" spans="1:5" ht="33" customHeight="1" x14ac:dyDescent="0.25">
      <c r="A129" s="403" t="s">
        <v>4713</v>
      </c>
      <c r="B129" s="404" t="s">
        <v>8159</v>
      </c>
      <c r="C129" s="405">
        <v>4</v>
      </c>
      <c r="D129" s="405">
        <v>5</v>
      </c>
      <c r="E129" s="405">
        <v>9</v>
      </c>
    </row>
    <row r="130" spans="1:5" ht="33" customHeight="1" x14ac:dyDescent="0.25">
      <c r="A130" s="403" t="s">
        <v>4532</v>
      </c>
      <c r="B130" s="404" t="s">
        <v>9461</v>
      </c>
      <c r="C130" s="405">
        <v>0</v>
      </c>
      <c r="D130" s="405">
        <v>0</v>
      </c>
      <c r="E130" s="405">
        <v>0</v>
      </c>
    </row>
    <row r="131" spans="1:5" ht="33" customHeight="1" x14ac:dyDescent="0.25">
      <c r="A131" s="403" t="s">
        <v>4533</v>
      </c>
      <c r="B131" s="404" t="s">
        <v>8210</v>
      </c>
      <c r="C131" s="405">
        <v>0</v>
      </c>
      <c r="D131" s="405">
        <v>0</v>
      </c>
      <c r="E131" s="405">
        <v>0</v>
      </c>
    </row>
    <row r="132" spans="1:5" ht="33" customHeight="1" x14ac:dyDescent="0.25">
      <c r="A132" s="403" t="s">
        <v>4534</v>
      </c>
      <c r="B132" s="404" t="s">
        <v>9462</v>
      </c>
      <c r="C132" s="405">
        <v>0</v>
      </c>
      <c r="D132" s="405">
        <v>0</v>
      </c>
      <c r="E132" s="405">
        <v>0</v>
      </c>
    </row>
    <row r="133" spans="1:5" ht="33" customHeight="1" x14ac:dyDescent="0.25">
      <c r="A133" s="403" t="s">
        <v>8211</v>
      </c>
      <c r="B133" s="404" t="s">
        <v>8162</v>
      </c>
      <c r="C133" s="405">
        <v>0</v>
      </c>
      <c r="D133" s="405">
        <v>0</v>
      </c>
      <c r="E133" s="405">
        <v>0</v>
      </c>
    </row>
    <row r="134" spans="1:5" ht="33" customHeight="1" x14ac:dyDescent="0.25">
      <c r="A134" s="403" t="s">
        <v>8212</v>
      </c>
      <c r="B134" s="404" t="s">
        <v>8164</v>
      </c>
      <c r="C134" s="405">
        <v>0</v>
      </c>
      <c r="D134" s="405">
        <v>0</v>
      </c>
      <c r="E134" s="405">
        <v>0</v>
      </c>
    </row>
    <row r="135" spans="1:5" ht="33" customHeight="1" x14ac:dyDescent="0.25">
      <c r="A135" s="403" t="s">
        <v>19549</v>
      </c>
      <c r="B135" s="404" t="s">
        <v>19550</v>
      </c>
      <c r="C135" s="405">
        <v>0</v>
      </c>
      <c r="D135" s="405">
        <v>0</v>
      </c>
      <c r="E135" s="405">
        <v>0</v>
      </c>
    </row>
    <row r="136" spans="1:5" ht="33" customHeight="1" x14ac:dyDescent="0.25">
      <c r="A136" s="403" t="s">
        <v>4714</v>
      </c>
      <c r="B136" s="404" t="s">
        <v>8213</v>
      </c>
      <c r="C136" s="405">
        <v>0</v>
      </c>
      <c r="D136" s="405">
        <v>22</v>
      </c>
      <c r="E136" s="405">
        <v>22</v>
      </c>
    </row>
    <row r="137" spans="1:5" ht="33" customHeight="1" x14ac:dyDescent="0.25">
      <c r="A137" s="403" t="s">
        <v>4535</v>
      </c>
      <c r="B137" s="404" t="s">
        <v>9469</v>
      </c>
      <c r="C137" s="405">
        <v>0</v>
      </c>
      <c r="D137" s="405">
        <v>0</v>
      </c>
      <c r="E137" s="405">
        <v>0</v>
      </c>
    </row>
    <row r="138" spans="1:5" ht="33" customHeight="1" x14ac:dyDescent="0.25">
      <c r="A138" s="403" t="s">
        <v>4536</v>
      </c>
      <c r="B138" s="404" t="s">
        <v>8214</v>
      </c>
      <c r="C138" s="405">
        <v>0</v>
      </c>
      <c r="D138" s="405">
        <v>0</v>
      </c>
      <c r="E138" s="405">
        <v>0</v>
      </c>
    </row>
    <row r="139" spans="1:5" ht="33" customHeight="1" x14ac:dyDescent="0.25">
      <c r="A139" s="403" t="s">
        <v>4537</v>
      </c>
      <c r="B139" s="404" t="s">
        <v>9470</v>
      </c>
      <c r="C139" s="405">
        <v>0</v>
      </c>
      <c r="D139" s="405">
        <v>0</v>
      </c>
      <c r="E139" s="405">
        <v>0</v>
      </c>
    </row>
    <row r="140" spans="1:5" ht="33" customHeight="1" x14ac:dyDescent="0.25">
      <c r="A140" s="403" t="s">
        <v>8215</v>
      </c>
      <c r="B140" s="404" t="s">
        <v>8216</v>
      </c>
      <c r="C140" s="405">
        <v>0</v>
      </c>
      <c r="D140" s="405">
        <v>0</v>
      </c>
      <c r="E140" s="405">
        <v>0</v>
      </c>
    </row>
    <row r="141" spans="1:5" ht="33" customHeight="1" x14ac:dyDescent="0.25">
      <c r="A141" s="403" t="s">
        <v>8217</v>
      </c>
      <c r="B141" s="404" t="s">
        <v>8218</v>
      </c>
      <c r="C141" s="405">
        <v>0</v>
      </c>
      <c r="D141" s="405">
        <v>0</v>
      </c>
      <c r="E141" s="405">
        <v>0</v>
      </c>
    </row>
    <row r="142" spans="1:5" ht="33" customHeight="1" x14ac:dyDescent="0.25">
      <c r="A142" s="403" t="s">
        <v>19551</v>
      </c>
      <c r="B142" s="404" t="s">
        <v>19552</v>
      </c>
      <c r="C142" s="405">
        <v>0</v>
      </c>
      <c r="D142" s="405">
        <v>0</v>
      </c>
      <c r="E142" s="405">
        <v>0</v>
      </c>
    </row>
    <row r="143" spans="1:5" ht="33" customHeight="1" x14ac:dyDescent="0.25">
      <c r="A143" s="403" t="s">
        <v>4819</v>
      </c>
      <c r="B143" s="404" t="s">
        <v>8191</v>
      </c>
      <c r="C143" s="405">
        <v>0</v>
      </c>
      <c r="D143" s="405">
        <v>0</v>
      </c>
      <c r="E143" s="405">
        <v>0</v>
      </c>
    </row>
    <row r="144" spans="1:5" ht="33" customHeight="1" x14ac:dyDescent="0.25">
      <c r="A144" s="403" t="s">
        <v>8219</v>
      </c>
      <c r="B144" s="404" t="s">
        <v>9465</v>
      </c>
      <c r="C144" s="405">
        <v>0</v>
      </c>
      <c r="D144" s="405">
        <v>0</v>
      </c>
      <c r="E144" s="405">
        <v>0</v>
      </c>
    </row>
    <row r="145" spans="1:5" ht="33" customHeight="1" x14ac:dyDescent="0.25">
      <c r="A145" s="403" t="s">
        <v>8220</v>
      </c>
      <c r="B145" s="404" t="s">
        <v>11355</v>
      </c>
      <c r="C145" s="405">
        <v>0</v>
      </c>
      <c r="D145" s="405">
        <v>0</v>
      </c>
      <c r="E145" s="405">
        <v>0</v>
      </c>
    </row>
    <row r="146" spans="1:5" ht="33" customHeight="1" x14ac:dyDescent="0.25">
      <c r="A146" s="403" t="s">
        <v>8221</v>
      </c>
      <c r="B146" s="404" t="s">
        <v>9466</v>
      </c>
      <c r="C146" s="405">
        <v>0</v>
      </c>
      <c r="D146" s="405">
        <v>0</v>
      </c>
      <c r="E146" s="405">
        <v>0</v>
      </c>
    </row>
    <row r="147" spans="1:5" ht="33" customHeight="1" x14ac:dyDescent="0.25">
      <c r="A147" s="403" t="s">
        <v>8222</v>
      </c>
      <c r="B147" s="404" t="s">
        <v>8194</v>
      </c>
      <c r="C147" s="405">
        <v>0</v>
      </c>
      <c r="D147" s="405">
        <v>0</v>
      </c>
      <c r="E147" s="405">
        <v>0</v>
      </c>
    </row>
    <row r="148" spans="1:5" ht="33" customHeight="1" x14ac:dyDescent="0.25">
      <c r="A148" s="403" t="s">
        <v>8223</v>
      </c>
      <c r="B148" s="404" t="s">
        <v>8196</v>
      </c>
      <c r="C148" s="405">
        <v>0</v>
      </c>
      <c r="D148" s="405">
        <v>0</v>
      </c>
      <c r="E148" s="405">
        <v>0</v>
      </c>
    </row>
    <row r="149" spans="1:5" ht="33" customHeight="1" x14ac:dyDescent="0.25">
      <c r="A149" s="403" t="s">
        <v>19553</v>
      </c>
      <c r="B149" s="404" t="s">
        <v>19544</v>
      </c>
      <c r="C149" s="405">
        <v>0</v>
      </c>
      <c r="D149" s="405">
        <v>0</v>
      </c>
      <c r="E149" s="405">
        <v>0</v>
      </c>
    </row>
    <row r="150" spans="1:5" ht="33" customHeight="1" x14ac:dyDescent="0.25">
      <c r="A150" s="403" t="s">
        <v>4820</v>
      </c>
      <c r="B150" s="404" t="s">
        <v>8224</v>
      </c>
      <c r="C150" s="405">
        <v>0</v>
      </c>
      <c r="D150" s="405">
        <v>0</v>
      </c>
      <c r="E150" s="405">
        <v>0</v>
      </c>
    </row>
    <row r="151" spans="1:5" ht="33" customHeight="1" x14ac:dyDescent="0.25">
      <c r="A151" s="403" t="s">
        <v>8225</v>
      </c>
      <c r="B151" s="404" t="s">
        <v>9471</v>
      </c>
      <c r="C151" s="405">
        <v>0</v>
      </c>
      <c r="D151" s="405">
        <v>0</v>
      </c>
      <c r="E151" s="405">
        <v>0</v>
      </c>
    </row>
    <row r="152" spans="1:5" ht="33" customHeight="1" x14ac:dyDescent="0.25">
      <c r="A152" s="403" t="s">
        <v>8226</v>
      </c>
      <c r="B152" s="404" t="s">
        <v>8227</v>
      </c>
      <c r="C152" s="405">
        <v>0</v>
      </c>
      <c r="D152" s="405">
        <v>0</v>
      </c>
      <c r="E152" s="405">
        <v>0</v>
      </c>
    </row>
    <row r="153" spans="1:5" ht="33" customHeight="1" x14ac:dyDescent="0.25">
      <c r="A153" s="403" t="s">
        <v>8228</v>
      </c>
      <c r="B153" s="404" t="s">
        <v>9472</v>
      </c>
      <c r="C153" s="405">
        <v>0</v>
      </c>
      <c r="D153" s="405">
        <v>8</v>
      </c>
      <c r="E153" s="405">
        <v>8</v>
      </c>
    </row>
    <row r="154" spans="1:5" ht="33" customHeight="1" x14ac:dyDescent="0.25">
      <c r="A154" s="403" t="s">
        <v>8229</v>
      </c>
      <c r="B154" s="404" t="s">
        <v>8230</v>
      </c>
      <c r="C154" s="405">
        <v>0</v>
      </c>
      <c r="D154" s="405">
        <v>5</v>
      </c>
      <c r="E154" s="405">
        <v>5</v>
      </c>
    </row>
    <row r="155" spans="1:5" ht="33" customHeight="1" x14ac:dyDescent="0.25">
      <c r="A155" s="403" t="s">
        <v>8231</v>
      </c>
      <c r="B155" s="404" t="s">
        <v>8232</v>
      </c>
      <c r="C155" s="405">
        <v>0</v>
      </c>
      <c r="D155" s="405">
        <v>0</v>
      </c>
      <c r="E155" s="405">
        <v>0</v>
      </c>
    </row>
    <row r="156" spans="1:5" ht="33" customHeight="1" x14ac:dyDescent="0.25">
      <c r="A156" s="403" t="s">
        <v>19554</v>
      </c>
      <c r="B156" s="404" t="s">
        <v>19555</v>
      </c>
      <c r="C156" s="405">
        <v>0</v>
      </c>
      <c r="D156" s="405">
        <v>0</v>
      </c>
      <c r="E156" s="405">
        <v>0</v>
      </c>
    </row>
    <row r="157" spans="1:5" ht="33" customHeight="1" x14ac:dyDescent="0.25">
      <c r="A157" s="403" t="s">
        <v>4821</v>
      </c>
      <c r="B157" s="404" t="s">
        <v>8199</v>
      </c>
      <c r="C157" s="405">
        <v>51</v>
      </c>
      <c r="D157" s="405">
        <v>20</v>
      </c>
      <c r="E157" s="405">
        <v>71</v>
      </c>
    </row>
    <row r="158" spans="1:5" ht="33" customHeight="1" x14ac:dyDescent="0.25">
      <c r="A158" s="403" t="s">
        <v>4538</v>
      </c>
      <c r="B158" s="404" t="s">
        <v>9467</v>
      </c>
      <c r="C158" s="405">
        <v>0</v>
      </c>
      <c r="D158" s="405">
        <v>0</v>
      </c>
      <c r="E158" s="405">
        <v>0</v>
      </c>
    </row>
    <row r="159" spans="1:5" ht="33" customHeight="1" x14ac:dyDescent="0.25">
      <c r="A159" s="403" t="s">
        <v>4539</v>
      </c>
      <c r="B159" s="404" t="s">
        <v>8200</v>
      </c>
      <c r="C159" s="405">
        <v>0</v>
      </c>
      <c r="D159" s="405">
        <v>0</v>
      </c>
      <c r="E159" s="405">
        <v>0</v>
      </c>
    </row>
    <row r="160" spans="1:5" ht="33" customHeight="1" x14ac:dyDescent="0.25">
      <c r="A160" s="403" t="s">
        <v>4540</v>
      </c>
      <c r="B160" s="404" t="s">
        <v>9468</v>
      </c>
      <c r="C160" s="405">
        <v>0</v>
      </c>
      <c r="D160" s="405">
        <v>0</v>
      </c>
      <c r="E160" s="405">
        <v>0</v>
      </c>
    </row>
    <row r="161" spans="1:5" ht="33" customHeight="1" x14ac:dyDescent="0.25">
      <c r="A161" s="403" t="s">
        <v>8233</v>
      </c>
      <c r="B161" s="404" t="s">
        <v>8202</v>
      </c>
      <c r="C161" s="405">
        <v>0</v>
      </c>
      <c r="D161" s="405">
        <v>33</v>
      </c>
      <c r="E161" s="405">
        <v>33</v>
      </c>
    </row>
    <row r="162" spans="1:5" ht="33" customHeight="1" x14ac:dyDescent="0.25">
      <c r="A162" s="403" t="s">
        <v>4822</v>
      </c>
      <c r="B162" s="404" t="s">
        <v>8234</v>
      </c>
      <c r="C162" s="405">
        <v>0</v>
      </c>
      <c r="D162" s="405">
        <v>0</v>
      </c>
      <c r="E162" s="405">
        <v>0</v>
      </c>
    </row>
    <row r="163" spans="1:5" ht="33" customHeight="1" x14ac:dyDescent="0.25">
      <c r="A163" s="403" t="s">
        <v>8235</v>
      </c>
      <c r="B163" s="404" t="s">
        <v>11356</v>
      </c>
      <c r="C163" s="405">
        <v>0</v>
      </c>
      <c r="D163" s="405">
        <v>0</v>
      </c>
      <c r="E163" s="405">
        <v>0</v>
      </c>
    </row>
    <row r="164" spans="1:5" ht="33" customHeight="1" x14ac:dyDescent="0.25">
      <c r="A164" s="403" t="s">
        <v>8236</v>
      </c>
      <c r="B164" s="404" t="s">
        <v>11357</v>
      </c>
      <c r="C164" s="405">
        <v>0</v>
      </c>
      <c r="D164" s="405">
        <v>0</v>
      </c>
      <c r="E164" s="405">
        <v>0</v>
      </c>
    </row>
    <row r="165" spans="1:5" ht="33" customHeight="1" x14ac:dyDescent="0.25">
      <c r="A165" s="403" t="s">
        <v>8237</v>
      </c>
      <c r="B165" s="404" t="s">
        <v>11358</v>
      </c>
      <c r="C165" s="405">
        <v>0</v>
      </c>
      <c r="D165" s="405">
        <v>0</v>
      </c>
      <c r="E165" s="405">
        <v>0</v>
      </c>
    </row>
    <row r="166" spans="1:5" ht="33" customHeight="1" x14ac:dyDescent="0.25">
      <c r="A166" s="403" t="s">
        <v>8238</v>
      </c>
      <c r="B166" s="404" t="s">
        <v>11359</v>
      </c>
      <c r="C166" s="405">
        <v>0</v>
      </c>
      <c r="D166" s="405">
        <v>0</v>
      </c>
      <c r="E166" s="405">
        <v>0</v>
      </c>
    </row>
    <row r="167" spans="1:5" s="406" customFormat="1" ht="33" customHeight="1" x14ac:dyDescent="0.25">
      <c r="A167" s="403" t="s">
        <v>8239</v>
      </c>
      <c r="B167" s="404" t="s">
        <v>11360</v>
      </c>
      <c r="C167" s="405">
        <v>0</v>
      </c>
      <c r="D167" s="405">
        <v>0</v>
      </c>
      <c r="E167" s="405">
        <v>0</v>
      </c>
    </row>
    <row r="168" spans="1:5" s="406" customFormat="1" ht="33" customHeight="1" x14ac:dyDescent="0.25">
      <c r="A168" s="403" t="s">
        <v>19556</v>
      </c>
      <c r="B168" s="404" t="s">
        <v>19557</v>
      </c>
      <c r="C168" s="405">
        <v>0</v>
      </c>
      <c r="D168" s="405">
        <v>0</v>
      </c>
      <c r="E168" s="405">
        <v>0</v>
      </c>
    </row>
    <row r="169" spans="1:5" s="406" customFormat="1" ht="33" customHeight="1" x14ac:dyDescent="0.25">
      <c r="A169" s="403" t="s">
        <v>4823</v>
      </c>
      <c r="B169" s="404" t="s">
        <v>8240</v>
      </c>
      <c r="C169" s="405">
        <v>0</v>
      </c>
      <c r="D169" s="405">
        <v>0</v>
      </c>
      <c r="E169" s="405">
        <v>0</v>
      </c>
    </row>
    <row r="170" spans="1:5" ht="33" customHeight="1" x14ac:dyDescent="0.25">
      <c r="A170" s="403" t="s">
        <v>8241</v>
      </c>
      <c r="B170" s="404" t="s">
        <v>11361</v>
      </c>
      <c r="C170" s="405">
        <v>0</v>
      </c>
      <c r="D170" s="405">
        <v>0</v>
      </c>
      <c r="E170" s="405">
        <v>0</v>
      </c>
    </row>
    <row r="171" spans="1:5" ht="33" customHeight="1" x14ac:dyDescent="0.25">
      <c r="A171" s="403" t="s">
        <v>8242</v>
      </c>
      <c r="B171" s="404" t="s">
        <v>11362</v>
      </c>
      <c r="C171" s="405">
        <v>0</v>
      </c>
      <c r="D171" s="405">
        <v>0</v>
      </c>
      <c r="E171" s="405">
        <v>0</v>
      </c>
    </row>
    <row r="172" spans="1:5" ht="33" customHeight="1" x14ac:dyDescent="0.25">
      <c r="A172" s="403" t="s">
        <v>8243</v>
      </c>
      <c r="B172" s="404" t="s">
        <v>11363</v>
      </c>
      <c r="C172" s="405">
        <v>0</v>
      </c>
      <c r="D172" s="405">
        <v>0</v>
      </c>
      <c r="E172" s="405">
        <v>0</v>
      </c>
    </row>
    <row r="173" spans="1:5" ht="33" customHeight="1" x14ac:dyDescent="0.25">
      <c r="A173" s="403" t="s">
        <v>8244</v>
      </c>
      <c r="B173" s="404" t="s">
        <v>11364</v>
      </c>
      <c r="C173" s="405">
        <v>0</v>
      </c>
      <c r="D173" s="405">
        <v>0</v>
      </c>
      <c r="E173" s="405">
        <v>0</v>
      </c>
    </row>
    <row r="174" spans="1:5" ht="33" customHeight="1" x14ac:dyDescent="0.25">
      <c r="A174" s="403" t="s">
        <v>8245</v>
      </c>
      <c r="B174" s="404" t="s">
        <v>11365</v>
      </c>
      <c r="C174" s="405">
        <v>0</v>
      </c>
      <c r="D174" s="405">
        <v>0</v>
      </c>
      <c r="E174" s="405">
        <v>0</v>
      </c>
    </row>
    <row r="175" spans="1:5" ht="33" customHeight="1" x14ac:dyDescent="0.25">
      <c r="A175" s="403" t="s">
        <v>19558</v>
      </c>
      <c r="B175" s="404" t="s">
        <v>19559</v>
      </c>
      <c r="C175" s="405">
        <v>0</v>
      </c>
      <c r="D175" s="405">
        <v>0</v>
      </c>
      <c r="E175" s="405">
        <v>0</v>
      </c>
    </row>
    <row r="176" spans="1:5" ht="33" customHeight="1" x14ac:dyDescent="0.25">
      <c r="A176" s="403" t="s">
        <v>4824</v>
      </c>
      <c r="B176" s="404" t="s">
        <v>8213</v>
      </c>
      <c r="C176" s="405">
        <v>-10</v>
      </c>
      <c r="D176" s="405">
        <v>0</v>
      </c>
      <c r="E176" s="405">
        <v>-10</v>
      </c>
    </row>
    <row r="177" spans="1:5" ht="33" customHeight="1" x14ac:dyDescent="0.25">
      <c r="A177" s="403" t="s">
        <v>8246</v>
      </c>
      <c r="B177" s="404" t="s">
        <v>9469</v>
      </c>
      <c r="C177" s="405">
        <v>0</v>
      </c>
      <c r="D177" s="405">
        <v>0</v>
      </c>
      <c r="E177" s="405">
        <v>0</v>
      </c>
    </row>
    <row r="178" spans="1:5" ht="33" customHeight="1" x14ac:dyDescent="0.25">
      <c r="A178" s="403" t="s">
        <v>8247</v>
      </c>
      <c r="B178" s="404" t="s">
        <v>8214</v>
      </c>
      <c r="C178" s="405">
        <v>0</v>
      </c>
      <c r="D178" s="405">
        <v>0</v>
      </c>
      <c r="E178" s="405">
        <v>0</v>
      </c>
    </row>
    <row r="179" spans="1:5" ht="33" customHeight="1" x14ac:dyDescent="0.25">
      <c r="A179" s="403" t="s">
        <v>8248</v>
      </c>
      <c r="B179" s="404" t="s">
        <v>9470</v>
      </c>
      <c r="C179" s="405">
        <v>0</v>
      </c>
      <c r="D179" s="405">
        <v>0</v>
      </c>
      <c r="E179" s="405">
        <v>0</v>
      </c>
    </row>
    <row r="180" spans="1:5" ht="33" customHeight="1" x14ac:dyDescent="0.25">
      <c r="A180" s="403" t="s">
        <v>8249</v>
      </c>
      <c r="B180" s="404" t="s">
        <v>8216</v>
      </c>
      <c r="C180" s="405">
        <v>0</v>
      </c>
      <c r="D180" s="405">
        <v>0</v>
      </c>
      <c r="E180" s="405">
        <v>0</v>
      </c>
    </row>
    <row r="181" spans="1:5" ht="33" customHeight="1" x14ac:dyDescent="0.25">
      <c r="A181" s="403" t="s">
        <v>8250</v>
      </c>
      <c r="B181" s="404" t="s">
        <v>8218</v>
      </c>
      <c r="C181" s="405">
        <v>0</v>
      </c>
      <c r="D181" s="405">
        <v>0</v>
      </c>
      <c r="E181" s="405">
        <v>0</v>
      </c>
    </row>
    <row r="182" spans="1:5" ht="33" customHeight="1" x14ac:dyDescent="0.25">
      <c r="A182" s="403" t="s">
        <v>19560</v>
      </c>
      <c r="B182" s="404" t="s">
        <v>19552</v>
      </c>
      <c r="C182" s="405">
        <v>0</v>
      </c>
      <c r="D182" s="405">
        <v>0</v>
      </c>
      <c r="E182" s="405">
        <v>0</v>
      </c>
    </row>
    <row r="183" spans="1:5" ht="33" customHeight="1" x14ac:dyDescent="0.25">
      <c r="A183" s="403" t="s">
        <v>4825</v>
      </c>
      <c r="B183" s="404" t="s">
        <v>8213</v>
      </c>
      <c r="C183" s="405">
        <v>0</v>
      </c>
      <c r="D183" s="405">
        <v>36</v>
      </c>
      <c r="E183" s="405">
        <v>36</v>
      </c>
    </row>
    <row r="184" spans="1:5" ht="33" customHeight="1" x14ac:dyDescent="0.25">
      <c r="A184" s="403" t="s">
        <v>8251</v>
      </c>
      <c r="B184" s="404" t="s">
        <v>9469</v>
      </c>
      <c r="C184" s="405">
        <v>0</v>
      </c>
      <c r="D184" s="405">
        <v>0</v>
      </c>
      <c r="E184" s="405">
        <v>0</v>
      </c>
    </row>
    <row r="185" spans="1:5" ht="33" customHeight="1" x14ac:dyDescent="0.25">
      <c r="A185" s="403" t="s">
        <v>8252</v>
      </c>
      <c r="B185" s="404" t="s">
        <v>8214</v>
      </c>
      <c r="C185" s="405">
        <v>0</v>
      </c>
      <c r="D185" s="405">
        <v>0</v>
      </c>
      <c r="E185" s="405">
        <v>0</v>
      </c>
    </row>
    <row r="186" spans="1:5" ht="33" customHeight="1" x14ac:dyDescent="0.25">
      <c r="A186" s="403" t="s">
        <v>8253</v>
      </c>
      <c r="B186" s="404" t="s">
        <v>9470</v>
      </c>
      <c r="C186" s="405">
        <v>0</v>
      </c>
      <c r="D186" s="405">
        <v>0</v>
      </c>
      <c r="E186" s="405">
        <v>0</v>
      </c>
    </row>
    <row r="187" spans="1:5" ht="33" customHeight="1" x14ac:dyDescent="0.25">
      <c r="A187" s="403" t="s">
        <v>8254</v>
      </c>
      <c r="B187" s="404" t="s">
        <v>8216</v>
      </c>
      <c r="C187" s="405">
        <v>0</v>
      </c>
      <c r="D187" s="405">
        <v>0</v>
      </c>
      <c r="E187" s="405">
        <v>0</v>
      </c>
    </row>
    <row r="188" spans="1:5" ht="33" customHeight="1" x14ac:dyDescent="0.25">
      <c r="A188" s="403" t="s">
        <v>8255</v>
      </c>
      <c r="B188" s="404" t="s">
        <v>8218</v>
      </c>
      <c r="C188" s="405">
        <v>0</v>
      </c>
      <c r="D188" s="405">
        <v>0</v>
      </c>
      <c r="E188" s="405">
        <v>0</v>
      </c>
    </row>
    <row r="189" spans="1:5" ht="33" customHeight="1" x14ac:dyDescent="0.25">
      <c r="A189" s="403" t="s">
        <v>21509</v>
      </c>
      <c r="B189" s="404" t="s">
        <v>19552</v>
      </c>
      <c r="C189" s="405">
        <v>0</v>
      </c>
      <c r="D189" s="405">
        <v>0</v>
      </c>
      <c r="E189" s="405">
        <v>0</v>
      </c>
    </row>
    <row r="190" spans="1:5" ht="33" customHeight="1" x14ac:dyDescent="0.25">
      <c r="A190" s="403" t="s">
        <v>4826</v>
      </c>
      <c r="B190" s="404" t="s">
        <v>8256</v>
      </c>
      <c r="C190" s="405">
        <v>30</v>
      </c>
      <c r="D190" s="405">
        <v>75</v>
      </c>
      <c r="E190" s="405">
        <v>105</v>
      </c>
    </row>
    <row r="191" spans="1:5" ht="33" customHeight="1" x14ac:dyDescent="0.25">
      <c r="A191" s="403" t="s">
        <v>8257</v>
      </c>
      <c r="B191" s="404" t="s">
        <v>11366</v>
      </c>
      <c r="C191" s="405">
        <v>0</v>
      </c>
      <c r="D191" s="405">
        <v>0</v>
      </c>
      <c r="E191" s="405">
        <v>0</v>
      </c>
    </row>
    <row r="192" spans="1:5" ht="33" customHeight="1" x14ac:dyDescent="0.25">
      <c r="A192" s="403" t="s">
        <v>8258</v>
      </c>
      <c r="B192" s="404" t="s">
        <v>11367</v>
      </c>
      <c r="C192" s="405">
        <v>0</v>
      </c>
      <c r="D192" s="405">
        <v>0</v>
      </c>
      <c r="E192" s="405">
        <v>0</v>
      </c>
    </row>
    <row r="193" spans="1:5" ht="33" customHeight="1" x14ac:dyDescent="0.25">
      <c r="A193" s="403" t="s">
        <v>8259</v>
      </c>
      <c r="B193" s="404" t="s">
        <v>11368</v>
      </c>
      <c r="C193" s="405">
        <v>0</v>
      </c>
      <c r="D193" s="405">
        <v>0</v>
      </c>
      <c r="E193" s="405">
        <v>0</v>
      </c>
    </row>
    <row r="194" spans="1:5" ht="33" customHeight="1" x14ac:dyDescent="0.25">
      <c r="A194" s="403" t="s">
        <v>8260</v>
      </c>
      <c r="B194" s="404" t="s">
        <v>11369</v>
      </c>
      <c r="C194" s="405">
        <v>0</v>
      </c>
      <c r="D194" s="405">
        <v>0</v>
      </c>
      <c r="E194" s="405">
        <v>0</v>
      </c>
    </row>
    <row r="195" spans="1:5" ht="33" customHeight="1" x14ac:dyDescent="0.25">
      <c r="A195" s="403" t="s">
        <v>8261</v>
      </c>
      <c r="B195" s="404" t="s">
        <v>11370</v>
      </c>
      <c r="C195" s="405">
        <v>0</v>
      </c>
      <c r="D195" s="405">
        <v>0</v>
      </c>
      <c r="E195" s="405">
        <v>0</v>
      </c>
    </row>
    <row r="196" spans="1:5" ht="33" customHeight="1" x14ac:dyDescent="0.25">
      <c r="A196" s="403" t="s">
        <v>19561</v>
      </c>
      <c r="B196" s="404" t="s">
        <v>19562</v>
      </c>
      <c r="C196" s="405">
        <v>0</v>
      </c>
      <c r="D196" s="405">
        <v>0</v>
      </c>
      <c r="E196" s="405">
        <v>0</v>
      </c>
    </row>
    <row r="197" spans="1:5" ht="33" customHeight="1" x14ac:dyDescent="0.25">
      <c r="A197" s="403" t="s">
        <v>4827</v>
      </c>
      <c r="B197" s="404" t="s">
        <v>8262</v>
      </c>
      <c r="C197" s="405">
        <v>18</v>
      </c>
      <c r="D197" s="405">
        <v>15</v>
      </c>
      <c r="E197" s="405">
        <v>33</v>
      </c>
    </row>
    <row r="198" spans="1:5" ht="33" customHeight="1" x14ac:dyDescent="0.25">
      <c r="A198" s="403" t="s">
        <v>8263</v>
      </c>
      <c r="B198" s="404" t="s">
        <v>9473</v>
      </c>
      <c r="C198" s="405">
        <v>0</v>
      </c>
      <c r="D198" s="405">
        <v>0</v>
      </c>
      <c r="E198" s="405">
        <v>0</v>
      </c>
    </row>
    <row r="199" spans="1:5" ht="33" customHeight="1" x14ac:dyDescent="0.25">
      <c r="A199" s="403" t="s">
        <v>8264</v>
      </c>
      <c r="B199" s="404" t="s">
        <v>8265</v>
      </c>
      <c r="C199" s="405">
        <v>0</v>
      </c>
      <c r="D199" s="405">
        <v>0</v>
      </c>
      <c r="E199" s="405">
        <v>0</v>
      </c>
    </row>
    <row r="200" spans="1:5" ht="33" customHeight="1" x14ac:dyDescent="0.25">
      <c r="A200" s="403" t="s">
        <v>8266</v>
      </c>
      <c r="B200" s="404" t="s">
        <v>9474</v>
      </c>
      <c r="C200" s="405">
        <v>0</v>
      </c>
      <c r="D200" s="405">
        <v>0</v>
      </c>
      <c r="E200" s="405">
        <v>0</v>
      </c>
    </row>
    <row r="201" spans="1:5" ht="33" customHeight="1" x14ac:dyDescent="0.25">
      <c r="A201" s="403" t="s">
        <v>8267</v>
      </c>
      <c r="B201" s="404" t="s">
        <v>8268</v>
      </c>
      <c r="C201" s="405">
        <v>0</v>
      </c>
      <c r="D201" s="405">
        <v>7</v>
      </c>
      <c r="E201" s="405">
        <v>7</v>
      </c>
    </row>
    <row r="202" spans="1:5" ht="33" customHeight="1" x14ac:dyDescent="0.25">
      <c r="A202" s="403" t="s">
        <v>8269</v>
      </c>
      <c r="B202" s="404" t="s">
        <v>8270</v>
      </c>
      <c r="C202" s="405">
        <v>0</v>
      </c>
      <c r="D202" s="405">
        <v>0</v>
      </c>
      <c r="E202" s="405">
        <v>0</v>
      </c>
    </row>
    <row r="203" spans="1:5" ht="33" customHeight="1" x14ac:dyDescent="0.25">
      <c r="A203" s="403" t="s">
        <v>19563</v>
      </c>
      <c r="B203" s="404" t="s">
        <v>19564</v>
      </c>
      <c r="C203" s="405">
        <v>0</v>
      </c>
      <c r="D203" s="405">
        <v>0</v>
      </c>
      <c r="E203" s="405">
        <v>0</v>
      </c>
    </row>
    <row r="204" spans="1:5" ht="33" customHeight="1" x14ac:dyDescent="0.25">
      <c r="A204" s="403" t="s">
        <v>4828</v>
      </c>
      <c r="B204" s="404" t="s">
        <v>8271</v>
      </c>
      <c r="C204" s="405">
        <v>16</v>
      </c>
      <c r="D204" s="405">
        <v>0</v>
      </c>
      <c r="E204" s="405">
        <v>16</v>
      </c>
    </row>
    <row r="205" spans="1:5" ht="33" customHeight="1" x14ac:dyDescent="0.25">
      <c r="A205" s="403" t="s">
        <v>8272</v>
      </c>
      <c r="B205" s="404" t="s">
        <v>9475</v>
      </c>
      <c r="C205" s="405">
        <v>0</v>
      </c>
      <c r="D205" s="405">
        <v>0</v>
      </c>
      <c r="E205" s="405">
        <v>0</v>
      </c>
    </row>
    <row r="206" spans="1:5" ht="33" customHeight="1" x14ac:dyDescent="0.25">
      <c r="A206" s="403" t="s">
        <v>8273</v>
      </c>
      <c r="B206" s="404" t="s">
        <v>8274</v>
      </c>
      <c r="C206" s="405">
        <v>0</v>
      </c>
      <c r="D206" s="405">
        <v>0</v>
      </c>
      <c r="E206" s="405">
        <v>0</v>
      </c>
    </row>
    <row r="207" spans="1:5" ht="33" customHeight="1" x14ac:dyDescent="0.25">
      <c r="A207" s="403" t="s">
        <v>8275</v>
      </c>
      <c r="B207" s="404" t="s">
        <v>9476</v>
      </c>
      <c r="C207" s="405">
        <v>0</v>
      </c>
      <c r="D207" s="405">
        <v>0</v>
      </c>
      <c r="E207" s="405">
        <v>0</v>
      </c>
    </row>
    <row r="208" spans="1:5" ht="33" customHeight="1" x14ac:dyDescent="0.25">
      <c r="A208" s="403" t="s">
        <v>8276</v>
      </c>
      <c r="B208" s="404" t="s">
        <v>8277</v>
      </c>
      <c r="C208" s="405">
        <v>0</v>
      </c>
      <c r="D208" s="405">
        <v>0</v>
      </c>
      <c r="E208" s="405">
        <v>0</v>
      </c>
    </row>
    <row r="209" spans="1:5" ht="33" customHeight="1" x14ac:dyDescent="0.25">
      <c r="A209" s="403" t="s">
        <v>8278</v>
      </c>
      <c r="B209" s="404" t="s">
        <v>8279</v>
      </c>
      <c r="C209" s="405">
        <v>0</v>
      </c>
      <c r="D209" s="405">
        <v>0</v>
      </c>
      <c r="E209" s="405">
        <v>0</v>
      </c>
    </row>
    <row r="210" spans="1:5" ht="33" customHeight="1" x14ac:dyDescent="0.25">
      <c r="A210" s="403" t="s">
        <v>19565</v>
      </c>
      <c r="B210" s="404" t="s">
        <v>19566</v>
      </c>
      <c r="C210" s="405">
        <v>0</v>
      </c>
      <c r="D210" s="405">
        <v>0</v>
      </c>
      <c r="E210" s="405">
        <v>0</v>
      </c>
    </row>
    <row r="211" spans="1:5" ht="33" customHeight="1" x14ac:dyDescent="0.25">
      <c r="A211" s="403" t="s">
        <v>4829</v>
      </c>
      <c r="B211" s="404" t="s">
        <v>8191</v>
      </c>
      <c r="C211" s="405">
        <v>-24</v>
      </c>
      <c r="D211" s="405">
        <v>6</v>
      </c>
      <c r="E211" s="405">
        <v>-18</v>
      </c>
    </row>
    <row r="212" spans="1:5" ht="33" customHeight="1" x14ac:dyDescent="0.25">
      <c r="A212" s="403" t="s">
        <v>8280</v>
      </c>
      <c r="B212" s="404" t="s">
        <v>9465</v>
      </c>
      <c r="C212" s="405">
        <v>0</v>
      </c>
      <c r="D212" s="405">
        <v>0</v>
      </c>
      <c r="E212" s="405">
        <v>0</v>
      </c>
    </row>
    <row r="213" spans="1:5" ht="33" customHeight="1" x14ac:dyDescent="0.25">
      <c r="A213" s="403" t="s">
        <v>8281</v>
      </c>
      <c r="B213" s="404" t="s">
        <v>11355</v>
      </c>
      <c r="C213" s="405">
        <v>0</v>
      </c>
      <c r="D213" s="405">
        <v>0</v>
      </c>
      <c r="E213" s="405">
        <v>0</v>
      </c>
    </row>
    <row r="214" spans="1:5" ht="33" customHeight="1" x14ac:dyDescent="0.25">
      <c r="A214" s="403" t="s">
        <v>8282</v>
      </c>
      <c r="B214" s="404" t="s">
        <v>9466</v>
      </c>
      <c r="C214" s="405">
        <v>0</v>
      </c>
      <c r="D214" s="405">
        <v>0</v>
      </c>
      <c r="E214" s="405">
        <v>0</v>
      </c>
    </row>
    <row r="215" spans="1:5" ht="33" customHeight="1" x14ac:dyDescent="0.25">
      <c r="A215" s="403" t="s">
        <v>8283</v>
      </c>
      <c r="B215" s="404" t="s">
        <v>8194</v>
      </c>
      <c r="C215" s="405">
        <v>0</v>
      </c>
      <c r="D215" s="405">
        <v>0</v>
      </c>
      <c r="E215" s="405">
        <v>0</v>
      </c>
    </row>
    <row r="216" spans="1:5" ht="33" customHeight="1" x14ac:dyDescent="0.25">
      <c r="A216" s="403" t="s">
        <v>8284</v>
      </c>
      <c r="B216" s="404" t="s">
        <v>8196</v>
      </c>
      <c r="C216" s="405">
        <v>0</v>
      </c>
      <c r="D216" s="405">
        <v>0</v>
      </c>
      <c r="E216" s="405">
        <v>0</v>
      </c>
    </row>
    <row r="217" spans="1:5" ht="33" customHeight="1" x14ac:dyDescent="0.25">
      <c r="A217" s="403" t="s">
        <v>19567</v>
      </c>
      <c r="B217" s="404" t="s">
        <v>19544</v>
      </c>
      <c r="C217" s="405">
        <v>0</v>
      </c>
      <c r="D217" s="405">
        <v>0</v>
      </c>
      <c r="E217" s="405">
        <v>0</v>
      </c>
    </row>
    <row r="218" spans="1:5" ht="33" customHeight="1" x14ac:dyDescent="0.25">
      <c r="A218" s="403" t="s">
        <v>4830</v>
      </c>
      <c r="B218" s="404" t="s">
        <v>8285</v>
      </c>
      <c r="C218" s="405">
        <v>70</v>
      </c>
      <c r="D218" s="405">
        <v>0</v>
      </c>
      <c r="E218" s="405">
        <v>70</v>
      </c>
    </row>
    <row r="219" spans="1:5" ht="33" customHeight="1" x14ac:dyDescent="0.25">
      <c r="A219" s="403" t="s">
        <v>8286</v>
      </c>
      <c r="B219" s="404" t="s">
        <v>11371</v>
      </c>
      <c r="C219" s="405">
        <v>0</v>
      </c>
      <c r="D219" s="405">
        <v>0</v>
      </c>
      <c r="E219" s="405">
        <v>0</v>
      </c>
    </row>
    <row r="220" spans="1:5" ht="33" customHeight="1" x14ac:dyDescent="0.25">
      <c r="A220" s="403" t="s">
        <v>8287</v>
      </c>
      <c r="B220" s="404" t="s">
        <v>11372</v>
      </c>
      <c r="C220" s="405">
        <v>0</v>
      </c>
      <c r="D220" s="405">
        <v>0</v>
      </c>
      <c r="E220" s="405">
        <v>0</v>
      </c>
    </row>
    <row r="221" spans="1:5" ht="33" customHeight="1" x14ac:dyDescent="0.25">
      <c r="A221" s="403" t="s">
        <v>8288</v>
      </c>
      <c r="B221" s="404" t="s">
        <v>11373</v>
      </c>
      <c r="C221" s="405">
        <v>0</v>
      </c>
      <c r="D221" s="405">
        <v>0</v>
      </c>
      <c r="E221" s="405">
        <v>0</v>
      </c>
    </row>
    <row r="222" spans="1:5" ht="33" customHeight="1" x14ac:dyDescent="0.25">
      <c r="A222" s="403" t="s">
        <v>8289</v>
      </c>
      <c r="B222" s="404" t="s">
        <v>11374</v>
      </c>
      <c r="C222" s="405">
        <v>0</v>
      </c>
      <c r="D222" s="405">
        <v>0</v>
      </c>
      <c r="E222" s="405">
        <v>0</v>
      </c>
    </row>
    <row r="223" spans="1:5" ht="33" customHeight="1" x14ac:dyDescent="0.25">
      <c r="A223" s="403" t="s">
        <v>8290</v>
      </c>
      <c r="B223" s="404" t="s">
        <v>11375</v>
      </c>
      <c r="C223" s="405">
        <v>0</v>
      </c>
      <c r="D223" s="405">
        <v>0</v>
      </c>
      <c r="E223" s="405">
        <v>0</v>
      </c>
    </row>
    <row r="224" spans="1:5" ht="33" customHeight="1" x14ac:dyDescent="0.25">
      <c r="A224" s="403" t="s">
        <v>19568</v>
      </c>
      <c r="B224" s="404" t="s">
        <v>19569</v>
      </c>
      <c r="C224" s="405">
        <v>0</v>
      </c>
      <c r="D224" s="405">
        <v>0</v>
      </c>
      <c r="E224" s="405">
        <v>0</v>
      </c>
    </row>
    <row r="225" spans="1:5" ht="33" customHeight="1" x14ac:dyDescent="0.25">
      <c r="A225" s="403" t="s">
        <v>4831</v>
      </c>
      <c r="B225" s="404" t="s">
        <v>8291</v>
      </c>
      <c r="C225" s="405">
        <v>-44</v>
      </c>
      <c r="D225" s="405">
        <v>0</v>
      </c>
      <c r="E225" s="405">
        <v>-44</v>
      </c>
    </row>
    <row r="226" spans="1:5" ht="33" customHeight="1" x14ac:dyDescent="0.25">
      <c r="A226" s="403" t="s">
        <v>8292</v>
      </c>
      <c r="B226" s="404" t="s">
        <v>9477</v>
      </c>
      <c r="C226" s="405">
        <v>0</v>
      </c>
      <c r="D226" s="405">
        <v>0</v>
      </c>
      <c r="E226" s="405">
        <v>0</v>
      </c>
    </row>
    <row r="227" spans="1:5" ht="33" customHeight="1" x14ac:dyDescent="0.25">
      <c r="A227" s="403" t="s">
        <v>8293</v>
      </c>
      <c r="B227" s="404" t="s">
        <v>8294</v>
      </c>
      <c r="C227" s="405">
        <v>0</v>
      </c>
      <c r="D227" s="405">
        <v>0</v>
      </c>
      <c r="E227" s="405">
        <v>0</v>
      </c>
    </row>
    <row r="228" spans="1:5" ht="33" customHeight="1" x14ac:dyDescent="0.25">
      <c r="A228" s="403" t="s">
        <v>8295</v>
      </c>
      <c r="B228" s="404" t="s">
        <v>9478</v>
      </c>
      <c r="C228" s="405">
        <v>0</v>
      </c>
      <c r="D228" s="405">
        <v>0</v>
      </c>
      <c r="E228" s="405">
        <v>0</v>
      </c>
    </row>
    <row r="229" spans="1:5" ht="33" customHeight="1" x14ac:dyDescent="0.25">
      <c r="A229" s="403" t="s">
        <v>8296</v>
      </c>
      <c r="B229" s="404" t="s">
        <v>8297</v>
      </c>
      <c r="C229" s="405">
        <v>0</v>
      </c>
      <c r="D229" s="405">
        <v>0</v>
      </c>
      <c r="E229" s="405">
        <v>0</v>
      </c>
    </row>
    <row r="230" spans="1:5" ht="33" customHeight="1" x14ac:dyDescent="0.25">
      <c r="A230" s="403" t="s">
        <v>8298</v>
      </c>
      <c r="B230" s="404" t="s">
        <v>8299</v>
      </c>
      <c r="C230" s="405">
        <v>0</v>
      </c>
      <c r="D230" s="405">
        <v>0</v>
      </c>
      <c r="E230" s="405">
        <v>0</v>
      </c>
    </row>
    <row r="231" spans="1:5" ht="33" customHeight="1" x14ac:dyDescent="0.25">
      <c r="A231" s="403" t="s">
        <v>19570</v>
      </c>
      <c r="B231" s="404" t="s">
        <v>19571</v>
      </c>
      <c r="C231" s="405">
        <v>0</v>
      </c>
      <c r="D231" s="405">
        <v>0</v>
      </c>
      <c r="E231" s="405">
        <v>0</v>
      </c>
    </row>
    <row r="232" spans="1:5" ht="33" customHeight="1" x14ac:dyDescent="0.25">
      <c r="A232" s="403" t="s">
        <v>4832</v>
      </c>
      <c r="B232" s="404" t="s">
        <v>8199</v>
      </c>
      <c r="C232" s="405">
        <v>0</v>
      </c>
      <c r="D232" s="405">
        <v>0</v>
      </c>
      <c r="E232" s="405">
        <v>0</v>
      </c>
    </row>
    <row r="233" spans="1:5" ht="33" customHeight="1" x14ac:dyDescent="0.25">
      <c r="A233" s="403" t="s">
        <v>8301</v>
      </c>
      <c r="B233" s="404" t="s">
        <v>9467</v>
      </c>
      <c r="C233" s="405">
        <v>0</v>
      </c>
      <c r="D233" s="405">
        <v>0</v>
      </c>
      <c r="E233" s="405">
        <v>0</v>
      </c>
    </row>
    <row r="234" spans="1:5" ht="33" customHeight="1" x14ac:dyDescent="0.25">
      <c r="A234" s="403" t="s">
        <v>8302</v>
      </c>
      <c r="B234" s="404" t="s">
        <v>11378</v>
      </c>
      <c r="C234" s="405">
        <v>0</v>
      </c>
      <c r="D234" s="405">
        <v>0</v>
      </c>
      <c r="E234" s="405">
        <v>0</v>
      </c>
    </row>
    <row r="235" spans="1:5" ht="33" customHeight="1" x14ac:dyDescent="0.25">
      <c r="A235" s="403" t="s">
        <v>8303</v>
      </c>
      <c r="B235" s="404" t="s">
        <v>9468</v>
      </c>
      <c r="C235" s="405">
        <v>0</v>
      </c>
      <c r="D235" s="405">
        <v>0</v>
      </c>
      <c r="E235" s="405">
        <v>0</v>
      </c>
    </row>
    <row r="236" spans="1:5" ht="33" customHeight="1" x14ac:dyDescent="0.25">
      <c r="A236" s="403" t="s">
        <v>8304</v>
      </c>
      <c r="B236" s="404" t="s">
        <v>8202</v>
      </c>
      <c r="C236" s="405">
        <v>0</v>
      </c>
      <c r="D236" s="405">
        <v>0</v>
      </c>
      <c r="E236" s="405">
        <v>0</v>
      </c>
    </row>
    <row r="237" spans="1:5" ht="33" customHeight="1" x14ac:dyDescent="0.25">
      <c r="A237" s="403" t="s">
        <v>17728</v>
      </c>
      <c r="B237" s="404" t="s">
        <v>17733</v>
      </c>
      <c r="C237" s="405">
        <v>80</v>
      </c>
      <c r="D237" s="405">
        <v>30</v>
      </c>
      <c r="E237" s="405">
        <v>110</v>
      </c>
    </row>
    <row r="238" spans="1:5" ht="33" customHeight="1" x14ac:dyDescent="0.25">
      <c r="A238" s="403" t="s">
        <v>17729</v>
      </c>
      <c r="B238" s="404" t="s">
        <v>17734</v>
      </c>
      <c r="C238" s="405">
        <v>0</v>
      </c>
      <c r="D238" s="405">
        <v>0</v>
      </c>
      <c r="E238" s="405">
        <v>0</v>
      </c>
    </row>
    <row r="239" spans="1:5" ht="33" customHeight="1" x14ac:dyDescent="0.25">
      <c r="A239" s="403" t="s">
        <v>17730</v>
      </c>
      <c r="B239" s="404" t="s">
        <v>17735</v>
      </c>
      <c r="C239" s="405">
        <v>0</v>
      </c>
      <c r="D239" s="405">
        <v>0</v>
      </c>
      <c r="E239" s="405">
        <v>0</v>
      </c>
    </row>
    <row r="240" spans="1:5" ht="33" customHeight="1" x14ac:dyDescent="0.25">
      <c r="A240" s="403" t="s">
        <v>17731</v>
      </c>
      <c r="B240" s="404" t="s">
        <v>17736</v>
      </c>
      <c r="C240" s="405">
        <v>0</v>
      </c>
      <c r="D240" s="405">
        <v>50</v>
      </c>
      <c r="E240" s="405">
        <v>50</v>
      </c>
    </row>
    <row r="241" spans="1:5" ht="33" customHeight="1" x14ac:dyDescent="0.25">
      <c r="A241" s="403" t="s">
        <v>17732</v>
      </c>
      <c r="B241" s="404" t="s">
        <v>17737</v>
      </c>
      <c r="C241" s="405">
        <v>0</v>
      </c>
      <c r="D241" s="405">
        <v>50</v>
      </c>
      <c r="E241" s="405">
        <v>50</v>
      </c>
    </row>
    <row r="242" spans="1:5" ht="33" customHeight="1" x14ac:dyDescent="0.25">
      <c r="A242" s="403" t="s">
        <v>4457</v>
      </c>
      <c r="B242" s="404" t="s">
        <v>13552</v>
      </c>
      <c r="C242" s="405">
        <v>0</v>
      </c>
      <c r="D242" s="405">
        <v>5</v>
      </c>
      <c r="E242" s="405">
        <v>5</v>
      </c>
    </row>
    <row r="243" spans="1:5" ht="33" customHeight="1" x14ac:dyDescent="0.25">
      <c r="A243" s="403" t="s">
        <v>8305</v>
      </c>
      <c r="B243" s="404" t="s">
        <v>13553</v>
      </c>
      <c r="C243" s="405">
        <v>0</v>
      </c>
      <c r="D243" s="405">
        <v>0</v>
      </c>
      <c r="E243" s="405">
        <v>0</v>
      </c>
    </row>
    <row r="244" spans="1:5" ht="33" customHeight="1" x14ac:dyDescent="0.25">
      <c r="A244" s="403" t="s">
        <v>8306</v>
      </c>
      <c r="B244" s="404" t="s">
        <v>17739</v>
      </c>
      <c r="C244" s="405">
        <v>0</v>
      </c>
      <c r="D244" s="405">
        <v>0</v>
      </c>
      <c r="E244" s="405">
        <v>0</v>
      </c>
    </row>
    <row r="245" spans="1:5" ht="33" customHeight="1" x14ac:dyDescent="0.25">
      <c r="A245" s="403" t="s">
        <v>8307</v>
      </c>
      <c r="B245" s="404" t="s">
        <v>13555</v>
      </c>
      <c r="C245" s="405">
        <v>0</v>
      </c>
      <c r="D245" s="405">
        <v>0</v>
      </c>
      <c r="E245" s="405">
        <v>0</v>
      </c>
    </row>
    <row r="246" spans="1:5" ht="33" customHeight="1" x14ac:dyDescent="0.25">
      <c r="A246" s="403" t="s">
        <v>8308</v>
      </c>
      <c r="B246" s="404" t="s">
        <v>11379</v>
      </c>
      <c r="C246" s="405">
        <v>0</v>
      </c>
      <c r="D246" s="405">
        <v>3</v>
      </c>
      <c r="E246" s="405">
        <v>3</v>
      </c>
    </row>
    <row r="247" spans="1:5" ht="33" customHeight="1" x14ac:dyDescent="0.25">
      <c r="A247" s="403" t="s">
        <v>4458</v>
      </c>
      <c r="B247" s="404" t="s">
        <v>13552</v>
      </c>
      <c r="C247" s="405">
        <v>0</v>
      </c>
      <c r="D247" s="405">
        <v>0</v>
      </c>
      <c r="E247" s="405">
        <v>0</v>
      </c>
    </row>
    <row r="248" spans="1:5" ht="33" customHeight="1" x14ac:dyDescent="0.25">
      <c r="A248" s="403" t="s">
        <v>8309</v>
      </c>
      <c r="B248" s="404" t="s">
        <v>13553</v>
      </c>
      <c r="C248" s="405">
        <v>0</v>
      </c>
      <c r="D248" s="405">
        <v>0</v>
      </c>
      <c r="E248" s="405">
        <v>0</v>
      </c>
    </row>
    <row r="249" spans="1:5" ht="33" customHeight="1" x14ac:dyDescent="0.25">
      <c r="A249" s="403" t="s">
        <v>8310</v>
      </c>
      <c r="B249" s="404" t="s">
        <v>17739</v>
      </c>
      <c r="C249" s="405">
        <v>0</v>
      </c>
      <c r="D249" s="405">
        <v>0</v>
      </c>
      <c r="E249" s="405">
        <v>0</v>
      </c>
    </row>
    <row r="250" spans="1:5" ht="33" customHeight="1" x14ac:dyDescent="0.25">
      <c r="A250" s="403" t="s">
        <v>8311</v>
      </c>
      <c r="B250" s="404" t="s">
        <v>13555</v>
      </c>
      <c r="C250" s="405">
        <v>0</v>
      </c>
      <c r="D250" s="405">
        <v>0</v>
      </c>
      <c r="E250" s="405">
        <v>0</v>
      </c>
    </row>
    <row r="251" spans="1:5" ht="33" customHeight="1" x14ac:dyDescent="0.25">
      <c r="A251" s="403" t="s">
        <v>8312</v>
      </c>
      <c r="B251" s="404" t="s">
        <v>17741</v>
      </c>
      <c r="C251" s="405">
        <v>0</v>
      </c>
      <c r="D251" s="405">
        <v>0</v>
      </c>
      <c r="E251" s="405">
        <v>0</v>
      </c>
    </row>
    <row r="252" spans="1:5" ht="33" customHeight="1" x14ac:dyDescent="0.25">
      <c r="A252" s="403" t="s">
        <v>8313</v>
      </c>
      <c r="B252" s="404" t="s">
        <v>17740</v>
      </c>
      <c r="C252" s="405">
        <v>0</v>
      </c>
      <c r="D252" s="405">
        <v>0</v>
      </c>
      <c r="E252" s="405">
        <v>0</v>
      </c>
    </row>
    <row r="253" spans="1:5" ht="33" customHeight="1" x14ac:dyDescent="0.25">
      <c r="A253" s="403" t="s">
        <v>19572</v>
      </c>
      <c r="B253" s="404" t="s">
        <v>19573</v>
      </c>
      <c r="C253" s="405">
        <v>0</v>
      </c>
      <c r="D253" s="405">
        <v>0</v>
      </c>
      <c r="E253" s="405">
        <v>0</v>
      </c>
    </row>
    <row r="254" spans="1:5" ht="33" customHeight="1" x14ac:dyDescent="0.25">
      <c r="A254" s="403" t="s">
        <v>4459</v>
      </c>
      <c r="B254" s="404" t="s">
        <v>18055</v>
      </c>
      <c r="C254" s="405">
        <v>12</v>
      </c>
      <c r="D254" s="405">
        <v>13</v>
      </c>
      <c r="E254" s="405">
        <v>25</v>
      </c>
    </row>
    <row r="255" spans="1:5" ht="33" customHeight="1" x14ac:dyDescent="0.25">
      <c r="A255" s="403" t="s">
        <v>8314</v>
      </c>
      <c r="B255" s="404" t="s">
        <v>21621</v>
      </c>
      <c r="C255" s="405">
        <v>0</v>
      </c>
      <c r="D255" s="405">
        <v>0</v>
      </c>
      <c r="E255" s="405">
        <v>0</v>
      </c>
    </row>
    <row r="256" spans="1:5" ht="33" customHeight="1" x14ac:dyDescent="0.25">
      <c r="A256" s="403" t="s">
        <v>8315</v>
      </c>
      <c r="B256" s="404" t="s">
        <v>21622</v>
      </c>
      <c r="C256" s="405">
        <v>0</v>
      </c>
      <c r="D256" s="405">
        <v>0</v>
      </c>
      <c r="E256" s="405">
        <v>0</v>
      </c>
    </row>
    <row r="257" spans="1:5" ht="33" customHeight="1" x14ac:dyDescent="0.25">
      <c r="A257" s="403" t="s">
        <v>8316</v>
      </c>
      <c r="B257" s="404" t="s">
        <v>21623</v>
      </c>
      <c r="C257" s="405">
        <v>0</v>
      </c>
      <c r="D257" s="405">
        <v>0</v>
      </c>
      <c r="E257" s="405">
        <v>0</v>
      </c>
    </row>
    <row r="258" spans="1:5" ht="33" customHeight="1" x14ac:dyDescent="0.25">
      <c r="A258" s="403" t="s">
        <v>8317</v>
      </c>
      <c r="B258" s="404" t="s">
        <v>17742</v>
      </c>
      <c r="C258" s="405">
        <v>0</v>
      </c>
      <c r="D258" s="405">
        <v>0</v>
      </c>
      <c r="E258" s="405">
        <v>0</v>
      </c>
    </row>
    <row r="259" spans="1:5" ht="33" customHeight="1" x14ac:dyDescent="0.25">
      <c r="A259" s="403" t="s">
        <v>8318</v>
      </c>
      <c r="B259" s="404" t="s">
        <v>11086</v>
      </c>
      <c r="C259" s="405">
        <v>12</v>
      </c>
      <c r="D259" s="405">
        <v>6</v>
      </c>
      <c r="E259" s="405">
        <v>18</v>
      </c>
    </row>
    <row r="260" spans="1:5" ht="33" customHeight="1" x14ac:dyDescent="0.25">
      <c r="A260" s="403" t="s">
        <v>8319</v>
      </c>
      <c r="B260" s="404" t="s">
        <v>11087</v>
      </c>
      <c r="C260" s="405">
        <v>0</v>
      </c>
      <c r="D260" s="405">
        <v>0</v>
      </c>
      <c r="E260" s="405">
        <v>0</v>
      </c>
    </row>
    <row r="261" spans="1:5" ht="33" customHeight="1" x14ac:dyDescent="0.25">
      <c r="A261" s="403" t="s">
        <v>8320</v>
      </c>
      <c r="B261" s="404" t="s">
        <v>11088</v>
      </c>
      <c r="C261" s="405">
        <v>0</v>
      </c>
      <c r="D261" s="405">
        <v>0</v>
      </c>
      <c r="E261" s="405">
        <v>0</v>
      </c>
    </row>
    <row r="262" spans="1:5" ht="33" customHeight="1" x14ac:dyDescent="0.25">
      <c r="A262" s="403" t="s">
        <v>8321</v>
      </c>
      <c r="B262" s="404" t="s">
        <v>11089</v>
      </c>
      <c r="C262" s="405">
        <v>0</v>
      </c>
      <c r="D262" s="405">
        <v>0</v>
      </c>
      <c r="E262" s="405">
        <v>0</v>
      </c>
    </row>
    <row r="263" spans="1:5" ht="33" customHeight="1" x14ac:dyDescent="0.25">
      <c r="A263" s="403" t="s">
        <v>8322</v>
      </c>
      <c r="B263" s="404" t="s">
        <v>11090</v>
      </c>
      <c r="C263" s="405">
        <v>0</v>
      </c>
      <c r="D263" s="405">
        <v>0</v>
      </c>
      <c r="E263" s="405">
        <v>0</v>
      </c>
    </row>
    <row r="264" spans="1:5" ht="33" customHeight="1" x14ac:dyDescent="0.25">
      <c r="A264" s="403" t="s">
        <v>8323</v>
      </c>
      <c r="B264" s="404" t="s">
        <v>11091</v>
      </c>
      <c r="C264" s="405">
        <v>0</v>
      </c>
      <c r="D264" s="405">
        <v>0</v>
      </c>
      <c r="E264" s="405">
        <v>0</v>
      </c>
    </row>
    <row r="265" spans="1:5" ht="33" customHeight="1" x14ac:dyDescent="0.25">
      <c r="A265" s="403" t="s">
        <v>19574</v>
      </c>
      <c r="B265" s="404" t="s">
        <v>19575</v>
      </c>
      <c r="C265" s="405">
        <v>0</v>
      </c>
      <c r="D265" s="405">
        <v>0</v>
      </c>
      <c r="E265" s="405">
        <v>0</v>
      </c>
    </row>
    <row r="266" spans="1:5" ht="33" customHeight="1" x14ac:dyDescent="0.25">
      <c r="A266" s="403" t="s">
        <v>8324</v>
      </c>
      <c r="B266" s="404" t="s">
        <v>11092</v>
      </c>
      <c r="C266" s="405">
        <v>48</v>
      </c>
      <c r="D266" s="405">
        <v>36</v>
      </c>
      <c r="E266" s="405">
        <v>84</v>
      </c>
    </row>
    <row r="267" spans="1:5" ht="33" customHeight="1" x14ac:dyDescent="0.25">
      <c r="A267" s="403" t="s">
        <v>8325</v>
      </c>
      <c r="B267" s="404" t="s">
        <v>11087</v>
      </c>
      <c r="C267" s="405">
        <v>0</v>
      </c>
      <c r="D267" s="405">
        <v>0</v>
      </c>
      <c r="E267" s="405">
        <v>0</v>
      </c>
    </row>
    <row r="268" spans="1:5" ht="33" customHeight="1" x14ac:dyDescent="0.25">
      <c r="A268" s="403" t="s">
        <v>8326</v>
      </c>
      <c r="B268" s="404" t="s">
        <v>11088</v>
      </c>
      <c r="C268" s="405">
        <v>0</v>
      </c>
      <c r="D268" s="405">
        <v>0</v>
      </c>
      <c r="E268" s="405">
        <v>0</v>
      </c>
    </row>
    <row r="269" spans="1:5" ht="33" customHeight="1" x14ac:dyDescent="0.25">
      <c r="A269" s="403" t="s">
        <v>8327</v>
      </c>
      <c r="B269" s="404" t="s">
        <v>11089</v>
      </c>
      <c r="C269" s="405">
        <v>0</v>
      </c>
      <c r="D269" s="405">
        <v>0</v>
      </c>
      <c r="E269" s="405">
        <v>0</v>
      </c>
    </row>
    <row r="270" spans="1:5" ht="33" customHeight="1" x14ac:dyDescent="0.25">
      <c r="A270" s="403" t="s">
        <v>8328</v>
      </c>
      <c r="B270" s="404" t="s">
        <v>11090</v>
      </c>
      <c r="C270" s="405">
        <v>0</v>
      </c>
      <c r="D270" s="405">
        <v>0</v>
      </c>
      <c r="E270" s="405">
        <v>0</v>
      </c>
    </row>
    <row r="271" spans="1:5" ht="33" customHeight="1" x14ac:dyDescent="0.25">
      <c r="A271" s="403" t="s">
        <v>8329</v>
      </c>
      <c r="B271" s="404" t="s">
        <v>11093</v>
      </c>
      <c r="C271" s="405">
        <v>0</v>
      </c>
      <c r="D271" s="405">
        <v>25</v>
      </c>
      <c r="E271" s="405">
        <v>25</v>
      </c>
    </row>
    <row r="272" spans="1:5" ht="33" customHeight="1" x14ac:dyDescent="0.25">
      <c r="A272" s="403" t="s">
        <v>8330</v>
      </c>
      <c r="B272" s="404" t="s">
        <v>11087</v>
      </c>
      <c r="C272" s="405">
        <v>0</v>
      </c>
      <c r="D272" s="405">
        <v>0</v>
      </c>
      <c r="E272" s="405">
        <v>0</v>
      </c>
    </row>
    <row r="273" spans="1:5" ht="33" customHeight="1" x14ac:dyDescent="0.25">
      <c r="A273" s="403" t="s">
        <v>8331</v>
      </c>
      <c r="B273" s="404" t="s">
        <v>11088</v>
      </c>
      <c r="C273" s="405">
        <v>0</v>
      </c>
      <c r="D273" s="405">
        <v>0</v>
      </c>
      <c r="E273" s="405">
        <v>0</v>
      </c>
    </row>
    <row r="274" spans="1:5" ht="33" customHeight="1" x14ac:dyDescent="0.25">
      <c r="A274" s="403" t="s">
        <v>8332</v>
      </c>
      <c r="B274" s="404" t="s">
        <v>11089</v>
      </c>
      <c r="C274" s="405">
        <v>0</v>
      </c>
      <c r="D274" s="405">
        <v>0</v>
      </c>
      <c r="E274" s="405">
        <v>0</v>
      </c>
    </row>
    <row r="275" spans="1:5" ht="33" customHeight="1" x14ac:dyDescent="0.25">
      <c r="A275" s="403" t="s">
        <v>8333</v>
      </c>
      <c r="B275" s="404" t="s">
        <v>11090</v>
      </c>
      <c r="C275" s="405">
        <v>0</v>
      </c>
      <c r="D275" s="405">
        <v>0</v>
      </c>
      <c r="E275" s="405">
        <v>0</v>
      </c>
    </row>
    <row r="276" spans="1:5" ht="33" customHeight="1" x14ac:dyDescent="0.25">
      <c r="A276" s="403" t="s">
        <v>8334</v>
      </c>
      <c r="B276" s="404" t="s">
        <v>11381</v>
      </c>
      <c r="C276" s="405">
        <v>49</v>
      </c>
      <c r="D276" s="405">
        <v>16</v>
      </c>
      <c r="E276" s="405">
        <v>65</v>
      </c>
    </row>
    <row r="277" spans="1:5" ht="33" customHeight="1" x14ac:dyDescent="0.25">
      <c r="A277" s="403" t="s">
        <v>8335</v>
      </c>
      <c r="B277" s="404" t="s">
        <v>11382</v>
      </c>
      <c r="C277" s="405">
        <v>0</v>
      </c>
      <c r="D277" s="405">
        <v>0</v>
      </c>
      <c r="E277" s="405">
        <v>0</v>
      </c>
    </row>
    <row r="278" spans="1:5" ht="33" customHeight="1" x14ac:dyDescent="0.25">
      <c r="A278" s="403" t="s">
        <v>8336</v>
      </c>
      <c r="B278" s="404" t="s">
        <v>11383</v>
      </c>
      <c r="C278" s="405">
        <v>0</v>
      </c>
      <c r="D278" s="405">
        <v>0</v>
      </c>
      <c r="E278" s="405">
        <v>0</v>
      </c>
    </row>
    <row r="279" spans="1:5" ht="33" customHeight="1" x14ac:dyDescent="0.25">
      <c r="A279" s="403" t="s">
        <v>8337</v>
      </c>
      <c r="B279" s="404" t="s">
        <v>11384</v>
      </c>
      <c r="C279" s="405">
        <v>0</v>
      </c>
      <c r="D279" s="405">
        <v>0</v>
      </c>
      <c r="E279" s="405">
        <v>0</v>
      </c>
    </row>
    <row r="280" spans="1:5" ht="33" customHeight="1" x14ac:dyDescent="0.25">
      <c r="A280" s="403" t="s">
        <v>8338</v>
      </c>
      <c r="B280" s="404" t="s">
        <v>11385</v>
      </c>
      <c r="C280" s="405">
        <v>0</v>
      </c>
      <c r="D280" s="405">
        <v>0</v>
      </c>
      <c r="E280" s="405">
        <v>0</v>
      </c>
    </row>
    <row r="281" spans="1:5" ht="33" customHeight="1" x14ac:dyDescent="0.25">
      <c r="A281" s="403" t="s">
        <v>8339</v>
      </c>
      <c r="B281" s="404" t="s">
        <v>11386</v>
      </c>
      <c r="C281" s="405">
        <v>0</v>
      </c>
      <c r="D281" s="405">
        <v>0</v>
      </c>
      <c r="E281" s="405">
        <v>0</v>
      </c>
    </row>
    <row r="282" spans="1:5" ht="33" customHeight="1" x14ac:dyDescent="0.25">
      <c r="A282" s="403" t="s">
        <v>19576</v>
      </c>
      <c r="B282" s="404" t="s">
        <v>19577</v>
      </c>
      <c r="C282" s="405">
        <v>0</v>
      </c>
      <c r="D282" s="405">
        <v>0</v>
      </c>
      <c r="E282" s="405">
        <v>0</v>
      </c>
    </row>
    <row r="283" spans="1:5" ht="33" customHeight="1" x14ac:dyDescent="0.25">
      <c r="A283" s="403" t="s">
        <v>8340</v>
      </c>
      <c r="B283" s="404" t="s">
        <v>11739</v>
      </c>
      <c r="C283" s="405">
        <v>0</v>
      </c>
      <c r="D283" s="405">
        <v>145</v>
      </c>
      <c r="E283" s="405">
        <v>145</v>
      </c>
    </row>
    <row r="284" spans="1:5" ht="33" customHeight="1" x14ac:dyDescent="0.25">
      <c r="A284" s="403" t="s">
        <v>8341</v>
      </c>
      <c r="B284" s="404" t="s">
        <v>11740</v>
      </c>
      <c r="C284" s="405">
        <v>0</v>
      </c>
      <c r="D284" s="405">
        <v>0</v>
      </c>
      <c r="E284" s="405">
        <v>0</v>
      </c>
    </row>
    <row r="285" spans="1:5" ht="33" customHeight="1" x14ac:dyDescent="0.25">
      <c r="A285" s="403" t="s">
        <v>8342</v>
      </c>
      <c r="B285" s="404" t="s">
        <v>11741</v>
      </c>
      <c r="C285" s="405">
        <v>0</v>
      </c>
      <c r="D285" s="405">
        <v>0</v>
      </c>
      <c r="E285" s="405">
        <v>0</v>
      </c>
    </row>
    <row r="286" spans="1:5" ht="33" customHeight="1" x14ac:dyDescent="0.25">
      <c r="A286" s="403" t="s">
        <v>8343</v>
      </c>
      <c r="B286" s="404" t="s">
        <v>11742</v>
      </c>
      <c r="C286" s="405">
        <v>0</v>
      </c>
      <c r="D286" s="405">
        <v>0</v>
      </c>
      <c r="E286" s="405">
        <v>0</v>
      </c>
    </row>
    <row r="287" spans="1:5" ht="33" customHeight="1" x14ac:dyDescent="0.25">
      <c r="A287" s="403" t="s">
        <v>8344</v>
      </c>
      <c r="B287" s="404" t="s">
        <v>11743</v>
      </c>
      <c r="C287" s="405">
        <v>0</v>
      </c>
      <c r="D287" s="405">
        <v>15</v>
      </c>
      <c r="E287" s="405">
        <v>15</v>
      </c>
    </row>
    <row r="288" spans="1:5" ht="33" customHeight="1" x14ac:dyDescent="0.25">
      <c r="A288" s="403" t="s">
        <v>11118</v>
      </c>
      <c r="B288" s="404" t="s">
        <v>11387</v>
      </c>
      <c r="C288" s="405">
        <v>176</v>
      </c>
      <c r="D288" s="405">
        <v>0</v>
      </c>
      <c r="E288" s="405">
        <v>176</v>
      </c>
    </row>
    <row r="289" spans="1:5" ht="33" customHeight="1" x14ac:dyDescent="0.25">
      <c r="A289" s="403" t="s">
        <v>11119</v>
      </c>
      <c r="B289" s="404" t="s">
        <v>11388</v>
      </c>
      <c r="C289" s="405">
        <v>0</v>
      </c>
      <c r="D289" s="405">
        <v>0</v>
      </c>
      <c r="E289" s="405">
        <v>0</v>
      </c>
    </row>
    <row r="290" spans="1:5" ht="33" customHeight="1" x14ac:dyDescent="0.25">
      <c r="A290" s="403" t="s">
        <v>11120</v>
      </c>
      <c r="B290" s="404" t="s">
        <v>11389</v>
      </c>
      <c r="C290" s="405">
        <v>0</v>
      </c>
      <c r="D290" s="405">
        <v>0</v>
      </c>
      <c r="E290" s="405">
        <v>0</v>
      </c>
    </row>
    <row r="291" spans="1:5" ht="33" customHeight="1" x14ac:dyDescent="0.25">
      <c r="A291" s="403" t="s">
        <v>11121</v>
      </c>
      <c r="B291" s="404" t="s">
        <v>11390</v>
      </c>
      <c r="C291" s="405">
        <v>0</v>
      </c>
      <c r="D291" s="405">
        <v>0</v>
      </c>
      <c r="E291" s="405">
        <v>0</v>
      </c>
    </row>
    <row r="292" spans="1:5" ht="33" customHeight="1" x14ac:dyDescent="0.25">
      <c r="A292" s="403" t="s">
        <v>11122</v>
      </c>
      <c r="B292" s="404" t="s">
        <v>11391</v>
      </c>
      <c r="C292" s="405">
        <v>0</v>
      </c>
      <c r="D292" s="405">
        <v>0</v>
      </c>
      <c r="E292" s="405">
        <v>0</v>
      </c>
    </row>
    <row r="293" spans="1:5" ht="33" customHeight="1" x14ac:dyDescent="0.25">
      <c r="A293" s="403" t="s">
        <v>11123</v>
      </c>
      <c r="B293" s="404" t="s">
        <v>11392</v>
      </c>
      <c r="C293" s="405">
        <v>0</v>
      </c>
      <c r="D293" s="405">
        <v>0</v>
      </c>
      <c r="E293" s="405">
        <v>0</v>
      </c>
    </row>
    <row r="294" spans="1:5" ht="33" customHeight="1" x14ac:dyDescent="0.25">
      <c r="A294" s="403" t="s">
        <v>19578</v>
      </c>
      <c r="B294" s="404" t="s">
        <v>19579</v>
      </c>
      <c r="C294" s="405">
        <v>0</v>
      </c>
      <c r="D294" s="405">
        <v>0</v>
      </c>
      <c r="E294" s="405">
        <v>0</v>
      </c>
    </row>
    <row r="295" spans="1:5" ht="33" customHeight="1" x14ac:dyDescent="0.25">
      <c r="A295" s="403" t="s">
        <v>11124</v>
      </c>
      <c r="B295" s="404" t="s">
        <v>11393</v>
      </c>
      <c r="C295" s="405">
        <v>0</v>
      </c>
      <c r="D295" s="405">
        <v>0</v>
      </c>
      <c r="E295" s="405">
        <v>0</v>
      </c>
    </row>
    <row r="296" spans="1:5" ht="33" customHeight="1" x14ac:dyDescent="0.25">
      <c r="A296" s="403" t="s">
        <v>11125</v>
      </c>
      <c r="B296" s="404" t="s">
        <v>11394</v>
      </c>
      <c r="C296" s="405">
        <v>0</v>
      </c>
      <c r="D296" s="405">
        <v>0</v>
      </c>
      <c r="E296" s="405">
        <v>0</v>
      </c>
    </row>
    <row r="297" spans="1:5" ht="33" customHeight="1" x14ac:dyDescent="0.25">
      <c r="A297" s="403" t="s">
        <v>11126</v>
      </c>
      <c r="B297" s="404" t="s">
        <v>11395</v>
      </c>
      <c r="C297" s="405">
        <v>0</v>
      </c>
      <c r="D297" s="405">
        <v>0</v>
      </c>
      <c r="E297" s="405">
        <v>0</v>
      </c>
    </row>
    <row r="298" spans="1:5" ht="33" customHeight="1" x14ac:dyDescent="0.25">
      <c r="A298" s="403" t="s">
        <v>11127</v>
      </c>
      <c r="B298" s="404" t="s">
        <v>11396</v>
      </c>
      <c r="C298" s="405">
        <v>0</v>
      </c>
      <c r="D298" s="405">
        <v>0</v>
      </c>
      <c r="E298" s="405">
        <v>0</v>
      </c>
    </row>
    <row r="299" spans="1:5" ht="33" customHeight="1" x14ac:dyDescent="0.25">
      <c r="A299" s="403" t="s">
        <v>11128</v>
      </c>
      <c r="B299" s="404" t="s">
        <v>11397</v>
      </c>
      <c r="C299" s="405">
        <v>0</v>
      </c>
      <c r="D299" s="405">
        <v>0</v>
      </c>
      <c r="E299" s="405">
        <v>0</v>
      </c>
    </row>
    <row r="300" spans="1:5" ht="33" customHeight="1" x14ac:dyDescent="0.25">
      <c r="A300" s="403" t="s">
        <v>11129</v>
      </c>
      <c r="B300" s="404" t="s">
        <v>11398</v>
      </c>
      <c r="C300" s="405">
        <v>0</v>
      </c>
      <c r="D300" s="405">
        <v>0</v>
      </c>
      <c r="E300" s="405">
        <v>0</v>
      </c>
    </row>
    <row r="301" spans="1:5" ht="33" customHeight="1" x14ac:dyDescent="0.25">
      <c r="A301" s="403" t="s">
        <v>19580</v>
      </c>
      <c r="B301" s="404" t="s">
        <v>19581</v>
      </c>
      <c r="C301" s="405">
        <v>0</v>
      </c>
      <c r="D301" s="405">
        <v>0</v>
      </c>
      <c r="E301" s="405">
        <v>0</v>
      </c>
    </row>
    <row r="302" spans="1:5" ht="33" customHeight="1" x14ac:dyDescent="0.25">
      <c r="A302" s="403" t="s">
        <v>11130</v>
      </c>
      <c r="B302" s="404" t="s">
        <v>11399</v>
      </c>
      <c r="C302" s="405">
        <v>-9</v>
      </c>
      <c r="D302" s="405">
        <v>0</v>
      </c>
      <c r="E302" s="405">
        <v>-9</v>
      </c>
    </row>
    <row r="303" spans="1:5" ht="33" customHeight="1" x14ac:dyDescent="0.25">
      <c r="A303" s="403" t="s">
        <v>11131</v>
      </c>
      <c r="B303" s="404" t="s">
        <v>11400</v>
      </c>
      <c r="C303" s="405">
        <v>0</v>
      </c>
      <c r="D303" s="405">
        <v>0</v>
      </c>
      <c r="E303" s="405">
        <v>0</v>
      </c>
    </row>
    <row r="304" spans="1:5" ht="33" customHeight="1" x14ac:dyDescent="0.25">
      <c r="A304" s="403" t="s">
        <v>11132</v>
      </c>
      <c r="B304" s="404" t="s">
        <v>11401</v>
      </c>
      <c r="C304" s="405">
        <v>0</v>
      </c>
      <c r="D304" s="405">
        <v>0</v>
      </c>
      <c r="E304" s="405">
        <v>0</v>
      </c>
    </row>
    <row r="305" spans="1:5" ht="33" customHeight="1" x14ac:dyDescent="0.25">
      <c r="A305" s="403" t="s">
        <v>11133</v>
      </c>
      <c r="B305" s="404" t="s">
        <v>11402</v>
      </c>
      <c r="C305" s="405">
        <v>0</v>
      </c>
      <c r="D305" s="405">
        <v>0</v>
      </c>
      <c r="E305" s="405">
        <v>0</v>
      </c>
    </row>
    <row r="306" spans="1:5" ht="33" customHeight="1" x14ac:dyDescent="0.25">
      <c r="A306" s="403" t="s">
        <v>11134</v>
      </c>
      <c r="B306" s="404" t="s">
        <v>11403</v>
      </c>
      <c r="C306" s="405">
        <v>0</v>
      </c>
      <c r="D306" s="405">
        <v>0</v>
      </c>
      <c r="E306" s="405">
        <v>0</v>
      </c>
    </row>
    <row r="307" spans="1:5" ht="33" customHeight="1" x14ac:dyDescent="0.25">
      <c r="A307" s="403" t="s">
        <v>11135</v>
      </c>
      <c r="B307" s="404" t="s">
        <v>11404</v>
      </c>
      <c r="C307" s="405">
        <v>0</v>
      </c>
      <c r="D307" s="405">
        <v>0</v>
      </c>
      <c r="E307" s="405">
        <v>0</v>
      </c>
    </row>
    <row r="308" spans="1:5" ht="33" customHeight="1" x14ac:dyDescent="0.25">
      <c r="A308" s="403" t="s">
        <v>19582</v>
      </c>
      <c r="B308" s="404" t="s">
        <v>19583</v>
      </c>
      <c r="C308" s="405">
        <v>0</v>
      </c>
      <c r="D308" s="405">
        <v>0</v>
      </c>
      <c r="E308" s="405">
        <v>0</v>
      </c>
    </row>
    <row r="309" spans="1:5" ht="33" customHeight="1" x14ac:dyDescent="0.25">
      <c r="A309" s="403" t="s">
        <v>11136</v>
      </c>
      <c r="B309" s="404" t="s">
        <v>11142</v>
      </c>
      <c r="C309" s="405">
        <v>-76</v>
      </c>
      <c r="D309" s="405">
        <v>0</v>
      </c>
      <c r="E309" s="405">
        <v>-76</v>
      </c>
    </row>
    <row r="310" spans="1:5" ht="33" customHeight="1" x14ac:dyDescent="0.25">
      <c r="A310" s="403" t="s">
        <v>11137</v>
      </c>
      <c r="B310" s="404" t="s">
        <v>11143</v>
      </c>
      <c r="C310" s="405">
        <v>0</v>
      </c>
      <c r="D310" s="405">
        <v>0</v>
      </c>
      <c r="E310" s="405">
        <v>0</v>
      </c>
    </row>
    <row r="311" spans="1:5" ht="33" customHeight="1" x14ac:dyDescent="0.25">
      <c r="A311" s="403" t="s">
        <v>11138</v>
      </c>
      <c r="B311" s="404" t="s">
        <v>11144</v>
      </c>
      <c r="C311" s="405">
        <v>0</v>
      </c>
      <c r="D311" s="405">
        <v>0</v>
      </c>
      <c r="E311" s="405">
        <v>0</v>
      </c>
    </row>
    <row r="312" spans="1:5" ht="33" customHeight="1" x14ac:dyDescent="0.25">
      <c r="A312" s="403" t="s">
        <v>11139</v>
      </c>
      <c r="B312" s="404" t="s">
        <v>11145</v>
      </c>
      <c r="C312" s="405">
        <v>0</v>
      </c>
      <c r="D312" s="405">
        <v>0</v>
      </c>
      <c r="E312" s="405">
        <v>0</v>
      </c>
    </row>
    <row r="313" spans="1:5" ht="33" customHeight="1" x14ac:dyDescent="0.25">
      <c r="A313" s="403" t="s">
        <v>11140</v>
      </c>
      <c r="B313" s="404" t="s">
        <v>11146</v>
      </c>
      <c r="C313" s="405">
        <v>0</v>
      </c>
      <c r="D313" s="405">
        <v>0</v>
      </c>
      <c r="E313" s="405">
        <v>0</v>
      </c>
    </row>
    <row r="314" spans="1:5" ht="33" customHeight="1" x14ac:dyDescent="0.25">
      <c r="A314" s="403" t="s">
        <v>11141</v>
      </c>
      <c r="B314" s="404" t="s">
        <v>11147</v>
      </c>
      <c r="C314" s="405">
        <v>0</v>
      </c>
      <c r="D314" s="405">
        <v>0</v>
      </c>
      <c r="E314" s="405">
        <v>0</v>
      </c>
    </row>
    <row r="315" spans="1:5" ht="33" customHeight="1" x14ac:dyDescent="0.25">
      <c r="A315" s="403" t="s">
        <v>19584</v>
      </c>
      <c r="B315" s="404" t="s">
        <v>19585</v>
      </c>
      <c r="C315" s="405">
        <v>0</v>
      </c>
      <c r="D315" s="405">
        <v>0</v>
      </c>
      <c r="E315" s="405">
        <v>0</v>
      </c>
    </row>
    <row r="316" spans="1:5" ht="33" customHeight="1" x14ac:dyDescent="0.25">
      <c r="A316" s="403" t="s">
        <v>11148</v>
      </c>
      <c r="B316" s="404" t="s">
        <v>11142</v>
      </c>
      <c r="C316" s="405">
        <v>0</v>
      </c>
      <c r="D316" s="405">
        <v>0</v>
      </c>
      <c r="E316" s="405">
        <v>0</v>
      </c>
    </row>
    <row r="317" spans="1:5" ht="33" customHeight="1" x14ac:dyDescent="0.25">
      <c r="A317" s="403" t="s">
        <v>11149</v>
      </c>
      <c r="B317" s="404" t="s">
        <v>11143</v>
      </c>
      <c r="C317" s="405">
        <v>0</v>
      </c>
      <c r="D317" s="405">
        <v>0</v>
      </c>
      <c r="E317" s="405">
        <v>0</v>
      </c>
    </row>
    <row r="318" spans="1:5" ht="33" customHeight="1" x14ac:dyDescent="0.25">
      <c r="A318" s="403" t="s">
        <v>11150</v>
      </c>
      <c r="B318" s="404" t="s">
        <v>11144</v>
      </c>
      <c r="C318" s="405">
        <v>0</v>
      </c>
      <c r="D318" s="405">
        <v>0</v>
      </c>
      <c r="E318" s="405">
        <v>0</v>
      </c>
    </row>
    <row r="319" spans="1:5" ht="33" customHeight="1" x14ac:dyDescent="0.25">
      <c r="A319" s="403" t="s">
        <v>11151</v>
      </c>
      <c r="B319" s="404" t="s">
        <v>11145</v>
      </c>
      <c r="C319" s="405">
        <v>0</v>
      </c>
      <c r="D319" s="405">
        <v>0</v>
      </c>
      <c r="E319" s="405">
        <v>0</v>
      </c>
    </row>
    <row r="320" spans="1:5" ht="33" customHeight="1" x14ac:dyDescent="0.25">
      <c r="A320" s="403" t="s">
        <v>11152</v>
      </c>
      <c r="B320" s="404" t="s">
        <v>11146</v>
      </c>
      <c r="C320" s="405">
        <v>0</v>
      </c>
      <c r="D320" s="405">
        <v>0</v>
      </c>
      <c r="E320" s="405">
        <v>0</v>
      </c>
    </row>
    <row r="321" spans="1:5" ht="33" customHeight="1" x14ac:dyDescent="0.25">
      <c r="A321" s="403" t="s">
        <v>11153</v>
      </c>
      <c r="B321" s="404" t="s">
        <v>11147</v>
      </c>
      <c r="C321" s="405">
        <v>0</v>
      </c>
      <c r="D321" s="405">
        <v>0</v>
      </c>
      <c r="E321" s="405">
        <v>0</v>
      </c>
    </row>
    <row r="322" spans="1:5" ht="33" customHeight="1" x14ac:dyDescent="0.25">
      <c r="A322" s="403" t="s">
        <v>19586</v>
      </c>
      <c r="B322" s="404" t="s">
        <v>19585</v>
      </c>
      <c r="C322" s="405">
        <v>0</v>
      </c>
      <c r="D322" s="405">
        <v>0</v>
      </c>
      <c r="E322" s="405">
        <v>0</v>
      </c>
    </row>
    <row r="323" spans="1:5" ht="33" customHeight="1" x14ac:dyDescent="0.25">
      <c r="A323" s="403" t="s">
        <v>11154</v>
      </c>
      <c r="B323" s="404" t="s">
        <v>11142</v>
      </c>
      <c r="C323" s="405">
        <v>0</v>
      </c>
      <c r="D323" s="405">
        <v>0</v>
      </c>
      <c r="E323" s="405">
        <v>0</v>
      </c>
    </row>
    <row r="324" spans="1:5" ht="33" customHeight="1" x14ac:dyDescent="0.25">
      <c r="A324" s="403" t="s">
        <v>11155</v>
      </c>
      <c r="B324" s="404" t="s">
        <v>11143</v>
      </c>
      <c r="C324" s="405">
        <v>0</v>
      </c>
      <c r="D324" s="405">
        <v>0</v>
      </c>
      <c r="E324" s="405">
        <v>0</v>
      </c>
    </row>
    <row r="325" spans="1:5" ht="33" customHeight="1" x14ac:dyDescent="0.25">
      <c r="A325" s="403" t="s">
        <v>11156</v>
      </c>
      <c r="B325" s="404" t="s">
        <v>11144</v>
      </c>
      <c r="C325" s="405">
        <v>0</v>
      </c>
      <c r="D325" s="405">
        <v>0</v>
      </c>
      <c r="E325" s="405">
        <v>0</v>
      </c>
    </row>
    <row r="326" spans="1:5" ht="33" customHeight="1" x14ac:dyDescent="0.25">
      <c r="A326" s="403" t="s">
        <v>11157</v>
      </c>
      <c r="B326" s="404" t="s">
        <v>11145</v>
      </c>
      <c r="C326" s="405">
        <v>-16</v>
      </c>
      <c r="D326" s="405">
        <v>0</v>
      </c>
      <c r="E326" s="405">
        <v>-16</v>
      </c>
    </row>
    <row r="327" spans="1:5" ht="33" customHeight="1" x14ac:dyDescent="0.25">
      <c r="A327" s="403" t="s">
        <v>11158</v>
      </c>
      <c r="B327" s="404" t="s">
        <v>11146</v>
      </c>
      <c r="C327" s="405">
        <v>0</v>
      </c>
      <c r="D327" s="405">
        <v>0</v>
      </c>
      <c r="E327" s="405">
        <v>0</v>
      </c>
    </row>
    <row r="328" spans="1:5" ht="33" customHeight="1" x14ac:dyDescent="0.25">
      <c r="A328" s="403" t="s">
        <v>11159</v>
      </c>
      <c r="B328" s="404" t="s">
        <v>11147</v>
      </c>
      <c r="C328" s="405">
        <v>0</v>
      </c>
      <c r="D328" s="405">
        <v>0</v>
      </c>
      <c r="E328" s="405">
        <v>0</v>
      </c>
    </row>
    <row r="329" spans="1:5" ht="33" customHeight="1" x14ac:dyDescent="0.25">
      <c r="A329" s="403" t="s">
        <v>19587</v>
      </c>
      <c r="B329" s="404" t="s">
        <v>19585</v>
      </c>
      <c r="C329" s="405">
        <v>0</v>
      </c>
      <c r="D329" s="405">
        <v>0</v>
      </c>
      <c r="E329" s="405">
        <v>0</v>
      </c>
    </row>
    <row r="330" spans="1:5" ht="33" customHeight="1" x14ac:dyDescent="0.25">
      <c r="A330" s="403" t="s">
        <v>11160</v>
      </c>
      <c r="B330" s="404" t="s">
        <v>11196</v>
      </c>
      <c r="C330" s="405">
        <v>27</v>
      </c>
      <c r="D330" s="405">
        <v>0</v>
      </c>
      <c r="E330" s="405">
        <v>27</v>
      </c>
    </row>
    <row r="331" spans="1:5" ht="33" customHeight="1" x14ac:dyDescent="0.25">
      <c r="A331" s="403" t="s">
        <v>11161</v>
      </c>
      <c r="B331" s="404" t="s">
        <v>11197</v>
      </c>
      <c r="C331" s="405">
        <v>0</v>
      </c>
      <c r="D331" s="405">
        <v>0</v>
      </c>
      <c r="E331" s="405">
        <v>0</v>
      </c>
    </row>
    <row r="332" spans="1:5" ht="33" customHeight="1" x14ac:dyDescent="0.25">
      <c r="A332" s="403" t="s">
        <v>11162</v>
      </c>
      <c r="B332" s="404" t="s">
        <v>11198</v>
      </c>
      <c r="C332" s="405">
        <v>0</v>
      </c>
      <c r="D332" s="405">
        <v>0</v>
      </c>
      <c r="E332" s="405">
        <v>0</v>
      </c>
    </row>
    <row r="333" spans="1:5" ht="33" customHeight="1" x14ac:dyDescent="0.25">
      <c r="A333" s="403" t="s">
        <v>11163</v>
      </c>
      <c r="B333" s="404" t="s">
        <v>11199</v>
      </c>
      <c r="C333" s="405">
        <v>0</v>
      </c>
      <c r="D333" s="405">
        <v>0</v>
      </c>
      <c r="E333" s="405">
        <v>0</v>
      </c>
    </row>
    <row r="334" spans="1:5" ht="33" customHeight="1" x14ac:dyDescent="0.25">
      <c r="A334" s="403" t="s">
        <v>11164</v>
      </c>
      <c r="B334" s="404" t="s">
        <v>11200</v>
      </c>
      <c r="C334" s="405">
        <v>0</v>
      </c>
      <c r="D334" s="405">
        <v>0</v>
      </c>
      <c r="E334" s="405">
        <v>0</v>
      </c>
    </row>
    <row r="335" spans="1:5" ht="33" customHeight="1" x14ac:dyDescent="0.25">
      <c r="A335" s="403" t="s">
        <v>11165</v>
      </c>
      <c r="B335" s="404" t="s">
        <v>11201</v>
      </c>
      <c r="C335" s="405">
        <v>0</v>
      </c>
      <c r="D335" s="405">
        <v>0</v>
      </c>
      <c r="E335" s="405">
        <v>0</v>
      </c>
    </row>
    <row r="336" spans="1:5" ht="33" customHeight="1" x14ac:dyDescent="0.25">
      <c r="A336" s="403" t="s">
        <v>19602</v>
      </c>
      <c r="B336" s="404" t="s">
        <v>19603</v>
      </c>
      <c r="C336" s="405">
        <v>0</v>
      </c>
      <c r="D336" s="405">
        <v>0</v>
      </c>
      <c r="E336" s="405">
        <v>0</v>
      </c>
    </row>
    <row r="337" spans="1:5" ht="33" customHeight="1" x14ac:dyDescent="0.25">
      <c r="A337" s="403" t="s">
        <v>11166</v>
      </c>
      <c r="B337" s="404" t="s">
        <v>11202</v>
      </c>
      <c r="C337" s="405">
        <v>71</v>
      </c>
      <c r="D337" s="405">
        <v>34</v>
      </c>
      <c r="E337" s="405">
        <v>105</v>
      </c>
    </row>
    <row r="338" spans="1:5" ht="33" customHeight="1" x14ac:dyDescent="0.25">
      <c r="A338" s="403" t="s">
        <v>11167</v>
      </c>
      <c r="B338" s="404" t="s">
        <v>11203</v>
      </c>
      <c r="C338" s="405">
        <v>0</v>
      </c>
      <c r="D338" s="405">
        <v>0</v>
      </c>
      <c r="E338" s="405">
        <v>0</v>
      </c>
    </row>
    <row r="339" spans="1:5" ht="33" customHeight="1" x14ac:dyDescent="0.25">
      <c r="A339" s="403" t="s">
        <v>11168</v>
      </c>
      <c r="B339" s="404" t="s">
        <v>11204</v>
      </c>
      <c r="C339" s="405">
        <v>0</v>
      </c>
      <c r="D339" s="405">
        <v>0</v>
      </c>
      <c r="E339" s="405">
        <v>0</v>
      </c>
    </row>
    <row r="340" spans="1:5" ht="33" customHeight="1" x14ac:dyDescent="0.25">
      <c r="A340" s="403" t="s">
        <v>11169</v>
      </c>
      <c r="B340" s="404" t="s">
        <v>11205</v>
      </c>
      <c r="C340" s="405">
        <v>-12</v>
      </c>
      <c r="D340" s="405">
        <v>0</v>
      </c>
      <c r="E340" s="405">
        <v>-12</v>
      </c>
    </row>
    <row r="341" spans="1:5" ht="33" customHeight="1" x14ac:dyDescent="0.25">
      <c r="A341" s="403" t="s">
        <v>11170</v>
      </c>
      <c r="B341" s="404" t="s">
        <v>8422</v>
      </c>
      <c r="C341" s="405">
        <v>0</v>
      </c>
      <c r="D341" s="405">
        <v>0</v>
      </c>
      <c r="E341" s="405">
        <v>0</v>
      </c>
    </row>
    <row r="342" spans="1:5" ht="33" customHeight="1" x14ac:dyDescent="0.25">
      <c r="A342" s="403" t="s">
        <v>11171</v>
      </c>
      <c r="B342" s="404" t="s">
        <v>11206</v>
      </c>
      <c r="C342" s="405">
        <v>0</v>
      </c>
      <c r="D342" s="405">
        <v>0</v>
      </c>
      <c r="E342" s="405">
        <v>0</v>
      </c>
    </row>
    <row r="343" spans="1:5" ht="33" customHeight="1" x14ac:dyDescent="0.25">
      <c r="A343" s="403" t="s">
        <v>19604</v>
      </c>
      <c r="B343" s="404" t="s">
        <v>19605</v>
      </c>
      <c r="C343" s="405">
        <v>0</v>
      </c>
      <c r="D343" s="405">
        <v>0</v>
      </c>
      <c r="E343" s="405">
        <v>0</v>
      </c>
    </row>
    <row r="344" spans="1:5" ht="33" customHeight="1" x14ac:dyDescent="0.25">
      <c r="A344" s="403" t="s">
        <v>11172</v>
      </c>
      <c r="B344" s="404" t="s">
        <v>11202</v>
      </c>
      <c r="C344" s="405">
        <v>-6</v>
      </c>
      <c r="D344" s="405">
        <v>12</v>
      </c>
      <c r="E344" s="405">
        <v>6</v>
      </c>
    </row>
    <row r="345" spans="1:5" ht="33" customHeight="1" x14ac:dyDescent="0.25">
      <c r="A345" s="403" t="s">
        <v>11173</v>
      </c>
      <c r="B345" s="404" t="s">
        <v>11203</v>
      </c>
      <c r="C345" s="405">
        <v>0</v>
      </c>
      <c r="D345" s="405">
        <v>0</v>
      </c>
      <c r="E345" s="405">
        <v>0</v>
      </c>
    </row>
    <row r="346" spans="1:5" ht="33" customHeight="1" x14ac:dyDescent="0.25">
      <c r="A346" s="403" t="s">
        <v>11174</v>
      </c>
      <c r="B346" s="404" t="s">
        <v>11204</v>
      </c>
      <c r="C346" s="405">
        <v>0</v>
      </c>
      <c r="D346" s="405">
        <v>0</v>
      </c>
      <c r="E346" s="405">
        <v>0</v>
      </c>
    </row>
    <row r="347" spans="1:5" ht="33" customHeight="1" x14ac:dyDescent="0.25">
      <c r="A347" s="403" t="s">
        <v>11175</v>
      </c>
      <c r="B347" s="404" t="s">
        <v>11205</v>
      </c>
      <c r="C347" s="405">
        <v>0</v>
      </c>
      <c r="D347" s="405">
        <v>0</v>
      </c>
      <c r="E347" s="405">
        <v>0</v>
      </c>
    </row>
    <row r="348" spans="1:5" ht="33" customHeight="1" x14ac:dyDescent="0.25">
      <c r="A348" s="403" t="s">
        <v>11176</v>
      </c>
      <c r="B348" s="404" t="s">
        <v>8422</v>
      </c>
      <c r="C348" s="405">
        <v>0</v>
      </c>
      <c r="D348" s="405">
        <v>0</v>
      </c>
      <c r="E348" s="405">
        <v>0</v>
      </c>
    </row>
    <row r="349" spans="1:5" ht="33" customHeight="1" x14ac:dyDescent="0.25">
      <c r="A349" s="403" t="s">
        <v>11177</v>
      </c>
      <c r="B349" s="404" t="s">
        <v>11206</v>
      </c>
      <c r="C349" s="405">
        <v>0</v>
      </c>
      <c r="D349" s="405">
        <v>0</v>
      </c>
      <c r="E349" s="405">
        <v>0</v>
      </c>
    </row>
    <row r="350" spans="1:5" ht="33" customHeight="1" x14ac:dyDescent="0.25">
      <c r="A350" s="403" t="s">
        <v>19606</v>
      </c>
      <c r="B350" s="404" t="s">
        <v>19607</v>
      </c>
      <c r="C350" s="405">
        <v>0</v>
      </c>
      <c r="D350" s="405">
        <v>0</v>
      </c>
      <c r="E350" s="405">
        <v>0</v>
      </c>
    </row>
    <row r="351" spans="1:5" ht="33" customHeight="1" x14ac:dyDescent="0.25">
      <c r="A351" s="403" t="s">
        <v>11178</v>
      </c>
      <c r="B351" s="404" t="s">
        <v>11184</v>
      </c>
      <c r="C351" s="405">
        <v>133</v>
      </c>
      <c r="D351" s="405">
        <v>33</v>
      </c>
      <c r="E351" s="405">
        <v>166</v>
      </c>
    </row>
    <row r="352" spans="1:5" ht="33" customHeight="1" x14ac:dyDescent="0.25">
      <c r="A352" s="403" t="s">
        <v>11179</v>
      </c>
      <c r="B352" s="404" t="s">
        <v>11185</v>
      </c>
      <c r="C352" s="405">
        <v>0</v>
      </c>
      <c r="D352" s="405">
        <v>0</v>
      </c>
      <c r="E352" s="405">
        <v>0</v>
      </c>
    </row>
    <row r="353" spans="1:5" ht="33" customHeight="1" x14ac:dyDescent="0.25">
      <c r="A353" s="403" t="s">
        <v>11180</v>
      </c>
      <c r="B353" s="404" t="s">
        <v>11186</v>
      </c>
      <c r="C353" s="405">
        <v>0</v>
      </c>
      <c r="D353" s="405">
        <v>0</v>
      </c>
      <c r="E353" s="405">
        <v>0</v>
      </c>
    </row>
    <row r="354" spans="1:5" ht="33" customHeight="1" x14ac:dyDescent="0.25">
      <c r="A354" s="403" t="s">
        <v>11181</v>
      </c>
      <c r="B354" s="404" t="s">
        <v>11187</v>
      </c>
      <c r="C354" s="405">
        <v>0</v>
      </c>
      <c r="D354" s="405">
        <v>0</v>
      </c>
      <c r="E354" s="405">
        <v>0</v>
      </c>
    </row>
    <row r="355" spans="1:5" ht="33" customHeight="1" x14ac:dyDescent="0.25">
      <c r="A355" s="403" t="s">
        <v>11182</v>
      </c>
      <c r="B355" s="404" t="s">
        <v>11188</v>
      </c>
      <c r="C355" s="405">
        <v>0</v>
      </c>
      <c r="D355" s="405">
        <v>0</v>
      </c>
      <c r="E355" s="405">
        <v>0</v>
      </c>
    </row>
    <row r="356" spans="1:5" ht="33" customHeight="1" x14ac:dyDescent="0.25">
      <c r="A356" s="403" t="s">
        <v>11183</v>
      </c>
      <c r="B356" s="404" t="s">
        <v>11189</v>
      </c>
      <c r="C356" s="405">
        <v>0</v>
      </c>
      <c r="D356" s="405">
        <v>0</v>
      </c>
      <c r="E356" s="405">
        <v>0</v>
      </c>
    </row>
    <row r="357" spans="1:5" ht="33" customHeight="1" x14ac:dyDescent="0.25">
      <c r="A357" s="403" t="s">
        <v>19601</v>
      </c>
      <c r="B357" s="404" t="s">
        <v>19599</v>
      </c>
      <c r="C357" s="405">
        <v>0</v>
      </c>
      <c r="D357" s="405">
        <v>0</v>
      </c>
      <c r="E357" s="405">
        <v>0</v>
      </c>
    </row>
    <row r="358" spans="1:5" ht="33" customHeight="1" x14ac:dyDescent="0.25">
      <c r="A358" s="403" t="s">
        <v>11190</v>
      </c>
      <c r="B358" s="404" t="s">
        <v>11184</v>
      </c>
      <c r="C358" s="405">
        <v>64</v>
      </c>
      <c r="D358" s="405">
        <v>12</v>
      </c>
      <c r="E358" s="405">
        <v>76</v>
      </c>
    </row>
    <row r="359" spans="1:5" ht="33" customHeight="1" x14ac:dyDescent="0.25">
      <c r="A359" s="403" t="s">
        <v>11191</v>
      </c>
      <c r="B359" s="404" t="s">
        <v>11185</v>
      </c>
      <c r="C359" s="405">
        <v>0</v>
      </c>
      <c r="D359" s="405">
        <v>0</v>
      </c>
      <c r="E359" s="405">
        <v>0</v>
      </c>
    </row>
    <row r="360" spans="1:5" ht="33" customHeight="1" x14ac:dyDescent="0.25">
      <c r="A360" s="403" t="s">
        <v>11192</v>
      </c>
      <c r="B360" s="404" t="s">
        <v>11186</v>
      </c>
      <c r="C360" s="405">
        <v>0</v>
      </c>
      <c r="D360" s="405">
        <v>0</v>
      </c>
      <c r="E360" s="405">
        <v>0</v>
      </c>
    </row>
    <row r="361" spans="1:5" ht="33" customHeight="1" x14ac:dyDescent="0.25">
      <c r="A361" s="403" t="s">
        <v>11193</v>
      </c>
      <c r="B361" s="404" t="s">
        <v>11187</v>
      </c>
      <c r="C361" s="405">
        <v>-12</v>
      </c>
      <c r="D361" s="405">
        <v>0</v>
      </c>
      <c r="E361" s="405">
        <v>-12</v>
      </c>
    </row>
    <row r="362" spans="1:5" ht="33" customHeight="1" x14ac:dyDescent="0.25">
      <c r="A362" s="403" t="s">
        <v>11194</v>
      </c>
      <c r="B362" s="404" t="s">
        <v>11188</v>
      </c>
      <c r="C362" s="405">
        <v>0</v>
      </c>
      <c r="D362" s="405">
        <v>0</v>
      </c>
      <c r="E362" s="405">
        <v>0</v>
      </c>
    </row>
    <row r="363" spans="1:5" ht="33" customHeight="1" x14ac:dyDescent="0.25">
      <c r="A363" s="403" t="s">
        <v>11195</v>
      </c>
      <c r="B363" s="404" t="s">
        <v>11189</v>
      </c>
      <c r="C363" s="405">
        <v>0</v>
      </c>
      <c r="D363" s="405">
        <v>0</v>
      </c>
      <c r="E363" s="405">
        <v>0</v>
      </c>
    </row>
    <row r="364" spans="1:5" ht="33" customHeight="1" x14ac:dyDescent="0.25">
      <c r="A364" s="403" t="s">
        <v>19600</v>
      </c>
      <c r="B364" s="404" t="s">
        <v>19599</v>
      </c>
      <c r="C364" s="405">
        <v>0</v>
      </c>
      <c r="D364" s="405">
        <v>0</v>
      </c>
      <c r="E364" s="405">
        <v>0</v>
      </c>
    </row>
    <row r="365" spans="1:5" ht="33" customHeight="1" x14ac:dyDescent="0.25">
      <c r="A365" s="403" t="s">
        <v>11207</v>
      </c>
      <c r="B365" s="404" t="s">
        <v>11184</v>
      </c>
      <c r="C365" s="405">
        <v>44</v>
      </c>
      <c r="D365" s="405">
        <v>0</v>
      </c>
      <c r="E365" s="405">
        <v>44</v>
      </c>
    </row>
    <row r="366" spans="1:5" ht="33" customHeight="1" x14ac:dyDescent="0.25">
      <c r="A366" s="403" t="s">
        <v>11208</v>
      </c>
      <c r="B366" s="404" t="s">
        <v>11185</v>
      </c>
      <c r="C366" s="405">
        <v>0</v>
      </c>
      <c r="D366" s="405">
        <v>0</v>
      </c>
      <c r="E366" s="405">
        <v>0</v>
      </c>
    </row>
    <row r="367" spans="1:5" ht="33" customHeight="1" x14ac:dyDescent="0.25">
      <c r="A367" s="403" t="s">
        <v>11209</v>
      </c>
      <c r="B367" s="404" t="s">
        <v>11186</v>
      </c>
      <c r="C367" s="405">
        <v>0</v>
      </c>
      <c r="D367" s="405">
        <v>0</v>
      </c>
      <c r="E367" s="405">
        <v>0</v>
      </c>
    </row>
    <row r="368" spans="1:5" ht="33" customHeight="1" x14ac:dyDescent="0.25">
      <c r="A368" s="403" t="s">
        <v>11210</v>
      </c>
      <c r="B368" s="404" t="s">
        <v>11187</v>
      </c>
      <c r="C368" s="405">
        <v>0</v>
      </c>
      <c r="D368" s="405">
        <v>0</v>
      </c>
      <c r="E368" s="405">
        <v>0</v>
      </c>
    </row>
    <row r="369" spans="1:5" ht="33" customHeight="1" x14ac:dyDescent="0.25">
      <c r="A369" s="403" t="s">
        <v>11211</v>
      </c>
      <c r="B369" s="404" t="s">
        <v>11188</v>
      </c>
      <c r="C369" s="405">
        <v>0</v>
      </c>
      <c r="D369" s="405">
        <v>0</v>
      </c>
      <c r="E369" s="405">
        <v>0</v>
      </c>
    </row>
    <row r="370" spans="1:5" ht="33" customHeight="1" x14ac:dyDescent="0.25">
      <c r="A370" s="403" t="s">
        <v>11212</v>
      </c>
      <c r="B370" s="404" t="s">
        <v>11189</v>
      </c>
      <c r="C370" s="405">
        <v>0</v>
      </c>
      <c r="D370" s="405">
        <v>0</v>
      </c>
      <c r="E370" s="405">
        <v>0</v>
      </c>
    </row>
    <row r="371" spans="1:5" ht="33" customHeight="1" x14ac:dyDescent="0.25">
      <c r="A371" s="403" t="s">
        <v>19598</v>
      </c>
      <c r="B371" s="404" t="s">
        <v>19599</v>
      </c>
      <c r="C371" s="405">
        <v>0</v>
      </c>
      <c r="D371" s="405">
        <v>0</v>
      </c>
      <c r="E371" s="405">
        <v>0</v>
      </c>
    </row>
    <row r="372" spans="1:5" ht="33" customHeight="1" x14ac:dyDescent="0.25">
      <c r="A372" s="403" t="s">
        <v>11213</v>
      </c>
      <c r="B372" s="404" t="s">
        <v>11218</v>
      </c>
      <c r="C372" s="405">
        <v>0</v>
      </c>
      <c r="D372" s="405">
        <v>0</v>
      </c>
      <c r="E372" s="405">
        <v>0</v>
      </c>
    </row>
    <row r="373" spans="1:5" ht="33" customHeight="1" x14ac:dyDescent="0.25">
      <c r="A373" s="403" t="s">
        <v>11214</v>
      </c>
      <c r="B373" s="404" t="s">
        <v>11219</v>
      </c>
      <c r="C373" s="405">
        <v>0</v>
      </c>
      <c r="D373" s="405">
        <v>0</v>
      </c>
      <c r="E373" s="405">
        <v>0</v>
      </c>
    </row>
    <row r="374" spans="1:5" ht="33" customHeight="1" x14ac:dyDescent="0.25">
      <c r="A374" s="403" t="s">
        <v>11215</v>
      </c>
      <c r="B374" s="404" t="s">
        <v>11220</v>
      </c>
      <c r="C374" s="405">
        <v>0</v>
      </c>
      <c r="D374" s="405">
        <v>0</v>
      </c>
      <c r="E374" s="405">
        <v>0</v>
      </c>
    </row>
    <row r="375" spans="1:5" ht="33" customHeight="1" x14ac:dyDescent="0.25">
      <c r="A375" s="403" t="s">
        <v>11216</v>
      </c>
      <c r="B375" s="404" t="s">
        <v>11221</v>
      </c>
      <c r="C375" s="405">
        <v>0</v>
      </c>
      <c r="D375" s="405">
        <v>0</v>
      </c>
      <c r="E375" s="405">
        <v>0</v>
      </c>
    </row>
    <row r="376" spans="1:5" ht="33" customHeight="1" x14ac:dyDescent="0.25">
      <c r="A376" s="403" t="s">
        <v>11217</v>
      </c>
      <c r="B376" s="404" t="s">
        <v>11222</v>
      </c>
      <c r="C376" s="405">
        <v>0</v>
      </c>
      <c r="D376" s="405">
        <v>0</v>
      </c>
      <c r="E376" s="405">
        <v>0</v>
      </c>
    </row>
    <row r="377" spans="1:5" ht="33" customHeight="1" x14ac:dyDescent="0.25">
      <c r="A377" s="403" t="s">
        <v>11223</v>
      </c>
      <c r="B377" s="404" t="s">
        <v>11218</v>
      </c>
      <c r="C377" s="405">
        <v>0</v>
      </c>
      <c r="D377" s="405">
        <v>0</v>
      </c>
      <c r="E377" s="405">
        <v>0</v>
      </c>
    </row>
    <row r="378" spans="1:5" ht="33" customHeight="1" x14ac:dyDescent="0.25">
      <c r="A378" s="403" t="s">
        <v>11224</v>
      </c>
      <c r="B378" s="404" t="s">
        <v>11219</v>
      </c>
      <c r="C378" s="405">
        <v>0</v>
      </c>
      <c r="D378" s="405">
        <v>0</v>
      </c>
      <c r="E378" s="405">
        <v>0</v>
      </c>
    </row>
    <row r="379" spans="1:5" ht="33" customHeight="1" x14ac:dyDescent="0.25">
      <c r="A379" s="403" t="s">
        <v>11225</v>
      </c>
      <c r="B379" s="404" t="s">
        <v>11220</v>
      </c>
      <c r="C379" s="405">
        <v>0</v>
      </c>
      <c r="D379" s="405">
        <v>0</v>
      </c>
      <c r="E379" s="405">
        <v>0</v>
      </c>
    </row>
    <row r="380" spans="1:5" ht="33" customHeight="1" x14ac:dyDescent="0.25">
      <c r="A380" s="403" t="s">
        <v>11226</v>
      </c>
      <c r="B380" s="404" t="s">
        <v>11221</v>
      </c>
      <c r="C380" s="405">
        <v>0</v>
      </c>
      <c r="D380" s="405">
        <v>0</v>
      </c>
      <c r="E380" s="405">
        <v>0</v>
      </c>
    </row>
    <row r="381" spans="1:5" ht="33" customHeight="1" x14ac:dyDescent="0.25">
      <c r="A381" s="403" t="s">
        <v>11227</v>
      </c>
      <c r="B381" s="404" t="s">
        <v>11222</v>
      </c>
      <c r="C381" s="405">
        <v>0</v>
      </c>
      <c r="D381" s="405">
        <v>0</v>
      </c>
      <c r="E381" s="405">
        <v>0</v>
      </c>
    </row>
    <row r="382" spans="1:5" ht="33" customHeight="1" x14ac:dyDescent="0.25">
      <c r="A382" s="403" t="s">
        <v>11228</v>
      </c>
      <c r="B382" s="404" t="s">
        <v>11233</v>
      </c>
      <c r="C382" s="405">
        <v>30</v>
      </c>
      <c r="D382" s="405">
        <v>-1</v>
      </c>
      <c r="E382" s="405">
        <v>29</v>
      </c>
    </row>
    <row r="383" spans="1:5" ht="33" customHeight="1" x14ac:dyDescent="0.25">
      <c r="A383" s="403" t="s">
        <v>11229</v>
      </c>
      <c r="B383" s="404" t="s">
        <v>11234</v>
      </c>
      <c r="C383" s="405">
        <v>0</v>
      </c>
      <c r="D383" s="405">
        <v>0</v>
      </c>
      <c r="E383" s="405">
        <v>0</v>
      </c>
    </row>
    <row r="384" spans="1:5" ht="33" customHeight="1" x14ac:dyDescent="0.25">
      <c r="A384" s="403" t="s">
        <v>11230</v>
      </c>
      <c r="B384" s="404" t="s">
        <v>11235</v>
      </c>
      <c r="C384" s="405">
        <v>0</v>
      </c>
      <c r="D384" s="405">
        <v>0</v>
      </c>
      <c r="E384" s="405">
        <v>0</v>
      </c>
    </row>
    <row r="385" spans="1:5" ht="33" customHeight="1" x14ac:dyDescent="0.25">
      <c r="A385" s="403" t="s">
        <v>11231</v>
      </c>
      <c r="B385" s="404" t="s">
        <v>11236</v>
      </c>
      <c r="C385" s="405">
        <v>0</v>
      </c>
      <c r="D385" s="405">
        <v>0</v>
      </c>
      <c r="E385" s="405">
        <v>0</v>
      </c>
    </row>
    <row r="386" spans="1:5" ht="33" customHeight="1" x14ac:dyDescent="0.25">
      <c r="A386" s="403" t="s">
        <v>11232</v>
      </c>
      <c r="B386" s="404" t="s">
        <v>11237</v>
      </c>
      <c r="C386" s="405">
        <v>0</v>
      </c>
      <c r="D386" s="405">
        <v>0</v>
      </c>
      <c r="E386" s="405">
        <v>0</v>
      </c>
    </row>
    <row r="387" spans="1:5" ht="33" customHeight="1" x14ac:dyDescent="0.25">
      <c r="A387" s="403" t="s">
        <v>13184</v>
      </c>
      <c r="B387" s="404" t="s">
        <v>13586</v>
      </c>
      <c r="C387" s="405">
        <v>0</v>
      </c>
      <c r="D387" s="405">
        <v>0</v>
      </c>
      <c r="E387" s="405">
        <v>0</v>
      </c>
    </row>
    <row r="388" spans="1:5" ht="33" customHeight="1" x14ac:dyDescent="0.25">
      <c r="A388" s="403" t="s">
        <v>13185</v>
      </c>
      <c r="B388" s="404" t="s">
        <v>13588</v>
      </c>
      <c r="C388" s="405">
        <v>0</v>
      </c>
      <c r="D388" s="405">
        <v>0</v>
      </c>
      <c r="E388" s="405">
        <v>0</v>
      </c>
    </row>
    <row r="389" spans="1:5" ht="33" customHeight="1" x14ac:dyDescent="0.25">
      <c r="A389" s="403" t="s">
        <v>13884</v>
      </c>
      <c r="B389" s="404" t="s">
        <v>17744</v>
      </c>
      <c r="C389" s="405">
        <v>0</v>
      </c>
      <c r="D389" s="405">
        <v>0</v>
      </c>
      <c r="E389" s="405">
        <v>0</v>
      </c>
    </row>
    <row r="390" spans="1:5" ht="33" customHeight="1" x14ac:dyDescent="0.25">
      <c r="A390" s="403" t="s">
        <v>13637</v>
      </c>
      <c r="B390" s="404" t="s">
        <v>13589</v>
      </c>
      <c r="C390" s="405">
        <v>0</v>
      </c>
      <c r="D390" s="405">
        <v>0</v>
      </c>
      <c r="E390" s="405">
        <v>0</v>
      </c>
    </row>
    <row r="391" spans="1:5" ht="33" customHeight="1" x14ac:dyDescent="0.25">
      <c r="A391" s="403" t="s">
        <v>19596</v>
      </c>
      <c r="B391" s="404" t="s">
        <v>19597</v>
      </c>
      <c r="C391" s="405">
        <v>0</v>
      </c>
      <c r="D391" s="405">
        <v>0</v>
      </c>
      <c r="E391" s="405">
        <v>0</v>
      </c>
    </row>
    <row r="392" spans="1:5" ht="33" customHeight="1" x14ac:dyDescent="0.25">
      <c r="A392" s="403" t="s">
        <v>13186</v>
      </c>
      <c r="B392" s="404" t="s">
        <v>13591</v>
      </c>
      <c r="C392" s="405">
        <v>0</v>
      </c>
      <c r="D392" s="405">
        <v>0</v>
      </c>
      <c r="E392" s="405">
        <v>0</v>
      </c>
    </row>
    <row r="393" spans="1:5" ht="33" customHeight="1" x14ac:dyDescent="0.25">
      <c r="A393" s="403" t="s">
        <v>13885</v>
      </c>
      <c r="B393" s="404" t="s">
        <v>17746</v>
      </c>
      <c r="C393" s="405">
        <v>0</v>
      </c>
      <c r="D393" s="405">
        <v>0</v>
      </c>
      <c r="E393" s="405">
        <v>0</v>
      </c>
    </row>
    <row r="394" spans="1:5" ht="33" customHeight="1" x14ac:dyDescent="0.25">
      <c r="A394" s="403" t="s">
        <v>13886</v>
      </c>
      <c r="B394" s="404" t="s">
        <v>17745</v>
      </c>
      <c r="C394" s="405">
        <v>0</v>
      </c>
      <c r="D394" s="405">
        <v>0</v>
      </c>
      <c r="E394" s="405">
        <v>0</v>
      </c>
    </row>
    <row r="395" spans="1:5" ht="33" customHeight="1" x14ac:dyDescent="0.25">
      <c r="A395" s="403" t="s">
        <v>13187</v>
      </c>
      <c r="B395" s="404" t="s">
        <v>17747</v>
      </c>
      <c r="C395" s="405">
        <v>0</v>
      </c>
      <c r="D395" s="405">
        <v>0</v>
      </c>
      <c r="E395" s="405">
        <v>0</v>
      </c>
    </row>
    <row r="396" spans="1:5" ht="33" customHeight="1" x14ac:dyDescent="0.25">
      <c r="A396" s="403" t="s">
        <v>13887</v>
      </c>
      <c r="B396" s="404" t="s">
        <v>17748</v>
      </c>
      <c r="C396" s="405">
        <v>0</v>
      </c>
      <c r="D396" s="405">
        <v>0</v>
      </c>
      <c r="E396" s="405">
        <v>0</v>
      </c>
    </row>
    <row r="397" spans="1:5" ht="33" customHeight="1" x14ac:dyDescent="0.25">
      <c r="A397" s="403" t="s">
        <v>13638</v>
      </c>
      <c r="B397" s="404" t="s">
        <v>13592</v>
      </c>
      <c r="C397" s="405">
        <v>0</v>
      </c>
      <c r="D397" s="405">
        <v>0</v>
      </c>
      <c r="E397" s="405">
        <v>0</v>
      </c>
    </row>
    <row r="398" spans="1:5" ht="33" customHeight="1" x14ac:dyDescent="0.25">
      <c r="A398" s="403" t="s">
        <v>19594</v>
      </c>
      <c r="B398" s="404" t="s">
        <v>19595</v>
      </c>
      <c r="C398" s="405">
        <v>0</v>
      </c>
      <c r="D398" s="405">
        <v>0</v>
      </c>
      <c r="E398" s="405">
        <v>0</v>
      </c>
    </row>
    <row r="399" spans="1:5" ht="33" customHeight="1" x14ac:dyDescent="0.25">
      <c r="A399" s="403" t="s">
        <v>13188</v>
      </c>
      <c r="B399" s="404" t="s">
        <v>13607</v>
      </c>
      <c r="C399" s="405">
        <v>0</v>
      </c>
      <c r="D399" s="405">
        <v>0</v>
      </c>
      <c r="E399" s="405">
        <v>0</v>
      </c>
    </row>
    <row r="400" spans="1:5" ht="33" customHeight="1" x14ac:dyDescent="0.25">
      <c r="A400" s="403" t="s">
        <v>13189</v>
      </c>
      <c r="B400" s="404" t="s">
        <v>13608</v>
      </c>
      <c r="C400" s="405">
        <v>0</v>
      </c>
      <c r="D400" s="405">
        <v>0</v>
      </c>
      <c r="E400" s="405">
        <v>0</v>
      </c>
    </row>
    <row r="401" spans="1:5" ht="33" customHeight="1" x14ac:dyDescent="0.25">
      <c r="A401" s="403" t="s">
        <v>13190</v>
      </c>
      <c r="B401" s="404" t="s">
        <v>13609</v>
      </c>
      <c r="C401" s="405">
        <v>0</v>
      </c>
      <c r="D401" s="405">
        <v>0</v>
      </c>
      <c r="E401" s="405">
        <v>0</v>
      </c>
    </row>
    <row r="402" spans="1:5" ht="33" customHeight="1" x14ac:dyDescent="0.25">
      <c r="A402" s="403" t="s">
        <v>13191</v>
      </c>
      <c r="B402" s="404" t="s">
        <v>13610</v>
      </c>
      <c r="C402" s="405">
        <v>0</v>
      </c>
      <c r="D402" s="405">
        <v>0</v>
      </c>
      <c r="E402" s="405">
        <v>0</v>
      </c>
    </row>
    <row r="403" spans="1:5" ht="33" customHeight="1" x14ac:dyDescent="0.25">
      <c r="A403" s="403" t="s">
        <v>13192</v>
      </c>
      <c r="B403" s="404" t="s">
        <v>13611</v>
      </c>
      <c r="C403" s="405">
        <v>0</v>
      </c>
      <c r="D403" s="405">
        <v>0</v>
      </c>
      <c r="E403" s="405">
        <v>0</v>
      </c>
    </row>
    <row r="404" spans="1:5" ht="33" customHeight="1" x14ac:dyDescent="0.25">
      <c r="A404" s="403" t="s">
        <v>13193</v>
      </c>
      <c r="B404" s="404" t="s">
        <v>13612</v>
      </c>
      <c r="C404" s="405">
        <v>0</v>
      </c>
      <c r="D404" s="405">
        <v>39</v>
      </c>
      <c r="E404" s="405">
        <v>39</v>
      </c>
    </row>
    <row r="405" spans="1:5" ht="33" customHeight="1" x14ac:dyDescent="0.25">
      <c r="A405" s="403" t="s">
        <v>13194</v>
      </c>
      <c r="B405" s="404" t="s">
        <v>13613</v>
      </c>
      <c r="C405" s="405">
        <v>0</v>
      </c>
      <c r="D405" s="405">
        <v>0</v>
      </c>
      <c r="E405" s="405">
        <v>0</v>
      </c>
    </row>
    <row r="406" spans="1:5" ht="33" customHeight="1" x14ac:dyDescent="0.25">
      <c r="A406" s="403" t="s">
        <v>13195</v>
      </c>
      <c r="B406" s="404" t="s">
        <v>13614</v>
      </c>
      <c r="C406" s="405">
        <v>0</v>
      </c>
      <c r="D406" s="405">
        <v>0</v>
      </c>
      <c r="E406" s="405">
        <v>0</v>
      </c>
    </row>
    <row r="407" spans="1:5" ht="33" customHeight="1" x14ac:dyDescent="0.25">
      <c r="A407" s="403" t="s">
        <v>13196</v>
      </c>
      <c r="B407" s="404" t="s">
        <v>13615</v>
      </c>
      <c r="C407" s="405">
        <v>0</v>
      </c>
      <c r="D407" s="405">
        <v>0</v>
      </c>
      <c r="E407" s="405">
        <v>0</v>
      </c>
    </row>
    <row r="408" spans="1:5" ht="33" customHeight="1" x14ac:dyDescent="0.25">
      <c r="A408" s="403" t="s">
        <v>13197</v>
      </c>
      <c r="B408" s="404" t="s">
        <v>13616</v>
      </c>
      <c r="C408" s="405">
        <v>0</v>
      </c>
      <c r="D408" s="405">
        <v>0</v>
      </c>
      <c r="E408" s="405">
        <v>0</v>
      </c>
    </row>
    <row r="409" spans="1:5" ht="33" customHeight="1" x14ac:dyDescent="0.25">
      <c r="A409" s="403" t="s">
        <v>13198</v>
      </c>
      <c r="B409" s="404" t="s">
        <v>13576</v>
      </c>
      <c r="C409" s="405">
        <v>0</v>
      </c>
      <c r="D409" s="405">
        <v>0</v>
      </c>
      <c r="E409" s="405">
        <v>0</v>
      </c>
    </row>
    <row r="410" spans="1:5" ht="33" customHeight="1" x14ac:dyDescent="0.25">
      <c r="A410" s="403" t="s">
        <v>13199</v>
      </c>
      <c r="B410" s="404" t="s">
        <v>13577</v>
      </c>
      <c r="C410" s="405">
        <v>0</v>
      </c>
      <c r="D410" s="405">
        <v>0</v>
      </c>
      <c r="E410" s="405">
        <v>0</v>
      </c>
    </row>
    <row r="411" spans="1:5" ht="33" customHeight="1" x14ac:dyDescent="0.25">
      <c r="A411" s="403" t="s">
        <v>13200</v>
      </c>
      <c r="B411" s="404" t="s">
        <v>13578</v>
      </c>
      <c r="C411" s="405">
        <v>0</v>
      </c>
      <c r="D411" s="405">
        <v>0</v>
      </c>
      <c r="E411" s="405">
        <v>0</v>
      </c>
    </row>
    <row r="412" spans="1:5" ht="33" customHeight="1" x14ac:dyDescent="0.25">
      <c r="A412" s="403" t="s">
        <v>13201</v>
      </c>
      <c r="B412" s="404" t="s">
        <v>13579</v>
      </c>
      <c r="C412" s="405">
        <v>0</v>
      </c>
      <c r="D412" s="405">
        <v>0</v>
      </c>
      <c r="E412" s="405">
        <v>0</v>
      </c>
    </row>
    <row r="413" spans="1:5" ht="33" customHeight="1" x14ac:dyDescent="0.25">
      <c r="A413" s="403" t="s">
        <v>13202</v>
      </c>
      <c r="B413" s="404" t="s">
        <v>13580</v>
      </c>
      <c r="C413" s="405">
        <v>0</v>
      </c>
      <c r="D413" s="405">
        <v>0</v>
      </c>
      <c r="E413" s="405">
        <v>0</v>
      </c>
    </row>
    <row r="414" spans="1:5" ht="33" customHeight="1" x14ac:dyDescent="0.25">
      <c r="A414" s="403" t="s">
        <v>13203</v>
      </c>
      <c r="B414" s="404" t="s">
        <v>13581</v>
      </c>
      <c r="C414" s="405">
        <v>0</v>
      </c>
      <c r="D414" s="405">
        <v>0</v>
      </c>
      <c r="E414" s="405">
        <v>0</v>
      </c>
    </row>
    <row r="415" spans="1:5" ht="33" customHeight="1" x14ac:dyDescent="0.25">
      <c r="A415" s="403" t="s">
        <v>19592</v>
      </c>
      <c r="B415" s="404" t="s">
        <v>19593</v>
      </c>
      <c r="C415" s="405">
        <v>0</v>
      </c>
      <c r="D415" s="405">
        <v>0</v>
      </c>
      <c r="E415" s="405">
        <v>0</v>
      </c>
    </row>
    <row r="416" spans="1:5" ht="33" customHeight="1" x14ac:dyDescent="0.25">
      <c r="A416" s="403" t="s">
        <v>13205</v>
      </c>
      <c r="B416" s="404" t="s">
        <v>13584</v>
      </c>
      <c r="C416" s="405">
        <v>0</v>
      </c>
      <c r="D416" s="405">
        <v>-4</v>
      </c>
      <c r="E416" s="405">
        <v>-4</v>
      </c>
    </row>
    <row r="417" spans="1:5" ht="33" customHeight="1" x14ac:dyDescent="0.25">
      <c r="A417" s="403" t="s">
        <v>13583</v>
      </c>
      <c r="B417" s="404" t="s">
        <v>13585</v>
      </c>
      <c r="C417" s="405">
        <v>0</v>
      </c>
      <c r="D417" s="405">
        <v>0</v>
      </c>
      <c r="E417" s="405">
        <v>0</v>
      </c>
    </row>
    <row r="418" spans="1:5" ht="33" customHeight="1" x14ac:dyDescent="0.25">
      <c r="A418" s="403" t="s">
        <v>13204</v>
      </c>
      <c r="B418" s="404" t="s">
        <v>13572</v>
      </c>
      <c r="C418" s="405">
        <v>19</v>
      </c>
      <c r="D418" s="405">
        <v>0</v>
      </c>
      <c r="E418" s="405">
        <v>19</v>
      </c>
    </row>
    <row r="419" spans="1:5" ht="33" customHeight="1" x14ac:dyDescent="0.25">
      <c r="A419" s="403" t="s">
        <v>13587</v>
      </c>
      <c r="B419" s="404" t="s">
        <v>13573</v>
      </c>
      <c r="C419" s="405">
        <v>0</v>
      </c>
      <c r="D419" s="405">
        <v>0</v>
      </c>
      <c r="E419" s="405">
        <v>0</v>
      </c>
    </row>
    <row r="420" spans="1:5" ht="33" customHeight="1" x14ac:dyDescent="0.25">
      <c r="A420" s="403" t="s">
        <v>13639</v>
      </c>
      <c r="B420" s="404" t="s">
        <v>13575</v>
      </c>
      <c r="C420" s="405">
        <v>0</v>
      </c>
      <c r="D420" s="405">
        <v>4</v>
      </c>
      <c r="E420" s="405">
        <v>4</v>
      </c>
    </row>
    <row r="421" spans="1:5" ht="33" customHeight="1" x14ac:dyDescent="0.25">
      <c r="A421" s="403" t="s">
        <v>13582</v>
      </c>
      <c r="B421" s="404" t="s">
        <v>13602</v>
      </c>
      <c r="C421" s="405">
        <v>2</v>
      </c>
      <c r="D421" s="405">
        <v>15</v>
      </c>
      <c r="E421" s="405">
        <v>17</v>
      </c>
    </row>
    <row r="422" spans="1:5" ht="33" customHeight="1" x14ac:dyDescent="0.25">
      <c r="A422" s="403" t="s">
        <v>13590</v>
      </c>
      <c r="B422" s="404" t="s">
        <v>13603</v>
      </c>
      <c r="C422" s="405">
        <v>0</v>
      </c>
      <c r="D422" s="405">
        <v>0</v>
      </c>
      <c r="E422" s="405">
        <v>0</v>
      </c>
    </row>
    <row r="423" spans="1:5" ht="33" customHeight="1" x14ac:dyDescent="0.25">
      <c r="A423" s="403" t="s">
        <v>13640</v>
      </c>
      <c r="B423" s="404" t="s">
        <v>13604</v>
      </c>
      <c r="C423" s="405">
        <v>0</v>
      </c>
      <c r="D423" s="405">
        <v>0</v>
      </c>
      <c r="E423" s="405">
        <v>0</v>
      </c>
    </row>
    <row r="424" spans="1:5" ht="33" customHeight="1" x14ac:dyDescent="0.25">
      <c r="A424" s="403" t="s">
        <v>14038</v>
      </c>
      <c r="B424" s="404" t="s">
        <v>14044</v>
      </c>
      <c r="C424" s="405">
        <v>118</v>
      </c>
      <c r="D424" s="405">
        <v>-29</v>
      </c>
      <c r="E424" s="405">
        <v>89</v>
      </c>
    </row>
    <row r="425" spans="1:5" ht="33" customHeight="1" x14ac:dyDescent="0.25">
      <c r="A425" s="403" t="s">
        <v>14039</v>
      </c>
      <c r="B425" s="404" t="s">
        <v>14045</v>
      </c>
      <c r="C425" s="405">
        <v>0</v>
      </c>
      <c r="D425" s="405">
        <v>0</v>
      </c>
      <c r="E425" s="405">
        <v>0</v>
      </c>
    </row>
    <row r="426" spans="1:5" ht="33" customHeight="1" x14ac:dyDescent="0.25">
      <c r="A426" s="403" t="s">
        <v>14040</v>
      </c>
      <c r="B426" s="404" t="s">
        <v>14046</v>
      </c>
      <c r="C426" s="405">
        <v>0</v>
      </c>
      <c r="D426" s="405">
        <v>0</v>
      </c>
      <c r="E426" s="405">
        <v>0</v>
      </c>
    </row>
    <row r="427" spans="1:5" ht="33" customHeight="1" x14ac:dyDescent="0.25">
      <c r="A427" s="403" t="s">
        <v>14041</v>
      </c>
      <c r="B427" s="404" t="s">
        <v>14047</v>
      </c>
      <c r="C427" s="405">
        <v>0</v>
      </c>
      <c r="D427" s="405">
        <v>0</v>
      </c>
      <c r="E427" s="405">
        <v>0</v>
      </c>
    </row>
    <row r="428" spans="1:5" ht="33" customHeight="1" x14ac:dyDescent="0.25">
      <c r="A428" s="403" t="s">
        <v>14042</v>
      </c>
      <c r="B428" s="404" t="s">
        <v>14048</v>
      </c>
      <c r="C428" s="405">
        <v>0</v>
      </c>
      <c r="D428" s="405">
        <v>0</v>
      </c>
      <c r="E428" s="405">
        <v>0</v>
      </c>
    </row>
    <row r="429" spans="1:5" ht="33" customHeight="1" x14ac:dyDescent="0.25">
      <c r="A429" s="403" t="s">
        <v>14043</v>
      </c>
      <c r="B429" s="404" t="s">
        <v>14049</v>
      </c>
      <c r="C429" s="405">
        <v>0</v>
      </c>
      <c r="D429" s="405">
        <v>0</v>
      </c>
      <c r="E429" s="405">
        <v>0</v>
      </c>
    </row>
    <row r="430" spans="1:5" ht="33" customHeight="1" x14ac:dyDescent="0.25">
      <c r="A430" s="403" t="s">
        <v>19590</v>
      </c>
      <c r="B430" s="404" t="s">
        <v>19591</v>
      </c>
      <c r="C430" s="405">
        <v>0</v>
      </c>
      <c r="D430" s="405">
        <v>0</v>
      </c>
      <c r="E430" s="405">
        <v>0</v>
      </c>
    </row>
    <row r="431" spans="1:5" ht="33" customHeight="1" x14ac:dyDescent="0.25">
      <c r="A431" s="403" t="s">
        <v>16811</v>
      </c>
      <c r="B431" s="404" t="s">
        <v>16816</v>
      </c>
      <c r="C431" s="405">
        <v>0</v>
      </c>
      <c r="D431" s="405">
        <v>22</v>
      </c>
      <c r="E431" s="405">
        <v>22</v>
      </c>
    </row>
    <row r="432" spans="1:5" ht="33" customHeight="1" x14ac:dyDescent="0.25">
      <c r="A432" s="403" t="s">
        <v>16812</v>
      </c>
      <c r="B432" s="404" t="s">
        <v>16817</v>
      </c>
      <c r="C432" s="405">
        <v>0</v>
      </c>
      <c r="D432" s="405">
        <v>80</v>
      </c>
      <c r="E432" s="405">
        <v>80</v>
      </c>
    </row>
    <row r="433" spans="1:5" ht="33" customHeight="1" x14ac:dyDescent="0.25">
      <c r="A433" s="403" t="s">
        <v>16813</v>
      </c>
      <c r="B433" s="404" t="s">
        <v>16818</v>
      </c>
      <c r="C433" s="405">
        <v>0</v>
      </c>
      <c r="D433" s="405">
        <v>44</v>
      </c>
      <c r="E433" s="405">
        <v>44</v>
      </c>
    </row>
    <row r="434" spans="1:5" ht="33" customHeight="1" x14ac:dyDescent="0.25">
      <c r="A434" s="403" t="s">
        <v>16814</v>
      </c>
      <c r="B434" s="404" t="s">
        <v>16819</v>
      </c>
      <c r="C434" s="405">
        <v>168</v>
      </c>
      <c r="D434" s="405">
        <v>0</v>
      </c>
      <c r="E434" s="405">
        <v>168</v>
      </c>
    </row>
    <row r="435" spans="1:5" ht="33" customHeight="1" x14ac:dyDescent="0.25">
      <c r="A435" s="403" t="s">
        <v>16815</v>
      </c>
      <c r="B435" s="404" t="s">
        <v>16820</v>
      </c>
      <c r="C435" s="405">
        <v>80</v>
      </c>
      <c r="D435" s="405">
        <v>0</v>
      </c>
      <c r="E435" s="405">
        <v>80</v>
      </c>
    </row>
    <row r="436" spans="1:5" ht="33" customHeight="1" x14ac:dyDescent="0.25">
      <c r="A436" s="403" t="s">
        <v>19223</v>
      </c>
      <c r="B436" s="404" t="s">
        <v>19229</v>
      </c>
      <c r="C436" s="405">
        <v>0</v>
      </c>
      <c r="D436" s="405">
        <v>0</v>
      </c>
      <c r="E436" s="405">
        <v>0</v>
      </c>
    </row>
    <row r="437" spans="1:5" ht="33" customHeight="1" x14ac:dyDescent="0.25">
      <c r="A437" s="403" t="s">
        <v>19228</v>
      </c>
      <c r="B437" s="404" t="s">
        <v>19230</v>
      </c>
      <c r="C437" s="405">
        <v>0</v>
      </c>
      <c r="D437" s="405">
        <v>0</v>
      </c>
      <c r="E437" s="405">
        <v>0</v>
      </c>
    </row>
    <row r="438" spans="1:5" ht="33" customHeight="1" x14ac:dyDescent="0.25">
      <c r="A438" s="403" t="s">
        <v>19227</v>
      </c>
      <c r="B438" s="404" t="s">
        <v>19231</v>
      </c>
      <c r="C438" s="405">
        <v>0</v>
      </c>
      <c r="D438" s="405">
        <v>0</v>
      </c>
      <c r="E438" s="405">
        <v>0</v>
      </c>
    </row>
    <row r="439" spans="1:5" ht="33" customHeight="1" x14ac:dyDescent="0.25">
      <c r="A439" s="403" t="s">
        <v>19225</v>
      </c>
      <c r="B439" s="404" t="s">
        <v>19232</v>
      </c>
      <c r="C439" s="405">
        <v>0</v>
      </c>
      <c r="D439" s="405">
        <v>0</v>
      </c>
      <c r="E439" s="405">
        <v>0</v>
      </c>
    </row>
    <row r="440" spans="1:5" ht="33" customHeight="1" x14ac:dyDescent="0.25">
      <c r="A440" s="403" t="s">
        <v>19226</v>
      </c>
      <c r="B440" s="404" t="s">
        <v>19233</v>
      </c>
      <c r="C440" s="405">
        <v>0</v>
      </c>
      <c r="D440" s="405">
        <v>0</v>
      </c>
      <c r="E440" s="405">
        <v>0</v>
      </c>
    </row>
    <row r="441" spans="1:5" ht="33" customHeight="1" x14ac:dyDescent="0.25">
      <c r="A441" s="403" t="s">
        <v>19431</v>
      </c>
      <c r="B441" s="404" t="s">
        <v>19432</v>
      </c>
      <c r="C441" s="405">
        <v>0</v>
      </c>
      <c r="D441" s="405">
        <v>0</v>
      </c>
      <c r="E441" s="405">
        <v>0</v>
      </c>
    </row>
    <row r="442" spans="1:5" ht="33" customHeight="1" x14ac:dyDescent="0.25">
      <c r="A442" s="403" t="s">
        <v>19588</v>
      </c>
      <c r="B442" s="404" t="s">
        <v>19589</v>
      </c>
      <c r="C442" s="405">
        <v>0</v>
      </c>
      <c r="D442" s="405">
        <v>0</v>
      </c>
      <c r="E442" s="405">
        <v>0</v>
      </c>
    </row>
    <row r="443" spans="1:5" ht="33" customHeight="1" x14ac:dyDescent="0.25">
      <c r="A443" s="403" t="s">
        <v>4598</v>
      </c>
      <c r="B443" s="404" t="s">
        <v>13264</v>
      </c>
      <c r="C443" s="405">
        <v>0</v>
      </c>
      <c r="D443" s="405">
        <v>31</v>
      </c>
      <c r="E443" s="405">
        <v>31</v>
      </c>
    </row>
    <row r="444" spans="1:5" ht="33" customHeight="1" x14ac:dyDescent="0.25">
      <c r="A444" s="403" t="s">
        <v>8345</v>
      </c>
      <c r="B444" s="404" t="s">
        <v>13265</v>
      </c>
      <c r="C444" s="405">
        <v>0</v>
      </c>
      <c r="D444" s="405">
        <v>0</v>
      </c>
      <c r="E444" s="405">
        <v>0</v>
      </c>
    </row>
    <row r="445" spans="1:5" ht="33" customHeight="1" x14ac:dyDescent="0.25">
      <c r="A445" s="403" t="s">
        <v>8346</v>
      </c>
      <c r="B445" s="404" t="s">
        <v>13266</v>
      </c>
      <c r="C445" s="405">
        <v>0</v>
      </c>
      <c r="D445" s="405">
        <v>0</v>
      </c>
      <c r="E445" s="405">
        <v>0</v>
      </c>
    </row>
    <row r="446" spans="1:5" ht="33" customHeight="1" x14ac:dyDescent="0.25">
      <c r="A446" s="403" t="s">
        <v>8347</v>
      </c>
      <c r="B446" s="404" t="s">
        <v>13267</v>
      </c>
      <c r="C446" s="405">
        <v>0</v>
      </c>
      <c r="D446" s="405">
        <v>0</v>
      </c>
      <c r="E446" s="405">
        <v>0</v>
      </c>
    </row>
    <row r="447" spans="1:5" ht="33" customHeight="1" x14ac:dyDescent="0.25">
      <c r="A447" s="403" t="s">
        <v>8348</v>
      </c>
      <c r="B447" s="404" t="s">
        <v>13268</v>
      </c>
      <c r="C447" s="405">
        <v>0</v>
      </c>
      <c r="D447" s="405">
        <v>0</v>
      </c>
      <c r="E447" s="405">
        <v>0</v>
      </c>
    </row>
    <row r="448" spans="1:5" ht="33" customHeight="1" x14ac:dyDescent="0.25">
      <c r="A448" s="403" t="s">
        <v>8349</v>
      </c>
      <c r="B448" s="404" t="s">
        <v>13269</v>
      </c>
      <c r="C448" s="405">
        <v>0</v>
      </c>
      <c r="D448" s="405">
        <v>0</v>
      </c>
      <c r="E448" s="405">
        <v>0</v>
      </c>
    </row>
    <row r="449" spans="1:5" ht="33" customHeight="1" x14ac:dyDescent="0.25">
      <c r="A449" s="403" t="s">
        <v>19608</v>
      </c>
      <c r="B449" s="404" t="s">
        <v>19609</v>
      </c>
      <c r="C449" s="405">
        <v>0</v>
      </c>
      <c r="D449" s="405">
        <v>0</v>
      </c>
      <c r="E449" s="405">
        <v>0</v>
      </c>
    </row>
    <row r="450" spans="1:5" ht="33" customHeight="1" x14ac:dyDescent="0.25">
      <c r="A450" s="403" t="s">
        <v>4599</v>
      </c>
      <c r="B450" s="404" t="s">
        <v>13270</v>
      </c>
      <c r="C450" s="405">
        <v>0</v>
      </c>
      <c r="D450" s="405">
        <v>1</v>
      </c>
      <c r="E450" s="405">
        <v>1</v>
      </c>
    </row>
    <row r="451" spans="1:5" ht="33" customHeight="1" x14ac:dyDescent="0.25">
      <c r="A451" s="403" t="s">
        <v>8350</v>
      </c>
      <c r="B451" s="404" t="s">
        <v>13271</v>
      </c>
      <c r="C451" s="405">
        <v>0</v>
      </c>
      <c r="D451" s="405">
        <v>0</v>
      </c>
      <c r="E451" s="405">
        <v>0</v>
      </c>
    </row>
    <row r="452" spans="1:5" ht="33" customHeight="1" x14ac:dyDescent="0.25">
      <c r="A452" s="403" t="s">
        <v>8351</v>
      </c>
      <c r="B452" s="404" t="s">
        <v>13272</v>
      </c>
      <c r="C452" s="405">
        <v>0</v>
      </c>
      <c r="D452" s="405">
        <v>0</v>
      </c>
      <c r="E452" s="405">
        <v>0</v>
      </c>
    </row>
    <row r="453" spans="1:5" ht="33" customHeight="1" x14ac:dyDescent="0.25">
      <c r="A453" s="403" t="s">
        <v>8352</v>
      </c>
      <c r="B453" s="404" t="s">
        <v>13273</v>
      </c>
      <c r="C453" s="405">
        <v>0</v>
      </c>
      <c r="D453" s="405">
        <v>0</v>
      </c>
      <c r="E453" s="405">
        <v>0</v>
      </c>
    </row>
    <row r="454" spans="1:5" ht="33" customHeight="1" x14ac:dyDescent="0.25">
      <c r="A454" s="403" t="s">
        <v>8353</v>
      </c>
      <c r="B454" s="404" t="s">
        <v>13274</v>
      </c>
      <c r="C454" s="405">
        <v>0</v>
      </c>
      <c r="D454" s="405">
        <v>0</v>
      </c>
      <c r="E454" s="405">
        <v>0</v>
      </c>
    </row>
    <row r="455" spans="1:5" ht="33" customHeight="1" x14ac:dyDescent="0.25">
      <c r="A455" s="403" t="s">
        <v>8354</v>
      </c>
      <c r="B455" s="404" t="s">
        <v>13275</v>
      </c>
      <c r="C455" s="405">
        <v>0</v>
      </c>
      <c r="D455" s="405">
        <v>0</v>
      </c>
      <c r="E455" s="405">
        <v>0</v>
      </c>
    </row>
    <row r="456" spans="1:5" ht="33" customHeight="1" x14ac:dyDescent="0.25">
      <c r="A456" s="403" t="s">
        <v>19610</v>
      </c>
      <c r="B456" s="404" t="s">
        <v>19611</v>
      </c>
      <c r="C456" s="405">
        <v>0</v>
      </c>
      <c r="D456" s="405">
        <v>0</v>
      </c>
      <c r="E456" s="405">
        <v>0</v>
      </c>
    </row>
    <row r="457" spans="1:5" ht="33" customHeight="1" x14ac:dyDescent="0.25">
      <c r="A457" s="403" t="s">
        <v>4600</v>
      </c>
      <c r="B457" s="404" t="s">
        <v>17749</v>
      </c>
      <c r="C457" s="405">
        <v>6</v>
      </c>
      <c r="D457" s="405">
        <v>14</v>
      </c>
      <c r="E457" s="405">
        <v>20</v>
      </c>
    </row>
    <row r="458" spans="1:5" ht="33" customHeight="1" x14ac:dyDescent="0.25">
      <c r="A458" s="403" t="s">
        <v>8355</v>
      </c>
      <c r="B458" s="404" t="s">
        <v>17750</v>
      </c>
      <c r="C458" s="405">
        <v>0</v>
      </c>
      <c r="D458" s="405">
        <v>0</v>
      </c>
      <c r="E458" s="405">
        <v>0</v>
      </c>
    </row>
    <row r="459" spans="1:5" ht="33" customHeight="1" x14ac:dyDescent="0.25">
      <c r="A459" s="403" t="s">
        <v>8356</v>
      </c>
      <c r="B459" s="404" t="s">
        <v>17751</v>
      </c>
      <c r="C459" s="405">
        <v>0</v>
      </c>
      <c r="D459" s="405">
        <v>0</v>
      </c>
      <c r="E459" s="405">
        <v>0</v>
      </c>
    </row>
    <row r="460" spans="1:5" ht="33" customHeight="1" x14ac:dyDescent="0.25">
      <c r="A460" s="403" t="s">
        <v>8357</v>
      </c>
      <c r="B460" s="404" t="s">
        <v>17752</v>
      </c>
      <c r="C460" s="405">
        <v>0</v>
      </c>
      <c r="D460" s="405">
        <v>0</v>
      </c>
      <c r="E460" s="405">
        <v>0</v>
      </c>
    </row>
    <row r="461" spans="1:5" ht="33" customHeight="1" x14ac:dyDescent="0.25">
      <c r="A461" s="403" t="s">
        <v>8358</v>
      </c>
      <c r="B461" s="404" t="s">
        <v>17753</v>
      </c>
      <c r="C461" s="405">
        <v>0</v>
      </c>
      <c r="D461" s="405">
        <v>0</v>
      </c>
      <c r="E461" s="405">
        <v>0</v>
      </c>
    </row>
    <row r="462" spans="1:5" ht="33" customHeight="1" x14ac:dyDescent="0.25">
      <c r="A462" s="403" t="s">
        <v>8359</v>
      </c>
      <c r="B462" s="404" t="s">
        <v>17754</v>
      </c>
      <c r="C462" s="405">
        <v>0</v>
      </c>
      <c r="D462" s="405">
        <v>0</v>
      </c>
      <c r="E462" s="405">
        <v>0</v>
      </c>
    </row>
    <row r="463" spans="1:5" ht="33" customHeight="1" x14ac:dyDescent="0.25">
      <c r="A463" s="403" t="s">
        <v>19612</v>
      </c>
      <c r="B463" s="404" t="s">
        <v>19613</v>
      </c>
      <c r="C463" s="405">
        <v>0</v>
      </c>
      <c r="D463" s="405">
        <v>0</v>
      </c>
      <c r="E463" s="405">
        <v>0</v>
      </c>
    </row>
    <row r="464" spans="1:5" ht="33" customHeight="1" x14ac:dyDescent="0.25">
      <c r="A464" s="403" t="s">
        <v>4601</v>
      </c>
      <c r="B464" s="404" t="s">
        <v>8153</v>
      </c>
      <c r="C464" s="405">
        <v>27</v>
      </c>
      <c r="D464" s="405">
        <v>-11</v>
      </c>
      <c r="E464" s="405">
        <v>16</v>
      </c>
    </row>
    <row r="465" spans="1:5" ht="33" customHeight="1" x14ac:dyDescent="0.25">
      <c r="A465" s="403" t="s">
        <v>8360</v>
      </c>
      <c r="B465" s="404" t="s">
        <v>9481</v>
      </c>
      <c r="C465" s="405">
        <v>0</v>
      </c>
      <c r="D465" s="405">
        <v>0</v>
      </c>
      <c r="E465" s="405">
        <v>0</v>
      </c>
    </row>
    <row r="466" spans="1:5" ht="33" customHeight="1" x14ac:dyDescent="0.25">
      <c r="A466" s="403" t="s">
        <v>8361</v>
      </c>
      <c r="B466" s="404" t="s">
        <v>13276</v>
      </c>
      <c r="C466" s="405">
        <v>0</v>
      </c>
      <c r="D466" s="405">
        <v>0</v>
      </c>
      <c r="E466" s="405">
        <v>0</v>
      </c>
    </row>
    <row r="467" spans="1:5" ht="33" customHeight="1" x14ac:dyDescent="0.25">
      <c r="A467" s="403" t="s">
        <v>8362</v>
      </c>
      <c r="B467" s="404" t="s">
        <v>9482</v>
      </c>
      <c r="C467" s="405">
        <v>0</v>
      </c>
      <c r="D467" s="405">
        <v>0</v>
      </c>
      <c r="E467" s="405">
        <v>0</v>
      </c>
    </row>
    <row r="468" spans="1:5" ht="33" customHeight="1" x14ac:dyDescent="0.25">
      <c r="A468" s="403" t="s">
        <v>8363</v>
      </c>
      <c r="B468" s="404" t="s">
        <v>11346</v>
      </c>
      <c r="C468" s="405">
        <v>0</v>
      </c>
      <c r="D468" s="405">
        <v>0</v>
      </c>
      <c r="E468" s="405">
        <v>0</v>
      </c>
    </row>
    <row r="469" spans="1:5" ht="33" customHeight="1" x14ac:dyDescent="0.25">
      <c r="A469" s="403" t="s">
        <v>8364</v>
      </c>
      <c r="B469" s="404" t="s">
        <v>13277</v>
      </c>
      <c r="C469" s="405">
        <v>0</v>
      </c>
      <c r="D469" s="405">
        <v>0</v>
      </c>
      <c r="E469" s="405">
        <v>0</v>
      </c>
    </row>
    <row r="470" spans="1:5" ht="33" customHeight="1" x14ac:dyDescent="0.25">
      <c r="A470" s="403" t="s">
        <v>19614</v>
      </c>
      <c r="B470" s="404" t="s">
        <v>19615</v>
      </c>
      <c r="C470" s="405">
        <v>0</v>
      </c>
      <c r="D470" s="405">
        <v>0</v>
      </c>
      <c r="E470" s="405">
        <v>0</v>
      </c>
    </row>
    <row r="471" spans="1:5" ht="33" customHeight="1" x14ac:dyDescent="0.25">
      <c r="A471" s="403" t="s">
        <v>4602</v>
      </c>
      <c r="B471" s="404" t="s">
        <v>13278</v>
      </c>
      <c r="C471" s="405">
        <v>2</v>
      </c>
      <c r="D471" s="405">
        <v>22</v>
      </c>
      <c r="E471" s="405">
        <v>24</v>
      </c>
    </row>
    <row r="472" spans="1:5" ht="33" customHeight="1" x14ac:dyDescent="0.25">
      <c r="A472" s="403" t="s">
        <v>8365</v>
      </c>
      <c r="B472" s="404" t="s">
        <v>13279</v>
      </c>
      <c r="C472" s="405">
        <v>0</v>
      </c>
      <c r="D472" s="405">
        <v>0</v>
      </c>
      <c r="E472" s="405">
        <v>0</v>
      </c>
    </row>
    <row r="473" spans="1:5" ht="33" customHeight="1" x14ac:dyDescent="0.25">
      <c r="A473" s="403" t="s">
        <v>8366</v>
      </c>
      <c r="B473" s="404" t="s">
        <v>13280</v>
      </c>
      <c r="C473" s="405">
        <v>0</v>
      </c>
      <c r="D473" s="405">
        <v>0</v>
      </c>
      <c r="E473" s="405">
        <v>0</v>
      </c>
    </row>
    <row r="474" spans="1:5" ht="33" customHeight="1" x14ac:dyDescent="0.25">
      <c r="A474" s="403" t="s">
        <v>8367</v>
      </c>
      <c r="B474" s="404" t="s">
        <v>13281</v>
      </c>
      <c r="C474" s="405">
        <v>0</v>
      </c>
      <c r="D474" s="405">
        <v>0</v>
      </c>
      <c r="E474" s="405">
        <v>0</v>
      </c>
    </row>
    <row r="475" spans="1:5" ht="33" customHeight="1" x14ac:dyDescent="0.25">
      <c r="A475" s="403" t="s">
        <v>8368</v>
      </c>
      <c r="B475" s="404" t="s">
        <v>13282</v>
      </c>
      <c r="C475" s="405">
        <v>0</v>
      </c>
      <c r="D475" s="405">
        <v>0</v>
      </c>
      <c r="E475" s="405">
        <v>0</v>
      </c>
    </row>
    <row r="476" spans="1:5" ht="33" customHeight="1" x14ac:dyDescent="0.25">
      <c r="A476" s="403" t="s">
        <v>8369</v>
      </c>
      <c r="B476" s="404" t="s">
        <v>13283</v>
      </c>
      <c r="C476" s="405">
        <v>0</v>
      </c>
      <c r="D476" s="405">
        <v>0</v>
      </c>
      <c r="E476" s="405">
        <v>0</v>
      </c>
    </row>
    <row r="477" spans="1:5" ht="33" customHeight="1" x14ac:dyDescent="0.25">
      <c r="A477" s="403" t="s">
        <v>19616</v>
      </c>
      <c r="B477" s="404" t="s">
        <v>19617</v>
      </c>
      <c r="C477" s="405">
        <v>0</v>
      </c>
      <c r="D477" s="405">
        <v>0</v>
      </c>
      <c r="E477" s="405">
        <v>0</v>
      </c>
    </row>
    <row r="478" spans="1:5" ht="33" customHeight="1" x14ac:dyDescent="0.25">
      <c r="A478" s="403" t="s">
        <v>4603</v>
      </c>
      <c r="B478" s="404" t="s">
        <v>13284</v>
      </c>
      <c r="C478" s="405">
        <v>5</v>
      </c>
      <c r="D478" s="405">
        <v>1</v>
      </c>
      <c r="E478" s="405">
        <v>6</v>
      </c>
    </row>
    <row r="479" spans="1:5" ht="33" customHeight="1" x14ac:dyDescent="0.25">
      <c r="A479" s="403" t="s">
        <v>8370</v>
      </c>
      <c r="B479" s="404" t="s">
        <v>13285</v>
      </c>
      <c r="C479" s="405">
        <v>0</v>
      </c>
      <c r="D479" s="405">
        <v>0</v>
      </c>
      <c r="E479" s="405">
        <v>0</v>
      </c>
    </row>
    <row r="480" spans="1:5" ht="45.75" customHeight="1" x14ac:dyDescent="0.25">
      <c r="A480" s="403" t="s">
        <v>8371</v>
      </c>
      <c r="B480" s="404" t="s">
        <v>13286</v>
      </c>
      <c r="C480" s="405">
        <v>0</v>
      </c>
      <c r="D480" s="405">
        <v>0</v>
      </c>
      <c r="E480" s="405">
        <v>0</v>
      </c>
    </row>
    <row r="481" spans="1:5" ht="33" customHeight="1" x14ac:dyDescent="0.25">
      <c r="A481" s="403" t="s">
        <v>8372</v>
      </c>
      <c r="B481" s="404" t="s">
        <v>13287</v>
      </c>
      <c r="C481" s="405">
        <v>0</v>
      </c>
      <c r="D481" s="405">
        <v>0</v>
      </c>
      <c r="E481" s="405">
        <v>0</v>
      </c>
    </row>
    <row r="482" spans="1:5" ht="33" customHeight="1" x14ac:dyDescent="0.25">
      <c r="A482" s="403" t="s">
        <v>8373</v>
      </c>
      <c r="B482" s="404" t="s">
        <v>13288</v>
      </c>
      <c r="C482" s="405">
        <v>0</v>
      </c>
      <c r="D482" s="405">
        <v>0</v>
      </c>
      <c r="E482" s="405">
        <v>0</v>
      </c>
    </row>
    <row r="483" spans="1:5" ht="33" customHeight="1" x14ac:dyDescent="0.25">
      <c r="A483" s="403" t="s">
        <v>8374</v>
      </c>
      <c r="B483" s="404" t="s">
        <v>13289</v>
      </c>
      <c r="C483" s="405">
        <v>0</v>
      </c>
      <c r="D483" s="405">
        <v>0</v>
      </c>
      <c r="E483" s="405">
        <v>0</v>
      </c>
    </row>
    <row r="484" spans="1:5" ht="33" customHeight="1" x14ac:dyDescent="0.25">
      <c r="A484" s="403" t="s">
        <v>19618</v>
      </c>
      <c r="B484" s="404" t="s">
        <v>19619</v>
      </c>
      <c r="C484" s="405">
        <v>0</v>
      </c>
      <c r="D484" s="405">
        <v>0</v>
      </c>
      <c r="E484" s="405">
        <v>0</v>
      </c>
    </row>
    <row r="485" spans="1:5" ht="33" customHeight="1" x14ac:dyDescent="0.25">
      <c r="A485" s="403" t="s">
        <v>4604</v>
      </c>
      <c r="B485" s="404" t="s">
        <v>8144</v>
      </c>
      <c r="C485" s="405">
        <v>0</v>
      </c>
      <c r="D485" s="405">
        <v>0</v>
      </c>
      <c r="E485" s="405">
        <v>0</v>
      </c>
    </row>
    <row r="486" spans="1:5" ht="33" customHeight="1" x14ac:dyDescent="0.25">
      <c r="A486" s="407" t="s">
        <v>8375</v>
      </c>
      <c r="B486" s="404" t="s">
        <v>9459</v>
      </c>
      <c r="C486" s="405">
        <v>0</v>
      </c>
      <c r="D486" s="405">
        <v>0</v>
      </c>
      <c r="E486" s="405">
        <v>0</v>
      </c>
    </row>
    <row r="487" spans="1:5" ht="33" customHeight="1" x14ac:dyDescent="0.25">
      <c r="A487" s="407" t="s">
        <v>8376</v>
      </c>
      <c r="B487" s="404" t="s">
        <v>13290</v>
      </c>
      <c r="C487" s="405">
        <v>0</v>
      </c>
      <c r="D487" s="405">
        <v>0</v>
      </c>
      <c r="E487" s="405">
        <v>0</v>
      </c>
    </row>
    <row r="488" spans="1:5" ht="33" customHeight="1" x14ac:dyDescent="0.25">
      <c r="A488" s="407" t="s">
        <v>8377</v>
      </c>
      <c r="B488" s="404" t="s">
        <v>9460</v>
      </c>
      <c r="C488" s="405">
        <v>0</v>
      </c>
      <c r="D488" s="405">
        <v>-7</v>
      </c>
      <c r="E488" s="405">
        <v>-7</v>
      </c>
    </row>
    <row r="489" spans="1:5" ht="33" customHeight="1" x14ac:dyDescent="0.25">
      <c r="A489" s="407" t="s">
        <v>8378</v>
      </c>
      <c r="B489" s="404" t="s">
        <v>8150</v>
      </c>
      <c r="C489" s="405">
        <v>0</v>
      </c>
      <c r="D489" s="405">
        <v>0</v>
      </c>
      <c r="E489" s="405">
        <v>0</v>
      </c>
    </row>
    <row r="490" spans="1:5" ht="33" customHeight="1" x14ac:dyDescent="0.25">
      <c r="A490" s="407" t="s">
        <v>8379</v>
      </c>
      <c r="B490" s="404" t="s">
        <v>13291</v>
      </c>
      <c r="C490" s="405">
        <v>0</v>
      </c>
      <c r="D490" s="405">
        <v>0</v>
      </c>
      <c r="E490" s="405">
        <v>0</v>
      </c>
    </row>
    <row r="491" spans="1:5" ht="33" customHeight="1" x14ac:dyDescent="0.25">
      <c r="A491" s="403" t="s">
        <v>19620</v>
      </c>
      <c r="B491" s="404" t="s">
        <v>19621</v>
      </c>
      <c r="C491" s="405">
        <v>0</v>
      </c>
      <c r="D491" s="405">
        <v>0</v>
      </c>
      <c r="E491" s="405">
        <v>0</v>
      </c>
    </row>
    <row r="492" spans="1:5" ht="33" customHeight="1" x14ac:dyDescent="0.25">
      <c r="A492" s="403" t="s">
        <v>18122</v>
      </c>
      <c r="B492" s="404" t="s">
        <v>18124</v>
      </c>
      <c r="C492" s="405">
        <v>0</v>
      </c>
      <c r="D492" s="405">
        <v>0</v>
      </c>
      <c r="E492" s="405">
        <v>0</v>
      </c>
    </row>
    <row r="493" spans="1:5" ht="33" customHeight="1" x14ac:dyDescent="0.25">
      <c r="A493" s="403" t="s">
        <v>4605</v>
      </c>
      <c r="B493" s="404" t="s">
        <v>8176</v>
      </c>
      <c r="C493" s="405">
        <v>28</v>
      </c>
      <c r="D493" s="405">
        <v>4</v>
      </c>
      <c r="E493" s="405">
        <v>32</v>
      </c>
    </row>
    <row r="494" spans="1:5" ht="33" customHeight="1" x14ac:dyDescent="0.25">
      <c r="A494" s="403" t="s">
        <v>8380</v>
      </c>
      <c r="B494" s="404" t="s">
        <v>11350</v>
      </c>
      <c r="C494" s="405">
        <v>0</v>
      </c>
      <c r="D494" s="405">
        <v>0</v>
      </c>
      <c r="E494" s="405">
        <v>0</v>
      </c>
    </row>
    <row r="495" spans="1:5" ht="33" customHeight="1" x14ac:dyDescent="0.25">
      <c r="A495" s="403" t="s">
        <v>8381</v>
      </c>
      <c r="B495" s="404" t="s">
        <v>13292</v>
      </c>
      <c r="C495" s="405">
        <v>0</v>
      </c>
      <c r="D495" s="405">
        <v>0</v>
      </c>
      <c r="E495" s="405">
        <v>0</v>
      </c>
    </row>
    <row r="496" spans="1:5" ht="33" customHeight="1" x14ac:dyDescent="0.25">
      <c r="A496" s="403" t="s">
        <v>8382</v>
      </c>
      <c r="B496" s="404" t="s">
        <v>11352</v>
      </c>
      <c r="C496" s="405">
        <v>0</v>
      </c>
      <c r="D496" s="405">
        <v>0</v>
      </c>
      <c r="E496" s="405">
        <v>0</v>
      </c>
    </row>
    <row r="497" spans="1:5" ht="33" customHeight="1" x14ac:dyDescent="0.25">
      <c r="A497" s="403" t="s">
        <v>8383</v>
      </c>
      <c r="B497" s="404" t="s">
        <v>11353</v>
      </c>
      <c r="C497" s="405">
        <v>0</v>
      </c>
      <c r="D497" s="405">
        <v>0</v>
      </c>
      <c r="E497" s="405">
        <v>0</v>
      </c>
    </row>
    <row r="498" spans="1:5" ht="33" customHeight="1" x14ac:dyDescent="0.25">
      <c r="A498" s="403" t="s">
        <v>8384</v>
      </c>
      <c r="B498" s="404" t="s">
        <v>13293</v>
      </c>
      <c r="C498" s="405">
        <v>0</v>
      </c>
      <c r="D498" s="405">
        <v>0</v>
      </c>
      <c r="E498" s="405">
        <v>0</v>
      </c>
    </row>
    <row r="499" spans="1:5" ht="33" customHeight="1" x14ac:dyDescent="0.25">
      <c r="A499" s="403" t="s">
        <v>19622</v>
      </c>
      <c r="B499" s="404" t="s">
        <v>19623</v>
      </c>
      <c r="C499" s="405">
        <v>0</v>
      </c>
      <c r="D499" s="405">
        <v>0</v>
      </c>
      <c r="E499" s="405">
        <v>0</v>
      </c>
    </row>
    <row r="500" spans="1:5" ht="33" customHeight="1" x14ac:dyDescent="0.25">
      <c r="A500" s="403" t="s">
        <v>4606</v>
      </c>
      <c r="B500" s="404" t="s">
        <v>13294</v>
      </c>
      <c r="C500" s="405">
        <v>16</v>
      </c>
      <c r="D500" s="405">
        <v>11</v>
      </c>
      <c r="E500" s="405">
        <v>27</v>
      </c>
    </row>
    <row r="501" spans="1:5" ht="33" customHeight="1" x14ac:dyDescent="0.25">
      <c r="A501" s="403" t="s">
        <v>8385</v>
      </c>
      <c r="B501" s="404" t="s">
        <v>13295</v>
      </c>
      <c r="C501" s="405">
        <v>0</v>
      </c>
      <c r="D501" s="405">
        <v>0</v>
      </c>
      <c r="E501" s="405">
        <v>0</v>
      </c>
    </row>
    <row r="502" spans="1:5" ht="33" customHeight="1" x14ac:dyDescent="0.25">
      <c r="A502" s="403" t="s">
        <v>8386</v>
      </c>
      <c r="B502" s="404" t="s">
        <v>13296</v>
      </c>
      <c r="C502" s="405">
        <v>0</v>
      </c>
      <c r="D502" s="405">
        <v>0</v>
      </c>
      <c r="E502" s="405">
        <v>0</v>
      </c>
    </row>
    <row r="503" spans="1:5" ht="33" customHeight="1" x14ac:dyDescent="0.25">
      <c r="A503" s="403" t="s">
        <v>8387</v>
      </c>
      <c r="B503" s="404" t="s">
        <v>13297</v>
      </c>
      <c r="C503" s="405">
        <v>0</v>
      </c>
      <c r="D503" s="405">
        <v>0</v>
      </c>
      <c r="E503" s="405">
        <v>0</v>
      </c>
    </row>
    <row r="504" spans="1:5" ht="33" customHeight="1" x14ac:dyDescent="0.25">
      <c r="A504" s="403" t="s">
        <v>8388</v>
      </c>
      <c r="B504" s="404" t="s">
        <v>13298</v>
      </c>
      <c r="C504" s="405">
        <v>0</v>
      </c>
      <c r="D504" s="405">
        <v>0</v>
      </c>
      <c r="E504" s="405">
        <v>0</v>
      </c>
    </row>
    <row r="505" spans="1:5" ht="33" customHeight="1" x14ac:dyDescent="0.25">
      <c r="A505" s="403" t="s">
        <v>8389</v>
      </c>
      <c r="B505" s="404" t="s">
        <v>13299</v>
      </c>
      <c r="C505" s="405">
        <v>0</v>
      </c>
      <c r="D505" s="405">
        <v>0</v>
      </c>
      <c r="E505" s="405">
        <v>0</v>
      </c>
    </row>
    <row r="506" spans="1:5" ht="33" customHeight="1" x14ac:dyDescent="0.25">
      <c r="A506" s="407" t="s">
        <v>19624</v>
      </c>
      <c r="B506" s="404" t="s">
        <v>19625</v>
      </c>
      <c r="C506" s="405">
        <v>0</v>
      </c>
      <c r="D506" s="405">
        <v>0</v>
      </c>
      <c r="E506" s="405">
        <v>0</v>
      </c>
    </row>
    <row r="507" spans="1:5" ht="33" customHeight="1" x14ac:dyDescent="0.25">
      <c r="A507" s="403" t="s">
        <v>4607</v>
      </c>
      <c r="B507" s="404" t="s">
        <v>13300</v>
      </c>
      <c r="C507" s="405">
        <v>-10</v>
      </c>
      <c r="D507" s="405">
        <v>115</v>
      </c>
      <c r="E507" s="405">
        <v>105</v>
      </c>
    </row>
    <row r="508" spans="1:5" ht="33" customHeight="1" x14ac:dyDescent="0.25">
      <c r="A508" s="403" t="s">
        <v>8390</v>
      </c>
      <c r="B508" s="404" t="s">
        <v>13301</v>
      </c>
      <c r="C508" s="405">
        <v>0</v>
      </c>
      <c r="D508" s="405">
        <v>0</v>
      </c>
      <c r="E508" s="405">
        <v>0</v>
      </c>
    </row>
    <row r="509" spans="1:5" ht="33" customHeight="1" x14ac:dyDescent="0.25">
      <c r="A509" s="403" t="s">
        <v>8391</v>
      </c>
      <c r="B509" s="404" t="s">
        <v>13302</v>
      </c>
      <c r="C509" s="405">
        <v>0</v>
      </c>
      <c r="D509" s="405">
        <v>0</v>
      </c>
      <c r="E509" s="405">
        <v>0</v>
      </c>
    </row>
    <row r="510" spans="1:5" ht="33" customHeight="1" x14ac:dyDescent="0.25">
      <c r="A510" s="403" t="s">
        <v>8392</v>
      </c>
      <c r="B510" s="404" t="s">
        <v>13303</v>
      </c>
      <c r="C510" s="405">
        <v>0</v>
      </c>
      <c r="D510" s="405">
        <v>0</v>
      </c>
      <c r="E510" s="405">
        <v>0</v>
      </c>
    </row>
    <row r="511" spans="1:5" ht="33" customHeight="1" x14ac:dyDescent="0.25">
      <c r="A511" s="403" t="s">
        <v>8393</v>
      </c>
      <c r="B511" s="404" t="s">
        <v>13304</v>
      </c>
      <c r="C511" s="405">
        <v>-30</v>
      </c>
      <c r="D511" s="405">
        <v>0</v>
      </c>
      <c r="E511" s="405">
        <v>-30</v>
      </c>
    </row>
    <row r="512" spans="1:5" ht="33" customHeight="1" x14ac:dyDescent="0.25">
      <c r="A512" s="403" t="s">
        <v>8394</v>
      </c>
      <c r="B512" s="404" t="s">
        <v>13305</v>
      </c>
      <c r="C512" s="405">
        <v>0</v>
      </c>
      <c r="D512" s="405">
        <v>0</v>
      </c>
      <c r="E512" s="405">
        <v>0</v>
      </c>
    </row>
    <row r="513" spans="1:5" ht="33" customHeight="1" x14ac:dyDescent="0.25">
      <c r="A513" s="403" t="s">
        <v>19626</v>
      </c>
      <c r="B513" s="404" t="s">
        <v>19627</v>
      </c>
      <c r="C513" s="405">
        <v>0</v>
      </c>
      <c r="D513" s="405">
        <v>0</v>
      </c>
      <c r="E513" s="405">
        <v>0</v>
      </c>
    </row>
    <row r="514" spans="1:5" ht="33" customHeight="1" x14ac:dyDescent="0.25">
      <c r="A514" s="403" t="s">
        <v>4608</v>
      </c>
      <c r="B514" s="404" t="s">
        <v>13306</v>
      </c>
      <c r="C514" s="405">
        <v>3</v>
      </c>
      <c r="D514" s="405">
        <v>61</v>
      </c>
      <c r="E514" s="405">
        <v>64</v>
      </c>
    </row>
    <row r="515" spans="1:5" ht="33" customHeight="1" x14ac:dyDescent="0.25">
      <c r="A515" s="403" t="s">
        <v>4541</v>
      </c>
      <c r="B515" s="404" t="s">
        <v>13307</v>
      </c>
      <c r="C515" s="405">
        <v>0</v>
      </c>
      <c r="D515" s="405">
        <v>0</v>
      </c>
      <c r="E515" s="405">
        <v>0</v>
      </c>
    </row>
    <row r="516" spans="1:5" ht="33" customHeight="1" x14ac:dyDescent="0.25">
      <c r="A516" s="403" t="s">
        <v>4542</v>
      </c>
      <c r="B516" s="404" t="s">
        <v>13308</v>
      </c>
      <c r="C516" s="405">
        <v>0</v>
      </c>
      <c r="D516" s="405">
        <v>0</v>
      </c>
      <c r="E516" s="405">
        <v>0</v>
      </c>
    </row>
    <row r="517" spans="1:5" ht="33" customHeight="1" x14ac:dyDescent="0.25">
      <c r="A517" s="403" t="s">
        <v>4543</v>
      </c>
      <c r="B517" s="404" t="s">
        <v>13309</v>
      </c>
      <c r="C517" s="405">
        <v>0</v>
      </c>
      <c r="D517" s="405">
        <v>0</v>
      </c>
      <c r="E517" s="405">
        <v>0</v>
      </c>
    </row>
    <row r="518" spans="1:5" ht="33" customHeight="1" x14ac:dyDescent="0.25">
      <c r="A518" s="403" t="s">
        <v>8395</v>
      </c>
      <c r="B518" s="404" t="s">
        <v>13310</v>
      </c>
      <c r="C518" s="405">
        <v>-30</v>
      </c>
      <c r="D518" s="405">
        <v>0</v>
      </c>
      <c r="E518" s="405">
        <v>-30</v>
      </c>
    </row>
    <row r="519" spans="1:5" ht="33" customHeight="1" x14ac:dyDescent="0.25">
      <c r="A519" s="403" t="s">
        <v>8396</v>
      </c>
      <c r="B519" s="404" t="s">
        <v>13311</v>
      </c>
      <c r="C519" s="405">
        <v>0</v>
      </c>
      <c r="D519" s="405">
        <v>8</v>
      </c>
      <c r="E519" s="405">
        <v>8</v>
      </c>
    </row>
    <row r="520" spans="1:5" ht="33" customHeight="1" x14ac:dyDescent="0.25">
      <c r="A520" s="403" t="s">
        <v>19628</v>
      </c>
      <c r="B520" s="404" t="s">
        <v>19629</v>
      </c>
      <c r="C520" s="405">
        <v>0</v>
      </c>
      <c r="D520" s="405">
        <v>-68</v>
      </c>
      <c r="E520" s="405">
        <v>-68</v>
      </c>
    </row>
    <row r="521" spans="1:5" ht="33" customHeight="1" x14ac:dyDescent="0.25">
      <c r="A521" s="403" t="s">
        <v>4609</v>
      </c>
      <c r="B521" s="404" t="s">
        <v>8191</v>
      </c>
      <c r="C521" s="405">
        <v>75</v>
      </c>
      <c r="D521" s="405">
        <v>101</v>
      </c>
      <c r="E521" s="405">
        <v>176</v>
      </c>
    </row>
    <row r="522" spans="1:5" ht="33" customHeight="1" x14ac:dyDescent="0.25">
      <c r="A522" s="403" t="s">
        <v>4544</v>
      </c>
      <c r="B522" s="404" t="s">
        <v>9465</v>
      </c>
      <c r="C522" s="405">
        <v>0</v>
      </c>
      <c r="D522" s="405">
        <v>0</v>
      </c>
      <c r="E522" s="405">
        <v>0</v>
      </c>
    </row>
    <row r="523" spans="1:5" ht="33" customHeight="1" x14ac:dyDescent="0.25">
      <c r="A523" s="403" t="s">
        <v>4545</v>
      </c>
      <c r="B523" s="404" t="s">
        <v>8192</v>
      </c>
      <c r="C523" s="405">
        <v>0</v>
      </c>
      <c r="D523" s="405">
        <v>0</v>
      </c>
      <c r="E523" s="405">
        <v>0</v>
      </c>
    </row>
    <row r="524" spans="1:5" ht="33" customHeight="1" x14ac:dyDescent="0.25">
      <c r="A524" s="403" t="s">
        <v>4546</v>
      </c>
      <c r="B524" s="404" t="s">
        <v>9466</v>
      </c>
      <c r="C524" s="405">
        <v>0</v>
      </c>
      <c r="D524" s="405">
        <v>10</v>
      </c>
      <c r="E524" s="405">
        <v>10</v>
      </c>
    </row>
    <row r="525" spans="1:5" ht="33" customHeight="1" x14ac:dyDescent="0.25">
      <c r="A525" s="403" t="s">
        <v>8397</v>
      </c>
      <c r="B525" s="404" t="s">
        <v>8194</v>
      </c>
      <c r="C525" s="405">
        <v>0</v>
      </c>
      <c r="D525" s="405">
        <v>0</v>
      </c>
      <c r="E525" s="405">
        <v>0</v>
      </c>
    </row>
    <row r="526" spans="1:5" ht="33" customHeight="1" x14ac:dyDescent="0.25">
      <c r="A526" s="403" t="s">
        <v>8398</v>
      </c>
      <c r="B526" s="404" t="s">
        <v>13312</v>
      </c>
      <c r="C526" s="405">
        <v>0</v>
      </c>
      <c r="D526" s="405">
        <v>0</v>
      </c>
      <c r="E526" s="405">
        <v>0</v>
      </c>
    </row>
    <row r="527" spans="1:5" ht="33" customHeight="1" x14ac:dyDescent="0.25">
      <c r="A527" s="403" t="s">
        <v>19630</v>
      </c>
      <c r="B527" s="404" t="s">
        <v>19631</v>
      </c>
      <c r="C527" s="405">
        <v>0</v>
      </c>
      <c r="D527" s="405">
        <v>0</v>
      </c>
      <c r="E527" s="405">
        <v>0</v>
      </c>
    </row>
    <row r="528" spans="1:5" ht="33" customHeight="1" x14ac:dyDescent="0.25">
      <c r="A528" s="403" t="s">
        <v>4833</v>
      </c>
      <c r="B528" s="404" t="s">
        <v>13313</v>
      </c>
      <c r="C528" s="405">
        <v>2</v>
      </c>
      <c r="D528" s="405">
        <v>7</v>
      </c>
      <c r="E528" s="405">
        <v>9</v>
      </c>
    </row>
    <row r="529" spans="1:5" ht="33" customHeight="1" x14ac:dyDescent="0.25">
      <c r="A529" s="403" t="s">
        <v>8399</v>
      </c>
      <c r="B529" s="404" t="s">
        <v>13314</v>
      </c>
      <c r="C529" s="405">
        <v>0</v>
      </c>
      <c r="D529" s="405">
        <v>0</v>
      </c>
      <c r="E529" s="405">
        <v>0</v>
      </c>
    </row>
    <row r="530" spans="1:5" ht="33" customHeight="1" x14ac:dyDescent="0.25">
      <c r="A530" s="403" t="s">
        <v>8400</v>
      </c>
      <c r="B530" s="404" t="s">
        <v>13315</v>
      </c>
      <c r="C530" s="405">
        <v>0</v>
      </c>
      <c r="D530" s="405">
        <v>0</v>
      </c>
      <c r="E530" s="405">
        <v>0</v>
      </c>
    </row>
    <row r="531" spans="1:5" ht="33" customHeight="1" x14ac:dyDescent="0.25">
      <c r="A531" s="403" t="s">
        <v>8401</v>
      </c>
      <c r="B531" s="404" t="s">
        <v>13316</v>
      </c>
      <c r="C531" s="405">
        <v>0</v>
      </c>
      <c r="D531" s="405">
        <v>0</v>
      </c>
      <c r="E531" s="405">
        <v>0</v>
      </c>
    </row>
    <row r="532" spans="1:5" ht="33" customHeight="1" x14ac:dyDescent="0.25">
      <c r="A532" s="403" t="s">
        <v>8402</v>
      </c>
      <c r="B532" s="404" t="s">
        <v>13317</v>
      </c>
      <c r="C532" s="405">
        <v>0</v>
      </c>
      <c r="D532" s="405">
        <v>0</v>
      </c>
      <c r="E532" s="405">
        <v>0</v>
      </c>
    </row>
    <row r="533" spans="1:5" ht="33" customHeight="1" x14ac:dyDescent="0.25">
      <c r="A533" s="403" t="s">
        <v>8403</v>
      </c>
      <c r="B533" s="404" t="s">
        <v>13318</v>
      </c>
      <c r="C533" s="405">
        <v>0</v>
      </c>
      <c r="D533" s="405">
        <v>0</v>
      </c>
      <c r="E533" s="405">
        <v>0</v>
      </c>
    </row>
    <row r="534" spans="1:5" ht="33" customHeight="1" x14ac:dyDescent="0.25">
      <c r="A534" s="403" t="s">
        <v>19633</v>
      </c>
      <c r="B534" s="404" t="s">
        <v>19632</v>
      </c>
      <c r="C534" s="405">
        <v>0</v>
      </c>
      <c r="D534" s="405">
        <v>0</v>
      </c>
      <c r="E534" s="405">
        <v>0</v>
      </c>
    </row>
    <row r="535" spans="1:5" ht="33" customHeight="1" x14ac:dyDescent="0.25">
      <c r="A535" s="403" t="s">
        <v>4834</v>
      </c>
      <c r="B535" s="404" t="s">
        <v>13319</v>
      </c>
      <c r="C535" s="405">
        <v>0</v>
      </c>
      <c r="D535" s="405">
        <v>63</v>
      </c>
      <c r="E535" s="405">
        <v>63</v>
      </c>
    </row>
    <row r="536" spans="1:5" ht="33" customHeight="1" x14ac:dyDescent="0.25">
      <c r="A536" s="403" t="s">
        <v>4868</v>
      </c>
      <c r="B536" s="404" t="s">
        <v>13320</v>
      </c>
      <c r="C536" s="405">
        <v>0</v>
      </c>
      <c r="D536" s="405">
        <v>0</v>
      </c>
      <c r="E536" s="405">
        <v>0</v>
      </c>
    </row>
    <row r="537" spans="1:5" ht="33" customHeight="1" x14ac:dyDescent="0.25">
      <c r="A537" s="403" t="s">
        <v>4869</v>
      </c>
      <c r="B537" s="404" t="s">
        <v>13321</v>
      </c>
      <c r="C537" s="405">
        <v>0</v>
      </c>
      <c r="D537" s="405">
        <v>0</v>
      </c>
      <c r="E537" s="405">
        <v>0</v>
      </c>
    </row>
    <row r="538" spans="1:5" ht="33" customHeight="1" x14ac:dyDescent="0.25">
      <c r="A538" s="403" t="s">
        <v>4870</v>
      </c>
      <c r="B538" s="404" t="s">
        <v>13322</v>
      </c>
      <c r="C538" s="405">
        <v>0</v>
      </c>
      <c r="D538" s="405">
        <v>10</v>
      </c>
      <c r="E538" s="405">
        <v>10</v>
      </c>
    </row>
    <row r="539" spans="1:5" ht="33" customHeight="1" x14ac:dyDescent="0.25">
      <c r="A539" s="403" t="s">
        <v>8404</v>
      </c>
      <c r="B539" s="404" t="s">
        <v>13323</v>
      </c>
      <c r="C539" s="405">
        <v>0</v>
      </c>
      <c r="D539" s="405">
        <v>0</v>
      </c>
      <c r="E539" s="405">
        <v>0</v>
      </c>
    </row>
    <row r="540" spans="1:5" ht="33" customHeight="1" x14ac:dyDescent="0.25">
      <c r="A540" s="403" t="s">
        <v>8405</v>
      </c>
      <c r="B540" s="404" t="s">
        <v>13324</v>
      </c>
      <c r="C540" s="405">
        <v>0</v>
      </c>
      <c r="D540" s="405">
        <v>0</v>
      </c>
      <c r="E540" s="405">
        <v>0</v>
      </c>
    </row>
    <row r="541" spans="1:5" ht="33" customHeight="1" x14ac:dyDescent="0.25">
      <c r="A541" s="403" t="s">
        <v>19634</v>
      </c>
      <c r="B541" s="404" t="s">
        <v>19635</v>
      </c>
      <c r="C541" s="405">
        <v>0</v>
      </c>
      <c r="D541" s="405">
        <v>34</v>
      </c>
      <c r="E541" s="405">
        <v>34</v>
      </c>
    </row>
    <row r="542" spans="1:5" ht="33" customHeight="1" x14ac:dyDescent="0.25">
      <c r="A542" s="403" t="s">
        <v>4835</v>
      </c>
      <c r="B542" s="404" t="s">
        <v>13325</v>
      </c>
      <c r="C542" s="405">
        <v>24</v>
      </c>
      <c r="D542" s="405">
        <v>0</v>
      </c>
      <c r="E542" s="405">
        <v>24</v>
      </c>
    </row>
    <row r="543" spans="1:5" ht="33" customHeight="1" x14ac:dyDescent="0.25">
      <c r="A543" s="403" t="s">
        <v>8406</v>
      </c>
      <c r="B543" s="404" t="s">
        <v>13326</v>
      </c>
      <c r="C543" s="405">
        <v>0</v>
      </c>
      <c r="D543" s="405">
        <v>0</v>
      </c>
      <c r="E543" s="405">
        <v>0</v>
      </c>
    </row>
    <row r="544" spans="1:5" ht="33" customHeight="1" x14ac:dyDescent="0.25">
      <c r="A544" s="403" t="s">
        <v>8407</v>
      </c>
      <c r="B544" s="404" t="s">
        <v>13327</v>
      </c>
      <c r="C544" s="405">
        <v>0</v>
      </c>
      <c r="D544" s="405">
        <v>0</v>
      </c>
      <c r="E544" s="405">
        <v>0</v>
      </c>
    </row>
    <row r="545" spans="1:5" ht="33" customHeight="1" x14ac:dyDescent="0.25">
      <c r="A545" s="403" t="s">
        <v>8408</v>
      </c>
      <c r="B545" s="404" t="s">
        <v>13328</v>
      </c>
      <c r="C545" s="405">
        <v>0</v>
      </c>
      <c r="D545" s="405">
        <v>10</v>
      </c>
      <c r="E545" s="405">
        <v>10</v>
      </c>
    </row>
    <row r="546" spans="1:5" ht="33" customHeight="1" x14ac:dyDescent="0.25">
      <c r="A546" s="403" t="s">
        <v>8409</v>
      </c>
      <c r="B546" s="404" t="s">
        <v>13329</v>
      </c>
      <c r="C546" s="405">
        <v>0</v>
      </c>
      <c r="D546" s="405">
        <v>30</v>
      </c>
      <c r="E546" s="405">
        <v>30</v>
      </c>
    </row>
    <row r="547" spans="1:5" ht="33" customHeight="1" x14ac:dyDescent="0.25">
      <c r="A547" s="403" t="s">
        <v>8410</v>
      </c>
      <c r="B547" s="404" t="s">
        <v>13330</v>
      </c>
      <c r="C547" s="405">
        <v>0</v>
      </c>
      <c r="D547" s="405">
        <v>-18</v>
      </c>
      <c r="E547" s="405">
        <v>-18</v>
      </c>
    </row>
    <row r="548" spans="1:5" ht="33" customHeight="1" x14ac:dyDescent="0.25">
      <c r="A548" s="403" t="s">
        <v>19636</v>
      </c>
      <c r="B548" s="404" t="s">
        <v>19637</v>
      </c>
      <c r="C548" s="405">
        <v>0</v>
      </c>
      <c r="D548" s="405">
        <v>40</v>
      </c>
      <c r="E548" s="405">
        <v>40</v>
      </c>
    </row>
    <row r="549" spans="1:5" ht="33" customHeight="1" x14ac:dyDescent="0.25">
      <c r="A549" s="403" t="s">
        <v>4836</v>
      </c>
      <c r="B549" s="404" t="s">
        <v>13313</v>
      </c>
      <c r="C549" s="405">
        <v>0</v>
      </c>
      <c r="D549" s="405">
        <v>54</v>
      </c>
      <c r="E549" s="405">
        <v>54</v>
      </c>
    </row>
    <row r="550" spans="1:5" ht="33" customHeight="1" x14ac:dyDescent="0.25">
      <c r="A550" s="403" t="s">
        <v>4547</v>
      </c>
      <c r="B550" s="404" t="s">
        <v>13314</v>
      </c>
      <c r="C550" s="405">
        <v>0</v>
      </c>
      <c r="D550" s="405">
        <v>0</v>
      </c>
      <c r="E550" s="405">
        <v>0</v>
      </c>
    </row>
    <row r="551" spans="1:5" ht="33" customHeight="1" x14ac:dyDescent="0.25">
      <c r="A551" s="403" t="s">
        <v>4548</v>
      </c>
      <c r="B551" s="404" t="s">
        <v>13315</v>
      </c>
      <c r="C551" s="405">
        <v>0</v>
      </c>
      <c r="D551" s="405">
        <v>0</v>
      </c>
      <c r="E551" s="405">
        <v>0</v>
      </c>
    </row>
    <row r="552" spans="1:5" ht="33" customHeight="1" x14ac:dyDescent="0.25">
      <c r="A552" s="403" t="s">
        <v>4549</v>
      </c>
      <c r="B552" s="404" t="s">
        <v>13316</v>
      </c>
      <c r="C552" s="405">
        <v>0</v>
      </c>
      <c r="D552" s="405">
        <v>0</v>
      </c>
      <c r="E552" s="405">
        <v>0</v>
      </c>
    </row>
    <row r="553" spans="1:5" ht="33" customHeight="1" x14ac:dyDescent="0.25">
      <c r="A553" s="403" t="s">
        <v>8411</v>
      </c>
      <c r="B553" s="404" t="s">
        <v>13317</v>
      </c>
      <c r="C553" s="405">
        <v>0</v>
      </c>
      <c r="D553" s="405">
        <v>0</v>
      </c>
      <c r="E553" s="405">
        <v>0</v>
      </c>
    </row>
    <row r="554" spans="1:5" ht="33" customHeight="1" x14ac:dyDescent="0.25">
      <c r="A554" s="403" t="s">
        <v>8412</v>
      </c>
      <c r="B554" s="404" t="s">
        <v>13318</v>
      </c>
      <c r="C554" s="405">
        <v>0</v>
      </c>
      <c r="D554" s="405">
        <v>0</v>
      </c>
      <c r="E554" s="405">
        <v>0</v>
      </c>
    </row>
    <row r="555" spans="1:5" ht="33" customHeight="1" x14ac:dyDescent="0.25">
      <c r="A555" s="403" t="s">
        <v>19650</v>
      </c>
      <c r="B555" s="404" t="s">
        <v>19632</v>
      </c>
      <c r="C555" s="405">
        <v>0</v>
      </c>
      <c r="D555" s="405">
        <v>0</v>
      </c>
      <c r="E555" s="405">
        <v>0</v>
      </c>
    </row>
    <row r="556" spans="1:5" ht="33" customHeight="1" x14ac:dyDescent="0.25">
      <c r="A556" s="403" t="s">
        <v>4837</v>
      </c>
      <c r="B556" s="404" t="s">
        <v>8170</v>
      </c>
      <c r="C556" s="405">
        <v>0</v>
      </c>
      <c r="D556" s="405">
        <v>3</v>
      </c>
      <c r="E556" s="405">
        <v>3</v>
      </c>
    </row>
    <row r="557" spans="1:5" ht="33" customHeight="1" x14ac:dyDescent="0.25">
      <c r="A557" s="403" t="s">
        <v>4550</v>
      </c>
      <c r="B557" s="404" t="s">
        <v>9479</v>
      </c>
      <c r="C557" s="405">
        <v>0</v>
      </c>
      <c r="D557" s="405">
        <v>0</v>
      </c>
      <c r="E557" s="405">
        <v>0</v>
      </c>
    </row>
    <row r="558" spans="1:5" ht="33" customHeight="1" x14ac:dyDescent="0.25">
      <c r="A558" s="403" t="s">
        <v>4551</v>
      </c>
      <c r="B558" s="404" t="s">
        <v>8455</v>
      </c>
      <c r="C558" s="405">
        <v>0</v>
      </c>
      <c r="D558" s="405">
        <v>0</v>
      </c>
      <c r="E558" s="405">
        <v>0</v>
      </c>
    </row>
    <row r="559" spans="1:5" ht="33" customHeight="1" x14ac:dyDescent="0.25">
      <c r="A559" s="403" t="s">
        <v>4552</v>
      </c>
      <c r="B559" s="404" t="s">
        <v>9480</v>
      </c>
      <c r="C559" s="405">
        <v>0</v>
      </c>
      <c r="D559" s="405">
        <v>0</v>
      </c>
      <c r="E559" s="405">
        <v>0</v>
      </c>
    </row>
    <row r="560" spans="1:5" ht="33" customHeight="1" x14ac:dyDescent="0.25">
      <c r="A560" s="403" t="s">
        <v>8413</v>
      </c>
      <c r="B560" s="404" t="s">
        <v>8456</v>
      </c>
      <c r="C560" s="405">
        <v>0</v>
      </c>
      <c r="D560" s="405">
        <v>0</v>
      </c>
      <c r="E560" s="405">
        <v>0</v>
      </c>
    </row>
    <row r="561" spans="1:5" ht="33" customHeight="1" x14ac:dyDescent="0.25">
      <c r="A561" s="403" t="s">
        <v>8414</v>
      </c>
      <c r="B561" s="404" t="s">
        <v>13331</v>
      </c>
      <c r="C561" s="405">
        <v>0</v>
      </c>
      <c r="D561" s="405">
        <v>0</v>
      </c>
      <c r="E561" s="405">
        <v>0</v>
      </c>
    </row>
    <row r="562" spans="1:5" ht="33" customHeight="1" x14ac:dyDescent="0.25">
      <c r="A562" s="403" t="s">
        <v>19651</v>
      </c>
      <c r="B562" s="404" t="s">
        <v>19652</v>
      </c>
      <c r="C562" s="405">
        <v>0</v>
      </c>
      <c r="D562" s="405">
        <v>0</v>
      </c>
      <c r="E562" s="405">
        <v>0</v>
      </c>
    </row>
    <row r="563" spans="1:5" ht="33" customHeight="1" x14ac:dyDescent="0.25">
      <c r="A563" s="403" t="s">
        <v>4838</v>
      </c>
      <c r="B563" s="404" t="s">
        <v>13332</v>
      </c>
      <c r="C563" s="405">
        <v>46</v>
      </c>
      <c r="D563" s="405">
        <v>0</v>
      </c>
      <c r="E563" s="405">
        <v>46</v>
      </c>
    </row>
    <row r="564" spans="1:5" ht="33" customHeight="1" x14ac:dyDescent="0.25">
      <c r="A564" s="403" t="s">
        <v>4553</v>
      </c>
      <c r="B564" s="404" t="s">
        <v>13333</v>
      </c>
      <c r="C564" s="405">
        <v>0</v>
      </c>
      <c r="D564" s="405">
        <v>0</v>
      </c>
      <c r="E564" s="405">
        <v>0</v>
      </c>
    </row>
    <row r="565" spans="1:5" ht="33" customHeight="1" x14ac:dyDescent="0.25">
      <c r="A565" s="403" t="s">
        <v>4554</v>
      </c>
      <c r="B565" s="404" t="s">
        <v>13334</v>
      </c>
      <c r="C565" s="405">
        <v>0</v>
      </c>
      <c r="D565" s="405">
        <v>0</v>
      </c>
      <c r="E565" s="405">
        <v>0</v>
      </c>
    </row>
    <row r="566" spans="1:5" ht="33" customHeight="1" x14ac:dyDescent="0.25">
      <c r="A566" s="403" t="s">
        <v>4555</v>
      </c>
      <c r="B566" s="404" t="s">
        <v>13335</v>
      </c>
      <c r="C566" s="405">
        <v>0</v>
      </c>
      <c r="D566" s="405">
        <v>-39</v>
      </c>
      <c r="E566" s="405">
        <v>-39</v>
      </c>
    </row>
    <row r="567" spans="1:5" ht="33" customHeight="1" x14ac:dyDescent="0.25">
      <c r="A567" s="403" t="s">
        <v>8415</v>
      </c>
      <c r="B567" s="404" t="s">
        <v>13336</v>
      </c>
      <c r="C567" s="405">
        <v>0</v>
      </c>
      <c r="D567" s="405">
        <v>0</v>
      </c>
      <c r="E567" s="405">
        <v>0</v>
      </c>
    </row>
    <row r="568" spans="1:5" ht="33" customHeight="1" x14ac:dyDescent="0.25">
      <c r="A568" s="403" t="s">
        <v>8416</v>
      </c>
      <c r="B568" s="404" t="s">
        <v>13337</v>
      </c>
      <c r="C568" s="405">
        <v>0</v>
      </c>
      <c r="D568" s="405">
        <v>0</v>
      </c>
      <c r="E568" s="405">
        <v>0</v>
      </c>
    </row>
    <row r="569" spans="1:5" ht="33" customHeight="1" x14ac:dyDescent="0.25">
      <c r="A569" s="403" t="s">
        <v>19653</v>
      </c>
      <c r="B569" s="404" t="s">
        <v>19654</v>
      </c>
      <c r="C569" s="405">
        <v>0</v>
      </c>
      <c r="D569" s="405">
        <v>0</v>
      </c>
      <c r="E569" s="405">
        <v>0</v>
      </c>
    </row>
    <row r="570" spans="1:5" ht="33" customHeight="1" x14ac:dyDescent="0.25">
      <c r="A570" s="403" t="s">
        <v>4839</v>
      </c>
      <c r="B570" s="404" t="s">
        <v>8213</v>
      </c>
      <c r="C570" s="405">
        <v>0</v>
      </c>
      <c r="D570" s="405">
        <v>0</v>
      </c>
      <c r="E570" s="405">
        <v>0</v>
      </c>
    </row>
    <row r="571" spans="1:5" ht="33" customHeight="1" x14ac:dyDescent="0.25">
      <c r="A571" s="403" t="s">
        <v>8417</v>
      </c>
      <c r="B571" s="404" t="s">
        <v>9469</v>
      </c>
      <c r="C571" s="405">
        <v>0</v>
      </c>
      <c r="D571" s="405">
        <v>0</v>
      </c>
      <c r="E571" s="405">
        <v>0</v>
      </c>
    </row>
    <row r="572" spans="1:5" ht="33" customHeight="1" x14ac:dyDescent="0.25">
      <c r="A572" s="403" t="s">
        <v>8418</v>
      </c>
      <c r="B572" s="404" t="s">
        <v>13338</v>
      </c>
      <c r="C572" s="405">
        <v>0</v>
      </c>
      <c r="D572" s="405">
        <v>0</v>
      </c>
      <c r="E572" s="405">
        <v>0</v>
      </c>
    </row>
    <row r="573" spans="1:5" ht="33" customHeight="1" x14ac:dyDescent="0.25">
      <c r="A573" s="403" t="s">
        <v>8419</v>
      </c>
      <c r="B573" s="404" t="s">
        <v>9470</v>
      </c>
      <c r="C573" s="405">
        <v>0</v>
      </c>
      <c r="D573" s="405">
        <v>0</v>
      </c>
      <c r="E573" s="405">
        <v>0</v>
      </c>
    </row>
    <row r="574" spans="1:5" ht="33" customHeight="1" x14ac:dyDescent="0.25">
      <c r="A574" s="403" t="s">
        <v>8420</v>
      </c>
      <c r="B574" s="404" t="s">
        <v>8216</v>
      </c>
      <c r="C574" s="405">
        <v>0</v>
      </c>
      <c r="D574" s="405">
        <v>0</v>
      </c>
      <c r="E574" s="405">
        <v>0</v>
      </c>
    </row>
    <row r="575" spans="1:5" ht="33" customHeight="1" x14ac:dyDescent="0.25">
      <c r="A575" s="403" t="s">
        <v>8421</v>
      </c>
      <c r="B575" s="404" t="s">
        <v>13339</v>
      </c>
      <c r="C575" s="405">
        <v>0</v>
      </c>
      <c r="D575" s="405">
        <v>0</v>
      </c>
      <c r="E575" s="405">
        <v>0</v>
      </c>
    </row>
    <row r="576" spans="1:5" ht="33" customHeight="1" x14ac:dyDescent="0.25">
      <c r="A576" s="403" t="s">
        <v>19655</v>
      </c>
      <c r="B576" s="404" t="s">
        <v>19656</v>
      </c>
      <c r="C576" s="405">
        <v>0</v>
      </c>
      <c r="D576" s="405">
        <v>0</v>
      </c>
      <c r="E576" s="405">
        <v>0</v>
      </c>
    </row>
    <row r="577" spans="1:5" ht="33" customHeight="1" x14ac:dyDescent="0.25">
      <c r="A577" s="403" t="s">
        <v>4460</v>
      </c>
      <c r="B577" s="404" t="s">
        <v>17755</v>
      </c>
      <c r="C577" s="405">
        <v>120</v>
      </c>
      <c r="D577" s="405">
        <v>7</v>
      </c>
      <c r="E577" s="405">
        <v>127</v>
      </c>
    </row>
    <row r="578" spans="1:5" ht="33" customHeight="1" x14ac:dyDescent="0.25">
      <c r="A578" s="403" t="s">
        <v>8423</v>
      </c>
      <c r="B578" s="404" t="s">
        <v>17756</v>
      </c>
      <c r="C578" s="405">
        <v>0</v>
      </c>
      <c r="D578" s="405">
        <v>0</v>
      </c>
      <c r="E578" s="405">
        <v>0</v>
      </c>
    </row>
    <row r="579" spans="1:5" ht="33" customHeight="1" x14ac:dyDescent="0.25">
      <c r="A579" s="403" t="s">
        <v>8424</v>
      </c>
      <c r="B579" s="404" t="s">
        <v>17757</v>
      </c>
      <c r="C579" s="405">
        <v>0</v>
      </c>
      <c r="D579" s="405">
        <v>0</v>
      </c>
      <c r="E579" s="405">
        <v>0</v>
      </c>
    </row>
    <row r="580" spans="1:5" ht="33" customHeight="1" x14ac:dyDescent="0.25">
      <c r="A580" s="403" t="s">
        <v>8425</v>
      </c>
      <c r="B580" s="404" t="s">
        <v>17758</v>
      </c>
      <c r="C580" s="405">
        <v>0</v>
      </c>
      <c r="D580" s="405">
        <v>0</v>
      </c>
      <c r="E580" s="405">
        <v>0</v>
      </c>
    </row>
    <row r="581" spans="1:5" ht="33" customHeight="1" x14ac:dyDescent="0.25">
      <c r="A581" s="403" t="s">
        <v>8426</v>
      </c>
      <c r="B581" s="404" t="s">
        <v>17759</v>
      </c>
      <c r="C581" s="405">
        <v>0</v>
      </c>
      <c r="D581" s="405">
        <v>0</v>
      </c>
      <c r="E581" s="405">
        <v>0</v>
      </c>
    </row>
    <row r="582" spans="1:5" ht="33" customHeight="1" x14ac:dyDescent="0.25">
      <c r="A582" s="403" t="s">
        <v>8427</v>
      </c>
      <c r="B582" s="404" t="s">
        <v>13346</v>
      </c>
      <c r="C582" s="405">
        <v>0</v>
      </c>
      <c r="D582" s="405">
        <v>0</v>
      </c>
      <c r="E582" s="405">
        <v>0</v>
      </c>
    </row>
    <row r="583" spans="1:5" ht="33" customHeight="1" x14ac:dyDescent="0.25">
      <c r="A583" s="403" t="s">
        <v>8428</v>
      </c>
      <c r="B583" s="404" t="s">
        <v>11380</v>
      </c>
      <c r="C583" s="405">
        <v>0</v>
      </c>
      <c r="D583" s="405">
        <v>0</v>
      </c>
      <c r="E583" s="405">
        <v>0</v>
      </c>
    </row>
    <row r="584" spans="1:5" ht="33" customHeight="1" x14ac:dyDescent="0.25">
      <c r="A584" s="403" t="s">
        <v>8429</v>
      </c>
      <c r="B584" s="404" t="s">
        <v>17760</v>
      </c>
      <c r="C584" s="405">
        <v>0</v>
      </c>
      <c r="D584" s="405">
        <v>0</v>
      </c>
      <c r="E584" s="405">
        <v>0</v>
      </c>
    </row>
    <row r="585" spans="1:5" ht="33" customHeight="1" x14ac:dyDescent="0.25">
      <c r="A585" s="403" t="s">
        <v>8430</v>
      </c>
      <c r="B585" s="404" t="s">
        <v>13347</v>
      </c>
      <c r="C585" s="405">
        <v>0</v>
      </c>
      <c r="D585" s="405">
        <v>0</v>
      </c>
      <c r="E585" s="405">
        <v>0</v>
      </c>
    </row>
    <row r="586" spans="1:5" ht="33" customHeight="1" x14ac:dyDescent="0.25">
      <c r="A586" s="403" t="s">
        <v>8431</v>
      </c>
      <c r="B586" s="404" t="s">
        <v>13348</v>
      </c>
      <c r="C586" s="405">
        <v>0</v>
      </c>
      <c r="D586" s="405">
        <v>0</v>
      </c>
      <c r="E586" s="405">
        <v>0</v>
      </c>
    </row>
    <row r="587" spans="1:5" ht="33" customHeight="1" x14ac:dyDescent="0.25">
      <c r="A587" s="403" t="s">
        <v>8432</v>
      </c>
      <c r="B587" s="404" t="s">
        <v>13349</v>
      </c>
      <c r="C587" s="405">
        <v>-12</v>
      </c>
      <c r="D587" s="405">
        <v>0</v>
      </c>
      <c r="E587" s="405">
        <v>-12</v>
      </c>
    </row>
    <row r="588" spans="1:5" ht="33" customHeight="1" x14ac:dyDescent="0.25">
      <c r="A588" s="403" t="s">
        <v>8433</v>
      </c>
      <c r="B588" s="404" t="s">
        <v>13350</v>
      </c>
      <c r="C588" s="405">
        <v>0</v>
      </c>
      <c r="D588" s="405">
        <v>0</v>
      </c>
      <c r="E588" s="405">
        <v>0</v>
      </c>
    </row>
    <row r="589" spans="1:5" ht="33" customHeight="1" x14ac:dyDescent="0.25">
      <c r="A589" s="403" t="s">
        <v>8434</v>
      </c>
      <c r="B589" s="404" t="s">
        <v>13351</v>
      </c>
      <c r="C589" s="405">
        <v>0</v>
      </c>
      <c r="D589" s="405">
        <v>0</v>
      </c>
      <c r="E589" s="405">
        <v>0</v>
      </c>
    </row>
    <row r="590" spans="1:5" ht="33" customHeight="1" x14ac:dyDescent="0.25">
      <c r="A590" s="403" t="s">
        <v>8435</v>
      </c>
      <c r="B590" s="404" t="s">
        <v>13352</v>
      </c>
      <c r="C590" s="405">
        <v>0</v>
      </c>
      <c r="D590" s="405">
        <v>0</v>
      </c>
      <c r="E590" s="405">
        <v>0</v>
      </c>
    </row>
    <row r="591" spans="1:5" ht="33" customHeight="1" x14ac:dyDescent="0.25">
      <c r="A591" s="403" t="s">
        <v>8436</v>
      </c>
      <c r="B591" s="404" t="s">
        <v>13353</v>
      </c>
      <c r="C591" s="405">
        <v>0</v>
      </c>
      <c r="D591" s="405">
        <v>24</v>
      </c>
      <c r="E591" s="405">
        <v>24</v>
      </c>
    </row>
    <row r="592" spans="1:5" ht="33" customHeight="1" x14ac:dyDescent="0.25">
      <c r="A592" s="403" t="s">
        <v>8437</v>
      </c>
      <c r="B592" s="404" t="s">
        <v>13354</v>
      </c>
      <c r="C592" s="405">
        <v>-24</v>
      </c>
      <c r="D592" s="405">
        <v>0</v>
      </c>
      <c r="E592" s="405">
        <v>-24</v>
      </c>
    </row>
    <row r="593" spans="1:5" ht="33" customHeight="1" x14ac:dyDescent="0.25">
      <c r="A593" s="403" t="s">
        <v>19657</v>
      </c>
      <c r="B593" s="404" t="s">
        <v>19658</v>
      </c>
      <c r="C593" s="405">
        <v>0</v>
      </c>
      <c r="D593" s="405">
        <v>0</v>
      </c>
      <c r="E593" s="405">
        <v>0</v>
      </c>
    </row>
    <row r="594" spans="1:5" ht="33" customHeight="1" x14ac:dyDescent="0.25">
      <c r="A594" s="403" t="s">
        <v>8438</v>
      </c>
      <c r="B594" s="404" t="s">
        <v>13355</v>
      </c>
      <c r="C594" s="405">
        <v>168</v>
      </c>
      <c r="D594" s="405">
        <v>53</v>
      </c>
      <c r="E594" s="405">
        <v>221</v>
      </c>
    </row>
    <row r="595" spans="1:5" ht="33" customHeight="1" x14ac:dyDescent="0.25">
      <c r="A595" s="403" t="s">
        <v>8439</v>
      </c>
      <c r="B595" s="404" t="s">
        <v>13356</v>
      </c>
      <c r="C595" s="405">
        <v>0</v>
      </c>
      <c r="D595" s="405">
        <v>0</v>
      </c>
      <c r="E595" s="405">
        <v>0</v>
      </c>
    </row>
    <row r="596" spans="1:5" ht="33" customHeight="1" x14ac:dyDescent="0.25">
      <c r="A596" s="403" t="s">
        <v>8440</v>
      </c>
      <c r="B596" s="404" t="s">
        <v>13357</v>
      </c>
      <c r="C596" s="405">
        <v>0</v>
      </c>
      <c r="D596" s="405">
        <v>0</v>
      </c>
      <c r="E596" s="405">
        <v>0</v>
      </c>
    </row>
    <row r="597" spans="1:5" ht="33" customHeight="1" x14ac:dyDescent="0.25">
      <c r="A597" s="403" t="s">
        <v>8441</v>
      </c>
      <c r="B597" s="404" t="s">
        <v>13358</v>
      </c>
      <c r="C597" s="405">
        <v>0</v>
      </c>
      <c r="D597" s="405">
        <v>0</v>
      </c>
      <c r="E597" s="405">
        <v>0</v>
      </c>
    </row>
    <row r="598" spans="1:5" ht="33" customHeight="1" x14ac:dyDescent="0.25">
      <c r="A598" s="403" t="s">
        <v>8442</v>
      </c>
      <c r="B598" s="404" t="s">
        <v>13359</v>
      </c>
      <c r="C598" s="405">
        <v>0</v>
      </c>
      <c r="D598" s="405">
        <v>0</v>
      </c>
      <c r="E598" s="405">
        <v>0</v>
      </c>
    </row>
    <row r="599" spans="1:5" ht="33" customHeight="1" x14ac:dyDescent="0.25">
      <c r="A599" s="403" t="s">
        <v>8443</v>
      </c>
      <c r="B599" s="404" t="s">
        <v>13360</v>
      </c>
      <c r="C599" s="405">
        <v>0</v>
      </c>
      <c r="D599" s="405">
        <v>0</v>
      </c>
      <c r="E599" s="405">
        <v>0</v>
      </c>
    </row>
    <row r="600" spans="1:5" ht="33" customHeight="1" x14ac:dyDescent="0.25">
      <c r="A600" s="403" t="s">
        <v>19659</v>
      </c>
      <c r="B600" s="404" t="s">
        <v>19660</v>
      </c>
      <c r="C600" s="405">
        <v>0</v>
      </c>
      <c r="D600" s="405">
        <v>59</v>
      </c>
      <c r="E600" s="405">
        <v>59</v>
      </c>
    </row>
    <row r="601" spans="1:5" ht="33" customHeight="1" x14ac:dyDescent="0.25">
      <c r="A601" s="403" t="s">
        <v>8444</v>
      </c>
      <c r="B601" s="404" t="s">
        <v>13361</v>
      </c>
      <c r="C601" s="405">
        <v>-55</v>
      </c>
      <c r="D601" s="405">
        <v>14</v>
      </c>
      <c r="E601" s="405">
        <v>-41</v>
      </c>
    </row>
    <row r="602" spans="1:5" ht="33" customHeight="1" x14ac:dyDescent="0.25">
      <c r="A602" s="403" t="s">
        <v>8445</v>
      </c>
      <c r="B602" s="404" t="s">
        <v>13362</v>
      </c>
      <c r="C602" s="405">
        <v>0</v>
      </c>
      <c r="D602" s="405">
        <v>0</v>
      </c>
      <c r="E602" s="405">
        <v>0</v>
      </c>
    </row>
    <row r="603" spans="1:5" ht="33" customHeight="1" x14ac:dyDescent="0.25">
      <c r="A603" s="403" t="s">
        <v>8446</v>
      </c>
      <c r="B603" s="404" t="s">
        <v>13363</v>
      </c>
      <c r="C603" s="405">
        <v>0</v>
      </c>
      <c r="D603" s="405">
        <v>0</v>
      </c>
      <c r="E603" s="405">
        <v>0</v>
      </c>
    </row>
    <row r="604" spans="1:5" ht="33" customHeight="1" x14ac:dyDescent="0.25">
      <c r="A604" s="403" t="s">
        <v>8447</v>
      </c>
      <c r="B604" s="404" t="s">
        <v>13364</v>
      </c>
      <c r="C604" s="405">
        <v>0</v>
      </c>
      <c r="D604" s="405">
        <v>-15</v>
      </c>
      <c r="E604" s="405">
        <v>-15</v>
      </c>
    </row>
    <row r="605" spans="1:5" ht="33" customHeight="1" x14ac:dyDescent="0.25">
      <c r="A605" s="403" t="s">
        <v>8448</v>
      </c>
      <c r="B605" s="404" t="s">
        <v>13365</v>
      </c>
      <c r="C605" s="405">
        <v>-30</v>
      </c>
      <c r="D605" s="405">
        <v>0</v>
      </c>
      <c r="E605" s="405">
        <v>-30</v>
      </c>
    </row>
    <row r="606" spans="1:5" ht="33" customHeight="1" x14ac:dyDescent="0.25">
      <c r="A606" s="403" t="s">
        <v>8449</v>
      </c>
      <c r="B606" s="404" t="s">
        <v>11381</v>
      </c>
      <c r="C606" s="405">
        <v>21</v>
      </c>
      <c r="D606" s="405">
        <v>0</v>
      </c>
      <c r="E606" s="405">
        <v>21</v>
      </c>
    </row>
    <row r="607" spans="1:5" ht="33" customHeight="1" x14ac:dyDescent="0.25">
      <c r="A607" s="403" t="s">
        <v>8450</v>
      </c>
      <c r="B607" s="404" t="s">
        <v>11382</v>
      </c>
      <c r="C607" s="405">
        <v>0</v>
      </c>
      <c r="D607" s="405">
        <v>0</v>
      </c>
      <c r="E607" s="405">
        <v>0</v>
      </c>
    </row>
    <row r="608" spans="1:5" ht="33" customHeight="1" x14ac:dyDescent="0.25">
      <c r="A608" s="403" t="s">
        <v>8451</v>
      </c>
      <c r="B608" s="404" t="s">
        <v>11383</v>
      </c>
      <c r="C608" s="405">
        <v>0</v>
      </c>
      <c r="D608" s="405">
        <v>0</v>
      </c>
      <c r="E608" s="405">
        <v>0</v>
      </c>
    </row>
    <row r="609" spans="1:5" ht="33" customHeight="1" x14ac:dyDescent="0.25">
      <c r="A609" s="403" t="s">
        <v>8452</v>
      </c>
      <c r="B609" s="404" t="s">
        <v>11384</v>
      </c>
      <c r="C609" s="405">
        <v>0</v>
      </c>
      <c r="D609" s="405">
        <v>6</v>
      </c>
      <c r="E609" s="405">
        <v>6</v>
      </c>
    </row>
    <row r="610" spans="1:5" ht="33" customHeight="1" x14ac:dyDescent="0.25">
      <c r="A610" s="403" t="s">
        <v>8453</v>
      </c>
      <c r="B610" s="404" t="s">
        <v>11385</v>
      </c>
      <c r="C610" s="405">
        <v>0</v>
      </c>
      <c r="D610" s="405">
        <v>0</v>
      </c>
      <c r="E610" s="405">
        <v>0</v>
      </c>
    </row>
    <row r="611" spans="1:5" ht="33" customHeight="1" x14ac:dyDescent="0.25">
      <c r="A611" s="403" t="s">
        <v>8454</v>
      </c>
      <c r="B611" s="404" t="s">
        <v>11386</v>
      </c>
      <c r="C611" s="405">
        <v>0</v>
      </c>
      <c r="D611" s="405">
        <v>0</v>
      </c>
      <c r="E611" s="405">
        <v>0</v>
      </c>
    </row>
    <row r="612" spans="1:5" ht="33" customHeight="1" x14ac:dyDescent="0.25">
      <c r="A612" s="403" t="s">
        <v>19661</v>
      </c>
      <c r="B612" s="404" t="s">
        <v>19662</v>
      </c>
      <c r="C612" s="405">
        <v>0</v>
      </c>
      <c r="D612" s="405">
        <v>0</v>
      </c>
      <c r="E612" s="405">
        <v>0</v>
      </c>
    </row>
    <row r="613" spans="1:5" ht="33" customHeight="1" x14ac:dyDescent="0.25">
      <c r="A613" s="403" t="s">
        <v>11238</v>
      </c>
      <c r="B613" s="404" t="s">
        <v>11184</v>
      </c>
      <c r="C613" s="405">
        <v>0</v>
      </c>
      <c r="D613" s="405">
        <v>34</v>
      </c>
      <c r="E613" s="405">
        <v>34</v>
      </c>
    </row>
    <row r="614" spans="1:5" ht="33" customHeight="1" x14ac:dyDescent="0.25">
      <c r="A614" s="403" t="s">
        <v>11239</v>
      </c>
      <c r="B614" s="404" t="s">
        <v>11185</v>
      </c>
      <c r="C614" s="405">
        <v>0</v>
      </c>
      <c r="D614" s="405">
        <v>0</v>
      </c>
      <c r="E614" s="405">
        <v>0</v>
      </c>
    </row>
    <row r="615" spans="1:5" ht="33" customHeight="1" x14ac:dyDescent="0.25">
      <c r="A615" s="403" t="s">
        <v>11240</v>
      </c>
      <c r="B615" s="404" t="s">
        <v>11186</v>
      </c>
      <c r="C615" s="405">
        <v>0</v>
      </c>
      <c r="D615" s="405">
        <v>0</v>
      </c>
      <c r="E615" s="405">
        <v>0</v>
      </c>
    </row>
    <row r="616" spans="1:5" ht="33" customHeight="1" x14ac:dyDescent="0.25">
      <c r="A616" s="403" t="s">
        <v>11241</v>
      </c>
      <c r="B616" s="404" t="s">
        <v>11187</v>
      </c>
      <c r="C616" s="405">
        <v>0</v>
      </c>
      <c r="D616" s="405">
        <v>0</v>
      </c>
      <c r="E616" s="405">
        <v>0</v>
      </c>
    </row>
    <row r="617" spans="1:5" ht="33" customHeight="1" x14ac:dyDescent="0.25">
      <c r="A617" s="403" t="s">
        <v>11242</v>
      </c>
      <c r="B617" s="404" t="s">
        <v>11188</v>
      </c>
      <c r="C617" s="405">
        <v>0</v>
      </c>
      <c r="D617" s="405">
        <v>0</v>
      </c>
      <c r="E617" s="405">
        <v>0</v>
      </c>
    </row>
    <row r="618" spans="1:5" ht="33" customHeight="1" x14ac:dyDescent="0.25">
      <c r="A618" s="403" t="s">
        <v>11243</v>
      </c>
      <c r="B618" s="404" t="s">
        <v>11189</v>
      </c>
      <c r="C618" s="405">
        <v>0</v>
      </c>
      <c r="D618" s="405">
        <v>0</v>
      </c>
      <c r="E618" s="405">
        <v>0</v>
      </c>
    </row>
    <row r="619" spans="1:5" ht="33" customHeight="1" x14ac:dyDescent="0.25">
      <c r="A619" s="403" t="s">
        <v>19663</v>
      </c>
      <c r="B619" s="404" t="s">
        <v>19664</v>
      </c>
      <c r="C619" s="405">
        <v>0</v>
      </c>
      <c r="D619" s="405">
        <v>-34</v>
      </c>
      <c r="E619" s="405">
        <v>-34</v>
      </c>
    </row>
    <row r="620" spans="1:5" ht="33" customHeight="1" x14ac:dyDescent="0.25">
      <c r="A620" s="403" t="s">
        <v>11244</v>
      </c>
      <c r="B620" s="404" t="s">
        <v>11184</v>
      </c>
      <c r="C620" s="405">
        <v>0</v>
      </c>
      <c r="D620" s="405">
        <v>0</v>
      </c>
      <c r="E620" s="405">
        <v>0</v>
      </c>
    </row>
    <row r="621" spans="1:5" ht="33" customHeight="1" x14ac:dyDescent="0.25">
      <c r="A621" s="403" t="s">
        <v>11245</v>
      </c>
      <c r="B621" s="404" t="s">
        <v>11185</v>
      </c>
      <c r="C621" s="405">
        <v>0</v>
      </c>
      <c r="D621" s="405">
        <v>0</v>
      </c>
      <c r="E621" s="405">
        <v>0</v>
      </c>
    </row>
    <row r="622" spans="1:5" ht="33" customHeight="1" x14ac:dyDescent="0.25">
      <c r="A622" s="403" t="s">
        <v>11246</v>
      </c>
      <c r="B622" s="404" t="s">
        <v>11186</v>
      </c>
      <c r="C622" s="405">
        <v>0</v>
      </c>
      <c r="D622" s="405">
        <v>0</v>
      </c>
      <c r="E622" s="405">
        <v>0</v>
      </c>
    </row>
    <row r="623" spans="1:5" ht="33" customHeight="1" x14ac:dyDescent="0.25">
      <c r="A623" s="403" t="s">
        <v>11247</v>
      </c>
      <c r="B623" s="404" t="s">
        <v>11187</v>
      </c>
      <c r="C623" s="405">
        <v>0</v>
      </c>
      <c r="D623" s="405">
        <v>0</v>
      </c>
      <c r="E623" s="405">
        <v>0</v>
      </c>
    </row>
    <row r="624" spans="1:5" ht="33" customHeight="1" x14ac:dyDescent="0.25">
      <c r="A624" s="403" t="s">
        <v>11248</v>
      </c>
      <c r="B624" s="404" t="s">
        <v>11188</v>
      </c>
      <c r="C624" s="405">
        <v>0</v>
      </c>
      <c r="D624" s="405">
        <v>0</v>
      </c>
      <c r="E624" s="405">
        <v>0</v>
      </c>
    </row>
    <row r="625" spans="1:5" ht="33" customHeight="1" x14ac:dyDescent="0.25">
      <c r="A625" s="403" t="s">
        <v>11249</v>
      </c>
      <c r="B625" s="404" t="s">
        <v>11189</v>
      </c>
      <c r="C625" s="405">
        <v>0</v>
      </c>
      <c r="D625" s="405">
        <v>0</v>
      </c>
      <c r="E625" s="405">
        <v>0</v>
      </c>
    </row>
    <row r="626" spans="1:5" ht="33" customHeight="1" x14ac:dyDescent="0.25">
      <c r="A626" s="403" t="s">
        <v>19665</v>
      </c>
      <c r="B626" s="404" t="s">
        <v>19664</v>
      </c>
      <c r="C626" s="405">
        <v>0</v>
      </c>
      <c r="D626" s="405">
        <v>0</v>
      </c>
      <c r="E626" s="405">
        <v>0</v>
      </c>
    </row>
    <row r="627" spans="1:5" ht="33" customHeight="1" x14ac:dyDescent="0.25">
      <c r="A627" s="403" t="s">
        <v>11250</v>
      </c>
      <c r="B627" s="404" t="s">
        <v>11184</v>
      </c>
      <c r="C627" s="405">
        <v>0</v>
      </c>
      <c r="D627" s="405">
        <v>0</v>
      </c>
      <c r="E627" s="405">
        <v>0</v>
      </c>
    </row>
    <row r="628" spans="1:5" ht="33" customHeight="1" x14ac:dyDescent="0.25">
      <c r="A628" s="403" t="s">
        <v>11251</v>
      </c>
      <c r="B628" s="404" t="s">
        <v>11185</v>
      </c>
      <c r="C628" s="405">
        <v>0</v>
      </c>
      <c r="D628" s="405">
        <v>0</v>
      </c>
      <c r="E628" s="405">
        <v>0</v>
      </c>
    </row>
    <row r="629" spans="1:5" ht="33" customHeight="1" x14ac:dyDescent="0.25">
      <c r="A629" s="403" t="s">
        <v>11252</v>
      </c>
      <c r="B629" s="404" t="s">
        <v>11186</v>
      </c>
      <c r="C629" s="405">
        <v>0</v>
      </c>
      <c r="D629" s="405">
        <v>0</v>
      </c>
      <c r="E629" s="405">
        <v>0</v>
      </c>
    </row>
    <row r="630" spans="1:5" ht="33" customHeight="1" x14ac:dyDescent="0.25">
      <c r="A630" s="403" t="s">
        <v>11253</v>
      </c>
      <c r="B630" s="404" t="s">
        <v>11187</v>
      </c>
      <c r="C630" s="405">
        <v>0</v>
      </c>
      <c r="D630" s="405">
        <v>0</v>
      </c>
      <c r="E630" s="405">
        <v>0</v>
      </c>
    </row>
    <row r="631" spans="1:5" ht="33" customHeight="1" x14ac:dyDescent="0.25">
      <c r="A631" s="403" t="s">
        <v>11254</v>
      </c>
      <c r="B631" s="404" t="s">
        <v>11188</v>
      </c>
      <c r="C631" s="405">
        <v>0</v>
      </c>
      <c r="D631" s="405">
        <v>0</v>
      </c>
      <c r="E631" s="405">
        <v>0</v>
      </c>
    </row>
    <row r="632" spans="1:5" ht="33" customHeight="1" x14ac:dyDescent="0.25">
      <c r="A632" s="403" t="s">
        <v>11255</v>
      </c>
      <c r="B632" s="404" t="s">
        <v>11189</v>
      </c>
      <c r="C632" s="405">
        <v>0</v>
      </c>
      <c r="D632" s="405">
        <v>0</v>
      </c>
      <c r="E632" s="405">
        <v>0</v>
      </c>
    </row>
    <row r="633" spans="1:5" ht="33" customHeight="1" x14ac:dyDescent="0.25">
      <c r="A633" s="403" t="s">
        <v>19666</v>
      </c>
      <c r="B633" s="404" t="s">
        <v>19664</v>
      </c>
      <c r="C633" s="405">
        <v>0</v>
      </c>
      <c r="D633" s="405">
        <v>0</v>
      </c>
      <c r="E633" s="405">
        <v>0</v>
      </c>
    </row>
    <row r="634" spans="1:5" ht="33" customHeight="1" x14ac:dyDescent="0.25">
      <c r="A634" s="403" t="s">
        <v>11256</v>
      </c>
      <c r="B634" s="404" t="s">
        <v>13340</v>
      </c>
      <c r="C634" s="405">
        <v>1</v>
      </c>
      <c r="D634" s="405">
        <v>3</v>
      </c>
      <c r="E634" s="405">
        <v>4</v>
      </c>
    </row>
    <row r="635" spans="1:5" ht="33" customHeight="1" x14ac:dyDescent="0.25">
      <c r="A635" s="403" t="s">
        <v>11257</v>
      </c>
      <c r="B635" s="404" t="s">
        <v>13341</v>
      </c>
      <c r="C635" s="405">
        <v>0</v>
      </c>
      <c r="D635" s="405">
        <v>0</v>
      </c>
      <c r="E635" s="405">
        <v>0</v>
      </c>
    </row>
    <row r="636" spans="1:5" ht="33" customHeight="1" x14ac:dyDescent="0.25">
      <c r="A636" s="403" t="s">
        <v>11258</v>
      </c>
      <c r="B636" s="404" t="s">
        <v>13342</v>
      </c>
      <c r="C636" s="405">
        <v>0</v>
      </c>
      <c r="D636" s="405">
        <v>0</v>
      </c>
      <c r="E636" s="405">
        <v>0</v>
      </c>
    </row>
    <row r="637" spans="1:5" ht="33" customHeight="1" x14ac:dyDescent="0.25">
      <c r="A637" s="403" t="s">
        <v>11259</v>
      </c>
      <c r="B637" s="404" t="s">
        <v>13343</v>
      </c>
      <c r="C637" s="405">
        <v>0</v>
      </c>
      <c r="D637" s="405">
        <v>0</v>
      </c>
      <c r="E637" s="405">
        <v>0</v>
      </c>
    </row>
    <row r="638" spans="1:5" ht="33" customHeight="1" x14ac:dyDescent="0.25">
      <c r="A638" s="403" t="s">
        <v>11260</v>
      </c>
      <c r="B638" s="404" t="s">
        <v>13344</v>
      </c>
      <c r="C638" s="405">
        <v>0</v>
      </c>
      <c r="D638" s="405">
        <v>0</v>
      </c>
      <c r="E638" s="405">
        <v>0</v>
      </c>
    </row>
    <row r="639" spans="1:5" ht="33" customHeight="1" x14ac:dyDescent="0.25">
      <c r="A639" s="403" t="s">
        <v>11261</v>
      </c>
      <c r="B639" s="404" t="s">
        <v>13366</v>
      </c>
      <c r="C639" s="405">
        <v>0</v>
      </c>
      <c r="D639" s="405">
        <v>0</v>
      </c>
      <c r="E639" s="405">
        <v>0</v>
      </c>
    </row>
    <row r="640" spans="1:5" ht="33" customHeight="1" x14ac:dyDescent="0.25">
      <c r="A640" s="403" t="s">
        <v>19667</v>
      </c>
      <c r="B640" s="404" t="s">
        <v>19668</v>
      </c>
      <c r="C640" s="405">
        <v>0</v>
      </c>
      <c r="D640" s="405">
        <v>0</v>
      </c>
      <c r="E640" s="405">
        <v>0</v>
      </c>
    </row>
    <row r="641" spans="1:5" ht="33" customHeight="1" x14ac:dyDescent="0.25">
      <c r="A641" s="403" t="s">
        <v>11262</v>
      </c>
      <c r="B641" s="404" t="s">
        <v>13340</v>
      </c>
      <c r="C641" s="405">
        <v>1</v>
      </c>
      <c r="D641" s="405">
        <v>3</v>
      </c>
      <c r="E641" s="405">
        <v>4</v>
      </c>
    </row>
    <row r="642" spans="1:5" ht="33" customHeight="1" x14ac:dyDescent="0.25">
      <c r="A642" s="403" t="s">
        <v>11263</v>
      </c>
      <c r="B642" s="404" t="s">
        <v>13341</v>
      </c>
      <c r="C642" s="405">
        <v>0</v>
      </c>
      <c r="D642" s="405">
        <v>0</v>
      </c>
      <c r="E642" s="405">
        <v>0</v>
      </c>
    </row>
    <row r="643" spans="1:5" ht="33" customHeight="1" x14ac:dyDescent="0.25">
      <c r="A643" s="403" t="s">
        <v>11264</v>
      </c>
      <c r="B643" s="404" t="s">
        <v>13342</v>
      </c>
      <c r="C643" s="405">
        <v>0</v>
      </c>
      <c r="D643" s="405">
        <v>0</v>
      </c>
      <c r="E643" s="405">
        <v>0</v>
      </c>
    </row>
    <row r="644" spans="1:5" ht="33" customHeight="1" x14ac:dyDescent="0.25">
      <c r="A644" s="403" t="s">
        <v>11265</v>
      </c>
      <c r="B644" s="404" t="s">
        <v>13343</v>
      </c>
      <c r="C644" s="405">
        <v>0</v>
      </c>
      <c r="D644" s="405">
        <v>0</v>
      </c>
      <c r="E644" s="405">
        <v>0</v>
      </c>
    </row>
    <row r="645" spans="1:5" ht="33" customHeight="1" x14ac:dyDescent="0.25">
      <c r="A645" s="403" t="s">
        <v>11266</v>
      </c>
      <c r="B645" s="404" t="s">
        <v>13344</v>
      </c>
      <c r="C645" s="405">
        <v>0</v>
      </c>
      <c r="D645" s="405">
        <v>0</v>
      </c>
      <c r="E645" s="405">
        <v>0</v>
      </c>
    </row>
    <row r="646" spans="1:5" ht="33" customHeight="1" x14ac:dyDescent="0.25">
      <c r="A646" s="403" t="s">
        <v>11267</v>
      </c>
      <c r="B646" s="404" t="s">
        <v>13366</v>
      </c>
      <c r="C646" s="405">
        <v>0</v>
      </c>
      <c r="D646" s="405">
        <v>0</v>
      </c>
      <c r="E646" s="405">
        <v>0</v>
      </c>
    </row>
    <row r="647" spans="1:5" ht="33" customHeight="1" x14ac:dyDescent="0.25">
      <c r="A647" s="403" t="s">
        <v>19669</v>
      </c>
      <c r="B647" s="404" t="s">
        <v>19668</v>
      </c>
      <c r="C647" s="405">
        <v>0</v>
      </c>
      <c r="D647" s="405">
        <v>0</v>
      </c>
      <c r="E647" s="405">
        <v>0</v>
      </c>
    </row>
    <row r="648" spans="1:5" ht="33" customHeight="1" x14ac:dyDescent="0.25">
      <c r="A648" s="403" t="s">
        <v>11268</v>
      </c>
      <c r="B648" s="404" t="s">
        <v>13340</v>
      </c>
      <c r="C648" s="405">
        <v>0</v>
      </c>
      <c r="D648" s="405">
        <v>0</v>
      </c>
      <c r="E648" s="405">
        <v>0</v>
      </c>
    </row>
    <row r="649" spans="1:5" ht="33" customHeight="1" x14ac:dyDescent="0.25">
      <c r="A649" s="403" t="s">
        <v>11269</v>
      </c>
      <c r="B649" s="404" t="s">
        <v>13341</v>
      </c>
      <c r="C649" s="405">
        <v>0</v>
      </c>
      <c r="D649" s="405">
        <v>0</v>
      </c>
      <c r="E649" s="405">
        <v>0</v>
      </c>
    </row>
    <row r="650" spans="1:5" ht="33" customHeight="1" x14ac:dyDescent="0.25">
      <c r="A650" s="403" t="s">
        <v>11270</v>
      </c>
      <c r="B650" s="404" t="s">
        <v>13342</v>
      </c>
      <c r="C650" s="405">
        <v>0</v>
      </c>
      <c r="D650" s="405">
        <v>0</v>
      </c>
      <c r="E650" s="405">
        <v>0</v>
      </c>
    </row>
    <row r="651" spans="1:5" ht="33" customHeight="1" x14ac:dyDescent="0.25">
      <c r="A651" s="403" t="s">
        <v>11271</v>
      </c>
      <c r="B651" s="404" t="s">
        <v>13343</v>
      </c>
      <c r="C651" s="405">
        <v>0</v>
      </c>
      <c r="D651" s="405">
        <v>0</v>
      </c>
      <c r="E651" s="405">
        <v>0</v>
      </c>
    </row>
    <row r="652" spans="1:5" ht="33" customHeight="1" x14ac:dyDescent="0.25">
      <c r="A652" s="403" t="s">
        <v>11272</v>
      </c>
      <c r="B652" s="404" t="s">
        <v>13344</v>
      </c>
      <c r="C652" s="405">
        <v>0</v>
      </c>
      <c r="D652" s="405">
        <v>0</v>
      </c>
      <c r="E652" s="405">
        <v>0</v>
      </c>
    </row>
    <row r="653" spans="1:5" ht="33" customHeight="1" x14ac:dyDescent="0.25">
      <c r="A653" s="403" t="s">
        <v>11273</v>
      </c>
      <c r="B653" s="404" t="s">
        <v>13366</v>
      </c>
      <c r="C653" s="405">
        <v>0</v>
      </c>
      <c r="D653" s="405">
        <v>0</v>
      </c>
      <c r="E653" s="405">
        <v>0</v>
      </c>
    </row>
    <row r="654" spans="1:5" ht="33" customHeight="1" x14ac:dyDescent="0.25">
      <c r="A654" s="403" t="s">
        <v>19670</v>
      </c>
      <c r="B654" s="404" t="s">
        <v>19668</v>
      </c>
      <c r="C654" s="405">
        <v>0</v>
      </c>
      <c r="D654" s="405">
        <v>0</v>
      </c>
      <c r="E654" s="405">
        <v>0</v>
      </c>
    </row>
    <row r="655" spans="1:5" ht="33" customHeight="1" x14ac:dyDescent="0.25">
      <c r="A655" s="403" t="s">
        <v>11274</v>
      </c>
      <c r="B655" s="404" t="s">
        <v>13367</v>
      </c>
      <c r="C655" s="405">
        <v>0</v>
      </c>
      <c r="D655" s="405">
        <v>0</v>
      </c>
      <c r="E655" s="405">
        <v>0</v>
      </c>
    </row>
    <row r="656" spans="1:5" ht="33" customHeight="1" x14ac:dyDescent="0.25">
      <c r="A656" s="403" t="s">
        <v>11275</v>
      </c>
      <c r="B656" s="404" t="s">
        <v>13368</v>
      </c>
      <c r="C656" s="405">
        <v>0</v>
      </c>
      <c r="D656" s="405">
        <v>0</v>
      </c>
      <c r="E656" s="405">
        <v>0</v>
      </c>
    </row>
    <row r="657" spans="1:5" ht="33" customHeight="1" x14ac:dyDescent="0.25">
      <c r="A657" s="403" t="s">
        <v>11276</v>
      </c>
      <c r="B657" s="404" t="s">
        <v>13369</v>
      </c>
      <c r="C657" s="405">
        <v>0</v>
      </c>
      <c r="D657" s="405">
        <v>0</v>
      </c>
      <c r="E657" s="405">
        <v>0</v>
      </c>
    </row>
    <row r="658" spans="1:5" ht="33" customHeight="1" x14ac:dyDescent="0.25">
      <c r="A658" s="403" t="s">
        <v>11277</v>
      </c>
      <c r="B658" s="404" t="s">
        <v>13370</v>
      </c>
      <c r="C658" s="405">
        <v>0</v>
      </c>
      <c r="D658" s="405">
        <v>0</v>
      </c>
      <c r="E658" s="405">
        <v>0</v>
      </c>
    </row>
    <row r="659" spans="1:5" ht="33" customHeight="1" x14ac:dyDescent="0.25">
      <c r="A659" s="403" t="s">
        <v>11278</v>
      </c>
      <c r="B659" s="404" t="s">
        <v>13371</v>
      </c>
      <c r="C659" s="405">
        <v>0</v>
      </c>
      <c r="D659" s="405">
        <v>0</v>
      </c>
      <c r="E659" s="405">
        <v>0</v>
      </c>
    </row>
    <row r="660" spans="1:5" ht="33" customHeight="1" x14ac:dyDescent="0.25">
      <c r="A660" s="403" t="s">
        <v>11279</v>
      </c>
      <c r="B660" s="404" t="s">
        <v>13372</v>
      </c>
      <c r="C660" s="405">
        <v>0</v>
      </c>
      <c r="D660" s="405">
        <v>0</v>
      </c>
      <c r="E660" s="405">
        <v>0</v>
      </c>
    </row>
    <row r="661" spans="1:5" s="406" customFormat="1" ht="33" customHeight="1" x14ac:dyDescent="0.25">
      <c r="A661" s="407" t="s">
        <v>19671</v>
      </c>
      <c r="B661" s="404" t="s">
        <v>19672</v>
      </c>
      <c r="C661" s="405">
        <v>0</v>
      </c>
      <c r="D661" s="405">
        <v>0</v>
      </c>
      <c r="E661" s="405">
        <v>0</v>
      </c>
    </row>
    <row r="662" spans="1:5" ht="33" customHeight="1" x14ac:dyDescent="0.25">
      <c r="A662" s="403" t="s">
        <v>11280</v>
      </c>
      <c r="B662" s="404" t="s">
        <v>13367</v>
      </c>
      <c r="C662" s="405">
        <v>0</v>
      </c>
      <c r="D662" s="405">
        <v>23</v>
      </c>
      <c r="E662" s="405">
        <v>23</v>
      </c>
    </row>
    <row r="663" spans="1:5" ht="33" customHeight="1" x14ac:dyDescent="0.25">
      <c r="A663" s="403" t="s">
        <v>11281</v>
      </c>
      <c r="B663" s="404" t="s">
        <v>13368</v>
      </c>
      <c r="C663" s="405">
        <v>0</v>
      </c>
      <c r="D663" s="405">
        <v>0</v>
      </c>
      <c r="E663" s="405">
        <v>0</v>
      </c>
    </row>
    <row r="664" spans="1:5" ht="33" customHeight="1" x14ac:dyDescent="0.25">
      <c r="A664" s="403" t="s">
        <v>11282</v>
      </c>
      <c r="B664" s="404" t="s">
        <v>13369</v>
      </c>
      <c r="C664" s="405">
        <v>0</v>
      </c>
      <c r="D664" s="405">
        <v>0</v>
      </c>
      <c r="E664" s="405">
        <v>0</v>
      </c>
    </row>
    <row r="665" spans="1:5" ht="33" customHeight="1" x14ac:dyDescent="0.25">
      <c r="A665" s="403" t="s">
        <v>11283</v>
      </c>
      <c r="B665" s="404" t="s">
        <v>13370</v>
      </c>
      <c r="C665" s="405">
        <v>0</v>
      </c>
      <c r="D665" s="405">
        <v>0</v>
      </c>
      <c r="E665" s="405">
        <v>0</v>
      </c>
    </row>
    <row r="666" spans="1:5" ht="33" customHeight="1" x14ac:dyDescent="0.25">
      <c r="A666" s="403" t="s">
        <v>11284</v>
      </c>
      <c r="B666" s="404" t="s">
        <v>13371</v>
      </c>
      <c r="C666" s="405">
        <v>0</v>
      </c>
      <c r="D666" s="405">
        <v>0</v>
      </c>
      <c r="E666" s="405">
        <v>0</v>
      </c>
    </row>
    <row r="667" spans="1:5" ht="33" customHeight="1" x14ac:dyDescent="0.25">
      <c r="A667" s="403" t="s">
        <v>11285</v>
      </c>
      <c r="B667" s="404" t="s">
        <v>13372</v>
      </c>
      <c r="C667" s="405">
        <v>0</v>
      </c>
      <c r="D667" s="405">
        <v>0</v>
      </c>
      <c r="E667" s="405">
        <v>0</v>
      </c>
    </row>
    <row r="668" spans="1:5" ht="33" customHeight="1" x14ac:dyDescent="0.25">
      <c r="A668" s="403" t="s">
        <v>19673</v>
      </c>
      <c r="B668" s="404" t="s">
        <v>19672</v>
      </c>
      <c r="C668" s="405">
        <v>0</v>
      </c>
      <c r="D668" s="405">
        <v>0</v>
      </c>
      <c r="E668" s="405">
        <v>0</v>
      </c>
    </row>
    <row r="669" spans="1:5" ht="33" customHeight="1" x14ac:dyDescent="0.25">
      <c r="A669" s="403" t="s">
        <v>11286</v>
      </c>
      <c r="B669" s="404" t="s">
        <v>13367</v>
      </c>
      <c r="C669" s="405">
        <v>0</v>
      </c>
      <c r="D669" s="405">
        <v>0</v>
      </c>
      <c r="E669" s="405">
        <v>0</v>
      </c>
    </row>
    <row r="670" spans="1:5" ht="33" customHeight="1" x14ac:dyDescent="0.25">
      <c r="A670" s="403" t="s">
        <v>11287</v>
      </c>
      <c r="B670" s="404" t="s">
        <v>13368</v>
      </c>
      <c r="C670" s="405">
        <v>0</v>
      </c>
      <c r="D670" s="405">
        <v>0</v>
      </c>
      <c r="E670" s="405">
        <v>0</v>
      </c>
    </row>
    <row r="671" spans="1:5" ht="33" customHeight="1" x14ac:dyDescent="0.25">
      <c r="A671" s="403" t="s">
        <v>11288</v>
      </c>
      <c r="B671" s="404" t="s">
        <v>13369</v>
      </c>
      <c r="C671" s="405">
        <v>0</v>
      </c>
      <c r="D671" s="405">
        <v>0</v>
      </c>
      <c r="E671" s="405">
        <v>0</v>
      </c>
    </row>
    <row r="672" spans="1:5" ht="33" customHeight="1" x14ac:dyDescent="0.25">
      <c r="A672" s="403" t="s">
        <v>11289</v>
      </c>
      <c r="B672" s="404" t="s">
        <v>13370</v>
      </c>
      <c r="C672" s="405">
        <v>0</v>
      </c>
      <c r="D672" s="405">
        <v>0</v>
      </c>
      <c r="E672" s="405">
        <v>0</v>
      </c>
    </row>
    <row r="673" spans="1:5" ht="33" customHeight="1" x14ac:dyDescent="0.25">
      <c r="A673" s="403" t="s">
        <v>11290</v>
      </c>
      <c r="B673" s="404" t="s">
        <v>13371</v>
      </c>
      <c r="C673" s="405">
        <v>0</v>
      </c>
      <c r="D673" s="405">
        <v>0</v>
      </c>
      <c r="E673" s="405">
        <v>0</v>
      </c>
    </row>
    <row r="674" spans="1:5" ht="33" customHeight="1" x14ac:dyDescent="0.25">
      <c r="A674" s="403" t="s">
        <v>11291</v>
      </c>
      <c r="B674" s="404" t="s">
        <v>13372</v>
      </c>
      <c r="C674" s="405">
        <v>0</v>
      </c>
      <c r="D674" s="405">
        <v>0</v>
      </c>
      <c r="E674" s="405">
        <v>0</v>
      </c>
    </row>
    <row r="675" spans="1:5" ht="33" customHeight="1" x14ac:dyDescent="0.25">
      <c r="A675" s="403" t="s">
        <v>19674</v>
      </c>
      <c r="B675" s="404" t="s">
        <v>19672</v>
      </c>
      <c r="C675" s="405">
        <v>0</v>
      </c>
      <c r="D675" s="405">
        <v>0</v>
      </c>
      <c r="E675" s="405">
        <v>0</v>
      </c>
    </row>
    <row r="676" spans="1:5" ht="33" customHeight="1" x14ac:dyDescent="0.25">
      <c r="A676" s="403" t="s">
        <v>11292</v>
      </c>
      <c r="B676" s="404" t="s">
        <v>11142</v>
      </c>
      <c r="C676" s="405">
        <v>1</v>
      </c>
      <c r="D676" s="405">
        <v>1</v>
      </c>
      <c r="E676" s="405">
        <v>2</v>
      </c>
    </row>
    <row r="677" spans="1:5" ht="33" customHeight="1" x14ac:dyDescent="0.25">
      <c r="A677" s="403" t="s">
        <v>11293</v>
      </c>
      <c r="B677" s="404" t="s">
        <v>11143</v>
      </c>
      <c r="C677" s="405">
        <v>0</v>
      </c>
      <c r="D677" s="405">
        <v>0</v>
      </c>
      <c r="E677" s="405">
        <v>0</v>
      </c>
    </row>
    <row r="678" spans="1:5" ht="33" customHeight="1" x14ac:dyDescent="0.25">
      <c r="A678" s="403" t="s">
        <v>11294</v>
      </c>
      <c r="B678" s="404" t="s">
        <v>11144</v>
      </c>
      <c r="C678" s="405">
        <v>0</v>
      </c>
      <c r="D678" s="405">
        <v>0</v>
      </c>
      <c r="E678" s="405">
        <v>0</v>
      </c>
    </row>
    <row r="679" spans="1:5" ht="33" customHeight="1" x14ac:dyDescent="0.25">
      <c r="A679" s="403" t="s">
        <v>11295</v>
      </c>
      <c r="B679" s="404" t="s">
        <v>11145</v>
      </c>
      <c r="C679" s="405">
        <v>0</v>
      </c>
      <c r="D679" s="405">
        <v>0</v>
      </c>
      <c r="E679" s="405">
        <v>0</v>
      </c>
    </row>
    <row r="680" spans="1:5" ht="33" customHeight="1" x14ac:dyDescent="0.25">
      <c r="A680" s="403" t="s">
        <v>11296</v>
      </c>
      <c r="B680" s="404" t="s">
        <v>11146</v>
      </c>
      <c r="C680" s="405">
        <v>0</v>
      </c>
      <c r="D680" s="405">
        <v>15</v>
      </c>
      <c r="E680" s="405">
        <v>15</v>
      </c>
    </row>
    <row r="681" spans="1:5" ht="33" customHeight="1" x14ac:dyDescent="0.25">
      <c r="A681" s="403" t="s">
        <v>11297</v>
      </c>
      <c r="B681" s="404" t="s">
        <v>11147</v>
      </c>
      <c r="C681" s="405">
        <v>0</v>
      </c>
      <c r="D681" s="405">
        <v>0</v>
      </c>
      <c r="E681" s="405">
        <v>0</v>
      </c>
    </row>
    <row r="682" spans="1:5" ht="33" customHeight="1" x14ac:dyDescent="0.25">
      <c r="A682" s="403" t="s">
        <v>19675</v>
      </c>
      <c r="B682" s="404" t="s">
        <v>19676</v>
      </c>
      <c r="C682" s="405">
        <v>0</v>
      </c>
      <c r="D682" s="405">
        <v>0</v>
      </c>
      <c r="E682" s="405">
        <v>0</v>
      </c>
    </row>
    <row r="683" spans="1:5" ht="33" customHeight="1" x14ac:dyDescent="0.25">
      <c r="A683" s="403" t="s">
        <v>11298</v>
      </c>
      <c r="B683" s="404" t="s">
        <v>11142</v>
      </c>
      <c r="C683" s="405">
        <v>0</v>
      </c>
      <c r="D683" s="405">
        <v>0</v>
      </c>
      <c r="E683" s="405">
        <v>0</v>
      </c>
    </row>
    <row r="684" spans="1:5" ht="33" customHeight="1" x14ac:dyDescent="0.25">
      <c r="A684" s="403" t="s">
        <v>11299</v>
      </c>
      <c r="B684" s="404" t="s">
        <v>11143</v>
      </c>
      <c r="C684" s="405">
        <v>0</v>
      </c>
      <c r="D684" s="405">
        <v>0</v>
      </c>
      <c r="E684" s="405">
        <v>0</v>
      </c>
    </row>
    <row r="685" spans="1:5" ht="33" customHeight="1" x14ac:dyDescent="0.25">
      <c r="A685" s="403" t="s">
        <v>11300</v>
      </c>
      <c r="B685" s="404" t="s">
        <v>11144</v>
      </c>
      <c r="C685" s="405">
        <v>0</v>
      </c>
      <c r="D685" s="405">
        <v>0</v>
      </c>
      <c r="E685" s="405">
        <v>0</v>
      </c>
    </row>
    <row r="686" spans="1:5" ht="33" customHeight="1" x14ac:dyDescent="0.25">
      <c r="A686" s="403" t="s">
        <v>11301</v>
      </c>
      <c r="B686" s="404" t="s">
        <v>11145</v>
      </c>
      <c r="C686" s="405">
        <v>0</v>
      </c>
      <c r="D686" s="405">
        <v>0</v>
      </c>
      <c r="E686" s="405">
        <v>0</v>
      </c>
    </row>
    <row r="687" spans="1:5" ht="33" customHeight="1" x14ac:dyDescent="0.25">
      <c r="A687" s="403" t="s">
        <v>11302</v>
      </c>
      <c r="B687" s="404" t="s">
        <v>11146</v>
      </c>
      <c r="C687" s="405">
        <v>0</v>
      </c>
      <c r="D687" s="405">
        <v>0</v>
      </c>
      <c r="E687" s="405">
        <v>0</v>
      </c>
    </row>
    <row r="688" spans="1:5" ht="33" customHeight="1" x14ac:dyDescent="0.25">
      <c r="A688" s="403" t="s">
        <v>11303</v>
      </c>
      <c r="B688" s="404" t="s">
        <v>11147</v>
      </c>
      <c r="C688" s="405">
        <v>0</v>
      </c>
      <c r="D688" s="405">
        <v>0</v>
      </c>
      <c r="E688" s="405">
        <v>0</v>
      </c>
    </row>
    <row r="689" spans="1:5" ht="33" customHeight="1" x14ac:dyDescent="0.25">
      <c r="A689" s="403" t="s">
        <v>19677</v>
      </c>
      <c r="B689" s="404" t="s">
        <v>19676</v>
      </c>
      <c r="C689" s="405">
        <v>0</v>
      </c>
      <c r="D689" s="405">
        <v>0</v>
      </c>
      <c r="E689" s="405">
        <v>0</v>
      </c>
    </row>
    <row r="690" spans="1:5" ht="33" customHeight="1" x14ac:dyDescent="0.25">
      <c r="A690" s="403" t="s">
        <v>11304</v>
      </c>
      <c r="B690" s="404" t="s">
        <v>11142</v>
      </c>
      <c r="C690" s="405">
        <v>-6</v>
      </c>
      <c r="D690" s="405">
        <v>0</v>
      </c>
      <c r="E690" s="405">
        <v>-6</v>
      </c>
    </row>
    <row r="691" spans="1:5" ht="33" customHeight="1" x14ac:dyDescent="0.25">
      <c r="A691" s="403" t="s">
        <v>11305</v>
      </c>
      <c r="B691" s="404" t="s">
        <v>11143</v>
      </c>
      <c r="C691" s="405">
        <v>0</v>
      </c>
      <c r="D691" s="405">
        <v>0</v>
      </c>
      <c r="E691" s="405">
        <v>0</v>
      </c>
    </row>
    <row r="692" spans="1:5" ht="33" customHeight="1" x14ac:dyDescent="0.25">
      <c r="A692" s="403" t="s">
        <v>11306</v>
      </c>
      <c r="B692" s="404" t="s">
        <v>11144</v>
      </c>
      <c r="C692" s="405">
        <v>0</v>
      </c>
      <c r="D692" s="405">
        <v>0</v>
      </c>
      <c r="E692" s="405">
        <v>0</v>
      </c>
    </row>
    <row r="693" spans="1:5" ht="33" customHeight="1" x14ac:dyDescent="0.25">
      <c r="A693" s="403" t="s">
        <v>11307</v>
      </c>
      <c r="B693" s="404" t="s">
        <v>11145</v>
      </c>
      <c r="C693" s="405">
        <v>0</v>
      </c>
      <c r="D693" s="405">
        <v>0</v>
      </c>
      <c r="E693" s="405">
        <v>0</v>
      </c>
    </row>
    <row r="694" spans="1:5" ht="33" customHeight="1" x14ac:dyDescent="0.25">
      <c r="A694" s="403" t="s">
        <v>11308</v>
      </c>
      <c r="B694" s="404" t="s">
        <v>11146</v>
      </c>
      <c r="C694" s="405">
        <v>0</v>
      </c>
      <c r="D694" s="405">
        <v>0</v>
      </c>
      <c r="E694" s="405">
        <v>0</v>
      </c>
    </row>
    <row r="695" spans="1:5" ht="33" customHeight="1" x14ac:dyDescent="0.25">
      <c r="A695" s="403" t="s">
        <v>11309</v>
      </c>
      <c r="B695" s="404" t="s">
        <v>11147</v>
      </c>
      <c r="C695" s="405">
        <v>0</v>
      </c>
      <c r="D695" s="405">
        <v>0</v>
      </c>
      <c r="E695" s="405">
        <v>0</v>
      </c>
    </row>
    <row r="696" spans="1:5" ht="33" customHeight="1" x14ac:dyDescent="0.25">
      <c r="A696" s="403" t="s">
        <v>19678</v>
      </c>
      <c r="B696" s="404" t="s">
        <v>19676</v>
      </c>
      <c r="C696" s="405">
        <v>0</v>
      </c>
      <c r="D696" s="405">
        <v>0</v>
      </c>
      <c r="E696" s="405">
        <v>0</v>
      </c>
    </row>
    <row r="697" spans="1:5" ht="33" customHeight="1" x14ac:dyDescent="0.25">
      <c r="A697" s="403" t="s">
        <v>11310</v>
      </c>
      <c r="B697" s="404" t="s">
        <v>13373</v>
      </c>
      <c r="C697" s="405">
        <v>0</v>
      </c>
      <c r="D697" s="405">
        <v>0</v>
      </c>
      <c r="E697" s="405">
        <v>0</v>
      </c>
    </row>
    <row r="698" spans="1:5" ht="33" customHeight="1" x14ac:dyDescent="0.25">
      <c r="A698" s="403" t="s">
        <v>11311</v>
      </c>
      <c r="B698" s="404" t="s">
        <v>13374</v>
      </c>
      <c r="C698" s="405">
        <v>0</v>
      </c>
      <c r="D698" s="405">
        <v>0</v>
      </c>
      <c r="E698" s="405">
        <v>0</v>
      </c>
    </row>
    <row r="699" spans="1:5" ht="33" customHeight="1" x14ac:dyDescent="0.25">
      <c r="A699" s="403" t="s">
        <v>11312</v>
      </c>
      <c r="B699" s="404" t="s">
        <v>13375</v>
      </c>
      <c r="C699" s="405">
        <v>0</v>
      </c>
      <c r="D699" s="405">
        <v>0</v>
      </c>
      <c r="E699" s="405">
        <v>0</v>
      </c>
    </row>
    <row r="700" spans="1:5" ht="33" customHeight="1" x14ac:dyDescent="0.25">
      <c r="A700" s="403" t="s">
        <v>11313</v>
      </c>
      <c r="B700" s="404" t="s">
        <v>13376</v>
      </c>
      <c r="C700" s="405">
        <v>0</v>
      </c>
      <c r="D700" s="405">
        <v>0</v>
      </c>
      <c r="E700" s="405">
        <v>0</v>
      </c>
    </row>
    <row r="701" spans="1:5" ht="33" customHeight="1" x14ac:dyDescent="0.25">
      <c r="A701" s="403" t="s">
        <v>11314</v>
      </c>
      <c r="B701" s="404" t="s">
        <v>13377</v>
      </c>
      <c r="C701" s="405">
        <v>0</v>
      </c>
      <c r="D701" s="405">
        <v>0</v>
      </c>
      <c r="E701" s="405">
        <v>0</v>
      </c>
    </row>
    <row r="702" spans="1:5" ht="33" customHeight="1" x14ac:dyDescent="0.25">
      <c r="A702" s="403" t="s">
        <v>11315</v>
      </c>
      <c r="B702" s="404" t="s">
        <v>13378</v>
      </c>
      <c r="C702" s="405">
        <v>0</v>
      </c>
      <c r="D702" s="405">
        <v>0</v>
      </c>
      <c r="E702" s="405">
        <v>0</v>
      </c>
    </row>
    <row r="703" spans="1:5" ht="33" customHeight="1" x14ac:dyDescent="0.25">
      <c r="A703" s="403" t="s">
        <v>19679</v>
      </c>
      <c r="B703" s="404" t="s">
        <v>19680</v>
      </c>
      <c r="C703" s="405">
        <v>0</v>
      </c>
      <c r="D703" s="405">
        <v>0</v>
      </c>
      <c r="E703" s="405">
        <v>0</v>
      </c>
    </row>
    <row r="704" spans="1:5" ht="33" customHeight="1" x14ac:dyDescent="0.25">
      <c r="A704" s="403" t="s">
        <v>21272</v>
      </c>
      <c r="B704" s="404" t="s">
        <v>13593</v>
      </c>
      <c r="C704" s="405">
        <v>0</v>
      </c>
      <c r="D704" s="405">
        <v>0</v>
      </c>
      <c r="E704" s="405">
        <v>0</v>
      </c>
    </row>
    <row r="705" spans="1:5" ht="33" customHeight="1" x14ac:dyDescent="0.25">
      <c r="A705" s="403" t="s">
        <v>21273</v>
      </c>
      <c r="B705" s="404" t="s">
        <v>13594</v>
      </c>
      <c r="C705" s="405">
        <v>0</v>
      </c>
      <c r="D705" s="405">
        <v>100</v>
      </c>
      <c r="E705" s="405">
        <v>100</v>
      </c>
    </row>
    <row r="706" spans="1:5" ht="33" customHeight="1" x14ac:dyDescent="0.25">
      <c r="A706" s="403" t="s">
        <v>21274</v>
      </c>
      <c r="B706" s="404" t="s">
        <v>13595</v>
      </c>
      <c r="C706" s="405">
        <v>0</v>
      </c>
      <c r="D706" s="405">
        <v>0</v>
      </c>
      <c r="E706" s="405">
        <v>0</v>
      </c>
    </row>
    <row r="707" spans="1:5" ht="33" customHeight="1" x14ac:dyDescent="0.25">
      <c r="A707" s="403" t="s">
        <v>21275</v>
      </c>
      <c r="B707" s="404" t="s">
        <v>13593</v>
      </c>
      <c r="C707" s="405">
        <v>12</v>
      </c>
      <c r="D707" s="405">
        <v>0</v>
      </c>
      <c r="E707" s="405">
        <v>12</v>
      </c>
    </row>
    <row r="708" spans="1:5" ht="33" customHeight="1" x14ac:dyDescent="0.25">
      <c r="A708" s="403" t="s">
        <v>21276</v>
      </c>
      <c r="B708" s="404" t="s">
        <v>13594</v>
      </c>
      <c r="C708" s="405">
        <v>0</v>
      </c>
      <c r="D708" s="405">
        <v>0</v>
      </c>
      <c r="E708" s="405">
        <v>0</v>
      </c>
    </row>
    <row r="709" spans="1:5" ht="33" customHeight="1" x14ac:dyDescent="0.25">
      <c r="A709" s="403" t="s">
        <v>21277</v>
      </c>
      <c r="B709" s="404" t="s">
        <v>13595</v>
      </c>
      <c r="C709" s="405">
        <v>0</v>
      </c>
      <c r="D709" s="405">
        <v>0</v>
      </c>
      <c r="E709" s="405">
        <v>0</v>
      </c>
    </row>
    <row r="710" spans="1:5" ht="33" customHeight="1" x14ac:dyDescent="0.25">
      <c r="A710" s="403" t="s">
        <v>13206</v>
      </c>
      <c r="B710" s="404" t="s">
        <v>13596</v>
      </c>
      <c r="C710" s="405">
        <v>0</v>
      </c>
      <c r="D710" s="405">
        <v>0</v>
      </c>
      <c r="E710" s="405">
        <v>0</v>
      </c>
    </row>
    <row r="711" spans="1:5" ht="33" customHeight="1" x14ac:dyDescent="0.25">
      <c r="A711" s="403" t="s">
        <v>13207</v>
      </c>
      <c r="B711" s="404" t="s">
        <v>13597</v>
      </c>
      <c r="C711" s="405">
        <v>0</v>
      </c>
      <c r="D711" s="405">
        <v>10</v>
      </c>
      <c r="E711" s="405">
        <v>10</v>
      </c>
    </row>
    <row r="712" spans="1:5" ht="33" customHeight="1" x14ac:dyDescent="0.25">
      <c r="A712" s="403" t="s">
        <v>13208</v>
      </c>
      <c r="B712" s="404" t="s">
        <v>13598</v>
      </c>
      <c r="C712" s="405">
        <v>0</v>
      </c>
      <c r="D712" s="405">
        <v>0</v>
      </c>
      <c r="E712" s="405">
        <v>0</v>
      </c>
    </row>
    <row r="713" spans="1:5" ht="33" customHeight="1" x14ac:dyDescent="0.25">
      <c r="A713" s="403" t="s">
        <v>13209</v>
      </c>
      <c r="B713" s="404" t="s">
        <v>13599</v>
      </c>
      <c r="C713" s="405">
        <v>0</v>
      </c>
      <c r="D713" s="405">
        <v>22</v>
      </c>
      <c r="E713" s="405">
        <v>22</v>
      </c>
    </row>
    <row r="714" spans="1:5" ht="33" customHeight="1" x14ac:dyDescent="0.25">
      <c r="A714" s="403" t="s">
        <v>13210</v>
      </c>
      <c r="B714" s="404" t="s">
        <v>13600</v>
      </c>
      <c r="C714" s="405">
        <v>0</v>
      </c>
      <c r="D714" s="405">
        <v>0</v>
      </c>
      <c r="E714" s="405">
        <v>0</v>
      </c>
    </row>
    <row r="715" spans="1:5" ht="33" customHeight="1" x14ac:dyDescent="0.25">
      <c r="A715" s="403" t="s">
        <v>13211</v>
      </c>
      <c r="B715" s="404" t="s">
        <v>13601</v>
      </c>
      <c r="C715" s="405">
        <v>0</v>
      </c>
      <c r="D715" s="405">
        <v>0</v>
      </c>
      <c r="E715" s="405">
        <v>0</v>
      </c>
    </row>
    <row r="716" spans="1:5" ht="33" customHeight="1" x14ac:dyDescent="0.25">
      <c r="A716" s="403" t="s">
        <v>19681</v>
      </c>
      <c r="B716" s="404" t="s">
        <v>19682</v>
      </c>
      <c r="C716" s="405">
        <v>0</v>
      </c>
      <c r="D716" s="405">
        <v>0</v>
      </c>
      <c r="E716" s="405">
        <v>0</v>
      </c>
    </row>
    <row r="717" spans="1:5" ht="33" customHeight="1" x14ac:dyDescent="0.25">
      <c r="A717" s="403" t="s">
        <v>13212</v>
      </c>
      <c r="B717" s="404" t="s">
        <v>13617</v>
      </c>
      <c r="C717" s="405">
        <v>0</v>
      </c>
      <c r="D717" s="405">
        <v>0</v>
      </c>
      <c r="E717" s="405">
        <v>0</v>
      </c>
    </row>
    <row r="718" spans="1:5" ht="33" customHeight="1" x14ac:dyDescent="0.25">
      <c r="A718" s="403" t="s">
        <v>13213</v>
      </c>
      <c r="B718" s="404" t="s">
        <v>13618</v>
      </c>
      <c r="C718" s="405">
        <v>0</v>
      </c>
      <c r="D718" s="405">
        <v>0</v>
      </c>
      <c r="E718" s="405">
        <v>0</v>
      </c>
    </row>
    <row r="719" spans="1:5" ht="33" customHeight="1" x14ac:dyDescent="0.25">
      <c r="A719" s="403" t="s">
        <v>13214</v>
      </c>
      <c r="B719" s="404" t="s">
        <v>13619</v>
      </c>
      <c r="C719" s="405">
        <v>0</v>
      </c>
      <c r="D719" s="405">
        <v>0</v>
      </c>
      <c r="E719" s="405">
        <v>0</v>
      </c>
    </row>
    <row r="720" spans="1:5" ht="33" customHeight="1" x14ac:dyDescent="0.25">
      <c r="A720" s="403" t="s">
        <v>13215</v>
      </c>
      <c r="B720" s="404" t="s">
        <v>13620</v>
      </c>
      <c r="C720" s="405">
        <v>0</v>
      </c>
      <c r="D720" s="405">
        <v>0</v>
      </c>
      <c r="E720" s="405">
        <v>0</v>
      </c>
    </row>
    <row r="721" spans="1:5" ht="33" customHeight="1" x14ac:dyDescent="0.25">
      <c r="A721" s="403" t="s">
        <v>13216</v>
      </c>
      <c r="B721" s="404" t="s">
        <v>13621</v>
      </c>
      <c r="C721" s="405">
        <v>0</v>
      </c>
      <c r="D721" s="405">
        <v>0</v>
      </c>
      <c r="E721" s="405">
        <v>0</v>
      </c>
    </row>
    <row r="722" spans="1:5" ht="33" customHeight="1" x14ac:dyDescent="0.25">
      <c r="A722" s="403" t="s">
        <v>13630</v>
      </c>
      <c r="B722" s="404" t="s">
        <v>13622</v>
      </c>
      <c r="C722" s="405">
        <v>0</v>
      </c>
      <c r="D722" s="405">
        <v>0</v>
      </c>
      <c r="E722" s="405">
        <v>0</v>
      </c>
    </row>
    <row r="723" spans="1:5" ht="33" customHeight="1" x14ac:dyDescent="0.25">
      <c r="A723" s="403" t="s">
        <v>19648</v>
      </c>
      <c r="B723" s="404" t="s">
        <v>19649</v>
      </c>
      <c r="C723" s="405">
        <v>0</v>
      </c>
      <c r="D723" s="405">
        <v>0</v>
      </c>
      <c r="E723" s="405">
        <v>0</v>
      </c>
    </row>
    <row r="724" spans="1:5" ht="33" customHeight="1" x14ac:dyDescent="0.25">
      <c r="A724" s="403" t="s">
        <v>13217</v>
      </c>
      <c r="B724" s="404" t="s">
        <v>13576</v>
      </c>
      <c r="C724" s="405">
        <v>0</v>
      </c>
      <c r="D724" s="405">
        <v>0</v>
      </c>
      <c r="E724" s="405">
        <v>0</v>
      </c>
    </row>
    <row r="725" spans="1:5" ht="33" customHeight="1" x14ac:dyDescent="0.25">
      <c r="A725" s="403" t="s">
        <v>13218</v>
      </c>
      <c r="B725" s="404" t="s">
        <v>13577</v>
      </c>
      <c r="C725" s="405">
        <v>0</v>
      </c>
      <c r="D725" s="405">
        <v>0</v>
      </c>
      <c r="E725" s="405">
        <v>0</v>
      </c>
    </row>
    <row r="726" spans="1:5" ht="33" customHeight="1" x14ac:dyDescent="0.25">
      <c r="A726" s="403" t="s">
        <v>13219</v>
      </c>
      <c r="B726" s="404" t="s">
        <v>13578</v>
      </c>
      <c r="C726" s="405">
        <v>0</v>
      </c>
      <c r="D726" s="405">
        <v>0</v>
      </c>
      <c r="E726" s="405">
        <v>0</v>
      </c>
    </row>
    <row r="727" spans="1:5" ht="33" customHeight="1" x14ac:dyDescent="0.25">
      <c r="A727" s="403" t="s">
        <v>13220</v>
      </c>
      <c r="B727" s="404" t="s">
        <v>13579</v>
      </c>
      <c r="C727" s="405">
        <v>0</v>
      </c>
      <c r="D727" s="405">
        <v>0</v>
      </c>
      <c r="E727" s="405">
        <v>0</v>
      </c>
    </row>
    <row r="728" spans="1:5" ht="33" customHeight="1" x14ac:dyDescent="0.25">
      <c r="A728" s="403" t="s">
        <v>13221</v>
      </c>
      <c r="B728" s="404" t="s">
        <v>13580</v>
      </c>
      <c r="C728" s="405">
        <v>0</v>
      </c>
      <c r="D728" s="405">
        <v>0</v>
      </c>
      <c r="E728" s="405">
        <v>0</v>
      </c>
    </row>
    <row r="729" spans="1:5" ht="33" customHeight="1" x14ac:dyDescent="0.25">
      <c r="A729" s="403" t="s">
        <v>13222</v>
      </c>
      <c r="B729" s="404" t="s">
        <v>13581</v>
      </c>
      <c r="C729" s="405">
        <v>0</v>
      </c>
      <c r="D729" s="405">
        <v>0</v>
      </c>
      <c r="E729" s="405">
        <v>0</v>
      </c>
    </row>
    <row r="730" spans="1:5" ht="33" customHeight="1" x14ac:dyDescent="0.25">
      <c r="A730" s="403" t="s">
        <v>19646</v>
      </c>
      <c r="B730" s="404" t="s">
        <v>19647</v>
      </c>
      <c r="C730" s="405">
        <v>0</v>
      </c>
      <c r="D730" s="405">
        <v>0</v>
      </c>
      <c r="E730" s="405">
        <v>0</v>
      </c>
    </row>
    <row r="731" spans="1:5" ht="33" customHeight="1" x14ac:dyDescent="0.25">
      <c r="A731" s="403" t="s">
        <v>13223</v>
      </c>
      <c r="B731" s="404" t="s">
        <v>13607</v>
      </c>
      <c r="C731" s="405">
        <v>0</v>
      </c>
      <c r="D731" s="405">
        <v>0</v>
      </c>
      <c r="E731" s="405">
        <v>0</v>
      </c>
    </row>
    <row r="732" spans="1:5" ht="33" customHeight="1" x14ac:dyDescent="0.25">
      <c r="A732" s="403" t="s">
        <v>13631</v>
      </c>
      <c r="B732" s="404" t="s">
        <v>13608</v>
      </c>
      <c r="C732" s="405">
        <v>0</v>
      </c>
      <c r="D732" s="405">
        <v>0</v>
      </c>
      <c r="E732" s="405">
        <v>0</v>
      </c>
    </row>
    <row r="733" spans="1:5" ht="33" customHeight="1" x14ac:dyDescent="0.25">
      <c r="A733" s="403" t="s">
        <v>13632</v>
      </c>
      <c r="B733" s="404" t="s">
        <v>13609</v>
      </c>
      <c r="C733" s="405">
        <v>0</v>
      </c>
      <c r="D733" s="405">
        <v>0</v>
      </c>
      <c r="E733" s="405">
        <v>0</v>
      </c>
    </row>
    <row r="734" spans="1:5" ht="33" customHeight="1" x14ac:dyDescent="0.25">
      <c r="A734" s="403" t="s">
        <v>13224</v>
      </c>
      <c r="B734" s="404" t="s">
        <v>13610</v>
      </c>
      <c r="C734" s="405">
        <v>0</v>
      </c>
      <c r="D734" s="405">
        <v>0</v>
      </c>
      <c r="E734" s="405">
        <v>0</v>
      </c>
    </row>
    <row r="735" spans="1:5" ht="33" customHeight="1" x14ac:dyDescent="0.25">
      <c r="A735" s="403" t="s">
        <v>13633</v>
      </c>
      <c r="B735" s="404" t="s">
        <v>13611</v>
      </c>
      <c r="C735" s="405">
        <v>0</v>
      </c>
      <c r="D735" s="405">
        <v>0</v>
      </c>
      <c r="E735" s="405">
        <v>0</v>
      </c>
    </row>
    <row r="736" spans="1:5" ht="33" customHeight="1" x14ac:dyDescent="0.25">
      <c r="A736" s="403" t="s">
        <v>13225</v>
      </c>
      <c r="B736" s="404" t="s">
        <v>13605</v>
      </c>
      <c r="C736" s="405">
        <v>0</v>
      </c>
      <c r="D736" s="405">
        <v>156</v>
      </c>
      <c r="E736" s="405">
        <v>156</v>
      </c>
    </row>
    <row r="737" spans="1:5" ht="33" customHeight="1" x14ac:dyDescent="0.25">
      <c r="A737" s="403" t="s">
        <v>13226</v>
      </c>
      <c r="B737" s="404" t="s">
        <v>13606</v>
      </c>
      <c r="C737" s="405">
        <v>0</v>
      </c>
      <c r="D737" s="405">
        <v>0</v>
      </c>
      <c r="E737" s="405">
        <v>0</v>
      </c>
    </row>
    <row r="738" spans="1:5" ht="28.35" customHeight="1" x14ac:dyDescent="0.25">
      <c r="A738" s="403" t="s">
        <v>13227</v>
      </c>
      <c r="B738" s="404" t="s">
        <v>13634</v>
      </c>
      <c r="C738" s="405">
        <v>0</v>
      </c>
      <c r="D738" s="405">
        <v>0</v>
      </c>
      <c r="E738" s="405">
        <v>0</v>
      </c>
    </row>
    <row r="739" spans="1:5" ht="28.35" customHeight="1" x14ac:dyDescent="0.25">
      <c r="A739" s="403" t="s">
        <v>13228</v>
      </c>
      <c r="B739" s="404" t="s">
        <v>13635</v>
      </c>
      <c r="C739" s="405">
        <v>0</v>
      </c>
      <c r="D739" s="405">
        <v>0</v>
      </c>
      <c r="E739" s="405">
        <v>0</v>
      </c>
    </row>
    <row r="740" spans="1:5" ht="28.35" customHeight="1" x14ac:dyDescent="0.25">
      <c r="A740" s="403" t="s">
        <v>13229</v>
      </c>
      <c r="B740" s="404" t="s">
        <v>13636</v>
      </c>
      <c r="C740" s="405">
        <v>0</v>
      </c>
      <c r="D740" s="405">
        <v>0</v>
      </c>
      <c r="E740" s="405">
        <v>0</v>
      </c>
    </row>
    <row r="741" spans="1:5" ht="28.35" customHeight="1" x14ac:dyDescent="0.25">
      <c r="A741" s="403" t="s">
        <v>19234</v>
      </c>
      <c r="B741" s="404" t="s">
        <v>19235</v>
      </c>
      <c r="C741" s="405">
        <v>0</v>
      </c>
      <c r="D741" s="405">
        <v>0</v>
      </c>
      <c r="E741" s="405">
        <v>0</v>
      </c>
    </row>
    <row r="742" spans="1:5" ht="28.35" customHeight="1" x14ac:dyDescent="0.25">
      <c r="A742" s="403" t="s">
        <v>19236</v>
      </c>
      <c r="B742" s="404" t="s">
        <v>19237</v>
      </c>
      <c r="C742" s="405">
        <v>0</v>
      </c>
      <c r="D742" s="405">
        <v>0</v>
      </c>
      <c r="E742" s="405">
        <v>0</v>
      </c>
    </row>
    <row r="743" spans="1:5" ht="28.35" customHeight="1" x14ac:dyDescent="0.25">
      <c r="A743" s="403" t="s">
        <v>19240</v>
      </c>
      <c r="B743" s="404" t="s">
        <v>19245</v>
      </c>
      <c r="C743" s="405">
        <v>0</v>
      </c>
      <c r="D743" s="405">
        <v>0</v>
      </c>
      <c r="E743" s="405">
        <v>0</v>
      </c>
    </row>
    <row r="744" spans="1:5" ht="28.35" customHeight="1" x14ac:dyDescent="0.25">
      <c r="A744" s="403" t="s">
        <v>19239</v>
      </c>
      <c r="B744" s="404" t="s">
        <v>19244</v>
      </c>
      <c r="C744" s="405">
        <v>0</v>
      </c>
      <c r="D744" s="405">
        <v>0</v>
      </c>
      <c r="E744" s="405">
        <v>0</v>
      </c>
    </row>
    <row r="745" spans="1:5" ht="28.35" customHeight="1" x14ac:dyDescent="0.25">
      <c r="A745" s="403" t="s">
        <v>19238</v>
      </c>
      <c r="B745" s="404" t="s">
        <v>19242</v>
      </c>
      <c r="C745" s="405">
        <v>0</v>
      </c>
      <c r="D745" s="405">
        <v>0</v>
      </c>
      <c r="E745" s="405">
        <v>0</v>
      </c>
    </row>
    <row r="746" spans="1:5" ht="28.35" customHeight="1" x14ac:dyDescent="0.25">
      <c r="A746" s="403" t="s">
        <v>19241</v>
      </c>
      <c r="B746" s="404" t="s">
        <v>19243</v>
      </c>
      <c r="C746" s="405">
        <v>0</v>
      </c>
      <c r="D746" s="405">
        <v>0</v>
      </c>
      <c r="E746" s="405">
        <v>0</v>
      </c>
    </row>
    <row r="747" spans="1:5" ht="28.35" customHeight="1" x14ac:dyDescent="0.25">
      <c r="A747" s="403" t="s">
        <v>19422</v>
      </c>
      <c r="B747" s="404" t="s">
        <v>19423</v>
      </c>
      <c r="C747" s="405">
        <v>0</v>
      </c>
      <c r="D747" s="405">
        <v>0</v>
      </c>
      <c r="E747" s="405">
        <v>0</v>
      </c>
    </row>
    <row r="748" spans="1:5" ht="28.35" customHeight="1" x14ac:dyDescent="0.25">
      <c r="A748" s="403" t="s">
        <v>19644</v>
      </c>
      <c r="B748" s="404" t="s">
        <v>19645</v>
      </c>
      <c r="C748" s="405">
        <v>0</v>
      </c>
      <c r="D748" s="405">
        <v>0</v>
      </c>
      <c r="E748" s="405">
        <v>0</v>
      </c>
    </row>
    <row r="749" spans="1:5" ht="28.35" customHeight="1" x14ac:dyDescent="0.25">
      <c r="A749" s="403" t="s">
        <v>19246</v>
      </c>
      <c r="B749" s="404" t="s">
        <v>19250</v>
      </c>
      <c r="C749" s="405">
        <v>-26</v>
      </c>
      <c r="D749" s="405">
        <v>0</v>
      </c>
      <c r="E749" s="405">
        <v>-26</v>
      </c>
    </row>
    <row r="750" spans="1:5" ht="28.35" customHeight="1" x14ac:dyDescent="0.25">
      <c r="A750" s="403" t="s">
        <v>19249</v>
      </c>
      <c r="B750" s="404" t="s">
        <v>19254</v>
      </c>
      <c r="C750" s="405">
        <v>0</v>
      </c>
      <c r="D750" s="405">
        <v>0</v>
      </c>
      <c r="E750" s="405">
        <v>0</v>
      </c>
    </row>
    <row r="751" spans="1:5" ht="28.35" customHeight="1" x14ac:dyDescent="0.25">
      <c r="A751" s="403" t="s">
        <v>19248</v>
      </c>
      <c r="B751" s="404" t="s">
        <v>19253</v>
      </c>
      <c r="C751" s="405">
        <v>0</v>
      </c>
      <c r="D751" s="405">
        <v>0</v>
      </c>
      <c r="E751" s="405">
        <v>0</v>
      </c>
    </row>
    <row r="752" spans="1:5" ht="28.35" customHeight="1" x14ac:dyDescent="0.25">
      <c r="A752" s="403" t="s">
        <v>19247</v>
      </c>
      <c r="B752" s="404" t="s">
        <v>19251</v>
      </c>
      <c r="C752" s="405">
        <v>0</v>
      </c>
      <c r="D752" s="405">
        <v>0</v>
      </c>
      <c r="E752" s="405">
        <v>0</v>
      </c>
    </row>
    <row r="753" spans="1:5" ht="28.35" customHeight="1" x14ac:dyDescent="0.25">
      <c r="A753" s="403" t="s">
        <v>19433</v>
      </c>
      <c r="B753" s="404" t="s">
        <v>19252</v>
      </c>
      <c r="C753" s="405">
        <v>0</v>
      </c>
      <c r="D753" s="405">
        <v>16</v>
      </c>
      <c r="E753" s="405">
        <v>16</v>
      </c>
    </row>
    <row r="754" spans="1:5" ht="28.35" customHeight="1" x14ac:dyDescent="0.25">
      <c r="A754" s="403" t="s">
        <v>19424</v>
      </c>
      <c r="B754" s="404" t="s">
        <v>19425</v>
      </c>
      <c r="C754" s="405">
        <v>0</v>
      </c>
      <c r="D754" s="405">
        <v>0</v>
      </c>
      <c r="E754" s="405">
        <v>0</v>
      </c>
    </row>
    <row r="755" spans="1:5" ht="28.35" customHeight="1" x14ac:dyDescent="0.25">
      <c r="A755" s="403" t="s">
        <v>19642</v>
      </c>
      <c r="B755" s="404" t="s">
        <v>19643</v>
      </c>
      <c r="C755" s="405">
        <v>0</v>
      </c>
      <c r="D755" s="405">
        <v>0</v>
      </c>
      <c r="E755" s="405">
        <v>0</v>
      </c>
    </row>
    <row r="756" spans="1:5" ht="28.35" customHeight="1" x14ac:dyDescent="0.25">
      <c r="A756" s="403" t="s">
        <v>19255</v>
      </c>
      <c r="B756" s="404" t="s">
        <v>19260</v>
      </c>
      <c r="C756" s="405">
        <v>0</v>
      </c>
      <c r="D756" s="405">
        <v>0</v>
      </c>
      <c r="E756" s="405">
        <v>0</v>
      </c>
    </row>
    <row r="757" spans="1:5" ht="28.35" customHeight="1" x14ac:dyDescent="0.25">
      <c r="A757" s="403" t="s">
        <v>19259</v>
      </c>
      <c r="B757" s="404" t="s">
        <v>19264</v>
      </c>
      <c r="C757" s="405">
        <v>0</v>
      </c>
      <c r="D757" s="405">
        <v>0</v>
      </c>
      <c r="E757" s="405">
        <v>0</v>
      </c>
    </row>
    <row r="758" spans="1:5" ht="28.35" customHeight="1" x14ac:dyDescent="0.25">
      <c r="A758" s="403" t="s">
        <v>19258</v>
      </c>
      <c r="B758" s="404" t="s">
        <v>19263</v>
      </c>
      <c r="C758" s="405">
        <v>0</v>
      </c>
      <c r="D758" s="405">
        <v>0</v>
      </c>
      <c r="E758" s="405">
        <v>0</v>
      </c>
    </row>
    <row r="759" spans="1:5" ht="28.35" customHeight="1" x14ac:dyDescent="0.25">
      <c r="A759" s="403" t="s">
        <v>19256</v>
      </c>
      <c r="B759" s="404" t="s">
        <v>19261</v>
      </c>
      <c r="C759" s="405">
        <v>0</v>
      </c>
      <c r="D759" s="405">
        <v>0</v>
      </c>
      <c r="E759" s="405">
        <v>0</v>
      </c>
    </row>
    <row r="760" spans="1:5" ht="28.35" customHeight="1" x14ac:dyDescent="0.25">
      <c r="A760" s="403" t="s">
        <v>19257</v>
      </c>
      <c r="B760" s="404" t="s">
        <v>19262</v>
      </c>
      <c r="C760" s="405">
        <v>0</v>
      </c>
      <c r="D760" s="405">
        <v>0</v>
      </c>
      <c r="E760" s="405">
        <v>0</v>
      </c>
    </row>
    <row r="761" spans="1:5" ht="28.35" customHeight="1" x14ac:dyDescent="0.25">
      <c r="A761" s="403" t="s">
        <v>19426</v>
      </c>
      <c r="B761" s="404" t="s">
        <v>19427</v>
      </c>
      <c r="C761" s="405">
        <v>0</v>
      </c>
      <c r="D761" s="405">
        <v>0</v>
      </c>
      <c r="E761" s="405">
        <v>0</v>
      </c>
    </row>
    <row r="762" spans="1:5" ht="28.35" customHeight="1" x14ac:dyDescent="0.25">
      <c r="A762" s="403" t="s">
        <v>19640</v>
      </c>
      <c r="B762" s="404" t="s">
        <v>19641</v>
      </c>
      <c r="C762" s="405">
        <v>0</v>
      </c>
      <c r="D762" s="405">
        <v>0</v>
      </c>
      <c r="E762" s="405">
        <v>0</v>
      </c>
    </row>
    <row r="763" spans="1:5" ht="33" customHeight="1" x14ac:dyDescent="0.25">
      <c r="A763" s="403" t="s">
        <v>19265</v>
      </c>
      <c r="B763" s="404" t="s">
        <v>19434</v>
      </c>
      <c r="C763" s="405">
        <v>-40</v>
      </c>
      <c r="D763" s="405">
        <v>0</v>
      </c>
      <c r="E763" s="405">
        <v>-40</v>
      </c>
    </row>
    <row r="764" spans="1:5" ht="33" customHeight="1" x14ac:dyDescent="0.25">
      <c r="A764" s="403" t="s">
        <v>19266</v>
      </c>
      <c r="B764" s="404" t="s">
        <v>19435</v>
      </c>
      <c r="C764" s="405">
        <v>0</v>
      </c>
      <c r="D764" s="405">
        <v>0</v>
      </c>
      <c r="E764" s="405">
        <v>0</v>
      </c>
    </row>
    <row r="765" spans="1:5" ht="33" customHeight="1" x14ac:dyDescent="0.25">
      <c r="A765" s="403" t="s">
        <v>19267</v>
      </c>
      <c r="B765" s="404" t="s">
        <v>19272</v>
      </c>
      <c r="C765" s="405">
        <v>0</v>
      </c>
      <c r="D765" s="405">
        <v>0</v>
      </c>
      <c r="E765" s="405">
        <v>0</v>
      </c>
    </row>
    <row r="766" spans="1:5" x14ac:dyDescent="0.25">
      <c r="A766" s="408" t="s">
        <v>19271</v>
      </c>
      <c r="B766" s="410" t="s">
        <v>19276</v>
      </c>
      <c r="C766" s="397">
        <v>0</v>
      </c>
      <c r="D766" s="397">
        <v>0</v>
      </c>
      <c r="E766" s="397">
        <v>0</v>
      </c>
    </row>
    <row r="767" spans="1:5" s="409" customFormat="1" ht="28.35" customHeight="1" x14ac:dyDescent="0.25">
      <c r="A767" s="408" t="s">
        <v>19269</v>
      </c>
      <c r="B767" s="409" t="s">
        <v>19275</v>
      </c>
      <c r="C767" s="408">
        <v>0</v>
      </c>
      <c r="D767" s="409">
        <v>0</v>
      </c>
      <c r="E767" s="408">
        <v>0</v>
      </c>
    </row>
    <row r="768" spans="1:5" x14ac:dyDescent="0.25">
      <c r="A768" s="408" t="s">
        <v>19268</v>
      </c>
      <c r="B768" s="410" t="s">
        <v>19273</v>
      </c>
      <c r="C768" s="397">
        <v>0</v>
      </c>
      <c r="D768" s="397">
        <v>0</v>
      </c>
      <c r="E768" s="397">
        <v>0</v>
      </c>
    </row>
    <row r="769" spans="1:5" x14ac:dyDescent="0.25">
      <c r="A769" s="408" t="s">
        <v>19270</v>
      </c>
      <c r="B769" s="410" t="s">
        <v>19274</v>
      </c>
      <c r="C769" s="397">
        <v>0</v>
      </c>
      <c r="D769" s="397">
        <v>0</v>
      </c>
      <c r="E769" s="397">
        <v>0</v>
      </c>
    </row>
    <row r="770" spans="1:5" x14ac:dyDescent="0.25">
      <c r="A770" s="408" t="s">
        <v>19428</v>
      </c>
      <c r="B770" s="410" t="s">
        <v>19429</v>
      </c>
      <c r="C770" s="397">
        <v>0</v>
      </c>
      <c r="D770" s="397">
        <v>0</v>
      </c>
      <c r="E770" s="397">
        <v>0</v>
      </c>
    </row>
    <row r="771" spans="1:5" x14ac:dyDescent="0.25">
      <c r="A771" s="408" t="s">
        <v>19638</v>
      </c>
      <c r="B771" s="410" t="s">
        <v>19639</v>
      </c>
      <c r="C771" s="397">
        <v>0</v>
      </c>
      <c r="D771" s="397">
        <v>71</v>
      </c>
      <c r="E771" s="397">
        <v>71</v>
      </c>
    </row>
    <row r="772" spans="1:5" x14ac:dyDescent="0.25">
      <c r="A772" s="408" t="s">
        <v>18121</v>
      </c>
      <c r="B772" s="410" t="s">
        <v>18123</v>
      </c>
      <c r="C772" s="397">
        <v>0</v>
      </c>
      <c r="D772" s="397">
        <v>0</v>
      </c>
      <c r="E772" s="397">
        <v>0</v>
      </c>
    </row>
    <row r="773" spans="1:5" x14ac:dyDescent="0.25">
      <c r="A773" s="408" t="s">
        <v>4611</v>
      </c>
      <c r="B773" s="410" t="s">
        <v>13379</v>
      </c>
      <c r="C773" s="397">
        <v>0</v>
      </c>
      <c r="D773" s="397">
        <v>1</v>
      </c>
      <c r="E773" s="397">
        <v>1</v>
      </c>
    </row>
    <row r="774" spans="1:5" x14ac:dyDescent="0.25">
      <c r="A774" s="408" t="s">
        <v>8457</v>
      </c>
      <c r="B774" s="410" t="s">
        <v>13380</v>
      </c>
      <c r="C774" s="397">
        <v>0</v>
      </c>
      <c r="D774" s="397">
        <v>0</v>
      </c>
      <c r="E774" s="397">
        <v>0</v>
      </c>
    </row>
    <row r="775" spans="1:5" x14ac:dyDescent="0.25">
      <c r="A775" s="408" t="s">
        <v>8458</v>
      </c>
      <c r="B775" s="410" t="s">
        <v>13381</v>
      </c>
      <c r="C775" s="397">
        <v>0</v>
      </c>
      <c r="D775" s="397">
        <v>0</v>
      </c>
      <c r="E775" s="397">
        <v>0</v>
      </c>
    </row>
    <row r="776" spans="1:5" x14ac:dyDescent="0.25">
      <c r="A776" s="408" t="s">
        <v>8459</v>
      </c>
      <c r="B776" s="410" t="s">
        <v>13382</v>
      </c>
      <c r="C776" s="397">
        <v>0</v>
      </c>
      <c r="D776" s="397">
        <v>0</v>
      </c>
      <c r="E776" s="397">
        <v>0</v>
      </c>
    </row>
    <row r="777" spans="1:5" x14ac:dyDescent="0.25">
      <c r="A777" s="408" t="s">
        <v>8460</v>
      </c>
      <c r="B777" s="410" t="s">
        <v>13383</v>
      </c>
      <c r="C777" s="397">
        <v>0</v>
      </c>
      <c r="D777" s="397">
        <v>0</v>
      </c>
      <c r="E777" s="397">
        <v>0</v>
      </c>
    </row>
    <row r="778" spans="1:5" x14ac:dyDescent="0.25">
      <c r="A778" s="408" t="s">
        <v>8461</v>
      </c>
      <c r="B778" s="410" t="s">
        <v>13384</v>
      </c>
      <c r="C778" s="397">
        <v>0</v>
      </c>
      <c r="D778" s="397">
        <v>0</v>
      </c>
      <c r="E778" s="397">
        <v>0</v>
      </c>
    </row>
    <row r="779" spans="1:5" x14ac:dyDescent="0.25">
      <c r="A779" s="408" t="s">
        <v>19683</v>
      </c>
      <c r="B779" s="410" t="s">
        <v>19684</v>
      </c>
      <c r="C779" s="397">
        <v>0</v>
      </c>
      <c r="D779" s="397">
        <v>0</v>
      </c>
      <c r="E779" s="397">
        <v>0</v>
      </c>
    </row>
    <row r="780" spans="1:5" x14ac:dyDescent="0.25">
      <c r="A780" s="408" t="s">
        <v>4612</v>
      </c>
      <c r="B780" s="410" t="s">
        <v>13385</v>
      </c>
      <c r="C780" s="397">
        <v>0</v>
      </c>
      <c r="D780" s="397">
        <v>1</v>
      </c>
      <c r="E780" s="397">
        <v>1</v>
      </c>
    </row>
    <row r="781" spans="1:5" x14ac:dyDescent="0.25">
      <c r="A781" s="408" t="s">
        <v>8462</v>
      </c>
      <c r="B781" s="410" t="s">
        <v>13386</v>
      </c>
      <c r="C781" s="397">
        <v>0</v>
      </c>
      <c r="D781" s="397">
        <v>0</v>
      </c>
      <c r="E781" s="397">
        <v>0</v>
      </c>
    </row>
    <row r="782" spans="1:5" x14ac:dyDescent="0.25">
      <c r="A782" s="408" t="s">
        <v>8463</v>
      </c>
      <c r="B782" s="410" t="s">
        <v>13387</v>
      </c>
      <c r="C782" s="397">
        <v>0</v>
      </c>
      <c r="D782" s="397">
        <v>0</v>
      </c>
      <c r="E782" s="397">
        <v>0</v>
      </c>
    </row>
    <row r="783" spans="1:5" x14ac:dyDescent="0.25">
      <c r="A783" s="408" t="s">
        <v>8464</v>
      </c>
      <c r="B783" s="410" t="s">
        <v>13388</v>
      </c>
      <c r="C783" s="397">
        <v>-1</v>
      </c>
      <c r="D783" s="397">
        <v>0</v>
      </c>
      <c r="E783" s="397">
        <v>-1</v>
      </c>
    </row>
    <row r="784" spans="1:5" x14ac:dyDescent="0.25">
      <c r="A784" s="408" t="s">
        <v>8465</v>
      </c>
      <c r="B784" s="410" t="s">
        <v>13389</v>
      </c>
      <c r="C784" s="397">
        <v>0</v>
      </c>
      <c r="D784" s="397">
        <v>2</v>
      </c>
      <c r="E784" s="397">
        <v>2</v>
      </c>
    </row>
    <row r="785" spans="1:5" x14ac:dyDescent="0.25">
      <c r="A785" s="408" t="s">
        <v>8466</v>
      </c>
      <c r="B785" s="410" t="s">
        <v>13390</v>
      </c>
      <c r="C785" s="397">
        <v>0</v>
      </c>
      <c r="D785" s="397">
        <v>0</v>
      </c>
      <c r="E785" s="397">
        <v>0</v>
      </c>
    </row>
    <row r="786" spans="1:5" x14ac:dyDescent="0.25">
      <c r="A786" s="408" t="s">
        <v>19685</v>
      </c>
      <c r="B786" s="410" t="s">
        <v>13390</v>
      </c>
      <c r="C786" s="397">
        <v>0</v>
      </c>
      <c r="D786" s="397">
        <v>0</v>
      </c>
      <c r="E786" s="397">
        <v>0</v>
      </c>
    </row>
    <row r="787" spans="1:5" x14ac:dyDescent="0.25">
      <c r="A787" s="408" t="s">
        <v>4613</v>
      </c>
      <c r="B787" s="410" t="s">
        <v>13391</v>
      </c>
      <c r="C787" s="397">
        <v>12</v>
      </c>
      <c r="D787" s="397">
        <v>4</v>
      </c>
      <c r="E787" s="397">
        <v>16</v>
      </c>
    </row>
    <row r="788" spans="1:5" x14ac:dyDescent="0.25">
      <c r="A788" s="408" t="s">
        <v>4556</v>
      </c>
      <c r="B788" s="410" t="s">
        <v>13392</v>
      </c>
      <c r="C788" s="397">
        <v>0</v>
      </c>
      <c r="D788" s="397">
        <v>0</v>
      </c>
      <c r="E788" s="397">
        <v>0</v>
      </c>
    </row>
    <row r="789" spans="1:5" x14ac:dyDescent="0.25">
      <c r="A789" s="408" t="s">
        <v>4557</v>
      </c>
      <c r="B789" s="410" t="s">
        <v>13393</v>
      </c>
      <c r="C789" s="397">
        <v>0</v>
      </c>
      <c r="D789" s="397">
        <v>0</v>
      </c>
      <c r="E789" s="397">
        <v>0</v>
      </c>
    </row>
    <row r="790" spans="1:5" x14ac:dyDescent="0.25">
      <c r="A790" s="408" t="s">
        <v>4558</v>
      </c>
      <c r="B790" s="410" t="s">
        <v>13394</v>
      </c>
      <c r="C790" s="397">
        <v>0</v>
      </c>
      <c r="D790" s="397">
        <v>0</v>
      </c>
      <c r="E790" s="397">
        <v>0</v>
      </c>
    </row>
    <row r="791" spans="1:5" x14ac:dyDescent="0.25">
      <c r="A791" s="408" t="s">
        <v>8467</v>
      </c>
      <c r="B791" s="410" t="s">
        <v>13395</v>
      </c>
      <c r="C791" s="397">
        <v>0</v>
      </c>
      <c r="D791" s="397">
        <v>0</v>
      </c>
      <c r="E791" s="397">
        <v>0</v>
      </c>
    </row>
    <row r="792" spans="1:5" x14ac:dyDescent="0.25">
      <c r="A792" s="408" t="s">
        <v>8468</v>
      </c>
      <c r="B792" s="410" t="s">
        <v>13396</v>
      </c>
      <c r="C792" s="397">
        <v>0</v>
      </c>
      <c r="D792" s="397">
        <v>0</v>
      </c>
      <c r="E792" s="397">
        <v>0</v>
      </c>
    </row>
    <row r="793" spans="1:5" x14ac:dyDescent="0.25">
      <c r="A793" s="408" t="s">
        <v>19686</v>
      </c>
      <c r="B793" s="410" t="s">
        <v>19687</v>
      </c>
      <c r="C793" s="397">
        <v>0</v>
      </c>
      <c r="D793" s="397">
        <v>0</v>
      </c>
      <c r="E793" s="397">
        <v>0</v>
      </c>
    </row>
    <row r="794" spans="1:5" x14ac:dyDescent="0.25">
      <c r="A794" s="408" t="s">
        <v>4614</v>
      </c>
      <c r="B794" s="410" t="s">
        <v>13397</v>
      </c>
      <c r="C794" s="397">
        <v>0</v>
      </c>
      <c r="D794" s="397">
        <v>30</v>
      </c>
      <c r="E794" s="397">
        <v>30</v>
      </c>
    </row>
    <row r="795" spans="1:5" x14ac:dyDescent="0.25">
      <c r="A795" s="408" t="s">
        <v>8469</v>
      </c>
      <c r="B795" s="410" t="s">
        <v>13398</v>
      </c>
      <c r="C795" s="397">
        <v>0</v>
      </c>
      <c r="D795" s="397">
        <v>0</v>
      </c>
      <c r="E795" s="397">
        <v>0</v>
      </c>
    </row>
    <row r="796" spans="1:5" x14ac:dyDescent="0.25">
      <c r="A796" s="408" t="s">
        <v>8470</v>
      </c>
      <c r="B796" s="410" t="s">
        <v>13399</v>
      </c>
      <c r="C796" s="397">
        <v>0</v>
      </c>
      <c r="D796" s="397">
        <v>0</v>
      </c>
      <c r="E796" s="397">
        <v>0</v>
      </c>
    </row>
    <row r="797" spans="1:5" x14ac:dyDescent="0.25">
      <c r="A797" s="408" t="s">
        <v>8471</v>
      </c>
      <c r="B797" s="410" t="s">
        <v>13400</v>
      </c>
      <c r="C797" s="397">
        <v>0</v>
      </c>
      <c r="D797" s="397">
        <v>0</v>
      </c>
      <c r="E797" s="397">
        <v>0</v>
      </c>
    </row>
    <row r="798" spans="1:5" x14ac:dyDescent="0.25">
      <c r="A798" s="408" t="s">
        <v>8472</v>
      </c>
      <c r="B798" s="410" t="s">
        <v>13401</v>
      </c>
      <c r="C798" s="397">
        <v>0</v>
      </c>
      <c r="D798" s="397">
        <v>2</v>
      </c>
      <c r="E798" s="397">
        <v>2</v>
      </c>
    </row>
    <row r="799" spans="1:5" x14ac:dyDescent="0.25">
      <c r="A799" s="408" t="s">
        <v>8473</v>
      </c>
      <c r="B799" s="410" t="s">
        <v>13402</v>
      </c>
      <c r="C799" s="397">
        <v>0</v>
      </c>
      <c r="D799" s="397">
        <v>0</v>
      </c>
      <c r="E799" s="397">
        <v>0</v>
      </c>
    </row>
    <row r="800" spans="1:5" x14ac:dyDescent="0.25">
      <c r="A800" s="408" t="s">
        <v>19688</v>
      </c>
      <c r="B800" s="410" t="s">
        <v>19689</v>
      </c>
      <c r="C800" s="397">
        <v>0</v>
      </c>
      <c r="D800" s="397">
        <v>0</v>
      </c>
      <c r="E800" s="397">
        <v>0</v>
      </c>
    </row>
    <row r="801" spans="1:5" x14ac:dyDescent="0.25">
      <c r="A801" s="408" t="s">
        <v>4840</v>
      </c>
      <c r="B801" s="410" t="s">
        <v>8191</v>
      </c>
      <c r="C801" s="397">
        <v>0</v>
      </c>
      <c r="D801" s="397">
        <v>16</v>
      </c>
      <c r="E801" s="397">
        <v>16</v>
      </c>
    </row>
    <row r="802" spans="1:5" x14ac:dyDescent="0.25">
      <c r="A802" s="408" t="s">
        <v>4559</v>
      </c>
      <c r="B802" s="410" t="s">
        <v>9465</v>
      </c>
      <c r="C802" s="397">
        <v>0</v>
      </c>
      <c r="D802" s="397">
        <v>0</v>
      </c>
      <c r="E802" s="397">
        <v>0</v>
      </c>
    </row>
    <row r="803" spans="1:5" x14ac:dyDescent="0.25">
      <c r="A803" s="408" t="s">
        <v>4560</v>
      </c>
      <c r="B803" s="410" t="s">
        <v>8192</v>
      </c>
      <c r="C803" s="397">
        <v>0</v>
      </c>
      <c r="D803" s="397">
        <v>0</v>
      </c>
      <c r="E803" s="397">
        <v>0</v>
      </c>
    </row>
    <row r="804" spans="1:5" x14ac:dyDescent="0.25">
      <c r="A804" s="408" t="s">
        <v>4561</v>
      </c>
      <c r="B804" s="410" t="s">
        <v>9466</v>
      </c>
      <c r="C804" s="397">
        <v>0</v>
      </c>
      <c r="D804" s="397">
        <v>0</v>
      </c>
      <c r="E804" s="397">
        <v>0</v>
      </c>
    </row>
    <row r="805" spans="1:5" x14ac:dyDescent="0.25">
      <c r="A805" s="408" t="s">
        <v>8474</v>
      </c>
      <c r="B805" s="410" t="s">
        <v>13403</v>
      </c>
      <c r="C805" s="397">
        <v>0</v>
      </c>
      <c r="D805" s="397">
        <v>0</v>
      </c>
      <c r="E805" s="397">
        <v>0</v>
      </c>
    </row>
    <row r="806" spans="1:5" x14ac:dyDescent="0.25">
      <c r="A806" s="408" t="s">
        <v>8475</v>
      </c>
      <c r="B806" s="410" t="s">
        <v>13404</v>
      </c>
      <c r="C806" s="397">
        <v>0</v>
      </c>
      <c r="D806" s="397">
        <v>0</v>
      </c>
      <c r="E806" s="397">
        <v>0</v>
      </c>
    </row>
    <row r="807" spans="1:5" x14ac:dyDescent="0.25">
      <c r="A807" s="408" t="s">
        <v>19690</v>
      </c>
      <c r="B807" s="410" t="s">
        <v>19691</v>
      </c>
      <c r="C807" s="397">
        <v>0</v>
      </c>
      <c r="D807" s="397">
        <v>0</v>
      </c>
      <c r="E807" s="397">
        <v>0</v>
      </c>
    </row>
    <row r="808" spans="1:5" x14ac:dyDescent="0.25">
      <c r="A808" s="408" t="s">
        <v>4841</v>
      </c>
      <c r="B808" s="410" t="s">
        <v>13405</v>
      </c>
      <c r="C808" s="397">
        <v>0</v>
      </c>
      <c r="D808" s="397">
        <v>4</v>
      </c>
      <c r="E808" s="397">
        <v>4</v>
      </c>
    </row>
    <row r="809" spans="1:5" x14ac:dyDescent="0.25">
      <c r="A809" s="408" t="s">
        <v>4562</v>
      </c>
      <c r="B809" s="410" t="s">
        <v>13406</v>
      </c>
      <c r="C809" s="397">
        <v>0</v>
      </c>
      <c r="D809" s="397">
        <v>0</v>
      </c>
      <c r="E809" s="397">
        <v>0</v>
      </c>
    </row>
    <row r="810" spans="1:5" x14ac:dyDescent="0.25">
      <c r="A810" s="408" t="s">
        <v>4563</v>
      </c>
      <c r="B810" s="410" t="s">
        <v>13407</v>
      </c>
      <c r="C810" s="397">
        <v>0</v>
      </c>
      <c r="D810" s="397">
        <v>0</v>
      </c>
      <c r="E810" s="397">
        <v>0</v>
      </c>
    </row>
    <row r="811" spans="1:5" x14ac:dyDescent="0.25">
      <c r="A811" s="408" t="s">
        <v>4564</v>
      </c>
      <c r="B811" s="410" t="s">
        <v>13408</v>
      </c>
      <c r="C811" s="397">
        <v>0</v>
      </c>
      <c r="D811" s="397">
        <v>0</v>
      </c>
      <c r="E811" s="397">
        <v>0</v>
      </c>
    </row>
    <row r="812" spans="1:5" x14ac:dyDescent="0.25">
      <c r="A812" s="408" t="s">
        <v>8476</v>
      </c>
      <c r="B812" s="410" t="s">
        <v>13409</v>
      </c>
      <c r="C812" s="397">
        <v>0</v>
      </c>
      <c r="D812" s="397">
        <v>0</v>
      </c>
      <c r="E812" s="397">
        <v>0</v>
      </c>
    </row>
    <row r="813" spans="1:5" x14ac:dyDescent="0.25">
      <c r="A813" s="408" t="s">
        <v>8477</v>
      </c>
      <c r="B813" s="410" t="s">
        <v>13410</v>
      </c>
      <c r="C813" s="397">
        <v>0</v>
      </c>
      <c r="D813" s="397">
        <v>0</v>
      </c>
      <c r="E813" s="397">
        <v>0</v>
      </c>
    </row>
    <row r="814" spans="1:5" x14ac:dyDescent="0.25">
      <c r="A814" s="408" t="s">
        <v>19692</v>
      </c>
      <c r="B814" s="410" t="s">
        <v>19693</v>
      </c>
      <c r="C814" s="397">
        <v>0</v>
      </c>
      <c r="D814" s="397">
        <v>0</v>
      </c>
      <c r="E814" s="397">
        <v>0</v>
      </c>
    </row>
    <row r="815" spans="1:5" x14ac:dyDescent="0.25">
      <c r="A815" s="408" t="s">
        <v>4842</v>
      </c>
      <c r="B815" s="410" t="s">
        <v>13411</v>
      </c>
      <c r="C815" s="397">
        <v>22</v>
      </c>
      <c r="D815" s="397">
        <v>0</v>
      </c>
      <c r="E815" s="397">
        <v>22</v>
      </c>
    </row>
    <row r="816" spans="1:5" x14ac:dyDescent="0.25">
      <c r="A816" s="408" t="s">
        <v>4565</v>
      </c>
      <c r="B816" s="410" t="s">
        <v>13412</v>
      </c>
      <c r="C816" s="397">
        <v>0</v>
      </c>
      <c r="D816" s="397">
        <v>0</v>
      </c>
      <c r="E816" s="397">
        <v>0</v>
      </c>
    </row>
    <row r="817" spans="1:5" x14ac:dyDescent="0.25">
      <c r="A817" s="408" t="s">
        <v>4566</v>
      </c>
      <c r="B817" s="410" t="s">
        <v>13413</v>
      </c>
      <c r="C817" s="397">
        <v>0</v>
      </c>
      <c r="D817" s="397">
        <v>0</v>
      </c>
      <c r="E817" s="397">
        <v>0</v>
      </c>
    </row>
    <row r="818" spans="1:5" x14ac:dyDescent="0.25">
      <c r="A818" s="408" t="s">
        <v>4567</v>
      </c>
      <c r="B818" s="410" t="s">
        <v>13414</v>
      </c>
      <c r="C818" s="397">
        <v>0</v>
      </c>
      <c r="D818" s="397">
        <v>1</v>
      </c>
      <c r="E818" s="397">
        <v>1</v>
      </c>
    </row>
    <row r="819" spans="1:5" x14ac:dyDescent="0.25">
      <c r="A819" s="408" t="s">
        <v>8478</v>
      </c>
      <c r="B819" s="410" t="s">
        <v>13415</v>
      </c>
      <c r="C819" s="397">
        <v>0</v>
      </c>
      <c r="D819" s="397">
        <v>6</v>
      </c>
      <c r="E819" s="397">
        <v>6</v>
      </c>
    </row>
    <row r="820" spans="1:5" x14ac:dyDescent="0.25">
      <c r="A820" s="408" t="s">
        <v>8479</v>
      </c>
      <c r="B820" s="410" t="s">
        <v>13416</v>
      </c>
      <c r="C820" s="397">
        <v>0</v>
      </c>
      <c r="D820" s="397">
        <v>0</v>
      </c>
      <c r="E820" s="397">
        <v>0</v>
      </c>
    </row>
    <row r="821" spans="1:5" x14ac:dyDescent="0.25">
      <c r="A821" s="408" t="s">
        <v>19694</v>
      </c>
      <c r="B821" s="410" t="s">
        <v>19695</v>
      </c>
      <c r="C821" s="397">
        <v>0</v>
      </c>
      <c r="D821" s="397">
        <v>0</v>
      </c>
      <c r="E821" s="397">
        <v>0</v>
      </c>
    </row>
    <row r="822" spans="1:5" x14ac:dyDescent="0.25">
      <c r="A822" s="408" t="s">
        <v>4843</v>
      </c>
      <c r="B822" s="410" t="s">
        <v>8138</v>
      </c>
      <c r="C822" s="397">
        <v>28</v>
      </c>
      <c r="D822" s="397">
        <v>2</v>
      </c>
      <c r="E822" s="397">
        <v>30</v>
      </c>
    </row>
    <row r="823" spans="1:5" x14ac:dyDescent="0.25">
      <c r="A823" s="408" t="s">
        <v>4885</v>
      </c>
      <c r="B823" s="410" t="s">
        <v>9457</v>
      </c>
      <c r="C823" s="397">
        <v>0</v>
      </c>
      <c r="D823" s="397">
        <v>0</v>
      </c>
      <c r="E823" s="397">
        <v>0</v>
      </c>
    </row>
    <row r="824" spans="1:5" x14ac:dyDescent="0.25">
      <c r="A824" s="408" t="s">
        <v>4886</v>
      </c>
      <c r="B824" s="410" t="s">
        <v>8139</v>
      </c>
      <c r="C824" s="397">
        <v>0</v>
      </c>
      <c r="D824" s="397">
        <v>0</v>
      </c>
      <c r="E824" s="397">
        <v>0</v>
      </c>
    </row>
    <row r="825" spans="1:5" x14ac:dyDescent="0.25">
      <c r="A825" s="408" t="s">
        <v>4887</v>
      </c>
      <c r="B825" s="410" t="s">
        <v>9458</v>
      </c>
      <c r="C825" s="397">
        <v>0</v>
      </c>
      <c r="D825" s="397">
        <v>0</v>
      </c>
      <c r="E825" s="397">
        <v>0</v>
      </c>
    </row>
    <row r="826" spans="1:5" x14ac:dyDescent="0.25">
      <c r="A826" s="408" t="s">
        <v>8480</v>
      </c>
      <c r="B826" s="410" t="s">
        <v>13417</v>
      </c>
      <c r="C826" s="397">
        <v>0</v>
      </c>
      <c r="D826" s="397">
        <v>0</v>
      </c>
      <c r="E826" s="397">
        <v>0</v>
      </c>
    </row>
    <row r="827" spans="1:5" x14ac:dyDescent="0.25">
      <c r="A827" s="408" t="s">
        <v>8481</v>
      </c>
      <c r="B827" s="410" t="s">
        <v>13418</v>
      </c>
      <c r="C827" s="397">
        <v>0</v>
      </c>
      <c r="D827" s="397">
        <v>0</v>
      </c>
      <c r="E827" s="397">
        <v>0</v>
      </c>
    </row>
    <row r="828" spans="1:5" x14ac:dyDescent="0.25">
      <c r="A828" s="408" t="s">
        <v>19696</v>
      </c>
      <c r="B828" s="410" t="s">
        <v>19697</v>
      </c>
      <c r="C828" s="397">
        <v>0</v>
      </c>
      <c r="D828" s="397">
        <v>0</v>
      </c>
      <c r="E828" s="397">
        <v>0</v>
      </c>
    </row>
    <row r="829" spans="1:5" x14ac:dyDescent="0.25">
      <c r="A829" s="408" t="s">
        <v>8482</v>
      </c>
      <c r="B829" s="410" t="s">
        <v>13419</v>
      </c>
      <c r="C829" s="397">
        <v>0</v>
      </c>
      <c r="D829" s="397">
        <v>0</v>
      </c>
      <c r="E829" s="397">
        <v>0</v>
      </c>
    </row>
    <row r="830" spans="1:5" x14ac:dyDescent="0.25">
      <c r="A830" s="408" t="s">
        <v>8483</v>
      </c>
      <c r="B830" s="410" t="s">
        <v>13420</v>
      </c>
      <c r="C830" s="397">
        <v>0</v>
      </c>
      <c r="D830" s="397">
        <v>0</v>
      </c>
      <c r="E830" s="397">
        <v>0</v>
      </c>
    </row>
    <row r="831" spans="1:5" x14ac:dyDescent="0.25">
      <c r="A831" s="408" t="s">
        <v>8484</v>
      </c>
      <c r="B831" s="410" t="s">
        <v>13421</v>
      </c>
      <c r="C831" s="397">
        <v>0</v>
      </c>
      <c r="D831" s="397">
        <v>0</v>
      </c>
      <c r="E831" s="397">
        <v>0</v>
      </c>
    </row>
    <row r="832" spans="1:5" x14ac:dyDescent="0.25">
      <c r="A832" s="408" t="s">
        <v>8485</v>
      </c>
      <c r="B832" s="410" t="s">
        <v>13422</v>
      </c>
      <c r="C832" s="397">
        <v>0</v>
      </c>
      <c r="D832" s="397">
        <v>0</v>
      </c>
      <c r="E832" s="397">
        <v>0</v>
      </c>
    </row>
    <row r="833" spans="1:5" x14ac:dyDescent="0.25">
      <c r="A833" s="408" t="s">
        <v>8486</v>
      </c>
      <c r="B833" s="410" t="s">
        <v>13423</v>
      </c>
      <c r="C833" s="397">
        <v>0</v>
      </c>
      <c r="D833" s="397">
        <v>10</v>
      </c>
      <c r="E833" s="397">
        <v>10</v>
      </c>
    </row>
    <row r="834" spans="1:5" x14ac:dyDescent="0.25">
      <c r="A834" s="408" t="s">
        <v>8487</v>
      </c>
      <c r="B834" s="410" t="s">
        <v>13424</v>
      </c>
      <c r="C834" s="397">
        <v>0</v>
      </c>
      <c r="D834" s="397">
        <v>0</v>
      </c>
      <c r="E834" s="397">
        <v>0</v>
      </c>
    </row>
    <row r="835" spans="1:5" x14ac:dyDescent="0.25">
      <c r="A835" s="408" t="s">
        <v>19698</v>
      </c>
      <c r="B835" s="410" t="s">
        <v>19699</v>
      </c>
      <c r="C835" s="397">
        <v>0</v>
      </c>
      <c r="D835" s="397">
        <v>0</v>
      </c>
      <c r="E835" s="397">
        <v>0</v>
      </c>
    </row>
    <row r="836" spans="1:5" x14ac:dyDescent="0.25">
      <c r="A836" s="408" t="s">
        <v>8488</v>
      </c>
      <c r="B836" s="410" t="s">
        <v>13419</v>
      </c>
      <c r="C836" s="397">
        <v>-1</v>
      </c>
      <c r="D836" s="397">
        <v>8</v>
      </c>
      <c r="E836" s="397">
        <v>7</v>
      </c>
    </row>
    <row r="837" spans="1:5" x14ac:dyDescent="0.25">
      <c r="A837" s="408" t="s">
        <v>8489</v>
      </c>
      <c r="B837" s="410" t="s">
        <v>13420</v>
      </c>
      <c r="C837" s="397">
        <v>0</v>
      </c>
      <c r="D837" s="397">
        <v>0</v>
      </c>
      <c r="E837" s="397">
        <v>0</v>
      </c>
    </row>
    <row r="838" spans="1:5" x14ac:dyDescent="0.25">
      <c r="A838" s="408" t="s">
        <v>8490</v>
      </c>
      <c r="B838" s="410" t="s">
        <v>13421</v>
      </c>
      <c r="C838" s="397">
        <v>0</v>
      </c>
      <c r="D838" s="397">
        <v>0</v>
      </c>
      <c r="E838" s="397">
        <v>0</v>
      </c>
    </row>
    <row r="839" spans="1:5" x14ac:dyDescent="0.25">
      <c r="A839" s="408" t="s">
        <v>8491</v>
      </c>
      <c r="B839" s="410" t="s">
        <v>13422</v>
      </c>
      <c r="C839" s="397">
        <v>0</v>
      </c>
      <c r="D839" s="397">
        <v>0</v>
      </c>
      <c r="E839" s="397">
        <v>0</v>
      </c>
    </row>
    <row r="840" spans="1:5" x14ac:dyDescent="0.25">
      <c r="A840" s="408" t="s">
        <v>8492</v>
      </c>
      <c r="B840" s="410" t="s">
        <v>13423</v>
      </c>
      <c r="C840" s="397">
        <v>0</v>
      </c>
      <c r="D840" s="397">
        <v>0</v>
      </c>
      <c r="E840" s="397">
        <v>0</v>
      </c>
    </row>
    <row r="841" spans="1:5" x14ac:dyDescent="0.25">
      <c r="A841" s="408" t="s">
        <v>8493</v>
      </c>
      <c r="B841" s="410" t="s">
        <v>11381</v>
      </c>
      <c r="C841" s="397">
        <v>0</v>
      </c>
      <c r="D841" s="397">
        <v>1</v>
      </c>
      <c r="E841" s="397">
        <v>1</v>
      </c>
    </row>
    <row r="842" spans="1:5" x14ac:dyDescent="0.25">
      <c r="A842" s="408" t="s">
        <v>8494</v>
      </c>
      <c r="B842" s="410" t="s">
        <v>11382</v>
      </c>
      <c r="C842" s="397">
        <v>0</v>
      </c>
      <c r="D842" s="397">
        <v>0</v>
      </c>
      <c r="E842" s="397">
        <v>0</v>
      </c>
    </row>
    <row r="843" spans="1:5" x14ac:dyDescent="0.25">
      <c r="A843" s="408" t="s">
        <v>8495</v>
      </c>
      <c r="B843" s="410" t="s">
        <v>11383</v>
      </c>
      <c r="C843" s="397">
        <v>0</v>
      </c>
      <c r="D843" s="397">
        <v>0</v>
      </c>
      <c r="E843" s="397">
        <v>0</v>
      </c>
    </row>
    <row r="844" spans="1:5" x14ac:dyDescent="0.25">
      <c r="A844" s="408" t="s">
        <v>8496</v>
      </c>
      <c r="B844" s="410" t="s">
        <v>11384</v>
      </c>
      <c r="C844" s="397">
        <v>0</v>
      </c>
      <c r="D844" s="397">
        <v>0</v>
      </c>
      <c r="E844" s="397">
        <v>0</v>
      </c>
    </row>
    <row r="845" spans="1:5" x14ac:dyDescent="0.25">
      <c r="A845" s="408" t="s">
        <v>8497</v>
      </c>
      <c r="B845" s="410" t="s">
        <v>11385</v>
      </c>
      <c r="C845" s="397">
        <v>0</v>
      </c>
      <c r="D845" s="397">
        <v>0</v>
      </c>
      <c r="E845" s="397">
        <v>0</v>
      </c>
    </row>
    <row r="846" spans="1:5" x14ac:dyDescent="0.25">
      <c r="A846" s="408" t="s">
        <v>8498</v>
      </c>
      <c r="B846" s="410" t="s">
        <v>11386</v>
      </c>
      <c r="C846" s="397">
        <v>0</v>
      </c>
      <c r="D846" s="397">
        <v>0</v>
      </c>
      <c r="E846" s="397">
        <v>0</v>
      </c>
    </row>
    <row r="847" spans="1:5" x14ac:dyDescent="0.25">
      <c r="A847" s="408" t="s">
        <v>19700</v>
      </c>
      <c r="B847" s="410" t="s">
        <v>19662</v>
      </c>
      <c r="C847" s="397">
        <v>0</v>
      </c>
      <c r="D847" s="397">
        <v>0</v>
      </c>
      <c r="E847" s="397">
        <v>0</v>
      </c>
    </row>
    <row r="848" spans="1:5" x14ac:dyDescent="0.25">
      <c r="A848" s="408" t="s">
        <v>8499</v>
      </c>
      <c r="B848" s="410" t="s">
        <v>8170</v>
      </c>
      <c r="C848" s="397">
        <v>-5</v>
      </c>
      <c r="D848" s="397">
        <v>13</v>
      </c>
      <c r="E848" s="397">
        <v>8</v>
      </c>
    </row>
    <row r="849" spans="1:5" x14ac:dyDescent="0.25">
      <c r="A849" s="408" t="s">
        <v>8500</v>
      </c>
      <c r="B849" s="410" t="s">
        <v>9479</v>
      </c>
      <c r="C849" s="397">
        <v>0</v>
      </c>
      <c r="D849" s="397">
        <v>0</v>
      </c>
      <c r="E849" s="397">
        <v>0</v>
      </c>
    </row>
    <row r="850" spans="1:5" x14ac:dyDescent="0.25">
      <c r="A850" s="408" t="s">
        <v>8501</v>
      </c>
      <c r="B850" s="410" t="s">
        <v>8455</v>
      </c>
      <c r="C850" s="397">
        <v>0</v>
      </c>
      <c r="D850" s="397">
        <v>0</v>
      </c>
      <c r="E850" s="397">
        <v>0</v>
      </c>
    </row>
    <row r="851" spans="1:5" x14ac:dyDescent="0.25">
      <c r="A851" s="408" t="s">
        <v>8502</v>
      </c>
      <c r="B851" s="410" t="s">
        <v>9480</v>
      </c>
      <c r="C851" s="397">
        <v>0</v>
      </c>
      <c r="D851" s="397">
        <v>0</v>
      </c>
      <c r="E851" s="397">
        <v>0</v>
      </c>
    </row>
    <row r="852" spans="1:5" x14ac:dyDescent="0.25">
      <c r="A852" s="408" t="s">
        <v>8503</v>
      </c>
      <c r="B852" s="410" t="s">
        <v>13425</v>
      </c>
      <c r="C852" s="397">
        <v>0</v>
      </c>
      <c r="D852" s="397">
        <v>0</v>
      </c>
      <c r="E852" s="397">
        <v>0</v>
      </c>
    </row>
    <row r="853" spans="1:5" x14ac:dyDescent="0.25">
      <c r="A853" s="408" t="s">
        <v>8504</v>
      </c>
      <c r="B853" s="410" t="s">
        <v>13426</v>
      </c>
      <c r="C853" s="397">
        <v>0</v>
      </c>
      <c r="D853" s="397">
        <v>0</v>
      </c>
      <c r="E853" s="397">
        <v>0</v>
      </c>
    </row>
    <row r="854" spans="1:5" x14ac:dyDescent="0.25">
      <c r="A854" s="408" t="s">
        <v>19701</v>
      </c>
      <c r="B854" s="410" t="s">
        <v>19702</v>
      </c>
      <c r="C854" s="397">
        <v>0</v>
      </c>
      <c r="D854" s="397">
        <v>0</v>
      </c>
      <c r="E854" s="397">
        <v>0</v>
      </c>
    </row>
    <row r="855" spans="1:5" x14ac:dyDescent="0.25">
      <c r="A855" s="408" t="s">
        <v>13681</v>
      </c>
      <c r="B855" s="410" t="s">
        <v>17762</v>
      </c>
      <c r="C855" s="397">
        <v>0</v>
      </c>
      <c r="D855" s="397">
        <v>9</v>
      </c>
      <c r="E855" s="397">
        <v>9</v>
      </c>
    </row>
    <row r="856" spans="1:5" x14ac:dyDescent="0.25">
      <c r="A856" s="408" t="s">
        <v>13704</v>
      </c>
      <c r="B856" s="410" t="s">
        <v>17763</v>
      </c>
      <c r="C856" s="397">
        <v>0</v>
      </c>
      <c r="D856" s="397">
        <v>0</v>
      </c>
      <c r="E856" s="397">
        <v>0</v>
      </c>
    </row>
    <row r="857" spans="1:5" x14ac:dyDescent="0.25">
      <c r="A857" s="408" t="s">
        <v>13705</v>
      </c>
      <c r="B857" s="410" t="s">
        <v>17764</v>
      </c>
      <c r="C857" s="397">
        <v>0</v>
      </c>
      <c r="D857" s="397">
        <v>0</v>
      </c>
      <c r="E857" s="397">
        <v>0</v>
      </c>
    </row>
    <row r="858" spans="1:5" x14ac:dyDescent="0.25">
      <c r="A858" s="408" t="s">
        <v>13706</v>
      </c>
      <c r="B858" s="410" t="s">
        <v>17765</v>
      </c>
      <c r="C858" s="397">
        <v>0</v>
      </c>
      <c r="D858" s="397">
        <v>0</v>
      </c>
      <c r="E858" s="397">
        <v>0</v>
      </c>
    </row>
    <row r="859" spans="1:5" x14ac:dyDescent="0.25">
      <c r="A859" s="408" t="s">
        <v>13707</v>
      </c>
      <c r="B859" s="410" t="s">
        <v>17766</v>
      </c>
      <c r="C859" s="397">
        <v>0</v>
      </c>
      <c r="D859" s="397">
        <v>0</v>
      </c>
      <c r="E859" s="397">
        <v>0</v>
      </c>
    </row>
    <row r="860" spans="1:5" x14ac:dyDescent="0.25">
      <c r="A860" s="408" t="s">
        <v>13708</v>
      </c>
      <c r="B860" s="410" t="s">
        <v>17767</v>
      </c>
      <c r="C860" s="397">
        <v>0</v>
      </c>
      <c r="D860" s="397">
        <v>0</v>
      </c>
      <c r="E860" s="397">
        <v>0</v>
      </c>
    </row>
    <row r="861" spans="1:5" x14ac:dyDescent="0.25">
      <c r="A861" s="408" t="s">
        <v>19703</v>
      </c>
      <c r="B861" s="410" t="s">
        <v>19704</v>
      </c>
      <c r="C861" s="397">
        <v>0</v>
      </c>
      <c r="D861" s="397">
        <v>0</v>
      </c>
      <c r="E861" s="397">
        <v>0</v>
      </c>
    </row>
    <row r="862" spans="1:5" x14ac:dyDescent="0.25">
      <c r="A862" s="408" t="s">
        <v>4637</v>
      </c>
      <c r="B862" s="410" t="s">
        <v>13427</v>
      </c>
      <c r="C862" s="397">
        <v>1</v>
      </c>
      <c r="D862" s="397">
        <v>1</v>
      </c>
      <c r="E862" s="397">
        <v>2</v>
      </c>
    </row>
    <row r="863" spans="1:5" x14ac:dyDescent="0.25">
      <c r="A863" s="408" t="s">
        <v>8505</v>
      </c>
      <c r="B863" s="410" t="s">
        <v>13428</v>
      </c>
      <c r="C863" s="397">
        <v>0</v>
      </c>
      <c r="D863" s="397">
        <v>0</v>
      </c>
      <c r="E863" s="397">
        <v>0</v>
      </c>
    </row>
    <row r="864" spans="1:5" x14ac:dyDescent="0.25">
      <c r="A864" s="408" t="s">
        <v>8506</v>
      </c>
      <c r="B864" s="410" t="s">
        <v>13429</v>
      </c>
      <c r="C864" s="397">
        <v>0</v>
      </c>
      <c r="D864" s="397">
        <v>0</v>
      </c>
      <c r="E864" s="397">
        <v>0</v>
      </c>
    </row>
    <row r="865" spans="1:5" x14ac:dyDescent="0.25">
      <c r="A865" s="408" t="s">
        <v>8507</v>
      </c>
      <c r="B865" s="410" t="s">
        <v>13430</v>
      </c>
      <c r="C865" s="397">
        <v>0</v>
      </c>
      <c r="D865" s="397">
        <v>0</v>
      </c>
      <c r="E865" s="397">
        <v>0</v>
      </c>
    </row>
    <row r="866" spans="1:5" x14ac:dyDescent="0.25">
      <c r="A866" s="408" t="s">
        <v>8508</v>
      </c>
      <c r="B866" s="410" t="s">
        <v>13431</v>
      </c>
      <c r="C866" s="397">
        <v>0</v>
      </c>
      <c r="D866" s="397">
        <v>0</v>
      </c>
      <c r="E866" s="397">
        <v>0</v>
      </c>
    </row>
    <row r="867" spans="1:5" x14ac:dyDescent="0.25">
      <c r="A867" s="408" t="s">
        <v>8509</v>
      </c>
      <c r="B867" s="410" t="s">
        <v>13432</v>
      </c>
      <c r="C867" s="397">
        <v>0</v>
      </c>
      <c r="D867" s="397">
        <v>0</v>
      </c>
      <c r="E867" s="397">
        <v>0</v>
      </c>
    </row>
    <row r="868" spans="1:5" x14ac:dyDescent="0.25">
      <c r="A868" s="408" t="s">
        <v>19705</v>
      </c>
      <c r="B868" s="410" t="s">
        <v>19706</v>
      </c>
      <c r="C868" s="397">
        <v>0</v>
      </c>
      <c r="D868" s="397">
        <v>0</v>
      </c>
      <c r="E868" s="397">
        <v>0</v>
      </c>
    </row>
    <row r="869" spans="1:5" x14ac:dyDescent="0.25">
      <c r="A869" s="408" t="s">
        <v>4638</v>
      </c>
      <c r="B869" s="410" t="s">
        <v>13433</v>
      </c>
      <c r="C869" s="397">
        <v>0</v>
      </c>
      <c r="D869" s="397">
        <v>1</v>
      </c>
      <c r="E869" s="397">
        <v>1</v>
      </c>
    </row>
    <row r="870" spans="1:5" x14ac:dyDescent="0.25">
      <c r="A870" s="408" t="s">
        <v>8510</v>
      </c>
      <c r="B870" s="410" t="s">
        <v>13434</v>
      </c>
      <c r="C870" s="397">
        <v>0</v>
      </c>
      <c r="D870" s="397">
        <v>0</v>
      </c>
      <c r="E870" s="397">
        <v>0</v>
      </c>
    </row>
    <row r="871" spans="1:5" x14ac:dyDescent="0.25">
      <c r="A871" s="408" t="s">
        <v>8511</v>
      </c>
      <c r="B871" s="410" t="s">
        <v>13435</v>
      </c>
      <c r="C871" s="397">
        <v>0</v>
      </c>
      <c r="D871" s="397">
        <v>0</v>
      </c>
      <c r="E871" s="397">
        <v>0</v>
      </c>
    </row>
    <row r="872" spans="1:5" x14ac:dyDescent="0.25">
      <c r="A872" s="408" t="s">
        <v>8512</v>
      </c>
      <c r="B872" s="410" t="s">
        <v>13436</v>
      </c>
      <c r="C872" s="397">
        <v>0</v>
      </c>
      <c r="D872" s="397">
        <v>0</v>
      </c>
      <c r="E872" s="397">
        <v>0</v>
      </c>
    </row>
    <row r="873" spans="1:5" x14ac:dyDescent="0.25">
      <c r="A873" s="408" t="s">
        <v>8513</v>
      </c>
      <c r="B873" s="410" t="s">
        <v>13437</v>
      </c>
      <c r="C873" s="397">
        <v>0</v>
      </c>
      <c r="D873" s="397">
        <v>1</v>
      </c>
      <c r="E873" s="397">
        <v>1</v>
      </c>
    </row>
    <row r="874" spans="1:5" x14ac:dyDescent="0.25">
      <c r="A874" s="408" t="s">
        <v>8514</v>
      </c>
      <c r="B874" s="410" t="s">
        <v>13438</v>
      </c>
      <c r="C874" s="397">
        <v>0</v>
      </c>
      <c r="D874" s="397">
        <v>0</v>
      </c>
      <c r="E874" s="397">
        <v>0</v>
      </c>
    </row>
    <row r="875" spans="1:5" x14ac:dyDescent="0.25">
      <c r="A875" s="408" t="s">
        <v>19707</v>
      </c>
      <c r="B875" s="410" t="s">
        <v>19708</v>
      </c>
      <c r="C875" s="397">
        <v>0</v>
      </c>
      <c r="D875" s="397">
        <v>0</v>
      </c>
      <c r="E875" s="397">
        <v>0</v>
      </c>
    </row>
    <row r="876" spans="1:5" x14ac:dyDescent="0.25">
      <c r="A876" s="408" t="s">
        <v>4639</v>
      </c>
      <c r="B876" s="410" t="s">
        <v>13439</v>
      </c>
      <c r="C876" s="397">
        <v>0</v>
      </c>
      <c r="D876" s="397">
        <v>1</v>
      </c>
      <c r="E876" s="397">
        <v>1</v>
      </c>
    </row>
    <row r="877" spans="1:5" x14ac:dyDescent="0.25">
      <c r="A877" s="408" t="s">
        <v>8515</v>
      </c>
      <c r="B877" s="410" t="s">
        <v>13440</v>
      </c>
      <c r="C877" s="397">
        <v>0</v>
      </c>
      <c r="D877" s="397">
        <v>0</v>
      </c>
      <c r="E877" s="397">
        <v>0</v>
      </c>
    </row>
    <row r="878" spans="1:5" x14ac:dyDescent="0.25">
      <c r="A878" s="408" t="s">
        <v>8516</v>
      </c>
      <c r="B878" s="410" t="s">
        <v>13441</v>
      </c>
      <c r="C878" s="397">
        <v>0</v>
      </c>
      <c r="D878" s="397">
        <v>0</v>
      </c>
      <c r="E878" s="397">
        <v>0</v>
      </c>
    </row>
    <row r="879" spans="1:5" x14ac:dyDescent="0.25">
      <c r="A879" s="408" t="s">
        <v>8517</v>
      </c>
      <c r="B879" s="410" t="s">
        <v>13442</v>
      </c>
      <c r="C879" s="397">
        <v>0</v>
      </c>
      <c r="D879" s="397">
        <v>0</v>
      </c>
      <c r="E879" s="397">
        <v>0</v>
      </c>
    </row>
    <row r="880" spans="1:5" x14ac:dyDescent="0.25">
      <c r="A880" s="408" t="s">
        <v>8518</v>
      </c>
      <c r="B880" s="410" t="s">
        <v>13443</v>
      </c>
      <c r="C880" s="397">
        <v>0</v>
      </c>
      <c r="D880" s="397">
        <v>0</v>
      </c>
      <c r="E880" s="397">
        <v>0</v>
      </c>
    </row>
    <row r="881" spans="1:5" x14ac:dyDescent="0.25">
      <c r="A881" s="408" t="s">
        <v>8519</v>
      </c>
      <c r="B881" s="410" t="s">
        <v>13444</v>
      </c>
      <c r="C881" s="397">
        <v>0</v>
      </c>
      <c r="D881" s="397">
        <v>0</v>
      </c>
      <c r="E881" s="397">
        <v>0</v>
      </c>
    </row>
    <row r="882" spans="1:5" x14ac:dyDescent="0.25">
      <c r="A882" s="408" t="s">
        <v>19709</v>
      </c>
      <c r="B882" s="410" t="s">
        <v>19710</v>
      </c>
      <c r="C882" s="397">
        <v>0</v>
      </c>
      <c r="D882" s="397">
        <v>0</v>
      </c>
      <c r="E882" s="397">
        <v>0</v>
      </c>
    </row>
    <row r="883" spans="1:5" x14ac:dyDescent="0.25">
      <c r="A883" s="408" t="s">
        <v>4640</v>
      </c>
      <c r="B883" s="410" t="s">
        <v>13445</v>
      </c>
      <c r="C883" s="397">
        <v>1</v>
      </c>
      <c r="D883" s="397">
        <v>0</v>
      </c>
      <c r="E883" s="397">
        <v>1</v>
      </c>
    </row>
    <row r="884" spans="1:5" x14ac:dyDescent="0.25">
      <c r="A884" s="408" t="s">
        <v>8520</v>
      </c>
      <c r="B884" s="410" t="s">
        <v>13446</v>
      </c>
      <c r="C884" s="397">
        <v>0</v>
      </c>
      <c r="D884" s="397">
        <v>0</v>
      </c>
      <c r="E884" s="397">
        <v>0</v>
      </c>
    </row>
    <row r="885" spans="1:5" x14ac:dyDescent="0.25">
      <c r="A885" s="408" t="s">
        <v>8521</v>
      </c>
      <c r="B885" s="410" t="s">
        <v>13447</v>
      </c>
      <c r="C885" s="397">
        <v>0</v>
      </c>
      <c r="D885" s="397">
        <v>0</v>
      </c>
      <c r="E885" s="397">
        <v>0</v>
      </c>
    </row>
    <row r="886" spans="1:5" x14ac:dyDescent="0.25">
      <c r="A886" s="408" t="s">
        <v>8522</v>
      </c>
      <c r="B886" s="410" t="s">
        <v>13448</v>
      </c>
      <c r="C886" s="397">
        <v>0</v>
      </c>
      <c r="D886" s="397">
        <v>0</v>
      </c>
      <c r="E886" s="397">
        <v>0</v>
      </c>
    </row>
    <row r="887" spans="1:5" x14ac:dyDescent="0.25">
      <c r="A887" s="408" t="s">
        <v>8523</v>
      </c>
      <c r="B887" s="410" t="s">
        <v>13449</v>
      </c>
      <c r="C887" s="397">
        <v>0</v>
      </c>
      <c r="D887" s="397">
        <v>0</v>
      </c>
      <c r="E887" s="397">
        <v>0</v>
      </c>
    </row>
    <row r="888" spans="1:5" x14ac:dyDescent="0.25">
      <c r="A888" s="408" t="s">
        <v>8524</v>
      </c>
      <c r="B888" s="410" t="s">
        <v>13450</v>
      </c>
      <c r="C888" s="397">
        <v>0</v>
      </c>
      <c r="D888" s="397">
        <v>0</v>
      </c>
      <c r="E888" s="397">
        <v>0</v>
      </c>
    </row>
    <row r="889" spans="1:5" x14ac:dyDescent="0.25">
      <c r="A889" s="408" t="s">
        <v>19711</v>
      </c>
      <c r="B889" s="410" t="s">
        <v>19712</v>
      </c>
      <c r="C889" s="397">
        <v>0</v>
      </c>
      <c r="D889" s="397">
        <v>0</v>
      </c>
      <c r="E889" s="397">
        <v>0</v>
      </c>
    </row>
    <row r="890" spans="1:5" x14ac:dyDescent="0.25">
      <c r="A890" s="408" t="s">
        <v>4617</v>
      </c>
      <c r="B890" s="410" t="s">
        <v>8300</v>
      </c>
      <c r="C890" s="397">
        <v>0</v>
      </c>
      <c r="D890" s="397">
        <v>0</v>
      </c>
      <c r="E890" s="397">
        <v>0</v>
      </c>
    </row>
    <row r="891" spans="1:5" x14ac:dyDescent="0.25">
      <c r="A891" s="408" t="s">
        <v>8525</v>
      </c>
      <c r="B891" s="410" t="s">
        <v>11376</v>
      </c>
      <c r="C891" s="397">
        <v>0</v>
      </c>
      <c r="D891" s="397">
        <v>0</v>
      </c>
      <c r="E891" s="397">
        <v>0</v>
      </c>
    </row>
    <row r="892" spans="1:5" x14ac:dyDescent="0.25">
      <c r="A892" s="408" t="s">
        <v>8526</v>
      </c>
      <c r="B892" s="410" t="s">
        <v>13451</v>
      </c>
      <c r="C892" s="397">
        <v>0</v>
      </c>
      <c r="D892" s="397">
        <v>0</v>
      </c>
      <c r="E892" s="397">
        <v>0</v>
      </c>
    </row>
    <row r="893" spans="1:5" x14ac:dyDescent="0.25">
      <c r="A893" s="408" t="s">
        <v>8527</v>
      </c>
      <c r="B893" s="410" t="s">
        <v>11377</v>
      </c>
      <c r="C893" s="397">
        <v>0</v>
      </c>
      <c r="D893" s="397">
        <v>0</v>
      </c>
      <c r="E893" s="397">
        <v>0</v>
      </c>
    </row>
    <row r="894" spans="1:5" x14ac:dyDescent="0.25">
      <c r="A894" s="408" t="s">
        <v>8528</v>
      </c>
      <c r="B894" s="410" t="s">
        <v>13452</v>
      </c>
      <c r="C894" s="397">
        <v>0</v>
      </c>
      <c r="D894" s="397">
        <v>0</v>
      </c>
      <c r="E894" s="397">
        <v>0</v>
      </c>
    </row>
    <row r="895" spans="1:5" x14ac:dyDescent="0.25">
      <c r="A895" s="408" t="s">
        <v>8529</v>
      </c>
      <c r="B895" s="410" t="s">
        <v>13453</v>
      </c>
      <c r="C895" s="397">
        <v>0</v>
      </c>
      <c r="D895" s="397">
        <v>0</v>
      </c>
      <c r="E895" s="397">
        <v>0</v>
      </c>
    </row>
    <row r="896" spans="1:5" x14ac:dyDescent="0.25">
      <c r="A896" s="408" t="s">
        <v>19715</v>
      </c>
      <c r="B896" s="410" t="s">
        <v>19716</v>
      </c>
      <c r="C896" s="397">
        <v>0</v>
      </c>
      <c r="D896" s="397">
        <v>0</v>
      </c>
      <c r="E896" s="397">
        <v>0</v>
      </c>
    </row>
    <row r="897" spans="1:5" x14ac:dyDescent="0.25">
      <c r="A897" s="408" t="s">
        <v>4618</v>
      </c>
      <c r="B897" s="410" t="s">
        <v>8300</v>
      </c>
      <c r="C897" s="397">
        <v>0</v>
      </c>
      <c r="D897" s="397">
        <v>0</v>
      </c>
      <c r="E897" s="397">
        <v>0</v>
      </c>
    </row>
    <row r="898" spans="1:5" x14ac:dyDescent="0.25">
      <c r="A898" s="408" t="s">
        <v>8530</v>
      </c>
      <c r="B898" s="410" t="s">
        <v>11376</v>
      </c>
      <c r="C898" s="397">
        <v>0</v>
      </c>
      <c r="D898" s="397">
        <v>0</v>
      </c>
      <c r="E898" s="397">
        <v>0</v>
      </c>
    </row>
    <row r="899" spans="1:5" x14ac:dyDescent="0.25">
      <c r="A899" s="408" t="s">
        <v>8531</v>
      </c>
      <c r="B899" s="410" t="s">
        <v>13451</v>
      </c>
      <c r="C899" s="397">
        <v>0</v>
      </c>
      <c r="D899" s="397">
        <v>0</v>
      </c>
      <c r="E899" s="397">
        <v>0</v>
      </c>
    </row>
    <row r="900" spans="1:5" x14ac:dyDescent="0.25">
      <c r="A900" s="408" t="s">
        <v>8532</v>
      </c>
      <c r="B900" s="410" t="s">
        <v>11377</v>
      </c>
      <c r="C900" s="397">
        <v>0</v>
      </c>
      <c r="D900" s="397">
        <v>0</v>
      </c>
      <c r="E900" s="397">
        <v>0</v>
      </c>
    </row>
    <row r="901" spans="1:5" x14ac:dyDescent="0.25">
      <c r="A901" s="408" t="s">
        <v>8533</v>
      </c>
      <c r="B901" s="410" t="s">
        <v>13452</v>
      </c>
      <c r="C901" s="397">
        <v>0</v>
      </c>
      <c r="D901" s="397">
        <v>0</v>
      </c>
      <c r="E901" s="397">
        <v>0</v>
      </c>
    </row>
    <row r="902" spans="1:5" x14ac:dyDescent="0.25">
      <c r="A902" s="408" t="s">
        <v>8534</v>
      </c>
      <c r="B902" s="410" t="s">
        <v>13453</v>
      </c>
      <c r="C902" s="397">
        <v>0</v>
      </c>
      <c r="D902" s="397">
        <v>0</v>
      </c>
      <c r="E902" s="397">
        <v>0</v>
      </c>
    </row>
    <row r="903" spans="1:5" x14ac:dyDescent="0.25">
      <c r="A903" s="408" t="s">
        <v>19717</v>
      </c>
      <c r="B903" s="410" t="s">
        <v>19718</v>
      </c>
      <c r="C903" s="397">
        <v>0</v>
      </c>
      <c r="D903" s="397">
        <v>0</v>
      </c>
      <c r="E903" s="397">
        <v>0</v>
      </c>
    </row>
    <row r="904" spans="1:5" x14ac:dyDescent="0.25">
      <c r="A904" s="408" t="s">
        <v>4620</v>
      </c>
      <c r="B904" s="410" t="s">
        <v>8300</v>
      </c>
      <c r="C904" s="397">
        <v>0</v>
      </c>
      <c r="D904" s="397">
        <v>0</v>
      </c>
      <c r="E904" s="397">
        <v>0</v>
      </c>
    </row>
    <row r="905" spans="1:5" x14ac:dyDescent="0.25">
      <c r="A905" s="408" t="s">
        <v>8535</v>
      </c>
      <c r="B905" s="410" t="s">
        <v>11376</v>
      </c>
      <c r="C905" s="397">
        <v>0</v>
      </c>
      <c r="D905" s="397">
        <v>0</v>
      </c>
      <c r="E905" s="397">
        <v>0</v>
      </c>
    </row>
    <row r="906" spans="1:5" x14ac:dyDescent="0.25">
      <c r="A906" s="408" t="s">
        <v>8536</v>
      </c>
      <c r="B906" s="410" t="s">
        <v>13451</v>
      </c>
      <c r="C906" s="397">
        <v>0</v>
      </c>
      <c r="D906" s="397">
        <v>0</v>
      </c>
      <c r="E906" s="397">
        <v>0</v>
      </c>
    </row>
    <row r="907" spans="1:5" x14ac:dyDescent="0.25">
      <c r="A907" s="408" t="s">
        <v>8537</v>
      </c>
      <c r="B907" s="410" t="s">
        <v>11377</v>
      </c>
      <c r="C907" s="397">
        <v>0</v>
      </c>
      <c r="D907" s="397">
        <v>0</v>
      </c>
      <c r="E907" s="397">
        <v>0</v>
      </c>
    </row>
    <row r="908" spans="1:5" x14ac:dyDescent="0.25">
      <c r="A908" s="408" t="s">
        <v>8538</v>
      </c>
      <c r="B908" s="410" t="s">
        <v>13452</v>
      </c>
      <c r="C908" s="397">
        <v>0</v>
      </c>
      <c r="D908" s="397">
        <v>0</v>
      </c>
      <c r="E908" s="397">
        <v>0</v>
      </c>
    </row>
    <row r="909" spans="1:5" x14ac:dyDescent="0.25">
      <c r="A909" s="408" t="s">
        <v>8539</v>
      </c>
      <c r="B909" s="410" t="s">
        <v>13453</v>
      </c>
      <c r="C909" s="397">
        <v>0</v>
      </c>
      <c r="D909" s="397">
        <v>0</v>
      </c>
      <c r="E909" s="397">
        <v>0</v>
      </c>
    </row>
    <row r="910" spans="1:5" x14ac:dyDescent="0.25">
      <c r="A910" s="408" t="s">
        <v>19719</v>
      </c>
      <c r="B910" s="410" t="s">
        <v>19716</v>
      </c>
      <c r="C910" s="397">
        <v>0</v>
      </c>
      <c r="D910" s="397">
        <v>0</v>
      </c>
      <c r="E910" s="397">
        <v>0</v>
      </c>
    </row>
    <row r="911" spans="1:5" x14ac:dyDescent="0.25">
      <c r="A911" s="408" t="s">
        <v>4621</v>
      </c>
      <c r="B911" s="410" t="s">
        <v>13454</v>
      </c>
      <c r="C911" s="397">
        <v>31</v>
      </c>
      <c r="D911" s="397">
        <v>0</v>
      </c>
      <c r="E911" s="397">
        <v>31</v>
      </c>
    </row>
    <row r="912" spans="1:5" x14ac:dyDescent="0.25">
      <c r="A912" s="408" t="s">
        <v>8540</v>
      </c>
      <c r="B912" s="410" t="s">
        <v>13455</v>
      </c>
      <c r="C912" s="397">
        <v>0</v>
      </c>
      <c r="D912" s="397">
        <v>0</v>
      </c>
      <c r="E912" s="397">
        <v>0</v>
      </c>
    </row>
    <row r="913" spans="1:5" x14ac:dyDescent="0.25">
      <c r="A913" s="408" t="s">
        <v>8541</v>
      </c>
      <c r="B913" s="410" t="s">
        <v>13456</v>
      </c>
      <c r="C913" s="397">
        <v>0</v>
      </c>
      <c r="D913" s="397">
        <v>0</v>
      </c>
      <c r="E913" s="397">
        <v>0</v>
      </c>
    </row>
    <row r="914" spans="1:5" x14ac:dyDescent="0.25">
      <c r="A914" s="408" t="s">
        <v>8542</v>
      </c>
      <c r="B914" s="410" t="s">
        <v>13457</v>
      </c>
      <c r="C914" s="397">
        <v>0</v>
      </c>
      <c r="D914" s="397">
        <v>0</v>
      </c>
      <c r="E914" s="397">
        <v>0</v>
      </c>
    </row>
    <row r="915" spans="1:5" x14ac:dyDescent="0.25">
      <c r="A915" s="408" t="s">
        <v>8543</v>
      </c>
      <c r="B915" s="410" t="s">
        <v>13458</v>
      </c>
      <c r="C915" s="397">
        <v>0</v>
      </c>
      <c r="D915" s="397">
        <v>0</v>
      </c>
      <c r="E915" s="397">
        <v>0</v>
      </c>
    </row>
    <row r="916" spans="1:5" x14ac:dyDescent="0.25">
      <c r="A916" s="408" t="s">
        <v>8544</v>
      </c>
      <c r="B916" s="410" t="s">
        <v>13459</v>
      </c>
      <c r="C916" s="397">
        <v>0</v>
      </c>
      <c r="D916" s="397">
        <v>0</v>
      </c>
      <c r="E916" s="397">
        <v>0</v>
      </c>
    </row>
    <row r="917" spans="1:5" x14ac:dyDescent="0.25">
      <c r="A917" s="408" t="s">
        <v>19720</v>
      </c>
      <c r="B917" s="410" t="s">
        <v>19721</v>
      </c>
      <c r="C917" s="397">
        <v>0</v>
      </c>
      <c r="D917" s="397">
        <v>0</v>
      </c>
      <c r="E917" s="397">
        <v>0</v>
      </c>
    </row>
    <row r="918" spans="1:5" x14ac:dyDescent="0.25">
      <c r="A918" s="408" t="s">
        <v>4622</v>
      </c>
      <c r="B918" s="410" t="s">
        <v>13460</v>
      </c>
      <c r="C918" s="397">
        <v>0</v>
      </c>
      <c r="D918" s="397">
        <v>0</v>
      </c>
      <c r="E918" s="397">
        <v>0</v>
      </c>
    </row>
    <row r="919" spans="1:5" x14ac:dyDescent="0.25">
      <c r="A919" s="408" t="s">
        <v>8545</v>
      </c>
      <c r="B919" s="410" t="s">
        <v>13461</v>
      </c>
      <c r="C919" s="397">
        <v>0</v>
      </c>
      <c r="D919" s="397">
        <v>0</v>
      </c>
      <c r="E919" s="397">
        <v>0</v>
      </c>
    </row>
    <row r="920" spans="1:5" x14ac:dyDescent="0.25">
      <c r="A920" s="408" t="s">
        <v>8546</v>
      </c>
      <c r="B920" s="410" t="s">
        <v>13462</v>
      </c>
      <c r="C920" s="397">
        <v>0</v>
      </c>
      <c r="D920" s="397">
        <v>0</v>
      </c>
      <c r="E920" s="397">
        <v>0</v>
      </c>
    </row>
    <row r="921" spans="1:5" x14ac:dyDescent="0.25">
      <c r="A921" s="408" t="s">
        <v>8547</v>
      </c>
      <c r="B921" s="410" t="s">
        <v>13463</v>
      </c>
      <c r="C921" s="397">
        <v>0</v>
      </c>
      <c r="D921" s="397">
        <v>2</v>
      </c>
      <c r="E921" s="397">
        <v>2</v>
      </c>
    </row>
    <row r="922" spans="1:5" x14ac:dyDescent="0.25">
      <c r="A922" s="408" t="s">
        <v>8548</v>
      </c>
      <c r="B922" s="410" t="s">
        <v>13464</v>
      </c>
      <c r="C922" s="397">
        <v>0</v>
      </c>
      <c r="D922" s="397">
        <v>3</v>
      </c>
      <c r="E922" s="397">
        <v>3</v>
      </c>
    </row>
    <row r="923" spans="1:5" x14ac:dyDescent="0.25">
      <c r="A923" s="408" t="s">
        <v>8549</v>
      </c>
      <c r="B923" s="410" t="s">
        <v>13465</v>
      </c>
      <c r="C923" s="397">
        <v>0</v>
      </c>
      <c r="D923" s="397">
        <v>0</v>
      </c>
      <c r="E923" s="397">
        <v>0</v>
      </c>
    </row>
    <row r="924" spans="1:5" x14ac:dyDescent="0.25">
      <c r="A924" s="408" t="s">
        <v>19722</v>
      </c>
      <c r="B924" s="410" t="s">
        <v>19723</v>
      </c>
      <c r="C924" s="397">
        <v>0</v>
      </c>
      <c r="D924" s="397">
        <v>0</v>
      </c>
      <c r="E924" s="397">
        <v>0</v>
      </c>
    </row>
    <row r="925" spans="1:5" x14ac:dyDescent="0.25">
      <c r="A925" s="408" t="s">
        <v>4623</v>
      </c>
      <c r="B925" s="410" t="s">
        <v>8116</v>
      </c>
      <c r="C925" s="397">
        <v>0</v>
      </c>
      <c r="D925" s="397">
        <v>0</v>
      </c>
      <c r="E925" s="397">
        <v>0</v>
      </c>
    </row>
    <row r="926" spans="1:5" x14ac:dyDescent="0.25">
      <c r="A926" s="408" t="s">
        <v>8550</v>
      </c>
      <c r="B926" s="410" t="s">
        <v>9453</v>
      </c>
      <c r="C926" s="397">
        <v>0</v>
      </c>
      <c r="D926" s="397">
        <v>0</v>
      </c>
      <c r="E926" s="397">
        <v>0</v>
      </c>
    </row>
    <row r="927" spans="1:5" x14ac:dyDescent="0.25">
      <c r="A927" s="408" t="s">
        <v>8551</v>
      </c>
      <c r="B927" s="410" t="s">
        <v>8552</v>
      </c>
      <c r="C927" s="397">
        <v>0</v>
      </c>
      <c r="D927" s="397">
        <v>0</v>
      </c>
      <c r="E927" s="397">
        <v>0</v>
      </c>
    </row>
    <row r="928" spans="1:5" x14ac:dyDescent="0.25">
      <c r="A928" s="408" t="s">
        <v>8553</v>
      </c>
      <c r="B928" s="410" t="s">
        <v>9454</v>
      </c>
      <c r="C928" s="397">
        <v>0</v>
      </c>
      <c r="D928" s="397">
        <v>0</v>
      </c>
      <c r="E928" s="397">
        <v>0</v>
      </c>
    </row>
    <row r="929" spans="1:5" x14ac:dyDescent="0.25">
      <c r="A929" s="408" t="s">
        <v>8554</v>
      </c>
      <c r="B929" s="410" t="s">
        <v>13466</v>
      </c>
      <c r="C929" s="397">
        <v>0</v>
      </c>
      <c r="D929" s="397">
        <v>0</v>
      </c>
      <c r="E929" s="397">
        <v>0</v>
      </c>
    </row>
    <row r="930" spans="1:5" x14ac:dyDescent="0.25">
      <c r="A930" s="408" t="s">
        <v>8555</v>
      </c>
      <c r="B930" s="410" t="s">
        <v>13345</v>
      </c>
      <c r="C930" s="397">
        <v>0</v>
      </c>
      <c r="D930" s="397">
        <v>0</v>
      </c>
      <c r="E930" s="397">
        <v>0</v>
      </c>
    </row>
    <row r="931" spans="1:5" x14ac:dyDescent="0.25">
      <c r="A931" s="408" t="s">
        <v>19724</v>
      </c>
      <c r="B931" s="410" t="s">
        <v>19725</v>
      </c>
      <c r="C931" s="397">
        <v>0</v>
      </c>
      <c r="D931" s="397">
        <v>0</v>
      </c>
      <c r="E931" s="397">
        <v>0</v>
      </c>
    </row>
    <row r="932" spans="1:5" x14ac:dyDescent="0.25">
      <c r="A932" s="408" t="s">
        <v>4624</v>
      </c>
      <c r="B932" s="410" t="s">
        <v>13467</v>
      </c>
      <c r="C932" s="397">
        <v>15</v>
      </c>
      <c r="D932" s="397">
        <v>0</v>
      </c>
      <c r="E932" s="397">
        <v>15</v>
      </c>
    </row>
    <row r="933" spans="1:5" x14ac:dyDescent="0.25">
      <c r="A933" s="408" t="s">
        <v>8556</v>
      </c>
      <c r="B933" s="410" t="s">
        <v>13468</v>
      </c>
      <c r="C933" s="397">
        <v>0</v>
      </c>
      <c r="D933" s="397">
        <v>0</v>
      </c>
      <c r="E933" s="397">
        <v>0</v>
      </c>
    </row>
    <row r="934" spans="1:5" x14ac:dyDescent="0.25">
      <c r="A934" s="408" t="s">
        <v>8557</v>
      </c>
      <c r="B934" s="410" t="s">
        <v>13469</v>
      </c>
      <c r="C934" s="397">
        <v>0</v>
      </c>
      <c r="D934" s="397">
        <v>0</v>
      </c>
      <c r="E934" s="397">
        <v>0</v>
      </c>
    </row>
    <row r="935" spans="1:5" x14ac:dyDescent="0.25">
      <c r="A935" s="408" t="s">
        <v>8558</v>
      </c>
      <c r="B935" s="410" t="s">
        <v>13470</v>
      </c>
      <c r="C935" s="397">
        <v>0</v>
      </c>
      <c r="D935" s="397">
        <v>0</v>
      </c>
      <c r="E935" s="397">
        <v>0</v>
      </c>
    </row>
    <row r="936" spans="1:5" x14ac:dyDescent="0.25">
      <c r="A936" s="408" t="s">
        <v>8559</v>
      </c>
      <c r="B936" s="410" t="s">
        <v>13471</v>
      </c>
      <c r="C936" s="397">
        <v>0</v>
      </c>
      <c r="D936" s="397">
        <v>0</v>
      </c>
      <c r="E936" s="397">
        <v>0</v>
      </c>
    </row>
    <row r="937" spans="1:5" x14ac:dyDescent="0.25">
      <c r="A937" s="408" t="s">
        <v>8560</v>
      </c>
      <c r="B937" s="410" t="s">
        <v>13472</v>
      </c>
      <c r="C937" s="397">
        <v>0</v>
      </c>
      <c r="D937" s="397">
        <v>0</v>
      </c>
      <c r="E937" s="397">
        <v>0</v>
      </c>
    </row>
    <row r="938" spans="1:5" x14ac:dyDescent="0.25">
      <c r="A938" s="408" t="s">
        <v>19726</v>
      </c>
      <c r="B938" s="410" t="s">
        <v>19727</v>
      </c>
      <c r="C938" s="397">
        <v>0</v>
      </c>
      <c r="D938" s="397">
        <v>0</v>
      </c>
      <c r="E938" s="397">
        <v>0</v>
      </c>
    </row>
    <row r="939" spans="1:5" x14ac:dyDescent="0.25">
      <c r="A939" s="408" t="s">
        <v>4625</v>
      </c>
      <c r="B939" s="410" t="s">
        <v>11405</v>
      </c>
      <c r="C939" s="397">
        <v>1</v>
      </c>
      <c r="D939" s="397">
        <v>1</v>
      </c>
      <c r="E939" s="397">
        <v>2</v>
      </c>
    </row>
    <row r="940" spans="1:5" x14ac:dyDescent="0.25">
      <c r="A940" s="408" t="s">
        <v>8561</v>
      </c>
      <c r="B940" s="410" t="s">
        <v>11406</v>
      </c>
      <c r="C940" s="397">
        <v>0</v>
      </c>
      <c r="D940" s="397">
        <v>0</v>
      </c>
      <c r="E940" s="397">
        <v>0</v>
      </c>
    </row>
    <row r="941" spans="1:5" x14ac:dyDescent="0.25">
      <c r="A941" s="408" t="s">
        <v>8562</v>
      </c>
      <c r="B941" s="410" t="s">
        <v>13473</v>
      </c>
      <c r="C941" s="397">
        <v>0</v>
      </c>
      <c r="D941" s="397">
        <v>0</v>
      </c>
      <c r="E941" s="397">
        <v>0</v>
      </c>
    </row>
    <row r="942" spans="1:5" x14ac:dyDescent="0.25">
      <c r="A942" s="408" t="s">
        <v>8563</v>
      </c>
      <c r="B942" s="410" t="s">
        <v>11407</v>
      </c>
      <c r="C942" s="397">
        <v>0</v>
      </c>
      <c r="D942" s="397">
        <v>0</v>
      </c>
      <c r="E942" s="397">
        <v>0</v>
      </c>
    </row>
    <row r="943" spans="1:5" x14ac:dyDescent="0.25">
      <c r="A943" s="408" t="s">
        <v>8564</v>
      </c>
      <c r="B943" s="410" t="s">
        <v>13474</v>
      </c>
      <c r="C943" s="397">
        <v>0</v>
      </c>
      <c r="D943" s="397">
        <v>1</v>
      </c>
      <c r="E943" s="397">
        <v>1</v>
      </c>
    </row>
    <row r="944" spans="1:5" x14ac:dyDescent="0.25">
      <c r="A944" s="408" t="s">
        <v>8565</v>
      </c>
      <c r="B944" s="410" t="s">
        <v>13475</v>
      </c>
      <c r="C944" s="397">
        <v>0</v>
      </c>
      <c r="D944" s="397">
        <v>0</v>
      </c>
      <c r="E944" s="397">
        <v>0</v>
      </c>
    </row>
    <row r="945" spans="1:5" x14ac:dyDescent="0.25">
      <c r="A945" s="408" t="s">
        <v>19728</v>
      </c>
      <c r="B945" s="410" t="s">
        <v>19729</v>
      </c>
      <c r="C945" s="397">
        <v>0</v>
      </c>
      <c r="D945" s="397">
        <v>0</v>
      </c>
      <c r="E945" s="397">
        <v>0</v>
      </c>
    </row>
    <row r="946" spans="1:5" x14ac:dyDescent="0.25">
      <c r="A946" s="408" t="s">
        <v>4715</v>
      </c>
      <c r="B946" s="410" t="s">
        <v>13476</v>
      </c>
      <c r="C946" s="397">
        <v>0</v>
      </c>
      <c r="D946" s="397">
        <v>0</v>
      </c>
      <c r="E946" s="397">
        <v>0</v>
      </c>
    </row>
    <row r="947" spans="1:5" x14ac:dyDescent="0.25">
      <c r="A947" s="408" t="s">
        <v>8566</v>
      </c>
      <c r="B947" s="410" t="s">
        <v>13477</v>
      </c>
      <c r="C947" s="397">
        <v>0</v>
      </c>
      <c r="D947" s="397">
        <v>0</v>
      </c>
      <c r="E947" s="397">
        <v>0</v>
      </c>
    </row>
    <row r="948" spans="1:5" x14ac:dyDescent="0.25">
      <c r="A948" s="408" t="s">
        <v>8567</v>
      </c>
      <c r="B948" s="410" t="s">
        <v>13478</v>
      </c>
      <c r="C948" s="397">
        <v>0</v>
      </c>
      <c r="D948" s="397">
        <v>0</v>
      </c>
      <c r="E948" s="397">
        <v>0</v>
      </c>
    </row>
    <row r="949" spans="1:5" x14ac:dyDescent="0.25">
      <c r="A949" s="408" t="s">
        <v>8568</v>
      </c>
      <c r="B949" s="410" t="s">
        <v>13479</v>
      </c>
      <c r="C949" s="397">
        <v>0</v>
      </c>
      <c r="D949" s="397">
        <v>0</v>
      </c>
      <c r="E949" s="397">
        <v>0</v>
      </c>
    </row>
    <row r="950" spans="1:5" x14ac:dyDescent="0.25">
      <c r="A950" s="408" t="s">
        <v>8569</v>
      </c>
      <c r="B950" s="410" t="s">
        <v>13480</v>
      </c>
      <c r="C950" s="397">
        <v>0</v>
      </c>
      <c r="D950" s="397">
        <v>0</v>
      </c>
      <c r="E950" s="397">
        <v>0</v>
      </c>
    </row>
    <row r="951" spans="1:5" x14ac:dyDescent="0.25">
      <c r="A951" s="408" t="s">
        <v>8570</v>
      </c>
      <c r="B951" s="410" t="s">
        <v>13481</v>
      </c>
      <c r="C951" s="397">
        <v>0</v>
      </c>
      <c r="D951" s="397">
        <v>0</v>
      </c>
      <c r="E951" s="397">
        <v>0</v>
      </c>
    </row>
    <row r="952" spans="1:5" x14ac:dyDescent="0.25">
      <c r="A952" s="408" t="s">
        <v>19730</v>
      </c>
      <c r="B952" s="410" t="s">
        <v>19731</v>
      </c>
      <c r="C952" s="397">
        <v>0</v>
      </c>
      <c r="D952" s="397">
        <v>0</v>
      </c>
      <c r="E952" s="397">
        <v>0</v>
      </c>
    </row>
    <row r="953" spans="1:5" x14ac:dyDescent="0.25">
      <c r="A953" s="408" t="s">
        <v>4716</v>
      </c>
      <c r="B953" s="410" t="s">
        <v>13476</v>
      </c>
      <c r="C953" s="397">
        <v>11</v>
      </c>
      <c r="D953" s="397">
        <v>0</v>
      </c>
      <c r="E953" s="397">
        <v>11</v>
      </c>
    </row>
    <row r="954" spans="1:5" x14ac:dyDescent="0.25">
      <c r="A954" s="408" t="s">
        <v>8571</v>
      </c>
      <c r="B954" s="410" t="s">
        <v>13477</v>
      </c>
      <c r="C954" s="397">
        <v>0</v>
      </c>
      <c r="D954" s="397">
        <v>0</v>
      </c>
      <c r="E954" s="397">
        <v>0</v>
      </c>
    </row>
    <row r="955" spans="1:5" x14ac:dyDescent="0.25">
      <c r="A955" s="408" t="s">
        <v>8572</v>
      </c>
      <c r="B955" s="410" t="s">
        <v>13478</v>
      </c>
      <c r="C955" s="397">
        <v>0</v>
      </c>
      <c r="D955" s="397">
        <v>0</v>
      </c>
      <c r="E955" s="397">
        <v>0</v>
      </c>
    </row>
    <row r="956" spans="1:5" x14ac:dyDescent="0.25">
      <c r="A956" s="408" t="s">
        <v>8573</v>
      </c>
      <c r="B956" s="410" t="s">
        <v>13479</v>
      </c>
      <c r="C956" s="397">
        <v>0</v>
      </c>
      <c r="D956" s="397">
        <v>0</v>
      </c>
      <c r="E956" s="397">
        <v>0</v>
      </c>
    </row>
    <row r="957" spans="1:5" x14ac:dyDescent="0.25">
      <c r="A957" s="408" t="s">
        <v>8574</v>
      </c>
      <c r="B957" s="410" t="s">
        <v>13480</v>
      </c>
      <c r="C957" s="397">
        <v>0</v>
      </c>
      <c r="D957" s="397">
        <v>0</v>
      </c>
      <c r="E957" s="397">
        <v>0</v>
      </c>
    </row>
    <row r="958" spans="1:5" x14ac:dyDescent="0.25">
      <c r="A958" s="408" t="s">
        <v>8575</v>
      </c>
      <c r="B958" s="410" t="s">
        <v>13481</v>
      </c>
      <c r="C958" s="397">
        <v>0</v>
      </c>
      <c r="D958" s="397">
        <v>0</v>
      </c>
      <c r="E958" s="397">
        <v>0</v>
      </c>
    </row>
    <row r="959" spans="1:5" x14ac:dyDescent="0.25">
      <c r="A959" s="408" t="s">
        <v>19732</v>
      </c>
      <c r="B959" s="410" t="s">
        <v>19731</v>
      </c>
      <c r="C959" s="397">
        <v>0</v>
      </c>
      <c r="D959" s="397">
        <v>0</v>
      </c>
      <c r="E959" s="397">
        <v>0</v>
      </c>
    </row>
    <row r="960" spans="1:5" x14ac:dyDescent="0.25">
      <c r="A960" s="408" t="s">
        <v>4717</v>
      </c>
      <c r="B960" s="410" t="s">
        <v>13476</v>
      </c>
      <c r="C960" s="397">
        <v>0</v>
      </c>
      <c r="D960" s="397">
        <v>0</v>
      </c>
      <c r="E960" s="397">
        <v>0</v>
      </c>
    </row>
    <row r="961" spans="1:5" x14ac:dyDescent="0.25">
      <c r="A961" s="408" t="s">
        <v>8576</v>
      </c>
      <c r="B961" s="410" t="s">
        <v>13477</v>
      </c>
      <c r="C961" s="397">
        <v>0</v>
      </c>
      <c r="D961" s="397">
        <v>0</v>
      </c>
      <c r="E961" s="397">
        <v>0</v>
      </c>
    </row>
    <row r="962" spans="1:5" x14ac:dyDescent="0.25">
      <c r="A962" s="408" t="s">
        <v>8577</v>
      </c>
      <c r="B962" s="410" t="s">
        <v>13478</v>
      </c>
      <c r="C962" s="397">
        <v>0</v>
      </c>
      <c r="D962" s="397">
        <v>0</v>
      </c>
      <c r="E962" s="397">
        <v>0</v>
      </c>
    </row>
    <row r="963" spans="1:5" x14ac:dyDescent="0.25">
      <c r="A963" s="408" t="s">
        <v>8578</v>
      </c>
      <c r="B963" s="410" t="s">
        <v>13479</v>
      </c>
      <c r="C963" s="397">
        <v>0</v>
      </c>
      <c r="D963" s="397">
        <v>0</v>
      </c>
      <c r="E963" s="397">
        <v>0</v>
      </c>
    </row>
    <row r="964" spans="1:5" x14ac:dyDescent="0.25">
      <c r="A964" s="408" t="s">
        <v>11316</v>
      </c>
      <c r="B964" s="410" t="s">
        <v>13480</v>
      </c>
      <c r="C964" s="397">
        <v>0</v>
      </c>
      <c r="D964" s="397">
        <v>0</v>
      </c>
      <c r="E964" s="397">
        <v>0</v>
      </c>
    </row>
    <row r="965" spans="1:5" x14ac:dyDescent="0.25">
      <c r="A965" s="408" t="s">
        <v>8579</v>
      </c>
      <c r="B965" s="410" t="s">
        <v>13481</v>
      </c>
      <c r="C965" s="397">
        <v>0</v>
      </c>
      <c r="D965" s="397">
        <v>0</v>
      </c>
      <c r="E965" s="397">
        <v>0</v>
      </c>
    </row>
    <row r="966" spans="1:5" x14ac:dyDescent="0.25">
      <c r="A966" s="408" t="s">
        <v>19733</v>
      </c>
      <c r="B966" s="410" t="s">
        <v>19731</v>
      </c>
      <c r="C966" s="397">
        <v>0</v>
      </c>
      <c r="D966" s="397">
        <v>0</v>
      </c>
      <c r="E966" s="397">
        <v>0</v>
      </c>
    </row>
    <row r="967" spans="1:5" x14ac:dyDescent="0.25">
      <c r="A967" s="408" t="s">
        <v>4718</v>
      </c>
      <c r="B967" s="410" t="s">
        <v>8199</v>
      </c>
      <c r="C967" s="397">
        <v>0</v>
      </c>
      <c r="D967" s="397">
        <v>6</v>
      </c>
      <c r="E967" s="397">
        <v>6</v>
      </c>
    </row>
    <row r="968" spans="1:5" x14ac:dyDescent="0.25">
      <c r="A968" s="408" t="s">
        <v>8580</v>
      </c>
      <c r="B968" s="410" t="s">
        <v>9467</v>
      </c>
      <c r="C968" s="397">
        <v>0</v>
      </c>
      <c r="D968" s="397">
        <v>0</v>
      </c>
      <c r="E968" s="397">
        <v>0</v>
      </c>
    </row>
    <row r="969" spans="1:5" x14ac:dyDescent="0.25">
      <c r="A969" s="408" t="s">
        <v>8581</v>
      </c>
      <c r="B969" s="410" t="s">
        <v>8200</v>
      </c>
      <c r="C969" s="397">
        <v>0</v>
      </c>
      <c r="D969" s="397">
        <v>0</v>
      </c>
      <c r="E969" s="397">
        <v>0</v>
      </c>
    </row>
    <row r="970" spans="1:5" x14ac:dyDescent="0.25">
      <c r="A970" s="408" t="s">
        <v>8582</v>
      </c>
      <c r="B970" s="410" t="s">
        <v>9468</v>
      </c>
      <c r="C970" s="397">
        <v>0</v>
      </c>
      <c r="D970" s="397">
        <v>4</v>
      </c>
      <c r="E970" s="397">
        <v>4</v>
      </c>
    </row>
    <row r="971" spans="1:5" x14ac:dyDescent="0.25">
      <c r="A971" s="408" t="s">
        <v>8583</v>
      </c>
      <c r="B971" s="410" t="s">
        <v>13482</v>
      </c>
      <c r="C971" s="397">
        <v>0</v>
      </c>
      <c r="D971" s="397">
        <v>2</v>
      </c>
      <c r="E971" s="397">
        <v>2</v>
      </c>
    </row>
    <row r="972" spans="1:5" x14ac:dyDescent="0.25">
      <c r="A972" s="408" t="s">
        <v>4719</v>
      </c>
      <c r="B972" s="410" t="s">
        <v>13483</v>
      </c>
      <c r="C972" s="397">
        <v>38</v>
      </c>
      <c r="D972" s="397">
        <v>0</v>
      </c>
      <c r="E972" s="397">
        <v>38</v>
      </c>
    </row>
    <row r="973" spans="1:5" x14ac:dyDescent="0.25">
      <c r="A973" s="408" t="s">
        <v>8584</v>
      </c>
      <c r="B973" s="410" t="s">
        <v>13484</v>
      </c>
      <c r="C973" s="397">
        <v>0</v>
      </c>
      <c r="D973" s="397">
        <v>0</v>
      </c>
      <c r="E973" s="397">
        <v>0</v>
      </c>
    </row>
    <row r="974" spans="1:5" x14ac:dyDescent="0.25">
      <c r="A974" s="408" t="s">
        <v>8585</v>
      </c>
      <c r="B974" s="410" t="s">
        <v>13485</v>
      </c>
      <c r="C974" s="397">
        <v>0</v>
      </c>
      <c r="D974" s="397">
        <v>0</v>
      </c>
      <c r="E974" s="397">
        <v>0</v>
      </c>
    </row>
    <row r="975" spans="1:5" x14ac:dyDescent="0.25">
      <c r="A975" s="408" t="s">
        <v>8586</v>
      </c>
      <c r="B975" s="410" t="s">
        <v>13486</v>
      </c>
      <c r="C975" s="397">
        <v>0</v>
      </c>
      <c r="D975" s="397">
        <v>0</v>
      </c>
      <c r="E975" s="397">
        <v>0</v>
      </c>
    </row>
    <row r="976" spans="1:5" x14ac:dyDescent="0.25">
      <c r="A976" s="408" t="s">
        <v>8587</v>
      </c>
      <c r="B976" s="410" t="s">
        <v>13487</v>
      </c>
      <c r="C976" s="397">
        <v>0</v>
      </c>
      <c r="D976" s="397">
        <v>0</v>
      </c>
      <c r="E976" s="397">
        <v>0</v>
      </c>
    </row>
    <row r="977" spans="1:5" x14ac:dyDescent="0.25">
      <c r="A977" s="408" t="s">
        <v>4720</v>
      </c>
      <c r="B977" s="410" t="s">
        <v>13483</v>
      </c>
      <c r="C977" s="397">
        <v>0</v>
      </c>
      <c r="D977" s="397">
        <v>1</v>
      </c>
      <c r="E977" s="397">
        <v>1</v>
      </c>
    </row>
    <row r="978" spans="1:5" x14ac:dyDescent="0.25">
      <c r="A978" s="408" t="s">
        <v>8588</v>
      </c>
      <c r="B978" s="410" t="s">
        <v>13484</v>
      </c>
      <c r="C978" s="397">
        <v>0</v>
      </c>
      <c r="D978" s="397">
        <v>0</v>
      </c>
      <c r="E978" s="397">
        <v>0</v>
      </c>
    </row>
    <row r="979" spans="1:5" x14ac:dyDescent="0.25">
      <c r="A979" s="408" t="s">
        <v>8589</v>
      </c>
      <c r="B979" s="410" t="s">
        <v>13485</v>
      </c>
      <c r="C979" s="397">
        <v>0</v>
      </c>
      <c r="D979" s="397">
        <v>0</v>
      </c>
      <c r="E979" s="397">
        <v>0</v>
      </c>
    </row>
    <row r="980" spans="1:5" x14ac:dyDescent="0.25">
      <c r="A980" s="408" t="s">
        <v>8590</v>
      </c>
      <c r="B980" s="410" t="s">
        <v>13486</v>
      </c>
      <c r="C980" s="397">
        <v>0</v>
      </c>
      <c r="D980" s="397">
        <v>3</v>
      </c>
      <c r="E980" s="397">
        <v>3</v>
      </c>
    </row>
    <row r="981" spans="1:5" x14ac:dyDescent="0.25">
      <c r="A981" s="408" t="s">
        <v>8591</v>
      </c>
      <c r="B981" s="410" t="s">
        <v>13487</v>
      </c>
      <c r="C981" s="397">
        <v>0</v>
      </c>
      <c r="D981" s="397">
        <v>2</v>
      </c>
      <c r="E981" s="397">
        <v>2</v>
      </c>
    </row>
    <row r="982" spans="1:5" x14ac:dyDescent="0.25">
      <c r="A982" s="408" t="s">
        <v>19436</v>
      </c>
      <c r="B982" s="410" t="s">
        <v>13483</v>
      </c>
      <c r="C982" s="397">
        <v>0</v>
      </c>
      <c r="D982" s="397">
        <v>0</v>
      </c>
      <c r="E982" s="397">
        <v>0</v>
      </c>
    </row>
    <row r="983" spans="1:5" x14ac:dyDescent="0.25">
      <c r="A983" s="408" t="s">
        <v>19437</v>
      </c>
      <c r="B983" s="410" t="s">
        <v>13484</v>
      </c>
      <c r="C983" s="397">
        <v>0</v>
      </c>
      <c r="D983" s="397">
        <v>0</v>
      </c>
      <c r="E983" s="397">
        <v>0</v>
      </c>
    </row>
    <row r="984" spans="1:5" x14ac:dyDescent="0.25">
      <c r="A984" s="408" t="s">
        <v>19438</v>
      </c>
      <c r="B984" s="410" t="s">
        <v>13485</v>
      </c>
      <c r="C984" s="397">
        <v>0</v>
      </c>
      <c r="D984" s="397">
        <v>0</v>
      </c>
      <c r="E984" s="397">
        <v>0</v>
      </c>
    </row>
    <row r="985" spans="1:5" x14ac:dyDescent="0.25">
      <c r="A985" s="408" t="s">
        <v>19439</v>
      </c>
      <c r="B985" s="410" t="s">
        <v>13486</v>
      </c>
      <c r="C985" s="397">
        <v>0</v>
      </c>
      <c r="D985" s="397">
        <v>0</v>
      </c>
      <c r="E985" s="397">
        <v>0</v>
      </c>
    </row>
    <row r="986" spans="1:5" x14ac:dyDescent="0.25">
      <c r="A986" s="408" t="s">
        <v>19440</v>
      </c>
      <c r="B986" s="410" t="s">
        <v>13487</v>
      </c>
      <c r="C986" s="397">
        <v>0</v>
      </c>
      <c r="D986" s="397">
        <v>0</v>
      </c>
      <c r="E986" s="397">
        <v>0</v>
      </c>
    </row>
    <row r="987" spans="1:5" x14ac:dyDescent="0.25">
      <c r="A987" s="408" t="s">
        <v>4721</v>
      </c>
      <c r="B987" s="410" t="s">
        <v>13488</v>
      </c>
      <c r="C987" s="397">
        <v>-1</v>
      </c>
      <c r="D987" s="397">
        <v>0</v>
      </c>
      <c r="E987" s="397">
        <v>-1</v>
      </c>
    </row>
    <row r="988" spans="1:5" x14ac:dyDescent="0.25">
      <c r="A988" s="408" t="s">
        <v>8592</v>
      </c>
      <c r="B988" s="410" t="s">
        <v>13489</v>
      </c>
      <c r="C988" s="397">
        <v>0</v>
      </c>
      <c r="D988" s="397">
        <v>0</v>
      </c>
      <c r="E988" s="397">
        <v>0</v>
      </c>
    </row>
    <row r="989" spans="1:5" x14ac:dyDescent="0.25">
      <c r="A989" s="408" t="s">
        <v>8593</v>
      </c>
      <c r="B989" s="410" t="s">
        <v>13490</v>
      </c>
      <c r="C989" s="397">
        <v>0</v>
      </c>
      <c r="D989" s="397">
        <v>0</v>
      </c>
      <c r="E989" s="397">
        <v>0</v>
      </c>
    </row>
    <row r="990" spans="1:5" x14ac:dyDescent="0.25">
      <c r="A990" s="408" t="s">
        <v>8594</v>
      </c>
      <c r="B990" s="410" t="s">
        <v>13491</v>
      </c>
      <c r="C990" s="397">
        <v>0</v>
      </c>
      <c r="D990" s="397">
        <v>0</v>
      </c>
      <c r="E990" s="397">
        <v>0</v>
      </c>
    </row>
    <row r="991" spans="1:5" x14ac:dyDescent="0.25">
      <c r="A991" s="408" t="s">
        <v>8595</v>
      </c>
      <c r="B991" s="410" t="s">
        <v>13492</v>
      </c>
      <c r="C991" s="397">
        <v>0</v>
      </c>
      <c r="D991" s="397">
        <v>0</v>
      </c>
      <c r="E991" s="397">
        <v>0</v>
      </c>
    </row>
    <row r="992" spans="1:5" x14ac:dyDescent="0.25">
      <c r="A992" s="408" t="s">
        <v>4722</v>
      </c>
      <c r="B992" s="410" t="s">
        <v>13488</v>
      </c>
      <c r="C992" s="397">
        <v>3</v>
      </c>
      <c r="D992" s="397">
        <v>0</v>
      </c>
      <c r="E992" s="397">
        <v>3</v>
      </c>
    </row>
    <row r="993" spans="1:5" x14ac:dyDescent="0.25">
      <c r="A993" s="408" t="s">
        <v>8596</v>
      </c>
      <c r="B993" s="410" t="s">
        <v>13489</v>
      </c>
      <c r="C993" s="397">
        <v>0</v>
      </c>
      <c r="D993" s="397">
        <v>0</v>
      </c>
      <c r="E993" s="397">
        <v>0</v>
      </c>
    </row>
    <row r="994" spans="1:5" x14ac:dyDescent="0.25">
      <c r="A994" s="408" t="s">
        <v>8597</v>
      </c>
      <c r="B994" s="410" t="s">
        <v>13490</v>
      </c>
      <c r="C994" s="397">
        <v>0</v>
      </c>
      <c r="D994" s="397">
        <v>0</v>
      </c>
      <c r="E994" s="397">
        <v>0</v>
      </c>
    </row>
    <row r="995" spans="1:5" x14ac:dyDescent="0.25">
      <c r="A995" s="408" t="s">
        <v>8598</v>
      </c>
      <c r="B995" s="410" t="s">
        <v>13491</v>
      </c>
      <c r="C995" s="397">
        <v>0</v>
      </c>
      <c r="D995" s="397">
        <v>0</v>
      </c>
      <c r="E995" s="397">
        <v>0</v>
      </c>
    </row>
    <row r="996" spans="1:5" x14ac:dyDescent="0.25">
      <c r="A996" s="408" t="s">
        <v>8599</v>
      </c>
      <c r="B996" s="410" t="s">
        <v>13492</v>
      </c>
      <c r="C996" s="397">
        <v>0</v>
      </c>
      <c r="D996" s="397">
        <v>1</v>
      </c>
      <c r="E996" s="397">
        <v>1</v>
      </c>
    </row>
    <row r="997" spans="1:5" x14ac:dyDescent="0.25">
      <c r="A997" s="408" t="s">
        <v>19441</v>
      </c>
      <c r="B997" s="410" t="s">
        <v>13488</v>
      </c>
      <c r="C997" s="397">
        <v>-1</v>
      </c>
      <c r="D997" s="397">
        <v>0</v>
      </c>
      <c r="E997" s="397">
        <v>-1</v>
      </c>
    </row>
    <row r="998" spans="1:5" x14ac:dyDescent="0.25">
      <c r="A998" s="408" t="s">
        <v>19442</v>
      </c>
      <c r="B998" s="410" t="s">
        <v>13489</v>
      </c>
      <c r="C998" s="397">
        <v>0</v>
      </c>
      <c r="D998" s="397">
        <v>0</v>
      </c>
      <c r="E998" s="397">
        <v>0</v>
      </c>
    </row>
    <row r="999" spans="1:5" x14ac:dyDescent="0.25">
      <c r="A999" s="408" t="s">
        <v>19443</v>
      </c>
      <c r="B999" s="410" t="s">
        <v>13490</v>
      </c>
      <c r="C999" s="397">
        <v>0</v>
      </c>
      <c r="D999" s="397">
        <v>0</v>
      </c>
      <c r="E999" s="397">
        <v>0</v>
      </c>
    </row>
    <row r="1000" spans="1:5" x14ac:dyDescent="0.25">
      <c r="A1000" s="408" t="s">
        <v>19444</v>
      </c>
      <c r="B1000" s="410" t="s">
        <v>13491</v>
      </c>
      <c r="C1000" s="397">
        <v>0</v>
      </c>
      <c r="D1000" s="397">
        <v>0</v>
      </c>
      <c r="E1000" s="397">
        <v>0</v>
      </c>
    </row>
    <row r="1001" spans="1:5" x14ac:dyDescent="0.25">
      <c r="A1001" s="408" t="s">
        <v>19445</v>
      </c>
      <c r="B1001" s="410" t="s">
        <v>13492</v>
      </c>
      <c r="C1001" s="397">
        <v>0</v>
      </c>
      <c r="D1001" s="397">
        <v>0</v>
      </c>
      <c r="E1001" s="397">
        <v>0</v>
      </c>
    </row>
    <row r="1002" spans="1:5" x14ac:dyDescent="0.25">
      <c r="A1002" s="408" t="s">
        <v>4485</v>
      </c>
      <c r="B1002" s="410" t="s">
        <v>13493</v>
      </c>
      <c r="C1002" s="397">
        <v>0</v>
      </c>
      <c r="D1002" s="397">
        <v>0</v>
      </c>
      <c r="E1002" s="397">
        <v>0</v>
      </c>
    </row>
    <row r="1003" spans="1:5" x14ac:dyDescent="0.25">
      <c r="A1003" s="408" t="s">
        <v>8600</v>
      </c>
      <c r="B1003" s="410" t="s">
        <v>13494</v>
      </c>
      <c r="C1003" s="397">
        <v>0</v>
      </c>
      <c r="D1003" s="397">
        <v>0</v>
      </c>
      <c r="E1003" s="397">
        <v>0</v>
      </c>
    </row>
    <row r="1004" spans="1:5" x14ac:dyDescent="0.25">
      <c r="A1004" s="408" t="s">
        <v>8601</v>
      </c>
      <c r="B1004" s="410" t="s">
        <v>13495</v>
      </c>
      <c r="C1004" s="397">
        <v>0</v>
      </c>
      <c r="D1004" s="397">
        <v>0</v>
      </c>
      <c r="E1004" s="397">
        <v>0</v>
      </c>
    </row>
    <row r="1005" spans="1:5" x14ac:dyDescent="0.25">
      <c r="A1005" s="408" t="s">
        <v>8602</v>
      </c>
      <c r="B1005" s="410" t="s">
        <v>13496</v>
      </c>
      <c r="C1005" s="397">
        <v>0</v>
      </c>
      <c r="D1005" s="397">
        <v>0</v>
      </c>
      <c r="E1005" s="397">
        <v>0</v>
      </c>
    </row>
    <row r="1006" spans="1:5" x14ac:dyDescent="0.25">
      <c r="A1006" s="408" t="s">
        <v>8603</v>
      </c>
      <c r="B1006" s="410" t="s">
        <v>13497</v>
      </c>
      <c r="C1006" s="397">
        <v>0</v>
      </c>
      <c r="D1006" s="397">
        <v>0</v>
      </c>
      <c r="E1006" s="397">
        <v>0</v>
      </c>
    </row>
    <row r="1007" spans="1:5" x14ac:dyDescent="0.25">
      <c r="A1007" s="408" t="s">
        <v>5047</v>
      </c>
      <c r="B1007" s="410" t="s">
        <v>13498</v>
      </c>
      <c r="C1007" s="397">
        <v>0</v>
      </c>
      <c r="D1007" s="397">
        <v>0</v>
      </c>
      <c r="E1007" s="397">
        <v>0</v>
      </c>
    </row>
    <row r="1008" spans="1:5" x14ac:dyDescent="0.25">
      <c r="A1008" s="408" t="s">
        <v>8604</v>
      </c>
      <c r="B1008" s="410" t="s">
        <v>13499</v>
      </c>
      <c r="C1008" s="397">
        <v>0</v>
      </c>
      <c r="D1008" s="397">
        <v>0</v>
      </c>
      <c r="E1008" s="397">
        <v>0</v>
      </c>
    </row>
    <row r="1009" spans="1:5" x14ac:dyDescent="0.25">
      <c r="A1009" s="408" t="s">
        <v>8605</v>
      </c>
      <c r="B1009" s="410" t="s">
        <v>13500</v>
      </c>
      <c r="C1009" s="397">
        <v>0</v>
      </c>
      <c r="D1009" s="397">
        <v>0</v>
      </c>
      <c r="E1009" s="397">
        <v>0</v>
      </c>
    </row>
    <row r="1010" spans="1:5" x14ac:dyDescent="0.25">
      <c r="A1010" s="408" t="s">
        <v>8606</v>
      </c>
      <c r="B1010" s="410" t="s">
        <v>13501</v>
      </c>
      <c r="C1010" s="397">
        <v>0</v>
      </c>
      <c r="D1010" s="397">
        <v>0</v>
      </c>
      <c r="E1010" s="397">
        <v>0</v>
      </c>
    </row>
    <row r="1011" spans="1:5" x14ac:dyDescent="0.25">
      <c r="A1011" s="408" t="s">
        <v>8607</v>
      </c>
      <c r="B1011" s="410" t="s">
        <v>13502</v>
      </c>
      <c r="C1011" s="397">
        <v>0</v>
      </c>
      <c r="D1011" s="397">
        <v>0</v>
      </c>
      <c r="E1011" s="397">
        <v>0</v>
      </c>
    </row>
    <row r="1012" spans="1:5" x14ac:dyDescent="0.25">
      <c r="A1012" s="408" t="s">
        <v>8608</v>
      </c>
      <c r="B1012" s="410" t="s">
        <v>13503</v>
      </c>
      <c r="C1012" s="397">
        <v>0</v>
      </c>
      <c r="D1012" s="397">
        <v>0</v>
      </c>
      <c r="E1012" s="397">
        <v>0</v>
      </c>
    </row>
    <row r="1013" spans="1:5" x14ac:dyDescent="0.25">
      <c r="A1013" s="408" t="s">
        <v>19734</v>
      </c>
      <c r="B1013" s="410" t="s">
        <v>19735</v>
      </c>
      <c r="C1013" s="397">
        <v>0</v>
      </c>
      <c r="D1013" s="397">
        <v>0</v>
      </c>
      <c r="E1013" s="397">
        <v>0</v>
      </c>
    </row>
    <row r="1014" spans="1:5" x14ac:dyDescent="0.25">
      <c r="A1014" s="408" t="s">
        <v>11109</v>
      </c>
      <c r="B1014" s="410" t="s">
        <v>13504</v>
      </c>
      <c r="C1014" s="397">
        <v>-2</v>
      </c>
      <c r="D1014" s="397">
        <v>1</v>
      </c>
      <c r="E1014" s="397">
        <v>-1</v>
      </c>
    </row>
    <row r="1015" spans="1:5" x14ac:dyDescent="0.25">
      <c r="A1015" s="408" t="s">
        <v>11317</v>
      </c>
      <c r="B1015" s="410" t="s">
        <v>13505</v>
      </c>
      <c r="C1015" s="397">
        <v>0</v>
      </c>
      <c r="D1015" s="397">
        <v>0</v>
      </c>
      <c r="E1015" s="397">
        <v>0</v>
      </c>
    </row>
    <row r="1016" spans="1:5" x14ac:dyDescent="0.25">
      <c r="A1016" s="408" t="s">
        <v>11318</v>
      </c>
      <c r="B1016" s="410" t="s">
        <v>13506</v>
      </c>
      <c r="C1016" s="397">
        <v>0</v>
      </c>
      <c r="D1016" s="397">
        <v>0</v>
      </c>
      <c r="E1016" s="397">
        <v>0</v>
      </c>
    </row>
    <row r="1017" spans="1:5" x14ac:dyDescent="0.25">
      <c r="A1017" s="408" t="s">
        <v>11319</v>
      </c>
      <c r="B1017" s="410" t="s">
        <v>13507</v>
      </c>
      <c r="C1017" s="397">
        <v>0</v>
      </c>
      <c r="D1017" s="397">
        <v>0</v>
      </c>
      <c r="E1017" s="397">
        <v>0</v>
      </c>
    </row>
    <row r="1018" spans="1:5" x14ac:dyDescent="0.25">
      <c r="A1018" s="408" t="s">
        <v>11320</v>
      </c>
      <c r="B1018" s="410" t="s">
        <v>13508</v>
      </c>
      <c r="C1018" s="397">
        <v>0</v>
      </c>
      <c r="D1018" s="397">
        <v>0</v>
      </c>
      <c r="E1018" s="397">
        <v>0</v>
      </c>
    </row>
    <row r="1019" spans="1:5" x14ac:dyDescent="0.25">
      <c r="A1019" s="408" t="s">
        <v>11321</v>
      </c>
      <c r="B1019" s="410" t="s">
        <v>13509</v>
      </c>
      <c r="C1019" s="397">
        <v>0</v>
      </c>
      <c r="D1019" s="397">
        <v>0</v>
      </c>
      <c r="E1019" s="397">
        <v>0</v>
      </c>
    </row>
    <row r="1020" spans="1:5" x14ac:dyDescent="0.25">
      <c r="A1020" s="408" t="s">
        <v>19736</v>
      </c>
      <c r="B1020" s="410" t="s">
        <v>19737</v>
      </c>
      <c r="C1020" s="397">
        <v>0</v>
      </c>
      <c r="D1020" s="397">
        <v>0</v>
      </c>
      <c r="E1020" s="397">
        <v>0</v>
      </c>
    </row>
    <row r="1021" spans="1:5" x14ac:dyDescent="0.25">
      <c r="A1021" s="408" t="s">
        <v>11323</v>
      </c>
      <c r="B1021" s="410" t="s">
        <v>13510</v>
      </c>
      <c r="C1021" s="397">
        <v>0</v>
      </c>
      <c r="D1021" s="397">
        <v>66</v>
      </c>
      <c r="E1021" s="397">
        <v>66</v>
      </c>
    </row>
    <row r="1022" spans="1:5" x14ac:dyDescent="0.25">
      <c r="A1022" s="408" t="s">
        <v>11324</v>
      </c>
      <c r="B1022" s="410" t="s">
        <v>13511</v>
      </c>
      <c r="C1022" s="397">
        <v>0</v>
      </c>
      <c r="D1022" s="397">
        <v>0</v>
      </c>
      <c r="E1022" s="397">
        <v>0</v>
      </c>
    </row>
    <row r="1023" spans="1:5" x14ac:dyDescent="0.25">
      <c r="A1023" s="408" t="s">
        <v>11325</v>
      </c>
      <c r="B1023" s="410" t="s">
        <v>13512</v>
      </c>
      <c r="C1023" s="397">
        <v>0</v>
      </c>
      <c r="D1023" s="397">
        <v>0</v>
      </c>
      <c r="E1023" s="397">
        <v>0</v>
      </c>
    </row>
    <row r="1024" spans="1:5" x14ac:dyDescent="0.25">
      <c r="A1024" s="408" t="s">
        <v>11326</v>
      </c>
      <c r="B1024" s="410" t="s">
        <v>13513</v>
      </c>
      <c r="C1024" s="397">
        <v>0</v>
      </c>
      <c r="D1024" s="397">
        <v>0</v>
      </c>
      <c r="E1024" s="397">
        <v>0</v>
      </c>
    </row>
    <row r="1025" spans="1:5" x14ac:dyDescent="0.25">
      <c r="A1025" s="408" t="s">
        <v>11327</v>
      </c>
      <c r="B1025" s="410" t="s">
        <v>13514</v>
      </c>
      <c r="C1025" s="397">
        <v>0</v>
      </c>
      <c r="D1025" s="397">
        <v>0</v>
      </c>
      <c r="E1025" s="397">
        <v>0</v>
      </c>
    </row>
    <row r="1026" spans="1:5" x14ac:dyDescent="0.25">
      <c r="A1026" s="408" t="s">
        <v>11328</v>
      </c>
      <c r="B1026" s="410" t="s">
        <v>13515</v>
      </c>
      <c r="C1026" s="397">
        <v>0</v>
      </c>
      <c r="D1026" s="397">
        <v>0</v>
      </c>
      <c r="E1026" s="397">
        <v>0</v>
      </c>
    </row>
    <row r="1027" spans="1:5" x14ac:dyDescent="0.25">
      <c r="A1027" s="408" t="s">
        <v>19738</v>
      </c>
      <c r="B1027" s="410" t="s">
        <v>19739</v>
      </c>
      <c r="C1027" s="397">
        <v>0</v>
      </c>
      <c r="D1027" s="397">
        <v>0</v>
      </c>
      <c r="E1027" s="397">
        <v>0</v>
      </c>
    </row>
    <row r="1028" spans="1:5" x14ac:dyDescent="0.25">
      <c r="A1028" s="408" t="s">
        <v>11322</v>
      </c>
      <c r="B1028" s="410" t="s">
        <v>13510</v>
      </c>
      <c r="C1028" s="397">
        <v>0</v>
      </c>
      <c r="D1028" s="397">
        <v>0</v>
      </c>
      <c r="E1028" s="397">
        <v>0</v>
      </c>
    </row>
    <row r="1029" spans="1:5" x14ac:dyDescent="0.25">
      <c r="A1029" s="408" t="s">
        <v>11329</v>
      </c>
      <c r="B1029" s="410" t="s">
        <v>13511</v>
      </c>
      <c r="C1029" s="397">
        <v>0</v>
      </c>
      <c r="D1029" s="397">
        <v>0</v>
      </c>
      <c r="E1029" s="397">
        <v>0</v>
      </c>
    </row>
    <row r="1030" spans="1:5" x14ac:dyDescent="0.25">
      <c r="A1030" s="408" t="s">
        <v>11330</v>
      </c>
      <c r="B1030" s="410" t="s">
        <v>13512</v>
      </c>
      <c r="C1030" s="397">
        <v>0</v>
      </c>
      <c r="D1030" s="397">
        <v>0</v>
      </c>
      <c r="E1030" s="397">
        <v>0</v>
      </c>
    </row>
    <row r="1031" spans="1:5" x14ac:dyDescent="0.25">
      <c r="A1031" s="408" t="s">
        <v>11331</v>
      </c>
      <c r="B1031" s="410" t="s">
        <v>13513</v>
      </c>
      <c r="C1031" s="397">
        <v>0</v>
      </c>
      <c r="D1031" s="397">
        <v>0</v>
      </c>
      <c r="E1031" s="397">
        <v>0</v>
      </c>
    </row>
    <row r="1032" spans="1:5" x14ac:dyDescent="0.25">
      <c r="A1032" s="408" t="s">
        <v>11332</v>
      </c>
      <c r="B1032" s="410" t="s">
        <v>13514</v>
      </c>
      <c r="C1032" s="397">
        <v>0</v>
      </c>
      <c r="D1032" s="397">
        <v>0</v>
      </c>
      <c r="E1032" s="397">
        <v>0</v>
      </c>
    </row>
    <row r="1033" spans="1:5" x14ac:dyDescent="0.25">
      <c r="A1033" s="408" t="s">
        <v>11333</v>
      </c>
      <c r="B1033" s="410" t="s">
        <v>13515</v>
      </c>
      <c r="C1033" s="397">
        <v>0</v>
      </c>
      <c r="D1033" s="397">
        <v>0</v>
      </c>
      <c r="E1033" s="397">
        <v>0</v>
      </c>
    </row>
    <row r="1034" spans="1:5" x14ac:dyDescent="0.25">
      <c r="A1034" s="408" t="s">
        <v>19740</v>
      </c>
      <c r="B1034" s="410" t="s">
        <v>19739</v>
      </c>
      <c r="C1034" s="397">
        <v>0</v>
      </c>
      <c r="D1034" s="397">
        <v>0</v>
      </c>
      <c r="E1034" s="397">
        <v>0</v>
      </c>
    </row>
    <row r="1035" spans="1:5" x14ac:dyDescent="0.25">
      <c r="A1035" s="408" t="s">
        <v>11334</v>
      </c>
      <c r="B1035" s="410" t="s">
        <v>13510</v>
      </c>
      <c r="C1035" s="397">
        <v>0</v>
      </c>
      <c r="D1035" s="397">
        <v>0</v>
      </c>
      <c r="E1035" s="397">
        <v>0</v>
      </c>
    </row>
    <row r="1036" spans="1:5" x14ac:dyDescent="0.25">
      <c r="A1036" s="408" t="s">
        <v>11335</v>
      </c>
      <c r="B1036" s="410" t="s">
        <v>13511</v>
      </c>
      <c r="C1036" s="397">
        <v>0</v>
      </c>
      <c r="D1036" s="397">
        <v>0</v>
      </c>
      <c r="E1036" s="397">
        <v>0</v>
      </c>
    </row>
    <row r="1037" spans="1:5" x14ac:dyDescent="0.25">
      <c r="A1037" s="408" t="s">
        <v>11336</v>
      </c>
      <c r="B1037" s="410" t="s">
        <v>13512</v>
      </c>
      <c r="C1037" s="397">
        <v>0</v>
      </c>
      <c r="D1037" s="397">
        <v>0</v>
      </c>
      <c r="E1037" s="397">
        <v>0</v>
      </c>
    </row>
    <row r="1038" spans="1:5" x14ac:dyDescent="0.25">
      <c r="A1038" s="408" t="s">
        <v>11337</v>
      </c>
      <c r="B1038" s="410" t="s">
        <v>13513</v>
      </c>
      <c r="C1038" s="397">
        <v>0</v>
      </c>
      <c r="D1038" s="397">
        <v>0</v>
      </c>
      <c r="E1038" s="397">
        <v>0</v>
      </c>
    </row>
    <row r="1039" spans="1:5" x14ac:dyDescent="0.25">
      <c r="A1039" s="408" t="s">
        <v>11338</v>
      </c>
      <c r="B1039" s="410" t="s">
        <v>13514</v>
      </c>
      <c r="C1039" s="397">
        <v>0</v>
      </c>
      <c r="D1039" s="397">
        <v>0</v>
      </c>
      <c r="E1039" s="397">
        <v>0</v>
      </c>
    </row>
    <row r="1040" spans="1:5" x14ac:dyDescent="0.25">
      <c r="A1040" s="408" t="s">
        <v>11339</v>
      </c>
      <c r="B1040" s="410" t="s">
        <v>13515</v>
      </c>
      <c r="C1040" s="397">
        <v>0</v>
      </c>
      <c r="D1040" s="397">
        <v>0</v>
      </c>
      <c r="E1040" s="397">
        <v>0</v>
      </c>
    </row>
    <row r="1041" spans="1:5" x14ac:dyDescent="0.25">
      <c r="A1041" s="408" t="s">
        <v>19741</v>
      </c>
      <c r="B1041" s="410" t="s">
        <v>19739</v>
      </c>
      <c r="C1041" s="397">
        <v>0</v>
      </c>
      <c r="D1041" s="397">
        <v>0</v>
      </c>
      <c r="E1041" s="397">
        <v>0</v>
      </c>
    </row>
    <row r="1042" spans="1:5" x14ac:dyDescent="0.25">
      <c r="A1042" s="408" t="s">
        <v>11408</v>
      </c>
      <c r="B1042" s="410" t="s">
        <v>13510</v>
      </c>
      <c r="C1042" s="397">
        <v>0</v>
      </c>
      <c r="D1042" s="397">
        <v>0</v>
      </c>
      <c r="E1042" s="397">
        <v>0</v>
      </c>
    </row>
    <row r="1043" spans="1:5" x14ac:dyDescent="0.25">
      <c r="A1043" s="408" t="s">
        <v>11409</v>
      </c>
      <c r="B1043" s="410" t="s">
        <v>13511</v>
      </c>
      <c r="C1043" s="397">
        <v>0</v>
      </c>
      <c r="D1043" s="397">
        <v>0</v>
      </c>
      <c r="E1043" s="397">
        <v>0</v>
      </c>
    </row>
    <row r="1044" spans="1:5" x14ac:dyDescent="0.25">
      <c r="A1044" s="408" t="s">
        <v>11410</v>
      </c>
      <c r="B1044" s="410" t="s">
        <v>13512</v>
      </c>
      <c r="C1044" s="397">
        <v>0</v>
      </c>
      <c r="D1044" s="397">
        <v>0</v>
      </c>
      <c r="E1044" s="397">
        <v>0</v>
      </c>
    </row>
    <row r="1045" spans="1:5" x14ac:dyDescent="0.25">
      <c r="A1045" s="408" t="s">
        <v>11411</v>
      </c>
      <c r="B1045" s="410" t="s">
        <v>13513</v>
      </c>
      <c r="C1045" s="397">
        <v>0</v>
      </c>
      <c r="D1045" s="397">
        <v>0</v>
      </c>
      <c r="E1045" s="397">
        <v>0</v>
      </c>
    </row>
    <row r="1046" spans="1:5" x14ac:dyDescent="0.25">
      <c r="A1046" s="408" t="s">
        <v>11412</v>
      </c>
      <c r="B1046" s="410" t="s">
        <v>13514</v>
      </c>
      <c r="C1046" s="397">
        <v>0</v>
      </c>
      <c r="D1046" s="397">
        <v>18</v>
      </c>
      <c r="E1046" s="397">
        <v>18</v>
      </c>
    </row>
    <row r="1047" spans="1:5" x14ac:dyDescent="0.25">
      <c r="A1047" s="408" t="s">
        <v>11413</v>
      </c>
      <c r="B1047" s="410" t="s">
        <v>13515</v>
      </c>
      <c r="C1047" s="397">
        <v>0</v>
      </c>
      <c r="D1047" s="397">
        <v>0</v>
      </c>
      <c r="E1047" s="397">
        <v>0</v>
      </c>
    </row>
    <row r="1048" spans="1:5" x14ac:dyDescent="0.25">
      <c r="A1048" s="408" t="s">
        <v>19742</v>
      </c>
      <c r="B1048" s="410" t="s">
        <v>19739</v>
      </c>
      <c r="C1048" s="397">
        <v>0</v>
      </c>
      <c r="D1048" s="397">
        <v>0</v>
      </c>
      <c r="E1048" s="397">
        <v>0</v>
      </c>
    </row>
    <row r="1049" spans="1:5" x14ac:dyDescent="0.25">
      <c r="A1049" s="408" t="s">
        <v>11414</v>
      </c>
      <c r="B1049" s="410" t="s">
        <v>13510</v>
      </c>
      <c r="C1049" s="397">
        <v>0</v>
      </c>
      <c r="D1049" s="397">
        <v>0</v>
      </c>
      <c r="E1049" s="397">
        <v>0</v>
      </c>
    </row>
    <row r="1050" spans="1:5" x14ac:dyDescent="0.25">
      <c r="A1050" s="408" t="s">
        <v>11415</v>
      </c>
      <c r="B1050" s="410" t="s">
        <v>13511</v>
      </c>
      <c r="C1050" s="397">
        <v>0</v>
      </c>
      <c r="D1050" s="397">
        <v>0</v>
      </c>
      <c r="E1050" s="397">
        <v>0</v>
      </c>
    </row>
    <row r="1051" spans="1:5" x14ac:dyDescent="0.25">
      <c r="A1051" s="408" t="s">
        <v>11416</v>
      </c>
      <c r="B1051" s="410" t="s">
        <v>13512</v>
      </c>
      <c r="C1051" s="397">
        <v>0</v>
      </c>
      <c r="D1051" s="397">
        <v>0</v>
      </c>
      <c r="E1051" s="397">
        <v>0</v>
      </c>
    </row>
    <row r="1052" spans="1:5" x14ac:dyDescent="0.25">
      <c r="A1052" s="408" t="s">
        <v>11417</v>
      </c>
      <c r="B1052" s="410" t="s">
        <v>13513</v>
      </c>
      <c r="C1052" s="397">
        <v>0</v>
      </c>
      <c r="D1052" s="397">
        <v>0</v>
      </c>
      <c r="E1052" s="397">
        <v>0</v>
      </c>
    </row>
    <row r="1053" spans="1:5" x14ac:dyDescent="0.25">
      <c r="A1053" s="408" t="s">
        <v>11418</v>
      </c>
      <c r="B1053" s="410" t="s">
        <v>13514</v>
      </c>
      <c r="C1053" s="397">
        <v>0</v>
      </c>
      <c r="D1053" s="397">
        <v>8</v>
      </c>
      <c r="E1053" s="397">
        <v>8</v>
      </c>
    </row>
    <row r="1054" spans="1:5" x14ac:dyDescent="0.25">
      <c r="A1054" s="408" t="s">
        <v>11419</v>
      </c>
      <c r="B1054" s="410" t="s">
        <v>13515</v>
      </c>
      <c r="C1054" s="397">
        <v>0</v>
      </c>
      <c r="D1054" s="397">
        <v>0</v>
      </c>
      <c r="E1054" s="397">
        <v>0</v>
      </c>
    </row>
    <row r="1055" spans="1:5" x14ac:dyDescent="0.25">
      <c r="A1055" s="408" t="s">
        <v>19743</v>
      </c>
      <c r="B1055" s="410" t="s">
        <v>19739</v>
      </c>
      <c r="C1055" s="397">
        <v>0</v>
      </c>
      <c r="D1055" s="397">
        <v>0</v>
      </c>
      <c r="E1055" s="397">
        <v>0</v>
      </c>
    </row>
    <row r="1056" spans="1:5" x14ac:dyDescent="0.25">
      <c r="A1056" s="408" t="s">
        <v>11420</v>
      </c>
      <c r="B1056" s="410" t="s">
        <v>13510</v>
      </c>
      <c r="C1056" s="397">
        <v>0</v>
      </c>
      <c r="D1056" s="397">
        <v>0</v>
      </c>
      <c r="E1056" s="397">
        <v>0</v>
      </c>
    </row>
    <row r="1057" spans="1:5" x14ac:dyDescent="0.25">
      <c r="A1057" s="408" t="s">
        <v>11421</v>
      </c>
      <c r="B1057" s="410" t="s">
        <v>13511</v>
      </c>
      <c r="C1057" s="397">
        <v>0</v>
      </c>
      <c r="D1057" s="397">
        <v>0</v>
      </c>
      <c r="E1057" s="397">
        <v>0</v>
      </c>
    </row>
    <row r="1058" spans="1:5" x14ac:dyDescent="0.25">
      <c r="A1058" s="408" t="s">
        <v>11422</v>
      </c>
      <c r="B1058" s="410" t="s">
        <v>13512</v>
      </c>
      <c r="C1058" s="397">
        <v>0</v>
      </c>
      <c r="D1058" s="397">
        <v>0</v>
      </c>
      <c r="E1058" s="397">
        <v>0</v>
      </c>
    </row>
    <row r="1059" spans="1:5" x14ac:dyDescent="0.25">
      <c r="A1059" s="408" t="s">
        <v>11423</v>
      </c>
      <c r="B1059" s="410" t="s">
        <v>13513</v>
      </c>
      <c r="C1059" s="397">
        <v>0</v>
      </c>
      <c r="D1059" s="397">
        <v>0</v>
      </c>
      <c r="E1059" s="397">
        <v>0</v>
      </c>
    </row>
    <row r="1060" spans="1:5" x14ac:dyDescent="0.25">
      <c r="A1060" s="408" t="s">
        <v>11424</v>
      </c>
      <c r="B1060" s="410" t="s">
        <v>13514</v>
      </c>
      <c r="C1060" s="397">
        <v>0</v>
      </c>
      <c r="D1060" s="397">
        <v>0</v>
      </c>
      <c r="E1060" s="397">
        <v>0</v>
      </c>
    </row>
    <row r="1061" spans="1:5" x14ac:dyDescent="0.25">
      <c r="A1061" s="408" t="s">
        <v>11425</v>
      </c>
      <c r="B1061" s="410" t="s">
        <v>13515</v>
      </c>
      <c r="C1061" s="397">
        <v>0</v>
      </c>
      <c r="D1061" s="397">
        <v>0</v>
      </c>
      <c r="E1061" s="397">
        <v>0</v>
      </c>
    </row>
    <row r="1062" spans="1:5" x14ac:dyDescent="0.25">
      <c r="A1062" s="408" t="s">
        <v>19744</v>
      </c>
      <c r="B1062" s="410" t="s">
        <v>19739</v>
      </c>
      <c r="C1062" s="397">
        <v>0</v>
      </c>
      <c r="D1062" s="397">
        <v>0</v>
      </c>
      <c r="E1062" s="397">
        <v>0</v>
      </c>
    </row>
    <row r="1063" spans="1:5" x14ac:dyDescent="0.25">
      <c r="A1063" s="408" t="s">
        <v>11426</v>
      </c>
      <c r="B1063" s="410" t="s">
        <v>13510</v>
      </c>
      <c r="C1063" s="397">
        <v>0</v>
      </c>
      <c r="D1063" s="397">
        <v>1</v>
      </c>
      <c r="E1063" s="397">
        <v>1</v>
      </c>
    </row>
    <row r="1064" spans="1:5" x14ac:dyDescent="0.25">
      <c r="A1064" s="408" t="s">
        <v>11427</v>
      </c>
      <c r="B1064" s="410" t="s">
        <v>13511</v>
      </c>
      <c r="C1064" s="397">
        <v>0</v>
      </c>
      <c r="D1064" s="397">
        <v>0</v>
      </c>
      <c r="E1064" s="397">
        <v>0</v>
      </c>
    </row>
    <row r="1065" spans="1:5" x14ac:dyDescent="0.25">
      <c r="A1065" s="408" t="s">
        <v>11428</v>
      </c>
      <c r="B1065" s="410" t="s">
        <v>13512</v>
      </c>
      <c r="C1065" s="397">
        <v>0</v>
      </c>
      <c r="D1065" s="397">
        <v>0</v>
      </c>
      <c r="E1065" s="397">
        <v>0</v>
      </c>
    </row>
    <row r="1066" spans="1:5" x14ac:dyDescent="0.25">
      <c r="A1066" s="408" t="s">
        <v>11429</v>
      </c>
      <c r="B1066" s="410" t="s">
        <v>13513</v>
      </c>
      <c r="C1066" s="397">
        <v>0</v>
      </c>
      <c r="D1066" s="397">
        <v>0</v>
      </c>
      <c r="E1066" s="397">
        <v>0</v>
      </c>
    </row>
    <row r="1067" spans="1:5" x14ac:dyDescent="0.25">
      <c r="A1067" s="408" t="s">
        <v>11430</v>
      </c>
      <c r="B1067" s="410" t="s">
        <v>13514</v>
      </c>
      <c r="C1067" s="397">
        <v>0</v>
      </c>
      <c r="D1067" s="397">
        <v>0</v>
      </c>
      <c r="E1067" s="397">
        <v>0</v>
      </c>
    </row>
    <row r="1068" spans="1:5" x14ac:dyDescent="0.25">
      <c r="A1068" s="408" t="s">
        <v>11431</v>
      </c>
      <c r="B1068" s="410" t="s">
        <v>13515</v>
      </c>
      <c r="C1068" s="397">
        <v>0</v>
      </c>
      <c r="D1068" s="397">
        <v>0</v>
      </c>
      <c r="E1068" s="397">
        <v>0</v>
      </c>
    </row>
    <row r="1069" spans="1:5" x14ac:dyDescent="0.25">
      <c r="A1069" s="408" t="s">
        <v>19745</v>
      </c>
      <c r="B1069" s="410" t="s">
        <v>19739</v>
      </c>
      <c r="C1069" s="397">
        <v>0</v>
      </c>
      <c r="D1069" s="397">
        <v>0</v>
      </c>
      <c r="E1069" s="397">
        <v>0</v>
      </c>
    </row>
    <row r="1070" spans="1:5" x14ac:dyDescent="0.25">
      <c r="A1070" s="408" t="s">
        <v>11432</v>
      </c>
      <c r="B1070" s="410" t="s">
        <v>13510</v>
      </c>
      <c r="C1070" s="397">
        <v>0</v>
      </c>
      <c r="D1070" s="397">
        <v>3</v>
      </c>
      <c r="E1070" s="397">
        <v>3</v>
      </c>
    </row>
    <row r="1071" spans="1:5" x14ac:dyDescent="0.25">
      <c r="A1071" s="408" t="s">
        <v>11433</v>
      </c>
      <c r="B1071" s="410" t="s">
        <v>13511</v>
      </c>
      <c r="C1071" s="397">
        <v>0</v>
      </c>
      <c r="D1071" s="397">
        <v>0</v>
      </c>
      <c r="E1071" s="397">
        <v>0</v>
      </c>
    </row>
    <row r="1072" spans="1:5" x14ac:dyDescent="0.25">
      <c r="A1072" s="408" t="s">
        <v>11434</v>
      </c>
      <c r="B1072" s="410" t="s">
        <v>13512</v>
      </c>
      <c r="C1072" s="397">
        <v>0</v>
      </c>
      <c r="D1072" s="397">
        <v>0</v>
      </c>
      <c r="E1072" s="397">
        <v>0</v>
      </c>
    </row>
    <row r="1073" spans="1:5" x14ac:dyDescent="0.25">
      <c r="A1073" s="408" t="s">
        <v>11435</v>
      </c>
      <c r="B1073" s="410" t="s">
        <v>13513</v>
      </c>
      <c r="C1073" s="397">
        <v>0</v>
      </c>
      <c r="D1073" s="397">
        <v>0</v>
      </c>
      <c r="E1073" s="397">
        <v>0</v>
      </c>
    </row>
    <row r="1074" spans="1:5" x14ac:dyDescent="0.25">
      <c r="A1074" s="408" t="s">
        <v>11436</v>
      </c>
      <c r="B1074" s="410" t="s">
        <v>13514</v>
      </c>
      <c r="C1074" s="397">
        <v>0</v>
      </c>
      <c r="D1074" s="397">
        <v>0</v>
      </c>
      <c r="E1074" s="397">
        <v>0</v>
      </c>
    </row>
    <row r="1075" spans="1:5" x14ac:dyDescent="0.25">
      <c r="A1075" s="408" t="s">
        <v>11437</v>
      </c>
      <c r="B1075" s="410" t="s">
        <v>13515</v>
      </c>
      <c r="C1075" s="397">
        <v>0</v>
      </c>
      <c r="D1075" s="397">
        <v>0</v>
      </c>
      <c r="E1075" s="397">
        <v>0</v>
      </c>
    </row>
    <row r="1076" spans="1:5" x14ac:dyDescent="0.25">
      <c r="A1076" s="408" t="s">
        <v>19746</v>
      </c>
      <c r="B1076" s="410" t="s">
        <v>19739</v>
      </c>
      <c r="C1076" s="397">
        <v>0</v>
      </c>
      <c r="D1076" s="397">
        <v>0</v>
      </c>
      <c r="E1076" s="397">
        <v>0</v>
      </c>
    </row>
    <row r="1077" spans="1:5" x14ac:dyDescent="0.25">
      <c r="A1077" s="408" t="s">
        <v>11438</v>
      </c>
      <c r="B1077" s="410" t="s">
        <v>13510</v>
      </c>
      <c r="C1077" s="397">
        <v>0</v>
      </c>
      <c r="D1077" s="397">
        <v>5</v>
      </c>
      <c r="E1077" s="397">
        <v>5</v>
      </c>
    </row>
    <row r="1078" spans="1:5" x14ac:dyDescent="0.25">
      <c r="A1078" s="408" t="s">
        <v>11439</v>
      </c>
      <c r="B1078" s="410" t="s">
        <v>13511</v>
      </c>
      <c r="C1078" s="397">
        <v>0</v>
      </c>
      <c r="D1078" s="397">
        <v>0</v>
      </c>
      <c r="E1078" s="397">
        <v>0</v>
      </c>
    </row>
    <row r="1079" spans="1:5" x14ac:dyDescent="0.25">
      <c r="A1079" s="408" t="s">
        <v>11440</v>
      </c>
      <c r="B1079" s="410" t="s">
        <v>13512</v>
      </c>
      <c r="C1079" s="397">
        <v>0</v>
      </c>
      <c r="D1079" s="397">
        <v>0</v>
      </c>
      <c r="E1079" s="397">
        <v>0</v>
      </c>
    </row>
    <row r="1080" spans="1:5" x14ac:dyDescent="0.25">
      <c r="A1080" s="408" t="s">
        <v>11441</v>
      </c>
      <c r="B1080" s="410" t="s">
        <v>13513</v>
      </c>
      <c r="C1080" s="397">
        <v>0</v>
      </c>
      <c r="D1080" s="397">
        <v>0</v>
      </c>
      <c r="E1080" s="397">
        <v>0</v>
      </c>
    </row>
    <row r="1081" spans="1:5" x14ac:dyDescent="0.25">
      <c r="A1081" s="408" t="s">
        <v>11442</v>
      </c>
      <c r="B1081" s="410" t="s">
        <v>13514</v>
      </c>
      <c r="C1081" s="397">
        <v>0</v>
      </c>
      <c r="D1081" s="397">
        <v>0</v>
      </c>
      <c r="E1081" s="397">
        <v>0</v>
      </c>
    </row>
    <row r="1082" spans="1:5" x14ac:dyDescent="0.25">
      <c r="A1082" s="408" t="s">
        <v>11443</v>
      </c>
      <c r="B1082" s="410" t="s">
        <v>13515</v>
      </c>
      <c r="C1082" s="397">
        <v>0</v>
      </c>
      <c r="D1082" s="397">
        <v>0</v>
      </c>
      <c r="E1082" s="397">
        <v>0</v>
      </c>
    </row>
    <row r="1083" spans="1:5" x14ac:dyDescent="0.25">
      <c r="A1083" s="408" t="s">
        <v>19747</v>
      </c>
      <c r="B1083" s="410" t="s">
        <v>19739</v>
      </c>
      <c r="C1083" s="397">
        <v>0</v>
      </c>
      <c r="D1083" s="397">
        <v>0</v>
      </c>
      <c r="E1083" s="397">
        <v>0</v>
      </c>
    </row>
    <row r="1084" spans="1:5" x14ac:dyDescent="0.25">
      <c r="A1084" s="408" t="s">
        <v>11444</v>
      </c>
      <c r="B1084" s="410" t="s">
        <v>13516</v>
      </c>
      <c r="C1084" s="397">
        <v>0</v>
      </c>
      <c r="D1084" s="397">
        <v>0</v>
      </c>
      <c r="E1084" s="397">
        <v>0</v>
      </c>
    </row>
    <row r="1085" spans="1:5" x14ac:dyDescent="0.25">
      <c r="A1085" s="408" t="s">
        <v>11445</v>
      </c>
      <c r="B1085" s="410" t="s">
        <v>13517</v>
      </c>
      <c r="C1085" s="397">
        <v>0</v>
      </c>
      <c r="D1085" s="397">
        <v>0</v>
      </c>
      <c r="E1085" s="397">
        <v>0</v>
      </c>
    </row>
    <row r="1086" spans="1:5" x14ac:dyDescent="0.25">
      <c r="A1086" s="408" t="s">
        <v>11446</v>
      </c>
      <c r="B1086" s="410" t="s">
        <v>13518</v>
      </c>
      <c r="C1086" s="397">
        <v>0</v>
      </c>
      <c r="D1086" s="397">
        <v>0</v>
      </c>
      <c r="E1086" s="397">
        <v>0</v>
      </c>
    </row>
    <row r="1087" spans="1:5" x14ac:dyDescent="0.25">
      <c r="A1087" s="408" t="s">
        <v>11447</v>
      </c>
      <c r="B1087" s="410" t="s">
        <v>13519</v>
      </c>
      <c r="C1087" s="397">
        <v>0</v>
      </c>
      <c r="D1087" s="397">
        <v>0</v>
      </c>
      <c r="E1087" s="397">
        <v>0</v>
      </c>
    </row>
    <row r="1088" spans="1:5" x14ac:dyDescent="0.25">
      <c r="A1088" s="408" t="s">
        <v>11448</v>
      </c>
      <c r="B1088" s="410" t="s">
        <v>13520</v>
      </c>
      <c r="C1088" s="397">
        <v>0</v>
      </c>
      <c r="D1088" s="397">
        <v>0</v>
      </c>
      <c r="E1088" s="397">
        <v>0</v>
      </c>
    </row>
    <row r="1089" spans="1:5" x14ac:dyDescent="0.25">
      <c r="A1089" s="408" t="s">
        <v>11449</v>
      </c>
      <c r="B1089" s="410" t="s">
        <v>13521</v>
      </c>
      <c r="C1089" s="397">
        <v>0</v>
      </c>
      <c r="D1089" s="397">
        <v>0</v>
      </c>
      <c r="E1089" s="397">
        <v>0</v>
      </c>
    </row>
    <row r="1090" spans="1:5" x14ac:dyDescent="0.25">
      <c r="A1090" s="408" t="s">
        <v>19748</v>
      </c>
      <c r="B1090" s="410" t="s">
        <v>19749</v>
      </c>
      <c r="C1090" s="397">
        <v>0</v>
      </c>
      <c r="D1090" s="397">
        <v>0</v>
      </c>
      <c r="E1090" s="397">
        <v>0</v>
      </c>
    </row>
    <row r="1091" spans="1:5" x14ac:dyDescent="0.25">
      <c r="A1091" s="408" t="s">
        <v>11450</v>
      </c>
      <c r="B1091" s="410" t="s">
        <v>13516</v>
      </c>
      <c r="C1091" s="397">
        <v>0</v>
      </c>
      <c r="D1091" s="397">
        <v>0</v>
      </c>
      <c r="E1091" s="397">
        <v>0</v>
      </c>
    </row>
    <row r="1092" spans="1:5" x14ac:dyDescent="0.25">
      <c r="A1092" s="408" t="s">
        <v>11451</v>
      </c>
      <c r="B1092" s="410" t="s">
        <v>13517</v>
      </c>
      <c r="C1092" s="397">
        <v>0</v>
      </c>
      <c r="D1092" s="397">
        <v>0</v>
      </c>
      <c r="E1092" s="397">
        <v>0</v>
      </c>
    </row>
    <row r="1093" spans="1:5" x14ac:dyDescent="0.25">
      <c r="A1093" s="408" t="s">
        <v>11452</v>
      </c>
      <c r="B1093" s="410" t="s">
        <v>13518</v>
      </c>
      <c r="C1093" s="397">
        <v>0</v>
      </c>
      <c r="D1093" s="397">
        <v>0</v>
      </c>
      <c r="E1093" s="397">
        <v>0</v>
      </c>
    </row>
    <row r="1094" spans="1:5" x14ac:dyDescent="0.25">
      <c r="A1094" s="408" t="s">
        <v>11453</v>
      </c>
      <c r="B1094" s="410" t="s">
        <v>13519</v>
      </c>
      <c r="C1094" s="397">
        <v>0</v>
      </c>
      <c r="D1094" s="397">
        <v>0</v>
      </c>
      <c r="E1094" s="397">
        <v>0</v>
      </c>
    </row>
    <row r="1095" spans="1:5" x14ac:dyDescent="0.25">
      <c r="A1095" s="408" t="s">
        <v>11454</v>
      </c>
      <c r="B1095" s="410" t="s">
        <v>13520</v>
      </c>
      <c r="C1095" s="397">
        <v>0</v>
      </c>
      <c r="D1095" s="397">
        <v>0</v>
      </c>
      <c r="E1095" s="397">
        <v>0</v>
      </c>
    </row>
    <row r="1096" spans="1:5" x14ac:dyDescent="0.25">
      <c r="A1096" s="408" t="s">
        <v>11455</v>
      </c>
      <c r="B1096" s="410" t="s">
        <v>13521</v>
      </c>
      <c r="C1096" s="397">
        <v>0</v>
      </c>
      <c r="D1096" s="397">
        <v>0</v>
      </c>
      <c r="E1096" s="397">
        <v>0</v>
      </c>
    </row>
    <row r="1097" spans="1:5" x14ac:dyDescent="0.25">
      <c r="A1097" s="408" t="s">
        <v>19750</v>
      </c>
      <c r="B1097" s="410" t="s">
        <v>19749</v>
      </c>
      <c r="C1097" s="397">
        <v>0</v>
      </c>
      <c r="D1097" s="397">
        <v>0</v>
      </c>
      <c r="E1097" s="397">
        <v>0</v>
      </c>
    </row>
    <row r="1098" spans="1:5" x14ac:dyDescent="0.25">
      <c r="A1098" s="408" t="s">
        <v>11456</v>
      </c>
      <c r="B1098" s="410" t="s">
        <v>13516</v>
      </c>
      <c r="C1098" s="397">
        <v>0</v>
      </c>
      <c r="D1098" s="397">
        <v>10</v>
      </c>
      <c r="E1098" s="397">
        <v>10</v>
      </c>
    </row>
    <row r="1099" spans="1:5" x14ac:dyDescent="0.25">
      <c r="A1099" s="408" t="s">
        <v>11457</v>
      </c>
      <c r="B1099" s="410" t="s">
        <v>13517</v>
      </c>
      <c r="C1099" s="397">
        <v>0</v>
      </c>
      <c r="D1099" s="397">
        <v>0</v>
      </c>
      <c r="E1099" s="397">
        <v>0</v>
      </c>
    </row>
    <row r="1100" spans="1:5" x14ac:dyDescent="0.25">
      <c r="A1100" s="408" t="s">
        <v>11458</v>
      </c>
      <c r="B1100" s="410" t="s">
        <v>13518</v>
      </c>
      <c r="C1100" s="397">
        <v>0</v>
      </c>
      <c r="D1100" s="397">
        <v>0</v>
      </c>
      <c r="E1100" s="397">
        <v>0</v>
      </c>
    </row>
    <row r="1101" spans="1:5" x14ac:dyDescent="0.25">
      <c r="A1101" s="408" t="s">
        <v>11459</v>
      </c>
      <c r="B1101" s="410" t="s">
        <v>13519</v>
      </c>
      <c r="C1101" s="397">
        <v>0</v>
      </c>
      <c r="D1101" s="397">
        <v>0</v>
      </c>
      <c r="E1101" s="397">
        <v>0</v>
      </c>
    </row>
    <row r="1102" spans="1:5" x14ac:dyDescent="0.25">
      <c r="A1102" s="408" t="s">
        <v>11460</v>
      </c>
      <c r="B1102" s="410" t="s">
        <v>13520</v>
      </c>
      <c r="C1102" s="397">
        <v>0</v>
      </c>
      <c r="D1102" s="397">
        <v>0</v>
      </c>
      <c r="E1102" s="397">
        <v>0</v>
      </c>
    </row>
    <row r="1103" spans="1:5" x14ac:dyDescent="0.25">
      <c r="A1103" s="408" t="s">
        <v>11461</v>
      </c>
      <c r="B1103" s="410" t="s">
        <v>13521</v>
      </c>
      <c r="C1103" s="397">
        <v>0</v>
      </c>
      <c r="D1103" s="397">
        <v>0</v>
      </c>
      <c r="E1103" s="397">
        <v>0</v>
      </c>
    </row>
    <row r="1104" spans="1:5" x14ac:dyDescent="0.25">
      <c r="A1104" s="408" t="s">
        <v>19751</v>
      </c>
      <c r="B1104" s="410" t="s">
        <v>19749</v>
      </c>
      <c r="C1104" s="397">
        <v>0</v>
      </c>
      <c r="D1104" s="397">
        <v>0</v>
      </c>
      <c r="E1104" s="397">
        <v>0</v>
      </c>
    </row>
    <row r="1105" spans="1:5" x14ac:dyDescent="0.25">
      <c r="A1105" s="408" t="s">
        <v>16821</v>
      </c>
      <c r="B1105" s="410" t="s">
        <v>13521</v>
      </c>
      <c r="C1105" s="397">
        <v>0</v>
      </c>
      <c r="D1105" s="397">
        <v>0</v>
      </c>
      <c r="E1105" s="397">
        <v>0</v>
      </c>
    </row>
    <row r="1106" spans="1:5" x14ac:dyDescent="0.25">
      <c r="A1106" s="408" t="s">
        <v>19752</v>
      </c>
      <c r="B1106" s="410" t="s">
        <v>19749</v>
      </c>
      <c r="C1106" s="397">
        <v>0</v>
      </c>
      <c r="D1106" s="397">
        <v>0</v>
      </c>
      <c r="E1106" s="397">
        <v>0</v>
      </c>
    </row>
    <row r="1107" spans="1:5" x14ac:dyDescent="0.25">
      <c r="A1107" s="408" t="s">
        <v>11462</v>
      </c>
      <c r="B1107" s="410" t="s">
        <v>13516</v>
      </c>
      <c r="C1107" s="397">
        <v>0</v>
      </c>
      <c r="D1107" s="397">
        <v>0</v>
      </c>
      <c r="E1107" s="397">
        <v>0</v>
      </c>
    </row>
    <row r="1108" spans="1:5" x14ac:dyDescent="0.25">
      <c r="A1108" s="408" t="s">
        <v>11463</v>
      </c>
      <c r="B1108" s="410" t="s">
        <v>13517</v>
      </c>
      <c r="C1108" s="397">
        <v>0</v>
      </c>
      <c r="D1108" s="397">
        <v>0</v>
      </c>
      <c r="E1108" s="397">
        <v>0</v>
      </c>
    </row>
    <row r="1109" spans="1:5" x14ac:dyDescent="0.25">
      <c r="A1109" s="408" t="s">
        <v>11464</v>
      </c>
      <c r="B1109" s="410" t="s">
        <v>13518</v>
      </c>
      <c r="C1109" s="397">
        <v>0</v>
      </c>
      <c r="D1109" s="397">
        <v>0</v>
      </c>
      <c r="E1109" s="397">
        <v>0</v>
      </c>
    </row>
    <row r="1110" spans="1:5" x14ac:dyDescent="0.25">
      <c r="A1110" s="408" t="s">
        <v>11465</v>
      </c>
      <c r="B1110" s="410" t="s">
        <v>13519</v>
      </c>
      <c r="C1110" s="397">
        <v>0</v>
      </c>
      <c r="D1110" s="397">
        <v>0</v>
      </c>
      <c r="E1110" s="397">
        <v>0</v>
      </c>
    </row>
    <row r="1111" spans="1:5" x14ac:dyDescent="0.25">
      <c r="A1111" s="408" t="s">
        <v>11466</v>
      </c>
      <c r="B1111" s="410" t="s">
        <v>13520</v>
      </c>
      <c r="C1111" s="397">
        <v>0</v>
      </c>
      <c r="D1111" s="397">
        <v>0</v>
      </c>
      <c r="E1111" s="397">
        <v>0</v>
      </c>
    </row>
    <row r="1112" spans="1:5" x14ac:dyDescent="0.25">
      <c r="A1112" s="408" t="s">
        <v>11467</v>
      </c>
      <c r="B1112" s="410" t="s">
        <v>13521</v>
      </c>
      <c r="C1112" s="397">
        <v>0</v>
      </c>
      <c r="D1112" s="397">
        <v>0</v>
      </c>
      <c r="E1112" s="397">
        <v>0</v>
      </c>
    </row>
    <row r="1113" spans="1:5" x14ac:dyDescent="0.25">
      <c r="A1113" s="408" t="s">
        <v>19753</v>
      </c>
      <c r="B1113" s="410" t="s">
        <v>19749</v>
      </c>
      <c r="C1113" s="397">
        <v>0</v>
      </c>
      <c r="D1113" s="397">
        <v>0</v>
      </c>
      <c r="E1113" s="397">
        <v>0</v>
      </c>
    </row>
    <row r="1114" spans="1:5" x14ac:dyDescent="0.25">
      <c r="A1114" s="408" t="s">
        <v>11468</v>
      </c>
      <c r="B1114" s="410" t="s">
        <v>13516</v>
      </c>
      <c r="C1114" s="397">
        <v>0</v>
      </c>
      <c r="D1114" s="397">
        <v>1</v>
      </c>
      <c r="E1114" s="397">
        <v>1</v>
      </c>
    </row>
    <row r="1115" spans="1:5" x14ac:dyDescent="0.25">
      <c r="A1115" s="408" t="s">
        <v>11469</v>
      </c>
      <c r="B1115" s="410" t="s">
        <v>13517</v>
      </c>
      <c r="C1115" s="397">
        <v>0</v>
      </c>
      <c r="D1115" s="397">
        <v>0</v>
      </c>
      <c r="E1115" s="397">
        <v>0</v>
      </c>
    </row>
    <row r="1116" spans="1:5" x14ac:dyDescent="0.25">
      <c r="A1116" s="408" t="s">
        <v>11470</v>
      </c>
      <c r="B1116" s="410" t="s">
        <v>13518</v>
      </c>
      <c r="C1116" s="397">
        <v>0</v>
      </c>
      <c r="D1116" s="397">
        <v>0</v>
      </c>
      <c r="E1116" s="397">
        <v>0</v>
      </c>
    </row>
    <row r="1117" spans="1:5" x14ac:dyDescent="0.25">
      <c r="A1117" s="408" t="s">
        <v>11471</v>
      </c>
      <c r="B1117" s="410" t="s">
        <v>13519</v>
      </c>
      <c r="C1117" s="397">
        <v>0</v>
      </c>
      <c r="D1117" s="397">
        <v>0</v>
      </c>
      <c r="E1117" s="397">
        <v>0</v>
      </c>
    </row>
    <row r="1118" spans="1:5" x14ac:dyDescent="0.25">
      <c r="A1118" s="408" t="s">
        <v>11472</v>
      </c>
      <c r="B1118" s="410" t="s">
        <v>13520</v>
      </c>
      <c r="C1118" s="397">
        <v>0</v>
      </c>
      <c r="D1118" s="397">
        <v>0</v>
      </c>
      <c r="E1118" s="397">
        <v>0</v>
      </c>
    </row>
    <row r="1119" spans="1:5" x14ac:dyDescent="0.25">
      <c r="A1119" s="408" t="s">
        <v>11473</v>
      </c>
      <c r="B1119" s="410" t="s">
        <v>13521</v>
      </c>
      <c r="C1119" s="397">
        <v>0</v>
      </c>
      <c r="D1119" s="397">
        <v>0</v>
      </c>
      <c r="E1119" s="397">
        <v>0</v>
      </c>
    </row>
    <row r="1120" spans="1:5" x14ac:dyDescent="0.25">
      <c r="A1120" s="408" t="s">
        <v>19754</v>
      </c>
      <c r="B1120" s="410" t="s">
        <v>19749</v>
      </c>
      <c r="C1120" s="397">
        <v>0</v>
      </c>
      <c r="D1120" s="397">
        <v>0</v>
      </c>
      <c r="E1120" s="397">
        <v>0</v>
      </c>
    </row>
    <row r="1121" spans="1:5" x14ac:dyDescent="0.25">
      <c r="A1121" s="408" t="s">
        <v>11474</v>
      </c>
      <c r="B1121" s="410" t="s">
        <v>13516</v>
      </c>
      <c r="C1121" s="397">
        <v>0</v>
      </c>
      <c r="D1121" s="397">
        <v>0</v>
      </c>
      <c r="E1121" s="397">
        <v>0</v>
      </c>
    </row>
    <row r="1122" spans="1:5" x14ac:dyDescent="0.25">
      <c r="A1122" s="408" t="s">
        <v>11475</v>
      </c>
      <c r="B1122" s="410" t="s">
        <v>13517</v>
      </c>
      <c r="C1122" s="397">
        <v>0</v>
      </c>
      <c r="D1122" s="397">
        <v>0</v>
      </c>
      <c r="E1122" s="397">
        <v>0</v>
      </c>
    </row>
    <row r="1123" spans="1:5" x14ac:dyDescent="0.25">
      <c r="A1123" s="408" t="s">
        <v>11476</v>
      </c>
      <c r="B1123" s="410" t="s">
        <v>13518</v>
      </c>
      <c r="C1123" s="397">
        <v>0</v>
      </c>
      <c r="D1123" s="397">
        <v>0</v>
      </c>
      <c r="E1123" s="397">
        <v>0</v>
      </c>
    </row>
    <row r="1124" spans="1:5" x14ac:dyDescent="0.25">
      <c r="A1124" s="408" t="s">
        <v>11477</v>
      </c>
      <c r="B1124" s="410" t="s">
        <v>13519</v>
      </c>
      <c r="C1124" s="397">
        <v>0</v>
      </c>
      <c r="D1124" s="397">
        <v>0</v>
      </c>
      <c r="E1124" s="397">
        <v>0</v>
      </c>
    </row>
    <row r="1125" spans="1:5" x14ac:dyDescent="0.25">
      <c r="A1125" s="408" t="s">
        <v>11478</v>
      </c>
      <c r="B1125" s="410" t="s">
        <v>13520</v>
      </c>
      <c r="C1125" s="397">
        <v>0</v>
      </c>
      <c r="D1125" s="397">
        <v>0</v>
      </c>
      <c r="E1125" s="397">
        <v>0</v>
      </c>
    </row>
    <row r="1126" spans="1:5" x14ac:dyDescent="0.25">
      <c r="A1126" s="408" t="s">
        <v>11479</v>
      </c>
      <c r="B1126" s="410" t="s">
        <v>13521</v>
      </c>
      <c r="C1126" s="397">
        <v>0</v>
      </c>
      <c r="D1126" s="397">
        <v>0</v>
      </c>
      <c r="E1126" s="397">
        <v>0</v>
      </c>
    </row>
    <row r="1127" spans="1:5" x14ac:dyDescent="0.25">
      <c r="A1127" s="408" t="s">
        <v>19755</v>
      </c>
      <c r="B1127" s="410" t="s">
        <v>19749</v>
      </c>
      <c r="C1127" s="397">
        <v>0</v>
      </c>
      <c r="D1127" s="397">
        <v>0</v>
      </c>
      <c r="E1127" s="397">
        <v>0</v>
      </c>
    </row>
    <row r="1128" spans="1:5" x14ac:dyDescent="0.25">
      <c r="A1128" s="408" t="s">
        <v>11480</v>
      </c>
      <c r="B1128" s="410" t="s">
        <v>13516</v>
      </c>
      <c r="C1128" s="397">
        <v>0</v>
      </c>
      <c r="D1128" s="397">
        <v>0</v>
      </c>
      <c r="E1128" s="397">
        <v>0</v>
      </c>
    </row>
    <row r="1129" spans="1:5" x14ac:dyDescent="0.25">
      <c r="A1129" s="408" t="s">
        <v>11481</v>
      </c>
      <c r="B1129" s="410" t="s">
        <v>13517</v>
      </c>
      <c r="C1129" s="397">
        <v>0</v>
      </c>
      <c r="D1129" s="397">
        <v>0</v>
      </c>
      <c r="E1129" s="397">
        <v>0</v>
      </c>
    </row>
    <row r="1130" spans="1:5" x14ac:dyDescent="0.25">
      <c r="A1130" s="408" t="s">
        <v>11482</v>
      </c>
      <c r="B1130" s="410" t="s">
        <v>13518</v>
      </c>
      <c r="C1130" s="397">
        <v>0</v>
      </c>
      <c r="D1130" s="397">
        <v>0</v>
      </c>
      <c r="E1130" s="397">
        <v>0</v>
      </c>
    </row>
    <row r="1131" spans="1:5" x14ac:dyDescent="0.25">
      <c r="A1131" s="408" t="s">
        <v>11483</v>
      </c>
      <c r="B1131" s="410" t="s">
        <v>13519</v>
      </c>
      <c r="C1131" s="397">
        <v>0</v>
      </c>
      <c r="D1131" s="397">
        <v>0</v>
      </c>
      <c r="E1131" s="397">
        <v>0</v>
      </c>
    </row>
    <row r="1132" spans="1:5" x14ac:dyDescent="0.25">
      <c r="A1132" s="408" t="s">
        <v>11484</v>
      </c>
      <c r="B1132" s="410" t="s">
        <v>13520</v>
      </c>
      <c r="C1132" s="397">
        <v>0</v>
      </c>
      <c r="D1132" s="397">
        <v>0</v>
      </c>
      <c r="E1132" s="397">
        <v>0</v>
      </c>
    </row>
    <row r="1133" spans="1:5" x14ac:dyDescent="0.25">
      <c r="A1133" s="408" t="s">
        <v>11485</v>
      </c>
      <c r="B1133" s="410" t="s">
        <v>13521</v>
      </c>
      <c r="C1133" s="397">
        <v>0</v>
      </c>
      <c r="D1133" s="397">
        <v>0</v>
      </c>
      <c r="E1133" s="397">
        <v>0</v>
      </c>
    </row>
    <row r="1134" spans="1:5" x14ac:dyDescent="0.25">
      <c r="A1134" s="408" t="s">
        <v>19756</v>
      </c>
      <c r="B1134" s="410" t="s">
        <v>19749</v>
      </c>
      <c r="C1134" s="397">
        <v>0</v>
      </c>
      <c r="D1134" s="397">
        <v>0</v>
      </c>
      <c r="E1134" s="397">
        <v>0</v>
      </c>
    </row>
    <row r="1135" spans="1:5" x14ac:dyDescent="0.25">
      <c r="A1135" s="408" t="s">
        <v>11486</v>
      </c>
      <c r="B1135" s="410" t="s">
        <v>13516</v>
      </c>
      <c r="C1135" s="397">
        <v>0</v>
      </c>
      <c r="D1135" s="397">
        <v>0</v>
      </c>
      <c r="E1135" s="397">
        <v>0</v>
      </c>
    </row>
    <row r="1136" spans="1:5" x14ac:dyDescent="0.25">
      <c r="A1136" s="408" t="s">
        <v>11487</v>
      </c>
      <c r="B1136" s="410" t="s">
        <v>13517</v>
      </c>
      <c r="C1136" s="397">
        <v>0</v>
      </c>
      <c r="D1136" s="397">
        <v>0</v>
      </c>
      <c r="E1136" s="397">
        <v>0</v>
      </c>
    </row>
    <row r="1137" spans="1:5" x14ac:dyDescent="0.25">
      <c r="A1137" s="408" t="s">
        <v>11488</v>
      </c>
      <c r="B1137" s="410" t="s">
        <v>13518</v>
      </c>
      <c r="C1137" s="397">
        <v>0</v>
      </c>
      <c r="D1137" s="397">
        <v>0</v>
      </c>
      <c r="E1137" s="397">
        <v>0</v>
      </c>
    </row>
    <row r="1138" spans="1:5" x14ac:dyDescent="0.25">
      <c r="A1138" s="408" t="s">
        <v>11489</v>
      </c>
      <c r="B1138" s="410" t="s">
        <v>13519</v>
      </c>
      <c r="C1138" s="397">
        <v>0</v>
      </c>
      <c r="D1138" s="397">
        <v>0</v>
      </c>
      <c r="E1138" s="397">
        <v>0</v>
      </c>
    </row>
    <row r="1139" spans="1:5" x14ac:dyDescent="0.25">
      <c r="A1139" s="408" t="s">
        <v>11490</v>
      </c>
      <c r="B1139" s="410" t="s">
        <v>13520</v>
      </c>
      <c r="C1139" s="397">
        <v>0</v>
      </c>
      <c r="D1139" s="397">
        <v>0</v>
      </c>
      <c r="E1139" s="397">
        <v>0</v>
      </c>
    </row>
    <row r="1140" spans="1:5" x14ac:dyDescent="0.25">
      <c r="A1140" s="408" t="s">
        <v>11491</v>
      </c>
      <c r="B1140" s="410" t="s">
        <v>13521</v>
      </c>
      <c r="C1140" s="397">
        <v>0</v>
      </c>
      <c r="D1140" s="397">
        <v>0</v>
      </c>
      <c r="E1140" s="397">
        <v>0</v>
      </c>
    </row>
    <row r="1141" spans="1:5" x14ac:dyDescent="0.25">
      <c r="A1141" s="408" t="s">
        <v>19757</v>
      </c>
      <c r="B1141" s="410" t="s">
        <v>19749</v>
      </c>
      <c r="C1141" s="397">
        <v>0</v>
      </c>
      <c r="D1141" s="397">
        <v>0</v>
      </c>
      <c r="E1141" s="397">
        <v>0</v>
      </c>
    </row>
    <row r="1142" spans="1:5" x14ac:dyDescent="0.25">
      <c r="A1142" s="408" t="s">
        <v>11492</v>
      </c>
      <c r="B1142" s="410" t="s">
        <v>13516</v>
      </c>
      <c r="C1142" s="397">
        <v>0</v>
      </c>
      <c r="D1142" s="397">
        <v>0</v>
      </c>
      <c r="E1142" s="397">
        <v>0</v>
      </c>
    </row>
    <row r="1143" spans="1:5" x14ac:dyDescent="0.25">
      <c r="A1143" s="408" t="s">
        <v>11493</v>
      </c>
      <c r="B1143" s="410" t="s">
        <v>13517</v>
      </c>
      <c r="C1143" s="397">
        <v>0</v>
      </c>
      <c r="D1143" s="397">
        <v>0</v>
      </c>
      <c r="E1143" s="397">
        <v>0</v>
      </c>
    </row>
    <row r="1144" spans="1:5" x14ac:dyDescent="0.25">
      <c r="A1144" s="408" t="s">
        <v>11494</v>
      </c>
      <c r="B1144" s="410" t="s">
        <v>13518</v>
      </c>
      <c r="C1144" s="397">
        <v>0</v>
      </c>
      <c r="D1144" s="397">
        <v>0</v>
      </c>
      <c r="E1144" s="397">
        <v>0</v>
      </c>
    </row>
    <row r="1145" spans="1:5" x14ac:dyDescent="0.25">
      <c r="A1145" s="408" t="s">
        <v>11495</v>
      </c>
      <c r="B1145" s="410" t="s">
        <v>13519</v>
      </c>
      <c r="C1145" s="397">
        <v>0</v>
      </c>
      <c r="D1145" s="397">
        <v>0</v>
      </c>
      <c r="E1145" s="397">
        <v>0</v>
      </c>
    </row>
    <row r="1146" spans="1:5" x14ac:dyDescent="0.25">
      <c r="A1146" s="408" t="s">
        <v>11496</v>
      </c>
      <c r="B1146" s="410" t="s">
        <v>13520</v>
      </c>
      <c r="C1146" s="397">
        <v>0</v>
      </c>
      <c r="D1146" s="397">
        <v>0</v>
      </c>
      <c r="E1146" s="397">
        <v>0</v>
      </c>
    </row>
    <row r="1147" spans="1:5" x14ac:dyDescent="0.25">
      <c r="A1147" s="408" t="s">
        <v>11497</v>
      </c>
      <c r="B1147" s="410" t="s">
        <v>13521</v>
      </c>
      <c r="C1147" s="397">
        <v>0</v>
      </c>
      <c r="D1147" s="397">
        <v>0</v>
      </c>
      <c r="E1147" s="397">
        <v>0</v>
      </c>
    </row>
    <row r="1148" spans="1:5" x14ac:dyDescent="0.25">
      <c r="A1148" s="408" t="s">
        <v>19758</v>
      </c>
      <c r="B1148" s="410" t="s">
        <v>19749</v>
      </c>
      <c r="C1148" s="397">
        <v>0</v>
      </c>
      <c r="D1148" s="397">
        <v>0</v>
      </c>
      <c r="E1148" s="397">
        <v>0</v>
      </c>
    </row>
    <row r="1149" spans="1:5" x14ac:dyDescent="0.25">
      <c r="A1149" s="408" t="s">
        <v>16824</v>
      </c>
      <c r="B1149" s="410" t="s">
        <v>16828</v>
      </c>
      <c r="C1149" s="397">
        <v>0</v>
      </c>
      <c r="D1149" s="397">
        <v>0</v>
      </c>
      <c r="E1149" s="397">
        <v>0</v>
      </c>
    </row>
    <row r="1150" spans="1:5" x14ac:dyDescent="0.25">
      <c r="A1150" s="408" t="s">
        <v>17770</v>
      </c>
      <c r="B1150" s="410" t="s">
        <v>17771</v>
      </c>
      <c r="C1150" s="397">
        <v>0</v>
      </c>
      <c r="D1150" s="397">
        <v>0</v>
      </c>
      <c r="E1150" s="397">
        <v>0</v>
      </c>
    </row>
    <row r="1151" spans="1:5" x14ac:dyDescent="0.25">
      <c r="A1151" s="408" t="s">
        <v>16825</v>
      </c>
      <c r="B1151" s="410" t="s">
        <v>16829</v>
      </c>
      <c r="C1151" s="397">
        <v>0</v>
      </c>
      <c r="D1151" s="397">
        <v>0</v>
      </c>
      <c r="E1151" s="397">
        <v>0</v>
      </c>
    </row>
    <row r="1152" spans="1:5" x14ac:dyDescent="0.25">
      <c r="A1152" s="408" t="s">
        <v>16826</v>
      </c>
      <c r="B1152" s="410" t="s">
        <v>17768</v>
      </c>
      <c r="C1152" s="397">
        <v>0</v>
      </c>
      <c r="D1152" s="397">
        <v>0</v>
      </c>
      <c r="E1152" s="397">
        <v>0</v>
      </c>
    </row>
    <row r="1153" spans="1:5" x14ac:dyDescent="0.25">
      <c r="A1153" s="408" t="s">
        <v>17772</v>
      </c>
      <c r="B1153" s="410" t="s">
        <v>17773</v>
      </c>
      <c r="C1153" s="397">
        <v>0</v>
      </c>
      <c r="D1153" s="397">
        <v>0</v>
      </c>
      <c r="E1153" s="397">
        <v>0</v>
      </c>
    </row>
    <row r="1154" spans="1:5" x14ac:dyDescent="0.25">
      <c r="A1154" s="408" t="s">
        <v>16827</v>
      </c>
      <c r="B1154" s="410" t="s">
        <v>17769</v>
      </c>
      <c r="C1154" s="397">
        <v>0</v>
      </c>
      <c r="D1154" s="397">
        <v>0</v>
      </c>
      <c r="E1154" s="397">
        <v>0</v>
      </c>
    </row>
    <row r="1155" spans="1:5" x14ac:dyDescent="0.25">
      <c r="A1155" s="408" t="s">
        <v>17934</v>
      </c>
      <c r="B1155" s="410" t="s">
        <v>17775</v>
      </c>
      <c r="C1155" s="397">
        <v>0</v>
      </c>
      <c r="D1155" s="397">
        <v>-30</v>
      </c>
      <c r="E1155" s="397">
        <v>-30</v>
      </c>
    </row>
    <row r="1156" spans="1:5" x14ac:dyDescent="0.25">
      <c r="A1156" s="408" t="s">
        <v>17935</v>
      </c>
      <c r="B1156" s="410" t="s">
        <v>17776</v>
      </c>
      <c r="C1156" s="397">
        <v>0</v>
      </c>
      <c r="D1156" s="397">
        <v>0</v>
      </c>
      <c r="E1156" s="397">
        <v>0</v>
      </c>
    </row>
    <row r="1157" spans="1:5" x14ac:dyDescent="0.25">
      <c r="A1157" s="408" t="s">
        <v>17936</v>
      </c>
      <c r="B1157" s="410" t="s">
        <v>17938</v>
      </c>
      <c r="C1157" s="397">
        <v>0</v>
      </c>
      <c r="D1157" s="397">
        <v>0</v>
      </c>
      <c r="E1157" s="397">
        <v>0</v>
      </c>
    </row>
    <row r="1158" spans="1:5" x14ac:dyDescent="0.25">
      <c r="A1158" s="408" t="s">
        <v>17937</v>
      </c>
      <c r="B1158" s="410" t="s">
        <v>17939</v>
      </c>
      <c r="C1158" s="397">
        <v>12</v>
      </c>
      <c r="D1158" s="397">
        <v>5</v>
      </c>
      <c r="E1158" s="397">
        <v>17</v>
      </c>
    </row>
    <row r="1159" spans="1:5" x14ac:dyDescent="0.25">
      <c r="A1159" s="408" t="s">
        <v>19277</v>
      </c>
      <c r="B1159" s="410" t="s">
        <v>19278</v>
      </c>
      <c r="C1159" s="397">
        <v>0</v>
      </c>
      <c r="D1159" s="397">
        <v>2</v>
      </c>
      <c r="E1159" s="397">
        <v>2</v>
      </c>
    </row>
    <row r="1160" spans="1:5" x14ac:dyDescent="0.25">
      <c r="A1160" s="408" t="s">
        <v>19282</v>
      </c>
      <c r="B1160" s="410" t="s">
        <v>19287</v>
      </c>
      <c r="C1160" s="397">
        <v>0</v>
      </c>
      <c r="D1160" s="397">
        <v>0</v>
      </c>
      <c r="E1160" s="397">
        <v>0</v>
      </c>
    </row>
    <row r="1161" spans="1:5" x14ac:dyDescent="0.25">
      <c r="A1161" s="408" t="s">
        <v>19281</v>
      </c>
      <c r="B1161" s="410" t="s">
        <v>19286</v>
      </c>
      <c r="C1161" s="397">
        <v>0</v>
      </c>
      <c r="D1161" s="397">
        <v>0</v>
      </c>
      <c r="E1161" s="397">
        <v>0</v>
      </c>
    </row>
    <row r="1162" spans="1:5" x14ac:dyDescent="0.25">
      <c r="A1162" s="408" t="s">
        <v>19279</v>
      </c>
      <c r="B1162" s="410" t="s">
        <v>19284</v>
      </c>
      <c r="C1162" s="397">
        <v>0</v>
      </c>
      <c r="D1162" s="397">
        <v>-4</v>
      </c>
      <c r="E1162" s="397">
        <v>-4</v>
      </c>
    </row>
    <row r="1163" spans="1:5" x14ac:dyDescent="0.25">
      <c r="A1163" s="408" t="s">
        <v>19280</v>
      </c>
      <c r="B1163" s="410" t="s">
        <v>19285</v>
      </c>
      <c r="C1163" s="397">
        <v>0</v>
      </c>
      <c r="D1163" s="397">
        <v>0</v>
      </c>
      <c r="E1163" s="397">
        <v>0</v>
      </c>
    </row>
    <row r="1164" spans="1:5" x14ac:dyDescent="0.25">
      <c r="A1164" s="408" t="s">
        <v>19283</v>
      </c>
      <c r="B1164" s="410" t="s">
        <v>19288</v>
      </c>
      <c r="C1164" s="397">
        <v>0</v>
      </c>
      <c r="D1164" s="397">
        <v>0</v>
      </c>
      <c r="E1164" s="397">
        <v>0</v>
      </c>
    </row>
    <row r="1165" spans="1:5" x14ac:dyDescent="0.25">
      <c r="A1165" s="408" t="s">
        <v>19759</v>
      </c>
      <c r="B1165" s="410" t="s">
        <v>19760</v>
      </c>
      <c r="C1165" s="397">
        <v>0</v>
      </c>
      <c r="D1165" s="397">
        <v>0</v>
      </c>
      <c r="E1165" s="397">
        <v>0</v>
      </c>
    </row>
    <row r="1166" spans="1:5" x14ac:dyDescent="0.25">
      <c r="A1166" s="408" t="s">
        <v>19289</v>
      </c>
      <c r="B1166" s="410" t="s">
        <v>19295</v>
      </c>
      <c r="C1166" s="397">
        <v>-6</v>
      </c>
      <c r="D1166" s="397">
        <v>-8</v>
      </c>
      <c r="E1166" s="397">
        <v>-14</v>
      </c>
    </row>
    <row r="1167" spans="1:5" x14ac:dyDescent="0.25">
      <c r="A1167" s="408" t="s">
        <v>19293</v>
      </c>
      <c r="B1167" s="410" t="s">
        <v>19297</v>
      </c>
      <c r="C1167" s="397">
        <v>0</v>
      </c>
      <c r="D1167" s="397">
        <v>0</v>
      </c>
      <c r="E1167" s="397">
        <v>0</v>
      </c>
    </row>
    <row r="1168" spans="1:5" x14ac:dyDescent="0.25">
      <c r="A1168" s="408" t="s">
        <v>19291</v>
      </c>
      <c r="B1168" s="410" t="s">
        <v>19296</v>
      </c>
      <c r="C1168" s="397">
        <v>0</v>
      </c>
      <c r="D1168" s="397">
        <v>0</v>
      </c>
      <c r="E1168" s="397">
        <v>0</v>
      </c>
    </row>
    <row r="1169" spans="1:5" x14ac:dyDescent="0.25">
      <c r="A1169" s="408" t="s">
        <v>19290</v>
      </c>
      <c r="B1169" s="410" t="s">
        <v>19230</v>
      </c>
      <c r="C1169" s="397">
        <v>0</v>
      </c>
      <c r="D1169" s="397">
        <v>0</v>
      </c>
      <c r="E1169" s="397">
        <v>0</v>
      </c>
    </row>
    <row r="1170" spans="1:5" x14ac:dyDescent="0.25">
      <c r="A1170" s="408" t="s">
        <v>19292</v>
      </c>
      <c r="B1170" s="410" t="s">
        <v>19231</v>
      </c>
      <c r="C1170" s="397">
        <v>0</v>
      </c>
      <c r="D1170" s="397">
        <v>6</v>
      </c>
      <c r="E1170" s="397">
        <v>6</v>
      </c>
    </row>
    <row r="1171" spans="1:5" x14ac:dyDescent="0.25">
      <c r="A1171" s="408" t="s">
        <v>19294</v>
      </c>
      <c r="B1171" s="410" t="s">
        <v>19298</v>
      </c>
      <c r="C1171" s="397">
        <v>0</v>
      </c>
      <c r="D1171" s="397">
        <v>7</v>
      </c>
      <c r="E1171" s="397">
        <v>7</v>
      </c>
    </row>
    <row r="1172" spans="1:5" x14ac:dyDescent="0.25">
      <c r="A1172" s="408" t="s">
        <v>19761</v>
      </c>
      <c r="B1172" s="410" t="s">
        <v>19762</v>
      </c>
      <c r="C1172" s="397">
        <v>0</v>
      </c>
      <c r="D1172" s="397">
        <v>0</v>
      </c>
      <c r="E1172" s="397">
        <v>0</v>
      </c>
    </row>
    <row r="1173" spans="1:5" x14ac:dyDescent="0.25">
      <c r="A1173" s="408" t="s">
        <v>19299</v>
      </c>
      <c r="B1173" s="410" t="s">
        <v>19305</v>
      </c>
      <c r="C1173" s="397">
        <v>1</v>
      </c>
      <c r="D1173" s="397">
        <v>0</v>
      </c>
      <c r="E1173" s="397">
        <v>1</v>
      </c>
    </row>
    <row r="1174" spans="1:5" x14ac:dyDescent="0.25">
      <c r="A1174" s="408" t="s">
        <v>19303</v>
      </c>
      <c r="B1174" s="410" t="s">
        <v>19309</v>
      </c>
      <c r="C1174" s="397">
        <v>0</v>
      </c>
      <c r="D1174" s="397">
        <v>0</v>
      </c>
      <c r="E1174" s="397">
        <v>0</v>
      </c>
    </row>
    <row r="1175" spans="1:5" x14ac:dyDescent="0.25">
      <c r="A1175" s="408" t="s">
        <v>19302</v>
      </c>
      <c r="B1175" s="410" t="s">
        <v>19308</v>
      </c>
      <c r="C1175" s="397">
        <v>0</v>
      </c>
      <c r="D1175" s="397">
        <v>0</v>
      </c>
      <c r="E1175" s="397">
        <v>0</v>
      </c>
    </row>
    <row r="1176" spans="1:5" x14ac:dyDescent="0.25">
      <c r="A1176" s="408" t="s">
        <v>19300</v>
      </c>
      <c r="B1176" s="410" t="s">
        <v>19306</v>
      </c>
      <c r="C1176" s="397">
        <v>1</v>
      </c>
      <c r="D1176" s="397">
        <v>-1</v>
      </c>
      <c r="E1176" s="397">
        <v>0</v>
      </c>
    </row>
    <row r="1177" spans="1:5" x14ac:dyDescent="0.25">
      <c r="A1177" s="408" t="s">
        <v>19301</v>
      </c>
      <c r="B1177" s="410" t="s">
        <v>19307</v>
      </c>
      <c r="C1177" s="397">
        <v>0</v>
      </c>
      <c r="D1177" s="397">
        <v>0</v>
      </c>
      <c r="E1177" s="397">
        <v>0</v>
      </c>
    </row>
    <row r="1178" spans="1:5" x14ac:dyDescent="0.25">
      <c r="A1178" s="408" t="s">
        <v>19304</v>
      </c>
      <c r="B1178" s="410" t="s">
        <v>19310</v>
      </c>
      <c r="C1178" s="397">
        <v>0</v>
      </c>
      <c r="D1178" s="397">
        <v>0</v>
      </c>
      <c r="E1178" s="397">
        <v>0</v>
      </c>
    </row>
    <row r="1179" spans="1:5" x14ac:dyDescent="0.25">
      <c r="A1179" s="408" t="s">
        <v>19763</v>
      </c>
      <c r="B1179" s="410" t="s">
        <v>19764</v>
      </c>
      <c r="C1179" s="397">
        <v>0</v>
      </c>
      <c r="D1179" s="397">
        <v>0</v>
      </c>
      <c r="E1179" s="397">
        <v>0</v>
      </c>
    </row>
    <row r="1180" spans="1:5" x14ac:dyDescent="0.25">
      <c r="A1180" s="408" t="s">
        <v>19311</v>
      </c>
      <c r="B1180" s="410" t="s">
        <v>19317</v>
      </c>
      <c r="C1180" s="397">
        <v>2</v>
      </c>
      <c r="D1180" s="397">
        <v>0</v>
      </c>
      <c r="E1180" s="397">
        <v>2</v>
      </c>
    </row>
    <row r="1181" spans="1:5" x14ac:dyDescent="0.25">
      <c r="A1181" s="408" t="s">
        <v>19315</v>
      </c>
      <c r="B1181" s="410" t="s">
        <v>19320</v>
      </c>
      <c r="C1181" s="397">
        <v>0</v>
      </c>
      <c r="D1181" s="397">
        <v>0</v>
      </c>
      <c r="E1181" s="397">
        <v>0</v>
      </c>
    </row>
    <row r="1182" spans="1:5" x14ac:dyDescent="0.25">
      <c r="A1182" s="408" t="s">
        <v>19314</v>
      </c>
      <c r="B1182" s="410" t="s">
        <v>19321</v>
      </c>
      <c r="C1182" s="397">
        <v>0</v>
      </c>
      <c r="D1182" s="397">
        <v>0</v>
      </c>
      <c r="E1182" s="397">
        <v>0</v>
      </c>
    </row>
    <row r="1183" spans="1:5" x14ac:dyDescent="0.25">
      <c r="A1183" s="408" t="s">
        <v>19312</v>
      </c>
      <c r="B1183" s="410" t="s">
        <v>19318</v>
      </c>
      <c r="C1183" s="397">
        <v>0</v>
      </c>
      <c r="D1183" s="397">
        <v>-1</v>
      </c>
      <c r="E1183" s="397">
        <v>-1</v>
      </c>
    </row>
    <row r="1184" spans="1:5" x14ac:dyDescent="0.25">
      <c r="A1184" s="408" t="s">
        <v>19313</v>
      </c>
      <c r="B1184" s="410" t="s">
        <v>19319</v>
      </c>
      <c r="C1184" s="397">
        <v>0</v>
      </c>
      <c r="D1184" s="397">
        <v>0</v>
      </c>
      <c r="E1184" s="397">
        <v>0</v>
      </c>
    </row>
    <row r="1185" spans="1:5" x14ac:dyDescent="0.25">
      <c r="A1185" s="408" t="s">
        <v>19316</v>
      </c>
      <c r="B1185" s="410" t="s">
        <v>19322</v>
      </c>
      <c r="C1185" s="397">
        <v>0</v>
      </c>
      <c r="D1185" s="397">
        <v>0</v>
      </c>
      <c r="E1185" s="397">
        <v>0</v>
      </c>
    </row>
    <row r="1186" spans="1:5" x14ac:dyDescent="0.25">
      <c r="A1186" s="408" t="s">
        <v>19765</v>
      </c>
      <c r="B1186" s="410" t="s">
        <v>19766</v>
      </c>
      <c r="C1186" s="397">
        <v>0</v>
      </c>
      <c r="D1186" s="397">
        <v>0</v>
      </c>
      <c r="E1186" s="397">
        <v>0</v>
      </c>
    </row>
    <row r="1187" spans="1:5" x14ac:dyDescent="0.25">
      <c r="A1187" s="408" t="s">
        <v>19323</v>
      </c>
      <c r="B1187" s="410" t="s">
        <v>19317</v>
      </c>
      <c r="C1187" s="397">
        <v>3</v>
      </c>
      <c r="D1187" s="397">
        <v>0</v>
      </c>
      <c r="E1187" s="397">
        <v>3</v>
      </c>
    </row>
    <row r="1188" spans="1:5" x14ac:dyDescent="0.25">
      <c r="A1188" s="408" t="s">
        <v>19327</v>
      </c>
      <c r="B1188" s="410" t="s">
        <v>19320</v>
      </c>
      <c r="C1188" s="397">
        <v>0</v>
      </c>
      <c r="D1188" s="397">
        <v>0</v>
      </c>
      <c r="E1188" s="397">
        <v>0</v>
      </c>
    </row>
    <row r="1189" spans="1:5" x14ac:dyDescent="0.25">
      <c r="A1189" s="408" t="s">
        <v>19326</v>
      </c>
      <c r="B1189" s="410" t="s">
        <v>19321</v>
      </c>
      <c r="C1189" s="397">
        <v>0</v>
      </c>
      <c r="D1189" s="397">
        <v>0</v>
      </c>
      <c r="E1189" s="397">
        <v>0</v>
      </c>
    </row>
    <row r="1190" spans="1:5" x14ac:dyDescent="0.25">
      <c r="A1190" s="408" t="s">
        <v>19324</v>
      </c>
      <c r="B1190" s="410" t="s">
        <v>19318</v>
      </c>
      <c r="C1190" s="397">
        <v>0</v>
      </c>
      <c r="D1190" s="397">
        <v>0</v>
      </c>
      <c r="E1190" s="397">
        <v>0</v>
      </c>
    </row>
    <row r="1191" spans="1:5" x14ac:dyDescent="0.25">
      <c r="A1191" s="408" t="s">
        <v>19325</v>
      </c>
      <c r="B1191" s="410" t="s">
        <v>19319</v>
      </c>
      <c r="C1191" s="397">
        <v>0</v>
      </c>
      <c r="D1191" s="397">
        <v>0</v>
      </c>
      <c r="E1191" s="397">
        <v>0</v>
      </c>
    </row>
    <row r="1192" spans="1:5" x14ac:dyDescent="0.25">
      <c r="A1192" s="408" t="s">
        <v>19328</v>
      </c>
      <c r="B1192" s="410" t="s">
        <v>19322</v>
      </c>
      <c r="C1192" s="397">
        <v>0</v>
      </c>
      <c r="D1192" s="397">
        <v>0</v>
      </c>
      <c r="E1192" s="397">
        <v>0</v>
      </c>
    </row>
    <row r="1193" spans="1:5" x14ac:dyDescent="0.25">
      <c r="A1193" s="408" t="s">
        <v>19767</v>
      </c>
      <c r="B1193" s="410" t="s">
        <v>19766</v>
      </c>
      <c r="C1193" s="397">
        <v>0</v>
      </c>
      <c r="D1193" s="397">
        <v>0</v>
      </c>
      <c r="E1193" s="397">
        <v>0</v>
      </c>
    </row>
    <row r="1194" spans="1:5" x14ac:dyDescent="0.25">
      <c r="A1194" s="408" t="s">
        <v>19329</v>
      </c>
      <c r="B1194" s="410" t="s">
        <v>19335</v>
      </c>
      <c r="C1194" s="397">
        <v>0</v>
      </c>
      <c r="D1194" s="397">
        <v>1</v>
      </c>
      <c r="E1194" s="397">
        <v>1</v>
      </c>
    </row>
    <row r="1195" spans="1:5" x14ac:dyDescent="0.25">
      <c r="A1195" s="408" t="s">
        <v>19333</v>
      </c>
      <c r="B1195" s="410" t="s">
        <v>19339</v>
      </c>
      <c r="C1195" s="397">
        <v>0</v>
      </c>
      <c r="D1195" s="397">
        <v>0</v>
      </c>
      <c r="E1195" s="397">
        <v>0</v>
      </c>
    </row>
    <row r="1196" spans="1:5" x14ac:dyDescent="0.25">
      <c r="A1196" s="408" t="s">
        <v>19332</v>
      </c>
      <c r="B1196" s="410" t="s">
        <v>19338</v>
      </c>
      <c r="C1196" s="397">
        <v>0</v>
      </c>
      <c r="D1196" s="397">
        <v>0</v>
      </c>
      <c r="E1196" s="397">
        <v>0</v>
      </c>
    </row>
    <row r="1197" spans="1:5" x14ac:dyDescent="0.25">
      <c r="A1197" s="408" t="s">
        <v>19330</v>
      </c>
      <c r="B1197" s="410" t="s">
        <v>19336</v>
      </c>
      <c r="C1197" s="397">
        <v>0</v>
      </c>
      <c r="D1197" s="397">
        <v>0</v>
      </c>
      <c r="E1197" s="397">
        <v>0</v>
      </c>
    </row>
    <row r="1198" spans="1:5" x14ac:dyDescent="0.25">
      <c r="A1198" s="408" t="s">
        <v>19331</v>
      </c>
      <c r="B1198" s="410" t="s">
        <v>19337</v>
      </c>
      <c r="C1198" s="397">
        <v>0</v>
      </c>
      <c r="D1198" s="397">
        <v>0</v>
      </c>
      <c r="E1198" s="397">
        <v>0</v>
      </c>
    </row>
    <row r="1199" spans="1:5" x14ac:dyDescent="0.25">
      <c r="A1199" s="408" t="s">
        <v>19334</v>
      </c>
      <c r="B1199" s="410" t="s">
        <v>19340</v>
      </c>
      <c r="C1199" s="397">
        <v>0</v>
      </c>
      <c r="D1199" s="397">
        <v>0</v>
      </c>
      <c r="E1199" s="397">
        <v>0</v>
      </c>
    </row>
    <row r="1200" spans="1:5" x14ac:dyDescent="0.25">
      <c r="A1200" s="408" t="s">
        <v>19768</v>
      </c>
      <c r="B1200" s="410" t="s">
        <v>19769</v>
      </c>
      <c r="C1200" s="397">
        <v>0</v>
      </c>
      <c r="D1200" s="397">
        <v>0</v>
      </c>
      <c r="E1200" s="397">
        <v>0</v>
      </c>
    </row>
    <row r="1201" spans="1:5" x14ac:dyDescent="0.25">
      <c r="A1201" s="408" t="s">
        <v>19341</v>
      </c>
      <c r="B1201" s="410" t="s">
        <v>19335</v>
      </c>
      <c r="C1201" s="397">
        <v>0</v>
      </c>
      <c r="D1201" s="397">
        <v>0</v>
      </c>
      <c r="E1201" s="397">
        <v>0</v>
      </c>
    </row>
    <row r="1202" spans="1:5" x14ac:dyDescent="0.25">
      <c r="A1202" s="408" t="s">
        <v>19353</v>
      </c>
      <c r="B1202" s="410" t="s">
        <v>19339</v>
      </c>
      <c r="C1202" s="397">
        <v>0</v>
      </c>
      <c r="D1202" s="397">
        <v>0</v>
      </c>
      <c r="E1202" s="397">
        <v>0</v>
      </c>
    </row>
    <row r="1203" spans="1:5" x14ac:dyDescent="0.25">
      <c r="A1203" s="408" t="s">
        <v>19352</v>
      </c>
      <c r="B1203" s="410" t="s">
        <v>19338</v>
      </c>
      <c r="C1203" s="397">
        <v>0</v>
      </c>
      <c r="D1203" s="397">
        <v>0</v>
      </c>
      <c r="E1203" s="397">
        <v>0</v>
      </c>
    </row>
    <row r="1204" spans="1:5" x14ac:dyDescent="0.25">
      <c r="A1204" s="408" t="s">
        <v>19350</v>
      </c>
      <c r="B1204" s="410" t="s">
        <v>19336</v>
      </c>
      <c r="C1204" s="397">
        <v>0</v>
      </c>
      <c r="D1204" s="397">
        <v>0</v>
      </c>
      <c r="E1204" s="397">
        <v>0</v>
      </c>
    </row>
    <row r="1205" spans="1:5" x14ac:dyDescent="0.25">
      <c r="A1205" s="408" t="s">
        <v>19351</v>
      </c>
      <c r="B1205" s="410" t="s">
        <v>19337</v>
      </c>
      <c r="C1205" s="397">
        <v>0</v>
      </c>
      <c r="D1205" s="397">
        <v>0</v>
      </c>
      <c r="E1205" s="397">
        <v>0</v>
      </c>
    </row>
    <row r="1206" spans="1:5" x14ac:dyDescent="0.25">
      <c r="A1206" s="408" t="s">
        <v>19354</v>
      </c>
      <c r="B1206" s="410" t="s">
        <v>19340</v>
      </c>
      <c r="C1206" s="397">
        <v>0</v>
      </c>
      <c r="D1206" s="397">
        <v>0</v>
      </c>
      <c r="E1206" s="397">
        <v>0</v>
      </c>
    </row>
    <row r="1207" spans="1:5" x14ac:dyDescent="0.25">
      <c r="A1207" s="408" t="s">
        <v>19770</v>
      </c>
      <c r="B1207" s="410" t="s">
        <v>19769</v>
      </c>
      <c r="C1207" s="397">
        <v>0</v>
      </c>
      <c r="D1207" s="397">
        <v>0</v>
      </c>
      <c r="E1207" s="397">
        <v>0</v>
      </c>
    </row>
    <row r="1208" spans="1:5" x14ac:dyDescent="0.25">
      <c r="A1208" s="408" t="s">
        <v>19342</v>
      </c>
      <c r="B1208" s="410" t="s">
        <v>19360</v>
      </c>
      <c r="C1208" s="397">
        <v>0</v>
      </c>
      <c r="D1208" s="397">
        <v>0</v>
      </c>
      <c r="E1208" s="397">
        <v>0</v>
      </c>
    </row>
    <row r="1209" spans="1:5" x14ac:dyDescent="0.25">
      <c r="A1209" s="408" t="s">
        <v>19358</v>
      </c>
      <c r="B1209" s="410" t="s">
        <v>19364</v>
      </c>
      <c r="C1209" s="397">
        <v>0</v>
      </c>
      <c r="D1209" s="397">
        <v>0</v>
      </c>
      <c r="E1209" s="397">
        <v>0</v>
      </c>
    </row>
    <row r="1210" spans="1:5" x14ac:dyDescent="0.25">
      <c r="A1210" s="408" t="s">
        <v>19357</v>
      </c>
      <c r="B1210" s="410" t="s">
        <v>19363</v>
      </c>
      <c r="C1210" s="397">
        <v>0</v>
      </c>
      <c r="D1210" s="397">
        <v>0</v>
      </c>
      <c r="E1210" s="397">
        <v>0</v>
      </c>
    </row>
    <row r="1211" spans="1:5" x14ac:dyDescent="0.25">
      <c r="A1211" s="408" t="s">
        <v>19355</v>
      </c>
      <c r="B1211" s="410" t="s">
        <v>19361</v>
      </c>
      <c r="C1211" s="397">
        <v>0</v>
      </c>
      <c r="D1211" s="397">
        <v>0</v>
      </c>
      <c r="E1211" s="397">
        <v>0</v>
      </c>
    </row>
    <row r="1212" spans="1:5" x14ac:dyDescent="0.25">
      <c r="A1212" s="408" t="s">
        <v>19356</v>
      </c>
      <c r="B1212" s="410" t="s">
        <v>19362</v>
      </c>
      <c r="C1212" s="397">
        <v>0</v>
      </c>
      <c r="D1212" s="397">
        <v>0</v>
      </c>
      <c r="E1212" s="397">
        <v>0</v>
      </c>
    </row>
    <row r="1213" spans="1:5" x14ac:dyDescent="0.25">
      <c r="A1213" s="408" t="s">
        <v>19359</v>
      </c>
      <c r="B1213" s="410" t="s">
        <v>19365</v>
      </c>
      <c r="C1213" s="397">
        <v>0</v>
      </c>
      <c r="D1213" s="397">
        <v>0</v>
      </c>
      <c r="E1213" s="397">
        <v>0</v>
      </c>
    </row>
    <row r="1214" spans="1:5" x14ac:dyDescent="0.25">
      <c r="A1214" s="408" t="s">
        <v>19771</v>
      </c>
      <c r="B1214" s="410" t="s">
        <v>19772</v>
      </c>
      <c r="C1214" s="397">
        <v>0</v>
      </c>
      <c r="D1214" s="397">
        <v>0</v>
      </c>
      <c r="E1214" s="397">
        <v>0</v>
      </c>
    </row>
    <row r="1215" spans="1:5" x14ac:dyDescent="0.25">
      <c r="A1215" s="408" t="s">
        <v>19343</v>
      </c>
      <c r="B1215" s="410" t="s">
        <v>19360</v>
      </c>
      <c r="C1215" s="397">
        <v>0</v>
      </c>
      <c r="D1215" s="397">
        <v>2</v>
      </c>
      <c r="E1215" s="397">
        <v>2</v>
      </c>
    </row>
    <row r="1216" spans="1:5" x14ac:dyDescent="0.25">
      <c r="A1216" s="408" t="s">
        <v>19369</v>
      </c>
      <c r="B1216" s="410" t="s">
        <v>19364</v>
      </c>
      <c r="C1216" s="397">
        <v>0</v>
      </c>
      <c r="D1216" s="397">
        <v>0</v>
      </c>
      <c r="E1216" s="397">
        <v>0</v>
      </c>
    </row>
    <row r="1217" spans="1:5" x14ac:dyDescent="0.25">
      <c r="A1217" s="408" t="s">
        <v>19368</v>
      </c>
      <c r="B1217" s="410" t="s">
        <v>19363</v>
      </c>
      <c r="C1217" s="397">
        <v>0</v>
      </c>
      <c r="D1217" s="397">
        <v>0</v>
      </c>
      <c r="E1217" s="397">
        <v>0</v>
      </c>
    </row>
    <row r="1218" spans="1:5" x14ac:dyDescent="0.25">
      <c r="A1218" s="408" t="s">
        <v>19366</v>
      </c>
      <c r="B1218" s="410" t="s">
        <v>19361</v>
      </c>
      <c r="C1218" s="397">
        <v>0</v>
      </c>
      <c r="D1218" s="397">
        <v>0</v>
      </c>
      <c r="E1218" s="397">
        <v>0</v>
      </c>
    </row>
    <row r="1219" spans="1:5" x14ac:dyDescent="0.25">
      <c r="A1219" s="408" t="s">
        <v>19367</v>
      </c>
      <c r="B1219" s="410" t="s">
        <v>19362</v>
      </c>
      <c r="C1219" s="397">
        <v>0</v>
      </c>
      <c r="D1219" s="397">
        <v>0</v>
      </c>
      <c r="E1219" s="397">
        <v>0</v>
      </c>
    </row>
    <row r="1220" spans="1:5" x14ac:dyDescent="0.25">
      <c r="A1220" s="408" t="s">
        <v>19370</v>
      </c>
      <c r="B1220" s="410" t="s">
        <v>19365</v>
      </c>
      <c r="C1220" s="397">
        <v>0</v>
      </c>
      <c r="D1220" s="397">
        <v>0</v>
      </c>
      <c r="E1220" s="397">
        <v>0</v>
      </c>
    </row>
    <row r="1221" spans="1:5" x14ac:dyDescent="0.25">
      <c r="A1221" s="408" t="s">
        <v>19773</v>
      </c>
      <c r="B1221" s="410" t="s">
        <v>19772</v>
      </c>
      <c r="C1221" s="397">
        <v>0</v>
      </c>
      <c r="D1221" s="397">
        <v>0</v>
      </c>
      <c r="E1221" s="397">
        <v>0</v>
      </c>
    </row>
    <row r="1222" spans="1:5" x14ac:dyDescent="0.25">
      <c r="A1222" s="408" t="s">
        <v>19344</v>
      </c>
      <c r="B1222" s="410" t="s">
        <v>19360</v>
      </c>
      <c r="C1222" s="397">
        <v>0</v>
      </c>
      <c r="D1222" s="397">
        <v>0</v>
      </c>
      <c r="E1222" s="397">
        <v>0</v>
      </c>
    </row>
    <row r="1223" spans="1:5" x14ac:dyDescent="0.25">
      <c r="A1223" s="408" t="s">
        <v>19374</v>
      </c>
      <c r="B1223" s="410" t="s">
        <v>19364</v>
      </c>
      <c r="C1223" s="397">
        <v>0</v>
      </c>
      <c r="D1223" s="397">
        <v>0</v>
      </c>
      <c r="E1223" s="397">
        <v>0</v>
      </c>
    </row>
    <row r="1224" spans="1:5" x14ac:dyDescent="0.25">
      <c r="A1224" s="408" t="s">
        <v>19373</v>
      </c>
      <c r="B1224" s="410" t="s">
        <v>19363</v>
      </c>
      <c r="C1224" s="397">
        <v>0</v>
      </c>
      <c r="D1224" s="397">
        <v>0</v>
      </c>
      <c r="E1224" s="397">
        <v>0</v>
      </c>
    </row>
    <row r="1225" spans="1:5" x14ac:dyDescent="0.25">
      <c r="A1225" s="408" t="s">
        <v>19371</v>
      </c>
      <c r="B1225" s="410" t="s">
        <v>19361</v>
      </c>
      <c r="C1225" s="397">
        <v>0</v>
      </c>
      <c r="D1225" s="397">
        <v>0</v>
      </c>
      <c r="E1225" s="397">
        <v>0</v>
      </c>
    </row>
    <row r="1226" spans="1:5" x14ac:dyDescent="0.25">
      <c r="A1226" s="408" t="s">
        <v>19372</v>
      </c>
      <c r="B1226" s="410" t="s">
        <v>19362</v>
      </c>
      <c r="C1226" s="397">
        <v>0</v>
      </c>
      <c r="D1226" s="397">
        <v>0</v>
      </c>
      <c r="E1226" s="397">
        <v>0</v>
      </c>
    </row>
    <row r="1227" spans="1:5" x14ac:dyDescent="0.25">
      <c r="A1227" s="408" t="s">
        <v>19375</v>
      </c>
      <c r="B1227" s="410" t="s">
        <v>19365</v>
      </c>
      <c r="C1227" s="397">
        <v>0</v>
      </c>
      <c r="D1227" s="397">
        <v>0</v>
      </c>
      <c r="E1227" s="397">
        <v>0</v>
      </c>
    </row>
    <row r="1228" spans="1:5" x14ac:dyDescent="0.25">
      <c r="A1228" s="408" t="s">
        <v>19345</v>
      </c>
      <c r="B1228" s="410" t="s">
        <v>19360</v>
      </c>
      <c r="C1228" s="397">
        <v>0</v>
      </c>
      <c r="D1228" s="397">
        <v>0</v>
      </c>
      <c r="E1228" s="397">
        <v>0</v>
      </c>
    </row>
    <row r="1229" spans="1:5" x14ac:dyDescent="0.25">
      <c r="A1229" s="408" t="s">
        <v>19379</v>
      </c>
      <c r="B1229" s="410" t="s">
        <v>19364</v>
      </c>
      <c r="C1229" s="397">
        <v>0</v>
      </c>
      <c r="D1229" s="397">
        <v>0</v>
      </c>
      <c r="E1229" s="397">
        <v>0</v>
      </c>
    </row>
    <row r="1230" spans="1:5" x14ac:dyDescent="0.25">
      <c r="A1230" s="408" t="s">
        <v>19378</v>
      </c>
      <c r="B1230" s="410" t="s">
        <v>19363</v>
      </c>
      <c r="C1230" s="397">
        <v>0</v>
      </c>
      <c r="D1230" s="397">
        <v>0</v>
      </c>
      <c r="E1230" s="397">
        <v>0</v>
      </c>
    </row>
    <row r="1231" spans="1:5" x14ac:dyDescent="0.25">
      <c r="A1231" s="408" t="s">
        <v>19376</v>
      </c>
      <c r="B1231" s="410" t="s">
        <v>19361</v>
      </c>
      <c r="C1231" s="397">
        <v>0</v>
      </c>
      <c r="D1231" s="397">
        <v>0</v>
      </c>
      <c r="E1231" s="397">
        <v>0</v>
      </c>
    </row>
    <row r="1232" spans="1:5" x14ac:dyDescent="0.25">
      <c r="A1232" s="408" t="s">
        <v>19377</v>
      </c>
      <c r="B1232" s="410" t="s">
        <v>19362</v>
      </c>
      <c r="C1232" s="397">
        <v>0</v>
      </c>
      <c r="D1232" s="397">
        <v>0</v>
      </c>
      <c r="E1232" s="397">
        <v>0</v>
      </c>
    </row>
    <row r="1233" spans="1:5" x14ac:dyDescent="0.25">
      <c r="A1233" s="408" t="s">
        <v>19380</v>
      </c>
      <c r="B1233" s="410" t="s">
        <v>19365</v>
      </c>
      <c r="C1233" s="397">
        <v>0</v>
      </c>
      <c r="D1233" s="397">
        <v>0</v>
      </c>
      <c r="E1233" s="397">
        <v>0</v>
      </c>
    </row>
    <row r="1234" spans="1:5" x14ac:dyDescent="0.25">
      <c r="A1234" s="408" t="s">
        <v>19774</v>
      </c>
      <c r="B1234" s="410" t="s">
        <v>19772</v>
      </c>
      <c r="C1234" s="397">
        <v>0</v>
      </c>
      <c r="D1234" s="397">
        <v>0</v>
      </c>
      <c r="E1234" s="397">
        <v>0</v>
      </c>
    </row>
    <row r="1235" spans="1:5" x14ac:dyDescent="0.25">
      <c r="A1235" s="408" t="s">
        <v>19346</v>
      </c>
      <c r="B1235" s="410" t="s">
        <v>19386</v>
      </c>
      <c r="C1235" s="397">
        <v>0</v>
      </c>
      <c r="D1235" s="397">
        <v>0</v>
      </c>
      <c r="E1235" s="397">
        <v>0</v>
      </c>
    </row>
    <row r="1236" spans="1:5" x14ac:dyDescent="0.25">
      <c r="A1236" s="408" t="s">
        <v>19384</v>
      </c>
      <c r="B1236" s="410" t="s">
        <v>19390</v>
      </c>
      <c r="C1236" s="397">
        <v>0</v>
      </c>
      <c r="D1236" s="397">
        <v>0</v>
      </c>
      <c r="E1236" s="397">
        <v>0</v>
      </c>
    </row>
    <row r="1237" spans="1:5" x14ac:dyDescent="0.25">
      <c r="A1237" s="408" t="s">
        <v>19383</v>
      </c>
      <c r="B1237" s="410" t="s">
        <v>19389</v>
      </c>
      <c r="C1237" s="397">
        <v>0</v>
      </c>
      <c r="D1237" s="397">
        <v>0</v>
      </c>
      <c r="E1237" s="397">
        <v>0</v>
      </c>
    </row>
    <row r="1238" spans="1:5" x14ac:dyDescent="0.25">
      <c r="A1238" s="408" t="s">
        <v>19381</v>
      </c>
      <c r="B1238" s="410" t="s">
        <v>19387</v>
      </c>
      <c r="C1238" s="397">
        <v>0</v>
      </c>
      <c r="D1238" s="397">
        <v>0</v>
      </c>
      <c r="E1238" s="397">
        <v>0</v>
      </c>
    </row>
    <row r="1239" spans="1:5" x14ac:dyDescent="0.25">
      <c r="A1239" s="408" t="s">
        <v>19382</v>
      </c>
      <c r="B1239" s="410" t="s">
        <v>19388</v>
      </c>
      <c r="C1239" s="397">
        <v>0</v>
      </c>
      <c r="D1239" s="397">
        <v>0</v>
      </c>
      <c r="E1239" s="397">
        <v>0</v>
      </c>
    </row>
    <row r="1240" spans="1:5" x14ac:dyDescent="0.25">
      <c r="A1240" s="408" t="s">
        <v>19385</v>
      </c>
      <c r="B1240" s="410" t="s">
        <v>19391</v>
      </c>
      <c r="C1240" s="397">
        <v>0</v>
      </c>
      <c r="D1240" s="397">
        <v>0</v>
      </c>
      <c r="E1240" s="397">
        <v>0</v>
      </c>
    </row>
    <row r="1241" spans="1:5" x14ac:dyDescent="0.25">
      <c r="A1241" s="408" t="s">
        <v>19775</v>
      </c>
      <c r="B1241" s="410" t="s">
        <v>19776</v>
      </c>
      <c r="C1241" s="397">
        <v>0</v>
      </c>
      <c r="D1241" s="397">
        <v>0</v>
      </c>
      <c r="E1241" s="397">
        <v>0</v>
      </c>
    </row>
    <row r="1242" spans="1:5" x14ac:dyDescent="0.25">
      <c r="A1242" s="408" t="s">
        <v>19347</v>
      </c>
      <c r="B1242" s="410" t="s">
        <v>19386</v>
      </c>
      <c r="C1242" s="397">
        <v>0</v>
      </c>
      <c r="D1242" s="397">
        <v>0</v>
      </c>
      <c r="E1242" s="397">
        <v>0</v>
      </c>
    </row>
    <row r="1243" spans="1:5" x14ac:dyDescent="0.25">
      <c r="A1243" s="408" t="s">
        <v>19395</v>
      </c>
      <c r="B1243" s="410" t="s">
        <v>19390</v>
      </c>
      <c r="C1243" s="397">
        <v>0</v>
      </c>
      <c r="D1243" s="397">
        <v>0</v>
      </c>
      <c r="E1243" s="397">
        <v>0</v>
      </c>
    </row>
    <row r="1244" spans="1:5" x14ac:dyDescent="0.25">
      <c r="A1244" s="408" t="s">
        <v>19394</v>
      </c>
      <c r="B1244" s="410" t="s">
        <v>19389</v>
      </c>
      <c r="C1244" s="397">
        <v>0</v>
      </c>
      <c r="D1244" s="397">
        <v>0</v>
      </c>
      <c r="E1244" s="397">
        <v>0</v>
      </c>
    </row>
    <row r="1245" spans="1:5" x14ac:dyDescent="0.25">
      <c r="A1245" s="408" t="s">
        <v>19392</v>
      </c>
      <c r="B1245" s="410" t="s">
        <v>19387</v>
      </c>
      <c r="C1245" s="397">
        <v>0</v>
      </c>
      <c r="D1245" s="397">
        <v>1</v>
      </c>
      <c r="E1245" s="397">
        <v>1</v>
      </c>
    </row>
    <row r="1246" spans="1:5" x14ac:dyDescent="0.25">
      <c r="A1246" s="408" t="s">
        <v>19393</v>
      </c>
      <c r="B1246" s="410" t="s">
        <v>19388</v>
      </c>
      <c r="C1246" s="397">
        <v>0</v>
      </c>
      <c r="D1246" s="397">
        <v>0</v>
      </c>
      <c r="E1246" s="397">
        <v>0</v>
      </c>
    </row>
    <row r="1247" spans="1:5" x14ac:dyDescent="0.25">
      <c r="A1247" s="408" t="s">
        <v>19396</v>
      </c>
      <c r="B1247" s="410" t="s">
        <v>19391</v>
      </c>
      <c r="C1247" s="397">
        <v>0</v>
      </c>
      <c r="D1247" s="397">
        <v>0</v>
      </c>
      <c r="E1247" s="397">
        <v>0</v>
      </c>
    </row>
    <row r="1248" spans="1:5" x14ac:dyDescent="0.25">
      <c r="A1248" s="408" t="s">
        <v>19777</v>
      </c>
      <c r="B1248" s="410" t="s">
        <v>19776</v>
      </c>
      <c r="C1248" s="397">
        <v>0</v>
      </c>
      <c r="D1248" s="397">
        <v>0</v>
      </c>
      <c r="E1248" s="397">
        <v>0</v>
      </c>
    </row>
    <row r="1249" spans="1:5" x14ac:dyDescent="0.25">
      <c r="A1249" s="408" t="s">
        <v>19348</v>
      </c>
      <c r="B1249" s="410" t="s">
        <v>19397</v>
      </c>
      <c r="C1249" s="397">
        <v>0</v>
      </c>
      <c r="D1249" s="397">
        <v>0</v>
      </c>
      <c r="E1249" s="397">
        <v>0</v>
      </c>
    </row>
    <row r="1250" spans="1:5" x14ac:dyDescent="0.25">
      <c r="A1250" s="408" t="s">
        <v>19406</v>
      </c>
      <c r="B1250" s="410" t="s">
        <v>19401</v>
      </c>
      <c r="C1250" s="397">
        <v>0</v>
      </c>
      <c r="D1250" s="397">
        <v>0</v>
      </c>
      <c r="E1250" s="397">
        <v>0</v>
      </c>
    </row>
    <row r="1251" spans="1:5" x14ac:dyDescent="0.25">
      <c r="A1251" s="408" t="s">
        <v>19405</v>
      </c>
      <c r="B1251" s="410" t="s">
        <v>19400</v>
      </c>
      <c r="C1251" s="397">
        <v>0</v>
      </c>
      <c r="D1251" s="397">
        <v>0</v>
      </c>
      <c r="E1251" s="397">
        <v>0</v>
      </c>
    </row>
    <row r="1252" spans="1:5" x14ac:dyDescent="0.25">
      <c r="A1252" s="408" t="s">
        <v>19403</v>
      </c>
      <c r="B1252" s="410" t="s">
        <v>19398</v>
      </c>
      <c r="C1252" s="397">
        <v>0</v>
      </c>
      <c r="D1252" s="397">
        <v>3</v>
      </c>
      <c r="E1252" s="397">
        <v>3</v>
      </c>
    </row>
    <row r="1253" spans="1:5" x14ac:dyDescent="0.25">
      <c r="A1253" s="408" t="s">
        <v>19404</v>
      </c>
      <c r="B1253" s="410" t="s">
        <v>19399</v>
      </c>
      <c r="C1253" s="397">
        <v>0</v>
      </c>
      <c r="D1253" s="397">
        <v>0</v>
      </c>
      <c r="E1253" s="397">
        <v>0</v>
      </c>
    </row>
    <row r="1254" spans="1:5" x14ac:dyDescent="0.25">
      <c r="A1254" s="408" t="s">
        <v>19407</v>
      </c>
      <c r="B1254" s="410" t="s">
        <v>19402</v>
      </c>
      <c r="C1254" s="397">
        <v>0</v>
      </c>
      <c r="D1254" s="397">
        <v>0</v>
      </c>
      <c r="E1254" s="397">
        <v>0</v>
      </c>
    </row>
    <row r="1255" spans="1:5" x14ac:dyDescent="0.25">
      <c r="A1255" s="408" t="s">
        <v>19778</v>
      </c>
      <c r="B1255" s="410" t="s">
        <v>19714</v>
      </c>
      <c r="C1255" s="397">
        <v>0</v>
      </c>
      <c r="D1255" s="397">
        <v>0</v>
      </c>
      <c r="E1255" s="397">
        <v>0</v>
      </c>
    </row>
    <row r="1256" spans="1:5" x14ac:dyDescent="0.25">
      <c r="A1256" s="408" t="s">
        <v>19349</v>
      </c>
      <c r="B1256" s="410" t="s">
        <v>19397</v>
      </c>
      <c r="C1256" s="397">
        <v>0</v>
      </c>
      <c r="D1256" s="397">
        <v>0</v>
      </c>
      <c r="E1256" s="397">
        <v>0</v>
      </c>
    </row>
    <row r="1257" spans="1:5" x14ac:dyDescent="0.25">
      <c r="A1257" s="408" t="s">
        <v>19411</v>
      </c>
      <c r="B1257" s="410" t="s">
        <v>19401</v>
      </c>
      <c r="C1257" s="397">
        <v>0</v>
      </c>
      <c r="D1257" s="397">
        <v>0</v>
      </c>
      <c r="E1257" s="397">
        <v>0</v>
      </c>
    </row>
    <row r="1258" spans="1:5" x14ac:dyDescent="0.25">
      <c r="A1258" s="408" t="s">
        <v>19410</v>
      </c>
      <c r="B1258" s="410" t="s">
        <v>19400</v>
      </c>
      <c r="C1258" s="397">
        <v>0</v>
      </c>
      <c r="D1258" s="397">
        <v>0</v>
      </c>
      <c r="E1258" s="397">
        <v>0</v>
      </c>
    </row>
    <row r="1259" spans="1:5" x14ac:dyDescent="0.25">
      <c r="A1259" s="408" t="s">
        <v>19408</v>
      </c>
      <c r="B1259" s="410" t="s">
        <v>19398</v>
      </c>
      <c r="C1259" s="397">
        <v>0</v>
      </c>
      <c r="D1259" s="397">
        <v>6</v>
      </c>
      <c r="E1259" s="397">
        <v>6</v>
      </c>
    </row>
    <row r="1260" spans="1:5" x14ac:dyDescent="0.25">
      <c r="A1260" s="408" t="s">
        <v>19409</v>
      </c>
      <c r="B1260" s="410" t="s">
        <v>19399</v>
      </c>
      <c r="C1260" s="397">
        <v>0</v>
      </c>
      <c r="D1260" s="397">
        <v>0</v>
      </c>
      <c r="E1260" s="397">
        <v>0</v>
      </c>
    </row>
    <row r="1261" spans="1:5" x14ac:dyDescent="0.25">
      <c r="A1261" s="408" t="s">
        <v>19412</v>
      </c>
      <c r="B1261" s="410" t="s">
        <v>19402</v>
      </c>
      <c r="C1261" s="397">
        <v>0</v>
      </c>
      <c r="D1261" s="397">
        <v>0</v>
      </c>
      <c r="E1261" s="397">
        <v>0</v>
      </c>
    </row>
    <row r="1262" spans="1:5" x14ac:dyDescent="0.25">
      <c r="A1262" s="408" t="s">
        <v>19713</v>
      </c>
      <c r="B1262" s="410" t="s">
        <v>19714</v>
      </c>
      <c r="C1262" s="397">
        <v>0</v>
      </c>
      <c r="D1262" s="397">
        <v>0</v>
      </c>
      <c r="E1262" s="397">
        <v>0</v>
      </c>
    </row>
    <row r="1263" spans="1:5" x14ac:dyDescent="0.25">
      <c r="A1263" s="408" t="s">
        <v>125</v>
      </c>
      <c r="B1263" s="410" t="s">
        <v>13522</v>
      </c>
      <c r="C1263" s="397">
        <v>0</v>
      </c>
      <c r="D1263" s="397">
        <v>0</v>
      </c>
      <c r="E1263" s="397">
        <v>0</v>
      </c>
    </row>
    <row r="1264" spans="1:5" x14ac:dyDescent="0.25">
      <c r="A1264" s="408" t="s">
        <v>8609</v>
      </c>
      <c r="B1264" s="410" t="s">
        <v>13523</v>
      </c>
      <c r="C1264" s="397">
        <v>0</v>
      </c>
      <c r="D1264" s="397">
        <v>0</v>
      </c>
      <c r="E1264" s="397">
        <v>0</v>
      </c>
    </row>
    <row r="1265" spans="1:5" x14ac:dyDescent="0.25">
      <c r="A1265" s="408" t="s">
        <v>8610</v>
      </c>
      <c r="B1265" s="410" t="s">
        <v>13524</v>
      </c>
      <c r="C1265" s="397">
        <v>0</v>
      </c>
      <c r="D1265" s="397">
        <v>0</v>
      </c>
      <c r="E1265" s="397">
        <v>0</v>
      </c>
    </row>
    <row r="1266" spans="1:5" x14ac:dyDescent="0.25">
      <c r="A1266" s="408" t="s">
        <v>8611</v>
      </c>
      <c r="B1266" s="410" t="s">
        <v>13525</v>
      </c>
      <c r="C1266" s="397">
        <v>0</v>
      </c>
      <c r="D1266" s="397">
        <v>0</v>
      </c>
      <c r="E1266" s="397">
        <v>0</v>
      </c>
    </row>
    <row r="1267" spans="1:5" x14ac:dyDescent="0.25">
      <c r="A1267" s="408" t="s">
        <v>8612</v>
      </c>
      <c r="B1267" s="410" t="s">
        <v>13526</v>
      </c>
      <c r="C1267" s="397">
        <v>0</v>
      </c>
      <c r="D1267" s="397">
        <v>0</v>
      </c>
      <c r="E1267" s="397">
        <v>0</v>
      </c>
    </row>
    <row r="1268" spans="1:5" x14ac:dyDescent="0.25">
      <c r="A1268" s="408" t="s">
        <v>8613</v>
      </c>
      <c r="B1268" s="410" t="s">
        <v>13527</v>
      </c>
      <c r="C1268" s="397">
        <v>0</v>
      </c>
      <c r="D1268" s="397">
        <v>0</v>
      </c>
      <c r="E1268" s="397">
        <v>0</v>
      </c>
    </row>
    <row r="1269" spans="1:5" x14ac:dyDescent="0.25">
      <c r="A1269" s="408" t="s">
        <v>19779</v>
      </c>
      <c r="B1269" s="410" t="s">
        <v>19780</v>
      </c>
      <c r="C1269" s="397">
        <v>0</v>
      </c>
      <c r="D1269" s="397">
        <v>0</v>
      </c>
      <c r="E1269" s="397">
        <v>0</v>
      </c>
    </row>
    <row r="1270" spans="1:5" x14ac:dyDescent="0.25">
      <c r="A1270" s="408" t="s">
        <v>126</v>
      </c>
      <c r="B1270" s="410" t="s">
        <v>13522</v>
      </c>
      <c r="C1270" s="397">
        <v>71</v>
      </c>
      <c r="D1270" s="397">
        <v>3</v>
      </c>
      <c r="E1270" s="397">
        <v>74</v>
      </c>
    </row>
    <row r="1271" spans="1:5" x14ac:dyDescent="0.25">
      <c r="A1271" s="408" t="s">
        <v>8614</v>
      </c>
      <c r="B1271" s="410" t="s">
        <v>13523</v>
      </c>
      <c r="C1271" s="397">
        <v>0</v>
      </c>
      <c r="D1271" s="397">
        <v>0</v>
      </c>
      <c r="E1271" s="397">
        <v>0</v>
      </c>
    </row>
    <row r="1272" spans="1:5" x14ac:dyDescent="0.25">
      <c r="A1272" s="408" t="s">
        <v>8615</v>
      </c>
      <c r="B1272" s="410" t="s">
        <v>13524</v>
      </c>
      <c r="C1272" s="397">
        <v>0</v>
      </c>
      <c r="D1272" s="397">
        <v>0</v>
      </c>
      <c r="E1272" s="397">
        <v>0</v>
      </c>
    </row>
    <row r="1273" spans="1:5" x14ac:dyDescent="0.25">
      <c r="A1273" s="408" t="s">
        <v>8616</v>
      </c>
      <c r="B1273" s="410" t="s">
        <v>13525</v>
      </c>
      <c r="C1273" s="397">
        <v>0</v>
      </c>
      <c r="D1273" s="397">
        <v>0</v>
      </c>
      <c r="E1273" s="397">
        <v>0</v>
      </c>
    </row>
    <row r="1274" spans="1:5" x14ac:dyDescent="0.25">
      <c r="A1274" s="408" t="s">
        <v>8617</v>
      </c>
      <c r="B1274" s="410" t="s">
        <v>13526</v>
      </c>
      <c r="C1274" s="397">
        <v>0</v>
      </c>
      <c r="D1274" s="397">
        <v>-10</v>
      </c>
      <c r="E1274" s="397">
        <v>-10</v>
      </c>
    </row>
    <row r="1275" spans="1:5" x14ac:dyDescent="0.25">
      <c r="A1275" s="408" t="s">
        <v>8618</v>
      </c>
      <c r="B1275" s="410" t="s">
        <v>13527</v>
      </c>
      <c r="C1275" s="397">
        <v>0</v>
      </c>
      <c r="D1275" s="397">
        <v>0</v>
      </c>
      <c r="E1275" s="397">
        <v>0</v>
      </c>
    </row>
    <row r="1276" spans="1:5" x14ac:dyDescent="0.25">
      <c r="A1276" s="408" t="s">
        <v>19781</v>
      </c>
      <c r="B1276" s="410" t="s">
        <v>19780</v>
      </c>
      <c r="C1276" s="397">
        <v>0</v>
      </c>
      <c r="D1276" s="397">
        <v>0</v>
      </c>
      <c r="E1276" s="397">
        <v>0</v>
      </c>
    </row>
    <row r="1277" spans="1:5" x14ac:dyDescent="0.25">
      <c r="A1277" s="408" t="s">
        <v>127</v>
      </c>
      <c r="B1277" s="410" t="s">
        <v>13522</v>
      </c>
      <c r="C1277" s="397">
        <v>26</v>
      </c>
      <c r="D1277" s="397">
        <v>9</v>
      </c>
      <c r="E1277" s="397">
        <v>35</v>
      </c>
    </row>
    <row r="1278" spans="1:5" x14ac:dyDescent="0.25">
      <c r="A1278" s="408" t="s">
        <v>8619</v>
      </c>
      <c r="B1278" s="410" t="s">
        <v>13523</v>
      </c>
      <c r="C1278" s="397">
        <v>0</v>
      </c>
      <c r="D1278" s="397">
        <v>0</v>
      </c>
      <c r="E1278" s="397">
        <v>0</v>
      </c>
    </row>
    <row r="1279" spans="1:5" x14ac:dyDescent="0.25">
      <c r="A1279" s="408" t="s">
        <v>8620</v>
      </c>
      <c r="B1279" s="410" t="s">
        <v>13524</v>
      </c>
      <c r="C1279" s="397">
        <v>0</v>
      </c>
      <c r="D1279" s="397">
        <v>0</v>
      </c>
      <c r="E1279" s="397">
        <v>0</v>
      </c>
    </row>
    <row r="1280" spans="1:5" x14ac:dyDescent="0.25">
      <c r="A1280" s="408" t="s">
        <v>8621</v>
      </c>
      <c r="B1280" s="410" t="s">
        <v>13525</v>
      </c>
      <c r="C1280" s="397">
        <v>0</v>
      </c>
      <c r="D1280" s="397">
        <v>16</v>
      </c>
      <c r="E1280" s="397">
        <v>16</v>
      </c>
    </row>
    <row r="1281" spans="1:5" x14ac:dyDescent="0.25">
      <c r="A1281" s="408" t="s">
        <v>8622</v>
      </c>
      <c r="B1281" s="410" t="s">
        <v>13526</v>
      </c>
      <c r="C1281" s="397">
        <v>0</v>
      </c>
      <c r="D1281" s="397">
        <v>-1</v>
      </c>
      <c r="E1281" s="397">
        <v>-1</v>
      </c>
    </row>
    <row r="1282" spans="1:5" x14ac:dyDescent="0.25">
      <c r="A1282" s="408" t="s">
        <v>8623</v>
      </c>
      <c r="B1282" s="410" t="s">
        <v>13527</v>
      </c>
      <c r="C1282" s="397">
        <v>0</v>
      </c>
      <c r="D1282" s="397">
        <v>0</v>
      </c>
      <c r="E1282" s="397">
        <v>0</v>
      </c>
    </row>
    <row r="1283" spans="1:5" x14ac:dyDescent="0.25">
      <c r="A1283" s="408" t="s">
        <v>19782</v>
      </c>
      <c r="B1283" s="410" t="s">
        <v>19780</v>
      </c>
      <c r="C1283" s="397">
        <v>0</v>
      </c>
      <c r="D1283" s="397">
        <v>0</v>
      </c>
      <c r="E1283" s="397">
        <v>0</v>
      </c>
    </row>
    <row r="1284" spans="1:5" x14ac:dyDescent="0.25">
      <c r="A1284" s="408" t="s">
        <v>128</v>
      </c>
      <c r="B1284" s="410" t="s">
        <v>13522</v>
      </c>
      <c r="C1284" s="397">
        <v>2</v>
      </c>
      <c r="D1284" s="397">
        <v>36</v>
      </c>
      <c r="E1284" s="397">
        <v>38</v>
      </c>
    </row>
    <row r="1285" spans="1:5" x14ac:dyDescent="0.25">
      <c r="A1285" s="408" t="s">
        <v>8624</v>
      </c>
      <c r="B1285" s="410" t="s">
        <v>13523</v>
      </c>
      <c r="C1285" s="397">
        <v>0</v>
      </c>
      <c r="D1285" s="397">
        <v>0</v>
      </c>
      <c r="E1285" s="397">
        <v>0</v>
      </c>
    </row>
    <row r="1286" spans="1:5" x14ac:dyDescent="0.25">
      <c r="A1286" s="408" t="s">
        <v>8625</v>
      </c>
      <c r="B1286" s="410" t="s">
        <v>13524</v>
      </c>
      <c r="C1286" s="397">
        <v>0</v>
      </c>
      <c r="D1286" s="397">
        <v>0</v>
      </c>
      <c r="E1286" s="397">
        <v>0</v>
      </c>
    </row>
    <row r="1287" spans="1:5" x14ac:dyDescent="0.25">
      <c r="A1287" s="408" t="s">
        <v>8626</v>
      </c>
      <c r="B1287" s="410" t="s">
        <v>13525</v>
      </c>
      <c r="C1287" s="397">
        <v>0</v>
      </c>
      <c r="D1287" s="397">
        <v>23</v>
      </c>
      <c r="E1287" s="397">
        <v>23</v>
      </c>
    </row>
    <row r="1288" spans="1:5" x14ac:dyDescent="0.25">
      <c r="A1288" s="408" t="s">
        <v>8627</v>
      </c>
      <c r="B1288" s="410" t="s">
        <v>13526</v>
      </c>
      <c r="C1288" s="397">
        <v>0</v>
      </c>
      <c r="D1288" s="397">
        <v>0</v>
      </c>
      <c r="E1288" s="397">
        <v>0</v>
      </c>
    </row>
    <row r="1289" spans="1:5" x14ac:dyDescent="0.25">
      <c r="A1289" s="408" t="s">
        <v>8628</v>
      </c>
      <c r="B1289" s="410" t="s">
        <v>13527</v>
      </c>
      <c r="C1289" s="397">
        <v>0</v>
      </c>
      <c r="D1289" s="397">
        <v>0</v>
      </c>
      <c r="E1289" s="397">
        <v>0</v>
      </c>
    </row>
    <row r="1290" spans="1:5" x14ac:dyDescent="0.25">
      <c r="A1290" s="408" t="s">
        <v>19783</v>
      </c>
      <c r="B1290" s="410" t="s">
        <v>19780</v>
      </c>
      <c r="C1290" s="397">
        <v>0</v>
      </c>
      <c r="D1290" s="397">
        <v>0</v>
      </c>
      <c r="E1290" s="397">
        <v>0</v>
      </c>
    </row>
    <row r="1291" spans="1:5" x14ac:dyDescent="0.25">
      <c r="A1291" s="408" t="s">
        <v>16822</v>
      </c>
      <c r="B1291" s="410" t="s">
        <v>13522</v>
      </c>
      <c r="C1291" s="397">
        <v>0</v>
      </c>
      <c r="D1291" s="397">
        <v>4</v>
      </c>
      <c r="E1291" s="397">
        <v>4</v>
      </c>
    </row>
    <row r="1292" spans="1:5" x14ac:dyDescent="0.25">
      <c r="A1292" s="408" t="s">
        <v>16823</v>
      </c>
      <c r="B1292" s="410" t="s">
        <v>13522</v>
      </c>
      <c r="C1292" s="397">
        <v>0</v>
      </c>
      <c r="D1292" s="397">
        <v>0</v>
      </c>
      <c r="E1292" s="397">
        <v>0</v>
      </c>
    </row>
    <row r="1293" spans="1:5" x14ac:dyDescent="0.25">
      <c r="A1293" s="408" t="s">
        <v>129</v>
      </c>
      <c r="B1293" s="410" t="s">
        <v>13528</v>
      </c>
      <c r="C1293" s="397">
        <v>0</v>
      </c>
      <c r="D1293" s="397">
        <v>0</v>
      </c>
      <c r="E1293" s="397">
        <v>0</v>
      </c>
    </row>
    <row r="1294" spans="1:5" x14ac:dyDescent="0.25">
      <c r="A1294" s="408" t="s">
        <v>8629</v>
      </c>
      <c r="B1294" s="410" t="s">
        <v>13529</v>
      </c>
      <c r="C1294" s="397">
        <v>0</v>
      </c>
      <c r="D1294" s="397">
        <v>0</v>
      </c>
      <c r="E1294" s="397">
        <v>0</v>
      </c>
    </row>
    <row r="1295" spans="1:5" x14ac:dyDescent="0.25">
      <c r="A1295" s="408" t="s">
        <v>8630</v>
      </c>
      <c r="B1295" s="410" t="s">
        <v>13530</v>
      </c>
      <c r="C1295" s="397">
        <v>0</v>
      </c>
      <c r="D1295" s="397">
        <v>0</v>
      </c>
      <c r="E1295" s="397">
        <v>0</v>
      </c>
    </row>
    <row r="1296" spans="1:5" x14ac:dyDescent="0.25">
      <c r="A1296" s="408" t="s">
        <v>8631</v>
      </c>
      <c r="B1296" s="410" t="s">
        <v>13531</v>
      </c>
      <c r="C1296" s="397">
        <v>0</v>
      </c>
      <c r="D1296" s="397">
        <v>52</v>
      </c>
      <c r="E1296" s="397">
        <v>52</v>
      </c>
    </row>
    <row r="1297" spans="1:5" x14ac:dyDescent="0.25">
      <c r="A1297" s="408" t="s">
        <v>8632</v>
      </c>
      <c r="B1297" s="410" t="s">
        <v>13532</v>
      </c>
      <c r="C1297" s="397">
        <v>0</v>
      </c>
      <c r="D1297" s="397">
        <v>16</v>
      </c>
      <c r="E1297" s="397">
        <v>16</v>
      </c>
    </row>
    <row r="1298" spans="1:5" x14ac:dyDescent="0.25">
      <c r="A1298" s="408" t="s">
        <v>8633</v>
      </c>
      <c r="B1298" s="410" t="s">
        <v>13533</v>
      </c>
      <c r="C1298" s="397">
        <v>0</v>
      </c>
      <c r="D1298" s="397">
        <v>0</v>
      </c>
      <c r="E1298" s="397">
        <v>0</v>
      </c>
    </row>
    <row r="1299" spans="1:5" x14ac:dyDescent="0.25">
      <c r="A1299" s="408" t="s">
        <v>19784</v>
      </c>
      <c r="B1299" s="410" t="s">
        <v>19785</v>
      </c>
      <c r="C1299" s="397">
        <v>0</v>
      </c>
      <c r="D1299" s="397">
        <v>0</v>
      </c>
      <c r="E1299" s="397">
        <v>0</v>
      </c>
    </row>
    <row r="1300" spans="1:5" x14ac:dyDescent="0.25">
      <c r="A1300" s="408" t="s">
        <v>130</v>
      </c>
      <c r="B1300" s="410" t="s">
        <v>13528</v>
      </c>
      <c r="C1300" s="397">
        <v>273</v>
      </c>
      <c r="D1300" s="397">
        <v>0</v>
      </c>
      <c r="E1300" s="397">
        <v>273</v>
      </c>
    </row>
    <row r="1301" spans="1:5" x14ac:dyDescent="0.25">
      <c r="A1301" s="408" t="s">
        <v>8634</v>
      </c>
      <c r="B1301" s="410" t="s">
        <v>13529</v>
      </c>
      <c r="C1301" s="397">
        <v>0</v>
      </c>
      <c r="D1301" s="397">
        <v>0</v>
      </c>
      <c r="E1301" s="397">
        <v>0</v>
      </c>
    </row>
    <row r="1302" spans="1:5" x14ac:dyDescent="0.25">
      <c r="A1302" s="408" t="s">
        <v>8635</v>
      </c>
      <c r="B1302" s="410" t="s">
        <v>13530</v>
      </c>
      <c r="C1302" s="397">
        <v>0</v>
      </c>
      <c r="D1302" s="397">
        <v>0</v>
      </c>
      <c r="E1302" s="397">
        <v>0</v>
      </c>
    </row>
    <row r="1303" spans="1:5" x14ac:dyDescent="0.25">
      <c r="A1303" s="408" t="s">
        <v>8636</v>
      </c>
      <c r="B1303" s="410" t="s">
        <v>15632</v>
      </c>
      <c r="C1303" s="397">
        <v>0</v>
      </c>
      <c r="D1303" s="397">
        <v>8</v>
      </c>
      <c r="E1303" s="397">
        <v>8</v>
      </c>
    </row>
    <row r="1304" spans="1:5" x14ac:dyDescent="0.25">
      <c r="A1304" s="408" t="s">
        <v>8637</v>
      </c>
      <c r="B1304" s="410" t="s">
        <v>13532</v>
      </c>
      <c r="C1304" s="397">
        <v>0</v>
      </c>
      <c r="D1304" s="397">
        <v>34</v>
      </c>
      <c r="E1304" s="397">
        <v>34</v>
      </c>
    </row>
    <row r="1305" spans="1:5" x14ac:dyDescent="0.25">
      <c r="A1305" s="408" t="s">
        <v>8638</v>
      </c>
      <c r="B1305" s="410" t="s">
        <v>13533</v>
      </c>
      <c r="C1305" s="397">
        <v>0</v>
      </c>
      <c r="D1305" s="397">
        <v>0</v>
      </c>
      <c r="E1305" s="397">
        <v>0</v>
      </c>
    </row>
    <row r="1306" spans="1:5" x14ac:dyDescent="0.25">
      <c r="A1306" s="408" t="s">
        <v>19786</v>
      </c>
      <c r="B1306" s="410" t="s">
        <v>19785</v>
      </c>
      <c r="C1306" s="397">
        <v>0</v>
      </c>
      <c r="D1306" s="397">
        <v>0</v>
      </c>
      <c r="E1306" s="397">
        <v>0</v>
      </c>
    </row>
    <row r="1307" spans="1:5" x14ac:dyDescent="0.25">
      <c r="A1307" s="408" t="s">
        <v>131</v>
      </c>
      <c r="B1307" s="410" t="s">
        <v>13528</v>
      </c>
      <c r="C1307" s="397">
        <v>0</v>
      </c>
      <c r="D1307" s="397">
        <v>0</v>
      </c>
      <c r="E1307" s="397">
        <v>0</v>
      </c>
    </row>
    <row r="1308" spans="1:5" x14ac:dyDescent="0.25">
      <c r="A1308" s="408" t="s">
        <v>8639</v>
      </c>
      <c r="B1308" s="410" t="s">
        <v>13529</v>
      </c>
      <c r="C1308" s="397">
        <v>0</v>
      </c>
      <c r="D1308" s="397">
        <v>0</v>
      </c>
      <c r="E1308" s="397">
        <v>0</v>
      </c>
    </row>
    <row r="1309" spans="1:5" x14ac:dyDescent="0.25">
      <c r="A1309" s="408" t="s">
        <v>8640</v>
      </c>
      <c r="B1309" s="410" t="s">
        <v>13530</v>
      </c>
      <c r="C1309" s="397">
        <v>0</v>
      </c>
      <c r="D1309" s="397">
        <v>0</v>
      </c>
      <c r="E1309" s="397">
        <v>0</v>
      </c>
    </row>
    <row r="1310" spans="1:5" x14ac:dyDescent="0.25">
      <c r="A1310" s="408" t="s">
        <v>8641</v>
      </c>
      <c r="B1310" s="410" t="s">
        <v>13531</v>
      </c>
      <c r="C1310" s="397">
        <v>0</v>
      </c>
      <c r="D1310" s="397">
        <v>12</v>
      </c>
      <c r="E1310" s="397">
        <v>12</v>
      </c>
    </row>
    <row r="1311" spans="1:5" x14ac:dyDescent="0.25">
      <c r="A1311" s="408" t="s">
        <v>8642</v>
      </c>
      <c r="B1311" s="410" t="s">
        <v>13532</v>
      </c>
      <c r="C1311" s="397">
        <v>0</v>
      </c>
      <c r="D1311" s="397">
        <v>0</v>
      </c>
      <c r="E1311" s="397">
        <v>0</v>
      </c>
    </row>
    <row r="1312" spans="1:5" x14ac:dyDescent="0.25">
      <c r="A1312" s="408" t="s">
        <v>8643</v>
      </c>
      <c r="B1312" s="410" t="s">
        <v>13533</v>
      </c>
      <c r="C1312" s="397">
        <v>0</v>
      </c>
      <c r="D1312" s="397">
        <v>0</v>
      </c>
      <c r="E1312" s="397">
        <v>0</v>
      </c>
    </row>
    <row r="1313" spans="1:5" x14ac:dyDescent="0.25">
      <c r="A1313" s="408" t="s">
        <v>19787</v>
      </c>
      <c r="B1313" s="410" t="s">
        <v>19785</v>
      </c>
      <c r="C1313" s="397">
        <v>0</v>
      </c>
      <c r="D1313" s="397">
        <v>0</v>
      </c>
      <c r="E1313" s="397">
        <v>0</v>
      </c>
    </row>
    <row r="1314" spans="1:5" x14ac:dyDescent="0.25">
      <c r="A1314" s="408" t="s">
        <v>132</v>
      </c>
      <c r="B1314" s="410" t="s">
        <v>13528</v>
      </c>
      <c r="C1314" s="397">
        <v>63</v>
      </c>
      <c r="D1314" s="397">
        <v>0</v>
      </c>
      <c r="E1314" s="397">
        <v>63</v>
      </c>
    </row>
    <row r="1315" spans="1:5" x14ac:dyDescent="0.25">
      <c r="A1315" s="408" t="s">
        <v>8644</v>
      </c>
      <c r="B1315" s="410" t="s">
        <v>13529</v>
      </c>
      <c r="C1315" s="397">
        <v>0</v>
      </c>
      <c r="D1315" s="397">
        <v>0</v>
      </c>
      <c r="E1315" s="397">
        <v>0</v>
      </c>
    </row>
    <row r="1316" spans="1:5" x14ac:dyDescent="0.25">
      <c r="A1316" s="408" t="s">
        <v>8645</v>
      </c>
      <c r="B1316" s="410" t="s">
        <v>13530</v>
      </c>
      <c r="C1316" s="397">
        <v>0</v>
      </c>
      <c r="D1316" s="397">
        <v>0</v>
      </c>
      <c r="E1316" s="397">
        <v>0</v>
      </c>
    </row>
    <row r="1317" spans="1:5" x14ac:dyDescent="0.25">
      <c r="A1317" s="408" t="s">
        <v>8646</v>
      </c>
      <c r="B1317" s="410" t="s">
        <v>13531</v>
      </c>
      <c r="C1317" s="397">
        <v>0</v>
      </c>
      <c r="D1317" s="397">
        <v>0</v>
      </c>
      <c r="E1317" s="397">
        <v>0</v>
      </c>
    </row>
    <row r="1318" spans="1:5" x14ac:dyDescent="0.25">
      <c r="A1318" s="408" t="s">
        <v>8647</v>
      </c>
      <c r="B1318" s="410" t="s">
        <v>13532</v>
      </c>
      <c r="C1318" s="397">
        <v>0</v>
      </c>
      <c r="D1318" s="397">
        <v>0</v>
      </c>
      <c r="E1318" s="397">
        <v>0</v>
      </c>
    </row>
    <row r="1319" spans="1:5" x14ac:dyDescent="0.25">
      <c r="A1319" s="408" t="s">
        <v>8648</v>
      </c>
      <c r="B1319" s="410" t="s">
        <v>13533</v>
      </c>
      <c r="C1319" s="397">
        <v>0</v>
      </c>
      <c r="D1319" s="397">
        <v>0</v>
      </c>
      <c r="E1319" s="397">
        <v>0</v>
      </c>
    </row>
    <row r="1320" spans="1:5" x14ac:dyDescent="0.25">
      <c r="A1320" s="408" t="s">
        <v>19788</v>
      </c>
      <c r="B1320" s="410" t="s">
        <v>19785</v>
      </c>
      <c r="C1320" s="397">
        <v>0</v>
      </c>
      <c r="D1320" s="397">
        <v>0</v>
      </c>
      <c r="E1320" s="397">
        <v>0</v>
      </c>
    </row>
    <row r="1321" spans="1:5" x14ac:dyDescent="0.25">
      <c r="A1321" s="408" t="s">
        <v>133</v>
      </c>
      <c r="B1321" s="410" t="s">
        <v>13534</v>
      </c>
      <c r="C1321" s="397">
        <v>74</v>
      </c>
      <c r="D1321" s="397">
        <v>39</v>
      </c>
      <c r="E1321" s="397">
        <v>113</v>
      </c>
    </row>
    <row r="1322" spans="1:5" x14ac:dyDescent="0.25">
      <c r="A1322" s="408" t="s">
        <v>8649</v>
      </c>
      <c r="B1322" s="410" t="s">
        <v>13535</v>
      </c>
      <c r="C1322" s="397">
        <v>0</v>
      </c>
      <c r="D1322" s="397">
        <v>0</v>
      </c>
      <c r="E1322" s="397">
        <v>0</v>
      </c>
    </row>
    <row r="1323" spans="1:5" x14ac:dyDescent="0.25">
      <c r="A1323" s="408" t="s">
        <v>8650</v>
      </c>
      <c r="B1323" s="410" t="s">
        <v>13536</v>
      </c>
      <c r="C1323" s="397">
        <v>0</v>
      </c>
      <c r="D1323" s="397">
        <v>0</v>
      </c>
      <c r="E1323" s="397">
        <v>0</v>
      </c>
    </row>
    <row r="1324" spans="1:5" x14ac:dyDescent="0.25">
      <c r="A1324" s="408" t="s">
        <v>8651</v>
      </c>
      <c r="B1324" s="410" t="s">
        <v>13537</v>
      </c>
      <c r="C1324" s="397">
        <v>0</v>
      </c>
      <c r="D1324" s="397">
        <v>0</v>
      </c>
      <c r="E1324" s="397">
        <v>0</v>
      </c>
    </row>
    <row r="1325" spans="1:5" x14ac:dyDescent="0.25">
      <c r="A1325" s="408" t="s">
        <v>8652</v>
      </c>
      <c r="B1325" s="410" t="s">
        <v>13538</v>
      </c>
      <c r="C1325" s="397">
        <v>0</v>
      </c>
      <c r="D1325" s="397">
        <v>18</v>
      </c>
      <c r="E1325" s="397">
        <v>18</v>
      </c>
    </row>
    <row r="1326" spans="1:5" x14ac:dyDescent="0.25">
      <c r="A1326" s="408" t="s">
        <v>8653</v>
      </c>
      <c r="B1326" s="410" t="s">
        <v>13539</v>
      </c>
      <c r="C1326" s="397">
        <v>0</v>
      </c>
      <c r="D1326" s="397">
        <v>15</v>
      </c>
      <c r="E1326" s="397">
        <v>15</v>
      </c>
    </row>
    <row r="1327" spans="1:5" x14ac:dyDescent="0.25">
      <c r="A1327" s="408" t="s">
        <v>19789</v>
      </c>
      <c r="B1327" s="410" t="s">
        <v>19790</v>
      </c>
      <c r="C1327" s="397">
        <v>0</v>
      </c>
      <c r="D1327" s="397">
        <v>15</v>
      </c>
      <c r="E1327" s="397">
        <v>15</v>
      </c>
    </row>
    <row r="1328" spans="1:5" x14ac:dyDescent="0.25">
      <c r="A1328" s="408" t="s">
        <v>134</v>
      </c>
      <c r="B1328" s="410" t="s">
        <v>13534</v>
      </c>
      <c r="C1328" s="397">
        <v>15</v>
      </c>
      <c r="D1328" s="397">
        <v>0</v>
      </c>
      <c r="E1328" s="397">
        <v>15</v>
      </c>
    </row>
    <row r="1329" spans="1:5" x14ac:dyDescent="0.25">
      <c r="A1329" s="408" t="s">
        <v>8654</v>
      </c>
      <c r="B1329" s="410" t="s">
        <v>13535</v>
      </c>
      <c r="C1329" s="397">
        <v>0</v>
      </c>
      <c r="D1329" s="397">
        <v>0</v>
      </c>
      <c r="E1329" s="397">
        <v>0</v>
      </c>
    </row>
    <row r="1330" spans="1:5" x14ac:dyDescent="0.25">
      <c r="A1330" s="408" t="s">
        <v>8655</v>
      </c>
      <c r="B1330" s="410" t="s">
        <v>13536</v>
      </c>
      <c r="C1330" s="397">
        <v>0</v>
      </c>
      <c r="D1330" s="397">
        <v>0</v>
      </c>
      <c r="E1330" s="397">
        <v>0</v>
      </c>
    </row>
    <row r="1331" spans="1:5" x14ac:dyDescent="0.25">
      <c r="A1331" s="408" t="s">
        <v>8656</v>
      </c>
      <c r="B1331" s="410" t="s">
        <v>13537</v>
      </c>
      <c r="C1331" s="397">
        <v>0</v>
      </c>
      <c r="D1331" s="397">
        <v>41</v>
      </c>
      <c r="E1331" s="397">
        <v>41</v>
      </c>
    </row>
    <row r="1332" spans="1:5" x14ac:dyDescent="0.25">
      <c r="A1332" s="408" t="s">
        <v>8657</v>
      </c>
      <c r="B1332" s="410" t="s">
        <v>13538</v>
      </c>
      <c r="C1332" s="397">
        <v>0</v>
      </c>
      <c r="D1332" s="397">
        <v>12</v>
      </c>
      <c r="E1332" s="397">
        <v>12</v>
      </c>
    </row>
    <row r="1333" spans="1:5" x14ac:dyDescent="0.25">
      <c r="A1333" s="408" t="s">
        <v>8658</v>
      </c>
      <c r="B1333" s="410" t="s">
        <v>13539</v>
      </c>
      <c r="C1333" s="397">
        <v>0</v>
      </c>
      <c r="D1333" s="397">
        <v>0</v>
      </c>
      <c r="E1333" s="397">
        <v>0</v>
      </c>
    </row>
    <row r="1334" spans="1:5" x14ac:dyDescent="0.25">
      <c r="A1334" s="408" t="s">
        <v>19791</v>
      </c>
      <c r="B1334" s="410" t="s">
        <v>19790</v>
      </c>
      <c r="C1334" s="397">
        <v>0</v>
      </c>
      <c r="D1334" s="397">
        <v>0</v>
      </c>
      <c r="E1334" s="397">
        <v>0</v>
      </c>
    </row>
    <row r="1335" spans="1:5" x14ac:dyDescent="0.25">
      <c r="A1335" s="408" t="s">
        <v>19792</v>
      </c>
      <c r="B1335" s="410" t="s">
        <v>13534</v>
      </c>
      <c r="C1335" s="397">
        <v>0</v>
      </c>
      <c r="D1335" s="397">
        <v>0</v>
      </c>
      <c r="E1335" s="397">
        <v>0</v>
      </c>
    </row>
    <row r="1336" spans="1:5" x14ac:dyDescent="0.25">
      <c r="A1336" s="408" t="s">
        <v>19793</v>
      </c>
      <c r="B1336" s="410" t="s">
        <v>13535</v>
      </c>
      <c r="C1336" s="397">
        <v>0</v>
      </c>
      <c r="D1336" s="397">
        <v>0</v>
      </c>
      <c r="E1336" s="397">
        <v>0</v>
      </c>
    </row>
    <row r="1337" spans="1:5" x14ac:dyDescent="0.25">
      <c r="A1337" s="408" t="s">
        <v>19794</v>
      </c>
      <c r="B1337" s="410" t="s">
        <v>13536</v>
      </c>
      <c r="C1337" s="397">
        <v>0</v>
      </c>
      <c r="D1337" s="397">
        <v>0</v>
      </c>
      <c r="E1337" s="397">
        <v>0</v>
      </c>
    </row>
    <row r="1338" spans="1:5" x14ac:dyDescent="0.25">
      <c r="A1338" s="408" t="s">
        <v>19795</v>
      </c>
      <c r="B1338" s="410" t="s">
        <v>13537</v>
      </c>
      <c r="C1338" s="397">
        <v>0</v>
      </c>
      <c r="D1338" s="397">
        <v>0</v>
      </c>
      <c r="E1338" s="397">
        <v>0</v>
      </c>
    </row>
    <row r="1339" spans="1:5" x14ac:dyDescent="0.25">
      <c r="A1339" s="408" t="s">
        <v>19796</v>
      </c>
      <c r="B1339" s="410" t="s">
        <v>13538</v>
      </c>
      <c r="C1339" s="397">
        <v>0</v>
      </c>
      <c r="D1339" s="397">
        <v>0</v>
      </c>
      <c r="E1339" s="397">
        <v>0</v>
      </c>
    </row>
    <row r="1340" spans="1:5" x14ac:dyDescent="0.25">
      <c r="A1340" s="408" t="s">
        <v>19797</v>
      </c>
      <c r="B1340" s="410" t="s">
        <v>13539</v>
      </c>
      <c r="C1340" s="397">
        <v>0</v>
      </c>
      <c r="D1340" s="397">
        <v>0</v>
      </c>
      <c r="E1340" s="397">
        <v>0</v>
      </c>
    </row>
    <row r="1341" spans="1:5" x14ac:dyDescent="0.25">
      <c r="A1341" s="408" t="s">
        <v>19798</v>
      </c>
      <c r="B1341" s="410" t="s">
        <v>19790</v>
      </c>
      <c r="C1341" s="397">
        <v>0</v>
      </c>
      <c r="D1341" s="397">
        <v>0</v>
      </c>
      <c r="E1341" s="397">
        <v>0</v>
      </c>
    </row>
    <row r="1342" spans="1:5" x14ac:dyDescent="0.25">
      <c r="A1342" s="408" t="s">
        <v>135</v>
      </c>
      <c r="B1342" s="410" t="s">
        <v>13534</v>
      </c>
      <c r="C1342" s="397">
        <v>22</v>
      </c>
      <c r="D1342" s="397">
        <v>18</v>
      </c>
      <c r="E1342" s="397">
        <v>40</v>
      </c>
    </row>
    <row r="1343" spans="1:5" x14ac:dyDescent="0.25">
      <c r="A1343" s="408" t="s">
        <v>8659</v>
      </c>
      <c r="B1343" s="410" t="s">
        <v>13535</v>
      </c>
      <c r="C1343" s="397">
        <v>0</v>
      </c>
      <c r="D1343" s="397">
        <v>0</v>
      </c>
      <c r="E1343" s="397">
        <v>0</v>
      </c>
    </row>
    <row r="1344" spans="1:5" x14ac:dyDescent="0.25">
      <c r="A1344" s="408" t="s">
        <v>8660</v>
      </c>
      <c r="B1344" s="410" t="s">
        <v>13536</v>
      </c>
      <c r="C1344" s="397">
        <v>0</v>
      </c>
      <c r="D1344" s="397">
        <v>0</v>
      </c>
      <c r="E1344" s="397">
        <v>0</v>
      </c>
    </row>
    <row r="1345" spans="1:5" x14ac:dyDescent="0.25">
      <c r="A1345" s="408" t="s">
        <v>8661</v>
      </c>
      <c r="B1345" s="410" t="s">
        <v>13537</v>
      </c>
      <c r="C1345" s="397">
        <v>0</v>
      </c>
      <c r="D1345" s="397">
        <v>0</v>
      </c>
      <c r="E1345" s="397">
        <v>0</v>
      </c>
    </row>
    <row r="1346" spans="1:5" x14ac:dyDescent="0.25">
      <c r="A1346" s="408" t="s">
        <v>8662</v>
      </c>
      <c r="B1346" s="410" t="s">
        <v>13538</v>
      </c>
      <c r="C1346" s="397">
        <v>0</v>
      </c>
      <c r="D1346" s="397">
        <v>0</v>
      </c>
      <c r="E1346" s="397">
        <v>0</v>
      </c>
    </row>
    <row r="1347" spans="1:5" x14ac:dyDescent="0.25">
      <c r="A1347" s="408" t="s">
        <v>8663</v>
      </c>
      <c r="B1347" s="410" t="s">
        <v>13539</v>
      </c>
      <c r="C1347" s="397">
        <v>0</v>
      </c>
      <c r="D1347" s="397">
        <v>0</v>
      </c>
      <c r="E1347" s="397">
        <v>0</v>
      </c>
    </row>
    <row r="1348" spans="1:5" x14ac:dyDescent="0.25">
      <c r="A1348" s="408" t="s">
        <v>19799</v>
      </c>
      <c r="B1348" s="410" t="s">
        <v>19790</v>
      </c>
      <c r="C1348" s="397">
        <v>0</v>
      </c>
      <c r="D1348" s="397">
        <v>0</v>
      </c>
      <c r="E1348" s="397">
        <v>0</v>
      </c>
    </row>
    <row r="1349" spans="1:5" x14ac:dyDescent="0.25">
      <c r="A1349" s="408" t="s">
        <v>136</v>
      </c>
      <c r="B1349" s="410" t="s">
        <v>13534</v>
      </c>
      <c r="C1349" s="397">
        <v>21</v>
      </c>
      <c r="D1349" s="397">
        <v>2</v>
      </c>
      <c r="E1349" s="397">
        <v>23</v>
      </c>
    </row>
    <row r="1350" spans="1:5" x14ac:dyDescent="0.25">
      <c r="A1350" s="408" t="s">
        <v>8664</v>
      </c>
      <c r="B1350" s="410" t="s">
        <v>13535</v>
      </c>
      <c r="C1350" s="397">
        <v>0</v>
      </c>
      <c r="D1350" s="397">
        <v>0</v>
      </c>
      <c r="E1350" s="397">
        <v>0</v>
      </c>
    </row>
    <row r="1351" spans="1:5" x14ac:dyDescent="0.25">
      <c r="A1351" s="408" t="s">
        <v>8665</v>
      </c>
      <c r="B1351" s="410" t="s">
        <v>13536</v>
      </c>
      <c r="C1351" s="397">
        <v>0</v>
      </c>
      <c r="D1351" s="397">
        <v>0</v>
      </c>
      <c r="E1351" s="397">
        <v>0</v>
      </c>
    </row>
    <row r="1352" spans="1:5" x14ac:dyDescent="0.25">
      <c r="A1352" s="408" t="s">
        <v>8666</v>
      </c>
      <c r="B1352" s="410" t="s">
        <v>13537</v>
      </c>
      <c r="C1352" s="397">
        <v>0</v>
      </c>
      <c r="D1352" s="397">
        <v>0</v>
      </c>
      <c r="E1352" s="397">
        <v>0</v>
      </c>
    </row>
    <row r="1353" spans="1:5" x14ac:dyDescent="0.25">
      <c r="A1353" s="408" t="s">
        <v>8667</v>
      </c>
      <c r="B1353" s="410" t="s">
        <v>13538</v>
      </c>
      <c r="C1353" s="397">
        <v>0</v>
      </c>
      <c r="D1353" s="397">
        <v>0</v>
      </c>
      <c r="E1353" s="397">
        <v>0</v>
      </c>
    </row>
    <row r="1354" spans="1:5" x14ac:dyDescent="0.25">
      <c r="A1354" s="408" t="s">
        <v>8668</v>
      </c>
      <c r="B1354" s="410" t="s">
        <v>13539</v>
      </c>
      <c r="C1354" s="397">
        <v>0</v>
      </c>
      <c r="D1354" s="397">
        <v>0</v>
      </c>
      <c r="E1354" s="397">
        <v>0</v>
      </c>
    </row>
    <row r="1355" spans="1:5" x14ac:dyDescent="0.25">
      <c r="A1355" s="408" t="s">
        <v>19800</v>
      </c>
      <c r="B1355" s="410" t="s">
        <v>19790</v>
      </c>
      <c r="C1355" s="397">
        <v>0</v>
      </c>
      <c r="D1355" s="397">
        <v>0</v>
      </c>
      <c r="E1355" s="397">
        <v>0</v>
      </c>
    </row>
    <row r="1356" spans="1:5" x14ac:dyDescent="0.25">
      <c r="A1356" s="408" t="s">
        <v>137</v>
      </c>
      <c r="B1356" s="410" t="s">
        <v>13540</v>
      </c>
      <c r="C1356" s="397">
        <v>2</v>
      </c>
      <c r="D1356" s="397">
        <v>0</v>
      </c>
      <c r="E1356" s="397">
        <v>2</v>
      </c>
    </row>
    <row r="1357" spans="1:5" x14ac:dyDescent="0.25">
      <c r="A1357" s="408" t="s">
        <v>8669</v>
      </c>
      <c r="B1357" s="410" t="s">
        <v>13541</v>
      </c>
      <c r="C1357" s="397">
        <v>0</v>
      </c>
      <c r="D1357" s="397">
        <v>0</v>
      </c>
      <c r="E1357" s="397">
        <v>0</v>
      </c>
    </row>
    <row r="1358" spans="1:5" x14ac:dyDescent="0.25">
      <c r="A1358" s="408" t="s">
        <v>8670</v>
      </c>
      <c r="B1358" s="410" t="s">
        <v>13542</v>
      </c>
      <c r="C1358" s="397">
        <v>0</v>
      </c>
      <c r="D1358" s="397">
        <v>0</v>
      </c>
      <c r="E1358" s="397">
        <v>0</v>
      </c>
    </row>
    <row r="1359" spans="1:5" x14ac:dyDescent="0.25">
      <c r="A1359" s="408" t="s">
        <v>8671</v>
      </c>
      <c r="B1359" s="410" t="s">
        <v>13543</v>
      </c>
      <c r="C1359" s="397">
        <v>0</v>
      </c>
      <c r="D1359" s="397">
        <v>0</v>
      </c>
      <c r="E1359" s="397">
        <v>0</v>
      </c>
    </row>
    <row r="1360" spans="1:5" x14ac:dyDescent="0.25">
      <c r="A1360" s="408" t="s">
        <v>8672</v>
      </c>
      <c r="B1360" s="410" t="s">
        <v>13544</v>
      </c>
      <c r="C1360" s="397">
        <v>0</v>
      </c>
      <c r="D1360" s="397">
        <v>14</v>
      </c>
      <c r="E1360" s="397">
        <v>14</v>
      </c>
    </row>
    <row r="1361" spans="1:5" x14ac:dyDescent="0.25">
      <c r="A1361" s="408" t="s">
        <v>8673</v>
      </c>
      <c r="B1361" s="410" t="s">
        <v>13545</v>
      </c>
      <c r="C1361" s="397">
        <v>0</v>
      </c>
      <c r="D1361" s="397">
        <v>0</v>
      </c>
      <c r="E1361" s="397">
        <v>0</v>
      </c>
    </row>
    <row r="1362" spans="1:5" x14ac:dyDescent="0.25">
      <c r="A1362" s="408" t="s">
        <v>19801</v>
      </c>
      <c r="B1362" s="410" t="s">
        <v>19802</v>
      </c>
      <c r="C1362" s="397">
        <v>0</v>
      </c>
      <c r="D1362" s="397">
        <v>0</v>
      </c>
      <c r="E1362" s="397">
        <v>0</v>
      </c>
    </row>
    <row r="1363" spans="1:5" x14ac:dyDescent="0.25">
      <c r="A1363" s="408" t="s">
        <v>138</v>
      </c>
      <c r="B1363" s="410" t="s">
        <v>13540</v>
      </c>
      <c r="C1363" s="397">
        <v>30</v>
      </c>
      <c r="D1363" s="397">
        <v>0</v>
      </c>
      <c r="E1363" s="397">
        <v>30</v>
      </c>
    </row>
    <row r="1364" spans="1:5" x14ac:dyDescent="0.25">
      <c r="A1364" s="408" t="s">
        <v>8674</v>
      </c>
      <c r="B1364" s="410" t="s">
        <v>13541</v>
      </c>
      <c r="C1364" s="397">
        <v>0</v>
      </c>
      <c r="D1364" s="397">
        <v>0</v>
      </c>
      <c r="E1364" s="397">
        <v>0</v>
      </c>
    </row>
    <row r="1365" spans="1:5" x14ac:dyDescent="0.25">
      <c r="A1365" s="408" t="s">
        <v>8675</v>
      </c>
      <c r="B1365" s="410" t="s">
        <v>13542</v>
      </c>
      <c r="C1365" s="397">
        <v>0</v>
      </c>
      <c r="D1365" s="397">
        <v>0</v>
      </c>
      <c r="E1365" s="397">
        <v>0</v>
      </c>
    </row>
    <row r="1366" spans="1:5" x14ac:dyDescent="0.25">
      <c r="A1366" s="408" t="s">
        <v>8676</v>
      </c>
      <c r="B1366" s="410" t="s">
        <v>13543</v>
      </c>
      <c r="C1366" s="397">
        <v>0</v>
      </c>
      <c r="D1366" s="397">
        <v>0</v>
      </c>
      <c r="E1366" s="397">
        <v>0</v>
      </c>
    </row>
    <row r="1367" spans="1:5" x14ac:dyDescent="0.25">
      <c r="A1367" s="408" t="s">
        <v>8677</v>
      </c>
      <c r="B1367" s="410" t="s">
        <v>13544</v>
      </c>
      <c r="C1367" s="397">
        <v>0</v>
      </c>
      <c r="D1367" s="397">
        <v>0</v>
      </c>
      <c r="E1367" s="397">
        <v>0</v>
      </c>
    </row>
    <row r="1368" spans="1:5" x14ac:dyDescent="0.25">
      <c r="A1368" s="408" t="s">
        <v>8678</v>
      </c>
      <c r="B1368" s="410" t="s">
        <v>13545</v>
      </c>
      <c r="C1368" s="397">
        <v>0</v>
      </c>
      <c r="D1368" s="397">
        <v>0</v>
      </c>
      <c r="E1368" s="397">
        <v>0</v>
      </c>
    </row>
    <row r="1369" spans="1:5" x14ac:dyDescent="0.25">
      <c r="A1369" s="408" t="s">
        <v>19803</v>
      </c>
      <c r="B1369" s="410" t="s">
        <v>19802</v>
      </c>
      <c r="C1369" s="397">
        <v>0</v>
      </c>
      <c r="D1369" s="397">
        <v>0</v>
      </c>
      <c r="E1369" s="397">
        <v>0</v>
      </c>
    </row>
    <row r="1370" spans="1:5" x14ac:dyDescent="0.25">
      <c r="A1370" s="408" t="s">
        <v>139</v>
      </c>
      <c r="B1370" s="410" t="s">
        <v>13540</v>
      </c>
      <c r="C1370" s="397">
        <v>63</v>
      </c>
      <c r="D1370" s="397">
        <v>0</v>
      </c>
      <c r="E1370" s="397">
        <v>63</v>
      </c>
    </row>
    <row r="1371" spans="1:5" x14ac:dyDescent="0.25">
      <c r="A1371" s="408" t="s">
        <v>8679</v>
      </c>
      <c r="B1371" s="410" t="s">
        <v>13541</v>
      </c>
      <c r="C1371" s="397">
        <v>0</v>
      </c>
      <c r="D1371" s="397">
        <v>0</v>
      </c>
      <c r="E1371" s="397">
        <v>0</v>
      </c>
    </row>
    <row r="1372" spans="1:5" x14ac:dyDescent="0.25">
      <c r="A1372" s="408" t="s">
        <v>8680</v>
      </c>
      <c r="B1372" s="410" t="s">
        <v>13542</v>
      </c>
      <c r="C1372" s="397">
        <v>0</v>
      </c>
      <c r="D1372" s="397">
        <v>0</v>
      </c>
      <c r="E1372" s="397">
        <v>0</v>
      </c>
    </row>
    <row r="1373" spans="1:5" x14ac:dyDescent="0.25">
      <c r="A1373" s="408" t="s">
        <v>8681</v>
      </c>
      <c r="B1373" s="410" t="s">
        <v>13543</v>
      </c>
      <c r="C1373" s="397">
        <v>0</v>
      </c>
      <c r="D1373" s="397">
        <v>6</v>
      </c>
      <c r="E1373" s="397">
        <v>6</v>
      </c>
    </row>
    <row r="1374" spans="1:5" x14ac:dyDescent="0.25">
      <c r="A1374" s="408" t="s">
        <v>8682</v>
      </c>
      <c r="B1374" s="410" t="s">
        <v>13544</v>
      </c>
      <c r="C1374" s="397">
        <v>0</v>
      </c>
      <c r="D1374" s="397">
        <v>0</v>
      </c>
      <c r="E1374" s="397">
        <v>0</v>
      </c>
    </row>
    <row r="1375" spans="1:5" x14ac:dyDescent="0.25">
      <c r="A1375" s="408" t="s">
        <v>8683</v>
      </c>
      <c r="B1375" s="410" t="s">
        <v>13545</v>
      </c>
      <c r="C1375" s="397">
        <v>0</v>
      </c>
      <c r="D1375" s="397">
        <v>0</v>
      </c>
      <c r="E1375" s="397">
        <v>0</v>
      </c>
    </row>
    <row r="1376" spans="1:5" x14ac:dyDescent="0.25">
      <c r="A1376" s="408" t="s">
        <v>19804</v>
      </c>
      <c r="B1376" s="410" t="s">
        <v>19802</v>
      </c>
      <c r="C1376" s="397">
        <v>0</v>
      </c>
      <c r="D1376" s="397">
        <v>0</v>
      </c>
      <c r="E1376" s="397">
        <v>0</v>
      </c>
    </row>
    <row r="1377" spans="1:5" x14ac:dyDescent="0.25">
      <c r="A1377" s="408" t="s">
        <v>140</v>
      </c>
      <c r="B1377" s="410" t="s">
        <v>13540</v>
      </c>
      <c r="C1377" s="397">
        <v>0</v>
      </c>
      <c r="D1377" s="397">
        <v>9</v>
      </c>
      <c r="E1377" s="397">
        <v>9</v>
      </c>
    </row>
    <row r="1378" spans="1:5" x14ac:dyDescent="0.25">
      <c r="A1378" s="408" t="s">
        <v>8684</v>
      </c>
      <c r="B1378" s="410" t="s">
        <v>13541</v>
      </c>
      <c r="C1378" s="397">
        <v>0</v>
      </c>
      <c r="D1378" s="397">
        <v>0</v>
      </c>
      <c r="E1378" s="397">
        <v>0</v>
      </c>
    </row>
    <row r="1379" spans="1:5" x14ac:dyDescent="0.25">
      <c r="A1379" s="408" t="s">
        <v>8685</v>
      </c>
      <c r="B1379" s="410" t="s">
        <v>13542</v>
      </c>
      <c r="C1379" s="397">
        <v>0</v>
      </c>
      <c r="D1379" s="397">
        <v>0</v>
      </c>
      <c r="E1379" s="397">
        <v>0</v>
      </c>
    </row>
    <row r="1380" spans="1:5" x14ac:dyDescent="0.25">
      <c r="A1380" s="408" t="s">
        <v>8686</v>
      </c>
      <c r="B1380" s="410" t="s">
        <v>13543</v>
      </c>
      <c r="C1380" s="397">
        <v>0</v>
      </c>
      <c r="D1380" s="397">
        <v>0</v>
      </c>
      <c r="E1380" s="397">
        <v>0</v>
      </c>
    </row>
    <row r="1381" spans="1:5" x14ac:dyDescent="0.25">
      <c r="A1381" s="408" t="s">
        <v>8687</v>
      </c>
      <c r="B1381" s="410" t="s">
        <v>13544</v>
      </c>
      <c r="C1381" s="397">
        <v>0</v>
      </c>
      <c r="D1381" s="397">
        <v>0</v>
      </c>
      <c r="E1381" s="397">
        <v>0</v>
      </c>
    </row>
    <row r="1382" spans="1:5" x14ac:dyDescent="0.25">
      <c r="A1382" s="408" t="s">
        <v>8688</v>
      </c>
      <c r="B1382" s="410" t="s">
        <v>13545</v>
      </c>
      <c r="C1382" s="397">
        <v>0</v>
      </c>
      <c r="D1382" s="397">
        <v>0</v>
      </c>
      <c r="E1382" s="397">
        <v>0</v>
      </c>
    </row>
    <row r="1383" spans="1:5" x14ac:dyDescent="0.25">
      <c r="A1383" s="408" t="s">
        <v>19805</v>
      </c>
      <c r="B1383" s="410" t="s">
        <v>19802</v>
      </c>
      <c r="C1383" s="397">
        <v>0</v>
      </c>
      <c r="D1383" s="397">
        <v>0</v>
      </c>
      <c r="E1383" s="397">
        <v>0</v>
      </c>
    </row>
    <row r="1384" spans="1:5" x14ac:dyDescent="0.25">
      <c r="A1384" s="408" t="s">
        <v>141</v>
      </c>
      <c r="B1384" s="410" t="s">
        <v>13540</v>
      </c>
      <c r="C1384" s="397">
        <v>0</v>
      </c>
      <c r="D1384" s="397">
        <v>0</v>
      </c>
      <c r="E1384" s="397">
        <v>0</v>
      </c>
    </row>
    <row r="1385" spans="1:5" x14ac:dyDescent="0.25">
      <c r="A1385" s="408" t="s">
        <v>8689</v>
      </c>
      <c r="B1385" s="410" t="s">
        <v>13541</v>
      </c>
      <c r="C1385" s="397">
        <v>0</v>
      </c>
      <c r="D1385" s="397">
        <v>0</v>
      </c>
      <c r="E1385" s="397">
        <v>0</v>
      </c>
    </row>
    <row r="1386" spans="1:5" x14ac:dyDescent="0.25">
      <c r="A1386" s="408" t="s">
        <v>8690</v>
      </c>
      <c r="B1386" s="410" t="s">
        <v>13542</v>
      </c>
      <c r="C1386" s="397">
        <v>0</v>
      </c>
      <c r="D1386" s="397">
        <v>0</v>
      </c>
      <c r="E1386" s="397">
        <v>0</v>
      </c>
    </row>
    <row r="1387" spans="1:5" x14ac:dyDescent="0.25">
      <c r="A1387" s="408" t="s">
        <v>8691</v>
      </c>
      <c r="B1387" s="410" t="s">
        <v>13543</v>
      </c>
      <c r="C1387" s="397">
        <v>0</v>
      </c>
      <c r="D1387" s="397">
        <v>7</v>
      </c>
      <c r="E1387" s="397">
        <v>7</v>
      </c>
    </row>
    <row r="1388" spans="1:5" x14ac:dyDescent="0.25">
      <c r="A1388" s="408" t="s">
        <v>8692</v>
      </c>
      <c r="B1388" s="410" t="s">
        <v>13544</v>
      </c>
      <c r="C1388" s="397">
        <v>0</v>
      </c>
      <c r="D1388" s="397">
        <v>0</v>
      </c>
      <c r="E1388" s="397">
        <v>0</v>
      </c>
    </row>
    <row r="1389" spans="1:5" x14ac:dyDescent="0.25">
      <c r="A1389" s="408" t="s">
        <v>8693</v>
      </c>
      <c r="B1389" s="410" t="s">
        <v>13545</v>
      </c>
      <c r="C1389" s="397">
        <v>0</v>
      </c>
      <c r="D1389" s="397">
        <v>0</v>
      </c>
      <c r="E1389" s="397">
        <v>0</v>
      </c>
    </row>
    <row r="1390" spans="1:5" x14ac:dyDescent="0.25">
      <c r="A1390" s="408" t="s">
        <v>19806</v>
      </c>
      <c r="B1390" s="410" t="s">
        <v>19802</v>
      </c>
      <c r="C1390" s="397">
        <v>0</v>
      </c>
      <c r="D1390" s="397">
        <v>0</v>
      </c>
      <c r="E1390" s="397">
        <v>0</v>
      </c>
    </row>
    <row r="1391" spans="1:5" x14ac:dyDescent="0.25">
      <c r="A1391" s="408" t="s">
        <v>142</v>
      </c>
      <c r="B1391" s="410" t="s">
        <v>13546</v>
      </c>
      <c r="C1391" s="397">
        <v>0</v>
      </c>
      <c r="D1391" s="397">
        <v>94</v>
      </c>
      <c r="E1391" s="397">
        <v>94</v>
      </c>
    </row>
    <row r="1392" spans="1:5" x14ac:dyDescent="0.25">
      <c r="A1392" s="408" t="s">
        <v>8694</v>
      </c>
      <c r="B1392" s="410" t="s">
        <v>13549</v>
      </c>
      <c r="C1392" s="397">
        <v>0</v>
      </c>
      <c r="D1392" s="397">
        <v>0</v>
      </c>
      <c r="E1392" s="397">
        <v>0</v>
      </c>
    </row>
    <row r="1393" spans="1:5" x14ac:dyDescent="0.25">
      <c r="A1393" s="408" t="s">
        <v>8695</v>
      </c>
      <c r="B1393" s="410" t="s">
        <v>13550</v>
      </c>
      <c r="C1393" s="397">
        <v>0</v>
      </c>
      <c r="D1393" s="397">
        <v>0</v>
      </c>
      <c r="E1393" s="397">
        <v>0</v>
      </c>
    </row>
    <row r="1394" spans="1:5" x14ac:dyDescent="0.25">
      <c r="A1394" s="408" t="s">
        <v>8696</v>
      </c>
      <c r="B1394" s="410" t="s">
        <v>13551</v>
      </c>
      <c r="C1394" s="397">
        <v>0</v>
      </c>
      <c r="D1394" s="397">
        <v>0</v>
      </c>
      <c r="E1394" s="397">
        <v>0</v>
      </c>
    </row>
    <row r="1395" spans="1:5" x14ac:dyDescent="0.25">
      <c r="A1395" s="408" t="s">
        <v>19807</v>
      </c>
      <c r="B1395" s="410" t="s">
        <v>19808</v>
      </c>
      <c r="C1395" s="397">
        <v>0</v>
      </c>
      <c r="D1395" s="397">
        <v>-9</v>
      </c>
      <c r="E1395" s="397">
        <v>-9</v>
      </c>
    </row>
    <row r="1396" spans="1:5" x14ac:dyDescent="0.25">
      <c r="A1396" s="408" t="s">
        <v>143</v>
      </c>
      <c r="B1396" s="410" t="s">
        <v>13546</v>
      </c>
      <c r="C1396" s="397">
        <v>0</v>
      </c>
      <c r="D1396" s="397">
        <v>110</v>
      </c>
      <c r="E1396" s="397">
        <v>110</v>
      </c>
    </row>
    <row r="1397" spans="1:5" x14ac:dyDescent="0.25">
      <c r="A1397" s="408" t="s">
        <v>8697</v>
      </c>
      <c r="B1397" s="410" t="s">
        <v>13547</v>
      </c>
      <c r="C1397" s="397">
        <v>0</v>
      </c>
      <c r="D1397" s="397">
        <v>0</v>
      </c>
      <c r="E1397" s="397">
        <v>0</v>
      </c>
    </row>
    <row r="1398" spans="1:5" x14ac:dyDescent="0.25">
      <c r="A1398" s="408" t="s">
        <v>8698</v>
      </c>
      <c r="B1398" s="410" t="s">
        <v>13548</v>
      </c>
      <c r="C1398" s="397">
        <v>0</v>
      </c>
      <c r="D1398" s="397">
        <v>0</v>
      </c>
      <c r="E1398" s="397">
        <v>0</v>
      </c>
    </row>
    <row r="1399" spans="1:5" x14ac:dyDescent="0.25">
      <c r="A1399" s="408" t="s">
        <v>8699</v>
      </c>
      <c r="B1399" s="410" t="s">
        <v>13549</v>
      </c>
      <c r="C1399" s="397">
        <v>0</v>
      </c>
      <c r="D1399" s="397">
        <v>75</v>
      </c>
      <c r="E1399" s="397">
        <v>75</v>
      </c>
    </row>
    <row r="1400" spans="1:5" x14ac:dyDescent="0.25">
      <c r="A1400" s="408" t="s">
        <v>8700</v>
      </c>
      <c r="B1400" s="410" t="s">
        <v>13550</v>
      </c>
      <c r="C1400" s="397">
        <v>0</v>
      </c>
      <c r="D1400" s="397">
        <v>0</v>
      </c>
      <c r="E1400" s="397">
        <v>0</v>
      </c>
    </row>
    <row r="1401" spans="1:5" x14ac:dyDescent="0.25">
      <c r="A1401" s="408" t="s">
        <v>8701</v>
      </c>
      <c r="B1401" s="410" t="s">
        <v>13551</v>
      </c>
      <c r="C1401" s="397">
        <v>0</v>
      </c>
      <c r="D1401" s="397">
        <v>-50</v>
      </c>
      <c r="E1401" s="397">
        <v>-50</v>
      </c>
    </row>
    <row r="1402" spans="1:5" x14ac:dyDescent="0.25">
      <c r="A1402" s="408" t="s">
        <v>19809</v>
      </c>
      <c r="B1402" s="410" t="s">
        <v>19808</v>
      </c>
      <c r="C1402" s="397">
        <v>0</v>
      </c>
      <c r="D1402" s="397">
        <v>-6</v>
      </c>
      <c r="E1402" s="397">
        <v>-6</v>
      </c>
    </row>
    <row r="1403" spans="1:5" x14ac:dyDescent="0.25">
      <c r="A1403" s="408" t="s">
        <v>144</v>
      </c>
      <c r="B1403" s="410" t="s">
        <v>13546</v>
      </c>
      <c r="C1403" s="397">
        <v>0</v>
      </c>
      <c r="D1403" s="397">
        <v>0</v>
      </c>
      <c r="E1403" s="397">
        <v>0</v>
      </c>
    </row>
    <row r="1404" spans="1:5" x14ac:dyDescent="0.25">
      <c r="A1404" s="408" t="s">
        <v>8702</v>
      </c>
      <c r="B1404" s="410" t="s">
        <v>13547</v>
      </c>
      <c r="C1404" s="397">
        <v>0</v>
      </c>
      <c r="D1404" s="397">
        <v>0</v>
      </c>
      <c r="E1404" s="397">
        <v>0</v>
      </c>
    </row>
    <row r="1405" spans="1:5" x14ac:dyDescent="0.25">
      <c r="A1405" s="408" t="s">
        <v>8703</v>
      </c>
      <c r="B1405" s="410" t="s">
        <v>13548</v>
      </c>
      <c r="C1405" s="397">
        <v>0</v>
      </c>
      <c r="D1405" s="397">
        <v>0</v>
      </c>
      <c r="E1405" s="397">
        <v>0</v>
      </c>
    </row>
    <row r="1406" spans="1:5" x14ac:dyDescent="0.25">
      <c r="A1406" s="408" t="s">
        <v>8704</v>
      </c>
      <c r="B1406" s="410" t="s">
        <v>13549</v>
      </c>
      <c r="C1406" s="397">
        <v>0</v>
      </c>
      <c r="D1406" s="397">
        <v>0</v>
      </c>
      <c r="E1406" s="397">
        <v>0</v>
      </c>
    </row>
    <row r="1407" spans="1:5" x14ac:dyDescent="0.25">
      <c r="A1407" s="408" t="s">
        <v>8705</v>
      </c>
      <c r="B1407" s="410" t="s">
        <v>13550</v>
      </c>
      <c r="C1407" s="397">
        <v>0</v>
      </c>
      <c r="D1407" s="397">
        <v>0</v>
      </c>
      <c r="E1407" s="397">
        <v>0</v>
      </c>
    </row>
    <row r="1408" spans="1:5" x14ac:dyDescent="0.25">
      <c r="A1408" s="408" t="s">
        <v>8706</v>
      </c>
      <c r="B1408" s="410" t="s">
        <v>13551</v>
      </c>
      <c r="C1408" s="397">
        <v>0</v>
      </c>
      <c r="D1408" s="397">
        <v>0</v>
      </c>
      <c r="E1408" s="397">
        <v>0</v>
      </c>
    </row>
    <row r="1409" spans="1:5" x14ac:dyDescent="0.25">
      <c r="A1409" s="408" t="s">
        <v>19810</v>
      </c>
      <c r="B1409" s="410" t="s">
        <v>19808</v>
      </c>
      <c r="C1409" s="397">
        <v>0</v>
      </c>
      <c r="D1409" s="397">
        <v>0</v>
      </c>
      <c r="E1409" s="397">
        <v>0</v>
      </c>
    </row>
    <row r="1410" spans="1:5" x14ac:dyDescent="0.25">
      <c r="A1410" s="408" t="s">
        <v>145</v>
      </c>
      <c r="B1410" s="410" t="s">
        <v>13546</v>
      </c>
      <c r="C1410" s="397">
        <v>0</v>
      </c>
      <c r="D1410" s="397">
        <v>12</v>
      </c>
      <c r="E1410" s="397">
        <v>12</v>
      </c>
    </row>
    <row r="1411" spans="1:5" x14ac:dyDescent="0.25">
      <c r="A1411" s="408" t="s">
        <v>8707</v>
      </c>
      <c r="B1411" s="410" t="s">
        <v>13547</v>
      </c>
      <c r="C1411" s="397">
        <v>0</v>
      </c>
      <c r="D1411" s="397">
        <v>0</v>
      </c>
      <c r="E1411" s="397">
        <v>0</v>
      </c>
    </row>
    <row r="1412" spans="1:5" x14ac:dyDescent="0.25">
      <c r="A1412" s="408" t="s">
        <v>8708</v>
      </c>
      <c r="B1412" s="410" t="s">
        <v>13548</v>
      </c>
      <c r="C1412" s="397">
        <v>0</v>
      </c>
      <c r="D1412" s="397">
        <v>0</v>
      </c>
      <c r="E1412" s="397">
        <v>0</v>
      </c>
    </row>
    <row r="1413" spans="1:5" x14ac:dyDescent="0.25">
      <c r="A1413" s="408" t="s">
        <v>8709</v>
      </c>
      <c r="B1413" s="410" t="s">
        <v>13549</v>
      </c>
      <c r="C1413" s="397">
        <v>0</v>
      </c>
      <c r="D1413" s="397">
        <v>42</v>
      </c>
      <c r="E1413" s="397">
        <v>42</v>
      </c>
    </row>
    <row r="1414" spans="1:5" x14ac:dyDescent="0.25">
      <c r="A1414" s="408" t="s">
        <v>8710</v>
      </c>
      <c r="B1414" s="410" t="s">
        <v>13550</v>
      </c>
      <c r="C1414" s="397">
        <v>0</v>
      </c>
      <c r="D1414" s="397">
        <v>30</v>
      </c>
      <c r="E1414" s="397">
        <v>30</v>
      </c>
    </row>
    <row r="1415" spans="1:5" x14ac:dyDescent="0.25">
      <c r="A1415" s="408" t="s">
        <v>8711</v>
      </c>
      <c r="B1415" s="410" t="s">
        <v>13551</v>
      </c>
      <c r="C1415" s="397">
        <v>0</v>
      </c>
      <c r="D1415" s="397">
        <v>-44</v>
      </c>
      <c r="E1415" s="397">
        <v>-44</v>
      </c>
    </row>
    <row r="1416" spans="1:5" x14ac:dyDescent="0.25">
      <c r="A1416" s="408" t="s">
        <v>19811</v>
      </c>
      <c r="B1416" s="410" t="s">
        <v>19808</v>
      </c>
      <c r="C1416" s="397">
        <v>0</v>
      </c>
      <c r="D1416" s="397">
        <v>90</v>
      </c>
      <c r="E1416" s="397">
        <v>90</v>
      </c>
    </row>
    <row r="1417" spans="1:5" x14ac:dyDescent="0.25">
      <c r="A1417" s="408" t="s">
        <v>146</v>
      </c>
      <c r="B1417" s="410" t="s">
        <v>13546</v>
      </c>
      <c r="C1417" s="397">
        <v>29</v>
      </c>
      <c r="D1417" s="397">
        <v>32</v>
      </c>
      <c r="E1417" s="397">
        <v>61</v>
      </c>
    </row>
    <row r="1418" spans="1:5" x14ac:dyDescent="0.25">
      <c r="A1418" s="408" t="s">
        <v>8712</v>
      </c>
      <c r="B1418" s="410" t="s">
        <v>13547</v>
      </c>
      <c r="C1418" s="397">
        <v>0</v>
      </c>
      <c r="D1418" s="397">
        <v>0</v>
      </c>
      <c r="E1418" s="397">
        <v>0</v>
      </c>
    </row>
    <row r="1419" spans="1:5" x14ac:dyDescent="0.25">
      <c r="A1419" s="408" t="s">
        <v>8713</v>
      </c>
      <c r="B1419" s="410" t="s">
        <v>13548</v>
      </c>
      <c r="C1419" s="397">
        <v>0</v>
      </c>
      <c r="D1419" s="397">
        <v>0</v>
      </c>
      <c r="E1419" s="397">
        <v>0</v>
      </c>
    </row>
    <row r="1420" spans="1:5" x14ac:dyDescent="0.25">
      <c r="A1420" s="408" t="s">
        <v>8714</v>
      </c>
      <c r="B1420" s="410" t="s">
        <v>13549</v>
      </c>
      <c r="C1420" s="397">
        <v>0</v>
      </c>
      <c r="D1420" s="397">
        <v>93</v>
      </c>
      <c r="E1420" s="397">
        <v>93</v>
      </c>
    </row>
    <row r="1421" spans="1:5" x14ac:dyDescent="0.25">
      <c r="A1421" s="408" t="s">
        <v>8715</v>
      </c>
      <c r="B1421" s="410" t="s">
        <v>13550</v>
      </c>
      <c r="C1421" s="397">
        <v>0</v>
      </c>
      <c r="D1421" s="397">
        <v>15</v>
      </c>
      <c r="E1421" s="397">
        <v>15</v>
      </c>
    </row>
    <row r="1422" spans="1:5" x14ac:dyDescent="0.25">
      <c r="A1422" s="408" t="s">
        <v>8716</v>
      </c>
      <c r="B1422" s="410" t="s">
        <v>13551</v>
      </c>
      <c r="C1422" s="397">
        <v>0</v>
      </c>
      <c r="D1422" s="397">
        <v>0</v>
      </c>
      <c r="E1422" s="397">
        <v>0</v>
      </c>
    </row>
    <row r="1423" spans="1:5" x14ac:dyDescent="0.25">
      <c r="A1423" s="408" t="s">
        <v>19812</v>
      </c>
      <c r="B1423" s="410" t="s">
        <v>19808</v>
      </c>
      <c r="C1423" s="397">
        <v>0</v>
      </c>
      <c r="D1423" s="397">
        <v>51</v>
      </c>
      <c r="E1423" s="397">
        <v>51</v>
      </c>
    </row>
    <row r="1424" spans="1:5" x14ac:dyDescent="0.25">
      <c r="A1424" s="408" t="s">
        <v>147</v>
      </c>
      <c r="B1424" s="410" t="s">
        <v>13546</v>
      </c>
      <c r="C1424" s="397">
        <v>0</v>
      </c>
      <c r="D1424" s="397">
        <v>0</v>
      </c>
      <c r="E1424" s="397">
        <v>0</v>
      </c>
    </row>
    <row r="1425" spans="1:5" x14ac:dyDescent="0.25">
      <c r="A1425" s="408" t="s">
        <v>8717</v>
      </c>
      <c r="B1425" s="410" t="s">
        <v>13547</v>
      </c>
      <c r="C1425" s="397">
        <v>0</v>
      </c>
      <c r="D1425" s="397">
        <v>0</v>
      </c>
      <c r="E1425" s="397">
        <v>0</v>
      </c>
    </row>
    <row r="1426" spans="1:5" x14ac:dyDescent="0.25">
      <c r="A1426" s="408" t="s">
        <v>8718</v>
      </c>
      <c r="B1426" s="410" t="s">
        <v>13548</v>
      </c>
      <c r="C1426" s="397">
        <v>0</v>
      </c>
      <c r="D1426" s="397">
        <v>0</v>
      </c>
      <c r="E1426" s="397">
        <v>0</v>
      </c>
    </row>
    <row r="1427" spans="1:5" x14ac:dyDescent="0.25">
      <c r="A1427" s="408" t="s">
        <v>8719</v>
      </c>
      <c r="B1427" s="410" t="s">
        <v>13549</v>
      </c>
      <c r="C1427" s="397">
        <v>0</v>
      </c>
      <c r="D1427" s="397">
        <v>0</v>
      </c>
      <c r="E1427" s="397">
        <v>0</v>
      </c>
    </row>
    <row r="1428" spans="1:5" x14ac:dyDescent="0.25">
      <c r="A1428" s="408" t="s">
        <v>8720</v>
      </c>
      <c r="B1428" s="410" t="s">
        <v>13550</v>
      </c>
      <c r="C1428" s="397">
        <v>0</v>
      </c>
      <c r="D1428" s="397">
        <v>0</v>
      </c>
      <c r="E1428" s="397">
        <v>0</v>
      </c>
    </row>
    <row r="1429" spans="1:5" x14ac:dyDescent="0.25">
      <c r="A1429" s="408" t="s">
        <v>8721</v>
      </c>
      <c r="B1429" s="410" t="s">
        <v>13551</v>
      </c>
      <c r="C1429" s="397">
        <v>0</v>
      </c>
      <c r="D1429" s="397">
        <v>0</v>
      </c>
      <c r="E1429" s="397">
        <v>0</v>
      </c>
    </row>
    <row r="1430" spans="1:5" x14ac:dyDescent="0.25">
      <c r="A1430" s="408" t="s">
        <v>19813</v>
      </c>
      <c r="B1430" s="410" t="s">
        <v>19808</v>
      </c>
      <c r="C1430" s="397">
        <v>0</v>
      </c>
      <c r="D1430" s="397">
        <v>-39</v>
      </c>
      <c r="E1430" s="397">
        <v>-39</v>
      </c>
    </row>
    <row r="1431" spans="1:5" x14ac:dyDescent="0.25">
      <c r="A1431" s="408" t="s">
        <v>148</v>
      </c>
      <c r="B1431" s="410" t="s">
        <v>13546</v>
      </c>
      <c r="C1431" s="397">
        <v>31</v>
      </c>
      <c r="D1431" s="397">
        <v>45</v>
      </c>
      <c r="E1431" s="397">
        <v>76</v>
      </c>
    </row>
    <row r="1432" spans="1:5" x14ac:dyDescent="0.25">
      <c r="A1432" s="408" t="s">
        <v>8722</v>
      </c>
      <c r="B1432" s="410" t="s">
        <v>13547</v>
      </c>
      <c r="C1432" s="397">
        <v>0</v>
      </c>
      <c r="D1432" s="397">
        <v>0</v>
      </c>
      <c r="E1432" s="397">
        <v>0</v>
      </c>
    </row>
    <row r="1433" spans="1:5" x14ac:dyDescent="0.25">
      <c r="A1433" s="408" t="s">
        <v>8723</v>
      </c>
      <c r="B1433" s="410" t="s">
        <v>13548</v>
      </c>
      <c r="C1433" s="397">
        <v>0</v>
      </c>
      <c r="D1433" s="397">
        <v>0</v>
      </c>
      <c r="E1433" s="397">
        <v>0</v>
      </c>
    </row>
    <row r="1434" spans="1:5" x14ac:dyDescent="0.25">
      <c r="A1434" s="408" t="s">
        <v>8724</v>
      </c>
      <c r="B1434" s="410" t="s">
        <v>13549</v>
      </c>
      <c r="C1434" s="397">
        <v>0</v>
      </c>
      <c r="D1434" s="397">
        <v>0</v>
      </c>
      <c r="E1434" s="397">
        <v>0</v>
      </c>
    </row>
    <row r="1435" spans="1:5" x14ac:dyDescent="0.25">
      <c r="A1435" s="408" t="s">
        <v>8725</v>
      </c>
      <c r="B1435" s="410" t="s">
        <v>13550</v>
      </c>
      <c r="C1435" s="397">
        <v>0</v>
      </c>
      <c r="D1435" s="397">
        <v>0</v>
      </c>
      <c r="E1435" s="397">
        <v>0</v>
      </c>
    </row>
    <row r="1436" spans="1:5" x14ac:dyDescent="0.25">
      <c r="A1436" s="408" t="s">
        <v>8726</v>
      </c>
      <c r="B1436" s="410" t="s">
        <v>13551</v>
      </c>
      <c r="C1436" s="397">
        <v>0</v>
      </c>
      <c r="D1436" s="397">
        <v>0</v>
      </c>
      <c r="E1436" s="397">
        <v>0</v>
      </c>
    </row>
    <row r="1437" spans="1:5" x14ac:dyDescent="0.25">
      <c r="A1437" s="408" t="s">
        <v>19814</v>
      </c>
      <c r="B1437" s="410" t="s">
        <v>19808</v>
      </c>
      <c r="C1437" s="397">
        <v>0</v>
      </c>
      <c r="D1437" s="397">
        <v>0</v>
      </c>
      <c r="E1437" s="397">
        <v>0</v>
      </c>
    </row>
    <row r="1438" spans="1:5" x14ac:dyDescent="0.25">
      <c r="A1438" s="408" t="s">
        <v>149</v>
      </c>
      <c r="B1438" s="410" t="s">
        <v>13546</v>
      </c>
      <c r="C1438" s="397">
        <v>47</v>
      </c>
      <c r="D1438" s="397">
        <v>42</v>
      </c>
      <c r="E1438" s="397">
        <v>89</v>
      </c>
    </row>
    <row r="1439" spans="1:5" x14ac:dyDescent="0.25">
      <c r="A1439" s="408" t="s">
        <v>8727</v>
      </c>
      <c r="B1439" s="410" t="s">
        <v>13547</v>
      </c>
      <c r="C1439" s="397">
        <v>0</v>
      </c>
      <c r="D1439" s="397">
        <v>0</v>
      </c>
      <c r="E1439" s="397">
        <v>0</v>
      </c>
    </row>
    <row r="1440" spans="1:5" x14ac:dyDescent="0.25">
      <c r="A1440" s="408" t="s">
        <v>8728</v>
      </c>
      <c r="B1440" s="410" t="s">
        <v>13548</v>
      </c>
      <c r="C1440" s="397">
        <v>0</v>
      </c>
      <c r="D1440" s="397">
        <v>0</v>
      </c>
      <c r="E1440" s="397">
        <v>0</v>
      </c>
    </row>
    <row r="1441" spans="1:5" x14ac:dyDescent="0.25">
      <c r="A1441" s="408" t="s">
        <v>8729</v>
      </c>
      <c r="B1441" s="410" t="s">
        <v>13549</v>
      </c>
      <c r="C1441" s="397">
        <v>0</v>
      </c>
      <c r="D1441" s="397">
        <v>0</v>
      </c>
      <c r="E1441" s="397">
        <v>0</v>
      </c>
    </row>
    <row r="1442" spans="1:5" x14ac:dyDescent="0.25">
      <c r="A1442" s="408" t="s">
        <v>8730</v>
      </c>
      <c r="B1442" s="410" t="s">
        <v>13550</v>
      </c>
      <c r="C1442" s="397">
        <v>0</v>
      </c>
      <c r="D1442" s="397">
        <v>12</v>
      </c>
      <c r="E1442" s="397">
        <v>12</v>
      </c>
    </row>
    <row r="1443" spans="1:5" x14ac:dyDescent="0.25">
      <c r="A1443" s="408" t="s">
        <v>8731</v>
      </c>
      <c r="B1443" s="410" t="s">
        <v>13551</v>
      </c>
      <c r="C1443" s="397">
        <v>0</v>
      </c>
      <c r="D1443" s="397">
        <v>0</v>
      </c>
      <c r="E1443" s="397">
        <v>0</v>
      </c>
    </row>
    <row r="1444" spans="1:5" x14ac:dyDescent="0.25">
      <c r="A1444" s="408" t="s">
        <v>19815</v>
      </c>
      <c r="B1444" s="410" t="s">
        <v>19808</v>
      </c>
      <c r="C1444" s="397">
        <v>0</v>
      </c>
      <c r="D1444" s="397">
        <v>0</v>
      </c>
      <c r="E1444" s="397">
        <v>0</v>
      </c>
    </row>
    <row r="1445" spans="1:5" x14ac:dyDescent="0.25">
      <c r="A1445" s="408" t="s">
        <v>150</v>
      </c>
      <c r="B1445" s="410" t="s">
        <v>13546</v>
      </c>
      <c r="C1445" s="397">
        <v>0</v>
      </c>
      <c r="D1445" s="397">
        <v>0</v>
      </c>
      <c r="E1445" s="397">
        <v>0</v>
      </c>
    </row>
    <row r="1446" spans="1:5" x14ac:dyDescent="0.25">
      <c r="A1446" s="408" t="s">
        <v>8732</v>
      </c>
      <c r="B1446" s="410" t="s">
        <v>13547</v>
      </c>
      <c r="C1446" s="397">
        <v>0</v>
      </c>
      <c r="D1446" s="397">
        <v>0</v>
      </c>
      <c r="E1446" s="397">
        <v>0</v>
      </c>
    </row>
    <row r="1447" spans="1:5" x14ac:dyDescent="0.25">
      <c r="A1447" s="408" t="s">
        <v>8733</v>
      </c>
      <c r="B1447" s="410" t="s">
        <v>13548</v>
      </c>
      <c r="C1447" s="397">
        <v>0</v>
      </c>
      <c r="D1447" s="397">
        <v>0</v>
      </c>
      <c r="E1447" s="397">
        <v>0</v>
      </c>
    </row>
    <row r="1448" spans="1:5" x14ac:dyDescent="0.25">
      <c r="A1448" s="408" t="s">
        <v>8734</v>
      </c>
      <c r="B1448" s="410" t="s">
        <v>13549</v>
      </c>
      <c r="C1448" s="397">
        <v>0</v>
      </c>
      <c r="D1448" s="397">
        <v>0</v>
      </c>
      <c r="E1448" s="397">
        <v>0</v>
      </c>
    </row>
    <row r="1449" spans="1:5" x14ac:dyDescent="0.25">
      <c r="A1449" s="408" t="s">
        <v>8735</v>
      </c>
      <c r="B1449" s="410" t="s">
        <v>13550</v>
      </c>
      <c r="C1449" s="397">
        <v>0</v>
      </c>
      <c r="D1449" s="397">
        <v>0</v>
      </c>
      <c r="E1449" s="397">
        <v>0</v>
      </c>
    </row>
    <row r="1450" spans="1:5" x14ac:dyDescent="0.25">
      <c r="A1450" s="408" t="s">
        <v>8736</v>
      </c>
      <c r="B1450" s="410" t="s">
        <v>13551</v>
      </c>
      <c r="C1450" s="397">
        <v>0</v>
      </c>
      <c r="D1450" s="397">
        <v>0</v>
      </c>
      <c r="E1450" s="397">
        <v>0</v>
      </c>
    </row>
    <row r="1451" spans="1:5" x14ac:dyDescent="0.25">
      <c r="A1451" s="408" t="s">
        <v>19816</v>
      </c>
      <c r="B1451" s="410" t="s">
        <v>19808</v>
      </c>
      <c r="C1451" s="397">
        <v>0</v>
      </c>
      <c r="D1451" s="397">
        <v>0</v>
      </c>
      <c r="E1451" s="397">
        <v>0</v>
      </c>
    </row>
    <row r="1452" spans="1:5" x14ac:dyDescent="0.25">
      <c r="A1452" s="408" t="s">
        <v>151</v>
      </c>
      <c r="B1452" s="410" t="s">
        <v>13546</v>
      </c>
      <c r="C1452" s="397">
        <v>0</v>
      </c>
      <c r="D1452" s="397">
        <v>25</v>
      </c>
      <c r="E1452" s="397">
        <v>25</v>
      </c>
    </row>
    <row r="1453" spans="1:5" x14ac:dyDescent="0.25">
      <c r="A1453" s="408" t="s">
        <v>8737</v>
      </c>
      <c r="B1453" s="410" t="s">
        <v>13547</v>
      </c>
      <c r="C1453" s="397">
        <v>0</v>
      </c>
      <c r="D1453" s="397">
        <v>0</v>
      </c>
      <c r="E1453" s="397">
        <v>0</v>
      </c>
    </row>
    <row r="1454" spans="1:5" x14ac:dyDescent="0.25">
      <c r="A1454" s="408" t="s">
        <v>8738</v>
      </c>
      <c r="B1454" s="410" t="s">
        <v>13548</v>
      </c>
      <c r="C1454" s="397">
        <v>0</v>
      </c>
      <c r="D1454" s="397">
        <v>0</v>
      </c>
      <c r="E1454" s="397">
        <v>0</v>
      </c>
    </row>
    <row r="1455" spans="1:5" x14ac:dyDescent="0.25">
      <c r="A1455" s="408" t="s">
        <v>8739</v>
      </c>
      <c r="B1455" s="410" t="s">
        <v>13549</v>
      </c>
      <c r="C1455" s="397">
        <v>0</v>
      </c>
      <c r="D1455" s="397">
        <v>0</v>
      </c>
      <c r="E1455" s="397">
        <v>0</v>
      </c>
    </row>
    <row r="1456" spans="1:5" x14ac:dyDescent="0.25">
      <c r="A1456" s="408" t="s">
        <v>8740</v>
      </c>
      <c r="B1456" s="410" t="s">
        <v>13550</v>
      </c>
      <c r="C1456" s="397">
        <v>0</v>
      </c>
      <c r="D1456" s="397">
        <v>0</v>
      </c>
      <c r="E1456" s="397">
        <v>0</v>
      </c>
    </row>
    <row r="1457" spans="1:5" x14ac:dyDescent="0.25">
      <c r="A1457" s="408" t="s">
        <v>8741</v>
      </c>
      <c r="B1457" s="410" t="s">
        <v>13551</v>
      </c>
      <c r="C1457" s="397">
        <v>0</v>
      </c>
      <c r="D1457" s="397">
        <v>0</v>
      </c>
      <c r="E1457" s="397">
        <v>0</v>
      </c>
    </row>
    <row r="1458" spans="1:5" x14ac:dyDescent="0.25">
      <c r="A1458" s="408" t="s">
        <v>19817</v>
      </c>
      <c r="B1458" s="410" t="s">
        <v>19808</v>
      </c>
      <c r="C1458" s="397">
        <v>0</v>
      </c>
      <c r="D1458" s="397">
        <v>0</v>
      </c>
      <c r="E1458" s="397">
        <v>0</v>
      </c>
    </row>
    <row r="1459" spans="1:5" x14ac:dyDescent="0.25">
      <c r="A1459" s="408" t="s">
        <v>152</v>
      </c>
      <c r="B1459" s="410" t="s">
        <v>13546</v>
      </c>
      <c r="C1459" s="397">
        <v>0</v>
      </c>
      <c r="D1459" s="397">
        <v>0</v>
      </c>
      <c r="E1459" s="397">
        <v>0</v>
      </c>
    </row>
    <row r="1460" spans="1:5" x14ac:dyDescent="0.25">
      <c r="A1460" s="408" t="s">
        <v>8742</v>
      </c>
      <c r="B1460" s="410" t="s">
        <v>13547</v>
      </c>
      <c r="C1460" s="397">
        <v>0</v>
      </c>
      <c r="D1460" s="397">
        <v>0</v>
      </c>
      <c r="E1460" s="397">
        <v>0</v>
      </c>
    </row>
    <row r="1461" spans="1:5" x14ac:dyDescent="0.25">
      <c r="A1461" s="408" t="s">
        <v>8743</v>
      </c>
      <c r="B1461" s="410" t="s">
        <v>13548</v>
      </c>
      <c r="C1461" s="397">
        <v>0</v>
      </c>
      <c r="D1461" s="397">
        <v>0</v>
      </c>
      <c r="E1461" s="397">
        <v>0</v>
      </c>
    </row>
    <row r="1462" spans="1:5" x14ac:dyDescent="0.25">
      <c r="A1462" s="408" t="s">
        <v>8744</v>
      </c>
      <c r="B1462" s="410" t="s">
        <v>13549</v>
      </c>
      <c r="C1462" s="397">
        <v>0</v>
      </c>
      <c r="D1462" s="397">
        <v>0</v>
      </c>
      <c r="E1462" s="397">
        <v>0</v>
      </c>
    </row>
    <row r="1463" spans="1:5" x14ac:dyDescent="0.25">
      <c r="A1463" s="408" t="s">
        <v>8745</v>
      </c>
      <c r="B1463" s="410" t="s">
        <v>13550</v>
      </c>
      <c r="C1463" s="397">
        <v>0</v>
      </c>
      <c r="D1463" s="397">
        <v>0</v>
      </c>
      <c r="E1463" s="397">
        <v>0</v>
      </c>
    </row>
    <row r="1464" spans="1:5" x14ac:dyDescent="0.25">
      <c r="A1464" s="408" t="s">
        <v>8746</v>
      </c>
      <c r="B1464" s="410" t="s">
        <v>13551</v>
      </c>
      <c r="C1464" s="397">
        <v>0</v>
      </c>
      <c r="D1464" s="397">
        <v>0</v>
      </c>
      <c r="E1464" s="397">
        <v>0</v>
      </c>
    </row>
    <row r="1465" spans="1:5" x14ac:dyDescent="0.25">
      <c r="A1465" s="408" t="s">
        <v>19818</v>
      </c>
      <c r="B1465" s="410" t="s">
        <v>19808</v>
      </c>
      <c r="C1465" s="397">
        <v>0</v>
      </c>
      <c r="D1465" s="397">
        <v>0</v>
      </c>
      <c r="E1465" s="397">
        <v>0</v>
      </c>
    </row>
    <row r="1466" spans="1:5" x14ac:dyDescent="0.25">
      <c r="A1466" s="408" t="s">
        <v>153</v>
      </c>
      <c r="B1466" s="410" t="s">
        <v>13546</v>
      </c>
      <c r="C1466" s="397">
        <v>0</v>
      </c>
      <c r="D1466" s="397">
        <v>0</v>
      </c>
      <c r="E1466" s="397">
        <v>0</v>
      </c>
    </row>
    <row r="1467" spans="1:5" x14ac:dyDescent="0.25">
      <c r="A1467" s="408" t="s">
        <v>8747</v>
      </c>
      <c r="B1467" s="410" t="s">
        <v>13547</v>
      </c>
      <c r="C1467" s="397">
        <v>0</v>
      </c>
      <c r="D1467" s="397">
        <v>0</v>
      </c>
      <c r="E1467" s="397">
        <v>0</v>
      </c>
    </row>
    <row r="1468" spans="1:5" x14ac:dyDescent="0.25">
      <c r="A1468" s="408" t="s">
        <v>8748</v>
      </c>
      <c r="B1468" s="410" t="s">
        <v>13548</v>
      </c>
      <c r="C1468" s="397">
        <v>0</v>
      </c>
      <c r="D1468" s="397">
        <v>0</v>
      </c>
      <c r="E1468" s="397">
        <v>0</v>
      </c>
    </row>
    <row r="1469" spans="1:5" x14ac:dyDescent="0.25">
      <c r="A1469" s="408" t="s">
        <v>8749</v>
      </c>
      <c r="B1469" s="410" t="s">
        <v>13549</v>
      </c>
      <c r="C1469" s="397">
        <v>0</v>
      </c>
      <c r="D1469" s="397">
        <v>12</v>
      </c>
      <c r="E1469" s="397">
        <v>12</v>
      </c>
    </row>
    <row r="1470" spans="1:5" x14ac:dyDescent="0.25">
      <c r="A1470" s="408" t="s">
        <v>8750</v>
      </c>
      <c r="B1470" s="410" t="s">
        <v>13550</v>
      </c>
      <c r="C1470" s="397">
        <v>0</v>
      </c>
      <c r="D1470" s="397">
        <v>0</v>
      </c>
      <c r="E1470" s="397">
        <v>0</v>
      </c>
    </row>
    <row r="1471" spans="1:5" x14ac:dyDescent="0.25">
      <c r="A1471" s="408" t="s">
        <v>8751</v>
      </c>
      <c r="B1471" s="410" t="s">
        <v>13551</v>
      </c>
      <c r="C1471" s="397">
        <v>0</v>
      </c>
      <c r="D1471" s="397">
        <v>0</v>
      </c>
      <c r="E1471" s="397">
        <v>0</v>
      </c>
    </row>
    <row r="1472" spans="1:5" x14ac:dyDescent="0.25">
      <c r="A1472" s="408" t="s">
        <v>19819</v>
      </c>
      <c r="B1472" s="410" t="s">
        <v>19808</v>
      </c>
      <c r="C1472" s="397">
        <v>0</v>
      </c>
      <c r="D1472" s="397">
        <v>0</v>
      </c>
      <c r="E1472" s="397">
        <v>0</v>
      </c>
    </row>
    <row r="1473" spans="1:5" x14ac:dyDescent="0.25">
      <c r="A1473" s="408" t="s">
        <v>154</v>
      </c>
      <c r="B1473" s="410" t="s">
        <v>13546</v>
      </c>
      <c r="C1473" s="397">
        <v>0</v>
      </c>
      <c r="D1473" s="397">
        <v>13</v>
      </c>
      <c r="E1473" s="397">
        <v>13</v>
      </c>
    </row>
    <row r="1474" spans="1:5" x14ac:dyDescent="0.25">
      <c r="A1474" s="408" t="s">
        <v>8752</v>
      </c>
      <c r="B1474" s="410" t="s">
        <v>13547</v>
      </c>
      <c r="C1474" s="397">
        <v>0</v>
      </c>
      <c r="D1474" s="397">
        <v>0</v>
      </c>
      <c r="E1474" s="397">
        <v>0</v>
      </c>
    </row>
    <row r="1475" spans="1:5" x14ac:dyDescent="0.25">
      <c r="A1475" s="408" t="s">
        <v>8753</v>
      </c>
      <c r="B1475" s="410" t="s">
        <v>13548</v>
      </c>
      <c r="C1475" s="397">
        <v>0</v>
      </c>
      <c r="D1475" s="397">
        <v>0</v>
      </c>
      <c r="E1475" s="397">
        <v>0</v>
      </c>
    </row>
    <row r="1476" spans="1:5" x14ac:dyDescent="0.25">
      <c r="A1476" s="408" t="s">
        <v>8754</v>
      </c>
      <c r="B1476" s="410" t="s">
        <v>13549</v>
      </c>
      <c r="C1476" s="397">
        <v>0</v>
      </c>
      <c r="D1476" s="397">
        <v>0</v>
      </c>
      <c r="E1476" s="397">
        <v>0</v>
      </c>
    </row>
    <row r="1477" spans="1:5" x14ac:dyDescent="0.25">
      <c r="A1477" s="408" t="s">
        <v>8755</v>
      </c>
      <c r="B1477" s="410" t="s">
        <v>13550</v>
      </c>
      <c r="C1477" s="397">
        <v>0</v>
      </c>
      <c r="D1477" s="397">
        <v>0</v>
      </c>
      <c r="E1477" s="397">
        <v>0</v>
      </c>
    </row>
    <row r="1478" spans="1:5" x14ac:dyDescent="0.25">
      <c r="A1478" s="408" t="s">
        <v>8756</v>
      </c>
      <c r="B1478" s="410" t="s">
        <v>13551</v>
      </c>
      <c r="C1478" s="397">
        <v>0</v>
      </c>
      <c r="D1478" s="397">
        <v>0</v>
      </c>
      <c r="E1478" s="397">
        <v>0</v>
      </c>
    </row>
    <row r="1479" spans="1:5" x14ac:dyDescent="0.25">
      <c r="A1479" s="408" t="s">
        <v>19820</v>
      </c>
      <c r="B1479" s="410" t="s">
        <v>19808</v>
      </c>
      <c r="C1479" s="397">
        <v>0</v>
      </c>
      <c r="D1479" s="397">
        <v>0</v>
      </c>
      <c r="E1479" s="397">
        <v>0</v>
      </c>
    </row>
    <row r="1480" spans="1:5" x14ac:dyDescent="0.25">
      <c r="A1480" s="408" t="s">
        <v>155</v>
      </c>
      <c r="B1480" s="410" t="s">
        <v>13546</v>
      </c>
      <c r="C1480" s="397">
        <v>0</v>
      </c>
      <c r="D1480" s="397">
        <v>0</v>
      </c>
      <c r="E1480" s="397">
        <v>0</v>
      </c>
    </row>
    <row r="1481" spans="1:5" x14ac:dyDescent="0.25">
      <c r="A1481" s="408" t="s">
        <v>8757</v>
      </c>
      <c r="B1481" s="410" t="s">
        <v>13547</v>
      </c>
      <c r="C1481" s="397">
        <v>0</v>
      </c>
      <c r="D1481" s="397">
        <v>0</v>
      </c>
      <c r="E1481" s="397">
        <v>0</v>
      </c>
    </row>
    <row r="1482" spans="1:5" x14ac:dyDescent="0.25">
      <c r="A1482" s="408" t="s">
        <v>8758</v>
      </c>
      <c r="B1482" s="410" t="s">
        <v>13548</v>
      </c>
      <c r="C1482" s="397">
        <v>0</v>
      </c>
      <c r="D1482" s="397">
        <v>0</v>
      </c>
      <c r="E1482" s="397">
        <v>0</v>
      </c>
    </row>
    <row r="1483" spans="1:5" x14ac:dyDescent="0.25">
      <c r="A1483" s="408" t="s">
        <v>8759</v>
      </c>
      <c r="B1483" s="410" t="s">
        <v>13549</v>
      </c>
      <c r="C1483" s="397">
        <v>0</v>
      </c>
      <c r="D1483" s="397">
        <v>0</v>
      </c>
      <c r="E1483" s="397">
        <v>0</v>
      </c>
    </row>
    <row r="1484" spans="1:5" x14ac:dyDescent="0.25">
      <c r="A1484" s="408" t="s">
        <v>8760</v>
      </c>
      <c r="B1484" s="410" t="s">
        <v>13550</v>
      </c>
      <c r="C1484" s="397">
        <v>0</v>
      </c>
      <c r="D1484" s="397">
        <v>0</v>
      </c>
      <c r="E1484" s="397">
        <v>0</v>
      </c>
    </row>
    <row r="1485" spans="1:5" x14ac:dyDescent="0.25">
      <c r="A1485" s="408" t="s">
        <v>8761</v>
      </c>
      <c r="B1485" s="410" t="s">
        <v>13551</v>
      </c>
      <c r="C1485" s="397">
        <v>0</v>
      </c>
      <c r="D1485" s="397">
        <v>0</v>
      </c>
      <c r="E1485" s="397">
        <v>0</v>
      </c>
    </row>
    <row r="1486" spans="1:5" x14ac:dyDescent="0.25">
      <c r="A1486" s="408" t="s">
        <v>19821</v>
      </c>
      <c r="B1486" s="410" t="s">
        <v>19808</v>
      </c>
      <c r="C1486" s="397">
        <v>0</v>
      </c>
      <c r="D1486" s="397">
        <v>0</v>
      </c>
      <c r="E1486" s="397">
        <v>0</v>
      </c>
    </row>
    <row r="1487" spans="1:5" x14ac:dyDescent="0.25">
      <c r="A1487" s="408" t="s">
        <v>13982</v>
      </c>
      <c r="B1487" s="410" t="s">
        <v>14022</v>
      </c>
      <c r="C1487" s="397">
        <v>0</v>
      </c>
      <c r="D1487" s="397">
        <v>0</v>
      </c>
      <c r="E1487" s="397">
        <v>0</v>
      </c>
    </row>
    <row r="1488" spans="1:5" x14ac:dyDescent="0.25">
      <c r="A1488" s="408" t="s">
        <v>14023</v>
      </c>
      <c r="B1488" s="410" t="s">
        <v>14024</v>
      </c>
      <c r="C1488" s="397">
        <v>0</v>
      </c>
      <c r="D1488" s="397">
        <v>0</v>
      </c>
      <c r="E1488" s="397">
        <v>0</v>
      </c>
    </row>
    <row r="1489" spans="1:5" x14ac:dyDescent="0.25">
      <c r="A1489" s="408" t="s">
        <v>13983</v>
      </c>
      <c r="B1489" s="410" t="s">
        <v>14022</v>
      </c>
      <c r="C1489" s="397">
        <v>0</v>
      </c>
      <c r="D1489" s="397">
        <v>0</v>
      </c>
      <c r="E1489" s="397">
        <v>0</v>
      </c>
    </row>
    <row r="1490" spans="1:5" x14ac:dyDescent="0.25">
      <c r="A1490" s="408" t="s">
        <v>14025</v>
      </c>
      <c r="B1490" s="410" t="s">
        <v>14024</v>
      </c>
      <c r="C1490" s="397">
        <v>0</v>
      </c>
      <c r="D1490" s="397">
        <v>0</v>
      </c>
      <c r="E1490" s="397">
        <v>0</v>
      </c>
    </row>
    <row r="1491" spans="1:5" x14ac:dyDescent="0.25">
      <c r="A1491" s="408" t="s">
        <v>13984</v>
      </c>
      <c r="B1491" s="410" t="s">
        <v>14022</v>
      </c>
      <c r="C1491" s="397">
        <v>0</v>
      </c>
      <c r="D1491" s="397">
        <v>0</v>
      </c>
      <c r="E1491" s="397">
        <v>0</v>
      </c>
    </row>
    <row r="1492" spans="1:5" x14ac:dyDescent="0.25">
      <c r="A1492" s="408" t="s">
        <v>14026</v>
      </c>
      <c r="B1492" s="410" t="s">
        <v>14027</v>
      </c>
      <c r="C1492" s="397">
        <v>0</v>
      </c>
      <c r="D1492" s="397">
        <v>0</v>
      </c>
      <c r="E1492" s="397">
        <v>0</v>
      </c>
    </row>
    <row r="1493" spans="1:5" x14ac:dyDescent="0.25">
      <c r="A1493" s="408" t="s">
        <v>13985</v>
      </c>
      <c r="B1493" s="410" t="s">
        <v>14022</v>
      </c>
      <c r="C1493" s="397">
        <v>0</v>
      </c>
      <c r="D1493" s="397">
        <v>0</v>
      </c>
      <c r="E1493" s="397">
        <v>0</v>
      </c>
    </row>
    <row r="1494" spans="1:5" x14ac:dyDescent="0.25">
      <c r="A1494" s="408" t="s">
        <v>14028</v>
      </c>
      <c r="B1494" s="410" t="s">
        <v>14024</v>
      </c>
      <c r="C1494" s="397">
        <v>0</v>
      </c>
      <c r="D1494" s="397">
        <v>0</v>
      </c>
      <c r="E1494" s="397">
        <v>0</v>
      </c>
    </row>
    <row r="1495" spans="1:5" x14ac:dyDescent="0.25">
      <c r="A1495" s="408" t="s">
        <v>156</v>
      </c>
      <c r="B1495" s="410" t="s">
        <v>13552</v>
      </c>
      <c r="C1495" s="397">
        <v>0</v>
      </c>
      <c r="D1495" s="397">
        <v>0</v>
      </c>
      <c r="E1495" s="397">
        <v>0</v>
      </c>
    </row>
    <row r="1496" spans="1:5" x14ac:dyDescent="0.25">
      <c r="A1496" s="408" t="s">
        <v>8762</v>
      </c>
      <c r="B1496" s="410" t="s">
        <v>13555</v>
      </c>
      <c r="C1496" s="397">
        <v>0</v>
      </c>
      <c r="D1496" s="397">
        <v>0</v>
      </c>
      <c r="E1496" s="397">
        <v>0</v>
      </c>
    </row>
    <row r="1497" spans="1:5" x14ac:dyDescent="0.25">
      <c r="A1497" s="408" t="s">
        <v>8763</v>
      </c>
      <c r="B1497" s="410" t="s">
        <v>13556</v>
      </c>
      <c r="C1497" s="397">
        <v>0</v>
      </c>
      <c r="D1497" s="397">
        <v>0</v>
      </c>
      <c r="E1497" s="397">
        <v>0</v>
      </c>
    </row>
    <row r="1498" spans="1:5" x14ac:dyDescent="0.25">
      <c r="A1498" s="408" t="s">
        <v>157</v>
      </c>
      <c r="B1498" s="410" t="s">
        <v>13552</v>
      </c>
      <c r="C1498" s="397">
        <v>0</v>
      </c>
      <c r="D1498" s="397">
        <v>0</v>
      </c>
      <c r="E1498" s="397">
        <v>0</v>
      </c>
    </row>
    <row r="1499" spans="1:5" x14ac:dyDescent="0.25">
      <c r="A1499" s="408" t="s">
        <v>8764</v>
      </c>
      <c r="B1499" s="410" t="s">
        <v>13555</v>
      </c>
      <c r="C1499" s="397">
        <v>0</v>
      </c>
      <c r="D1499" s="397">
        <v>0</v>
      </c>
      <c r="E1499" s="397">
        <v>0</v>
      </c>
    </row>
    <row r="1500" spans="1:5" x14ac:dyDescent="0.25">
      <c r="A1500" s="408" t="s">
        <v>8765</v>
      </c>
      <c r="B1500" s="410" t="s">
        <v>13556</v>
      </c>
      <c r="C1500" s="397">
        <v>0</v>
      </c>
      <c r="D1500" s="397">
        <v>0</v>
      </c>
      <c r="E1500" s="397">
        <v>0</v>
      </c>
    </row>
    <row r="1501" spans="1:5" x14ac:dyDescent="0.25">
      <c r="A1501" s="408" t="s">
        <v>158</v>
      </c>
      <c r="B1501" s="410" t="s">
        <v>13552</v>
      </c>
      <c r="C1501" s="397">
        <v>0</v>
      </c>
      <c r="D1501" s="397">
        <v>0</v>
      </c>
      <c r="E1501" s="397">
        <v>0</v>
      </c>
    </row>
    <row r="1502" spans="1:5" x14ac:dyDescent="0.25">
      <c r="A1502" s="408" t="s">
        <v>8766</v>
      </c>
      <c r="B1502" s="410" t="s">
        <v>13553</v>
      </c>
      <c r="C1502" s="397">
        <v>0</v>
      </c>
      <c r="D1502" s="397">
        <v>0</v>
      </c>
      <c r="E1502" s="397">
        <v>0</v>
      </c>
    </row>
    <row r="1503" spans="1:5" x14ac:dyDescent="0.25">
      <c r="A1503" s="408" t="s">
        <v>8767</v>
      </c>
      <c r="B1503" s="410" t="s">
        <v>13554</v>
      </c>
      <c r="C1503" s="397">
        <v>0</v>
      </c>
      <c r="D1503" s="397">
        <v>0</v>
      </c>
      <c r="E1503" s="397">
        <v>0</v>
      </c>
    </row>
    <row r="1504" spans="1:5" x14ac:dyDescent="0.25">
      <c r="A1504" s="408" t="s">
        <v>8768</v>
      </c>
      <c r="B1504" s="410" t="s">
        <v>13555</v>
      </c>
      <c r="C1504" s="397">
        <v>0</v>
      </c>
      <c r="D1504" s="397">
        <v>0</v>
      </c>
      <c r="E1504" s="397">
        <v>0</v>
      </c>
    </row>
    <row r="1505" spans="1:5" x14ac:dyDescent="0.25">
      <c r="A1505" s="408" t="s">
        <v>8769</v>
      </c>
      <c r="B1505" s="410" t="s">
        <v>13556</v>
      </c>
      <c r="C1505" s="397">
        <v>0</v>
      </c>
      <c r="D1505" s="397">
        <v>0</v>
      </c>
      <c r="E1505" s="397">
        <v>0</v>
      </c>
    </row>
    <row r="1506" spans="1:5" x14ac:dyDescent="0.25">
      <c r="A1506" s="408" t="s">
        <v>159</v>
      </c>
      <c r="B1506" s="410" t="s">
        <v>13552</v>
      </c>
      <c r="C1506" s="397">
        <v>0</v>
      </c>
      <c r="D1506" s="397">
        <v>0</v>
      </c>
      <c r="E1506" s="397">
        <v>0</v>
      </c>
    </row>
    <row r="1507" spans="1:5" x14ac:dyDescent="0.25">
      <c r="A1507" s="408" t="s">
        <v>8770</v>
      </c>
      <c r="B1507" s="410" t="s">
        <v>13553</v>
      </c>
      <c r="C1507" s="397">
        <v>0</v>
      </c>
      <c r="D1507" s="397">
        <v>0</v>
      </c>
      <c r="E1507" s="397">
        <v>0</v>
      </c>
    </row>
    <row r="1508" spans="1:5" x14ac:dyDescent="0.25">
      <c r="A1508" s="408" t="s">
        <v>8771</v>
      </c>
      <c r="B1508" s="410" t="s">
        <v>13554</v>
      </c>
      <c r="C1508" s="397">
        <v>0</v>
      </c>
      <c r="D1508" s="397">
        <v>0</v>
      </c>
      <c r="E1508" s="397">
        <v>0</v>
      </c>
    </row>
    <row r="1509" spans="1:5" x14ac:dyDescent="0.25">
      <c r="A1509" s="408" t="s">
        <v>8772</v>
      </c>
      <c r="B1509" s="410" t="s">
        <v>13555</v>
      </c>
      <c r="C1509" s="397">
        <v>0</v>
      </c>
      <c r="D1509" s="397">
        <v>0</v>
      </c>
      <c r="E1509" s="397">
        <v>0</v>
      </c>
    </row>
    <row r="1510" spans="1:5" x14ac:dyDescent="0.25">
      <c r="A1510" s="408" t="s">
        <v>8773</v>
      </c>
      <c r="B1510" s="410" t="s">
        <v>13556</v>
      </c>
      <c r="C1510" s="397">
        <v>0</v>
      </c>
      <c r="D1510" s="397">
        <v>0</v>
      </c>
      <c r="E1510" s="397">
        <v>0</v>
      </c>
    </row>
    <row r="1511" spans="1:5" x14ac:dyDescent="0.25">
      <c r="A1511" s="408" t="s">
        <v>4844</v>
      </c>
      <c r="B1511" s="410" t="s">
        <v>11405</v>
      </c>
      <c r="C1511" s="397">
        <v>-2</v>
      </c>
      <c r="D1511" s="397">
        <v>3</v>
      </c>
      <c r="E1511" s="397">
        <v>1</v>
      </c>
    </row>
    <row r="1512" spans="1:5" x14ac:dyDescent="0.25">
      <c r="A1512" s="408" t="s">
        <v>8774</v>
      </c>
      <c r="B1512" s="410" t="s">
        <v>11406</v>
      </c>
      <c r="C1512" s="397">
        <v>0</v>
      </c>
      <c r="D1512" s="397">
        <v>0</v>
      </c>
      <c r="E1512" s="397">
        <v>0</v>
      </c>
    </row>
    <row r="1513" spans="1:5" x14ac:dyDescent="0.25">
      <c r="A1513" s="408" t="s">
        <v>8775</v>
      </c>
      <c r="B1513" s="410" t="s">
        <v>17777</v>
      </c>
      <c r="C1513" s="397">
        <v>0</v>
      </c>
      <c r="D1513" s="397">
        <v>0</v>
      </c>
      <c r="E1513" s="397">
        <v>0</v>
      </c>
    </row>
    <row r="1514" spans="1:5" x14ac:dyDescent="0.25">
      <c r="A1514" s="408" t="s">
        <v>8776</v>
      </c>
      <c r="B1514" s="410" t="s">
        <v>11407</v>
      </c>
      <c r="C1514" s="397">
        <v>0</v>
      </c>
      <c r="D1514" s="397">
        <v>1</v>
      </c>
      <c r="E1514" s="397">
        <v>1</v>
      </c>
    </row>
    <row r="1515" spans="1:5" x14ac:dyDescent="0.25">
      <c r="A1515" s="408" t="s">
        <v>8777</v>
      </c>
      <c r="B1515" s="410" t="s">
        <v>17778</v>
      </c>
      <c r="C1515" s="397">
        <v>0</v>
      </c>
      <c r="D1515" s="397">
        <v>0</v>
      </c>
      <c r="E1515" s="397">
        <v>0</v>
      </c>
    </row>
    <row r="1516" spans="1:5" x14ac:dyDescent="0.25">
      <c r="A1516" s="408" t="s">
        <v>8778</v>
      </c>
      <c r="B1516" s="410" t="s">
        <v>17779</v>
      </c>
      <c r="C1516" s="397">
        <v>0</v>
      </c>
      <c r="D1516" s="397">
        <v>0</v>
      </c>
      <c r="E1516" s="397">
        <v>0</v>
      </c>
    </row>
    <row r="1517" spans="1:5" x14ac:dyDescent="0.25">
      <c r="A1517" s="408" t="s">
        <v>19822</v>
      </c>
      <c r="B1517" s="410" t="s">
        <v>19823</v>
      </c>
      <c r="C1517" s="397">
        <v>0</v>
      </c>
      <c r="D1517" s="397">
        <v>0</v>
      </c>
      <c r="E1517" s="397">
        <v>0</v>
      </c>
    </row>
    <row r="1518" spans="1:5" x14ac:dyDescent="0.25">
      <c r="A1518" s="408" t="s">
        <v>4845</v>
      </c>
      <c r="B1518" s="410" t="s">
        <v>17780</v>
      </c>
      <c r="C1518" s="397">
        <v>-2</v>
      </c>
      <c r="D1518" s="397">
        <v>3</v>
      </c>
      <c r="E1518" s="397">
        <v>1</v>
      </c>
    </row>
    <row r="1519" spans="1:5" x14ac:dyDescent="0.25">
      <c r="A1519" s="408" t="s">
        <v>8779</v>
      </c>
      <c r="B1519" s="410" t="s">
        <v>17781</v>
      </c>
      <c r="C1519" s="397">
        <v>0</v>
      </c>
      <c r="D1519" s="397">
        <v>0</v>
      </c>
      <c r="E1519" s="397">
        <v>0</v>
      </c>
    </row>
    <row r="1520" spans="1:5" x14ac:dyDescent="0.25">
      <c r="A1520" s="408" t="s">
        <v>8780</v>
      </c>
      <c r="B1520" s="410" t="s">
        <v>17782</v>
      </c>
      <c r="C1520" s="397">
        <v>0</v>
      </c>
      <c r="D1520" s="397">
        <v>0</v>
      </c>
      <c r="E1520" s="397">
        <v>0</v>
      </c>
    </row>
    <row r="1521" spans="1:5" x14ac:dyDescent="0.25">
      <c r="A1521" s="408" t="s">
        <v>8781</v>
      </c>
      <c r="B1521" s="410" t="s">
        <v>17783</v>
      </c>
      <c r="C1521" s="397">
        <v>0</v>
      </c>
      <c r="D1521" s="397">
        <v>0</v>
      </c>
      <c r="E1521" s="397">
        <v>0</v>
      </c>
    </row>
    <row r="1522" spans="1:5" x14ac:dyDescent="0.25">
      <c r="A1522" s="408" t="s">
        <v>8782</v>
      </c>
      <c r="B1522" s="410" t="s">
        <v>17784</v>
      </c>
      <c r="C1522" s="397">
        <v>0</v>
      </c>
      <c r="D1522" s="397">
        <v>0</v>
      </c>
      <c r="E1522" s="397">
        <v>0</v>
      </c>
    </row>
    <row r="1523" spans="1:5" x14ac:dyDescent="0.25">
      <c r="A1523" s="408" t="s">
        <v>8783</v>
      </c>
      <c r="B1523" s="410" t="s">
        <v>17785</v>
      </c>
      <c r="C1523" s="397">
        <v>0</v>
      </c>
      <c r="D1523" s="397">
        <v>0</v>
      </c>
      <c r="E1523" s="397">
        <v>0</v>
      </c>
    </row>
    <row r="1524" spans="1:5" x14ac:dyDescent="0.25">
      <c r="A1524" s="408" t="s">
        <v>19824</v>
      </c>
      <c r="B1524" s="410" t="s">
        <v>19825</v>
      </c>
      <c r="C1524" s="397">
        <v>0</v>
      </c>
      <c r="D1524" s="397">
        <v>0</v>
      </c>
      <c r="E1524" s="397">
        <v>0</v>
      </c>
    </row>
    <row r="1525" spans="1:5" x14ac:dyDescent="0.25">
      <c r="A1525" s="408" t="s">
        <v>4846</v>
      </c>
      <c r="B1525" s="410" t="s">
        <v>17786</v>
      </c>
      <c r="C1525" s="397">
        <v>-2</v>
      </c>
      <c r="D1525" s="397">
        <v>3</v>
      </c>
      <c r="E1525" s="397">
        <v>1</v>
      </c>
    </row>
    <row r="1526" spans="1:5" x14ac:dyDescent="0.25">
      <c r="A1526" s="408" t="s">
        <v>8784</v>
      </c>
      <c r="B1526" s="410" t="s">
        <v>17787</v>
      </c>
      <c r="C1526" s="397">
        <v>0</v>
      </c>
      <c r="D1526" s="397">
        <v>0</v>
      </c>
      <c r="E1526" s="397">
        <v>0</v>
      </c>
    </row>
    <row r="1527" spans="1:5" x14ac:dyDescent="0.25">
      <c r="A1527" s="408" t="s">
        <v>8785</v>
      </c>
      <c r="B1527" s="410" t="s">
        <v>17788</v>
      </c>
      <c r="C1527" s="397">
        <v>0</v>
      </c>
      <c r="D1527" s="397">
        <v>0</v>
      </c>
      <c r="E1527" s="397">
        <v>0</v>
      </c>
    </row>
    <row r="1528" spans="1:5" x14ac:dyDescent="0.25">
      <c r="A1528" s="408" t="s">
        <v>8786</v>
      </c>
      <c r="B1528" s="410" t="s">
        <v>17789</v>
      </c>
      <c r="C1528" s="397">
        <v>0</v>
      </c>
      <c r="D1528" s="397">
        <v>0</v>
      </c>
      <c r="E1528" s="397">
        <v>0</v>
      </c>
    </row>
    <row r="1529" spans="1:5" x14ac:dyDescent="0.25">
      <c r="A1529" s="408" t="s">
        <v>8787</v>
      </c>
      <c r="B1529" s="410" t="s">
        <v>17790</v>
      </c>
      <c r="C1529" s="397">
        <v>0</v>
      </c>
      <c r="D1529" s="397">
        <v>0</v>
      </c>
      <c r="E1529" s="397">
        <v>0</v>
      </c>
    </row>
    <row r="1530" spans="1:5" x14ac:dyDescent="0.25">
      <c r="A1530" s="408" t="s">
        <v>8788</v>
      </c>
      <c r="B1530" s="410" t="s">
        <v>17791</v>
      </c>
      <c r="C1530" s="397">
        <v>0</v>
      </c>
      <c r="D1530" s="397">
        <v>0</v>
      </c>
      <c r="E1530" s="397">
        <v>0</v>
      </c>
    </row>
    <row r="1531" spans="1:5" x14ac:dyDescent="0.25">
      <c r="A1531" s="408" t="s">
        <v>19826</v>
      </c>
      <c r="B1531" s="410" t="s">
        <v>19827</v>
      </c>
      <c r="C1531" s="397">
        <v>0</v>
      </c>
      <c r="D1531" s="397">
        <v>0</v>
      </c>
      <c r="E1531" s="397">
        <v>0</v>
      </c>
    </row>
    <row r="1532" spans="1:5" x14ac:dyDescent="0.25">
      <c r="A1532" s="408" t="s">
        <v>4847</v>
      </c>
      <c r="B1532" s="410" t="s">
        <v>8191</v>
      </c>
      <c r="C1532" s="397">
        <v>0</v>
      </c>
      <c r="D1532" s="397">
        <v>36</v>
      </c>
      <c r="E1532" s="397">
        <v>36</v>
      </c>
    </row>
    <row r="1533" spans="1:5" x14ac:dyDescent="0.25">
      <c r="A1533" s="408" t="s">
        <v>8789</v>
      </c>
      <c r="B1533" s="410" t="s">
        <v>9465</v>
      </c>
      <c r="C1533" s="397">
        <v>0</v>
      </c>
      <c r="D1533" s="397">
        <v>0</v>
      </c>
      <c r="E1533" s="397">
        <v>0</v>
      </c>
    </row>
    <row r="1534" spans="1:5" x14ac:dyDescent="0.25">
      <c r="A1534" s="408" t="s">
        <v>8790</v>
      </c>
      <c r="B1534" s="410" t="s">
        <v>17792</v>
      </c>
      <c r="C1534" s="397">
        <v>0</v>
      </c>
      <c r="D1534" s="397">
        <v>0</v>
      </c>
      <c r="E1534" s="397">
        <v>0</v>
      </c>
    </row>
    <row r="1535" spans="1:5" x14ac:dyDescent="0.25">
      <c r="A1535" s="408" t="s">
        <v>8791</v>
      </c>
      <c r="B1535" s="410" t="s">
        <v>9466</v>
      </c>
      <c r="C1535" s="397">
        <v>0</v>
      </c>
      <c r="D1535" s="397">
        <v>0</v>
      </c>
      <c r="E1535" s="397">
        <v>0</v>
      </c>
    </row>
    <row r="1536" spans="1:5" x14ac:dyDescent="0.25">
      <c r="A1536" s="408" t="s">
        <v>8792</v>
      </c>
      <c r="B1536" s="410" t="s">
        <v>8194</v>
      </c>
      <c r="C1536" s="397">
        <v>0</v>
      </c>
      <c r="D1536" s="397">
        <v>-4</v>
      </c>
      <c r="E1536" s="397">
        <v>-4</v>
      </c>
    </row>
    <row r="1537" spans="1:5" x14ac:dyDescent="0.25">
      <c r="A1537" s="408" t="s">
        <v>8793</v>
      </c>
      <c r="B1537" s="410" t="s">
        <v>17793</v>
      </c>
      <c r="C1537" s="397">
        <v>0</v>
      </c>
      <c r="D1537" s="397">
        <v>0</v>
      </c>
      <c r="E1537" s="397">
        <v>0</v>
      </c>
    </row>
    <row r="1538" spans="1:5" x14ac:dyDescent="0.25">
      <c r="A1538" s="408" t="s">
        <v>19828</v>
      </c>
      <c r="B1538" s="410" t="s">
        <v>19829</v>
      </c>
      <c r="C1538" s="397">
        <v>0</v>
      </c>
      <c r="D1538" s="397">
        <v>0</v>
      </c>
      <c r="E1538" s="397">
        <v>0</v>
      </c>
    </row>
    <row r="1539" spans="1:5" x14ac:dyDescent="0.25">
      <c r="A1539" s="408" t="s">
        <v>4848</v>
      </c>
      <c r="B1539" s="410" t="s">
        <v>17794</v>
      </c>
      <c r="C1539" s="397">
        <v>0</v>
      </c>
      <c r="D1539" s="397">
        <v>2</v>
      </c>
      <c r="E1539" s="397">
        <v>2</v>
      </c>
    </row>
    <row r="1540" spans="1:5" x14ac:dyDescent="0.25">
      <c r="A1540" s="408" t="s">
        <v>8794</v>
      </c>
      <c r="B1540" s="410" t="s">
        <v>17795</v>
      </c>
      <c r="C1540" s="397">
        <v>0</v>
      </c>
      <c r="D1540" s="397">
        <v>0</v>
      </c>
      <c r="E1540" s="397">
        <v>0</v>
      </c>
    </row>
    <row r="1541" spans="1:5" x14ac:dyDescent="0.25">
      <c r="A1541" s="408" t="s">
        <v>8795</v>
      </c>
      <c r="B1541" s="410" t="s">
        <v>17796</v>
      </c>
      <c r="C1541" s="397">
        <v>0</v>
      </c>
      <c r="D1541" s="397">
        <v>0</v>
      </c>
      <c r="E1541" s="397">
        <v>0</v>
      </c>
    </row>
    <row r="1542" spans="1:5" x14ac:dyDescent="0.25">
      <c r="A1542" s="408" t="s">
        <v>8796</v>
      </c>
      <c r="B1542" s="410" t="s">
        <v>17797</v>
      </c>
      <c r="C1542" s="397">
        <v>0</v>
      </c>
      <c r="D1542" s="397">
        <v>0</v>
      </c>
      <c r="E1542" s="397">
        <v>0</v>
      </c>
    </row>
    <row r="1543" spans="1:5" x14ac:dyDescent="0.25">
      <c r="A1543" s="408" t="s">
        <v>8797</v>
      </c>
      <c r="B1543" s="410" t="s">
        <v>17798</v>
      </c>
      <c r="C1543" s="397">
        <v>0</v>
      </c>
      <c r="D1543" s="397">
        <v>0</v>
      </c>
      <c r="E1543" s="397">
        <v>0</v>
      </c>
    </row>
    <row r="1544" spans="1:5" x14ac:dyDescent="0.25">
      <c r="A1544" s="408" t="s">
        <v>8798</v>
      </c>
      <c r="B1544" s="410" t="s">
        <v>17799</v>
      </c>
      <c r="C1544" s="397">
        <v>0</v>
      </c>
      <c r="D1544" s="397">
        <v>0</v>
      </c>
      <c r="E1544" s="397">
        <v>0</v>
      </c>
    </row>
    <row r="1545" spans="1:5" x14ac:dyDescent="0.25">
      <c r="A1545" s="408" t="s">
        <v>19830</v>
      </c>
      <c r="B1545" s="410" t="s">
        <v>19831</v>
      </c>
      <c r="C1545" s="397">
        <v>0</v>
      </c>
      <c r="D1545" s="397">
        <v>0</v>
      </c>
      <c r="E1545" s="397">
        <v>0</v>
      </c>
    </row>
    <row r="1546" spans="1:5" x14ac:dyDescent="0.25">
      <c r="A1546" s="408" t="s">
        <v>4853</v>
      </c>
      <c r="B1546" s="410" t="s">
        <v>17800</v>
      </c>
      <c r="C1546" s="397">
        <v>0</v>
      </c>
      <c r="D1546" s="397">
        <v>33</v>
      </c>
      <c r="E1546" s="397">
        <v>33</v>
      </c>
    </row>
    <row r="1547" spans="1:5" x14ac:dyDescent="0.25">
      <c r="A1547" s="408" t="s">
        <v>8799</v>
      </c>
      <c r="B1547" s="410" t="s">
        <v>17801</v>
      </c>
      <c r="C1547" s="397">
        <v>0</v>
      </c>
      <c r="D1547" s="397">
        <v>0</v>
      </c>
      <c r="E1547" s="397">
        <v>0</v>
      </c>
    </row>
    <row r="1548" spans="1:5" x14ac:dyDescent="0.25">
      <c r="A1548" s="408" t="s">
        <v>8800</v>
      </c>
      <c r="B1548" s="410" t="s">
        <v>17802</v>
      </c>
      <c r="C1548" s="397">
        <v>0</v>
      </c>
      <c r="D1548" s="397">
        <v>0</v>
      </c>
      <c r="E1548" s="397">
        <v>0</v>
      </c>
    </row>
    <row r="1549" spans="1:5" x14ac:dyDescent="0.25">
      <c r="A1549" s="408" t="s">
        <v>8801</v>
      </c>
      <c r="B1549" s="410" t="s">
        <v>17803</v>
      </c>
      <c r="C1549" s="397">
        <v>0</v>
      </c>
      <c r="D1549" s="397">
        <v>0</v>
      </c>
      <c r="E1549" s="397">
        <v>0</v>
      </c>
    </row>
    <row r="1550" spans="1:5" x14ac:dyDescent="0.25">
      <c r="A1550" s="408" t="s">
        <v>8802</v>
      </c>
      <c r="B1550" s="410" t="s">
        <v>17804</v>
      </c>
      <c r="C1550" s="397">
        <v>0</v>
      </c>
      <c r="D1550" s="397">
        <v>-2</v>
      </c>
      <c r="E1550" s="397">
        <v>-2</v>
      </c>
    </row>
    <row r="1551" spans="1:5" x14ac:dyDescent="0.25">
      <c r="A1551" s="408" t="s">
        <v>8803</v>
      </c>
      <c r="B1551" s="410" t="s">
        <v>17805</v>
      </c>
      <c r="C1551" s="397">
        <v>0</v>
      </c>
      <c r="D1551" s="397">
        <v>0</v>
      </c>
      <c r="E1551" s="397">
        <v>0</v>
      </c>
    </row>
    <row r="1552" spans="1:5" x14ac:dyDescent="0.25">
      <c r="A1552" s="408" t="s">
        <v>19832</v>
      </c>
      <c r="B1552" s="410" t="s">
        <v>19833</v>
      </c>
      <c r="C1552" s="397">
        <v>0</v>
      </c>
      <c r="D1552" s="397">
        <v>0</v>
      </c>
      <c r="E1552" s="397">
        <v>0</v>
      </c>
    </row>
    <row r="1553" spans="1:5" x14ac:dyDescent="0.25">
      <c r="A1553" s="408" t="s">
        <v>4854</v>
      </c>
      <c r="B1553" s="410" t="s">
        <v>17800</v>
      </c>
      <c r="C1553" s="397">
        <v>0</v>
      </c>
      <c r="D1553" s="397">
        <v>37</v>
      </c>
      <c r="E1553" s="397">
        <v>37</v>
      </c>
    </row>
    <row r="1554" spans="1:5" x14ac:dyDescent="0.25">
      <c r="A1554" s="408" t="s">
        <v>8804</v>
      </c>
      <c r="B1554" s="410" t="s">
        <v>17801</v>
      </c>
      <c r="C1554" s="397">
        <v>0</v>
      </c>
      <c r="D1554" s="397">
        <v>0</v>
      </c>
      <c r="E1554" s="397">
        <v>0</v>
      </c>
    </row>
    <row r="1555" spans="1:5" x14ac:dyDescent="0.25">
      <c r="A1555" s="408" t="s">
        <v>8805</v>
      </c>
      <c r="B1555" s="410" t="s">
        <v>17802</v>
      </c>
      <c r="C1555" s="397">
        <v>0</v>
      </c>
      <c r="D1555" s="397">
        <v>0</v>
      </c>
      <c r="E1555" s="397">
        <v>0</v>
      </c>
    </row>
    <row r="1556" spans="1:5" x14ac:dyDescent="0.25">
      <c r="A1556" s="408" t="s">
        <v>8806</v>
      </c>
      <c r="B1556" s="410" t="s">
        <v>17803</v>
      </c>
      <c r="C1556" s="397">
        <v>0</v>
      </c>
      <c r="D1556" s="397">
        <v>0</v>
      </c>
      <c r="E1556" s="397">
        <v>0</v>
      </c>
    </row>
    <row r="1557" spans="1:5" x14ac:dyDescent="0.25">
      <c r="A1557" s="408" t="s">
        <v>8807</v>
      </c>
      <c r="B1557" s="410" t="s">
        <v>17804</v>
      </c>
      <c r="C1557" s="397">
        <v>0</v>
      </c>
      <c r="D1557" s="397">
        <v>-2</v>
      </c>
      <c r="E1557" s="397">
        <v>-2</v>
      </c>
    </row>
    <row r="1558" spans="1:5" x14ac:dyDescent="0.25">
      <c r="A1558" s="408" t="s">
        <v>8808</v>
      </c>
      <c r="B1558" s="410" t="s">
        <v>17805</v>
      </c>
      <c r="C1558" s="397">
        <v>0</v>
      </c>
      <c r="D1558" s="397">
        <v>0</v>
      </c>
      <c r="E1558" s="397">
        <v>0</v>
      </c>
    </row>
    <row r="1559" spans="1:5" x14ac:dyDescent="0.25">
      <c r="A1559" s="408" t="s">
        <v>19834</v>
      </c>
      <c r="B1559" s="410" t="s">
        <v>19833</v>
      </c>
      <c r="C1559" s="397">
        <v>0</v>
      </c>
      <c r="D1559" s="397">
        <v>0</v>
      </c>
      <c r="E1559" s="397">
        <v>0</v>
      </c>
    </row>
    <row r="1560" spans="1:5" x14ac:dyDescent="0.25">
      <c r="A1560" s="408" t="s">
        <v>4855</v>
      </c>
      <c r="B1560" s="410" t="s">
        <v>17800</v>
      </c>
      <c r="C1560" s="397">
        <v>0</v>
      </c>
      <c r="D1560" s="397">
        <v>25</v>
      </c>
      <c r="E1560" s="397">
        <v>25</v>
      </c>
    </row>
    <row r="1561" spans="1:5" x14ac:dyDescent="0.25">
      <c r="A1561" s="408" t="s">
        <v>8809</v>
      </c>
      <c r="B1561" s="410" t="s">
        <v>17801</v>
      </c>
      <c r="C1561" s="397">
        <v>0</v>
      </c>
      <c r="D1561" s="397">
        <v>0</v>
      </c>
      <c r="E1561" s="397">
        <v>0</v>
      </c>
    </row>
    <row r="1562" spans="1:5" x14ac:dyDescent="0.25">
      <c r="A1562" s="408" t="s">
        <v>8810</v>
      </c>
      <c r="B1562" s="410" t="s">
        <v>17802</v>
      </c>
      <c r="C1562" s="397">
        <v>0</v>
      </c>
      <c r="D1562" s="397">
        <v>0</v>
      </c>
      <c r="E1562" s="397">
        <v>0</v>
      </c>
    </row>
    <row r="1563" spans="1:5" x14ac:dyDescent="0.25">
      <c r="A1563" s="408" t="s">
        <v>8811</v>
      </c>
      <c r="B1563" s="410" t="s">
        <v>17803</v>
      </c>
      <c r="C1563" s="397">
        <v>0</v>
      </c>
      <c r="D1563" s="397">
        <v>0</v>
      </c>
      <c r="E1563" s="397">
        <v>0</v>
      </c>
    </row>
    <row r="1564" spans="1:5" x14ac:dyDescent="0.25">
      <c r="A1564" s="408" t="s">
        <v>8812</v>
      </c>
      <c r="B1564" s="410" t="s">
        <v>17804</v>
      </c>
      <c r="C1564" s="397">
        <v>0</v>
      </c>
      <c r="D1564" s="397">
        <v>0</v>
      </c>
      <c r="E1564" s="397">
        <v>0</v>
      </c>
    </row>
    <row r="1565" spans="1:5" x14ac:dyDescent="0.25">
      <c r="A1565" s="408" t="s">
        <v>8813</v>
      </c>
      <c r="B1565" s="410" t="s">
        <v>17805</v>
      </c>
      <c r="C1565" s="397">
        <v>0</v>
      </c>
      <c r="D1565" s="397">
        <v>0</v>
      </c>
      <c r="E1565" s="397">
        <v>0</v>
      </c>
    </row>
    <row r="1566" spans="1:5" x14ac:dyDescent="0.25">
      <c r="A1566" s="408" t="s">
        <v>19835</v>
      </c>
      <c r="B1566" s="410" t="s">
        <v>19833</v>
      </c>
      <c r="C1566" s="397">
        <v>0</v>
      </c>
      <c r="D1566" s="397">
        <v>0</v>
      </c>
      <c r="E1566" s="397">
        <v>0</v>
      </c>
    </row>
    <row r="1567" spans="1:5" x14ac:dyDescent="0.25">
      <c r="A1567" s="408" t="s">
        <v>4849</v>
      </c>
      <c r="B1567" s="410" t="s">
        <v>17806</v>
      </c>
      <c r="C1567" s="397">
        <v>0</v>
      </c>
      <c r="D1567" s="397">
        <v>9</v>
      </c>
      <c r="E1567" s="397">
        <v>9</v>
      </c>
    </row>
    <row r="1568" spans="1:5" x14ac:dyDescent="0.25">
      <c r="A1568" s="408" t="s">
        <v>8814</v>
      </c>
      <c r="B1568" s="410" t="s">
        <v>17807</v>
      </c>
      <c r="C1568" s="397">
        <v>0</v>
      </c>
      <c r="D1568" s="397">
        <v>0</v>
      </c>
      <c r="E1568" s="397">
        <v>0</v>
      </c>
    </row>
    <row r="1569" spans="1:5" x14ac:dyDescent="0.25">
      <c r="A1569" s="408" t="s">
        <v>8815</v>
      </c>
      <c r="B1569" s="410" t="s">
        <v>17808</v>
      </c>
      <c r="C1569" s="397">
        <v>0</v>
      </c>
      <c r="D1569" s="397">
        <v>0</v>
      </c>
      <c r="E1569" s="397">
        <v>0</v>
      </c>
    </row>
    <row r="1570" spans="1:5" x14ac:dyDescent="0.25">
      <c r="A1570" s="408" t="s">
        <v>8816</v>
      </c>
      <c r="B1570" s="410" t="s">
        <v>17809</v>
      </c>
      <c r="C1570" s="397">
        <v>0</v>
      </c>
      <c r="D1570" s="397">
        <v>0</v>
      </c>
      <c r="E1570" s="397">
        <v>0</v>
      </c>
    </row>
    <row r="1571" spans="1:5" x14ac:dyDescent="0.25">
      <c r="A1571" s="408" t="s">
        <v>8817</v>
      </c>
      <c r="B1571" s="410" t="s">
        <v>17810</v>
      </c>
      <c r="C1571" s="397">
        <v>0</v>
      </c>
      <c r="D1571" s="397">
        <v>-1</v>
      </c>
      <c r="E1571" s="397">
        <v>-1</v>
      </c>
    </row>
    <row r="1572" spans="1:5" x14ac:dyDescent="0.25">
      <c r="A1572" s="408" t="s">
        <v>8818</v>
      </c>
      <c r="B1572" s="410" t="s">
        <v>17811</v>
      </c>
      <c r="C1572" s="397">
        <v>0</v>
      </c>
      <c r="D1572" s="397">
        <v>0</v>
      </c>
      <c r="E1572" s="397">
        <v>0</v>
      </c>
    </row>
    <row r="1573" spans="1:5" x14ac:dyDescent="0.25">
      <c r="A1573" s="408" t="s">
        <v>19836</v>
      </c>
      <c r="B1573" s="410" t="s">
        <v>19837</v>
      </c>
      <c r="C1573" s="397">
        <v>0</v>
      </c>
      <c r="D1573" s="397">
        <v>0</v>
      </c>
      <c r="E1573" s="397">
        <v>0</v>
      </c>
    </row>
    <row r="1574" spans="1:5" x14ac:dyDescent="0.25">
      <c r="A1574" s="408" t="s">
        <v>4850</v>
      </c>
      <c r="B1574" s="410" t="s">
        <v>17812</v>
      </c>
      <c r="C1574" s="397">
        <v>0</v>
      </c>
      <c r="D1574" s="397">
        <v>0</v>
      </c>
      <c r="E1574" s="397">
        <v>0</v>
      </c>
    </row>
    <row r="1575" spans="1:5" x14ac:dyDescent="0.25">
      <c r="A1575" s="408" t="s">
        <v>8819</v>
      </c>
      <c r="B1575" s="410" t="s">
        <v>17813</v>
      </c>
      <c r="C1575" s="397">
        <v>0</v>
      </c>
      <c r="D1575" s="397">
        <v>0</v>
      </c>
      <c r="E1575" s="397">
        <v>0</v>
      </c>
    </row>
    <row r="1576" spans="1:5" x14ac:dyDescent="0.25">
      <c r="A1576" s="408" t="s">
        <v>8820</v>
      </c>
      <c r="B1576" s="410" t="s">
        <v>17814</v>
      </c>
      <c r="C1576" s="397">
        <v>0</v>
      </c>
      <c r="D1576" s="397">
        <v>0</v>
      </c>
      <c r="E1576" s="397">
        <v>0</v>
      </c>
    </row>
    <row r="1577" spans="1:5" x14ac:dyDescent="0.25">
      <c r="A1577" s="408" t="s">
        <v>8821</v>
      </c>
      <c r="B1577" s="410" t="s">
        <v>17815</v>
      </c>
      <c r="C1577" s="397">
        <v>0</v>
      </c>
      <c r="D1577" s="397">
        <v>0</v>
      </c>
      <c r="E1577" s="397">
        <v>0</v>
      </c>
    </row>
    <row r="1578" spans="1:5" x14ac:dyDescent="0.25">
      <c r="A1578" s="408" t="s">
        <v>8822</v>
      </c>
      <c r="B1578" s="410" t="s">
        <v>17816</v>
      </c>
      <c r="C1578" s="397">
        <v>0</v>
      </c>
      <c r="D1578" s="397">
        <v>0</v>
      </c>
      <c r="E1578" s="397">
        <v>0</v>
      </c>
    </row>
    <row r="1579" spans="1:5" x14ac:dyDescent="0.25">
      <c r="A1579" s="408" t="s">
        <v>8823</v>
      </c>
      <c r="B1579" s="410" t="s">
        <v>17817</v>
      </c>
      <c r="C1579" s="397">
        <v>0</v>
      </c>
      <c r="D1579" s="397">
        <v>0</v>
      </c>
      <c r="E1579" s="397">
        <v>0</v>
      </c>
    </row>
    <row r="1580" spans="1:5" x14ac:dyDescent="0.25">
      <c r="A1580" s="408" t="s">
        <v>19838</v>
      </c>
      <c r="B1580" s="410" t="s">
        <v>19839</v>
      </c>
      <c r="C1580" s="397">
        <v>0</v>
      </c>
      <c r="D1580" s="397">
        <v>0</v>
      </c>
      <c r="E1580" s="397">
        <v>0</v>
      </c>
    </row>
    <row r="1581" spans="1:5" x14ac:dyDescent="0.25">
      <c r="A1581" s="408" t="s">
        <v>4851</v>
      </c>
      <c r="B1581" s="410" t="s">
        <v>8256</v>
      </c>
      <c r="C1581" s="397">
        <v>5</v>
      </c>
      <c r="D1581" s="397">
        <v>16</v>
      </c>
      <c r="E1581" s="397">
        <v>21</v>
      </c>
    </row>
    <row r="1582" spans="1:5" x14ac:dyDescent="0.25">
      <c r="A1582" s="408" t="s">
        <v>8824</v>
      </c>
      <c r="B1582" s="410" t="s">
        <v>11366</v>
      </c>
      <c r="C1582" s="397">
        <v>0</v>
      </c>
      <c r="D1582" s="397">
        <v>0</v>
      </c>
      <c r="E1582" s="397">
        <v>0</v>
      </c>
    </row>
    <row r="1583" spans="1:5" x14ac:dyDescent="0.25">
      <c r="A1583" s="408" t="s">
        <v>8825</v>
      </c>
      <c r="B1583" s="410" t="s">
        <v>17818</v>
      </c>
      <c r="C1583" s="397">
        <v>0</v>
      </c>
      <c r="D1583" s="397">
        <v>0</v>
      </c>
      <c r="E1583" s="397">
        <v>0</v>
      </c>
    </row>
    <row r="1584" spans="1:5" x14ac:dyDescent="0.25">
      <c r="A1584" s="408" t="s">
        <v>8826</v>
      </c>
      <c r="B1584" s="410" t="s">
        <v>11368</v>
      </c>
      <c r="C1584" s="397">
        <v>0</v>
      </c>
      <c r="D1584" s="397">
        <v>0</v>
      </c>
      <c r="E1584" s="397">
        <v>0</v>
      </c>
    </row>
    <row r="1585" spans="1:5" x14ac:dyDescent="0.25">
      <c r="A1585" s="408" t="s">
        <v>8827</v>
      </c>
      <c r="B1585" s="410" t="s">
        <v>11369</v>
      </c>
      <c r="C1585" s="397">
        <v>0</v>
      </c>
      <c r="D1585" s="397">
        <v>0</v>
      </c>
      <c r="E1585" s="397">
        <v>0</v>
      </c>
    </row>
    <row r="1586" spans="1:5" x14ac:dyDescent="0.25">
      <c r="A1586" s="408" t="s">
        <v>8828</v>
      </c>
      <c r="B1586" s="410" t="s">
        <v>17819</v>
      </c>
      <c r="C1586" s="397">
        <v>0</v>
      </c>
      <c r="D1586" s="397">
        <v>0</v>
      </c>
      <c r="E1586" s="397">
        <v>0</v>
      </c>
    </row>
    <row r="1587" spans="1:5" x14ac:dyDescent="0.25">
      <c r="A1587" s="408" t="s">
        <v>19840</v>
      </c>
      <c r="B1587" s="410" t="s">
        <v>19841</v>
      </c>
      <c r="C1587" s="397">
        <v>0</v>
      </c>
      <c r="D1587" s="397">
        <v>0</v>
      </c>
      <c r="E1587" s="397">
        <v>0</v>
      </c>
    </row>
    <row r="1588" spans="1:5" x14ac:dyDescent="0.25">
      <c r="A1588" s="408" t="s">
        <v>4470</v>
      </c>
      <c r="B1588" s="410" t="s">
        <v>21263</v>
      </c>
      <c r="C1588" s="397">
        <v>0</v>
      </c>
      <c r="D1588" s="397">
        <v>0</v>
      </c>
      <c r="E1588" s="397">
        <v>0</v>
      </c>
    </row>
    <row r="1589" spans="1:5" x14ac:dyDescent="0.25">
      <c r="A1589" s="408" t="s">
        <v>8829</v>
      </c>
      <c r="B1589" s="410" t="s">
        <v>21265</v>
      </c>
      <c r="C1589" s="397">
        <v>0</v>
      </c>
      <c r="D1589" s="397">
        <v>0</v>
      </c>
      <c r="E1589" s="397">
        <v>0</v>
      </c>
    </row>
    <row r="1590" spans="1:5" x14ac:dyDescent="0.25">
      <c r="A1590" s="408" t="s">
        <v>8830</v>
      </c>
      <c r="B1590" s="410" t="s">
        <v>21624</v>
      </c>
      <c r="C1590" s="397">
        <v>0</v>
      </c>
      <c r="D1590" s="397">
        <v>0</v>
      </c>
      <c r="E1590" s="397">
        <v>0</v>
      </c>
    </row>
    <row r="1591" spans="1:5" x14ac:dyDescent="0.25">
      <c r="A1591" s="408" t="s">
        <v>8831</v>
      </c>
      <c r="B1591" s="410" t="s">
        <v>21625</v>
      </c>
      <c r="C1591" s="397">
        <v>0</v>
      </c>
      <c r="D1591" s="397">
        <v>0</v>
      </c>
      <c r="E1591" s="397">
        <v>0</v>
      </c>
    </row>
    <row r="1592" spans="1:5" x14ac:dyDescent="0.25">
      <c r="A1592" s="408" t="s">
        <v>8832</v>
      </c>
      <c r="B1592" s="410" t="s">
        <v>21626</v>
      </c>
      <c r="C1592" s="397">
        <v>0</v>
      </c>
      <c r="D1592" s="397">
        <v>0</v>
      </c>
      <c r="E1592" s="397">
        <v>0</v>
      </c>
    </row>
    <row r="1593" spans="1:5" x14ac:dyDescent="0.25">
      <c r="A1593" s="408" t="s">
        <v>8833</v>
      </c>
      <c r="B1593" s="410" t="s">
        <v>21627</v>
      </c>
      <c r="C1593" s="397">
        <v>0</v>
      </c>
      <c r="D1593" s="397">
        <v>0</v>
      </c>
      <c r="E1593" s="397">
        <v>0</v>
      </c>
    </row>
    <row r="1594" spans="1:5" x14ac:dyDescent="0.25">
      <c r="A1594" s="408" t="s">
        <v>19842</v>
      </c>
      <c r="B1594" s="410" t="s">
        <v>21628</v>
      </c>
      <c r="C1594" s="397">
        <v>0</v>
      </c>
      <c r="D1594" s="397">
        <v>0</v>
      </c>
      <c r="E1594" s="397">
        <v>0</v>
      </c>
    </row>
    <row r="1595" spans="1:5" x14ac:dyDescent="0.25">
      <c r="A1595" s="408" t="s">
        <v>4471</v>
      </c>
      <c r="B1595" s="410" t="s">
        <v>21263</v>
      </c>
      <c r="C1595" s="397">
        <v>0</v>
      </c>
      <c r="D1595" s="397">
        <v>0</v>
      </c>
      <c r="E1595" s="397">
        <v>0</v>
      </c>
    </row>
    <row r="1596" spans="1:5" x14ac:dyDescent="0.25">
      <c r="A1596" s="408" t="s">
        <v>8834</v>
      </c>
      <c r="B1596" s="410" t="s">
        <v>21265</v>
      </c>
      <c r="C1596" s="397">
        <v>0</v>
      </c>
      <c r="D1596" s="397">
        <v>0</v>
      </c>
      <c r="E1596" s="397">
        <v>0</v>
      </c>
    </row>
    <row r="1597" spans="1:5" x14ac:dyDescent="0.25">
      <c r="A1597" s="408" t="s">
        <v>8835</v>
      </c>
      <c r="B1597" s="410" t="s">
        <v>21624</v>
      </c>
      <c r="C1597" s="397">
        <v>0</v>
      </c>
      <c r="D1597" s="397">
        <v>0</v>
      </c>
      <c r="E1597" s="397">
        <v>0</v>
      </c>
    </row>
    <row r="1598" spans="1:5" x14ac:dyDescent="0.25">
      <c r="A1598" s="408" t="s">
        <v>8836</v>
      </c>
      <c r="B1598" s="410" t="s">
        <v>21625</v>
      </c>
      <c r="C1598" s="397">
        <v>0</v>
      </c>
      <c r="D1598" s="397">
        <v>0</v>
      </c>
      <c r="E1598" s="397">
        <v>0</v>
      </c>
    </row>
    <row r="1599" spans="1:5" x14ac:dyDescent="0.25">
      <c r="A1599" s="408" t="s">
        <v>8837</v>
      </c>
      <c r="B1599" s="410" t="s">
        <v>21629</v>
      </c>
      <c r="C1599" s="397">
        <v>0</v>
      </c>
      <c r="D1599" s="397">
        <v>0</v>
      </c>
      <c r="E1599" s="397">
        <v>0</v>
      </c>
    </row>
    <row r="1600" spans="1:5" x14ac:dyDescent="0.25">
      <c r="A1600" s="408" t="s">
        <v>8838</v>
      </c>
      <c r="B1600" s="410" t="s">
        <v>21630</v>
      </c>
      <c r="C1600" s="397">
        <v>0</v>
      </c>
      <c r="D1600" s="397">
        <v>0</v>
      </c>
      <c r="E1600" s="397">
        <v>0</v>
      </c>
    </row>
    <row r="1601" spans="1:5" x14ac:dyDescent="0.25">
      <c r="A1601" s="408" t="s">
        <v>19843</v>
      </c>
      <c r="B1601" s="410" t="s">
        <v>21628</v>
      </c>
      <c r="C1601" s="397">
        <v>0</v>
      </c>
      <c r="D1601" s="397">
        <v>0</v>
      </c>
      <c r="E1601" s="397">
        <v>0</v>
      </c>
    </row>
    <row r="1602" spans="1:5" x14ac:dyDescent="0.25">
      <c r="A1602" s="408" t="s">
        <v>4472</v>
      </c>
      <c r="B1602" s="410" t="s">
        <v>21263</v>
      </c>
      <c r="C1602" s="397">
        <v>0</v>
      </c>
      <c r="D1602" s="397">
        <v>0</v>
      </c>
      <c r="E1602" s="397">
        <v>0</v>
      </c>
    </row>
    <row r="1603" spans="1:5" x14ac:dyDescent="0.25">
      <c r="A1603" s="408" t="s">
        <v>8839</v>
      </c>
      <c r="B1603" s="410" t="s">
        <v>21265</v>
      </c>
      <c r="C1603" s="397">
        <v>0</v>
      </c>
      <c r="D1603" s="397">
        <v>0</v>
      </c>
      <c r="E1603" s="397">
        <v>0</v>
      </c>
    </row>
    <row r="1604" spans="1:5" x14ac:dyDescent="0.25">
      <c r="A1604" s="408" t="s">
        <v>8840</v>
      </c>
      <c r="B1604" s="410" t="s">
        <v>21624</v>
      </c>
      <c r="C1604" s="397">
        <v>0</v>
      </c>
      <c r="D1604" s="397">
        <v>0</v>
      </c>
      <c r="E1604" s="397">
        <v>0</v>
      </c>
    </row>
    <row r="1605" spans="1:5" x14ac:dyDescent="0.25">
      <c r="A1605" s="408" t="s">
        <v>8841</v>
      </c>
      <c r="B1605" s="410" t="s">
        <v>21625</v>
      </c>
      <c r="C1605" s="397">
        <v>0</v>
      </c>
      <c r="D1605" s="397">
        <v>0</v>
      </c>
      <c r="E1605" s="397">
        <v>0</v>
      </c>
    </row>
    <row r="1606" spans="1:5" x14ac:dyDescent="0.25">
      <c r="A1606" s="408" t="s">
        <v>8842</v>
      </c>
      <c r="B1606" s="410" t="s">
        <v>21629</v>
      </c>
      <c r="C1606" s="397">
        <v>0</v>
      </c>
      <c r="D1606" s="397">
        <v>0</v>
      </c>
      <c r="E1606" s="397">
        <v>0</v>
      </c>
    </row>
    <row r="1607" spans="1:5" x14ac:dyDescent="0.25">
      <c r="A1607" s="408" t="s">
        <v>8843</v>
      </c>
      <c r="B1607" s="410" t="s">
        <v>21630</v>
      </c>
      <c r="C1607" s="397">
        <v>0</v>
      </c>
      <c r="D1607" s="397">
        <v>0</v>
      </c>
      <c r="E1607" s="397">
        <v>0</v>
      </c>
    </row>
    <row r="1608" spans="1:5" x14ac:dyDescent="0.25">
      <c r="A1608" s="408" t="s">
        <v>19844</v>
      </c>
      <c r="B1608" s="410" t="s">
        <v>21628</v>
      </c>
      <c r="C1608" s="397">
        <v>0</v>
      </c>
      <c r="D1608" s="397">
        <v>0</v>
      </c>
      <c r="E1608" s="397">
        <v>0</v>
      </c>
    </row>
    <row r="1609" spans="1:5" x14ac:dyDescent="0.25">
      <c r="A1609" s="408" t="s">
        <v>4473</v>
      </c>
      <c r="B1609" s="410" t="s">
        <v>17820</v>
      </c>
      <c r="C1609" s="397">
        <v>5</v>
      </c>
      <c r="D1609" s="397">
        <v>1</v>
      </c>
      <c r="E1609" s="397">
        <v>6</v>
      </c>
    </row>
    <row r="1610" spans="1:5" x14ac:dyDescent="0.25">
      <c r="A1610" s="408" t="s">
        <v>8844</v>
      </c>
      <c r="B1610" s="410" t="s">
        <v>17820</v>
      </c>
      <c r="C1610" s="397">
        <v>0</v>
      </c>
      <c r="D1610" s="397">
        <v>2</v>
      </c>
      <c r="E1610" s="397">
        <v>2</v>
      </c>
    </row>
    <row r="1611" spans="1:5" x14ac:dyDescent="0.25">
      <c r="A1611" s="408" t="s">
        <v>13692</v>
      </c>
      <c r="B1611" s="410" t="s">
        <v>17821</v>
      </c>
      <c r="C1611" s="397">
        <v>0</v>
      </c>
      <c r="D1611" s="397">
        <v>0</v>
      </c>
      <c r="E1611" s="397">
        <v>0</v>
      </c>
    </row>
    <row r="1612" spans="1:5" x14ac:dyDescent="0.25">
      <c r="A1612" s="408" t="s">
        <v>13709</v>
      </c>
      <c r="B1612" s="410" t="s">
        <v>17821</v>
      </c>
      <c r="C1612" s="397">
        <v>0</v>
      </c>
      <c r="D1612" s="397">
        <v>-1</v>
      </c>
      <c r="E1612" s="397">
        <v>-1</v>
      </c>
    </row>
    <row r="1613" spans="1:5" x14ac:dyDescent="0.25">
      <c r="A1613" s="408" t="s">
        <v>4989</v>
      </c>
      <c r="B1613" s="410" t="s">
        <v>17822</v>
      </c>
      <c r="C1613" s="397">
        <v>23</v>
      </c>
      <c r="D1613" s="397">
        <v>11</v>
      </c>
      <c r="E1613" s="397">
        <v>34</v>
      </c>
    </row>
    <row r="1614" spans="1:5" x14ac:dyDescent="0.25">
      <c r="A1614" s="408" t="s">
        <v>13963</v>
      </c>
      <c r="B1614" s="410" t="s">
        <v>17823</v>
      </c>
      <c r="C1614" s="397">
        <v>0</v>
      </c>
      <c r="D1614" s="397">
        <v>0</v>
      </c>
      <c r="E1614" s="397">
        <v>0</v>
      </c>
    </row>
    <row r="1615" spans="1:5" x14ac:dyDescent="0.25">
      <c r="A1615" s="408" t="s">
        <v>13964</v>
      </c>
      <c r="B1615" s="410" t="s">
        <v>17824</v>
      </c>
      <c r="C1615" s="397">
        <v>0</v>
      </c>
      <c r="D1615" s="397">
        <v>0</v>
      </c>
      <c r="E1615" s="397">
        <v>0</v>
      </c>
    </row>
    <row r="1616" spans="1:5" x14ac:dyDescent="0.25">
      <c r="A1616" s="408" t="s">
        <v>13965</v>
      </c>
      <c r="B1616" s="410" t="s">
        <v>17825</v>
      </c>
      <c r="C1616" s="397">
        <v>0</v>
      </c>
      <c r="D1616" s="397">
        <v>6</v>
      </c>
      <c r="E1616" s="397">
        <v>6</v>
      </c>
    </row>
    <row r="1617" spans="1:5" x14ac:dyDescent="0.25">
      <c r="A1617" s="408" t="s">
        <v>13966</v>
      </c>
      <c r="B1617" s="410" t="s">
        <v>17826</v>
      </c>
      <c r="C1617" s="397">
        <v>0</v>
      </c>
      <c r="D1617" s="397">
        <v>0</v>
      </c>
      <c r="E1617" s="397">
        <v>0</v>
      </c>
    </row>
    <row r="1618" spans="1:5" x14ac:dyDescent="0.25">
      <c r="A1618" s="408" t="s">
        <v>13967</v>
      </c>
      <c r="B1618" s="410" t="s">
        <v>17827</v>
      </c>
      <c r="C1618" s="397">
        <v>0</v>
      </c>
      <c r="D1618" s="397">
        <v>2</v>
      </c>
      <c r="E1618" s="397">
        <v>2</v>
      </c>
    </row>
    <row r="1619" spans="1:5" x14ac:dyDescent="0.25">
      <c r="A1619" s="408" t="s">
        <v>13968</v>
      </c>
      <c r="B1619" s="410" t="s">
        <v>17828</v>
      </c>
      <c r="C1619" s="397">
        <v>0</v>
      </c>
      <c r="D1619" s="397">
        <v>0</v>
      </c>
      <c r="E1619" s="397">
        <v>0</v>
      </c>
    </row>
    <row r="1620" spans="1:5" x14ac:dyDescent="0.25">
      <c r="A1620" s="408" t="s">
        <v>13969</v>
      </c>
      <c r="B1620" s="410" t="s">
        <v>17829</v>
      </c>
      <c r="C1620" s="397">
        <v>0</v>
      </c>
      <c r="D1620" s="397">
        <v>0</v>
      </c>
      <c r="E1620" s="397">
        <v>0</v>
      </c>
    </row>
    <row r="1621" spans="1:5" x14ac:dyDescent="0.25">
      <c r="A1621" s="408" t="s">
        <v>13970</v>
      </c>
      <c r="B1621" s="410" t="s">
        <v>17830</v>
      </c>
      <c r="C1621" s="397">
        <v>0</v>
      </c>
      <c r="D1621" s="397">
        <v>6</v>
      </c>
      <c r="E1621" s="397">
        <v>6</v>
      </c>
    </row>
    <row r="1622" spans="1:5" x14ac:dyDescent="0.25">
      <c r="A1622" s="408" t="s">
        <v>13971</v>
      </c>
      <c r="B1622" s="410" t="s">
        <v>17831</v>
      </c>
      <c r="C1622" s="397">
        <v>0</v>
      </c>
      <c r="D1622" s="397">
        <v>0</v>
      </c>
      <c r="E1622" s="397">
        <v>0</v>
      </c>
    </row>
    <row r="1623" spans="1:5" x14ac:dyDescent="0.25">
      <c r="A1623" s="408" t="s">
        <v>13972</v>
      </c>
      <c r="B1623" s="410" t="s">
        <v>17822</v>
      </c>
      <c r="C1623" s="397">
        <v>0</v>
      </c>
      <c r="D1623" s="397">
        <v>0</v>
      </c>
      <c r="E1623" s="397">
        <v>0</v>
      </c>
    </row>
    <row r="1624" spans="1:5" x14ac:dyDescent="0.25">
      <c r="A1624" s="408" t="s">
        <v>13973</v>
      </c>
      <c r="B1624" s="410" t="s">
        <v>17823</v>
      </c>
      <c r="C1624" s="397">
        <v>0</v>
      </c>
      <c r="D1624" s="397">
        <v>0</v>
      </c>
      <c r="E1624" s="397">
        <v>0</v>
      </c>
    </row>
    <row r="1625" spans="1:5" x14ac:dyDescent="0.25">
      <c r="A1625" s="408" t="s">
        <v>13974</v>
      </c>
      <c r="B1625" s="410" t="s">
        <v>17824</v>
      </c>
      <c r="C1625" s="397">
        <v>0</v>
      </c>
      <c r="D1625" s="397">
        <v>0</v>
      </c>
      <c r="E1625" s="397">
        <v>0</v>
      </c>
    </row>
    <row r="1626" spans="1:5" x14ac:dyDescent="0.25">
      <c r="A1626" s="408" t="s">
        <v>13975</v>
      </c>
      <c r="B1626" s="410" t="s">
        <v>17825</v>
      </c>
      <c r="C1626" s="397">
        <v>0</v>
      </c>
      <c r="D1626" s="397">
        <v>1</v>
      </c>
      <c r="E1626" s="397">
        <v>1</v>
      </c>
    </row>
    <row r="1627" spans="1:5" x14ac:dyDescent="0.25">
      <c r="A1627" s="408" t="s">
        <v>13976</v>
      </c>
      <c r="B1627" s="410" t="s">
        <v>17826</v>
      </c>
      <c r="C1627" s="397">
        <v>0</v>
      </c>
      <c r="D1627" s="397">
        <v>0</v>
      </c>
      <c r="E1627" s="397">
        <v>0</v>
      </c>
    </row>
    <row r="1628" spans="1:5" x14ac:dyDescent="0.25">
      <c r="A1628" s="408" t="s">
        <v>13977</v>
      </c>
      <c r="B1628" s="410" t="s">
        <v>17827</v>
      </c>
      <c r="C1628" s="397">
        <v>0</v>
      </c>
      <c r="D1628" s="397">
        <v>0</v>
      </c>
      <c r="E1628" s="397">
        <v>0</v>
      </c>
    </row>
    <row r="1629" spans="1:5" x14ac:dyDescent="0.25">
      <c r="A1629" s="408" t="s">
        <v>13978</v>
      </c>
      <c r="B1629" s="410" t="s">
        <v>17828</v>
      </c>
      <c r="C1629" s="397">
        <v>0</v>
      </c>
      <c r="D1629" s="397">
        <v>0</v>
      </c>
      <c r="E1629" s="397">
        <v>0</v>
      </c>
    </row>
    <row r="1630" spans="1:5" x14ac:dyDescent="0.25">
      <c r="A1630" s="408" t="s">
        <v>13979</v>
      </c>
      <c r="B1630" s="410" t="s">
        <v>17829</v>
      </c>
      <c r="C1630" s="397">
        <v>0</v>
      </c>
      <c r="D1630" s="397">
        <v>0</v>
      </c>
      <c r="E1630" s="397">
        <v>0</v>
      </c>
    </row>
    <row r="1631" spans="1:5" x14ac:dyDescent="0.25">
      <c r="A1631" s="408" t="s">
        <v>13980</v>
      </c>
      <c r="B1631" s="410" t="s">
        <v>17830</v>
      </c>
      <c r="C1631" s="397">
        <v>0</v>
      </c>
      <c r="D1631" s="397">
        <v>20</v>
      </c>
      <c r="E1631" s="397">
        <v>20</v>
      </c>
    </row>
    <row r="1632" spans="1:5" x14ac:dyDescent="0.25">
      <c r="A1632" s="408" t="s">
        <v>13981</v>
      </c>
      <c r="B1632" s="410" t="s">
        <v>17831</v>
      </c>
      <c r="C1632" s="397">
        <v>0</v>
      </c>
      <c r="D1632" s="397">
        <v>0</v>
      </c>
      <c r="E1632" s="397">
        <v>0</v>
      </c>
    </row>
    <row r="1633" spans="1:5" x14ac:dyDescent="0.25">
      <c r="A1633" s="408" t="s">
        <v>8845</v>
      </c>
      <c r="B1633" s="410" t="s">
        <v>17832</v>
      </c>
      <c r="C1633" s="397">
        <v>8</v>
      </c>
      <c r="D1633" s="397">
        <v>6</v>
      </c>
      <c r="E1633" s="397">
        <v>14</v>
      </c>
    </row>
    <row r="1634" spans="1:5" x14ac:dyDescent="0.25">
      <c r="A1634" s="408" t="s">
        <v>8846</v>
      </c>
      <c r="B1634" s="410" t="s">
        <v>17833</v>
      </c>
      <c r="C1634" s="397">
        <v>2</v>
      </c>
      <c r="D1634" s="397">
        <v>0</v>
      </c>
      <c r="E1634" s="397">
        <v>2</v>
      </c>
    </row>
    <row r="1635" spans="1:5" x14ac:dyDescent="0.25">
      <c r="A1635" s="408" t="s">
        <v>8847</v>
      </c>
      <c r="B1635" s="410" t="s">
        <v>17834</v>
      </c>
      <c r="C1635" s="397">
        <v>0</v>
      </c>
      <c r="D1635" s="397">
        <v>0</v>
      </c>
      <c r="E1635" s="397">
        <v>0</v>
      </c>
    </row>
    <row r="1636" spans="1:5" x14ac:dyDescent="0.25">
      <c r="A1636" s="408" t="s">
        <v>8848</v>
      </c>
      <c r="B1636" s="410" t="s">
        <v>17835</v>
      </c>
      <c r="C1636" s="397">
        <v>0</v>
      </c>
      <c r="D1636" s="397">
        <v>2</v>
      </c>
      <c r="E1636" s="397">
        <v>2</v>
      </c>
    </row>
    <row r="1637" spans="1:5" x14ac:dyDescent="0.25">
      <c r="A1637" s="408" t="s">
        <v>8849</v>
      </c>
      <c r="B1637" s="410" t="s">
        <v>17836</v>
      </c>
      <c r="C1637" s="397">
        <v>0</v>
      </c>
      <c r="D1637" s="397">
        <v>0</v>
      </c>
      <c r="E1637" s="397">
        <v>0</v>
      </c>
    </row>
    <row r="1638" spans="1:5" x14ac:dyDescent="0.25">
      <c r="A1638" s="408" t="s">
        <v>8850</v>
      </c>
      <c r="B1638" s="410" t="s">
        <v>17832</v>
      </c>
      <c r="C1638" s="397">
        <v>12</v>
      </c>
      <c r="D1638" s="397">
        <v>5</v>
      </c>
      <c r="E1638" s="397">
        <v>17</v>
      </c>
    </row>
    <row r="1639" spans="1:5" x14ac:dyDescent="0.25">
      <c r="A1639" s="408" t="s">
        <v>8851</v>
      </c>
      <c r="B1639" s="410" t="s">
        <v>17833</v>
      </c>
      <c r="C1639" s="397">
        <v>0</v>
      </c>
      <c r="D1639" s="397">
        <v>0</v>
      </c>
      <c r="E1639" s="397">
        <v>0</v>
      </c>
    </row>
    <row r="1640" spans="1:5" x14ac:dyDescent="0.25">
      <c r="A1640" s="408" t="s">
        <v>8852</v>
      </c>
      <c r="B1640" s="410" t="s">
        <v>17834</v>
      </c>
      <c r="C1640" s="397">
        <v>0</v>
      </c>
      <c r="D1640" s="397">
        <v>0</v>
      </c>
      <c r="E1640" s="397">
        <v>0</v>
      </c>
    </row>
    <row r="1641" spans="1:5" x14ac:dyDescent="0.25">
      <c r="A1641" s="408" t="s">
        <v>8853</v>
      </c>
      <c r="B1641" s="410" t="s">
        <v>17835</v>
      </c>
      <c r="C1641" s="397">
        <v>0</v>
      </c>
      <c r="D1641" s="397">
        <v>0</v>
      </c>
      <c r="E1641" s="397">
        <v>0</v>
      </c>
    </row>
    <row r="1642" spans="1:5" x14ac:dyDescent="0.25">
      <c r="A1642" s="408" t="s">
        <v>8854</v>
      </c>
      <c r="B1642" s="410" t="s">
        <v>17836</v>
      </c>
      <c r="C1642" s="397">
        <v>0</v>
      </c>
      <c r="D1642" s="397">
        <v>0</v>
      </c>
      <c r="E1642" s="397">
        <v>0</v>
      </c>
    </row>
    <row r="1643" spans="1:5" x14ac:dyDescent="0.25">
      <c r="A1643" s="408" t="s">
        <v>11498</v>
      </c>
      <c r="B1643" s="410" t="s">
        <v>17837</v>
      </c>
      <c r="C1643" s="397">
        <v>0</v>
      </c>
      <c r="D1643" s="397">
        <v>0</v>
      </c>
      <c r="E1643" s="397">
        <v>0</v>
      </c>
    </row>
    <row r="1644" spans="1:5" x14ac:dyDescent="0.25">
      <c r="A1644" s="408" t="s">
        <v>11504</v>
      </c>
      <c r="B1644" s="410" t="s">
        <v>17838</v>
      </c>
      <c r="C1644" s="397">
        <v>0</v>
      </c>
      <c r="D1644" s="397">
        <v>0</v>
      </c>
      <c r="E1644" s="397">
        <v>0</v>
      </c>
    </row>
    <row r="1645" spans="1:5" x14ac:dyDescent="0.25">
      <c r="A1645" s="408" t="s">
        <v>11505</v>
      </c>
      <c r="B1645" s="410" t="s">
        <v>17839</v>
      </c>
      <c r="C1645" s="397">
        <v>0</v>
      </c>
      <c r="D1645" s="397">
        <v>0</v>
      </c>
      <c r="E1645" s="397">
        <v>0</v>
      </c>
    </row>
    <row r="1646" spans="1:5" x14ac:dyDescent="0.25">
      <c r="A1646" s="408" t="s">
        <v>11506</v>
      </c>
      <c r="B1646" s="410" t="s">
        <v>17840</v>
      </c>
      <c r="C1646" s="397">
        <v>0</v>
      </c>
      <c r="D1646" s="397">
        <v>0</v>
      </c>
      <c r="E1646" s="397">
        <v>0</v>
      </c>
    </row>
    <row r="1647" spans="1:5" x14ac:dyDescent="0.25">
      <c r="A1647" s="408" t="s">
        <v>11507</v>
      </c>
      <c r="B1647" s="410" t="s">
        <v>17841</v>
      </c>
      <c r="C1647" s="397">
        <v>0</v>
      </c>
      <c r="D1647" s="397">
        <v>0</v>
      </c>
      <c r="E1647" s="397">
        <v>0</v>
      </c>
    </row>
    <row r="1648" spans="1:5" x14ac:dyDescent="0.25">
      <c r="A1648" s="408" t="s">
        <v>11508</v>
      </c>
      <c r="B1648" s="410" t="s">
        <v>17842</v>
      </c>
      <c r="C1648" s="397">
        <v>0</v>
      </c>
      <c r="D1648" s="397">
        <v>0</v>
      </c>
      <c r="E1648" s="397">
        <v>0</v>
      </c>
    </row>
    <row r="1649" spans="1:5" x14ac:dyDescent="0.25">
      <c r="A1649" s="408" t="s">
        <v>19845</v>
      </c>
      <c r="B1649" s="410" t="s">
        <v>19846</v>
      </c>
      <c r="C1649" s="397">
        <v>0</v>
      </c>
      <c r="D1649" s="397">
        <v>0</v>
      </c>
      <c r="E1649" s="397">
        <v>0</v>
      </c>
    </row>
    <row r="1650" spans="1:5" x14ac:dyDescent="0.25">
      <c r="A1650" s="408" t="s">
        <v>11509</v>
      </c>
      <c r="B1650" s="410" t="s">
        <v>17837</v>
      </c>
      <c r="C1650" s="397">
        <v>0</v>
      </c>
      <c r="D1650" s="397">
        <v>4</v>
      </c>
      <c r="E1650" s="397">
        <v>4</v>
      </c>
    </row>
    <row r="1651" spans="1:5" x14ac:dyDescent="0.25">
      <c r="A1651" s="408" t="s">
        <v>11499</v>
      </c>
      <c r="B1651" s="410" t="s">
        <v>17838</v>
      </c>
      <c r="C1651" s="397">
        <v>0</v>
      </c>
      <c r="D1651" s="397">
        <v>0</v>
      </c>
      <c r="E1651" s="397">
        <v>0</v>
      </c>
    </row>
    <row r="1652" spans="1:5" x14ac:dyDescent="0.25">
      <c r="A1652" s="408" t="s">
        <v>11500</v>
      </c>
      <c r="B1652" s="410" t="s">
        <v>17839</v>
      </c>
      <c r="C1652" s="397">
        <v>0</v>
      </c>
      <c r="D1652" s="397">
        <v>0</v>
      </c>
      <c r="E1652" s="397">
        <v>0</v>
      </c>
    </row>
    <row r="1653" spans="1:5" x14ac:dyDescent="0.25">
      <c r="A1653" s="408" t="s">
        <v>11501</v>
      </c>
      <c r="B1653" s="410" t="s">
        <v>17840</v>
      </c>
      <c r="C1653" s="397">
        <v>0</v>
      </c>
      <c r="D1653" s="397">
        <v>0</v>
      </c>
      <c r="E1653" s="397">
        <v>0</v>
      </c>
    </row>
    <row r="1654" spans="1:5" x14ac:dyDescent="0.25">
      <c r="A1654" s="408" t="s">
        <v>11502</v>
      </c>
      <c r="B1654" s="410" t="s">
        <v>17841</v>
      </c>
      <c r="C1654" s="397">
        <v>0</v>
      </c>
      <c r="D1654" s="397">
        <v>0</v>
      </c>
      <c r="E1654" s="397">
        <v>0</v>
      </c>
    </row>
    <row r="1655" spans="1:5" x14ac:dyDescent="0.25">
      <c r="A1655" s="408" t="s">
        <v>11503</v>
      </c>
      <c r="B1655" s="410" t="s">
        <v>17842</v>
      </c>
      <c r="C1655" s="397">
        <v>0</v>
      </c>
      <c r="D1655" s="397">
        <v>0</v>
      </c>
      <c r="E1655" s="397">
        <v>0</v>
      </c>
    </row>
    <row r="1656" spans="1:5" x14ac:dyDescent="0.25">
      <c r="A1656" s="408" t="s">
        <v>19847</v>
      </c>
      <c r="B1656" s="410" t="s">
        <v>19846</v>
      </c>
      <c r="C1656" s="397">
        <v>0</v>
      </c>
      <c r="D1656" s="397">
        <v>0</v>
      </c>
      <c r="E1656" s="397">
        <v>0</v>
      </c>
    </row>
    <row r="1657" spans="1:5" x14ac:dyDescent="0.25">
      <c r="A1657" s="408" t="s">
        <v>11510</v>
      </c>
      <c r="B1657" s="410" t="s">
        <v>17843</v>
      </c>
      <c r="C1657" s="397">
        <v>1</v>
      </c>
      <c r="D1657" s="397">
        <v>0</v>
      </c>
      <c r="E1657" s="397">
        <v>1</v>
      </c>
    </row>
    <row r="1658" spans="1:5" x14ac:dyDescent="0.25">
      <c r="A1658" s="408" t="s">
        <v>11511</v>
      </c>
      <c r="B1658" s="410" t="s">
        <v>17844</v>
      </c>
      <c r="C1658" s="397">
        <v>0</v>
      </c>
      <c r="D1658" s="397">
        <v>0</v>
      </c>
      <c r="E1658" s="397">
        <v>0</v>
      </c>
    </row>
    <row r="1659" spans="1:5" x14ac:dyDescent="0.25">
      <c r="A1659" s="408" t="s">
        <v>11512</v>
      </c>
      <c r="B1659" s="410" t="s">
        <v>17845</v>
      </c>
      <c r="C1659" s="397">
        <v>0</v>
      </c>
      <c r="D1659" s="397">
        <v>0</v>
      </c>
      <c r="E1659" s="397">
        <v>0</v>
      </c>
    </row>
    <row r="1660" spans="1:5" x14ac:dyDescent="0.25">
      <c r="A1660" s="408" t="s">
        <v>11513</v>
      </c>
      <c r="B1660" s="410" t="s">
        <v>17846</v>
      </c>
      <c r="C1660" s="397">
        <v>0</v>
      </c>
      <c r="D1660" s="397">
        <v>0</v>
      </c>
      <c r="E1660" s="397">
        <v>0</v>
      </c>
    </row>
    <row r="1661" spans="1:5" x14ac:dyDescent="0.25">
      <c r="A1661" s="408" t="s">
        <v>11514</v>
      </c>
      <c r="B1661" s="410" t="s">
        <v>17847</v>
      </c>
      <c r="C1661" s="397">
        <v>0</v>
      </c>
      <c r="D1661" s="397">
        <v>0</v>
      </c>
      <c r="E1661" s="397">
        <v>0</v>
      </c>
    </row>
    <row r="1662" spans="1:5" x14ac:dyDescent="0.25">
      <c r="A1662" s="408" t="s">
        <v>11515</v>
      </c>
      <c r="B1662" s="410" t="s">
        <v>17848</v>
      </c>
      <c r="C1662" s="397">
        <v>0</v>
      </c>
      <c r="D1662" s="397">
        <v>0</v>
      </c>
      <c r="E1662" s="397">
        <v>0</v>
      </c>
    </row>
    <row r="1663" spans="1:5" x14ac:dyDescent="0.25">
      <c r="A1663" s="408" t="s">
        <v>19848</v>
      </c>
      <c r="B1663" s="410" t="s">
        <v>19849</v>
      </c>
      <c r="C1663" s="397">
        <v>0</v>
      </c>
      <c r="D1663" s="397">
        <v>0</v>
      </c>
      <c r="E1663" s="397">
        <v>0</v>
      </c>
    </row>
    <row r="1664" spans="1:5" x14ac:dyDescent="0.25">
      <c r="A1664" s="408" t="s">
        <v>11516</v>
      </c>
      <c r="B1664" s="410" t="s">
        <v>17843</v>
      </c>
      <c r="C1664" s="397">
        <v>4</v>
      </c>
      <c r="D1664" s="397">
        <v>2</v>
      </c>
      <c r="E1664" s="397">
        <v>6</v>
      </c>
    </row>
    <row r="1665" spans="1:5" x14ac:dyDescent="0.25">
      <c r="A1665" s="408" t="s">
        <v>11517</v>
      </c>
      <c r="B1665" s="410" t="s">
        <v>17844</v>
      </c>
      <c r="C1665" s="397">
        <v>0</v>
      </c>
      <c r="D1665" s="397">
        <v>0</v>
      </c>
      <c r="E1665" s="397">
        <v>0</v>
      </c>
    </row>
    <row r="1666" spans="1:5" x14ac:dyDescent="0.25">
      <c r="A1666" s="408" t="s">
        <v>11518</v>
      </c>
      <c r="B1666" s="410" t="s">
        <v>17845</v>
      </c>
      <c r="C1666" s="397">
        <v>0</v>
      </c>
      <c r="D1666" s="397">
        <v>0</v>
      </c>
      <c r="E1666" s="397">
        <v>0</v>
      </c>
    </row>
    <row r="1667" spans="1:5" x14ac:dyDescent="0.25">
      <c r="A1667" s="408" t="s">
        <v>11519</v>
      </c>
      <c r="B1667" s="410" t="s">
        <v>17846</v>
      </c>
      <c r="C1667" s="397">
        <v>0</v>
      </c>
      <c r="D1667" s="397">
        <v>0</v>
      </c>
      <c r="E1667" s="397">
        <v>0</v>
      </c>
    </row>
    <row r="1668" spans="1:5" x14ac:dyDescent="0.25">
      <c r="A1668" s="408" t="s">
        <v>11520</v>
      </c>
      <c r="B1668" s="410" t="s">
        <v>17847</v>
      </c>
      <c r="C1668" s="397">
        <v>0</v>
      </c>
      <c r="D1668" s="397">
        <v>0</v>
      </c>
      <c r="E1668" s="397">
        <v>0</v>
      </c>
    </row>
    <row r="1669" spans="1:5" x14ac:dyDescent="0.25">
      <c r="A1669" s="408" t="s">
        <v>11521</v>
      </c>
      <c r="B1669" s="410" t="s">
        <v>17849</v>
      </c>
      <c r="C1669" s="397">
        <v>0</v>
      </c>
      <c r="D1669" s="397">
        <v>0</v>
      </c>
      <c r="E1669" s="397">
        <v>0</v>
      </c>
    </row>
    <row r="1670" spans="1:5" x14ac:dyDescent="0.25">
      <c r="A1670" s="408" t="s">
        <v>19850</v>
      </c>
      <c r="B1670" s="410" t="s">
        <v>19851</v>
      </c>
      <c r="C1670" s="397">
        <v>0</v>
      </c>
      <c r="D1670" s="397">
        <v>0</v>
      </c>
      <c r="E1670" s="397">
        <v>0</v>
      </c>
    </row>
    <row r="1671" spans="1:5" x14ac:dyDescent="0.25">
      <c r="A1671" s="408" t="s">
        <v>11523</v>
      </c>
      <c r="B1671" s="410" t="s">
        <v>17850</v>
      </c>
      <c r="C1671" s="397">
        <v>0</v>
      </c>
      <c r="D1671" s="397">
        <v>12</v>
      </c>
      <c r="E1671" s="397">
        <v>12</v>
      </c>
    </row>
    <row r="1672" spans="1:5" x14ac:dyDescent="0.25">
      <c r="A1672" s="408" t="s">
        <v>11524</v>
      </c>
      <c r="B1672" s="410" t="s">
        <v>17851</v>
      </c>
      <c r="C1672" s="397">
        <v>0</v>
      </c>
      <c r="D1672" s="397">
        <v>0</v>
      </c>
      <c r="E1672" s="397">
        <v>0</v>
      </c>
    </row>
    <row r="1673" spans="1:5" x14ac:dyDescent="0.25">
      <c r="A1673" s="408" t="s">
        <v>11522</v>
      </c>
      <c r="B1673" s="410" t="s">
        <v>17852</v>
      </c>
      <c r="C1673" s="397">
        <v>0</v>
      </c>
      <c r="D1673" s="397">
        <v>0</v>
      </c>
      <c r="E1673" s="397">
        <v>0</v>
      </c>
    </row>
    <row r="1674" spans="1:5" x14ac:dyDescent="0.25">
      <c r="A1674" s="408" t="s">
        <v>11525</v>
      </c>
      <c r="B1674" s="410" t="s">
        <v>17853</v>
      </c>
      <c r="C1674" s="397">
        <v>0</v>
      </c>
      <c r="D1674" s="397">
        <v>0</v>
      </c>
      <c r="E1674" s="397">
        <v>0</v>
      </c>
    </row>
    <row r="1675" spans="1:5" x14ac:dyDescent="0.25">
      <c r="A1675" s="408" t="s">
        <v>11526</v>
      </c>
      <c r="B1675" s="410" t="s">
        <v>17854</v>
      </c>
      <c r="C1675" s="397">
        <v>0</v>
      </c>
      <c r="D1675" s="397">
        <v>2</v>
      </c>
      <c r="E1675" s="397">
        <v>2</v>
      </c>
    </row>
    <row r="1676" spans="1:5" x14ac:dyDescent="0.25">
      <c r="A1676" s="408" t="s">
        <v>11527</v>
      </c>
      <c r="B1676" s="410" t="s">
        <v>17855</v>
      </c>
      <c r="C1676" s="397">
        <v>0</v>
      </c>
      <c r="D1676" s="397">
        <v>2</v>
      </c>
      <c r="E1676" s="397">
        <v>2</v>
      </c>
    </row>
    <row r="1677" spans="1:5" x14ac:dyDescent="0.25">
      <c r="A1677" s="408" t="s">
        <v>11528</v>
      </c>
      <c r="B1677" s="410" t="s">
        <v>17856</v>
      </c>
      <c r="C1677" s="397">
        <v>0</v>
      </c>
      <c r="D1677" s="397">
        <v>0</v>
      </c>
      <c r="E1677" s="397">
        <v>0</v>
      </c>
    </row>
    <row r="1678" spans="1:5" x14ac:dyDescent="0.25">
      <c r="A1678" s="408" t="s">
        <v>11529</v>
      </c>
      <c r="B1678" s="410" t="s">
        <v>17857</v>
      </c>
      <c r="C1678" s="397">
        <v>0</v>
      </c>
      <c r="D1678" s="397">
        <v>0</v>
      </c>
      <c r="E1678" s="397">
        <v>0</v>
      </c>
    </row>
    <row r="1679" spans="1:5" x14ac:dyDescent="0.25">
      <c r="A1679" s="408" t="s">
        <v>11530</v>
      </c>
      <c r="B1679" s="410" t="s">
        <v>17858</v>
      </c>
      <c r="C1679" s="397">
        <v>0</v>
      </c>
      <c r="D1679" s="397">
        <v>0</v>
      </c>
      <c r="E1679" s="397">
        <v>0</v>
      </c>
    </row>
    <row r="1680" spans="1:5" x14ac:dyDescent="0.25">
      <c r="A1680" s="408" t="s">
        <v>11531</v>
      </c>
      <c r="B1680" s="410" t="s">
        <v>17859</v>
      </c>
      <c r="C1680" s="397">
        <v>0</v>
      </c>
      <c r="D1680" s="397">
        <v>2</v>
      </c>
      <c r="E1680" s="397">
        <v>2</v>
      </c>
    </row>
    <row r="1681" spans="1:5" x14ac:dyDescent="0.25">
      <c r="A1681" s="408" t="s">
        <v>11532</v>
      </c>
      <c r="B1681" s="410" t="s">
        <v>17860</v>
      </c>
      <c r="C1681" s="397">
        <v>0</v>
      </c>
      <c r="D1681" s="397">
        <v>0</v>
      </c>
      <c r="E1681" s="397">
        <v>0</v>
      </c>
    </row>
    <row r="1682" spans="1:5" x14ac:dyDescent="0.25">
      <c r="A1682" s="408" t="s">
        <v>19852</v>
      </c>
      <c r="B1682" s="410" t="s">
        <v>19853</v>
      </c>
      <c r="C1682" s="397">
        <v>0</v>
      </c>
      <c r="D1682" s="397">
        <v>0</v>
      </c>
      <c r="E1682" s="397">
        <v>0</v>
      </c>
    </row>
    <row r="1683" spans="1:5" x14ac:dyDescent="0.25">
      <c r="A1683" s="408" t="s">
        <v>11533</v>
      </c>
      <c r="B1683" s="410" t="s">
        <v>17861</v>
      </c>
      <c r="C1683" s="397">
        <v>0</v>
      </c>
      <c r="D1683" s="397">
        <v>5</v>
      </c>
      <c r="E1683" s="397">
        <v>5</v>
      </c>
    </row>
    <row r="1684" spans="1:5" x14ac:dyDescent="0.25">
      <c r="A1684" s="408" t="s">
        <v>11534</v>
      </c>
      <c r="B1684" s="410" t="s">
        <v>17862</v>
      </c>
      <c r="C1684" s="397">
        <v>0</v>
      </c>
      <c r="D1684" s="397">
        <v>0</v>
      </c>
      <c r="E1684" s="397">
        <v>0</v>
      </c>
    </row>
    <row r="1685" spans="1:5" x14ac:dyDescent="0.25">
      <c r="A1685" s="408" t="s">
        <v>11535</v>
      </c>
      <c r="B1685" s="410" t="s">
        <v>17863</v>
      </c>
      <c r="C1685" s="397">
        <v>0</v>
      </c>
      <c r="D1685" s="397">
        <v>0</v>
      </c>
      <c r="E1685" s="397">
        <v>0</v>
      </c>
    </row>
    <row r="1686" spans="1:5" x14ac:dyDescent="0.25">
      <c r="A1686" s="408" t="s">
        <v>11536</v>
      </c>
      <c r="B1686" s="410" t="s">
        <v>17864</v>
      </c>
      <c r="C1686" s="397">
        <v>0</v>
      </c>
      <c r="D1686" s="397">
        <v>0</v>
      </c>
      <c r="E1686" s="397">
        <v>0</v>
      </c>
    </row>
    <row r="1687" spans="1:5" x14ac:dyDescent="0.25">
      <c r="A1687" s="408" t="s">
        <v>11537</v>
      </c>
      <c r="B1687" s="410" t="s">
        <v>17865</v>
      </c>
      <c r="C1687" s="397">
        <v>0</v>
      </c>
      <c r="D1687" s="397">
        <v>0</v>
      </c>
      <c r="E1687" s="397">
        <v>0</v>
      </c>
    </row>
    <row r="1688" spans="1:5" x14ac:dyDescent="0.25">
      <c r="A1688" s="408" t="s">
        <v>11538</v>
      </c>
      <c r="B1688" s="410" t="s">
        <v>17866</v>
      </c>
      <c r="C1688" s="397">
        <v>0</v>
      </c>
      <c r="D1688" s="397">
        <v>0</v>
      </c>
      <c r="E1688" s="397">
        <v>0</v>
      </c>
    </row>
    <row r="1689" spans="1:5" x14ac:dyDescent="0.25">
      <c r="A1689" s="408" t="s">
        <v>19854</v>
      </c>
      <c r="B1689" s="410" t="s">
        <v>19855</v>
      </c>
      <c r="C1689" s="397">
        <v>0</v>
      </c>
      <c r="D1689" s="397">
        <v>0</v>
      </c>
      <c r="E1689" s="397">
        <v>0</v>
      </c>
    </row>
    <row r="1690" spans="1:5" x14ac:dyDescent="0.25">
      <c r="A1690" s="408" t="s">
        <v>13641</v>
      </c>
      <c r="B1690" s="410" t="s">
        <v>17867</v>
      </c>
      <c r="C1690" s="397">
        <v>0</v>
      </c>
      <c r="D1690" s="397">
        <v>2</v>
      </c>
      <c r="E1690" s="397">
        <v>2</v>
      </c>
    </row>
    <row r="1691" spans="1:5" x14ac:dyDescent="0.25">
      <c r="A1691" s="408" t="s">
        <v>13643</v>
      </c>
      <c r="B1691" s="410" t="s">
        <v>17868</v>
      </c>
      <c r="C1691" s="397">
        <v>0</v>
      </c>
      <c r="D1691" s="397">
        <v>0</v>
      </c>
      <c r="E1691" s="397">
        <v>0</v>
      </c>
    </row>
    <row r="1692" spans="1:5" x14ac:dyDescent="0.25">
      <c r="A1692" s="408" t="s">
        <v>13623</v>
      </c>
      <c r="B1692" s="410" t="s">
        <v>17869</v>
      </c>
      <c r="C1692" s="397">
        <v>0</v>
      </c>
      <c r="D1692" s="397">
        <v>0</v>
      </c>
      <c r="E1692" s="397">
        <v>0</v>
      </c>
    </row>
    <row r="1693" spans="1:5" x14ac:dyDescent="0.25">
      <c r="A1693" s="408" t="s">
        <v>13644</v>
      </c>
      <c r="B1693" s="410" t="s">
        <v>17870</v>
      </c>
      <c r="C1693" s="397">
        <v>0</v>
      </c>
      <c r="D1693" s="397">
        <v>0</v>
      </c>
      <c r="E1693" s="397">
        <v>0</v>
      </c>
    </row>
    <row r="1694" spans="1:5" x14ac:dyDescent="0.25">
      <c r="A1694" s="408" t="s">
        <v>13645</v>
      </c>
      <c r="B1694" s="410" t="s">
        <v>17871</v>
      </c>
      <c r="C1694" s="397">
        <v>0</v>
      </c>
      <c r="D1694" s="397">
        <v>0</v>
      </c>
      <c r="E1694" s="397">
        <v>0</v>
      </c>
    </row>
    <row r="1695" spans="1:5" x14ac:dyDescent="0.25">
      <c r="A1695" s="408" t="s">
        <v>13646</v>
      </c>
      <c r="B1695" s="410" t="s">
        <v>17872</v>
      </c>
      <c r="C1695" s="397">
        <v>0</v>
      </c>
      <c r="D1695" s="397">
        <v>0</v>
      </c>
      <c r="E1695" s="397">
        <v>0</v>
      </c>
    </row>
    <row r="1696" spans="1:5" x14ac:dyDescent="0.25">
      <c r="A1696" s="408" t="s">
        <v>19856</v>
      </c>
      <c r="B1696" s="410" t="s">
        <v>19857</v>
      </c>
      <c r="C1696" s="397">
        <v>0</v>
      </c>
      <c r="D1696" s="397">
        <v>0</v>
      </c>
      <c r="E1696" s="397">
        <v>0</v>
      </c>
    </row>
    <row r="1697" spans="1:5" x14ac:dyDescent="0.25">
      <c r="A1697" s="408" t="s">
        <v>13642</v>
      </c>
      <c r="B1697" s="410" t="s">
        <v>17867</v>
      </c>
      <c r="C1697" s="397">
        <v>0</v>
      </c>
      <c r="D1697" s="397">
        <v>0</v>
      </c>
      <c r="E1697" s="397">
        <v>0</v>
      </c>
    </row>
    <row r="1698" spans="1:5" x14ac:dyDescent="0.25">
      <c r="A1698" s="408" t="s">
        <v>13647</v>
      </c>
      <c r="B1698" s="410" t="s">
        <v>17868</v>
      </c>
      <c r="C1698" s="397">
        <v>0</v>
      </c>
      <c r="D1698" s="397">
        <v>0</v>
      </c>
      <c r="E1698" s="397">
        <v>0</v>
      </c>
    </row>
    <row r="1699" spans="1:5" x14ac:dyDescent="0.25">
      <c r="A1699" s="408" t="s">
        <v>13648</v>
      </c>
      <c r="B1699" s="410" t="s">
        <v>17869</v>
      </c>
      <c r="C1699" s="397">
        <v>0</v>
      </c>
      <c r="D1699" s="397">
        <v>0</v>
      </c>
      <c r="E1699" s="397">
        <v>0</v>
      </c>
    </row>
    <row r="1700" spans="1:5" x14ac:dyDescent="0.25">
      <c r="A1700" s="408" t="s">
        <v>13649</v>
      </c>
      <c r="B1700" s="410" t="s">
        <v>17870</v>
      </c>
      <c r="C1700" s="397">
        <v>0</v>
      </c>
      <c r="D1700" s="397">
        <v>0</v>
      </c>
      <c r="E1700" s="397">
        <v>0</v>
      </c>
    </row>
    <row r="1701" spans="1:5" x14ac:dyDescent="0.25">
      <c r="A1701" s="408" t="s">
        <v>13650</v>
      </c>
      <c r="B1701" s="410" t="s">
        <v>17871</v>
      </c>
      <c r="C1701" s="397">
        <v>0</v>
      </c>
      <c r="D1701" s="397">
        <v>0</v>
      </c>
      <c r="E1701" s="397">
        <v>0</v>
      </c>
    </row>
    <row r="1702" spans="1:5" x14ac:dyDescent="0.25">
      <c r="A1702" s="408" t="s">
        <v>13651</v>
      </c>
      <c r="B1702" s="410" t="s">
        <v>17872</v>
      </c>
      <c r="C1702" s="397">
        <v>0</v>
      </c>
      <c r="D1702" s="397">
        <v>0</v>
      </c>
      <c r="E1702" s="397">
        <v>0</v>
      </c>
    </row>
    <row r="1703" spans="1:5" x14ac:dyDescent="0.25">
      <c r="A1703" s="408" t="s">
        <v>19858</v>
      </c>
      <c r="B1703" s="410" t="s">
        <v>19857</v>
      </c>
      <c r="C1703" s="397">
        <v>0</v>
      </c>
      <c r="D1703" s="397">
        <v>0</v>
      </c>
      <c r="E1703" s="397">
        <v>0</v>
      </c>
    </row>
    <row r="1704" spans="1:5" x14ac:dyDescent="0.25">
      <c r="A1704" s="408" t="s">
        <v>13652</v>
      </c>
      <c r="B1704" s="410" t="s">
        <v>17867</v>
      </c>
      <c r="C1704" s="397">
        <v>0</v>
      </c>
      <c r="D1704" s="397">
        <v>0</v>
      </c>
      <c r="E1704" s="397">
        <v>0</v>
      </c>
    </row>
    <row r="1705" spans="1:5" x14ac:dyDescent="0.25">
      <c r="A1705" s="408" t="s">
        <v>13653</v>
      </c>
      <c r="B1705" s="410" t="s">
        <v>17868</v>
      </c>
      <c r="C1705" s="397">
        <v>0</v>
      </c>
      <c r="D1705" s="397">
        <v>0</v>
      </c>
      <c r="E1705" s="397">
        <v>0</v>
      </c>
    </row>
    <row r="1706" spans="1:5" x14ac:dyDescent="0.25">
      <c r="A1706" s="408" t="s">
        <v>13654</v>
      </c>
      <c r="B1706" s="410" t="s">
        <v>17869</v>
      </c>
      <c r="C1706" s="397">
        <v>0</v>
      </c>
      <c r="D1706" s="397">
        <v>0</v>
      </c>
      <c r="E1706" s="397">
        <v>0</v>
      </c>
    </row>
    <row r="1707" spans="1:5" x14ac:dyDescent="0.25">
      <c r="A1707" s="408" t="s">
        <v>13655</v>
      </c>
      <c r="B1707" s="410" t="s">
        <v>17870</v>
      </c>
      <c r="C1707" s="397">
        <v>0</v>
      </c>
      <c r="D1707" s="397">
        <v>0</v>
      </c>
      <c r="E1707" s="397">
        <v>0</v>
      </c>
    </row>
    <row r="1708" spans="1:5" x14ac:dyDescent="0.25">
      <c r="A1708" s="408" t="s">
        <v>13656</v>
      </c>
      <c r="B1708" s="410" t="s">
        <v>17871</v>
      </c>
      <c r="C1708" s="397">
        <v>0</v>
      </c>
      <c r="D1708" s="397">
        <v>0</v>
      </c>
      <c r="E1708" s="397">
        <v>0</v>
      </c>
    </row>
    <row r="1709" spans="1:5" x14ac:dyDescent="0.25">
      <c r="A1709" s="408" t="s">
        <v>13657</v>
      </c>
      <c r="B1709" s="410" t="s">
        <v>17872</v>
      </c>
      <c r="C1709" s="397">
        <v>0</v>
      </c>
      <c r="D1709" s="397">
        <v>0</v>
      </c>
      <c r="E1709" s="397">
        <v>0</v>
      </c>
    </row>
    <row r="1710" spans="1:5" x14ac:dyDescent="0.25">
      <c r="A1710" s="408" t="s">
        <v>13624</v>
      </c>
      <c r="B1710" s="410" t="s">
        <v>17873</v>
      </c>
      <c r="C1710" s="397">
        <v>0</v>
      </c>
      <c r="D1710" s="397">
        <v>12</v>
      </c>
      <c r="E1710" s="397">
        <v>12</v>
      </c>
    </row>
    <row r="1711" spans="1:5" x14ac:dyDescent="0.25">
      <c r="A1711" s="408" t="s">
        <v>13658</v>
      </c>
      <c r="B1711" s="410" t="s">
        <v>17874</v>
      </c>
      <c r="C1711" s="397">
        <v>0</v>
      </c>
      <c r="D1711" s="397">
        <v>0</v>
      </c>
      <c r="E1711" s="397">
        <v>0</v>
      </c>
    </row>
    <row r="1712" spans="1:5" x14ac:dyDescent="0.25">
      <c r="A1712" s="408" t="s">
        <v>18131</v>
      </c>
      <c r="B1712" s="410" t="s">
        <v>18130</v>
      </c>
      <c r="C1712" s="397">
        <v>0</v>
      </c>
      <c r="D1712" s="397">
        <v>0</v>
      </c>
      <c r="E1712" s="397">
        <v>0</v>
      </c>
    </row>
    <row r="1713" spans="1:5" x14ac:dyDescent="0.25">
      <c r="A1713" s="408" t="s">
        <v>13625</v>
      </c>
      <c r="B1713" s="410" t="s">
        <v>17873</v>
      </c>
      <c r="C1713" s="397">
        <v>0</v>
      </c>
      <c r="D1713" s="397">
        <v>20</v>
      </c>
      <c r="E1713" s="397">
        <v>20</v>
      </c>
    </row>
    <row r="1714" spans="1:5" x14ac:dyDescent="0.25">
      <c r="A1714" s="408" t="s">
        <v>13659</v>
      </c>
      <c r="B1714" s="410" t="s">
        <v>17874</v>
      </c>
      <c r="C1714" s="397">
        <v>0</v>
      </c>
      <c r="D1714" s="397">
        <v>0</v>
      </c>
      <c r="E1714" s="397">
        <v>0</v>
      </c>
    </row>
    <row r="1715" spans="1:5" x14ac:dyDescent="0.25">
      <c r="A1715" s="408" t="s">
        <v>18132</v>
      </c>
      <c r="B1715" s="410" t="s">
        <v>18130</v>
      </c>
      <c r="C1715" s="397">
        <v>0</v>
      </c>
      <c r="D1715" s="397">
        <v>0</v>
      </c>
      <c r="E1715" s="397">
        <v>0</v>
      </c>
    </row>
    <row r="1716" spans="1:5" x14ac:dyDescent="0.25">
      <c r="A1716" s="408" t="s">
        <v>13626</v>
      </c>
      <c r="B1716" s="410" t="s">
        <v>17873</v>
      </c>
      <c r="C1716" s="397">
        <v>0</v>
      </c>
      <c r="D1716" s="397">
        <v>53</v>
      </c>
      <c r="E1716" s="397">
        <v>53</v>
      </c>
    </row>
    <row r="1717" spans="1:5" x14ac:dyDescent="0.25">
      <c r="A1717" s="408" t="s">
        <v>13660</v>
      </c>
      <c r="B1717" s="410" t="s">
        <v>17874</v>
      </c>
      <c r="C1717" s="397">
        <v>0</v>
      </c>
      <c r="D1717" s="397">
        <v>0</v>
      </c>
      <c r="E1717" s="397">
        <v>0</v>
      </c>
    </row>
    <row r="1718" spans="1:5" x14ac:dyDescent="0.25">
      <c r="A1718" s="408" t="s">
        <v>18133</v>
      </c>
      <c r="B1718" s="410" t="s">
        <v>18130</v>
      </c>
      <c r="C1718" s="397">
        <v>0</v>
      </c>
      <c r="D1718" s="397">
        <v>0</v>
      </c>
      <c r="E1718" s="397">
        <v>0</v>
      </c>
    </row>
    <row r="1719" spans="1:5" x14ac:dyDescent="0.25">
      <c r="A1719" s="408" t="s">
        <v>13627</v>
      </c>
      <c r="B1719" s="410" t="s">
        <v>17875</v>
      </c>
      <c r="C1719" s="397">
        <v>0</v>
      </c>
      <c r="D1719" s="397">
        <v>-2</v>
      </c>
      <c r="E1719" s="397">
        <v>-2</v>
      </c>
    </row>
    <row r="1720" spans="1:5" x14ac:dyDescent="0.25">
      <c r="A1720" s="408" t="s">
        <v>13661</v>
      </c>
      <c r="B1720" s="410" t="s">
        <v>17876</v>
      </c>
      <c r="C1720" s="397">
        <v>0</v>
      </c>
      <c r="D1720" s="397">
        <v>0</v>
      </c>
      <c r="E1720" s="397">
        <v>0</v>
      </c>
    </row>
    <row r="1721" spans="1:5" x14ac:dyDescent="0.25">
      <c r="A1721" s="408" t="s">
        <v>18134</v>
      </c>
      <c r="B1721" s="410" t="s">
        <v>18135</v>
      </c>
      <c r="C1721" s="397">
        <v>0</v>
      </c>
      <c r="D1721" s="397">
        <v>0</v>
      </c>
      <c r="E1721" s="397">
        <v>0</v>
      </c>
    </row>
    <row r="1722" spans="1:5" x14ac:dyDescent="0.25">
      <c r="A1722" s="408" t="s">
        <v>13628</v>
      </c>
      <c r="B1722" s="410" t="s">
        <v>17875</v>
      </c>
      <c r="C1722" s="397">
        <v>0</v>
      </c>
      <c r="D1722" s="397">
        <v>6</v>
      </c>
      <c r="E1722" s="397">
        <v>6</v>
      </c>
    </row>
    <row r="1723" spans="1:5" x14ac:dyDescent="0.25">
      <c r="A1723" s="408" t="s">
        <v>13662</v>
      </c>
      <c r="B1723" s="410" t="s">
        <v>17876</v>
      </c>
      <c r="C1723" s="397">
        <v>0</v>
      </c>
      <c r="D1723" s="397">
        <v>0</v>
      </c>
      <c r="E1723" s="397">
        <v>0</v>
      </c>
    </row>
    <row r="1724" spans="1:5" x14ac:dyDescent="0.25">
      <c r="A1724" s="408" t="s">
        <v>18136</v>
      </c>
      <c r="B1724" s="410" t="s">
        <v>18135</v>
      </c>
      <c r="C1724" s="397">
        <v>0</v>
      </c>
      <c r="D1724" s="397">
        <v>0</v>
      </c>
      <c r="E1724" s="397">
        <v>0</v>
      </c>
    </row>
    <row r="1725" spans="1:5" x14ac:dyDescent="0.25">
      <c r="A1725" s="408" t="s">
        <v>13629</v>
      </c>
      <c r="B1725" s="410" t="s">
        <v>17875</v>
      </c>
      <c r="C1725" s="397">
        <v>0</v>
      </c>
      <c r="D1725" s="397">
        <v>36</v>
      </c>
      <c r="E1725" s="397">
        <v>36</v>
      </c>
    </row>
    <row r="1726" spans="1:5" x14ac:dyDescent="0.25">
      <c r="A1726" s="408" t="s">
        <v>13663</v>
      </c>
      <c r="B1726" s="410" t="s">
        <v>17876</v>
      </c>
      <c r="C1726" s="397">
        <v>0</v>
      </c>
      <c r="D1726" s="397">
        <v>0</v>
      </c>
      <c r="E1726" s="397">
        <v>0</v>
      </c>
    </row>
    <row r="1727" spans="1:5" x14ac:dyDescent="0.25">
      <c r="A1727" s="408" t="s">
        <v>18137</v>
      </c>
      <c r="B1727" s="410" t="s">
        <v>18135</v>
      </c>
      <c r="C1727" s="397">
        <v>0</v>
      </c>
      <c r="D1727" s="397">
        <v>0</v>
      </c>
      <c r="E1727" s="397">
        <v>0</v>
      </c>
    </row>
    <row r="1728" spans="1:5" x14ac:dyDescent="0.25">
      <c r="A1728" s="408" t="s">
        <v>160</v>
      </c>
      <c r="B1728" s="410" t="s">
        <v>11539</v>
      </c>
      <c r="C1728" s="397">
        <v>-1</v>
      </c>
      <c r="D1728" s="397">
        <v>4</v>
      </c>
      <c r="E1728" s="397">
        <v>3</v>
      </c>
    </row>
    <row r="1729" spans="1:5" x14ac:dyDescent="0.25">
      <c r="A1729" s="408" t="s">
        <v>161</v>
      </c>
      <c r="B1729" s="410" t="s">
        <v>11540</v>
      </c>
      <c r="C1729" s="397">
        <v>0</v>
      </c>
      <c r="D1729" s="397">
        <v>2</v>
      </c>
      <c r="E1729" s="397">
        <v>2</v>
      </c>
    </row>
    <row r="1730" spans="1:5" x14ac:dyDescent="0.25">
      <c r="A1730" s="408" t="s">
        <v>162</v>
      </c>
      <c r="B1730" s="410" t="s">
        <v>11541</v>
      </c>
      <c r="C1730" s="397">
        <v>0</v>
      </c>
      <c r="D1730" s="397">
        <v>0</v>
      </c>
      <c r="E1730" s="397">
        <v>0</v>
      </c>
    </row>
    <row r="1731" spans="1:5" x14ac:dyDescent="0.25">
      <c r="A1731" s="408" t="s">
        <v>163</v>
      </c>
      <c r="B1731" s="410" t="s">
        <v>11542</v>
      </c>
      <c r="C1731" s="397">
        <v>0</v>
      </c>
      <c r="D1731" s="397">
        <v>3</v>
      </c>
      <c r="E1731" s="397">
        <v>3</v>
      </c>
    </row>
    <row r="1732" spans="1:5" x14ac:dyDescent="0.25">
      <c r="A1732" s="408" t="s">
        <v>8855</v>
      </c>
      <c r="B1732" s="410" t="s">
        <v>11543</v>
      </c>
      <c r="C1732" s="397">
        <v>0</v>
      </c>
      <c r="D1732" s="397">
        <v>0</v>
      </c>
      <c r="E1732" s="397">
        <v>0</v>
      </c>
    </row>
    <row r="1733" spans="1:5" x14ac:dyDescent="0.25">
      <c r="A1733" s="408" t="s">
        <v>164</v>
      </c>
      <c r="B1733" s="410" t="s">
        <v>11539</v>
      </c>
      <c r="C1733" s="397">
        <v>0</v>
      </c>
      <c r="D1733" s="397">
        <v>5</v>
      </c>
      <c r="E1733" s="397">
        <v>5</v>
      </c>
    </row>
    <row r="1734" spans="1:5" x14ac:dyDescent="0.25">
      <c r="A1734" s="408" t="s">
        <v>165</v>
      </c>
      <c r="B1734" s="410" t="s">
        <v>11540</v>
      </c>
      <c r="C1734" s="397">
        <v>0</v>
      </c>
      <c r="D1734" s="397">
        <v>0</v>
      </c>
      <c r="E1734" s="397">
        <v>0</v>
      </c>
    </row>
    <row r="1735" spans="1:5" x14ac:dyDescent="0.25">
      <c r="A1735" s="408" t="s">
        <v>166</v>
      </c>
      <c r="B1735" s="410" t="s">
        <v>11541</v>
      </c>
      <c r="C1735" s="397">
        <v>0</v>
      </c>
      <c r="D1735" s="397">
        <v>0</v>
      </c>
      <c r="E1735" s="397">
        <v>0</v>
      </c>
    </row>
    <row r="1736" spans="1:5" x14ac:dyDescent="0.25">
      <c r="A1736" s="408" t="s">
        <v>167</v>
      </c>
      <c r="B1736" s="410" t="s">
        <v>11542</v>
      </c>
      <c r="C1736" s="397">
        <v>0</v>
      </c>
      <c r="D1736" s="397">
        <v>0</v>
      </c>
      <c r="E1736" s="397">
        <v>0</v>
      </c>
    </row>
    <row r="1737" spans="1:5" x14ac:dyDescent="0.25">
      <c r="A1737" s="408" t="s">
        <v>8856</v>
      </c>
      <c r="B1737" s="410" t="s">
        <v>11544</v>
      </c>
      <c r="C1737" s="397">
        <v>0</v>
      </c>
      <c r="D1737" s="397">
        <v>1</v>
      </c>
      <c r="E1737" s="397">
        <v>1</v>
      </c>
    </row>
    <row r="1738" spans="1:5" x14ac:dyDescent="0.25">
      <c r="A1738" s="408" t="s">
        <v>168</v>
      </c>
      <c r="B1738" s="410" t="s">
        <v>11539</v>
      </c>
      <c r="C1738" s="397">
        <v>-1</v>
      </c>
      <c r="D1738" s="397">
        <v>1</v>
      </c>
      <c r="E1738" s="397">
        <v>0</v>
      </c>
    </row>
    <row r="1739" spans="1:5" x14ac:dyDescent="0.25">
      <c r="A1739" s="408" t="s">
        <v>169</v>
      </c>
      <c r="B1739" s="410" t="s">
        <v>11540</v>
      </c>
      <c r="C1739" s="397">
        <v>0</v>
      </c>
      <c r="D1739" s="397">
        <v>0</v>
      </c>
      <c r="E1739" s="397">
        <v>0</v>
      </c>
    </row>
    <row r="1740" spans="1:5" x14ac:dyDescent="0.25">
      <c r="A1740" s="408" t="s">
        <v>170</v>
      </c>
      <c r="B1740" s="410" t="s">
        <v>11541</v>
      </c>
      <c r="C1740" s="397">
        <v>0</v>
      </c>
      <c r="D1740" s="397">
        <v>0</v>
      </c>
      <c r="E1740" s="397">
        <v>0</v>
      </c>
    </row>
    <row r="1741" spans="1:5" x14ac:dyDescent="0.25">
      <c r="A1741" s="408" t="s">
        <v>171</v>
      </c>
      <c r="B1741" s="410" t="s">
        <v>11542</v>
      </c>
      <c r="C1741" s="397">
        <v>0</v>
      </c>
      <c r="D1741" s="397">
        <v>0</v>
      </c>
      <c r="E1741" s="397">
        <v>0</v>
      </c>
    </row>
    <row r="1742" spans="1:5" x14ac:dyDescent="0.25">
      <c r="A1742" s="408" t="s">
        <v>8857</v>
      </c>
      <c r="B1742" s="410" t="s">
        <v>11544</v>
      </c>
      <c r="C1742" s="397">
        <v>0</v>
      </c>
      <c r="D1742" s="397">
        <v>0</v>
      </c>
      <c r="E1742" s="397">
        <v>0</v>
      </c>
    </row>
    <row r="1743" spans="1:5" x14ac:dyDescent="0.25">
      <c r="A1743" s="408" t="s">
        <v>172</v>
      </c>
      <c r="B1743" s="410" t="s">
        <v>11539</v>
      </c>
      <c r="C1743" s="397">
        <v>0</v>
      </c>
      <c r="D1743" s="397">
        <v>0</v>
      </c>
      <c r="E1743" s="397">
        <v>0</v>
      </c>
    </row>
    <row r="1744" spans="1:5" x14ac:dyDescent="0.25">
      <c r="A1744" s="408" t="s">
        <v>173</v>
      </c>
      <c r="B1744" s="410" t="s">
        <v>11540</v>
      </c>
      <c r="C1744" s="397">
        <v>0</v>
      </c>
      <c r="D1744" s="397">
        <v>0</v>
      </c>
      <c r="E1744" s="397">
        <v>0</v>
      </c>
    </row>
    <row r="1745" spans="1:5" x14ac:dyDescent="0.25">
      <c r="A1745" s="408" t="s">
        <v>174</v>
      </c>
      <c r="B1745" s="410" t="s">
        <v>11541</v>
      </c>
      <c r="C1745" s="397">
        <v>0</v>
      </c>
      <c r="D1745" s="397">
        <v>0</v>
      </c>
      <c r="E1745" s="397">
        <v>0</v>
      </c>
    </row>
    <row r="1746" spans="1:5" x14ac:dyDescent="0.25">
      <c r="A1746" s="408" t="s">
        <v>175</v>
      </c>
      <c r="B1746" s="410" t="s">
        <v>11542</v>
      </c>
      <c r="C1746" s="397">
        <v>0</v>
      </c>
      <c r="D1746" s="397">
        <v>0</v>
      </c>
      <c r="E1746" s="397">
        <v>0</v>
      </c>
    </row>
    <row r="1747" spans="1:5" x14ac:dyDescent="0.25">
      <c r="A1747" s="408" t="s">
        <v>8858</v>
      </c>
      <c r="B1747" s="410" t="s">
        <v>11544</v>
      </c>
      <c r="C1747" s="397">
        <v>0</v>
      </c>
      <c r="D1747" s="397">
        <v>0</v>
      </c>
      <c r="E1747" s="397">
        <v>0</v>
      </c>
    </row>
    <row r="1748" spans="1:5" x14ac:dyDescent="0.25">
      <c r="A1748" s="408" t="s">
        <v>176</v>
      </c>
      <c r="B1748" s="410" t="s">
        <v>11539</v>
      </c>
      <c r="C1748" s="397">
        <v>0</v>
      </c>
      <c r="D1748" s="397">
        <v>0</v>
      </c>
      <c r="E1748" s="397">
        <v>0</v>
      </c>
    </row>
    <row r="1749" spans="1:5" x14ac:dyDescent="0.25">
      <c r="A1749" s="408" t="s">
        <v>8859</v>
      </c>
      <c r="B1749" s="410" t="s">
        <v>11540</v>
      </c>
      <c r="C1749" s="397">
        <v>0</v>
      </c>
      <c r="D1749" s="397">
        <v>0</v>
      </c>
      <c r="E1749" s="397">
        <v>0</v>
      </c>
    </row>
    <row r="1750" spans="1:5" x14ac:dyDescent="0.25">
      <c r="A1750" s="408" t="s">
        <v>8860</v>
      </c>
      <c r="B1750" s="410" t="s">
        <v>11541</v>
      </c>
      <c r="C1750" s="397">
        <v>0</v>
      </c>
      <c r="D1750" s="397">
        <v>0</v>
      </c>
      <c r="E1750" s="397">
        <v>0</v>
      </c>
    </row>
    <row r="1751" spans="1:5" x14ac:dyDescent="0.25">
      <c r="A1751" s="408" t="s">
        <v>8861</v>
      </c>
      <c r="B1751" s="410" t="s">
        <v>11542</v>
      </c>
      <c r="C1751" s="397">
        <v>0</v>
      </c>
      <c r="D1751" s="397">
        <v>0</v>
      </c>
      <c r="E1751" s="397">
        <v>0</v>
      </c>
    </row>
    <row r="1752" spans="1:5" x14ac:dyDescent="0.25">
      <c r="A1752" s="408" t="s">
        <v>8862</v>
      </c>
      <c r="B1752" s="410" t="s">
        <v>11543</v>
      </c>
      <c r="C1752" s="397">
        <v>0</v>
      </c>
      <c r="D1752" s="397">
        <v>0</v>
      </c>
      <c r="E1752" s="397">
        <v>0</v>
      </c>
    </row>
    <row r="1753" spans="1:5" x14ac:dyDescent="0.25">
      <c r="A1753" s="408" t="s">
        <v>177</v>
      </c>
      <c r="B1753" s="410" t="s">
        <v>11545</v>
      </c>
      <c r="C1753" s="397">
        <v>1</v>
      </c>
      <c r="D1753" s="397">
        <v>0</v>
      </c>
      <c r="E1753" s="397">
        <v>1</v>
      </c>
    </row>
    <row r="1754" spans="1:5" x14ac:dyDescent="0.25">
      <c r="A1754" s="408" t="s">
        <v>178</v>
      </c>
      <c r="B1754" s="410" t="s">
        <v>11545</v>
      </c>
      <c r="C1754" s="397">
        <v>0</v>
      </c>
      <c r="D1754" s="397">
        <v>0</v>
      </c>
      <c r="E1754" s="397">
        <v>0</v>
      </c>
    </row>
    <row r="1755" spans="1:5" x14ac:dyDescent="0.25">
      <c r="A1755" s="408" t="s">
        <v>179</v>
      </c>
      <c r="B1755" s="410" t="s">
        <v>11545</v>
      </c>
      <c r="C1755" s="397">
        <v>0</v>
      </c>
      <c r="D1755" s="397">
        <v>0</v>
      </c>
      <c r="E1755" s="397">
        <v>0</v>
      </c>
    </row>
    <row r="1756" spans="1:5" x14ac:dyDescent="0.25">
      <c r="A1756" s="408" t="s">
        <v>180</v>
      </c>
      <c r="B1756" s="410" t="s">
        <v>11545</v>
      </c>
      <c r="C1756" s="397">
        <v>0</v>
      </c>
      <c r="D1756" s="397">
        <v>0</v>
      </c>
      <c r="E1756" s="397">
        <v>0</v>
      </c>
    </row>
    <row r="1757" spans="1:5" x14ac:dyDescent="0.25">
      <c r="A1757" s="408" t="s">
        <v>181</v>
      </c>
      <c r="B1757" s="410" t="s">
        <v>8863</v>
      </c>
      <c r="C1757" s="397">
        <v>-6</v>
      </c>
      <c r="D1757" s="397">
        <v>3</v>
      </c>
      <c r="E1757" s="397">
        <v>-3</v>
      </c>
    </row>
    <row r="1758" spans="1:5" x14ac:dyDescent="0.25">
      <c r="A1758" s="408" t="s">
        <v>182</v>
      </c>
      <c r="B1758" s="410" t="s">
        <v>11546</v>
      </c>
      <c r="C1758" s="397">
        <v>0</v>
      </c>
      <c r="D1758" s="397">
        <v>0</v>
      </c>
      <c r="E1758" s="397">
        <v>0</v>
      </c>
    </row>
    <row r="1759" spans="1:5" x14ac:dyDescent="0.25">
      <c r="A1759" s="408" t="s">
        <v>183</v>
      </c>
      <c r="B1759" s="410" t="s">
        <v>11547</v>
      </c>
      <c r="C1759" s="397">
        <v>0</v>
      </c>
      <c r="D1759" s="397">
        <v>0</v>
      </c>
      <c r="E1759" s="397">
        <v>0</v>
      </c>
    </row>
    <row r="1760" spans="1:5" x14ac:dyDescent="0.25">
      <c r="A1760" s="408" t="s">
        <v>184</v>
      </c>
      <c r="B1760" s="410" t="s">
        <v>11548</v>
      </c>
      <c r="C1760" s="397">
        <v>0</v>
      </c>
      <c r="D1760" s="397">
        <v>0</v>
      </c>
      <c r="E1760" s="397">
        <v>0</v>
      </c>
    </row>
    <row r="1761" spans="1:5" x14ac:dyDescent="0.25">
      <c r="A1761" s="408" t="s">
        <v>8864</v>
      </c>
      <c r="B1761" s="410" t="s">
        <v>11549</v>
      </c>
      <c r="C1761" s="397">
        <v>0</v>
      </c>
      <c r="D1761" s="397">
        <v>5</v>
      </c>
      <c r="E1761" s="397">
        <v>5</v>
      </c>
    </row>
    <row r="1762" spans="1:5" x14ac:dyDescent="0.25">
      <c r="A1762" s="408" t="s">
        <v>8865</v>
      </c>
      <c r="B1762" s="410" t="s">
        <v>11550</v>
      </c>
      <c r="C1762" s="397">
        <v>0</v>
      </c>
      <c r="D1762" s="397">
        <v>0</v>
      </c>
      <c r="E1762" s="397">
        <v>0</v>
      </c>
    </row>
    <row r="1763" spans="1:5" x14ac:dyDescent="0.25">
      <c r="A1763" s="408" t="s">
        <v>19859</v>
      </c>
      <c r="B1763" s="410" t="s">
        <v>19860</v>
      </c>
      <c r="C1763" s="397">
        <v>0</v>
      </c>
      <c r="D1763" s="397">
        <v>0</v>
      </c>
      <c r="E1763" s="397">
        <v>0</v>
      </c>
    </row>
    <row r="1764" spans="1:5" x14ac:dyDescent="0.25">
      <c r="A1764" s="408" t="s">
        <v>185</v>
      </c>
      <c r="B1764" s="410" t="s">
        <v>8863</v>
      </c>
      <c r="C1764" s="397">
        <v>0</v>
      </c>
      <c r="D1764" s="397">
        <v>1</v>
      </c>
      <c r="E1764" s="397">
        <v>1</v>
      </c>
    </row>
    <row r="1765" spans="1:5" x14ac:dyDescent="0.25">
      <c r="A1765" s="408" t="s">
        <v>186</v>
      </c>
      <c r="B1765" s="410" t="s">
        <v>11546</v>
      </c>
      <c r="C1765" s="397">
        <v>0</v>
      </c>
      <c r="D1765" s="397">
        <v>0</v>
      </c>
      <c r="E1765" s="397">
        <v>0</v>
      </c>
    </row>
    <row r="1766" spans="1:5" x14ac:dyDescent="0.25">
      <c r="A1766" s="408" t="s">
        <v>187</v>
      </c>
      <c r="B1766" s="410" t="s">
        <v>11547</v>
      </c>
      <c r="C1766" s="397">
        <v>0</v>
      </c>
      <c r="D1766" s="397">
        <v>0</v>
      </c>
      <c r="E1766" s="397">
        <v>0</v>
      </c>
    </row>
    <row r="1767" spans="1:5" x14ac:dyDescent="0.25">
      <c r="A1767" s="408" t="s">
        <v>188</v>
      </c>
      <c r="B1767" s="410" t="s">
        <v>11548</v>
      </c>
      <c r="C1767" s="397">
        <v>0</v>
      </c>
      <c r="D1767" s="397">
        <v>0</v>
      </c>
      <c r="E1767" s="397">
        <v>0</v>
      </c>
    </row>
    <row r="1768" spans="1:5" x14ac:dyDescent="0.25">
      <c r="A1768" s="408" t="s">
        <v>8866</v>
      </c>
      <c r="B1768" s="410" t="s">
        <v>11549</v>
      </c>
      <c r="C1768" s="397">
        <v>0</v>
      </c>
      <c r="D1768" s="397">
        <v>0</v>
      </c>
      <c r="E1768" s="397">
        <v>0</v>
      </c>
    </row>
    <row r="1769" spans="1:5" x14ac:dyDescent="0.25">
      <c r="A1769" s="408" t="s">
        <v>8867</v>
      </c>
      <c r="B1769" s="410" t="s">
        <v>11550</v>
      </c>
      <c r="C1769" s="397">
        <v>0</v>
      </c>
      <c r="D1769" s="397">
        <v>0</v>
      </c>
      <c r="E1769" s="397">
        <v>0</v>
      </c>
    </row>
    <row r="1770" spans="1:5" x14ac:dyDescent="0.25">
      <c r="A1770" s="408" t="s">
        <v>19861</v>
      </c>
      <c r="B1770" s="410" t="s">
        <v>19860</v>
      </c>
      <c r="C1770" s="397">
        <v>0</v>
      </c>
      <c r="D1770" s="397">
        <v>1</v>
      </c>
      <c r="E1770" s="397">
        <v>1</v>
      </c>
    </row>
    <row r="1771" spans="1:5" x14ac:dyDescent="0.25">
      <c r="A1771" s="408" t="s">
        <v>189</v>
      </c>
      <c r="B1771" s="410" t="s">
        <v>8863</v>
      </c>
      <c r="C1771" s="397">
        <v>1</v>
      </c>
      <c r="D1771" s="397">
        <v>-3</v>
      </c>
      <c r="E1771" s="397">
        <v>-2</v>
      </c>
    </row>
    <row r="1772" spans="1:5" x14ac:dyDescent="0.25">
      <c r="A1772" s="408" t="s">
        <v>190</v>
      </c>
      <c r="B1772" s="410" t="s">
        <v>11546</v>
      </c>
      <c r="C1772" s="397">
        <v>0</v>
      </c>
      <c r="D1772" s="397">
        <v>1</v>
      </c>
      <c r="E1772" s="397">
        <v>1</v>
      </c>
    </row>
    <row r="1773" spans="1:5" x14ac:dyDescent="0.25">
      <c r="A1773" s="408" t="s">
        <v>191</v>
      </c>
      <c r="B1773" s="410" t="s">
        <v>11547</v>
      </c>
      <c r="C1773" s="397">
        <v>0</v>
      </c>
      <c r="D1773" s="397">
        <v>0</v>
      </c>
      <c r="E1773" s="397">
        <v>0</v>
      </c>
    </row>
    <row r="1774" spans="1:5" x14ac:dyDescent="0.25">
      <c r="A1774" s="408" t="s">
        <v>192</v>
      </c>
      <c r="B1774" s="410" t="s">
        <v>11548</v>
      </c>
      <c r="C1774" s="397">
        <v>0</v>
      </c>
      <c r="D1774" s="397">
        <v>0</v>
      </c>
      <c r="E1774" s="397">
        <v>0</v>
      </c>
    </row>
    <row r="1775" spans="1:5" x14ac:dyDescent="0.25">
      <c r="A1775" s="408" t="s">
        <v>8868</v>
      </c>
      <c r="B1775" s="410" t="s">
        <v>11549</v>
      </c>
      <c r="C1775" s="397">
        <v>0</v>
      </c>
      <c r="D1775" s="397">
        <v>1</v>
      </c>
      <c r="E1775" s="397">
        <v>1</v>
      </c>
    </row>
    <row r="1776" spans="1:5" x14ac:dyDescent="0.25">
      <c r="A1776" s="408" t="s">
        <v>8869</v>
      </c>
      <c r="B1776" s="410" t="s">
        <v>11550</v>
      </c>
      <c r="C1776" s="397">
        <v>0</v>
      </c>
      <c r="D1776" s="397">
        <v>0</v>
      </c>
      <c r="E1776" s="397">
        <v>0</v>
      </c>
    </row>
    <row r="1777" spans="1:5" x14ac:dyDescent="0.25">
      <c r="A1777" s="408" t="s">
        <v>19862</v>
      </c>
      <c r="B1777" s="410" t="s">
        <v>19860</v>
      </c>
      <c r="C1777" s="397">
        <v>0</v>
      </c>
      <c r="D1777" s="397">
        <v>0</v>
      </c>
      <c r="E1777" s="397">
        <v>0</v>
      </c>
    </row>
    <row r="1778" spans="1:5" x14ac:dyDescent="0.25">
      <c r="A1778" s="408" t="s">
        <v>193</v>
      </c>
      <c r="B1778" s="410" t="s">
        <v>8863</v>
      </c>
      <c r="C1778" s="397">
        <v>0</v>
      </c>
      <c r="D1778" s="397">
        <v>0</v>
      </c>
      <c r="E1778" s="397">
        <v>0</v>
      </c>
    </row>
    <row r="1779" spans="1:5" x14ac:dyDescent="0.25">
      <c r="A1779" s="408" t="s">
        <v>194</v>
      </c>
      <c r="B1779" s="410" t="s">
        <v>11546</v>
      </c>
      <c r="C1779" s="397">
        <v>0</v>
      </c>
      <c r="D1779" s="397">
        <v>0</v>
      </c>
      <c r="E1779" s="397">
        <v>0</v>
      </c>
    </row>
    <row r="1780" spans="1:5" x14ac:dyDescent="0.25">
      <c r="A1780" s="408" t="s">
        <v>195</v>
      </c>
      <c r="B1780" s="410" t="s">
        <v>11547</v>
      </c>
      <c r="C1780" s="397">
        <v>0</v>
      </c>
      <c r="D1780" s="397">
        <v>0</v>
      </c>
      <c r="E1780" s="397">
        <v>0</v>
      </c>
    </row>
    <row r="1781" spans="1:5" x14ac:dyDescent="0.25">
      <c r="A1781" s="408" t="s">
        <v>196</v>
      </c>
      <c r="B1781" s="410" t="s">
        <v>11548</v>
      </c>
      <c r="C1781" s="397">
        <v>0</v>
      </c>
      <c r="D1781" s="397">
        <v>0</v>
      </c>
      <c r="E1781" s="397">
        <v>0</v>
      </c>
    </row>
    <row r="1782" spans="1:5" x14ac:dyDescent="0.25">
      <c r="A1782" s="408" t="s">
        <v>8870</v>
      </c>
      <c r="B1782" s="410" t="s">
        <v>11549</v>
      </c>
      <c r="C1782" s="397">
        <v>0</v>
      </c>
      <c r="D1782" s="397">
        <v>0</v>
      </c>
      <c r="E1782" s="397">
        <v>0</v>
      </c>
    </row>
    <row r="1783" spans="1:5" x14ac:dyDescent="0.25">
      <c r="A1783" s="408" t="s">
        <v>8871</v>
      </c>
      <c r="B1783" s="410" t="s">
        <v>11550</v>
      </c>
      <c r="C1783" s="397">
        <v>0</v>
      </c>
      <c r="D1783" s="397">
        <v>0</v>
      </c>
      <c r="E1783" s="397">
        <v>0</v>
      </c>
    </row>
    <row r="1784" spans="1:5" x14ac:dyDescent="0.25">
      <c r="A1784" s="408" t="s">
        <v>19863</v>
      </c>
      <c r="B1784" s="410" t="s">
        <v>19860</v>
      </c>
      <c r="C1784" s="397">
        <v>0</v>
      </c>
      <c r="D1784" s="397">
        <v>0</v>
      </c>
      <c r="E1784" s="397">
        <v>0</v>
      </c>
    </row>
    <row r="1785" spans="1:5" x14ac:dyDescent="0.25">
      <c r="A1785" s="408" t="s">
        <v>197</v>
      </c>
      <c r="B1785" s="410" t="s">
        <v>8863</v>
      </c>
      <c r="C1785" s="397">
        <v>0</v>
      </c>
      <c r="D1785" s="397">
        <v>0</v>
      </c>
      <c r="E1785" s="397">
        <v>0</v>
      </c>
    </row>
    <row r="1786" spans="1:5" x14ac:dyDescent="0.25">
      <c r="A1786" s="408" t="s">
        <v>8872</v>
      </c>
      <c r="B1786" s="410" t="s">
        <v>11546</v>
      </c>
      <c r="C1786" s="397">
        <v>0</v>
      </c>
      <c r="D1786" s="397">
        <v>0</v>
      </c>
      <c r="E1786" s="397">
        <v>0</v>
      </c>
    </row>
    <row r="1787" spans="1:5" x14ac:dyDescent="0.25">
      <c r="A1787" s="408" t="s">
        <v>8873</v>
      </c>
      <c r="B1787" s="410" t="s">
        <v>11547</v>
      </c>
      <c r="C1787" s="397">
        <v>0</v>
      </c>
      <c r="D1787" s="397">
        <v>0</v>
      </c>
      <c r="E1787" s="397">
        <v>0</v>
      </c>
    </row>
    <row r="1788" spans="1:5" x14ac:dyDescent="0.25">
      <c r="A1788" s="408" t="s">
        <v>8874</v>
      </c>
      <c r="B1788" s="410" t="s">
        <v>11548</v>
      </c>
      <c r="C1788" s="397">
        <v>0</v>
      </c>
      <c r="D1788" s="397">
        <v>2</v>
      </c>
      <c r="E1788" s="397">
        <v>2</v>
      </c>
    </row>
    <row r="1789" spans="1:5" x14ac:dyDescent="0.25">
      <c r="A1789" s="408" t="s">
        <v>8875</v>
      </c>
      <c r="B1789" s="410" t="s">
        <v>11549</v>
      </c>
      <c r="C1789" s="397">
        <v>0</v>
      </c>
      <c r="D1789" s="397">
        <v>0</v>
      </c>
      <c r="E1789" s="397">
        <v>0</v>
      </c>
    </row>
    <row r="1790" spans="1:5" x14ac:dyDescent="0.25">
      <c r="A1790" s="408" t="s">
        <v>8876</v>
      </c>
      <c r="B1790" s="410" t="s">
        <v>11550</v>
      </c>
      <c r="C1790" s="397">
        <v>0</v>
      </c>
      <c r="D1790" s="397">
        <v>0</v>
      </c>
      <c r="E1790" s="397">
        <v>0</v>
      </c>
    </row>
    <row r="1791" spans="1:5" x14ac:dyDescent="0.25">
      <c r="A1791" s="408" t="s">
        <v>19864</v>
      </c>
      <c r="B1791" s="410" t="s">
        <v>19860</v>
      </c>
      <c r="C1791" s="397">
        <v>0</v>
      </c>
      <c r="D1791" s="397">
        <v>0</v>
      </c>
      <c r="E1791" s="397">
        <v>0</v>
      </c>
    </row>
    <row r="1792" spans="1:5" x14ac:dyDescent="0.25">
      <c r="A1792" s="408" t="s">
        <v>198</v>
      </c>
      <c r="B1792" s="410" t="s">
        <v>8877</v>
      </c>
      <c r="C1792" s="397">
        <v>2</v>
      </c>
      <c r="D1792" s="397">
        <v>1</v>
      </c>
      <c r="E1792" s="397">
        <v>3</v>
      </c>
    </row>
    <row r="1793" spans="1:5" x14ac:dyDescent="0.25">
      <c r="A1793" s="408" t="s">
        <v>199</v>
      </c>
      <c r="B1793" s="410" t="s">
        <v>9483</v>
      </c>
      <c r="C1793" s="397">
        <v>0</v>
      </c>
      <c r="D1793" s="397">
        <v>0</v>
      </c>
      <c r="E1793" s="397">
        <v>0</v>
      </c>
    </row>
    <row r="1794" spans="1:5" x14ac:dyDescent="0.25">
      <c r="A1794" s="408" t="s">
        <v>200</v>
      </c>
      <c r="B1794" s="410" t="s">
        <v>8878</v>
      </c>
      <c r="C1794" s="397">
        <v>0</v>
      </c>
      <c r="D1794" s="397">
        <v>0</v>
      </c>
      <c r="E1794" s="397">
        <v>0</v>
      </c>
    </row>
    <row r="1795" spans="1:5" x14ac:dyDescent="0.25">
      <c r="A1795" s="408" t="s">
        <v>201</v>
      </c>
      <c r="B1795" s="410" t="s">
        <v>9484</v>
      </c>
      <c r="C1795" s="397">
        <v>0</v>
      </c>
      <c r="D1795" s="397">
        <v>0</v>
      </c>
      <c r="E1795" s="397">
        <v>0</v>
      </c>
    </row>
    <row r="1796" spans="1:5" x14ac:dyDescent="0.25">
      <c r="A1796" s="408" t="s">
        <v>8879</v>
      </c>
      <c r="B1796" s="410" t="s">
        <v>8880</v>
      </c>
      <c r="C1796" s="397">
        <v>0</v>
      </c>
      <c r="D1796" s="397">
        <v>0</v>
      </c>
      <c r="E1796" s="397">
        <v>0</v>
      </c>
    </row>
    <row r="1797" spans="1:5" x14ac:dyDescent="0.25">
      <c r="A1797" s="408" t="s">
        <v>8881</v>
      </c>
      <c r="B1797" s="410" t="s">
        <v>8882</v>
      </c>
      <c r="C1797" s="397">
        <v>0</v>
      </c>
      <c r="D1797" s="397">
        <v>0</v>
      </c>
      <c r="E1797" s="397">
        <v>0</v>
      </c>
    </row>
    <row r="1798" spans="1:5" x14ac:dyDescent="0.25">
      <c r="A1798" s="408" t="s">
        <v>19865</v>
      </c>
      <c r="B1798" s="410" t="s">
        <v>19866</v>
      </c>
      <c r="C1798" s="397">
        <v>0</v>
      </c>
      <c r="D1798" s="397">
        <v>0</v>
      </c>
      <c r="E1798" s="397">
        <v>0</v>
      </c>
    </row>
    <row r="1799" spans="1:5" x14ac:dyDescent="0.25">
      <c r="A1799" s="408" t="s">
        <v>202</v>
      </c>
      <c r="B1799" s="410" t="s">
        <v>8877</v>
      </c>
      <c r="C1799" s="397">
        <v>0</v>
      </c>
      <c r="D1799" s="397">
        <v>3</v>
      </c>
      <c r="E1799" s="397">
        <v>3</v>
      </c>
    </row>
    <row r="1800" spans="1:5" x14ac:dyDescent="0.25">
      <c r="A1800" s="408" t="s">
        <v>203</v>
      </c>
      <c r="B1800" s="410" t="s">
        <v>9483</v>
      </c>
      <c r="C1800" s="397">
        <v>0</v>
      </c>
      <c r="D1800" s="397">
        <v>0</v>
      </c>
      <c r="E1800" s="397">
        <v>0</v>
      </c>
    </row>
    <row r="1801" spans="1:5" x14ac:dyDescent="0.25">
      <c r="A1801" s="408" t="s">
        <v>204</v>
      </c>
      <c r="B1801" s="410" t="s">
        <v>8878</v>
      </c>
      <c r="C1801" s="397">
        <v>0</v>
      </c>
      <c r="D1801" s="397">
        <v>0</v>
      </c>
      <c r="E1801" s="397">
        <v>0</v>
      </c>
    </row>
    <row r="1802" spans="1:5" x14ac:dyDescent="0.25">
      <c r="A1802" s="408" t="s">
        <v>205</v>
      </c>
      <c r="B1802" s="410" t="s">
        <v>9484</v>
      </c>
      <c r="C1802" s="397">
        <v>0</v>
      </c>
      <c r="D1802" s="397">
        <v>-2</v>
      </c>
      <c r="E1802" s="397">
        <v>-2</v>
      </c>
    </row>
    <row r="1803" spans="1:5" x14ac:dyDescent="0.25">
      <c r="A1803" s="408" t="s">
        <v>8883</v>
      </c>
      <c r="B1803" s="410" t="s">
        <v>8880</v>
      </c>
      <c r="C1803" s="397">
        <v>0</v>
      </c>
      <c r="D1803" s="397">
        <v>1</v>
      </c>
      <c r="E1803" s="397">
        <v>1</v>
      </c>
    </row>
    <row r="1804" spans="1:5" x14ac:dyDescent="0.25">
      <c r="A1804" s="408" t="s">
        <v>8884</v>
      </c>
      <c r="B1804" s="410" t="s">
        <v>8882</v>
      </c>
      <c r="C1804" s="397">
        <v>0</v>
      </c>
      <c r="D1804" s="397">
        <v>0</v>
      </c>
      <c r="E1804" s="397">
        <v>0</v>
      </c>
    </row>
    <row r="1805" spans="1:5" x14ac:dyDescent="0.25">
      <c r="A1805" s="408" t="s">
        <v>19867</v>
      </c>
      <c r="B1805" s="410" t="s">
        <v>19866</v>
      </c>
      <c r="C1805" s="397">
        <v>0</v>
      </c>
      <c r="D1805" s="397">
        <v>0</v>
      </c>
      <c r="E1805" s="397">
        <v>0</v>
      </c>
    </row>
    <row r="1806" spans="1:5" x14ac:dyDescent="0.25">
      <c r="A1806" s="408" t="s">
        <v>206</v>
      </c>
      <c r="B1806" s="410" t="s">
        <v>8877</v>
      </c>
      <c r="C1806" s="397">
        <v>0</v>
      </c>
      <c r="D1806" s="397">
        <v>0</v>
      </c>
      <c r="E1806" s="397">
        <v>0</v>
      </c>
    </row>
    <row r="1807" spans="1:5" x14ac:dyDescent="0.25">
      <c r="A1807" s="408" t="s">
        <v>207</v>
      </c>
      <c r="B1807" s="410" t="s">
        <v>9483</v>
      </c>
      <c r="C1807" s="397">
        <v>0</v>
      </c>
      <c r="D1807" s="397">
        <v>0</v>
      </c>
      <c r="E1807" s="397">
        <v>0</v>
      </c>
    </row>
    <row r="1808" spans="1:5" x14ac:dyDescent="0.25">
      <c r="A1808" s="408" t="s">
        <v>208</v>
      </c>
      <c r="B1808" s="410" t="s">
        <v>8878</v>
      </c>
      <c r="C1808" s="397">
        <v>0</v>
      </c>
      <c r="D1808" s="397">
        <v>0</v>
      </c>
      <c r="E1808" s="397">
        <v>0</v>
      </c>
    </row>
    <row r="1809" spans="1:5" x14ac:dyDescent="0.25">
      <c r="A1809" s="408" t="s">
        <v>209</v>
      </c>
      <c r="B1809" s="410" t="s">
        <v>9484</v>
      </c>
      <c r="C1809" s="397">
        <v>0</v>
      </c>
      <c r="D1809" s="397">
        <v>0</v>
      </c>
      <c r="E1809" s="397">
        <v>0</v>
      </c>
    </row>
    <row r="1810" spans="1:5" x14ac:dyDescent="0.25">
      <c r="A1810" s="408" t="s">
        <v>8885</v>
      </c>
      <c r="B1810" s="410" t="s">
        <v>8880</v>
      </c>
      <c r="C1810" s="397">
        <v>0</v>
      </c>
      <c r="D1810" s="397">
        <v>0</v>
      </c>
      <c r="E1810" s="397">
        <v>0</v>
      </c>
    </row>
    <row r="1811" spans="1:5" x14ac:dyDescent="0.25">
      <c r="A1811" s="408" t="s">
        <v>8886</v>
      </c>
      <c r="B1811" s="410" t="s">
        <v>8882</v>
      </c>
      <c r="C1811" s="397">
        <v>0</v>
      </c>
      <c r="D1811" s="397">
        <v>0</v>
      </c>
      <c r="E1811" s="397">
        <v>0</v>
      </c>
    </row>
    <row r="1812" spans="1:5" x14ac:dyDescent="0.25">
      <c r="A1812" s="408" t="s">
        <v>19868</v>
      </c>
      <c r="B1812" s="410" t="s">
        <v>19866</v>
      </c>
      <c r="C1812" s="397">
        <v>0</v>
      </c>
      <c r="D1812" s="397">
        <v>0</v>
      </c>
      <c r="E1812" s="397">
        <v>0</v>
      </c>
    </row>
    <row r="1813" spans="1:5" x14ac:dyDescent="0.25">
      <c r="A1813" s="408" t="s">
        <v>210</v>
      </c>
      <c r="B1813" s="410" t="s">
        <v>8877</v>
      </c>
      <c r="C1813" s="397">
        <v>0</v>
      </c>
      <c r="D1813" s="397">
        <v>0</v>
      </c>
      <c r="E1813" s="397">
        <v>0</v>
      </c>
    </row>
    <row r="1814" spans="1:5" x14ac:dyDescent="0.25">
      <c r="A1814" s="408" t="s">
        <v>211</v>
      </c>
      <c r="B1814" s="410" t="s">
        <v>9483</v>
      </c>
      <c r="C1814" s="397">
        <v>0</v>
      </c>
      <c r="D1814" s="397">
        <v>0</v>
      </c>
      <c r="E1814" s="397">
        <v>0</v>
      </c>
    </row>
    <row r="1815" spans="1:5" x14ac:dyDescent="0.25">
      <c r="A1815" s="408" t="s">
        <v>212</v>
      </c>
      <c r="B1815" s="410" t="s">
        <v>8878</v>
      </c>
      <c r="C1815" s="397">
        <v>0</v>
      </c>
      <c r="D1815" s="397">
        <v>0</v>
      </c>
      <c r="E1815" s="397">
        <v>0</v>
      </c>
    </row>
    <row r="1816" spans="1:5" x14ac:dyDescent="0.25">
      <c r="A1816" s="408" t="s">
        <v>213</v>
      </c>
      <c r="B1816" s="410" t="s">
        <v>9484</v>
      </c>
      <c r="C1816" s="397">
        <v>0</v>
      </c>
      <c r="D1816" s="397">
        <v>0</v>
      </c>
      <c r="E1816" s="397">
        <v>0</v>
      </c>
    </row>
    <row r="1817" spans="1:5" x14ac:dyDescent="0.25">
      <c r="A1817" s="408" t="s">
        <v>8887</v>
      </c>
      <c r="B1817" s="410" t="s">
        <v>8880</v>
      </c>
      <c r="C1817" s="397">
        <v>0</v>
      </c>
      <c r="D1817" s="397">
        <v>0</v>
      </c>
      <c r="E1817" s="397">
        <v>0</v>
      </c>
    </row>
    <row r="1818" spans="1:5" x14ac:dyDescent="0.25">
      <c r="A1818" s="408" t="s">
        <v>8888</v>
      </c>
      <c r="B1818" s="410" t="s">
        <v>8882</v>
      </c>
      <c r="C1818" s="397">
        <v>0</v>
      </c>
      <c r="D1818" s="397">
        <v>0</v>
      </c>
      <c r="E1818" s="397">
        <v>0</v>
      </c>
    </row>
    <row r="1819" spans="1:5" x14ac:dyDescent="0.25">
      <c r="A1819" s="408" t="s">
        <v>19869</v>
      </c>
      <c r="B1819" s="410" t="s">
        <v>19866</v>
      </c>
      <c r="C1819" s="397">
        <v>0</v>
      </c>
      <c r="D1819" s="397">
        <v>0</v>
      </c>
      <c r="E1819" s="397">
        <v>0</v>
      </c>
    </row>
    <row r="1820" spans="1:5" x14ac:dyDescent="0.25">
      <c r="A1820" s="408" t="s">
        <v>214</v>
      </c>
      <c r="B1820" s="410" t="s">
        <v>8877</v>
      </c>
      <c r="C1820" s="397">
        <v>0</v>
      </c>
      <c r="D1820" s="397">
        <v>0</v>
      </c>
      <c r="E1820" s="397">
        <v>0</v>
      </c>
    </row>
    <row r="1821" spans="1:5" x14ac:dyDescent="0.25">
      <c r="A1821" s="408" t="s">
        <v>8889</v>
      </c>
      <c r="B1821" s="410" t="s">
        <v>9483</v>
      </c>
      <c r="C1821" s="397">
        <v>0</v>
      </c>
      <c r="D1821" s="397">
        <v>0</v>
      </c>
      <c r="E1821" s="397">
        <v>0</v>
      </c>
    </row>
    <row r="1822" spans="1:5" x14ac:dyDescent="0.25">
      <c r="A1822" s="408" t="s">
        <v>8890</v>
      </c>
      <c r="B1822" s="410" t="s">
        <v>8878</v>
      </c>
      <c r="C1822" s="397">
        <v>0</v>
      </c>
      <c r="D1822" s="397">
        <v>0</v>
      </c>
      <c r="E1822" s="397">
        <v>0</v>
      </c>
    </row>
    <row r="1823" spans="1:5" x14ac:dyDescent="0.25">
      <c r="A1823" s="408" t="s">
        <v>8891</v>
      </c>
      <c r="B1823" s="410" t="s">
        <v>9484</v>
      </c>
      <c r="C1823" s="397">
        <v>0</v>
      </c>
      <c r="D1823" s="397">
        <v>0</v>
      </c>
      <c r="E1823" s="397">
        <v>0</v>
      </c>
    </row>
    <row r="1824" spans="1:5" x14ac:dyDescent="0.25">
      <c r="A1824" s="408" t="s">
        <v>8892</v>
      </c>
      <c r="B1824" s="410" t="s">
        <v>8880</v>
      </c>
      <c r="C1824" s="397">
        <v>0</v>
      </c>
      <c r="D1824" s="397">
        <v>0</v>
      </c>
      <c r="E1824" s="397">
        <v>0</v>
      </c>
    </row>
    <row r="1825" spans="1:5" x14ac:dyDescent="0.25">
      <c r="A1825" s="408" t="s">
        <v>8893</v>
      </c>
      <c r="B1825" s="410" t="s">
        <v>8882</v>
      </c>
      <c r="C1825" s="397">
        <v>0</v>
      </c>
      <c r="D1825" s="397">
        <v>0</v>
      </c>
      <c r="E1825" s="397">
        <v>0</v>
      </c>
    </row>
    <row r="1826" spans="1:5" x14ac:dyDescent="0.25">
      <c r="A1826" s="408" t="s">
        <v>19870</v>
      </c>
      <c r="B1826" s="410" t="s">
        <v>19866</v>
      </c>
      <c r="C1826" s="397">
        <v>0</v>
      </c>
      <c r="D1826" s="397">
        <v>0</v>
      </c>
      <c r="E1826" s="397">
        <v>0</v>
      </c>
    </row>
    <row r="1827" spans="1:5" x14ac:dyDescent="0.25">
      <c r="A1827" s="408" t="s">
        <v>215</v>
      </c>
      <c r="B1827" s="410" t="s">
        <v>8894</v>
      </c>
      <c r="C1827" s="397">
        <v>0</v>
      </c>
      <c r="D1827" s="397">
        <v>2</v>
      </c>
      <c r="E1827" s="397">
        <v>2</v>
      </c>
    </row>
    <row r="1828" spans="1:5" x14ac:dyDescent="0.25">
      <c r="A1828" s="408" t="s">
        <v>8895</v>
      </c>
      <c r="B1828" s="410" t="s">
        <v>9485</v>
      </c>
      <c r="C1828" s="397">
        <v>0</v>
      </c>
      <c r="D1828" s="397">
        <v>0</v>
      </c>
      <c r="E1828" s="397">
        <v>0</v>
      </c>
    </row>
    <row r="1829" spans="1:5" x14ac:dyDescent="0.25">
      <c r="A1829" s="408" t="s">
        <v>8896</v>
      </c>
      <c r="B1829" s="410" t="s">
        <v>8897</v>
      </c>
      <c r="C1829" s="397">
        <v>0</v>
      </c>
      <c r="D1829" s="397">
        <v>0</v>
      </c>
      <c r="E1829" s="397">
        <v>0</v>
      </c>
    </row>
    <row r="1830" spans="1:5" x14ac:dyDescent="0.25">
      <c r="A1830" s="408" t="s">
        <v>8898</v>
      </c>
      <c r="B1830" s="410" t="s">
        <v>9486</v>
      </c>
      <c r="C1830" s="397">
        <v>0</v>
      </c>
      <c r="D1830" s="397">
        <v>0</v>
      </c>
      <c r="E1830" s="397">
        <v>0</v>
      </c>
    </row>
    <row r="1831" spans="1:5" x14ac:dyDescent="0.25">
      <c r="A1831" s="408" t="s">
        <v>8899</v>
      </c>
      <c r="B1831" s="410" t="s">
        <v>8900</v>
      </c>
      <c r="C1831" s="397">
        <v>0</v>
      </c>
      <c r="D1831" s="397">
        <v>0</v>
      </c>
      <c r="E1831" s="397">
        <v>0</v>
      </c>
    </row>
    <row r="1832" spans="1:5" x14ac:dyDescent="0.25">
      <c r="A1832" s="408" t="s">
        <v>216</v>
      </c>
      <c r="B1832" s="410" t="s">
        <v>8894</v>
      </c>
      <c r="C1832" s="397">
        <v>0</v>
      </c>
      <c r="D1832" s="397">
        <v>0</v>
      </c>
      <c r="E1832" s="397">
        <v>0</v>
      </c>
    </row>
    <row r="1833" spans="1:5" x14ac:dyDescent="0.25">
      <c r="A1833" s="408" t="s">
        <v>8901</v>
      </c>
      <c r="B1833" s="410" t="s">
        <v>9485</v>
      </c>
      <c r="C1833" s="397">
        <v>0</v>
      </c>
      <c r="D1833" s="397">
        <v>0</v>
      </c>
      <c r="E1833" s="397">
        <v>0</v>
      </c>
    </row>
    <row r="1834" spans="1:5" x14ac:dyDescent="0.25">
      <c r="A1834" s="408" t="s">
        <v>8902</v>
      </c>
      <c r="B1834" s="410" t="s">
        <v>8897</v>
      </c>
      <c r="C1834" s="397">
        <v>0</v>
      </c>
      <c r="D1834" s="397">
        <v>0</v>
      </c>
      <c r="E1834" s="397">
        <v>0</v>
      </c>
    </row>
    <row r="1835" spans="1:5" x14ac:dyDescent="0.25">
      <c r="A1835" s="408" t="s">
        <v>8903</v>
      </c>
      <c r="B1835" s="410" t="s">
        <v>9486</v>
      </c>
      <c r="C1835" s="397">
        <v>0</v>
      </c>
      <c r="D1835" s="397">
        <v>0</v>
      </c>
      <c r="E1835" s="397">
        <v>0</v>
      </c>
    </row>
    <row r="1836" spans="1:5" x14ac:dyDescent="0.25">
      <c r="A1836" s="408" t="s">
        <v>8904</v>
      </c>
      <c r="B1836" s="410" t="s">
        <v>8900</v>
      </c>
      <c r="C1836" s="397">
        <v>0</v>
      </c>
      <c r="D1836" s="397">
        <v>0</v>
      </c>
      <c r="E1836" s="397">
        <v>0</v>
      </c>
    </row>
    <row r="1837" spans="1:5" x14ac:dyDescent="0.25">
      <c r="A1837" s="408" t="s">
        <v>217</v>
      </c>
      <c r="B1837" s="410" t="s">
        <v>8894</v>
      </c>
      <c r="C1837" s="397">
        <v>0</v>
      </c>
      <c r="D1837" s="397">
        <v>0</v>
      </c>
      <c r="E1837" s="397">
        <v>0</v>
      </c>
    </row>
    <row r="1838" spans="1:5" x14ac:dyDescent="0.25">
      <c r="A1838" s="408" t="s">
        <v>8905</v>
      </c>
      <c r="B1838" s="410" t="s">
        <v>9485</v>
      </c>
      <c r="C1838" s="397">
        <v>0</v>
      </c>
      <c r="D1838" s="397">
        <v>0</v>
      </c>
      <c r="E1838" s="397">
        <v>0</v>
      </c>
    </row>
    <row r="1839" spans="1:5" x14ac:dyDescent="0.25">
      <c r="A1839" s="408" t="s">
        <v>8906</v>
      </c>
      <c r="B1839" s="410" t="s">
        <v>8897</v>
      </c>
      <c r="C1839" s="397">
        <v>0</v>
      </c>
      <c r="D1839" s="397">
        <v>0</v>
      </c>
      <c r="E1839" s="397">
        <v>0</v>
      </c>
    </row>
    <row r="1840" spans="1:5" x14ac:dyDescent="0.25">
      <c r="A1840" s="408" t="s">
        <v>8907</v>
      </c>
      <c r="B1840" s="410" t="s">
        <v>9486</v>
      </c>
      <c r="C1840" s="397">
        <v>0</v>
      </c>
      <c r="D1840" s="397">
        <v>0</v>
      </c>
      <c r="E1840" s="397">
        <v>0</v>
      </c>
    </row>
    <row r="1841" spans="1:5" x14ac:dyDescent="0.25">
      <c r="A1841" s="408" t="s">
        <v>8908</v>
      </c>
      <c r="B1841" s="410" t="s">
        <v>8900</v>
      </c>
      <c r="C1841" s="397">
        <v>0</v>
      </c>
      <c r="D1841" s="397">
        <v>0</v>
      </c>
      <c r="E1841" s="397">
        <v>0</v>
      </c>
    </row>
    <row r="1842" spans="1:5" x14ac:dyDescent="0.25">
      <c r="A1842" s="408" t="s">
        <v>218</v>
      </c>
      <c r="B1842" s="410" t="s">
        <v>8894</v>
      </c>
      <c r="C1842" s="397">
        <v>0</v>
      </c>
      <c r="D1842" s="397">
        <v>0</v>
      </c>
      <c r="E1842" s="397">
        <v>0</v>
      </c>
    </row>
    <row r="1843" spans="1:5" x14ac:dyDescent="0.25">
      <c r="A1843" s="408" t="s">
        <v>8909</v>
      </c>
      <c r="B1843" s="410" t="s">
        <v>9485</v>
      </c>
      <c r="C1843" s="397">
        <v>0</v>
      </c>
      <c r="D1843" s="397">
        <v>0</v>
      </c>
      <c r="E1843" s="397">
        <v>0</v>
      </c>
    </row>
    <row r="1844" spans="1:5" x14ac:dyDescent="0.25">
      <c r="A1844" s="408" t="s">
        <v>8910</v>
      </c>
      <c r="B1844" s="410" t="s">
        <v>8897</v>
      </c>
      <c r="C1844" s="397">
        <v>0</v>
      </c>
      <c r="D1844" s="397">
        <v>0</v>
      </c>
      <c r="E1844" s="397">
        <v>0</v>
      </c>
    </row>
    <row r="1845" spans="1:5" x14ac:dyDescent="0.25">
      <c r="A1845" s="408" t="s">
        <v>8911</v>
      </c>
      <c r="B1845" s="410" t="s">
        <v>9486</v>
      </c>
      <c r="C1845" s="397">
        <v>0</v>
      </c>
      <c r="D1845" s="397">
        <v>0</v>
      </c>
      <c r="E1845" s="397">
        <v>0</v>
      </c>
    </row>
    <row r="1846" spans="1:5" x14ac:dyDescent="0.25">
      <c r="A1846" s="408" t="s">
        <v>8912</v>
      </c>
      <c r="B1846" s="410" t="s">
        <v>8900</v>
      </c>
      <c r="C1846" s="397">
        <v>0</v>
      </c>
      <c r="D1846" s="397">
        <v>0</v>
      </c>
      <c r="E1846" s="397">
        <v>0</v>
      </c>
    </row>
    <row r="1847" spans="1:5" x14ac:dyDescent="0.25">
      <c r="A1847" s="408" t="s">
        <v>219</v>
      </c>
      <c r="B1847" s="410" t="s">
        <v>8894</v>
      </c>
      <c r="C1847" s="397">
        <v>0</v>
      </c>
      <c r="D1847" s="397">
        <v>0</v>
      </c>
      <c r="E1847" s="397">
        <v>0</v>
      </c>
    </row>
    <row r="1848" spans="1:5" x14ac:dyDescent="0.25">
      <c r="A1848" s="408" t="s">
        <v>8913</v>
      </c>
      <c r="B1848" s="410" t="s">
        <v>9485</v>
      </c>
      <c r="C1848" s="397">
        <v>0</v>
      </c>
      <c r="D1848" s="397">
        <v>0</v>
      </c>
      <c r="E1848" s="397">
        <v>0</v>
      </c>
    </row>
    <row r="1849" spans="1:5" x14ac:dyDescent="0.25">
      <c r="A1849" s="408" t="s">
        <v>8914</v>
      </c>
      <c r="B1849" s="410" t="s">
        <v>8897</v>
      </c>
      <c r="C1849" s="397">
        <v>0</v>
      </c>
      <c r="D1849" s="397">
        <v>0</v>
      </c>
      <c r="E1849" s="397">
        <v>0</v>
      </c>
    </row>
    <row r="1850" spans="1:5" x14ac:dyDescent="0.25">
      <c r="A1850" s="408" t="s">
        <v>8915</v>
      </c>
      <c r="B1850" s="410" t="s">
        <v>9486</v>
      </c>
      <c r="C1850" s="397">
        <v>0</v>
      </c>
      <c r="D1850" s="397">
        <v>0</v>
      </c>
      <c r="E1850" s="397">
        <v>0</v>
      </c>
    </row>
    <row r="1851" spans="1:5" x14ac:dyDescent="0.25">
      <c r="A1851" s="408" t="s">
        <v>8916</v>
      </c>
      <c r="B1851" s="410" t="s">
        <v>8900</v>
      </c>
      <c r="C1851" s="397">
        <v>0</v>
      </c>
      <c r="D1851" s="397">
        <v>0</v>
      </c>
      <c r="E1851" s="397">
        <v>0</v>
      </c>
    </row>
    <row r="1852" spans="1:5" x14ac:dyDescent="0.25">
      <c r="A1852" s="408" t="s">
        <v>220</v>
      </c>
      <c r="B1852" s="410" t="s">
        <v>8863</v>
      </c>
      <c r="C1852" s="397">
        <v>-2</v>
      </c>
      <c r="D1852" s="397">
        <v>0</v>
      </c>
      <c r="E1852" s="397">
        <v>-2</v>
      </c>
    </row>
    <row r="1853" spans="1:5" x14ac:dyDescent="0.25">
      <c r="A1853" s="408" t="s">
        <v>8917</v>
      </c>
      <c r="B1853" s="410" t="s">
        <v>9487</v>
      </c>
      <c r="C1853" s="397">
        <v>0</v>
      </c>
      <c r="D1853" s="397">
        <v>0</v>
      </c>
      <c r="E1853" s="397">
        <v>0</v>
      </c>
    </row>
    <row r="1854" spans="1:5" x14ac:dyDescent="0.25">
      <c r="A1854" s="408" t="s">
        <v>8918</v>
      </c>
      <c r="B1854" s="410" t="s">
        <v>8919</v>
      </c>
      <c r="C1854" s="397">
        <v>0</v>
      </c>
      <c r="D1854" s="397">
        <v>0</v>
      </c>
      <c r="E1854" s="397">
        <v>0</v>
      </c>
    </row>
    <row r="1855" spans="1:5" x14ac:dyDescent="0.25">
      <c r="A1855" s="408" t="s">
        <v>8920</v>
      </c>
      <c r="B1855" s="410" t="s">
        <v>9488</v>
      </c>
      <c r="C1855" s="397">
        <v>0</v>
      </c>
      <c r="D1855" s="397">
        <v>0</v>
      </c>
      <c r="E1855" s="397">
        <v>0</v>
      </c>
    </row>
    <row r="1856" spans="1:5" x14ac:dyDescent="0.25">
      <c r="A1856" s="408" t="s">
        <v>8921</v>
      </c>
      <c r="B1856" s="410" t="s">
        <v>8922</v>
      </c>
      <c r="C1856" s="397">
        <v>0</v>
      </c>
      <c r="D1856" s="397">
        <v>0</v>
      </c>
      <c r="E1856" s="397">
        <v>0</v>
      </c>
    </row>
    <row r="1857" spans="1:5" x14ac:dyDescent="0.25">
      <c r="A1857" s="408" t="s">
        <v>8923</v>
      </c>
      <c r="B1857" s="410" t="s">
        <v>8924</v>
      </c>
      <c r="C1857" s="397">
        <v>0</v>
      </c>
      <c r="D1857" s="397">
        <v>0</v>
      </c>
      <c r="E1857" s="397">
        <v>0</v>
      </c>
    </row>
    <row r="1858" spans="1:5" x14ac:dyDescent="0.25">
      <c r="A1858" s="408" t="s">
        <v>19871</v>
      </c>
      <c r="B1858" s="410" t="s">
        <v>19872</v>
      </c>
      <c r="C1858" s="397">
        <v>0</v>
      </c>
      <c r="D1858" s="397">
        <v>0</v>
      </c>
      <c r="E1858" s="397">
        <v>0</v>
      </c>
    </row>
    <row r="1859" spans="1:5" x14ac:dyDescent="0.25">
      <c r="A1859" s="408" t="s">
        <v>221</v>
      </c>
      <c r="B1859" s="410" t="s">
        <v>8863</v>
      </c>
      <c r="C1859" s="397">
        <v>0</v>
      </c>
      <c r="D1859" s="397">
        <v>0</v>
      </c>
      <c r="E1859" s="397">
        <v>0</v>
      </c>
    </row>
    <row r="1860" spans="1:5" x14ac:dyDescent="0.25">
      <c r="A1860" s="408" t="s">
        <v>8925</v>
      </c>
      <c r="B1860" s="410" t="s">
        <v>9487</v>
      </c>
      <c r="C1860" s="397">
        <v>0</v>
      </c>
      <c r="D1860" s="397">
        <v>0</v>
      </c>
      <c r="E1860" s="397">
        <v>0</v>
      </c>
    </row>
    <row r="1861" spans="1:5" x14ac:dyDescent="0.25">
      <c r="A1861" s="408" t="s">
        <v>8926</v>
      </c>
      <c r="B1861" s="410" t="s">
        <v>8919</v>
      </c>
      <c r="C1861" s="397">
        <v>0</v>
      </c>
      <c r="D1861" s="397">
        <v>0</v>
      </c>
      <c r="E1861" s="397">
        <v>0</v>
      </c>
    </row>
    <row r="1862" spans="1:5" x14ac:dyDescent="0.25">
      <c r="A1862" s="408" t="s">
        <v>8927</v>
      </c>
      <c r="B1862" s="410" t="s">
        <v>9488</v>
      </c>
      <c r="C1862" s="397">
        <v>0</v>
      </c>
      <c r="D1862" s="397">
        <v>0</v>
      </c>
      <c r="E1862" s="397">
        <v>0</v>
      </c>
    </row>
    <row r="1863" spans="1:5" x14ac:dyDescent="0.25">
      <c r="A1863" s="408" t="s">
        <v>8928</v>
      </c>
      <c r="B1863" s="410" t="s">
        <v>8922</v>
      </c>
      <c r="C1863" s="397">
        <v>0</v>
      </c>
      <c r="D1863" s="397">
        <v>0</v>
      </c>
      <c r="E1863" s="397">
        <v>0</v>
      </c>
    </row>
    <row r="1864" spans="1:5" x14ac:dyDescent="0.25">
      <c r="A1864" s="408" t="s">
        <v>8929</v>
      </c>
      <c r="B1864" s="410" t="s">
        <v>8924</v>
      </c>
      <c r="C1864" s="397">
        <v>0</v>
      </c>
      <c r="D1864" s="397">
        <v>0</v>
      </c>
      <c r="E1864" s="397">
        <v>0</v>
      </c>
    </row>
    <row r="1865" spans="1:5" x14ac:dyDescent="0.25">
      <c r="A1865" s="408" t="s">
        <v>19873</v>
      </c>
      <c r="B1865" s="410" t="s">
        <v>19872</v>
      </c>
      <c r="C1865" s="397">
        <v>0</v>
      </c>
      <c r="D1865" s="397">
        <v>0</v>
      </c>
      <c r="E1865" s="397">
        <v>0</v>
      </c>
    </row>
    <row r="1866" spans="1:5" x14ac:dyDescent="0.25">
      <c r="A1866" s="408" t="s">
        <v>222</v>
      </c>
      <c r="B1866" s="410" t="s">
        <v>8863</v>
      </c>
      <c r="C1866" s="397">
        <v>0</v>
      </c>
      <c r="D1866" s="397">
        <v>0</v>
      </c>
      <c r="E1866" s="397">
        <v>0</v>
      </c>
    </row>
    <row r="1867" spans="1:5" x14ac:dyDescent="0.25">
      <c r="A1867" s="408" t="s">
        <v>8930</v>
      </c>
      <c r="B1867" s="410" t="s">
        <v>9487</v>
      </c>
      <c r="C1867" s="397">
        <v>0</v>
      </c>
      <c r="D1867" s="397">
        <v>0</v>
      </c>
      <c r="E1867" s="397">
        <v>0</v>
      </c>
    </row>
    <row r="1868" spans="1:5" x14ac:dyDescent="0.25">
      <c r="A1868" s="408" t="s">
        <v>8931</v>
      </c>
      <c r="B1868" s="410" t="s">
        <v>8919</v>
      </c>
      <c r="C1868" s="397">
        <v>0</v>
      </c>
      <c r="D1868" s="397">
        <v>0</v>
      </c>
      <c r="E1868" s="397">
        <v>0</v>
      </c>
    </row>
    <row r="1869" spans="1:5" x14ac:dyDescent="0.25">
      <c r="A1869" s="408" t="s">
        <v>8932</v>
      </c>
      <c r="B1869" s="410" t="s">
        <v>9488</v>
      </c>
      <c r="C1869" s="397">
        <v>0</v>
      </c>
      <c r="D1869" s="397">
        <v>0</v>
      </c>
      <c r="E1869" s="397">
        <v>0</v>
      </c>
    </row>
    <row r="1870" spans="1:5" x14ac:dyDescent="0.25">
      <c r="A1870" s="408" t="s">
        <v>8933</v>
      </c>
      <c r="B1870" s="410" t="s">
        <v>8922</v>
      </c>
      <c r="C1870" s="397">
        <v>0</v>
      </c>
      <c r="D1870" s="397">
        <v>1</v>
      </c>
      <c r="E1870" s="397">
        <v>1</v>
      </c>
    </row>
    <row r="1871" spans="1:5" x14ac:dyDescent="0.25">
      <c r="A1871" s="408" t="s">
        <v>8934</v>
      </c>
      <c r="B1871" s="410" t="s">
        <v>8924</v>
      </c>
      <c r="C1871" s="397">
        <v>0</v>
      </c>
      <c r="D1871" s="397">
        <v>0</v>
      </c>
      <c r="E1871" s="397">
        <v>0</v>
      </c>
    </row>
    <row r="1872" spans="1:5" x14ac:dyDescent="0.25">
      <c r="A1872" s="408" t="s">
        <v>19874</v>
      </c>
      <c r="B1872" s="410" t="s">
        <v>19872</v>
      </c>
      <c r="C1872" s="397">
        <v>0</v>
      </c>
      <c r="D1872" s="397">
        <v>0</v>
      </c>
      <c r="E1872" s="397">
        <v>0</v>
      </c>
    </row>
    <row r="1873" spans="1:5" x14ac:dyDescent="0.25">
      <c r="A1873" s="408" t="s">
        <v>223</v>
      </c>
      <c r="B1873" s="410" t="s">
        <v>8863</v>
      </c>
      <c r="C1873" s="397">
        <v>0</v>
      </c>
      <c r="D1873" s="397">
        <v>0</v>
      </c>
      <c r="E1873" s="397">
        <v>0</v>
      </c>
    </row>
    <row r="1874" spans="1:5" x14ac:dyDescent="0.25">
      <c r="A1874" s="408" t="s">
        <v>8935</v>
      </c>
      <c r="B1874" s="410" t="s">
        <v>9487</v>
      </c>
      <c r="C1874" s="397">
        <v>0</v>
      </c>
      <c r="D1874" s="397">
        <v>0</v>
      </c>
      <c r="E1874" s="397">
        <v>0</v>
      </c>
    </row>
    <row r="1875" spans="1:5" x14ac:dyDescent="0.25">
      <c r="A1875" s="408" t="s">
        <v>8936</v>
      </c>
      <c r="B1875" s="410" t="s">
        <v>8919</v>
      </c>
      <c r="C1875" s="397">
        <v>0</v>
      </c>
      <c r="D1875" s="397">
        <v>0</v>
      </c>
      <c r="E1875" s="397">
        <v>0</v>
      </c>
    </row>
    <row r="1876" spans="1:5" x14ac:dyDescent="0.25">
      <c r="A1876" s="408" t="s">
        <v>8937</v>
      </c>
      <c r="B1876" s="410" t="s">
        <v>9488</v>
      </c>
      <c r="C1876" s="397">
        <v>0</v>
      </c>
      <c r="D1876" s="397">
        <v>0</v>
      </c>
      <c r="E1876" s="397">
        <v>0</v>
      </c>
    </row>
    <row r="1877" spans="1:5" x14ac:dyDescent="0.25">
      <c r="A1877" s="408" t="s">
        <v>8938</v>
      </c>
      <c r="B1877" s="410" t="s">
        <v>8922</v>
      </c>
      <c r="C1877" s="397">
        <v>0</v>
      </c>
      <c r="D1877" s="397">
        <v>0</v>
      </c>
      <c r="E1877" s="397">
        <v>0</v>
      </c>
    </row>
    <row r="1878" spans="1:5" x14ac:dyDescent="0.25">
      <c r="A1878" s="408" t="s">
        <v>8939</v>
      </c>
      <c r="B1878" s="410" t="s">
        <v>8924</v>
      </c>
      <c r="C1878" s="397">
        <v>0</v>
      </c>
      <c r="D1878" s="397">
        <v>0</v>
      </c>
      <c r="E1878" s="397">
        <v>0</v>
      </c>
    </row>
    <row r="1879" spans="1:5" x14ac:dyDescent="0.25">
      <c r="A1879" s="408" t="s">
        <v>19875</v>
      </c>
      <c r="B1879" s="410" t="s">
        <v>19872</v>
      </c>
      <c r="C1879" s="397">
        <v>0</v>
      </c>
      <c r="D1879" s="397">
        <v>0</v>
      </c>
      <c r="E1879" s="397">
        <v>0</v>
      </c>
    </row>
    <row r="1880" spans="1:5" x14ac:dyDescent="0.25">
      <c r="A1880" s="408" t="s">
        <v>224</v>
      </c>
      <c r="B1880" s="410" t="s">
        <v>8863</v>
      </c>
      <c r="C1880" s="397">
        <v>0</v>
      </c>
      <c r="D1880" s="397">
        <v>0</v>
      </c>
      <c r="E1880" s="397">
        <v>0</v>
      </c>
    </row>
    <row r="1881" spans="1:5" x14ac:dyDescent="0.25">
      <c r="A1881" s="408" t="s">
        <v>8940</v>
      </c>
      <c r="B1881" s="410" t="s">
        <v>9487</v>
      </c>
      <c r="C1881" s="397">
        <v>0</v>
      </c>
      <c r="D1881" s="397">
        <v>0</v>
      </c>
      <c r="E1881" s="397">
        <v>0</v>
      </c>
    </row>
    <row r="1882" spans="1:5" x14ac:dyDescent="0.25">
      <c r="A1882" s="408" t="s">
        <v>8941</v>
      </c>
      <c r="B1882" s="410" t="s">
        <v>8919</v>
      </c>
      <c r="C1882" s="397">
        <v>0</v>
      </c>
      <c r="D1882" s="397">
        <v>0</v>
      </c>
      <c r="E1882" s="397">
        <v>0</v>
      </c>
    </row>
    <row r="1883" spans="1:5" x14ac:dyDescent="0.25">
      <c r="A1883" s="408" t="s">
        <v>8942</v>
      </c>
      <c r="B1883" s="410" t="s">
        <v>9488</v>
      </c>
      <c r="C1883" s="397">
        <v>0</v>
      </c>
      <c r="D1883" s="397">
        <v>0</v>
      </c>
      <c r="E1883" s="397">
        <v>0</v>
      </c>
    </row>
    <row r="1884" spans="1:5" x14ac:dyDescent="0.25">
      <c r="A1884" s="408" t="s">
        <v>8943</v>
      </c>
      <c r="B1884" s="410" t="s">
        <v>8922</v>
      </c>
      <c r="C1884" s="397">
        <v>0</v>
      </c>
      <c r="D1884" s="397">
        <v>0</v>
      </c>
      <c r="E1884" s="397">
        <v>0</v>
      </c>
    </row>
    <row r="1885" spans="1:5" x14ac:dyDescent="0.25">
      <c r="A1885" s="408" t="s">
        <v>8944</v>
      </c>
      <c r="B1885" s="410" t="s">
        <v>8924</v>
      </c>
      <c r="C1885" s="397">
        <v>0</v>
      </c>
      <c r="D1885" s="397">
        <v>0</v>
      </c>
      <c r="E1885" s="397">
        <v>0</v>
      </c>
    </row>
    <row r="1886" spans="1:5" x14ac:dyDescent="0.25">
      <c r="A1886" s="408" t="s">
        <v>19876</v>
      </c>
      <c r="B1886" s="410" t="s">
        <v>19872</v>
      </c>
      <c r="C1886" s="397">
        <v>0</v>
      </c>
      <c r="D1886" s="397">
        <v>0</v>
      </c>
      <c r="E1886" s="397">
        <v>0</v>
      </c>
    </row>
    <row r="1887" spans="1:5" x14ac:dyDescent="0.25">
      <c r="A1887" s="408" t="s">
        <v>225</v>
      </c>
      <c r="B1887" s="410" t="s">
        <v>8863</v>
      </c>
      <c r="C1887" s="397">
        <v>0</v>
      </c>
      <c r="D1887" s="397">
        <v>0</v>
      </c>
      <c r="E1887" s="397">
        <v>0</v>
      </c>
    </row>
    <row r="1888" spans="1:5" x14ac:dyDescent="0.25">
      <c r="A1888" s="408" t="s">
        <v>8945</v>
      </c>
      <c r="B1888" s="410" t="s">
        <v>9487</v>
      </c>
      <c r="C1888" s="397">
        <v>0</v>
      </c>
      <c r="D1888" s="397">
        <v>0</v>
      </c>
      <c r="E1888" s="397">
        <v>0</v>
      </c>
    </row>
    <row r="1889" spans="1:5" x14ac:dyDescent="0.25">
      <c r="A1889" s="408" t="s">
        <v>8946</v>
      </c>
      <c r="B1889" s="410" t="s">
        <v>8919</v>
      </c>
      <c r="C1889" s="397">
        <v>0</v>
      </c>
      <c r="D1889" s="397">
        <v>0</v>
      </c>
      <c r="E1889" s="397">
        <v>0</v>
      </c>
    </row>
    <row r="1890" spans="1:5" x14ac:dyDescent="0.25">
      <c r="A1890" s="408" t="s">
        <v>8947</v>
      </c>
      <c r="B1890" s="410" t="s">
        <v>9488</v>
      </c>
      <c r="C1890" s="397">
        <v>0</v>
      </c>
      <c r="D1890" s="397">
        <v>0</v>
      </c>
      <c r="E1890" s="397">
        <v>0</v>
      </c>
    </row>
    <row r="1891" spans="1:5" x14ac:dyDescent="0.25">
      <c r="A1891" s="408" t="s">
        <v>8948</v>
      </c>
      <c r="B1891" s="410" t="s">
        <v>8922</v>
      </c>
      <c r="C1891" s="397">
        <v>0</v>
      </c>
      <c r="D1891" s="397">
        <v>0</v>
      </c>
      <c r="E1891" s="397">
        <v>0</v>
      </c>
    </row>
    <row r="1892" spans="1:5" x14ac:dyDescent="0.25">
      <c r="A1892" s="408" t="s">
        <v>8949</v>
      </c>
      <c r="B1892" s="410" t="s">
        <v>8924</v>
      </c>
      <c r="C1892" s="397">
        <v>0</v>
      </c>
      <c r="D1892" s="397">
        <v>0</v>
      </c>
      <c r="E1892" s="397">
        <v>0</v>
      </c>
    </row>
    <row r="1893" spans="1:5" x14ac:dyDescent="0.25">
      <c r="A1893" s="408" t="s">
        <v>19877</v>
      </c>
      <c r="B1893" s="410" t="s">
        <v>19872</v>
      </c>
      <c r="C1893" s="397">
        <v>0</v>
      </c>
      <c r="D1893" s="397">
        <v>0</v>
      </c>
      <c r="E1893" s="397">
        <v>0</v>
      </c>
    </row>
    <row r="1894" spans="1:5" x14ac:dyDescent="0.25">
      <c r="A1894" s="408" t="s">
        <v>226</v>
      </c>
      <c r="B1894" s="410" t="s">
        <v>8863</v>
      </c>
      <c r="C1894" s="397">
        <v>0</v>
      </c>
      <c r="D1894" s="397">
        <v>0</v>
      </c>
      <c r="E1894" s="397">
        <v>0</v>
      </c>
    </row>
    <row r="1895" spans="1:5" x14ac:dyDescent="0.25">
      <c r="A1895" s="408" t="s">
        <v>8950</v>
      </c>
      <c r="B1895" s="410" t="s">
        <v>9487</v>
      </c>
      <c r="C1895" s="397">
        <v>0</v>
      </c>
      <c r="D1895" s="397">
        <v>0</v>
      </c>
      <c r="E1895" s="397">
        <v>0</v>
      </c>
    </row>
    <row r="1896" spans="1:5" x14ac:dyDescent="0.25">
      <c r="A1896" s="408" t="s">
        <v>8951</v>
      </c>
      <c r="B1896" s="410" t="s">
        <v>8919</v>
      </c>
      <c r="C1896" s="397">
        <v>0</v>
      </c>
      <c r="D1896" s="397">
        <v>0</v>
      </c>
      <c r="E1896" s="397">
        <v>0</v>
      </c>
    </row>
    <row r="1897" spans="1:5" x14ac:dyDescent="0.25">
      <c r="A1897" s="408" t="s">
        <v>8952</v>
      </c>
      <c r="B1897" s="410" t="s">
        <v>9488</v>
      </c>
      <c r="C1897" s="397">
        <v>0</v>
      </c>
      <c r="D1897" s="397">
        <v>0</v>
      </c>
      <c r="E1897" s="397">
        <v>0</v>
      </c>
    </row>
    <row r="1898" spans="1:5" x14ac:dyDescent="0.25">
      <c r="A1898" s="408" t="s">
        <v>8953</v>
      </c>
      <c r="B1898" s="410" t="s">
        <v>8922</v>
      </c>
      <c r="C1898" s="397">
        <v>0</v>
      </c>
      <c r="D1898" s="397">
        <v>0</v>
      </c>
      <c r="E1898" s="397">
        <v>0</v>
      </c>
    </row>
    <row r="1899" spans="1:5" x14ac:dyDescent="0.25">
      <c r="A1899" s="408" t="s">
        <v>8954</v>
      </c>
      <c r="B1899" s="410" t="s">
        <v>8924</v>
      </c>
      <c r="C1899" s="397">
        <v>0</v>
      </c>
      <c r="D1899" s="397">
        <v>0</v>
      </c>
      <c r="E1899" s="397">
        <v>0</v>
      </c>
    </row>
    <row r="1900" spans="1:5" x14ac:dyDescent="0.25">
      <c r="A1900" s="408" t="s">
        <v>19878</v>
      </c>
      <c r="B1900" s="410" t="s">
        <v>19872</v>
      </c>
      <c r="C1900" s="397">
        <v>0</v>
      </c>
      <c r="D1900" s="397">
        <v>0</v>
      </c>
      <c r="E1900" s="397">
        <v>0</v>
      </c>
    </row>
    <row r="1901" spans="1:5" x14ac:dyDescent="0.25">
      <c r="A1901" s="408" t="s">
        <v>227</v>
      </c>
      <c r="B1901" s="410" t="s">
        <v>8863</v>
      </c>
      <c r="C1901" s="397">
        <v>0</v>
      </c>
      <c r="D1901" s="397">
        <v>0</v>
      </c>
      <c r="E1901" s="397">
        <v>0</v>
      </c>
    </row>
    <row r="1902" spans="1:5" x14ac:dyDescent="0.25">
      <c r="A1902" s="408" t="s">
        <v>8955</v>
      </c>
      <c r="B1902" s="410" t="s">
        <v>9487</v>
      </c>
      <c r="C1902" s="397">
        <v>0</v>
      </c>
      <c r="D1902" s="397">
        <v>0</v>
      </c>
      <c r="E1902" s="397">
        <v>0</v>
      </c>
    </row>
    <row r="1903" spans="1:5" x14ac:dyDescent="0.25">
      <c r="A1903" s="408" t="s">
        <v>8956</v>
      </c>
      <c r="B1903" s="410" t="s">
        <v>8919</v>
      </c>
      <c r="C1903" s="397">
        <v>0</v>
      </c>
      <c r="D1903" s="397">
        <v>0</v>
      </c>
      <c r="E1903" s="397">
        <v>0</v>
      </c>
    </row>
    <row r="1904" spans="1:5" x14ac:dyDescent="0.25">
      <c r="A1904" s="408" t="s">
        <v>8957</v>
      </c>
      <c r="B1904" s="410" t="s">
        <v>9488</v>
      </c>
      <c r="C1904" s="397">
        <v>0</v>
      </c>
      <c r="D1904" s="397">
        <v>0</v>
      </c>
      <c r="E1904" s="397">
        <v>0</v>
      </c>
    </row>
    <row r="1905" spans="1:5" x14ac:dyDescent="0.25">
      <c r="A1905" s="408" t="s">
        <v>8958</v>
      </c>
      <c r="B1905" s="410" t="s">
        <v>8922</v>
      </c>
      <c r="C1905" s="397">
        <v>0</v>
      </c>
      <c r="D1905" s="397">
        <v>0</v>
      </c>
      <c r="E1905" s="397">
        <v>0</v>
      </c>
    </row>
    <row r="1906" spans="1:5" x14ac:dyDescent="0.25">
      <c r="A1906" s="408" t="s">
        <v>8959</v>
      </c>
      <c r="B1906" s="410" t="s">
        <v>8924</v>
      </c>
      <c r="C1906" s="397">
        <v>0</v>
      </c>
      <c r="D1906" s="397">
        <v>0</v>
      </c>
      <c r="E1906" s="397">
        <v>0</v>
      </c>
    </row>
    <row r="1907" spans="1:5" x14ac:dyDescent="0.25">
      <c r="A1907" s="408" t="s">
        <v>19879</v>
      </c>
      <c r="B1907" s="410" t="s">
        <v>19872</v>
      </c>
      <c r="C1907" s="397">
        <v>0</v>
      </c>
      <c r="D1907" s="397">
        <v>0</v>
      </c>
      <c r="E1907" s="397">
        <v>0</v>
      </c>
    </row>
    <row r="1908" spans="1:5" x14ac:dyDescent="0.25">
      <c r="A1908" s="408" t="s">
        <v>228</v>
      </c>
      <c r="B1908" s="410" t="s">
        <v>8863</v>
      </c>
      <c r="C1908" s="397">
        <v>0</v>
      </c>
      <c r="D1908" s="397">
        <v>0</v>
      </c>
      <c r="E1908" s="397">
        <v>0</v>
      </c>
    </row>
    <row r="1909" spans="1:5" x14ac:dyDescent="0.25">
      <c r="A1909" s="408" t="s">
        <v>8960</v>
      </c>
      <c r="B1909" s="410" t="s">
        <v>9487</v>
      </c>
      <c r="C1909" s="397">
        <v>0</v>
      </c>
      <c r="D1909" s="397">
        <v>0</v>
      </c>
      <c r="E1909" s="397">
        <v>0</v>
      </c>
    </row>
    <row r="1910" spans="1:5" x14ac:dyDescent="0.25">
      <c r="A1910" s="408" t="s">
        <v>8961</v>
      </c>
      <c r="B1910" s="410" t="s">
        <v>8919</v>
      </c>
      <c r="C1910" s="397">
        <v>0</v>
      </c>
      <c r="D1910" s="397">
        <v>0</v>
      </c>
      <c r="E1910" s="397">
        <v>0</v>
      </c>
    </row>
    <row r="1911" spans="1:5" x14ac:dyDescent="0.25">
      <c r="A1911" s="408" t="s">
        <v>8962</v>
      </c>
      <c r="B1911" s="410" t="s">
        <v>9488</v>
      </c>
      <c r="C1911" s="397">
        <v>0</v>
      </c>
      <c r="D1911" s="397">
        <v>0</v>
      </c>
      <c r="E1911" s="397">
        <v>0</v>
      </c>
    </row>
    <row r="1912" spans="1:5" x14ac:dyDescent="0.25">
      <c r="A1912" s="408" t="s">
        <v>8963</v>
      </c>
      <c r="B1912" s="410" t="s">
        <v>8922</v>
      </c>
      <c r="C1912" s="397">
        <v>0</v>
      </c>
      <c r="D1912" s="397">
        <v>0</v>
      </c>
      <c r="E1912" s="397">
        <v>0</v>
      </c>
    </row>
    <row r="1913" spans="1:5" x14ac:dyDescent="0.25">
      <c r="A1913" s="408" t="s">
        <v>8964</v>
      </c>
      <c r="B1913" s="410" t="s">
        <v>8924</v>
      </c>
      <c r="C1913" s="397">
        <v>0</v>
      </c>
      <c r="D1913" s="397">
        <v>0</v>
      </c>
      <c r="E1913" s="397">
        <v>0</v>
      </c>
    </row>
    <row r="1914" spans="1:5" x14ac:dyDescent="0.25">
      <c r="A1914" s="408" t="s">
        <v>19880</v>
      </c>
      <c r="B1914" s="410" t="s">
        <v>19872</v>
      </c>
      <c r="C1914" s="397">
        <v>0</v>
      </c>
      <c r="D1914" s="397">
        <v>0</v>
      </c>
      <c r="E1914" s="397">
        <v>0</v>
      </c>
    </row>
    <row r="1915" spans="1:5" x14ac:dyDescent="0.25">
      <c r="A1915" s="408" t="s">
        <v>229</v>
      </c>
      <c r="B1915" s="410" t="s">
        <v>8863</v>
      </c>
      <c r="C1915" s="397">
        <v>0</v>
      </c>
      <c r="D1915" s="397">
        <v>0</v>
      </c>
      <c r="E1915" s="397">
        <v>0</v>
      </c>
    </row>
    <row r="1916" spans="1:5" x14ac:dyDescent="0.25">
      <c r="A1916" s="408" t="s">
        <v>8965</v>
      </c>
      <c r="B1916" s="410" t="s">
        <v>9487</v>
      </c>
      <c r="C1916" s="397">
        <v>0</v>
      </c>
      <c r="D1916" s="397">
        <v>0</v>
      </c>
      <c r="E1916" s="397">
        <v>0</v>
      </c>
    </row>
    <row r="1917" spans="1:5" x14ac:dyDescent="0.25">
      <c r="A1917" s="408" t="s">
        <v>8966</v>
      </c>
      <c r="B1917" s="410" t="s">
        <v>8919</v>
      </c>
      <c r="C1917" s="397">
        <v>0</v>
      </c>
      <c r="D1917" s="397">
        <v>0</v>
      </c>
      <c r="E1917" s="397">
        <v>0</v>
      </c>
    </row>
    <row r="1918" spans="1:5" x14ac:dyDescent="0.25">
      <c r="A1918" s="408" t="s">
        <v>8967</v>
      </c>
      <c r="B1918" s="410" t="s">
        <v>9488</v>
      </c>
      <c r="C1918" s="397">
        <v>0</v>
      </c>
      <c r="D1918" s="397">
        <v>0</v>
      </c>
      <c r="E1918" s="397">
        <v>0</v>
      </c>
    </row>
    <row r="1919" spans="1:5" x14ac:dyDescent="0.25">
      <c r="A1919" s="408" t="s">
        <v>8968</v>
      </c>
      <c r="B1919" s="410" t="s">
        <v>8922</v>
      </c>
      <c r="C1919" s="397">
        <v>0</v>
      </c>
      <c r="D1919" s="397">
        <v>0</v>
      </c>
      <c r="E1919" s="397">
        <v>0</v>
      </c>
    </row>
    <row r="1920" spans="1:5" x14ac:dyDescent="0.25">
      <c r="A1920" s="408" t="s">
        <v>8969</v>
      </c>
      <c r="B1920" s="410" t="s">
        <v>8924</v>
      </c>
      <c r="C1920" s="397">
        <v>0</v>
      </c>
      <c r="D1920" s="397">
        <v>0</v>
      </c>
      <c r="E1920" s="397">
        <v>0</v>
      </c>
    </row>
    <row r="1921" spans="1:5" x14ac:dyDescent="0.25">
      <c r="A1921" s="408" t="s">
        <v>19881</v>
      </c>
      <c r="B1921" s="410" t="s">
        <v>19872</v>
      </c>
      <c r="C1921" s="397">
        <v>0</v>
      </c>
      <c r="D1921" s="397">
        <v>0</v>
      </c>
      <c r="E1921" s="397">
        <v>0</v>
      </c>
    </row>
    <row r="1922" spans="1:5" x14ac:dyDescent="0.25">
      <c r="A1922" s="408" t="s">
        <v>4856</v>
      </c>
      <c r="B1922" s="410" t="s">
        <v>8970</v>
      </c>
      <c r="C1922" s="397">
        <v>0</v>
      </c>
      <c r="D1922" s="397">
        <v>0</v>
      </c>
      <c r="E1922" s="397">
        <v>0</v>
      </c>
    </row>
    <row r="1923" spans="1:5" x14ac:dyDescent="0.25">
      <c r="A1923" s="408" t="s">
        <v>8974</v>
      </c>
      <c r="B1923" s="410" t="s">
        <v>9489</v>
      </c>
      <c r="C1923" s="397">
        <v>0</v>
      </c>
      <c r="D1923" s="397">
        <v>0</v>
      </c>
      <c r="E1923" s="397">
        <v>0</v>
      </c>
    </row>
    <row r="1924" spans="1:5" x14ac:dyDescent="0.25">
      <c r="A1924" s="408" t="s">
        <v>8975</v>
      </c>
      <c r="B1924" s="410" t="s">
        <v>8971</v>
      </c>
      <c r="C1924" s="397">
        <v>0</v>
      </c>
      <c r="D1924" s="397">
        <v>0</v>
      </c>
      <c r="E1924" s="397">
        <v>0</v>
      </c>
    </row>
    <row r="1925" spans="1:5" x14ac:dyDescent="0.25">
      <c r="A1925" s="408" t="s">
        <v>8976</v>
      </c>
      <c r="B1925" s="410" t="s">
        <v>9490</v>
      </c>
      <c r="C1925" s="397">
        <v>0</v>
      </c>
      <c r="D1925" s="397">
        <v>0</v>
      </c>
      <c r="E1925" s="397">
        <v>0</v>
      </c>
    </row>
    <row r="1926" spans="1:5" x14ac:dyDescent="0.25">
      <c r="A1926" s="408" t="s">
        <v>8977</v>
      </c>
      <c r="B1926" s="410" t="s">
        <v>8972</v>
      </c>
      <c r="C1926" s="397">
        <v>0</v>
      </c>
      <c r="D1926" s="397">
        <v>0</v>
      </c>
      <c r="E1926" s="397">
        <v>0</v>
      </c>
    </row>
    <row r="1927" spans="1:5" x14ac:dyDescent="0.25">
      <c r="A1927" s="408" t="s">
        <v>8978</v>
      </c>
      <c r="B1927" s="410" t="s">
        <v>8973</v>
      </c>
      <c r="C1927" s="397">
        <v>0</v>
      </c>
      <c r="D1927" s="397">
        <v>0</v>
      </c>
      <c r="E1927" s="397">
        <v>0</v>
      </c>
    </row>
    <row r="1928" spans="1:5" x14ac:dyDescent="0.25">
      <c r="A1928" s="408" t="s">
        <v>19882</v>
      </c>
      <c r="B1928" s="410" t="s">
        <v>19883</v>
      </c>
      <c r="C1928" s="397">
        <v>0</v>
      </c>
      <c r="D1928" s="397">
        <v>0</v>
      </c>
      <c r="E1928" s="397">
        <v>0</v>
      </c>
    </row>
    <row r="1929" spans="1:5" x14ac:dyDescent="0.25">
      <c r="A1929" s="408" t="s">
        <v>8979</v>
      </c>
      <c r="B1929" s="410" t="s">
        <v>8980</v>
      </c>
      <c r="C1929" s="397">
        <v>0</v>
      </c>
      <c r="D1929" s="397">
        <v>0</v>
      </c>
      <c r="E1929" s="397">
        <v>0</v>
      </c>
    </row>
    <row r="1930" spans="1:5" x14ac:dyDescent="0.25">
      <c r="A1930" s="408" t="s">
        <v>8981</v>
      </c>
      <c r="B1930" s="410" t="s">
        <v>9491</v>
      </c>
      <c r="C1930" s="397">
        <v>0</v>
      </c>
      <c r="D1930" s="397">
        <v>0</v>
      </c>
      <c r="E1930" s="397">
        <v>0</v>
      </c>
    </row>
    <row r="1931" spans="1:5" x14ac:dyDescent="0.25">
      <c r="A1931" s="408" t="s">
        <v>8982</v>
      </c>
      <c r="B1931" s="410" t="s">
        <v>8983</v>
      </c>
      <c r="C1931" s="397">
        <v>0</v>
      </c>
      <c r="D1931" s="397">
        <v>0</v>
      </c>
      <c r="E1931" s="397">
        <v>0</v>
      </c>
    </row>
    <row r="1932" spans="1:5" x14ac:dyDescent="0.25">
      <c r="A1932" s="408" t="s">
        <v>8984</v>
      </c>
      <c r="B1932" s="410" t="s">
        <v>9492</v>
      </c>
      <c r="C1932" s="397">
        <v>0</v>
      </c>
      <c r="D1932" s="397">
        <v>0</v>
      </c>
      <c r="E1932" s="397">
        <v>0</v>
      </c>
    </row>
    <row r="1933" spans="1:5" x14ac:dyDescent="0.25">
      <c r="A1933" s="408" t="s">
        <v>8985</v>
      </c>
      <c r="B1933" s="410" t="s">
        <v>8986</v>
      </c>
      <c r="C1933" s="397">
        <v>0</v>
      </c>
      <c r="D1933" s="397">
        <v>0</v>
      </c>
      <c r="E1933" s="397">
        <v>0</v>
      </c>
    </row>
    <row r="1934" spans="1:5" x14ac:dyDescent="0.25">
      <c r="A1934" s="408" t="s">
        <v>8988</v>
      </c>
      <c r="B1934" s="410" t="s">
        <v>8980</v>
      </c>
      <c r="C1934" s="397">
        <v>0</v>
      </c>
      <c r="D1934" s="397">
        <v>0</v>
      </c>
      <c r="E1934" s="397">
        <v>0</v>
      </c>
    </row>
    <row r="1935" spans="1:5" x14ac:dyDescent="0.25">
      <c r="A1935" s="408" t="s">
        <v>8989</v>
      </c>
      <c r="B1935" s="410" t="s">
        <v>9491</v>
      </c>
      <c r="C1935" s="397">
        <v>0</v>
      </c>
      <c r="D1935" s="397">
        <v>0</v>
      </c>
      <c r="E1935" s="397">
        <v>0</v>
      </c>
    </row>
    <row r="1936" spans="1:5" x14ac:dyDescent="0.25">
      <c r="A1936" s="408" t="s">
        <v>8990</v>
      </c>
      <c r="B1936" s="410" t="s">
        <v>8983</v>
      </c>
      <c r="C1936" s="397">
        <v>0</v>
      </c>
      <c r="D1936" s="397">
        <v>0</v>
      </c>
      <c r="E1936" s="397">
        <v>0</v>
      </c>
    </row>
    <row r="1937" spans="1:5" x14ac:dyDescent="0.25">
      <c r="A1937" s="408" t="s">
        <v>8991</v>
      </c>
      <c r="B1937" s="410" t="s">
        <v>9492</v>
      </c>
      <c r="C1937" s="397">
        <v>0</v>
      </c>
      <c r="D1937" s="397">
        <v>0</v>
      </c>
      <c r="E1937" s="397">
        <v>0</v>
      </c>
    </row>
    <row r="1938" spans="1:5" x14ac:dyDescent="0.25">
      <c r="A1938" s="408" t="s">
        <v>8992</v>
      </c>
      <c r="B1938" s="410" t="s">
        <v>8986</v>
      </c>
      <c r="C1938" s="397">
        <v>0</v>
      </c>
      <c r="D1938" s="397">
        <v>0</v>
      </c>
      <c r="E1938" s="397">
        <v>0</v>
      </c>
    </row>
    <row r="1939" spans="1:5" x14ac:dyDescent="0.25">
      <c r="A1939" s="408" t="s">
        <v>8993</v>
      </c>
      <c r="B1939" s="410" t="s">
        <v>8987</v>
      </c>
      <c r="C1939" s="397">
        <v>0</v>
      </c>
      <c r="D1939" s="397">
        <v>0</v>
      </c>
      <c r="E1939" s="397">
        <v>0</v>
      </c>
    </row>
    <row r="1940" spans="1:5" x14ac:dyDescent="0.25">
      <c r="A1940" s="408" t="s">
        <v>17877</v>
      </c>
      <c r="B1940" s="410" t="s">
        <v>13910</v>
      </c>
      <c r="C1940" s="397">
        <v>0</v>
      </c>
      <c r="D1940" s="397">
        <v>0</v>
      </c>
      <c r="E1940" s="397">
        <v>0</v>
      </c>
    </row>
    <row r="1941" spans="1:5" x14ac:dyDescent="0.25">
      <c r="A1941" s="408" t="s">
        <v>8994</v>
      </c>
      <c r="B1941" s="410" t="s">
        <v>8980</v>
      </c>
      <c r="C1941" s="397">
        <v>1</v>
      </c>
      <c r="D1941" s="397">
        <v>1</v>
      </c>
      <c r="E1941" s="397">
        <v>2</v>
      </c>
    </row>
    <row r="1942" spans="1:5" x14ac:dyDescent="0.25">
      <c r="A1942" s="408" t="s">
        <v>8995</v>
      </c>
      <c r="B1942" s="410" t="s">
        <v>9491</v>
      </c>
      <c r="C1942" s="397">
        <v>0</v>
      </c>
      <c r="D1942" s="397">
        <v>0</v>
      </c>
      <c r="E1942" s="397">
        <v>0</v>
      </c>
    </row>
    <row r="1943" spans="1:5" x14ac:dyDescent="0.25">
      <c r="A1943" s="408" t="s">
        <v>8996</v>
      </c>
      <c r="B1943" s="410" t="s">
        <v>8983</v>
      </c>
      <c r="C1943" s="397">
        <v>0</v>
      </c>
      <c r="D1943" s="397">
        <v>0</v>
      </c>
      <c r="E1943" s="397">
        <v>0</v>
      </c>
    </row>
    <row r="1944" spans="1:5" x14ac:dyDescent="0.25">
      <c r="A1944" s="408" t="s">
        <v>8997</v>
      </c>
      <c r="B1944" s="410" t="s">
        <v>9492</v>
      </c>
      <c r="C1944" s="397">
        <v>0</v>
      </c>
      <c r="D1944" s="397">
        <v>0</v>
      </c>
      <c r="E1944" s="397">
        <v>0</v>
      </c>
    </row>
    <row r="1945" spans="1:5" x14ac:dyDescent="0.25">
      <c r="A1945" s="408" t="s">
        <v>8998</v>
      </c>
      <c r="B1945" s="410" t="s">
        <v>8986</v>
      </c>
      <c r="C1945" s="397">
        <v>0</v>
      </c>
      <c r="D1945" s="397">
        <v>0</v>
      </c>
      <c r="E1945" s="397">
        <v>0</v>
      </c>
    </row>
    <row r="1946" spans="1:5" x14ac:dyDescent="0.25">
      <c r="A1946" s="408" t="s">
        <v>8999</v>
      </c>
      <c r="B1946" s="410" t="s">
        <v>8987</v>
      </c>
      <c r="C1946" s="397">
        <v>0</v>
      </c>
      <c r="D1946" s="397">
        <v>0</v>
      </c>
      <c r="E1946" s="397">
        <v>0</v>
      </c>
    </row>
    <row r="1947" spans="1:5" x14ac:dyDescent="0.25">
      <c r="A1947" s="408" t="s">
        <v>19884</v>
      </c>
      <c r="B1947" s="410" t="s">
        <v>19885</v>
      </c>
      <c r="C1947" s="397">
        <v>0</v>
      </c>
      <c r="D1947" s="397">
        <v>0</v>
      </c>
      <c r="E1947" s="397">
        <v>0</v>
      </c>
    </row>
    <row r="1948" spans="1:5" x14ac:dyDescent="0.25">
      <c r="A1948" s="408" t="s">
        <v>9000</v>
      </c>
      <c r="B1948" s="410" t="s">
        <v>8980</v>
      </c>
      <c r="C1948" s="397">
        <v>1</v>
      </c>
      <c r="D1948" s="397">
        <v>0</v>
      </c>
      <c r="E1948" s="397">
        <v>1</v>
      </c>
    </row>
    <row r="1949" spans="1:5" x14ac:dyDescent="0.25">
      <c r="A1949" s="408" t="s">
        <v>9001</v>
      </c>
      <c r="B1949" s="410" t="s">
        <v>9491</v>
      </c>
      <c r="C1949" s="397">
        <v>0</v>
      </c>
      <c r="D1949" s="397">
        <v>0</v>
      </c>
      <c r="E1949" s="397">
        <v>0</v>
      </c>
    </row>
    <row r="1950" spans="1:5" x14ac:dyDescent="0.25">
      <c r="A1950" s="408" t="s">
        <v>9002</v>
      </c>
      <c r="B1950" s="410" t="s">
        <v>8983</v>
      </c>
      <c r="C1950" s="397">
        <v>0</v>
      </c>
      <c r="D1950" s="397">
        <v>0</v>
      </c>
      <c r="E1950" s="397">
        <v>0</v>
      </c>
    </row>
    <row r="1951" spans="1:5" x14ac:dyDescent="0.25">
      <c r="A1951" s="408" t="s">
        <v>9003</v>
      </c>
      <c r="B1951" s="410" t="s">
        <v>9492</v>
      </c>
      <c r="C1951" s="397">
        <v>0</v>
      </c>
      <c r="D1951" s="397">
        <v>0</v>
      </c>
      <c r="E1951" s="397">
        <v>0</v>
      </c>
    </row>
    <row r="1952" spans="1:5" x14ac:dyDescent="0.25">
      <c r="A1952" s="408" t="s">
        <v>9004</v>
      </c>
      <c r="B1952" s="410" t="s">
        <v>8986</v>
      </c>
      <c r="C1952" s="397">
        <v>0</v>
      </c>
      <c r="D1952" s="397">
        <v>0</v>
      </c>
      <c r="E1952" s="397">
        <v>0</v>
      </c>
    </row>
    <row r="1953" spans="1:5" x14ac:dyDescent="0.25">
      <c r="A1953" s="408" t="s">
        <v>9005</v>
      </c>
      <c r="B1953" s="410" t="s">
        <v>8987</v>
      </c>
      <c r="C1953" s="397">
        <v>0</v>
      </c>
      <c r="D1953" s="397">
        <v>0</v>
      </c>
      <c r="E1953" s="397">
        <v>0</v>
      </c>
    </row>
    <row r="1954" spans="1:5" x14ac:dyDescent="0.25">
      <c r="A1954" s="408" t="s">
        <v>17878</v>
      </c>
      <c r="B1954" s="410" t="s">
        <v>13910</v>
      </c>
      <c r="C1954" s="397">
        <v>0</v>
      </c>
      <c r="D1954" s="397">
        <v>0</v>
      </c>
      <c r="E1954" s="397">
        <v>0</v>
      </c>
    </row>
    <row r="1955" spans="1:5" x14ac:dyDescent="0.25">
      <c r="A1955" s="408" t="s">
        <v>9006</v>
      </c>
      <c r="B1955" s="410" t="s">
        <v>8980</v>
      </c>
      <c r="C1955" s="397">
        <v>0</v>
      </c>
      <c r="D1955" s="397">
        <v>0</v>
      </c>
      <c r="E1955" s="397">
        <v>0</v>
      </c>
    </row>
    <row r="1956" spans="1:5" x14ac:dyDescent="0.25">
      <c r="A1956" s="408" t="s">
        <v>9007</v>
      </c>
      <c r="B1956" s="410" t="s">
        <v>9491</v>
      </c>
      <c r="C1956" s="397">
        <v>0</v>
      </c>
      <c r="D1956" s="397">
        <v>0</v>
      </c>
      <c r="E1956" s="397">
        <v>0</v>
      </c>
    </row>
    <row r="1957" spans="1:5" x14ac:dyDescent="0.25">
      <c r="A1957" s="408" t="s">
        <v>9008</v>
      </c>
      <c r="B1957" s="410" t="s">
        <v>8983</v>
      </c>
      <c r="C1957" s="397">
        <v>0</v>
      </c>
      <c r="D1957" s="397">
        <v>0</v>
      </c>
      <c r="E1957" s="397">
        <v>0</v>
      </c>
    </row>
    <row r="1958" spans="1:5" x14ac:dyDescent="0.25">
      <c r="A1958" s="408" t="s">
        <v>9009</v>
      </c>
      <c r="B1958" s="410" t="s">
        <v>9492</v>
      </c>
      <c r="C1958" s="397">
        <v>0</v>
      </c>
      <c r="D1958" s="397">
        <v>0</v>
      </c>
      <c r="E1958" s="397">
        <v>0</v>
      </c>
    </row>
    <row r="1959" spans="1:5" x14ac:dyDescent="0.25">
      <c r="A1959" s="408" t="s">
        <v>9010</v>
      </c>
      <c r="B1959" s="410" t="s">
        <v>8986</v>
      </c>
      <c r="C1959" s="397">
        <v>0</v>
      </c>
      <c r="D1959" s="397">
        <v>0</v>
      </c>
      <c r="E1959" s="397">
        <v>0</v>
      </c>
    </row>
    <row r="1960" spans="1:5" x14ac:dyDescent="0.25">
      <c r="A1960" s="408" t="s">
        <v>9011</v>
      </c>
      <c r="B1960" s="410" t="s">
        <v>8987</v>
      </c>
      <c r="C1960" s="397">
        <v>0</v>
      </c>
      <c r="D1960" s="397">
        <v>0</v>
      </c>
      <c r="E1960" s="397">
        <v>0</v>
      </c>
    </row>
    <row r="1961" spans="1:5" x14ac:dyDescent="0.25">
      <c r="A1961" s="408" t="s">
        <v>19886</v>
      </c>
      <c r="B1961" s="410" t="s">
        <v>19885</v>
      </c>
      <c r="C1961" s="397">
        <v>0</v>
      </c>
      <c r="D1961" s="397">
        <v>0</v>
      </c>
      <c r="E1961" s="397">
        <v>0</v>
      </c>
    </row>
    <row r="1962" spans="1:5" x14ac:dyDescent="0.25">
      <c r="A1962" s="408" t="s">
        <v>9012</v>
      </c>
      <c r="B1962" s="410" t="s">
        <v>8980</v>
      </c>
      <c r="C1962" s="397">
        <v>0</v>
      </c>
      <c r="D1962" s="397">
        <v>1</v>
      </c>
      <c r="E1962" s="397">
        <v>1</v>
      </c>
    </row>
    <row r="1963" spans="1:5" x14ac:dyDescent="0.25">
      <c r="A1963" s="408" t="s">
        <v>9013</v>
      </c>
      <c r="B1963" s="410" t="s">
        <v>9491</v>
      </c>
      <c r="C1963" s="397">
        <v>0</v>
      </c>
      <c r="D1963" s="397">
        <v>0</v>
      </c>
      <c r="E1963" s="397">
        <v>0</v>
      </c>
    </row>
    <row r="1964" spans="1:5" x14ac:dyDescent="0.25">
      <c r="A1964" s="408" t="s">
        <v>9014</v>
      </c>
      <c r="B1964" s="410" t="s">
        <v>8983</v>
      </c>
      <c r="C1964" s="397">
        <v>0</v>
      </c>
      <c r="D1964" s="397">
        <v>0</v>
      </c>
      <c r="E1964" s="397">
        <v>0</v>
      </c>
    </row>
    <row r="1965" spans="1:5" x14ac:dyDescent="0.25">
      <c r="A1965" s="408" t="s">
        <v>9015</v>
      </c>
      <c r="B1965" s="410" t="s">
        <v>9492</v>
      </c>
      <c r="C1965" s="397">
        <v>0</v>
      </c>
      <c r="D1965" s="397">
        <v>0</v>
      </c>
      <c r="E1965" s="397">
        <v>0</v>
      </c>
    </row>
    <row r="1966" spans="1:5" x14ac:dyDescent="0.25">
      <c r="A1966" s="408" t="s">
        <v>9016</v>
      </c>
      <c r="B1966" s="410" t="s">
        <v>8986</v>
      </c>
      <c r="C1966" s="397">
        <v>0</v>
      </c>
      <c r="D1966" s="397">
        <v>0</v>
      </c>
      <c r="E1966" s="397">
        <v>0</v>
      </c>
    </row>
    <row r="1967" spans="1:5" x14ac:dyDescent="0.25">
      <c r="A1967" s="408" t="s">
        <v>9017</v>
      </c>
      <c r="B1967" s="410" t="s">
        <v>8987</v>
      </c>
      <c r="C1967" s="397">
        <v>0</v>
      </c>
      <c r="D1967" s="397">
        <v>0</v>
      </c>
      <c r="E1967" s="397">
        <v>0</v>
      </c>
    </row>
    <row r="1968" spans="1:5" x14ac:dyDescent="0.25">
      <c r="A1968" s="408" t="s">
        <v>19887</v>
      </c>
      <c r="B1968" s="410" t="s">
        <v>19885</v>
      </c>
      <c r="C1968" s="397">
        <v>0</v>
      </c>
      <c r="D1968" s="397">
        <v>0</v>
      </c>
      <c r="E1968" s="397">
        <v>0</v>
      </c>
    </row>
    <row r="1969" spans="1:5" x14ac:dyDescent="0.25">
      <c r="A1969" s="408" t="s">
        <v>9018</v>
      </c>
      <c r="B1969" s="410" t="s">
        <v>8980</v>
      </c>
      <c r="C1969" s="397">
        <v>0</v>
      </c>
      <c r="D1969" s="397">
        <v>1</v>
      </c>
      <c r="E1969" s="397">
        <v>1</v>
      </c>
    </row>
    <row r="1970" spans="1:5" x14ac:dyDescent="0.25">
      <c r="A1970" s="408" t="s">
        <v>9019</v>
      </c>
      <c r="B1970" s="410" t="s">
        <v>9491</v>
      </c>
      <c r="C1970" s="397">
        <v>0</v>
      </c>
      <c r="D1970" s="397">
        <v>0</v>
      </c>
      <c r="E1970" s="397">
        <v>0</v>
      </c>
    </row>
    <row r="1971" spans="1:5" x14ac:dyDescent="0.25">
      <c r="A1971" s="408" t="s">
        <v>9020</v>
      </c>
      <c r="B1971" s="410" t="s">
        <v>8983</v>
      </c>
      <c r="C1971" s="397">
        <v>0</v>
      </c>
      <c r="D1971" s="397">
        <v>0</v>
      </c>
      <c r="E1971" s="397">
        <v>0</v>
      </c>
    </row>
    <row r="1972" spans="1:5" x14ac:dyDescent="0.25">
      <c r="A1972" s="408" t="s">
        <v>9021</v>
      </c>
      <c r="B1972" s="410" t="s">
        <v>9492</v>
      </c>
      <c r="C1972" s="397">
        <v>0</v>
      </c>
      <c r="D1972" s="397">
        <v>0</v>
      </c>
      <c r="E1972" s="397">
        <v>0</v>
      </c>
    </row>
    <row r="1973" spans="1:5" x14ac:dyDescent="0.25">
      <c r="A1973" s="408" t="s">
        <v>9022</v>
      </c>
      <c r="B1973" s="410" t="s">
        <v>8986</v>
      </c>
      <c r="C1973" s="397">
        <v>0</v>
      </c>
      <c r="D1973" s="397">
        <v>0</v>
      </c>
      <c r="E1973" s="397">
        <v>0</v>
      </c>
    </row>
    <row r="1974" spans="1:5" x14ac:dyDescent="0.25">
      <c r="A1974" s="408" t="s">
        <v>9023</v>
      </c>
      <c r="B1974" s="410" t="s">
        <v>8987</v>
      </c>
      <c r="C1974" s="397">
        <v>0</v>
      </c>
      <c r="D1974" s="397">
        <v>0</v>
      </c>
      <c r="E1974" s="397">
        <v>0</v>
      </c>
    </row>
    <row r="1975" spans="1:5" x14ac:dyDescent="0.25">
      <c r="A1975" s="408" t="s">
        <v>19888</v>
      </c>
      <c r="B1975" s="410" t="s">
        <v>19885</v>
      </c>
      <c r="C1975" s="397">
        <v>0</v>
      </c>
      <c r="D1975" s="397">
        <v>0</v>
      </c>
      <c r="E1975" s="397">
        <v>0</v>
      </c>
    </row>
    <row r="1976" spans="1:5" x14ac:dyDescent="0.25">
      <c r="A1976" s="408" t="s">
        <v>9024</v>
      </c>
      <c r="B1976" s="410" t="s">
        <v>8980</v>
      </c>
      <c r="C1976" s="397">
        <v>0</v>
      </c>
      <c r="D1976" s="397">
        <v>0</v>
      </c>
      <c r="E1976" s="397">
        <v>0</v>
      </c>
    </row>
    <row r="1977" spans="1:5" x14ac:dyDescent="0.25">
      <c r="A1977" s="408" t="s">
        <v>9025</v>
      </c>
      <c r="B1977" s="410" t="s">
        <v>9491</v>
      </c>
      <c r="C1977" s="397">
        <v>0</v>
      </c>
      <c r="D1977" s="397">
        <v>0</v>
      </c>
      <c r="E1977" s="397">
        <v>0</v>
      </c>
    </row>
    <row r="1978" spans="1:5" x14ac:dyDescent="0.25">
      <c r="A1978" s="408" t="s">
        <v>9026</v>
      </c>
      <c r="B1978" s="410" t="s">
        <v>8983</v>
      </c>
      <c r="C1978" s="397">
        <v>0</v>
      </c>
      <c r="D1978" s="397">
        <v>0</v>
      </c>
      <c r="E1978" s="397">
        <v>0</v>
      </c>
    </row>
    <row r="1979" spans="1:5" x14ac:dyDescent="0.25">
      <c r="A1979" s="408" t="s">
        <v>9027</v>
      </c>
      <c r="B1979" s="410" t="s">
        <v>9492</v>
      </c>
      <c r="C1979" s="397">
        <v>0</v>
      </c>
      <c r="D1979" s="397">
        <v>0</v>
      </c>
      <c r="E1979" s="397">
        <v>0</v>
      </c>
    </row>
    <row r="1980" spans="1:5" x14ac:dyDescent="0.25">
      <c r="A1980" s="408" t="s">
        <v>9028</v>
      </c>
      <c r="B1980" s="410" t="s">
        <v>8986</v>
      </c>
      <c r="C1980" s="397">
        <v>0</v>
      </c>
      <c r="D1980" s="397">
        <v>0</v>
      </c>
      <c r="E1980" s="397">
        <v>0</v>
      </c>
    </row>
    <row r="1981" spans="1:5" x14ac:dyDescent="0.25">
      <c r="A1981" s="408" t="s">
        <v>9029</v>
      </c>
      <c r="B1981" s="410" t="s">
        <v>8987</v>
      </c>
      <c r="C1981" s="397">
        <v>0</v>
      </c>
      <c r="D1981" s="397">
        <v>0</v>
      </c>
      <c r="E1981" s="397">
        <v>0</v>
      </c>
    </row>
    <row r="1982" spans="1:5" x14ac:dyDescent="0.25">
      <c r="A1982" s="408" t="s">
        <v>19889</v>
      </c>
      <c r="B1982" s="410" t="s">
        <v>19885</v>
      </c>
      <c r="C1982" s="397">
        <v>0</v>
      </c>
      <c r="D1982" s="397">
        <v>0</v>
      </c>
      <c r="E1982" s="397">
        <v>0</v>
      </c>
    </row>
    <row r="1983" spans="1:5" x14ac:dyDescent="0.25">
      <c r="A1983" s="408" t="s">
        <v>9030</v>
      </c>
      <c r="B1983" s="410" t="s">
        <v>8980</v>
      </c>
      <c r="C1983" s="397">
        <v>0</v>
      </c>
      <c r="D1983" s="397">
        <v>1</v>
      </c>
      <c r="E1983" s="397">
        <v>1</v>
      </c>
    </row>
    <row r="1984" spans="1:5" x14ac:dyDescent="0.25">
      <c r="A1984" s="408" t="s">
        <v>9031</v>
      </c>
      <c r="B1984" s="410" t="s">
        <v>9491</v>
      </c>
      <c r="C1984" s="397">
        <v>0</v>
      </c>
      <c r="D1984" s="397">
        <v>0</v>
      </c>
      <c r="E1984" s="397">
        <v>0</v>
      </c>
    </row>
    <row r="1985" spans="1:5" x14ac:dyDescent="0.25">
      <c r="A1985" s="408" t="s">
        <v>9032</v>
      </c>
      <c r="B1985" s="410" t="s">
        <v>8983</v>
      </c>
      <c r="C1985" s="397">
        <v>0</v>
      </c>
      <c r="D1985" s="397">
        <v>0</v>
      </c>
      <c r="E1985" s="397">
        <v>0</v>
      </c>
    </row>
    <row r="1986" spans="1:5" x14ac:dyDescent="0.25">
      <c r="A1986" s="408" t="s">
        <v>9033</v>
      </c>
      <c r="B1986" s="410" t="s">
        <v>9492</v>
      </c>
      <c r="C1986" s="397">
        <v>0</v>
      </c>
      <c r="D1986" s="397">
        <v>0</v>
      </c>
      <c r="E1986" s="397">
        <v>0</v>
      </c>
    </row>
    <row r="1987" spans="1:5" x14ac:dyDescent="0.25">
      <c r="A1987" s="408" t="s">
        <v>9034</v>
      </c>
      <c r="B1987" s="410" t="s">
        <v>8986</v>
      </c>
      <c r="C1987" s="397">
        <v>0</v>
      </c>
      <c r="D1987" s="397">
        <v>0</v>
      </c>
      <c r="E1987" s="397">
        <v>0</v>
      </c>
    </row>
    <row r="1988" spans="1:5" x14ac:dyDescent="0.25">
      <c r="A1988" s="408" t="s">
        <v>9035</v>
      </c>
      <c r="B1988" s="410" t="s">
        <v>8987</v>
      </c>
      <c r="C1988" s="397">
        <v>0</v>
      </c>
      <c r="D1988" s="397">
        <v>0</v>
      </c>
      <c r="E1988" s="397">
        <v>0</v>
      </c>
    </row>
    <row r="1989" spans="1:5" x14ac:dyDescent="0.25">
      <c r="A1989" s="408" t="s">
        <v>19890</v>
      </c>
      <c r="B1989" s="410" t="s">
        <v>19885</v>
      </c>
      <c r="C1989" s="397">
        <v>0</v>
      </c>
      <c r="D1989" s="397">
        <v>-1</v>
      </c>
      <c r="E1989" s="397">
        <v>-1</v>
      </c>
    </row>
    <row r="1990" spans="1:5" x14ac:dyDescent="0.25">
      <c r="A1990" s="408" t="s">
        <v>9036</v>
      </c>
      <c r="B1990" s="410" t="s">
        <v>8980</v>
      </c>
      <c r="C1990" s="397">
        <v>0</v>
      </c>
      <c r="D1990" s="397">
        <v>0</v>
      </c>
      <c r="E1990" s="397">
        <v>0</v>
      </c>
    </row>
    <row r="1991" spans="1:5" x14ac:dyDescent="0.25">
      <c r="A1991" s="408" t="s">
        <v>9037</v>
      </c>
      <c r="B1991" s="410" t="s">
        <v>9491</v>
      </c>
      <c r="C1991" s="397">
        <v>0</v>
      </c>
      <c r="D1991" s="397">
        <v>0</v>
      </c>
      <c r="E1991" s="397">
        <v>0</v>
      </c>
    </row>
    <row r="1992" spans="1:5" x14ac:dyDescent="0.25">
      <c r="A1992" s="408" t="s">
        <v>9038</v>
      </c>
      <c r="B1992" s="410" t="s">
        <v>8983</v>
      </c>
      <c r="C1992" s="397">
        <v>0</v>
      </c>
      <c r="D1992" s="397">
        <v>0</v>
      </c>
      <c r="E1992" s="397">
        <v>0</v>
      </c>
    </row>
    <row r="1993" spans="1:5" x14ac:dyDescent="0.25">
      <c r="A1993" s="408" t="s">
        <v>9039</v>
      </c>
      <c r="B1993" s="410" t="s">
        <v>9492</v>
      </c>
      <c r="C1993" s="397">
        <v>0</v>
      </c>
      <c r="D1993" s="397">
        <v>0</v>
      </c>
      <c r="E1993" s="397">
        <v>0</v>
      </c>
    </row>
    <row r="1994" spans="1:5" x14ac:dyDescent="0.25">
      <c r="A1994" s="408" t="s">
        <v>9040</v>
      </c>
      <c r="B1994" s="410" t="s">
        <v>8986</v>
      </c>
      <c r="C1994" s="397">
        <v>0</v>
      </c>
      <c r="D1994" s="397">
        <v>0</v>
      </c>
      <c r="E1994" s="397">
        <v>0</v>
      </c>
    </row>
    <row r="1995" spans="1:5" x14ac:dyDescent="0.25">
      <c r="A1995" s="408" t="s">
        <v>9041</v>
      </c>
      <c r="B1995" s="410" t="s">
        <v>8987</v>
      </c>
      <c r="C1995" s="397">
        <v>0</v>
      </c>
      <c r="D1995" s="397">
        <v>0</v>
      </c>
      <c r="E1995" s="397">
        <v>0</v>
      </c>
    </row>
    <row r="1996" spans="1:5" x14ac:dyDescent="0.25">
      <c r="A1996" s="408" t="s">
        <v>19891</v>
      </c>
      <c r="B1996" s="410" t="s">
        <v>19885</v>
      </c>
      <c r="C1996" s="397">
        <v>0</v>
      </c>
      <c r="D1996" s="397">
        <v>0</v>
      </c>
      <c r="E1996" s="397">
        <v>0</v>
      </c>
    </row>
    <row r="1997" spans="1:5" x14ac:dyDescent="0.25">
      <c r="A1997" s="408" t="s">
        <v>9042</v>
      </c>
      <c r="B1997" s="410" t="s">
        <v>8980</v>
      </c>
      <c r="C1997" s="397">
        <v>0</v>
      </c>
      <c r="D1997" s="397">
        <v>0</v>
      </c>
      <c r="E1997" s="397">
        <v>0</v>
      </c>
    </row>
    <row r="1998" spans="1:5" x14ac:dyDescent="0.25">
      <c r="A1998" s="408" t="s">
        <v>9043</v>
      </c>
      <c r="B1998" s="410" t="s">
        <v>9491</v>
      </c>
      <c r="C1998" s="397">
        <v>0</v>
      </c>
      <c r="D1998" s="397">
        <v>0</v>
      </c>
      <c r="E1998" s="397">
        <v>0</v>
      </c>
    </row>
    <row r="1999" spans="1:5" x14ac:dyDescent="0.25">
      <c r="A1999" s="408" t="s">
        <v>9044</v>
      </c>
      <c r="B1999" s="410" t="s">
        <v>8983</v>
      </c>
      <c r="C1999" s="397">
        <v>0</v>
      </c>
      <c r="D1999" s="397">
        <v>0</v>
      </c>
      <c r="E1999" s="397">
        <v>0</v>
      </c>
    </row>
    <row r="2000" spans="1:5" x14ac:dyDescent="0.25">
      <c r="A2000" s="408" t="s">
        <v>9045</v>
      </c>
      <c r="B2000" s="410" t="s">
        <v>9492</v>
      </c>
      <c r="C2000" s="397">
        <v>0</v>
      </c>
      <c r="D2000" s="397">
        <v>0</v>
      </c>
      <c r="E2000" s="397">
        <v>0</v>
      </c>
    </row>
    <row r="2001" spans="1:5" x14ac:dyDescent="0.25">
      <c r="A2001" s="408" t="s">
        <v>9046</v>
      </c>
      <c r="B2001" s="410" t="s">
        <v>8986</v>
      </c>
      <c r="C2001" s="397">
        <v>0</v>
      </c>
      <c r="D2001" s="397">
        <v>0</v>
      </c>
      <c r="E2001" s="397">
        <v>0</v>
      </c>
    </row>
    <row r="2002" spans="1:5" x14ac:dyDescent="0.25">
      <c r="A2002" s="408" t="s">
        <v>9047</v>
      </c>
      <c r="B2002" s="410" t="s">
        <v>8987</v>
      </c>
      <c r="C2002" s="397">
        <v>0</v>
      </c>
      <c r="D2002" s="397">
        <v>0</v>
      </c>
      <c r="E2002" s="397">
        <v>0</v>
      </c>
    </row>
    <row r="2003" spans="1:5" x14ac:dyDescent="0.25">
      <c r="A2003" s="408" t="s">
        <v>19892</v>
      </c>
      <c r="B2003" s="410" t="s">
        <v>19885</v>
      </c>
      <c r="C2003" s="397">
        <v>0</v>
      </c>
      <c r="D2003" s="397">
        <v>0</v>
      </c>
      <c r="E2003" s="397">
        <v>0</v>
      </c>
    </row>
    <row r="2004" spans="1:5" x14ac:dyDescent="0.25">
      <c r="A2004" s="408" t="s">
        <v>9048</v>
      </c>
      <c r="B2004" s="410" t="s">
        <v>8980</v>
      </c>
      <c r="C2004" s="397">
        <v>0</v>
      </c>
      <c r="D2004" s="397">
        <v>0</v>
      </c>
      <c r="E2004" s="397">
        <v>0</v>
      </c>
    </row>
    <row r="2005" spans="1:5" x14ac:dyDescent="0.25">
      <c r="A2005" s="408" t="s">
        <v>9049</v>
      </c>
      <c r="B2005" s="410" t="s">
        <v>9491</v>
      </c>
      <c r="C2005" s="397">
        <v>0</v>
      </c>
      <c r="D2005" s="397">
        <v>0</v>
      </c>
      <c r="E2005" s="397">
        <v>0</v>
      </c>
    </row>
    <row r="2006" spans="1:5" x14ac:dyDescent="0.25">
      <c r="A2006" s="408" t="s">
        <v>9050</v>
      </c>
      <c r="B2006" s="410" t="s">
        <v>8983</v>
      </c>
      <c r="C2006" s="397">
        <v>0</v>
      </c>
      <c r="D2006" s="397">
        <v>0</v>
      </c>
      <c r="E2006" s="397">
        <v>0</v>
      </c>
    </row>
    <row r="2007" spans="1:5" x14ac:dyDescent="0.25">
      <c r="A2007" s="408" t="s">
        <v>9051</v>
      </c>
      <c r="B2007" s="410" t="s">
        <v>9492</v>
      </c>
      <c r="C2007" s="397">
        <v>0</v>
      </c>
      <c r="D2007" s="397">
        <v>0</v>
      </c>
      <c r="E2007" s="397">
        <v>0</v>
      </c>
    </row>
    <row r="2008" spans="1:5" x14ac:dyDescent="0.25">
      <c r="A2008" s="408" t="s">
        <v>9052</v>
      </c>
      <c r="B2008" s="410" t="s">
        <v>8986</v>
      </c>
      <c r="C2008" s="397">
        <v>0</v>
      </c>
      <c r="D2008" s="397">
        <v>0</v>
      </c>
      <c r="E2008" s="397">
        <v>0</v>
      </c>
    </row>
    <row r="2009" spans="1:5" x14ac:dyDescent="0.25">
      <c r="A2009" s="408" t="s">
        <v>9053</v>
      </c>
      <c r="B2009" s="410" t="s">
        <v>8987</v>
      </c>
      <c r="C2009" s="397">
        <v>0</v>
      </c>
      <c r="D2009" s="397">
        <v>0</v>
      </c>
      <c r="E2009" s="397">
        <v>0</v>
      </c>
    </row>
    <row r="2010" spans="1:5" x14ac:dyDescent="0.25">
      <c r="A2010" s="408" t="s">
        <v>19893</v>
      </c>
      <c r="B2010" s="410" t="s">
        <v>19885</v>
      </c>
      <c r="C2010" s="397">
        <v>0</v>
      </c>
      <c r="D2010" s="397">
        <v>0</v>
      </c>
      <c r="E2010" s="397">
        <v>0</v>
      </c>
    </row>
    <row r="2011" spans="1:5" x14ac:dyDescent="0.25">
      <c r="A2011" s="408" t="s">
        <v>9054</v>
      </c>
      <c r="B2011" s="410" t="s">
        <v>8980</v>
      </c>
      <c r="C2011" s="397">
        <v>0</v>
      </c>
      <c r="D2011" s="397">
        <v>0</v>
      </c>
      <c r="E2011" s="397">
        <v>0</v>
      </c>
    </row>
    <row r="2012" spans="1:5" x14ac:dyDescent="0.25">
      <c r="A2012" s="408" t="s">
        <v>9055</v>
      </c>
      <c r="B2012" s="410" t="s">
        <v>9491</v>
      </c>
      <c r="C2012" s="397">
        <v>0</v>
      </c>
      <c r="D2012" s="397">
        <v>0</v>
      </c>
      <c r="E2012" s="397">
        <v>0</v>
      </c>
    </row>
    <row r="2013" spans="1:5" x14ac:dyDescent="0.25">
      <c r="A2013" s="408" t="s">
        <v>9056</v>
      </c>
      <c r="B2013" s="410" t="s">
        <v>8983</v>
      </c>
      <c r="C2013" s="397">
        <v>0</v>
      </c>
      <c r="D2013" s="397">
        <v>0</v>
      </c>
      <c r="E2013" s="397">
        <v>0</v>
      </c>
    </row>
    <row r="2014" spans="1:5" x14ac:dyDescent="0.25">
      <c r="A2014" s="408" t="s">
        <v>9057</v>
      </c>
      <c r="B2014" s="410" t="s">
        <v>9492</v>
      </c>
      <c r="C2014" s="397">
        <v>0</v>
      </c>
      <c r="D2014" s="397">
        <v>0</v>
      </c>
      <c r="E2014" s="397">
        <v>0</v>
      </c>
    </row>
    <row r="2015" spans="1:5" x14ac:dyDescent="0.25">
      <c r="A2015" s="408" t="s">
        <v>9058</v>
      </c>
      <c r="B2015" s="410" t="s">
        <v>8986</v>
      </c>
      <c r="C2015" s="397">
        <v>0</v>
      </c>
      <c r="D2015" s="397">
        <v>0</v>
      </c>
      <c r="E2015" s="397">
        <v>0</v>
      </c>
    </row>
    <row r="2016" spans="1:5" x14ac:dyDescent="0.25">
      <c r="A2016" s="408" t="s">
        <v>9059</v>
      </c>
      <c r="B2016" s="410" t="s">
        <v>8987</v>
      </c>
      <c r="C2016" s="397">
        <v>0</v>
      </c>
      <c r="D2016" s="397">
        <v>0</v>
      </c>
      <c r="E2016" s="397">
        <v>0</v>
      </c>
    </row>
    <row r="2017" spans="1:5" x14ac:dyDescent="0.25">
      <c r="A2017" s="408" t="s">
        <v>19894</v>
      </c>
      <c r="B2017" s="410" t="s">
        <v>19885</v>
      </c>
      <c r="C2017" s="397">
        <v>0</v>
      </c>
      <c r="D2017" s="397">
        <v>0</v>
      </c>
      <c r="E2017" s="397">
        <v>0</v>
      </c>
    </row>
    <row r="2018" spans="1:5" x14ac:dyDescent="0.25">
      <c r="A2018" s="408" t="s">
        <v>9060</v>
      </c>
      <c r="B2018" s="410" t="s">
        <v>8980</v>
      </c>
      <c r="C2018" s="397">
        <v>0</v>
      </c>
      <c r="D2018" s="397">
        <v>4</v>
      </c>
      <c r="E2018" s="397">
        <v>4</v>
      </c>
    </row>
    <row r="2019" spans="1:5" x14ac:dyDescent="0.25">
      <c r="A2019" s="408" t="s">
        <v>9061</v>
      </c>
      <c r="B2019" s="410" t="s">
        <v>9491</v>
      </c>
      <c r="C2019" s="397">
        <v>0</v>
      </c>
      <c r="D2019" s="397">
        <v>0</v>
      </c>
      <c r="E2019" s="397">
        <v>0</v>
      </c>
    </row>
    <row r="2020" spans="1:5" x14ac:dyDescent="0.25">
      <c r="A2020" s="408" t="s">
        <v>9062</v>
      </c>
      <c r="B2020" s="410" t="s">
        <v>8983</v>
      </c>
      <c r="C2020" s="397">
        <v>0</v>
      </c>
      <c r="D2020" s="397">
        <v>0</v>
      </c>
      <c r="E2020" s="397">
        <v>0</v>
      </c>
    </row>
    <row r="2021" spans="1:5" x14ac:dyDescent="0.25">
      <c r="A2021" s="408" t="s">
        <v>9063</v>
      </c>
      <c r="B2021" s="410" t="s">
        <v>9492</v>
      </c>
      <c r="C2021" s="397">
        <v>0</v>
      </c>
      <c r="D2021" s="397">
        <v>0</v>
      </c>
      <c r="E2021" s="397">
        <v>0</v>
      </c>
    </row>
    <row r="2022" spans="1:5" x14ac:dyDescent="0.25">
      <c r="A2022" s="408" t="s">
        <v>9064</v>
      </c>
      <c r="B2022" s="410" t="s">
        <v>8986</v>
      </c>
      <c r="C2022" s="397">
        <v>0</v>
      </c>
      <c r="D2022" s="397">
        <v>0</v>
      </c>
      <c r="E2022" s="397">
        <v>0</v>
      </c>
    </row>
    <row r="2023" spans="1:5" x14ac:dyDescent="0.25">
      <c r="A2023" s="408" t="s">
        <v>9065</v>
      </c>
      <c r="B2023" s="410" t="s">
        <v>8987</v>
      </c>
      <c r="C2023" s="397">
        <v>0</v>
      </c>
      <c r="D2023" s="397">
        <v>0</v>
      </c>
      <c r="E2023" s="397">
        <v>0</v>
      </c>
    </row>
    <row r="2024" spans="1:5" x14ac:dyDescent="0.25">
      <c r="A2024" s="408" t="s">
        <v>19895</v>
      </c>
      <c r="B2024" s="410" t="s">
        <v>19885</v>
      </c>
      <c r="C2024" s="397">
        <v>0</v>
      </c>
      <c r="D2024" s="397">
        <v>0</v>
      </c>
      <c r="E2024" s="397">
        <v>0</v>
      </c>
    </row>
    <row r="2025" spans="1:5" x14ac:dyDescent="0.25">
      <c r="A2025" s="408" t="s">
        <v>9066</v>
      </c>
      <c r="B2025" s="410" t="s">
        <v>8980</v>
      </c>
      <c r="C2025" s="397">
        <v>0</v>
      </c>
      <c r="D2025" s="397">
        <v>0</v>
      </c>
      <c r="E2025" s="397">
        <v>0</v>
      </c>
    </row>
    <row r="2026" spans="1:5" x14ac:dyDescent="0.25">
      <c r="A2026" s="408" t="s">
        <v>9067</v>
      </c>
      <c r="B2026" s="410" t="s">
        <v>9491</v>
      </c>
      <c r="C2026" s="397">
        <v>0</v>
      </c>
      <c r="D2026" s="397">
        <v>0</v>
      </c>
      <c r="E2026" s="397">
        <v>0</v>
      </c>
    </row>
    <row r="2027" spans="1:5" x14ac:dyDescent="0.25">
      <c r="A2027" s="408" t="s">
        <v>9068</v>
      </c>
      <c r="B2027" s="410" t="s">
        <v>8983</v>
      </c>
      <c r="C2027" s="397">
        <v>0</v>
      </c>
      <c r="D2027" s="397">
        <v>0</v>
      </c>
      <c r="E2027" s="397">
        <v>0</v>
      </c>
    </row>
    <row r="2028" spans="1:5" x14ac:dyDescent="0.25">
      <c r="A2028" s="408" t="s">
        <v>9069</v>
      </c>
      <c r="B2028" s="410" t="s">
        <v>9492</v>
      </c>
      <c r="C2028" s="397">
        <v>0</v>
      </c>
      <c r="D2028" s="397">
        <v>0</v>
      </c>
      <c r="E2028" s="397">
        <v>0</v>
      </c>
    </row>
    <row r="2029" spans="1:5" x14ac:dyDescent="0.25">
      <c r="A2029" s="408" t="s">
        <v>9070</v>
      </c>
      <c r="B2029" s="410" t="s">
        <v>8986</v>
      </c>
      <c r="C2029" s="397">
        <v>0</v>
      </c>
      <c r="D2029" s="397">
        <v>0</v>
      </c>
      <c r="E2029" s="397">
        <v>0</v>
      </c>
    </row>
    <row r="2030" spans="1:5" x14ac:dyDescent="0.25">
      <c r="A2030" s="408" t="s">
        <v>9071</v>
      </c>
      <c r="B2030" s="410" t="s">
        <v>8987</v>
      </c>
      <c r="C2030" s="397">
        <v>0</v>
      </c>
      <c r="D2030" s="397">
        <v>0</v>
      </c>
      <c r="E2030" s="397">
        <v>0</v>
      </c>
    </row>
    <row r="2031" spans="1:5" x14ac:dyDescent="0.25">
      <c r="A2031" s="408" t="s">
        <v>19896</v>
      </c>
      <c r="B2031" s="410" t="s">
        <v>19885</v>
      </c>
      <c r="C2031" s="397">
        <v>0</v>
      </c>
      <c r="D2031" s="397">
        <v>0</v>
      </c>
      <c r="E2031" s="397">
        <v>0</v>
      </c>
    </row>
    <row r="2032" spans="1:5" x14ac:dyDescent="0.25">
      <c r="A2032" s="408" t="s">
        <v>9072</v>
      </c>
      <c r="B2032" s="410" t="s">
        <v>8980</v>
      </c>
      <c r="C2032" s="397">
        <v>0</v>
      </c>
      <c r="D2032" s="397">
        <v>0</v>
      </c>
      <c r="E2032" s="397">
        <v>0</v>
      </c>
    </row>
    <row r="2033" spans="1:5" x14ac:dyDescent="0.25">
      <c r="A2033" s="408" t="s">
        <v>9073</v>
      </c>
      <c r="B2033" s="410" t="s">
        <v>9491</v>
      </c>
      <c r="C2033" s="397">
        <v>0</v>
      </c>
      <c r="D2033" s="397">
        <v>0</v>
      </c>
      <c r="E2033" s="397">
        <v>0</v>
      </c>
    </row>
    <row r="2034" spans="1:5" x14ac:dyDescent="0.25">
      <c r="A2034" s="408" t="s">
        <v>9074</v>
      </c>
      <c r="B2034" s="410" t="s">
        <v>8983</v>
      </c>
      <c r="C2034" s="397">
        <v>0</v>
      </c>
      <c r="D2034" s="397">
        <v>0</v>
      </c>
      <c r="E2034" s="397">
        <v>0</v>
      </c>
    </row>
    <row r="2035" spans="1:5" x14ac:dyDescent="0.25">
      <c r="A2035" s="408" t="s">
        <v>9075</v>
      </c>
      <c r="B2035" s="410" t="s">
        <v>9492</v>
      </c>
      <c r="C2035" s="397">
        <v>0</v>
      </c>
      <c r="D2035" s="397">
        <v>0</v>
      </c>
      <c r="E2035" s="397">
        <v>0</v>
      </c>
    </row>
    <row r="2036" spans="1:5" x14ac:dyDescent="0.25">
      <c r="A2036" s="408" t="s">
        <v>9076</v>
      </c>
      <c r="B2036" s="410" t="s">
        <v>8986</v>
      </c>
      <c r="C2036" s="397">
        <v>0</v>
      </c>
      <c r="D2036" s="397">
        <v>0</v>
      </c>
      <c r="E2036" s="397">
        <v>0</v>
      </c>
    </row>
    <row r="2037" spans="1:5" x14ac:dyDescent="0.25">
      <c r="A2037" s="408" t="s">
        <v>9077</v>
      </c>
      <c r="B2037" s="410" t="s">
        <v>8987</v>
      </c>
      <c r="C2037" s="397">
        <v>0</v>
      </c>
      <c r="D2037" s="397">
        <v>0</v>
      </c>
      <c r="E2037" s="397">
        <v>0</v>
      </c>
    </row>
    <row r="2038" spans="1:5" x14ac:dyDescent="0.25">
      <c r="A2038" s="408" t="s">
        <v>19897</v>
      </c>
      <c r="B2038" s="410" t="s">
        <v>19885</v>
      </c>
      <c r="C2038" s="397">
        <v>0</v>
      </c>
      <c r="D2038" s="397">
        <v>0</v>
      </c>
      <c r="E2038" s="397">
        <v>0</v>
      </c>
    </row>
    <row r="2039" spans="1:5" x14ac:dyDescent="0.25">
      <c r="A2039" s="408" t="s">
        <v>9078</v>
      </c>
      <c r="B2039" s="410" t="s">
        <v>8980</v>
      </c>
      <c r="C2039" s="397">
        <v>0</v>
      </c>
      <c r="D2039" s="397">
        <v>0</v>
      </c>
      <c r="E2039" s="397">
        <v>0</v>
      </c>
    </row>
    <row r="2040" spans="1:5" x14ac:dyDescent="0.25">
      <c r="A2040" s="408" t="s">
        <v>9079</v>
      </c>
      <c r="B2040" s="410" t="s">
        <v>9491</v>
      </c>
      <c r="C2040" s="397">
        <v>0</v>
      </c>
      <c r="D2040" s="397">
        <v>0</v>
      </c>
      <c r="E2040" s="397">
        <v>0</v>
      </c>
    </row>
    <row r="2041" spans="1:5" x14ac:dyDescent="0.25">
      <c r="A2041" s="408" t="s">
        <v>9080</v>
      </c>
      <c r="B2041" s="410" t="s">
        <v>8983</v>
      </c>
      <c r="C2041" s="397">
        <v>0</v>
      </c>
      <c r="D2041" s="397">
        <v>0</v>
      </c>
      <c r="E2041" s="397">
        <v>0</v>
      </c>
    </row>
    <row r="2042" spans="1:5" x14ac:dyDescent="0.25">
      <c r="A2042" s="408" t="s">
        <v>9081</v>
      </c>
      <c r="B2042" s="410" t="s">
        <v>9492</v>
      </c>
      <c r="C2042" s="397">
        <v>0</v>
      </c>
      <c r="D2042" s="397">
        <v>0</v>
      </c>
      <c r="E2042" s="397">
        <v>0</v>
      </c>
    </row>
    <row r="2043" spans="1:5" x14ac:dyDescent="0.25">
      <c r="A2043" s="408" t="s">
        <v>9082</v>
      </c>
      <c r="B2043" s="410" t="s">
        <v>8986</v>
      </c>
      <c r="C2043" s="397">
        <v>0</v>
      </c>
      <c r="D2043" s="397">
        <v>0</v>
      </c>
      <c r="E2043" s="397">
        <v>0</v>
      </c>
    </row>
    <row r="2044" spans="1:5" x14ac:dyDescent="0.25">
      <c r="A2044" s="408" t="s">
        <v>9083</v>
      </c>
      <c r="B2044" s="410" t="s">
        <v>8980</v>
      </c>
      <c r="C2044" s="397">
        <v>0</v>
      </c>
      <c r="D2044" s="397">
        <v>0</v>
      </c>
      <c r="E2044" s="397">
        <v>0</v>
      </c>
    </row>
    <row r="2045" spans="1:5" x14ac:dyDescent="0.25">
      <c r="A2045" s="408" t="s">
        <v>9084</v>
      </c>
      <c r="B2045" s="410" t="s">
        <v>9491</v>
      </c>
      <c r="C2045" s="397">
        <v>0</v>
      </c>
      <c r="D2045" s="397">
        <v>0</v>
      </c>
      <c r="E2045" s="397">
        <v>0</v>
      </c>
    </row>
    <row r="2046" spans="1:5" x14ac:dyDescent="0.25">
      <c r="A2046" s="408" t="s">
        <v>9085</v>
      </c>
      <c r="B2046" s="410" t="s">
        <v>8983</v>
      </c>
      <c r="C2046" s="397">
        <v>0</v>
      </c>
      <c r="D2046" s="397">
        <v>0</v>
      </c>
      <c r="E2046" s="397">
        <v>0</v>
      </c>
    </row>
    <row r="2047" spans="1:5" x14ac:dyDescent="0.25">
      <c r="A2047" s="408" t="s">
        <v>9086</v>
      </c>
      <c r="B2047" s="410" t="s">
        <v>9492</v>
      </c>
      <c r="C2047" s="397">
        <v>0</v>
      </c>
      <c r="D2047" s="397">
        <v>0</v>
      </c>
      <c r="E2047" s="397">
        <v>0</v>
      </c>
    </row>
    <row r="2048" spans="1:5" x14ac:dyDescent="0.25">
      <c r="A2048" s="408" t="s">
        <v>9087</v>
      </c>
      <c r="B2048" s="410" t="s">
        <v>8986</v>
      </c>
      <c r="C2048" s="397">
        <v>0</v>
      </c>
      <c r="D2048" s="397">
        <v>0</v>
      </c>
      <c r="E2048" s="397">
        <v>0</v>
      </c>
    </row>
    <row r="2049" spans="1:5" x14ac:dyDescent="0.25">
      <c r="A2049" s="408" t="s">
        <v>9088</v>
      </c>
      <c r="B2049" s="410" t="s">
        <v>8980</v>
      </c>
      <c r="C2049" s="397">
        <v>0</v>
      </c>
      <c r="D2049" s="397">
        <v>0</v>
      </c>
      <c r="E2049" s="397">
        <v>0</v>
      </c>
    </row>
    <row r="2050" spans="1:5" x14ac:dyDescent="0.25">
      <c r="A2050" s="408" t="s">
        <v>9089</v>
      </c>
      <c r="B2050" s="410" t="s">
        <v>9491</v>
      </c>
      <c r="C2050" s="397">
        <v>0</v>
      </c>
      <c r="D2050" s="397">
        <v>0</v>
      </c>
      <c r="E2050" s="397">
        <v>0</v>
      </c>
    </row>
    <row r="2051" spans="1:5" x14ac:dyDescent="0.25">
      <c r="A2051" s="408" t="s">
        <v>9090</v>
      </c>
      <c r="B2051" s="410" t="s">
        <v>8983</v>
      </c>
      <c r="C2051" s="397">
        <v>0</v>
      </c>
      <c r="D2051" s="397">
        <v>0</v>
      </c>
      <c r="E2051" s="397">
        <v>0</v>
      </c>
    </row>
    <row r="2052" spans="1:5" x14ac:dyDescent="0.25">
      <c r="A2052" s="408" t="s">
        <v>9091</v>
      </c>
      <c r="B2052" s="410" t="s">
        <v>9492</v>
      </c>
      <c r="C2052" s="397">
        <v>0</v>
      </c>
      <c r="D2052" s="397">
        <v>0</v>
      </c>
      <c r="E2052" s="397">
        <v>0</v>
      </c>
    </row>
    <row r="2053" spans="1:5" x14ac:dyDescent="0.25">
      <c r="A2053" s="408" t="s">
        <v>9092</v>
      </c>
      <c r="B2053" s="410" t="s">
        <v>8986</v>
      </c>
      <c r="C2053" s="397">
        <v>0</v>
      </c>
      <c r="D2053" s="397">
        <v>0</v>
      </c>
      <c r="E2053" s="397">
        <v>0</v>
      </c>
    </row>
    <row r="2054" spans="1:5" x14ac:dyDescent="0.25">
      <c r="A2054" s="408" t="s">
        <v>9093</v>
      </c>
      <c r="B2054" s="410" t="s">
        <v>8980</v>
      </c>
      <c r="C2054" s="397">
        <v>0</v>
      </c>
      <c r="D2054" s="397">
        <v>0</v>
      </c>
      <c r="E2054" s="397">
        <v>0</v>
      </c>
    </row>
    <row r="2055" spans="1:5" x14ac:dyDescent="0.25">
      <c r="A2055" s="408" t="s">
        <v>9094</v>
      </c>
      <c r="B2055" s="410" t="s">
        <v>9491</v>
      </c>
      <c r="C2055" s="397">
        <v>0</v>
      </c>
      <c r="D2055" s="397">
        <v>0</v>
      </c>
      <c r="E2055" s="397">
        <v>0</v>
      </c>
    </row>
    <row r="2056" spans="1:5" x14ac:dyDescent="0.25">
      <c r="A2056" s="408" t="s">
        <v>9095</v>
      </c>
      <c r="B2056" s="410" t="s">
        <v>8983</v>
      </c>
      <c r="C2056" s="397">
        <v>0</v>
      </c>
      <c r="D2056" s="397">
        <v>0</v>
      </c>
      <c r="E2056" s="397">
        <v>0</v>
      </c>
    </row>
    <row r="2057" spans="1:5" x14ac:dyDescent="0.25">
      <c r="A2057" s="408" t="s">
        <v>9096</v>
      </c>
      <c r="B2057" s="410" t="s">
        <v>9492</v>
      </c>
      <c r="C2057" s="397">
        <v>0</v>
      </c>
      <c r="D2057" s="397">
        <v>0</v>
      </c>
      <c r="E2057" s="397">
        <v>0</v>
      </c>
    </row>
    <row r="2058" spans="1:5" x14ac:dyDescent="0.25">
      <c r="A2058" s="408" t="s">
        <v>9097</v>
      </c>
      <c r="B2058" s="410" t="s">
        <v>8986</v>
      </c>
      <c r="C2058" s="397">
        <v>0</v>
      </c>
      <c r="D2058" s="397">
        <v>0</v>
      </c>
      <c r="E2058" s="397">
        <v>0</v>
      </c>
    </row>
    <row r="2059" spans="1:5" x14ac:dyDescent="0.25">
      <c r="A2059" s="408" t="s">
        <v>9098</v>
      </c>
      <c r="B2059" s="410" t="s">
        <v>8980</v>
      </c>
      <c r="C2059" s="397">
        <v>0</v>
      </c>
      <c r="D2059" s="397">
        <v>0</v>
      </c>
      <c r="E2059" s="397">
        <v>0</v>
      </c>
    </row>
    <row r="2060" spans="1:5" x14ac:dyDescent="0.25">
      <c r="A2060" s="408" t="s">
        <v>9099</v>
      </c>
      <c r="B2060" s="410" t="s">
        <v>9491</v>
      </c>
      <c r="C2060" s="397">
        <v>0</v>
      </c>
      <c r="D2060" s="397">
        <v>0</v>
      </c>
      <c r="E2060" s="397">
        <v>0</v>
      </c>
    </row>
    <row r="2061" spans="1:5" x14ac:dyDescent="0.25">
      <c r="A2061" s="408" t="s">
        <v>9100</v>
      </c>
      <c r="B2061" s="410" t="s">
        <v>8983</v>
      </c>
      <c r="C2061" s="397">
        <v>0</v>
      </c>
      <c r="D2061" s="397">
        <v>0</v>
      </c>
      <c r="E2061" s="397">
        <v>0</v>
      </c>
    </row>
    <row r="2062" spans="1:5" x14ac:dyDescent="0.25">
      <c r="A2062" s="408" t="s">
        <v>9101</v>
      </c>
      <c r="B2062" s="410" t="s">
        <v>9492</v>
      </c>
      <c r="C2062" s="397">
        <v>0</v>
      </c>
      <c r="D2062" s="397">
        <v>0</v>
      </c>
      <c r="E2062" s="397">
        <v>0</v>
      </c>
    </row>
    <row r="2063" spans="1:5" x14ac:dyDescent="0.25">
      <c r="A2063" s="408" t="s">
        <v>9102</v>
      </c>
      <c r="B2063" s="410" t="s">
        <v>8986</v>
      </c>
      <c r="C2063" s="397">
        <v>0</v>
      </c>
      <c r="D2063" s="397">
        <v>0</v>
      </c>
      <c r="E2063" s="397">
        <v>0</v>
      </c>
    </row>
    <row r="2064" spans="1:5" x14ac:dyDescent="0.25">
      <c r="A2064" s="408" t="s">
        <v>13710</v>
      </c>
      <c r="B2064" s="410" t="s">
        <v>13712</v>
      </c>
      <c r="C2064" s="397">
        <v>0</v>
      </c>
      <c r="D2064" s="397">
        <v>0</v>
      </c>
      <c r="E2064" s="397">
        <v>0</v>
      </c>
    </row>
    <row r="2065" spans="1:5" x14ac:dyDescent="0.25">
      <c r="A2065" s="408" t="s">
        <v>13711</v>
      </c>
      <c r="B2065" s="410" t="s">
        <v>13713</v>
      </c>
      <c r="C2065" s="397">
        <v>0</v>
      </c>
      <c r="D2065" s="397">
        <v>2</v>
      </c>
      <c r="E2065" s="397">
        <v>2</v>
      </c>
    </row>
    <row r="2066" spans="1:5" x14ac:dyDescent="0.25">
      <c r="A2066" s="408" t="s">
        <v>13767</v>
      </c>
      <c r="B2066" s="410" t="s">
        <v>13768</v>
      </c>
      <c r="C2066" s="397">
        <v>0</v>
      </c>
      <c r="D2066" s="397">
        <v>0</v>
      </c>
      <c r="E2066" s="397">
        <v>0</v>
      </c>
    </row>
    <row r="2067" spans="1:5" x14ac:dyDescent="0.25">
      <c r="A2067" s="408" t="s">
        <v>15431</v>
      </c>
      <c r="B2067" s="410" t="s">
        <v>13769</v>
      </c>
      <c r="C2067" s="397">
        <v>0</v>
      </c>
      <c r="D2067" s="397">
        <v>0</v>
      </c>
      <c r="E2067" s="397">
        <v>0</v>
      </c>
    </row>
    <row r="2068" spans="1:5" x14ac:dyDescent="0.25">
      <c r="A2068" s="408" t="s">
        <v>14050</v>
      </c>
      <c r="B2068" s="410" t="s">
        <v>13769</v>
      </c>
      <c r="C2068" s="397">
        <v>0</v>
      </c>
      <c r="D2068" s="397">
        <v>0</v>
      </c>
      <c r="E2068" s="397">
        <v>0</v>
      </c>
    </row>
    <row r="2069" spans="1:5" x14ac:dyDescent="0.25">
      <c r="A2069" s="408" t="s">
        <v>14051</v>
      </c>
      <c r="B2069" s="410" t="s">
        <v>13769</v>
      </c>
      <c r="C2069" s="397">
        <v>0</v>
      </c>
      <c r="D2069" s="397">
        <v>0</v>
      </c>
      <c r="E2069" s="397">
        <v>0</v>
      </c>
    </row>
    <row r="2070" spans="1:5" x14ac:dyDescent="0.25">
      <c r="A2070" s="408" t="s">
        <v>14052</v>
      </c>
      <c r="B2070" s="410" t="s">
        <v>13769</v>
      </c>
      <c r="C2070" s="397">
        <v>0</v>
      </c>
      <c r="D2070" s="397">
        <v>0</v>
      </c>
      <c r="E2070" s="397">
        <v>0</v>
      </c>
    </row>
    <row r="2071" spans="1:5" x14ac:dyDescent="0.25">
      <c r="A2071" s="408" t="s">
        <v>14053</v>
      </c>
      <c r="B2071" s="410" t="s">
        <v>13769</v>
      </c>
      <c r="C2071" s="397">
        <v>0</v>
      </c>
      <c r="D2071" s="397">
        <v>0</v>
      </c>
      <c r="E2071" s="397">
        <v>0</v>
      </c>
    </row>
    <row r="2072" spans="1:5" x14ac:dyDescent="0.25">
      <c r="A2072" s="408" t="s">
        <v>19447</v>
      </c>
      <c r="B2072" s="410" t="s">
        <v>13667</v>
      </c>
      <c r="C2072" s="397">
        <v>5</v>
      </c>
      <c r="D2072" s="397">
        <v>0</v>
      </c>
      <c r="E2072" s="397">
        <v>5</v>
      </c>
    </row>
    <row r="2073" spans="1:5" x14ac:dyDescent="0.25">
      <c r="A2073" s="408" t="s">
        <v>19448</v>
      </c>
      <c r="B2073" s="410" t="s">
        <v>13667</v>
      </c>
      <c r="C2073" s="397">
        <v>4</v>
      </c>
      <c r="D2073" s="397">
        <v>0</v>
      </c>
      <c r="E2073" s="397">
        <v>4</v>
      </c>
    </row>
    <row r="2074" spans="1:5" x14ac:dyDescent="0.25">
      <c r="A2074" s="408" t="s">
        <v>19449</v>
      </c>
      <c r="B2074" s="410" t="s">
        <v>13667</v>
      </c>
      <c r="C2074" s="397">
        <v>4</v>
      </c>
      <c r="D2074" s="397">
        <v>0</v>
      </c>
      <c r="E2074" s="397">
        <v>4</v>
      </c>
    </row>
    <row r="2075" spans="1:5" x14ac:dyDescent="0.25">
      <c r="A2075" s="408" t="s">
        <v>19208</v>
      </c>
      <c r="B2075" s="410" t="s">
        <v>13667</v>
      </c>
      <c r="C2075" s="397">
        <v>1</v>
      </c>
      <c r="D2075" s="397">
        <v>0</v>
      </c>
      <c r="E2075" s="397">
        <v>1</v>
      </c>
    </row>
    <row r="2076" spans="1:5" x14ac:dyDescent="0.25">
      <c r="A2076" s="408" t="s">
        <v>19508</v>
      </c>
      <c r="B2076" s="410" t="s">
        <v>19509</v>
      </c>
      <c r="C2076" s="397">
        <v>0</v>
      </c>
      <c r="D2076" s="397">
        <v>0</v>
      </c>
      <c r="E2076" s="397">
        <v>0</v>
      </c>
    </row>
    <row r="2077" spans="1:5" x14ac:dyDescent="0.25">
      <c r="A2077" s="408" t="s">
        <v>19507</v>
      </c>
      <c r="B2077" s="410" t="s">
        <v>13667</v>
      </c>
      <c r="C2077" s="397">
        <v>0</v>
      </c>
      <c r="D2077" s="397">
        <v>0</v>
      </c>
      <c r="E2077" s="397">
        <v>0</v>
      </c>
    </row>
    <row r="2078" spans="1:5" x14ac:dyDescent="0.25">
      <c r="A2078" s="408" t="s">
        <v>19209</v>
      </c>
      <c r="B2078" s="410" t="s">
        <v>13667</v>
      </c>
      <c r="C2078" s="397">
        <v>0</v>
      </c>
      <c r="D2078" s="397">
        <v>0</v>
      </c>
      <c r="E2078" s="397">
        <v>0</v>
      </c>
    </row>
    <row r="2079" spans="1:5" x14ac:dyDescent="0.25">
      <c r="A2079" s="408" t="s">
        <v>19210</v>
      </c>
      <c r="B2079" s="410" t="s">
        <v>13667</v>
      </c>
      <c r="C2079" s="397">
        <v>0</v>
      </c>
      <c r="D2079" s="397">
        <v>0</v>
      </c>
      <c r="E2079" s="397">
        <v>0</v>
      </c>
    </row>
    <row r="2080" spans="1:5" x14ac:dyDescent="0.25">
      <c r="A2080" s="408" t="s">
        <v>15225</v>
      </c>
      <c r="B2080" s="410" t="s">
        <v>17882</v>
      </c>
      <c r="C2080" s="397">
        <v>1</v>
      </c>
      <c r="D2080" s="397">
        <v>0</v>
      </c>
      <c r="E2080" s="397">
        <v>1</v>
      </c>
    </row>
    <row r="2081" spans="1:5" x14ac:dyDescent="0.25">
      <c r="A2081" s="408" t="s">
        <v>15226</v>
      </c>
      <c r="B2081" s="410" t="s">
        <v>17882</v>
      </c>
      <c r="C2081" s="397">
        <v>0</v>
      </c>
      <c r="D2081" s="397">
        <v>0</v>
      </c>
      <c r="E2081" s="397">
        <v>0</v>
      </c>
    </row>
    <row r="2082" spans="1:5" x14ac:dyDescent="0.25">
      <c r="A2082" s="408" t="s">
        <v>15227</v>
      </c>
      <c r="B2082" s="410" t="s">
        <v>17882</v>
      </c>
      <c r="C2082" s="397">
        <v>0</v>
      </c>
      <c r="D2082" s="397">
        <v>1</v>
      </c>
      <c r="E2082" s="397">
        <v>1</v>
      </c>
    </row>
    <row r="2083" spans="1:5" x14ac:dyDescent="0.25">
      <c r="A2083" s="408" t="s">
        <v>16633</v>
      </c>
      <c r="B2083" s="410" t="s">
        <v>16663</v>
      </c>
      <c r="C2083" s="397">
        <v>0</v>
      </c>
      <c r="D2083" s="397">
        <v>0</v>
      </c>
      <c r="E2083" s="397">
        <v>0</v>
      </c>
    </row>
    <row r="2084" spans="1:5" x14ac:dyDescent="0.25">
      <c r="A2084" s="408" t="s">
        <v>16634</v>
      </c>
      <c r="B2084" s="410" t="s">
        <v>16664</v>
      </c>
      <c r="C2084" s="397">
        <v>0</v>
      </c>
      <c r="D2084" s="397">
        <v>0</v>
      </c>
      <c r="E2084" s="397">
        <v>0</v>
      </c>
    </row>
    <row r="2085" spans="1:5" x14ac:dyDescent="0.25">
      <c r="A2085" s="408" t="s">
        <v>16635</v>
      </c>
      <c r="B2085" s="410" t="s">
        <v>16665</v>
      </c>
      <c r="C2085" s="397">
        <v>0</v>
      </c>
      <c r="D2085" s="397">
        <v>0</v>
      </c>
      <c r="E2085" s="397">
        <v>0</v>
      </c>
    </row>
    <row r="2086" spans="1:5" x14ac:dyDescent="0.25">
      <c r="A2086" s="408" t="s">
        <v>16636</v>
      </c>
      <c r="B2086" s="410" t="s">
        <v>16666</v>
      </c>
      <c r="C2086" s="397">
        <v>0</v>
      </c>
      <c r="D2086" s="397">
        <v>0</v>
      </c>
      <c r="E2086" s="397">
        <v>0</v>
      </c>
    </row>
    <row r="2087" spans="1:5" x14ac:dyDescent="0.25">
      <c r="A2087" s="408" t="s">
        <v>16637</v>
      </c>
      <c r="B2087" s="410" t="s">
        <v>16667</v>
      </c>
      <c r="C2087" s="397">
        <v>0</v>
      </c>
      <c r="D2087" s="397">
        <v>0</v>
      </c>
      <c r="E2087" s="397">
        <v>0</v>
      </c>
    </row>
    <row r="2088" spans="1:5" x14ac:dyDescent="0.25">
      <c r="A2088" s="408" t="s">
        <v>16638</v>
      </c>
      <c r="B2088" s="410" t="s">
        <v>16668</v>
      </c>
      <c r="C2088" s="397">
        <v>0</v>
      </c>
      <c r="D2088" s="397">
        <v>0</v>
      </c>
      <c r="E2088" s="397">
        <v>0</v>
      </c>
    </row>
    <row r="2089" spans="1:5" x14ac:dyDescent="0.25">
      <c r="A2089" s="408" t="s">
        <v>19898</v>
      </c>
      <c r="B2089" s="410" t="s">
        <v>19899</v>
      </c>
      <c r="C2089" s="397">
        <v>0</v>
      </c>
      <c r="D2089" s="397">
        <v>0</v>
      </c>
      <c r="E2089" s="397">
        <v>0</v>
      </c>
    </row>
    <row r="2090" spans="1:5" x14ac:dyDescent="0.25">
      <c r="A2090" s="408" t="s">
        <v>16639</v>
      </c>
      <c r="B2090" s="410" t="s">
        <v>16663</v>
      </c>
      <c r="C2090" s="397">
        <v>-2</v>
      </c>
      <c r="D2090" s="397">
        <v>0</v>
      </c>
      <c r="E2090" s="397">
        <v>-2</v>
      </c>
    </row>
    <row r="2091" spans="1:5" x14ac:dyDescent="0.25">
      <c r="A2091" s="408" t="s">
        <v>16640</v>
      </c>
      <c r="B2091" s="410" t="s">
        <v>16664</v>
      </c>
      <c r="C2091" s="397">
        <v>0</v>
      </c>
      <c r="D2091" s="397">
        <v>0</v>
      </c>
      <c r="E2091" s="397">
        <v>0</v>
      </c>
    </row>
    <row r="2092" spans="1:5" x14ac:dyDescent="0.25">
      <c r="A2092" s="408" t="s">
        <v>16641</v>
      </c>
      <c r="B2092" s="410" t="s">
        <v>16665</v>
      </c>
      <c r="C2092" s="397">
        <v>0</v>
      </c>
      <c r="D2092" s="397">
        <v>0</v>
      </c>
      <c r="E2092" s="397">
        <v>0</v>
      </c>
    </row>
    <row r="2093" spans="1:5" x14ac:dyDescent="0.25">
      <c r="A2093" s="408" t="s">
        <v>16642</v>
      </c>
      <c r="B2093" s="410" t="s">
        <v>16666</v>
      </c>
      <c r="C2093" s="397">
        <v>0</v>
      </c>
      <c r="D2093" s="397">
        <v>0</v>
      </c>
      <c r="E2093" s="397">
        <v>0</v>
      </c>
    </row>
    <row r="2094" spans="1:5" x14ac:dyDescent="0.25">
      <c r="A2094" s="408" t="s">
        <v>16643</v>
      </c>
      <c r="B2094" s="410" t="s">
        <v>16667</v>
      </c>
      <c r="C2094" s="397">
        <v>0</v>
      </c>
      <c r="D2094" s="397">
        <v>0</v>
      </c>
      <c r="E2094" s="397">
        <v>0</v>
      </c>
    </row>
    <row r="2095" spans="1:5" x14ac:dyDescent="0.25">
      <c r="A2095" s="408" t="s">
        <v>16644</v>
      </c>
      <c r="B2095" s="410" t="s">
        <v>16668</v>
      </c>
      <c r="C2095" s="397">
        <v>0</v>
      </c>
      <c r="D2095" s="397">
        <v>0</v>
      </c>
      <c r="E2095" s="397">
        <v>0</v>
      </c>
    </row>
    <row r="2096" spans="1:5" x14ac:dyDescent="0.25">
      <c r="A2096" s="408" t="s">
        <v>19900</v>
      </c>
      <c r="B2096" s="410" t="s">
        <v>19899</v>
      </c>
      <c r="C2096" s="397">
        <v>0</v>
      </c>
      <c r="D2096" s="397">
        <v>0</v>
      </c>
      <c r="E2096" s="397">
        <v>0</v>
      </c>
    </row>
    <row r="2097" spans="1:5" x14ac:dyDescent="0.25">
      <c r="A2097" s="408" t="s">
        <v>16645</v>
      </c>
      <c r="B2097" s="410" t="s">
        <v>16663</v>
      </c>
      <c r="C2097" s="397">
        <v>0</v>
      </c>
      <c r="D2097" s="397">
        <v>0</v>
      </c>
      <c r="E2097" s="397">
        <v>0</v>
      </c>
    </row>
    <row r="2098" spans="1:5" x14ac:dyDescent="0.25">
      <c r="A2098" s="408" t="s">
        <v>16646</v>
      </c>
      <c r="B2098" s="410" t="s">
        <v>16664</v>
      </c>
      <c r="C2098" s="397">
        <v>0</v>
      </c>
      <c r="D2098" s="397">
        <v>1</v>
      </c>
      <c r="E2098" s="397">
        <v>1</v>
      </c>
    </row>
    <row r="2099" spans="1:5" x14ac:dyDescent="0.25">
      <c r="A2099" s="408" t="s">
        <v>16647</v>
      </c>
      <c r="B2099" s="410" t="s">
        <v>16665</v>
      </c>
      <c r="C2099" s="397">
        <v>0</v>
      </c>
      <c r="D2099" s="397">
        <v>0</v>
      </c>
      <c r="E2099" s="397">
        <v>0</v>
      </c>
    </row>
    <row r="2100" spans="1:5" x14ac:dyDescent="0.25">
      <c r="A2100" s="408" t="s">
        <v>16648</v>
      </c>
      <c r="B2100" s="410" t="s">
        <v>16666</v>
      </c>
      <c r="C2100" s="397">
        <v>0</v>
      </c>
      <c r="D2100" s="397">
        <v>0</v>
      </c>
      <c r="E2100" s="397">
        <v>0</v>
      </c>
    </row>
    <row r="2101" spans="1:5" x14ac:dyDescent="0.25">
      <c r="A2101" s="408" t="s">
        <v>16649</v>
      </c>
      <c r="B2101" s="410" t="s">
        <v>16667</v>
      </c>
      <c r="C2101" s="397">
        <v>0</v>
      </c>
      <c r="D2101" s="397">
        <v>0</v>
      </c>
      <c r="E2101" s="397">
        <v>0</v>
      </c>
    </row>
    <row r="2102" spans="1:5" x14ac:dyDescent="0.25">
      <c r="A2102" s="408" t="s">
        <v>16650</v>
      </c>
      <c r="B2102" s="410" t="s">
        <v>16668</v>
      </c>
      <c r="C2102" s="397">
        <v>0</v>
      </c>
      <c r="D2102" s="397">
        <v>0</v>
      </c>
      <c r="E2102" s="397">
        <v>0</v>
      </c>
    </row>
    <row r="2103" spans="1:5" x14ac:dyDescent="0.25">
      <c r="A2103" s="408" t="s">
        <v>19901</v>
      </c>
      <c r="B2103" s="410" t="s">
        <v>19899</v>
      </c>
      <c r="C2103" s="397">
        <v>0</v>
      </c>
      <c r="D2103" s="397">
        <v>0</v>
      </c>
      <c r="E2103" s="397">
        <v>0</v>
      </c>
    </row>
    <row r="2104" spans="1:5" x14ac:dyDescent="0.25">
      <c r="A2104" s="408" t="s">
        <v>16651</v>
      </c>
      <c r="B2104" s="410" t="s">
        <v>16663</v>
      </c>
      <c r="C2104" s="397">
        <v>0</v>
      </c>
      <c r="D2104" s="397">
        <v>0</v>
      </c>
      <c r="E2104" s="397">
        <v>0</v>
      </c>
    </row>
    <row r="2105" spans="1:5" x14ac:dyDescent="0.25">
      <c r="A2105" s="408" t="s">
        <v>16652</v>
      </c>
      <c r="B2105" s="410" t="s">
        <v>16664</v>
      </c>
      <c r="C2105" s="397">
        <v>0</v>
      </c>
      <c r="D2105" s="397">
        <v>0</v>
      </c>
      <c r="E2105" s="397">
        <v>0</v>
      </c>
    </row>
    <row r="2106" spans="1:5" x14ac:dyDescent="0.25">
      <c r="A2106" s="408" t="s">
        <v>16653</v>
      </c>
      <c r="B2106" s="410" t="s">
        <v>16665</v>
      </c>
      <c r="C2106" s="397">
        <v>0</v>
      </c>
      <c r="D2106" s="397">
        <v>0</v>
      </c>
      <c r="E2106" s="397">
        <v>0</v>
      </c>
    </row>
    <row r="2107" spans="1:5" x14ac:dyDescent="0.25">
      <c r="A2107" s="408" t="s">
        <v>16654</v>
      </c>
      <c r="B2107" s="410" t="s">
        <v>16666</v>
      </c>
      <c r="C2107" s="397">
        <v>0</v>
      </c>
      <c r="D2107" s="397">
        <v>0</v>
      </c>
      <c r="E2107" s="397">
        <v>0</v>
      </c>
    </row>
    <row r="2108" spans="1:5" x14ac:dyDescent="0.25">
      <c r="A2108" s="408" t="s">
        <v>16655</v>
      </c>
      <c r="B2108" s="410" t="s">
        <v>16667</v>
      </c>
      <c r="C2108" s="397">
        <v>0</v>
      </c>
      <c r="D2108" s="397">
        <v>0</v>
      </c>
      <c r="E2108" s="397">
        <v>0</v>
      </c>
    </row>
    <row r="2109" spans="1:5" x14ac:dyDescent="0.25">
      <c r="A2109" s="408" t="s">
        <v>16656</v>
      </c>
      <c r="B2109" s="410" t="s">
        <v>16668</v>
      </c>
      <c r="C2109" s="397">
        <v>0</v>
      </c>
      <c r="D2109" s="397">
        <v>0</v>
      </c>
      <c r="E2109" s="397">
        <v>0</v>
      </c>
    </row>
    <row r="2110" spans="1:5" x14ac:dyDescent="0.25">
      <c r="A2110" s="408" t="s">
        <v>19902</v>
      </c>
      <c r="B2110" s="410" t="s">
        <v>19899</v>
      </c>
      <c r="C2110" s="397">
        <v>0</v>
      </c>
      <c r="D2110" s="397">
        <v>0</v>
      </c>
      <c r="E2110" s="397">
        <v>0</v>
      </c>
    </row>
    <row r="2111" spans="1:5" x14ac:dyDescent="0.25">
      <c r="A2111" s="408" t="s">
        <v>16657</v>
      </c>
      <c r="B2111" s="410" t="s">
        <v>16663</v>
      </c>
      <c r="C2111" s="397">
        <v>0</v>
      </c>
      <c r="D2111" s="397">
        <v>0</v>
      </c>
      <c r="E2111" s="397">
        <v>0</v>
      </c>
    </row>
    <row r="2112" spans="1:5" x14ac:dyDescent="0.25">
      <c r="A2112" s="408" t="s">
        <v>16658</v>
      </c>
      <c r="B2112" s="410" t="s">
        <v>16664</v>
      </c>
      <c r="C2112" s="397">
        <v>0</v>
      </c>
      <c r="D2112" s="397">
        <v>0</v>
      </c>
      <c r="E2112" s="397">
        <v>0</v>
      </c>
    </row>
    <row r="2113" spans="1:5" x14ac:dyDescent="0.25">
      <c r="A2113" s="408" t="s">
        <v>16659</v>
      </c>
      <c r="B2113" s="410" t="s">
        <v>16665</v>
      </c>
      <c r="C2113" s="397">
        <v>0</v>
      </c>
      <c r="D2113" s="397">
        <v>0</v>
      </c>
      <c r="E2113" s="397">
        <v>0</v>
      </c>
    </row>
    <row r="2114" spans="1:5" x14ac:dyDescent="0.25">
      <c r="A2114" s="408" t="s">
        <v>16660</v>
      </c>
      <c r="B2114" s="410" t="s">
        <v>16666</v>
      </c>
      <c r="C2114" s="397">
        <v>0</v>
      </c>
      <c r="D2114" s="397">
        <v>0</v>
      </c>
      <c r="E2114" s="397">
        <v>0</v>
      </c>
    </row>
    <row r="2115" spans="1:5" x14ac:dyDescent="0.25">
      <c r="A2115" s="408" t="s">
        <v>16661</v>
      </c>
      <c r="B2115" s="410" t="s">
        <v>16667</v>
      </c>
      <c r="C2115" s="397">
        <v>0</v>
      </c>
      <c r="D2115" s="397">
        <v>0</v>
      </c>
      <c r="E2115" s="397">
        <v>0</v>
      </c>
    </row>
    <row r="2116" spans="1:5" x14ac:dyDescent="0.25">
      <c r="A2116" s="408" t="s">
        <v>16662</v>
      </c>
      <c r="B2116" s="410" t="s">
        <v>16668</v>
      </c>
      <c r="C2116" s="397">
        <v>0</v>
      </c>
      <c r="D2116" s="397">
        <v>0</v>
      </c>
      <c r="E2116" s="397">
        <v>0</v>
      </c>
    </row>
    <row r="2117" spans="1:5" x14ac:dyDescent="0.25">
      <c r="A2117" s="408" t="s">
        <v>19903</v>
      </c>
      <c r="B2117" s="410" t="s">
        <v>19899</v>
      </c>
      <c r="C2117" s="397">
        <v>0</v>
      </c>
      <c r="D2117" s="397">
        <v>0</v>
      </c>
      <c r="E2117" s="397">
        <v>0</v>
      </c>
    </row>
    <row r="2118" spans="1:5" x14ac:dyDescent="0.25">
      <c r="A2118" s="408" t="s">
        <v>17884</v>
      </c>
      <c r="B2118" s="410" t="s">
        <v>8980</v>
      </c>
      <c r="C2118" s="397">
        <v>0</v>
      </c>
      <c r="D2118" s="397">
        <v>0</v>
      </c>
      <c r="E2118" s="397">
        <v>0</v>
      </c>
    </row>
    <row r="2119" spans="1:5" x14ac:dyDescent="0.25">
      <c r="A2119" s="408" t="s">
        <v>17885</v>
      </c>
      <c r="B2119" s="410" t="s">
        <v>9491</v>
      </c>
      <c r="C2119" s="397">
        <v>0</v>
      </c>
      <c r="D2119" s="397">
        <v>0</v>
      </c>
      <c r="E2119" s="397">
        <v>0</v>
      </c>
    </row>
    <row r="2120" spans="1:5" x14ac:dyDescent="0.25">
      <c r="A2120" s="408" t="s">
        <v>17886</v>
      </c>
      <c r="B2120" s="410" t="s">
        <v>8983</v>
      </c>
      <c r="C2120" s="397">
        <v>0</v>
      </c>
      <c r="D2120" s="397">
        <v>0</v>
      </c>
      <c r="E2120" s="397">
        <v>0</v>
      </c>
    </row>
    <row r="2121" spans="1:5" x14ac:dyDescent="0.25">
      <c r="A2121" s="408" t="s">
        <v>17887</v>
      </c>
      <c r="B2121" s="410" t="s">
        <v>9492</v>
      </c>
      <c r="C2121" s="397">
        <v>0</v>
      </c>
      <c r="D2121" s="397">
        <v>0</v>
      </c>
      <c r="E2121" s="397">
        <v>0</v>
      </c>
    </row>
    <row r="2122" spans="1:5" x14ac:dyDescent="0.25">
      <c r="A2122" s="408" t="s">
        <v>17888</v>
      </c>
      <c r="B2122" s="410" t="s">
        <v>8986</v>
      </c>
      <c r="C2122" s="397">
        <v>0</v>
      </c>
      <c r="D2122" s="397">
        <v>0</v>
      </c>
      <c r="E2122" s="397">
        <v>0</v>
      </c>
    </row>
    <row r="2123" spans="1:5" x14ac:dyDescent="0.25">
      <c r="A2123" s="408" t="s">
        <v>17889</v>
      </c>
      <c r="B2123" s="410" t="s">
        <v>8987</v>
      </c>
      <c r="C2123" s="397">
        <v>0</v>
      </c>
      <c r="D2123" s="397">
        <v>0</v>
      </c>
      <c r="E2123" s="397">
        <v>0</v>
      </c>
    </row>
    <row r="2124" spans="1:5" x14ac:dyDescent="0.25">
      <c r="A2124" s="408" t="s">
        <v>19904</v>
      </c>
      <c r="B2124" s="410" t="s">
        <v>19885</v>
      </c>
      <c r="C2124" s="397">
        <v>0</v>
      </c>
      <c r="D2124" s="397">
        <v>0</v>
      </c>
      <c r="E2124" s="397">
        <v>0</v>
      </c>
    </row>
    <row r="2125" spans="1:5" x14ac:dyDescent="0.25">
      <c r="A2125" s="408" t="s">
        <v>17890</v>
      </c>
      <c r="B2125" s="410" t="s">
        <v>8980</v>
      </c>
      <c r="C2125" s="397">
        <v>0</v>
      </c>
      <c r="D2125" s="397">
        <v>0</v>
      </c>
      <c r="E2125" s="397">
        <v>0</v>
      </c>
    </row>
    <row r="2126" spans="1:5" x14ac:dyDescent="0.25">
      <c r="A2126" s="408" t="s">
        <v>17891</v>
      </c>
      <c r="B2126" s="410" t="s">
        <v>9491</v>
      </c>
      <c r="C2126" s="397">
        <v>0</v>
      </c>
      <c r="D2126" s="397">
        <v>0</v>
      </c>
      <c r="E2126" s="397">
        <v>0</v>
      </c>
    </row>
    <row r="2127" spans="1:5" x14ac:dyDescent="0.25">
      <c r="A2127" s="408" t="s">
        <v>17892</v>
      </c>
      <c r="B2127" s="410" t="s">
        <v>8983</v>
      </c>
      <c r="C2127" s="397">
        <v>0</v>
      </c>
      <c r="D2127" s="397">
        <v>0</v>
      </c>
      <c r="E2127" s="397">
        <v>0</v>
      </c>
    </row>
    <row r="2128" spans="1:5" x14ac:dyDescent="0.25">
      <c r="A2128" s="408" t="s">
        <v>17893</v>
      </c>
      <c r="B2128" s="410" t="s">
        <v>9492</v>
      </c>
      <c r="C2128" s="397">
        <v>0</v>
      </c>
      <c r="D2128" s="397">
        <v>0</v>
      </c>
      <c r="E2128" s="397">
        <v>0</v>
      </c>
    </row>
    <row r="2129" spans="1:5" x14ac:dyDescent="0.25">
      <c r="A2129" s="408" t="s">
        <v>17894</v>
      </c>
      <c r="B2129" s="410" t="s">
        <v>8986</v>
      </c>
      <c r="C2129" s="397">
        <v>0</v>
      </c>
      <c r="D2129" s="397">
        <v>0</v>
      </c>
      <c r="E2129" s="397">
        <v>0</v>
      </c>
    </row>
    <row r="2130" spans="1:5" x14ac:dyDescent="0.25">
      <c r="A2130" s="408" t="s">
        <v>17895</v>
      </c>
      <c r="B2130" s="410" t="s">
        <v>8987</v>
      </c>
      <c r="C2130" s="397">
        <v>0</v>
      </c>
      <c r="D2130" s="397">
        <v>0</v>
      </c>
      <c r="E2130" s="397">
        <v>0</v>
      </c>
    </row>
    <row r="2131" spans="1:5" x14ac:dyDescent="0.25">
      <c r="A2131" s="408" t="s">
        <v>19905</v>
      </c>
      <c r="B2131" s="410" t="s">
        <v>19885</v>
      </c>
      <c r="C2131" s="397">
        <v>0</v>
      </c>
      <c r="D2131" s="397">
        <v>0</v>
      </c>
      <c r="E2131" s="397">
        <v>0</v>
      </c>
    </row>
    <row r="2132" spans="1:5" x14ac:dyDescent="0.25">
      <c r="A2132" s="408" t="s">
        <v>16669</v>
      </c>
      <c r="B2132" s="410" t="s">
        <v>8980</v>
      </c>
      <c r="C2132" s="397">
        <v>0</v>
      </c>
      <c r="D2132" s="397">
        <v>0</v>
      </c>
      <c r="E2132" s="397">
        <v>0</v>
      </c>
    </row>
    <row r="2133" spans="1:5" x14ac:dyDescent="0.25">
      <c r="A2133" s="408" t="s">
        <v>16670</v>
      </c>
      <c r="B2133" s="410" t="s">
        <v>9491</v>
      </c>
      <c r="C2133" s="397">
        <v>0</v>
      </c>
      <c r="D2133" s="397">
        <v>0</v>
      </c>
      <c r="E2133" s="397">
        <v>0</v>
      </c>
    </row>
    <row r="2134" spans="1:5" x14ac:dyDescent="0.25">
      <c r="A2134" s="408" t="s">
        <v>16671</v>
      </c>
      <c r="B2134" s="410" t="s">
        <v>8983</v>
      </c>
      <c r="C2134" s="397">
        <v>0</v>
      </c>
      <c r="D2134" s="397">
        <v>0</v>
      </c>
      <c r="E2134" s="397">
        <v>0</v>
      </c>
    </row>
    <row r="2135" spans="1:5" x14ac:dyDescent="0.25">
      <c r="A2135" s="408" t="s">
        <v>16672</v>
      </c>
      <c r="B2135" s="410" t="s">
        <v>9492</v>
      </c>
      <c r="C2135" s="397">
        <v>0</v>
      </c>
      <c r="D2135" s="397">
        <v>0</v>
      </c>
      <c r="E2135" s="397">
        <v>0</v>
      </c>
    </row>
    <row r="2136" spans="1:5" x14ac:dyDescent="0.25">
      <c r="A2136" s="408" t="s">
        <v>16673</v>
      </c>
      <c r="B2136" s="410" t="s">
        <v>8986</v>
      </c>
      <c r="C2136" s="397">
        <v>0</v>
      </c>
      <c r="D2136" s="397">
        <v>0</v>
      </c>
      <c r="E2136" s="397">
        <v>0</v>
      </c>
    </row>
    <row r="2137" spans="1:5" x14ac:dyDescent="0.25">
      <c r="A2137" s="408" t="s">
        <v>16674</v>
      </c>
      <c r="B2137" s="410" t="s">
        <v>8987</v>
      </c>
      <c r="C2137" s="397">
        <v>0</v>
      </c>
      <c r="D2137" s="397">
        <v>0</v>
      </c>
      <c r="E2137" s="397">
        <v>0</v>
      </c>
    </row>
    <row r="2138" spans="1:5" x14ac:dyDescent="0.25">
      <c r="A2138" s="408" t="s">
        <v>19906</v>
      </c>
      <c r="B2138" s="410" t="s">
        <v>19885</v>
      </c>
      <c r="C2138" s="397">
        <v>0</v>
      </c>
      <c r="D2138" s="397">
        <v>1</v>
      </c>
      <c r="E2138" s="397">
        <v>1</v>
      </c>
    </row>
    <row r="2139" spans="1:5" x14ac:dyDescent="0.25">
      <c r="A2139" s="408" t="s">
        <v>16675</v>
      </c>
      <c r="B2139" s="410" t="s">
        <v>8980</v>
      </c>
      <c r="C2139" s="397">
        <v>0</v>
      </c>
      <c r="D2139" s="397">
        <v>0</v>
      </c>
      <c r="E2139" s="397">
        <v>0</v>
      </c>
    </row>
    <row r="2140" spans="1:5" x14ac:dyDescent="0.25">
      <c r="A2140" s="408" t="s">
        <v>16676</v>
      </c>
      <c r="B2140" s="410" t="s">
        <v>9491</v>
      </c>
      <c r="C2140" s="397">
        <v>0</v>
      </c>
      <c r="D2140" s="397">
        <v>0</v>
      </c>
      <c r="E2140" s="397">
        <v>0</v>
      </c>
    </row>
    <row r="2141" spans="1:5" x14ac:dyDescent="0.25">
      <c r="A2141" s="408" t="s">
        <v>16677</v>
      </c>
      <c r="B2141" s="410" t="s">
        <v>8983</v>
      </c>
      <c r="C2141" s="397">
        <v>0</v>
      </c>
      <c r="D2141" s="397">
        <v>0</v>
      </c>
      <c r="E2141" s="397">
        <v>0</v>
      </c>
    </row>
    <row r="2142" spans="1:5" x14ac:dyDescent="0.25">
      <c r="A2142" s="408" t="s">
        <v>16678</v>
      </c>
      <c r="B2142" s="410" t="s">
        <v>9492</v>
      </c>
      <c r="C2142" s="397">
        <v>0</v>
      </c>
      <c r="D2142" s="397">
        <v>1</v>
      </c>
      <c r="E2142" s="397">
        <v>1</v>
      </c>
    </row>
    <row r="2143" spans="1:5" x14ac:dyDescent="0.25">
      <c r="A2143" s="408" t="s">
        <v>16679</v>
      </c>
      <c r="B2143" s="410" t="s">
        <v>8986</v>
      </c>
      <c r="C2143" s="397">
        <v>0</v>
      </c>
      <c r="D2143" s="397">
        <v>0</v>
      </c>
      <c r="E2143" s="397">
        <v>0</v>
      </c>
    </row>
    <row r="2144" spans="1:5" x14ac:dyDescent="0.25">
      <c r="A2144" s="408" t="s">
        <v>16680</v>
      </c>
      <c r="B2144" s="410" t="s">
        <v>8987</v>
      </c>
      <c r="C2144" s="397">
        <v>0</v>
      </c>
      <c r="D2144" s="397">
        <v>0</v>
      </c>
      <c r="E2144" s="397">
        <v>0</v>
      </c>
    </row>
    <row r="2145" spans="1:5" x14ac:dyDescent="0.25">
      <c r="A2145" s="408" t="s">
        <v>19907</v>
      </c>
      <c r="B2145" s="410" t="s">
        <v>19885</v>
      </c>
      <c r="C2145" s="397">
        <v>0</v>
      </c>
      <c r="D2145" s="397">
        <v>0</v>
      </c>
      <c r="E2145" s="397">
        <v>0</v>
      </c>
    </row>
    <row r="2146" spans="1:5" x14ac:dyDescent="0.25">
      <c r="A2146" s="408" t="s">
        <v>16681</v>
      </c>
      <c r="B2146" s="410" t="s">
        <v>8980</v>
      </c>
      <c r="C2146" s="397">
        <v>0</v>
      </c>
      <c r="D2146" s="397">
        <v>0</v>
      </c>
      <c r="E2146" s="397">
        <v>0</v>
      </c>
    </row>
    <row r="2147" spans="1:5" x14ac:dyDescent="0.25">
      <c r="A2147" s="408" t="s">
        <v>16682</v>
      </c>
      <c r="B2147" s="410" t="s">
        <v>9491</v>
      </c>
      <c r="C2147" s="397">
        <v>0</v>
      </c>
      <c r="D2147" s="397">
        <v>0</v>
      </c>
      <c r="E2147" s="397">
        <v>0</v>
      </c>
    </row>
    <row r="2148" spans="1:5" x14ac:dyDescent="0.25">
      <c r="A2148" s="408" t="s">
        <v>16683</v>
      </c>
      <c r="B2148" s="410" t="s">
        <v>8983</v>
      </c>
      <c r="C2148" s="397">
        <v>0</v>
      </c>
      <c r="D2148" s="397">
        <v>0</v>
      </c>
      <c r="E2148" s="397">
        <v>0</v>
      </c>
    </row>
    <row r="2149" spans="1:5" x14ac:dyDescent="0.25">
      <c r="A2149" s="408" t="s">
        <v>16684</v>
      </c>
      <c r="B2149" s="410" t="s">
        <v>9492</v>
      </c>
      <c r="C2149" s="397">
        <v>0</v>
      </c>
      <c r="D2149" s="397">
        <v>0</v>
      </c>
      <c r="E2149" s="397">
        <v>0</v>
      </c>
    </row>
    <row r="2150" spans="1:5" x14ac:dyDescent="0.25">
      <c r="A2150" s="408" t="s">
        <v>16685</v>
      </c>
      <c r="B2150" s="410" t="s">
        <v>8986</v>
      </c>
      <c r="C2150" s="397">
        <v>0</v>
      </c>
      <c r="D2150" s="397">
        <v>0</v>
      </c>
      <c r="E2150" s="397">
        <v>0</v>
      </c>
    </row>
    <row r="2151" spans="1:5" x14ac:dyDescent="0.25">
      <c r="A2151" s="408" t="s">
        <v>16686</v>
      </c>
      <c r="B2151" s="410" t="s">
        <v>8987</v>
      </c>
      <c r="C2151" s="397">
        <v>0</v>
      </c>
      <c r="D2151" s="397">
        <v>0</v>
      </c>
      <c r="E2151" s="397">
        <v>0</v>
      </c>
    </row>
    <row r="2152" spans="1:5" x14ac:dyDescent="0.25">
      <c r="A2152" s="408" t="s">
        <v>19908</v>
      </c>
      <c r="B2152" s="410" t="s">
        <v>19885</v>
      </c>
      <c r="C2152" s="397">
        <v>0</v>
      </c>
      <c r="D2152" s="397">
        <v>0</v>
      </c>
      <c r="E2152" s="397">
        <v>0</v>
      </c>
    </row>
    <row r="2153" spans="1:5" x14ac:dyDescent="0.25">
      <c r="A2153" s="408" t="s">
        <v>16687</v>
      </c>
      <c r="B2153" s="410" t="s">
        <v>8980</v>
      </c>
      <c r="C2153" s="397">
        <v>1</v>
      </c>
      <c r="D2153" s="397">
        <v>0</v>
      </c>
      <c r="E2153" s="397">
        <v>1</v>
      </c>
    </row>
    <row r="2154" spans="1:5" x14ac:dyDescent="0.25">
      <c r="A2154" s="408" t="s">
        <v>16688</v>
      </c>
      <c r="B2154" s="410" t="s">
        <v>9491</v>
      </c>
      <c r="C2154" s="397">
        <v>0</v>
      </c>
      <c r="D2154" s="397">
        <v>0</v>
      </c>
      <c r="E2154" s="397">
        <v>0</v>
      </c>
    </row>
    <row r="2155" spans="1:5" x14ac:dyDescent="0.25">
      <c r="A2155" s="408" t="s">
        <v>16689</v>
      </c>
      <c r="B2155" s="410" t="s">
        <v>8983</v>
      </c>
      <c r="C2155" s="397">
        <v>0</v>
      </c>
      <c r="D2155" s="397">
        <v>0</v>
      </c>
      <c r="E2155" s="397">
        <v>0</v>
      </c>
    </row>
    <row r="2156" spans="1:5" x14ac:dyDescent="0.25">
      <c r="A2156" s="408" t="s">
        <v>16690</v>
      </c>
      <c r="B2156" s="410" t="s">
        <v>9492</v>
      </c>
      <c r="C2156" s="397">
        <v>0</v>
      </c>
      <c r="D2156" s="397">
        <v>0</v>
      </c>
      <c r="E2156" s="397">
        <v>0</v>
      </c>
    </row>
    <row r="2157" spans="1:5" x14ac:dyDescent="0.25">
      <c r="A2157" s="408" t="s">
        <v>16691</v>
      </c>
      <c r="B2157" s="410" t="s">
        <v>8986</v>
      </c>
      <c r="C2157" s="397">
        <v>0</v>
      </c>
      <c r="D2157" s="397">
        <v>0</v>
      </c>
      <c r="E2157" s="397">
        <v>0</v>
      </c>
    </row>
    <row r="2158" spans="1:5" x14ac:dyDescent="0.25">
      <c r="A2158" s="408" t="s">
        <v>16692</v>
      </c>
      <c r="B2158" s="410" t="s">
        <v>8987</v>
      </c>
      <c r="C2158" s="397">
        <v>0</v>
      </c>
      <c r="D2158" s="397">
        <v>0</v>
      </c>
      <c r="E2158" s="397">
        <v>0</v>
      </c>
    </row>
    <row r="2159" spans="1:5" x14ac:dyDescent="0.25">
      <c r="A2159" s="408" t="s">
        <v>19909</v>
      </c>
      <c r="B2159" s="410" t="s">
        <v>19885</v>
      </c>
      <c r="C2159" s="397">
        <v>0</v>
      </c>
      <c r="D2159" s="397">
        <v>-1</v>
      </c>
      <c r="E2159" s="397">
        <v>-1</v>
      </c>
    </row>
    <row r="2160" spans="1:5" x14ac:dyDescent="0.25">
      <c r="A2160" s="408" t="s">
        <v>17896</v>
      </c>
      <c r="B2160" s="410" t="s">
        <v>8980</v>
      </c>
      <c r="C2160" s="397">
        <v>0</v>
      </c>
      <c r="D2160" s="397">
        <v>1</v>
      </c>
      <c r="E2160" s="397">
        <v>1</v>
      </c>
    </row>
    <row r="2161" spans="1:5" x14ac:dyDescent="0.25">
      <c r="A2161" s="408" t="s">
        <v>17897</v>
      </c>
      <c r="B2161" s="410" t="s">
        <v>9491</v>
      </c>
      <c r="C2161" s="397">
        <v>0</v>
      </c>
      <c r="D2161" s="397">
        <v>0</v>
      </c>
      <c r="E2161" s="397">
        <v>0</v>
      </c>
    </row>
    <row r="2162" spans="1:5" x14ac:dyDescent="0.25">
      <c r="A2162" s="408" t="s">
        <v>17898</v>
      </c>
      <c r="B2162" s="410" t="s">
        <v>8983</v>
      </c>
      <c r="C2162" s="397">
        <v>0</v>
      </c>
      <c r="D2162" s="397">
        <v>0</v>
      </c>
      <c r="E2162" s="397">
        <v>0</v>
      </c>
    </row>
    <row r="2163" spans="1:5" x14ac:dyDescent="0.25">
      <c r="A2163" s="408" t="s">
        <v>17899</v>
      </c>
      <c r="B2163" s="410" t="s">
        <v>9492</v>
      </c>
      <c r="C2163" s="397">
        <v>0</v>
      </c>
      <c r="D2163" s="397">
        <v>0</v>
      </c>
      <c r="E2163" s="397">
        <v>0</v>
      </c>
    </row>
    <row r="2164" spans="1:5" x14ac:dyDescent="0.25">
      <c r="A2164" s="408" t="s">
        <v>17900</v>
      </c>
      <c r="B2164" s="410" t="s">
        <v>8986</v>
      </c>
      <c r="C2164" s="397">
        <v>0</v>
      </c>
      <c r="D2164" s="397">
        <v>0</v>
      </c>
      <c r="E2164" s="397">
        <v>0</v>
      </c>
    </row>
    <row r="2165" spans="1:5" x14ac:dyDescent="0.25">
      <c r="A2165" s="408" t="s">
        <v>17901</v>
      </c>
      <c r="B2165" s="410" t="s">
        <v>8987</v>
      </c>
      <c r="C2165" s="397">
        <v>0</v>
      </c>
      <c r="D2165" s="397">
        <v>0</v>
      </c>
      <c r="E2165" s="397">
        <v>0</v>
      </c>
    </row>
    <row r="2166" spans="1:5" x14ac:dyDescent="0.25">
      <c r="A2166" s="408" t="s">
        <v>19910</v>
      </c>
      <c r="B2166" s="410" t="s">
        <v>19885</v>
      </c>
      <c r="C2166" s="397">
        <v>0</v>
      </c>
      <c r="D2166" s="397">
        <v>0</v>
      </c>
      <c r="E2166" s="397">
        <v>0</v>
      </c>
    </row>
    <row r="2167" spans="1:5" x14ac:dyDescent="0.25">
      <c r="A2167" s="408" t="s">
        <v>18141</v>
      </c>
      <c r="B2167" s="410" t="s">
        <v>18142</v>
      </c>
      <c r="C2167" s="397">
        <v>0</v>
      </c>
      <c r="D2167" s="397">
        <v>0</v>
      </c>
      <c r="E2167" s="397">
        <v>0</v>
      </c>
    </row>
    <row r="2168" spans="1:5" x14ac:dyDescent="0.25">
      <c r="A2168" s="408" t="s">
        <v>17902</v>
      </c>
      <c r="B2168" s="410" t="s">
        <v>8980</v>
      </c>
      <c r="C2168" s="397">
        <v>0</v>
      </c>
      <c r="D2168" s="397">
        <v>0</v>
      </c>
      <c r="E2168" s="397">
        <v>0</v>
      </c>
    </row>
    <row r="2169" spans="1:5" x14ac:dyDescent="0.25">
      <c r="A2169" s="408" t="s">
        <v>17903</v>
      </c>
      <c r="B2169" s="410" t="s">
        <v>9491</v>
      </c>
      <c r="C2169" s="397">
        <v>0</v>
      </c>
      <c r="D2169" s="397">
        <v>0</v>
      </c>
      <c r="E2169" s="397">
        <v>0</v>
      </c>
    </row>
    <row r="2170" spans="1:5" x14ac:dyDescent="0.25">
      <c r="A2170" s="408" t="s">
        <v>17904</v>
      </c>
      <c r="B2170" s="410" t="s">
        <v>8983</v>
      </c>
      <c r="C2170" s="397">
        <v>0</v>
      </c>
      <c r="D2170" s="397">
        <v>0</v>
      </c>
      <c r="E2170" s="397">
        <v>0</v>
      </c>
    </row>
    <row r="2171" spans="1:5" x14ac:dyDescent="0.25">
      <c r="A2171" s="408" t="s">
        <v>17905</v>
      </c>
      <c r="B2171" s="410" t="s">
        <v>9492</v>
      </c>
      <c r="C2171" s="397">
        <v>0</v>
      </c>
      <c r="D2171" s="397">
        <v>0</v>
      </c>
      <c r="E2171" s="397">
        <v>0</v>
      </c>
    </row>
    <row r="2172" spans="1:5" x14ac:dyDescent="0.25">
      <c r="A2172" s="408" t="s">
        <v>17906</v>
      </c>
      <c r="B2172" s="410" t="s">
        <v>8986</v>
      </c>
      <c r="C2172" s="397">
        <v>0</v>
      </c>
      <c r="D2172" s="397">
        <v>0</v>
      </c>
      <c r="E2172" s="397">
        <v>0</v>
      </c>
    </row>
    <row r="2173" spans="1:5" x14ac:dyDescent="0.25">
      <c r="A2173" s="408" t="s">
        <v>17907</v>
      </c>
      <c r="B2173" s="410" t="s">
        <v>8987</v>
      </c>
      <c r="C2173" s="397">
        <v>0</v>
      </c>
      <c r="D2173" s="397">
        <v>0</v>
      </c>
      <c r="E2173" s="397">
        <v>0</v>
      </c>
    </row>
    <row r="2174" spans="1:5" x14ac:dyDescent="0.25">
      <c r="A2174" s="408" t="s">
        <v>19911</v>
      </c>
      <c r="B2174" s="410" t="s">
        <v>19885</v>
      </c>
      <c r="C2174" s="397">
        <v>0</v>
      </c>
      <c r="D2174" s="397">
        <v>1</v>
      </c>
      <c r="E2174" s="397">
        <v>1</v>
      </c>
    </row>
    <row r="2175" spans="1:5" x14ac:dyDescent="0.25">
      <c r="A2175" s="408" t="s">
        <v>18143</v>
      </c>
      <c r="B2175" s="410" t="s">
        <v>18142</v>
      </c>
      <c r="C2175" s="397">
        <v>0</v>
      </c>
      <c r="D2175" s="397">
        <v>0</v>
      </c>
      <c r="E2175" s="397">
        <v>0</v>
      </c>
    </row>
    <row r="2176" spans="1:5" x14ac:dyDescent="0.25">
      <c r="A2176" s="408" t="s">
        <v>16693</v>
      </c>
      <c r="B2176" s="410" t="s">
        <v>8980</v>
      </c>
      <c r="C2176" s="397">
        <v>0</v>
      </c>
      <c r="D2176" s="397">
        <v>0</v>
      </c>
      <c r="E2176" s="397">
        <v>0</v>
      </c>
    </row>
    <row r="2177" spans="1:5" x14ac:dyDescent="0.25">
      <c r="A2177" s="408" t="s">
        <v>16694</v>
      </c>
      <c r="B2177" s="410" t="s">
        <v>9491</v>
      </c>
      <c r="C2177" s="397">
        <v>0</v>
      </c>
      <c r="D2177" s="397">
        <v>0</v>
      </c>
      <c r="E2177" s="397">
        <v>0</v>
      </c>
    </row>
    <row r="2178" spans="1:5" x14ac:dyDescent="0.25">
      <c r="A2178" s="408" t="s">
        <v>16695</v>
      </c>
      <c r="B2178" s="410" t="s">
        <v>8983</v>
      </c>
      <c r="C2178" s="397">
        <v>0</v>
      </c>
      <c r="D2178" s="397">
        <v>0</v>
      </c>
      <c r="E2178" s="397">
        <v>0</v>
      </c>
    </row>
    <row r="2179" spans="1:5" x14ac:dyDescent="0.25">
      <c r="A2179" s="408" t="s">
        <v>16696</v>
      </c>
      <c r="B2179" s="410" t="s">
        <v>9492</v>
      </c>
      <c r="C2179" s="397">
        <v>0</v>
      </c>
      <c r="D2179" s="397">
        <v>0</v>
      </c>
      <c r="E2179" s="397">
        <v>0</v>
      </c>
    </row>
    <row r="2180" spans="1:5" x14ac:dyDescent="0.25">
      <c r="A2180" s="408" t="s">
        <v>16697</v>
      </c>
      <c r="B2180" s="410" t="s">
        <v>8986</v>
      </c>
      <c r="C2180" s="397">
        <v>0</v>
      </c>
      <c r="D2180" s="397">
        <v>0</v>
      </c>
      <c r="E2180" s="397">
        <v>0</v>
      </c>
    </row>
    <row r="2181" spans="1:5" x14ac:dyDescent="0.25">
      <c r="A2181" s="408" t="s">
        <v>16698</v>
      </c>
      <c r="B2181" s="410" t="s">
        <v>8987</v>
      </c>
      <c r="C2181" s="397">
        <v>0</v>
      </c>
      <c r="D2181" s="397">
        <v>0</v>
      </c>
      <c r="E2181" s="397">
        <v>0</v>
      </c>
    </row>
    <row r="2182" spans="1:5" x14ac:dyDescent="0.25">
      <c r="A2182" s="408" t="s">
        <v>19912</v>
      </c>
      <c r="B2182" s="410" t="s">
        <v>19885</v>
      </c>
      <c r="C2182" s="397">
        <v>0</v>
      </c>
      <c r="D2182" s="397">
        <v>0</v>
      </c>
      <c r="E2182" s="397">
        <v>0</v>
      </c>
    </row>
    <row r="2183" spans="1:5" x14ac:dyDescent="0.25">
      <c r="A2183" s="408" t="s">
        <v>18144</v>
      </c>
      <c r="B2183" s="410" t="s">
        <v>18142</v>
      </c>
      <c r="C2183" s="397">
        <v>0</v>
      </c>
      <c r="D2183" s="397">
        <v>0</v>
      </c>
      <c r="E2183" s="397">
        <v>0</v>
      </c>
    </row>
    <row r="2184" spans="1:5" x14ac:dyDescent="0.25">
      <c r="A2184" s="408" t="s">
        <v>16699</v>
      </c>
      <c r="B2184" s="410" t="s">
        <v>8980</v>
      </c>
      <c r="C2184" s="397">
        <v>0</v>
      </c>
      <c r="D2184" s="397">
        <v>0</v>
      </c>
      <c r="E2184" s="397">
        <v>0</v>
      </c>
    </row>
    <row r="2185" spans="1:5" x14ac:dyDescent="0.25">
      <c r="A2185" s="408" t="s">
        <v>16700</v>
      </c>
      <c r="B2185" s="410" t="s">
        <v>9491</v>
      </c>
      <c r="C2185" s="397">
        <v>0</v>
      </c>
      <c r="D2185" s="397">
        <v>0</v>
      </c>
      <c r="E2185" s="397">
        <v>0</v>
      </c>
    </row>
    <row r="2186" spans="1:5" x14ac:dyDescent="0.25">
      <c r="A2186" s="408" t="s">
        <v>16701</v>
      </c>
      <c r="B2186" s="410" t="s">
        <v>8983</v>
      </c>
      <c r="C2186" s="397">
        <v>0</v>
      </c>
      <c r="D2186" s="397">
        <v>0</v>
      </c>
      <c r="E2186" s="397">
        <v>0</v>
      </c>
    </row>
    <row r="2187" spans="1:5" x14ac:dyDescent="0.25">
      <c r="A2187" s="408" t="s">
        <v>16702</v>
      </c>
      <c r="B2187" s="410" t="s">
        <v>9492</v>
      </c>
      <c r="C2187" s="397">
        <v>0</v>
      </c>
      <c r="D2187" s="397">
        <v>0</v>
      </c>
      <c r="E2187" s="397">
        <v>0</v>
      </c>
    </row>
    <row r="2188" spans="1:5" x14ac:dyDescent="0.25">
      <c r="A2188" s="408" t="s">
        <v>16703</v>
      </c>
      <c r="B2188" s="410" t="s">
        <v>8986</v>
      </c>
      <c r="C2188" s="397">
        <v>0</v>
      </c>
      <c r="D2188" s="397">
        <v>0</v>
      </c>
      <c r="E2188" s="397">
        <v>0</v>
      </c>
    </row>
    <row r="2189" spans="1:5" x14ac:dyDescent="0.25">
      <c r="A2189" s="408" t="s">
        <v>16704</v>
      </c>
      <c r="B2189" s="410" t="s">
        <v>8987</v>
      </c>
      <c r="C2189" s="397">
        <v>0</v>
      </c>
      <c r="D2189" s="397">
        <v>0</v>
      </c>
      <c r="E2189" s="397">
        <v>0</v>
      </c>
    </row>
    <row r="2190" spans="1:5" x14ac:dyDescent="0.25">
      <c r="A2190" s="408" t="s">
        <v>19913</v>
      </c>
      <c r="B2190" s="410" t="s">
        <v>19885</v>
      </c>
      <c r="C2190" s="397">
        <v>0</v>
      </c>
      <c r="D2190" s="397">
        <v>2</v>
      </c>
      <c r="E2190" s="397">
        <v>2</v>
      </c>
    </row>
    <row r="2191" spans="1:5" x14ac:dyDescent="0.25">
      <c r="A2191" s="408" t="s">
        <v>16705</v>
      </c>
      <c r="B2191" s="410" t="s">
        <v>8980</v>
      </c>
      <c r="C2191" s="397">
        <v>0</v>
      </c>
      <c r="D2191" s="397">
        <v>0</v>
      </c>
      <c r="E2191" s="397">
        <v>0</v>
      </c>
    </row>
    <row r="2192" spans="1:5" x14ac:dyDescent="0.25">
      <c r="A2192" s="408" t="s">
        <v>16706</v>
      </c>
      <c r="B2192" s="410" t="s">
        <v>9491</v>
      </c>
      <c r="C2192" s="397">
        <v>0</v>
      </c>
      <c r="D2192" s="397">
        <v>0</v>
      </c>
      <c r="E2192" s="397">
        <v>0</v>
      </c>
    </row>
    <row r="2193" spans="1:5" x14ac:dyDescent="0.25">
      <c r="A2193" s="408" t="s">
        <v>16707</v>
      </c>
      <c r="B2193" s="410" t="s">
        <v>8983</v>
      </c>
      <c r="C2193" s="397">
        <v>0</v>
      </c>
      <c r="D2193" s="397">
        <v>0</v>
      </c>
      <c r="E2193" s="397">
        <v>0</v>
      </c>
    </row>
    <row r="2194" spans="1:5" x14ac:dyDescent="0.25">
      <c r="A2194" s="408" t="s">
        <v>16708</v>
      </c>
      <c r="B2194" s="410" t="s">
        <v>9492</v>
      </c>
      <c r="C2194" s="397">
        <v>0</v>
      </c>
      <c r="D2194" s="397">
        <v>0</v>
      </c>
      <c r="E2194" s="397">
        <v>0</v>
      </c>
    </row>
    <row r="2195" spans="1:5" x14ac:dyDescent="0.25">
      <c r="A2195" s="408" t="s">
        <v>16709</v>
      </c>
      <c r="B2195" s="410" t="s">
        <v>8986</v>
      </c>
      <c r="C2195" s="397">
        <v>0</v>
      </c>
      <c r="D2195" s="397">
        <v>0</v>
      </c>
      <c r="E2195" s="397">
        <v>0</v>
      </c>
    </row>
    <row r="2196" spans="1:5" x14ac:dyDescent="0.25">
      <c r="A2196" s="408" t="s">
        <v>16710</v>
      </c>
      <c r="B2196" s="410" t="s">
        <v>8987</v>
      </c>
      <c r="C2196" s="397">
        <v>0</v>
      </c>
      <c r="D2196" s="397">
        <v>0</v>
      </c>
      <c r="E2196" s="397">
        <v>0</v>
      </c>
    </row>
    <row r="2197" spans="1:5" x14ac:dyDescent="0.25">
      <c r="A2197" s="408" t="s">
        <v>19914</v>
      </c>
      <c r="B2197" s="410" t="s">
        <v>19885</v>
      </c>
      <c r="C2197" s="397">
        <v>0</v>
      </c>
      <c r="D2197" s="397">
        <v>0</v>
      </c>
      <c r="E2197" s="397">
        <v>0</v>
      </c>
    </row>
    <row r="2198" spans="1:5" x14ac:dyDescent="0.25">
      <c r="A2198" s="408" t="s">
        <v>16711</v>
      </c>
      <c r="B2198" s="410" t="s">
        <v>8980</v>
      </c>
      <c r="C2198" s="397">
        <v>1</v>
      </c>
      <c r="D2198" s="397">
        <v>0</v>
      </c>
      <c r="E2198" s="397">
        <v>1</v>
      </c>
    </row>
    <row r="2199" spans="1:5" x14ac:dyDescent="0.25">
      <c r="A2199" s="408" t="s">
        <v>16712</v>
      </c>
      <c r="B2199" s="410" t="s">
        <v>9491</v>
      </c>
      <c r="C2199" s="397">
        <v>0</v>
      </c>
      <c r="D2199" s="397">
        <v>0</v>
      </c>
      <c r="E2199" s="397">
        <v>0</v>
      </c>
    </row>
    <row r="2200" spans="1:5" x14ac:dyDescent="0.25">
      <c r="A2200" s="408" t="s">
        <v>16713</v>
      </c>
      <c r="B2200" s="410" t="s">
        <v>8983</v>
      </c>
      <c r="C2200" s="397">
        <v>0</v>
      </c>
      <c r="D2200" s="397">
        <v>0</v>
      </c>
      <c r="E2200" s="397">
        <v>0</v>
      </c>
    </row>
    <row r="2201" spans="1:5" x14ac:dyDescent="0.25">
      <c r="A2201" s="408" t="s">
        <v>16714</v>
      </c>
      <c r="B2201" s="410" t="s">
        <v>9492</v>
      </c>
      <c r="C2201" s="397">
        <v>0</v>
      </c>
      <c r="D2201" s="397">
        <v>0</v>
      </c>
      <c r="E2201" s="397">
        <v>0</v>
      </c>
    </row>
    <row r="2202" spans="1:5" x14ac:dyDescent="0.25">
      <c r="A2202" s="408" t="s">
        <v>16715</v>
      </c>
      <c r="B2202" s="410" t="s">
        <v>8986</v>
      </c>
      <c r="C2202" s="397">
        <v>0</v>
      </c>
      <c r="D2202" s="397">
        <v>0</v>
      </c>
      <c r="E2202" s="397">
        <v>0</v>
      </c>
    </row>
    <row r="2203" spans="1:5" x14ac:dyDescent="0.25">
      <c r="A2203" s="408" t="s">
        <v>16716</v>
      </c>
      <c r="B2203" s="410" t="s">
        <v>8987</v>
      </c>
      <c r="C2203" s="397">
        <v>0</v>
      </c>
      <c r="D2203" s="397">
        <v>0</v>
      </c>
      <c r="E2203" s="397">
        <v>0</v>
      </c>
    </row>
    <row r="2204" spans="1:5" x14ac:dyDescent="0.25">
      <c r="A2204" s="408" t="s">
        <v>19915</v>
      </c>
      <c r="B2204" s="410" t="s">
        <v>19885</v>
      </c>
      <c r="C2204" s="397">
        <v>0</v>
      </c>
      <c r="D2204" s="397">
        <v>0</v>
      </c>
      <c r="E2204" s="397">
        <v>0</v>
      </c>
    </row>
    <row r="2205" spans="1:5" x14ac:dyDescent="0.25">
      <c r="A2205" s="408" t="s">
        <v>17908</v>
      </c>
      <c r="B2205" s="410" t="s">
        <v>16736</v>
      </c>
      <c r="C2205" s="397">
        <v>0</v>
      </c>
      <c r="D2205" s="397">
        <v>2</v>
      </c>
      <c r="E2205" s="397">
        <v>2</v>
      </c>
    </row>
    <row r="2206" spans="1:5" x14ac:dyDescent="0.25">
      <c r="A2206" s="408" t="s">
        <v>17909</v>
      </c>
      <c r="B2206" s="410" t="s">
        <v>16737</v>
      </c>
      <c r="C2206" s="397">
        <v>0</v>
      </c>
      <c r="D2206" s="397">
        <v>0</v>
      </c>
      <c r="E2206" s="397">
        <v>0</v>
      </c>
    </row>
    <row r="2207" spans="1:5" x14ac:dyDescent="0.25">
      <c r="A2207" s="408" t="s">
        <v>17910</v>
      </c>
      <c r="B2207" s="410" t="s">
        <v>16738</v>
      </c>
      <c r="C2207" s="397">
        <v>0</v>
      </c>
      <c r="D2207" s="397">
        <v>0</v>
      </c>
      <c r="E2207" s="397">
        <v>0</v>
      </c>
    </row>
    <row r="2208" spans="1:5" x14ac:dyDescent="0.25">
      <c r="A2208" s="408" t="s">
        <v>17911</v>
      </c>
      <c r="B2208" s="410" t="s">
        <v>16739</v>
      </c>
      <c r="C2208" s="397">
        <v>0</v>
      </c>
      <c r="D2208" s="397">
        <v>0</v>
      </c>
      <c r="E2208" s="397">
        <v>0</v>
      </c>
    </row>
    <row r="2209" spans="1:5" x14ac:dyDescent="0.25">
      <c r="A2209" s="408" t="s">
        <v>17921</v>
      </c>
      <c r="B2209" s="410" t="s">
        <v>16740</v>
      </c>
      <c r="C2209" s="397">
        <v>0</v>
      </c>
      <c r="D2209" s="397">
        <v>0</v>
      </c>
      <c r="E2209" s="397">
        <v>0</v>
      </c>
    </row>
    <row r="2210" spans="1:5" x14ac:dyDescent="0.25">
      <c r="A2210" s="408" t="s">
        <v>18139</v>
      </c>
      <c r="B2210" s="410" t="s">
        <v>18140</v>
      </c>
      <c r="C2210" s="397">
        <v>0</v>
      </c>
      <c r="D2210" s="397">
        <v>0</v>
      </c>
      <c r="E2210" s="397">
        <v>0</v>
      </c>
    </row>
    <row r="2211" spans="1:5" x14ac:dyDescent="0.25">
      <c r="A2211" s="408" t="s">
        <v>17912</v>
      </c>
      <c r="B2211" s="410" t="s">
        <v>16736</v>
      </c>
      <c r="C2211" s="397">
        <v>0</v>
      </c>
      <c r="D2211" s="397">
        <v>1</v>
      </c>
      <c r="E2211" s="397">
        <v>1</v>
      </c>
    </row>
    <row r="2212" spans="1:5" x14ac:dyDescent="0.25">
      <c r="A2212" s="408" t="s">
        <v>17913</v>
      </c>
      <c r="B2212" s="410" t="s">
        <v>16737</v>
      </c>
      <c r="C2212" s="397">
        <v>0</v>
      </c>
      <c r="D2212" s="397">
        <v>0</v>
      </c>
      <c r="E2212" s="397">
        <v>0</v>
      </c>
    </row>
    <row r="2213" spans="1:5" x14ac:dyDescent="0.25">
      <c r="A2213" s="408" t="s">
        <v>17914</v>
      </c>
      <c r="B2213" s="410" t="s">
        <v>16738</v>
      </c>
      <c r="C2213" s="397">
        <v>0</v>
      </c>
      <c r="D2213" s="397">
        <v>0</v>
      </c>
      <c r="E2213" s="397">
        <v>0</v>
      </c>
    </row>
    <row r="2214" spans="1:5" x14ac:dyDescent="0.25">
      <c r="A2214" s="408" t="s">
        <v>17915</v>
      </c>
      <c r="B2214" s="410" t="s">
        <v>16739</v>
      </c>
      <c r="C2214" s="397">
        <v>0</v>
      </c>
      <c r="D2214" s="397">
        <v>0</v>
      </c>
      <c r="E2214" s="397">
        <v>0</v>
      </c>
    </row>
    <row r="2215" spans="1:5" x14ac:dyDescent="0.25">
      <c r="A2215" s="408" t="s">
        <v>17922</v>
      </c>
      <c r="B2215" s="410" t="s">
        <v>16740</v>
      </c>
      <c r="C2215" s="397">
        <v>0</v>
      </c>
      <c r="D2215" s="397">
        <v>0</v>
      </c>
      <c r="E2215" s="397">
        <v>0</v>
      </c>
    </row>
    <row r="2216" spans="1:5" x14ac:dyDescent="0.25">
      <c r="A2216" s="408" t="s">
        <v>17916</v>
      </c>
      <c r="B2216" s="410" t="s">
        <v>16736</v>
      </c>
      <c r="C2216" s="397">
        <v>0</v>
      </c>
      <c r="D2216" s="397">
        <v>1</v>
      </c>
      <c r="E2216" s="397">
        <v>1</v>
      </c>
    </row>
    <row r="2217" spans="1:5" x14ac:dyDescent="0.25">
      <c r="A2217" s="408" t="s">
        <v>17917</v>
      </c>
      <c r="B2217" s="410" t="s">
        <v>16737</v>
      </c>
      <c r="C2217" s="397">
        <v>0</v>
      </c>
      <c r="D2217" s="397">
        <v>0</v>
      </c>
      <c r="E2217" s="397">
        <v>0</v>
      </c>
    </row>
    <row r="2218" spans="1:5" x14ac:dyDescent="0.25">
      <c r="A2218" s="408" t="s">
        <v>17918</v>
      </c>
      <c r="B2218" s="410" t="s">
        <v>16738</v>
      </c>
      <c r="C2218" s="397">
        <v>0</v>
      </c>
      <c r="D2218" s="397">
        <v>0</v>
      </c>
      <c r="E2218" s="397">
        <v>0</v>
      </c>
    </row>
    <row r="2219" spans="1:5" x14ac:dyDescent="0.25">
      <c r="A2219" s="408" t="s">
        <v>17919</v>
      </c>
      <c r="B2219" s="410" t="s">
        <v>16739</v>
      </c>
      <c r="C2219" s="397">
        <v>0</v>
      </c>
      <c r="D2219" s="397">
        <v>0</v>
      </c>
      <c r="E2219" s="397">
        <v>0</v>
      </c>
    </row>
    <row r="2220" spans="1:5" x14ac:dyDescent="0.25">
      <c r="A2220" s="408" t="s">
        <v>17923</v>
      </c>
      <c r="B2220" s="410" t="s">
        <v>16740</v>
      </c>
      <c r="C2220" s="397">
        <v>0</v>
      </c>
      <c r="D2220" s="397">
        <v>0</v>
      </c>
      <c r="E2220" s="397">
        <v>0</v>
      </c>
    </row>
    <row r="2221" spans="1:5" x14ac:dyDescent="0.25">
      <c r="A2221" s="408" t="s">
        <v>16717</v>
      </c>
      <c r="B2221" s="410" t="s">
        <v>16736</v>
      </c>
      <c r="C2221" s="397">
        <v>0</v>
      </c>
      <c r="D2221" s="397">
        <v>0</v>
      </c>
      <c r="E2221" s="397">
        <v>0</v>
      </c>
    </row>
    <row r="2222" spans="1:5" x14ac:dyDescent="0.25">
      <c r="A2222" s="408" t="s">
        <v>16718</v>
      </c>
      <c r="B2222" s="410" t="s">
        <v>16737</v>
      </c>
      <c r="C2222" s="397">
        <v>0</v>
      </c>
      <c r="D2222" s="397">
        <v>0</v>
      </c>
      <c r="E2222" s="397">
        <v>0</v>
      </c>
    </row>
    <row r="2223" spans="1:5" x14ac:dyDescent="0.25">
      <c r="A2223" s="408" t="s">
        <v>16719</v>
      </c>
      <c r="B2223" s="410" t="s">
        <v>16738</v>
      </c>
      <c r="C2223" s="397">
        <v>0</v>
      </c>
      <c r="D2223" s="397">
        <v>0</v>
      </c>
      <c r="E2223" s="397">
        <v>0</v>
      </c>
    </row>
    <row r="2224" spans="1:5" x14ac:dyDescent="0.25">
      <c r="A2224" s="408" t="s">
        <v>16720</v>
      </c>
      <c r="B2224" s="410" t="s">
        <v>16739</v>
      </c>
      <c r="C2224" s="397">
        <v>0</v>
      </c>
      <c r="D2224" s="397">
        <v>0</v>
      </c>
      <c r="E2224" s="397">
        <v>0</v>
      </c>
    </row>
    <row r="2225" spans="1:5" x14ac:dyDescent="0.25">
      <c r="A2225" s="408" t="s">
        <v>17920</v>
      </c>
      <c r="B2225" s="410" t="s">
        <v>16740</v>
      </c>
      <c r="C2225" s="397">
        <v>0</v>
      </c>
      <c r="D2225" s="397">
        <v>0</v>
      </c>
      <c r="E2225" s="397">
        <v>0</v>
      </c>
    </row>
    <row r="2226" spans="1:5" x14ac:dyDescent="0.25">
      <c r="A2226" s="408" t="s">
        <v>16956</v>
      </c>
      <c r="B2226" s="410" t="s">
        <v>18138</v>
      </c>
      <c r="C2226" s="397">
        <v>0</v>
      </c>
      <c r="D2226" s="397">
        <v>0</v>
      </c>
      <c r="E2226" s="397">
        <v>0</v>
      </c>
    </row>
    <row r="2227" spans="1:5" x14ac:dyDescent="0.25">
      <c r="A2227" s="408" t="s">
        <v>16721</v>
      </c>
      <c r="B2227" s="410" t="s">
        <v>16736</v>
      </c>
      <c r="C2227" s="397">
        <v>0</v>
      </c>
      <c r="D2227" s="397">
        <v>0</v>
      </c>
      <c r="E2227" s="397">
        <v>0</v>
      </c>
    </row>
    <row r="2228" spans="1:5" x14ac:dyDescent="0.25">
      <c r="A2228" s="408" t="s">
        <v>16722</v>
      </c>
      <c r="B2228" s="410" t="s">
        <v>16737</v>
      </c>
      <c r="C2228" s="397">
        <v>0</v>
      </c>
      <c r="D2228" s="397">
        <v>0</v>
      </c>
      <c r="E2228" s="397">
        <v>0</v>
      </c>
    </row>
    <row r="2229" spans="1:5" x14ac:dyDescent="0.25">
      <c r="A2229" s="408" t="s">
        <v>16723</v>
      </c>
      <c r="B2229" s="410" t="s">
        <v>16738</v>
      </c>
      <c r="C2229" s="397">
        <v>0</v>
      </c>
      <c r="D2229" s="397">
        <v>0</v>
      </c>
      <c r="E2229" s="397">
        <v>0</v>
      </c>
    </row>
    <row r="2230" spans="1:5" x14ac:dyDescent="0.25">
      <c r="A2230" s="408" t="s">
        <v>16724</v>
      </c>
      <c r="B2230" s="410" t="s">
        <v>16739</v>
      </c>
      <c r="C2230" s="397">
        <v>0</v>
      </c>
      <c r="D2230" s="397">
        <v>0</v>
      </c>
      <c r="E2230" s="397">
        <v>0</v>
      </c>
    </row>
    <row r="2231" spans="1:5" x14ac:dyDescent="0.25">
      <c r="A2231" s="408" t="s">
        <v>16725</v>
      </c>
      <c r="B2231" s="410" t="s">
        <v>16740</v>
      </c>
      <c r="C2231" s="397">
        <v>0</v>
      </c>
      <c r="D2231" s="397">
        <v>0</v>
      </c>
      <c r="E2231" s="397">
        <v>0</v>
      </c>
    </row>
    <row r="2232" spans="1:5" x14ac:dyDescent="0.25">
      <c r="A2232" s="408" t="s">
        <v>16726</v>
      </c>
      <c r="B2232" s="410" t="s">
        <v>16736</v>
      </c>
      <c r="C2232" s="397">
        <v>0</v>
      </c>
      <c r="D2232" s="397">
        <v>0</v>
      </c>
      <c r="E2232" s="397">
        <v>0</v>
      </c>
    </row>
    <row r="2233" spans="1:5" x14ac:dyDescent="0.25">
      <c r="A2233" s="408" t="s">
        <v>16727</v>
      </c>
      <c r="B2233" s="410" t="s">
        <v>16737</v>
      </c>
      <c r="C2233" s="397">
        <v>0</v>
      </c>
      <c r="D2233" s="397">
        <v>0</v>
      </c>
      <c r="E2233" s="397">
        <v>0</v>
      </c>
    </row>
    <row r="2234" spans="1:5" x14ac:dyDescent="0.25">
      <c r="A2234" s="408" t="s">
        <v>16728</v>
      </c>
      <c r="B2234" s="410" t="s">
        <v>16738</v>
      </c>
      <c r="C2234" s="397">
        <v>0</v>
      </c>
      <c r="D2234" s="397">
        <v>0</v>
      </c>
      <c r="E2234" s="397">
        <v>0</v>
      </c>
    </row>
    <row r="2235" spans="1:5" x14ac:dyDescent="0.25">
      <c r="A2235" s="408" t="s">
        <v>16729</v>
      </c>
      <c r="B2235" s="410" t="s">
        <v>16739</v>
      </c>
      <c r="C2235" s="397">
        <v>0</v>
      </c>
      <c r="D2235" s="397">
        <v>0</v>
      </c>
      <c r="E2235" s="397">
        <v>0</v>
      </c>
    </row>
    <row r="2236" spans="1:5" x14ac:dyDescent="0.25">
      <c r="A2236" s="408" t="s">
        <v>16730</v>
      </c>
      <c r="B2236" s="410" t="s">
        <v>16740</v>
      </c>
      <c r="C2236" s="397">
        <v>0</v>
      </c>
      <c r="D2236" s="397">
        <v>0</v>
      </c>
      <c r="E2236" s="397">
        <v>0</v>
      </c>
    </row>
    <row r="2237" spans="1:5" x14ac:dyDescent="0.25">
      <c r="A2237" s="408" t="s">
        <v>16731</v>
      </c>
      <c r="B2237" s="410" t="s">
        <v>16736</v>
      </c>
      <c r="C2237" s="397">
        <v>0</v>
      </c>
      <c r="D2237" s="397">
        <v>0</v>
      </c>
      <c r="E2237" s="397">
        <v>0</v>
      </c>
    </row>
    <row r="2238" spans="1:5" x14ac:dyDescent="0.25">
      <c r="A2238" s="408" t="s">
        <v>16732</v>
      </c>
      <c r="B2238" s="410" t="s">
        <v>16737</v>
      </c>
      <c r="C2238" s="397">
        <v>0</v>
      </c>
      <c r="D2238" s="397">
        <v>0</v>
      </c>
      <c r="E2238" s="397">
        <v>0</v>
      </c>
    </row>
    <row r="2239" spans="1:5" x14ac:dyDescent="0.25">
      <c r="A2239" s="408" t="s">
        <v>16733</v>
      </c>
      <c r="B2239" s="410" t="s">
        <v>16738</v>
      </c>
      <c r="C2239" s="397">
        <v>0</v>
      </c>
      <c r="D2239" s="397">
        <v>0</v>
      </c>
      <c r="E2239" s="397">
        <v>0</v>
      </c>
    </row>
    <row r="2240" spans="1:5" x14ac:dyDescent="0.25">
      <c r="A2240" s="408" t="s">
        <v>16734</v>
      </c>
      <c r="B2240" s="410" t="s">
        <v>16739</v>
      </c>
      <c r="C2240" s="397">
        <v>0</v>
      </c>
      <c r="D2240" s="397">
        <v>0</v>
      </c>
      <c r="E2240" s="397">
        <v>0</v>
      </c>
    </row>
    <row r="2241" spans="1:5" x14ac:dyDescent="0.25">
      <c r="A2241" s="408" t="s">
        <v>16735</v>
      </c>
      <c r="B2241" s="410" t="s">
        <v>16740</v>
      </c>
      <c r="C2241" s="397">
        <v>0</v>
      </c>
      <c r="D2241" s="397">
        <v>0</v>
      </c>
      <c r="E2241" s="397">
        <v>0</v>
      </c>
    </row>
    <row r="2242" spans="1:5" x14ac:dyDescent="0.25">
      <c r="A2242" s="408" t="s">
        <v>18080</v>
      </c>
      <c r="B2242" s="410" t="s">
        <v>18097</v>
      </c>
      <c r="C2242" s="397">
        <v>0</v>
      </c>
      <c r="D2242" s="397">
        <v>1</v>
      </c>
      <c r="E2242" s="397">
        <v>1</v>
      </c>
    </row>
    <row r="2243" spans="1:5" x14ac:dyDescent="0.25">
      <c r="A2243" s="408" t="s">
        <v>18081</v>
      </c>
      <c r="B2243" s="410" t="s">
        <v>18098</v>
      </c>
      <c r="C2243" s="397">
        <v>0</v>
      </c>
      <c r="D2243" s="397">
        <v>1</v>
      </c>
      <c r="E2243" s="397">
        <v>1</v>
      </c>
    </row>
    <row r="2244" spans="1:5" x14ac:dyDescent="0.25">
      <c r="A2244" s="408" t="s">
        <v>18082</v>
      </c>
      <c r="B2244" s="410" t="s">
        <v>18099</v>
      </c>
      <c r="C2244" s="397">
        <v>0</v>
      </c>
      <c r="D2244" s="397">
        <v>1</v>
      </c>
      <c r="E2244" s="397">
        <v>1</v>
      </c>
    </row>
    <row r="2245" spans="1:5" x14ac:dyDescent="0.25">
      <c r="A2245" s="408" t="s">
        <v>4439</v>
      </c>
      <c r="B2245" s="410" t="s">
        <v>4487</v>
      </c>
      <c r="C2245" s="397">
        <v>2</v>
      </c>
      <c r="D2245" s="397">
        <v>2</v>
      </c>
      <c r="E2245" s="397">
        <v>4</v>
      </c>
    </row>
    <row r="2246" spans="1:5" x14ac:dyDescent="0.25">
      <c r="A2246" s="408" t="s">
        <v>4440</v>
      </c>
      <c r="B2246" s="410" t="s">
        <v>4488</v>
      </c>
      <c r="C2246" s="397">
        <v>4</v>
      </c>
      <c r="D2246" s="397">
        <v>0</v>
      </c>
      <c r="E2246" s="397">
        <v>4</v>
      </c>
    </row>
    <row r="2247" spans="1:5" x14ac:dyDescent="0.25">
      <c r="A2247" s="408" t="s">
        <v>4441</v>
      </c>
      <c r="B2247" s="410" t="s">
        <v>4489</v>
      </c>
      <c r="C2247" s="397">
        <v>3</v>
      </c>
      <c r="D2247" s="397">
        <v>2</v>
      </c>
      <c r="E2247" s="397">
        <v>5</v>
      </c>
    </row>
    <row r="2248" spans="1:5" x14ac:dyDescent="0.25">
      <c r="A2248" s="408" t="s">
        <v>4442</v>
      </c>
      <c r="B2248" s="410" t="s">
        <v>4490</v>
      </c>
      <c r="C2248" s="397">
        <v>3</v>
      </c>
      <c r="D2248" s="397">
        <v>0</v>
      </c>
      <c r="E2248" s="397">
        <v>3</v>
      </c>
    </row>
    <row r="2249" spans="1:5" x14ac:dyDescent="0.25">
      <c r="A2249" s="408" t="s">
        <v>4443</v>
      </c>
      <c r="B2249" s="410" t="s">
        <v>4491</v>
      </c>
      <c r="C2249" s="397">
        <v>2</v>
      </c>
      <c r="D2249" s="397">
        <v>2</v>
      </c>
      <c r="E2249" s="397">
        <v>4</v>
      </c>
    </row>
    <row r="2250" spans="1:5" x14ac:dyDescent="0.25">
      <c r="A2250" s="408" t="s">
        <v>4444</v>
      </c>
      <c r="B2250" s="410" t="s">
        <v>4492</v>
      </c>
      <c r="C2250" s="397">
        <v>2</v>
      </c>
      <c r="D2250" s="397">
        <v>1</v>
      </c>
      <c r="E2250" s="397">
        <v>3</v>
      </c>
    </row>
    <row r="2251" spans="1:5" x14ac:dyDescent="0.25">
      <c r="A2251" s="408" t="s">
        <v>4445</v>
      </c>
      <c r="B2251" s="410" t="s">
        <v>4493</v>
      </c>
      <c r="C2251" s="397">
        <v>3</v>
      </c>
      <c r="D2251" s="397">
        <v>-1</v>
      </c>
      <c r="E2251" s="397">
        <v>2</v>
      </c>
    </row>
    <row r="2252" spans="1:5" x14ac:dyDescent="0.25">
      <c r="A2252" s="408" t="s">
        <v>4446</v>
      </c>
      <c r="B2252" s="410" t="s">
        <v>11073</v>
      </c>
      <c r="C2252" s="397">
        <v>2</v>
      </c>
      <c r="D2252" s="397">
        <v>0</v>
      </c>
      <c r="E2252" s="397">
        <v>2</v>
      </c>
    </row>
    <row r="2253" spans="1:5" x14ac:dyDescent="0.25">
      <c r="A2253" s="408" t="s">
        <v>4497</v>
      </c>
      <c r="B2253" s="410" t="s">
        <v>4494</v>
      </c>
      <c r="C2253" s="397">
        <v>2</v>
      </c>
      <c r="D2253" s="397">
        <v>2</v>
      </c>
      <c r="E2253" s="397">
        <v>4</v>
      </c>
    </row>
    <row r="2254" spans="1:5" x14ac:dyDescent="0.25">
      <c r="A2254" s="408" t="s">
        <v>4504</v>
      </c>
      <c r="B2254" s="410" t="s">
        <v>11084</v>
      </c>
      <c r="C2254" s="397">
        <v>4</v>
      </c>
      <c r="D2254" s="397">
        <v>-1</v>
      </c>
      <c r="E2254" s="397">
        <v>3</v>
      </c>
    </row>
    <row r="2255" spans="1:5" x14ac:dyDescent="0.25">
      <c r="A2255" s="408" t="s">
        <v>4480</v>
      </c>
      <c r="B2255" s="410" t="s">
        <v>11085</v>
      </c>
      <c r="C2255" s="397">
        <v>3</v>
      </c>
      <c r="D2255" s="397">
        <v>0</v>
      </c>
      <c r="E2255" s="397">
        <v>3</v>
      </c>
    </row>
    <row r="2256" spans="1:5" x14ac:dyDescent="0.25">
      <c r="A2256" s="408" t="s">
        <v>4498</v>
      </c>
      <c r="B2256" s="410" t="s">
        <v>9103</v>
      </c>
      <c r="C2256" s="397">
        <v>0</v>
      </c>
      <c r="D2256" s="397">
        <v>0</v>
      </c>
      <c r="E2256" s="397">
        <v>0</v>
      </c>
    </row>
    <row r="2257" spans="1:5" x14ac:dyDescent="0.25">
      <c r="A2257" s="408" t="s">
        <v>4499</v>
      </c>
      <c r="B2257" s="410" t="s">
        <v>4502</v>
      </c>
      <c r="C2257" s="397">
        <v>0</v>
      </c>
      <c r="D2257" s="397">
        <v>0</v>
      </c>
      <c r="E2257" s="397">
        <v>0</v>
      </c>
    </row>
    <row r="2258" spans="1:5" x14ac:dyDescent="0.25">
      <c r="A2258" s="408" t="s">
        <v>4500</v>
      </c>
      <c r="B2258" s="410" t="s">
        <v>4503</v>
      </c>
      <c r="C2258" s="397">
        <v>0</v>
      </c>
      <c r="D2258" s="397">
        <v>0</v>
      </c>
      <c r="E2258" s="397">
        <v>0</v>
      </c>
    </row>
    <row r="2259" spans="1:5" x14ac:dyDescent="0.25">
      <c r="A2259" s="408" t="s">
        <v>3878</v>
      </c>
      <c r="B2259" s="410" t="s">
        <v>3879</v>
      </c>
      <c r="C2259" s="397">
        <v>2</v>
      </c>
      <c r="D2259" s="397">
        <v>0</v>
      </c>
      <c r="E2259" s="397">
        <v>2</v>
      </c>
    </row>
    <row r="2260" spans="1:5" x14ac:dyDescent="0.25">
      <c r="A2260" s="408" t="s">
        <v>3880</v>
      </c>
      <c r="B2260" s="410" t="s">
        <v>13679</v>
      </c>
      <c r="C2260" s="397">
        <v>2</v>
      </c>
      <c r="D2260" s="397">
        <v>0</v>
      </c>
      <c r="E2260" s="397">
        <v>2</v>
      </c>
    </row>
    <row r="2261" spans="1:5" x14ac:dyDescent="0.25">
      <c r="A2261" s="408" t="s">
        <v>3881</v>
      </c>
      <c r="B2261" s="410" t="s">
        <v>13680</v>
      </c>
      <c r="C2261" s="397">
        <v>3</v>
      </c>
      <c r="D2261" s="397">
        <v>0</v>
      </c>
      <c r="E2261" s="397">
        <v>3</v>
      </c>
    </row>
    <row r="2262" spans="1:5" x14ac:dyDescent="0.25">
      <c r="A2262" s="408" t="s">
        <v>9104</v>
      </c>
      <c r="B2262" s="410" t="s">
        <v>4501</v>
      </c>
      <c r="C2262" s="397">
        <v>1</v>
      </c>
      <c r="D2262" s="397">
        <v>1</v>
      </c>
      <c r="E2262" s="397">
        <v>2</v>
      </c>
    </row>
    <row r="2263" spans="1:5" x14ac:dyDescent="0.25">
      <c r="A2263" s="408" t="s">
        <v>4652</v>
      </c>
      <c r="B2263" s="410" t="s">
        <v>4664</v>
      </c>
      <c r="C2263" s="397">
        <v>1</v>
      </c>
      <c r="D2263" s="397">
        <v>1</v>
      </c>
      <c r="E2263" s="397">
        <v>2</v>
      </c>
    </row>
    <row r="2264" spans="1:5" x14ac:dyDescent="0.25">
      <c r="A2264" s="408" t="s">
        <v>4653</v>
      </c>
      <c r="B2264" s="410" t="s">
        <v>4723</v>
      </c>
      <c r="C2264" s="397">
        <v>8</v>
      </c>
      <c r="D2264" s="397">
        <v>4</v>
      </c>
      <c r="E2264" s="397">
        <v>12</v>
      </c>
    </row>
    <row r="2265" spans="1:5" x14ac:dyDescent="0.25">
      <c r="A2265" s="408" t="s">
        <v>4731</v>
      </c>
      <c r="B2265" s="410" t="s">
        <v>13757</v>
      </c>
      <c r="C2265" s="397">
        <v>4</v>
      </c>
      <c r="D2265" s="397">
        <v>-2</v>
      </c>
      <c r="E2265" s="397">
        <v>2</v>
      </c>
    </row>
    <row r="2266" spans="1:5" x14ac:dyDescent="0.25">
      <c r="A2266" s="408" t="s">
        <v>4732</v>
      </c>
      <c r="B2266" s="410" t="s">
        <v>4733</v>
      </c>
      <c r="C2266" s="397">
        <v>1</v>
      </c>
      <c r="D2266" s="397">
        <v>-2</v>
      </c>
      <c r="E2266" s="397">
        <v>-1</v>
      </c>
    </row>
    <row r="2267" spans="1:5" x14ac:dyDescent="0.25">
      <c r="A2267" s="408" t="s">
        <v>4734</v>
      </c>
      <c r="B2267" s="410" t="s">
        <v>4735</v>
      </c>
      <c r="C2267" s="397">
        <v>2</v>
      </c>
      <c r="D2267" s="397">
        <v>-2</v>
      </c>
      <c r="E2267" s="397">
        <v>0</v>
      </c>
    </row>
    <row r="2268" spans="1:5" x14ac:dyDescent="0.25">
      <c r="A2268" s="408" t="s">
        <v>1415</v>
      </c>
      <c r="B2268" s="410" t="s">
        <v>11081</v>
      </c>
      <c r="C2268" s="397">
        <v>3</v>
      </c>
      <c r="D2268" s="397">
        <v>-1</v>
      </c>
      <c r="E2268" s="397">
        <v>2</v>
      </c>
    </row>
    <row r="2269" spans="1:5" x14ac:dyDescent="0.25">
      <c r="A2269" s="408" t="s">
        <v>9105</v>
      </c>
      <c r="B2269" s="410" t="s">
        <v>9106</v>
      </c>
      <c r="C2269" s="397">
        <v>-1</v>
      </c>
      <c r="D2269" s="397">
        <v>-1</v>
      </c>
      <c r="E2269" s="397">
        <v>-2</v>
      </c>
    </row>
    <row r="2270" spans="1:5" x14ac:dyDescent="0.25">
      <c r="A2270" s="408" t="s">
        <v>4646</v>
      </c>
      <c r="B2270" s="410" t="s">
        <v>4381</v>
      </c>
      <c r="C2270" s="397">
        <v>5</v>
      </c>
      <c r="D2270" s="397">
        <v>-1</v>
      </c>
      <c r="E2270" s="397">
        <v>4</v>
      </c>
    </row>
    <row r="2271" spans="1:5" x14ac:dyDescent="0.25">
      <c r="A2271" s="408" t="s">
        <v>4647</v>
      </c>
      <c r="B2271" s="410" t="s">
        <v>4379</v>
      </c>
      <c r="C2271" s="397">
        <v>1</v>
      </c>
      <c r="D2271" s="397">
        <v>1</v>
      </c>
      <c r="E2271" s="397">
        <v>2</v>
      </c>
    </row>
    <row r="2272" spans="1:5" x14ac:dyDescent="0.25">
      <c r="A2272" s="408" t="s">
        <v>4648</v>
      </c>
      <c r="B2272" s="410" t="s">
        <v>4380</v>
      </c>
      <c r="C2272" s="397">
        <v>2</v>
      </c>
      <c r="D2272" s="397">
        <v>0</v>
      </c>
      <c r="E2272" s="397">
        <v>2</v>
      </c>
    </row>
    <row r="2273" spans="1:5" x14ac:dyDescent="0.25">
      <c r="A2273" s="408" t="s">
        <v>4649</v>
      </c>
      <c r="B2273" s="410" t="s">
        <v>4389</v>
      </c>
      <c r="C2273" s="397">
        <v>3</v>
      </c>
      <c r="D2273" s="397">
        <v>1</v>
      </c>
      <c r="E2273" s="397">
        <v>4</v>
      </c>
    </row>
    <row r="2274" spans="1:5" x14ac:dyDescent="0.25">
      <c r="A2274" s="408" t="s">
        <v>4650</v>
      </c>
      <c r="B2274" s="410" t="s">
        <v>4388</v>
      </c>
      <c r="C2274" s="397">
        <v>5</v>
      </c>
      <c r="D2274" s="397">
        <v>5</v>
      </c>
      <c r="E2274" s="397">
        <v>10</v>
      </c>
    </row>
    <row r="2275" spans="1:5" x14ac:dyDescent="0.25">
      <c r="A2275" s="408" t="s">
        <v>1416</v>
      </c>
      <c r="B2275" s="410" t="s">
        <v>4373</v>
      </c>
      <c r="C2275" s="397">
        <v>4</v>
      </c>
      <c r="D2275" s="397">
        <v>2</v>
      </c>
      <c r="E2275" s="397">
        <v>6</v>
      </c>
    </row>
    <row r="2276" spans="1:5" x14ac:dyDescent="0.25">
      <c r="A2276" s="408" t="s">
        <v>4326</v>
      </c>
      <c r="B2276" s="410" t="s">
        <v>4373</v>
      </c>
      <c r="C2276" s="397">
        <v>5</v>
      </c>
      <c r="D2276" s="397">
        <v>-1</v>
      </c>
      <c r="E2276" s="397">
        <v>4</v>
      </c>
    </row>
    <row r="2277" spans="1:5" x14ac:dyDescent="0.25">
      <c r="A2277" s="408" t="s">
        <v>4327</v>
      </c>
      <c r="B2277" s="410" t="s">
        <v>4373</v>
      </c>
      <c r="C2277" s="397">
        <v>2</v>
      </c>
      <c r="D2277" s="397">
        <v>0</v>
      </c>
      <c r="E2277" s="397">
        <v>2</v>
      </c>
    </row>
    <row r="2278" spans="1:5" x14ac:dyDescent="0.25">
      <c r="A2278" s="408" t="s">
        <v>4651</v>
      </c>
      <c r="B2278" s="410" t="s">
        <v>4706</v>
      </c>
      <c r="C2278" s="397">
        <v>2</v>
      </c>
      <c r="D2278" s="397">
        <v>0</v>
      </c>
      <c r="E2278" s="397">
        <v>2</v>
      </c>
    </row>
    <row r="2279" spans="1:5" x14ac:dyDescent="0.25">
      <c r="A2279" s="408" t="s">
        <v>4666</v>
      </c>
      <c r="B2279" s="410" t="s">
        <v>4705</v>
      </c>
      <c r="C2279" s="397">
        <v>2</v>
      </c>
      <c r="D2279" s="397">
        <v>1</v>
      </c>
      <c r="E2279" s="397">
        <v>3</v>
      </c>
    </row>
    <row r="2280" spans="1:5" x14ac:dyDescent="0.25">
      <c r="A2280" s="408" t="s">
        <v>4667</v>
      </c>
      <c r="B2280" s="410" t="s">
        <v>4705</v>
      </c>
      <c r="C2280" s="397">
        <v>2</v>
      </c>
      <c r="D2280" s="397">
        <v>0</v>
      </c>
      <c r="E2280" s="397">
        <v>2</v>
      </c>
    </row>
    <row r="2281" spans="1:5" x14ac:dyDescent="0.25">
      <c r="A2281" s="408" t="s">
        <v>4697</v>
      </c>
      <c r="B2281" s="410" t="s">
        <v>4725</v>
      </c>
      <c r="C2281" s="397">
        <v>3</v>
      </c>
      <c r="D2281" s="397">
        <v>0</v>
      </c>
      <c r="E2281" s="397">
        <v>3</v>
      </c>
    </row>
    <row r="2282" spans="1:5" x14ac:dyDescent="0.25">
      <c r="A2282" s="408" t="s">
        <v>4724</v>
      </c>
      <c r="B2282" s="410" t="s">
        <v>11103</v>
      </c>
      <c r="C2282" s="397">
        <v>2</v>
      </c>
      <c r="D2282" s="397">
        <v>2</v>
      </c>
      <c r="E2282" s="397">
        <v>4</v>
      </c>
    </row>
    <row r="2283" spans="1:5" x14ac:dyDescent="0.25">
      <c r="A2283" s="408" t="s">
        <v>19413</v>
      </c>
      <c r="B2283" s="410" t="s">
        <v>19414</v>
      </c>
      <c r="C2283" s="397">
        <v>2</v>
      </c>
      <c r="D2283" s="397">
        <v>0</v>
      </c>
      <c r="E2283" s="397">
        <v>2</v>
      </c>
    </row>
    <row r="2284" spans="1:5" x14ac:dyDescent="0.25">
      <c r="A2284" s="408" t="s">
        <v>4726</v>
      </c>
      <c r="B2284" s="410" t="s">
        <v>11104</v>
      </c>
      <c r="C2284" s="397">
        <v>3</v>
      </c>
      <c r="D2284" s="397">
        <v>4</v>
      </c>
      <c r="E2284" s="397">
        <v>7</v>
      </c>
    </row>
    <row r="2285" spans="1:5" x14ac:dyDescent="0.25">
      <c r="A2285" s="408" t="s">
        <v>4858</v>
      </c>
      <c r="B2285" s="410" t="s">
        <v>11105</v>
      </c>
      <c r="C2285" s="397">
        <v>8</v>
      </c>
      <c r="D2285" s="397">
        <v>1</v>
      </c>
      <c r="E2285" s="397">
        <v>9</v>
      </c>
    </row>
    <row r="2286" spans="1:5" x14ac:dyDescent="0.25">
      <c r="A2286" s="408" t="s">
        <v>11097</v>
      </c>
      <c r="B2286" s="410" t="s">
        <v>11100</v>
      </c>
      <c r="C2286" s="397">
        <v>1</v>
      </c>
      <c r="D2286" s="397">
        <v>0</v>
      </c>
      <c r="E2286" s="397">
        <v>1</v>
      </c>
    </row>
    <row r="2287" spans="1:5" x14ac:dyDescent="0.25">
      <c r="A2287" s="408" t="s">
        <v>19415</v>
      </c>
      <c r="B2287" s="410" t="s">
        <v>19416</v>
      </c>
      <c r="C2287" s="397">
        <v>0</v>
      </c>
      <c r="D2287" s="397">
        <v>0</v>
      </c>
      <c r="E2287" s="397">
        <v>0</v>
      </c>
    </row>
    <row r="2288" spans="1:5" x14ac:dyDescent="0.25">
      <c r="A2288" s="408" t="s">
        <v>11098</v>
      </c>
      <c r="B2288" s="410" t="s">
        <v>11101</v>
      </c>
      <c r="C2288" s="397">
        <v>2</v>
      </c>
      <c r="D2288" s="397">
        <v>0</v>
      </c>
      <c r="E2288" s="397">
        <v>2</v>
      </c>
    </row>
    <row r="2289" spans="1:5" x14ac:dyDescent="0.25">
      <c r="A2289" s="408" t="s">
        <v>11099</v>
      </c>
      <c r="B2289" s="410" t="s">
        <v>11102</v>
      </c>
      <c r="C2289" s="397">
        <v>2</v>
      </c>
      <c r="D2289" s="397">
        <v>2</v>
      </c>
      <c r="E2289" s="397">
        <v>4</v>
      </c>
    </row>
    <row r="2290" spans="1:5" x14ac:dyDescent="0.25">
      <c r="A2290" s="408" t="s">
        <v>4727</v>
      </c>
      <c r="B2290" s="410" t="s">
        <v>4728</v>
      </c>
      <c r="C2290" s="397">
        <v>0</v>
      </c>
      <c r="D2290" s="397">
        <v>1</v>
      </c>
      <c r="E2290" s="397">
        <v>1</v>
      </c>
    </row>
    <row r="2291" spans="1:5" x14ac:dyDescent="0.25">
      <c r="A2291" s="408" t="s">
        <v>4729</v>
      </c>
      <c r="B2291" s="410" t="s">
        <v>4730</v>
      </c>
      <c r="C2291" s="397">
        <v>0</v>
      </c>
      <c r="D2291" s="397">
        <v>0</v>
      </c>
      <c r="E2291" s="397">
        <v>0</v>
      </c>
    </row>
    <row r="2292" spans="1:5" x14ac:dyDescent="0.25">
      <c r="A2292" s="408" t="s">
        <v>4859</v>
      </c>
      <c r="B2292" s="410" t="s">
        <v>4321</v>
      </c>
      <c r="C2292" s="397">
        <v>2</v>
      </c>
      <c r="D2292" s="397">
        <v>3</v>
      </c>
      <c r="E2292" s="397">
        <v>5</v>
      </c>
    </row>
    <row r="2293" spans="1:5" x14ac:dyDescent="0.25">
      <c r="A2293" s="408" t="s">
        <v>4860</v>
      </c>
      <c r="B2293" s="410" t="s">
        <v>4322</v>
      </c>
      <c r="C2293" s="397">
        <v>4</v>
      </c>
      <c r="D2293" s="397">
        <v>2</v>
      </c>
      <c r="E2293" s="397">
        <v>6</v>
      </c>
    </row>
    <row r="2294" spans="1:5" x14ac:dyDescent="0.25">
      <c r="A2294" s="408" t="s">
        <v>4861</v>
      </c>
      <c r="B2294" s="410" t="s">
        <v>4323</v>
      </c>
      <c r="C2294" s="397">
        <v>3</v>
      </c>
      <c r="D2294" s="397">
        <v>3</v>
      </c>
      <c r="E2294" s="397">
        <v>6</v>
      </c>
    </row>
    <row r="2295" spans="1:5" x14ac:dyDescent="0.25">
      <c r="A2295" s="408" t="s">
        <v>19916</v>
      </c>
      <c r="B2295" s="410" t="s">
        <v>19917</v>
      </c>
      <c r="C2295" s="397">
        <v>3</v>
      </c>
      <c r="D2295" s="397">
        <v>2</v>
      </c>
      <c r="E2295" s="397">
        <v>5</v>
      </c>
    </row>
    <row r="2296" spans="1:5" x14ac:dyDescent="0.25">
      <c r="A2296" s="408" t="s">
        <v>4862</v>
      </c>
      <c r="B2296" s="410" t="s">
        <v>4324</v>
      </c>
      <c r="C2296" s="397">
        <v>2</v>
      </c>
      <c r="D2296" s="397">
        <v>3</v>
      </c>
      <c r="E2296" s="397">
        <v>5</v>
      </c>
    </row>
    <row r="2297" spans="1:5" x14ac:dyDescent="0.25">
      <c r="A2297" s="408" t="s">
        <v>9107</v>
      </c>
      <c r="B2297" s="410" t="s">
        <v>9108</v>
      </c>
      <c r="C2297" s="397">
        <v>1</v>
      </c>
      <c r="D2297" s="397">
        <v>0</v>
      </c>
      <c r="E2297" s="397">
        <v>1</v>
      </c>
    </row>
    <row r="2298" spans="1:5" x14ac:dyDescent="0.25">
      <c r="A2298" s="408" t="s">
        <v>4863</v>
      </c>
      <c r="B2298" s="410" t="s">
        <v>4325</v>
      </c>
      <c r="C2298" s="397">
        <v>2</v>
      </c>
      <c r="D2298" s="397">
        <v>0</v>
      </c>
      <c r="E2298" s="397">
        <v>2</v>
      </c>
    </row>
    <row r="2299" spans="1:5" x14ac:dyDescent="0.25">
      <c r="A2299" s="408" t="s">
        <v>4447</v>
      </c>
      <c r="B2299" s="410" t="s">
        <v>4505</v>
      </c>
      <c r="C2299" s="397">
        <v>5</v>
      </c>
      <c r="D2299" s="397">
        <v>6</v>
      </c>
      <c r="E2299" s="397">
        <v>11</v>
      </c>
    </row>
    <row r="2300" spans="1:5" x14ac:dyDescent="0.25">
      <c r="A2300" s="408" t="s">
        <v>4448</v>
      </c>
      <c r="B2300" s="410" t="s">
        <v>4506</v>
      </c>
      <c r="C2300" s="397">
        <v>4</v>
      </c>
      <c r="D2300" s="397">
        <v>4</v>
      </c>
      <c r="E2300" s="397">
        <v>8</v>
      </c>
    </row>
    <row r="2301" spans="1:5" x14ac:dyDescent="0.25">
      <c r="A2301" s="408" t="s">
        <v>4449</v>
      </c>
      <c r="B2301" s="410" t="s">
        <v>4507</v>
      </c>
      <c r="C2301" s="397">
        <v>6</v>
      </c>
      <c r="D2301" s="397">
        <v>6</v>
      </c>
      <c r="E2301" s="397">
        <v>12</v>
      </c>
    </row>
    <row r="2302" spans="1:5" x14ac:dyDescent="0.25">
      <c r="A2302" s="408" t="s">
        <v>9109</v>
      </c>
      <c r="B2302" s="410" t="s">
        <v>11082</v>
      </c>
      <c r="C2302" s="397">
        <v>6</v>
      </c>
      <c r="D2302" s="397">
        <v>2</v>
      </c>
      <c r="E2302" s="397">
        <v>8</v>
      </c>
    </row>
    <row r="2303" spans="1:5" x14ac:dyDescent="0.25">
      <c r="A2303" s="408" t="s">
        <v>9110</v>
      </c>
      <c r="B2303" s="410" t="s">
        <v>9111</v>
      </c>
      <c r="C2303" s="397">
        <v>3</v>
      </c>
      <c r="D2303" s="397">
        <v>3</v>
      </c>
      <c r="E2303" s="397">
        <v>6</v>
      </c>
    </row>
    <row r="2304" spans="1:5" x14ac:dyDescent="0.25">
      <c r="A2304" s="408" t="s">
        <v>4817</v>
      </c>
      <c r="B2304" s="410" t="s">
        <v>4635</v>
      </c>
      <c r="C2304" s="397">
        <v>0</v>
      </c>
      <c r="D2304" s="397">
        <v>1</v>
      </c>
      <c r="E2304" s="397">
        <v>1</v>
      </c>
    </row>
    <row r="2305" spans="1:5" x14ac:dyDescent="0.25">
      <c r="A2305" s="408" t="s">
        <v>4818</v>
      </c>
      <c r="B2305" s="410" t="s">
        <v>11551</v>
      </c>
      <c r="C2305" s="397">
        <v>4</v>
      </c>
      <c r="D2305" s="397">
        <v>3</v>
      </c>
      <c r="E2305" s="397">
        <v>7</v>
      </c>
    </row>
    <row r="2306" spans="1:5" x14ac:dyDescent="0.25">
      <c r="A2306" s="408" t="s">
        <v>4628</v>
      </c>
      <c r="B2306" s="410" t="s">
        <v>4636</v>
      </c>
      <c r="C2306" s="397">
        <v>2</v>
      </c>
      <c r="D2306" s="397">
        <v>7</v>
      </c>
      <c r="E2306" s="397">
        <v>9</v>
      </c>
    </row>
    <row r="2307" spans="1:5" x14ac:dyDescent="0.25">
      <c r="A2307" s="408" t="s">
        <v>19421</v>
      </c>
      <c r="B2307" s="410" t="s">
        <v>4636</v>
      </c>
      <c r="C2307" s="397">
        <v>22</v>
      </c>
      <c r="D2307" s="397">
        <v>1</v>
      </c>
      <c r="E2307" s="397">
        <v>23</v>
      </c>
    </row>
    <row r="2308" spans="1:5" x14ac:dyDescent="0.25">
      <c r="A2308" s="408" t="s">
        <v>4668</v>
      </c>
      <c r="B2308" s="410" t="s">
        <v>4701</v>
      </c>
      <c r="C2308" s="397">
        <v>3</v>
      </c>
      <c r="D2308" s="397">
        <v>1</v>
      </c>
      <c r="E2308" s="397">
        <v>4</v>
      </c>
    </row>
    <row r="2309" spans="1:5" x14ac:dyDescent="0.25">
      <c r="A2309" s="408" t="s">
        <v>4669</v>
      </c>
      <c r="B2309" s="410" t="s">
        <v>4702</v>
      </c>
      <c r="C2309" s="397">
        <v>5</v>
      </c>
      <c r="D2309" s="397">
        <v>3</v>
      </c>
      <c r="E2309" s="397">
        <v>8</v>
      </c>
    </row>
    <row r="2310" spans="1:5" x14ac:dyDescent="0.25">
      <c r="A2310" s="408" t="s">
        <v>4696</v>
      </c>
      <c r="B2310" s="410" t="s">
        <v>4700</v>
      </c>
      <c r="C2310" s="397">
        <v>2</v>
      </c>
      <c r="D2310" s="397">
        <v>-1</v>
      </c>
      <c r="E2310" s="397">
        <v>1</v>
      </c>
    </row>
    <row r="2311" spans="1:5" x14ac:dyDescent="0.25">
      <c r="A2311" s="408" t="s">
        <v>4670</v>
      </c>
      <c r="B2311" s="410" t="s">
        <v>4703</v>
      </c>
      <c r="C2311" s="397">
        <v>3</v>
      </c>
      <c r="D2311" s="397">
        <v>-1</v>
      </c>
      <c r="E2311" s="397">
        <v>2</v>
      </c>
    </row>
    <row r="2312" spans="1:5" x14ac:dyDescent="0.25">
      <c r="A2312" s="408" t="s">
        <v>4671</v>
      </c>
      <c r="B2312" s="410" t="s">
        <v>4704</v>
      </c>
      <c r="C2312" s="397">
        <v>0</v>
      </c>
      <c r="D2312" s="397">
        <v>0</v>
      </c>
      <c r="E2312" s="397">
        <v>0</v>
      </c>
    </row>
    <row r="2313" spans="1:5" x14ac:dyDescent="0.25">
      <c r="A2313" s="408" t="s">
        <v>4672</v>
      </c>
      <c r="B2313" s="410" t="s">
        <v>4675</v>
      </c>
      <c r="C2313" s="397">
        <v>10</v>
      </c>
      <c r="D2313" s="397">
        <v>0</v>
      </c>
      <c r="E2313" s="397">
        <v>10</v>
      </c>
    </row>
    <row r="2314" spans="1:5" x14ac:dyDescent="0.25">
      <c r="A2314" s="408" t="s">
        <v>4673</v>
      </c>
      <c r="B2314" s="410" t="s">
        <v>4675</v>
      </c>
      <c r="C2314" s="397">
        <v>13</v>
      </c>
      <c r="D2314" s="397">
        <v>0</v>
      </c>
      <c r="E2314" s="397">
        <v>13</v>
      </c>
    </row>
    <row r="2315" spans="1:5" x14ac:dyDescent="0.25">
      <c r="A2315" s="408" t="s">
        <v>4674</v>
      </c>
      <c r="B2315" s="410" t="s">
        <v>4675</v>
      </c>
      <c r="C2315" s="397">
        <v>14</v>
      </c>
      <c r="D2315" s="397">
        <v>2</v>
      </c>
      <c r="E2315" s="397">
        <v>16</v>
      </c>
    </row>
    <row r="2316" spans="1:5" x14ac:dyDescent="0.25">
      <c r="A2316" s="408" t="s">
        <v>4736</v>
      </c>
      <c r="B2316" s="410" t="s">
        <v>4737</v>
      </c>
      <c r="C2316" s="397">
        <v>0</v>
      </c>
      <c r="D2316" s="397">
        <v>0</v>
      </c>
      <c r="E2316" s="397">
        <v>0</v>
      </c>
    </row>
    <row r="2317" spans="1:5" x14ac:dyDescent="0.25">
      <c r="A2317" s="408" t="s">
        <v>4738</v>
      </c>
      <c r="B2317" s="410" t="s">
        <v>4737</v>
      </c>
      <c r="C2317" s="397">
        <v>0</v>
      </c>
      <c r="D2317" s="397">
        <v>1</v>
      </c>
      <c r="E2317" s="397">
        <v>1</v>
      </c>
    </row>
    <row r="2318" spans="1:5" x14ac:dyDescent="0.25">
      <c r="A2318" s="408" t="s">
        <v>4739</v>
      </c>
      <c r="B2318" s="410" t="s">
        <v>4737</v>
      </c>
      <c r="C2318" s="397">
        <v>3</v>
      </c>
      <c r="D2318" s="397">
        <v>3</v>
      </c>
      <c r="E2318" s="397">
        <v>6</v>
      </c>
    </row>
    <row r="2319" spans="1:5" x14ac:dyDescent="0.25">
      <c r="A2319" s="408" t="s">
        <v>4740</v>
      </c>
      <c r="B2319" s="410" t="s">
        <v>4741</v>
      </c>
      <c r="C2319" s="397">
        <v>5</v>
      </c>
      <c r="D2319" s="397">
        <v>1</v>
      </c>
      <c r="E2319" s="397">
        <v>6</v>
      </c>
    </row>
    <row r="2320" spans="1:5" x14ac:dyDescent="0.25">
      <c r="A2320" s="408" t="s">
        <v>4742</v>
      </c>
      <c r="B2320" s="410" t="s">
        <v>4743</v>
      </c>
      <c r="C2320" s="397">
        <v>7</v>
      </c>
      <c r="D2320" s="397">
        <v>5</v>
      </c>
      <c r="E2320" s="397">
        <v>12</v>
      </c>
    </row>
    <row r="2321" spans="1:5" x14ac:dyDescent="0.25">
      <c r="A2321" s="408" t="s">
        <v>4333</v>
      </c>
      <c r="B2321" s="410" t="s">
        <v>11083</v>
      </c>
      <c r="C2321" s="397">
        <v>2</v>
      </c>
      <c r="D2321" s="397">
        <v>1</v>
      </c>
      <c r="E2321" s="397">
        <v>3</v>
      </c>
    </row>
    <row r="2322" spans="1:5" x14ac:dyDescent="0.25">
      <c r="A2322" s="408" t="s">
        <v>4334</v>
      </c>
      <c r="B2322" s="410" t="s">
        <v>4335</v>
      </c>
      <c r="C2322" s="397">
        <v>3</v>
      </c>
      <c r="D2322" s="397">
        <v>2</v>
      </c>
      <c r="E2322" s="397">
        <v>5</v>
      </c>
    </row>
    <row r="2323" spans="1:5" x14ac:dyDescent="0.25">
      <c r="A2323" s="408" t="s">
        <v>4328</v>
      </c>
      <c r="B2323" s="410" t="s">
        <v>4332</v>
      </c>
      <c r="C2323" s="397">
        <v>0</v>
      </c>
      <c r="D2323" s="397">
        <v>0</v>
      </c>
      <c r="E2323" s="397">
        <v>0</v>
      </c>
    </row>
    <row r="2324" spans="1:5" x14ac:dyDescent="0.25">
      <c r="A2324" s="408" t="s">
        <v>4329</v>
      </c>
      <c r="B2324" s="410" t="s">
        <v>4332</v>
      </c>
      <c r="C2324" s="397">
        <v>0</v>
      </c>
      <c r="D2324" s="397">
        <v>0</v>
      </c>
      <c r="E2324" s="397">
        <v>0</v>
      </c>
    </row>
    <row r="2325" spans="1:5" x14ac:dyDescent="0.25">
      <c r="A2325" s="408" t="s">
        <v>4330</v>
      </c>
      <c r="B2325" s="410" t="s">
        <v>4332</v>
      </c>
      <c r="C2325" s="397">
        <v>0</v>
      </c>
      <c r="D2325" s="397">
        <v>0</v>
      </c>
      <c r="E2325" s="397">
        <v>0</v>
      </c>
    </row>
    <row r="2326" spans="1:5" x14ac:dyDescent="0.25">
      <c r="A2326" s="408" t="s">
        <v>4331</v>
      </c>
      <c r="B2326" s="410" t="s">
        <v>4332</v>
      </c>
      <c r="C2326" s="397">
        <v>0</v>
      </c>
      <c r="D2326" s="397">
        <v>0</v>
      </c>
      <c r="E2326" s="397">
        <v>0</v>
      </c>
    </row>
    <row r="2327" spans="1:5" x14ac:dyDescent="0.25">
      <c r="A2327" s="408" t="s">
        <v>4452</v>
      </c>
      <c r="B2327" s="410" t="s">
        <v>4510</v>
      </c>
      <c r="C2327" s="397">
        <v>0</v>
      </c>
      <c r="D2327" s="397">
        <v>0</v>
      </c>
      <c r="E2327" s="397">
        <v>0</v>
      </c>
    </row>
    <row r="2328" spans="1:5" x14ac:dyDescent="0.25">
      <c r="A2328" s="408" t="s">
        <v>4453</v>
      </c>
      <c r="B2328" s="410" t="s">
        <v>4511</v>
      </c>
      <c r="C2328" s="397">
        <v>1</v>
      </c>
      <c r="D2328" s="397">
        <v>-1</v>
      </c>
      <c r="E2328" s="397">
        <v>0</v>
      </c>
    </row>
    <row r="2329" spans="1:5" x14ac:dyDescent="0.25">
      <c r="A2329" s="408" t="s">
        <v>4450</v>
      </c>
      <c r="B2329" s="410" t="s">
        <v>4508</v>
      </c>
      <c r="C2329" s="397">
        <v>0</v>
      </c>
      <c r="D2329" s="397">
        <v>0</v>
      </c>
      <c r="E2329" s="397">
        <v>0</v>
      </c>
    </row>
    <row r="2330" spans="1:5" x14ac:dyDescent="0.25">
      <c r="A2330" s="408" t="s">
        <v>4451</v>
      </c>
      <c r="B2330" s="410" t="s">
        <v>4509</v>
      </c>
      <c r="C2330" s="397">
        <v>0</v>
      </c>
      <c r="D2330" s="397">
        <v>0</v>
      </c>
      <c r="E2330" s="397">
        <v>0</v>
      </c>
    </row>
    <row r="2331" spans="1:5" x14ac:dyDescent="0.25">
      <c r="A2331" s="408" t="s">
        <v>1421</v>
      </c>
      <c r="B2331" s="410" t="s">
        <v>4336</v>
      </c>
      <c r="C2331" s="397">
        <v>63</v>
      </c>
      <c r="D2331" s="397">
        <v>32</v>
      </c>
      <c r="E2331" s="397">
        <v>95</v>
      </c>
    </row>
    <row r="2332" spans="1:5" x14ac:dyDescent="0.25">
      <c r="A2332" s="408" t="s">
        <v>1422</v>
      </c>
      <c r="B2332" s="410" t="s">
        <v>4336</v>
      </c>
      <c r="C2332" s="397">
        <v>7</v>
      </c>
      <c r="D2332" s="397">
        <v>4</v>
      </c>
      <c r="E2332" s="397">
        <v>11</v>
      </c>
    </row>
    <row r="2333" spans="1:5" x14ac:dyDescent="0.25">
      <c r="A2333" s="408" t="s">
        <v>1423</v>
      </c>
      <c r="B2333" s="410" t="s">
        <v>4336</v>
      </c>
      <c r="C2333" s="397">
        <v>1</v>
      </c>
      <c r="D2333" s="397">
        <v>1</v>
      </c>
      <c r="E2333" s="397">
        <v>2</v>
      </c>
    </row>
    <row r="2334" spans="1:5" x14ac:dyDescent="0.25">
      <c r="A2334" s="408" t="s">
        <v>4338</v>
      </c>
      <c r="B2334" s="410" t="s">
        <v>4336</v>
      </c>
      <c r="C2334" s="397">
        <v>24</v>
      </c>
      <c r="D2334" s="397">
        <v>12</v>
      </c>
      <c r="E2334" s="397">
        <v>36</v>
      </c>
    </row>
    <row r="2335" spans="1:5" x14ac:dyDescent="0.25">
      <c r="A2335" s="408" t="s">
        <v>4339</v>
      </c>
      <c r="B2335" s="410" t="s">
        <v>4336</v>
      </c>
      <c r="C2335" s="397">
        <v>1</v>
      </c>
      <c r="D2335" s="397">
        <v>12</v>
      </c>
      <c r="E2335" s="397">
        <v>13</v>
      </c>
    </row>
    <row r="2336" spans="1:5" x14ac:dyDescent="0.25">
      <c r="A2336" s="408" t="s">
        <v>4340</v>
      </c>
      <c r="B2336" s="410" t="s">
        <v>4336</v>
      </c>
      <c r="C2336" s="397">
        <v>7</v>
      </c>
      <c r="D2336" s="397">
        <v>4</v>
      </c>
      <c r="E2336" s="397">
        <v>11</v>
      </c>
    </row>
    <row r="2337" spans="1:5" x14ac:dyDescent="0.25">
      <c r="A2337" s="408" t="s">
        <v>9113</v>
      </c>
      <c r="B2337" s="410" t="s">
        <v>4336</v>
      </c>
      <c r="C2337" s="397">
        <v>4</v>
      </c>
      <c r="D2337" s="397">
        <v>0</v>
      </c>
      <c r="E2337" s="397">
        <v>4</v>
      </c>
    </row>
    <row r="2338" spans="1:5" x14ac:dyDescent="0.25">
      <c r="A2338" s="408" t="s">
        <v>4341</v>
      </c>
      <c r="B2338" s="410" t="s">
        <v>4344</v>
      </c>
      <c r="C2338" s="397">
        <v>6</v>
      </c>
      <c r="D2338" s="397">
        <v>3</v>
      </c>
      <c r="E2338" s="397">
        <v>9</v>
      </c>
    </row>
    <row r="2339" spans="1:5" x14ac:dyDescent="0.25">
      <c r="A2339" s="408" t="s">
        <v>4342</v>
      </c>
      <c r="B2339" s="410" t="s">
        <v>4344</v>
      </c>
      <c r="C2339" s="397">
        <v>12</v>
      </c>
      <c r="D2339" s="397">
        <v>8</v>
      </c>
      <c r="E2339" s="397">
        <v>20</v>
      </c>
    </row>
    <row r="2340" spans="1:5" x14ac:dyDescent="0.25">
      <c r="A2340" s="408" t="s">
        <v>4343</v>
      </c>
      <c r="B2340" s="410" t="s">
        <v>4344</v>
      </c>
      <c r="C2340" s="397">
        <v>7</v>
      </c>
      <c r="D2340" s="397">
        <v>0</v>
      </c>
      <c r="E2340" s="397">
        <v>7</v>
      </c>
    </row>
    <row r="2341" spans="1:5" x14ac:dyDescent="0.25">
      <c r="A2341" s="408" t="s">
        <v>4345</v>
      </c>
      <c r="B2341" s="410" t="s">
        <v>4348</v>
      </c>
      <c r="C2341" s="397">
        <v>8</v>
      </c>
      <c r="D2341" s="397">
        <v>4</v>
      </c>
      <c r="E2341" s="397">
        <v>12</v>
      </c>
    </row>
    <row r="2342" spans="1:5" x14ac:dyDescent="0.25">
      <c r="A2342" s="408" t="s">
        <v>4346</v>
      </c>
      <c r="B2342" s="410" t="s">
        <v>4348</v>
      </c>
      <c r="C2342" s="397">
        <v>3</v>
      </c>
      <c r="D2342" s="397">
        <v>0</v>
      </c>
      <c r="E2342" s="397">
        <v>3</v>
      </c>
    </row>
    <row r="2343" spans="1:5" x14ac:dyDescent="0.25">
      <c r="A2343" s="408" t="s">
        <v>4347</v>
      </c>
      <c r="B2343" s="410" t="s">
        <v>4348</v>
      </c>
      <c r="C2343" s="397">
        <v>12</v>
      </c>
      <c r="D2343" s="397">
        <v>5</v>
      </c>
      <c r="E2343" s="397">
        <v>17</v>
      </c>
    </row>
    <row r="2344" spans="1:5" x14ac:dyDescent="0.25">
      <c r="A2344" s="408" t="s">
        <v>4349</v>
      </c>
      <c r="B2344" s="410" t="s">
        <v>4352</v>
      </c>
      <c r="C2344" s="397">
        <v>5</v>
      </c>
      <c r="D2344" s="397">
        <v>1</v>
      </c>
      <c r="E2344" s="397">
        <v>6</v>
      </c>
    </row>
    <row r="2345" spans="1:5" x14ac:dyDescent="0.25">
      <c r="A2345" s="408" t="s">
        <v>4350</v>
      </c>
      <c r="B2345" s="410" t="s">
        <v>4352</v>
      </c>
      <c r="C2345" s="397">
        <v>2</v>
      </c>
      <c r="D2345" s="397">
        <v>1</v>
      </c>
      <c r="E2345" s="397">
        <v>3</v>
      </c>
    </row>
    <row r="2346" spans="1:5" x14ac:dyDescent="0.25">
      <c r="A2346" s="408" t="s">
        <v>4351</v>
      </c>
      <c r="B2346" s="410" t="s">
        <v>4352</v>
      </c>
      <c r="C2346" s="397">
        <v>10</v>
      </c>
      <c r="D2346" s="397">
        <v>4</v>
      </c>
      <c r="E2346" s="397">
        <v>14</v>
      </c>
    </row>
    <row r="2347" spans="1:5" x14ac:dyDescent="0.25">
      <c r="A2347" s="408" t="s">
        <v>4353</v>
      </c>
      <c r="B2347" s="410" t="s">
        <v>4857</v>
      </c>
      <c r="C2347" s="397">
        <v>11</v>
      </c>
      <c r="D2347" s="397">
        <v>5</v>
      </c>
      <c r="E2347" s="397">
        <v>16</v>
      </c>
    </row>
    <row r="2348" spans="1:5" x14ac:dyDescent="0.25">
      <c r="A2348" s="408" t="s">
        <v>4354</v>
      </c>
      <c r="B2348" s="410" t="s">
        <v>4857</v>
      </c>
      <c r="C2348" s="397">
        <v>11</v>
      </c>
      <c r="D2348" s="397">
        <v>8</v>
      </c>
      <c r="E2348" s="397">
        <v>19</v>
      </c>
    </row>
    <row r="2349" spans="1:5" x14ac:dyDescent="0.25">
      <c r="A2349" s="408" t="s">
        <v>4355</v>
      </c>
      <c r="B2349" s="410" t="s">
        <v>4857</v>
      </c>
      <c r="C2349" s="397">
        <v>17</v>
      </c>
      <c r="D2349" s="397">
        <v>10</v>
      </c>
      <c r="E2349" s="397">
        <v>27</v>
      </c>
    </row>
    <row r="2350" spans="1:5" x14ac:dyDescent="0.25">
      <c r="A2350" s="408" t="s">
        <v>4483</v>
      </c>
      <c r="B2350" s="410" t="s">
        <v>4514</v>
      </c>
      <c r="C2350" s="397">
        <v>37</v>
      </c>
      <c r="D2350" s="397">
        <v>6</v>
      </c>
      <c r="E2350" s="397">
        <v>43</v>
      </c>
    </row>
    <row r="2351" spans="1:5" x14ac:dyDescent="0.25">
      <c r="A2351" s="408" t="s">
        <v>4486</v>
      </c>
      <c r="B2351" s="410" t="s">
        <v>4515</v>
      </c>
      <c r="C2351" s="397">
        <v>15</v>
      </c>
      <c r="D2351" s="397">
        <v>1</v>
      </c>
      <c r="E2351" s="397">
        <v>16</v>
      </c>
    </row>
    <row r="2352" spans="1:5" x14ac:dyDescent="0.25">
      <c r="A2352" s="408" t="s">
        <v>4484</v>
      </c>
      <c r="B2352" s="410" t="s">
        <v>4516</v>
      </c>
      <c r="C2352" s="397">
        <v>4</v>
      </c>
      <c r="D2352" s="397">
        <v>-2</v>
      </c>
      <c r="E2352" s="397">
        <v>2</v>
      </c>
    </row>
    <row r="2353" spans="1:5" x14ac:dyDescent="0.25">
      <c r="A2353" s="408" t="s">
        <v>15228</v>
      </c>
      <c r="B2353" s="410" t="s">
        <v>16830</v>
      </c>
      <c r="C2353" s="397">
        <v>0</v>
      </c>
      <c r="D2353" s="397">
        <v>1</v>
      </c>
      <c r="E2353" s="397">
        <v>1</v>
      </c>
    </row>
    <row r="2354" spans="1:5" x14ac:dyDescent="0.25">
      <c r="A2354" s="408" t="s">
        <v>9114</v>
      </c>
      <c r="B2354" s="410" t="s">
        <v>9115</v>
      </c>
      <c r="C2354" s="397">
        <v>0</v>
      </c>
      <c r="D2354" s="397">
        <v>0</v>
      </c>
      <c r="E2354" s="397">
        <v>0</v>
      </c>
    </row>
    <row r="2355" spans="1:5" x14ac:dyDescent="0.25">
      <c r="A2355" s="408" t="s">
        <v>9116</v>
      </c>
      <c r="B2355" s="410" t="s">
        <v>9117</v>
      </c>
      <c r="C2355" s="397">
        <v>0</v>
      </c>
      <c r="D2355" s="397">
        <v>0</v>
      </c>
      <c r="E2355" s="397">
        <v>0</v>
      </c>
    </row>
    <row r="2356" spans="1:5" x14ac:dyDescent="0.25">
      <c r="A2356" s="408" t="s">
        <v>9118</v>
      </c>
      <c r="B2356" s="410" t="s">
        <v>9119</v>
      </c>
      <c r="C2356" s="397">
        <v>0</v>
      </c>
      <c r="D2356" s="397">
        <v>0</v>
      </c>
      <c r="E2356" s="397">
        <v>0</v>
      </c>
    </row>
    <row r="2357" spans="1:5" x14ac:dyDescent="0.25">
      <c r="A2357" s="408" t="s">
        <v>15229</v>
      </c>
      <c r="B2357" s="410" t="s">
        <v>9119</v>
      </c>
      <c r="C2357" s="397">
        <v>0</v>
      </c>
      <c r="D2357" s="397">
        <v>0</v>
      </c>
      <c r="E2357" s="397">
        <v>0</v>
      </c>
    </row>
    <row r="2358" spans="1:5" x14ac:dyDescent="0.25">
      <c r="A2358" s="408" t="s">
        <v>9120</v>
      </c>
      <c r="B2358" s="410" t="s">
        <v>9121</v>
      </c>
      <c r="C2358" s="397">
        <v>2</v>
      </c>
      <c r="D2358" s="397">
        <v>0</v>
      </c>
      <c r="E2358" s="397">
        <v>2</v>
      </c>
    </row>
    <row r="2359" spans="1:5" x14ac:dyDescent="0.25">
      <c r="A2359" s="408" t="s">
        <v>9122</v>
      </c>
      <c r="B2359" s="410" t="s">
        <v>9123</v>
      </c>
      <c r="C2359" s="397">
        <v>1</v>
      </c>
      <c r="D2359" s="397">
        <v>0</v>
      </c>
      <c r="E2359" s="397">
        <v>1</v>
      </c>
    </row>
    <row r="2360" spans="1:5" x14ac:dyDescent="0.25">
      <c r="A2360" s="408" t="s">
        <v>9124</v>
      </c>
      <c r="B2360" s="410" t="s">
        <v>9125</v>
      </c>
      <c r="C2360" s="397">
        <v>0</v>
      </c>
      <c r="D2360" s="397">
        <v>0</v>
      </c>
      <c r="E2360" s="397">
        <v>0</v>
      </c>
    </row>
    <row r="2361" spans="1:5" x14ac:dyDescent="0.25">
      <c r="A2361" s="408" t="s">
        <v>15230</v>
      </c>
      <c r="B2361" s="410" t="s">
        <v>9125</v>
      </c>
      <c r="C2361" s="397">
        <v>0</v>
      </c>
      <c r="D2361" s="397">
        <v>0</v>
      </c>
      <c r="E2361" s="397">
        <v>0</v>
      </c>
    </row>
    <row r="2362" spans="1:5" x14ac:dyDescent="0.25">
      <c r="A2362" s="408" t="s">
        <v>16744</v>
      </c>
      <c r="B2362" s="410" t="s">
        <v>16747</v>
      </c>
      <c r="C2362" s="397">
        <v>1</v>
      </c>
      <c r="D2362" s="397">
        <v>0</v>
      </c>
      <c r="E2362" s="397">
        <v>1</v>
      </c>
    </row>
    <row r="2363" spans="1:5" x14ac:dyDescent="0.25">
      <c r="A2363" s="408" t="s">
        <v>16631</v>
      </c>
      <c r="B2363" s="410" t="s">
        <v>16748</v>
      </c>
      <c r="C2363" s="397">
        <v>0</v>
      </c>
      <c r="D2363" s="397">
        <v>0</v>
      </c>
      <c r="E2363" s="397">
        <v>0</v>
      </c>
    </row>
    <row r="2364" spans="1:5" x14ac:dyDescent="0.25">
      <c r="A2364" s="408" t="s">
        <v>16632</v>
      </c>
      <c r="B2364" s="410" t="s">
        <v>16749</v>
      </c>
      <c r="C2364" s="397">
        <v>0</v>
      </c>
      <c r="D2364" s="397">
        <v>0</v>
      </c>
      <c r="E2364" s="397">
        <v>0</v>
      </c>
    </row>
    <row r="2365" spans="1:5" x14ac:dyDescent="0.25">
      <c r="A2365" s="408" t="s">
        <v>16745</v>
      </c>
      <c r="B2365" s="410" t="s">
        <v>16750</v>
      </c>
      <c r="C2365" s="397">
        <v>0</v>
      </c>
      <c r="D2365" s="397">
        <v>0</v>
      </c>
      <c r="E2365" s="397">
        <v>0</v>
      </c>
    </row>
    <row r="2366" spans="1:5" x14ac:dyDescent="0.25">
      <c r="A2366" s="408" t="s">
        <v>4744</v>
      </c>
      <c r="B2366" s="410" t="s">
        <v>4745</v>
      </c>
      <c r="C2366" s="397">
        <v>1</v>
      </c>
      <c r="D2366" s="397">
        <v>-1</v>
      </c>
      <c r="E2366" s="397">
        <v>0</v>
      </c>
    </row>
    <row r="2367" spans="1:5" x14ac:dyDescent="0.25">
      <c r="A2367" s="408" t="s">
        <v>4478</v>
      </c>
      <c r="B2367" s="410" t="s">
        <v>4495</v>
      </c>
      <c r="C2367" s="397">
        <v>1</v>
      </c>
      <c r="D2367" s="397">
        <v>0</v>
      </c>
      <c r="E2367" s="397">
        <v>1</v>
      </c>
    </row>
    <row r="2368" spans="1:5" x14ac:dyDescent="0.25">
      <c r="A2368" s="408" t="s">
        <v>4479</v>
      </c>
      <c r="B2368" s="410" t="s">
        <v>4496</v>
      </c>
      <c r="C2368" s="397">
        <v>4</v>
      </c>
      <c r="D2368" s="397">
        <v>2</v>
      </c>
      <c r="E2368" s="397">
        <v>6</v>
      </c>
    </row>
    <row r="2369" spans="1:5" x14ac:dyDescent="0.25">
      <c r="A2369" s="408" t="s">
        <v>4482</v>
      </c>
      <c r="B2369" s="410" t="s">
        <v>4513</v>
      </c>
      <c r="C2369" s="397">
        <v>4</v>
      </c>
      <c r="D2369" s="397">
        <v>0</v>
      </c>
      <c r="E2369" s="397">
        <v>4</v>
      </c>
    </row>
    <row r="2370" spans="1:5" x14ac:dyDescent="0.25">
      <c r="A2370" s="408" t="s">
        <v>5646</v>
      </c>
      <c r="B2370" s="410" t="s">
        <v>4432</v>
      </c>
      <c r="C2370" s="397">
        <v>1</v>
      </c>
      <c r="D2370" s="397">
        <v>0</v>
      </c>
      <c r="E2370" s="397">
        <v>1</v>
      </c>
    </row>
    <row r="2371" spans="1:5" x14ac:dyDescent="0.25">
      <c r="A2371" s="408" t="s">
        <v>9126</v>
      </c>
      <c r="B2371" s="410" t="s">
        <v>1425</v>
      </c>
      <c r="C2371" s="397">
        <v>0</v>
      </c>
      <c r="D2371" s="397">
        <v>0</v>
      </c>
      <c r="E2371" s="397">
        <v>0</v>
      </c>
    </row>
    <row r="2372" spans="1:5" x14ac:dyDescent="0.25">
      <c r="A2372" s="408" t="s">
        <v>9128</v>
      </c>
      <c r="B2372" s="410" t="s">
        <v>1425</v>
      </c>
      <c r="C2372" s="397">
        <v>0</v>
      </c>
      <c r="D2372" s="397">
        <v>0</v>
      </c>
      <c r="E2372" s="397">
        <v>0</v>
      </c>
    </row>
    <row r="2373" spans="1:5" x14ac:dyDescent="0.25">
      <c r="A2373" s="408" t="s">
        <v>9129</v>
      </c>
      <c r="B2373" s="410" t="s">
        <v>1425</v>
      </c>
      <c r="C2373" s="397">
        <v>0</v>
      </c>
      <c r="D2373" s="397">
        <v>0</v>
      </c>
      <c r="E2373" s="397">
        <v>0</v>
      </c>
    </row>
    <row r="2374" spans="1:5" x14ac:dyDescent="0.25">
      <c r="A2374" s="408" t="s">
        <v>9130</v>
      </c>
      <c r="B2374" s="410" t="s">
        <v>9131</v>
      </c>
      <c r="C2374" s="397">
        <v>0</v>
      </c>
      <c r="D2374" s="397">
        <v>0</v>
      </c>
      <c r="E2374" s="397">
        <v>0</v>
      </c>
    </row>
    <row r="2375" spans="1:5" x14ac:dyDescent="0.25">
      <c r="A2375" s="408" t="s">
        <v>9132</v>
      </c>
      <c r="B2375" s="410" t="s">
        <v>9131</v>
      </c>
      <c r="C2375" s="397">
        <v>0</v>
      </c>
      <c r="D2375" s="397">
        <v>0</v>
      </c>
      <c r="E2375" s="397">
        <v>0</v>
      </c>
    </row>
    <row r="2376" spans="1:5" x14ac:dyDescent="0.25">
      <c r="A2376" s="408" t="s">
        <v>9133</v>
      </c>
      <c r="B2376" s="410" t="s">
        <v>9131</v>
      </c>
      <c r="C2376" s="397">
        <v>0</v>
      </c>
      <c r="D2376" s="397">
        <v>0</v>
      </c>
      <c r="E2376" s="397">
        <v>0</v>
      </c>
    </row>
    <row r="2377" spans="1:5" x14ac:dyDescent="0.25">
      <c r="A2377" s="408" t="s">
        <v>5032</v>
      </c>
      <c r="B2377" s="410" t="s">
        <v>1426</v>
      </c>
      <c r="C2377" s="397">
        <v>0</v>
      </c>
      <c r="D2377" s="397">
        <v>0</v>
      </c>
      <c r="E2377" s="397">
        <v>0</v>
      </c>
    </row>
    <row r="2378" spans="1:5" x14ac:dyDescent="0.25">
      <c r="A2378" s="408" t="s">
        <v>5033</v>
      </c>
      <c r="B2378" s="410" t="s">
        <v>1426</v>
      </c>
      <c r="C2378" s="397">
        <v>0</v>
      </c>
      <c r="D2378" s="397">
        <v>0</v>
      </c>
      <c r="E2378" s="397">
        <v>0</v>
      </c>
    </row>
    <row r="2379" spans="1:5" x14ac:dyDescent="0.25">
      <c r="A2379" s="408" t="s">
        <v>5034</v>
      </c>
      <c r="B2379" s="410" t="s">
        <v>1426</v>
      </c>
      <c r="C2379" s="397">
        <v>0</v>
      </c>
      <c r="D2379" s="397">
        <v>0</v>
      </c>
      <c r="E2379" s="397">
        <v>0</v>
      </c>
    </row>
    <row r="2380" spans="1:5" x14ac:dyDescent="0.25">
      <c r="A2380" s="408" t="s">
        <v>5035</v>
      </c>
      <c r="B2380" s="410" t="s">
        <v>1427</v>
      </c>
      <c r="C2380" s="397">
        <v>0</v>
      </c>
      <c r="D2380" s="397">
        <v>0</v>
      </c>
      <c r="E2380" s="397">
        <v>0</v>
      </c>
    </row>
    <row r="2381" spans="1:5" x14ac:dyDescent="0.25">
      <c r="A2381" s="408" t="s">
        <v>5036</v>
      </c>
      <c r="B2381" s="410" t="s">
        <v>1427</v>
      </c>
      <c r="C2381" s="397">
        <v>0</v>
      </c>
      <c r="D2381" s="397">
        <v>0</v>
      </c>
      <c r="E2381" s="397">
        <v>0</v>
      </c>
    </row>
    <row r="2382" spans="1:5" x14ac:dyDescent="0.25">
      <c r="A2382" s="408" t="s">
        <v>5037</v>
      </c>
      <c r="B2382" s="410" t="s">
        <v>1427</v>
      </c>
      <c r="C2382" s="397">
        <v>0</v>
      </c>
      <c r="D2382" s="397">
        <v>0</v>
      </c>
      <c r="E2382" s="397">
        <v>0</v>
      </c>
    </row>
    <row r="2383" spans="1:5" x14ac:dyDescent="0.25">
      <c r="A2383" s="408" t="s">
        <v>5038</v>
      </c>
      <c r="B2383" s="410" t="s">
        <v>1429</v>
      </c>
      <c r="C2383" s="397">
        <v>0</v>
      </c>
      <c r="D2383" s="397">
        <v>0</v>
      </c>
      <c r="E2383" s="397">
        <v>0</v>
      </c>
    </row>
    <row r="2384" spans="1:5" x14ac:dyDescent="0.25">
      <c r="A2384" s="408" t="s">
        <v>5039</v>
      </c>
      <c r="B2384" s="410" t="s">
        <v>1429</v>
      </c>
      <c r="C2384" s="397">
        <v>1</v>
      </c>
      <c r="D2384" s="397">
        <v>0</v>
      </c>
      <c r="E2384" s="397">
        <v>1</v>
      </c>
    </row>
    <row r="2385" spans="1:5" x14ac:dyDescent="0.25">
      <c r="A2385" s="408" t="s">
        <v>5040</v>
      </c>
      <c r="B2385" s="410" t="s">
        <v>1429</v>
      </c>
      <c r="C2385" s="397">
        <v>0</v>
      </c>
      <c r="D2385" s="397">
        <v>0</v>
      </c>
      <c r="E2385" s="397">
        <v>0</v>
      </c>
    </row>
    <row r="2386" spans="1:5" x14ac:dyDescent="0.25">
      <c r="A2386" s="408" t="s">
        <v>5041</v>
      </c>
      <c r="B2386" s="410" t="s">
        <v>1430</v>
      </c>
      <c r="C2386" s="397">
        <v>0</v>
      </c>
      <c r="D2386" s="397">
        <v>0</v>
      </c>
      <c r="E2386" s="397">
        <v>0</v>
      </c>
    </row>
    <row r="2387" spans="1:5" x14ac:dyDescent="0.25">
      <c r="A2387" s="408" t="s">
        <v>5042</v>
      </c>
      <c r="B2387" s="410" t="s">
        <v>1430</v>
      </c>
      <c r="C2387" s="397">
        <v>0</v>
      </c>
      <c r="D2387" s="397">
        <v>0</v>
      </c>
      <c r="E2387" s="397">
        <v>0</v>
      </c>
    </row>
    <row r="2388" spans="1:5" x14ac:dyDescent="0.25">
      <c r="A2388" s="408" t="s">
        <v>5043</v>
      </c>
      <c r="B2388" s="410" t="s">
        <v>1430</v>
      </c>
      <c r="C2388" s="397">
        <v>0</v>
      </c>
      <c r="D2388" s="397">
        <v>0</v>
      </c>
      <c r="E2388" s="397">
        <v>0</v>
      </c>
    </row>
    <row r="2389" spans="1:5" x14ac:dyDescent="0.25">
      <c r="A2389" s="408" t="s">
        <v>5044</v>
      </c>
      <c r="B2389" s="410" t="s">
        <v>1428</v>
      </c>
      <c r="C2389" s="397">
        <v>0</v>
      </c>
      <c r="D2389" s="397">
        <v>0</v>
      </c>
      <c r="E2389" s="397">
        <v>0</v>
      </c>
    </row>
    <row r="2390" spans="1:5" x14ac:dyDescent="0.25">
      <c r="A2390" s="408" t="s">
        <v>5045</v>
      </c>
      <c r="B2390" s="410" t="s">
        <v>1428</v>
      </c>
      <c r="C2390" s="397">
        <v>0</v>
      </c>
      <c r="D2390" s="397">
        <v>0</v>
      </c>
      <c r="E2390" s="397">
        <v>0</v>
      </c>
    </row>
    <row r="2391" spans="1:5" x14ac:dyDescent="0.25">
      <c r="A2391" s="408" t="s">
        <v>5046</v>
      </c>
      <c r="B2391" s="410" t="s">
        <v>1428</v>
      </c>
      <c r="C2391" s="397">
        <v>0</v>
      </c>
      <c r="D2391" s="397">
        <v>0</v>
      </c>
      <c r="E2391" s="397">
        <v>0</v>
      </c>
    </row>
    <row r="2392" spans="1:5" x14ac:dyDescent="0.25">
      <c r="A2392" s="408" t="s">
        <v>4642</v>
      </c>
      <c r="B2392" s="410" t="s">
        <v>4857</v>
      </c>
      <c r="C2392" s="397">
        <v>5</v>
      </c>
      <c r="D2392" s="397">
        <v>5</v>
      </c>
      <c r="E2392" s="397">
        <v>10</v>
      </c>
    </row>
    <row r="2393" spans="1:5" x14ac:dyDescent="0.25">
      <c r="A2393" s="408" t="s">
        <v>4643</v>
      </c>
      <c r="B2393" s="410" t="s">
        <v>4857</v>
      </c>
      <c r="C2393" s="397">
        <v>6</v>
      </c>
      <c r="D2393" s="397">
        <v>4</v>
      </c>
      <c r="E2393" s="397">
        <v>10</v>
      </c>
    </row>
    <row r="2394" spans="1:5" x14ac:dyDescent="0.25">
      <c r="A2394" s="408" t="s">
        <v>4644</v>
      </c>
      <c r="B2394" s="410" t="s">
        <v>4857</v>
      </c>
      <c r="C2394" s="397">
        <v>1</v>
      </c>
      <c r="D2394" s="397">
        <v>3</v>
      </c>
      <c r="E2394" s="397">
        <v>4</v>
      </c>
    </row>
    <row r="2395" spans="1:5" x14ac:dyDescent="0.25">
      <c r="A2395" s="408" t="s">
        <v>4629</v>
      </c>
      <c r="B2395" s="410" t="s">
        <v>4362</v>
      </c>
      <c r="C2395" s="397">
        <v>3</v>
      </c>
      <c r="D2395" s="397">
        <v>0</v>
      </c>
      <c r="E2395" s="397">
        <v>3</v>
      </c>
    </row>
    <row r="2396" spans="1:5" x14ac:dyDescent="0.25">
      <c r="A2396" s="408" t="s">
        <v>4630</v>
      </c>
      <c r="B2396" s="410" t="s">
        <v>4363</v>
      </c>
      <c r="C2396" s="397">
        <v>1</v>
      </c>
      <c r="D2396" s="397">
        <v>0</v>
      </c>
      <c r="E2396" s="397">
        <v>1</v>
      </c>
    </row>
    <row r="2397" spans="1:5" x14ac:dyDescent="0.25">
      <c r="A2397" s="408" t="s">
        <v>4358</v>
      </c>
      <c r="B2397" s="410" t="s">
        <v>4364</v>
      </c>
      <c r="C2397" s="397">
        <v>0</v>
      </c>
      <c r="D2397" s="397">
        <v>0</v>
      </c>
      <c r="E2397" s="397">
        <v>0</v>
      </c>
    </row>
    <row r="2398" spans="1:5" x14ac:dyDescent="0.25">
      <c r="A2398" s="408" t="s">
        <v>4359</v>
      </c>
      <c r="B2398" s="410" t="s">
        <v>4365</v>
      </c>
      <c r="C2398" s="397">
        <v>0</v>
      </c>
      <c r="D2398" s="397">
        <v>0</v>
      </c>
      <c r="E2398" s="397">
        <v>0</v>
      </c>
    </row>
    <row r="2399" spans="1:5" x14ac:dyDescent="0.25">
      <c r="A2399" s="408" t="s">
        <v>4360</v>
      </c>
      <c r="B2399" s="410" t="s">
        <v>4366</v>
      </c>
      <c r="C2399" s="397">
        <v>1</v>
      </c>
      <c r="D2399" s="397">
        <v>0</v>
      </c>
      <c r="E2399" s="397">
        <v>1</v>
      </c>
    </row>
    <row r="2400" spans="1:5" x14ac:dyDescent="0.25">
      <c r="A2400" s="408" t="s">
        <v>4361</v>
      </c>
      <c r="B2400" s="410" t="s">
        <v>4367</v>
      </c>
      <c r="C2400" s="397">
        <v>0</v>
      </c>
      <c r="D2400" s="397">
        <v>0</v>
      </c>
      <c r="E2400" s="397">
        <v>0</v>
      </c>
    </row>
    <row r="2401" spans="1:5" x14ac:dyDescent="0.25">
      <c r="A2401" s="408" t="s">
        <v>16788</v>
      </c>
      <c r="B2401" s="410" t="s">
        <v>16746</v>
      </c>
      <c r="C2401" s="397">
        <v>1</v>
      </c>
      <c r="D2401" s="397">
        <v>0</v>
      </c>
      <c r="E2401" s="397">
        <v>1</v>
      </c>
    </row>
    <row r="2402" spans="1:5" x14ac:dyDescent="0.25">
      <c r="A2402" s="408" t="s">
        <v>4709</v>
      </c>
      <c r="B2402" s="410" t="s">
        <v>18056</v>
      </c>
      <c r="C2402" s="397">
        <v>0</v>
      </c>
      <c r="D2402" s="397">
        <v>0</v>
      </c>
      <c r="E2402" s="397">
        <v>0</v>
      </c>
    </row>
    <row r="2403" spans="1:5" x14ac:dyDescent="0.25">
      <c r="A2403" s="408" t="s">
        <v>9134</v>
      </c>
      <c r="B2403" s="410" t="s">
        <v>14012</v>
      </c>
      <c r="C2403" s="397">
        <v>5</v>
      </c>
      <c r="D2403" s="397">
        <v>2</v>
      </c>
      <c r="E2403" s="397">
        <v>7</v>
      </c>
    </row>
    <row r="2404" spans="1:5" x14ac:dyDescent="0.25">
      <c r="A2404" s="408" t="s">
        <v>9135</v>
      </c>
      <c r="B2404" s="410" t="s">
        <v>14013</v>
      </c>
      <c r="C2404" s="397">
        <v>7</v>
      </c>
      <c r="D2404" s="397">
        <v>1</v>
      </c>
      <c r="E2404" s="397">
        <v>8</v>
      </c>
    </row>
    <row r="2405" spans="1:5" x14ac:dyDescent="0.25">
      <c r="A2405" s="408" t="s">
        <v>9136</v>
      </c>
      <c r="B2405" s="410" t="s">
        <v>14014</v>
      </c>
      <c r="C2405" s="397">
        <v>5</v>
      </c>
      <c r="D2405" s="397">
        <v>3</v>
      </c>
      <c r="E2405" s="397">
        <v>8</v>
      </c>
    </row>
    <row r="2406" spans="1:5" x14ac:dyDescent="0.25">
      <c r="A2406" s="408" t="s">
        <v>4654</v>
      </c>
      <c r="B2406" s="410" t="s">
        <v>4384</v>
      </c>
      <c r="C2406" s="397">
        <v>7</v>
      </c>
      <c r="D2406" s="397">
        <v>4</v>
      </c>
      <c r="E2406" s="397">
        <v>11</v>
      </c>
    </row>
    <row r="2407" spans="1:5" x14ac:dyDescent="0.25">
      <c r="A2407" s="408" t="s">
        <v>4655</v>
      </c>
      <c r="B2407" s="410" t="s">
        <v>4385</v>
      </c>
      <c r="C2407" s="397">
        <v>17</v>
      </c>
      <c r="D2407" s="397">
        <v>3</v>
      </c>
      <c r="E2407" s="397">
        <v>20</v>
      </c>
    </row>
    <row r="2408" spans="1:5" x14ac:dyDescent="0.25">
      <c r="A2408" s="408" t="s">
        <v>4656</v>
      </c>
      <c r="B2408" s="410" t="s">
        <v>4383</v>
      </c>
      <c r="C2408" s="397">
        <v>2</v>
      </c>
      <c r="D2408" s="397">
        <v>0</v>
      </c>
      <c r="E2408" s="397">
        <v>2</v>
      </c>
    </row>
    <row r="2409" spans="1:5" x14ac:dyDescent="0.25">
      <c r="A2409" s="408" t="s">
        <v>4657</v>
      </c>
      <c r="B2409" s="410" t="s">
        <v>4386</v>
      </c>
      <c r="C2409" s="397">
        <v>15</v>
      </c>
      <c r="D2409" s="397">
        <v>7</v>
      </c>
      <c r="E2409" s="397">
        <v>22</v>
      </c>
    </row>
    <row r="2410" spans="1:5" x14ac:dyDescent="0.25">
      <c r="A2410" s="408" t="s">
        <v>4337</v>
      </c>
      <c r="B2410" s="410" t="s">
        <v>4382</v>
      </c>
      <c r="C2410" s="397">
        <v>7</v>
      </c>
      <c r="D2410" s="397">
        <v>-3</v>
      </c>
      <c r="E2410" s="397">
        <v>4</v>
      </c>
    </row>
    <row r="2411" spans="1:5" x14ac:dyDescent="0.25">
      <c r="A2411" s="408" t="s">
        <v>11552</v>
      </c>
      <c r="B2411" s="410" t="s">
        <v>11556</v>
      </c>
      <c r="C2411" s="397">
        <v>3</v>
      </c>
      <c r="D2411" s="397">
        <v>0</v>
      </c>
      <c r="E2411" s="397">
        <v>3</v>
      </c>
    </row>
    <row r="2412" spans="1:5" x14ac:dyDescent="0.25">
      <c r="A2412" s="408" t="s">
        <v>11553</v>
      </c>
      <c r="B2412" s="410" t="s">
        <v>11557</v>
      </c>
      <c r="C2412" s="397">
        <v>6</v>
      </c>
      <c r="D2412" s="397">
        <v>3</v>
      </c>
      <c r="E2412" s="397">
        <v>9</v>
      </c>
    </row>
    <row r="2413" spans="1:5" x14ac:dyDescent="0.25">
      <c r="A2413" s="408" t="s">
        <v>11574</v>
      </c>
      <c r="B2413" s="410" t="s">
        <v>11559</v>
      </c>
      <c r="C2413" s="397">
        <v>2</v>
      </c>
      <c r="D2413" s="397">
        <v>-1</v>
      </c>
      <c r="E2413" s="397">
        <v>1</v>
      </c>
    </row>
    <row r="2414" spans="1:5" x14ac:dyDescent="0.25">
      <c r="A2414" s="408" t="s">
        <v>11554</v>
      </c>
      <c r="B2414" s="410" t="s">
        <v>11558</v>
      </c>
      <c r="C2414" s="397">
        <v>4</v>
      </c>
      <c r="D2414" s="397">
        <v>2</v>
      </c>
      <c r="E2414" s="397">
        <v>6</v>
      </c>
    </row>
    <row r="2415" spans="1:5" x14ac:dyDescent="0.25">
      <c r="A2415" s="408" t="s">
        <v>11555</v>
      </c>
      <c r="B2415" s="410" t="s">
        <v>11560</v>
      </c>
      <c r="C2415" s="397">
        <v>6</v>
      </c>
      <c r="D2415" s="397">
        <v>4</v>
      </c>
      <c r="E2415" s="397">
        <v>10</v>
      </c>
    </row>
    <row r="2416" spans="1:5" x14ac:dyDescent="0.25">
      <c r="A2416" s="408" t="s">
        <v>4481</v>
      </c>
      <c r="B2416" s="410" t="s">
        <v>4512</v>
      </c>
      <c r="C2416" s="397">
        <v>4</v>
      </c>
      <c r="D2416" s="397">
        <v>1</v>
      </c>
      <c r="E2416" s="397">
        <v>5</v>
      </c>
    </row>
    <row r="2417" spans="1:5" x14ac:dyDescent="0.25">
      <c r="A2417" s="408" t="s">
        <v>9137</v>
      </c>
      <c r="B2417" s="410" t="s">
        <v>17933</v>
      </c>
      <c r="C2417" s="397">
        <v>4</v>
      </c>
      <c r="D2417" s="397">
        <v>3</v>
      </c>
      <c r="E2417" s="397">
        <v>7</v>
      </c>
    </row>
    <row r="2418" spans="1:5" x14ac:dyDescent="0.25">
      <c r="A2418" s="408" t="s">
        <v>9138</v>
      </c>
      <c r="B2418" s="410" t="s">
        <v>9139</v>
      </c>
      <c r="C2418" s="397">
        <v>5</v>
      </c>
      <c r="D2418" s="397">
        <v>-1</v>
      </c>
      <c r="E2418" s="397">
        <v>4</v>
      </c>
    </row>
    <row r="2419" spans="1:5" x14ac:dyDescent="0.25">
      <c r="A2419" s="408" t="s">
        <v>9140</v>
      </c>
      <c r="B2419" s="410" t="s">
        <v>9141</v>
      </c>
      <c r="C2419" s="397">
        <v>10</v>
      </c>
      <c r="D2419" s="397">
        <v>1</v>
      </c>
      <c r="E2419" s="397">
        <v>11</v>
      </c>
    </row>
    <row r="2420" spans="1:5" x14ac:dyDescent="0.25">
      <c r="A2420" s="408" t="s">
        <v>9142</v>
      </c>
      <c r="B2420" s="410" t="s">
        <v>9144</v>
      </c>
      <c r="C2420" s="397">
        <v>1</v>
      </c>
      <c r="D2420" s="397">
        <v>-1</v>
      </c>
      <c r="E2420" s="397">
        <v>0</v>
      </c>
    </row>
    <row r="2421" spans="1:5" x14ac:dyDescent="0.25">
      <c r="A2421" s="408" t="s">
        <v>9145</v>
      </c>
      <c r="B2421" s="410" t="s">
        <v>11074</v>
      </c>
      <c r="C2421" s="397">
        <v>3</v>
      </c>
      <c r="D2421" s="397">
        <v>1</v>
      </c>
      <c r="E2421" s="397">
        <v>4</v>
      </c>
    </row>
    <row r="2422" spans="1:5" x14ac:dyDescent="0.25">
      <c r="A2422" s="408" t="s">
        <v>9146</v>
      </c>
      <c r="B2422" s="410" t="s">
        <v>9149</v>
      </c>
      <c r="C2422" s="397">
        <v>1</v>
      </c>
      <c r="D2422" s="397">
        <v>0</v>
      </c>
      <c r="E2422" s="397">
        <v>1</v>
      </c>
    </row>
    <row r="2423" spans="1:5" x14ac:dyDescent="0.25">
      <c r="A2423" s="408" t="s">
        <v>9148</v>
      </c>
      <c r="B2423" s="410" t="s">
        <v>9147</v>
      </c>
      <c r="C2423" s="397">
        <v>2</v>
      </c>
      <c r="D2423" s="397">
        <v>-2</v>
      </c>
      <c r="E2423" s="397">
        <v>0</v>
      </c>
    </row>
    <row r="2424" spans="1:5" x14ac:dyDescent="0.25">
      <c r="A2424" s="408" t="s">
        <v>11096</v>
      </c>
      <c r="B2424" s="410" t="s">
        <v>11566</v>
      </c>
      <c r="C2424" s="397">
        <v>3</v>
      </c>
      <c r="D2424" s="397">
        <v>3</v>
      </c>
      <c r="E2424" s="397">
        <v>6</v>
      </c>
    </row>
    <row r="2425" spans="1:5" x14ac:dyDescent="0.25">
      <c r="A2425" s="408" t="s">
        <v>11106</v>
      </c>
      <c r="B2425" s="410" t="s">
        <v>11108</v>
      </c>
      <c r="C2425" s="397">
        <v>136</v>
      </c>
      <c r="D2425" s="397">
        <v>46</v>
      </c>
      <c r="E2425" s="397">
        <v>182</v>
      </c>
    </row>
    <row r="2426" spans="1:5" x14ac:dyDescent="0.25">
      <c r="A2426" s="408" t="s">
        <v>11107</v>
      </c>
      <c r="B2426" s="410" t="s">
        <v>11567</v>
      </c>
      <c r="C2426" s="397">
        <v>3</v>
      </c>
      <c r="D2426" s="397">
        <v>1</v>
      </c>
      <c r="E2426" s="397">
        <v>4</v>
      </c>
    </row>
    <row r="2427" spans="1:5" x14ac:dyDescent="0.25">
      <c r="A2427" s="408" t="s">
        <v>11110</v>
      </c>
      <c r="B2427" s="410" t="s">
        <v>11775</v>
      </c>
      <c r="C2427" s="397">
        <v>3</v>
      </c>
      <c r="D2427" s="397">
        <v>0</v>
      </c>
      <c r="E2427" s="397">
        <v>3</v>
      </c>
    </row>
    <row r="2428" spans="1:5" x14ac:dyDescent="0.25">
      <c r="A2428" s="408" t="s">
        <v>11112</v>
      </c>
      <c r="B2428" s="410" t="s">
        <v>11561</v>
      </c>
      <c r="C2428" s="397">
        <v>3</v>
      </c>
      <c r="D2428" s="397">
        <v>2</v>
      </c>
      <c r="E2428" s="397">
        <v>5</v>
      </c>
    </row>
    <row r="2429" spans="1:5" x14ac:dyDescent="0.25">
      <c r="A2429" s="408" t="s">
        <v>11113</v>
      </c>
      <c r="B2429" s="410" t="s">
        <v>11568</v>
      </c>
      <c r="C2429" s="397">
        <v>4</v>
      </c>
      <c r="D2429" s="397">
        <v>2</v>
      </c>
      <c r="E2429" s="397">
        <v>6</v>
      </c>
    </row>
    <row r="2430" spans="1:5" x14ac:dyDescent="0.25">
      <c r="A2430" s="408" t="s">
        <v>11114</v>
      </c>
      <c r="B2430" s="410" t="s">
        <v>11569</v>
      </c>
      <c r="C2430" s="397">
        <v>4</v>
      </c>
      <c r="D2430" s="397">
        <v>2</v>
      </c>
      <c r="E2430" s="397">
        <v>6</v>
      </c>
    </row>
    <row r="2431" spans="1:5" x14ac:dyDescent="0.25">
      <c r="A2431" s="408" t="s">
        <v>11115</v>
      </c>
      <c r="B2431" s="410" t="s">
        <v>16625</v>
      </c>
      <c r="C2431" s="397">
        <v>0</v>
      </c>
      <c r="D2431" s="397">
        <v>0</v>
      </c>
      <c r="E2431" s="397">
        <v>0</v>
      </c>
    </row>
    <row r="2432" spans="1:5" x14ac:dyDescent="0.25">
      <c r="A2432" s="408" t="s">
        <v>11116</v>
      </c>
      <c r="B2432" s="410" t="s">
        <v>11562</v>
      </c>
      <c r="C2432" s="397">
        <v>5</v>
      </c>
      <c r="D2432" s="397">
        <v>1</v>
      </c>
      <c r="E2432" s="397">
        <v>6</v>
      </c>
    </row>
    <row r="2433" spans="1:5" x14ac:dyDescent="0.25">
      <c r="A2433" s="408" t="s">
        <v>11117</v>
      </c>
      <c r="B2433" s="410" t="s">
        <v>11563</v>
      </c>
      <c r="C2433" s="397">
        <v>0</v>
      </c>
      <c r="D2433" s="397">
        <v>0</v>
      </c>
      <c r="E2433" s="397">
        <v>0</v>
      </c>
    </row>
    <row r="2434" spans="1:5" x14ac:dyDescent="0.25">
      <c r="A2434" s="408" t="s">
        <v>11564</v>
      </c>
      <c r="B2434" s="410" t="s">
        <v>11565</v>
      </c>
      <c r="C2434" s="397">
        <v>0</v>
      </c>
      <c r="D2434" s="397">
        <v>0</v>
      </c>
      <c r="E2434" s="397">
        <v>0</v>
      </c>
    </row>
    <row r="2435" spans="1:5" x14ac:dyDescent="0.25">
      <c r="A2435" s="408" t="s">
        <v>13230</v>
      </c>
      <c r="B2435" s="410" t="s">
        <v>13668</v>
      </c>
      <c r="C2435" s="397">
        <v>1</v>
      </c>
      <c r="D2435" s="397">
        <v>-1</v>
      </c>
      <c r="E2435" s="397">
        <v>0</v>
      </c>
    </row>
    <row r="2436" spans="1:5" x14ac:dyDescent="0.25">
      <c r="A2436" s="408" t="s">
        <v>13231</v>
      </c>
      <c r="B2436" s="410" t="s">
        <v>18366</v>
      </c>
      <c r="C2436" s="397">
        <v>2</v>
      </c>
      <c r="D2436" s="397">
        <v>2</v>
      </c>
      <c r="E2436" s="397">
        <v>4</v>
      </c>
    </row>
    <row r="2437" spans="1:5" x14ac:dyDescent="0.25">
      <c r="A2437" s="408" t="s">
        <v>13232</v>
      </c>
      <c r="B2437" s="410" t="s">
        <v>4723</v>
      </c>
      <c r="C2437" s="397">
        <v>2</v>
      </c>
      <c r="D2437" s="397">
        <v>1</v>
      </c>
      <c r="E2437" s="397">
        <v>3</v>
      </c>
    </row>
    <row r="2438" spans="1:5" x14ac:dyDescent="0.25">
      <c r="A2438" s="408" t="s">
        <v>13233</v>
      </c>
      <c r="B2438" s="410" t="s">
        <v>13669</v>
      </c>
      <c r="C2438" s="397">
        <v>3</v>
      </c>
      <c r="D2438" s="397">
        <v>2</v>
      </c>
      <c r="E2438" s="397">
        <v>5</v>
      </c>
    </row>
    <row r="2439" spans="1:5" x14ac:dyDescent="0.25">
      <c r="A2439" s="408" t="s">
        <v>13234</v>
      </c>
      <c r="B2439" s="410" t="s">
        <v>13670</v>
      </c>
      <c r="C2439" s="397">
        <v>3</v>
      </c>
      <c r="D2439" s="397">
        <v>2</v>
      </c>
      <c r="E2439" s="397">
        <v>5</v>
      </c>
    </row>
    <row r="2440" spans="1:5" x14ac:dyDescent="0.25">
      <c r="A2440" s="408" t="s">
        <v>13235</v>
      </c>
      <c r="B2440" s="410" t="s">
        <v>13674</v>
      </c>
      <c r="C2440" s="397">
        <v>9</v>
      </c>
      <c r="D2440" s="397">
        <v>5</v>
      </c>
      <c r="E2440" s="397">
        <v>14</v>
      </c>
    </row>
    <row r="2441" spans="1:5" x14ac:dyDescent="0.25">
      <c r="A2441" s="408" t="s">
        <v>13236</v>
      </c>
      <c r="B2441" s="410" t="s">
        <v>13671</v>
      </c>
      <c r="C2441" s="397">
        <v>7</v>
      </c>
      <c r="D2441" s="397">
        <v>5</v>
      </c>
      <c r="E2441" s="397">
        <v>12</v>
      </c>
    </row>
    <row r="2442" spans="1:5" x14ac:dyDescent="0.25">
      <c r="A2442" s="408" t="s">
        <v>13237</v>
      </c>
      <c r="B2442" s="410" t="s">
        <v>13674</v>
      </c>
      <c r="C2442" s="397">
        <v>8</v>
      </c>
      <c r="D2442" s="397">
        <v>5</v>
      </c>
      <c r="E2442" s="397">
        <v>13</v>
      </c>
    </row>
    <row r="2443" spans="1:5" x14ac:dyDescent="0.25">
      <c r="A2443" s="408" t="s">
        <v>13672</v>
      </c>
      <c r="B2443" s="410" t="s">
        <v>13673</v>
      </c>
      <c r="C2443" s="397">
        <v>7</v>
      </c>
      <c r="D2443" s="397">
        <v>6</v>
      </c>
      <c r="E2443" s="397">
        <v>13</v>
      </c>
    </row>
    <row r="2444" spans="1:5" x14ac:dyDescent="0.25">
      <c r="A2444" s="408" t="s">
        <v>13675</v>
      </c>
      <c r="B2444" s="410" t="s">
        <v>13676</v>
      </c>
      <c r="C2444" s="397">
        <v>3</v>
      </c>
      <c r="D2444" s="397">
        <v>0</v>
      </c>
      <c r="E2444" s="397">
        <v>3</v>
      </c>
    </row>
    <row r="2445" spans="1:5" x14ac:dyDescent="0.25">
      <c r="A2445" s="408" t="s">
        <v>13677</v>
      </c>
      <c r="B2445" s="410" t="s">
        <v>13678</v>
      </c>
      <c r="C2445" s="397">
        <v>1</v>
      </c>
      <c r="D2445" s="397">
        <v>0</v>
      </c>
      <c r="E2445" s="397">
        <v>1</v>
      </c>
    </row>
    <row r="2446" spans="1:5" x14ac:dyDescent="0.25">
      <c r="A2446" s="408" t="s">
        <v>15442</v>
      </c>
      <c r="B2446" s="410" t="s">
        <v>16624</v>
      </c>
      <c r="C2446" s="397">
        <v>0</v>
      </c>
      <c r="D2446" s="397">
        <v>-1</v>
      </c>
      <c r="E2446" s="397">
        <v>-1</v>
      </c>
    </row>
    <row r="2447" spans="1:5" x14ac:dyDescent="0.25">
      <c r="A2447" s="408" t="s">
        <v>15443</v>
      </c>
      <c r="B2447" s="410" t="s">
        <v>17723</v>
      </c>
      <c r="C2447" s="397">
        <v>7</v>
      </c>
      <c r="D2447" s="397">
        <v>6</v>
      </c>
      <c r="E2447" s="397">
        <v>13</v>
      </c>
    </row>
    <row r="2448" spans="1:5" x14ac:dyDescent="0.25">
      <c r="A2448" s="408" t="s">
        <v>15444</v>
      </c>
      <c r="B2448" s="410" t="s">
        <v>15445</v>
      </c>
      <c r="C2448" s="397">
        <v>2</v>
      </c>
      <c r="D2448" s="397">
        <v>2</v>
      </c>
      <c r="E2448" s="397">
        <v>4</v>
      </c>
    </row>
    <row r="2449" spans="1:5" x14ac:dyDescent="0.25">
      <c r="A2449" s="408" t="s">
        <v>16613</v>
      </c>
      <c r="B2449" s="410" t="s">
        <v>16619</v>
      </c>
      <c r="C2449" s="397">
        <v>5</v>
      </c>
      <c r="D2449" s="397">
        <v>4</v>
      </c>
      <c r="E2449" s="397">
        <v>9</v>
      </c>
    </row>
    <row r="2450" spans="1:5" x14ac:dyDescent="0.25">
      <c r="A2450" s="408" t="s">
        <v>16614</v>
      </c>
      <c r="B2450" s="410" t="s">
        <v>16620</v>
      </c>
      <c r="C2450" s="397">
        <v>1</v>
      </c>
      <c r="D2450" s="397">
        <v>-1</v>
      </c>
      <c r="E2450" s="397">
        <v>0</v>
      </c>
    </row>
    <row r="2451" spans="1:5" x14ac:dyDescent="0.25">
      <c r="A2451" s="408" t="s">
        <v>19453</v>
      </c>
      <c r="B2451" s="410" t="s">
        <v>19454</v>
      </c>
      <c r="C2451" s="397">
        <v>1</v>
      </c>
      <c r="D2451" s="397">
        <v>0</v>
      </c>
      <c r="E2451" s="397">
        <v>1</v>
      </c>
    </row>
    <row r="2452" spans="1:5" x14ac:dyDescent="0.25">
      <c r="A2452" s="408" t="s">
        <v>16615</v>
      </c>
      <c r="B2452" s="410" t="s">
        <v>16621</v>
      </c>
      <c r="C2452" s="397">
        <v>4</v>
      </c>
      <c r="D2452" s="397">
        <v>3</v>
      </c>
      <c r="E2452" s="397">
        <v>7</v>
      </c>
    </row>
    <row r="2453" spans="1:5" x14ac:dyDescent="0.25">
      <c r="A2453" s="408" t="s">
        <v>16616</v>
      </c>
      <c r="B2453" s="410" t="s">
        <v>16622</v>
      </c>
      <c r="C2453" s="397">
        <v>5</v>
      </c>
      <c r="D2453" s="397">
        <v>2</v>
      </c>
      <c r="E2453" s="397">
        <v>7</v>
      </c>
    </row>
    <row r="2454" spans="1:5" x14ac:dyDescent="0.25">
      <c r="A2454" s="408" t="s">
        <v>17774</v>
      </c>
      <c r="B2454" s="410" t="s">
        <v>17932</v>
      </c>
      <c r="C2454" s="397">
        <v>1</v>
      </c>
      <c r="D2454" s="397">
        <v>0</v>
      </c>
      <c r="E2454" s="397">
        <v>1</v>
      </c>
    </row>
    <row r="2455" spans="1:5" x14ac:dyDescent="0.25">
      <c r="A2455" s="408" t="s">
        <v>17924</v>
      </c>
      <c r="B2455" s="410" t="s">
        <v>17931</v>
      </c>
      <c r="C2455" s="397">
        <v>8</v>
      </c>
      <c r="D2455" s="397">
        <v>2</v>
      </c>
      <c r="E2455" s="397">
        <v>10</v>
      </c>
    </row>
    <row r="2456" spans="1:5" x14ac:dyDescent="0.25">
      <c r="A2456" s="408" t="s">
        <v>17925</v>
      </c>
      <c r="B2456" s="410" t="s">
        <v>17928</v>
      </c>
      <c r="C2456" s="397">
        <v>9</v>
      </c>
      <c r="D2456" s="397">
        <v>2</v>
      </c>
      <c r="E2456" s="397">
        <v>11</v>
      </c>
    </row>
    <row r="2457" spans="1:5" x14ac:dyDescent="0.25">
      <c r="A2457" s="408" t="s">
        <v>17926</v>
      </c>
      <c r="B2457" s="410" t="s">
        <v>17929</v>
      </c>
      <c r="C2457" s="397">
        <v>7</v>
      </c>
      <c r="D2457" s="397">
        <v>4</v>
      </c>
      <c r="E2457" s="397">
        <v>11</v>
      </c>
    </row>
    <row r="2458" spans="1:5" x14ac:dyDescent="0.25">
      <c r="A2458" s="408" t="s">
        <v>17927</v>
      </c>
      <c r="B2458" s="410" t="s">
        <v>17930</v>
      </c>
      <c r="C2458" s="397">
        <v>9</v>
      </c>
      <c r="D2458" s="397">
        <v>2</v>
      </c>
      <c r="E2458" s="397">
        <v>11</v>
      </c>
    </row>
    <row r="2459" spans="1:5" x14ac:dyDescent="0.25">
      <c r="A2459" s="408" t="s">
        <v>16617</v>
      </c>
      <c r="B2459" s="410" t="s">
        <v>16623</v>
      </c>
      <c r="C2459" s="397">
        <v>0</v>
      </c>
      <c r="D2459" s="397">
        <v>0</v>
      </c>
      <c r="E2459" s="397">
        <v>0</v>
      </c>
    </row>
    <row r="2460" spans="1:5" x14ac:dyDescent="0.25">
      <c r="A2460" s="408" t="s">
        <v>16618</v>
      </c>
      <c r="B2460" s="410" t="s">
        <v>16626</v>
      </c>
      <c r="C2460" s="397">
        <v>0</v>
      </c>
      <c r="D2460" s="397">
        <v>0</v>
      </c>
      <c r="E2460" s="397">
        <v>0</v>
      </c>
    </row>
    <row r="2461" spans="1:5" x14ac:dyDescent="0.25">
      <c r="A2461" s="408" t="s">
        <v>16792</v>
      </c>
      <c r="B2461" s="410" t="s">
        <v>16802</v>
      </c>
      <c r="C2461" s="397">
        <v>0</v>
      </c>
      <c r="D2461" s="397">
        <v>0</v>
      </c>
      <c r="E2461" s="397">
        <v>0</v>
      </c>
    </row>
    <row r="2462" spans="1:5" x14ac:dyDescent="0.25">
      <c r="A2462" s="408" t="s">
        <v>16793</v>
      </c>
      <c r="B2462" s="410" t="s">
        <v>16803</v>
      </c>
      <c r="C2462" s="397">
        <v>0</v>
      </c>
      <c r="D2462" s="397">
        <v>0</v>
      </c>
      <c r="E2462" s="397">
        <v>0</v>
      </c>
    </row>
    <row r="2463" spans="1:5" x14ac:dyDescent="0.25">
      <c r="A2463" s="408" t="s">
        <v>16801</v>
      </c>
      <c r="B2463" s="410" t="s">
        <v>17722</v>
      </c>
      <c r="C2463" s="397">
        <v>3</v>
      </c>
      <c r="D2463" s="397">
        <v>2</v>
      </c>
      <c r="E2463" s="397">
        <v>5</v>
      </c>
    </row>
    <row r="2464" spans="1:5" x14ac:dyDescent="0.25">
      <c r="A2464" s="408" t="s">
        <v>21474</v>
      </c>
      <c r="B2464" s="410" t="s">
        <v>21475</v>
      </c>
      <c r="C2464" s="397">
        <v>7</v>
      </c>
      <c r="D2464" s="397">
        <v>1</v>
      </c>
      <c r="E2464" s="397">
        <v>8</v>
      </c>
    </row>
    <row r="2465" spans="1:5" x14ac:dyDescent="0.25">
      <c r="A2465" s="408" t="s">
        <v>21476</v>
      </c>
      <c r="B2465" s="410" t="s">
        <v>21475</v>
      </c>
      <c r="C2465" s="397">
        <v>0</v>
      </c>
      <c r="D2465" s="397">
        <v>1</v>
      </c>
      <c r="E2465" s="397">
        <v>1</v>
      </c>
    </row>
    <row r="2466" spans="1:5" x14ac:dyDescent="0.25">
      <c r="A2466" s="408" t="s">
        <v>19417</v>
      </c>
      <c r="B2466" s="410" t="s">
        <v>19418</v>
      </c>
      <c r="C2466" s="397">
        <v>3</v>
      </c>
      <c r="D2466" s="397">
        <v>4</v>
      </c>
      <c r="E2466" s="397">
        <v>7</v>
      </c>
    </row>
    <row r="2467" spans="1:5" x14ac:dyDescent="0.25">
      <c r="A2467" s="408" t="s">
        <v>21278</v>
      </c>
      <c r="B2467" s="410" t="s">
        <v>21280</v>
      </c>
      <c r="C2467" s="397">
        <v>0</v>
      </c>
      <c r="D2467" s="397">
        <v>0</v>
      </c>
      <c r="E2467" s="397">
        <v>0</v>
      </c>
    </row>
    <row r="2468" spans="1:5" x14ac:dyDescent="0.25">
      <c r="A2468" s="408" t="s">
        <v>21279</v>
      </c>
      <c r="B2468" s="410" t="s">
        <v>21438</v>
      </c>
      <c r="C2468" s="397">
        <v>1</v>
      </c>
      <c r="D2468" s="397">
        <v>0</v>
      </c>
      <c r="E2468" s="397">
        <v>1</v>
      </c>
    </row>
    <row r="2469" spans="1:5" x14ac:dyDescent="0.25">
      <c r="A2469" s="408" t="s">
        <v>15447</v>
      </c>
      <c r="B2469" s="410" t="s">
        <v>19952</v>
      </c>
      <c r="C2469" s="397">
        <v>12</v>
      </c>
      <c r="D2469" s="397">
        <v>-1</v>
      </c>
      <c r="E2469" s="397">
        <v>11</v>
      </c>
    </row>
    <row r="2470" spans="1:5" x14ac:dyDescent="0.25">
      <c r="A2470" s="408" t="s">
        <v>15448</v>
      </c>
      <c r="B2470" s="410" t="s">
        <v>21270</v>
      </c>
      <c r="C2470" s="397">
        <v>7</v>
      </c>
      <c r="D2470" s="397">
        <v>1</v>
      </c>
      <c r="E2470" s="397">
        <v>8</v>
      </c>
    </row>
    <row r="2471" spans="1:5" x14ac:dyDescent="0.25">
      <c r="A2471" s="408" t="s">
        <v>15449</v>
      </c>
      <c r="B2471" s="410" t="s">
        <v>19945</v>
      </c>
      <c r="C2471" s="397">
        <v>2</v>
      </c>
      <c r="D2471" s="397">
        <v>1</v>
      </c>
      <c r="E2471" s="397">
        <v>3</v>
      </c>
    </row>
    <row r="2472" spans="1:5" x14ac:dyDescent="0.25">
      <c r="A2472" s="408" t="s">
        <v>15450</v>
      </c>
      <c r="B2472" s="410" t="s">
        <v>19941</v>
      </c>
      <c r="C2472" s="397">
        <v>34</v>
      </c>
      <c r="D2472" s="397">
        <v>0</v>
      </c>
      <c r="E2472" s="397">
        <v>34</v>
      </c>
    </row>
    <row r="2473" spans="1:5" x14ac:dyDescent="0.25">
      <c r="A2473" s="408" t="s">
        <v>15451</v>
      </c>
      <c r="B2473" s="410" t="s">
        <v>19942</v>
      </c>
      <c r="C2473" s="397">
        <v>2</v>
      </c>
      <c r="D2473" s="397">
        <v>0</v>
      </c>
      <c r="E2473" s="397">
        <v>2</v>
      </c>
    </row>
    <row r="2474" spans="1:5" x14ac:dyDescent="0.25">
      <c r="A2474" s="408" t="s">
        <v>15452</v>
      </c>
      <c r="B2474" s="410" t="s">
        <v>19943</v>
      </c>
      <c r="C2474" s="397">
        <v>4</v>
      </c>
      <c r="D2474" s="397">
        <v>0</v>
      </c>
      <c r="E2474" s="397">
        <v>4</v>
      </c>
    </row>
    <row r="2475" spans="1:5" x14ac:dyDescent="0.25">
      <c r="A2475" s="408" t="s">
        <v>18060</v>
      </c>
      <c r="B2475" s="410" t="s">
        <v>19944</v>
      </c>
      <c r="C2475" s="397">
        <v>0</v>
      </c>
      <c r="D2475" s="397">
        <v>4</v>
      </c>
      <c r="E2475" s="397">
        <v>4</v>
      </c>
    </row>
    <row r="2476" spans="1:5" x14ac:dyDescent="0.25">
      <c r="A2476" s="408" t="s">
        <v>16920</v>
      </c>
      <c r="B2476" s="410" t="s">
        <v>16924</v>
      </c>
      <c r="C2476" s="397">
        <v>0</v>
      </c>
      <c r="D2476" s="397">
        <v>0</v>
      </c>
      <c r="E2476" s="397">
        <v>0</v>
      </c>
    </row>
    <row r="2477" spans="1:5" x14ac:dyDescent="0.25">
      <c r="A2477" s="408" t="s">
        <v>16921</v>
      </c>
      <c r="B2477" s="410" t="s">
        <v>16925</v>
      </c>
      <c r="C2477" s="397">
        <v>0</v>
      </c>
      <c r="D2477" s="397">
        <v>0</v>
      </c>
      <c r="E2477" s="397">
        <v>0</v>
      </c>
    </row>
    <row r="2478" spans="1:5" x14ac:dyDescent="0.25">
      <c r="A2478" s="408" t="s">
        <v>16922</v>
      </c>
      <c r="B2478" s="410" t="s">
        <v>16926</v>
      </c>
      <c r="C2478" s="397">
        <v>0</v>
      </c>
      <c r="D2478" s="397">
        <v>0</v>
      </c>
      <c r="E2478" s="397">
        <v>0</v>
      </c>
    </row>
    <row r="2479" spans="1:5" x14ac:dyDescent="0.25">
      <c r="A2479" s="408" t="s">
        <v>230</v>
      </c>
      <c r="B2479" s="410" t="s">
        <v>9150</v>
      </c>
      <c r="C2479" s="397">
        <v>0</v>
      </c>
      <c r="D2479" s="397">
        <v>0</v>
      </c>
      <c r="E2479" s="397">
        <v>0</v>
      </c>
    </row>
    <row r="2480" spans="1:5" x14ac:dyDescent="0.25">
      <c r="A2480" s="408" t="s">
        <v>231</v>
      </c>
      <c r="B2480" s="410" t="s">
        <v>9151</v>
      </c>
      <c r="C2480" s="397">
        <v>0</v>
      </c>
      <c r="D2480" s="397">
        <v>0</v>
      </c>
      <c r="E2480" s="397">
        <v>0</v>
      </c>
    </row>
    <row r="2481" spans="1:5" x14ac:dyDescent="0.25">
      <c r="A2481" s="408" t="s">
        <v>232</v>
      </c>
      <c r="B2481" s="410" t="s">
        <v>9152</v>
      </c>
      <c r="C2481" s="397">
        <v>0</v>
      </c>
      <c r="D2481" s="397">
        <v>0</v>
      </c>
      <c r="E2481" s="397">
        <v>0</v>
      </c>
    </row>
    <row r="2482" spans="1:5" x14ac:dyDescent="0.25">
      <c r="A2482" s="408" t="s">
        <v>233</v>
      </c>
      <c r="B2482" s="410" t="s">
        <v>9153</v>
      </c>
      <c r="C2482" s="397">
        <v>0</v>
      </c>
      <c r="D2482" s="397">
        <v>0</v>
      </c>
      <c r="E2482" s="397">
        <v>0</v>
      </c>
    </row>
    <row r="2483" spans="1:5" x14ac:dyDescent="0.25">
      <c r="A2483" s="408" t="s">
        <v>234</v>
      </c>
      <c r="B2483" s="410" t="s">
        <v>9150</v>
      </c>
      <c r="C2483" s="397">
        <v>0</v>
      </c>
      <c r="D2483" s="397">
        <v>0</v>
      </c>
      <c r="E2483" s="397">
        <v>0</v>
      </c>
    </row>
    <row r="2484" spans="1:5" x14ac:dyDescent="0.25">
      <c r="A2484" s="408" t="s">
        <v>235</v>
      </c>
      <c r="B2484" s="410" t="s">
        <v>9151</v>
      </c>
      <c r="C2484" s="397">
        <v>0</v>
      </c>
      <c r="D2484" s="397">
        <v>0</v>
      </c>
      <c r="E2484" s="397">
        <v>0</v>
      </c>
    </row>
    <row r="2485" spans="1:5" x14ac:dyDescent="0.25">
      <c r="A2485" s="408" t="s">
        <v>236</v>
      </c>
      <c r="B2485" s="410" t="s">
        <v>9152</v>
      </c>
      <c r="C2485" s="397">
        <v>0</v>
      </c>
      <c r="D2485" s="397">
        <v>0</v>
      </c>
      <c r="E2485" s="397">
        <v>0</v>
      </c>
    </row>
    <row r="2486" spans="1:5" x14ac:dyDescent="0.25">
      <c r="A2486" s="408" t="s">
        <v>237</v>
      </c>
      <c r="B2486" s="410" t="s">
        <v>9153</v>
      </c>
      <c r="C2486" s="397">
        <v>0</v>
      </c>
      <c r="D2486" s="397">
        <v>0</v>
      </c>
      <c r="E2486" s="397">
        <v>0</v>
      </c>
    </row>
    <row r="2487" spans="1:5" x14ac:dyDescent="0.25">
      <c r="A2487" s="408" t="s">
        <v>238</v>
      </c>
      <c r="B2487" s="410" t="s">
        <v>9150</v>
      </c>
      <c r="C2487" s="397">
        <v>0</v>
      </c>
      <c r="D2487" s="397">
        <v>0</v>
      </c>
      <c r="E2487" s="397">
        <v>0</v>
      </c>
    </row>
    <row r="2488" spans="1:5" x14ac:dyDescent="0.25">
      <c r="A2488" s="408" t="s">
        <v>239</v>
      </c>
      <c r="B2488" s="410" t="s">
        <v>9151</v>
      </c>
      <c r="C2488" s="397">
        <v>0</v>
      </c>
      <c r="D2488" s="397">
        <v>0</v>
      </c>
      <c r="E2488" s="397">
        <v>0</v>
      </c>
    </row>
    <row r="2489" spans="1:5" x14ac:dyDescent="0.25">
      <c r="A2489" s="408" t="s">
        <v>240</v>
      </c>
      <c r="B2489" s="410" t="s">
        <v>9152</v>
      </c>
      <c r="C2489" s="397">
        <v>0</v>
      </c>
      <c r="D2489" s="397">
        <v>0</v>
      </c>
      <c r="E2489" s="397">
        <v>0</v>
      </c>
    </row>
    <row r="2490" spans="1:5" x14ac:dyDescent="0.25">
      <c r="A2490" s="408" t="s">
        <v>241</v>
      </c>
      <c r="B2490" s="410" t="s">
        <v>9153</v>
      </c>
      <c r="C2490" s="397">
        <v>0</v>
      </c>
      <c r="D2490" s="397">
        <v>0</v>
      </c>
      <c r="E2490" s="397">
        <v>0</v>
      </c>
    </row>
    <row r="2491" spans="1:5" x14ac:dyDescent="0.25">
      <c r="A2491" s="408" t="s">
        <v>242</v>
      </c>
      <c r="B2491" s="410" t="s">
        <v>9150</v>
      </c>
      <c r="C2491" s="397">
        <v>0</v>
      </c>
      <c r="D2491" s="397">
        <v>0</v>
      </c>
      <c r="E2491" s="397">
        <v>0</v>
      </c>
    </row>
    <row r="2492" spans="1:5" x14ac:dyDescent="0.25">
      <c r="A2492" s="408" t="s">
        <v>243</v>
      </c>
      <c r="B2492" s="410" t="s">
        <v>9151</v>
      </c>
      <c r="C2492" s="397">
        <v>0</v>
      </c>
      <c r="D2492" s="397">
        <v>0</v>
      </c>
      <c r="E2492" s="397">
        <v>0</v>
      </c>
    </row>
    <row r="2493" spans="1:5" x14ac:dyDescent="0.25">
      <c r="A2493" s="408" t="s">
        <v>244</v>
      </c>
      <c r="B2493" s="410" t="s">
        <v>9152</v>
      </c>
      <c r="C2493" s="397">
        <v>0</v>
      </c>
      <c r="D2493" s="397">
        <v>0</v>
      </c>
      <c r="E2493" s="397">
        <v>0</v>
      </c>
    </row>
    <row r="2494" spans="1:5" x14ac:dyDescent="0.25">
      <c r="A2494" s="408" t="s">
        <v>245</v>
      </c>
      <c r="B2494" s="410" t="s">
        <v>9153</v>
      </c>
      <c r="C2494" s="397">
        <v>0</v>
      </c>
      <c r="D2494" s="397">
        <v>0</v>
      </c>
      <c r="E2494" s="397">
        <v>0</v>
      </c>
    </row>
    <row r="2495" spans="1:5" x14ac:dyDescent="0.25">
      <c r="A2495" s="408" t="s">
        <v>246</v>
      </c>
      <c r="B2495" s="410" t="s">
        <v>9150</v>
      </c>
      <c r="C2495" s="397">
        <v>0</v>
      </c>
      <c r="D2495" s="397">
        <v>0</v>
      </c>
      <c r="E2495" s="397">
        <v>0</v>
      </c>
    </row>
    <row r="2496" spans="1:5" x14ac:dyDescent="0.25">
      <c r="A2496" s="408" t="s">
        <v>247</v>
      </c>
      <c r="B2496" s="410" t="s">
        <v>9151</v>
      </c>
      <c r="C2496" s="397">
        <v>0</v>
      </c>
      <c r="D2496" s="397">
        <v>0</v>
      </c>
      <c r="E2496" s="397">
        <v>0</v>
      </c>
    </row>
    <row r="2497" spans="1:5" x14ac:dyDescent="0.25">
      <c r="A2497" s="408" t="s">
        <v>248</v>
      </c>
      <c r="B2497" s="410" t="s">
        <v>9152</v>
      </c>
      <c r="C2497" s="397">
        <v>0</v>
      </c>
      <c r="D2497" s="397">
        <v>0</v>
      </c>
      <c r="E2497" s="397">
        <v>0</v>
      </c>
    </row>
    <row r="2498" spans="1:5" x14ac:dyDescent="0.25">
      <c r="A2498" s="408" t="s">
        <v>249</v>
      </c>
      <c r="B2498" s="410" t="s">
        <v>9153</v>
      </c>
      <c r="C2498" s="397">
        <v>0</v>
      </c>
      <c r="D2498" s="397">
        <v>0</v>
      </c>
      <c r="E2498" s="397">
        <v>0</v>
      </c>
    </row>
    <row r="2499" spans="1:5" x14ac:dyDescent="0.25">
      <c r="A2499" s="408" t="s">
        <v>15231</v>
      </c>
      <c r="B2499" s="410" t="s">
        <v>9150</v>
      </c>
      <c r="C2499" s="397">
        <v>0</v>
      </c>
      <c r="D2499" s="397">
        <v>0</v>
      </c>
      <c r="E2499" s="397">
        <v>0</v>
      </c>
    </row>
    <row r="2500" spans="1:5" x14ac:dyDescent="0.25">
      <c r="A2500" s="408" t="s">
        <v>15232</v>
      </c>
      <c r="B2500" s="410" t="s">
        <v>9151</v>
      </c>
      <c r="C2500" s="397">
        <v>0</v>
      </c>
      <c r="D2500" s="397">
        <v>0</v>
      </c>
      <c r="E2500" s="397">
        <v>0</v>
      </c>
    </row>
    <row r="2501" spans="1:5" x14ac:dyDescent="0.25">
      <c r="A2501" s="408" t="s">
        <v>15233</v>
      </c>
      <c r="B2501" s="410" t="s">
        <v>9152</v>
      </c>
      <c r="C2501" s="397">
        <v>0</v>
      </c>
      <c r="D2501" s="397">
        <v>0</v>
      </c>
      <c r="E2501" s="397">
        <v>0</v>
      </c>
    </row>
    <row r="2502" spans="1:5" x14ac:dyDescent="0.25">
      <c r="A2502" s="408" t="s">
        <v>15234</v>
      </c>
      <c r="B2502" s="410" t="s">
        <v>9153</v>
      </c>
      <c r="C2502" s="397">
        <v>0</v>
      </c>
      <c r="D2502" s="397">
        <v>0</v>
      </c>
      <c r="E2502" s="397">
        <v>0</v>
      </c>
    </row>
    <row r="2503" spans="1:5" x14ac:dyDescent="0.25">
      <c r="A2503" s="408" t="s">
        <v>250</v>
      </c>
      <c r="B2503" s="410" t="s">
        <v>9154</v>
      </c>
      <c r="C2503" s="397">
        <v>0</v>
      </c>
      <c r="D2503" s="397">
        <v>0</v>
      </c>
      <c r="E2503" s="397">
        <v>0</v>
      </c>
    </row>
    <row r="2504" spans="1:5" x14ac:dyDescent="0.25">
      <c r="A2504" s="408" t="s">
        <v>251</v>
      </c>
      <c r="B2504" s="410" t="s">
        <v>9155</v>
      </c>
      <c r="C2504" s="397">
        <v>0</v>
      </c>
      <c r="D2504" s="397">
        <v>0</v>
      </c>
      <c r="E2504" s="397">
        <v>0</v>
      </c>
    </row>
    <row r="2505" spans="1:5" x14ac:dyDescent="0.25">
      <c r="A2505" s="408" t="s">
        <v>252</v>
      </c>
      <c r="B2505" s="410" t="s">
        <v>9156</v>
      </c>
      <c r="C2505" s="397">
        <v>0</v>
      </c>
      <c r="D2505" s="397">
        <v>0</v>
      </c>
      <c r="E2505" s="397">
        <v>0</v>
      </c>
    </row>
    <row r="2506" spans="1:5" x14ac:dyDescent="0.25">
      <c r="A2506" s="408" t="s">
        <v>253</v>
      </c>
      <c r="B2506" s="410" t="s">
        <v>9157</v>
      </c>
      <c r="C2506" s="397">
        <v>0</v>
      </c>
      <c r="D2506" s="397">
        <v>0</v>
      </c>
      <c r="E2506" s="397">
        <v>0</v>
      </c>
    </row>
    <row r="2507" spans="1:5" x14ac:dyDescent="0.25">
      <c r="A2507" s="408" t="s">
        <v>254</v>
      </c>
      <c r="B2507" s="410" t="s">
        <v>9158</v>
      </c>
      <c r="C2507" s="397">
        <v>0</v>
      </c>
      <c r="D2507" s="397">
        <v>0</v>
      </c>
      <c r="E2507" s="397">
        <v>0</v>
      </c>
    </row>
    <row r="2508" spans="1:5" x14ac:dyDescent="0.25">
      <c r="A2508" s="408" t="s">
        <v>255</v>
      </c>
      <c r="B2508" s="410" t="s">
        <v>9155</v>
      </c>
      <c r="C2508" s="397">
        <v>0</v>
      </c>
      <c r="D2508" s="397">
        <v>0</v>
      </c>
      <c r="E2508" s="397">
        <v>0</v>
      </c>
    </row>
    <row r="2509" spans="1:5" x14ac:dyDescent="0.25">
      <c r="A2509" s="408" t="s">
        <v>256</v>
      </c>
      <c r="B2509" s="410" t="s">
        <v>9156</v>
      </c>
      <c r="C2509" s="397">
        <v>0</v>
      </c>
      <c r="D2509" s="397">
        <v>0</v>
      </c>
      <c r="E2509" s="397">
        <v>0</v>
      </c>
    </row>
    <row r="2510" spans="1:5" x14ac:dyDescent="0.25">
      <c r="A2510" s="408" t="s">
        <v>257</v>
      </c>
      <c r="B2510" s="410" t="s">
        <v>9157</v>
      </c>
      <c r="C2510" s="397">
        <v>0</v>
      </c>
      <c r="D2510" s="397">
        <v>0</v>
      </c>
      <c r="E2510" s="397">
        <v>0</v>
      </c>
    </row>
    <row r="2511" spans="1:5" x14ac:dyDescent="0.25">
      <c r="A2511" s="408" t="s">
        <v>258</v>
      </c>
      <c r="B2511" s="410" t="s">
        <v>9154</v>
      </c>
      <c r="C2511" s="397">
        <v>0</v>
      </c>
      <c r="D2511" s="397">
        <v>0</v>
      </c>
      <c r="E2511" s="397">
        <v>0</v>
      </c>
    </row>
    <row r="2512" spans="1:5" x14ac:dyDescent="0.25">
      <c r="A2512" s="408" t="s">
        <v>259</v>
      </c>
      <c r="B2512" s="410" t="s">
        <v>9155</v>
      </c>
      <c r="C2512" s="397">
        <v>0</v>
      </c>
      <c r="D2512" s="397">
        <v>0</v>
      </c>
      <c r="E2512" s="397">
        <v>0</v>
      </c>
    </row>
    <row r="2513" spans="1:5" x14ac:dyDescent="0.25">
      <c r="A2513" s="408" t="s">
        <v>260</v>
      </c>
      <c r="B2513" s="410" t="s">
        <v>9156</v>
      </c>
      <c r="C2513" s="397">
        <v>0</v>
      </c>
      <c r="D2513" s="397">
        <v>0</v>
      </c>
      <c r="E2513" s="397">
        <v>0</v>
      </c>
    </row>
    <row r="2514" spans="1:5" x14ac:dyDescent="0.25">
      <c r="A2514" s="408" t="s">
        <v>261</v>
      </c>
      <c r="B2514" s="410" t="s">
        <v>9157</v>
      </c>
      <c r="C2514" s="397">
        <v>0</v>
      </c>
      <c r="D2514" s="397">
        <v>0</v>
      </c>
      <c r="E2514" s="397">
        <v>0</v>
      </c>
    </row>
    <row r="2515" spans="1:5" x14ac:dyDescent="0.25">
      <c r="A2515" s="408" t="s">
        <v>262</v>
      </c>
      <c r="B2515" s="410" t="s">
        <v>9158</v>
      </c>
      <c r="C2515" s="397">
        <v>0</v>
      </c>
      <c r="D2515" s="397">
        <v>0</v>
      </c>
      <c r="E2515" s="397">
        <v>0</v>
      </c>
    </row>
    <row r="2516" spans="1:5" x14ac:dyDescent="0.25">
      <c r="A2516" s="408" t="s">
        <v>263</v>
      </c>
      <c r="B2516" s="410" t="s">
        <v>9155</v>
      </c>
      <c r="C2516" s="397">
        <v>0</v>
      </c>
      <c r="D2516" s="397">
        <v>0</v>
      </c>
      <c r="E2516" s="397">
        <v>0</v>
      </c>
    </row>
    <row r="2517" spans="1:5" x14ac:dyDescent="0.25">
      <c r="A2517" s="408" t="s">
        <v>264</v>
      </c>
      <c r="B2517" s="410" t="s">
        <v>9156</v>
      </c>
      <c r="C2517" s="397">
        <v>0</v>
      </c>
      <c r="D2517" s="397">
        <v>0</v>
      </c>
      <c r="E2517" s="397">
        <v>0</v>
      </c>
    </row>
    <row r="2518" spans="1:5" x14ac:dyDescent="0.25">
      <c r="A2518" s="408" t="s">
        <v>265</v>
      </c>
      <c r="B2518" s="410" t="s">
        <v>9157</v>
      </c>
      <c r="C2518" s="397">
        <v>0</v>
      </c>
      <c r="D2518" s="397">
        <v>0</v>
      </c>
      <c r="E2518" s="397">
        <v>0</v>
      </c>
    </row>
    <row r="2519" spans="1:5" x14ac:dyDescent="0.25">
      <c r="A2519" s="408" t="s">
        <v>266</v>
      </c>
      <c r="B2519" s="410" t="s">
        <v>9154</v>
      </c>
      <c r="C2519" s="397">
        <v>0</v>
      </c>
      <c r="D2519" s="397">
        <v>0</v>
      </c>
      <c r="E2519" s="397">
        <v>0</v>
      </c>
    </row>
    <row r="2520" spans="1:5" x14ac:dyDescent="0.25">
      <c r="A2520" s="408" t="s">
        <v>267</v>
      </c>
      <c r="B2520" s="410" t="s">
        <v>9159</v>
      </c>
      <c r="C2520" s="397">
        <v>0</v>
      </c>
      <c r="D2520" s="397">
        <v>0</v>
      </c>
      <c r="E2520" s="397">
        <v>0</v>
      </c>
    </row>
    <row r="2521" spans="1:5" x14ac:dyDescent="0.25">
      <c r="A2521" s="408" t="s">
        <v>268</v>
      </c>
      <c r="B2521" s="410" t="s">
        <v>9156</v>
      </c>
      <c r="C2521" s="397">
        <v>0</v>
      </c>
      <c r="D2521" s="397">
        <v>0</v>
      </c>
      <c r="E2521" s="397">
        <v>0</v>
      </c>
    </row>
    <row r="2522" spans="1:5" x14ac:dyDescent="0.25">
      <c r="A2522" s="408" t="s">
        <v>269</v>
      </c>
      <c r="B2522" s="410" t="s">
        <v>9157</v>
      </c>
      <c r="C2522" s="397">
        <v>0</v>
      </c>
      <c r="D2522" s="397">
        <v>0</v>
      </c>
      <c r="E2522" s="397">
        <v>0</v>
      </c>
    </row>
    <row r="2523" spans="1:5" x14ac:dyDescent="0.25">
      <c r="A2523" s="408" t="s">
        <v>15235</v>
      </c>
      <c r="B2523" s="410" t="s">
        <v>9154</v>
      </c>
      <c r="C2523" s="397">
        <v>0</v>
      </c>
      <c r="D2523" s="397">
        <v>0</v>
      </c>
      <c r="E2523" s="397">
        <v>0</v>
      </c>
    </row>
    <row r="2524" spans="1:5" x14ac:dyDescent="0.25">
      <c r="A2524" s="408" t="s">
        <v>15236</v>
      </c>
      <c r="B2524" s="410" t="s">
        <v>9159</v>
      </c>
      <c r="C2524" s="397">
        <v>0</v>
      </c>
      <c r="D2524" s="397">
        <v>0</v>
      </c>
      <c r="E2524" s="397">
        <v>0</v>
      </c>
    </row>
    <row r="2525" spans="1:5" x14ac:dyDescent="0.25">
      <c r="A2525" s="408" t="s">
        <v>15237</v>
      </c>
      <c r="B2525" s="410" t="s">
        <v>9156</v>
      </c>
      <c r="C2525" s="397">
        <v>0</v>
      </c>
      <c r="D2525" s="397">
        <v>0</v>
      </c>
      <c r="E2525" s="397">
        <v>0</v>
      </c>
    </row>
    <row r="2526" spans="1:5" x14ac:dyDescent="0.25">
      <c r="A2526" s="408" t="s">
        <v>15238</v>
      </c>
      <c r="B2526" s="410" t="s">
        <v>9157</v>
      </c>
      <c r="C2526" s="397">
        <v>0</v>
      </c>
      <c r="D2526" s="397">
        <v>0</v>
      </c>
      <c r="E2526" s="397">
        <v>0</v>
      </c>
    </row>
    <row r="2527" spans="1:5" x14ac:dyDescent="0.25">
      <c r="A2527" s="408" t="s">
        <v>30</v>
      </c>
      <c r="B2527" s="410" t="s">
        <v>9160</v>
      </c>
      <c r="C2527" s="397">
        <v>0</v>
      </c>
      <c r="D2527" s="397">
        <v>0</v>
      </c>
      <c r="E2527" s="397">
        <v>0</v>
      </c>
    </row>
    <row r="2528" spans="1:5" x14ac:dyDescent="0.25">
      <c r="A2528" s="408" t="s">
        <v>31</v>
      </c>
      <c r="B2528" s="410" t="s">
        <v>9161</v>
      </c>
      <c r="C2528" s="397">
        <v>0</v>
      </c>
      <c r="D2528" s="397">
        <v>0</v>
      </c>
      <c r="E2528" s="397">
        <v>0</v>
      </c>
    </row>
    <row r="2529" spans="1:5" x14ac:dyDescent="0.25">
      <c r="A2529" s="408" t="s">
        <v>32</v>
      </c>
      <c r="B2529" s="410" t="s">
        <v>9162</v>
      </c>
      <c r="C2529" s="397">
        <v>0</v>
      </c>
      <c r="D2529" s="397">
        <v>0</v>
      </c>
      <c r="E2529" s="397">
        <v>0</v>
      </c>
    </row>
    <row r="2530" spans="1:5" x14ac:dyDescent="0.25">
      <c r="A2530" s="408" t="s">
        <v>33</v>
      </c>
      <c r="B2530" s="410" t="s">
        <v>9163</v>
      </c>
      <c r="C2530" s="397">
        <v>0</v>
      </c>
      <c r="D2530" s="397">
        <v>0</v>
      </c>
      <c r="E2530" s="397">
        <v>0</v>
      </c>
    </row>
    <row r="2531" spans="1:5" x14ac:dyDescent="0.25">
      <c r="A2531" s="408" t="s">
        <v>34</v>
      </c>
      <c r="B2531" s="410" t="s">
        <v>9160</v>
      </c>
      <c r="C2531" s="397">
        <v>0</v>
      </c>
      <c r="D2531" s="397">
        <v>0</v>
      </c>
      <c r="E2531" s="397">
        <v>0</v>
      </c>
    </row>
    <row r="2532" spans="1:5" x14ac:dyDescent="0.25">
      <c r="A2532" s="408" t="s">
        <v>35</v>
      </c>
      <c r="B2532" s="410" t="s">
        <v>9161</v>
      </c>
      <c r="C2532" s="397">
        <v>0</v>
      </c>
      <c r="D2532" s="397">
        <v>0</v>
      </c>
      <c r="E2532" s="397">
        <v>0</v>
      </c>
    </row>
    <row r="2533" spans="1:5" x14ac:dyDescent="0.25">
      <c r="A2533" s="408" t="s">
        <v>36</v>
      </c>
      <c r="B2533" s="410" t="s">
        <v>9162</v>
      </c>
      <c r="C2533" s="397">
        <v>0</v>
      </c>
      <c r="D2533" s="397">
        <v>0</v>
      </c>
      <c r="E2533" s="397">
        <v>0</v>
      </c>
    </row>
    <row r="2534" spans="1:5" x14ac:dyDescent="0.25">
      <c r="A2534" s="408" t="s">
        <v>37</v>
      </c>
      <c r="B2534" s="410" t="s">
        <v>9163</v>
      </c>
      <c r="C2534" s="397">
        <v>0</v>
      </c>
      <c r="D2534" s="397">
        <v>0</v>
      </c>
      <c r="E2534" s="397">
        <v>0</v>
      </c>
    </row>
    <row r="2535" spans="1:5" x14ac:dyDescent="0.25">
      <c r="A2535" s="408" t="s">
        <v>38</v>
      </c>
      <c r="B2535" s="410" t="s">
        <v>9160</v>
      </c>
      <c r="C2535" s="397">
        <v>0</v>
      </c>
      <c r="D2535" s="397">
        <v>0</v>
      </c>
      <c r="E2535" s="397">
        <v>0</v>
      </c>
    </row>
    <row r="2536" spans="1:5" x14ac:dyDescent="0.25">
      <c r="A2536" s="408" t="s">
        <v>39</v>
      </c>
      <c r="B2536" s="410" t="s">
        <v>9161</v>
      </c>
      <c r="C2536" s="397">
        <v>0</v>
      </c>
      <c r="D2536" s="397">
        <v>0</v>
      </c>
      <c r="E2536" s="397">
        <v>0</v>
      </c>
    </row>
    <row r="2537" spans="1:5" x14ac:dyDescent="0.25">
      <c r="A2537" s="408" t="s">
        <v>40</v>
      </c>
      <c r="B2537" s="410" t="s">
        <v>9162</v>
      </c>
      <c r="C2537" s="397">
        <v>0</v>
      </c>
      <c r="D2537" s="397">
        <v>0</v>
      </c>
      <c r="E2537" s="397">
        <v>0</v>
      </c>
    </row>
    <row r="2538" spans="1:5" x14ac:dyDescent="0.25">
      <c r="A2538" s="408" t="s">
        <v>41</v>
      </c>
      <c r="B2538" s="410" t="s">
        <v>9163</v>
      </c>
      <c r="C2538" s="397">
        <v>0</v>
      </c>
      <c r="D2538" s="397">
        <v>0</v>
      </c>
      <c r="E2538" s="397">
        <v>0</v>
      </c>
    </row>
    <row r="2539" spans="1:5" x14ac:dyDescent="0.25">
      <c r="A2539" s="408" t="s">
        <v>42</v>
      </c>
      <c r="B2539" s="410" t="s">
        <v>9160</v>
      </c>
      <c r="C2539" s="397">
        <v>0</v>
      </c>
      <c r="D2539" s="397">
        <v>0</v>
      </c>
      <c r="E2539" s="397">
        <v>0</v>
      </c>
    </row>
    <row r="2540" spans="1:5" x14ac:dyDescent="0.25">
      <c r="A2540" s="408" t="s">
        <v>43</v>
      </c>
      <c r="B2540" s="410" t="s">
        <v>9161</v>
      </c>
      <c r="C2540" s="397">
        <v>0</v>
      </c>
      <c r="D2540" s="397">
        <v>0</v>
      </c>
      <c r="E2540" s="397">
        <v>0</v>
      </c>
    </row>
    <row r="2541" spans="1:5" x14ac:dyDescent="0.25">
      <c r="A2541" s="408" t="s">
        <v>44</v>
      </c>
      <c r="B2541" s="410" t="s">
        <v>9162</v>
      </c>
      <c r="C2541" s="397">
        <v>0</v>
      </c>
      <c r="D2541" s="397">
        <v>0</v>
      </c>
      <c r="E2541" s="397">
        <v>0</v>
      </c>
    </row>
    <row r="2542" spans="1:5" x14ac:dyDescent="0.25">
      <c r="A2542" s="408" t="s">
        <v>45</v>
      </c>
      <c r="B2542" s="410" t="s">
        <v>9163</v>
      </c>
      <c r="C2542" s="397">
        <v>0</v>
      </c>
      <c r="D2542" s="397">
        <v>0</v>
      </c>
      <c r="E2542" s="397">
        <v>0</v>
      </c>
    </row>
    <row r="2543" spans="1:5" x14ac:dyDescent="0.25">
      <c r="A2543" s="408" t="s">
        <v>46</v>
      </c>
      <c r="B2543" s="410" t="s">
        <v>9160</v>
      </c>
      <c r="C2543" s="397">
        <v>0</v>
      </c>
      <c r="D2543" s="397">
        <v>0</v>
      </c>
      <c r="E2543" s="397">
        <v>0</v>
      </c>
    </row>
    <row r="2544" spans="1:5" x14ac:dyDescent="0.25">
      <c r="A2544" s="408" t="s">
        <v>47</v>
      </c>
      <c r="B2544" s="410" t="s">
        <v>9161</v>
      </c>
      <c r="C2544" s="397">
        <v>0</v>
      </c>
      <c r="D2544" s="397">
        <v>0</v>
      </c>
      <c r="E2544" s="397">
        <v>0</v>
      </c>
    </row>
    <row r="2545" spans="1:5" x14ac:dyDescent="0.25">
      <c r="A2545" s="408" t="s">
        <v>48</v>
      </c>
      <c r="B2545" s="410" t="s">
        <v>9162</v>
      </c>
      <c r="C2545" s="397">
        <v>0</v>
      </c>
      <c r="D2545" s="397">
        <v>0</v>
      </c>
      <c r="E2545" s="397">
        <v>0</v>
      </c>
    </row>
    <row r="2546" spans="1:5" x14ac:dyDescent="0.25">
      <c r="A2546" s="408" t="s">
        <v>49</v>
      </c>
      <c r="B2546" s="410" t="s">
        <v>9163</v>
      </c>
      <c r="C2546" s="397">
        <v>0</v>
      </c>
      <c r="D2546" s="397">
        <v>0</v>
      </c>
      <c r="E2546" s="397">
        <v>0</v>
      </c>
    </row>
    <row r="2547" spans="1:5" x14ac:dyDescent="0.25">
      <c r="A2547" s="408" t="s">
        <v>15239</v>
      </c>
      <c r="B2547" s="410" t="s">
        <v>9160</v>
      </c>
      <c r="C2547" s="397">
        <v>0</v>
      </c>
      <c r="D2547" s="397">
        <v>0</v>
      </c>
      <c r="E2547" s="397">
        <v>0</v>
      </c>
    </row>
    <row r="2548" spans="1:5" x14ac:dyDescent="0.25">
      <c r="A2548" s="408" t="s">
        <v>15240</v>
      </c>
      <c r="B2548" s="410" t="s">
        <v>9161</v>
      </c>
      <c r="C2548" s="397">
        <v>0</v>
      </c>
      <c r="D2548" s="397">
        <v>0</v>
      </c>
      <c r="E2548" s="397">
        <v>0</v>
      </c>
    </row>
    <row r="2549" spans="1:5" x14ac:dyDescent="0.25">
      <c r="A2549" s="408" t="s">
        <v>15241</v>
      </c>
      <c r="B2549" s="410" t="s">
        <v>9162</v>
      </c>
      <c r="C2549" s="397">
        <v>0</v>
      </c>
      <c r="D2549" s="397">
        <v>0</v>
      </c>
      <c r="E2549" s="397">
        <v>0</v>
      </c>
    </row>
    <row r="2550" spans="1:5" x14ac:dyDescent="0.25">
      <c r="A2550" s="408" t="s">
        <v>15242</v>
      </c>
      <c r="B2550" s="410" t="s">
        <v>9163</v>
      </c>
      <c r="C2550" s="397">
        <v>0</v>
      </c>
      <c r="D2550" s="397">
        <v>0</v>
      </c>
      <c r="E2550" s="397">
        <v>0</v>
      </c>
    </row>
    <row r="2551" spans="1:5" x14ac:dyDescent="0.25">
      <c r="A2551" s="408" t="s">
        <v>50</v>
      </c>
      <c r="B2551" s="410" t="s">
        <v>9154</v>
      </c>
      <c r="C2551" s="397">
        <v>0</v>
      </c>
      <c r="D2551" s="397">
        <v>0</v>
      </c>
      <c r="E2551" s="397">
        <v>0</v>
      </c>
    </row>
    <row r="2552" spans="1:5" x14ac:dyDescent="0.25">
      <c r="A2552" s="408" t="s">
        <v>51</v>
      </c>
      <c r="B2552" s="410" t="s">
        <v>9155</v>
      </c>
      <c r="C2552" s="397">
        <v>0</v>
      </c>
      <c r="D2552" s="397">
        <v>0</v>
      </c>
      <c r="E2552" s="397">
        <v>0</v>
      </c>
    </row>
    <row r="2553" spans="1:5" x14ac:dyDescent="0.25">
      <c r="A2553" s="408" t="s">
        <v>52</v>
      </c>
      <c r="B2553" s="410" t="s">
        <v>9156</v>
      </c>
      <c r="C2553" s="397">
        <v>0</v>
      </c>
      <c r="D2553" s="397">
        <v>0</v>
      </c>
      <c r="E2553" s="397">
        <v>0</v>
      </c>
    </row>
    <row r="2554" spans="1:5" x14ac:dyDescent="0.25">
      <c r="A2554" s="408" t="s">
        <v>53</v>
      </c>
      <c r="B2554" s="410" t="s">
        <v>9157</v>
      </c>
      <c r="C2554" s="397">
        <v>0</v>
      </c>
      <c r="D2554" s="397">
        <v>0</v>
      </c>
      <c r="E2554" s="397">
        <v>0</v>
      </c>
    </row>
    <row r="2555" spans="1:5" x14ac:dyDescent="0.25">
      <c r="A2555" s="408" t="s">
        <v>54</v>
      </c>
      <c r="B2555" s="410" t="s">
        <v>9154</v>
      </c>
      <c r="C2555" s="397">
        <v>0</v>
      </c>
      <c r="D2555" s="397">
        <v>0</v>
      </c>
      <c r="E2555" s="397">
        <v>0</v>
      </c>
    </row>
    <row r="2556" spans="1:5" x14ac:dyDescent="0.25">
      <c r="A2556" s="408" t="s">
        <v>55</v>
      </c>
      <c r="B2556" s="410" t="s">
        <v>9155</v>
      </c>
      <c r="C2556" s="397">
        <v>0</v>
      </c>
      <c r="D2556" s="397">
        <v>0</v>
      </c>
      <c r="E2556" s="397">
        <v>0</v>
      </c>
    </row>
    <row r="2557" spans="1:5" x14ac:dyDescent="0.25">
      <c r="A2557" s="408" t="s">
        <v>56</v>
      </c>
      <c r="B2557" s="410" t="s">
        <v>9156</v>
      </c>
      <c r="C2557" s="397">
        <v>0</v>
      </c>
      <c r="D2557" s="397">
        <v>0</v>
      </c>
      <c r="E2557" s="397">
        <v>0</v>
      </c>
    </row>
    <row r="2558" spans="1:5" x14ac:dyDescent="0.25">
      <c r="A2558" s="408" t="s">
        <v>57</v>
      </c>
      <c r="B2558" s="410" t="s">
        <v>9157</v>
      </c>
      <c r="C2558" s="397">
        <v>0</v>
      </c>
      <c r="D2558" s="397">
        <v>0</v>
      </c>
      <c r="E2558" s="397">
        <v>0</v>
      </c>
    </row>
    <row r="2559" spans="1:5" x14ac:dyDescent="0.25">
      <c r="A2559" s="408" t="s">
        <v>58</v>
      </c>
      <c r="B2559" s="410" t="s">
        <v>9154</v>
      </c>
      <c r="C2559" s="397">
        <v>0</v>
      </c>
      <c r="D2559" s="397">
        <v>0</v>
      </c>
      <c r="E2559" s="397">
        <v>0</v>
      </c>
    </row>
    <row r="2560" spans="1:5" x14ac:dyDescent="0.25">
      <c r="A2560" s="408" t="s">
        <v>59</v>
      </c>
      <c r="B2560" s="410" t="s">
        <v>9164</v>
      </c>
      <c r="C2560" s="397">
        <v>0</v>
      </c>
      <c r="D2560" s="397">
        <v>0</v>
      </c>
      <c r="E2560" s="397">
        <v>0</v>
      </c>
    </row>
    <row r="2561" spans="1:5" x14ac:dyDescent="0.25">
      <c r="A2561" s="408" t="s">
        <v>60</v>
      </c>
      <c r="B2561" s="410" t="s">
        <v>9156</v>
      </c>
      <c r="C2561" s="397">
        <v>0</v>
      </c>
      <c r="D2561" s="397">
        <v>0</v>
      </c>
      <c r="E2561" s="397">
        <v>0</v>
      </c>
    </row>
    <row r="2562" spans="1:5" x14ac:dyDescent="0.25">
      <c r="A2562" s="408" t="s">
        <v>61</v>
      </c>
      <c r="B2562" s="410" t="s">
        <v>9157</v>
      </c>
      <c r="C2562" s="397">
        <v>0</v>
      </c>
      <c r="D2562" s="397">
        <v>0</v>
      </c>
      <c r="E2562" s="397">
        <v>0</v>
      </c>
    </row>
    <row r="2563" spans="1:5" x14ac:dyDescent="0.25">
      <c r="A2563" s="408" t="s">
        <v>62</v>
      </c>
      <c r="B2563" s="410" t="s">
        <v>9154</v>
      </c>
      <c r="C2563" s="397">
        <v>0</v>
      </c>
      <c r="D2563" s="397">
        <v>0</v>
      </c>
      <c r="E2563" s="397">
        <v>0</v>
      </c>
    </row>
    <row r="2564" spans="1:5" x14ac:dyDescent="0.25">
      <c r="A2564" s="408" t="s">
        <v>63</v>
      </c>
      <c r="B2564" s="410" t="s">
        <v>9155</v>
      </c>
      <c r="C2564" s="397">
        <v>0</v>
      </c>
      <c r="D2564" s="397">
        <v>0</v>
      </c>
      <c r="E2564" s="397">
        <v>0</v>
      </c>
    </row>
    <row r="2565" spans="1:5" x14ac:dyDescent="0.25">
      <c r="A2565" s="408" t="s">
        <v>64</v>
      </c>
      <c r="B2565" s="410" t="s">
        <v>9156</v>
      </c>
      <c r="C2565" s="397">
        <v>0</v>
      </c>
      <c r="D2565" s="397">
        <v>0</v>
      </c>
      <c r="E2565" s="397">
        <v>0</v>
      </c>
    </row>
    <row r="2566" spans="1:5" x14ac:dyDescent="0.25">
      <c r="A2566" s="408" t="s">
        <v>65</v>
      </c>
      <c r="B2566" s="410" t="s">
        <v>9157</v>
      </c>
      <c r="C2566" s="397">
        <v>0</v>
      </c>
      <c r="D2566" s="397">
        <v>0</v>
      </c>
      <c r="E2566" s="397">
        <v>0</v>
      </c>
    </row>
    <row r="2567" spans="1:5" x14ac:dyDescent="0.25">
      <c r="A2567" s="408" t="s">
        <v>66</v>
      </c>
      <c r="B2567" s="410" t="s">
        <v>9154</v>
      </c>
      <c r="C2567" s="397">
        <v>0</v>
      </c>
      <c r="D2567" s="397">
        <v>0</v>
      </c>
      <c r="E2567" s="397">
        <v>0</v>
      </c>
    </row>
    <row r="2568" spans="1:5" x14ac:dyDescent="0.25">
      <c r="A2568" s="408" t="s">
        <v>67</v>
      </c>
      <c r="B2568" s="410" t="s">
        <v>9155</v>
      </c>
      <c r="C2568" s="397">
        <v>0</v>
      </c>
      <c r="D2568" s="397">
        <v>0</v>
      </c>
      <c r="E2568" s="397">
        <v>0</v>
      </c>
    </row>
    <row r="2569" spans="1:5" x14ac:dyDescent="0.25">
      <c r="A2569" s="408" t="s">
        <v>68</v>
      </c>
      <c r="B2569" s="410" t="s">
        <v>9156</v>
      </c>
      <c r="C2569" s="397">
        <v>0</v>
      </c>
      <c r="D2569" s="397">
        <v>0</v>
      </c>
      <c r="E2569" s="397">
        <v>0</v>
      </c>
    </row>
    <row r="2570" spans="1:5" x14ac:dyDescent="0.25">
      <c r="A2570" s="408" t="s">
        <v>69</v>
      </c>
      <c r="B2570" s="410" t="s">
        <v>9157</v>
      </c>
      <c r="C2570" s="397">
        <v>0</v>
      </c>
      <c r="D2570" s="397">
        <v>0</v>
      </c>
      <c r="E2570" s="397">
        <v>0</v>
      </c>
    </row>
    <row r="2571" spans="1:5" x14ac:dyDescent="0.25">
      <c r="A2571" s="408" t="s">
        <v>15243</v>
      </c>
      <c r="B2571" s="410" t="s">
        <v>9154</v>
      </c>
      <c r="C2571" s="397">
        <v>0</v>
      </c>
      <c r="D2571" s="397">
        <v>0</v>
      </c>
      <c r="E2571" s="397">
        <v>0</v>
      </c>
    </row>
    <row r="2572" spans="1:5" x14ac:dyDescent="0.25">
      <c r="A2572" s="408" t="s">
        <v>15244</v>
      </c>
      <c r="B2572" s="410" t="s">
        <v>9155</v>
      </c>
      <c r="C2572" s="397">
        <v>0</v>
      </c>
      <c r="D2572" s="397">
        <v>0</v>
      </c>
      <c r="E2572" s="397">
        <v>0</v>
      </c>
    </row>
    <row r="2573" spans="1:5" x14ac:dyDescent="0.25">
      <c r="A2573" s="408" t="s">
        <v>15245</v>
      </c>
      <c r="B2573" s="410" t="s">
        <v>9156</v>
      </c>
      <c r="C2573" s="397">
        <v>0</v>
      </c>
      <c r="D2573" s="397">
        <v>0</v>
      </c>
      <c r="E2573" s="397">
        <v>0</v>
      </c>
    </row>
    <row r="2574" spans="1:5" x14ac:dyDescent="0.25">
      <c r="A2574" s="408" t="s">
        <v>15246</v>
      </c>
      <c r="B2574" s="410" t="s">
        <v>9157</v>
      </c>
      <c r="C2574" s="397">
        <v>0</v>
      </c>
      <c r="D2574" s="397">
        <v>0</v>
      </c>
      <c r="E2574" s="397">
        <v>0</v>
      </c>
    </row>
    <row r="2575" spans="1:5" x14ac:dyDescent="0.25">
      <c r="A2575" s="408" t="s">
        <v>70</v>
      </c>
      <c r="B2575" s="410" t="s">
        <v>9165</v>
      </c>
      <c r="C2575" s="397">
        <v>0</v>
      </c>
      <c r="D2575" s="397">
        <v>0</v>
      </c>
      <c r="E2575" s="397">
        <v>0</v>
      </c>
    </row>
    <row r="2576" spans="1:5" x14ac:dyDescent="0.25">
      <c r="A2576" s="408" t="s">
        <v>29</v>
      </c>
      <c r="B2576" s="410" t="s">
        <v>9166</v>
      </c>
      <c r="C2576" s="397">
        <v>0</v>
      </c>
      <c r="D2576" s="397">
        <v>0</v>
      </c>
      <c r="E2576" s="397">
        <v>0</v>
      </c>
    </row>
    <row r="2577" spans="1:5" x14ac:dyDescent="0.25">
      <c r="A2577" s="408" t="s">
        <v>71</v>
      </c>
      <c r="B2577" s="410" t="s">
        <v>9167</v>
      </c>
      <c r="C2577" s="397">
        <v>0</v>
      </c>
      <c r="D2577" s="397">
        <v>0</v>
      </c>
      <c r="E2577" s="397">
        <v>0</v>
      </c>
    </row>
    <row r="2578" spans="1:5" x14ac:dyDescent="0.25">
      <c r="A2578" s="408" t="s">
        <v>72</v>
      </c>
      <c r="B2578" s="410" t="s">
        <v>9168</v>
      </c>
      <c r="C2578" s="397">
        <v>0</v>
      </c>
      <c r="D2578" s="397">
        <v>0</v>
      </c>
      <c r="E2578" s="397">
        <v>0</v>
      </c>
    </row>
    <row r="2579" spans="1:5" x14ac:dyDescent="0.25">
      <c r="A2579" s="408" t="s">
        <v>73</v>
      </c>
      <c r="B2579" s="410" t="s">
        <v>9165</v>
      </c>
      <c r="C2579" s="397">
        <v>0</v>
      </c>
      <c r="D2579" s="397">
        <v>0</v>
      </c>
      <c r="E2579" s="397">
        <v>0</v>
      </c>
    </row>
    <row r="2580" spans="1:5" x14ac:dyDescent="0.25">
      <c r="A2580" s="408" t="s">
        <v>74</v>
      </c>
      <c r="B2580" s="410" t="s">
        <v>9166</v>
      </c>
      <c r="C2580" s="397">
        <v>0</v>
      </c>
      <c r="D2580" s="397">
        <v>0</v>
      </c>
      <c r="E2580" s="397">
        <v>0</v>
      </c>
    </row>
    <row r="2581" spans="1:5" x14ac:dyDescent="0.25">
      <c r="A2581" s="408" t="s">
        <v>75</v>
      </c>
      <c r="B2581" s="410" t="s">
        <v>9167</v>
      </c>
      <c r="C2581" s="397">
        <v>0</v>
      </c>
      <c r="D2581" s="397">
        <v>0</v>
      </c>
      <c r="E2581" s="397">
        <v>0</v>
      </c>
    </row>
    <row r="2582" spans="1:5" x14ac:dyDescent="0.25">
      <c r="A2582" s="408" t="s">
        <v>76</v>
      </c>
      <c r="B2582" s="410" t="s">
        <v>9168</v>
      </c>
      <c r="C2582" s="397">
        <v>0</v>
      </c>
      <c r="D2582" s="397">
        <v>0</v>
      </c>
      <c r="E2582" s="397">
        <v>0</v>
      </c>
    </row>
    <row r="2583" spans="1:5" x14ac:dyDescent="0.25">
      <c r="A2583" s="408" t="s">
        <v>77</v>
      </c>
      <c r="B2583" s="410" t="s">
        <v>9165</v>
      </c>
      <c r="C2583" s="397">
        <v>0</v>
      </c>
      <c r="D2583" s="397">
        <v>0</v>
      </c>
      <c r="E2583" s="397">
        <v>0</v>
      </c>
    </row>
    <row r="2584" spans="1:5" x14ac:dyDescent="0.25">
      <c r="A2584" s="408" t="s">
        <v>78</v>
      </c>
      <c r="B2584" s="410" t="s">
        <v>9166</v>
      </c>
      <c r="C2584" s="397">
        <v>0</v>
      </c>
      <c r="D2584" s="397">
        <v>0</v>
      </c>
      <c r="E2584" s="397">
        <v>0</v>
      </c>
    </row>
    <row r="2585" spans="1:5" x14ac:dyDescent="0.25">
      <c r="A2585" s="408" t="s">
        <v>79</v>
      </c>
      <c r="B2585" s="410" t="s">
        <v>9167</v>
      </c>
      <c r="C2585" s="397">
        <v>0</v>
      </c>
      <c r="D2585" s="397">
        <v>0</v>
      </c>
      <c r="E2585" s="397">
        <v>0</v>
      </c>
    </row>
    <row r="2586" spans="1:5" x14ac:dyDescent="0.25">
      <c r="A2586" s="408" t="s">
        <v>80</v>
      </c>
      <c r="B2586" s="410" t="s">
        <v>9168</v>
      </c>
      <c r="C2586" s="397">
        <v>0</v>
      </c>
      <c r="D2586" s="397">
        <v>0</v>
      </c>
      <c r="E2586" s="397">
        <v>0</v>
      </c>
    </row>
    <row r="2587" spans="1:5" x14ac:dyDescent="0.25">
      <c r="A2587" s="408" t="s">
        <v>81</v>
      </c>
      <c r="B2587" s="410" t="s">
        <v>9165</v>
      </c>
      <c r="C2587" s="397">
        <v>0</v>
      </c>
      <c r="D2587" s="397">
        <v>0</v>
      </c>
      <c r="E2587" s="397">
        <v>0</v>
      </c>
    </row>
    <row r="2588" spans="1:5" x14ac:dyDescent="0.25">
      <c r="A2588" s="408" t="s">
        <v>82</v>
      </c>
      <c r="B2588" s="410" t="s">
        <v>9166</v>
      </c>
      <c r="C2588" s="397">
        <v>0</v>
      </c>
      <c r="D2588" s="397">
        <v>0</v>
      </c>
      <c r="E2588" s="397">
        <v>0</v>
      </c>
    </row>
    <row r="2589" spans="1:5" x14ac:dyDescent="0.25">
      <c r="A2589" s="408" t="s">
        <v>83</v>
      </c>
      <c r="B2589" s="410" t="s">
        <v>9169</v>
      </c>
      <c r="C2589" s="397">
        <v>0</v>
      </c>
      <c r="D2589" s="397">
        <v>0</v>
      </c>
      <c r="E2589" s="397">
        <v>0</v>
      </c>
    </row>
    <row r="2590" spans="1:5" x14ac:dyDescent="0.25">
      <c r="A2590" s="408" t="s">
        <v>84</v>
      </c>
      <c r="B2590" s="410" t="s">
        <v>9170</v>
      </c>
      <c r="C2590" s="397">
        <v>0</v>
      </c>
      <c r="D2590" s="397">
        <v>0</v>
      </c>
      <c r="E2590" s="397">
        <v>0</v>
      </c>
    </row>
    <row r="2591" spans="1:5" x14ac:dyDescent="0.25">
      <c r="A2591" s="408" t="s">
        <v>85</v>
      </c>
      <c r="B2591" s="410" t="s">
        <v>9165</v>
      </c>
      <c r="C2591" s="397">
        <v>0</v>
      </c>
      <c r="D2591" s="397">
        <v>0</v>
      </c>
      <c r="E2591" s="397">
        <v>0</v>
      </c>
    </row>
    <row r="2592" spans="1:5" x14ac:dyDescent="0.25">
      <c r="A2592" s="408" t="s">
        <v>86</v>
      </c>
      <c r="B2592" s="410" t="s">
        <v>9166</v>
      </c>
      <c r="C2592" s="397">
        <v>0</v>
      </c>
      <c r="D2592" s="397">
        <v>0</v>
      </c>
      <c r="E2592" s="397">
        <v>0</v>
      </c>
    </row>
    <row r="2593" spans="1:5" x14ac:dyDescent="0.25">
      <c r="A2593" s="408" t="s">
        <v>87</v>
      </c>
      <c r="B2593" s="410" t="s">
        <v>9167</v>
      </c>
      <c r="C2593" s="397">
        <v>0</v>
      </c>
      <c r="D2593" s="397">
        <v>0</v>
      </c>
      <c r="E2593" s="397">
        <v>0</v>
      </c>
    </row>
    <row r="2594" spans="1:5" x14ac:dyDescent="0.25">
      <c r="A2594" s="408" t="s">
        <v>88</v>
      </c>
      <c r="B2594" s="410" t="s">
        <v>9168</v>
      </c>
      <c r="C2594" s="397">
        <v>0</v>
      </c>
      <c r="D2594" s="397">
        <v>0</v>
      </c>
      <c r="E2594" s="397">
        <v>0</v>
      </c>
    </row>
    <row r="2595" spans="1:5" x14ac:dyDescent="0.25">
      <c r="A2595" s="408" t="s">
        <v>15247</v>
      </c>
      <c r="B2595" s="410" t="s">
        <v>9165</v>
      </c>
      <c r="C2595" s="397">
        <v>0</v>
      </c>
      <c r="D2595" s="397">
        <v>0</v>
      </c>
      <c r="E2595" s="397">
        <v>0</v>
      </c>
    </row>
    <row r="2596" spans="1:5" x14ac:dyDescent="0.25">
      <c r="A2596" s="408" t="s">
        <v>15248</v>
      </c>
      <c r="B2596" s="410" t="s">
        <v>9166</v>
      </c>
      <c r="C2596" s="397">
        <v>0</v>
      </c>
      <c r="D2596" s="397">
        <v>0</v>
      </c>
      <c r="E2596" s="397">
        <v>0</v>
      </c>
    </row>
    <row r="2597" spans="1:5" x14ac:dyDescent="0.25">
      <c r="A2597" s="408" t="s">
        <v>15249</v>
      </c>
      <c r="B2597" s="410" t="s">
        <v>9167</v>
      </c>
      <c r="C2597" s="397">
        <v>0</v>
      </c>
      <c r="D2597" s="397">
        <v>0</v>
      </c>
      <c r="E2597" s="397">
        <v>0</v>
      </c>
    </row>
    <row r="2598" spans="1:5" x14ac:dyDescent="0.25">
      <c r="A2598" s="408" t="s">
        <v>15250</v>
      </c>
      <c r="B2598" s="410" t="s">
        <v>9168</v>
      </c>
      <c r="C2598" s="397">
        <v>0</v>
      </c>
      <c r="D2598" s="397">
        <v>0</v>
      </c>
      <c r="E2598" s="397">
        <v>0</v>
      </c>
    </row>
    <row r="2599" spans="1:5" x14ac:dyDescent="0.25">
      <c r="A2599" s="408" t="s">
        <v>89</v>
      </c>
      <c r="B2599" s="410" t="s">
        <v>9171</v>
      </c>
      <c r="C2599" s="397">
        <v>3</v>
      </c>
      <c r="D2599" s="397">
        <v>1</v>
      </c>
      <c r="E2599" s="397">
        <v>4</v>
      </c>
    </row>
    <row r="2600" spans="1:5" x14ac:dyDescent="0.25">
      <c r="A2600" s="408" t="s">
        <v>90</v>
      </c>
      <c r="B2600" s="410" t="s">
        <v>9172</v>
      </c>
      <c r="C2600" s="397">
        <v>4</v>
      </c>
      <c r="D2600" s="397">
        <v>0</v>
      </c>
      <c r="E2600" s="397">
        <v>4</v>
      </c>
    </row>
    <row r="2601" spans="1:5" x14ac:dyDescent="0.25">
      <c r="A2601" s="408" t="s">
        <v>91</v>
      </c>
      <c r="B2601" s="410" t="s">
        <v>9173</v>
      </c>
      <c r="C2601" s="397">
        <v>3</v>
      </c>
      <c r="D2601" s="397">
        <v>1</v>
      </c>
      <c r="E2601" s="397">
        <v>4</v>
      </c>
    </row>
    <row r="2602" spans="1:5" x14ac:dyDescent="0.25">
      <c r="A2602" s="408" t="s">
        <v>92</v>
      </c>
      <c r="B2602" s="410" t="s">
        <v>9174</v>
      </c>
      <c r="C2602" s="397">
        <v>3</v>
      </c>
      <c r="D2602" s="397">
        <v>1</v>
      </c>
      <c r="E2602" s="397">
        <v>4</v>
      </c>
    </row>
    <row r="2603" spans="1:5" x14ac:dyDescent="0.25">
      <c r="A2603" s="408" t="s">
        <v>93</v>
      </c>
      <c r="B2603" s="410" t="s">
        <v>9171</v>
      </c>
      <c r="C2603" s="397">
        <v>100</v>
      </c>
      <c r="D2603" s="397">
        <v>0</v>
      </c>
      <c r="E2603" s="397">
        <v>100</v>
      </c>
    </row>
    <row r="2604" spans="1:5" x14ac:dyDescent="0.25">
      <c r="A2604" s="408" t="s">
        <v>94</v>
      </c>
      <c r="B2604" s="410" t="s">
        <v>9172</v>
      </c>
      <c r="C2604" s="397">
        <v>92</v>
      </c>
      <c r="D2604" s="397">
        <v>8</v>
      </c>
      <c r="E2604" s="397">
        <v>100</v>
      </c>
    </row>
    <row r="2605" spans="1:5" x14ac:dyDescent="0.25">
      <c r="A2605" s="408" t="s">
        <v>95</v>
      </c>
      <c r="B2605" s="410" t="s">
        <v>9173</v>
      </c>
      <c r="C2605" s="397">
        <v>98</v>
      </c>
      <c r="D2605" s="397">
        <v>0</v>
      </c>
      <c r="E2605" s="397">
        <v>98</v>
      </c>
    </row>
    <row r="2606" spans="1:5" x14ac:dyDescent="0.25">
      <c r="A2606" s="408" t="s">
        <v>96</v>
      </c>
      <c r="B2606" s="410" t="s">
        <v>14015</v>
      </c>
      <c r="C2606" s="397">
        <v>99</v>
      </c>
      <c r="D2606" s="397">
        <v>-2</v>
      </c>
      <c r="E2606" s="397">
        <v>97</v>
      </c>
    </row>
    <row r="2607" spans="1:5" x14ac:dyDescent="0.25">
      <c r="A2607" s="408" t="s">
        <v>97</v>
      </c>
      <c r="B2607" s="410" t="s">
        <v>14016</v>
      </c>
      <c r="C2607" s="397">
        <v>2</v>
      </c>
      <c r="D2607" s="397">
        <v>1</v>
      </c>
      <c r="E2607" s="397">
        <v>3</v>
      </c>
    </row>
    <row r="2608" spans="1:5" x14ac:dyDescent="0.25">
      <c r="A2608" s="408" t="s">
        <v>98</v>
      </c>
      <c r="B2608" s="410" t="s">
        <v>14017</v>
      </c>
      <c r="C2608" s="397">
        <v>3</v>
      </c>
      <c r="D2608" s="397">
        <v>0</v>
      </c>
      <c r="E2608" s="397">
        <v>3</v>
      </c>
    </row>
    <row r="2609" spans="1:5" x14ac:dyDescent="0.25">
      <c r="A2609" s="408" t="s">
        <v>99</v>
      </c>
      <c r="B2609" s="410" t="s">
        <v>14018</v>
      </c>
      <c r="C2609" s="397">
        <v>1</v>
      </c>
      <c r="D2609" s="397">
        <v>1</v>
      </c>
      <c r="E2609" s="397">
        <v>2</v>
      </c>
    </row>
    <row r="2610" spans="1:5" x14ac:dyDescent="0.25">
      <c r="A2610" s="408" t="s">
        <v>100</v>
      </c>
      <c r="B2610" s="410" t="s">
        <v>14015</v>
      </c>
      <c r="C2610" s="397">
        <v>1</v>
      </c>
      <c r="D2610" s="397">
        <v>1</v>
      </c>
      <c r="E2610" s="397">
        <v>2</v>
      </c>
    </row>
    <row r="2611" spans="1:5" x14ac:dyDescent="0.25">
      <c r="A2611" s="408" t="s">
        <v>101</v>
      </c>
      <c r="B2611" s="410" t="s">
        <v>14019</v>
      </c>
      <c r="C2611" s="397">
        <v>0</v>
      </c>
      <c r="D2611" s="397">
        <v>0</v>
      </c>
      <c r="E2611" s="397">
        <v>0</v>
      </c>
    </row>
    <row r="2612" spans="1:5" x14ac:dyDescent="0.25">
      <c r="A2612" s="408" t="s">
        <v>102</v>
      </c>
      <c r="B2612" s="410" t="s">
        <v>14017</v>
      </c>
      <c r="C2612" s="397">
        <v>1</v>
      </c>
      <c r="D2612" s="397">
        <v>-1</v>
      </c>
      <c r="E2612" s="397">
        <v>0</v>
      </c>
    </row>
    <row r="2613" spans="1:5" x14ac:dyDescent="0.25">
      <c r="A2613" s="408" t="s">
        <v>103</v>
      </c>
      <c r="B2613" s="410" t="s">
        <v>14018</v>
      </c>
      <c r="C2613" s="397">
        <v>0</v>
      </c>
      <c r="D2613" s="397">
        <v>0</v>
      </c>
      <c r="E2613" s="397">
        <v>0</v>
      </c>
    </row>
    <row r="2614" spans="1:5" x14ac:dyDescent="0.25">
      <c r="A2614" s="408" t="s">
        <v>104</v>
      </c>
      <c r="B2614" s="410" t="s">
        <v>14015</v>
      </c>
      <c r="C2614" s="397">
        <v>0</v>
      </c>
      <c r="D2614" s="397">
        <v>0</v>
      </c>
      <c r="E2614" s="397">
        <v>0</v>
      </c>
    </row>
    <row r="2615" spans="1:5" x14ac:dyDescent="0.25">
      <c r="A2615" s="408" t="s">
        <v>105</v>
      </c>
      <c r="B2615" s="410" t="s">
        <v>14020</v>
      </c>
      <c r="C2615" s="397">
        <v>0</v>
      </c>
      <c r="D2615" s="397">
        <v>0</v>
      </c>
      <c r="E2615" s="397">
        <v>0</v>
      </c>
    </row>
    <row r="2616" spans="1:5" x14ac:dyDescent="0.25">
      <c r="A2616" s="408" t="s">
        <v>106</v>
      </c>
      <c r="B2616" s="410" t="s">
        <v>14017</v>
      </c>
      <c r="C2616" s="397">
        <v>0</v>
      </c>
      <c r="D2616" s="397">
        <v>0</v>
      </c>
      <c r="E2616" s="397">
        <v>0</v>
      </c>
    </row>
    <row r="2617" spans="1:5" x14ac:dyDescent="0.25">
      <c r="A2617" s="408" t="s">
        <v>107</v>
      </c>
      <c r="B2617" s="410" t="s">
        <v>14021</v>
      </c>
      <c r="C2617" s="397">
        <v>0</v>
      </c>
      <c r="D2617" s="397">
        <v>0</v>
      </c>
      <c r="E2617" s="397">
        <v>0</v>
      </c>
    </row>
    <row r="2618" spans="1:5" x14ac:dyDescent="0.25">
      <c r="A2618" s="408" t="s">
        <v>108</v>
      </c>
      <c r="B2618" s="410" t="s">
        <v>14015</v>
      </c>
      <c r="C2618" s="397">
        <v>0</v>
      </c>
      <c r="D2618" s="397">
        <v>0</v>
      </c>
      <c r="E2618" s="397">
        <v>0</v>
      </c>
    </row>
    <row r="2619" spans="1:5" x14ac:dyDescent="0.25">
      <c r="A2619" s="408" t="s">
        <v>15251</v>
      </c>
      <c r="B2619" s="410" t="s">
        <v>14020</v>
      </c>
      <c r="C2619" s="397">
        <v>0</v>
      </c>
      <c r="D2619" s="397">
        <v>0</v>
      </c>
      <c r="E2619" s="397">
        <v>0</v>
      </c>
    </row>
    <row r="2620" spans="1:5" x14ac:dyDescent="0.25">
      <c r="A2620" s="408" t="s">
        <v>15252</v>
      </c>
      <c r="B2620" s="410" t="s">
        <v>14017</v>
      </c>
      <c r="C2620" s="397">
        <v>0</v>
      </c>
      <c r="D2620" s="397">
        <v>0</v>
      </c>
      <c r="E2620" s="397">
        <v>0</v>
      </c>
    </row>
    <row r="2621" spans="1:5" x14ac:dyDescent="0.25">
      <c r="A2621" s="408" t="s">
        <v>15253</v>
      </c>
      <c r="B2621" s="410" t="s">
        <v>14021</v>
      </c>
      <c r="C2621" s="397">
        <v>0</v>
      </c>
      <c r="D2621" s="397">
        <v>0</v>
      </c>
      <c r="E2621" s="397">
        <v>0</v>
      </c>
    </row>
    <row r="2622" spans="1:5" x14ac:dyDescent="0.25">
      <c r="A2622" s="408" t="s">
        <v>15254</v>
      </c>
      <c r="B2622" s="410" t="s">
        <v>14015</v>
      </c>
      <c r="C2622" s="397">
        <v>0</v>
      </c>
      <c r="D2622" s="397">
        <v>0</v>
      </c>
      <c r="E2622" s="397">
        <v>0</v>
      </c>
    </row>
    <row r="2623" spans="1:5" x14ac:dyDescent="0.25">
      <c r="A2623" s="408" t="s">
        <v>3895</v>
      </c>
      <c r="B2623" s="410" t="s">
        <v>9175</v>
      </c>
      <c r="C2623" s="397">
        <v>0</v>
      </c>
      <c r="D2623" s="397">
        <v>0</v>
      </c>
      <c r="E2623" s="397">
        <v>0</v>
      </c>
    </row>
    <row r="2624" spans="1:5" x14ac:dyDescent="0.25">
      <c r="A2624" s="408" t="s">
        <v>3896</v>
      </c>
      <c r="B2624" s="410" t="s">
        <v>9175</v>
      </c>
      <c r="C2624" s="397">
        <v>0</v>
      </c>
      <c r="D2624" s="397">
        <v>0</v>
      </c>
      <c r="E2624" s="397">
        <v>0</v>
      </c>
    </row>
    <row r="2625" spans="1:5" x14ac:dyDescent="0.25">
      <c r="A2625" s="408" t="s">
        <v>3897</v>
      </c>
      <c r="B2625" s="410" t="s">
        <v>9175</v>
      </c>
      <c r="C2625" s="397">
        <v>0</v>
      </c>
      <c r="D2625" s="397">
        <v>0</v>
      </c>
      <c r="E2625" s="397">
        <v>0</v>
      </c>
    </row>
    <row r="2626" spans="1:5" x14ac:dyDescent="0.25">
      <c r="A2626" s="408" t="s">
        <v>3898</v>
      </c>
      <c r="B2626" s="410" t="s">
        <v>9175</v>
      </c>
      <c r="C2626" s="397">
        <v>0</v>
      </c>
      <c r="D2626" s="397">
        <v>0</v>
      </c>
      <c r="E2626" s="397">
        <v>0</v>
      </c>
    </row>
    <row r="2627" spans="1:5" x14ac:dyDescent="0.25">
      <c r="A2627" s="408" t="s">
        <v>13717</v>
      </c>
      <c r="B2627" s="410" t="s">
        <v>9160</v>
      </c>
      <c r="C2627" s="397">
        <v>0</v>
      </c>
      <c r="D2627" s="397">
        <v>0</v>
      </c>
      <c r="E2627" s="397">
        <v>0</v>
      </c>
    </row>
    <row r="2628" spans="1:5" x14ac:dyDescent="0.25">
      <c r="A2628" s="408" t="s">
        <v>13718</v>
      </c>
      <c r="B2628" s="410" t="s">
        <v>9161</v>
      </c>
      <c r="C2628" s="397">
        <v>0</v>
      </c>
      <c r="D2628" s="397">
        <v>0</v>
      </c>
      <c r="E2628" s="397">
        <v>0</v>
      </c>
    </row>
    <row r="2629" spans="1:5" x14ac:dyDescent="0.25">
      <c r="A2629" s="408" t="s">
        <v>13719</v>
      </c>
      <c r="B2629" s="410" t="s">
        <v>9162</v>
      </c>
      <c r="C2629" s="397">
        <v>0</v>
      </c>
      <c r="D2629" s="397">
        <v>0</v>
      </c>
      <c r="E2629" s="397">
        <v>0</v>
      </c>
    </row>
    <row r="2630" spans="1:5" x14ac:dyDescent="0.25">
      <c r="A2630" s="408" t="s">
        <v>13720</v>
      </c>
      <c r="B2630" s="410" t="s">
        <v>9163</v>
      </c>
      <c r="C2630" s="397">
        <v>0</v>
      </c>
      <c r="D2630" s="397">
        <v>0</v>
      </c>
      <c r="E2630" s="397">
        <v>0</v>
      </c>
    </row>
    <row r="2631" spans="1:5" x14ac:dyDescent="0.25">
      <c r="A2631" s="408" t="s">
        <v>15503</v>
      </c>
      <c r="B2631" s="410" t="s">
        <v>15504</v>
      </c>
      <c r="C2631" s="397">
        <v>0</v>
      </c>
      <c r="D2631" s="397">
        <v>0</v>
      </c>
      <c r="E2631" s="397">
        <v>0</v>
      </c>
    </row>
    <row r="2632" spans="1:5" x14ac:dyDescent="0.25">
      <c r="A2632" s="408" t="s">
        <v>13721</v>
      </c>
      <c r="B2632" s="410" t="s">
        <v>9160</v>
      </c>
      <c r="C2632" s="397">
        <v>0</v>
      </c>
      <c r="D2632" s="397">
        <v>0</v>
      </c>
      <c r="E2632" s="397">
        <v>0</v>
      </c>
    </row>
    <row r="2633" spans="1:5" x14ac:dyDescent="0.25">
      <c r="A2633" s="408" t="s">
        <v>13722</v>
      </c>
      <c r="B2633" s="410" t="s">
        <v>9161</v>
      </c>
      <c r="C2633" s="397">
        <v>0</v>
      </c>
      <c r="D2633" s="397">
        <v>0</v>
      </c>
      <c r="E2633" s="397">
        <v>0</v>
      </c>
    </row>
    <row r="2634" spans="1:5" x14ac:dyDescent="0.25">
      <c r="A2634" s="408" t="s">
        <v>13723</v>
      </c>
      <c r="B2634" s="410" t="s">
        <v>9162</v>
      </c>
      <c r="C2634" s="397">
        <v>0</v>
      </c>
      <c r="D2634" s="397">
        <v>0</v>
      </c>
      <c r="E2634" s="397">
        <v>0</v>
      </c>
    </row>
    <row r="2635" spans="1:5" x14ac:dyDescent="0.25">
      <c r="A2635" s="408" t="s">
        <v>13724</v>
      </c>
      <c r="B2635" s="410" t="s">
        <v>9163</v>
      </c>
      <c r="C2635" s="397">
        <v>0</v>
      </c>
      <c r="D2635" s="397">
        <v>0</v>
      </c>
      <c r="E2635" s="397">
        <v>0</v>
      </c>
    </row>
    <row r="2636" spans="1:5" x14ac:dyDescent="0.25">
      <c r="A2636" s="408" t="s">
        <v>15505</v>
      </c>
      <c r="B2636" s="410" t="s">
        <v>15504</v>
      </c>
      <c r="C2636" s="397">
        <v>0</v>
      </c>
      <c r="D2636" s="397">
        <v>0</v>
      </c>
      <c r="E2636" s="397">
        <v>0</v>
      </c>
    </row>
    <row r="2637" spans="1:5" x14ac:dyDescent="0.25">
      <c r="A2637" s="408" t="s">
        <v>13725</v>
      </c>
      <c r="B2637" s="410" t="s">
        <v>9160</v>
      </c>
      <c r="C2637" s="397">
        <v>0</v>
      </c>
      <c r="D2637" s="397">
        <v>0</v>
      </c>
      <c r="E2637" s="397">
        <v>0</v>
      </c>
    </row>
    <row r="2638" spans="1:5" x14ac:dyDescent="0.25">
      <c r="A2638" s="408" t="s">
        <v>13726</v>
      </c>
      <c r="B2638" s="410" t="s">
        <v>9161</v>
      </c>
      <c r="C2638" s="397">
        <v>0</v>
      </c>
      <c r="D2638" s="397">
        <v>0</v>
      </c>
      <c r="E2638" s="397">
        <v>0</v>
      </c>
    </row>
    <row r="2639" spans="1:5" x14ac:dyDescent="0.25">
      <c r="A2639" s="408" t="s">
        <v>13727</v>
      </c>
      <c r="B2639" s="410" t="s">
        <v>9162</v>
      </c>
      <c r="C2639" s="397">
        <v>0</v>
      </c>
      <c r="D2639" s="397">
        <v>0</v>
      </c>
      <c r="E2639" s="397">
        <v>0</v>
      </c>
    </row>
    <row r="2640" spans="1:5" x14ac:dyDescent="0.25">
      <c r="A2640" s="408" t="s">
        <v>13728</v>
      </c>
      <c r="B2640" s="410" t="s">
        <v>9163</v>
      </c>
      <c r="C2640" s="397">
        <v>0</v>
      </c>
      <c r="D2640" s="397">
        <v>0</v>
      </c>
      <c r="E2640" s="397">
        <v>0</v>
      </c>
    </row>
    <row r="2641" spans="1:5" x14ac:dyDescent="0.25">
      <c r="A2641" s="408" t="s">
        <v>15506</v>
      </c>
      <c r="B2641" s="410" t="s">
        <v>15504</v>
      </c>
      <c r="C2641" s="397">
        <v>0</v>
      </c>
      <c r="D2641" s="397">
        <v>0</v>
      </c>
      <c r="E2641" s="397">
        <v>0</v>
      </c>
    </row>
    <row r="2642" spans="1:5" x14ac:dyDescent="0.25">
      <c r="A2642" s="408" t="s">
        <v>13729</v>
      </c>
      <c r="B2642" s="410" t="s">
        <v>9160</v>
      </c>
      <c r="C2642" s="397">
        <v>0</v>
      </c>
      <c r="D2642" s="397">
        <v>0</v>
      </c>
      <c r="E2642" s="397">
        <v>0</v>
      </c>
    </row>
    <row r="2643" spans="1:5" x14ac:dyDescent="0.25">
      <c r="A2643" s="408" t="s">
        <v>13730</v>
      </c>
      <c r="B2643" s="410" t="s">
        <v>9161</v>
      </c>
      <c r="C2643" s="397">
        <v>0</v>
      </c>
      <c r="D2643" s="397">
        <v>0</v>
      </c>
      <c r="E2643" s="397">
        <v>0</v>
      </c>
    </row>
    <row r="2644" spans="1:5" x14ac:dyDescent="0.25">
      <c r="A2644" s="408" t="s">
        <v>13731</v>
      </c>
      <c r="B2644" s="410" t="s">
        <v>9162</v>
      </c>
      <c r="C2644" s="397">
        <v>0</v>
      </c>
      <c r="D2644" s="397">
        <v>0</v>
      </c>
      <c r="E2644" s="397">
        <v>0</v>
      </c>
    </row>
    <row r="2645" spans="1:5" x14ac:dyDescent="0.25">
      <c r="A2645" s="408" t="s">
        <v>13732</v>
      </c>
      <c r="B2645" s="410" t="s">
        <v>9163</v>
      </c>
      <c r="C2645" s="397">
        <v>0</v>
      </c>
      <c r="D2645" s="397">
        <v>0</v>
      </c>
      <c r="E2645" s="397">
        <v>0</v>
      </c>
    </row>
    <row r="2646" spans="1:5" x14ac:dyDescent="0.25">
      <c r="A2646" s="408" t="s">
        <v>15507</v>
      </c>
      <c r="B2646" s="410" t="s">
        <v>15504</v>
      </c>
      <c r="C2646" s="397">
        <v>0</v>
      </c>
      <c r="D2646" s="397">
        <v>0</v>
      </c>
      <c r="E2646" s="397">
        <v>0</v>
      </c>
    </row>
    <row r="2647" spans="1:5" x14ac:dyDescent="0.25">
      <c r="A2647" s="408" t="s">
        <v>13733</v>
      </c>
      <c r="B2647" s="410" t="s">
        <v>9160</v>
      </c>
      <c r="C2647" s="397">
        <v>0</v>
      </c>
      <c r="D2647" s="397">
        <v>0</v>
      </c>
      <c r="E2647" s="397">
        <v>0</v>
      </c>
    </row>
    <row r="2648" spans="1:5" x14ac:dyDescent="0.25">
      <c r="A2648" s="408" t="s">
        <v>13734</v>
      </c>
      <c r="B2648" s="410" t="s">
        <v>9161</v>
      </c>
      <c r="C2648" s="397">
        <v>0</v>
      </c>
      <c r="D2648" s="397">
        <v>0</v>
      </c>
      <c r="E2648" s="397">
        <v>0</v>
      </c>
    </row>
    <row r="2649" spans="1:5" x14ac:dyDescent="0.25">
      <c r="A2649" s="408" t="s">
        <v>13735</v>
      </c>
      <c r="B2649" s="410" t="s">
        <v>9162</v>
      </c>
      <c r="C2649" s="397">
        <v>0</v>
      </c>
      <c r="D2649" s="397">
        <v>0</v>
      </c>
      <c r="E2649" s="397">
        <v>0</v>
      </c>
    </row>
    <row r="2650" spans="1:5" x14ac:dyDescent="0.25">
      <c r="A2650" s="408" t="s">
        <v>13736</v>
      </c>
      <c r="B2650" s="410" t="s">
        <v>9163</v>
      </c>
      <c r="C2650" s="397">
        <v>0</v>
      </c>
      <c r="D2650" s="397">
        <v>0</v>
      </c>
      <c r="E2650" s="397">
        <v>0</v>
      </c>
    </row>
    <row r="2651" spans="1:5" x14ac:dyDescent="0.25">
      <c r="A2651" s="408" t="s">
        <v>15508</v>
      </c>
      <c r="B2651" s="410" t="s">
        <v>15504</v>
      </c>
      <c r="C2651" s="397">
        <v>0</v>
      </c>
      <c r="D2651" s="397">
        <v>0</v>
      </c>
      <c r="E2651" s="397">
        <v>0</v>
      </c>
    </row>
    <row r="2652" spans="1:5" x14ac:dyDescent="0.25">
      <c r="A2652" s="408" t="s">
        <v>15255</v>
      </c>
      <c r="B2652" s="410" t="s">
        <v>9160</v>
      </c>
      <c r="C2652" s="397">
        <v>0</v>
      </c>
      <c r="D2652" s="397">
        <v>0</v>
      </c>
      <c r="E2652" s="397">
        <v>0</v>
      </c>
    </row>
    <row r="2653" spans="1:5" x14ac:dyDescent="0.25">
      <c r="A2653" s="408" t="s">
        <v>15256</v>
      </c>
      <c r="B2653" s="410" t="s">
        <v>9161</v>
      </c>
      <c r="C2653" s="397">
        <v>0</v>
      </c>
      <c r="D2653" s="397">
        <v>0</v>
      </c>
      <c r="E2653" s="397">
        <v>0</v>
      </c>
    </row>
    <row r="2654" spans="1:5" x14ac:dyDescent="0.25">
      <c r="A2654" s="408" t="s">
        <v>15257</v>
      </c>
      <c r="B2654" s="410" t="s">
        <v>9162</v>
      </c>
      <c r="C2654" s="397">
        <v>0</v>
      </c>
      <c r="D2654" s="397">
        <v>0</v>
      </c>
      <c r="E2654" s="397">
        <v>0</v>
      </c>
    </row>
    <row r="2655" spans="1:5" x14ac:dyDescent="0.25">
      <c r="A2655" s="408" t="s">
        <v>15258</v>
      </c>
      <c r="B2655" s="410" t="s">
        <v>9163</v>
      </c>
      <c r="C2655" s="397">
        <v>0</v>
      </c>
      <c r="D2655" s="397">
        <v>0</v>
      </c>
      <c r="E2655" s="397">
        <v>0</v>
      </c>
    </row>
    <row r="2656" spans="1:5" x14ac:dyDescent="0.25">
      <c r="A2656" s="408" t="s">
        <v>15509</v>
      </c>
      <c r="B2656" s="410" t="s">
        <v>15504</v>
      </c>
      <c r="C2656" s="397">
        <v>0</v>
      </c>
      <c r="D2656" s="397">
        <v>0</v>
      </c>
      <c r="E2656" s="397">
        <v>0</v>
      </c>
    </row>
    <row r="2657" spans="1:5" x14ac:dyDescent="0.25">
      <c r="A2657" s="408" t="s">
        <v>13737</v>
      </c>
      <c r="B2657" s="410" t="s">
        <v>9154</v>
      </c>
      <c r="C2657" s="397">
        <v>0</v>
      </c>
      <c r="D2657" s="397">
        <v>0</v>
      </c>
      <c r="E2657" s="397">
        <v>0</v>
      </c>
    </row>
    <row r="2658" spans="1:5" x14ac:dyDescent="0.25">
      <c r="A2658" s="408" t="s">
        <v>13738</v>
      </c>
      <c r="B2658" s="410" t="s">
        <v>9155</v>
      </c>
      <c r="C2658" s="397">
        <v>0</v>
      </c>
      <c r="D2658" s="397">
        <v>0</v>
      </c>
      <c r="E2658" s="397">
        <v>0</v>
      </c>
    </row>
    <row r="2659" spans="1:5" x14ac:dyDescent="0.25">
      <c r="A2659" s="408" t="s">
        <v>13739</v>
      </c>
      <c r="B2659" s="410" t="s">
        <v>9156</v>
      </c>
      <c r="C2659" s="397">
        <v>0</v>
      </c>
      <c r="D2659" s="397">
        <v>0</v>
      </c>
      <c r="E2659" s="397">
        <v>0</v>
      </c>
    </row>
    <row r="2660" spans="1:5" x14ac:dyDescent="0.25">
      <c r="A2660" s="408" t="s">
        <v>13740</v>
      </c>
      <c r="B2660" s="410" t="s">
        <v>9157</v>
      </c>
      <c r="C2660" s="397">
        <v>0</v>
      </c>
      <c r="D2660" s="397">
        <v>0</v>
      </c>
      <c r="E2660" s="397">
        <v>0</v>
      </c>
    </row>
    <row r="2661" spans="1:5" x14ac:dyDescent="0.25">
      <c r="A2661" s="408" t="s">
        <v>15510</v>
      </c>
      <c r="B2661" s="410" t="s">
        <v>15511</v>
      </c>
      <c r="C2661" s="397">
        <v>0</v>
      </c>
      <c r="D2661" s="397">
        <v>0</v>
      </c>
      <c r="E2661" s="397">
        <v>0</v>
      </c>
    </row>
    <row r="2662" spans="1:5" x14ac:dyDescent="0.25">
      <c r="A2662" s="408" t="s">
        <v>13741</v>
      </c>
      <c r="B2662" s="410" t="s">
        <v>9154</v>
      </c>
      <c r="C2662" s="397">
        <v>0</v>
      </c>
      <c r="D2662" s="397">
        <v>0</v>
      </c>
      <c r="E2662" s="397">
        <v>0</v>
      </c>
    </row>
    <row r="2663" spans="1:5" x14ac:dyDescent="0.25">
      <c r="A2663" s="408" t="s">
        <v>13742</v>
      </c>
      <c r="B2663" s="410" t="s">
        <v>9155</v>
      </c>
      <c r="C2663" s="397">
        <v>0</v>
      </c>
      <c r="D2663" s="397">
        <v>0</v>
      </c>
      <c r="E2663" s="397">
        <v>0</v>
      </c>
    </row>
    <row r="2664" spans="1:5" x14ac:dyDescent="0.25">
      <c r="A2664" s="408" t="s">
        <v>13743</v>
      </c>
      <c r="B2664" s="410" t="s">
        <v>9156</v>
      </c>
      <c r="C2664" s="397">
        <v>0</v>
      </c>
      <c r="D2664" s="397">
        <v>0</v>
      </c>
      <c r="E2664" s="397">
        <v>0</v>
      </c>
    </row>
    <row r="2665" spans="1:5" x14ac:dyDescent="0.25">
      <c r="A2665" s="408" t="s">
        <v>13744</v>
      </c>
      <c r="B2665" s="410" t="s">
        <v>9157</v>
      </c>
      <c r="C2665" s="397">
        <v>0</v>
      </c>
      <c r="D2665" s="397">
        <v>0</v>
      </c>
      <c r="E2665" s="397">
        <v>0</v>
      </c>
    </row>
    <row r="2666" spans="1:5" x14ac:dyDescent="0.25">
      <c r="A2666" s="408" t="s">
        <v>15512</v>
      </c>
      <c r="B2666" s="410" t="s">
        <v>15511</v>
      </c>
      <c r="C2666" s="397">
        <v>0</v>
      </c>
      <c r="D2666" s="397">
        <v>0</v>
      </c>
      <c r="E2666" s="397">
        <v>0</v>
      </c>
    </row>
    <row r="2667" spans="1:5" x14ac:dyDescent="0.25">
      <c r="A2667" s="408" t="s">
        <v>13745</v>
      </c>
      <c r="B2667" s="410" t="s">
        <v>9154</v>
      </c>
      <c r="C2667" s="397">
        <v>0</v>
      </c>
      <c r="D2667" s="397">
        <v>0</v>
      </c>
      <c r="E2667" s="397">
        <v>0</v>
      </c>
    </row>
    <row r="2668" spans="1:5" x14ac:dyDescent="0.25">
      <c r="A2668" s="408" t="s">
        <v>13746</v>
      </c>
      <c r="B2668" s="410" t="s">
        <v>9164</v>
      </c>
      <c r="C2668" s="397">
        <v>0</v>
      </c>
      <c r="D2668" s="397">
        <v>0</v>
      </c>
      <c r="E2668" s="397">
        <v>0</v>
      </c>
    </row>
    <row r="2669" spans="1:5" x14ac:dyDescent="0.25">
      <c r="A2669" s="408" t="s">
        <v>13747</v>
      </c>
      <c r="B2669" s="410" t="s">
        <v>9156</v>
      </c>
      <c r="C2669" s="397">
        <v>0</v>
      </c>
      <c r="D2669" s="397">
        <v>0</v>
      </c>
      <c r="E2669" s="397">
        <v>0</v>
      </c>
    </row>
    <row r="2670" spans="1:5" x14ac:dyDescent="0.25">
      <c r="A2670" s="408" t="s">
        <v>13748</v>
      </c>
      <c r="B2670" s="410" t="s">
        <v>9157</v>
      </c>
      <c r="C2670" s="397">
        <v>0</v>
      </c>
      <c r="D2670" s="397">
        <v>0</v>
      </c>
      <c r="E2670" s="397">
        <v>0</v>
      </c>
    </row>
    <row r="2671" spans="1:5" x14ac:dyDescent="0.25">
      <c r="A2671" s="408" t="s">
        <v>15513</v>
      </c>
      <c r="B2671" s="410" t="s">
        <v>15511</v>
      </c>
      <c r="C2671" s="397">
        <v>0</v>
      </c>
      <c r="D2671" s="397">
        <v>0</v>
      </c>
      <c r="E2671" s="397">
        <v>0</v>
      </c>
    </row>
    <row r="2672" spans="1:5" x14ac:dyDescent="0.25">
      <c r="A2672" s="408" t="s">
        <v>13749</v>
      </c>
      <c r="B2672" s="410" t="s">
        <v>9154</v>
      </c>
      <c r="C2672" s="397">
        <v>0</v>
      </c>
      <c r="D2672" s="397">
        <v>0</v>
      </c>
      <c r="E2672" s="397">
        <v>0</v>
      </c>
    </row>
    <row r="2673" spans="1:5" x14ac:dyDescent="0.25">
      <c r="A2673" s="408" t="s">
        <v>13750</v>
      </c>
      <c r="B2673" s="410" t="s">
        <v>9155</v>
      </c>
      <c r="C2673" s="397">
        <v>0</v>
      </c>
      <c r="D2673" s="397">
        <v>0</v>
      </c>
      <c r="E2673" s="397">
        <v>0</v>
      </c>
    </row>
    <row r="2674" spans="1:5" x14ac:dyDescent="0.25">
      <c r="A2674" s="408" t="s">
        <v>13751</v>
      </c>
      <c r="B2674" s="410" t="s">
        <v>9156</v>
      </c>
      <c r="C2674" s="397">
        <v>0</v>
      </c>
      <c r="D2674" s="397">
        <v>0</v>
      </c>
      <c r="E2674" s="397">
        <v>0</v>
      </c>
    </row>
    <row r="2675" spans="1:5" x14ac:dyDescent="0.25">
      <c r="A2675" s="408" t="s">
        <v>13752</v>
      </c>
      <c r="B2675" s="410" t="s">
        <v>9157</v>
      </c>
      <c r="C2675" s="397">
        <v>0</v>
      </c>
      <c r="D2675" s="397">
        <v>0</v>
      </c>
      <c r="E2675" s="397">
        <v>0</v>
      </c>
    </row>
    <row r="2676" spans="1:5" x14ac:dyDescent="0.25">
      <c r="A2676" s="408" t="s">
        <v>15514</v>
      </c>
      <c r="B2676" s="410" t="s">
        <v>15511</v>
      </c>
      <c r="C2676" s="397">
        <v>0</v>
      </c>
      <c r="D2676" s="397">
        <v>0</v>
      </c>
      <c r="E2676" s="397">
        <v>0</v>
      </c>
    </row>
    <row r="2677" spans="1:5" x14ac:dyDescent="0.25">
      <c r="A2677" s="408" t="s">
        <v>13753</v>
      </c>
      <c r="B2677" s="410" t="s">
        <v>9154</v>
      </c>
      <c r="C2677" s="397">
        <v>0</v>
      </c>
      <c r="D2677" s="397">
        <v>0</v>
      </c>
      <c r="E2677" s="397">
        <v>0</v>
      </c>
    </row>
    <row r="2678" spans="1:5" x14ac:dyDescent="0.25">
      <c r="A2678" s="408" t="s">
        <v>13754</v>
      </c>
      <c r="B2678" s="410" t="s">
        <v>9155</v>
      </c>
      <c r="C2678" s="397">
        <v>0</v>
      </c>
      <c r="D2678" s="397">
        <v>0</v>
      </c>
      <c r="E2678" s="397">
        <v>0</v>
      </c>
    </row>
    <row r="2679" spans="1:5" x14ac:dyDescent="0.25">
      <c r="A2679" s="408" t="s">
        <v>13755</v>
      </c>
      <c r="B2679" s="410" t="s">
        <v>9156</v>
      </c>
      <c r="C2679" s="397">
        <v>0</v>
      </c>
      <c r="D2679" s="397">
        <v>0</v>
      </c>
      <c r="E2679" s="397">
        <v>0</v>
      </c>
    </row>
    <row r="2680" spans="1:5" x14ac:dyDescent="0.25">
      <c r="A2680" s="408" t="s">
        <v>13756</v>
      </c>
      <c r="B2680" s="410" t="s">
        <v>9157</v>
      </c>
      <c r="C2680" s="397">
        <v>0</v>
      </c>
      <c r="D2680" s="397">
        <v>0</v>
      </c>
      <c r="E2680" s="397">
        <v>0</v>
      </c>
    </row>
    <row r="2681" spans="1:5" x14ac:dyDescent="0.25">
      <c r="A2681" s="408" t="s">
        <v>15515</v>
      </c>
      <c r="B2681" s="410" t="s">
        <v>15511</v>
      </c>
      <c r="C2681" s="397">
        <v>0</v>
      </c>
      <c r="D2681" s="397">
        <v>0</v>
      </c>
      <c r="E2681" s="397">
        <v>0</v>
      </c>
    </row>
    <row r="2682" spans="1:5" x14ac:dyDescent="0.25">
      <c r="A2682" s="408" t="s">
        <v>15259</v>
      </c>
      <c r="B2682" s="410" t="s">
        <v>9154</v>
      </c>
      <c r="C2682" s="397">
        <v>0</v>
      </c>
      <c r="D2682" s="397">
        <v>0</v>
      </c>
      <c r="E2682" s="397">
        <v>0</v>
      </c>
    </row>
    <row r="2683" spans="1:5" x14ac:dyDescent="0.25">
      <c r="A2683" s="408" t="s">
        <v>15260</v>
      </c>
      <c r="B2683" s="410" t="s">
        <v>9155</v>
      </c>
      <c r="C2683" s="397">
        <v>0</v>
      </c>
      <c r="D2683" s="397">
        <v>0</v>
      </c>
      <c r="E2683" s="397">
        <v>0</v>
      </c>
    </row>
    <row r="2684" spans="1:5" x14ac:dyDescent="0.25">
      <c r="A2684" s="408" t="s">
        <v>15261</v>
      </c>
      <c r="B2684" s="410" t="s">
        <v>9156</v>
      </c>
      <c r="C2684" s="397">
        <v>0</v>
      </c>
      <c r="D2684" s="397">
        <v>0</v>
      </c>
      <c r="E2684" s="397">
        <v>0</v>
      </c>
    </row>
    <row r="2685" spans="1:5" x14ac:dyDescent="0.25">
      <c r="A2685" s="408" t="s">
        <v>15262</v>
      </c>
      <c r="B2685" s="410" t="s">
        <v>9157</v>
      </c>
      <c r="C2685" s="397">
        <v>0</v>
      </c>
      <c r="D2685" s="397">
        <v>0</v>
      </c>
      <c r="E2685" s="397">
        <v>0</v>
      </c>
    </row>
    <row r="2686" spans="1:5" x14ac:dyDescent="0.25">
      <c r="A2686" s="408" t="s">
        <v>15516</v>
      </c>
      <c r="B2686" s="410" t="s">
        <v>15517</v>
      </c>
      <c r="C2686" s="397">
        <v>0</v>
      </c>
      <c r="D2686" s="397">
        <v>0</v>
      </c>
      <c r="E2686" s="397">
        <v>0</v>
      </c>
    </row>
    <row r="2687" spans="1:5" x14ac:dyDescent="0.25">
      <c r="A2687" s="408" t="s">
        <v>21510</v>
      </c>
      <c r="B2687" s="410" t="s">
        <v>16831</v>
      </c>
      <c r="C2687" s="397">
        <v>0</v>
      </c>
      <c r="D2687" s="397">
        <v>0</v>
      </c>
      <c r="E2687" s="397">
        <v>0</v>
      </c>
    </row>
    <row r="2688" spans="1:5" x14ac:dyDescent="0.25">
      <c r="A2688" s="408" t="s">
        <v>21511</v>
      </c>
      <c r="B2688" s="410" t="s">
        <v>16832</v>
      </c>
      <c r="C2688" s="397">
        <v>0</v>
      </c>
      <c r="D2688" s="397">
        <v>0</v>
      </c>
      <c r="E2688" s="397">
        <v>0</v>
      </c>
    </row>
    <row r="2689" spans="1:5" x14ac:dyDescent="0.25">
      <c r="A2689" s="408" t="s">
        <v>21512</v>
      </c>
      <c r="B2689" s="410" t="s">
        <v>16833</v>
      </c>
      <c r="C2689" s="397">
        <v>0</v>
      </c>
      <c r="D2689" s="397">
        <v>0</v>
      </c>
      <c r="E2689" s="397">
        <v>0</v>
      </c>
    </row>
    <row r="2690" spans="1:5" x14ac:dyDescent="0.25">
      <c r="A2690" s="408" t="s">
        <v>21513</v>
      </c>
      <c r="B2690" s="410" t="s">
        <v>16834</v>
      </c>
      <c r="C2690" s="397">
        <v>0</v>
      </c>
      <c r="D2690" s="397">
        <v>0</v>
      </c>
      <c r="E2690" s="397">
        <v>0</v>
      </c>
    </row>
    <row r="2691" spans="1:5" x14ac:dyDescent="0.25">
      <c r="A2691" s="408" t="s">
        <v>21514</v>
      </c>
      <c r="B2691" s="410" t="s">
        <v>16835</v>
      </c>
      <c r="C2691" s="397">
        <v>0</v>
      </c>
      <c r="D2691" s="397">
        <v>0</v>
      </c>
      <c r="E2691" s="397">
        <v>0</v>
      </c>
    </row>
    <row r="2692" spans="1:5" x14ac:dyDescent="0.25">
      <c r="A2692" s="408" t="s">
        <v>21515</v>
      </c>
      <c r="B2692" s="410" t="s">
        <v>16831</v>
      </c>
      <c r="C2692" s="397">
        <v>0</v>
      </c>
      <c r="D2692" s="397">
        <v>0</v>
      </c>
      <c r="E2692" s="397">
        <v>0</v>
      </c>
    </row>
    <row r="2693" spans="1:5" x14ac:dyDescent="0.25">
      <c r="A2693" s="408" t="s">
        <v>21516</v>
      </c>
      <c r="B2693" s="410" t="s">
        <v>16832</v>
      </c>
      <c r="C2693" s="397">
        <v>0</v>
      </c>
      <c r="D2693" s="397">
        <v>0</v>
      </c>
      <c r="E2693" s="397">
        <v>0</v>
      </c>
    </row>
    <row r="2694" spans="1:5" x14ac:dyDescent="0.25">
      <c r="A2694" s="408" t="s">
        <v>21517</v>
      </c>
      <c r="B2694" s="410" t="s">
        <v>16833</v>
      </c>
      <c r="C2694" s="397">
        <v>0</v>
      </c>
      <c r="D2694" s="397">
        <v>0</v>
      </c>
      <c r="E2694" s="397">
        <v>0</v>
      </c>
    </row>
    <row r="2695" spans="1:5" x14ac:dyDescent="0.25">
      <c r="A2695" s="408" t="s">
        <v>21518</v>
      </c>
      <c r="B2695" s="410" t="s">
        <v>16834</v>
      </c>
      <c r="C2695" s="397">
        <v>0</v>
      </c>
      <c r="D2695" s="397">
        <v>0</v>
      </c>
      <c r="E2695" s="397">
        <v>0</v>
      </c>
    </row>
    <row r="2696" spans="1:5" x14ac:dyDescent="0.25">
      <c r="A2696" s="408" t="s">
        <v>21519</v>
      </c>
      <c r="B2696" s="410" t="s">
        <v>16835</v>
      </c>
      <c r="C2696" s="397">
        <v>0</v>
      </c>
      <c r="D2696" s="397">
        <v>0</v>
      </c>
      <c r="E2696" s="397">
        <v>0</v>
      </c>
    </row>
    <row r="2697" spans="1:5" x14ac:dyDescent="0.25">
      <c r="A2697" s="408" t="s">
        <v>21520</v>
      </c>
      <c r="B2697" s="410" t="s">
        <v>16831</v>
      </c>
      <c r="C2697" s="397">
        <v>0</v>
      </c>
      <c r="D2697" s="397">
        <v>0</v>
      </c>
      <c r="E2697" s="397">
        <v>0</v>
      </c>
    </row>
    <row r="2698" spans="1:5" x14ac:dyDescent="0.25">
      <c r="A2698" s="408" t="s">
        <v>21521</v>
      </c>
      <c r="B2698" s="410" t="s">
        <v>16832</v>
      </c>
      <c r="C2698" s="397">
        <v>0</v>
      </c>
      <c r="D2698" s="397">
        <v>0</v>
      </c>
      <c r="E2698" s="397">
        <v>0</v>
      </c>
    </row>
    <row r="2699" spans="1:5" x14ac:dyDescent="0.25">
      <c r="A2699" s="408" t="s">
        <v>21522</v>
      </c>
      <c r="B2699" s="410" t="s">
        <v>16833</v>
      </c>
      <c r="C2699" s="397">
        <v>0</v>
      </c>
      <c r="D2699" s="397">
        <v>0</v>
      </c>
      <c r="E2699" s="397">
        <v>0</v>
      </c>
    </row>
    <row r="2700" spans="1:5" x14ac:dyDescent="0.25">
      <c r="A2700" s="408" t="s">
        <v>21523</v>
      </c>
      <c r="B2700" s="410" t="s">
        <v>16834</v>
      </c>
      <c r="C2700" s="397">
        <v>0</v>
      </c>
      <c r="D2700" s="397">
        <v>0</v>
      </c>
      <c r="E2700" s="397">
        <v>0</v>
      </c>
    </row>
    <row r="2701" spans="1:5" x14ac:dyDescent="0.25">
      <c r="A2701" s="408" t="s">
        <v>21524</v>
      </c>
      <c r="B2701" s="410" t="s">
        <v>16835</v>
      </c>
      <c r="C2701" s="397">
        <v>0</v>
      </c>
      <c r="D2701" s="397">
        <v>0</v>
      </c>
      <c r="E2701" s="397">
        <v>0</v>
      </c>
    </row>
    <row r="2702" spans="1:5" x14ac:dyDescent="0.25">
      <c r="A2702" s="408" t="s">
        <v>21525</v>
      </c>
      <c r="B2702" s="410" t="s">
        <v>16831</v>
      </c>
      <c r="C2702" s="397">
        <v>0</v>
      </c>
      <c r="D2702" s="397">
        <v>0</v>
      </c>
      <c r="E2702" s="397">
        <v>0</v>
      </c>
    </row>
    <row r="2703" spans="1:5" x14ac:dyDescent="0.25">
      <c r="A2703" s="408" t="s">
        <v>21526</v>
      </c>
      <c r="B2703" s="410" t="s">
        <v>16832</v>
      </c>
      <c r="C2703" s="397">
        <v>0</v>
      </c>
      <c r="D2703" s="397">
        <v>0</v>
      </c>
      <c r="E2703" s="397">
        <v>0</v>
      </c>
    </row>
    <row r="2704" spans="1:5" x14ac:dyDescent="0.25">
      <c r="A2704" s="408" t="s">
        <v>21527</v>
      </c>
      <c r="B2704" s="410" t="s">
        <v>16833</v>
      </c>
      <c r="C2704" s="397">
        <v>0</v>
      </c>
      <c r="D2704" s="397">
        <v>0</v>
      </c>
      <c r="E2704" s="397">
        <v>0</v>
      </c>
    </row>
    <row r="2705" spans="1:5" x14ac:dyDescent="0.25">
      <c r="A2705" s="408" t="s">
        <v>21528</v>
      </c>
      <c r="B2705" s="410" t="s">
        <v>16834</v>
      </c>
      <c r="C2705" s="397">
        <v>0</v>
      </c>
      <c r="D2705" s="397">
        <v>0</v>
      </c>
      <c r="E2705" s="397">
        <v>0</v>
      </c>
    </row>
    <row r="2706" spans="1:5" x14ac:dyDescent="0.25">
      <c r="A2706" s="408" t="s">
        <v>21529</v>
      </c>
      <c r="B2706" s="410" t="s">
        <v>16835</v>
      </c>
      <c r="C2706" s="397">
        <v>0</v>
      </c>
      <c r="D2706" s="397">
        <v>0</v>
      </c>
      <c r="E2706" s="397">
        <v>0</v>
      </c>
    </row>
    <row r="2707" spans="1:5" x14ac:dyDescent="0.25">
      <c r="A2707" s="408" t="s">
        <v>21530</v>
      </c>
      <c r="B2707" s="410" t="s">
        <v>16831</v>
      </c>
      <c r="C2707" s="397">
        <v>0</v>
      </c>
      <c r="D2707" s="397">
        <v>0</v>
      </c>
      <c r="E2707" s="397">
        <v>0</v>
      </c>
    </row>
    <row r="2708" spans="1:5" x14ac:dyDescent="0.25">
      <c r="A2708" s="408" t="s">
        <v>21531</v>
      </c>
      <c r="B2708" s="410" t="s">
        <v>16832</v>
      </c>
      <c r="C2708" s="397">
        <v>0</v>
      </c>
      <c r="D2708" s="397">
        <v>0</v>
      </c>
      <c r="E2708" s="397">
        <v>0</v>
      </c>
    </row>
    <row r="2709" spans="1:5" x14ac:dyDescent="0.25">
      <c r="A2709" s="408" t="s">
        <v>21532</v>
      </c>
      <c r="B2709" s="410" t="s">
        <v>16833</v>
      </c>
      <c r="C2709" s="397">
        <v>0</v>
      </c>
      <c r="D2709" s="397">
        <v>0</v>
      </c>
      <c r="E2709" s="397">
        <v>0</v>
      </c>
    </row>
    <row r="2710" spans="1:5" x14ac:dyDescent="0.25">
      <c r="A2710" s="408" t="s">
        <v>21533</v>
      </c>
      <c r="B2710" s="410" t="s">
        <v>16834</v>
      </c>
      <c r="C2710" s="397">
        <v>0</v>
      </c>
      <c r="D2710" s="397">
        <v>0</v>
      </c>
      <c r="E2710" s="397">
        <v>0</v>
      </c>
    </row>
    <row r="2711" spans="1:5" x14ac:dyDescent="0.25">
      <c r="A2711" s="408" t="s">
        <v>21534</v>
      </c>
      <c r="B2711" s="410" t="s">
        <v>16835</v>
      </c>
      <c r="C2711" s="397">
        <v>0</v>
      </c>
      <c r="D2711" s="397">
        <v>0</v>
      </c>
      <c r="E2711" s="397">
        <v>0</v>
      </c>
    </row>
    <row r="2712" spans="1:5" x14ac:dyDescent="0.25">
      <c r="A2712" s="408" t="s">
        <v>21535</v>
      </c>
      <c r="B2712" s="410" t="s">
        <v>16831</v>
      </c>
      <c r="C2712" s="397">
        <v>0</v>
      </c>
      <c r="D2712" s="397">
        <v>0</v>
      </c>
      <c r="E2712" s="397">
        <v>0</v>
      </c>
    </row>
    <row r="2713" spans="1:5" x14ac:dyDescent="0.25">
      <c r="A2713" s="408" t="s">
        <v>21536</v>
      </c>
      <c r="B2713" s="410" t="s">
        <v>16832</v>
      </c>
      <c r="C2713" s="397">
        <v>0</v>
      </c>
      <c r="D2713" s="397">
        <v>0</v>
      </c>
      <c r="E2713" s="397">
        <v>0</v>
      </c>
    </row>
    <row r="2714" spans="1:5" x14ac:dyDescent="0.25">
      <c r="A2714" s="408" t="s">
        <v>21537</v>
      </c>
      <c r="B2714" s="410" t="s">
        <v>16833</v>
      </c>
      <c r="C2714" s="397">
        <v>0</v>
      </c>
      <c r="D2714" s="397">
        <v>0</v>
      </c>
      <c r="E2714" s="397">
        <v>0</v>
      </c>
    </row>
    <row r="2715" spans="1:5" x14ac:dyDescent="0.25">
      <c r="A2715" s="408" t="s">
        <v>21538</v>
      </c>
      <c r="B2715" s="410" t="s">
        <v>16834</v>
      </c>
      <c r="C2715" s="397">
        <v>0</v>
      </c>
      <c r="D2715" s="397">
        <v>0</v>
      </c>
      <c r="E2715" s="397">
        <v>0</v>
      </c>
    </row>
    <row r="2716" spans="1:5" x14ac:dyDescent="0.25">
      <c r="A2716" s="408" t="s">
        <v>21539</v>
      </c>
      <c r="B2716" s="410" t="s">
        <v>16835</v>
      </c>
      <c r="C2716" s="397">
        <v>0</v>
      </c>
      <c r="D2716" s="397">
        <v>0</v>
      </c>
      <c r="E2716" s="397">
        <v>0</v>
      </c>
    </row>
    <row r="2717" spans="1:5" x14ac:dyDescent="0.25">
      <c r="A2717" s="408" t="s">
        <v>4990</v>
      </c>
      <c r="B2717" s="410" t="s">
        <v>5007</v>
      </c>
      <c r="C2717" s="397">
        <v>-6</v>
      </c>
      <c r="D2717" s="397">
        <v>50</v>
      </c>
      <c r="E2717" s="397">
        <v>44</v>
      </c>
    </row>
    <row r="2718" spans="1:5" x14ac:dyDescent="0.25">
      <c r="A2718" s="408" t="s">
        <v>4991</v>
      </c>
      <c r="B2718" s="410" t="s">
        <v>5006</v>
      </c>
      <c r="C2718" s="397">
        <v>0</v>
      </c>
      <c r="D2718" s="397">
        <v>0</v>
      </c>
      <c r="E2718" s="397">
        <v>0</v>
      </c>
    </row>
    <row r="2719" spans="1:5" x14ac:dyDescent="0.25">
      <c r="A2719" s="408" t="s">
        <v>4992</v>
      </c>
      <c r="B2719" s="410" t="s">
        <v>5005</v>
      </c>
      <c r="C2719" s="397">
        <v>3</v>
      </c>
      <c r="D2719" s="397">
        <v>13</v>
      </c>
      <c r="E2719" s="397">
        <v>16</v>
      </c>
    </row>
    <row r="2720" spans="1:5" x14ac:dyDescent="0.25">
      <c r="A2720" s="408" t="s">
        <v>4993</v>
      </c>
      <c r="B2720" s="410" t="s">
        <v>5008</v>
      </c>
      <c r="C2720" s="397">
        <v>-6</v>
      </c>
      <c r="D2720" s="397">
        <v>19</v>
      </c>
      <c r="E2720" s="397">
        <v>13</v>
      </c>
    </row>
    <row r="2721" spans="1:5" x14ac:dyDescent="0.25">
      <c r="A2721" s="408" t="s">
        <v>4994</v>
      </c>
      <c r="B2721" s="410" t="s">
        <v>5009</v>
      </c>
      <c r="C2721" s="397">
        <v>1</v>
      </c>
      <c r="D2721" s="397">
        <v>25</v>
      </c>
      <c r="E2721" s="397">
        <v>26</v>
      </c>
    </row>
    <row r="2722" spans="1:5" x14ac:dyDescent="0.25">
      <c r="A2722" s="408" t="s">
        <v>16752</v>
      </c>
      <c r="B2722" s="410" t="s">
        <v>16755</v>
      </c>
      <c r="C2722" s="397">
        <v>0</v>
      </c>
      <c r="D2722" s="397">
        <v>2</v>
      </c>
      <c r="E2722" s="397">
        <v>2</v>
      </c>
    </row>
    <row r="2723" spans="1:5" x14ac:dyDescent="0.25">
      <c r="A2723" s="408" t="s">
        <v>16753</v>
      </c>
      <c r="B2723" s="410" t="s">
        <v>16756</v>
      </c>
      <c r="C2723" s="397">
        <v>0</v>
      </c>
      <c r="D2723" s="397">
        <v>17</v>
      </c>
      <c r="E2723" s="397">
        <v>17</v>
      </c>
    </row>
    <row r="2724" spans="1:5" x14ac:dyDescent="0.25">
      <c r="A2724" s="408" t="s">
        <v>16754</v>
      </c>
      <c r="B2724" s="410" t="s">
        <v>16757</v>
      </c>
      <c r="C2724" s="397">
        <v>0</v>
      </c>
      <c r="D2724" s="397">
        <v>86</v>
      </c>
      <c r="E2724" s="397">
        <v>86</v>
      </c>
    </row>
    <row r="2725" spans="1:5" x14ac:dyDescent="0.25">
      <c r="A2725" s="408" t="s">
        <v>16751</v>
      </c>
      <c r="B2725" s="410" t="s">
        <v>16758</v>
      </c>
      <c r="C2725" s="397">
        <v>0</v>
      </c>
      <c r="D2725" s="397">
        <v>9</v>
      </c>
      <c r="E2725" s="397">
        <v>9</v>
      </c>
    </row>
    <row r="2726" spans="1:5" x14ac:dyDescent="0.25">
      <c r="A2726" s="408" t="s">
        <v>16808</v>
      </c>
      <c r="B2726" s="410" t="s">
        <v>16809</v>
      </c>
      <c r="C2726" s="397">
        <v>0</v>
      </c>
      <c r="D2726" s="397">
        <v>9</v>
      </c>
      <c r="E2726" s="397">
        <v>9</v>
      </c>
    </row>
    <row r="2727" spans="1:5" x14ac:dyDescent="0.25">
      <c r="A2727" s="408" t="s">
        <v>4996</v>
      </c>
      <c r="B2727" s="410" t="s">
        <v>5010</v>
      </c>
      <c r="C2727" s="397">
        <v>18</v>
      </c>
      <c r="D2727" s="397">
        <v>238</v>
      </c>
      <c r="E2727" s="397">
        <v>256</v>
      </c>
    </row>
    <row r="2728" spans="1:5" x14ac:dyDescent="0.25">
      <c r="A2728" s="408" t="s">
        <v>4995</v>
      </c>
      <c r="B2728" s="410" t="s">
        <v>5011</v>
      </c>
      <c r="C2728" s="397">
        <v>3</v>
      </c>
      <c r="D2728" s="397">
        <v>5</v>
      </c>
      <c r="E2728" s="397">
        <v>8</v>
      </c>
    </row>
    <row r="2729" spans="1:5" x14ac:dyDescent="0.25">
      <c r="A2729" s="408" t="s">
        <v>4997</v>
      </c>
      <c r="B2729" s="410" t="s">
        <v>5012</v>
      </c>
      <c r="C2729" s="397">
        <v>14</v>
      </c>
      <c r="D2729" s="397">
        <v>212</v>
      </c>
      <c r="E2729" s="397">
        <v>226</v>
      </c>
    </row>
    <row r="2730" spans="1:5" x14ac:dyDescent="0.25">
      <c r="A2730" s="408" t="s">
        <v>4998</v>
      </c>
      <c r="B2730" s="410" t="s">
        <v>5013</v>
      </c>
      <c r="C2730" s="397">
        <v>-3</v>
      </c>
      <c r="D2730" s="397">
        <v>34</v>
      </c>
      <c r="E2730" s="397">
        <v>31</v>
      </c>
    </row>
    <row r="2731" spans="1:5" x14ac:dyDescent="0.25">
      <c r="A2731" s="408" t="s">
        <v>4999</v>
      </c>
      <c r="B2731" s="410" t="s">
        <v>5014</v>
      </c>
      <c r="C2731" s="397">
        <v>5</v>
      </c>
      <c r="D2731" s="397">
        <v>58</v>
      </c>
      <c r="E2731" s="397">
        <v>63</v>
      </c>
    </row>
    <row r="2732" spans="1:5" x14ac:dyDescent="0.25">
      <c r="A2732" s="408" t="s">
        <v>16759</v>
      </c>
      <c r="B2732" s="410" t="s">
        <v>16763</v>
      </c>
      <c r="C2732" s="397">
        <v>0</v>
      </c>
      <c r="D2732" s="397">
        <v>30</v>
      </c>
      <c r="E2732" s="397">
        <v>30</v>
      </c>
    </row>
    <row r="2733" spans="1:5" x14ac:dyDescent="0.25">
      <c r="A2733" s="408" t="s">
        <v>16760</v>
      </c>
      <c r="B2733" s="410" t="s">
        <v>16764</v>
      </c>
      <c r="C2733" s="397">
        <v>0</v>
      </c>
      <c r="D2733" s="397">
        <v>67</v>
      </c>
      <c r="E2733" s="397">
        <v>67</v>
      </c>
    </row>
    <row r="2734" spans="1:5" x14ac:dyDescent="0.25">
      <c r="A2734" s="408" t="s">
        <v>16761</v>
      </c>
      <c r="B2734" s="410" t="s">
        <v>16765</v>
      </c>
      <c r="C2734" s="397">
        <v>0</v>
      </c>
      <c r="D2734" s="397">
        <v>47</v>
      </c>
      <c r="E2734" s="397">
        <v>47</v>
      </c>
    </row>
    <row r="2735" spans="1:5" x14ac:dyDescent="0.25">
      <c r="A2735" s="408" t="s">
        <v>16762</v>
      </c>
      <c r="B2735" s="410" t="s">
        <v>16766</v>
      </c>
      <c r="C2735" s="397">
        <v>0</v>
      </c>
      <c r="D2735" s="397">
        <v>159</v>
      </c>
      <c r="E2735" s="397">
        <v>159</v>
      </c>
    </row>
    <row r="2736" spans="1:5" x14ac:dyDescent="0.25">
      <c r="A2736" s="408" t="s">
        <v>16806</v>
      </c>
      <c r="B2736" s="410" t="s">
        <v>16807</v>
      </c>
      <c r="C2736" s="397">
        <v>0</v>
      </c>
      <c r="D2736" s="397">
        <v>149</v>
      </c>
      <c r="E2736" s="397">
        <v>149</v>
      </c>
    </row>
    <row r="2737" spans="1:5" x14ac:dyDescent="0.25">
      <c r="A2737" s="408" t="s">
        <v>5000</v>
      </c>
      <c r="B2737" s="410" t="s">
        <v>5015</v>
      </c>
      <c r="C2737" s="397">
        <v>-6</v>
      </c>
      <c r="D2737" s="397">
        <v>-5</v>
      </c>
      <c r="E2737" s="397">
        <v>-11</v>
      </c>
    </row>
    <row r="2738" spans="1:5" x14ac:dyDescent="0.25">
      <c r="A2738" s="408" t="s">
        <v>5001</v>
      </c>
      <c r="B2738" s="410" t="s">
        <v>5016</v>
      </c>
      <c r="C2738" s="397">
        <v>-2</v>
      </c>
      <c r="D2738" s="397">
        <v>0</v>
      </c>
      <c r="E2738" s="397">
        <v>-2</v>
      </c>
    </row>
    <row r="2739" spans="1:5" x14ac:dyDescent="0.25">
      <c r="A2739" s="408" t="s">
        <v>5002</v>
      </c>
      <c r="B2739" s="410" t="s">
        <v>5017</v>
      </c>
      <c r="C2739" s="397">
        <v>-6</v>
      </c>
      <c r="D2739" s="397">
        <v>-5</v>
      </c>
      <c r="E2739" s="397">
        <v>-11</v>
      </c>
    </row>
    <row r="2740" spans="1:5" x14ac:dyDescent="0.25">
      <c r="A2740" s="408" t="s">
        <v>5003</v>
      </c>
      <c r="B2740" s="410" t="s">
        <v>5018</v>
      </c>
      <c r="C2740" s="397">
        <v>0</v>
      </c>
      <c r="D2740" s="397">
        <v>0</v>
      </c>
      <c r="E2740" s="397">
        <v>0</v>
      </c>
    </row>
    <row r="2741" spans="1:5" x14ac:dyDescent="0.25">
      <c r="A2741" s="408" t="s">
        <v>5004</v>
      </c>
      <c r="B2741" s="410" t="s">
        <v>5019</v>
      </c>
      <c r="C2741" s="397">
        <v>-2</v>
      </c>
      <c r="D2741" s="397">
        <v>-5</v>
      </c>
      <c r="E2741" s="397">
        <v>-7</v>
      </c>
    </row>
    <row r="2742" spans="1:5" x14ac:dyDescent="0.25">
      <c r="A2742" s="408" t="s">
        <v>18083</v>
      </c>
      <c r="B2742" s="410" t="s">
        <v>18105</v>
      </c>
      <c r="C2742" s="397">
        <v>0</v>
      </c>
      <c r="D2742" s="397">
        <v>0</v>
      </c>
      <c r="E2742" s="397">
        <v>0</v>
      </c>
    </row>
    <row r="2743" spans="1:5" x14ac:dyDescent="0.25">
      <c r="A2743" s="408" t="s">
        <v>16767</v>
      </c>
      <c r="B2743" s="410" t="s">
        <v>16771</v>
      </c>
      <c r="C2743" s="397">
        <v>0</v>
      </c>
      <c r="D2743" s="397">
        <v>74</v>
      </c>
      <c r="E2743" s="397">
        <v>74</v>
      </c>
    </row>
    <row r="2744" spans="1:5" x14ac:dyDescent="0.25">
      <c r="A2744" s="408" t="s">
        <v>16768</v>
      </c>
      <c r="B2744" s="410" t="s">
        <v>16772</v>
      </c>
      <c r="C2744" s="397">
        <v>0</v>
      </c>
      <c r="D2744" s="397">
        <v>157</v>
      </c>
      <c r="E2744" s="397">
        <v>157</v>
      </c>
    </row>
    <row r="2745" spans="1:5" x14ac:dyDescent="0.25">
      <c r="A2745" s="408" t="s">
        <v>16769</v>
      </c>
      <c r="B2745" s="410" t="s">
        <v>16773</v>
      </c>
      <c r="C2745" s="397">
        <v>0</v>
      </c>
      <c r="D2745" s="397">
        <v>54</v>
      </c>
      <c r="E2745" s="397">
        <v>54</v>
      </c>
    </row>
    <row r="2746" spans="1:5" x14ac:dyDescent="0.25">
      <c r="A2746" s="408" t="s">
        <v>16770</v>
      </c>
      <c r="B2746" s="410" t="s">
        <v>16774</v>
      </c>
      <c r="C2746" s="397">
        <v>0</v>
      </c>
      <c r="D2746" s="397">
        <v>60</v>
      </c>
      <c r="E2746" s="397">
        <v>60</v>
      </c>
    </row>
    <row r="2747" spans="1:5" x14ac:dyDescent="0.25">
      <c r="A2747" s="408" t="s">
        <v>16804</v>
      </c>
      <c r="B2747" s="410" t="s">
        <v>16805</v>
      </c>
      <c r="C2747" s="397">
        <v>0</v>
      </c>
      <c r="D2747" s="397">
        <v>72</v>
      </c>
      <c r="E2747" s="397">
        <v>72</v>
      </c>
    </row>
    <row r="2748" spans="1:5" x14ac:dyDescent="0.25">
      <c r="A2748" s="408" t="s">
        <v>13870</v>
      </c>
      <c r="B2748" s="410" t="s">
        <v>13871</v>
      </c>
      <c r="C2748" s="397">
        <v>0</v>
      </c>
      <c r="D2748" s="397">
        <v>0</v>
      </c>
      <c r="E2748" s="397">
        <v>0</v>
      </c>
    </row>
    <row r="2749" spans="1:5" x14ac:dyDescent="0.25">
      <c r="A2749" s="408" t="s">
        <v>13714</v>
      </c>
      <c r="B2749" s="410" t="s">
        <v>5028</v>
      </c>
      <c r="C2749" s="397">
        <v>0</v>
      </c>
      <c r="D2749" s="397">
        <v>0</v>
      </c>
      <c r="E2749" s="397">
        <v>0</v>
      </c>
    </row>
    <row r="2750" spans="1:5" x14ac:dyDescent="0.25">
      <c r="A2750" s="408" t="s">
        <v>13955</v>
      </c>
      <c r="B2750" s="410" t="s">
        <v>5029</v>
      </c>
      <c r="C2750" s="397">
        <v>0</v>
      </c>
      <c r="D2750" s="397">
        <v>0</v>
      </c>
      <c r="E2750" s="397">
        <v>0</v>
      </c>
    </row>
    <row r="2751" spans="1:5" x14ac:dyDescent="0.25">
      <c r="A2751" s="408" t="s">
        <v>13715</v>
      </c>
      <c r="B2751" s="410" t="s">
        <v>5030</v>
      </c>
      <c r="C2751" s="397">
        <v>0</v>
      </c>
      <c r="D2751" s="397">
        <v>0</v>
      </c>
      <c r="E2751" s="397">
        <v>0</v>
      </c>
    </row>
    <row r="2752" spans="1:5" x14ac:dyDescent="0.25">
      <c r="A2752" s="408" t="s">
        <v>13716</v>
      </c>
      <c r="B2752" s="410" t="s">
        <v>5031</v>
      </c>
      <c r="C2752" s="397">
        <v>0</v>
      </c>
      <c r="D2752" s="397">
        <v>0</v>
      </c>
      <c r="E2752" s="397">
        <v>0</v>
      </c>
    </row>
    <row r="2753" spans="1:5" x14ac:dyDescent="0.25">
      <c r="A2753" s="408" t="s">
        <v>11570</v>
      </c>
      <c r="B2753" s="410" t="s">
        <v>18100</v>
      </c>
      <c r="C2753" s="397">
        <v>0</v>
      </c>
      <c r="D2753" s="397">
        <v>15</v>
      </c>
      <c r="E2753" s="397">
        <v>15</v>
      </c>
    </row>
    <row r="2754" spans="1:5" x14ac:dyDescent="0.25">
      <c r="A2754" s="408" t="s">
        <v>11571</v>
      </c>
      <c r="B2754" s="410" t="s">
        <v>18101</v>
      </c>
      <c r="C2754" s="397">
        <v>0</v>
      </c>
      <c r="D2754" s="397">
        <v>22</v>
      </c>
      <c r="E2754" s="397">
        <v>22</v>
      </c>
    </row>
    <row r="2755" spans="1:5" x14ac:dyDescent="0.25">
      <c r="A2755" s="408" t="s">
        <v>11572</v>
      </c>
      <c r="B2755" s="410" t="s">
        <v>18102</v>
      </c>
      <c r="C2755" s="397">
        <v>0</v>
      </c>
      <c r="D2755" s="397">
        <v>1</v>
      </c>
      <c r="E2755" s="397">
        <v>1</v>
      </c>
    </row>
    <row r="2756" spans="1:5" x14ac:dyDescent="0.25">
      <c r="A2756" s="408" t="s">
        <v>11573</v>
      </c>
      <c r="B2756" s="410" t="s">
        <v>18103</v>
      </c>
      <c r="C2756" s="397">
        <v>0</v>
      </c>
      <c r="D2756" s="397">
        <v>43</v>
      </c>
      <c r="E2756" s="397">
        <v>43</v>
      </c>
    </row>
    <row r="2757" spans="1:5" x14ac:dyDescent="0.25">
      <c r="A2757" s="408" t="s">
        <v>18120</v>
      </c>
      <c r="B2757" s="410" t="s">
        <v>18104</v>
      </c>
      <c r="C2757" s="397">
        <v>0</v>
      </c>
      <c r="D2757" s="397">
        <v>6</v>
      </c>
      <c r="E2757" s="397">
        <v>6</v>
      </c>
    </row>
    <row r="2758" spans="1:5" x14ac:dyDescent="0.25">
      <c r="A2758" s="408" t="s">
        <v>4872</v>
      </c>
      <c r="B2758" s="410" t="s">
        <v>5020</v>
      </c>
      <c r="C2758" s="397">
        <v>0</v>
      </c>
      <c r="D2758" s="397">
        <v>0</v>
      </c>
      <c r="E2758" s="397">
        <v>0</v>
      </c>
    </row>
    <row r="2759" spans="1:5" x14ac:dyDescent="0.25">
      <c r="A2759" s="408" t="s">
        <v>4873</v>
      </c>
      <c r="B2759" s="410" t="s">
        <v>5021</v>
      </c>
      <c r="C2759" s="397">
        <v>0</v>
      </c>
      <c r="D2759" s="397">
        <v>0</v>
      </c>
      <c r="E2759" s="397">
        <v>0</v>
      </c>
    </row>
    <row r="2760" spans="1:5" x14ac:dyDescent="0.25">
      <c r="A2760" s="408" t="s">
        <v>4874</v>
      </c>
      <c r="B2760" s="410" t="s">
        <v>5022</v>
      </c>
      <c r="C2760" s="397">
        <v>0</v>
      </c>
      <c r="D2760" s="397">
        <v>0</v>
      </c>
      <c r="E2760" s="397">
        <v>0</v>
      </c>
    </row>
    <row r="2761" spans="1:5" x14ac:dyDescent="0.25">
      <c r="A2761" s="408" t="s">
        <v>4875</v>
      </c>
      <c r="B2761" s="410" t="s">
        <v>5023</v>
      </c>
      <c r="C2761" s="397">
        <v>0</v>
      </c>
      <c r="D2761" s="397">
        <v>0</v>
      </c>
      <c r="E2761" s="397">
        <v>0</v>
      </c>
    </row>
    <row r="2762" spans="1:5" x14ac:dyDescent="0.25">
      <c r="A2762" s="408" t="s">
        <v>4876</v>
      </c>
      <c r="B2762" s="410" t="s">
        <v>5024</v>
      </c>
      <c r="C2762" s="397">
        <v>0</v>
      </c>
      <c r="D2762" s="397">
        <v>0</v>
      </c>
      <c r="E2762" s="397">
        <v>0</v>
      </c>
    </row>
    <row r="2763" spans="1:5" x14ac:dyDescent="0.25">
      <c r="A2763" s="408" t="s">
        <v>4877</v>
      </c>
      <c r="B2763" s="410" t="s">
        <v>5025</v>
      </c>
      <c r="C2763" s="397">
        <v>0</v>
      </c>
      <c r="D2763" s="397">
        <v>0</v>
      </c>
      <c r="E2763" s="397">
        <v>0</v>
      </c>
    </row>
    <row r="2764" spans="1:5" x14ac:dyDescent="0.25">
      <c r="A2764" s="408" t="s">
        <v>4878</v>
      </c>
      <c r="B2764" s="410" t="s">
        <v>5026</v>
      </c>
      <c r="C2764" s="397">
        <v>0</v>
      </c>
      <c r="D2764" s="397">
        <v>0</v>
      </c>
      <c r="E2764" s="397">
        <v>0</v>
      </c>
    </row>
    <row r="2765" spans="1:5" x14ac:dyDescent="0.25">
      <c r="A2765" s="408" t="s">
        <v>4879</v>
      </c>
      <c r="B2765" s="410" t="s">
        <v>5027</v>
      </c>
      <c r="C2765" s="397">
        <v>0</v>
      </c>
      <c r="D2765" s="397">
        <v>0</v>
      </c>
      <c r="E2765" s="397">
        <v>0</v>
      </c>
    </row>
    <row r="2766" spans="1:5" x14ac:dyDescent="0.25">
      <c r="A2766" s="408" t="s">
        <v>4880</v>
      </c>
      <c r="B2766" s="410" t="s">
        <v>5023</v>
      </c>
      <c r="C2766" s="397">
        <v>0</v>
      </c>
      <c r="D2766" s="397">
        <v>0</v>
      </c>
      <c r="E2766" s="397">
        <v>0</v>
      </c>
    </row>
    <row r="2767" spans="1:5" x14ac:dyDescent="0.25">
      <c r="A2767" s="408" t="s">
        <v>4881</v>
      </c>
      <c r="B2767" s="410" t="s">
        <v>5024</v>
      </c>
      <c r="C2767" s="397">
        <v>0</v>
      </c>
      <c r="D2767" s="397">
        <v>0</v>
      </c>
      <c r="E2767" s="397">
        <v>0</v>
      </c>
    </row>
    <row r="2768" spans="1:5" x14ac:dyDescent="0.25">
      <c r="A2768" s="408" t="s">
        <v>4882</v>
      </c>
      <c r="B2768" s="410" t="s">
        <v>5025</v>
      </c>
      <c r="C2768" s="397">
        <v>0</v>
      </c>
      <c r="D2768" s="397">
        <v>0</v>
      </c>
      <c r="E2768" s="397">
        <v>0</v>
      </c>
    </row>
    <row r="2769" spans="1:5" x14ac:dyDescent="0.25">
      <c r="A2769" s="408" t="s">
        <v>4883</v>
      </c>
      <c r="B2769" s="410" t="s">
        <v>5026</v>
      </c>
      <c r="C2769" s="397">
        <v>0</v>
      </c>
      <c r="D2769" s="397">
        <v>0</v>
      </c>
      <c r="E2769" s="397">
        <v>0</v>
      </c>
    </row>
    <row r="2770" spans="1:5" x14ac:dyDescent="0.25">
      <c r="A2770" s="408" t="s">
        <v>4884</v>
      </c>
      <c r="B2770" s="410" t="s">
        <v>5027</v>
      </c>
      <c r="C2770" s="397">
        <v>0</v>
      </c>
      <c r="D2770" s="397">
        <v>0</v>
      </c>
      <c r="E2770" s="397">
        <v>0</v>
      </c>
    </row>
    <row r="2771" spans="1:5" x14ac:dyDescent="0.25">
      <c r="A2771" s="408" t="s">
        <v>13682</v>
      </c>
      <c r="B2771" s="410" t="s">
        <v>13683</v>
      </c>
      <c r="C2771" s="397">
        <v>-1</v>
      </c>
      <c r="D2771" s="397">
        <v>29</v>
      </c>
      <c r="E2771" s="397">
        <v>28</v>
      </c>
    </row>
    <row r="2772" spans="1:5" x14ac:dyDescent="0.25">
      <c r="A2772" s="408" t="s">
        <v>7723</v>
      </c>
      <c r="B2772" s="410" t="s">
        <v>11075</v>
      </c>
      <c r="C2772" s="397">
        <v>17</v>
      </c>
      <c r="D2772" s="397">
        <v>11</v>
      </c>
      <c r="E2772" s="397">
        <v>28</v>
      </c>
    </row>
    <row r="2773" spans="1:5" x14ac:dyDescent="0.25">
      <c r="A2773" s="408" t="s">
        <v>1431</v>
      </c>
      <c r="B2773" s="410" t="s">
        <v>11075</v>
      </c>
      <c r="C2773" s="397">
        <v>19</v>
      </c>
      <c r="D2773" s="397">
        <v>4</v>
      </c>
      <c r="E2773" s="397">
        <v>23</v>
      </c>
    </row>
    <row r="2774" spans="1:5" x14ac:dyDescent="0.25">
      <c r="A2774" s="408" t="s">
        <v>2</v>
      </c>
      <c r="B2774" s="410" t="s">
        <v>9414</v>
      </c>
      <c r="C2774" s="397">
        <v>1</v>
      </c>
      <c r="D2774" s="397">
        <v>3</v>
      </c>
      <c r="E2774" s="397">
        <v>4</v>
      </c>
    </row>
    <row r="2775" spans="1:5" x14ac:dyDescent="0.25">
      <c r="A2775" s="408" t="s">
        <v>3</v>
      </c>
      <c r="B2775" s="410" t="s">
        <v>9415</v>
      </c>
      <c r="C2775" s="397">
        <v>2</v>
      </c>
      <c r="D2775" s="397">
        <v>3</v>
      </c>
      <c r="E2775" s="397">
        <v>5</v>
      </c>
    </row>
    <row r="2776" spans="1:5" x14ac:dyDescent="0.25">
      <c r="A2776" s="408" t="s">
        <v>4</v>
      </c>
      <c r="B2776" s="410" t="s">
        <v>9416</v>
      </c>
      <c r="C2776" s="397">
        <v>4</v>
      </c>
      <c r="D2776" s="397">
        <v>3</v>
      </c>
      <c r="E2776" s="397">
        <v>7</v>
      </c>
    </row>
    <row r="2777" spans="1:5" x14ac:dyDescent="0.25">
      <c r="A2777" s="408" t="s">
        <v>16775</v>
      </c>
      <c r="B2777" s="410" t="s">
        <v>16778</v>
      </c>
      <c r="C2777" s="397">
        <v>0</v>
      </c>
      <c r="D2777" s="397">
        <v>7</v>
      </c>
      <c r="E2777" s="397">
        <v>7</v>
      </c>
    </row>
    <row r="2778" spans="1:5" x14ac:dyDescent="0.25">
      <c r="A2778" s="408" t="s">
        <v>16776</v>
      </c>
      <c r="B2778" s="410" t="s">
        <v>16778</v>
      </c>
      <c r="C2778" s="397">
        <v>1</v>
      </c>
      <c r="D2778" s="397">
        <v>7</v>
      </c>
      <c r="E2778" s="397">
        <v>8</v>
      </c>
    </row>
    <row r="2779" spans="1:5" x14ac:dyDescent="0.25">
      <c r="A2779" s="408" t="s">
        <v>16777</v>
      </c>
      <c r="B2779" s="410" t="s">
        <v>16778</v>
      </c>
      <c r="C2779" s="397">
        <v>-1</v>
      </c>
      <c r="D2779" s="397">
        <v>5</v>
      </c>
      <c r="E2779" s="397">
        <v>4</v>
      </c>
    </row>
    <row r="2780" spans="1:5" x14ac:dyDescent="0.25">
      <c r="A2780" s="408" t="s">
        <v>16779</v>
      </c>
      <c r="B2780" s="410" t="s">
        <v>17940</v>
      </c>
      <c r="C2780" s="397">
        <v>0</v>
      </c>
      <c r="D2780" s="397">
        <v>0</v>
      </c>
      <c r="E2780" s="397">
        <v>0</v>
      </c>
    </row>
    <row r="2781" spans="1:5" x14ac:dyDescent="0.25">
      <c r="A2781" s="408" t="s">
        <v>16781</v>
      </c>
      <c r="B2781" s="410" t="s">
        <v>21477</v>
      </c>
      <c r="C2781" s="397">
        <v>0</v>
      </c>
      <c r="D2781" s="397">
        <v>3</v>
      </c>
      <c r="E2781" s="397">
        <v>3</v>
      </c>
    </row>
    <row r="2782" spans="1:5" x14ac:dyDescent="0.25">
      <c r="A2782" s="408" t="s">
        <v>16782</v>
      </c>
      <c r="B2782" s="410" t="s">
        <v>21477</v>
      </c>
      <c r="C2782" s="397">
        <v>0</v>
      </c>
      <c r="D2782" s="397">
        <v>1</v>
      </c>
      <c r="E2782" s="397">
        <v>1</v>
      </c>
    </row>
    <row r="2783" spans="1:5" x14ac:dyDescent="0.25">
      <c r="A2783" s="408" t="s">
        <v>16783</v>
      </c>
      <c r="B2783" s="410" t="s">
        <v>16786</v>
      </c>
      <c r="C2783" s="397">
        <v>0</v>
      </c>
      <c r="D2783" s="397">
        <v>3</v>
      </c>
      <c r="E2783" s="397">
        <v>3</v>
      </c>
    </row>
    <row r="2784" spans="1:5" x14ac:dyDescent="0.25">
      <c r="A2784" s="408" t="s">
        <v>16784</v>
      </c>
      <c r="B2784" s="410" t="s">
        <v>16787</v>
      </c>
      <c r="C2784" s="397">
        <v>0</v>
      </c>
      <c r="D2784" s="397">
        <v>2</v>
      </c>
      <c r="E2784" s="397">
        <v>2</v>
      </c>
    </row>
    <row r="2785" spans="1:5" x14ac:dyDescent="0.25">
      <c r="A2785" s="408" t="s">
        <v>17941</v>
      </c>
      <c r="B2785" s="410" t="s">
        <v>18169</v>
      </c>
      <c r="C2785" s="397">
        <v>0</v>
      </c>
      <c r="D2785" s="397">
        <v>6</v>
      </c>
      <c r="E2785" s="397">
        <v>6</v>
      </c>
    </row>
    <row r="2786" spans="1:5" x14ac:dyDescent="0.25">
      <c r="A2786" s="408" t="s">
        <v>17942</v>
      </c>
      <c r="B2786" s="410" t="s">
        <v>18170</v>
      </c>
      <c r="C2786" s="397">
        <v>-1</v>
      </c>
      <c r="D2786" s="397">
        <v>5</v>
      </c>
      <c r="E2786" s="397">
        <v>4</v>
      </c>
    </row>
    <row r="2787" spans="1:5" x14ac:dyDescent="0.25">
      <c r="A2787" s="408" t="s">
        <v>17943</v>
      </c>
      <c r="B2787" s="410" t="s">
        <v>18171</v>
      </c>
      <c r="C2787" s="397">
        <v>1</v>
      </c>
      <c r="D2787" s="397">
        <v>3</v>
      </c>
      <c r="E2787" s="397">
        <v>4</v>
      </c>
    </row>
    <row r="2788" spans="1:5" x14ac:dyDescent="0.25">
      <c r="A2788" s="408" t="s">
        <v>17682</v>
      </c>
      <c r="B2788" s="410" t="s">
        <v>17949</v>
      </c>
      <c r="C2788" s="397">
        <v>1</v>
      </c>
      <c r="D2788" s="397">
        <v>0</v>
      </c>
      <c r="E2788" s="397">
        <v>1</v>
      </c>
    </row>
    <row r="2789" spans="1:5" x14ac:dyDescent="0.25">
      <c r="A2789" s="408" t="s">
        <v>17683</v>
      </c>
      <c r="B2789" s="410" t="s">
        <v>17949</v>
      </c>
      <c r="C2789" s="397">
        <v>0</v>
      </c>
      <c r="D2789" s="397">
        <v>4</v>
      </c>
      <c r="E2789" s="397">
        <v>4</v>
      </c>
    </row>
    <row r="2790" spans="1:5" x14ac:dyDescent="0.25">
      <c r="A2790" s="408" t="s">
        <v>17944</v>
      </c>
      <c r="B2790" s="410" t="s">
        <v>19946</v>
      </c>
      <c r="C2790" s="397">
        <v>0</v>
      </c>
      <c r="D2790" s="397">
        <v>5</v>
      </c>
      <c r="E2790" s="397">
        <v>5</v>
      </c>
    </row>
    <row r="2791" spans="1:5" x14ac:dyDescent="0.25">
      <c r="A2791" s="408" t="s">
        <v>17945</v>
      </c>
      <c r="B2791" s="410" t="s">
        <v>19947</v>
      </c>
      <c r="C2791" s="397">
        <v>0</v>
      </c>
      <c r="D2791" s="397">
        <v>6</v>
      </c>
      <c r="E2791" s="397">
        <v>6</v>
      </c>
    </row>
    <row r="2792" spans="1:5" x14ac:dyDescent="0.25">
      <c r="A2792" s="408" t="s">
        <v>17946</v>
      </c>
      <c r="B2792" s="410" t="s">
        <v>19948</v>
      </c>
      <c r="C2792" s="397">
        <v>0</v>
      </c>
      <c r="D2792" s="397">
        <v>6</v>
      </c>
      <c r="E2792" s="397">
        <v>6</v>
      </c>
    </row>
    <row r="2793" spans="1:5" x14ac:dyDescent="0.25">
      <c r="A2793" s="408" t="s">
        <v>17947</v>
      </c>
      <c r="B2793" s="410" t="s">
        <v>19949</v>
      </c>
      <c r="C2793" s="397">
        <v>0</v>
      </c>
      <c r="D2793" s="397">
        <v>7</v>
      </c>
      <c r="E2793" s="397">
        <v>7</v>
      </c>
    </row>
    <row r="2794" spans="1:5" x14ac:dyDescent="0.25">
      <c r="A2794" s="408" t="s">
        <v>17948</v>
      </c>
      <c r="B2794" s="410" t="s">
        <v>19950</v>
      </c>
      <c r="C2794" s="397">
        <v>0</v>
      </c>
      <c r="D2794" s="397">
        <v>6</v>
      </c>
      <c r="E2794" s="397">
        <v>6</v>
      </c>
    </row>
    <row r="2795" spans="1:5" x14ac:dyDescent="0.25">
      <c r="A2795" s="408" t="s">
        <v>18294</v>
      </c>
      <c r="B2795" s="410" t="s">
        <v>19951</v>
      </c>
      <c r="C2795" s="397">
        <v>2</v>
      </c>
      <c r="D2795" s="397">
        <v>-14</v>
      </c>
      <c r="E2795" s="397">
        <v>-12</v>
      </c>
    </row>
    <row r="2796" spans="1:5" x14ac:dyDescent="0.25">
      <c r="A2796" s="408" t="s">
        <v>19220</v>
      </c>
      <c r="B2796" s="410" t="s">
        <v>19222</v>
      </c>
      <c r="C2796" s="397">
        <v>3</v>
      </c>
      <c r="D2796" s="397">
        <v>1</v>
      </c>
      <c r="E2796" s="397">
        <v>4</v>
      </c>
    </row>
    <row r="2797" spans="1:5" x14ac:dyDescent="0.25">
      <c r="A2797" s="408" t="s">
        <v>19221</v>
      </c>
      <c r="B2797" s="410" t="s">
        <v>19222</v>
      </c>
      <c r="C2797" s="397">
        <v>5</v>
      </c>
      <c r="D2797" s="397">
        <v>0</v>
      </c>
      <c r="E2797" s="397">
        <v>5</v>
      </c>
    </row>
    <row r="2798" spans="1:5" x14ac:dyDescent="0.25">
      <c r="A2798" s="408" t="s">
        <v>19211</v>
      </c>
      <c r="B2798" s="410" t="s">
        <v>19219</v>
      </c>
      <c r="C2798" s="397">
        <v>0</v>
      </c>
      <c r="D2798" s="397">
        <v>0</v>
      </c>
      <c r="E2798" s="397">
        <v>0</v>
      </c>
    </row>
    <row r="2799" spans="1:5" x14ac:dyDescent="0.25">
      <c r="A2799" s="408" t="s">
        <v>19212</v>
      </c>
      <c r="B2799" s="410" t="s">
        <v>19219</v>
      </c>
      <c r="C2799" s="397">
        <v>0</v>
      </c>
      <c r="D2799" s="397">
        <v>2</v>
      </c>
      <c r="E2799" s="397">
        <v>2</v>
      </c>
    </row>
    <row r="2800" spans="1:5" x14ac:dyDescent="0.25">
      <c r="A2800" s="408" t="s">
        <v>19213</v>
      </c>
      <c r="B2800" s="410" t="s">
        <v>19219</v>
      </c>
      <c r="C2800" s="397">
        <v>0</v>
      </c>
      <c r="D2800" s="397">
        <v>3</v>
      </c>
      <c r="E2800" s="397">
        <v>3</v>
      </c>
    </row>
    <row r="2801" spans="1:5" x14ac:dyDescent="0.25">
      <c r="A2801" s="408" t="s">
        <v>19214</v>
      </c>
      <c r="B2801" s="410" t="s">
        <v>19219</v>
      </c>
      <c r="C2801" s="397">
        <v>0</v>
      </c>
      <c r="D2801" s="397">
        <v>0</v>
      </c>
      <c r="E2801" s="397">
        <v>0</v>
      </c>
    </row>
    <row r="2802" spans="1:5" x14ac:dyDescent="0.25">
      <c r="A2802" s="408" t="s">
        <v>19215</v>
      </c>
      <c r="B2802" s="410" t="s">
        <v>19450</v>
      </c>
      <c r="C2802" s="397">
        <v>1</v>
      </c>
      <c r="D2802" s="397">
        <v>2</v>
      </c>
      <c r="E2802" s="397">
        <v>3</v>
      </c>
    </row>
    <row r="2803" spans="1:5" x14ac:dyDescent="0.25">
      <c r="A2803" s="408" t="s">
        <v>19216</v>
      </c>
      <c r="B2803" s="410" t="s">
        <v>19450</v>
      </c>
      <c r="C2803" s="397">
        <v>1</v>
      </c>
      <c r="D2803" s="397">
        <v>3</v>
      </c>
      <c r="E2803" s="397">
        <v>4</v>
      </c>
    </row>
    <row r="2804" spans="1:5" x14ac:dyDescent="0.25">
      <c r="A2804" s="408" t="s">
        <v>19217</v>
      </c>
      <c r="B2804" s="410" t="s">
        <v>19451</v>
      </c>
      <c r="C2804" s="397">
        <v>0</v>
      </c>
      <c r="D2804" s="397">
        <v>1</v>
      </c>
      <c r="E2804" s="397">
        <v>1</v>
      </c>
    </row>
    <row r="2805" spans="1:5" x14ac:dyDescent="0.25">
      <c r="A2805" s="408" t="s">
        <v>19218</v>
      </c>
      <c r="B2805" s="410" t="s">
        <v>19451</v>
      </c>
      <c r="C2805" s="397">
        <v>-1</v>
      </c>
      <c r="D2805" s="397">
        <v>2</v>
      </c>
      <c r="E2805" s="397">
        <v>1</v>
      </c>
    </row>
    <row r="2806" spans="1:5" x14ac:dyDescent="0.25">
      <c r="A2806" s="408" t="s">
        <v>4374</v>
      </c>
      <c r="B2806" s="410" t="s">
        <v>18022</v>
      </c>
      <c r="C2806" s="397">
        <v>17300</v>
      </c>
      <c r="D2806" s="397">
        <v>-2780</v>
      </c>
      <c r="E2806" s="397">
        <v>14520</v>
      </c>
    </row>
    <row r="2807" spans="1:5" x14ac:dyDescent="0.25">
      <c r="A2807" s="408" t="s">
        <v>4375</v>
      </c>
      <c r="B2807" s="410" t="s">
        <v>18021</v>
      </c>
      <c r="C2807" s="397">
        <v>2500</v>
      </c>
      <c r="D2807" s="397">
        <v>0</v>
      </c>
      <c r="E2807" s="397">
        <v>2500</v>
      </c>
    </row>
    <row r="2808" spans="1:5" x14ac:dyDescent="0.25">
      <c r="A2808" s="408" t="s">
        <v>4376</v>
      </c>
      <c r="B2808" s="410" t="s">
        <v>18023</v>
      </c>
      <c r="C2808" s="397">
        <v>1200</v>
      </c>
      <c r="D2808" s="397">
        <v>0</v>
      </c>
      <c r="E2808" s="397">
        <v>1200</v>
      </c>
    </row>
    <row r="2809" spans="1:5" x14ac:dyDescent="0.25">
      <c r="A2809" s="408" t="s">
        <v>4571</v>
      </c>
      <c r="B2809" s="410" t="s">
        <v>18024</v>
      </c>
      <c r="C2809" s="397">
        <v>1500</v>
      </c>
      <c r="D2809" s="397">
        <v>0</v>
      </c>
      <c r="E2809" s="397">
        <v>1500</v>
      </c>
    </row>
    <row r="2810" spans="1:5" x14ac:dyDescent="0.25">
      <c r="A2810" s="408" t="s">
        <v>4517</v>
      </c>
      <c r="B2810" s="410" t="s">
        <v>18025</v>
      </c>
      <c r="C2810" s="397">
        <v>2300</v>
      </c>
      <c r="D2810" s="397">
        <v>0</v>
      </c>
      <c r="E2810" s="397">
        <v>2300</v>
      </c>
    </row>
    <row r="2811" spans="1:5" x14ac:dyDescent="0.25">
      <c r="A2811" s="408" t="s">
        <v>4866</v>
      </c>
      <c r="B2811" s="410" t="s">
        <v>4867</v>
      </c>
      <c r="C2811" s="397">
        <v>-72</v>
      </c>
      <c r="D2811" s="397">
        <v>0</v>
      </c>
      <c r="E2811" s="397">
        <v>-72</v>
      </c>
    </row>
    <row r="2812" spans="1:5" x14ac:dyDescent="0.25">
      <c r="A2812" s="408" t="s">
        <v>112</v>
      </c>
      <c r="B2812" s="410" t="s">
        <v>18026</v>
      </c>
      <c r="C2812" s="397">
        <v>1965</v>
      </c>
      <c r="D2812" s="397">
        <v>0</v>
      </c>
      <c r="E2812" s="397">
        <v>1965</v>
      </c>
    </row>
    <row r="2813" spans="1:5" x14ac:dyDescent="0.25">
      <c r="A2813" s="408" t="s">
        <v>21282</v>
      </c>
      <c r="B2813" s="410" t="s">
        <v>21344</v>
      </c>
      <c r="C2813" s="397">
        <v>1600</v>
      </c>
      <c r="D2813" s="397">
        <v>0</v>
      </c>
      <c r="E2813" s="397">
        <v>1600</v>
      </c>
    </row>
    <row r="2814" spans="1:5" x14ac:dyDescent="0.25">
      <c r="A2814" s="408" t="s">
        <v>21283</v>
      </c>
      <c r="B2814" s="410" t="s">
        <v>21345</v>
      </c>
      <c r="C2814" s="397">
        <v>0</v>
      </c>
      <c r="D2814" s="397">
        <v>365</v>
      </c>
      <c r="E2814" s="397">
        <v>365</v>
      </c>
    </row>
    <row r="2815" spans="1:5" x14ac:dyDescent="0.25">
      <c r="A2815" s="408" t="s">
        <v>110</v>
      </c>
      <c r="B2815" s="410" t="s">
        <v>18027</v>
      </c>
      <c r="C2815" s="397">
        <v>301</v>
      </c>
      <c r="D2815" s="397">
        <v>0</v>
      </c>
      <c r="E2815" s="397">
        <v>301</v>
      </c>
    </row>
    <row r="2816" spans="1:5" x14ac:dyDescent="0.25">
      <c r="A2816" s="408" t="s">
        <v>21284</v>
      </c>
      <c r="B2816" s="410" t="s">
        <v>21346</v>
      </c>
      <c r="C2816" s="397">
        <v>1100</v>
      </c>
      <c r="D2816" s="397">
        <v>0</v>
      </c>
      <c r="E2816" s="397">
        <v>1100</v>
      </c>
    </row>
    <row r="2817" spans="1:5" x14ac:dyDescent="0.25">
      <c r="A2817" s="408" t="s">
        <v>21285</v>
      </c>
      <c r="B2817" s="410" t="s">
        <v>21347</v>
      </c>
      <c r="C2817" s="397">
        <v>0</v>
      </c>
      <c r="D2817" s="397">
        <v>78</v>
      </c>
      <c r="E2817" s="397">
        <v>78</v>
      </c>
    </row>
    <row r="2818" spans="1:5" x14ac:dyDescent="0.25">
      <c r="A2818" s="408" t="s">
        <v>17991</v>
      </c>
      <c r="B2818" s="410" t="s">
        <v>18028</v>
      </c>
      <c r="C2818" s="397">
        <v>0</v>
      </c>
      <c r="D2818" s="397">
        <v>0</v>
      </c>
      <c r="E2818" s="397">
        <v>0</v>
      </c>
    </row>
    <row r="2819" spans="1:5" x14ac:dyDescent="0.25">
      <c r="A2819" s="408" t="s">
        <v>21286</v>
      </c>
      <c r="B2819" s="410" t="s">
        <v>21348</v>
      </c>
      <c r="C2819" s="397">
        <v>0</v>
      </c>
      <c r="D2819" s="397">
        <v>66</v>
      </c>
      <c r="E2819" s="397">
        <v>66</v>
      </c>
    </row>
    <row r="2820" spans="1:5" x14ac:dyDescent="0.25">
      <c r="A2820" s="408" t="s">
        <v>111</v>
      </c>
      <c r="B2820" s="410" t="s">
        <v>18029</v>
      </c>
      <c r="C2820" s="397">
        <v>218</v>
      </c>
      <c r="D2820" s="397">
        <v>0</v>
      </c>
      <c r="E2820" s="397">
        <v>218</v>
      </c>
    </row>
    <row r="2821" spans="1:5" x14ac:dyDescent="0.25">
      <c r="A2821" s="408" t="s">
        <v>21287</v>
      </c>
      <c r="B2821" s="410" t="s">
        <v>21349</v>
      </c>
      <c r="C2821" s="397">
        <v>450</v>
      </c>
      <c r="D2821" s="397">
        <v>-300</v>
      </c>
      <c r="E2821" s="397">
        <v>150</v>
      </c>
    </row>
    <row r="2822" spans="1:5" x14ac:dyDescent="0.25">
      <c r="A2822" s="408" t="s">
        <v>21288</v>
      </c>
      <c r="B2822" s="410" t="s">
        <v>21350</v>
      </c>
      <c r="C2822" s="397">
        <v>0</v>
      </c>
      <c r="D2822" s="397">
        <v>17</v>
      </c>
      <c r="E2822" s="397">
        <v>17</v>
      </c>
    </row>
    <row r="2823" spans="1:5" x14ac:dyDescent="0.25">
      <c r="A2823" s="408" t="s">
        <v>113</v>
      </c>
      <c r="B2823" s="410" t="s">
        <v>18030</v>
      </c>
      <c r="C2823" s="397">
        <v>54</v>
      </c>
      <c r="D2823" s="397">
        <v>0</v>
      </c>
      <c r="E2823" s="397">
        <v>54</v>
      </c>
    </row>
    <row r="2824" spans="1:5" x14ac:dyDescent="0.25">
      <c r="A2824" s="408" t="s">
        <v>21289</v>
      </c>
      <c r="B2824" s="410" t="s">
        <v>21351</v>
      </c>
      <c r="C2824" s="397">
        <v>0</v>
      </c>
      <c r="D2824" s="397">
        <v>0</v>
      </c>
      <c r="E2824" s="397">
        <v>0</v>
      </c>
    </row>
    <row r="2825" spans="1:5" x14ac:dyDescent="0.25">
      <c r="A2825" s="408" t="s">
        <v>21290</v>
      </c>
      <c r="B2825" s="410" t="s">
        <v>21352</v>
      </c>
      <c r="C2825" s="397">
        <v>0</v>
      </c>
      <c r="D2825" s="397">
        <v>27</v>
      </c>
      <c r="E2825" s="397">
        <v>27</v>
      </c>
    </row>
    <row r="2826" spans="1:5" x14ac:dyDescent="0.25">
      <c r="A2826" s="408" t="s">
        <v>114</v>
      </c>
      <c r="B2826" s="410" t="s">
        <v>18031</v>
      </c>
      <c r="C2826" s="397">
        <v>218</v>
      </c>
      <c r="D2826" s="397">
        <v>0</v>
      </c>
      <c r="E2826" s="397">
        <v>218</v>
      </c>
    </row>
    <row r="2827" spans="1:5" x14ac:dyDescent="0.25">
      <c r="A2827" s="408" t="s">
        <v>21291</v>
      </c>
      <c r="B2827" s="410" t="s">
        <v>21353</v>
      </c>
      <c r="C2827" s="397">
        <v>0</v>
      </c>
      <c r="D2827" s="397">
        <v>0</v>
      </c>
      <c r="E2827" s="397">
        <v>0</v>
      </c>
    </row>
    <row r="2828" spans="1:5" x14ac:dyDescent="0.25">
      <c r="A2828" s="408" t="s">
        <v>21292</v>
      </c>
      <c r="B2828" s="410" t="s">
        <v>21354</v>
      </c>
      <c r="C2828" s="397">
        <v>0</v>
      </c>
      <c r="D2828" s="397">
        <v>10</v>
      </c>
      <c r="E2828" s="397">
        <v>10</v>
      </c>
    </row>
    <row r="2829" spans="1:5" x14ac:dyDescent="0.25">
      <c r="A2829" s="408" t="s">
        <v>9294</v>
      </c>
      <c r="B2829" s="410" t="s">
        <v>18032</v>
      </c>
      <c r="C2829" s="397">
        <v>300</v>
      </c>
      <c r="D2829" s="397">
        <v>0</v>
      </c>
      <c r="E2829" s="397">
        <v>300</v>
      </c>
    </row>
    <row r="2830" spans="1:5" x14ac:dyDescent="0.25">
      <c r="A2830" s="408" t="s">
        <v>21293</v>
      </c>
      <c r="B2830" s="410" t="s">
        <v>21355</v>
      </c>
      <c r="C2830" s="397">
        <v>0</v>
      </c>
      <c r="D2830" s="397">
        <v>-300</v>
      </c>
      <c r="E2830" s="397">
        <v>-300</v>
      </c>
    </row>
    <row r="2831" spans="1:5" x14ac:dyDescent="0.25">
      <c r="A2831" s="408" t="s">
        <v>21294</v>
      </c>
      <c r="B2831" s="410" t="s">
        <v>21356</v>
      </c>
      <c r="C2831" s="397">
        <v>0</v>
      </c>
      <c r="D2831" s="397">
        <v>39</v>
      </c>
      <c r="E2831" s="397">
        <v>39</v>
      </c>
    </row>
    <row r="2832" spans="1:5" x14ac:dyDescent="0.25">
      <c r="A2832" s="408" t="s">
        <v>9292</v>
      </c>
      <c r="B2832" s="410" t="s">
        <v>18033</v>
      </c>
      <c r="C2832" s="397">
        <v>536</v>
      </c>
      <c r="D2832" s="397">
        <v>0</v>
      </c>
      <c r="E2832" s="397">
        <v>536</v>
      </c>
    </row>
    <row r="2833" spans="1:5" x14ac:dyDescent="0.25">
      <c r="A2833" s="408" t="s">
        <v>21295</v>
      </c>
      <c r="B2833" s="410" t="s">
        <v>21357</v>
      </c>
      <c r="C2833" s="397">
        <v>1100</v>
      </c>
      <c r="D2833" s="397">
        <v>0</v>
      </c>
      <c r="E2833" s="397">
        <v>1100</v>
      </c>
    </row>
    <row r="2834" spans="1:5" x14ac:dyDescent="0.25">
      <c r="A2834" s="408" t="s">
        <v>21296</v>
      </c>
      <c r="B2834" s="410" t="s">
        <v>21358</v>
      </c>
      <c r="C2834" s="397">
        <v>0</v>
      </c>
      <c r="D2834" s="397">
        <v>7</v>
      </c>
      <c r="E2834" s="397">
        <v>7</v>
      </c>
    </row>
    <row r="2835" spans="1:5" x14ac:dyDescent="0.25">
      <c r="A2835" s="408" t="s">
        <v>13758</v>
      </c>
      <c r="B2835" s="410" t="s">
        <v>18034</v>
      </c>
      <c r="C2835" s="397">
        <v>584</v>
      </c>
      <c r="D2835" s="397">
        <v>0</v>
      </c>
      <c r="E2835" s="397">
        <v>584</v>
      </c>
    </row>
    <row r="2836" spans="1:5" x14ac:dyDescent="0.25">
      <c r="A2836" s="408" t="s">
        <v>21297</v>
      </c>
      <c r="B2836" s="410" t="s">
        <v>21359</v>
      </c>
      <c r="C2836" s="397">
        <v>0</v>
      </c>
      <c r="D2836" s="397">
        <v>0</v>
      </c>
      <c r="E2836" s="397">
        <v>0</v>
      </c>
    </row>
    <row r="2837" spans="1:5" x14ac:dyDescent="0.25">
      <c r="A2837" s="408" t="s">
        <v>21298</v>
      </c>
      <c r="B2837" s="410" t="s">
        <v>21360</v>
      </c>
      <c r="C2837" s="397">
        <v>0</v>
      </c>
      <c r="D2837" s="397">
        <v>10</v>
      </c>
      <c r="E2837" s="397">
        <v>10</v>
      </c>
    </row>
    <row r="2838" spans="1:5" x14ac:dyDescent="0.25">
      <c r="A2838" s="408" t="s">
        <v>9293</v>
      </c>
      <c r="B2838" s="410" t="s">
        <v>18035</v>
      </c>
      <c r="C2838" s="397">
        <v>305</v>
      </c>
      <c r="D2838" s="397">
        <v>0</v>
      </c>
      <c r="E2838" s="397">
        <v>305</v>
      </c>
    </row>
    <row r="2839" spans="1:5" x14ac:dyDescent="0.25">
      <c r="A2839" s="408" t="s">
        <v>21299</v>
      </c>
      <c r="B2839" s="410" t="s">
        <v>21361</v>
      </c>
      <c r="C2839" s="397">
        <v>1200</v>
      </c>
      <c r="D2839" s="397">
        <v>0</v>
      </c>
      <c r="E2839" s="397">
        <v>1200</v>
      </c>
    </row>
    <row r="2840" spans="1:5" x14ac:dyDescent="0.25">
      <c r="A2840" s="408" t="s">
        <v>21300</v>
      </c>
      <c r="B2840" s="410" t="s">
        <v>21362</v>
      </c>
      <c r="C2840" s="397">
        <v>0</v>
      </c>
      <c r="D2840" s="397">
        <v>155</v>
      </c>
      <c r="E2840" s="397">
        <v>155</v>
      </c>
    </row>
    <row r="2841" spans="1:5" x14ac:dyDescent="0.25">
      <c r="A2841" s="408" t="s">
        <v>11577</v>
      </c>
      <c r="B2841" s="410" t="s">
        <v>18036</v>
      </c>
      <c r="C2841" s="397">
        <v>241</v>
      </c>
      <c r="D2841" s="397">
        <v>0</v>
      </c>
      <c r="E2841" s="397">
        <v>241</v>
      </c>
    </row>
    <row r="2842" spans="1:5" x14ac:dyDescent="0.25">
      <c r="A2842" s="408" t="s">
        <v>21301</v>
      </c>
      <c r="B2842" s="410" t="s">
        <v>21363</v>
      </c>
      <c r="C2842" s="397">
        <v>0</v>
      </c>
      <c r="D2842" s="397">
        <v>0</v>
      </c>
      <c r="E2842" s="397">
        <v>0</v>
      </c>
    </row>
    <row r="2843" spans="1:5" x14ac:dyDescent="0.25">
      <c r="A2843" s="408" t="s">
        <v>21302</v>
      </c>
      <c r="B2843" s="410" t="s">
        <v>21364</v>
      </c>
      <c r="C2843" s="397">
        <v>0</v>
      </c>
      <c r="D2843" s="397">
        <v>4</v>
      </c>
      <c r="E2843" s="397">
        <v>4</v>
      </c>
    </row>
    <row r="2844" spans="1:5" x14ac:dyDescent="0.25">
      <c r="A2844" s="408" t="s">
        <v>11578</v>
      </c>
      <c r="B2844" s="410" t="s">
        <v>18037</v>
      </c>
      <c r="C2844" s="397">
        <v>306</v>
      </c>
      <c r="D2844" s="397">
        <v>0</v>
      </c>
      <c r="E2844" s="397">
        <v>306</v>
      </c>
    </row>
    <row r="2845" spans="1:5" x14ac:dyDescent="0.25">
      <c r="A2845" s="408" t="s">
        <v>21303</v>
      </c>
      <c r="B2845" s="410" t="s">
        <v>21365</v>
      </c>
      <c r="C2845" s="397">
        <v>0</v>
      </c>
      <c r="D2845" s="397">
        <v>0</v>
      </c>
      <c r="E2845" s="397">
        <v>0</v>
      </c>
    </row>
    <row r="2846" spans="1:5" x14ac:dyDescent="0.25">
      <c r="A2846" s="408" t="s">
        <v>21304</v>
      </c>
      <c r="B2846" s="410" t="s">
        <v>21366</v>
      </c>
      <c r="C2846" s="397">
        <v>0</v>
      </c>
      <c r="D2846" s="397">
        <v>429</v>
      </c>
      <c r="E2846" s="397">
        <v>429</v>
      </c>
    </row>
    <row r="2847" spans="1:5" x14ac:dyDescent="0.25">
      <c r="A2847" s="408" t="s">
        <v>13693</v>
      </c>
      <c r="B2847" s="410" t="s">
        <v>18038</v>
      </c>
      <c r="C2847" s="397">
        <v>-379</v>
      </c>
      <c r="D2847" s="397">
        <v>-20</v>
      </c>
      <c r="E2847" s="397">
        <v>-399</v>
      </c>
    </row>
    <row r="2848" spans="1:5" x14ac:dyDescent="0.25">
      <c r="A2848" s="408" t="s">
        <v>21305</v>
      </c>
      <c r="B2848" s="410" t="s">
        <v>21367</v>
      </c>
      <c r="C2848" s="397">
        <v>1800</v>
      </c>
      <c r="D2848" s="397">
        <v>-340</v>
      </c>
      <c r="E2848" s="397">
        <v>1460</v>
      </c>
    </row>
    <row r="2849" spans="1:5" x14ac:dyDescent="0.25">
      <c r="A2849" s="408" t="s">
        <v>21306</v>
      </c>
      <c r="B2849" s="410" t="s">
        <v>21368</v>
      </c>
      <c r="C2849" s="397">
        <v>0</v>
      </c>
      <c r="D2849" s="397">
        <v>139</v>
      </c>
      <c r="E2849" s="397">
        <v>139</v>
      </c>
    </row>
    <row r="2850" spans="1:5" x14ac:dyDescent="0.25">
      <c r="A2850" s="408" t="s">
        <v>109</v>
      </c>
      <c r="B2850" s="410" t="s">
        <v>18039</v>
      </c>
      <c r="C2850" s="397">
        <v>246</v>
      </c>
      <c r="D2850" s="397">
        <v>0</v>
      </c>
      <c r="E2850" s="397">
        <v>246</v>
      </c>
    </row>
    <row r="2851" spans="1:5" x14ac:dyDescent="0.25">
      <c r="A2851" s="408" t="s">
        <v>21307</v>
      </c>
      <c r="B2851" s="410" t="s">
        <v>21369</v>
      </c>
      <c r="C2851" s="397">
        <v>0</v>
      </c>
      <c r="D2851" s="397">
        <v>0</v>
      </c>
      <c r="E2851" s="397">
        <v>0</v>
      </c>
    </row>
    <row r="2852" spans="1:5" x14ac:dyDescent="0.25">
      <c r="A2852" s="408" t="s">
        <v>21308</v>
      </c>
      <c r="B2852" s="410" t="s">
        <v>21370</v>
      </c>
      <c r="C2852" s="397">
        <v>0</v>
      </c>
      <c r="D2852" s="397">
        <v>15</v>
      </c>
      <c r="E2852" s="397">
        <v>15</v>
      </c>
    </row>
    <row r="2853" spans="1:5" x14ac:dyDescent="0.25">
      <c r="A2853" s="408" t="s">
        <v>16789</v>
      </c>
      <c r="B2853" s="410" t="s">
        <v>18040</v>
      </c>
      <c r="C2853" s="397">
        <v>2</v>
      </c>
      <c r="D2853" s="397">
        <v>0</v>
      </c>
      <c r="E2853" s="397">
        <v>2</v>
      </c>
    </row>
    <row r="2854" spans="1:5" x14ac:dyDescent="0.25">
      <c r="A2854" s="408" t="s">
        <v>21309</v>
      </c>
      <c r="B2854" s="410" t="s">
        <v>21371</v>
      </c>
      <c r="C2854" s="397">
        <v>0</v>
      </c>
      <c r="D2854" s="397">
        <v>0</v>
      </c>
      <c r="E2854" s="397">
        <v>0</v>
      </c>
    </row>
    <row r="2855" spans="1:5" x14ac:dyDescent="0.25">
      <c r="A2855" s="408" t="s">
        <v>21310</v>
      </c>
      <c r="B2855" s="410" t="s">
        <v>21372</v>
      </c>
      <c r="C2855" s="397">
        <v>0</v>
      </c>
      <c r="D2855" s="397">
        <v>30</v>
      </c>
      <c r="E2855" s="397">
        <v>30</v>
      </c>
    </row>
    <row r="2856" spans="1:5" x14ac:dyDescent="0.25">
      <c r="A2856" s="408" t="s">
        <v>17992</v>
      </c>
      <c r="B2856" s="410" t="s">
        <v>18041</v>
      </c>
      <c r="C2856" s="397">
        <v>265</v>
      </c>
      <c r="D2856" s="397">
        <v>0</v>
      </c>
      <c r="E2856" s="397">
        <v>265</v>
      </c>
    </row>
    <row r="2857" spans="1:5" x14ac:dyDescent="0.25">
      <c r="A2857" s="408" t="s">
        <v>21311</v>
      </c>
      <c r="B2857" s="410" t="s">
        <v>21373</v>
      </c>
      <c r="C2857" s="397">
        <v>0</v>
      </c>
      <c r="D2857" s="397">
        <v>0</v>
      </c>
      <c r="E2857" s="397">
        <v>0</v>
      </c>
    </row>
    <row r="2858" spans="1:5" x14ac:dyDescent="0.25">
      <c r="A2858" s="408" t="s">
        <v>17993</v>
      </c>
      <c r="B2858" s="410" t="s">
        <v>18042</v>
      </c>
      <c r="C2858" s="397">
        <v>756</v>
      </c>
      <c r="D2858" s="397">
        <v>0</v>
      </c>
      <c r="E2858" s="397">
        <v>756</v>
      </c>
    </row>
    <row r="2859" spans="1:5" x14ac:dyDescent="0.25">
      <c r="A2859" s="408" t="s">
        <v>21312</v>
      </c>
      <c r="B2859" s="410" t="s">
        <v>21374</v>
      </c>
      <c r="C2859" s="397">
        <v>0</v>
      </c>
      <c r="D2859" s="397">
        <v>0</v>
      </c>
      <c r="E2859" s="397">
        <v>0</v>
      </c>
    </row>
    <row r="2860" spans="1:5" x14ac:dyDescent="0.25">
      <c r="A2860" s="408" t="s">
        <v>16790</v>
      </c>
      <c r="B2860" s="410" t="s">
        <v>18043</v>
      </c>
      <c r="C2860" s="397">
        <v>100</v>
      </c>
      <c r="D2860" s="397">
        <v>0</v>
      </c>
      <c r="E2860" s="397">
        <v>100</v>
      </c>
    </row>
    <row r="2861" spans="1:5" x14ac:dyDescent="0.25">
      <c r="A2861" s="408" t="s">
        <v>21313</v>
      </c>
      <c r="B2861" s="410" t="s">
        <v>21393</v>
      </c>
      <c r="C2861" s="397">
        <v>0</v>
      </c>
      <c r="D2861" s="397">
        <v>20</v>
      </c>
      <c r="E2861" s="397">
        <v>20</v>
      </c>
    </row>
    <row r="2862" spans="1:5" x14ac:dyDescent="0.25">
      <c r="A2862" s="408" t="s">
        <v>16791</v>
      </c>
      <c r="B2862" s="410" t="s">
        <v>18044</v>
      </c>
      <c r="C2862" s="397">
        <v>0</v>
      </c>
      <c r="D2862" s="397">
        <v>0</v>
      </c>
      <c r="E2862" s="397">
        <v>0</v>
      </c>
    </row>
    <row r="2863" spans="1:5" x14ac:dyDescent="0.25">
      <c r="A2863" s="408" t="s">
        <v>21314</v>
      </c>
      <c r="B2863" s="410" t="s">
        <v>21375</v>
      </c>
      <c r="C2863" s="397">
        <v>0</v>
      </c>
      <c r="D2863" s="397">
        <v>222</v>
      </c>
      <c r="E2863" s="397">
        <v>222</v>
      </c>
    </row>
    <row r="2864" spans="1:5" x14ac:dyDescent="0.25">
      <c r="A2864" s="408" t="s">
        <v>19179</v>
      </c>
      <c r="B2864" s="410" t="s">
        <v>19180</v>
      </c>
      <c r="C2864" s="397">
        <v>150</v>
      </c>
      <c r="D2864" s="397">
        <v>0</v>
      </c>
      <c r="E2864" s="397">
        <v>150</v>
      </c>
    </row>
    <row r="2865" spans="1:5" x14ac:dyDescent="0.25">
      <c r="A2865" s="408" t="s">
        <v>21315</v>
      </c>
      <c r="B2865" s="410" t="s">
        <v>21376</v>
      </c>
      <c r="C2865" s="397">
        <v>0</v>
      </c>
      <c r="D2865" s="397">
        <v>7</v>
      </c>
      <c r="E2865" s="397">
        <v>7</v>
      </c>
    </row>
    <row r="2866" spans="1:5" x14ac:dyDescent="0.25">
      <c r="A2866" s="408" t="s">
        <v>11580</v>
      </c>
      <c r="B2866" s="410" t="s">
        <v>13697</v>
      </c>
      <c r="C2866" s="397">
        <v>425</v>
      </c>
      <c r="D2866" s="397">
        <v>0</v>
      </c>
      <c r="E2866" s="397">
        <v>425</v>
      </c>
    </row>
    <row r="2867" spans="1:5" x14ac:dyDescent="0.25">
      <c r="A2867" s="408" t="s">
        <v>21316</v>
      </c>
      <c r="B2867" s="410" t="s">
        <v>21377</v>
      </c>
      <c r="C2867" s="397">
        <v>0</v>
      </c>
      <c r="D2867" s="397">
        <v>0</v>
      </c>
      <c r="E2867" s="397">
        <v>0</v>
      </c>
    </row>
    <row r="2868" spans="1:5" x14ac:dyDescent="0.25">
      <c r="A2868" s="408" t="s">
        <v>11579</v>
      </c>
      <c r="B2868" s="410" t="s">
        <v>13696</v>
      </c>
      <c r="C2868" s="397">
        <v>243</v>
      </c>
      <c r="D2868" s="397">
        <v>0</v>
      </c>
      <c r="E2868" s="397">
        <v>243</v>
      </c>
    </row>
    <row r="2869" spans="1:5" x14ac:dyDescent="0.25">
      <c r="A2869" s="408" t="s">
        <v>21317</v>
      </c>
      <c r="B2869" s="410" t="s">
        <v>21378</v>
      </c>
      <c r="C2869" s="397">
        <v>0</v>
      </c>
      <c r="D2869" s="397">
        <v>0</v>
      </c>
      <c r="E2869" s="397">
        <v>0</v>
      </c>
    </row>
    <row r="2870" spans="1:5" x14ac:dyDescent="0.25">
      <c r="A2870" s="408" t="s">
        <v>11581</v>
      </c>
      <c r="B2870" s="410" t="s">
        <v>13695</v>
      </c>
      <c r="C2870" s="397">
        <v>166</v>
      </c>
      <c r="D2870" s="397">
        <v>0</v>
      </c>
      <c r="E2870" s="397">
        <v>166</v>
      </c>
    </row>
    <row r="2871" spans="1:5" x14ac:dyDescent="0.25">
      <c r="A2871" s="408" t="s">
        <v>21318</v>
      </c>
      <c r="B2871" s="410" t="s">
        <v>21379</v>
      </c>
      <c r="C2871" s="397">
        <v>0</v>
      </c>
      <c r="D2871" s="397">
        <v>0</v>
      </c>
      <c r="E2871" s="397">
        <v>0</v>
      </c>
    </row>
    <row r="2872" spans="1:5" x14ac:dyDescent="0.25">
      <c r="A2872" s="408" t="s">
        <v>21423</v>
      </c>
      <c r="B2872" s="410" t="s">
        <v>21422</v>
      </c>
      <c r="C2872" s="397">
        <v>-1814</v>
      </c>
      <c r="D2872" s="397">
        <v>0</v>
      </c>
      <c r="E2872" s="397">
        <v>-1814</v>
      </c>
    </row>
    <row r="2873" spans="1:5" x14ac:dyDescent="0.25">
      <c r="A2873" s="408" t="s">
        <v>116</v>
      </c>
      <c r="B2873" s="410" t="s">
        <v>4369</v>
      </c>
      <c r="C2873" s="397">
        <v>-500</v>
      </c>
      <c r="D2873" s="397">
        <v>-960</v>
      </c>
      <c r="E2873" s="397">
        <v>-1460</v>
      </c>
    </row>
    <row r="2874" spans="1:5" x14ac:dyDescent="0.25">
      <c r="A2874" s="408" t="s">
        <v>9295</v>
      </c>
      <c r="B2874" s="410" t="s">
        <v>9296</v>
      </c>
      <c r="C2874" s="397">
        <v>1100</v>
      </c>
      <c r="D2874" s="397">
        <v>-400</v>
      </c>
      <c r="E2874" s="397">
        <v>700</v>
      </c>
    </row>
    <row r="2875" spans="1:5" x14ac:dyDescent="0.25">
      <c r="A2875" s="408" t="s">
        <v>115</v>
      </c>
      <c r="B2875" s="410" t="s">
        <v>4371</v>
      </c>
      <c r="C2875" s="397">
        <v>1382</v>
      </c>
      <c r="D2875" s="397">
        <v>0</v>
      </c>
      <c r="E2875" s="397">
        <v>1382</v>
      </c>
    </row>
    <row r="2876" spans="1:5" x14ac:dyDescent="0.25">
      <c r="A2876" s="408" t="s">
        <v>117</v>
      </c>
      <c r="B2876" s="410" t="s">
        <v>4370</v>
      </c>
      <c r="C2876" s="397">
        <v>1493</v>
      </c>
      <c r="D2876" s="397">
        <v>0</v>
      </c>
      <c r="E2876" s="397">
        <v>1493</v>
      </c>
    </row>
    <row r="2877" spans="1:5" x14ac:dyDescent="0.25">
      <c r="A2877" s="408" t="s">
        <v>9181</v>
      </c>
      <c r="B2877" s="410" t="s">
        <v>9182</v>
      </c>
      <c r="C2877" s="397">
        <v>43</v>
      </c>
      <c r="D2877" s="397">
        <v>0</v>
      </c>
      <c r="E2877" s="397">
        <v>43</v>
      </c>
    </row>
    <row r="2878" spans="1:5" x14ac:dyDescent="0.25">
      <c r="A2878" s="408" t="s">
        <v>118</v>
      </c>
      <c r="B2878" s="410" t="s">
        <v>4372</v>
      </c>
      <c r="C2878" s="397">
        <v>2093</v>
      </c>
      <c r="D2878" s="397">
        <v>0</v>
      </c>
      <c r="E2878" s="397">
        <v>2093</v>
      </c>
    </row>
    <row r="2879" spans="1:5" x14ac:dyDescent="0.25">
      <c r="A2879" s="408" t="s">
        <v>17078</v>
      </c>
      <c r="B2879" s="410" t="s">
        <v>17079</v>
      </c>
      <c r="C2879" s="397">
        <v>1700</v>
      </c>
      <c r="D2879" s="397">
        <v>0</v>
      </c>
      <c r="E2879" s="397">
        <v>1700</v>
      </c>
    </row>
    <row r="2880" spans="1:5" x14ac:dyDescent="0.25">
      <c r="A2880" s="408" t="s">
        <v>13759</v>
      </c>
      <c r="B2880" s="410" t="s">
        <v>13760</v>
      </c>
      <c r="C2880" s="397">
        <v>1700</v>
      </c>
      <c r="D2880" s="397">
        <v>0</v>
      </c>
      <c r="E2880" s="397">
        <v>1700</v>
      </c>
    </row>
    <row r="2881" spans="1:5" x14ac:dyDescent="0.25">
      <c r="A2881" s="408" t="s">
        <v>13761</v>
      </c>
      <c r="B2881" s="410" t="s">
        <v>13762</v>
      </c>
      <c r="C2881" s="397">
        <v>6000</v>
      </c>
      <c r="D2881" s="397">
        <v>0</v>
      </c>
      <c r="E2881" s="397">
        <v>6000</v>
      </c>
    </row>
    <row r="2882" spans="1:5" x14ac:dyDescent="0.25">
      <c r="A2882" s="408" t="s">
        <v>13763</v>
      </c>
      <c r="B2882" s="410" t="s">
        <v>13764</v>
      </c>
      <c r="C2882" s="397">
        <v>1800</v>
      </c>
      <c r="D2882" s="397">
        <v>0</v>
      </c>
      <c r="E2882" s="397">
        <v>1800</v>
      </c>
    </row>
    <row r="2883" spans="1:5" x14ac:dyDescent="0.25">
      <c r="A2883" s="408" t="s">
        <v>13765</v>
      </c>
      <c r="B2883" s="410" t="s">
        <v>13766</v>
      </c>
      <c r="C2883" s="397">
        <v>1800</v>
      </c>
      <c r="D2883" s="397">
        <v>0</v>
      </c>
      <c r="E2883" s="397">
        <v>1800</v>
      </c>
    </row>
    <row r="2884" spans="1:5" x14ac:dyDescent="0.25">
      <c r="A2884" s="408" t="s">
        <v>17995</v>
      </c>
      <c r="B2884" s="410" t="s">
        <v>18008</v>
      </c>
      <c r="C2884" s="397">
        <v>1200</v>
      </c>
      <c r="D2884" s="397">
        <v>0</v>
      </c>
      <c r="E2884" s="397">
        <v>1200</v>
      </c>
    </row>
    <row r="2885" spans="1:5" x14ac:dyDescent="0.25">
      <c r="A2885" s="408" t="s">
        <v>17996</v>
      </c>
      <c r="B2885" s="410" t="s">
        <v>18009</v>
      </c>
      <c r="C2885" s="397">
        <v>1250</v>
      </c>
      <c r="D2885" s="397">
        <v>0</v>
      </c>
      <c r="E2885" s="397">
        <v>1250</v>
      </c>
    </row>
    <row r="2886" spans="1:5" x14ac:dyDescent="0.25">
      <c r="A2886" s="408" t="s">
        <v>17997</v>
      </c>
      <c r="B2886" s="410" t="s">
        <v>18010</v>
      </c>
      <c r="C2886" s="397">
        <v>1050</v>
      </c>
      <c r="D2886" s="397">
        <v>0</v>
      </c>
      <c r="E2886" s="397">
        <v>1050</v>
      </c>
    </row>
    <row r="2887" spans="1:5" x14ac:dyDescent="0.25">
      <c r="A2887" s="408" t="s">
        <v>17998</v>
      </c>
      <c r="B2887" s="410" t="s">
        <v>18011</v>
      </c>
      <c r="C2887" s="397">
        <v>1250</v>
      </c>
      <c r="D2887" s="397">
        <v>0</v>
      </c>
      <c r="E2887" s="397">
        <v>1250</v>
      </c>
    </row>
    <row r="2888" spans="1:5" x14ac:dyDescent="0.25">
      <c r="A2888" s="408" t="s">
        <v>17999</v>
      </c>
      <c r="B2888" s="410" t="s">
        <v>18012</v>
      </c>
      <c r="C2888" s="397">
        <v>950</v>
      </c>
      <c r="D2888" s="397">
        <v>0</v>
      </c>
      <c r="E2888" s="397">
        <v>950</v>
      </c>
    </row>
    <row r="2889" spans="1:5" x14ac:dyDescent="0.25">
      <c r="A2889" s="408" t="s">
        <v>18000</v>
      </c>
      <c r="B2889" s="410" t="s">
        <v>18013</v>
      </c>
      <c r="C2889" s="397">
        <v>1250</v>
      </c>
      <c r="D2889" s="397">
        <v>0</v>
      </c>
      <c r="E2889" s="397">
        <v>1250</v>
      </c>
    </row>
    <row r="2890" spans="1:5" x14ac:dyDescent="0.25">
      <c r="A2890" s="408" t="s">
        <v>18001</v>
      </c>
      <c r="B2890" s="410" t="s">
        <v>18014</v>
      </c>
      <c r="C2890" s="397">
        <v>3200</v>
      </c>
      <c r="D2890" s="397">
        <v>0</v>
      </c>
      <c r="E2890" s="397">
        <v>3200</v>
      </c>
    </row>
    <row r="2891" spans="1:5" x14ac:dyDescent="0.25">
      <c r="A2891" s="408" t="s">
        <v>18002</v>
      </c>
      <c r="B2891" s="410" t="s">
        <v>18015</v>
      </c>
      <c r="C2891" s="397">
        <v>2000</v>
      </c>
      <c r="D2891" s="397">
        <v>0</v>
      </c>
      <c r="E2891" s="397">
        <v>2000</v>
      </c>
    </row>
    <row r="2892" spans="1:5" x14ac:dyDescent="0.25">
      <c r="A2892" s="408" t="s">
        <v>18003</v>
      </c>
      <c r="B2892" s="410" t="s">
        <v>18016</v>
      </c>
      <c r="C2892" s="397">
        <v>1300</v>
      </c>
      <c r="D2892" s="397">
        <v>0</v>
      </c>
      <c r="E2892" s="397">
        <v>1300</v>
      </c>
    </row>
    <row r="2893" spans="1:5" x14ac:dyDescent="0.25">
      <c r="A2893" s="408" t="s">
        <v>18004</v>
      </c>
      <c r="B2893" s="410" t="s">
        <v>18017</v>
      </c>
      <c r="C2893" s="397">
        <v>500</v>
      </c>
      <c r="D2893" s="397">
        <v>0</v>
      </c>
      <c r="E2893" s="397">
        <v>500</v>
      </c>
    </row>
    <row r="2894" spans="1:5" x14ac:dyDescent="0.25">
      <c r="A2894" s="408" t="s">
        <v>18005</v>
      </c>
      <c r="B2894" s="410" t="s">
        <v>18018</v>
      </c>
      <c r="C2894" s="397">
        <v>500</v>
      </c>
      <c r="D2894" s="397">
        <v>0</v>
      </c>
      <c r="E2894" s="397">
        <v>500</v>
      </c>
    </row>
    <row r="2895" spans="1:5" x14ac:dyDescent="0.25">
      <c r="A2895" s="408" t="s">
        <v>18006</v>
      </c>
      <c r="B2895" s="410" t="s">
        <v>18019</v>
      </c>
      <c r="C2895" s="397">
        <v>500</v>
      </c>
      <c r="D2895" s="397">
        <v>0</v>
      </c>
      <c r="E2895" s="397">
        <v>500</v>
      </c>
    </row>
    <row r="2896" spans="1:5" x14ac:dyDescent="0.25">
      <c r="A2896" s="408" t="s">
        <v>18007</v>
      </c>
      <c r="B2896" s="410" t="s">
        <v>18020</v>
      </c>
      <c r="C2896" s="397">
        <v>-250</v>
      </c>
      <c r="D2896" s="397">
        <v>0</v>
      </c>
      <c r="E2896" s="397">
        <v>-250</v>
      </c>
    </row>
    <row r="2897" spans="1:5" x14ac:dyDescent="0.25">
      <c r="A2897" s="408" t="s">
        <v>3894</v>
      </c>
      <c r="B2897" s="410" t="s">
        <v>11076</v>
      </c>
      <c r="C2897" s="397">
        <v>907</v>
      </c>
      <c r="D2897" s="397">
        <v>0</v>
      </c>
      <c r="E2897" s="397">
        <v>907</v>
      </c>
    </row>
    <row r="2898" spans="1:5" x14ac:dyDescent="0.25">
      <c r="A2898" s="408" t="s">
        <v>18045</v>
      </c>
      <c r="B2898" s="410" t="s">
        <v>18046</v>
      </c>
      <c r="C2898" s="397">
        <v>0</v>
      </c>
      <c r="D2898" s="397">
        <v>0</v>
      </c>
      <c r="E2898" s="397">
        <v>0</v>
      </c>
    </row>
    <row r="2899" spans="1:5" x14ac:dyDescent="0.25">
      <c r="A2899" s="408" t="s">
        <v>11582</v>
      </c>
      <c r="B2899" s="410" t="s">
        <v>11583</v>
      </c>
      <c r="C2899" s="397">
        <v>0</v>
      </c>
      <c r="D2899" s="397">
        <v>-30</v>
      </c>
      <c r="E2899" s="397">
        <v>-30</v>
      </c>
    </row>
    <row r="2900" spans="1:5" x14ac:dyDescent="0.25">
      <c r="A2900" s="408" t="s">
        <v>21319</v>
      </c>
      <c r="B2900" s="410" t="s">
        <v>21380</v>
      </c>
      <c r="C2900" s="397">
        <v>-150</v>
      </c>
      <c r="D2900" s="397">
        <v>-16</v>
      </c>
      <c r="E2900" s="397">
        <v>-166</v>
      </c>
    </row>
    <row r="2901" spans="1:5" x14ac:dyDescent="0.25">
      <c r="A2901" s="408" t="s">
        <v>124</v>
      </c>
      <c r="B2901" s="410" t="s">
        <v>9450</v>
      </c>
      <c r="C2901" s="397">
        <v>1163</v>
      </c>
      <c r="D2901" s="397">
        <v>-86</v>
      </c>
      <c r="E2901" s="397">
        <v>1077</v>
      </c>
    </row>
    <row r="2902" spans="1:5" x14ac:dyDescent="0.25">
      <c r="A2902" s="408" t="s">
        <v>19066</v>
      </c>
      <c r="B2902" s="410" t="s">
        <v>21478</v>
      </c>
      <c r="C2902" s="397">
        <v>0</v>
      </c>
      <c r="D2902" s="397">
        <v>100</v>
      </c>
      <c r="E2902" s="397">
        <v>100</v>
      </c>
    </row>
    <row r="2903" spans="1:5" x14ac:dyDescent="0.25">
      <c r="A2903" s="408" t="s">
        <v>5049</v>
      </c>
      <c r="B2903" s="410" t="s">
        <v>9451</v>
      </c>
      <c r="C2903" s="397">
        <v>0</v>
      </c>
      <c r="D2903" s="397">
        <v>0</v>
      </c>
      <c r="E2903" s="397">
        <v>0</v>
      </c>
    </row>
    <row r="2904" spans="1:5" x14ac:dyDescent="0.25">
      <c r="A2904" s="408" t="s">
        <v>5050</v>
      </c>
      <c r="B2904" s="410" t="s">
        <v>9452</v>
      </c>
      <c r="C2904" s="397">
        <v>0</v>
      </c>
      <c r="D2904" s="397">
        <v>-270</v>
      </c>
      <c r="E2904" s="397">
        <v>-270</v>
      </c>
    </row>
    <row r="2905" spans="1:5" x14ac:dyDescent="0.25">
      <c r="A2905" s="408" t="s">
        <v>18047</v>
      </c>
      <c r="B2905" s="410" t="s">
        <v>18048</v>
      </c>
      <c r="C2905" s="397">
        <v>364</v>
      </c>
      <c r="D2905" s="397">
        <v>0</v>
      </c>
      <c r="E2905" s="397">
        <v>364</v>
      </c>
    </row>
    <row r="2906" spans="1:5" x14ac:dyDescent="0.25">
      <c r="A2906" s="408" t="s">
        <v>119</v>
      </c>
      <c r="B2906" s="410" t="s">
        <v>4377</v>
      </c>
      <c r="C2906" s="397">
        <v>750</v>
      </c>
      <c r="D2906" s="397">
        <v>0</v>
      </c>
      <c r="E2906" s="397">
        <v>750</v>
      </c>
    </row>
    <row r="2907" spans="1:5" x14ac:dyDescent="0.25">
      <c r="A2907" s="408" t="s">
        <v>21320</v>
      </c>
      <c r="B2907" s="410" t="s">
        <v>21382</v>
      </c>
      <c r="C2907" s="397">
        <v>0</v>
      </c>
      <c r="D2907" s="397">
        <v>4</v>
      </c>
      <c r="E2907" s="397">
        <v>4</v>
      </c>
    </row>
    <row r="2908" spans="1:5" x14ac:dyDescent="0.25">
      <c r="A2908" s="408" t="s">
        <v>120</v>
      </c>
      <c r="B2908" s="410" t="s">
        <v>21479</v>
      </c>
      <c r="C2908" s="397">
        <v>600</v>
      </c>
      <c r="D2908" s="397">
        <v>-40</v>
      </c>
      <c r="E2908" s="397">
        <v>560</v>
      </c>
    </row>
    <row r="2909" spans="1:5" x14ac:dyDescent="0.25">
      <c r="A2909" s="408" t="s">
        <v>21321</v>
      </c>
      <c r="B2909" s="410" t="s">
        <v>21383</v>
      </c>
      <c r="C2909" s="397">
        <v>0</v>
      </c>
      <c r="D2909" s="397">
        <v>7</v>
      </c>
      <c r="E2909" s="397">
        <v>7</v>
      </c>
    </row>
    <row r="2910" spans="1:5" x14ac:dyDescent="0.25">
      <c r="A2910" s="408" t="s">
        <v>121</v>
      </c>
      <c r="B2910" s="410" t="s">
        <v>4378</v>
      </c>
      <c r="C2910" s="397">
        <v>396</v>
      </c>
      <c r="D2910" s="397">
        <v>-70</v>
      </c>
      <c r="E2910" s="397">
        <v>326</v>
      </c>
    </row>
    <row r="2911" spans="1:5" x14ac:dyDescent="0.25">
      <c r="A2911" s="408" t="s">
        <v>21322</v>
      </c>
      <c r="B2911" s="410" t="s">
        <v>21385</v>
      </c>
      <c r="C2911" s="397">
        <v>0</v>
      </c>
      <c r="D2911" s="397">
        <v>0</v>
      </c>
      <c r="E2911" s="397">
        <v>0</v>
      </c>
    </row>
    <row r="2912" spans="1:5" x14ac:dyDescent="0.25">
      <c r="A2912" s="408" t="s">
        <v>123</v>
      </c>
      <c r="B2912" s="410" t="s">
        <v>9333</v>
      </c>
      <c r="C2912" s="397">
        <v>4396</v>
      </c>
      <c r="D2912" s="397">
        <v>-1182</v>
      </c>
      <c r="E2912" s="397">
        <v>3214</v>
      </c>
    </row>
    <row r="2913" spans="1:5" x14ac:dyDescent="0.25">
      <c r="A2913" s="408" t="s">
        <v>21323</v>
      </c>
      <c r="B2913" s="410" t="s">
        <v>21386</v>
      </c>
      <c r="C2913" s="397">
        <v>0</v>
      </c>
      <c r="D2913" s="397">
        <v>-179</v>
      </c>
      <c r="E2913" s="397">
        <v>-179</v>
      </c>
    </row>
    <row r="2914" spans="1:5" x14ac:dyDescent="0.25">
      <c r="A2914" s="408" t="s">
        <v>9564</v>
      </c>
      <c r="B2914" s="410" t="s">
        <v>9567</v>
      </c>
      <c r="C2914" s="397">
        <v>0</v>
      </c>
      <c r="D2914" s="397">
        <v>238</v>
      </c>
      <c r="E2914" s="397">
        <v>238</v>
      </c>
    </row>
    <row r="2915" spans="1:5" x14ac:dyDescent="0.25">
      <c r="A2915" s="408" t="s">
        <v>122</v>
      </c>
      <c r="B2915" s="410" t="s">
        <v>9334</v>
      </c>
      <c r="C2915" s="397">
        <v>3206</v>
      </c>
      <c r="D2915" s="397">
        <v>-590</v>
      </c>
      <c r="E2915" s="397">
        <v>2616</v>
      </c>
    </row>
    <row r="2916" spans="1:5" x14ac:dyDescent="0.25">
      <c r="A2916" s="408" t="s">
        <v>21324</v>
      </c>
      <c r="B2916" s="410" t="s">
        <v>21387</v>
      </c>
      <c r="C2916" s="397">
        <v>0</v>
      </c>
      <c r="D2916" s="397">
        <v>93</v>
      </c>
      <c r="E2916" s="397">
        <v>93</v>
      </c>
    </row>
    <row r="2917" spans="1:5" x14ac:dyDescent="0.25">
      <c r="A2917" s="408" t="s">
        <v>9565</v>
      </c>
      <c r="B2917" s="410" t="s">
        <v>9568</v>
      </c>
      <c r="C2917" s="397">
        <v>0</v>
      </c>
      <c r="D2917" s="397">
        <v>201</v>
      </c>
      <c r="E2917" s="397">
        <v>201</v>
      </c>
    </row>
    <row r="2918" spans="1:5" x14ac:dyDescent="0.25">
      <c r="A2918" s="408" t="s">
        <v>4933</v>
      </c>
      <c r="B2918" s="410" t="s">
        <v>9335</v>
      </c>
      <c r="C2918" s="397">
        <v>779</v>
      </c>
      <c r="D2918" s="397">
        <v>-369</v>
      </c>
      <c r="E2918" s="397">
        <v>410</v>
      </c>
    </row>
    <row r="2919" spans="1:5" x14ac:dyDescent="0.25">
      <c r="A2919" s="408" t="s">
        <v>21325</v>
      </c>
      <c r="B2919" s="410" t="s">
        <v>21388</v>
      </c>
      <c r="C2919" s="397">
        <v>0</v>
      </c>
      <c r="D2919" s="397">
        <v>152</v>
      </c>
      <c r="E2919" s="397">
        <v>152</v>
      </c>
    </row>
    <row r="2920" spans="1:5" x14ac:dyDescent="0.25">
      <c r="A2920" s="408" t="s">
        <v>9566</v>
      </c>
      <c r="B2920" s="410" t="s">
        <v>9569</v>
      </c>
      <c r="C2920" s="397">
        <v>0</v>
      </c>
      <c r="D2920" s="397">
        <v>65</v>
      </c>
      <c r="E2920" s="397">
        <v>65</v>
      </c>
    </row>
    <row r="2921" spans="1:5" x14ac:dyDescent="0.25">
      <c r="A2921" s="408" t="s">
        <v>18049</v>
      </c>
      <c r="B2921" s="410" t="s">
        <v>18052</v>
      </c>
      <c r="C2921" s="397">
        <v>1</v>
      </c>
      <c r="D2921" s="397">
        <v>0</v>
      </c>
      <c r="E2921" s="397">
        <v>1</v>
      </c>
    </row>
    <row r="2922" spans="1:5" x14ac:dyDescent="0.25">
      <c r="A2922" s="408" t="s">
        <v>21326</v>
      </c>
      <c r="B2922" s="410" t="s">
        <v>21389</v>
      </c>
      <c r="C2922" s="397">
        <v>0</v>
      </c>
      <c r="D2922" s="397">
        <v>0</v>
      </c>
      <c r="E2922" s="397">
        <v>0</v>
      </c>
    </row>
    <row r="2923" spans="1:5" x14ac:dyDescent="0.25">
      <c r="A2923" s="408" t="s">
        <v>18050</v>
      </c>
      <c r="B2923" s="410" t="s">
        <v>18053</v>
      </c>
      <c r="C2923" s="397">
        <v>366</v>
      </c>
      <c r="D2923" s="397">
        <v>0</v>
      </c>
      <c r="E2923" s="397">
        <v>366</v>
      </c>
    </row>
    <row r="2924" spans="1:5" x14ac:dyDescent="0.25">
      <c r="A2924" s="408" t="s">
        <v>21327</v>
      </c>
      <c r="B2924" s="410" t="s">
        <v>21390</v>
      </c>
      <c r="C2924" s="397">
        <v>0</v>
      </c>
      <c r="D2924" s="397">
        <v>0</v>
      </c>
      <c r="E2924" s="397">
        <v>0</v>
      </c>
    </row>
    <row r="2925" spans="1:5" x14ac:dyDescent="0.25">
      <c r="A2925" s="408" t="s">
        <v>18051</v>
      </c>
      <c r="B2925" s="410" t="s">
        <v>18054</v>
      </c>
      <c r="C2925" s="397">
        <v>56</v>
      </c>
      <c r="D2925" s="397">
        <v>0</v>
      </c>
      <c r="E2925" s="397">
        <v>56</v>
      </c>
    </row>
    <row r="2926" spans="1:5" x14ac:dyDescent="0.25">
      <c r="A2926" s="408" t="s">
        <v>21328</v>
      </c>
      <c r="B2926" s="410" t="s">
        <v>21391</v>
      </c>
      <c r="C2926" s="397">
        <v>0</v>
      </c>
      <c r="D2926" s="397">
        <v>0</v>
      </c>
      <c r="E2926" s="397">
        <v>0</v>
      </c>
    </row>
    <row r="2927" spans="1:5" x14ac:dyDescent="0.25">
      <c r="A2927" s="408" t="s">
        <v>4518</v>
      </c>
      <c r="B2927" s="410" t="s">
        <v>4519</v>
      </c>
      <c r="C2927" s="397">
        <v>0</v>
      </c>
      <c r="D2927" s="397">
        <v>0</v>
      </c>
      <c r="E2927" s="397">
        <v>0</v>
      </c>
    </row>
    <row r="2928" spans="1:5" x14ac:dyDescent="0.25">
      <c r="A2928" s="408" t="s">
        <v>21329</v>
      </c>
      <c r="B2928" s="410" t="s">
        <v>21392</v>
      </c>
      <c r="C2928" s="397">
        <v>0</v>
      </c>
      <c r="D2928" s="397">
        <v>0</v>
      </c>
      <c r="E2928" s="397">
        <v>0</v>
      </c>
    </row>
    <row r="2929" spans="1:5" x14ac:dyDescent="0.25">
      <c r="A2929" s="408" t="s">
        <v>13688</v>
      </c>
      <c r="B2929" s="410" t="s">
        <v>13691</v>
      </c>
      <c r="C2929" s="397">
        <v>241</v>
      </c>
      <c r="D2929" s="397">
        <v>0</v>
      </c>
      <c r="E2929" s="397">
        <v>241</v>
      </c>
    </row>
    <row r="2930" spans="1:5" x14ac:dyDescent="0.25">
      <c r="A2930" s="408" t="s">
        <v>21330</v>
      </c>
      <c r="B2930" s="410" t="s">
        <v>21394</v>
      </c>
      <c r="C2930" s="397">
        <v>0</v>
      </c>
      <c r="D2930" s="397">
        <v>-10</v>
      </c>
      <c r="E2930" s="397">
        <v>-10</v>
      </c>
    </row>
    <row r="2931" spans="1:5" x14ac:dyDescent="0.25">
      <c r="A2931" s="408" t="s">
        <v>11575</v>
      </c>
      <c r="B2931" s="410" t="s">
        <v>11921</v>
      </c>
      <c r="C2931" s="397">
        <v>332</v>
      </c>
      <c r="D2931" s="397">
        <v>0</v>
      </c>
      <c r="E2931" s="397">
        <v>332</v>
      </c>
    </row>
    <row r="2932" spans="1:5" x14ac:dyDescent="0.25">
      <c r="A2932" s="408" t="s">
        <v>21331</v>
      </c>
      <c r="B2932" s="410" t="s">
        <v>21395</v>
      </c>
      <c r="C2932" s="397">
        <v>0</v>
      </c>
      <c r="D2932" s="397">
        <v>10</v>
      </c>
      <c r="E2932" s="397">
        <v>10</v>
      </c>
    </row>
    <row r="2933" spans="1:5" x14ac:dyDescent="0.25">
      <c r="A2933" s="408" t="s">
        <v>11576</v>
      </c>
      <c r="B2933" s="410" t="s">
        <v>11923</v>
      </c>
      <c r="C2933" s="397">
        <v>291</v>
      </c>
      <c r="D2933" s="397">
        <v>0</v>
      </c>
      <c r="E2933" s="397">
        <v>291</v>
      </c>
    </row>
    <row r="2934" spans="1:5" x14ac:dyDescent="0.25">
      <c r="A2934" s="408" t="s">
        <v>21332</v>
      </c>
      <c r="B2934" s="410" t="s">
        <v>21396</v>
      </c>
      <c r="C2934" s="397">
        <v>-100</v>
      </c>
      <c r="D2934" s="397">
        <v>0</v>
      </c>
      <c r="E2934" s="397">
        <v>-100</v>
      </c>
    </row>
    <row r="2935" spans="1:5" x14ac:dyDescent="0.25">
      <c r="A2935" s="408" t="s">
        <v>13685</v>
      </c>
      <c r="B2935" s="410" t="s">
        <v>13686</v>
      </c>
      <c r="C2935" s="397">
        <v>327</v>
      </c>
      <c r="D2935" s="397">
        <v>0</v>
      </c>
      <c r="E2935" s="397">
        <v>327</v>
      </c>
    </row>
    <row r="2936" spans="1:5" x14ac:dyDescent="0.25">
      <c r="A2936" s="408" t="s">
        <v>21333</v>
      </c>
      <c r="B2936" s="410" t="s">
        <v>21397</v>
      </c>
      <c r="C2936" s="397">
        <v>0</v>
      </c>
      <c r="D2936" s="397">
        <v>16</v>
      </c>
      <c r="E2936" s="397">
        <v>16</v>
      </c>
    </row>
    <row r="2937" spans="1:5" x14ac:dyDescent="0.25">
      <c r="A2937" s="408" t="s">
        <v>13689</v>
      </c>
      <c r="B2937" s="410" t="s">
        <v>13690</v>
      </c>
      <c r="C2937" s="397">
        <v>262</v>
      </c>
      <c r="D2937" s="397">
        <v>0</v>
      </c>
      <c r="E2937" s="397">
        <v>262</v>
      </c>
    </row>
    <row r="2938" spans="1:5" x14ac:dyDescent="0.25">
      <c r="A2938" s="408" t="s">
        <v>21334</v>
      </c>
      <c r="B2938" s="410" t="s">
        <v>21398</v>
      </c>
      <c r="C2938" s="397">
        <v>0</v>
      </c>
      <c r="D2938" s="397">
        <v>0</v>
      </c>
      <c r="E2938" s="397">
        <v>0</v>
      </c>
    </row>
    <row r="2939" spans="1:5" x14ac:dyDescent="0.25">
      <c r="A2939" s="408" t="s">
        <v>4477</v>
      </c>
      <c r="B2939" s="410" t="s">
        <v>11922</v>
      </c>
      <c r="C2939" s="397">
        <v>407</v>
      </c>
      <c r="D2939" s="397">
        <v>-15</v>
      </c>
      <c r="E2939" s="397">
        <v>392</v>
      </c>
    </row>
    <row r="2940" spans="1:5" x14ac:dyDescent="0.25">
      <c r="A2940" s="408" t="s">
        <v>21335</v>
      </c>
      <c r="B2940" s="410" t="s">
        <v>21399</v>
      </c>
      <c r="C2940" s="397">
        <v>-20</v>
      </c>
      <c r="D2940" s="397">
        <v>22</v>
      </c>
      <c r="E2940" s="397">
        <v>2</v>
      </c>
    </row>
    <row r="2941" spans="1:5" x14ac:dyDescent="0.25">
      <c r="A2941" s="408" t="s">
        <v>13684</v>
      </c>
      <c r="B2941" s="410" t="s">
        <v>13687</v>
      </c>
      <c r="C2941" s="397">
        <v>532</v>
      </c>
      <c r="D2941" s="397">
        <v>-30</v>
      </c>
      <c r="E2941" s="397">
        <v>502</v>
      </c>
    </row>
    <row r="2942" spans="1:5" x14ac:dyDescent="0.25">
      <c r="A2942" s="408" t="s">
        <v>21336</v>
      </c>
      <c r="B2942" s="410" t="s">
        <v>21400</v>
      </c>
      <c r="C2942" s="397">
        <v>-100</v>
      </c>
      <c r="D2942" s="397">
        <v>38</v>
      </c>
      <c r="E2942" s="397">
        <v>-62</v>
      </c>
    </row>
    <row r="2943" spans="1:5" x14ac:dyDescent="0.25">
      <c r="A2943" s="408" t="s">
        <v>13180</v>
      </c>
      <c r="B2943" s="410" t="s">
        <v>13181</v>
      </c>
      <c r="C2943" s="397">
        <v>1590</v>
      </c>
      <c r="D2943" s="397">
        <v>-404</v>
      </c>
      <c r="E2943" s="397">
        <v>1186</v>
      </c>
    </row>
    <row r="2944" spans="1:5" x14ac:dyDescent="0.25">
      <c r="A2944" s="408" t="s">
        <v>18368</v>
      </c>
      <c r="B2944" s="410" t="s">
        <v>21480</v>
      </c>
      <c r="C2944" s="397">
        <v>0</v>
      </c>
      <c r="D2944" s="397">
        <v>1679</v>
      </c>
      <c r="E2944" s="397">
        <v>1679</v>
      </c>
    </row>
    <row r="2945" spans="1:5" x14ac:dyDescent="0.25">
      <c r="A2945" s="408" t="s">
        <v>13182</v>
      </c>
      <c r="B2945" s="410" t="s">
        <v>13698</v>
      </c>
      <c r="C2945" s="397">
        <v>525</v>
      </c>
      <c r="D2945" s="397">
        <v>0</v>
      </c>
      <c r="E2945" s="397">
        <v>525</v>
      </c>
    </row>
    <row r="2946" spans="1:5" x14ac:dyDescent="0.25">
      <c r="A2946" s="408" t="s">
        <v>18367</v>
      </c>
      <c r="B2946" s="410" t="s">
        <v>21481</v>
      </c>
      <c r="C2946" s="397">
        <v>0</v>
      </c>
      <c r="D2946" s="397">
        <v>55</v>
      </c>
      <c r="E2946" s="397">
        <v>55</v>
      </c>
    </row>
    <row r="2947" spans="1:5" x14ac:dyDescent="0.25">
      <c r="A2947" s="408" t="s">
        <v>4462</v>
      </c>
      <c r="B2947" s="410" t="s">
        <v>13699</v>
      </c>
      <c r="C2947" s="397">
        <v>281</v>
      </c>
      <c r="D2947" s="397">
        <v>0</v>
      </c>
      <c r="E2947" s="397">
        <v>281</v>
      </c>
    </row>
    <row r="2948" spans="1:5" x14ac:dyDescent="0.25">
      <c r="A2948" s="408" t="s">
        <v>21337</v>
      </c>
      <c r="B2948" s="410" t="s">
        <v>21402</v>
      </c>
      <c r="C2948" s="397">
        <v>-100</v>
      </c>
      <c r="D2948" s="397">
        <v>0</v>
      </c>
      <c r="E2948" s="397">
        <v>-100</v>
      </c>
    </row>
    <row r="2949" spans="1:5" x14ac:dyDescent="0.25">
      <c r="A2949" s="408" t="s">
        <v>4865</v>
      </c>
      <c r="B2949" s="410" t="s">
        <v>13694</v>
      </c>
      <c r="C2949" s="397">
        <v>7040</v>
      </c>
      <c r="D2949" s="397">
        <v>-2595</v>
      </c>
      <c r="E2949" s="397">
        <v>4445</v>
      </c>
    </row>
    <row r="2950" spans="1:5" x14ac:dyDescent="0.25">
      <c r="A2950" s="408" t="s">
        <v>19065</v>
      </c>
      <c r="B2950" s="410" t="s">
        <v>21482</v>
      </c>
      <c r="C2950" s="397">
        <v>0</v>
      </c>
      <c r="D2950" s="397">
        <v>2712</v>
      </c>
      <c r="E2950" s="397">
        <v>2712</v>
      </c>
    </row>
    <row r="2951" spans="1:5" x14ac:dyDescent="0.25">
      <c r="A2951" s="408" t="s">
        <v>7721</v>
      </c>
      <c r="B2951" s="410" t="s">
        <v>13701</v>
      </c>
      <c r="C2951" s="397">
        <v>360</v>
      </c>
      <c r="D2951" s="397">
        <v>0</v>
      </c>
      <c r="E2951" s="397">
        <v>360</v>
      </c>
    </row>
    <row r="2952" spans="1:5" x14ac:dyDescent="0.25">
      <c r="A2952" s="408" t="s">
        <v>21338</v>
      </c>
      <c r="B2952" s="410" t="s">
        <v>21404</v>
      </c>
      <c r="C2952" s="397">
        <v>0</v>
      </c>
      <c r="D2952" s="397">
        <v>0</v>
      </c>
      <c r="E2952" s="397">
        <v>0</v>
      </c>
    </row>
    <row r="2953" spans="1:5" x14ac:dyDescent="0.25">
      <c r="A2953" s="408" t="s">
        <v>7722</v>
      </c>
      <c r="B2953" s="410" t="s">
        <v>13702</v>
      </c>
      <c r="C2953" s="397">
        <v>397</v>
      </c>
      <c r="D2953" s="397">
        <v>0</v>
      </c>
      <c r="E2953" s="397">
        <v>397</v>
      </c>
    </row>
    <row r="2954" spans="1:5" x14ac:dyDescent="0.25">
      <c r="A2954" s="408" t="s">
        <v>21339</v>
      </c>
      <c r="B2954" s="410" t="s">
        <v>21405</v>
      </c>
      <c r="C2954" s="397">
        <v>0</v>
      </c>
      <c r="D2954" s="397">
        <v>0</v>
      </c>
      <c r="E2954" s="397">
        <v>0</v>
      </c>
    </row>
    <row r="2955" spans="1:5" x14ac:dyDescent="0.25">
      <c r="A2955" s="408" t="s">
        <v>7720</v>
      </c>
      <c r="B2955" s="410" t="s">
        <v>13700</v>
      </c>
      <c r="C2955" s="397">
        <v>624</v>
      </c>
      <c r="D2955" s="397">
        <v>0</v>
      </c>
      <c r="E2955" s="397">
        <v>624</v>
      </c>
    </row>
    <row r="2956" spans="1:5" x14ac:dyDescent="0.25">
      <c r="A2956" s="408" t="s">
        <v>21340</v>
      </c>
      <c r="B2956" s="410" t="s">
        <v>21406</v>
      </c>
      <c r="C2956" s="397">
        <v>0</v>
      </c>
      <c r="D2956" s="397">
        <v>0</v>
      </c>
      <c r="E2956" s="397">
        <v>0</v>
      </c>
    </row>
    <row r="2957" spans="1:5" x14ac:dyDescent="0.25">
      <c r="A2957" s="408" t="s">
        <v>7718</v>
      </c>
      <c r="B2957" s="410" t="s">
        <v>9176</v>
      </c>
      <c r="C2957" s="397">
        <v>137</v>
      </c>
      <c r="D2957" s="397">
        <v>0</v>
      </c>
      <c r="E2957" s="397">
        <v>137</v>
      </c>
    </row>
    <row r="2958" spans="1:5" x14ac:dyDescent="0.25">
      <c r="A2958" s="408" t="s">
        <v>21341</v>
      </c>
      <c r="B2958" s="410" t="s">
        <v>21407</v>
      </c>
      <c r="C2958" s="397">
        <v>-10</v>
      </c>
      <c r="D2958" s="397">
        <v>0</v>
      </c>
      <c r="E2958" s="397">
        <v>-10</v>
      </c>
    </row>
    <row r="2959" spans="1:5" x14ac:dyDescent="0.25">
      <c r="A2959" s="408" t="s">
        <v>7719</v>
      </c>
      <c r="B2959" s="410" t="s">
        <v>9177</v>
      </c>
      <c r="C2959" s="397">
        <v>65</v>
      </c>
      <c r="D2959" s="397">
        <v>0</v>
      </c>
      <c r="E2959" s="397">
        <v>65</v>
      </c>
    </row>
    <row r="2960" spans="1:5" x14ac:dyDescent="0.25">
      <c r="A2960" s="408" t="s">
        <v>21342</v>
      </c>
      <c r="B2960" s="410" t="s">
        <v>21408</v>
      </c>
      <c r="C2960" s="397">
        <v>0</v>
      </c>
      <c r="D2960" s="397">
        <v>0</v>
      </c>
      <c r="E2960" s="397">
        <v>0</v>
      </c>
    </row>
    <row r="2961" spans="1:5" x14ac:dyDescent="0.25">
      <c r="A2961" s="408" t="s">
        <v>13770</v>
      </c>
      <c r="B2961" s="410" t="s">
        <v>13773</v>
      </c>
      <c r="C2961" s="397">
        <v>0</v>
      </c>
      <c r="D2961" s="397">
        <v>0</v>
      </c>
      <c r="E2961" s="397">
        <v>0</v>
      </c>
    </row>
    <row r="2962" spans="1:5" x14ac:dyDescent="0.25">
      <c r="A2962" s="408" t="s">
        <v>13771</v>
      </c>
      <c r="B2962" s="410" t="s">
        <v>13774</v>
      </c>
      <c r="C2962" s="397">
        <v>0</v>
      </c>
      <c r="D2962" s="397">
        <v>0</v>
      </c>
      <c r="E2962" s="397">
        <v>0</v>
      </c>
    </row>
    <row r="2963" spans="1:5" x14ac:dyDescent="0.25">
      <c r="A2963" s="408" t="s">
        <v>13772</v>
      </c>
      <c r="B2963" s="410" t="s">
        <v>13775</v>
      </c>
      <c r="C2963" s="397">
        <v>0</v>
      </c>
      <c r="D2963" s="397">
        <v>0</v>
      </c>
      <c r="E2963" s="397">
        <v>0</v>
      </c>
    </row>
    <row r="2964" spans="1:5" x14ac:dyDescent="0.25">
      <c r="A2964" s="408" t="s">
        <v>4934</v>
      </c>
      <c r="B2964" s="410" t="s">
        <v>13703</v>
      </c>
      <c r="C2964" s="397">
        <v>0</v>
      </c>
      <c r="D2964" s="397">
        <v>0</v>
      </c>
      <c r="E2964" s="397">
        <v>0</v>
      </c>
    </row>
    <row r="2965" spans="1:5" x14ac:dyDescent="0.25">
      <c r="A2965" s="408" t="s">
        <v>4936</v>
      </c>
      <c r="B2965" s="410" t="s">
        <v>11585</v>
      </c>
      <c r="C2965" s="397">
        <v>0</v>
      </c>
      <c r="D2965" s="397">
        <v>0</v>
      </c>
      <c r="E2965" s="397">
        <v>0</v>
      </c>
    </row>
    <row r="2966" spans="1:5" x14ac:dyDescent="0.25">
      <c r="A2966" s="408" t="s">
        <v>4935</v>
      </c>
      <c r="B2966" s="410" t="s">
        <v>11584</v>
      </c>
      <c r="C2966" s="397">
        <v>0</v>
      </c>
      <c r="D2966" s="397">
        <v>0</v>
      </c>
      <c r="E2966" s="397">
        <v>0</v>
      </c>
    </row>
    <row r="2967" spans="1:5" x14ac:dyDescent="0.25">
      <c r="A2967" s="408" t="s">
        <v>4937</v>
      </c>
      <c r="B2967" s="410" t="s">
        <v>11586</v>
      </c>
      <c r="C2967" s="397">
        <v>33</v>
      </c>
      <c r="D2967" s="397">
        <v>0</v>
      </c>
      <c r="E2967" s="397">
        <v>33</v>
      </c>
    </row>
    <row r="2968" spans="1:5" x14ac:dyDescent="0.25">
      <c r="A2968" s="408" t="s">
        <v>4939</v>
      </c>
      <c r="B2968" s="410" t="s">
        <v>11588</v>
      </c>
      <c r="C2968" s="397">
        <v>6</v>
      </c>
      <c r="D2968" s="397">
        <v>0</v>
      </c>
      <c r="E2968" s="397">
        <v>6</v>
      </c>
    </row>
    <row r="2969" spans="1:5" x14ac:dyDescent="0.25">
      <c r="A2969" s="408" t="s">
        <v>4938</v>
      </c>
      <c r="B2969" s="410" t="s">
        <v>11587</v>
      </c>
      <c r="C2969" s="397">
        <v>27</v>
      </c>
      <c r="D2969" s="397">
        <v>0</v>
      </c>
      <c r="E2969" s="397">
        <v>27</v>
      </c>
    </row>
    <row r="2970" spans="1:5" x14ac:dyDescent="0.25">
      <c r="A2970" s="408" t="s">
        <v>9179</v>
      </c>
      <c r="B2970" s="410" t="s">
        <v>9178</v>
      </c>
      <c r="C2970" s="397">
        <v>181</v>
      </c>
      <c r="D2970" s="397">
        <v>96</v>
      </c>
      <c r="E2970" s="397">
        <v>277</v>
      </c>
    </row>
    <row r="2971" spans="1:5" x14ac:dyDescent="0.25">
      <c r="A2971" s="408" t="s">
        <v>18058</v>
      </c>
      <c r="B2971" s="410" t="s">
        <v>19202</v>
      </c>
      <c r="C2971" s="397">
        <v>0</v>
      </c>
      <c r="D2971" s="397">
        <v>1</v>
      </c>
      <c r="E2971" s="397">
        <v>1</v>
      </c>
    </row>
    <row r="2972" spans="1:5" x14ac:dyDescent="0.25">
      <c r="A2972" s="408" t="s">
        <v>18059</v>
      </c>
      <c r="B2972" s="410" t="s">
        <v>9180</v>
      </c>
      <c r="C2972" s="397">
        <v>4</v>
      </c>
      <c r="D2972" s="397">
        <v>7</v>
      </c>
      <c r="E2972" s="397">
        <v>11</v>
      </c>
    </row>
    <row r="2973" spans="1:5" x14ac:dyDescent="0.25">
      <c r="A2973" s="408" t="s">
        <v>3882</v>
      </c>
      <c r="B2973" s="410" t="s">
        <v>3883</v>
      </c>
      <c r="C2973" s="397">
        <v>0</v>
      </c>
      <c r="D2973" s="397">
        <v>0</v>
      </c>
      <c r="E2973" s="397">
        <v>0</v>
      </c>
    </row>
    <row r="2974" spans="1:5" x14ac:dyDescent="0.25">
      <c r="A2974" s="408" t="s">
        <v>4422</v>
      </c>
      <c r="B2974" s="410" t="s">
        <v>4423</v>
      </c>
      <c r="C2974" s="397">
        <v>0</v>
      </c>
      <c r="D2974" s="397">
        <v>165</v>
      </c>
      <c r="E2974" s="397">
        <v>165</v>
      </c>
    </row>
    <row r="2975" spans="1:5" x14ac:dyDescent="0.25">
      <c r="A2975" s="408" t="s">
        <v>4425</v>
      </c>
      <c r="B2975" s="410" t="s">
        <v>4426</v>
      </c>
      <c r="C2975" s="397">
        <v>0</v>
      </c>
      <c r="D2975" s="397">
        <v>89</v>
      </c>
      <c r="E2975" s="397">
        <v>89</v>
      </c>
    </row>
    <row r="2976" spans="1:5" x14ac:dyDescent="0.25">
      <c r="A2976" s="408" t="s">
        <v>4420</v>
      </c>
      <c r="B2976" s="410" t="s">
        <v>4424</v>
      </c>
      <c r="C2976" s="397">
        <v>0</v>
      </c>
      <c r="D2976" s="397">
        <v>34</v>
      </c>
      <c r="E2976" s="397">
        <v>34</v>
      </c>
    </row>
    <row r="2977" spans="1:5" x14ac:dyDescent="0.25">
      <c r="A2977" s="408" t="s">
        <v>4419</v>
      </c>
      <c r="B2977" s="410" t="s">
        <v>4421</v>
      </c>
      <c r="C2977" s="397">
        <v>0</v>
      </c>
      <c r="D2977" s="397">
        <v>194</v>
      </c>
      <c r="E2977" s="397">
        <v>194</v>
      </c>
    </row>
    <row r="2978" spans="1:5" x14ac:dyDescent="0.25">
      <c r="A2978" s="408" t="s">
        <v>4427</v>
      </c>
      <c r="B2978" s="410" t="s">
        <v>4428</v>
      </c>
      <c r="C2978" s="397">
        <v>0</v>
      </c>
      <c r="D2978" s="397">
        <v>0</v>
      </c>
      <c r="E2978" s="397">
        <v>0</v>
      </c>
    </row>
    <row r="2979" spans="1:5" x14ac:dyDescent="0.25">
      <c r="A2979" s="408" t="s">
        <v>13919</v>
      </c>
      <c r="B2979" s="410" t="s">
        <v>13920</v>
      </c>
      <c r="C2979" s="397">
        <v>3</v>
      </c>
      <c r="D2979" s="397">
        <v>7</v>
      </c>
      <c r="E2979" s="397">
        <v>10</v>
      </c>
    </row>
    <row r="2980" spans="1:5" x14ac:dyDescent="0.25">
      <c r="A2980" s="408" t="s">
        <v>15586</v>
      </c>
      <c r="B2980" s="410" t="s">
        <v>21483</v>
      </c>
      <c r="C2980" s="397">
        <v>0</v>
      </c>
      <c r="D2980" s="397">
        <v>0</v>
      </c>
      <c r="E2980" s="397">
        <v>0</v>
      </c>
    </row>
    <row r="2981" spans="1:5" x14ac:dyDescent="0.25">
      <c r="A2981" s="408" t="s">
        <v>15587</v>
      </c>
      <c r="B2981" s="410" t="s">
        <v>21484</v>
      </c>
      <c r="C2981" s="397">
        <v>0</v>
      </c>
      <c r="D2981" s="397">
        <v>0</v>
      </c>
      <c r="E2981" s="397">
        <v>0</v>
      </c>
    </row>
    <row r="2982" spans="1:5" x14ac:dyDescent="0.25">
      <c r="A2982" s="408" t="s">
        <v>19516</v>
      </c>
      <c r="B2982" s="410" t="s">
        <v>19511</v>
      </c>
      <c r="C2982" s="397">
        <v>0</v>
      </c>
      <c r="D2982" s="397">
        <v>0</v>
      </c>
      <c r="E2982" s="397">
        <v>0</v>
      </c>
    </row>
    <row r="2983" spans="1:5" x14ac:dyDescent="0.25">
      <c r="A2983" s="408" t="s">
        <v>21343</v>
      </c>
      <c r="B2983" s="410" t="s">
        <v>21631</v>
      </c>
      <c r="C2983" s="397">
        <v>0</v>
      </c>
      <c r="D2983" s="397">
        <v>0</v>
      </c>
      <c r="E2983" s="397">
        <v>0</v>
      </c>
    </row>
    <row r="2984" spans="1:5" x14ac:dyDescent="0.25">
      <c r="A2984" s="408" t="s">
        <v>19517</v>
      </c>
      <c r="B2984" s="410" t="s">
        <v>19513</v>
      </c>
      <c r="C2984" s="397">
        <v>0</v>
      </c>
      <c r="D2984" s="397">
        <v>9</v>
      </c>
      <c r="E2984" s="397">
        <v>9</v>
      </c>
    </row>
    <row r="2985" spans="1:5" x14ac:dyDescent="0.25">
      <c r="A2985" s="408" t="s">
        <v>19518</v>
      </c>
      <c r="B2985" s="410" t="s">
        <v>19514</v>
      </c>
      <c r="C2985" s="397">
        <v>0</v>
      </c>
      <c r="D2985" s="397">
        <v>43</v>
      </c>
      <c r="E2985" s="397">
        <v>43</v>
      </c>
    </row>
    <row r="2986" spans="1:5" x14ac:dyDescent="0.25">
      <c r="A2986" s="408" t="s">
        <v>19510</v>
      </c>
      <c r="B2986" s="410" t="s">
        <v>19515</v>
      </c>
      <c r="C2986" s="397">
        <v>0</v>
      </c>
      <c r="D2986" s="397">
        <v>-2</v>
      </c>
      <c r="E2986" s="397">
        <v>-2</v>
      </c>
    </row>
    <row r="2987" spans="1:5" x14ac:dyDescent="0.25">
      <c r="A2987" s="408" t="s">
        <v>19926</v>
      </c>
      <c r="B2987" s="410" t="s">
        <v>19927</v>
      </c>
      <c r="C2987" s="397">
        <v>0</v>
      </c>
      <c r="D2987" s="397">
        <v>-15</v>
      </c>
      <c r="E2987" s="397">
        <v>-15</v>
      </c>
    </row>
    <row r="2988" spans="1:5" x14ac:dyDescent="0.25">
      <c r="A2988" s="408" t="s">
        <v>19928</v>
      </c>
      <c r="B2988" s="410" t="s">
        <v>19929</v>
      </c>
      <c r="C2988" s="397">
        <v>0</v>
      </c>
      <c r="D2988" s="397">
        <v>58</v>
      </c>
      <c r="E2988" s="397">
        <v>58</v>
      </c>
    </row>
    <row r="2989" spans="1:5" x14ac:dyDescent="0.25">
      <c r="A2989" s="408" t="s">
        <v>17950</v>
      </c>
      <c r="B2989" s="410" t="s">
        <v>17951</v>
      </c>
      <c r="C2989" s="397">
        <v>0</v>
      </c>
      <c r="D2989" s="397">
        <v>3</v>
      </c>
      <c r="E2989" s="397">
        <v>3</v>
      </c>
    </row>
    <row r="2990" spans="1:5" x14ac:dyDescent="0.25">
      <c r="A2990" s="408" t="s">
        <v>4568</v>
      </c>
      <c r="B2990" s="410" t="s">
        <v>4569</v>
      </c>
      <c r="C2990" s="397">
        <v>3</v>
      </c>
      <c r="D2990" s="397">
        <v>3</v>
      </c>
      <c r="E2990" s="397">
        <v>6</v>
      </c>
    </row>
    <row r="2991" spans="1:5" x14ac:dyDescent="0.25">
      <c r="A2991" s="408" t="s">
        <v>16944</v>
      </c>
      <c r="B2991" s="410" t="s">
        <v>4570</v>
      </c>
      <c r="C2991" s="397">
        <v>2</v>
      </c>
      <c r="D2991" s="397">
        <v>1</v>
      </c>
      <c r="E2991" s="397">
        <v>3</v>
      </c>
    </row>
    <row r="2992" spans="1:5" x14ac:dyDescent="0.25">
      <c r="A2992" s="408" t="s">
        <v>14075</v>
      </c>
      <c r="B2992" s="410" t="s">
        <v>14077</v>
      </c>
      <c r="C2992" s="397">
        <v>200</v>
      </c>
      <c r="D2992" s="397">
        <v>-567</v>
      </c>
      <c r="E2992" s="397">
        <v>-367</v>
      </c>
    </row>
    <row r="2993" spans="1:5" x14ac:dyDescent="0.25">
      <c r="A2993" s="408" t="s">
        <v>14076</v>
      </c>
      <c r="B2993" s="410" t="s">
        <v>14078</v>
      </c>
      <c r="C2993" s="397">
        <v>0</v>
      </c>
      <c r="D2993" s="397">
        <v>-212</v>
      </c>
      <c r="E2993" s="397">
        <v>-212</v>
      </c>
    </row>
    <row r="2994" spans="1:5" x14ac:dyDescent="0.25">
      <c r="A2994" s="408" t="s">
        <v>16799</v>
      </c>
      <c r="B2994" s="410" t="s">
        <v>16800</v>
      </c>
      <c r="C2994" s="397">
        <v>0</v>
      </c>
      <c r="D2994" s="397">
        <v>-43</v>
      </c>
      <c r="E2994" s="397">
        <v>-43</v>
      </c>
    </row>
    <row r="2995" spans="1:5" x14ac:dyDescent="0.25">
      <c r="A2995" s="408" t="s">
        <v>270</v>
      </c>
      <c r="B2995" s="410" t="s">
        <v>3885</v>
      </c>
      <c r="C2995" s="397">
        <v>0</v>
      </c>
      <c r="D2995" s="397">
        <v>0</v>
      </c>
      <c r="E2995" s="397">
        <v>0</v>
      </c>
    </row>
    <row r="2996" spans="1:5" x14ac:dyDescent="0.25">
      <c r="A2996" s="408" t="s">
        <v>271</v>
      </c>
      <c r="B2996" s="410" t="s">
        <v>3886</v>
      </c>
      <c r="C2996" s="397">
        <v>0</v>
      </c>
      <c r="D2996" s="397">
        <v>78</v>
      </c>
      <c r="E2996" s="397">
        <v>78</v>
      </c>
    </row>
    <row r="2997" spans="1:5" x14ac:dyDescent="0.25">
      <c r="A2997" s="408" t="s">
        <v>272</v>
      </c>
      <c r="B2997" s="410" t="s">
        <v>3887</v>
      </c>
      <c r="C2997" s="397">
        <v>0</v>
      </c>
      <c r="D2997" s="397">
        <v>345</v>
      </c>
      <c r="E2997" s="397">
        <v>345</v>
      </c>
    </row>
    <row r="2998" spans="1:5" x14ac:dyDescent="0.25">
      <c r="A2998" s="408" t="s">
        <v>273</v>
      </c>
      <c r="B2998" s="410" t="s">
        <v>3888</v>
      </c>
      <c r="C2998" s="397">
        <v>0</v>
      </c>
      <c r="D2998" s="397">
        <v>20</v>
      </c>
      <c r="E2998" s="397">
        <v>20</v>
      </c>
    </row>
    <row r="2999" spans="1:5" x14ac:dyDescent="0.25">
      <c r="A2999" s="408" t="s">
        <v>274</v>
      </c>
      <c r="B2999" s="410" t="s">
        <v>3889</v>
      </c>
      <c r="C2999" s="397">
        <v>0</v>
      </c>
      <c r="D2999" s="397">
        <v>1342</v>
      </c>
      <c r="E2999" s="397">
        <v>1342</v>
      </c>
    </row>
    <row r="3000" spans="1:5" x14ac:dyDescent="0.25">
      <c r="A3000" s="408" t="s">
        <v>275</v>
      </c>
      <c r="B3000" s="410" t="s">
        <v>3890</v>
      </c>
      <c r="C3000" s="397">
        <v>-64</v>
      </c>
      <c r="D3000" s="397">
        <v>823</v>
      </c>
      <c r="E3000" s="397">
        <v>759</v>
      </c>
    </row>
    <row r="3001" spans="1:5" x14ac:dyDescent="0.25">
      <c r="A3001" s="408" t="s">
        <v>276</v>
      </c>
      <c r="B3001" s="410" t="s">
        <v>3891</v>
      </c>
      <c r="C3001" s="397">
        <v>-37</v>
      </c>
      <c r="D3001" s="397">
        <v>37</v>
      </c>
      <c r="E3001" s="397">
        <v>0</v>
      </c>
    </row>
    <row r="3002" spans="1:5" x14ac:dyDescent="0.25">
      <c r="A3002" s="408" t="s">
        <v>277</v>
      </c>
      <c r="B3002" s="410" t="s">
        <v>3892</v>
      </c>
      <c r="C3002" s="397">
        <v>0</v>
      </c>
      <c r="D3002" s="397">
        <v>8</v>
      </c>
      <c r="E3002" s="397">
        <v>8</v>
      </c>
    </row>
    <row r="3003" spans="1:5" x14ac:dyDescent="0.25">
      <c r="A3003" s="408" t="s">
        <v>278</v>
      </c>
      <c r="B3003" s="410" t="s">
        <v>13932</v>
      </c>
      <c r="C3003" s="397">
        <v>0</v>
      </c>
      <c r="D3003" s="397">
        <v>0</v>
      </c>
      <c r="E3003" s="397">
        <v>0</v>
      </c>
    </row>
    <row r="3004" spans="1:5" x14ac:dyDescent="0.25">
      <c r="A3004" s="408" t="s">
        <v>279</v>
      </c>
      <c r="B3004" s="410" t="s">
        <v>13933</v>
      </c>
      <c r="C3004" s="397">
        <v>153</v>
      </c>
      <c r="D3004" s="397">
        <v>0</v>
      </c>
      <c r="E3004" s="397">
        <v>153</v>
      </c>
    </row>
    <row r="3005" spans="1:5" x14ac:dyDescent="0.25">
      <c r="A3005" s="408" t="s">
        <v>280</v>
      </c>
      <c r="B3005" s="410" t="s">
        <v>13934</v>
      </c>
      <c r="C3005" s="397">
        <v>150</v>
      </c>
      <c r="D3005" s="397">
        <v>0</v>
      </c>
      <c r="E3005" s="397">
        <v>150</v>
      </c>
    </row>
    <row r="3006" spans="1:5" x14ac:dyDescent="0.25">
      <c r="A3006" s="408" t="s">
        <v>281</v>
      </c>
      <c r="B3006" s="410" t="s">
        <v>13935</v>
      </c>
      <c r="C3006" s="397">
        <v>0</v>
      </c>
      <c r="D3006" s="397">
        <v>0</v>
      </c>
      <c r="E3006" s="397">
        <v>0</v>
      </c>
    </row>
    <row r="3007" spans="1:5" x14ac:dyDescent="0.25">
      <c r="A3007" s="408" t="s">
        <v>282</v>
      </c>
      <c r="B3007" s="410" t="s">
        <v>13936</v>
      </c>
      <c r="C3007" s="397">
        <v>100</v>
      </c>
      <c r="D3007" s="397">
        <v>0</v>
      </c>
      <c r="E3007" s="397">
        <v>100</v>
      </c>
    </row>
    <row r="3008" spans="1:5" x14ac:dyDescent="0.25">
      <c r="A3008" s="408" t="s">
        <v>283</v>
      </c>
      <c r="B3008" s="410" t="s">
        <v>13937</v>
      </c>
      <c r="C3008" s="397">
        <v>0</v>
      </c>
      <c r="D3008" s="397">
        <v>0</v>
      </c>
      <c r="E3008" s="397">
        <v>0</v>
      </c>
    </row>
    <row r="3009" spans="1:5" x14ac:dyDescent="0.25">
      <c r="A3009" s="408" t="s">
        <v>284</v>
      </c>
      <c r="B3009" s="410" t="s">
        <v>13938</v>
      </c>
      <c r="C3009" s="397">
        <v>0</v>
      </c>
      <c r="D3009" s="397">
        <v>0</v>
      </c>
      <c r="E3009" s="397">
        <v>0</v>
      </c>
    </row>
    <row r="3010" spans="1:5" x14ac:dyDescent="0.25">
      <c r="A3010" s="408" t="s">
        <v>285</v>
      </c>
      <c r="B3010" s="410" t="s">
        <v>13939</v>
      </c>
      <c r="C3010" s="397">
        <v>110</v>
      </c>
      <c r="D3010" s="397">
        <v>0</v>
      </c>
      <c r="E3010" s="397">
        <v>110</v>
      </c>
    </row>
    <row r="3011" spans="1:5" x14ac:dyDescent="0.25">
      <c r="A3011" s="408" t="s">
        <v>286</v>
      </c>
      <c r="B3011" s="410" t="s">
        <v>13940</v>
      </c>
      <c r="C3011" s="397">
        <v>70</v>
      </c>
      <c r="D3011" s="397">
        <v>0</v>
      </c>
      <c r="E3011" s="397">
        <v>70</v>
      </c>
    </row>
    <row r="3012" spans="1:5" x14ac:dyDescent="0.25">
      <c r="A3012" s="408" t="s">
        <v>287</v>
      </c>
      <c r="B3012" s="410" t="s">
        <v>13941</v>
      </c>
      <c r="C3012" s="397">
        <v>0</v>
      </c>
      <c r="D3012" s="397">
        <v>0</v>
      </c>
      <c r="E3012" s="397">
        <v>0</v>
      </c>
    </row>
    <row r="3013" spans="1:5" x14ac:dyDescent="0.25">
      <c r="A3013" s="408" t="s">
        <v>288</v>
      </c>
      <c r="B3013" s="410" t="s">
        <v>13942</v>
      </c>
      <c r="C3013" s="397">
        <v>0</v>
      </c>
      <c r="D3013" s="397">
        <v>0</v>
      </c>
      <c r="E3013" s="397">
        <v>0</v>
      </c>
    </row>
    <row r="3014" spans="1:5" x14ac:dyDescent="0.25">
      <c r="A3014" s="408" t="s">
        <v>289</v>
      </c>
      <c r="B3014" s="410" t="s">
        <v>13943</v>
      </c>
      <c r="C3014" s="397">
        <v>0</v>
      </c>
      <c r="D3014" s="397">
        <v>0</v>
      </c>
      <c r="E3014" s="397">
        <v>0</v>
      </c>
    </row>
    <row r="3015" spans="1:5" x14ac:dyDescent="0.25">
      <c r="A3015" s="408" t="s">
        <v>290</v>
      </c>
      <c r="B3015" s="410" t="s">
        <v>13944</v>
      </c>
      <c r="C3015" s="397">
        <v>0</v>
      </c>
      <c r="D3015" s="397">
        <v>0</v>
      </c>
      <c r="E3015" s="397">
        <v>0</v>
      </c>
    </row>
    <row r="3016" spans="1:5" x14ac:dyDescent="0.25">
      <c r="A3016" s="408" t="s">
        <v>17965</v>
      </c>
      <c r="B3016" s="410" t="s">
        <v>17952</v>
      </c>
      <c r="C3016" s="397">
        <v>99</v>
      </c>
      <c r="D3016" s="397">
        <v>0</v>
      </c>
      <c r="E3016" s="397">
        <v>99</v>
      </c>
    </row>
    <row r="3017" spans="1:5" x14ac:dyDescent="0.25">
      <c r="A3017" s="408" t="s">
        <v>17966</v>
      </c>
      <c r="B3017" s="410" t="s">
        <v>17953</v>
      </c>
      <c r="C3017" s="397">
        <v>77</v>
      </c>
      <c r="D3017" s="397">
        <v>0</v>
      </c>
      <c r="E3017" s="397">
        <v>77</v>
      </c>
    </row>
    <row r="3018" spans="1:5" x14ac:dyDescent="0.25">
      <c r="A3018" s="408" t="s">
        <v>17967</v>
      </c>
      <c r="B3018" s="410" t="s">
        <v>17954</v>
      </c>
      <c r="C3018" s="397">
        <v>151</v>
      </c>
      <c r="D3018" s="397">
        <v>0</v>
      </c>
      <c r="E3018" s="397">
        <v>151</v>
      </c>
    </row>
    <row r="3019" spans="1:5" x14ac:dyDescent="0.25">
      <c r="A3019" s="408" t="s">
        <v>17968</v>
      </c>
      <c r="B3019" s="410" t="s">
        <v>17955</v>
      </c>
      <c r="C3019" s="397">
        <v>855</v>
      </c>
      <c r="D3019" s="397">
        <v>0</v>
      </c>
      <c r="E3019" s="397">
        <v>855</v>
      </c>
    </row>
    <row r="3020" spans="1:5" x14ac:dyDescent="0.25">
      <c r="A3020" s="408" t="s">
        <v>17969</v>
      </c>
      <c r="B3020" s="410" t="s">
        <v>17956</v>
      </c>
      <c r="C3020" s="397">
        <v>591</v>
      </c>
      <c r="D3020" s="397">
        <v>0</v>
      </c>
      <c r="E3020" s="397">
        <v>591</v>
      </c>
    </row>
    <row r="3021" spans="1:5" x14ac:dyDescent="0.25">
      <c r="A3021" s="408" t="s">
        <v>17970</v>
      </c>
      <c r="B3021" s="410" t="s">
        <v>17957</v>
      </c>
      <c r="C3021" s="397">
        <v>5050</v>
      </c>
      <c r="D3021" s="397">
        <v>23</v>
      </c>
      <c r="E3021" s="397">
        <v>5073</v>
      </c>
    </row>
    <row r="3022" spans="1:5" x14ac:dyDescent="0.25">
      <c r="A3022" s="408" t="s">
        <v>17971</v>
      </c>
      <c r="B3022" s="410" t="s">
        <v>17958</v>
      </c>
      <c r="C3022" s="397">
        <v>708</v>
      </c>
      <c r="D3022" s="397">
        <v>-24</v>
      </c>
      <c r="E3022" s="397">
        <v>684</v>
      </c>
    </row>
    <row r="3023" spans="1:5" x14ac:dyDescent="0.25">
      <c r="A3023" s="408" t="s">
        <v>17972</v>
      </c>
      <c r="B3023" s="410" t="s">
        <v>17959</v>
      </c>
      <c r="C3023" s="397">
        <v>57</v>
      </c>
      <c r="D3023" s="397">
        <v>-62</v>
      </c>
      <c r="E3023" s="397">
        <v>-5</v>
      </c>
    </row>
    <row r="3024" spans="1:5" x14ac:dyDescent="0.25">
      <c r="A3024" s="408" t="s">
        <v>17973</v>
      </c>
      <c r="B3024" s="410" t="s">
        <v>17960</v>
      </c>
      <c r="C3024" s="397">
        <v>270</v>
      </c>
      <c r="D3024" s="397">
        <v>0</v>
      </c>
      <c r="E3024" s="397">
        <v>270</v>
      </c>
    </row>
    <row r="3025" spans="1:5" x14ac:dyDescent="0.25">
      <c r="A3025" s="408" t="s">
        <v>17974</v>
      </c>
      <c r="B3025" s="410" t="s">
        <v>17961</v>
      </c>
      <c r="C3025" s="397">
        <v>82</v>
      </c>
      <c r="D3025" s="397">
        <v>0</v>
      </c>
      <c r="E3025" s="397">
        <v>82</v>
      </c>
    </row>
    <row r="3026" spans="1:5" x14ac:dyDescent="0.25">
      <c r="A3026" s="408" t="s">
        <v>17975</v>
      </c>
      <c r="B3026" s="410" t="s">
        <v>17962</v>
      </c>
      <c r="C3026" s="397">
        <v>0</v>
      </c>
      <c r="D3026" s="397">
        <v>0</v>
      </c>
      <c r="E3026" s="397">
        <v>0</v>
      </c>
    </row>
    <row r="3027" spans="1:5" x14ac:dyDescent="0.25">
      <c r="A3027" s="408" t="s">
        <v>17976</v>
      </c>
      <c r="B3027" s="410" t="s">
        <v>17963</v>
      </c>
      <c r="C3027" s="397">
        <v>0</v>
      </c>
      <c r="D3027" s="397">
        <v>0</v>
      </c>
      <c r="E3027" s="397">
        <v>0</v>
      </c>
    </row>
    <row r="3028" spans="1:5" x14ac:dyDescent="0.25">
      <c r="A3028" s="408" t="s">
        <v>17977</v>
      </c>
      <c r="B3028" s="410" t="s">
        <v>17964</v>
      </c>
      <c r="C3028" s="397">
        <v>0</v>
      </c>
      <c r="D3028" s="397">
        <v>0</v>
      </c>
      <c r="E3028" s="397">
        <v>0</v>
      </c>
    </row>
    <row r="3029" spans="1:5" x14ac:dyDescent="0.25">
      <c r="A3029" s="408" t="s">
        <v>4356</v>
      </c>
      <c r="B3029" s="410" t="s">
        <v>4357</v>
      </c>
      <c r="C3029" s="397">
        <v>0</v>
      </c>
      <c r="D3029" s="397">
        <v>-330</v>
      </c>
      <c r="E3029" s="397">
        <v>-330</v>
      </c>
    </row>
    <row r="3030" spans="1:5" x14ac:dyDescent="0.25">
      <c r="A3030" s="408" t="s">
        <v>3893</v>
      </c>
      <c r="B3030" s="410" t="s">
        <v>18222</v>
      </c>
      <c r="C3030" s="397">
        <v>-12</v>
      </c>
      <c r="D3030" s="397">
        <v>-25</v>
      </c>
      <c r="E3030" s="397">
        <v>-37</v>
      </c>
    </row>
    <row r="3031" spans="1:5" x14ac:dyDescent="0.25">
      <c r="A3031" s="408" t="s">
        <v>18119</v>
      </c>
      <c r="B3031" s="410" t="s">
        <v>18512</v>
      </c>
      <c r="C3031" s="397">
        <v>0</v>
      </c>
      <c r="D3031" s="397">
        <v>10</v>
      </c>
      <c r="E3031" s="397">
        <v>10</v>
      </c>
    </row>
    <row r="3032" spans="1:5" x14ac:dyDescent="0.25">
      <c r="A3032" s="408" t="s">
        <v>18508</v>
      </c>
      <c r="B3032" s="410" t="s">
        <v>18511</v>
      </c>
      <c r="C3032" s="397">
        <v>0</v>
      </c>
      <c r="D3032" s="397">
        <v>-4</v>
      </c>
      <c r="E3032" s="397">
        <v>-4</v>
      </c>
    </row>
    <row r="3033" spans="1:5" x14ac:dyDescent="0.25">
      <c r="A3033" s="408" t="s">
        <v>18509</v>
      </c>
      <c r="B3033" s="410" t="s">
        <v>18510</v>
      </c>
      <c r="C3033" s="397">
        <v>-1</v>
      </c>
      <c r="D3033" s="397">
        <v>0</v>
      </c>
      <c r="E3033" s="397">
        <v>-1</v>
      </c>
    </row>
    <row r="3034" spans="1:5" x14ac:dyDescent="0.25">
      <c r="A3034" s="408" t="s">
        <v>4698</v>
      </c>
      <c r="B3034" s="410" t="s">
        <v>11961</v>
      </c>
      <c r="C3034" s="397">
        <v>3</v>
      </c>
      <c r="D3034" s="397">
        <v>25</v>
      </c>
      <c r="E3034" s="397">
        <v>28</v>
      </c>
    </row>
    <row r="3035" spans="1:5" x14ac:dyDescent="0.25">
      <c r="A3035" s="408" t="s">
        <v>4707</v>
      </c>
      <c r="B3035" s="410" t="s">
        <v>4708</v>
      </c>
      <c r="C3035" s="397">
        <v>0</v>
      </c>
      <c r="D3035" s="397">
        <v>0</v>
      </c>
      <c r="E3035" s="397">
        <v>0</v>
      </c>
    </row>
    <row r="3036" spans="1:5" x14ac:dyDescent="0.25">
      <c r="A3036" s="408" t="s">
        <v>19457</v>
      </c>
      <c r="B3036" s="410" t="s">
        <v>19458</v>
      </c>
      <c r="C3036" s="397">
        <v>0</v>
      </c>
      <c r="D3036" s="397">
        <v>0</v>
      </c>
      <c r="E3036" s="397">
        <v>0</v>
      </c>
    </row>
    <row r="3037" spans="1:5" x14ac:dyDescent="0.25">
      <c r="A3037" s="408" t="s">
        <v>19455</v>
      </c>
      <c r="B3037" s="410" t="s">
        <v>19456</v>
      </c>
      <c r="C3037" s="397">
        <v>24</v>
      </c>
      <c r="D3037" s="397">
        <v>61</v>
      </c>
      <c r="E3037" s="397">
        <v>85</v>
      </c>
    </row>
    <row r="3038" spans="1:5" x14ac:dyDescent="0.25">
      <c r="A3038" s="408" t="s">
        <v>19459</v>
      </c>
      <c r="B3038" s="410" t="s">
        <v>19460</v>
      </c>
      <c r="C3038" s="397">
        <v>296</v>
      </c>
      <c r="D3038" s="397">
        <v>536</v>
      </c>
      <c r="E3038" s="397">
        <v>832</v>
      </c>
    </row>
    <row r="3039" spans="1:5" x14ac:dyDescent="0.25">
      <c r="A3039" s="408" t="s">
        <v>9364</v>
      </c>
      <c r="B3039" s="410" t="s">
        <v>21632</v>
      </c>
      <c r="C3039" s="397">
        <v>0</v>
      </c>
      <c r="D3039" s="397">
        <v>0</v>
      </c>
      <c r="E3039" s="397">
        <v>0</v>
      </c>
    </row>
    <row r="3040" spans="1:5" x14ac:dyDescent="0.25">
      <c r="A3040" s="408" t="s">
        <v>9365</v>
      </c>
      <c r="B3040" s="410" t="s">
        <v>21485</v>
      </c>
      <c r="C3040" s="397">
        <v>0</v>
      </c>
      <c r="D3040" s="397">
        <v>20</v>
      </c>
      <c r="E3040" s="397">
        <v>20</v>
      </c>
    </row>
    <row r="3041" spans="1:5" x14ac:dyDescent="0.25">
      <c r="A3041" s="408" t="s">
        <v>9366</v>
      </c>
      <c r="B3041" s="410" t="s">
        <v>18305</v>
      </c>
      <c r="C3041" s="397">
        <v>0</v>
      </c>
      <c r="D3041" s="397">
        <v>0</v>
      </c>
      <c r="E3041" s="397">
        <v>0</v>
      </c>
    </row>
    <row r="3042" spans="1:5" x14ac:dyDescent="0.25">
      <c r="A3042" s="408" t="s">
        <v>9367</v>
      </c>
      <c r="B3042" s="410" t="s">
        <v>17978</v>
      </c>
      <c r="C3042" s="397">
        <v>0</v>
      </c>
      <c r="D3042" s="397">
        <v>0</v>
      </c>
      <c r="E3042" s="397">
        <v>0</v>
      </c>
    </row>
    <row r="3043" spans="1:5" x14ac:dyDescent="0.25">
      <c r="A3043" s="408" t="s">
        <v>9368</v>
      </c>
      <c r="B3043" s="410" t="s">
        <v>17979</v>
      </c>
      <c r="C3043" s="397">
        <v>0</v>
      </c>
      <c r="D3043" s="397">
        <v>0</v>
      </c>
      <c r="E3043" s="397">
        <v>0</v>
      </c>
    </row>
    <row r="3044" spans="1:5" x14ac:dyDescent="0.25">
      <c r="A3044" s="408" t="s">
        <v>9369</v>
      </c>
      <c r="B3044" s="410" t="s">
        <v>17980</v>
      </c>
      <c r="C3044" s="397">
        <v>0</v>
      </c>
      <c r="D3044" s="397">
        <v>18</v>
      </c>
      <c r="E3044" s="397">
        <v>18</v>
      </c>
    </row>
    <row r="3045" spans="1:5" x14ac:dyDescent="0.25">
      <c r="A3045" s="408" t="s">
        <v>21412</v>
      </c>
      <c r="B3045" s="410" t="s">
        <v>21413</v>
      </c>
      <c r="C3045" s="397">
        <v>0</v>
      </c>
      <c r="D3045" s="397">
        <v>0</v>
      </c>
      <c r="E3045" s="397">
        <v>0</v>
      </c>
    </row>
    <row r="3046" spans="1:5" x14ac:dyDescent="0.25">
      <c r="A3046" s="408" t="s">
        <v>9370</v>
      </c>
      <c r="B3046" s="410" t="s">
        <v>21421</v>
      </c>
      <c r="C3046" s="397">
        <v>0</v>
      </c>
      <c r="D3046" s="397">
        <v>-30</v>
      </c>
      <c r="E3046" s="397">
        <v>-30</v>
      </c>
    </row>
    <row r="3047" spans="1:5" x14ac:dyDescent="0.25">
      <c r="A3047" s="408" t="s">
        <v>9371</v>
      </c>
      <c r="B3047" s="410" t="s">
        <v>21420</v>
      </c>
      <c r="C3047" s="397">
        <v>0</v>
      </c>
      <c r="D3047" s="397">
        <v>10</v>
      </c>
      <c r="E3047" s="397">
        <v>10</v>
      </c>
    </row>
    <row r="3048" spans="1:5" x14ac:dyDescent="0.25">
      <c r="A3048" s="408" t="s">
        <v>9372</v>
      </c>
      <c r="B3048" s="410" t="s">
        <v>21419</v>
      </c>
      <c r="C3048" s="397">
        <v>0</v>
      </c>
      <c r="D3048" s="397">
        <v>0</v>
      </c>
      <c r="E3048" s="397">
        <v>0</v>
      </c>
    </row>
    <row r="3049" spans="1:5" x14ac:dyDescent="0.25">
      <c r="A3049" s="408" t="s">
        <v>9373</v>
      </c>
      <c r="B3049" s="410" t="s">
        <v>21418</v>
      </c>
      <c r="C3049" s="397">
        <v>0</v>
      </c>
      <c r="D3049" s="397">
        <v>-33</v>
      </c>
      <c r="E3049" s="397">
        <v>-33</v>
      </c>
    </row>
    <row r="3050" spans="1:5" x14ac:dyDescent="0.25">
      <c r="A3050" s="408" t="s">
        <v>9374</v>
      </c>
      <c r="B3050" s="410" t="s">
        <v>21417</v>
      </c>
      <c r="C3050" s="397">
        <v>0</v>
      </c>
      <c r="D3050" s="397">
        <v>0</v>
      </c>
      <c r="E3050" s="397">
        <v>0</v>
      </c>
    </row>
    <row r="3051" spans="1:5" x14ac:dyDescent="0.25">
      <c r="A3051" s="408" t="s">
        <v>9375</v>
      </c>
      <c r="B3051" s="410" t="s">
        <v>21416</v>
      </c>
      <c r="C3051" s="397">
        <v>0</v>
      </c>
      <c r="D3051" s="397">
        <v>-40</v>
      </c>
      <c r="E3051" s="397">
        <v>-40</v>
      </c>
    </row>
    <row r="3052" spans="1:5" x14ac:dyDescent="0.25">
      <c r="A3052" s="408" t="s">
        <v>21414</v>
      </c>
      <c r="B3052" s="410" t="s">
        <v>21415</v>
      </c>
      <c r="C3052" s="397">
        <v>0</v>
      </c>
      <c r="D3052" s="397">
        <v>0</v>
      </c>
      <c r="E3052" s="397">
        <v>0</v>
      </c>
    </row>
    <row r="3053" spans="1:5" x14ac:dyDescent="0.25">
      <c r="A3053" s="408" t="s">
        <v>9359</v>
      </c>
      <c r="B3053" s="410" t="s">
        <v>13918</v>
      </c>
      <c r="C3053" s="397">
        <v>0</v>
      </c>
      <c r="D3053" s="397">
        <v>21</v>
      </c>
      <c r="E3053" s="397">
        <v>21</v>
      </c>
    </row>
    <row r="3054" spans="1:5" x14ac:dyDescent="0.25">
      <c r="A3054" s="408" t="s">
        <v>9360</v>
      </c>
      <c r="B3054" s="410" t="s">
        <v>11077</v>
      </c>
      <c r="C3054" s="397">
        <v>0</v>
      </c>
      <c r="D3054" s="397">
        <v>0</v>
      </c>
      <c r="E3054" s="397">
        <v>0</v>
      </c>
    </row>
    <row r="3055" spans="1:5" x14ac:dyDescent="0.25">
      <c r="A3055" s="408" t="s">
        <v>9361</v>
      </c>
      <c r="B3055" s="410" t="s">
        <v>11078</v>
      </c>
      <c r="C3055" s="397">
        <v>0</v>
      </c>
      <c r="D3055" s="397">
        <v>0</v>
      </c>
      <c r="E3055" s="397">
        <v>0</v>
      </c>
    </row>
    <row r="3056" spans="1:5" x14ac:dyDescent="0.25">
      <c r="A3056" s="408" t="s">
        <v>9362</v>
      </c>
      <c r="B3056" s="410" t="s">
        <v>11079</v>
      </c>
      <c r="C3056" s="397">
        <v>0</v>
      </c>
      <c r="D3056" s="397">
        <v>10</v>
      </c>
      <c r="E3056" s="397">
        <v>10</v>
      </c>
    </row>
    <row r="3057" spans="1:5" x14ac:dyDescent="0.25">
      <c r="A3057" s="408" t="s">
        <v>9363</v>
      </c>
      <c r="B3057" s="410" t="s">
        <v>11080</v>
      </c>
      <c r="C3057" s="397">
        <v>-2</v>
      </c>
      <c r="D3057" s="397">
        <v>9</v>
      </c>
      <c r="E3057" s="397">
        <v>7</v>
      </c>
    </row>
    <row r="3058" spans="1:5" x14ac:dyDescent="0.25">
      <c r="A3058" s="408" t="s">
        <v>17981</v>
      </c>
      <c r="B3058" s="410" t="s">
        <v>17986</v>
      </c>
      <c r="C3058" s="397">
        <v>0</v>
      </c>
      <c r="D3058" s="397">
        <v>0</v>
      </c>
      <c r="E3058" s="397">
        <v>0</v>
      </c>
    </row>
    <row r="3059" spans="1:5" x14ac:dyDescent="0.25">
      <c r="A3059" s="408" t="s">
        <v>17982</v>
      </c>
      <c r="B3059" s="410" t="s">
        <v>18304</v>
      </c>
      <c r="C3059" s="397">
        <v>-20</v>
      </c>
      <c r="D3059" s="397">
        <v>50</v>
      </c>
      <c r="E3059" s="397">
        <v>30</v>
      </c>
    </row>
    <row r="3060" spans="1:5" x14ac:dyDescent="0.25">
      <c r="A3060" s="408" t="s">
        <v>17983</v>
      </c>
      <c r="B3060" s="410" t="s">
        <v>5371</v>
      </c>
      <c r="C3060" s="397">
        <v>100</v>
      </c>
      <c r="D3060" s="397">
        <v>0</v>
      </c>
      <c r="E3060" s="397">
        <v>100</v>
      </c>
    </row>
    <row r="3061" spans="1:5" x14ac:dyDescent="0.25">
      <c r="A3061" s="408" t="s">
        <v>17984</v>
      </c>
      <c r="B3061" s="410" t="s">
        <v>17987</v>
      </c>
      <c r="C3061" s="397">
        <v>350</v>
      </c>
      <c r="D3061" s="397">
        <v>-30</v>
      </c>
      <c r="E3061" s="397">
        <v>320</v>
      </c>
    </row>
    <row r="3062" spans="1:5" x14ac:dyDescent="0.25">
      <c r="A3062" s="408" t="s">
        <v>17985</v>
      </c>
      <c r="B3062" s="410" t="s">
        <v>17988</v>
      </c>
      <c r="C3062" s="397">
        <v>225</v>
      </c>
      <c r="D3062" s="397">
        <v>0</v>
      </c>
      <c r="E3062" s="397">
        <v>225</v>
      </c>
    </row>
    <row r="3063" spans="1:5" x14ac:dyDescent="0.25">
      <c r="A3063" s="408" t="s">
        <v>9493</v>
      </c>
      <c r="B3063" s="410" t="s">
        <v>9494</v>
      </c>
      <c r="C3063" s="397">
        <v>180</v>
      </c>
      <c r="D3063" s="397">
        <v>-260</v>
      </c>
      <c r="E3063" s="397">
        <v>-80</v>
      </c>
    </row>
    <row r="3064" spans="1:5" x14ac:dyDescent="0.25">
      <c r="A3064" s="408" t="s">
        <v>19420</v>
      </c>
      <c r="B3064" s="410" t="s">
        <v>16943</v>
      </c>
      <c r="C3064" s="397">
        <v>0</v>
      </c>
      <c r="D3064" s="397">
        <v>15</v>
      </c>
      <c r="E3064" s="397">
        <v>15</v>
      </c>
    </row>
    <row r="3065" spans="1:5" x14ac:dyDescent="0.25">
      <c r="A3065" s="408" t="s">
        <v>19419</v>
      </c>
      <c r="B3065" s="410" t="s">
        <v>16943</v>
      </c>
      <c r="C3065" s="397">
        <v>0</v>
      </c>
      <c r="D3065" s="397">
        <v>-4</v>
      </c>
      <c r="E3065" s="397">
        <v>-4</v>
      </c>
    </row>
    <row r="3066" spans="1:5" x14ac:dyDescent="0.25">
      <c r="A3066" s="408" t="s">
        <v>18084</v>
      </c>
      <c r="B3066" s="410" t="s">
        <v>18106</v>
      </c>
      <c r="C3066" s="397">
        <v>6</v>
      </c>
      <c r="D3066" s="397">
        <v>80</v>
      </c>
      <c r="E3066" s="397">
        <v>86</v>
      </c>
    </row>
    <row r="3067" spans="1:5" x14ac:dyDescent="0.25">
      <c r="A3067" s="408" t="s">
        <v>18085</v>
      </c>
      <c r="B3067" s="410" t="s">
        <v>18107</v>
      </c>
      <c r="C3067" s="397">
        <v>0</v>
      </c>
      <c r="D3067" s="397">
        <v>-3</v>
      </c>
      <c r="E3067" s="397">
        <v>-3</v>
      </c>
    </row>
    <row r="3068" spans="1:5" x14ac:dyDescent="0.25">
      <c r="A3068" s="408" t="s">
        <v>18086</v>
      </c>
      <c r="B3068" s="410" t="s">
        <v>18108</v>
      </c>
      <c r="C3068" s="397">
        <v>0</v>
      </c>
      <c r="D3068" s="397">
        <v>7</v>
      </c>
      <c r="E3068" s="397">
        <v>7</v>
      </c>
    </row>
    <row r="3069" spans="1:5" x14ac:dyDescent="0.25">
      <c r="A3069" s="408" t="s">
        <v>18087</v>
      </c>
      <c r="B3069" s="410" t="s">
        <v>18109</v>
      </c>
      <c r="C3069" s="397">
        <v>0</v>
      </c>
      <c r="D3069" s="397">
        <v>0</v>
      </c>
      <c r="E3069" s="397">
        <v>0</v>
      </c>
    </row>
    <row r="3070" spans="1:5" x14ac:dyDescent="0.25">
      <c r="A3070" s="408" t="s">
        <v>18088</v>
      </c>
      <c r="B3070" s="410" t="s">
        <v>18110</v>
      </c>
      <c r="C3070" s="397">
        <v>0</v>
      </c>
      <c r="D3070" s="397">
        <v>0</v>
      </c>
      <c r="E3070" s="397">
        <v>0</v>
      </c>
    </row>
    <row r="3071" spans="1:5" x14ac:dyDescent="0.25">
      <c r="A3071" s="408" t="s">
        <v>18089</v>
      </c>
      <c r="B3071" s="410" t="s">
        <v>18111</v>
      </c>
      <c r="C3071" s="397">
        <v>0</v>
      </c>
      <c r="D3071" s="397">
        <v>0</v>
      </c>
      <c r="E3071" s="397">
        <v>0</v>
      </c>
    </row>
    <row r="3072" spans="1:5" x14ac:dyDescent="0.25">
      <c r="A3072" s="408" t="s">
        <v>18090</v>
      </c>
      <c r="B3072" s="410" t="s">
        <v>18112</v>
      </c>
      <c r="C3072" s="397">
        <v>0</v>
      </c>
      <c r="D3072" s="397">
        <v>0</v>
      </c>
      <c r="E3072" s="397">
        <v>0</v>
      </c>
    </row>
    <row r="3073" spans="1:5" x14ac:dyDescent="0.25">
      <c r="A3073" s="408" t="s">
        <v>18091</v>
      </c>
      <c r="B3073" s="410" t="s">
        <v>18113</v>
      </c>
      <c r="C3073" s="397">
        <v>0</v>
      </c>
      <c r="D3073" s="397">
        <v>0</v>
      </c>
      <c r="E3073" s="397">
        <v>0</v>
      </c>
    </row>
    <row r="3074" spans="1:5" x14ac:dyDescent="0.25">
      <c r="A3074" s="408" t="s">
        <v>18092</v>
      </c>
      <c r="B3074" s="410" t="s">
        <v>18114</v>
      </c>
      <c r="C3074" s="397">
        <v>1</v>
      </c>
      <c r="D3074" s="397">
        <v>0</v>
      </c>
      <c r="E3074" s="397">
        <v>1</v>
      </c>
    </row>
    <row r="3075" spans="1:5" x14ac:dyDescent="0.25">
      <c r="A3075" s="408" t="s">
        <v>18093</v>
      </c>
      <c r="B3075" s="410" t="s">
        <v>18115</v>
      </c>
      <c r="C3075" s="397">
        <v>3</v>
      </c>
      <c r="D3075" s="397">
        <v>0</v>
      </c>
      <c r="E3075" s="397">
        <v>3</v>
      </c>
    </row>
    <row r="3076" spans="1:5" x14ac:dyDescent="0.25">
      <c r="A3076" s="408" t="s">
        <v>18094</v>
      </c>
      <c r="B3076" s="410" t="s">
        <v>18116</v>
      </c>
      <c r="C3076" s="397">
        <v>8</v>
      </c>
      <c r="D3076" s="397">
        <v>-2</v>
      </c>
      <c r="E3076" s="397">
        <v>6</v>
      </c>
    </row>
    <row r="3077" spans="1:5" x14ac:dyDescent="0.25">
      <c r="A3077" s="408" t="s">
        <v>18095</v>
      </c>
      <c r="B3077" s="410" t="s">
        <v>18117</v>
      </c>
      <c r="C3077" s="397">
        <v>0</v>
      </c>
      <c r="D3077" s="397">
        <v>1</v>
      </c>
      <c r="E3077" s="397">
        <v>1</v>
      </c>
    </row>
    <row r="3078" spans="1:5" x14ac:dyDescent="0.25">
      <c r="A3078" s="408" t="s">
        <v>18324</v>
      </c>
      <c r="B3078" s="410" t="s">
        <v>18325</v>
      </c>
      <c r="C3078" s="397">
        <v>0</v>
      </c>
      <c r="D3078" s="397">
        <v>85</v>
      </c>
      <c r="E3078" s="397">
        <v>85</v>
      </c>
    </row>
    <row r="3079" spans="1:5" x14ac:dyDescent="0.25">
      <c r="A3079" s="408" t="s">
        <v>19461</v>
      </c>
      <c r="B3079" s="410" t="s">
        <v>19462</v>
      </c>
      <c r="C3079" s="397">
        <v>0</v>
      </c>
      <c r="D3079" s="397">
        <v>0</v>
      </c>
      <c r="E3079" s="397">
        <v>0</v>
      </c>
    </row>
    <row r="3080" spans="1:5" x14ac:dyDescent="0.25">
      <c r="A3080" s="408" t="s">
        <v>18322</v>
      </c>
      <c r="B3080" s="410" t="s">
        <v>18323</v>
      </c>
      <c r="C3080" s="397">
        <v>0</v>
      </c>
      <c r="D3080" s="397">
        <v>0</v>
      </c>
      <c r="E3080" s="397">
        <v>0</v>
      </c>
    </row>
    <row r="3081" spans="1:5" x14ac:dyDescent="0.25">
      <c r="A3081" s="408" t="s">
        <v>18321</v>
      </c>
      <c r="B3081" s="410" t="s">
        <v>17704</v>
      </c>
      <c r="C3081" s="397">
        <v>545</v>
      </c>
      <c r="D3081" s="397">
        <v>3726</v>
      </c>
      <c r="E3081" s="397">
        <v>4271</v>
      </c>
    </row>
    <row r="3082" spans="1:5" x14ac:dyDescent="0.25">
      <c r="A3082" s="408" t="s">
        <v>20009</v>
      </c>
      <c r="B3082" s="410" t="s">
        <v>20010</v>
      </c>
      <c r="C3082" s="397">
        <v>14</v>
      </c>
      <c r="D3082" s="397">
        <v>0</v>
      </c>
      <c r="E3082" s="397">
        <v>14</v>
      </c>
    </row>
    <row r="3083" spans="1:5" x14ac:dyDescent="0.25">
      <c r="A3083" s="408" t="s">
        <v>20011</v>
      </c>
      <c r="B3083" s="410" t="s">
        <v>20012</v>
      </c>
      <c r="C3083" s="397">
        <v>3</v>
      </c>
      <c r="D3083" s="397">
        <v>0</v>
      </c>
      <c r="E3083" s="397">
        <v>3</v>
      </c>
    </row>
    <row r="3084" spans="1:5" x14ac:dyDescent="0.25">
      <c r="A3084" s="408" t="s">
        <v>4676</v>
      </c>
      <c r="B3084" s="410" t="s">
        <v>4757</v>
      </c>
      <c r="C3084" s="397">
        <v>2</v>
      </c>
      <c r="D3084" s="397">
        <v>0</v>
      </c>
      <c r="E3084" s="397">
        <v>2</v>
      </c>
    </row>
    <row r="3085" spans="1:5" x14ac:dyDescent="0.25">
      <c r="A3085" s="408" t="s">
        <v>4678</v>
      </c>
      <c r="B3085" s="410" t="s">
        <v>4758</v>
      </c>
      <c r="C3085" s="397">
        <v>0</v>
      </c>
      <c r="D3085" s="397">
        <v>2</v>
      </c>
      <c r="E3085" s="397">
        <v>2</v>
      </c>
    </row>
    <row r="3086" spans="1:5" x14ac:dyDescent="0.25">
      <c r="A3086" s="408" t="s">
        <v>19067</v>
      </c>
      <c r="B3086" s="410" t="s">
        <v>19073</v>
      </c>
      <c r="C3086" s="397">
        <v>0</v>
      </c>
      <c r="D3086" s="397">
        <v>0</v>
      </c>
      <c r="E3086" s="397">
        <v>0</v>
      </c>
    </row>
    <row r="3087" spans="1:5" x14ac:dyDescent="0.25">
      <c r="A3087" s="408" t="s">
        <v>19068</v>
      </c>
      <c r="B3087" s="410" t="s">
        <v>19074</v>
      </c>
      <c r="C3087" s="397">
        <v>0</v>
      </c>
      <c r="D3087" s="397">
        <v>0</v>
      </c>
      <c r="E3087" s="397">
        <v>0</v>
      </c>
    </row>
    <row r="3088" spans="1:5" x14ac:dyDescent="0.25">
      <c r="A3088" s="408" t="s">
        <v>21028</v>
      </c>
      <c r="B3088" s="410" t="s">
        <v>21031</v>
      </c>
      <c r="C3088" s="397">
        <v>1</v>
      </c>
      <c r="D3088" s="397">
        <v>0</v>
      </c>
      <c r="E3088" s="397">
        <v>1</v>
      </c>
    </row>
    <row r="3089" spans="1:5" x14ac:dyDescent="0.25">
      <c r="A3089" s="408" t="s">
        <v>21029</v>
      </c>
      <c r="B3089" s="410" t="s">
        <v>21032</v>
      </c>
      <c r="C3089" s="397">
        <v>1</v>
      </c>
      <c r="D3089" s="397">
        <v>0</v>
      </c>
      <c r="E3089" s="397">
        <v>1</v>
      </c>
    </row>
    <row r="3090" spans="1:5" x14ac:dyDescent="0.25">
      <c r="A3090" s="408" t="s">
        <v>21030</v>
      </c>
      <c r="B3090" s="410" t="s">
        <v>21033</v>
      </c>
      <c r="C3090" s="397">
        <v>1</v>
      </c>
      <c r="D3090" s="397">
        <v>0</v>
      </c>
      <c r="E3090" s="397">
        <v>1</v>
      </c>
    </row>
    <row r="3091" spans="1:5" x14ac:dyDescent="0.25">
      <c r="A3091" s="408" t="s">
        <v>4679</v>
      </c>
      <c r="B3091" s="410" t="s">
        <v>4759</v>
      </c>
      <c r="C3091" s="397">
        <v>0</v>
      </c>
      <c r="D3091" s="397">
        <v>0</v>
      </c>
      <c r="E3091" s="397">
        <v>0</v>
      </c>
    </row>
    <row r="3092" spans="1:5" x14ac:dyDescent="0.25">
      <c r="A3092" s="408" t="s">
        <v>4680</v>
      </c>
      <c r="B3092" s="410" t="s">
        <v>4759</v>
      </c>
      <c r="C3092" s="397">
        <v>0</v>
      </c>
      <c r="D3092" s="397">
        <v>0</v>
      </c>
      <c r="E3092" s="397">
        <v>0</v>
      </c>
    </row>
    <row r="3093" spans="1:5" x14ac:dyDescent="0.25">
      <c r="A3093" s="408" t="s">
        <v>4681</v>
      </c>
      <c r="B3093" s="410" t="s">
        <v>4759</v>
      </c>
      <c r="C3093" s="397">
        <v>1</v>
      </c>
      <c r="D3093" s="397">
        <v>0</v>
      </c>
      <c r="E3093" s="397">
        <v>1</v>
      </c>
    </row>
    <row r="3094" spans="1:5" x14ac:dyDescent="0.25">
      <c r="A3094" s="408" t="s">
        <v>19082</v>
      </c>
      <c r="B3094" s="410" t="s">
        <v>19084</v>
      </c>
      <c r="C3094" s="397">
        <v>0</v>
      </c>
      <c r="D3094" s="397">
        <v>0</v>
      </c>
      <c r="E3094" s="397">
        <v>0</v>
      </c>
    </row>
    <row r="3095" spans="1:5" x14ac:dyDescent="0.25">
      <c r="A3095" s="408" t="s">
        <v>19083</v>
      </c>
      <c r="B3095" s="410" t="s">
        <v>19085</v>
      </c>
      <c r="C3095" s="397">
        <v>0</v>
      </c>
      <c r="D3095" s="397">
        <v>1</v>
      </c>
      <c r="E3095" s="397">
        <v>1</v>
      </c>
    </row>
    <row r="3096" spans="1:5" x14ac:dyDescent="0.25">
      <c r="A3096" s="408" t="s">
        <v>19086</v>
      </c>
      <c r="B3096" s="410" t="s">
        <v>19087</v>
      </c>
      <c r="C3096" s="397">
        <v>0</v>
      </c>
      <c r="D3096" s="397">
        <v>0</v>
      </c>
      <c r="E3096" s="397">
        <v>0</v>
      </c>
    </row>
    <row r="3097" spans="1:5" x14ac:dyDescent="0.25">
      <c r="A3097" s="408" t="s">
        <v>19088</v>
      </c>
      <c r="B3097" s="410" t="s">
        <v>19089</v>
      </c>
      <c r="C3097" s="397">
        <v>2</v>
      </c>
      <c r="D3097" s="397">
        <v>2</v>
      </c>
      <c r="E3097" s="397">
        <v>4</v>
      </c>
    </row>
    <row r="3098" spans="1:5" x14ac:dyDescent="0.25">
      <c r="A3098" s="408" t="s">
        <v>19090</v>
      </c>
      <c r="B3098" s="410" t="s">
        <v>19091</v>
      </c>
      <c r="C3098" s="397">
        <v>0</v>
      </c>
      <c r="D3098" s="397">
        <v>1</v>
      </c>
      <c r="E3098" s="397">
        <v>1</v>
      </c>
    </row>
    <row r="3099" spans="1:5" x14ac:dyDescent="0.25">
      <c r="A3099" s="408" t="s">
        <v>19092</v>
      </c>
      <c r="B3099" s="410" t="s">
        <v>19093</v>
      </c>
      <c r="C3099" s="397">
        <v>0</v>
      </c>
      <c r="D3099" s="397">
        <v>1</v>
      </c>
      <c r="E3099" s="397">
        <v>1</v>
      </c>
    </row>
    <row r="3100" spans="1:5" x14ac:dyDescent="0.25">
      <c r="A3100" s="408" t="s">
        <v>21059</v>
      </c>
      <c r="B3100" s="410" t="s">
        <v>21060</v>
      </c>
      <c r="C3100" s="397">
        <v>0</v>
      </c>
      <c r="D3100" s="397">
        <v>0</v>
      </c>
      <c r="E3100" s="397">
        <v>0</v>
      </c>
    </row>
    <row r="3101" spans="1:5" x14ac:dyDescent="0.25">
      <c r="A3101" s="408" t="s">
        <v>19094</v>
      </c>
      <c r="B3101" s="410" t="s">
        <v>19084</v>
      </c>
      <c r="C3101" s="397">
        <v>2</v>
      </c>
      <c r="D3101" s="397">
        <v>0</v>
      </c>
      <c r="E3101" s="397">
        <v>2</v>
      </c>
    </row>
    <row r="3102" spans="1:5" x14ac:dyDescent="0.25">
      <c r="A3102" s="408" t="s">
        <v>19095</v>
      </c>
      <c r="B3102" s="410" t="s">
        <v>19085</v>
      </c>
      <c r="C3102" s="397">
        <v>1</v>
      </c>
      <c r="D3102" s="397">
        <v>0</v>
      </c>
      <c r="E3102" s="397">
        <v>1</v>
      </c>
    </row>
    <row r="3103" spans="1:5" x14ac:dyDescent="0.25">
      <c r="A3103" s="408" t="s">
        <v>19096</v>
      </c>
      <c r="B3103" s="410" t="s">
        <v>19087</v>
      </c>
      <c r="C3103" s="397">
        <v>0</v>
      </c>
      <c r="D3103" s="397">
        <v>0</v>
      </c>
      <c r="E3103" s="397">
        <v>0</v>
      </c>
    </row>
    <row r="3104" spans="1:5" x14ac:dyDescent="0.25">
      <c r="A3104" s="408" t="s">
        <v>19097</v>
      </c>
      <c r="B3104" s="410" t="s">
        <v>19089</v>
      </c>
      <c r="C3104" s="397">
        <v>0</v>
      </c>
      <c r="D3104" s="397">
        <v>0</v>
      </c>
      <c r="E3104" s="397">
        <v>0</v>
      </c>
    </row>
    <row r="3105" spans="1:5" x14ac:dyDescent="0.25">
      <c r="A3105" s="408" t="s">
        <v>19098</v>
      </c>
      <c r="B3105" s="410" t="s">
        <v>19091</v>
      </c>
      <c r="C3105" s="397">
        <v>0</v>
      </c>
      <c r="D3105" s="397">
        <v>0</v>
      </c>
      <c r="E3105" s="397">
        <v>0</v>
      </c>
    </row>
    <row r="3106" spans="1:5" x14ac:dyDescent="0.25">
      <c r="A3106" s="408" t="s">
        <v>19129</v>
      </c>
      <c r="B3106" s="410" t="s">
        <v>19093</v>
      </c>
      <c r="C3106" s="397">
        <v>1</v>
      </c>
      <c r="D3106" s="397">
        <v>0</v>
      </c>
      <c r="E3106" s="397">
        <v>1</v>
      </c>
    </row>
    <row r="3107" spans="1:5" x14ac:dyDescent="0.25">
      <c r="A3107" s="408" t="s">
        <v>21061</v>
      </c>
      <c r="B3107" s="410" t="s">
        <v>21060</v>
      </c>
      <c r="C3107" s="397">
        <v>0</v>
      </c>
      <c r="D3107" s="397">
        <v>0</v>
      </c>
      <c r="E3107" s="397">
        <v>0</v>
      </c>
    </row>
    <row r="3108" spans="1:5" x14ac:dyDescent="0.25">
      <c r="A3108" s="408" t="s">
        <v>19099</v>
      </c>
      <c r="B3108" s="410" t="s">
        <v>19084</v>
      </c>
      <c r="C3108" s="397">
        <v>0</v>
      </c>
      <c r="D3108" s="397">
        <v>0</v>
      </c>
      <c r="E3108" s="397">
        <v>0</v>
      </c>
    </row>
    <row r="3109" spans="1:5" x14ac:dyDescent="0.25">
      <c r="A3109" s="408" t="s">
        <v>19100</v>
      </c>
      <c r="B3109" s="410" t="s">
        <v>19085</v>
      </c>
      <c r="C3109" s="397">
        <v>0</v>
      </c>
      <c r="D3109" s="397">
        <v>0</v>
      </c>
      <c r="E3109" s="397">
        <v>0</v>
      </c>
    </row>
    <row r="3110" spans="1:5" x14ac:dyDescent="0.25">
      <c r="A3110" s="408" t="s">
        <v>19101</v>
      </c>
      <c r="B3110" s="410" t="s">
        <v>19087</v>
      </c>
      <c r="C3110" s="397">
        <v>0</v>
      </c>
      <c r="D3110" s="397">
        <v>0</v>
      </c>
      <c r="E3110" s="397">
        <v>0</v>
      </c>
    </row>
    <row r="3111" spans="1:5" x14ac:dyDescent="0.25">
      <c r="A3111" s="408" t="s">
        <v>19102</v>
      </c>
      <c r="B3111" s="410" t="s">
        <v>19089</v>
      </c>
      <c r="C3111" s="397">
        <v>0</v>
      </c>
      <c r="D3111" s="397">
        <v>0</v>
      </c>
      <c r="E3111" s="397">
        <v>0</v>
      </c>
    </row>
    <row r="3112" spans="1:5" x14ac:dyDescent="0.25">
      <c r="A3112" s="408" t="s">
        <v>19103</v>
      </c>
      <c r="B3112" s="410" t="s">
        <v>19091</v>
      </c>
      <c r="C3112" s="397">
        <v>0</v>
      </c>
      <c r="D3112" s="397">
        <v>1</v>
      </c>
      <c r="E3112" s="397">
        <v>1</v>
      </c>
    </row>
    <row r="3113" spans="1:5" x14ac:dyDescent="0.25">
      <c r="A3113" s="408" t="s">
        <v>19104</v>
      </c>
      <c r="B3113" s="410" t="s">
        <v>19093</v>
      </c>
      <c r="C3113" s="397">
        <v>0</v>
      </c>
      <c r="D3113" s="397">
        <v>0</v>
      </c>
      <c r="E3113" s="397">
        <v>0</v>
      </c>
    </row>
    <row r="3114" spans="1:5" x14ac:dyDescent="0.25">
      <c r="A3114" s="408" t="s">
        <v>21062</v>
      </c>
      <c r="B3114" s="410" t="s">
        <v>21060</v>
      </c>
      <c r="C3114" s="397">
        <v>0</v>
      </c>
      <c r="D3114" s="397">
        <v>0</v>
      </c>
      <c r="E3114" s="397">
        <v>0</v>
      </c>
    </row>
    <row r="3115" spans="1:5" x14ac:dyDescent="0.25">
      <c r="A3115" s="408" t="s">
        <v>19105</v>
      </c>
      <c r="B3115" s="410" t="s">
        <v>19111</v>
      </c>
      <c r="C3115" s="397">
        <v>0</v>
      </c>
      <c r="D3115" s="397">
        <v>1</v>
      </c>
      <c r="E3115" s="397">
        <v>1</v>
      </c>
    </row>
    <row r="3116" spans="1:5" x14ac:dyDescent="0.25">
      <c r="A3116" s="408" t="s">
        <v>19106</v>
      </c>
      <c r="B3116" s="410" t="s">
        <v>19112</v>
      </c>
      <c r="C3116" s="397">
        <v>1</v>
      </c>
      <c r="D3116" s="397">
        <v>0</v>
      </c>
      <c r="E3116" s="397">
        <v>1</v>
      </c>
    </row>
    <row r="3117" spans="1:5" x14ac:dyDescent="0.25">
      <c r="A3117" s="408" t="s">
        <v>19107</v>
      </c>
      <c r="B3117" s="410" t="s">
        <v>19113</v>
      </c>
      <c r="C3117" s="397">
        <v>0</v>
      </c>
      <c r="D3117" s="397">
        <v>0</v>
      </c>
      <c r="E3117" s="397">
        <v>0</v>
      </c>
    </row>
    <row r="3118" spans="1:5" x14ac:dyDescent="0.25">
      <c r="A3118" s="408" t="s">
        <v>19108</v>
      </c>
      <c r="B3118" s="410" t="s">
        <v>19114</v>
      </c>
      <c r="C3118" s="397">
        <v>0</v>
      </c>
      <c r="D3118" s="397">
        <v>0</v>
      </c>
      <c r="E3118" s="397">
        <v>0</v>
      </c>
    </row>
    <row r="3119" spans="1:5" x14ac:dyDescent="0.25">
      <c r="A3119" s="408" t="s">
        <v>19109</v>
      </c>
      <c r="B3119" s="410" t="s">
        <v>19115</v>
      </c>
      <c r="C3119" s="397">
        <v>0</v>
      </c>
      <c r="D3119" s="397">
        <v>1</v>
      </c>
      <c r="E3119" s="397">
        <v>1</v>
      </c>
    </row>
    <row r="3120" spans="1:5" x14ac:dyDescent="0.25">
      <c r="A3120" s="408" t="s">
        <v>19110</v>
      </c>
      <c r="B3120" s="410" t="s">
        <v>19116</v>
      </c>
      <c r="C3120" s="397">
        <v>0</v>
      </c>
      <c r="D3120" s="397">
        <v>1</v>
      </c>
      <c r="E3120" s="397">
        <v>1</v>
      </c>
    </row>
    <row r="3121" spans="1:5" x14ac:dyDescent="0.25">
      <c r="A3121" s="408" t="s">
        <v>21063</v>
      </c>
      <c r="B3121" s="410" t="s">
        <v>21064</v>
      </c>
      <c r="C3121" s="397">
        <v>0</v>
      </c>
      <c r="D3121" s="397">
        <v>0</v>
      </c>
      <c r="E3121" s="397">
        <v>0</v>
      </c>
    </row>
    <row r="3122" spans="1:5" x14ac:dyDescent="0.25">
      <c r="A3122" s="408" t="s">
        <v>19117</v>
      </c>
      <c r="B3122" s="410" t="s">
        <v>19111</v>
      </c>
      <c r="C3122" s="397">
        <v>0</v>
      </c>
      <c r="D3122" s="397">
        <v>3</v>
      </c>
      <c r="E3122" s="397">
        <v>3</v>
      </c>
    </row>
    <row r="3123" spans="1:5" x14ac:dyDescent="0.25">
      <c r="A3123" s="408" t="s">
        <v>19118</v>
      </c>
      <c r="B3123" s="410" t="s">
        <v>19112</v>
      </c>
      <c r="C3123" s="397">
        <v>0</v>
      </c>
      <c r="D3123" s="397">
        <v>1</v>
      </c>
      <c r="E3123" s="397">
        <v>1</v>
      </c>
    </row>
    <row r="3124" spans="1:5" x14ac:dyDescent="0.25">
      <c r="A3124" s="408" t="s">
        <v>19119</v>
      </c>
      <c r="B3124" s="410" t="s">
        <v>19113</v>
      </c>
      <c r="C3124" s="397">
        <v>0</v>
      </c>
      <c r="D3124" s="397">
        <v>0</v>
      </c>
      <c r="E3124" s="397">
        <v>0</v>
      </c>
    </row>
    <row r="3125" spans="1:5" x14ac:dyDescent="0.25">
      <c r="A3125" s="408" t="s">
        <v>19120</v>
      </c>
      <c r="B3125" s="410" t="s">
        <v>19114</v>
      </c>
      <c r="C3125" s="397">
        <v>0</v>
      </c>
      <c r="D3125" s="397">
        <v>0</v>
      </c>
      <c r="E3125" s="397">
        <v>0</v>
      </c>
    </row>
    <row r="3126" spans="1:5" x14ac:dyDescent="0.25">
      <c r="A3126" s="408" t="s">
        <v>19121</v>
      </c>
      <c r="B3126" s="410" t="s">
        <v>19115</v>
      </c>
      <c r="C3126" s="397">
        <v>0</v>
      </c>
      <c r="D3126" s="397">
        <v>1</v>
      </c>
      <c r="E3126" s="397">
        <v>1</v>
      </c>
    </row>
    <row r="3127" spans="1:5" x14ac:dyDescent="0.25">
      <c r="A3127" s="408" t="s">
        <v>19122</v>
      </c>
      <c r="B3127" s="410" t="s">
        <v>19116</v>
      </c>
      <c r="C3127" s="397">
        <v>0</v>
      </c>
      <c r="D3127" s="397">
        <v>1</v>
      </c>
      <c r="E3127" s="397">
        <v>1</v>
      </c>
    </row>
    <row r="3128" spans="1:5" x14ac:dyDescent="0.25">
      <c r="A3128" s="408" t="s">
        <v>21065</v>
      </c>
      <c r="B3128" s="410" t="s">
        <v>21064</v>
      </c>
      <c r="C3128" s="397">
        <v>0</v>
      </c>
      <c r="D3128" s="397">
        <v>0</v>
      </c>
      <c r="E3128" s="397">
        <v>0</v>
      </c>
    </row>
    <row r="3129" spans="1:5" x14ac:dyDescent="0.25">
      <c r="A3129" s="408" t="s">
        <v>19123</v>
      </c>
      <c r="B3129" s="410" t="s">
        <v>19111</v>
      </c>
      <c r="C3129" s="397">
        <v>4</v>
      </c>
      <c r="D3129" s="397">
        <v>0</v>
      </c>
      <c r="E3129" s="397">
        <v>4</v>
      </c>
    </row>
    <row r="3130" spans="1:5" x14ac:dyDescent="0.25">
      <c r="A3130" s="408" t="s">
        <v>19124</v>
      </c>
      <c r="B3130" s="410" t="s">
        <v>19112</v>
      </c>
      <c r="C3130" s="397">
        <v>0</v>
      </c>
      <c r="D3130" s="397">
        <v>1</v>
      </c>
      <c r="E3130" s="397">
        <v>1</v>
      </c>
    </row>
    <row r="3131" spans="1:5" x14ac:dyDescent="0.25">
      <c r="A3131" s="408" t="s">
        <v>19125</v>
      </c>
      <c r="B3131" s="410" t="s">
        <v>19113</v>
      </c>
      <c r="C3131" s="397">
        <v>0</v>
      </c>
      <c r="D3131" s="397">
        <v>1</v>
      </c>
      <c r="E3131" s="397">
        <v>1</v>
      </c>
    </row>
    <row r="3132" spans="1:5" x14ac:dyDescent="0.25">
      <c r="A3132" s="408" t="s">
        <v>19126</v>
      </c>
      <c r="B3132" s="410" t="s">
        <v>19114</v>
      </c>
      <c r="C3132" s="397">
        <v>0</v>
      </c>
      <c r="D3132" s="397">
        <v>5</v>
      </c>
      <c r="E3132" s="397">
        <v>5</v>
      </c>
    </row>
    <row r="3133" spans="1:5" x14ac:dyDescent="0.25">
      <c r="A3133" s="408" t="s">
        <v>19127</v>
      </c>
      <c r="B3133" s="410" t="s">
        <v>19115</v>
      </c>
      <c r="C3133" s="397">
        <v>1</v>
      </c>
      <c r="D3133" s="397">
        <v>0</v>
      </c>
      <c r="E3133" s="397">
        <v>1</v>
      </c>
    </row>
    <row r="3134" spans="1:5" x14ac:dyDescent="0.25">
      <c r="A3134" s="408" t="s">
        <v>19128</v>
      </c>
      <c r="B3134" s="410" t="s">
        <v>19116</v>
      </c>
      <c r="C3134" s="397">
        <v>0</v>
      </c>
      <c r="D3134" s="397">
        <v>1</v>
      </c>
      <c r="E3134" s="397">
        <v>1</v>
      </c>
    </row>
    <row r="3135" spans="1:5" x14ac:dyDescent="0.25">
      <c r="A3135" s="408" t="s">
        <v>21066</v>
      </c>
      <c r="B3135" s="410" t="s">
        <v>21064</v>
      </c>
      <c r="C3135" s="397">
        <v>0</v>
      </c>
      <c r="D3135" s="397">
        <v>0</v>
      </c>
      <c r="E3135" s="397">
        <v>0</v>
      </c>
    </row>
    <row r="3136" spans="1:5" x14ac:dyDescent="0.25">
      <c r="A3136" s="408" t="s">
        <v>4748</v>
      </c>
      <c r="B3136" s="410" t="s">
        <v>4430</v>
      </c>
      <c r="C3136" s="397">
        <v>0</v>
      </c>
      <c r="D3136" s="397">
        <v>0</v>
      </c>
      <c r="E3136" s="397">
        <v>0</v>
      </c>
    </row>
    <row r="3137" spans="1:5" x14ac:dyDescent="0.25">
      <c r="A3137" s="408" t="s">
        <v>19177</v>
      </c>
      <c r="B3137" s="410" t="s">
        <v>21021</v>
      </c>
      <c r="C3137" s="397">
        <v>4</v>
      </c>
      <c r="D3137" s="397">
        <v>0</v>
      </c>
      <c r="E3137" s="397">
        <v>4</v>
      </c>
    </row>
    <row r="3138" spans="1:5" x14ac:dyDescent="0.25">
      <c r="A3138" s="408" t="s">
        <v>4747</v>
      </c>
      <c r="B3138" s="410" t="s">
        <v>4756</v>
      </c>
      <c r="C3138" s="397">
        <v>0</v>
      </c>
      <c r="D3138" s="397">
        <v>1</v>
      </c>
      <c r="E3138" s="397">
        <v>1</v>
      </c>
    </row>
    <row r="3139" spans="1:5" x14ac:dyDescent="0.25">
      <c r="A3139" s="408" t="s">
        <v>4431</v>
      </c>
      <c r="B3139" s="410" t="s">
        <v>4432</v>
      </c>
      <c r="C3139" s="397">
        <v>0</v>
      </c>
      <c r="D3139" s="397">
        <v>1</v>
      </c>
      <c r="E3139" s="397">
        <v>1</v>
      </c>
    </row>
    <row r="3140" spans="1:5" x14ac:dyDescent="0.25">
      <c r="A3140" s="408" t="s">
        <v>4433</v>
      </c>
      <c r="B3140" s="410" t="s">
        <v>4434</v>
      </c>
      <c r="C3140" s="397">
        <v>-1</v>
      </c>
      <c r="D3140" s="397">
        <v>2</v>
      </c>
      <c r="E3140" s="397">
        <v>1</v>
      </c>
    </row>
    <row r="3141" spans="1:5" x14ac:dyDescent="0.25">
      <c r="A3141" s="408" t="s">
        <v>4435</v>
      </c>
      <c r="B3141" s="410" t="s">
        <v>4436</v>
      </c>
      <c r="C3141" s="397">
        <v>1</v>
      </c>
      <c r="D3141" s="397">
        <v>3</v>
      </c>
      <c r="E3141" s="397">
        <v>4</v>
      </c>
    </row>
    <row r="3142" spans="1:5" x14ac:dyDescent="0.25">
      <c r="A3142" s="408" t="s">
        <v>19069</v>
      </c>
      <c r="B3142" s="410" t="s">
        <v>19072</v>
      </c>
      <c r="C3142" s="397">
        <v>0</v>
      </c>
      <c r="D3142" s="397">
        <v>0</v>
      </c>
      <c r="E3142" s="397">
        <v>0</v>
      </c>
    </row>
    <row r="3143" spans="1:5" x14ac:dyDescent="0.25">
      <c r="A3143" s="408" t="s">
        <v>19070</v>
      </c>
      <c r="B3143" s="410" t="s">
        <v>19174</v>
      </c>
      <c r="C3143" s="397">
        <v>0</v>
      </c>
      <c r="D3143" s="397">
        <v>0</v>
      </c>
      <c r="E3143" s="397">
        <v>0</v>
      </c>
    </row>
    <row r="3144" spans="1:5" x14ac:dyDescent="0.25">
      <c r="A3144" s="408" t="s">
        <v>21022</v>
      </c>
      <c r="B3144" s="410" t="s">
        <v>21023</v>
      </c>
      <c r="C3144" s="397">
        <v>4</v>
      </c>
      <c r="D3144" s="397">
        <v>0</v>
      </c>
      <c r="E3144" s="397">
        <v>4</v>
      </c>
    </row>
    <row r="3145" spans="1:5" x14ac:dyDescent="0.25">
      <c r="A3145" s="408" t="s">
        <v>4437</v>
      </c>
      <c r="B3145" s="410" t="s">
        <v>4438</v>
      </c>
      <c r="C3145" s="397">
        <v>1</v>
      </c>
      <c r="D3145" s="397">
        <v>4</v>
      </c>
      <c r="E3145" s="397">
        <v>5</v>
      </c>
    </row>
    <row r="3146" spans="1:5" x14ac:dyDescent="0.25">
      <c r="A3146" s="408" t="s">
        <v>21036</v>
      </c>
      <c r="B3146" s="410" t="s">
        <v>21037</v>
      </c>
      <c r="C3146" s="397">
        <v>0</v>
      </c>
      <c r="D3146" s="397">
        <v>0</v>
      </c>
      <c r="E3146" s="397">
        <v>0</v>
      </c>
    </row>
    <row r="3147" spans="1:5" x14ac:dyDescent="0.25">
      <c r="A3147" s="408" t="s">
        <v>10963</v>
      </c>
      <c r="B3147" s="410" t="s">
        <v>10965</v>
      </c>
      <c r="C3147" s="397">
        <v>0</v>
      </c>
      <c r="D3147" s="397">
        <v>0</v>
      </c>
      <c r="E3147" s="397">
        <v>0</v>
      </c>
    </row>
    <row r="3148" spans="1:5" x14ac:dyDescent="0.25">
      <c r="A3148" s="408" t="s">
        <v>10962</v>
      </c>
      <c r="B3148" s="410" t="s">
        <v>10966</v>
      </c>
      <c r="C3148" s="397">
        <v>0</v>
      </c>
      <c r="D3148" s="397">
        <v>0</v>
      </c>
      <c r="E3148" s="397">
        <v>0</v>
      </c>
    </row>
    <row r="3149" spans="1:5" x14ac:dyDescent="0.25">
      <c r="A3149" s="408" t="s">
        <v>10964</v>
      </c>
      <c r="B3149" s="410" t="s">
        <v>10967</v>
      </c>
      <c r="C3149" s="397">
        <v>0</v>
      </c>
      <c r="D3149" s="397">
        <v>0</v>
      </c>
      <c r="E3149" s="397">
        <v>0</v>
      </c>
    </row>
    <row r="3150" spans="1:5" x14ac:dyDescent="0.25">
      <c r="A3150" s="408" t="s">
        <v>10960</v>
      </c>
      <c r="B3150" s="410" t="s">
        <v>10961</v>
      </c>
      <c r="C3150" s="397">
        <v>2</v>
      </c>
      <c r="D3150" s="397">
        <v>4</v>
      </c>
      <c r="E3150" s="397">
        <v>6</v>
      </c>
    </row>
    <row r="3151" spans="1:5" x14ac:dyDescent="0.25">
      <c r="A3151" s="408" t="s">
        <v>19071</v>
      </c>
      <c r="B3151" s="410" t="s">
        <v>19175</v>
      </c>
      <c r="C3151" s="397">
        <v>0</v>
      </c>
      <c r="D3151" s="397">
        <v>0</v>
      </c>
      <c r="E3151" s="397">
        <v>0</v>
      </c>
    </row>
    <row r="3152" spans="1:5" x14ac:dyDescent="0.25">
      <c r="A3152" s="408" t="s">
        <v>19075</v>
      </c>
      <c r="B3152" s="410" t="s">
        <v>19176</v>
      </c>
      <c r="C3152" s="397">
        <v>0</v>
      </c>
      <c r="D3152" s="397">
        <v>0</v>
      </c>
      <c r="E3152" s="397">
        <v>0</v>
      </c>
    </row>
    <row r="3153" spans="1:5" x14ac:dyDescent="0.25">
      <c r="A3153" s="408" t="s">
        <v>19076</v>
      </c>
      <c r="B3153" s="410" t="s">
        <v>19178</v>
      </c>
      <c r="C3153" s="397">
        <v>1</v>
      </c>
      <c r="D3153" s="397">
        <v>0</v>
      </c>
      <c r="E3153" s="397">
        <v>1</v>
      </c>
    </row>
    <row r="3154" spans="1:5" x14ac:dyDescent="0.25">
      <c r="A3154" s="408" t="s">
        <v>19077</v>
      </c>
      <c r="B3154" s="410" t="s">
        <v>19078</v>
      </c>
      <c r="C3154" s="397">
        <v>0</v>
      </c>
      <c r="D3154" s="397">
        <v>0</v>
      </c>
      <c r="E3154" s="397">
        <v>0</v>
      </c>
    </row>
    <row r="3155" spans="1:5" x14ac:dyDescent="0.25">
      <c r="A3155" s="408" t="s">
        <v>19079</v>
      </c>
      <c r="B3155" s="410" t="s">
        <v>19080</v>
      </c>
      <c r="C3155" s="397">
        <v>0</v>
      </c>
      <c r="D3155" s="397">
        <v>0</v>
      </c>
      <c r="E3155" s="397">
        <v>0</v>
      </c>
    </row>
    <row r="3156" spans="1:5" x14ac:dyDescent="0.25">
      <c r="A3156" s="408" t="s">
        <v>19081</v>
      </c>
      <c r="B3156" s="410" t="s">
        <v>19157</v>
      </c>
      <c r="C3156" s="397">
        <v>0</v>
      </c>
      <c r="D3156" s="397">
        <v>0</v>
      </c>
      <c r="E3156" s="397">
        <v>0</v>
      </c>
    </row>
    <row r="3157" spans="1:5" x14ac:dyDescent="0.25">
      <c r="A3157" s="408" t="s">
        <v>19170</v>
      </c>
      <c r="B3157" s="410" t="s">
        <v>19171</v>
      </c>
      <c r="C3157" s="397">
        <v>3</v>
      </c>
      <c r="D3157" s="397">
        <v>0</v>
      </c>
      <c r="E3157" s="397">
        <v>3</v>
      </c>
    </row>
    <row r="3158" spans="1:5" x14ac:dyDescent="0.25">
      <c r="A3158" s="408" t="s">
        <v>21156</v>
      </c>
      <c r="B3158" s="410" t="s">
        <v>21158</v>
      </c>
      <c r="C3158" s="397">
        <v>0</v>
      </c>
      <c r="D3158" s="397">
        <v>0</v>
      </c>
      <c r="E3158" s="397">
        <v>0</v>
      </c>
    </row>
    <row r="3159" spans="1:5" x14ac:dyDescent="0.25">
      <c r="A3159" s="408" t="s">
        <v>21157</v>
      </c>
      <c r="B3159" s="410" t="s">
        <v>21159</v>
      </c>
      <c r="C3159" s="397">
        <v>0</v>
      </c>
      <c r="D3159" s="397">
        <v>0</v>
      </c>
      <c r="E3159" s="397">
        <v>0</v>
      </c>
    </row>
    <row r="3160" spans="1:5" x14ac:dyDescent="0.25">
      <c r="A3160" s="408" t="s">
        <v>21164</v>
      </c>
      <c r="B3160" s="410" t="s">
        <v>21165</v>
      </c>
      <c r="C3160" s="397">
        <v>0</v>
      </c>
      <c r="D3160" s="397">
        <v>0</v>
      </c>
      <c r="E3160" s="397">
        <v>0</v>
      </c>
    </row>
    <row r="3161" spans="1:5" x14ac:dyDescent="0.25">
      <c r="A3161" s="408" t="s">
        <v>21166</v>
      </c>
      <c r="B3161" s="410" t="s">
        <v>21167</v>
      </c>
      <c r="C3161" s="397">
        <v>0</v>
      </c>
      <c r="D3161" s="397">
        <v>0</v>
      </c>
      <c r="E3161" s="397">
        <v>0</v>
      </c>
    </row>
    <row r="3162" spans="1:5" x14ac:dyDescent="0.25">
      <c r="A3162" s="408" t="s">
        <v>4682</v>
      </c>
      <c r="B3162" s="410" t="s">
        <v>19144</v>
      </c>
      <c r="C3162" s="397">
        <v>0</v>
      </c>
      <c r="D3162" s="397">
        <v>1</v>
      </c>
      <c r="E3162" s="397">
        <v>1</v>
      </c>
    </row>
    <row r="3163" spans="1:5" x14ac:dyDescent="0.25">
      <c r="A3163" s="408" t="s">
        <v>4684</v>
      </c>
      <c r="B3163" s="410" t="s">
        <v>19145</v>
      </c>
      <c r="C3163" s="397">
        <v>0</v>
      </c>
      <c r="D3163" s="397">
        <v>1</v>
      </c>
      <c r="E3163" s="397">
        <v>1</v>
      </c>
    </row>
    <row r="3164" spans="1:5" x14ac:dyDescent="0.25">
      <c r="A3164" s="408" t="s">
        <v>4685</v>
      </c>
      <c r="B3164" s="410" t="s">
        <v>19146</v>
      </c>
      <c r="C3164" s="397">
        <v>0</v>
      </c>
      <c r="D3164" s="397">
        <v>2</v>
      </c>
      <c r="E3164" s="397">
        <v>2</v>
      </c>
    </row>
    <row r="3165" spans="1:5" x14ac:dyDescent="0.25">
      <c r="A3165" s="408" t="s">
        <v>4686</v>
      </c>
      <c r="B3165" s="410" t="s">
        <v>19147</v>
      </c>
      <c r="C3165" s="397">
        <v>0</v>
      </c>
      <c r="D3165" s="397">
        <v>0</v>
      </c>
      <c r="E3165" s="397">
        <v>0</v>
      </c>
    </row>
    <row r="3166" spans="1:5" x14ac:dyDescent="0.25">
      <c r="A3166" s="408" t="s">
        <v>4687</v>
      </c>
      <c r="B3166" s="410" t="s">
        <v>19148</v>
      </c>
      <c r="C3166" s="397">
        <v>0</v>
      </c>
      <c r="D3166" s="397">
        <v>2</v>
      </c>
      <c r="E3166" s="397">
        <v>2</v>
      </c>
    </row>
    <row r="3167" spans="1:5" x14ac:dyDescent="0.25">
      <c r="A3167" s="408" t="s">
        <v>4688</v>
      </c>
      <c r="B3167" s="410" t="s">
        <v>19149</v>
      </c>
      <c r="C3167" s="397">
        <v>0</v>
      </c>
      <c r="D3167" s="397">
        <v>4</v>
      </c>
      <c r="E3167" s="397">
        <v>4</v>
      </c>
    </row>
    <row r="3168" spans="1:5" x14ac:dyDescent="0.25">
      <c r="A3168" s="408" t="s">
        <v>4689</v>
      </c>
      <c r="B3168" s="410" t="s">
        <v>19150</v>
      </c>
      <c r="C3168" s="397">
        <v>0</v>
      </c>
      <c r="D3168" s="397">
        <v>2</v>
      </c>
      <c r="E3168" s="397">
        <v>2</v>
      </c>
    </row>
    <row r="3169" spans="1:5" x14ac:dyDescent="0.25">
      <c r="A3169" s="408" t="s">
        <v>4690</v>
      </c>
      <c r="B3169" s="410" t="s">
        <v>19151</v>
      </c>
      <c r="C3169" s="397">
        <v>0</v>
      </c>
      <c r="D3169" s="397">
        <v>0</v>
      </c>
      <c r="E3169" s="397">
        <v>0</v>
      </c>
    </row>
    <row r="3170" spans="1:5" x14ac:dyDescent="0.25">
      <c r="A3170" s="408" t="s">
        <v>4691</v>
      </c>
      <c r="B3170" s="410" t="s">
        <v>19152</v>
      </c>
      <c r="C3170" s="397">
        <v>0</v>
      </c>
      <c r="D3170" s="397">
        <v>0</v>
      </c>
      <c r="E3170" s="397">
        <v>0</v>
      </c>
    </row>
    <row r="3171" spans="1:5" x14ac:dyDescent="0.25">
      <c r="A3171" s="408" t="s">
        <v>4692</v>
      </c>
      <c r="B3171" s="410" t="s">
        <v>19153</v>
      </c>
      <c r="C3171" s="397">
        <v>0</v>
      </c>
      <c r="D3171" s="397">
        <v>0</v>
      </c>
      <c r="E3171" s="397">
        <v>0</v>
      </c>
    </row>
    <row r="3172" spans="1:5" x14ac:dyDescent="0.25">
      <c r="A3172" s="408" t="s">
        <v>4693</v>
      </c>
      <c r="B3172" s="410" t="s">
        <v>19154</v>
      </c>
      <c r="C3172" s="397">
        <v>0</v>
      </c>
      <c r="D3172" s="397">
        <v>0</v>
      </c>
      <c r="E3172" s="397">
        <v>0</v>
      </c>
    </row>
    <row r="3173" spans="1:5" x14ac:dyDescent="0.25">
      <c r="A3173" s="408" t="s">
        <v>4694</v>
      </c>
      <c r="B3173" s="410" t="s">
        <v>19155</v>
      </c>
      <c r="C3173" s="397">
        <v>0</v>
      </c>
      <c r="D3173" s="397">
        <v>0</v>
      </c>
      <c r="E3173" s="397">
        <v>0</v>
      </c>
    </row>
    <row r="3174" spans="1:5" x14ac:dyDescent="0.25">
      <c r="A3174" s="408" t="s">
        <v>4695</v>
      </c>
      <c r="B3174" s="410" t="s">
        <v>19156</v>
      </c>
      <c r="C3174" s="397">
        <v>0</v>
      </c>
      <c r="D3174" s="397">
        <v>0</v>
      </c>
      <c r="E3174" s="397">
        <v>0</v>
      </c>
    </row>
    <row r="3175" spans="1:5" x14ac:dyDescent="0.25">
      <c r="A3175" s="408" t="s">
        <v>4779</v>
      </c>
      <c r="B3175" s="410" t="s">
        <v>21409</v>
      </c>
      <c r="C3175" s="397">
        <v>0</v>
      </c>
      <c r="D3175" s="397">
        <v>0</v>
      </c>
      <c r="E3175" s="397">
        <v>0</v>
      </c>
    </row>
    <row r="3176" spans="1:5" x14ac:dyDescent="0.25">
      <c r="A3176" s="408" t="s">
        <v>19158</v>
      </c>
      <c r="B3176" s="410" t="s">
        <v>19160</v>
      </c>
      <c r="C3176" s="397">
        <v>0</v>
      </c>
      <c r="D3176" s="397">
        <v>0</v>
      </c>
      <c r="E3176" s="397">
        <v>0</v>
      </c>
    </row>
    <row r="3177" spans="1:5" x14ac:dyDescent="0.25">
      <c r="A3177" s="408" t="s">
        <v>19159</v>
      </c>
      <c r="B3177" s="410" t="s">
        <v>19161</v>
      </c>
      <c r="C3177" s="397">
        <v>0</v>
      </c>
      <c r="D3177" s="397">
        <v>0</v>
      </c>
      <c r="E3177" s="397">
        <v>0</v>
      </c>
    </row>
    <row r="3178" spans="1:5" x14ac:dyDescent="0.25">
      <c r="A3178" s="408" t="s">
        <v>19162</v>
      </c>
      <c r="B3178" s="410" t="s">
        <v>19166</v>
      </c>
      <c r="C3178" s="397">
        <v>0</v>
      </c>
      <c r="D3178" s="397">
        <v>0</v>
      </c>
      <c r="E3178" s="397">
        <v>0</v>
      </c>
    </row>
    <row r="3179" spans="1:5" x14ac:dyDescent="0.25">
      <c r="A3179" s="408" t="s">
        <v>19163</v>
      </c>
      <c r="B3179" s="410" t="s">
        <v>19167</v>
      </c>
      <c r="C3179" s="397">
        <v>0</v>
      </c>
      <c r="D3179" s="397">
        <v>2</v>
      </c>
      <c r="E3179" s="397">
        <v>2</v>
      </c>
    </row>
    <row r="3180" spans="1:5" x14ac:dyDescent="0.25">
      <c r="A3180" s="408" t="s">
        <v>19164</v>
      </c>
      <c r="B3180" s="410" t="s">
        <v>19168</v>
      </c>
      <c r="C3180" s="397">
        <v>0</v>
      </c>
      <c r="D3180" s="397">
        <v>2</v>
      </c>
      <c r="E3180" s="397">
        <v>2</v>
      </c>
    </row>
    <row r="3181" spans="1:5" x14ac:dyDescent="0.25">
      <c r="A3181" s="408" t="s">
        <v>19165</v>
      </c>
      <c r="B3181" s="410" t="s">
        <v>19169</v>
      </c>
      <c r="C3181" s="397">
        <v>0</v>
      </c>
      <c r="D3181" s="397">
        <v>3</v>
      </c>
      <c r="E3181" s="397">
        <v>3</v>
      </c>
    </row>
    <row r="3182" spans="1:5" x14ac:dyDescent="0.25">
      <c r="A3182" s="408" t="s">
        <v>21041</v>
      </c>
      <c r="B3182" s="410" t="s">
        <v>21012</v>
      </c>
      <c r="C3182" s="397">
        <v>0</v>
      </c>
      <c r="D3182" s="397">
        <v>0</v>
      </c>
      <c r="E3182" s="397">
        <v>0</v>
      </c>
    </row>
    <row r="3183" spans="1:5" x14ac:dyDescent="0.25">
      <c r="A3183" s="408" t="s">
        <v>21011</v>
      </c>
      <c r="B3183" s="410" t="s">
        <v>21012</v>
      </c>
      <c r="C3183" s="397">
        <v>0</v>
      </c>
      <c r="D3183" s="397">
        <v>0</v>
      </c>
      <c r="E3183" s="397">
        <v>0</v>
      </c>
    </row>
    <row r="3184" spans="1:5" x14ac:dyDescent="0.25">
      <c r="A3184" s="408" t="s">
        <v>21013</v>
      </c>
      <c r="B3184" s="410" t="s">
        <v>21014</v>
      </c>
      <c r="C3184" s="397">
        <v>0</v>
      </c>
      <c r="D3184" s="397">
        <v>0</v>
      </c>
      <c r="E3184" s="397">
        <v>0</v>
      </c>
    </row>
    <row r="3185" spans="1:5" x14ac:dyDescent="0.25">
      <c r="A3185" s="408" t="s">
        <v>21015</v>
      </c>
      <c r="B3185" s="410" t="s">
        <v>21016</v>
      </c>
      <c r="C3185" s="397">
        <v>0</v>
      </c>
      <c r="D3185" s="397">
        <v>0</v>
      </c>
      <c r="E3185" s="397">
        <v>0</v>
      </c>
    </row>
    <row r="3186" spans="1:5" x14ac:dyDescent="0.25">
      <c r="A3186" s="408" t="s">
        <v>21017</v>
      </c>
      <c r="B3186" s="410" t="s">
        <v>21018</v>
      </c>
      <c r="C3186" s="397">
        <v>0</v>
      </c>
      <c r="D3186" s="397">
        <v>0</v>
      </c>
      <c r="E3186" s="397">
        <v>0</v>
      </c>
    </row>
    <row r="3187" spans="1:5" x14ac:dyDescent="0.25">
      <c r="A3187" s="408" t="s">
        <v>19130</v>
      </c>
      <c r="B3187" s="410" t="s">
        <v>19132</v>
      </c>
      <c r="C3187" s="397">
        <v>1</v>
      </c>
      <c r="D3187" s="397">
        <v>1</v>
      </c>
      <c r="E3187" s="397">
        <v>2</v>
      </c>
    </row>
    <row r="3188" spans="1:5" x14ac:dyDescent="0.25">
      <c r="A3188" s="408" t="s">
        <v>19131</v>
      </c>
      <c r="B3188" s="410" t="s">
        <v>19133</v>
      </c>
      <c r="C3188" s="397">
        <v>0</v>
      </c>
      <c r="D3188" s="397">
        <v>1</v>
      </c>
      <c r="E3188" s="397">
        <v>1</v>
      </c>
    </row>
    <row r="3189" spans="1:5" x14ac:dyDescent="0.25">
      <c r="A3189" s="408" t="s">
        <v>21019</v>
      </c>
      <c r="B3189" s="410" t="s">
        <v>21020</v>
      </c>
      <c r="C3189" s="397">
        <v>0</v>
      </c>
      <c r="D3189" s="397">
        <v>0</v>
      </c>
      <c r="E3189" s="397">
        <v>0</v>
      </c>
    </row>
    <row r="3190" spans="1:5" x14ac:dyDescent="0.25">
      <c r="A3190" s="408" t="s">
        <v>4750</v>
      </c>
      <c r="B3190" s="410" t="s">
        <v>4770</v>
      </c>
      <c r="C3190" s="397">
        <v>0</v>
      </c>
      <c r="D3190" s="397">
        <v>0</v>
      </c>
      <c r="E3190" s="397">
        <v>0</v>
      </c>
    </row>
    <row r="3191" spans="1:5" x14ac:dyDescent="0.25">
      <c r="A3191" s="408" t="s">
        <v>4751</v>
      </c>
      <c r="B3191" s="410" t="s">
        <v>4770</v>
      </c>
      <c r="C3191" s="397">
        <v>0</v>
      </c>
      <c r="D3191" s="397">
        <v>0</v>
      </c>
      <c r="E3191" s="397">
        <v>0</v>
      </c>
    </row>
    <row r="3192" spans="1:5" x14ac:dyDescent="0.25">
      <c r="A3192" s="408" t="s">
        <v>4752</v>
      </c>
      <c r="B3192" s="410" t="s">
        <v>4771</v>
      </c>
      <c r="C3192" s="397">
        <v>0</v>
      </c>
      <c r="D3192" s="397">
        <v>0</v>
      </c>
      <c r="E3192" s="397">
        <v>0</v>
      </c>
    </row>
    <row r="3193" spans="1:5" x14ac:dyDescent="0.25">
      <c r="A3193" s="408" t="s">
        <v>4753</v>
      </c>
      <c r="B3193" s="410" t="s">
        <v>4771</v>
      </c>
      <c r="C3193" s="397">
        <v>0</v>
      </c>
      <c r="D3193" s="397">
        <v>0</v>
      </c>
      <c r="E3193" s="397">
        <v>0</v>
      </c>
    </row>
    <row r="3194" spans="1:5" x14ac:dyDescent="0.25">
      <c r="A3194" s="408" t="s">
        <v>4754</v>
      </c>
      <c r="B3194" s="410" t="s">
        <v>4772</v>
      </c>
      <c r="C3194" s="397">
        <v>0</v>
      </c>
      <c r="D3194" s="397">
        <v>0</v>
      </c>
      <c r="E3194" s="397">
        <v>0</v>
      </c>
    </row>
    <row r="3195" spans="1:5" x14ac:dyDescent="0.25">
      <c r="A3195" s="408" t="s">
        <v>4755</v>
      </c>
      <c r="B3195" s="410" t="s">
        <v>4772</v>
      </c>
      <c r="C3195" s="397">
        <v>0</v>
      </c>
      <c r="D3195" s="397">
        <v>0</v>
      </c>
      <c r="E3195" s="397">
        <v>0</v>
      </c>
    </row>
    <row r="3196" spans="1:5" x14ac:dyDescent="0.25">
      <c r="A3196" s="408" t="s">
        <v>4760</v>
      </c>
      <c r="B3196" s="410" t="s">
        <v>4415</v>
      </c>
      <c r="C3196" s="397">
        <v>0</v>
      </c>
      <c r="D3196" s="397">
        <v>0</v>
      </c>
      <c r="E3196" s="397">
        <v>0</v>
      </c>
    </row>
    <row r="3197" spans="1:5" x14ac:dyDescent="0.25">
      <c r="A3197" s="408" t="s">
        <v>4761</v>
      </c>
      <c r="B3197" s="410" t="s">
        <v>4415</v>
      </c>
      <c r="C3197" s="397">
        <v>0</v>
      </c>
      <c r="D3197" s="397">
        <v>0</v>
      </c>
      <c r="E3197" s="397">
        <v>0</v>
      </c>
    </row>
    <row r="3198" spans="1:5" x14ac:dyDescent="0.25">
      <c r="A3198" s="408" t="s">
        <v>4762</v>
      </c>
      <c r="B3198" s="410" t="s">
        <v>4416</v>
      </c>
      <c r="C3198" s="397">
        <v>0</v>
      </c>
      <c r="D3198" s="397">
        <v>13</v>
      </c>
      <c r="E3198" s="397">
        <v>13</v>
      </c>
    </row>
    <row r="3199" spans="1:5" x14ac:dyDescent="0.25">
      <c r="A3199" s="408" t="s">
        <v>4763</v>
      </c>
      <c r="B3199" s="410" t="s">
        <v>4416</v>
      </c>
      <c r="C3199" s="397">
        <v>0</v>
      </c>
      <c r="D3199" s="397">
        <v>0</v>
      </c>
      <c r="E3199" s="397">
        <v>0</v>
      </c>
    </row>
    <row r="3200" spans="1:5" x14ac:dyDescent="0.25">
      <c r="A3200" s="408" t="s">
        <v>4764</v>
      </c>
      <c r="B3200" s="410" t="s">
        <v>4417</v>
      </c>
      <c r="C3200" s="397">
        <v>0</v>
      </c>
      <c r="D3200" s="397">
        <v>0</v>
      </c>
      <c r="E3200" s="397">
        <v>0</v>
      </c>
    </row>
    <row r="3201" spans="1:5" x14ac:dyDescent="0.25">
      <c r="A3201" s="408" t="s">
        <v>4765</v>
      </c>
      <c r="B3201" s="410" t="s">
        <v>4417</v>
      </c>
      <c r="C3201" s="397">
        <v>0</v>
      </c>
      <c r="D3201" s="397">
        <v>0</v>
      </c>
      <c r="E3201" s="397">
        <v>0</v>
      </c>
    </row>
    <row r="3202" spans="1:5" x14ac:dyDescent="0.25">
      <c r="A3202" s="408" t="s">
        <v>4769</v>
      </c>
      <c r="B3202" s="410" t="s">
        <v>4418</v>
      </c>
      <c r="C3202" s="397">
        <v>0</v>
      </c>
      <c r="D3202" s="397">
        <v>0</v>
      </c>
      <c r="E3202" s="397">
        <v>0</v>
      </c>
    </row>
    <row r="3203" spans="1:5" x14ac:dyDescent="0.25">
      <c r="A3203" s="408" t="s">
        <v>4766</v>
      </c>
      <c r="B3203" s="410" t="s">
        <v>4418</v>
      </c>
      <c r="C3203" s="397">
        <v>0</v>
      </c>
      <c r="D3203" s="397">
        <v>0</v>
      </c>
      <c r="E3203" s="397">
        <v>0</v>
      </c>
    </row>
    <row r="3204" spans="1:5" x14ac:dyDescent="0.25">
      <c r="A3204" s="408" t="s">
        <v>4767</v>
      </c>
      <c r="B3204" s="410" t="s">
        <v>4418</v>
      </c>
      <c r="C3204" s="397">
        <v>0</v>
      </c>
      <c r="D3204" s="397">
        <v>0</v>
      </c>
      <c r="E3204" s="397">
        <v>0</v>
      </c>
    </row>
    <row r="3205" spans="1:5" x14ac:dyDescent="0.25">
      <c r="A3205" s="408" t="s">
        <v>4768</v>
      </c>
      <c r="B3205" s="410" t="s">
        <v>4418</v>
      </c>
      <c r="C3205" s="397">
        <v>0</v>
      </c>
      <c r="D3205" s="397">
        <v>0</v>
      </c>
      <c r="E3205" s="397">
        <v>0</v>
      </c>
    </row>
    <row r="3206" spans="1:5" x14ac:dyDescent="0.25">
      <c r="A3206" s="408" t="s">
        <v>4774</v>
      </c>
      <c r="B3206" s="410" t="s">
        <v>4387</v>
      </c>
      <c r="C3206" s="397">
        <v>0</v>
      </c>
      <c r="D3206" s="397">
        <v>0</v>
      </c>
      <c r="E3206" s="397">
        <v>0</v>
      </c>
    </row>
    <row r="3207" spans="1:5" x14ac:dyDescent="0.25">
      <c r="A3207" s="408" t="s">
        <v>4775</v>
      </c>
      <c r="B3207" s="410" t="s">
        <v>4387</v>
      </c>
      <c r="C3207" s="397">
        <v>0</v>
      </c>
      <c r="D3207" s="397">
        <v>0</v>
      </c>
      <c r="E3207" s="397">
        <v>0</v>
      </c>
    </row>
    <row r="3208" spans="1:5" x14ac:dyDescent="0.25">
      <c r="A3208" s="408" t="s">
        <v>19172</v>
      </c>
      <c r="B3208" s="410" t="s">
        <v>4429</v>
      </c>
      <c r="C3208" s="397">
        <v>1</v>
      </c>
      <c r="D3208" s="397">
        <v>-1</v>
      </c>
      <c r="E3208" s="397">
        <v>0</v>
      </c>
    </row>
    <row r="3209" spans="1:5" x14ac:dyDescent="0.25">
      <c r="A3209" s="408" t="s">
        <v>19134</v>
      </c>
      <c r="B3209" s="410" t="s">
        <v>4429</v>
      </c>
      <c r="C3209" s="397">
        <v>0</v>
      </c>
      <c r="D3209" s="397">
        <v>14</v>
      </c>
      <c r="E3209" s="397">
        <v>14</v>
      </c>
    </row>
    <row r="3210" spans="1:5" x14ac:dyDescent="0.25">
      <c r="A3210" s="408" t="s">
        <v>19173</v>
      </c>
      <c r="B3210" s="410" t="s">
        <v>4390</v>
      </c>
      <c r="C3210" s="397">
        <v>4</v>
      </c>
      <c r="D3210" s="397">
        <v>3</v>
      </c>
      <c r="E3210" s="397">
        <v>7</v>
      </c>
    </row>
    <row r="3211" spans="1:5" x14ac:dyDescent="0.25">
      <c r="A3211" s="408" t="s">
        <v>19135</v>
      </c>
      <c r="B3211" s="410" t="s">
        <v>4390</v>
      </c>
      <c r="C3211" s="397">
        <v>-1</v>
      </c>
      <c r="D3211" s="397">
        <v>13</v>
      </c>
      <c r="E3211" s="397">
        <v>12</v>
      </c>
    </row>
    <row r="3212" spans="1:5" x14ac:dyDescent="0.25">
      <c r="A3212" s="408" t="s">
        <v>4776</v>
      </c>
      <c r="B3212" s="410" t="s">
        <v>4392</v>
      </c>
      <c r="C3212" s="397">
        <v>1</v>
      </c>
      <c r="D3212" s="397">
        <v>0</v>
      </c>
      <c r="E3212" s="397">
        <v>1</v>
      </c>
    </row>
    <row r="3213" spans="1:5" x14ac:dyDescent="0.25">
      <c r="A3213" s="408" t="s">
        <v>4777</v>
      </c>
      <c r="B3213" s="410" t="s">
        <v>4391</v>
      </c>
      <c r="C3213" s="397">
        <v>0</v>
      </c>
      <c r="D3213" s="397">
        <v>3</v>
      </c>
      <c r="E3213" s="397">
        <v>3</v>
      </c>
    </row>
    <row r="3214" spans="1:5" x14ac:dyDescent="0.25">
      <c r="A3214" s="408" t="s">
        <v>4778</v>
      </c>
      <c r="B3214" s="410" t="s">
        <v>4393</v>
      </c>
      <c r="C3214" s="397">
        <v>0</v>
      </c>
      <c r="D3214" s="397">
        <v>0</v>
      </c>
      <c r="E3214" s="397">
        <v>0</v>
      </c>
    </row>
    <row r="3215" spans="1:5" x14ac:dyDescent="0.25">
      <c r="A3215" s="408" t="s">
        <v>17989</v>
      </c>
      <c r="B3215" s="410" t="s">
        <v>17990</v>
      </c>
      <c r="C3215" s="397">
        <v>0</v>
      </c>
      <c r="D3215" s="397">
        <v>3</v>
      </c>
      <c r="E3215" s="397">
        <v>3</v>
      </c>
    </row>
    <row r="3216" spans="1:5" x14ac:dyDescent="0.25">
      <c r="A3216" s="408" t="s">
        <v>19062</v>
      </c>
      <c r="B3216" s="410" t="s">
        <v>19063</v>
      </c>
      <c r="C3216" s="397">
        <v>0</v>
      </c>
      <c r="D3216" s="397">
        <v>0</v>
      </c>
      <c r="E3216" s="397">
        <v>0</v>
      </c>
    </row>
    <row r="3217" spans="1:5" x14ac:dyDescent="0.25">
      <c r="A3217" s="408" t="s">
        <v>19064</v>
      </c>
      <c r="B3217" s="410" t="s">
        <v>19061</v>
      </c>
      <c r="C3217" s="397">
        <v>0</v>
      </c>
      <c r="D3217" s="397">
        <v>0</v>
      </c>
      <c r="E3217" s="397">
        <v>0</v>
      </c>
    </row>
    <row r="3218" spans="1:5" x14ac:dyDescent="0.25">
      <c r="A3218" s="408" t="s">
        <v>19136</v>
      </c>
      <c r="B3218" s="410" t="s">
        <v>19139</v>
      </c>
      <c r="C3218" s="397">
        <v>0</v>
      </c>
      <c r="D3218" s="397">
        <v>0</v>
      </c>
      <c r="E3218" s="397">
        <v>0</v>
      </c>
    </row>
    <row r="3219" spans="1:5" x14ac:dyDescent="0.25">
      <c r="A3219" s="408" t="s">
        <v>19137</v>
      </c>
      <c r="B3219" s="410" t="s">
        <v>19140</v>
      </c>
      <c r="C3219" s="397">
        <v>0</v>
      </c>
      <c r="D3219" s="397">
        <v>0</v>
      </c>
      <c r="E3219" s="397">
        <v>0</v>
      </c>
    </row>
    <row r="3220" spans="1:5" x14ac:dyDescent="0.25">
      <c r="A3220" s="408" t="s">
        <v>19138</v>
      </c>
      <c r="B3220" s="410" t="s">
        <v>19141</v>
      </c>
      <c r="C3220" s="397">
        <v>0</v>
      </c>
      <c r="D3220" s="397">
        <v>0</v>
      </c>
      <c r="E3220" s="397">
        <v>0</v>
      </c>
    </row>
    <row r="3221" spans="1:5" x14ac:dyDescent="0.25">
      <c r="A3221" s="408" t="s">
        <v>19142</v>
      </c>
      <c r="B3221" s="410" t="s">
        <v>19143</v>
      </c>
      <c r="C3221" s="397">
        <v>0</v>
      </c>
      <c r="D3221" s="397">
        <v>0</v>
      </c>
      <c r="E3221" s="397">
        <v>0</v>
      </c>
    </row>
    <row r="3222" spans="1:5" x14ac:dyDescent="0.25">
      <c r="A3222" s="408" t="s">
        <v>21038</v>
      </c>
      <c r="B3222" s="410" t="s">
        <v>21046</v>
      </c>
      <c r="C3222" s="397">
        <v>0</v>
      </c>
      <c r="D3222" s="397">
        <v>0</v>
      </c>
      <c r="E3222" s="397">
        <v>0</v>
      </c>
    </row>
    <row r="3223" spans="1:5" x14ac:dyDescent="0.25">
      <c r="A3223" s="408" t="s">
        <v>21039</v>
      </c>
      <c r="B3223" s="410" t="s">
        <v>21046</v>
      </c>
      <c r="C3223" s="397">
        <v>0</v>
      </c>
      <c r="D3223" s="397">
        <v>0</v>
      </c>
      <c r="E3223" s="397">
        <v>0</v>
      </c>
    </row>
    <row r="3224" spans="1:5" x14ac:dyDescent="0.25">
      <c r="A3224" s="408" t="s">
        <v>21040</v>
      </c>
      <c r="B3224" s="410" t="s">
        <v>21046</v>
      </c>
      <c r="C3224" s="397">
        <v>0</v>
      </c>
      <c r="D3224" s="397">
        <v>0</v>
      </c>
      <c r="E3224" s="397">
        <v>0</v>
      </c>
    </row>
    <row r="3225" spans="1:5" x14ac:dyDescent="0.25">
      <c r="A3225" s="408" t="s">
        <v>21160</v>
      </c>
      <c r="B3225" s="410" t="s">
        <v>21163</v>
      </c>
      <c r="C3225" s="397">
        <v>0</v>
      </c>
      <c r="D3225" s="397">
        <v>0</v>
      </c>
      <c r="E3225" s="397">
        <v>0</v>
      </c>
    </row>
    <row r="3226" spans="1:5" x14ac:dyDescent="0.25">
      <c r="A3226" s="408" t="s">
        <v>21161</v>
      </c>
      <c r="B3226" s="410" t="s">
        <v>21163</v>
      </c>
      <c r="C3226" s="397">
        <v>0</v>
      </c>
      <c r="D3226" s="397">
        <v>0</v>
      </c>
      <c r="E3226" s="397">
        <v>0</v>
      </c>
    </row>
    <row r="3227" spans="1:5" x14ac:dyDescent="0.25">
      <c r="A3227" s="408" t="s">
        <v>21162</v>
      </c>
      <c r="B3227" s="410" t="s">
        <v>21163</v>
      </c>
      <c r="C3227" s="397">
        <v>0</v>
      </c>
      <c r="D3227" s="397">
        <v>0</v>
      </c>
      <c r="E3227" s="397">
        <v>0</v>
      </c>
    </row>
    <row r="3228" spans="1:5" x14ac:dyDescent="0.25">
      <c r="A3228" s="408" t="s">
        <v>4780</v>
      </c>
      <c r="B3228" s="410" t="s">
        <v>4399</v>
      </c>
      <c r="C3228" s="397">
        <v>0</v>
      </c>
      <c r="D3228" s="397">
        <v>3</v>
      </c>
      <c r="E3228" s="397">
        <v>3</v>
      </c>
    </row>
    <row r="3229" spans="1:5" x14ac:dyDescent="0.25">
      <c r="A3229" s="408" t="s">
        <v>4781</v>
      </c>
      <c r="B3229" s="410" t="s">
        <v>4394</v>
      </c>
      <c r="C3229" s="397">
        <v>0</v>
      </c>
      <c r="D3229" s="397">
        <v>3</v>
      </c>
      <c r="E3229" s="397">
        <v>3</v>
      </c>
    </row>
    <row r="3230" spans="1:5" x14ac:dyDescent="0.25">
      <c r="A3230" s="408" t="s">
        <v>4782</v>
      </c>
      <c r="B3230" s="410" t="s">
        <v>4395</v>
      </c>
      <c r="C3230" s="397">
        <v>0</v>
      </c>
      <c r="D3230" s="397">
        <v>3</v>
      </c>
      <c r="E3230" s="397">
        <v>3</v>
      </c>
    </row>
    <row r="3231" spans="1:5" x14ac:dyDescent="0.25">
      <c r="A3231" s="408" t="s">
        <v>4783</v>
      </c>
      <c r="B3231" s="410" t="s">
        <v>4396</v>
      </c>
      <c r="C3231" s="397">
        <v>0</v>
      </c>
      <c r="D3231" s="397">
        <v>8</v>
      </c>
      <c r="E3231" s="397">
        <v>8</v>
      </c>
    </row>
    <row r="3232" spans="1:5" x14ac:dyDescent="0.25">
      <c r="A3232" s="408" t="s">
        <v>4784</v>
      </c>
      <c r="B3232" s="410" t="s">
        <v>4397</v>
      </c>
      <c r="C3232" s="397">
        <v>0</v>
      </c>
      <c r="D3232" s="397">
        <v>0</v>
      </c>
      <c r="E3232" s="397">
        <v>0</v>
      </c>
    </row>
    <row r="3233" spans="1:5" x14ac:dyDescent="0.25">
      <c r="A3233" s="408" t="s">
        <v>4785</v>
      </c>
      <c r="B3233" s="410" t="s">
        <v>4398</v>
      </c>
      <c r="C3233" s="397">
        <v>0</v>
      </c>
      <c r="D3233" s="397">
        <v>3</v>
      </c>
      <c r="E3233" s="397">
        <v>3</v>
      </c>
    </row>
    <row r="3234" spans="1:5" x14ac:dyDescent="0.25">
      <c r="A3234" s="408" t="s">
        <v>4786</v>
      </c>
      <c r="B3234" s="410" t="s">
        <v>3899</v>
      </c>
      <c r="C3234" s="397">
        <v>0</v>
      </c>
      <c r="D3234" s="397">
        <v>0</v>
      </c>
      <c r="E3234" s="397">
        <v>0</v>
      </c>
    </row>
    <row r="3235" spans="1:5" x14ac:dyDescent="0.25">
      <c r="A3235" s="408" t="s">
        <v>4787</v>
      </c>
      <c r="B3235" s="410" t="s">
        <v>3900</v>
      </c>
      <c r="C3235" s="397">
        <v>0</v>
      </c>
      <c r="D3235" s="397">
        <v>0</v>
      </c>
      <c r="E3235" s="397">
        <v>0</v>
      </c>
    </row>
    <row r="3236" spans="1:5" x14ac:dyDescent="0.25">
      <c r="A3236" s="408" t="s">
        <v>4788</v>
      </c>
      <c r="B3236" s="410" t="s">
        <v>3901</v>
      </c>
      <c r="C3236" s="397">
        <v>0</v>
      </c>
      <c r="D3236" s="397">
        <v>0</v>
      </c>
      <c r="E3236" s="397">
        <v>0</v>
      </c>
    </row>
    <row r="3237" spans="1:5" x14ac:dyDescent="0.25">
      <c r="A3237" s="408" t="s">
        <v>4789</v>
      </c>
      <c r="B3237" s="410" t="s">
        <v>3902</v>
      </c>
      <c r="C3237" s="397">
        <v>0</v>
      </c>
      <c r="D3237" s="397">
        <v>0</v>
      </c>
      <c r="E3237" s="397">
        <v>0</v>
      </c>
    </row>
    <row r="3238" spans="1:5" x14ac:dyDescent="0.25">
      <c r="A3238" s="408" t="s">
        <v>4790</v>
      </c>
      <c r="B3238" s="410" t="s">
        <v>3903</v>
      </c>
      <c r="C3238" s="397">
        <v>0</v>
      </c>
      <c r="D3238" s="397">
        <v>0</v>
      </c>
      <c r="E3238" s="397">
        <v>0</v>
      </c>
    </row>
    <row r="3239" spans="1:5" x14ac:dyDescent="0.25">
      <c r="A3239" s="408" t="s">
        <v>4791</v>
      </c>
      <c r="B3239" s="410" t="s">
        <v>3904</v>
      </c>
      <c r="C3239" s="397">
        <v>0</v>
      </c>
      <c r="D3239" s="397">
        <v>0</v>
      </c>
      <c r="E3239" s="397">
        <v>0</v>
      </c>
    </row>
    <row r="3240" spans="1:5" x14ac:dyDescent="0.25">
      <c r="A3240" s="408" t="s">
        <v>4792</v>
      </c>
      <c r="B3240" s="410" t="s">
        <v>3905</v>
      </c>
      <c r="C3240" s="397">
        <v>0</v>
      </c>
      <c r="D3240" s="397">
        <v>0</v>
      </c>
      <c r="E3240" s="397">
        <v>0</v>
      </c>
    </row>
    <row r="3241" spans="1:5" x14ac:dyDescent="0.25">
      <c r="A3241" s="408" t="s">
        <v>4464</v>
      </c>
      <c r="B3241" s="410" t="s">
        <v>10977</v>
      </c>
      <c r="C3241" s="397">
        <v>0</v>
      </c>
      <c r="D3241" s="397">
        <v>1</v>
      </c>
      <c r="E3241" s="397">
        <v>1</v>
      </c>
    </row>
    <row r="3242" spans="1:5" x14ac:dyDescent="0.25">
      <c r="A3242" s="408" t="s">
        <v>4465</v>
      </c>
      <c r="B3242" s="410" t="s">
        <v>10978</v>
      </c>
      <c r="C3242" s="397">
        <v>0</v>
      </c>
      <c r="D3242" s="397">
        <v>1</v>
      </c>
      <c r="E3242" s="397">
        <v>1</v>
      </c>
    </row>
    <row r="3243" spans="1:5" x14ac:dyDescent="0.25">
      <c r="A3243" s="408" t="s">
        <v>4466</v>
      </c>
      <c r="B3243" s="410" t="s">
        <v>10977</v>
      </c>
      <c r="C3243" s="397">
        <v>0</v>
      </c>
      <c r="D3243" s="397">
        <v>1</v>
      </c>
      <c r="E3243" s="397">
        <v>1</v>
      </c>
    </row>
    <row r="3244" spans="1:5" x14ac:dyDescent="0.25">
      <c r="A3244" s="408" t="s">
        <v>4467</v>
      </c>
      <c r="B3244" s="410" t="s">
        <v>10979</v>
      </c>
      <c r="C3244" s="397">
        <v>0</v>
      </c>
      <c r="D3244" s="397">
        <v>1</v>
      </c>
      <c r="E3244" s="397">
        <v>1</v>
      </c>
    </row>
    <row r="3245" spans="1:5" x14ac:dyDescent="0.25">
      <c r="A3245" s="408" t="s">
        <v>4468</v>
      </c>
      <c r="B3245" s="410" t="s">
        <v>10980</v>
      </c>
      <c r="C3245" s="397">
        <v>0</v>
      </c>
      <c r="D3245" s="397">
        <v>1</v>
      </c>
      <c r="E3245" s="397">
        <v>1</v>
      </c>
    </row>
    <row r="3246" spans="1:5" x14ac:dyDescent="0.25">
      <c r="A3246" s="408" t="s">
        <v>4469</v>
      </c>
      <c r="B3246" s="410" t="s">
        <v>10978</v>
      </c>
      <c r="C3246" s="397">
        <v>0</v>
      </c>
      <c r="D3246" s="397">
        <v>1</v>
      </c>
      <c r="E3246" s="397">
        <v>1</v>
      </c>
    </row>
    <row r="3247" spans="1:5" x14ac:dyDescent="0.25">
      <c r="A3247" s="408" t="s">
        <v>4793</v>
      </c>
      <c r="B3247" s="410" t="s">
        <v>4572</v>
      </c>
      <c r="C3247" s="397">
        <v>0</v>
      </c>
      <c r="D3247" s="397">
        <v>0</v>
      </c>
      <c r="E3247" s="397">
        <v>0</v>
      </c>
    </row>
    <row r="3248" spans="1:5" x14ac:dyDescent="0.25">
      <c r="A3248" s="408" t="s">
        <v>4794</v>
      </c>
      <c r="B3248" s="410" t="s">
        <v>4573</v>
      </c>
      <c r="C3248" s="397">
        <v>0</v>
      </c>
      <c r="D3248" s="397">
        <v>0</v>
      </c>
      <c r="E3248" s="397">
        <v>0</v>
      </c>
    </row>
    <row r="3249" spans="1:5" x14ac:dyDescent="0.25">
      <c r="A3249" s="408" t="s">
        <v>4795</v>
      </c>
      <c r="B3249" s="410" t="s">
        <v>4574</v>
      </c>
      <c r="C3249" s="397">
        <v>0</v>
      </c>
      <c r="D3249" s="397">
        <v>0</v>
      </c>
      <c r="E3249" s="397">
        <v>0</v>
      </c>
    </row>
    <row r="3250" spans="1:5" x14ac:dyDescent="0.25">
      <c r="A3250" s="408" t="s">
        <v>4796</v>
      </c>
      <c r="B3250" s="410" t="s">
        <v>4575</v>
      </c>
      <c r="C3250" s="397">
        <v>0</v>
      </c>
      <c r="D3250" s="397">
        <v>0</v>
      </c>
      <c r="E3250" s="397">
        <v>0</v>
      </c>
    </row>
    <row r="3251" spans="1:5" x14ac:dyDescent="0.25">
      <c r="A3251" s="408" t="s">
        <v>4797</v>
      </c>
      <c r="B3251" s="410" t="s">
        <v>4576</v>
      </c>
      <c r="C3251" s="397">
        <v>0</v>
      </c>
      <c r="D3251" s="397">
        <v>0</v>
      </c>
      <c r="E3251" s="397">
        <v>0</v>
      </c>
    </row>
    <row r="3252" spans="1:5" x14ac:dyDescent="0.25">
      <c r="A3252" s="408" t="s">
        <v>4798</v>
      </c>
      <c r="B3252" s="410" t="s">
        <v>4577</v>
      </c>
      <c r="C3252" s="397">
        <v>0</v>
      </c>
      <c r="D3252" s="397">
        <v>0</v>
      </c>
      <c r="E3252" s="397">
        <v>0</v>
      </c>
    </row>
    <row r="3253" spans="1:5" x14ac:dyDescent="0.25">
      <c r="A3253" s="408" t="s">
        <v>4799</v>
      </c>
      <c r="B3253" s="410" t="s">
        <v>4409</v>
      </c>
      <c r="C3253" s="397">
        <v>0</v>
      </c>
      <c r="D3253" s="397">
        <v>0</v>
      </c>
      <c r="E3253" s="397">
        <v>0</v>
      </c>
    </row>
    <row r="3254" spans="1:5" x14ac:dyDescent="0.25">
      <c r="A3254" s="408" t="s">
        <v>4800</v>
      </c>
      <c r="B3254" s="410" t="s">
        <v>4410</v>
      </c>
      <c r="C3254" s="397">
        <v>0</v>
      </c>
      <c r="D3254" s="397">
        <v>0</v>
      </c>
      <c r="E3254" s="397">
        <v>0</v>
      </c>
    </row>
    <row r="3255" spans="1:5" x14ac:dyDescent="0.25">
      <c r="A3255" s="408" t="s">
        <v>4801</v>
      </c>
      <c r="B3255" s="410" t="s">
        <v>4411</v>
      </c>
      <c r="C3255" s="397">
        <v>0</v>
      </c>
      <c r="D3255" s="397">
        <v>0</v>
      </c>
      <c r="E3255" s="397">
        <v>0</v>
      </c>
    </row>
    <row r="3256" spans="1:5" x14ac:dyDescent="0.25">
      <c r="A3256" s="408" t="s">
        <v>4802</v>
      </c>
      <c r="B3256" s="410" t="s">
        <v>4412</v>
      </c>
      <c r="C3256" s="397">
        <v>0</v>
      </c>
      <c r="D3256" s="397">
        <v>0</v>
      </c>
      <c r="E3256" s="397">
        <v>0</v>
      </c>
    </row>
    <row r="3257" spans="1:5" x14ac:dyDescent="0.25">
      <c r="A3257" s="408" t="s">
        <v>4803</v>
      </c>
      <c r="B3257" s="410" t="s">
        <v>4413</v>
      </c>
      <c r="C3257" s="397">
        <v>0</v>
      </c>
      <c r="D3257" s="397">
        <v>0</v>
      </c>
      <c r="E3257" s="397">
        <v>0</v>
      </c>
    </row>
    <row r="3258" spans="1:5" x14ac:dyDescent="0.25">
      <c r="A3258" s="408" t="s">
        <v>4804</v>
      </c>
      <c r="B3258" s="410" t="s">
        <v>4414</v>
      </c>
      <c r="C3258" s="397">
        <v>0</v>
      </c>
      <c r="D3258" s="397">
        <v>0</v>
      </c>
      <c r="E3258" s="397">
        <v>0</v>
      </c>
    </row>
    <row r="3259" spans="1:5" x14ac:dyDescent="0.25">
      <c r="A3259" s="408" t="s">
        <v>4805</v>
      </c>
      <c r="B3259" s="410" t="s">
        <v>4408</v>
      </c>
      <c r="C3259" s="397">
        <v>0</v>
      </c>
      <c r="D3259" s="397">
        <v>0</v>
      </c>
      <c r="E3259" s="397">
        <v>0</v>
      </c>
    </row>
    <row r="3260" spans="1:5" x14ac:dyDescent="0.25">
      <c r="A3260" s="408" t="s">
        <v>4806</v>
      </c>
      <c r="B3260" s="410" t="s">
        <v>4407</v>
      </c>
      <c r="C3260" s="397">
        <v>0</v>
      </c>
      <c r="D3260" s="397">
        <v>0</v>
      </c>
      <c r="E3260" s="397">
        <v>0</v>
      </c>
    </row>
    <row r="3261" spans="1:5" x14ac:dyDescent="0.25">
      <c r="A3261" s="408" t="s">
        <v>4807</v>
      </c>
      <c r="B3261" s="410" t="s">
        <v>4402</v>
      </c>
      <c r="C3261" s="397">
        <v>0</v>
      </c>
      <c r="D3261" s="397">
        <v>0</v>
      </c>
      <c r="E3261" s="397">
        <v>0</v>
      </c>
    </row>
    <row r="3262" spans="1:5" x14ac:dyDescent="0.25">
      <c r="A3262" s="408" t="s">
        <v>4808</v>
      </c>
      <c r="B3262" s="410" t="s">
        <v>4406</v>
      </c>
      <c r="C3262" s="397">
        <v>0</v>
      </c>
      <c r="D3262" s="397">
        <v>1</v>
      </c>
      <c r="E3262" s="397">
        <v>1</v>
      </c>
    </row>
    <row r="3263" spans="1:5" x14ac:dyDescent="0.25">
      <c r="A3263" s="408" t="s">
        <v>4809</v>
      </c>
      <c r="B3263" s="410" t="s">
        <v>4405</v>
      </c>
      <c r="C3263" s="397">
        <v>0</v>
      </c>
      <c r="D3263" s="397">
        <v>0</v>
      </c>
      <c r="E3263" s="397">
        <v>0</v>
      </c>
    </row>
    <row r="3264" spans="1:5" x14ac:dyDescent="0.25">
      <c r="A3264" s="408" t="s">
        <v>4810</v>
      </c>
      <c r="B3264" s="410" t="s">
        <v>4401</v>
      </c>
      <c r="C3264" s="397">
        <v>0</v>
      </c>
      <c r="D3264" s="397">
        <v>1</v>
      </c>
      <c r="E3264" s="397">
        <v>1</v>
      </c>
    </row>
    <row r="3265" spans="1:5" x14ac:dyDescent="0.25">
      <c r="A3265" s="408" t="s">
        <v>4811</v>
      </c>
      <c r="B3265" s="410" t="s">
        <v>4404</v>
      </c>
      <c r="C3265" s="397">
        <v>0</v>
      </c>
      <c r="D3265" s="397">
        <v>1</v>
      </c>
      <c r="E3265" s="397">
        <v>1</v>
      </c>
    </row>
    <row r="3266" spans="1:5" x14ac:dyDescent="0.25">
      <c r="A3266" s="408" t="s">
        <v>4812</v>
      </c>
      <c r="B3266" s="410" t="s">
        <v>4400</v>
      </c>
      <c r="C3266" s="397">
        <v>0</v>
      </c>
      <c r="D3266" s="397">
        <v>2</v>
      </c>
      <c r="E3266" s="397">
        <v>2</v>
      </c>
    </row>
    <row r="3267" spans="1:5" x14ac:dyDescent="0.25">
      <c r="A3267" s="408" t="s">
        <v>4813</v>
      </c>
      <c r="B3267" s="410" t="s">
        <v>4403</v>
      </c>
      <c r="C3267" s="397">
        <v>0</v>
      </c>
      <c r="D3267" s="397">
        <v>2</v>
      </c>
      <c r="E3267" s="397">
        <v>2</v>
      </c>
    </row>
    <row r="3268" spans="1:5" x14ac:dyDescent="0.25">
      <c r="A3268" s="408" t="s">
        <v>10981</v>
      </c>
      <c r="B3268" s="410" t="s">
        <v>10983</v>
      </c>
      <c r="C3268" s="397">
        <v>0</v>
      </c>
      <c r="D3268" s="397">
        <v>24</v>
      </c>
      <c r="E3268" s="397">
        <v>24</v>
      </c>
    </row>
    <row r="3269" spans="1:5" x14ac:dyDescent="0.25">
      <c r="A3269" s="408" t="s">
        <v>10984</v>
      </c>
      <c r="B3269" s="410" t="s">
        <v>10983</v>
      </c>
      <c r="C3269" s="397">
        <v>0</v>
      </c>
      <c r="D3269" s="397">
        <v>10</v>
      </c>
      <c r="E3269" s="397">
        <v>10</v>
      </c>
    </row>
    <row r="3270" spans="1:5" x14ac:dyDescent="0.25">
      <c r="A3270" s="408" t="s">
        <v>10985</v>
      </c>
      <c r="B3270" s="410" t="s">
        <v>10983</v>
      </c>
      <c r="C3270" s="397">
        <v>0</v>
      </c>
      <c r="D3270" s="397">
        <v>2</v>
      </c>
      <c r="E3270" s="397">
        <v>2</v>
      </c>
    </row>
    <row r="3271" spans="1:5" x14ac:dyDescent="0.25">
      <c r="A3271" s="408" t="s">
        <v>18118</v>
      </c>
      <c r="B3271" s="410" t="s">
        <v>10983</v>
      </c>
      <c r="C3271" s="397">
        <v>0</v>
      </c>
      <c r="D3271" s="397">
        <v>20</v>
      </c>
      <c r="E3271" s="397">
        <v>20</v>
      </c>
    </row>
    <row r="3272" spans="1:5" x14ac:dyDescent="0.25">
      <c r="A3272" s="408" t="s">
        <v>10986</v>
      </c>
      <c r="B3272" s="410" t="s">
        <v>10983</v>
      </c>
      <c r="C3272" s="397">
        <v>0</v>
      </c>
      <c r="D3272" s="397">
        <v>4</v>
      </c>
      <c r="E3272" s="397">
        <v>4</v>
      </c>
    </row>
    <row r="3273" spans="1:5" x14ac:dyDescent="0.25">
      <c r="A3273" s="408" t="s">
        <v>10987</v>
      </c>
      <c r="B3273" s="410" t="s">
        <v>10983</v>
      </c>
      <c r="C3273" s="397">
        <v>0</v>
      </c>
      <c r="D3273" s="397">
        <v>3</v>
      </c>
      <c r="E3273" s="397">
        <v>3</v>
      </c>
    </row>
    <row r="3274" spans="1:5" x14ac:dyDescent="0.25">
      <c r="A3274" s="408" t="s">
        <v>10988</v>
      </c>
      <c r="B3274" s="410" t="s">
        <v>10983</v>
      </c>
      <c r="C3274" s="397">
        <v>0</v>
      </c>
      <c r="D3274" s="397">
        <v>4</v>
      </c>
      <c r="E3274" s="397">
        <v>4</v>
      </c>
    </row>
    <row r="3275" spans="1:5" x14ac:dyDescent="0.25">
      <c r="A3275" s="408" t="s">
        <v>10989</v>
      </c>
      <c r="B3275" s="410" t="s">
        <v>10983</v>
      </c>
      <c r="C3275" s="397">
        <v>0</v>
      </c>
      <c r="D3275" s="397">
        <v>20</v>
      </c>
      <c r="E3275" s="397">
        <v>20</v>
      </c>
    </row>
    <row r="3276" spans="1:5" x14ac:dyDescent="0.25">
      <c r="A3276" s="408" t="s">
        <v>10990</v>
      </c>
      <c r="B3276" s="410" t="s">
        <v>10983</v>
      </c>
      <c r="C3276" s="397">
        <v>0</v>
      </c>
      <c r="D3276" s="397">
        <v>2</v>
      </c>
      <c r="E3276" s="397">
        <v>2</v>
      </c>
    </row>
    <row r="3277" spans="1:5" x14ac:dyDescent="0.25">
      <c r="A3277" s="408" t="s">
        <v>10991</v>
      </c>
      <c r="B3277" s="410" t="s">
        <v>10983</v>
      </c>
      <c r="C3277" s="397">
        <v>0</v>
      </c>
      <c r="D3277" s="397">
        <v>4</v>
      </c>
      <c r="E3277" s="397">
        <v>4</v>
      </c>
    </row>
    <row r="3278" spans="1:5" x14ac:dyDescent="0.25">
      <c r="A3278" s="408" t="s">
        <v>10992</v>
      </c>
      <c r="B3278" s="410" t="s">
        <v>10983</v>
      </c>
      <c r="C3278" s="397">
        <v>0</v>
      </c>
      <c r="D3278" s="397">
        <v>20</v>
      </c>
      <c r="E3278" s="397">
        <v>20</v>
      </c>
    </row>
    <row r="3279" spans="1:5" x14ac:dyDescent="0.25">
      <c r="A3279" s="408" t="s">
        <v>10993</v>
      </c>
      <c r="B3279" s="410" t="s">
        <v>10983</v>
      </c>
      <c r="C3279" s="397">
        <v>0</v>
      </c>
      <c r="D3279" s="397">
        <v>2</v>
      </c>
      <c r="E3279" s="397">
        <v>2</v>
      </c>
    </row>
    <row r="3280" spans="1:5" x14ac:dyDescent="0.25">
      <c r="A3280" s="408" t="s">
        <v>10994</v>
      </c>
      <c r="B3280" s="410" t="s">
        <v>10983</v>
      </c>
      <c r="C3280" s="397">
        <v>0</v>
      </c>
      <c r="D3280" s="397">
        <v>5</v>
      </c>
      <c r="E3280" s="397">
        <v>5</v>
      </c>
    </row>
    <row r="3281" spans="1:5" x14ac:dyDescent="0.25">
      <c r="A3281" s="408" t="s">
        <v>18096</v>
      </c>
      <c r="B3281" s="410" t="s">
        <v>10983</v>
      </c>
      <c r="C3281" s="397">
        <v>0</v>
      </c>
      <c r="D3281" s="397">
        <v>3</v>
      </c>
      <c r="E3281" s="397">
        <v>3</v>
      </c>
    </row>
    <row r="3282" spans="1:5" x14ac:dyDescent="0.25">
      <c r="A3282" s="408" t="s">
        <v>10995</v>
      </c>
      <c r="B3282" s="410" t="s">
        <v>10983</v>
      </c>
      <c r="C3282" s="397">
        <v>0</v>
      </c>
      <c r="D3282" s="397">
        <v>6</v>
      </c>
      <c r="E3282" s="397">
        <v>6</v>
      </c>
    </row>
    <row r="3283" spans="1:5" x14ac:dyDescent="0.25">
      <c r="A3283" s="408" t="s">
        <v>10996</v>
      </c>
      <c r="B3283" s="410" t="s">
        <v>10983</v>
      </c>
      <c r="C3283" s="397">
        <v>0</v>
      </c>
      <c r="D3283" s="397">
        <v>2</v>
      </c>
      <c r="E3283" s="397">
        <v>2</v>
      </c>
    </row>
    <row r="3284" spans="1:5" x14ac:dyDescent="0.25">
      <c r="A3284" s="408" t="s">
        <v>21540</v>
      </c>
      <c r="B3284" s="410" t="s">
        <v>21633</v>
      </c>
      <c r="C3284" s="397">
        <v>0</v>
      </c>
      <c r="D3284" s="397">
        <v>0</v>
      </c>
      <c r="E3284" s="397">
        <v>0</v>
      </c>
    </row>
    <row r="3285" spans="1:5" x14ac:dyDescent="0.25">
      <c r="A3285" s="408" t="s">
        <v>21541</v>
      </c>
      <c r="B3285" s="410" t="s">
        <v>21634</v>
      </c>
      <c r="C3285" s="397">
        <v>0</v>
      </c>
      <c r="D3285" s="397">
        <v>0</v>
      </c>
      <c r="E3285" s="397">
        <v>0</v>
      </c>
    </row>
    <row r="3286" spans="1:5" x14ac:dyDescent="0.25">
      <c r="A3286" s="408" t="s">
        <v>21542</v>
      </c>
      <c r="B3286" s="410" t="s">
        <v>21635</v>
      </c>
      <c r="C3286" s="397">
        <v>0</v>
      </c>
      <c r="D3286" s="397">
        <v>0</v>
      </c>
      <c r="E3286" s="397">
        <v>0</v>
      </c>
    </row>
    <row r="3287" spans="1:5" x14ac:dyDescent="0.25">
      <c r="A3287" s="408" t="s">
        <v>21543</v>
      </c>
      <c r="B3287" s="410" t="s">
        <v>21636</v>
      </c>
      <c r="C3287" s="397">
        <v>0</v>
      </c>
      <c r="D3287" s="397">
        <v>0</v>
      </c>
      <c r="E3287" s="397">
        <v>0</v>
      </c>
    </row>
    <row r="3288" spans="1:5" x14ac:dyDescent="0.25">
      <c r="A3288" s="408" t="s">
        <v>21544</v>
      </c>
      <c r="B3288" s="410" t="s">
        <v>21637</v>
      </c>
      <c r="C3288" s="397">
        <v>0</v>
      </c>
      <c r="D3288" s="397">
        <v>0</v>
      </c>
      <c r="E3288" s="397">
        <v>0</v>
      </c>
    </row>
    <row r="3289" spans="1:5" x14ac:dyDescent="0.25">
      <c r="A3289" s="408" t="s">
        <v>21545</v>
      </c>
      <c r="B3289" s="410" t="s">
        <v>21638</v>
      </c>
      <c r="C3289" s="397">
        <v>0</v>
      </c>
      <c r="D3289" s="397">
        <v>0</v>
      </c>
      <c r="E3289" s="397">
        <v>0</v>
      </c>
    </row>
    <row r="3290" spans="1:5" x14ac:dyDescent="0.25">
      <c r="A3290" s="408" t="s">
        <v>21546</v>
      </c>
      <c r="B3290" s="410" t="s">
        <v>21639</v>
      </c>
      <c r="C3290" s="397">
        <v>0</v>
      </c>
      <c r="D3290" s="397">
        <v>0</v>
      </c>
      <c r="E3290" s="397">
        <v>0</v>
      </c>
    </row>
    <row r="3291" spans="1:5" x14ac:dyDescent="0.25">
      <c r="A3291" s="408" t="s">
        <v>21547</v>
      </c>
      <c r="B3291" s="410" t="s">
        <v>21640</v>
      </c>
      <c r="C3291" s="397">
        <v>0</v>
      </c>
      <c r="D3291" s="397">
        <v>0</v>
      </c>
      <c r="E3291" s="397">
        <v>0</v>
      </c>
    </row>
    <row r="3292" spans="1:5" x14ac:dyDescent="0.25">
      <c r="A3292" s="408" t="s">
        <v>21548</v>
      </c>
      <c r="B3292" s="410" t="s">
        <v>21641</v>
      </c>
      <c r="C3292" s="397">
        <v>0</v>
      </c>
      <c r="D3292" s="397">
        <v>0</v>
      </c>
      <c r="E3292" s="397">
        <v>0</v>
      </c>
    </row>
    <row r="3293" spans="1:5" x14ac:dyDescent="0.25">
      <c r="A3293" s="408" t="s">
        <v>21549</v>
      </c>
      <c r="B3293" s="410" t="s">
        <v>21642</v>
      </c>
      <c r="C3293" s="397">
        <v>0</v>
      </c>
      <c r="D3293" s="397">
        <v>0</v>
      </c>
      <c r="E3293" s="397">
        <v>0</v>
      </c>
    </row>
    <row r="3294" spans="1:5" x14ac:dyDescent="0.25">
      <c r="A3294" s="408" t="s">
        <v>21550</v>
      </c>
      <c r="B3294" s="410" t="s">
        <v>21643</v>
      </c>
      <c r="C3294" s="397">
        <v>0</v>
      </c>
      <c r="D3294" s="397">
        <v>0</v>
      </c>
      <c r="E3294" s="397">
        <v>0</v>
      </c>
    </row>
    <row r="3295" spans="1:5" x14ac:dyDescent="0.25">
      <c r="A3295" s="408" t="s">
        <v>21551</v>
      </c>
      <c r="B3295" s="410" t="s">
        <v>21644</v>
      </c>
      <c r="C3295" s="397">
        <v>0</v>
      </c>
      <c r="D3295" s="397">
        <v>0</v>
      </c>
      <c r="E3295" s="397">
        <v>0</v>
      </c>
    </row>
    <row r="3296" spans="1:5" x14ac:dyDescent="0.25">
      <c r="A3296" s="408" t="s">
        <v>21552</v>
      </c>
      <c r="B3296" s="410" t="s">
        <v>21645</v>
      </c>
      <c r="C3296" s="397">
        <v>0</v>
      </c>
      <c r="D3296" s="397">
        <v>0</v>
      </c>
      <c r="E3296" s="397">
        <v>0</v>
      </c>
    </row>
    <row r="3297" spans="1:5" x14ac:dyDescent="0.25">
      <c r="A3297" s="408" t="s">
        <v>21553</v>
      </c>
      <c r="B3297" s="410" t="s">
        <v>21646</v>
      </c>
      <c r="C3297" s="397">
        <v>0</v>
      </c>
      <c r="D3297" s="397">
        <v>0</v>
      </c>
      <c r="E3297" s="397">
        <v>0</v>
      </c>
    </row>
    <row r="3298" spans="1:5" x14ac:dyDescent="0.25">
      <c r="A3298" s="408" t="s">
        <v>21554</v>
      </c>
      <c r="B3298" s="410" t="s">
        <v>21647</v>
      </c>
      <c r="C3298" s="397">
        <v>0</v>
      </c>
      <c r="D3298" s="397">
        <v>0</v>
      </c>
      <c r="E3298" s="397">
        <v>0</v>
      </c>
    </row>
    <row r="3299" spans="1:5" x14ac:dyDescent="0.25">
      <c r="A3299" s="408" t="s">
        <v>21555</v>
      </c>
      <c r="B3299" s="410" t="s">
        <v>21648</v>
      </c>
      <c r="C3299" s="397">
        <v>0</v>
      </c>
      <c r="D3299" s="397">
        <v>0</v>
      </c>
      <c r="E3299" s="397">
        <v>0</v>
      </c>
    </row>
    <row r="3300" spans="1:5" x14ac:dyDescent="0.25">
      <c r="A3300" s="408" t="s">
        <v>21556</v>
      </c>
      <c r="B3300" s="410" t="s">
        <v>21649</v>
      </c>
      <c r="C3300" s="397">
        <v>0</v>
      </c>
      <c r="D3300" s="397">
        <v>0</v>
      </c>
      <c r="E3300" s="397">
        <v>0</v>
      </c>
    </row>
    <row r="3301" spans="1:5" x14ac:dyDescent="0.25">
      <c r="A3301" s="408" t="s">
        <v>21557</v>
      </c>
      <c r="B3301" s="410" t="s">
        <v>21650</v>
      </c>
      <c r="C3301" s="397">
        <v>0</v>
      </c>
      <c r="D3301" s="397">
        <v>0</v>
      </c>
      <c r="E3301" s="397">
        <v>0</v>
      </c>
    </row>
    <row r="3302" spans="1:5" x14ac:dyDescent="0.25">
      <c r="A3302" s="408" t="s">
        <v>21558</v>
      </c>
      <c r="B3302" s="410" t="s">
        <v>21651</v>
      </c>
      <c r="C3302" s="397">
        <v>0</v>
      </c>
      <c r="D3302" s="397">
        <v>0</v>
      </c>
      <c r="E3302" s="397">
        <v>0</v>
      </c>
    </row>
    <row r="3303" spans="1:5" x14ac:dyDescent="0.25">
      <c r="A3303" s="408" t="s">
        <v>21559</v>
      </c>
      <c r="B3303" s="410" t="s">
        <v>21652</v>
      </c>
      <c r="C3303" s="397">
        <v>0</v>
      </c>
      <c r="D3303" s="397">
        <v>0</v>
      </c>
      <c r="E3303" s="397">
        <v>0</v>
      </c>
    </row>
    <row r="3304" spans="1:5" x14ac:dyDescent="0.25">
      <c r="A3304" s="408" t="s">
        <v>21560</v>
      </c>
      <c r="B3304" s="410" t="s">
        <v>21653</v>
      </c>
      <c r="C3304" s="397">
        <v>0</v>
      </c>
      <c r="D3304" s="397">
        <v>0</v>
      </c>
      <c r="E3304" s="397">
        <v>0</v>
      </c>
    </row>
    <row r="3305" spans="1:5" x14ac:dyDescent="0.25">
      <c r="A3305" s="408" t="s">
        <v>21561</v>
      </c>
      <c r="B3305" s="410" t="s">
        <v>21654</v>
      </c>
      <c r="C3305" s="397">
        <v>0</v>
      </c>
      <c r="D3305" s="397">
        <v>0</v>
      </c>
      <c r="E3305" s="397">
        <v>0</v>
      </c>
    </row>
    <row r="3306" spans="1:5" x14ac:dyDescent="0.25">
      <c r="A3306" s="408" t="s">
        <v>21562</v>
      </c>
      <c r="B3306" s="410" t="s">
        <v>21655</v>
      </c>
      <c r="C3306" s="397">
        <v>0</v>
      </c>
      <c r="D3306" s="397">
        <v>0</v>
      </c>
      <c r="E3306" s="397">
        <v>0</v>
      </c>
    </row>
    <row r="3307" spans="1:5" x14ac:dyDescent="0.25">
      <c r="A3307" s="408" t="s">
        <v>21486</v>
      </c>
      <c r="B3307" s="410" t="s">
        <v>21487</v>
      </c>
      <c r="C3307" s="397">
        <v>0</v>
      </c>
      <c r="D3307" s="397">
        <v>1</v>
      </c>
      <c r="E3307" s="397">
        <v>1</v>
      </c>
    </row>
    <row r="3308" spans="1:5" x14ac:dyDescent="0.25">
      <c r="A3308" s="408" t="s">
        <v>21488</v>
      </c>
      <c r="B3308" s="410" t="s">
        <v>21489</v>
      </c>
      <c r="C3308" s="397">
        <v>0</v>
      </c>
      <c r="D3308" s="397">
        <v>9</v>
      </c>
      <c r="E3308" s="397">
        <v>9</v>
      </c>
    </row>
    <row r="3309" spans="1:5" x14ac:dyDescent="0.25">
      <c r="A3309" s="408" t="s">
        <v>21563</v>
      </c>
      <c r="B3309" s="410" t="s">
        <v>21656</v>
      </c>
      <c r="C3309" s="397">
        <v>0</v>
      </c>
      <c r="D3309" s="397">
        <v>0</v>
      </c>
      <c r="E3309" s="397">
        <v>0</v>
      </c>
    </row>
    <row r="3310" spans="1:5" x14ac:dyDescent="0.25">
      <c r="A3310" s="408" t="s">
        <v>21564</v>
      </c>
      <c r="B3310" s="410" t="s">
        <v>21657</v>
      </c>
      <c r="C3310" s="397">
        <v>0</v>
      </c>
      <c r="D3310" s="397">
        <v>0</v>
      </c>
      <c r="E3310" s="397">
        <v>0</v>
      </c>
    </row>
    <row r="3311" spans="1:5" x14ac:dyDescent="0.25">
      <c r="A3311" s="408" t="s">
        <v>21490</v>
      </c>
      <c r="B3311" s="410" t="s">
        <v>21491</v>
      </c>
      <c r="C3311" s="397">
        <v>0</v>
      </c>
      <c r="D3311" s="397">
        <v>1</v>
      </c>
      <c r="E3311" s="397">
        <v>1</v>
      </c>
    </row>
    <row r="3312" spans="1:5" x14ac:dyDescent="0.25">
      <c r="A3312" s="408" t="s">
        <v>21565</v>
      </c>
      <c r="B3312" s="410" t="s">
        <v>21658</v>
      </c>
      <c r="C3312" s="397">
        <v>0</v>
      </c>
      <c r="D3312" s="397">
        <v>0</v>
      </c>
      <c r="E3312" s="397">
        <v>0</v>
      </c>
    </row>
    <row r="3313" spans="1:5" x14ac:dyDescent="0.25">
      <c r="A3313" s="408" t="s">
        <v>21566</v>
      </c>
      <c r="B3313" s="410" t="s">
        <v>21659</v>
      </c>
      <c r="C3313" s="397">
        <v>0</v>
      </c>
      <c r="D3313" s="397">
        <v>0</v>
      </c>
      <c r="E3313" s="397">
        <v>0</v>
      </c>
    </row>
    <row r="3314" spans="1:5" x14ac:dyDescent="0.25">
      <c r="A3314" s="408" t="s">
        <v>21567</v>
      </c>
      <c r="B3314" s="410" t="s">
        <v>21660</v>
      </c>
      <c r="C3314" s="397">
        <v>0</v>
      </c>
      <c r="D3314" s="397">
        <v>-1</v>
      </c>
      <c r="E3314" s="397">
        <v>-1</v>
      </c>
    </row>
    <row r="3315" spans="1:5" x14ac:dyDescent="0.25">
      <c r="A3315" s="408" t="s">
        <v>21568</v>
      </c>
      <c r="B3315" s="410" t="s">
        <v>21661</v>
      </c>
      <c r="C3315" s="397">
        <v>0</v>
      </c>
      <c r="D3315" s="397">
        <v>0</v>
      </c>
      <c r="E3315" s="397">
        <v>0</v>
      </c>
    </row>
    <row r="3316" spans="1:5" x14ac:dyDescent="0.25">
      <c r="A3316" s="408" t="s">
        <v>21569</v>
      </c>
      <c r="B3316" s="410" t="s">
        <v>21662</v>
      </c>
      <c r="C3316" s="397">
        <v>0</v>
      </c>
      <c r="D3316" s="397">
        <v>0</v>
      </c>
      <c r="E3316" s="397">
        <v>0</v>
      </c>
    </row>
    <row r="3317" spans="1:5" x14ac:dyDescent="0.25">
      <c r="A3317" s="408" t="s">
        <v>21570</v>
      </c>
      <c r="B3317" s="410" t="s">
        <v>21663</v>
      </c>
      <c r="C3317" s="397">
        <v>0</v>
      </c>
      <c r="D3317" s="397">
        <v>0</v>
      </c>
      <c r="E3317" s="397">
        <v>0</v>
      </c>
    </row>
    <row r="3318" spans="1:5" x14ac:dyDescent="0.25">
      <c r="A3318" s="408" t="s">
        <v>21571</v>
      </c>
      <c r="B3318" s="410" t="s">
        <v>21664</v>
      </c>
      <c r="C3318" s="397">
        <v>0</v>
      </c>
      <c r="D3318" s="397">
        <v>0</v>
      </c>
      <c r="E3318" s="397">
        <v>0</v>
      </c>
    </row>
    <row r="3319" spans="1:5" x14ac:dyDescent="0.25">
      <c r="A3319" s="408" t="s">
        <v>21572</v>
      </c>
      <c r="B3319" s="410" t="s">
        <v>21665</v>
      </c>
      <c r="C3319" s="397">
        <v>0</v>
      </c>
      <c r="D3319" s="397">
        <v>0</v>
      </c>
      <c r="E3319" s="397">
        <v>0</v>
      </c>
    </row>
    <row r="3320" spans="1:5" x14ac:dyDescent="0.25">
      <c r="A3320" s="408" t="s">
        <v>21573</v>
      </c>
      <c r="B3320" s="410" t="s">
        <v>21665</v>
      </c>
      <c r="C3320" s="397">
        <v>0</v>
      </c>
      <c r="D3320" s="397">
        <v>0</v>
      </c>
      <c r="E3320" s="397">
        <v>0</v>
      </c>
    </row>
    <row r="3321" spans="1:5" x14ac:dyDescent="0.25">
      <c r="A3321" s="408" t="s">
        <v>21574</v>
      </c>
      <c r="B3321" s="410" t="s">
        <v>21666</v>
      </c>
      <c r="C3321" s="397">
        <v>0</v>
      </c>
      <c r="D3321" s="397">
        <v>0</v>
      </c>
      <c r="E3321" s="397">
        <v>0</v>
      </c>
    </row>
    <row r="3322" spans="1:5" x14ac:dyDescent="0.25">
      <c r="A3322" s="408" t="s">
        <v>21575</v>
      </c>
      <c r="B3322" s="410" t="s">
        <v>21666</v>
      </c>
      <c r="C3322" s="397">
        <v>0</v>
      </c>
      <c r="D3322" s="397">
        <v>0</v>
      </c>
      <c r="E3322" s="397">
        <v>0</v>
      </c>
    </row>
    <row r="3323" spans="1:5" x14ac:dyDescent="0.25">
      <c r="A3323" s="408" t="s">
        <v>21576</v>
      </c>
      <c r="B3323" s="410" t="s">
        <v>21667</v>
      </c>
      <c r="C3323" s="397">
        <v>0</v>
      </c>
      <c r="D3323" s="397">
        <v>-4</v>
      </c>
      <c r="E3323" s="397">
        <v>-4</v>
      </c>
    </row>
    <row r="3324" spans="1:5" x14ac:dyDescent="0.25">
      <c r="A3324" s="408" t="s">
        <v>21492</v>
      </c>
      <c r="B3324" s="410" t="s">
        <v>21493</v>
      </c>
      <c r="C3324" s="397">
        <v>0</v>
      </c>
      <c r="D3324" s="397">
        <v>1</v>
      </c>
      <c r="E3324" s="397">
        <v>1</v>
      </c>
    </row>
    <row r="3325" spans="1:5" x14ac:dyDescent="0.25">
      <c r="A3325" s="408" t="s">
        <v>21577</v>
      </c>
      <c r="B3325" s="410" t="s">
        <v>21668</v>
      </c>
      <c r="C3325" s="397">
        <v>0</v>
      </c>
      <c r="D3325" s="397">
        <v>0</v>
      </c>
      <c r="E3325" s="397">
        <v>0</v>
      </c>
    </row>
    <row r="3326" spans="1:5" x14ac:dyDescent="0.25">
      <c r="A3326" s="408" t="s">
        <v>21578</v>
      </c>
      <c r="B3326" s="410" t="s">
        <v>18512</v>
      </c>
      <c r="C3326" s="397">
        <v>0</v>
      </c>
      <c r="D3326" s="397">
        <v>0</v>
      </c>
      <c r="E3326" s="397">
        <v>0</v>
      </c>
    </row>
    <row r="3327" spans="1:5" x14ac:dyDescent="0.25">
      <c r="A3327" s="408" t="s">
        <v>21579</v>
      </c>
      <c r="B3327" s="410" t="s">
        <v>21669</v>
      </c>
      <c r="C3327" s="397">
        <v>0</v>
      </c>
      <c r="D3327" s="397">
        <v>-1</v>
      </c>
      <c r="E3327" s="397">
        <v>-1</v>
      </c>
    </row>
    <row r="3328" spans="1:5" x14ac:dyDescent="0.25">
      <c r="A3328" s="408" t="s">
        <v>21580</v>
      </c>
      <c r="B3328" s="410" t="s">
        <v>21670</v>
      </c>
      <c r="C3328" s="397">
        <v>0</v>
      </c>
      <c r="D3328" s="397">
        <v>0</v>
      </c>
      <c r="E3328" s="397">
        <v>0</v>
      </c>
    </row>
    <row r="3329" spans="1:5" x14ac:dyDescent="0.25">
      <c r="A3329" s="408" t="s">
        <v>21581</v>
      </c>
      <c r="B3329" s="410" t="s">
        <v>21671</v>
      </c>
      <c r="C3329" s="397">
        <v>0</v>
      </c>
      <c r="D3329" s="397">
        <v>0</v>
      </c>
      <c r="E3329" s="397">
        <v>0</v>
      </c>
    </row>
    <row r="3330" spans="1:5" x14ac:dyDescent="0.25">
      <c r="A3330" s="408" t="s">
        <v>21582</v>
      </c>
      <c r="B3330" s="410" t="s">
        <v>21672</v>
      </c>
      <c r="C3330" s="397">
        <v>0</v>
      </c>
      <c r="D3330" s="397">
        <v>0</v>
      </c>
      <c r="E3330" s="397">
        <v>0</v>
      </c>
    </row>
    <row r="3331" spans="1:5" x14ac:dyDescent="0.25">
      <c r="A3331" s="408" t="s">
        <v>21583</v>
      </c>
      <c r="B3331" s="410" t="s">
        <v>21673</v>
      </c>
      <c r="C3331" s="397">
        <v>0</v>
      </c>
      <c r="D3331" s="397">
        <v>0</v>
      </c>
      <c r="E3331" s="397">
        <v>0</v>
      </c>
    </row>
    <row r="3332" spans="1:5" x14ac:dyDescent="0.25">
      <c r="A3332" s="408" t="s">
        <v>21584</v>
      </c>
      <c r="B3332" s="410" t="s">
        <v>21674</v>
      </c>
      <c r="C3332" s="397">
        <v>0</v>
      </c>
      <c r="D3332" s="397">
        <v>0</v>
      </c>
      <c r="E3332" s="397">
        <v>0</v>
      </c>
    </row>
    <row r="3333" spans="1:5" x14ac:dyDescent="0.25">
      <c r="A3333" s="408" t="s">
        <v>21585</v>
      </c>
      <c r="B3333" s="410" t="s">
        <v>21675</v>
      </c>
      <c r="C3333" s="397">
        <v>0</v>
      </c>
      <c r="D3333" s="397">
        <v>0</v>
      </c>
      <c r="E3333" s="397">
        <v>0</v>
      </c>
    </row>
    <row r="3334" spans="1:5" x14ac:dyDescent="0.25">
      <c r="A3334" s="408" t="s">
        <v>21586</v>
      </c>
      <c r="B3334" s="410" t="s">
        <v>21676</v>
      </c>
      <c r="C3334" s="397">
        <v>0</v>
      </c>
      <c r="D3334" s="397">
        <v>0</v>
      </c>
      <c r="E3334" s="397">
        <v>0</v>
      </c>
    </row>
    <row r="3335" spans="1:5" x14ac:dyDescent="0.25">
      <c r="A3335" s="408" t="s">
        <v>21587</v>
      </c>
      <c r="B3335" s="410" t="s">
        <v>21677</v>
      </c>
      <c r="C3335" s="397">
        <v>0</v>
      </c>
      <c r="D3335" s="397">
        <v>0</v>
      </c>
      <c r="E3335" s="397">
        <v>0</v>
      </c>
    </row>
    <row r="3336" spans="1:5" x14ac:dyDescent="0.25">
      <c r="A3336" s="408" t="s">
        <v>21588</v>
      </c>
      <c r="B3336" s="410" t="s">
        <v>21678</v>
      </c>
      <c r="C3336" s="397">
        <v>0</v>
      </c>
      <c r="D3336" s="397">
        <v>0</v>
      </c>
      <c r="E3336" s="397">
        <v>0</v>
      </c>
    </row>
    <row r="3337" spans="1:5" x14ac:dyDescent="0.25">
      <c r="A3337" s="408" t="s">
        <v>21589</v>
      </c>
      <c r="B3337" s="410" t="s">
        <v>21679</v>
      </c>
      <c r="C3337" s="397">
        <v>0</v>
      </c>
      <c r="D3337" s="397">
        <v>0</v>
      </c>
      <c r="E3337" s="397">
        <v>0</v>
      </c>
    </row>
    <row r="3338" spans="1:5" x14ac:dyDescent="0.25">
      <c r="A3338" s="408" t="s">
        <v>21590</v>
      </c>
      <c r="B3338" s="410" t="s">
        <v>21680</v>
      </c>
      <c r="C3338" s="397">
        <v>0</v>
      </c>
      <c r="D3338" s="397">
        <v>0</v>
      </c>
      <c r="E3338" s="397">
        <v>0</v>
      </c>
    </row>
    <row r="3339" spans="1:5" x14ac:dyDescent="0.25">
      <c r="A3339" s="408" t="s">
        <v>21591</v>
      </c>
      <c r="B3339" s="410" t="s">
        <v>21681</v>
      </c>
      <c r="C3339" s="397">
        <v>0</v>
      </c>
      <c r="D3339" s="397">
        <v>0</v>
      </c>
      <c r="E3339" s="397">
        <v>0</v>
      </c>
    </row>
    <row r="3340" spans="1:5" x14ac:dyDescent="0.25">
      <c r="A3340" s="408" t="s">
        <v>21592</v>
      </c>
      <c r="B3340" s="410" t="s">
        <v>21682</v>
      </c>
      <c r="C3340" s="397">
        <v>0</v>
      </c>
      <c r="D3340" s="397">
        <v>0</v>
      </c>
      <c r="E3340" s="397">
        <v>0</v>
      </c>
    </row>
    <row r="3341" spans="1:5" x14ac:dyDescent="0.25">
      <c r="A3341" s="408" t="s">
        <v>21593</v>
      </c>
      <c r="B3341" s="410" t="s">
        <v>21683</v>
      </c>
      <c r="C3341" s="397">
        <v>0</v>
      </c>
      <c r="D3341" s="397">
        <v>0</v>
      </c>
      <c r="E3341" s="397">
        <v>0</v>
      </c>
    </row>
    <row r="3342" spans="1:5" x14ac:dyDescent="0.25">
      <c r="A3342" s="408" t="s">
        <v>21594</v>
      </c>
      <c r="B3342" s="410" t="s">
        <v>21684</v>
      </c>
      <c r="C3342" s="397">
        <v>0</v>
      </c>
      <c r="D3342" s="397">
        <v>0</v>
      </c>
      <c r="E3342" s="397">
        <v>0</v>
      </c>
    </row>
    <row r="3343" spans="1:5" x14ac:dyDescent="0.25">
      <c r="A3343" s="408" t="s">
        <v>21595</v>
      </c>
      <c r="B3343" s="410" t="s">
        <v>21685</v>
      </c>
      <c r="C3343" s="397">
        <v>0</v>
      </c>
      <c r="D3343" s="397">
        <v>0</v>
      </c>
      <c r="E3343" s="397">
        <v>0</v>
      </c>
    </row>
    <row r="3344" spans="1:5" x14ac:dyDescent="0.25">
      <c r="A3344" s="408" t="s">
        <v>21596</v>
      </c>
      <c r="B3344" s="410" t="s">
        <v>21686</v>
      </c>
      <c r="C3344" s="397">
        <v>0</v>
      </c>
      <c r="D3344" s="397">
        <v>0</v>
      </c>
      <c r="E3344" s="397">
        <v>0</v>
      </c>
    </row>
    <row r="3345" spans="1:5" x14ac:dyDescent="0.25">
      <c r="A3345" s="408" t="s">
        <v>21597</v>
      </c>
      <c r="B3345" s="410" t="s">
        <v>21687</v>
      </c>
      <c r="C3345" s="397">
        <v>0</v>
      </c>
      <c r="D3345" s="397">
        <v>0</v>
      </c>
      <c r="E3345" s="397">
        <v>0</v>
      </c>
    </row>
    <row r="3346" spans="1:5" x14ac:dyDescent="0.25">
      <c r="A3346" s="408" t="s">
        <v>21494</v>
      </c>
      <c r="B3346" s="410" t="s">
        <v>21495</v>
      </c>
      <c r="C3346" s="397">
        <v>0</v>
      </c>
      <c r="D3346" s="397">
        <v>1</v>
      </c>
      <c r="E3346" s="397">
        <v>1</v>
      </c>
    </row>
    <row r="3347" spans="1:5" x14ac:dyDescent="0.25">
      <c r="A3347" s="408" t="s">
        <v>21598</v>
      </c>
      <c r="B3347" s="410" t="s">
        <v>21688</v>
      </c>
      <c r="C3347" s="397">
        <v>0</v>
      </c>
      <c r="D3347" s="397">
        <v>0</v>
      </c>
      <c r="E3347" s="397">
        <v>0</v>
      </c>
    </row>
    <row r="3348" spans="1:5" x14ac:dyDescent="0.25">
      <c r="A3348" s="408" t="s">
        <v>21599</v>
      </c>
      <c r="B3348" s="410" t="s">
        <v>21689</v>
      </c>
      <c r="C3348" s="397">
        <v>0</v>
      </c>
      <c r="D3348" s="397">
        <v>0</v>
      </c>
      <c r="E3348" s="397">
        <v>0</v>
      </c>
    </row>
    <row r="3349" spans="1:5" x14ac:dyDescent="0.25">
      <c r="A3349" s="408" t="s">
        <v>21600</v>
      </c>
      <c r="B3349" s="410" t="s">
        <v>21689</v>
      </c>
      <c r="C3349" s="397">
        <v>0</v>
      </c>
      <c r="D3349" s="397">
        <v>0</v>
      </c>
      <c r="E3349" s="397">
        <v>0</v>
      </c>
    </row>
    <row r="3350" spans="1:5" x14ac:dyDescent="0.25">
      <c r="A3350" s="408" t="s">
        <v>21601</v>
      </c>
      <c r="B3350" s="410" t="s">
        <v>21690</v>
      </c>
      <c r="C3350" s="397">
        <v>0</v>
      </c>
      <c r="D3350" s="397">
        <v>0</v>
      </c>
      <c r="E3350" s="397">
        <v>0</v>
      </c>
    </row>
    <row r="3351" spans="1:5" x14ac:dyDescent="0.25">
      <c r="A3351" s="408" t="s">
        <v>21602</v>
      </c>
      <c r="B3351" s="410" t="s">
        <v>21691</v>
      </c>
      <c r="C3351" s="397">
        <v>0</v>
      </c>
      <c r="D3351" s="397">
        <v>0</v>
      </c>
      <c r="E3351" s="397">
        <v>0</v>
      </c>
    </row>
    <row r="3352" spans="1:5" x14ac:dyDescent="0.25">
      <c r="A3352" s="408" t="s">
        <v>21603</v>
      </c>
      <c r="B3352" s="410" t="s">
        <v>21692</v>
      </c>
      <c r="C3352" s="397">
        <v>0</v>
      </c>
      <c r="D3352" s="397">
        <v>0</v>
      </c>
      <c r="E3352" s="397">
        <v>0</v>
      </c>
    </row>
    <row r="3353" spans="1:5" x14ac:dyDescent="0.25">
      <c r="A3353" s="408" t="s">
        <v>21604</v>
      </c>
      <c r="B3353" s="410" t="s">
        <v>21693</v>
      </c>
      <c r="C3353" s="397">
        <v>0</v>
      </c>
      <c r="D3353" s="397">
        <v>0</v>
      </c>
      <c r="E3353" s="397">
        <v>0</v>
      </c>
    </row>
    <row r="3354" spans="1:5" x14ac:dyDescent="0.25">
      <c r="A3354" s="408" t="s">
        <v>21496</v>
      </c>
      <c r="B3354" s="410" t="s">
        <v>13522</v>
      </c>
      <c r="C3354" s="397">
        <v>0</v>
      </c>
      <c r="D3354" s="397">
        <v>4</v>
      </c>
      <c r="E3354" s="397">
        <v>4</v>
      </c>
    </row>
    <row r="3355" spans="1:5" x14ac:dyDescent="0.25">
      <c r="A3355" s="408" t="s">
        <v>21605</v>
      </c>
      <c r="B3355" s="410" t="s">
        <v>21694</v>
      </c>
      <c r="C3355" s="397">
        <v>0</v>
      </c>
      <c r="D3355" s="397">
        <v>0</v>
      </c>
      <c r="E3355" s="397">
        <v>0</v>
      </c>
    </row>
    <row r="3356" spans="1:5" x14ac:dyDescent="0.25">
      <c r="A3356" s="408" t="s">
        <v>21497</v>
      </c>
      <c r="B3356" s="410" t="s">
        <v>21498</v>
      </c>
      <c r="C3356" s="397">
        <v>0</v>
      </c>
      <c r="D3356" s="397">
        <v>1</v>
      </c>
      <c r="E3356" s="397">
        <v>1</v>
      </c>
    </row>
    <row r="3357" spans="1:5" x14ac:dyDescent="0.25">
      <c r="A3357" s="408" t="s">
        <v>21606</v>
      </c>
      <c r="B3357" s="410" t="s">
        <v>21695</v>
      </c>
      <c r="C3357" s="397">
        <v>0</v>
      </c>
      <c r="D3357" s="397">
        <v>0</v>
      </c>
      <c r="E3357" s="397">
        <v>0</v>
      </c>
    </row>
    <row r="3358" spans="1:5" x14ac:dyDescent="0.25">
      <c r="A3358" s="408" t="s">
        <v>21607</v>
      </c>
      <c r="B3358" s="410" t="s">
        <v>21696</v>
      </c>
      <c r="C3358" s="397">
        <v>0</v>
      </c>
      <c r="D3358" s="397">
        <v>0</v>
      </c>
      <c r="E3358" s="397">
        <v>0</v>
      </c>
    </row>
    <row r="3359" spans="1:5" x14ac:dyDescent="0.25">
      <c r="A3359" s="408" t="s">
        <v>21608</v>
      </c>
      <c r="B3359" s="410" t="s">
        <v>21697</v>
      </c>
      <c r="C3359" s="397">
        <v>0</v>
      </c>
      <c r="D3359" s="397">
        <v>0</v>
      </c>
      <c r="E3359" s="397">
        <v>0</v>
      </c>
    </row>
    <row r="3360" spans="1:5" x14ac:dyDescent="0.25">
      <c r="A3360" s="408" t="s">
        <v>21609</v>
      </c>
      <c r="B3360" s="410" t="s">
        <v>21698</v>
      </c>
      <c r="C3360" s="397">
        <v>0</v>
      </c>
      <c r="D3360" s="397">
        <v>0</v>
      </c>
      <c r="E3360" s="397">
        <v>0</v>
      </c>
    </row>
    <row r="3361" spans="1:5" x14ac:dyDescent="0.25">
      <c r="A3361" s="408" t="s">
        <v>21499</v>
      </c>
      <c r="B3361" s="410" t="s">
        <v>21500</v>
      </c>
      <c r="C3361" s="397">
        <v>0</v>
      </c>
      <c r="D3361" s="397">
        <v>94</v>
      </c>
      <c r="E3361" s="397">
        <v>94</v>
      </c>
    </row>
    <row r="3362" spans="1:5" x14ac:dyDescent="0.25">
      <c r="A3362" s="408" t="s">
        <v>21501</v>
      </c>
      <c r="B3362" s="410" t="s">
        <v>21502</v>
      </c>
      <c r="C3362" s="397">
        <v>0</v>
      </c>
      <c r="D3362" s="397">
        <v>105</v>
      </c>
      <c r="E3362" s="397">
        <v>105</v>
      </c>
    </row>
    <row r="3363" spans="1:5" x14ac:dyDescent="0.25">
      <c r="A3363" s="408" t="s">
        <v>21610</v>
      </c>
      <c r="B3363" s="410" t="s">
        <v>13528</v>
      </c>
      <c r="C3363" s="397">
        <v>0</v>
      </c>
      <c r="D3363" s="397">
        <v>0</v>
      </c>
      <c r="E3363" s="397">
        <v>0</v>
      </c>
    </row>
    <row r="3364" spans="1:5" x14ac:dyDescent="0.25">
      <c r="A3364" s="408" t="s">
        <v>21611</v>
      </c>
      <c r="B3364" s="410" t="s">
        <v>21699</v>
      </c>
      <c r="C3364" s="397">
        <v>0</v>
      </c>
      <c r="D3364" s="397">
        <v>0</v>
      </c>
      <c r="E3364" s="397">
        <v>0</v>
      </c>
    </row>
    <row r="3365" spans="1:5" x14ac:dyDescent="0.25">
      <c r="A3365" s="408" t="s">
        <v>21612</v>
      </c>
      <c r="B3365" s="410" t="s">
        <v>21700</v>
      </c>
      <c r="C3365" s="397">
        <v>0</v>
      </c>
      <c r="D3365" s="397">
        <v>0</v>
      </c>
      <c r="E3365" s="397">
        <v>0</v>
      </c>
    </row>
    <row r="3366" spans="1:5" x14ac:dyDescent="0.25">
      <c r="A3366" s="408" t="s">
        <v>21613</v>
      </c>
      <c r="B3366" s="410" t="s">
        <v>21701</v>
      </c>
      <c r="C3366" s="397">
        <v>3</v>
      </c>
      <c r="D3366" s="397">
        <v>-3</v>
      </c>
      <c r="E3366" s="397">
        <v>0</v>
      </c>
    </row>
    <row r="3367" spans="1:5" x14ac:dyDescent="0.25">
      <c r="A3367" s="408" t="s">
        <v>21614</v>
      </c>
      <c r="B3367" s="410" t="s">
        <v>21702</v>
      </c>
      <c r="C3367" s="397">
        <v>3</v>
      </c>
      <c r="D3367" s="397">
        <v>-3</v>
      </c>
      <c r="E3367" s="397">
        <v>0</v>
      </c>
    </row>
    <row r="3368" spans="1:5" x14ac:dyDescent="0.25">
      <c r="A3368" s="408" t="s">
        <v>21615</v>
      </c>
      <c r="B3368" s="410" t="s">
        <v>21703</v>
      </c>
      <c r="C3368" s="397">
        <v>3</v>
      </c>
      <c r="D3368" s="397">
        <v>-3</v>
      </c>
      <c r="E3368" s="397">
        <v>0</v>
      </c>
    </row>
    <row r="3369" spans="1:5" x14ac:dyDescent="0.25">
      <c r="A3369" s="408" t="s">
        <v>21616</v>
      </c>
      <c r="B3369" s="410" t="s">
        <v>21704</v>
      </c>
      <c r="C3369" s="397">
        <v>3</v>
      </c>
      <c r="D3369" s="397">
        <v>-3</v>
      </c>
      <c r="E3369" s="397">
        <v>0</v>
      </c>
    </row>
    <row r="3370" spans="1:5" x14ac:dyDescent="0.25">
      <c r="A3370" s="408" t="s">
        <v>21613</v>
      </c>
      <c r="B3370" s="410" t="s">
        <v>21701</v>
      </c>
      <c r="C3370" s="397">
        <v>0</v>
      </c>
      <c r="D3370" s="397">
        <v>0</v>
      </c>
      <c r="E3370" s="397">
        <v>0</v>
      </c>
    </row>
    <row r="3371" spans="1:5" x14ac:dyDescent="0.25">
      <c r="A3371" s="408" t="s">
        <v>21614</v>
      </c>
      <c r="B3371" s="410" t="s">
        <v>21702</v>
      </c>
      <c r="C3371" s="397">
        <v>0</v>
      </c>
      <c r="D3371" s="397">
        <v>0</v>
      </c>
      <c r="E3371" s="397">
        <v>0</v>
      </c>
    </row>
    <row r="3372" spans="1:5" x14ac:dyDescent="0.25">
      <c r="A3372" s="408" t="s">
        <v>21615</v>
      </c>
      <c r="B3372" s="410" t="s">
        <v>21703</v>
      </c>
      <c r="C3372" s="397">
        <v>0</v>
      </c>
      <c r="D3372" s="397">
        <v>0</v>
      </c>
      <c r="E3372" s="397">
        <v>0</v>
      </c>
    </row>
    <row r="3373" spans="1:5" x14ac:dyDescent="0.25">
      <c r="A3373" s="408" t="s">
        <v>21616</v>
      </c>
      <c r="B3373" s="410" t="s">
        <v>21704</v>
      </c>
      <c r="C3373" s="397">
        <v>0</v>
      </c>
      <c r="D3373" s="397">
        <v>0</v>
      </c>
      <c r="E3373" s="397">
        <v>0</v>
      </c>
    </row>
    <row r="3374" spans="1:5" x14ac:dyDescent="0.25">
      <c r="A3374" s="408" t="s">
        <v>21617</v>
      </c>
      <c r="B3374" s="410" t="s">
        <v>21705</v>
      </c>
      <c r="C3374" s="397">
        <v>14</v>
      </c>
      <c r="D3374" s="397">
        <v>-42</v>
      </c>
      <c r="E3374" s="397">
        <v>-28</v>
      </c>
    </row>
    <row r="3375" spans="1:5" x14ac:dyDescent="0.25">
      <c r="A3375" s="408" t="s">
        <v>21618</v>
      </c>
      <c r="B3375" s="410" t="s">
        <v>21706</v>
      </c>
      <c r="C3375" s="397">
        <v>14</v>
      </c>
      <c r="D3375" s="397">
        <v>-14</v>
      </c>
      <c r="E3375" s="397">
        <v>0</v>
      </c>
    </row>
    <row r="3376" spans="1:5" x14ac:dyDescent="0.25">
      <c r="A3376" s="408" t="s">
        <v>21619</v>
      </c>
      <c r="B3376" s="410" t="s">
        <v>21707</v>
      </c>
      <c r="C3376" s="397">
        <v>30</v>
      </c>
      <c r="D3376" s="397">
        <v>-30</v>
      </c>
      <c r="E3376" s="397">
        <v>0</v>
      </c>
    </row>
    <row r="3377" spans="1:5" x14ac:dyDescent="0.25">
      <c r="A3377" s="408" t="s">
        <v>21503</v>
      </c>
      <c r="B3377" s="410" t="s">
        <v>21504</v>
      </c>
      <c r="C3377" s="397">
        <v>1</v>
      </c>
      <c r="D3377" s="397">
        <v>0</v>
      </c>
      <c r="E3377" s="397">
        <v>1</v>
      </c>
    </row>
    <row r="3378" spans="1:5" x14ac:dyDescent="0.25">
      <c r="A3378" s="408" t="s">
        <v>21505</v>
      </c>
      <c r="B3378" s="410" t="s">
        <v>21506</v>
      </c>
      <c r="C3378" s="397">
        <v>1</v>
      </c>
      <c r="D3378" s="397">
        <v>0</v>
      </c>
      <c r="E3378" s="397">
        <v>1</v>
      </c>
    </row>
    <row r="3379" spans="1:5" x14ac:dyDescent="0.25">
      <c r="A3379" s="408" t="s">
        <v>21507</v>
      </c>
      <c r="B3379" s="410" t="s">
        <v>21508</v>
      </c>
      <c r="C3379" s="397">
        <v>1</v>
      </c>
      <c r="D3379" s="397">
        <v>0</v>
      </c>
      <c r="E3379" s="397">
        <v>1</v>
      </c>
    </row>
    <row r="3380" spans="1:5" x14ac:dyDescent="0.25">
      <c r="A3380" s="408" t="s">
        <v>21620</v>
      </c>
      <c r="B3380" s="410" t="s">
        <v>21708</v>
      </c>
      <c r="C3380" s="397">
        <v>0</v>
      </c>
      <c r="D3380" s="397">
        <v>-1</v>
      </c>
      <c r="E3380" s="397">
        <v>-1</v>
      </c>
    </row>
    <row r="3381" spans="1:5" x14ac:dyDescent="0.25">
      <c r="A3381" s="408">
        <v>1</v>
      </c>
      <c r="B3381" s="410">
        <v>2</v>
      </c>
      <c r="C3381" s="397">
        <v>23</v>
      </c>
      <c r="D3381" s="397">
        <v>24</v>
      </c>
      <c r="E3381" s="397">
        <v>25</v>
      </c>
    </row>
  </sheetData>
  <mergeCells count="1">
    <mergeCell ref="C8:E8"/>
  </mergeCells>
  <pageMargins left="0.511811024" right="0.511811024" top="0.78740157499999996" bottom="0.78740157499999996" header="0.31496062000000002" footer="0.31496062000000002"/>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3">
    <tabColor rgb="FF7030A0"/>
    <pageSetUpPr fitToPage="1"/>
  </sheetPr>
  <dimension ref="A1:AF883"/>
  <sheetViews>
    <sheetView tabSelected="1" topLeftCell="A43" zoomScale="70" zoomScaleNormal="70" workbookViewId="0">
      <selection activeCell="A62" sqref="A62:J62"/>
    </sheetView>
  </sheetViews>
  <sheetFormatPr defaultColWidth="14.6640625" defaultRowHeight="18" customHeight="1" x14ac:dyDescent="0.25"/>
  <cols>
    <col min="1" max="1" width="14.6640625" style="2" customWidth="1"/>
    <col min="2" max="2" width="14.6640625" style="1" customWidth="1"/>
    <col min="3" max="3" width="14.44140625" style="1" hidden="1" customWidth="1"/>
    <col min="4" max="4" width="40.33203125" style="2" customWidth="1"/>
    <col min="5" max="5" width="8.6640625" style="1" customWidth="1"/>
    <col min="6" max="6" width="8.33203125" style="1" customWidth="1"/>
    <col min="7" max="8" width="8.44140625" style="1" customWidth="1"/>
    <col min="9" max="11" width="14.6640625" style="25" customWidth="1"/>
    <col min="12" max="12" width="14.6640625" style="1" customWidth="1"/>
    <col min="13" max="13" width="14.6640625" style="2" customWidth="1"/>
    <col min="14" max="14" width="14.6640625" style="44" customWidth="1"/>
    <col min="15" max="29" width="14.6640625" style="2" customWidth="1"/>
    <col min="30" max="30" width="169" style="27" bestFit="1" customWidth="1"/>
    <col min="31" max="31" width="14.6640625" style="2" customWidth="1"/>
    <col min="32" max="32" width="14.6640625" style="54" customWidth="1"/>
    <col min="33" max="16384" width="14.6640625" style="2"/>
  </cols>
  <sheetData>
    <row r="1" spans="1:30" ht="24" customHeight="1" x14ac:dyDescent="0.25">
      <c r="A1" s="627" t="s">
        <v>1288</v>
      </c>
      <c r="B1" s="627"/>
      <c r="C1" s="627"/>
      <c r="D1" s="627"/>
      <c r="E1" s="627"/>
      <c r="F1" s="627"/>
      <c r="G1" s="627"/>
      <c r="H1" s="627"/>
      <c r="I1" s="627"/>
      <c r="J1" s="627"/>
      <c r="K1" s="55"/>
      <c r="AD1" s="38" t="s">
        <v>10802</v>
      </c>
    </row>
    <row r="2" spans="1:30" ht="14.25" customHeight="1" x14ac:dyDescent="0.25">
      <c r="B2" s="2"/>
      <c r="C2" s="2"/>
      <c r="AD2" s="39" t="s">
        <v>1325</v>
      </c>
    </row>
    <row r="3" spans="1:30" ht="14.25" customHeight="1" x14ac:dyDescent="0.25">
      <c r="B3" s="26"/>
      <c r="C3" s="26"/>
      <c r="H3" s="3"/>
      <c r="I3" s="6" t="s">
        <v>13165</v>
      </c>
      <c r="J3" s="393" t="str">
        <f>IF(J4=0,"",VLOOKUP(J4,'BANCO DE DADOS DE CLIENTES'!B1:W5262,2,0))</f>
        <v/>
      </c>
      <c r="AD3" s="38" t="s">
        <v>10968</v>
      </c>
    </row>
    <row r="4" spans="1:30" ht="14.25" customHeight="1" x14ac:dyDescent="0.25">
      <c r="A4" s="643">
        <f ca="1">TODAY()</f>
        <v>44979</v>
      </c>
      <c r="B4" s="643"/>
      <c r="C4" s="643"/>
      <c r="D4" s="643"/>
      <c r="E4" s="4" t="s">
        <v>4633</v>
      </c>
      <c r="F4" s="638" t="str">
        <f>IF(J4=0,"",VLOOKUP(J4,'BANCO DE DADOS DE CLIENTES'!B1:W5262,3,0))</f>
        <v/>
      </c>
      <c r="G4" s="638"/>
      <c r="H4" s="638"/>
      <c r="I4" s="6" t="s">
        <v>1289</v>
      </c>
      <c r="J4" s="56"/>
      <c r="K4" s="47"/>
      <c r="AD4" s="27" t="s">
        <v>13567</v>
      </c>
    </row>
    <row r="5" spans="1:30" ht="14.25" customHeight="1" x14ac:dyDescent="0.25">
      <c r="B5" s="2"/>
      <c r="C5" s="2"/>
      <c r="E5" s="4" t="s">
        <v>1290</v>
      </c>
      <c r="F5" s="639" t="str">
        <f>IF(J4=0,"",VLOOKUP(J4,'BANCO DE DADOS DE CLIENTES'!B1:W5262,4,0))</f>
        <v/>
      </c>
      <c r="G5" s="639"/>
      <c r="H5" s="639"/>
      <c r="I5" s="639"/>
      <c r="J5" s="639"/>
      <c r="K5" s="5"/>
      <c r="AD5" s="39" t="s">
        <v>13568</v>
      </c>
    </row>
    <row r="6" spans="1:30" ht="14.25" customHeight="1" x14ac:dyDescent="0.25">
      <c r="B6" s="2"/>
      <c r="C6" s="2"/>
      <c r="D6" s="1"/>
      <c r="E6" s="4" t="s">
        <v>1291</v>
      </c>
      <c r="F6" s="639" t="str">
        <f>IF(J4=0,"",VLOOKUP(J4,'BANCO DE DADOS DE CLIENTES'!B1:W5262,5,0))</f>
        <v/>
      </c>
      <c r="G6" s="639"/>
      <c r="H6" s="639"/>
      <c r="I6" s="639"/>
      <c r="J6" s="639"/>
      <c r="K6" s="5"/>
      <c r="AD6" s="38" t="s">
        <v>1326</v>
      </c>
    </row>
    <row r="7" spans="1:30" ht="14.25" customHeight="1" x14ac:dyDescent="0.25">
      <c r="A7" s="8" t="s">
        <v>1292</v>
      </c>
      <c r="B7" s="638" t="str">
        <f>IF(J4=0,"",VLOOKUP(J4,'BANCO DE DADOS DE CLIENTES'!B1:W5262,6,0))</f>
        <v/>
      </c>
      <c r="C7" s="638"/>
      <c r="D7" s="638"/>
      <c r="E7" s="638"/>
      <c r="F7" s="638"/>
      <c r="G7" s="638"/>
      <c r="H7" s="638"/>
      <c r="I7" s="638"/>
      <c r="J7" s="638"/>
      <c r="K7" s="57"/>
      <c r="AD7" s="38" t="s">
        <v>1327</v>
      </c>
    </row>
    <row r="8" spans="1:30" ht="14.25" customHeight="1" x14ac:dyDescent="0.25">
      <c r="A8" s="8" t="s">
        <v>1293</v>
      </c>
      <c r="B8" s="639" t="str">
        <f>IF(J4=0,"",VLOOKUP(J4,'BANCO DE DADOS DE CLIENTES'!B1:W5262,7,0))</f>
        <v/>
      </c>
      <c r="C8" s="639"/>
      <c r="D8" s="639"/>
      <c r="E8" s="635" t="s">
        <v>1294</v>
      </c>
      <c r="F8" s="635"/>
      <c r="G8" s="640" t="str">
        <f>IF(J4=0,"",VLOOKUP(J4,'BANCO DE DADOS DE CLIENTES'!B1:W5262,8,0))</f>
        <v/>
      </c>
      <c r="H8" s="640"/>
      <c r="I8" s="640"/>
      <c r="J8" s="640"/>
      <c r="K8" s="48"/>
      <c r="AD8" s="38" t="s">
        <v>1328</v>
      </c>
    </row>
    <row r="9" spans="1:30" ht="14.25" customHeight="1" x14ac:dyDescent="0.25">
      <c r="A9" s="8" t="s">
        <v>1295</v>
      </c>
      <c r="B9" s="639" t="str">
        <f>IF(J4=0,"",VLOOKUP(J4,'BANCO DE DADOS DE CLIENTES'!B1:W5262,9,0))</f>
        <v/>
      </c>
      <c r="C9" s="639"/>
      <c r="D9" s="639"/>
      <c r="E9" s="635" t="s">
        <v>1296</v>
      </c>
      <c r="F9" s="635"/>
      <c r="G9" s="639" t="str">
        <f>IF(J4=0,"",VLOOKUP(J4,'BANCO DE DADOS DE CLIENTES'!B1:W5262,10,0))</f>
        <v/>
      </c>
      <c r="H9" s="639"/>
      <c r="I9" s="639"/>
      <c r="J9" s="639"/>
      <c r="K9" s="5"/>
      <c r="AD9" s="38" t="s">
        <v>1418</v>
      </c>
    </row>
    <row r="10" spans="1:30" ht="14.25" customHeight="1" x14ac:dyDescent="0.25">
      <c r="A10" s="8" t="s">
        <v>1285</v>
      </c>
      <c r="B10" s="639" t="str">
        <f>IF(J4=0,"",VLOOKUP(J4,'BANCO DE DADOS DE CLIENTES'!B1:W5262,11,0))</f>
        <v/>
      </c>
      <c r="C10" s="639"/>
      <c r="D10" s="639"/>
      <c r="E10" s="635" t="s">
        <v>1287</v>
      </c>
      <c r="F10" s="635"/>
      <c r="G10" s="639" t="str">
        <f>IF(J4=0,"",VLOOKUP(J4,'BANCO DE DADOS DE CLIENTES'!B1:W5262,12,0))</f>
        <v/>
      </c>
      <c r="H10" s="639"/>
      <c r="I10" s="6" t="s">
        <v>1297</v>
      </c>
      <c r="J10" s="49" t="str">
        <f>IF(J4=0,"",VLOOKUP(J4,'BANCO DE DADOS DE CLIENTES'!B1:W5262,14,0))</f>
        <v/>
      </c>
      <c r="K10" s="49"/>
      <c r="AD10" s="38" t="s">
        <v>1329</v>
      </c>
    </row>
    <row r="11" spans="1:30" ht="14.25" customHeight="1" x14ac:dyDescent="0.25">
      <c r="A11" s="8" t="s">
        <v>1286</v>
      </c>
      <c r="B11" s="639" t="str">
        <f>IF(J4=0,"",VLOOKUP(J4,'BANCO DE DADOS DE CLIENTES'!B1:W5262,15,0))</f>
        <v/>
      </c>
      <c r="C11" s="639"/>
      <c r="D11" s="639"/>
      <c r="E11" s="635" t="s">
        <v>1298</v>
      </c>
      <c r="F11" s="635"/>
      <c r="G11" s="639" t="str">
        <f>IF(J4=0,"",VLOOKUP(J4,'BANCO DE DADOS DE CLIENTES'!B1:W5262,16,0))</f>
        <v/>
      </c>
      <c r="H11" s="639"/>
      <c r="I11" s="639"/>
      <c r="J11" s="639"/>
      <c r="K11" s="5"/>
      <c r="AD11" s="39" t="s">
        <v>1420</v>
      </c>
    </row>
    <row r="12" spans="1:30" ht="14.25" customHeight="1" x14ac:dyDescent="0.25">
      <c r="A12" s="8"/>
      <c r="D12" s="5"/>
      <c r="E12" s="4"/>
      <c r="F12" s="4"/>
      <c r="G12" s="5"/>
      <c r="H12" s="5"/>
      <c r="I12" s="5"/>
      <c r="J12" s="5"/>
      <c r="K12" s="5"/>
      <c r="AD12" s="39" t="s">
        <v>1419</v>
      </c>
    </row>
    <row r="13" spans="1:30" ht="14.25" customHeight="1" x14ac:dyDescent="0.25">
      <c r="A13" s="124" t="s">
        <v>1299</v>
      </c>
      <c r="B13" s="644" t="str">
        <f>IF(J4=0,"",VLOOKUP(J4,'BANCO DE DADOS DE CLIENTES'!B1:W5262,17,0))</f>
        <v/>
      </c>
      <c r="C13" s="644"/>
      <c r="D13" s="644"/>
      <c r="E13" s="635" t="s">
        <v>1298</v>
      </c>
      <c r="F13" s="635"/>
      <c r="G13" s="645" t="str">
        <f>IF(J4=0,"",VLOOKUP(J4,'BANCO DE DADOS DE CLIENTES'!B1:W5262,18,0))</f>
        <v/>
      </c>
      <c r="H13" s="645"/>
      <c r="I13" s="645"/>
      <c r="J13" s="645"/>
      <c r="K13" s="5"/>
      <c r="X13" s="58"/>
      <c r="Y13" s="58"/>
      <c r="Z13" s="58"/>
      <c r="AD13" s="39" t="s">
        <v>10969</v>
      </c>
    </row>
    <row r="14" spans="1:30" ht="14.25" customHeight="1" x14ac:dyDescent="0.25">
      <c r="A14" s="8" t="s">
        <v>1286</v>
      </c>
      <c r="B14" s="644" t="str">
        <f>IF(J4=0,"",VLOOKUP(J4,'BANCO DE DADOS DE CLIENTES'!B1:W5262,19,0))</f>
        <v/>
      </c>
      <c r="C14" s="644"/>
      <c r="D14" s="644"/>
      <c r="E14" s="4"/>
      <c r="F14" s="4"/>
      <c r="G14" s="5"/>
      <c r="H14" s="5"/>
      <c r="I14" s="5"/>
      <c r="J14" s="5"/>
      <c r="K14" s="5"/>
      <c r="X14" s="58"/>
      <c r="Y14" s="58"/>
      <c r="Z14" s="58"/>
      <c r="AD14" s="39" t="s">
        <v>10970</v>
      </c>
    </row>
    <row r="15" spans="1:30" ht="14.25" customHeight="1" x14ac:dyDescent="0.25">
      <c r="B15" s="2"/>
      <c r="C15" s="2"/>
      <c r="D15" s="1"/>
      <c r="L15" s="59"/>
      <c r="M15" s="58"/>
      <c r="N15" s="60"/>
      <c r="O15" s="58"/>
      <c r="P15" s="58"/>
      <c r="Q15" s="58"/>
      <c r="R15" s="58"/>
      <c r="S15" s="58"/>
      <c r="T15" s="58"/>
      <c r="U15" s="58"/>
      <c r="V15" s="58"/>
      <c r="W15" s="58"/>
      <c r="X15" s="58"/>
      <c r="Y15" s="58"/>
      <c r="Z15" s="58"/>
    </row>
    <row r="16" spans="1:30" ht="14.25" customHeight="1" x14ac:dyDescent="0.25">
      <c r="A16" s="646" t="s">
        <v>1300</v>
      </c>
      <c r="B16" s="646"/>
      <c r="C16" s="646"/>
      <c r="D16" s="646"/>
      <c r="E16" s="646"/>
      <c r="F16" s="646"/>
      <c r="G16" s="646"/>
      <c r="H16" s="646"/>
      <c r="I16" s="646"/>
      <c r="J16" s="646"/>
      <c r="K16" s="4"/>
      <c r="L16" s="59"/>
      <c r="M16" s="58"/>
      <c r="N16" s="60"/>
      <c r="O16" s="58"/>
      <c r="P16" s="58"/>
      <c r="Q16" s="58"/>
      <c r="R16" s="58"/>
      <c r="S16" s="58"/>
      <c r="T16" s="58"/>
      <c r="U16" s="58"/>
      <c r="V16" s="58"/>
      <c r="W16" s="58"/>
      <c r="X16" s="58"/>
      <c r="Y16" s="58"/>
      <c r="Z16" s="58"/>
    </row>
    <row r="17" spans="1:30" ht="14.25" customHeight="1" x14ac:dyDescent="0.25">
      <c r="A17" s="647" t="s">
        <v>1326</v>
      </c>
      <c r="B17" s="647"/>
      <c r="C17" s="647"/>
      <c r="D17" s="647"/>
      <c r="E17" s="647"/>
      <c r="F17" s="647"/>
      <c r="G17" s="647"/>
      <c r="H17" s="647"/>
      <c r="I17" s="647"/>
      <c r="J17" s="647"/>
      <c r="K17" s="43"/>
      <c r="L17" s="59"/>
      <c r="M17" s="58"/>
      <c r="N17" s="60"/>
      <c r="O17" s="58"/>
      <c r="P17" s="58"/>
      <c r="Q17" s="58"/>
      <c r="R17" s="58"/>
      <c r="S17" s="58"/>
      <c r="T17" s="58"/>
      <c r="U17" s="58"/>
      <c r="V17" s="58"/>
      <c r="W17" s="58"/>
      <c r="X17" s="58"/>
      <c r="Y17" s="58"/>
      <c r="Z17" s="58"/>
      <c r="AD17" s="41" t="s">
        <v>1313</v>
      </c>
    </row>
    <row r="18" spans="1:30" ht="14.25" customHeight="1" x14ac:dyDescent="0.25">
      <c r="B18" s="2"/>
      <c r="C18" s="2"/>
      <c r="L18" s="59"/>
      <c r="M18" s="58"/>
      <c r="N18" s="60"/>
      <c r="O18" s="58"/>
      <c r="P18" s="58"/>
      <c r="Q18" s="58"/>
      <c r="R18" s="58"/>
      <c r="S18" s="58"/>
      <c r="T18" s="58"/>
      <c r="U18" s="58"/>
      <c r="V18" s="58"/>
      <c r="W18" s="58"/>
      <c r="X18" s="58"/>
      <c r="AD18" s="38" t="s">
        <v>1414</v>
      </c>
    </row>
    <row r="19" spans="1:30" ht="14.25" customHeight="1" x14ac:dyDescent="0.25">
      <c r="A19" s="646" t="s">
        <v>1313</v>
      </c>
      <c r="B19" s="646"/>
      <c r="C19" s="646"/>
      <c r="D19" s="646"/>
      <c r="E19" s="646"/>
      <c r="F19" s="646"/>
      <c r="G19" s="646"/>
      <c r="H19" s="646"/>
      <c r="I19" s="646"/>
      <c r="J19" s="646"/>
      <c r="K19" s="4"/>
      <c r="L19" s="59"/>
      <c r="M19" s="58"/>
      <c r="N19" s="60"/>
      <c r="O19" s="58"/>
      <c r="P19" s="58"/>
      <c r="Q19" s="58"/>
      <c r="R19" s="58"/>
      <c r="S19" s="58"/>
      <c r="T19" s="58"/>
      <c r="U19" s="58"/>
      <c r="V19" s="58"/>
      <c r="W19" s="58"/>
      <c r="X19" s="58"/>
      <c r="AD19" s="92" t="s">
        <v>14470</v>
      </c>
    </row>
    <row r="20" spans="1:30" ht="27" customHeight="1" x14ac:dyDescent="0.25">
      <c r="A20" s="647" t="s">
        <v>22255</v>
      </c>
      <c r="B20" s="647"/>
      <c r="C20" s="647"/>
      <c r="D20" s="647"/>
      <c r="E20" s="647"/>
      <c r="F20" s="647"/>
      <c r="G20" s="647"/>
      <c r="H20" s="647"/>
      <c r="I20" s="647"/>
      <c r="J20" s="647"/>
      <c r="K20" s="59"/>
      <c r="L20" s="59"/>
      <c r="M20" s="58"/>
      <c r="N20" s="60"/>
      <c r="O20" s="58"/>
      <c r="P20" s="58"/>
      <c r="Q20" s="58"/>
      <c r="R20" s="58"/>
      <c r="S20" s="58"/>
      <c r="T20" s="58"/>
      <c r="U20" s="58"/>
      <c r="V20" s="58"/>
      <c r="W20" s="58"/>
      <c r="X20" s="58"/>
      <c r="AD20" s="92" t="s">
        <v>24863</v>
      </c>
    </row>
    <row r="21" spans="1:30" ht="14.25" customHeight="1" x14ac:dyDescent="0.25">
      <c r="B21" s="2"/>
      <c r="C21" s="2"/>
      <c r="D21" s="1"/>
      <c r="L21" s="59"/>
      <c r="M21" s="58"/>
      <c r="N21" s="60"/>
      <c r="O21" s="58"/>
      <c r="P21" s="58"/>
      <c r="Q21" s="58"/>
      <c r="R21" s="58"/>
      <c r="S21" s="58"/>
      <c r="T21" s="58"/>
      <c r="U21" s="58"/>
      <c r="V21" s="58"/>
      <c r="W21" s="58"/>
      <c r="X21" s="58"/>
      <c r="AD21" s="40" t="s">
        <v>13249</v>
      </c>
    </row>
    <row r="22" spans="1:30" s="4" customFormat="1" ht="14.25" customHeight="1" x14ac:dyDescent="0.25">
      <c r="A22" s="649" t="s">
        <v>13255</v>
      </c>
      <c r="B22" s="650"/>
      <c r="C22" s="650"/>
      <c r="D22" s="651"/>
      <c r="E22" s="648" t="s">
        <v>1309</v>
      </c>
      <c r="F22" s="648"/>
      <c r="G22" s="648" t="s">
        <v>1301</v>
      </c>
      <c r="H22" s="648"/>
      <c r="I22" s="648"/>
      <c r="J22" s="648"/>
      <c r="L22" s="59"/>
      <c r="M22" s="58"/>
      <c r="N22" s="60"/>
      <c r="O22" s="58"/>
      <c r="P22" s="58"/>
      <c r="Q22" s="58"/>
      <c r="R22" s="58"/>
      <c r="S22" s="58"/>
      <c r="T22" s="58"/>
      <c r="U22" s="58"/>
      <c r="V22" s="58"/>
      <c r="W22" s="58"/>
      <c r="X22" s="58"/>
      <c r="Y22" s="58"/>
      <c r="Z22" s="58"/>
      <c r="AD22" s="92" t="s">
        <v>24867</v>
      </c>
    </row>
    <row r="23" spans="1:30" ht="14.25" customHeight="1" x14ac:dyDescent="0.25">
      <c r="A23" s="652"/>
      <c r="B23" s="653"/>
      <c r="C23" s="653"/>
      <c r="D23" s="654"/>
      <c r="E23" s="631"/>
      <c r="F23" s="631"/>
      <c r="G23" s="632"/>
      <c r="H23" s="632"/>
      <c r="I23" s="632"/>
      <c r="J23" s="632"/>
      <c r="K23" s="3"/>
      <c r="L23" s="59"/>
      <c r="M23" s="58"/>
      <c r="N23" s="60"/>
      <c r="O23" s="58"/>
      <c r="P23" s="58"/>
      <c r="Q23" s="58"/>
      <c r="R23" s="58"/>
      <c r="S23" s="58"/>
      <c r="T23" s="58"/>
      <c r="U23" s="58"/>
      <c r="V23" s="58"/>
      <c r="W23" s="58"/>
      <c r="X23" s="58"/>
      <c r="Y23" s="58"/>
      <c r="Z23" s="58"/>
      <c r="AD23" s="92" t="s">
        <v>24862</v>
      </c>
    </row>
    <row r="24" spans="1:30" ht="14.25" customHeight="1" x14ac:dyDescent="0.25">
      <c r="A24" s="652"/>
      <c r="B24" s="653"/>
      <c r="C24" s="653"/>
      <c r="D24" s="654"/>
      <c r="E24" s="631"/>
      <c r="F24" s="631"/>
      <c r="G24" s="632"/>
      <c r="H24" s="632"/>
      <c r="I24" s="632"/>
      <c r="J24" s="632"/>
      <c r="K24" s="3"/>
      <c r="L24" s="59"/>
      <c r="M24" s="58"/>
      <c r="N24" s="60"/>
      <c r="O24" s="58"/>
      <c r="P24" s="58"/>
      <c r="Q24" s="58"/>
      <c r="R24" s="58"/>
      <c r="S24" s="58"/>
      <c r="T24" s="58"/>
      <c r="U24" s="58"/>
      <c r="V24" s="58"/>
      <c r="W24" s="58"/>
      <c r="X24" s="58"/>
      <c r="Y24" s="58"/>
      <c r="Z24" s="58"/>
      <c r="AD24" s="40"/>
    </row>
    <row r="25" spans="1:30" ht="14.25" customHeight="1" x14ac:dyDescent="0.25">
      <c r="A25" s="652"/>
      <c r="B25" s="653"/>
      <c r="C25" s="653"/>
      <c r="D25" s="654"/>
      <c r="E25" s="631"/>
      <c r="F25" s="631"/>
      <c r="G25" s="632"/>
      <c r="H25" s="632"/>
      <c r="I25" s="632"/>
      <c r="J25" s="632"/>
      <c r="K25" s="3"/>
      <c r="L25" s="59"/>
      <c r="M25" s="58"/>
      <c r="N25" s="60"/>
      <c r="O25" s="58"/>
      <c r="P25" s="58"/>
      <c r="Q25" s="58"/>
      <c r="R25" s="58"/>
      <c r="S25" s="58"/>
      <c r="T25" s="58"/>
      <c r="U25" s="58"/>
      <c r="V25" s="58"/>
      <c r="W25" s="58"/>
      <c r="X25" s="58"/>
      <c r="Y25" s="58"/>
      <c r="Z25" s="58"/>
      <c r="AD25" s="40"/>
    </row>
    <row r="26" spans="1:30" ht="14.25" customHeight="1" x14ac:dyDescent="0.25">
      <c r="A26" s="652"/>
      <c r="B26" s="653"/>
      <c r="C26" s="653"/>
      <c r="D26" s="654"/>
      <c r="E26" s="631"/>
      <c r="F26" s="631"/>
      <c r="G26" s="632"/>
      <c r="H26" s="632"/>
      <c r="I26" s="632"/>
      <c r="J26" s="632"/>
      <c r="K26" s="3"/>
      <c r="L26" s="59"/>
      <c r="M26" s="58"/>
      <c r="N26" s="60"/>
      <c r="O26" s="58"/>
      <c r="P26" s="58"/>
      <c r="Q26" s="58"/>
      <c r="R26" s="58"/>
      <c r="S26" s="58"/>
      <c r="T26" s="58"/>
      <c r="U26" s="58"/>
      <c r="V26" s="58"/>
      <c r="W26" s="58"/>
      <c r="X26" s="58"/>
      <c r="Y26" s="58"/>
      <c r="Z26" s="58"/>
      <c r="AD26" s="42" t="s">
        <v>13248</v>
      </c>
    </row>
    <row r="27" spans="1:30" ht="14.25" customHeight="1" x14ac:dyDescent="0.25">
      <c r="A27" s="652"/>
      <c r="B27" s="653"/>
      <c r="C27" s="653"/>
      <c r="D27" s="654"/>
      <c r="E27" s="631"/>
      <c r="F27" s="631"/>
      <c r="G27" s="632"/>
      <c r="H27" s="632"/>
      <c r="I27" s="632"/>
      <c r="J27" s="632"/>
      <c r="K27" s="3"/>
      <c r="L27" s="59"/>
      <c r="M27" s="58"/>
      <c r="N27" s="60"/>
      <c r="O27" s="58"/>
      <c r="P27" s="58"/>
      <c r="Q27" s="58"/>
      <c r="R27" s="58"/>
      <c r="S27" s="58"/>
      <c r="T27" s="58"/>
      <c r="U27" s="58"/>
      <c r="V27" s="58"/>
      <c r="W27" s="58"/>
      <c r="X27" s="58"/>
      <c r="Y27" s="59"/>
      <c r="Z27" s="59"/>
      <c r="AD27" s="9" t="s">
        <v>22879</v>
      </c>
    </row>
    <row r="28" spans="1:30" ht="14.25" customHeight="1" x14ac:dyDescent="0.25">
      <c r="A28" s="655"/>
      <c r="B28" s="656"/>
      <c r="C28" s="656"/>
      <c r="D28" s="657"/>
      <c r="E28" s="631"/>
      <c r="F28" s="631"/>
      <c r="G28" s="632"/>
      <c r="H28" s="632"/>
      <c r="I28" s="632"/>
      <c r="J28" s="632"/>
      <c r="K28" s="3"/>
      <c r="L28" s="59"/>
      <c r="M28" s="58"/>
      <c r="N28" s="60"/>
      <c r="O28" s="58"/>
      <c r="P28" s="58"/>
      <c r="Q28" s="58"/>
      <c r="R28" s="58"/>
      <c r="S28" s="58"/>
      <c r="T28" s="58"/>
      <c r="U28" s="58"/>
      <c r="V28" s="58"/>
      <c r="W28" s="58"/>
      <c r="X28" s="58"/>
      <c r="Y28" s="59"/>
      <c r="Z28" s="59"/>
      <c r="AD28" s="9" t="s">
        <v>24865</v>
      </c>
    </row>
    <row r="29" spans="1:30" ht="14.25" customHeight="1" thickBot="1" x14ac:dyDescent="0.3">
      <c r="L29" s="59"/>
      <c r="M29" s="58"/>
      <c r="N29" s="60"/>
      <c r="O29" s="58"/>
      <c r="P29" s="58"/>
      <c r="Q29" s="58"/>
      <c r="R29" s="58"/>
      <c r="S29" s="58"/>
      <c r="T29" s="58"/>
      <c r="U29" s="58"/>
      <c r="V29" s="58"/>
      <c r="W29" s="58"/>
      <c r="X29" s="58"/>
      <c r="AD29" s="94" t="s">
        <v>24864</v>
      </c>
    </row>
    <row r="30" spans="1:30" s="2" customFormat="1" ht="14.25" customHeight="1" x14ac:dyDescent="0.25">
      <c r="B30" s="1"/>
      <c r="C30" s="1"/>
      <c r="E30" s="1"/>
      <c r="F30" s="1"/>
      <c r="G30" s="1"/>
      <c r="H30" s="1"/>
      <c r="I30" s="658" t="s">
        <v>10803</v>
      </c>
      <c r="J30" s="658"/>
      <c r="K30" s="50"/>
      <c r="L30" s="621" t="s">
        <v>13254</v>
      </c>
      <c r="M30" s="622"/>
      <c r="N30" s="622"/>
      <c r="O30" s="622"/>
      <c r="P30" s="622"/>
      <c r="Q30" s="622"/>
      <c r="R30" s="622"/>
      <c r="S30" s="622"/>
      <c r="T30" s="622"/>
      <c r="U30" s="622"/>
      <c r="V30" s="623"/>
      <c r="W30" s="58"/>
      <c r="X30" s="58"/>
      <c r="AD30" s="11" t="s">
        <v>1330</v>
      </c>
    </row>
    <row r="31" spans="1:30" s="4" customFormat="1" ht="14.25" customHeight="1" x14ac:dyDescent="0.25">
      <c r="A31" s="7" t="s">
        <v>6713</v>
      </c>
      <c r="B31" s="61" t="s">
        <v>10997</v>
      </c>
      <c r="C31" s="61" t="s">
        <v>13239</v>
      </c>
      <c r="D31" s="7" t="s">
        <v>4626</v>
      </c>
      <c r="E31" s="7" t="s">
        <v>1302</v>
      </c>
      <c r="F31" s="7" t="s">
        <v>3908</v>
      </c>
      <c r="G31" s="62" t="s">
        <v>3909</v>
      </c>
      <c r="H31" s="62" t="s">
        <v>4579</v>
      </c>
      <c r="I31" s="63" t="s">
        <v>4580</v>
      </c>
      <c r="J31" s="63" t="s">
        <v>4581</v>
      </c>
      <c r="K31" s="6"/>
      <c r="L31" s="64"/>
      <c r="M31" s="618" t="s">
        <v>4270</v>
      </c>
      <c r="N31" s="618"/>
      <c r="O31" s="619" t="s">
        <v>4068</v>
      </c>
      <c r="P31" s="619"/>
      <c r="Q31" s="618" t="s">
        <v>3980</v>
      </c>
      <c r="R31" s="618"/>
      <c r="S31" s="619" t="s">
        <v>3924</v>
      </c>
      <c r="T31" s="619"/>
      <c r="U31" s="618" t="s">
        <v>4119</v>
      </c>
      <c r="V31" s="620"/>
      <c r="W31" s="58"/>
      <c r="X31" s="58"/>
      <c r="Y31" s="2"/>
      <c r="Z31" s="2"/>
      <c r="AD31" s="9" t="s">
        <v>24868</v>
      </c>
    </row>
    <row r="32" spans="1:30" s="4" customFormat="1" ht="13.8" x14ac:dyDescent="0.25">
      <c r="A32" s="7">
        <v>1</v>
      </c>
      <c r="B32" s="93"/>
      <c r="C32" s="66" t="str">
        <f t="shared" ref="C32:C42" si="0">IF(B32="","",VLOOKUP(B32,inventario,3,0))</f>
        <v/>
      </c>
      <c r="D32" s="67" t="str">
        <f t="shared" ref="D32:D42" si="1">IF(B32=0,"",VLOOKUP(B32,inventario,4,0))</f>
        <v/>
      </c>
      <c r="E32" s="146" t="str">
        <f>IF(B32=0,"",VLOOKUP(B32,inventario,6,0))</f>
        <v/>
      </c>
      <c r="F32" s="146" t="str">
        <f>IF(B32=0,"",VLOOKUP(B32,inventario,7,0))</f>
        <v/>
      </c>
      <c r="G32" s="147" t="str">
        <f>IF(B32=0,"",VLOOKUP(B32,inventario,8,0))</f>
        <v/>
      </c>
      <c r="H32" s="68"/>
      <c r="I32" s="69" t="str">
        <f>IF(B32="","",IF($I$30="VENDA C",VLOOKUP(B32,inventario,15,0),VLOOKUP(B32,inventario,12,0)))</f>
        <v/>
      </c>
      <c r="J32" s="69" t="str">
        <f>IF(H32="","",H32*I32)</f>
        <v/>
      </c>
      <c r="K32" s="25" t="str">
        <f>IF(OR(C32=85318000,C32=94053000,C32=850431111,C32=94054090),"&gt;&gt;&gt;&gt;","")</f>
        <v/>
      </c>
      <c r="L32" s="95" t="str">
        <f>IF(OR(C32=85318090,C32=94053000,C32=85044030,C32=94054090),"COM ST-VER ESTADO","")</f>
        <v/>
      </c>
      <c r="M32" s="175" t="str">
        <f>IF(C32="","",IF(C32=0,"",IF(C32=85318090,"24,238%",IF(C32=94053000,"25,291%",IF(C32=85044030,"15,526%",IF(C32=94054090,"23,817%"))))))</f>
        <v/>
      </c>
      <c r="N32" s="176" t="str">
        <f>IF(M32="","",M32*$J32)</f>
        <v/>
      </c>
      <c r="O32" s="177" t="str">
        <f>IF(C32="","",IF(C32=0,"",IF(C32=85318090,"0%",IF(C32=94053000,"25,291%",IF(C32=85044030,"15,193%",IF(C32=94054090,"25,291%"))))))</f>
        <v/>
      </c>
      <c r="P32" s="178" t="str">
        <f>IF(O32="","",O32*$J32)</f>
        <v/>
      </c>
      <c r="Q32" s="175" t="str">
        <f>IF(C32="","",IF(C32=0,"",IF(C32=85318090,"25,502%",IF(C32=94053000,"26,557%",IF(C32=85044030,"15,043%",IF(C32=94054090,"26,557%"))))))</f>
        <v/>
      </c>
      <c r="R32" s="179" t="str">
        <f>IF(Q32="","",Q32*$J32)</f>
        <v/>
      </c>
      <c r="S32" s="177" t="str">
        <f>IF(C32="","",IF(C32=0,"",IF(C32=85318090,"28,873%",IF(C32=94053000,"28,663%",IF(C32=85044030,"16,078%",IF(C32=94054090,"28,663%"))))))</f>
        <v/>
      </c>
      <c r="T32" s="178" t="str">
        <f>IF(S32="","",S32*$J32)</f>
        <v/>
      </c>
      <c r="U32" s="175" t="str">
        <f>IF(C32="","",IF(C32=0,"",IF(C32=85318090,"29,896%",IF(C32=94053000,"32,030%",IF(C32=85044030,"19,978%",IF(C32=94054090,"32,030%"))))))</f>
        <v/>
      </c>
      <c r="V32" s="180" t="str">
        <f>IF(U32="","",U32*$J32)</f>
        <v/>
      </c>
      <c r="W32" s="59"/>
      <c r="X32" s="59"/>
      <c r="Y32" s="1"/>
      <c r="Z32" s="1"/>
      <c r="AD32" s="9" t="s">
        <v>24866</v>
      </c>
    </row>
    <row r="33" spans="1:30" s="4" customFormat="1" ht="13.8" x14ac:dyDescent="0.25">
      <c r="A33" s="7">
        <v>2</v>
      </c>
      <c r="B33" s="93"/>
      <c r="C33" s="66" t="str">
        <f t="shared" si="0"/>
        <v/>
      </c>
      <c r="D33" s="67" t="str">
        <f t="shared" si="1"/>
        <v/>
      </c>
      <c r="E33" s="146" t="str">
        <f t="shared" ref="E33:E42" si="2">IF(B33=0,"",VLOOKUP(B33,inventario,6,0))</f>
        <v/>
      </c>
      <c r="F33" s="146" t="str">
        <f t="shared" ref="F33:F42" si="3">IF(B33=0,"",VLOOKUP(B33,inventario,7,0))</f>
        <v/>
      </c>
      <c r="G33" s="147" t="str">
        <f t="shared" ref="G33:G42" si="4">IF(B33=0,"",VLOOKUP(B33,inventario,8,0))</f>
        <v/>
      </c>
      <c r="H33" s="68"/>
      <c r="I33" s="69" t="str">
        <f t="shared" ref="I33:I42" si="5">IF(B33="","",IF($I$30="VENDA C",VLOOKUP(B33,inventario,15,0),VLOOKUP(B33,inventario,12,0)))</f>
        <v/>
      </c>
      <c r="J33" s="69" t="str">
        <f t="shared" ref="J33:J42" si="6">IF(H33="","",H33*I33)</f>
        <v/>
      </c>
      <c r="K33" s="25" t="str">
        <f t="shared" ref="K33:K42" si="7">IF(OR(C33=85318000,C33=94053000,C33=850431111,C33=94054090),"&gt;&gt;&gt;&gt;","")</f>
        <v/>
      </c>
      <c r="L33" s="52" t="str">
        <f t="shared" ref="L33:L42" si="8">IF(OR(C33=85318090,C33=94053000,C33=85044030,C33=94054090),"COM ST-VER ESTADO","")</f>
        <v/>
      </c>
      <c r="M33" s="175" t="str">
        <f t="shared" ref="M33:M42" si="9">IF(C33="","",IF(C33=0,"",IF(C33=85318090,"24,238%",IF(C33=94053000,"25,291%",IF(C33=85044030,"15,526%",IF(C33=94054090,"23,817%"))))))</f>
        <v/>
      </c>
      <c r="N33" s="176" t="str">
        <f t="shared" ref="N33:N42" si="10">IF(M33="","",M33*$J33)</f>
        <v/>
      </c>
      <c r="O33" s="177" t="str">
        <f t="shared" ref="O33:O42" si="11">IF(C33="","",IF(C33=0,"",IF(C33=85318090,"0%",IF(C33=94053000,"25,291%",IF(C33=85044030,"15,193%",IF(C33=94054090,"25,291%"))))))</f>
        <v/>
      </c>
      <c r="P33" s="178" t="str">
        <f t="shared" ref="P33:P42" si="12">IF(O33="","",O33*$J33)</f>
        <v/>
      </c>
      <c r="Q33" s="175" t="str">
        <f t="shared" ref="Q33:Q42" si="13">IF(C33="","",IF(C33=0,"",IF(C33=85318090,"25,502%",IF(C33=94053000,"26,557%",IF(C33=85044030,"15,043%",IF(C33=94054090,"26,557%"))))))</f>
        <v/>
      </c>
      <c r="R33" s="179" t="str">
        <f t="shared" ref="R33:R42" si="14">IF(Q33="","",Q33*$J33)</f>
        <v/>
      </c>
      <c r="S33" s="177" t="str">
        <f t="shared" ref="S33:S42" si="15">IF(C33="","",IF(C33=0,"",IF(C33=85318090,"28,873%",IF(C33=94053000,"28,663%",IF(C33=85044030,"16,078%",IF(C33=94054090,"28,663%"))))))</f>
        <v/>
      </c>
      <c r="T33" s="178" t="str">
        <f t="shared" ref="T33:T42" si="16">IF(S33="","",S33*$J33)</f>
        <v/>
      </c>
      <c r="U33" s="175" t="str">
        <f t="shared" ref="U33:U42" si="17">IF(C33="","",IF(C33=0,"",IF(C33=85318090,"29,896%",IF(C33=94053000,"32,030%",IF(C33=85044030,"19,978%",IF(C33=94054090,"32,030%"))))))</f>
        <v/>
      </c>
      <c r="V33" s="180" t="str">
        <f t="shared" ref="V33:V42" si="18">IF(U33="","",U33*$J33)</f>
        <v/>
      </c>
      <c r="AD33" s="42" t="s">
        <v>13250</v>
      </c>
    </row>
    <row r="34" spans="1:30" ht="14.25" customHeight="1" x14ac:dyDescent="0.25">
      <c r="A34" s="7">
        <v>3</v>
      </c>
      <c r="B34" s="93"/>
      <c r="C34" s="66" t="str">
        <f t="shared" si="0"/>
        <v/>
      </c>
      <c r="D34" s="67" t="str">
        <f t="shared" si="1"/>
        <v/>
      </c>
      <c r="E34" s="146" t="str">
        <f t="shared" si="2"/>
        <v/>
      </c>
      <c r="F34" s="146" t="str">
        <f t="shared" si="3"/>
        <v/>
      </c>
      <c r="G34" s="147" t="str">
        <f t="shared" si="4"/>
        <v/>
      </c>
      <c r="H34" s="68"/>
      <c r="I34" s="69" t="str">
        <f t="shared" si="5"/>
        <v/>
      </c>
      <c r="J34" s="69" t="str">
        <f t="shared" si="6"/>
        <v/>
      </c>
      <c r="K34" s="25" t="str">
        <f t="shared" si="7"/>
        <v/>
      </c>
      <c r="L34" s="52" t="str">
        <f t="shared" si="8"/>
        <v/>
      </c>
      <c r="M34" s="175" t="str">
        <f t="shared" si="9"/>
        <v/>
      </c>
      <c r="N34" s="176" t="str">
        <f t="shared" si="10"/>
        <v/>
      </c>
      <c r="O34" s="177" t="str">
        <f t="shared" si="11"/>
        <v/>
      </c>
      <c r="P34" s="178" t="str">
        <f t="shared" si="12"/>
        <v/>
      </c>
      <c r="Q34" s="175" t="str">
        <f t="shared" si="13"/>
        <v/>
      </c>
      <c r="R34" s="179" t="str">
        <f t="shared" si="14"/>
        <v/>
      </c>
      <c r="S34" s="177" t="str">
        <f t="shared" si="15"/>
        <v/>
      </c>
      <c r="T34" s="178" t="str">
        <f t="shared" si="16"/>
        <v/>
      </c>
      <c r="U34" s="175" t="str">
        <f t="shared" si="17"/>
        <v/>
      </c>
      <c r="V34" s="180" t="str">
        <f t="shared" si="18"/>
        <v/>
      </c>
      <c r="AD34" s="27" t="s">
        <v>10803</v>
      </c>
    </row>
    <row r="35" spans="1:30" ht="14.25" customHeight="1" x14ac:dyDescent="0.25">
      <c r="A35" s="7">
        <v>4</v>
      </c>
      <c r="B35" s="93"/>
      <c r="C35" s="66" t="str">
        <f t="shared" si="0"/>
        <v/>
      </c>
      <c r="D35" s="67" t="str">
        <f t="shared" si="1"/>
        <v/>
      </c>
      <c r="E35" s="146" t="str">
        <f t="shared" si="2"/>
        <v/>
      </c>
      <c r="F35" s="146" t="str">
        <f t="shared" si="3"/>
        <v/>
      </c>
      <c r="G35" s="147" t="str">
        <f t="shared" si="4"/>
        <v/>
      </c>
      <c r="H35" s="68"/>
      <c r="I35" s="69" t="str">
        <f t="shared" si="5"/>
        <v/>
      </c>
      <c r="J35" s="69" t="str">
        <f t="shared" si="6"/>
        <v/>
      </c>
      <c r="K35" s="25" t="str">
        <f t="shared" si="7"/>
        <v/>
      </c>
      <c r="L35" s="52" t="str">
        <f t="shared" si="8"/>
        <v/>
      </c>
      <c r="M35" s="175" t="str">
        <f t="shared" si="9"/>
        <v/>
      </c>
      <c r="N35" s="176" t="str">
        <f t="shared" si="10"/>
        <v/>
      </c>
      <c r="O35" s="177" t="str">
        <f t="shared" si="11"/>
        <v/>
      </c>
      <c r="P35" s="178" t="str">
        <f t="shared" si="12"/>
        <v/>
      </c>
      <c r="Q35" s="175" t="str">
        <f t="shared" si="13"/>
        <v/>
      </c>
      <c r="R35" s="179" t="str">
        <f t="shared" si="14"/>
        <v/>
      </c>
      <c r="S35" s="177" t="str">
        <f t="shared" si="15"/>
        <v/>
      </c>
      <c r="T35" s="178" t="str">
        <f t="shared" si="16"/>
        <v/>
      </c>
      <c r="U35" s="175" t="str">
        <f t="shared" si="17"/>
        <v/>
      </c>
      <c r="V35" s="180" t="str">
        <f t="shared" si="18"/>
        <v/>
      </c>
      <c r="AD35" s="27" t="s">
        <v>13238</v>
      </c>
    </row>
    <row r="36" spans="1:30" ht="14.25" customHeight="1" x14ac:dyDescent="0.25">
      <c r="A36" s="7">
        <v>5</v>
      </c>
      <c r="B36" s="93"/>
      <c r="C36" s="66" t="str">
        <f t="shared" si="0"/>
        <v/>
      </c>
      <c r="D36" s="67" t="str">
        <f t="shared" si="1"/>
        <v/>
      </c>
      <c r="E36" s="146" t="str">
        <f t="shared" si="2"/>
        <v/>
      </c>
      <c r="F36" s="146" t="str">
        <f t="shared" si="3"/>
        <v/>
      </c>
      <c r="G36" s="147" t="str">
        <f t="shared" si="4"/>
        <v/>
      </c>
      <c r="H36" s="68"/>
      <c r="I36" s="69" t="str">
        <f t="shared" si="5"/>
        <v/>
      </c>
      <c r="J36" s="69" t="str">
        <f t="shared" si="6"/>
        <v/>
      </c>
      <c r="K36" s="25" t="str">
        <f t="shared" si="7"/>
        <v/>
      </c>
      <c r="L36" s="52" t="str">
        <f t="shared" si="8"/>
        <v/>
      </c>
      <c r="M36" s="175" t="str">
        <f t="shared" si="9"/>
        <v/>
      </c>
      <c r="N36" s="176" t="str">
        <f t="shared" si="10"/>
        <v/>
      </c>
      <c r="O36" s="177" t="str">
        <f t="shared" si="11"/>
        <v/>
      </c>
      <c r="P36" s="178" t="str">
        <f t="shared" si="12"/>
        <v/>
      </c>
      <c r="Q36" s="175" t="str">
        <f t="shared" si="13"/>
        <v/>
      </c>
      <c r="R36" s="179" t="str">
        <f t="shared" si="14"/>
        <v/>
      </c>
      <c r="S36" s="177" t="str">
        <f t="shared" si="15"/>
        <v/>
      </c>
      <c r="T36" s="178" t="str">
        <f t="shared" si="16"/>
        <v/>
      </c>
      <c r="U36" s="175" t="str">
        <f t="shared" si="17"/>
        <v/>
      </c>
      <c r="V36" s="180" t="str">
        <f t="shared" si="18"/>
        <v/>
      </c>
    </row>
    <row r="37" spans="1:30" ht="14.25" customHeight="1" x14ac:dyDescent="0.25">
      <c r="A37" s="7">
        <v>6</v>
      </c>
      <c r="B37" s="65"/>
      <c r="C37" s="66" t="str">
        <f t="shared" si="0"/>
        <v/>
      </c>
      <c r="D37" s="67" t="str">
        <f t="shared" si="1"/>
        <v/>
      </c>
      <c r="E37" s="146" t="str">
        <f t="shared" si="2"/>
        <v/>
      </c>
      <c r="F37" s="146" t="str">
        <f t="shared" si="3"/>
        <v/>
      </c>
      <c r="G37" s="147" t="str">
        <f t="shared" si="4"/>
        <v/>
      </c>
      <c r="H37" s="66"/>
      <c r="I37" s="69" t="str">
        <f t="shared" si="5"/>
        <v/>
      </c>
      <c r="J37" s="69" t="str">
        <f t="shared" si="6"/>
        <v/>
      </c>
      <c r="K37" s="25" t="str">
        <f t="shared" si="7"/>
        <v/>
      </c>
      <c r="L37" s="52" t="str">
        <f t="shared" si="8"/>
        <v/>
      </c>
      <c r="M37" s="175" t="str">
        <f t="shared" si="9"/>
        <v/>
      </c>
      <c r="N37" s="176" t="str">
        <f t="shared" si="10"/>
        <v/>
      </c>
      <c r="O37" s="177" t="str">
        <f t="shared" si="11"/>
        <v/>
      </c>
      <c r="P37" s="178" t="str">
        <f t="shared" si="12"/>
        <v/>
      </c>
      <c r="Q37" s="175" t="str">
        <f t="shared" si="13"/>
        <v/>
      </c>
      <c r="R37" s="179" t="str">
        <f t="shared" si="14"/>
        <v/>
      </c>
      <c r="S37" s="177" t="str">
        <f t="shared" si="15"/>
        <v/>
      </c>
      <c r="T37" s="178" t="str">
        <f t="shared" si="16"/>
        <v/>
      </c>
      <c r="U37" s="175" t="str">
        <f t="shared" si="17"/>
        <v/>
      </c>
      <c r="V37" s="180" t="str">
        <f t="shared" si="18"/>
        <v/>
      </c>
    </row>
    <row r="38" spans="1:30" ht="14.25" customHeight="1" x14ac:dyDescent="0.25">
      <c r="A38" s="7">
        <v>7</v>
      </c>
      <c r="B38" s="65"/>
      <c r="C38" s="66" t="str">
        <f t="shared" si="0"/>
        <v/>
      </c>
      <c r="D38" s="67" t="str">
        <f t="shared" si="1"/>
        <v/>
      </c>
      <c r="E38" s="146" t="str">
        <f t="shared" si="2"/>
        <v/>
      </c>
      <c r="F38" s="146" t="str">
        <f t="shared" si="3"/>
        <v/>
      </c>
      <c r="G38" s="147" t="str">
        <f t="shared" si="4"/>
        <v/>
      </c>
      <c r="H38" s="66"/>
      <c r="I38" s="69" t="str">
        <f t="shared" si="5"/>
        <v/>
      </c>
      <c r="J38" s="69" t="str">
        <f t="shared" si="6"/>
        <v/>
      </c>
      <c r="K38" s="25" t="str">
        <f t="shared" si="7"/>
        <v/>
      </c>
      <c r="L38" s="52" t="str">
        <f t="shared" si="8"/>
        <v/>
      </c>
      <c r="M38" s="175" t="str">
        <f t="shared" si="9"/>
        <v/>
      </c>
      <c r="N38" s="176" t="str">
        <f t="shared" si="10"/>
        <v/>
      </c>
      <c r="O38" s="177" t="str">
        <f t="shared" si="11"/>
        <v/>
      </c>
      <c r="P38" s="178" t="str">
        <f t="shared" si="12"/>
        <v/>
      </c>
      <c r="Q38" s="175" t="str">
        <f t="shared" si="13"/>
        <v/>
      </c>
      <c r="R38" s="179" t="str">
        <f t="shared" si="14"/>
        <v/>
      </c>
      <c r="S38" s="177" t="str">
        <f t="shared" si="15"/>
        <v/>
      </c>
      <c r="T38" s="178" t="str">
        <f t="shared" si="16"/>
        <v/>
      </c>
      <c r="U38" s="175" t="str">
        <f t="shared" si="17"/>
        <v/>
      </c>
      <c r="V38" s="180" t="str">
        <f t="shared" si="18"/>
        <v/>
      </c>
      <c r="W38" s="70"/>
      <c r="X38" s="70"/>
    </row>
    <row r="39" spans="1:30" ht="14.25" customHeight="1" x14ac:dyDescent="0.25">
      <c r="A39" s="7">
        <v>8</v>
      </c>
      <c r="B39" s="65"/>
      <c r="C39" s="66" t="str">
        <f t="shared" si="0"/>
        <v/>
      </c>
      <c r="D39" s="67" t="str">
        <f t="shared" si="1"/>
        <v/>
      </c>
      <c r="E39" s="146" t="str">
        <f t="shared" si="2"/>
        <v/>
      </c>
      <c r="F39" s="146" t="str">
        <f t="shared" si="3"/>
        <v/>
      </c>
      <c r="G39" s="147" t="str">
        <f t="shared" si="4"/>
        <v/>
      </c>
      <c r="H39" s="66"/>
      <c r="I39" s="69" t="str">
        <f t="shared" si="5"/>
        <v/>
      </c>
      <c r="J39" s="69" t="str">
        <f t="shared" si="6"/>
        <v/>
      </c>
      <c r="K39" s="25" t="str">
        <f t="shared" si="7"/>
        <v/>
      </c>
      <c r="L39" s="52" t="str">
        <f t="shared" si="8"/>
        <v/>
      </c>
      <c r="M39" s="175" t="str">
        <f t="shared" si="9"/>
        <v/>
      </c>
      <c r="N39" s="176" t="str">
        <f t="shared" si="10"/>
        <v/>
      </c>
      <c r="O39" s="177" t="str">
        <f t="shared" si="11"/>
        <v/>
      </c>
      <c r="P39" s="178" t="str">
        <f t="shared" si="12"/>
        <v/>
      </c>
      <c r="Q39" s="175" t="str">
        <f t="shared" si="13"/>
        <v/>
      </c>
      <c r="R39" s="179" t="str">
        <f t="shared" si="14"/>
        <v/>
      </c>
      <c r="S39" s="177" t="str">
        <f t="shared" si="15"/>
        <v/>
      </c>
      <c r="T39" s="178" t="str">
        <f t="shared" si="16"/>
        <v/>
      </c>
      <c r="U39" s="175" t="str">
        <f t="shared" si="17"/>
        <v/>
      </c>
      <c r="V39" s="180" t="str">
        <f t="shared" si="18"/>
        <v/>
      </c>
      <c r="W39" s="70"/>
      <c r="X39" s="70"/>
    </row>
    <row r="40" spans="1:30" ht="14.25" customHeight="1" x14ac:dyDescent="0.25">
      <c r="A40" s="7">
        <v>9</v>
      </c>
      <c r="B40" s="65"/>
      <c r="C40" s="66" t="str">
        <f t="shared" si="0"/>
        <v/>
      </c>
      <c r="D40" s="67" t="str">
        <f t="shared" si="1"/>
        <v/>
      </c>
      <c r="E40" s="146" t="str">
        <f t="shared" si="2"/>
        <v/>
      </c>
      <c r="F40" s="146" t="str">
        <f t="shared" si="3"/>
        <v/>
      </c>
      <c r="G40" s="147" t="str">
        <f t="shared" si="4"/>
        <v/>
      </c>
      <c r="H40" s="66"/>
      <c r="I40" s="69" t="str">
        <f t="shared" si="5"/>
        <v/>
      </c>
      <c r="J40" s="69" t="str">
        <f t="shared" si="6"/>
        <v/>
      </c>
      <c r="K40" s="25" t="str">
        <f t="shared" si="7"/>
        <v/>
      </c>
      <c r="L40" s="52" t="str">
        <f t="shared" si="8"/>
        <v/>
      </c>
      <c r="M40" s="175" t="str">
        <f t="shared" si="9"/>
        <v/>
      </c>
      <c r="N40" s="176" t="str">
        <f t="shared" si="10"/>
        <v/>
      </c>
      <c r="O40" s="177" t="str">
        <f t="shared" si="11"/>
        <v/>
      </c>
      <c r="P40" s="178" t="str">
        <f t="shared" si="12"/>
        <v/>
      </c>
      <c r="Q40" s="175" t="str">
        <f t="shared" si="13"/>
        <v/>
      </c>
      <c r="R40" s="179" t="str">
        <f t="shared" si="14"/>
        <v/>
      </c>
      <c r="S40" s="177" t="str">
        <f t="shared" si="15"/>
        <v/>
      </c>
      <c r="T40" s="178" t="str">
        <f t="shared" si="16"/>
        <v/>
      </c>
      <c r="U40" s="175" t="str">
        <f t="shared" si="17"/>
        <v/>
      </c>
      <c r="V40" s="180" t="str">
        <f t="shared" si="18"/>
        <v/>
      </c>
      <c r="W40" s="70"/>
      <c r="X40" s="70"/>
    </row>
    <row r="41" spans="1:30" ht="14.25" customHeight="1" x14ac:dyDescent="0.25">
      <c r="A41" s="7">
        <v>10</v>
      </c>
      <c r="B41" s="65"/>
      <c r="C41" s="66" t="str">
        <f t="shared" si="0"/>
        <v/>
      </c>
      <c r="D41" s="67" t="str">
        <f t="shared" si="1"/>
        <v/>
      </c>
      <c r="E41" s="146" t="str">
        <f t="shared" si="2"/>
        <v/>
      </c>
      <c r="F41" s="146" t="str">
        <f t="shared" si="3"/>
        <v/>
      </c>
      <c r="G41" s="147" t="str">
        <f t="shared" si="4"/>
        <v/>
      </c>
      <c r="H41" s="66"/>
      <c r="I41" s="69" t="str">
        <f t="shared" si="5"/>
        <v/>
      </c>
      <c r="J41" s="69" t="str">
        <f t="shared" si="6"/>
        <v/>
      </c>
      <c r="K41" s="25" t="str">
        <f t="shared" si="7"/>
        <v/>
      </c>
      <c r="L41" s="52" t="str">
        <f t="shared" si="8"/>
        <v/>
      </c>
      <c r="M41" s="175" t="str">
        <f t="shared" si="9"/>
        <v/>
      </c>
      <c r="N41" s="176" t="str">
        <f t="shared" si="10"/>
        <v/>
      </c>
      <c r="O41" s="177" t="str">
        <f t="shared" si="11"/>
        <v/>
      </c>
      <c r="P41" s="178" t="str">
        <f t="shared" si="12"/>
        <v/>
      </c>
      <c r="Q41" s="175" t="str">
        <f t="shared" si="13"/>
        <v/>
      </c>
      <c r="R41" s="179" t="str">
        <f t="shared" si="14"/>
        <v/>
      </c>
      <c r="S41" s="177" t="str">
        <f t="shared" si="15"/>
        <v/>
      </c>
      <c r="T41" s="178" t="str">
        <f t="shared" si="16"/>
        <v/>
      </c>
      <c r="U41" s="175" t="str">
        <f t="shared" si="17"/>
        <v/>
      </c>
      <c r="V41" s="180" t="str">
        <f t="shared" si="18"/>
        <v/>
      </c>
      <c r="W41" s="70"/>
      <c r="X41" s="70"/>
    </row>
    <row r="42" spans="1:30" ht="14.25" customHeight="1" thickBot="1" x14ac:dyDescent="0.3">
      <c r="A42" s="7">
        <v>11</v>
      </c>
      <c r="B42" s="65"/>
      <c r="C42" s="66" t="str">
        <f t="shared" si="0"/>
        <v/>
      </c>
      <c r="D42" s="67" t="str">
        <f t="shared" si="1"/>
        <v/>
      </c>
      <c r="E42" s="146" t="str">
        <f t="shared" si="2"/>
        <v/>
      </c>
      <c r="F42" s="146" t="str">
        <f t="shared" si="3"/>
        <v/>
      </c>
      <c r="G42" s="147" t="str">
        <f t="shared" si="4"/>
        <v/>
      </c>
      <c r="H42" s="66"/>
      <c r="I42" s="69" t="str">
        <f t="shared" si="5"/>
        <v/>
      </c>
      <c r="J42" s="69" t="str">
        <f t="shared" si="6"/>
        <v/>
      </c>
      <c r="K42" s="25" t="str">
        <f t="shared" si="7"/>
        <v/>
      </c>
      <c r="L42" s="52" t="str">
        <f t="shared" si="8"/>
        <v/>
      </c>
      <c r="M42" s="175" t="str">
        <f t="shared" si="9"/>
        <v/>
      </c>
      <c r="N42" s="176" t="str">
        <f t="shared" si="10"/>
        <v/>
      </c>
      <c r="O42" s="177" t="str">
        <f t="shared" si="11"/>
        <v/>
      </c>
      <c r="P42" s="178" t="str">
        <f t="shared" si="12"/>
        <v/>
      </c>
      <c r="Q42" s="175" t="str">
        <f t="shared" si="13"/>
        <v/>
      </c>
      <c r="R42" s="179" t="str">
        <f t="shared" si="14"/>
        <v/>
      </c>
      <c r="S42" s="177" t="str">
        <f t="shared" si="15"/>
        <v/>
      </c>
      <c r="T42" s="178" t="str">
        <f t="shared" si="16"/>
        <v/>
      </c>
      <c r="U42" s="175" t="str">
        <f t="shared" si="17"/>
        <v/>
      </c>
      <c r="V42" s="180" t="str">
        <f t="shared" si="18"/>
        <v/>
      </c>
      <c r="W42" s="70"/>
      <c r="X42" s="70"/>
    </row>
    <row r="43" spans="1:30" ht="14.25" customHeight="1" thickBot="1" x14ac:dyDescent="0.3">
      <c r="B43" s="659"/>
      <c r="C43" s="659"/>
      <c r="D43" s="659"/>
      <c r="E43" s="28"/>
      <c r="F43" s="28"/>
      <c r="G43" s="28"/>
      <c r="H43" s="662" t="s">
        <v>13252</v>
      </c>
      <c r="I43" s="663"/>
      <c r="J43" s="71">
        <f>SUM(J32:J42)</f>
        <v>0</v>
      </c>
      <c r="K43" s="45"/>
      <c r="L43" s="53"/>
      <c r="M43" s="72" t="s">
        <v>13251</v>
      </c>
      <c r="N43" s="73">
        <f>SUM(N32:N42)</f>
        <v>0</v>
      </c>
      <c r="O43" s="74" t="s">
        <v>13251</v>
      </c>
      <c r="P43" s="75">
        <f>SUM(P32:P42)</f>
        <v>0</v>
      </c>
      <c r="Q43" s="72" t="s">
        <v>13251</v>
      </c>
      <c r="R43" s="73">
        <f>SUM(R32:R42)</f>
        <v>0</v>
      </c>
      <c r="S43" s="74" t="s">
        <v>13251</v>
      </c>
      <c r="T43" s="75">
        <f>SUM(T32:T42)</f>
        <v>0</v>
      </c>
      <c r="U43" s="72" t="s">
        <v>13251</v>
      </c>
      <c r="V43" s="76">
        <f>SUM(V32:V42)</f>
        <v>0</v>
      </c>
    </row>
    <row r="44" spans="1:30" ht="14.25" customHeight="1" x14ac:dyDescent="0.25">
      <c r="B44" s="27"/>
      <c r="C44" s="27"/>
      <c r="D44" s="27"/>
      <c r="E44" s="28"/>
      <c r="F44" s="28"/>
      <c r="G44" s="28"/>
      <c r="H44" s="77" t="s">
        <v>13569</v>
      </c>
      <c r="I44" s="78">
        <v>0</v>
      </c>
      <c r="J44" s="79">
        <f>J43*I44</f>
        <v>0</v>
      </c>
      <c r="K44" s="45"/>
      <c r="L44" s="43"/>
    </row>
    <row r="45" spans="1:30" ht="14.25" customHeight="1" x14ac:dyDescent="0.25">
      <c r="B45" s="27"/>
      <c r="C45" s="27"/>
      <c r="D45" s="27"/>
      <c r="E45" s="28"/>
      <c r="F45" s="28"/>
      <c r="G45" s="28"/>
      <c r="H45" s="172" t="s">
        <v>13570</v>
      </c>
      <c r="I45" s="173" t="s">
        <v>13253</v>
      </c>
      <c r="J45" s="174"/>
      <c r="K45" s="45"/>
      <c r="L45" s="43"/>
    </row>
    <row r="46" spans="1:30" ht="14.25" customHeight="1" thickBot="1" x14ac:dyDescent="0.3">
      <c r="B46" s="27"/>
      <c r="C46" s="27"/>
      <c r="D46" s="27"/>
      <c r="E46" s="28"/>
      <c r="F46" s="28"/>
      <c r="G46" s="28"/>
      <c r="H46" s="660" t="s">
        <v>1303</v>
      </c>
      <c r="I46" s="661"/>
      <c r="J46" s="80">
        <f>J43-J44+J45</f>
        <v>0</v>
      </c>
      <c r="K46" s="45"/>
    </row>
    <row r="47" spans="1:30" ht="14.25" customHeight="1" x14ac:dyDescent="0.25">
      <c r="B47" s="27"/>
      <c r="C47" s="27"/>
      <c r="D47" s="27"/>
      <c r="E47" s="28"/>
      <c r="F47" s="28"/>
      <c r="G47" s="28"/>
      <c r="I47" s="43"/>
      <c r="J47" s="43"/>
      <c r="K47" s="43"/>
    </row>
    <row r="48" spans="1:30" ht="14.25" customHeight="1" x14ac:dyDescent="0.25">
      <c r="B48" s="27"/>
      <c r="C48" s="27"/>
      <c r="D48" s="27"/>
      <c r="E48" s="28"/>
      <c r="F48" s="28"/>
      <c r="G48" s="28"/>
      <c r="H48" s="624"/>
      <c r="I48" s="624"/>
      <c r="J48" s="624"/>
      <c r="K48" s="28"/>
    </row>
    <row r="49" spans="1:30" s="1" customFormat="1" ht="14.25" customHeight="1" x14ac:dyDescent="0.25">
      <c r="A49" s="57" t="s">
        <v>1410</v>
      </c>
      <c r="B49" s="634" t="s">
        <v>14611</v>
      </c>
      <c r="C49" s="634"/>
      <c r="D49" s="634"/>
      <c r="E49" s="634"/>
      <c r="F49" s="634"/>
      <c r="G49" s="634"/>
      <c r="H49" s="634"/>
      <c r="I49" s="634"/>
      <c r="J49" s="634"/>
      <c r="K49" s="46"/>
      <c r="L49" s="59"/>
      <c r="N49" s="25"/>
      <c r="Y49" s="58"/>
      <c r="Z49" s="58"/>
      <c r="AD49" s="81"/>
    </row>
    <row r="50" spans="1:30" s="1" customFormat="1" ht="14.25" customHeight="1" x14ac:dyDescent="0.25">
      <c r="A50" s="57" t="s">
        <v>1304</v>
      </c>
      <c r="B50" s="637" t="s">
        <v>14612</v>
      </c>
      <c r="C50" s="637"/>
      <c r="D50" s="628"/>
      <c r="E50" s="628"/>
      <c r="F50" s="628"/>
      <c r="G50" s="628"/>
      <c r="H50" s="628"/>
      <c r="I50" s="628"/>
      <c r="J50" s="628"/>
      <c r="K50" s="46"/>
      <c r="L50" s="59"/>
      <c r="M50" s="58"/>
      <c r="N50" s="60"/>
      <c r="O50" s="58"/>
      <c r="P50" s="58"/>
      <c r="Q50" s="58"/>
      <c r="R50" s="58"/>
      <c r="S50" s="58"/>
      <c r="T50" s="58"/>
      <c r="U50" s="58"/>
      <c r="V50" s="58"/>
      <c r="W50" s="58"/>
      <c r="X50" s="58"/>
      <c r="Y50" s="58"/>
      <c r="Z50" s="58"/>
      <c r="AD50" s="81"/>
    </row>
    <row r="51" spans="1:30" s="1" customFormat="1" ht="14.25" customHeight="1" x14ac:dyDescent="0.25">
      <c r="A51" s="57" t="s">
        <v>1305</v>
      </c>
      <c r="B51" s="628" t="s">
        <v>14613</v>
      </c>
      <c r="C51" s="628"/>
      <c r="D51" s="628"/>
      <c r="E51" s="628"/>
      <c r="F51" s="628"/>
      <c r="G51" s="628"/>
      <c r="H51" s="628"/>
      <c r="I51" s="628"/>
      <c r="J51" s="628"/>
      <c r="K51" s="46"/>
      <c r="L51" s="59"/>
      <c r="M51" s="58"/>
      <c r="N51" s="60"/>
      <c r="O51" s="58"/>
      <c r="P51" s="58"/>
      <c r="Q51" s="58"/>
      <c r="R51" s="58"/>
      <c r="S51" s="58"/>
      <c r="T51" s="58"/>
      <c r="U51" s="58"/>
      <c r="V51" s="58"/>
      <c r="W51" s="58"/>
      <c r="X51" s="58"/>
      <c r="Y51" s="58"/>
      <c r="Z51" s="58"/>
      <c r="AD51" s="81"/>
    </row>
    <row r="52" spans="1:30" s="1" customFormat="1" ht="14.25" customHeight="1" x14ac:dyDescent="0.25">
      <c r="A52" s="57" t="s">
        <v>1412</v>
      </c>
      <c r="B52" s="628" t="s">
        <v>12977</v>
      </c>
      <c r="C52" s="628"/>
      <c r="D52" s="628"/>
      <c r="E52" s="628"/>
      <c r="F52" s="628"/>
      <c r="G52" s="628"/>
      <c r="H52" s="628"/>
      <c r="I52" s="628"/>
      <c r="J52" s="628"/>
      <c r="K52" s="46"/>
      <c r="L52" s="59"/>
      <c r="M52" s="58"/>
      <c r="N52" s="60"/>
      <c r="O52" s="58"/>
      <c r="P52" s="58"/>
      <c r="Q52" s="58"/>
      <c r="R52" s="58"/>
      <c r="S52" s="58"/>
      <c r="T52" s="58"/>
      <c r="U52" s="58"/>
      <c r="V52" s="58"/>
      <c r="W52" s="58"/>
      <c r="X52" s="58"/>
      <c r="Y52" s="58"/>
      <c r="Z52" s="58"/>
      <c r="AD52" s="81"/>
    </row>
    <row r="53" spans="1:30" s="1" customFormat="1" ht="14.25" customHeight="1" x14ac:dyDescent="0.25">
      <c r="A53" s="57" t="s">
        <v>5</v>
      </c>
      <c r="B53" s="628" t="s">
        <v>12978</v>
      </c>
      <c r="C53" s="628"/>
      <c r="D53" s="628"/>
      <c r="E53" s="628"/>
      <c r="F53" s="628"/>
      <c r="G53" s="628"/>
      <c r="H53" s="628"/>
      <c r="I53" s="628"/>
      <c r="J53" s="628"/>
      <c r="K53" s="46"/>
      <c r="L53" s="59"/>
      <c r="M53" s="58"/>
      <c r="N53" s="60"/>
      <c r="O53" s="58"/>
      <c r="P53" s="58"/>
      <c r="Q53" s="58"/>
      <c r="R53" s="58"/>
      <c r="S53" s="58"/>
      <c r="T53" s="58"/>
      <c r="U53" s="58"/>
      <c r="V53" s="58"/>
      <c r="W53" s="58"/>
      <c r="X53" s="58"/>
      <c r="Y53" s="58"/>
      <c r="Z53" s="58"/>
      <c r="AD53" s="81"/>
    </row>
    <row r="54" spans="1:30" ht="14.25" customHeight="1" x14ac:dyDescent="0.25">
      <c r="A54" s="57"/>
      <c r="B54" s="629"/>
      <c r="C54" s="629"/>
      <c r="D54" s="629"/>
      <c r="E54" s="82"/>
      <c r="F54" s="82"/>
      <c r="G54" s="82"/>
      <c r="H54" s="29"/>
      <c r="I54" s="30"/>
      <c r="J54" s="30"/>
      <c r="K54" s="30"/>
    </row>
    <row r="55" spans="1:30" ht="14.25" customHeight="1" x14ac:dyDescent="0.25">
      <c r="A55" s="57" t="s">
        <v>441</v>
      </c>
      <c r="B55" s="641" t="str">
        <f>F5</f>
        <v/>
      </c>
      <c r="C55" s="641"/>
      <c r="D55" s="641"/>
      <c r="E55" s="636" t="s">
        <v>1306</v>
      </c>
      <c r="F55" s="636"/>
      <c r="G55" s="635" t="s">
        <v>24864</v>
      </c>
      <c r="H55" s="635"/>
      <c r="I55" s="635"/>
      <c r="J55" s="635"/>
      <c r="K55" s="4"/>
    </row>
    <row r="56" spans="1:30" ht="14.25" customHeight="1" x14ac:dyDescent="0.25">
      <c r="A56" s="57"/>
      <c r="B56" s="83"/>
      <c r="C56" s="83"/>
      <c r="D56" s="83"/>
      <c r="E56" s="84"/>
      <c r="F56" s="29"/>
      <c r="G56" s="29"/>
      <c r="H56" s="85"/>
      <c r="I56" s="51"/>
      <c r="J56" s="51"/>
      <c r="K56" s="51"/>
    </row>
    <row r="57" spans="1:30" ht="14.25" customHeight="1" x14ac:dyDescent="0.25">
      <c r="A57" s="57" t="s">
        <v>6714</v>
      </c>
      <c r="B57" s="633"/>
      <c r="C57" s="633"/>
      <c r="D57" s="633"/>
      <c r="E57" s="84"/>
      <c r="F57" s="82"/>
      <c r="G57" s="29" t="s">
        <v>1307</v>
      </c>
      <c r="H57" s="642"/>
      <c r="I57" s="642"/>
      <c r="J57" s="642"/>
      <c r="K57" s="29"/>
    </row>
    <row r="58" spans="1:30" ht="14.25" customHeight="1" x14ac:dyDescent="0.25">
      <c r="B58" s="86"/>
      <c r="C58" s="86"/>
      <c r="D58" s="86"/>
      <c r="E58" s="87"/>
      <c r="F58" s="28"/>
      <c r="G58" s="28"/>
      <c r="H58" s="28"/>
      <c r="I58" s="31"/>
      <c r="J58" s="31"/>
      <c r="K58" s="31"/>
      <c r="L58" s="59"/>
      <c r="M58" s="58"/>
      <c r="N58" s="60"/>
      <c r="O58" s="58"/>
      <c r="P58" s="58"/>
      <c r="Q58" s="58"/>
      <c r="R58" s="58"/>
      <c r="S58" s="58"/>
      <c r="T58" s="58"/>
      <c r="U58" s="58"/>
      <c r="V58" s="58"/>
      <c r="W58" s="58"/>
      <c r="X58" s="58"/>
      <c r="Y58" s="58"/>
      <c r="Z58" s="58"/>
      <c r="AD58" s="81"/>
    </row>
    <row r="59" spans="1:30" ht="14.25" customHeight="1" x14ac:dyDescent="0.25">
      <c r="B59" s="86"/>
      <c r="C59" s="86"/>
      <c r="D59" s="86"/>
      <c r="E59" s="87"/>
      <c r="F59" s="28"/>
      <c r="G59" s="28"/>
      <c r="H59" s="28"/>
      <c r="I59" s="31"/>
      <c r="J59" s="31"/>
      <c r="K59" s="31"/>
      <c r="L59" s="59"/>
      <c r="M59" s="58"/>
      <c r="N59" s="60"/>
      <c r="O59" s="58"/>
      <c r="P59" s="58"/>
      <c r="Q59" s="58"/>
      <c r="R59" s="58"/>
      <c r="S59" s="58"/>
      <c r="T59" s="58"/>
      <c r="U59" s="58"/>
      <c r="V59" s="58"/>
      <c r="W59" s="58"/>
      <c r="X59" s="58"/>
      <c r="Y59" s="58"/>
      <c r="Z59" s="58"/>
      <c r="AD59" s="81"/>
    </row>
    <row r="60" spans="1:30" ht="14.25" customHeight="1" x14ac:dyDescent="0.25">
      <c r="B60" s="86"/>
      <c r="C60" s="86"/>
      <c r="D60" s="86"/>
      <c r="E60" s="87"/>
      <c r="F60" s="28"/>
      <c r="G60" s="28"/>
      <c r="H60" s="28"/>
      <c r="I60" s="31"/>
      <c r="J60" s="31"/>
      <c r="K60" s="31"/>
      <c r="L60" s="59"/>
      <c r="M60" s="58"/>
      <c r="N60" s="60"/>
      <c r="O60" s="58"/>
      <c r="P60" s="58"/>
      <c r="Q60" s="58"/>
      <c r="R60" s="58"/>
      <c r="S60" s="58"/>
      <c r="T60" s="58"/>
      <c r="U60" s="58"/>
      <c r="V60" s="58"/>
      <c r="W60" s="58"/>
      <c r="X60" s="58"/>
      <c r="Y60" s="58"/>
      <c r="Z60" s="58"/>
      <c r="AD60" s="81"/>
    </row>
    <row r="61" spans="1:30" ht="14.25" customHeight="1" x14ac:dyDescent="0.25">
      <c r="A61" s="635" t="s">
        <v>1308</v>
      </c>
      <c r="B61" s="635"/>
      <c r="C61" s="635"/>
      <c r="D61" s="635"/>
      <c r="E61" s="635"/>
      <c r="F61" s="635"/>
      <c r="G61" s="635"/>
      <c r="H61" s="635"/>
      <c r="I61" s="635"/>
      <c r="J61" s="635"/>
      <c r="K61" s="4"/>
      <c r="L61" s="59"/>
      <c r="M61" s="58"/>
      <c r="N61" s="60"/>
      <c r="O61" s="58"/>
      <c r="P61" s="58"/>
      <c r="Q61" s="58"/>
      <c r="R61" s="58"/>
      <c r="S61" s="58"/>
      <c r="T61" s="58"/>
      <c r="U61" s="58"/>
      <c r="V61" s="58"/>
      <c r="W61" s="58"/>
      <c r="X61" s="58"/>
      <c r="Y61" s="58"/>
      <c r="Z61" s="58"/>
      <c r="AD61" s="81"/>
    </row>
    <row r="62" spans="1:30" ht="14.25" customHeight="1" x14ac:dyDescent="0.25">
      <c r="A62" s="630" t="s">
        <v>13560</v>
      </c>
      <c r="B62" s="630"/>
      <c r="C62" s="630"/>
      <c r="D62" s="630"/>
      <c r="E62" s="630"/>
      <c r="F62" s="630"/>
      <c r="G62" s="630"/>
      <c r="H62" s="630"/>
      <c r="I62" s="630"/>
      <c r="J62" s="630"/>
      <c r="K62" s="2"/>
      <c r="L62" s="59"/>
      <c r="M62" s="58"/>
      <c r="N62" s="60"/>
      <c r="O62" s="58"/>
      <c r="P62" s="58"/>
      <c r="Q62" s="58"/>
      <c r="R62" s="58"/>
      <c r="S62" s="58"/>
      <c r="T62" s="58"/>
      <c r="U62" s="58"/>
      <c r="V62" s="58"/>
      <c r="W62" s="58"/>
      <c r="X62" s="58"/>
      <c r="Y62" s="58"/>
      <c r="Z62" s="58"/>
      <c r="AD62" s="81"/>
    </row>
    <row r="63" spans="1:30" ht="35.25" customHeight="1" x14ac:dyDescent="0.25">
      <c r="A63" s="625" t="s">
        <v>17726</v>
      </c>
      <c r="B63" s="625"/>
      <c r="C63" s="625"/>
      <c r="D63" s="625"/>
      <c r="E63" s="625"/>
      <c r="F63" s="625"/>
      <c r="G63" s="625"/>
      <c r="H63" s="625"/>
      <c r="I63" s="625"/>
      <c r="J63" s="625"/>
      <c r="K63" s="2"/>
      <c r="L63" s="59"/>
      <c r="M63" s="58"/>
      <c r="N63" s="60"/>
      <c r="O63" s="58"/>
      <c r="P63" s="58"/>
      <c r="Q63" s="58"/>
      <c r="R63" s="58"/>
      <c r="S63" s="58"/>
      <c r="T63" s="58"/>
      <c r="U63" s="58"/>
      <c r="V63" s="58"/>
      <c r="W63" s="58"/>
      <c r="X63" s="58"/>
      <c r="Y63" s="58"/>
      <c r="Z63" s="58"/>
      <c r="AD63" s="81"/>
    </row>
    <row r="64" spans="1:30" ht="14.25" customHeight="1" x14ac:dyDescent="0.25">
      <c r="A64" s="626"/>
      <c r="B64" s="626"/>
      <c r="C64" s="626"/>
      <c r="D64" s="626"/>
      <c r="E64" s="626"/>
      <c r="F64" s="626"/>
      <c r="G64" s="626"/>
      <c r="H64" s="626"/>
      <c r="I64" s="626"/>
      <c r="J64" s="626"/>
      <c r="K64" s="2"/>
      <c r="L64" s="59"/>
      <c r="M64" s="58"/>
      <c r="N64" s="60"/>
      <c r="O64" s="58"/>
      <c r="P64" s="58"/>
      <c r="Q64" s="58"/>
      <c r="R64" s="58"/>
      <c r="S64" s="58"/>
      <c r="T64" s="58"/>
      <c r="U64" s="58"/>
      <c r="V64" s="58"/>
      <c r="W64" s="58"/>
      <c r="X64" s="58"/>
      <c r="Y64" s="58"/>
      <c r="Z64" s="58"/>
      <c r="AD64" s="81"/>
    </row>
    <row r="65" spans="2:32" ht="18" customHeight="1" x14ac:dyDescent="0.25">
      <c r="B65" s="88"/>
      <c r="C65" s="88"/>
      <c r="Q65" s="58"/>
      <c r="R65" s="58"/>
      <c r="S65" s="58"/>
      <c r="T65" s="58"/>
      <c r="U65" s="58"/>
      <c r="V65" s="58"/>
      <c r="W65" s="58"/>
      <c r="X65" s="58"/>
      <c r="Y65" s="58"/>
      <c r="Z65" s="58"/>
    </row>
    <row r="66" spans="2:32" ht="18" customHeight="1" x14ac:dyDescent="0.25">
      <c r="B66" s="88"/>
      <c r="C66" s="88"/>
      <c r="Q66" s="58"/>
      <c r="R66" s="58"/>
      <c r="S66" s="58"/>
      <c r="T66" s="58"/>
      <c r="U66" s="58"/>
      <c r="V66" s="58"/>
      <c r="W66" s="58"/>
      <c r="X66" s="58"/>
      <c r="Y66" s="58"/>
      <c r="Z66" s="58"/>
    </row>
    <row r="67" spans="2:32" ht="18" customHeight="1" x14ac:dyDescent="0.25">
      <c r="B67" s="88"/>
      <c r="C67" s="88"/>
    </row>
    <row r="68" spans="2:32" ht="18" customHeight="1" x14ac:dyDescent="0.25">
      <c r="B68" s="88"/>
      <c r="C68" s="88"/>
    </row>
    <row r="69" spans="2:32" ht="18" customHeight="1" x14ac:dyDescent="0.25">
      <c r="B69" s="88"/>
      <c r="C69" s="88"/>
    </row>
    <row r="70" spans="2:32" ht="18" customHeight="1" x14ac:dyDescent="0.25">
      <c r="B70" s="88"/>
      <c r="C70" s="88"/>
    </row>
    <row r="71" spans="2:32" ht="18" customHeight="1" x14ac:dyDescent="0.25">
      <c r="B71" s="88"/>
      <c r="C71" s="88"/>
    </row>
    <row r="72" spans="2:32" ht="18" customHeight="1" x14ac:dyDescent="0.25">
      <c r="B72" s="88"/>
      <c r="C72" s="88"/>
    </row>
    <row r="73" spans="2:32" ht="18" customHeight="1" x14ac:dyDescent="0.25">
      <c r="B73" s="88"/>
      <c r="C73" s="88"/>
    </row>
    <row r="74" spans="2:32" ht="18" customHeight="1" x14ac:dyDescent="0.25">
      <c r="B74" s="88"/>
      <c r="C74" s="88"/>
    </row>
    <row r="75" spans="2:32" ht="18" customHeight="1" x14ac:dyDescent="0.25">
      <c r="B75" s="88"/>
      <c r="C75" s="88"/>
    </row>
    <row r="76" spans="2:32" ht="18" customHeight="1" x14ac:dyDescent="0.25">
      <c r="B76" s="88"/>
      <c r="C76" s="88"/>
    </row>
    <row r="77" spans="2:32" ht="18" customHeight="1" x14ac:dyDescent="0.25">
      <c r="B77" s="88"/>
      <c r="C77" s="88"/>
    </row>
    <row r="78" spans="2:32" ht="18" customHeight="1" x14ac:dyDescent="0.25">
      <c r="B78" s="88"/>
      <c r="C78" s="88"/>
    </row>
    <row r="79" spans="2:32" ht="18" customHeight="1" x14ac:dyDescent="0.25">
      <c r="B79" s="88"/>
      <c r="C79" s="88"/>
    </row>
    <row r="80" spans="2:32" ht="18" customHeight="1" x14ac:dyDescent="0.25">
      <c r="B80" s="88"/>
      <c r="C80" s="88"/>
      <c r="AF80" s="2"/>
    </row>
    <row r="81" spans="2:32" ht="18" customHeight="1" x14ac:dyDescent="0.25">
      <c r="B81" s="88"/>
      <c r="C81" s="88"/>
      <c r="AF81" s="2"/>
    </row>
    <row r="82" spans="2:32" ht="18" customHeight="1" x14ac:dyDescent="0.25">
      <c r="B82" s="88"/>
      <c r="C82" s="88"/>
      <c r="AF82" s="2"/>
    </row>
    <row r="83" spans="2:32" ht="18" customHeight="1" x14ac:dyDescent="0.25">
      <c r="B83" s="88"/>
      <c r="C83" s="88"/>
      <c r="AF83" s="2"/>
    </row>
    <row r="84" spans="2:32" ht="18" customHeight="1" x14ac:dyDescent="0.25">
      <c r="B84" s="88"/>
      <c r="C84" s="88"/>
      <c r="AF84" s="2"/>
    </row>
    <row r="85" spans="2:32" ht="18" customHeight="1" x14ac:dyDescent="0.25">
      <c r="B85" s="88"/>
      <c r="C85" s="88"/>
      <c r="AF85" s="2"/>
    </row>
    <row r="86" spans="2:32" ht="18" customHeight="1" x14ac:dyDescent="0.25">
      <c r="B86" s="88"/>
      <c r="C86" s="88"/>
      <c r="AF86" s="2"/>
    </row>
    <row r="87" spans="2:32" ht="18" customHeight="1" x14ac:dyDescent="0.25">
      <c r="B87" s="88"/>
      <c r="C87" s="88"/>
      <c r="AF87" s="2"/>
    </row>
    <row r="88" spans="2:32" ht="18" customHeight="1" x14ac:dyDescent="0.25">
      <c r="B88" s="88"/>
      <c r="C88" s="88"/>
      <c r="AF88" s="2"/>
    </row>
    <row r="89" spans="2:32" ht="18" customHeight="1" x14ac:dyDescent="0.25">
      <c r="B89" s="88"/>
      <c r="C89" s="88"/>
      <c r="AF89" s="2"/>
    </row>
    <row r="90" spans="2:32" ht="18" customHeight="1" x14ac:dyDescent="0.25">
      <c r="B90" s="88"/>
      <c r="C90" s="88"/>
      <c r="AF90" s="2"/>
    </row>
    <row r="91" spans="2:32" ht="18" customHeight="1" x14ac:dyDescent="0.25">
      <c r="B91" s="88"/>
      <c r="C91" s="88"/>
      <c r="AF91" s="2"/>
    </row>
    <row r="92" spans="2:32" ht="18" customHeight="1" x14ac:dyDescent="0.25">
      <c r="B92" s="88"/>
      <c r="C92" s="88"/>
      <c r="AF92" s="2"/>
    </row>
    <row r="93" spans="2:32" ht="18" customHeight="1" x14ac:dyDescent="0.25">
      <c r="B93" s="88"/>
      <c r="C93" s="88"/>
      <c r="AF93" s="2"/>
    </row>
    <row r="94" spans="2:32" ht="18" customHeight="1" x14ac:dyDescent="0.25">
      <c r="B94" s="88"/>
      <c r="C94" s="88"/>
      <c r="AF94" s="2"/>
    </row>
    <row r="95" spans="2:32" ht="18" customHeight="1" x14ac:dyDescent="0.25">
      <c r="B95" s="88"/>
      <c r="C95" s="88"/>
      <c r="AF95" s="2"/>
    </row>
    <row r="96" spans="2:32" ht="18" customHeight="1" x14ac:dyDescent="0.25">
      <c r="B96" s="88"/>
      <c r="C96" s="88"/>
      <c r="AF96" s="2"/>
    </row>
    <row r="97" spans="2:32" ht="18" customHeight="1" x14ac:dyDescent="0.25">
      <c r="B97" s="88"/>
      <c r="C97" s="88"/>
      <c r="AF97" s="89"/>
    </row>
    <row r="98" spans="2:32" ht="18" customHeight="1" x14ac:dyDescent="0.25">
      <c r="B98" s="88"/>
      <c r="C98" s="88"/>
    </row>
    <row r="99" spans="2:32" ht="18" customHeight="1" x14ac:dyDescent="0.25">
      <c r="B99" s="88"/>
      <c r="C99" s="88"/>
    </row>
    <row r="100" spans="2:32" ht="18" customHeight="1" x14ac:dyDescent="0.25">
      <c r="B100" s="88"/>
      <c r="C100" s="88"/>
    </row>
    <row r="101" spans="2:32" ht="18" customHeight="1" x14ac:dyDescent="0.25">
      <c r="B101" s="88"/>
      <c r="C101" s="88"/>
    </row>
    <row r="102" spans="2:32" ht="18" customHeight="1" x14ac:dyDescent="0.25">
      <c r="B102" s="88"/>
      <c r="C102" s="88"/>
    </row>
    <row r="103" spans="2:32" ht="18" customHeight="1" x14ac:dyDescent="0.25">
      <c r="B103" s="88"/>
      <c r="C103" s="88"/>
    </row>
    <row r="104" spans="2:32" ht="18" customHeight="1" x14ac:dyDescent="0.25">
      <c r="B104" s="88"/>
      <c r="C104" s="88"/>
    </row>
    <row r="105" spans="2:32" ht="18" customHeight="1" x14ac:dyDescent="0.25">
      <c r="B105" s="88"/>
      <c r="C105" s="88"/>
    </row>
    <row r="106" spans="2:32" ht="18" customHeight="1" x14ac:dyDescent="0.25">
      <c r="B106" s="88"/>
      <c r="C106" s="88"/>
    </row>
    <row r="107" spans="2:32" ht="18" customHeight="1" x14ac:dyDescent="0.25">
      <c r="B107" s="88"/>
      <c r="C107" s="88"/>
    </row>
    <row r="108" spans="2:32" ht="18" customHeight="1" x14ac:dyDescent="0.25">
      <c r="B108" s="88"/>
      <c r="C108" s="88"/>
    </row>
    <row r="109" spans="2:32" ht="18" customHeight="1" x14ac:dyDescent="0.25">
      <c r="B109" s="88"/>
      <c r="C109" s="88"/>
    </row>
    <row r="110" spans="2:32" ht="18" customHeight="1" x14ac:dyDescent="0.25">
      <c r="B110" s="88"/>
      <c r="C110" s="88"/>
    </row>
    <row r="111" spans="2:32" ht="18" customHeight="1" x14ac:dyDescent="0.25">
      <c r="B111" s="88"/>
      <c r="C111" s="88"/>
    </row>
    <row r="112" spans="2:32" ht="18" customHeight="1" x14ac:dyDescent="0.25">
      <c r="B112" s="88"/>
      <c r="C112" s="88"/>
    </row>
    <row r="113" spans="2:3" ht="18" customHeight="1" x14ac:dyDescent="0.25">
      <c r="B113" s="88"/>
      <c r="C113" s="88"/>
    </row>
    <row r="114" spans="2:3" ht="18" customHeight="1" x14ac:dyDescent="0.25">
      <c r="B114" s="88"/>
      <c r="C114" s="88"/>
    </row>
    <row r="115" spans="2:3" ht="18" customHeight="1" x14ac:dyDescent="0.25">
      <c r="B115" s="88"/>
      <c r="C115" s="88"/>
    </row>
    <row r="116" spans="2:3" ht="18" customHeight="1" x14ac:dyDescent="0.25">
      <c r="B116" s="88"/>
      <c r="C116" s="88"/>
    </row>
    <row r="117" spans="2:3" ht="18" customHeight="1" x14ac:dyDescent="0.25">
      <c r="B117" s="88"/>
      <c r="C117" s="88"/>
    </row>
    <row r="118" spans="2:3" ht="18" customHeight="1" x14ac:dyDescent="0.25">
      <c r="B118" s="88"/>
      <c r="C118" s="88"/>
    </row>
    <row r="119" spans="2:3" ht="18" customHeight="1" x14ac:dyDescent="0.25">
      <c r="B119" s="88"/>
      <c r="C119" s="88"/>
    </row>
    <row r="120" spans="2:3" ht="18" customHeight="1" x14ac:dyDescent="0.25">
      <c r="B120" s="88"/>
      <c r="C120" s="88"/>
    </row>
    <row r="121" spans="2:3" ht="18" customHeight="1" x14ac:dyDescent="0.25">
      <c r="B121" s="88"/>
      <c r="C121" s="88"/>
    </row>
    <row r="122" spans="2:3" ht="18" customHeight="1" x14ac:dyDescent="0.25">
      <c r="B122" s="88"/>
      <c r="C122" s="88"/>
    </row>
    <row r="123" spans="2:3" ht="18" customHeight="1" x14ac:dyDescent="0.25">
      <c r="B123" s="88"/>
      <c r="C123" s="88"/>
    </row>
    <row r="124" spans="2:3" ht="18" customHeight="1" x14ac:dyDescent="0.25">
      <c r="B124" s="88"/>
      <c r="C124" s="88"/>
    </row>
    <row r="125" spans="2:3" ht="18" customHeight="1" x14ac:dyDescent="0.25">
      <c r="B125" s="88"/>
      <c r="C125" s="88"/>
    </row>
    <row r="126" spans="2:3" ht="18" customHeight="1" x14ac:dyDescent="0.25">
      <c r="B126" s="88"/>
      <c r="C126" s="88"/>
    </row>
    <row r="127" spans="2:3" ht="18" customHeight="1" x14ac:dyDescent="0.25">
      <c r="B127" s="88"/>
      <c r="C127" s="88"/>
    </row>
    <row r="128" spans="2:3" ht="18" customHeight="1" x14ac:dyDescent="0.25">
      <c r="B128" s="88"/>
      <c r="C128" s="88"/>
    </row>
    <row r="129" spans="2:3" ht="18" customHeight="1" x14ac:dyDescent="0.25">
      <c r="B129" s="88"/>
      <c r="C129" s="88"/>
    </row>
    <row r="130" spans="2:3" ht="18" customHeight="1" x14ac:dyDescent="0.25">
      <c r="B130" s="88"/>
      <c r="C130" s="88"/>
    </row>
    <row r="131" spans="2:3" ht="18" customHeight="1" x14ac:dyDescent="0.25">
      <c r="B131" s="88"/>
      <c r="C131" s="88"/>
    </row>
    <row r="132" spans="2:3" ht="18" customHeight="1" x14ac:dyDescent="0.25">
      <c r="B132" s="88"/>
      <c r="C132" s="88"/>
    </row>
    <row r="133" spans="2:3" ht="18" customHeight="1" x14ac:dyDescent="0.25">
      <c r="B133" s="88"/>
      <c r="C133" s="88"/>
    </row>
    <row r="134" spans="2:3" ht="18" customHeight="1" x14ac:dyDescent="0.25">
      <c r="B134" s="88"/>
      <c r="C134" s="88"/>
    </row>
    <row r="135" spans="2:3" ht="18" customHeight="1" x14ac:dyDescent="0.25">
      <c r="B135" s="88"/>
      <c r="C135" s="88"/>
    </row>
    <row r="136" spans="2:3" ht="18" customHeight="1" x14ac:dyDescent="0.25">
      <c r="B136" s="88"/>
      <c r="C136" s="88"/>
    </row>
    <row r="137" spans="2:3" ht="18" customHeight="1" x14ac:dyDescent="0.25">
      <c r="B137" s="88"/>
      <c r="C137" s="88"/>
    </row>
    <row r="138" spans="2:3" ht="18" customHeight="1" x14ac:dyDescent="0.25">
      <c r="B138" s="88"/>
      <c r="C138" s="88"/>
    </row>
    <row r="139" spans="2:3" ht="18" customHeight="1" x14ac:dyDescent="0.25">
      <c r="B139" s="88"/>
      <c r="C139" s="88"/>
    </row>
    <row r="140" spans="2:3" ht="18" customHeight="1" x14ac:dyDescent="0.25">
      <c r="B140" s="88"/>
      <c r="C140" s="88"/>
    </row>
    <row r="141" spans="2:3" ht="18" customHeight="1" x14ac:dyDescent="0.25">
      <c r="B141" s="88"/>
      <c r="C141" s="88"/>
    </row>
    <row r="142" spans="2:3" ht="18" customHeight="1" x14ac:dyDescent="0.25">
      <c r="B142" s="88"/>
      <c r="C142" s="88"/>
    </row>
    <row r="143" spans="2:3" ht="18" customHeight="1" x14ac:dyDescent="0.25">
      <c r="B143" s="88"/>
      <c r="C143" s="88"/>
    </row>
    <row r="144" spans="2:3" ht="18" customHeight="1" x14ac:dyDescent="0.25">
      <c r="B144" s="88"/>
      <c r="C144" s="88"/>
    </row>
    <row r="145" spans="2:3" ht="18" customHeight="1" x14ac:dyDescent="0.25">
      <c r="B145" s="88"/>
      <c r="C145" s="88"/>
    </row>
    <row r="146" spans="2:3" ht="18" customHeight="1" x14ac:dyDescent="0.25">
      <c r="B146" s="88"/>
      <c r="C146" s="88"/>
    </row>
    <row r="147" spans="2:3" ht="18" customHeight="1" x14ac:dyDescent="0.25">
      <c r="B147" s="88"/>
      <c r="C147" s="88"/>
    </row>
    <row r="148" spans="2:3" ht="18" customHeight="1" x14ac:dyDescent="0.25">
      <c r="B148" s="88"/>
      <c r="C148" s="88"/>
    </row>
    <row r="149" spans="2:3" ht="18" customHeight="1" x14ac:dyDescent="0.25">
      <c r="B149" s="88"/>
      <c r="C149" s="88"/>
    </row>
    <row r="150" spans="2:3" ht="18" customHeight="1" x14ac:dyDescent="0.25">
      <c r="B150" s="88"/>
      <c r="C150" s="88"/>
    </row>
    <row r="151" spans="2:3" ht="18" customHeight="1" x14ac:dyDescent="0.25">
      <c r="B151" s="88"/>
      <c r="C151" s="88"/>
    </row>
    <row r="152" spans="2:3" ht="18" customHeight="1" x14ac:dyDescent="0.25">
      <c r="B152" s="88"/>
      <c r="C152" s="88"/>
    </row>
    <row r="153" spans="2:3" ht="18" customHeight="1" x14ac:dyDescent="0.25">
      <c r="B153" s="88"/>
      <c r="C153" s="88"/>
    </row>
    <row r="154" spans="2:3" ht="18" customHeight="1" x14ac:dyDescent="0.25">
      <c r="B154" s="88"/>
      <c r="C154" s="88"/>
    </row>
    <row r="155" spans="2:3" ht="18" customHeight="1" x14ac:dyDescent="0.25">
      <c r="B155" s="88"/>
      <c r="C155" s="88"/>
    </row>
    <row r="156" spans="2:3" ht="18" customHeight="1" x14ac:dyDescent="0.25">
      <c r="B156" s="88"/>
      <c r="C156" s="88"/>
    </row>
    <row r="157" spans="2:3" ht="18" customHeight="1" x14ac:dyDescent="0.25">
      <c r="B157" s="88"/>
      <c r="C157" s="88"/>
    </row>
    <row r="158" spans="2:3" ht="18" customHeight="1" x14ac:dyDescent="0.25">
      <c r="B158" s="88"/>
      <c r="C158" s="88"/>
    </row>
    <row r="159" spans="2:3" ht="18" customHeight="1" x14ac:dyDescent="0.25">
      <c r="B159" s="88"/>
      <c r="C159" s="88"/>
    </row>
    <row r="160" spans="2:3" ht="18" customHeight="1" x14ac:dyDescent="0.25">
      <c r="B160" s="88"/>
      <c r="C160" s="88"/>
    </row>
    <row r="161" spans="2:3" ht="18" customHeight="1" x14ac:dyDescent="0.25">
      <c r="B161" s="88"/>
      <c r="C161" s="88"/>
    </row>
    <row r="162" spans="2:3" ht="18" customHeight="1" x14ac:dyDescent="0.25">
      <c r="B162" s="88"/>
      <c r="C162" s="88"/>
    </row>
    <row r="163" spans="2:3" ht="18" customHeight="1" x14ac:dyDescent="0.25">
      <c r="B163" s="88"/>
      <c r="C163" s="88"/>
    </row>
    <row r="164" spans="2:3" ht="18" customHeight="1" x14ac:dyDescent="0.25">
      <c r="B164" s="88"/>
      <c r="C164" s="88"/>
    </row>
    <row r="165" spans="2:3" ht="18" customHeight="1" x14ac:dyDescent="0.25">
      <c r="B165" s="88"/>
      <c r="C165" s="88"/>
    </row>
    <row r="166" spans="2:3" ht="18" customHeight="1" x14ac:dyDescent="0.25">
      <c r="B166" s="88"/>
      <c r="C166" s="88"/>
    </row>
    <row r="167" spans="2:3" ht="18" customHeight="1" x14ac:dyDescent="0.25">
      <c r="B167" s="88"/>
      <c r="C167" s="88"/>
    </row>
    <row r="168" spans="2:3" ht="18" customHeight="1" x14ac:dyDescent="0.25">
      <c r="B168" s="88"/>
      <c r="C168" s="88"/>
    </row>
    <row r="169" spans="2:3" ht="18" customHeight="1" x14ac:dyDescent="0.25">
      <c r="B169" s="88"/>
      <c r="C169" s="88"/>
    </row>
    <row r="170" spans="2:3" ht="18" customHeight="1" x14ac:dyDescent="0.25">
      <c r="B170" s="88"/>
      <c r="C170" s="88"/>
    </row>
    <row r="171" spans="2:3" ht="18" customHeight="1" x14ac:dyDescent="0.25">
      <c r="B171" s="88"/>
      <c r="C171" s="88"/>
    </row>
    <row r="172" spans="2:3" ht="18" customHeight="1" x14ac:dyDescent="0.25">
      <c r="B172" s="88"/>
      <c r="C172" s="88"/>
    </row>
    <row r="173" spans="2:3" ht="18" customHeight="1" x14ac:dyDescent="0.25">
      <c r="B173" s="88"/>
      <c r="C173" s="88"/>
    </row>
    <row r="174" spans="2:3" ht="18" customHeight="1" x14ac:dyDescent="0.25">
      <c r="B174" s="88"/>
      <c r="C174" s="88"/>
    </row>
    <row r="175" spans="2:3" ht="18" customHeight="1" x14ac:dyDescent="0.25">
      <c r="B175" s="88"/>
      <c r="C175" s="88"/>
    </row>
    <row r="176" spans="2:3" ht="18" customHeight="1" x14ac:dyDescent="0.25">
      <c r="B176" s="88"/>
      <c r="C176" s="88"/>
    </row>
    <row r="177" spans="2:3" ht="18" customHeight="1" x14ac:dyDescent="0.25">
      <c r="B177" s="88"/>
      <c r="C177" s="88"/>
    </row>
    <row r="178" spans="2:3" ht="18" customHeight="1" x14ac:dyDescent="0.25">
      <c r="B178" s="88"/>
      <c r="C178" s="88"/>
    </row>
    <row r="179" spans="2:3" ht="18" customHeight="1" x14ac:dyDescent="0.25">
      <c r="B179" s="88"/>
      <c r="C179" s="88"/>
    </row>
    <row r="180" spans="2:3" ht="18" customHeight="1" x14ac:dyDescent="0.25">
      <c r="B180" s="88"/>
      <c r="C180" s="88"/>
    </row>
    <row r="181" spans="2:3" ht="18" customHeight="1" x14ac:dyDescent="0.25">
      <c r="B181" s="88"/>
      <c r="C181" s="88"/>
    </row>
    <row r="182" spans="2:3" ht="18" customHeight="1" x14ac:dyDescent="0.25">
      <c r="B182" s="88"/>
      <c r="C182" s="88"/>
    </row>
    <row r="183" spans="2:3" ht="18" customHeight="1" x14ac:dyDescent="0.25">
      <c r="B183" s="88"/>
      <c r="C183" s="88"/>
    </row>
    <row r="184" spans="2:3" ht="18" customHeight="1" x14ac:dyDescent="0.25">
      <c r="B184" s="88"/>
      <c r="C184" s="88"/>
    </row>
    <row r="185" spans="2:3" ht="18" customHeight="1" x14ac:dyDescent="0.25">
      <c r="B185" s="88"/>
      <c r="C185" s="88"/>
    </row>
    <row r="186" spans="2:3" ht="18" customHeight="1" x14ac:dyDescent="0.25">
      <c r="B186" s="88"/>
      <c r="C186" s="88"/>
    </row>
    <row r="187" spans="2:3" ht="18" customHeight="1" x14ac:dyDescent="0.25">
      <c r="B187" s="88"/>
      <c r="C187" s="88"/>
    </row>
    <row r="188" spans="2:3" ht="18" customHeight="1" x14ac:dyDescent="0.25">
      <c r="B188" s="88"/>
      <c r="C188" s="88"/>
    </row>
    <row r="189" spans="2:3" ht="18" customHeight="1" x14ac:dyDescent="0.25">
      <c r="B189" s="88"/>
      <c r="C189" s="88"/>
    </row>
    <row r="190" spans="2:3" ht="18" customHeight="1" x14ac:dyDescent="0.25">
      <c r="B190" s="88"/>
      <c r="C190" s="88"/>
    </row>
    <row r="191" spans="2:3" ht="18" customHeight="1" x14ac:dyDescent="0.25">
      <c r="B191" s="88"/>
      <c r="C191" s="88"/>
    </row>
    <row r="192" spans="2:3" ht="18" customHeight="1" x14ac:dyDescent="0.25">
      <c r="B192" s="88"/>
      <c r="C192" s="88"/>
    </row>
    <row r="193" spans="2:3" ht="18" customHeight="1" x14ac:dyDescent="0.25">
      <c r="B193" s="88"/>
      <c r="C193" s="88"/>
    </row>
    <row r="194" spans="2:3" ht="18" customHeight="1" x14ac:dyDescent="0.25">
      <c r="B194" s="88"/>
      <c r="C194" s="88"/>
    </row>
    <row r="195" spans="2:3" ht="18" customHeight="1" x14ac:dyDescent="0.25">
      <c r="B195" s="88"/>
      <c r="C195" s="88"/>
    </row>
    <row r="196" spans="2:3" ht="18" customHeight="1" x14ac:dyDescent="0.25">
      <c r="B196" s="88"/>
      <c r="C196" s="88"/>
    </row>
    <row r="197" spans="2:3" ht="18" customHeight="1" x14ac:dyDescent="0.25">
      <c r="B197" s="88"/>
      <c r="C197" s="88"/>
    </row>
    <row r="198" spans="2:3" ht="18" customHeight="1" x14ac:dyDescent="0.25">
      <c r="B198" s="88"/>
      <c r="C198" s="88"/>
    </row>
    <row r="199" spans="2:3" ht="18" customHeight="1" x14ac:dyDescent="0.25">
      <c r="B199" s="88"/>
      <c r="C199" s="88"/>
    </row>
    <row r="200" spans="2:3" ht="18" customHeight="1" x14ac:dyDescent="0.25">
      <c r="B200" s="88"/>
      <c r="C200" s="88"/>
    </row>
    <row r="201" spans="2:3" ht="18" customHeight="1" x14ac:dyDescent="0.25">
      <c r="B201" s="88"/>
      <c r="C201" s="88"/>
    </row>
    <row r="202" spans="2:3" ht="18" customHeight="1" x14ac:dyDescent="0.25">
      <c r="B202" s="88"/>
      <c r="C202" s="88"/>
    </row>
    <row r="203" spans="2:3" ht="18" customHeight="1" x14ac:dyDescent="0.25">
      <c r="B203" s="88"/>
      <c r="C203" s="88"/>
    </row>
    <row r="204" spans="2:3" ht="18" customHeight="1" x14ac:dyDescent="0.25">
      <c r="B204" s="88"/>
      <c r="C204" s="88"/>
    </row>
    <row r="205" spans="2:3" ht="18" customHeight="1" x14ac:dyDescent="0.25">
      <c r="B205" s="88"/>
      <c r="C205" s="88"/>
    </row>
    <row r="206" spans="2:3" ht="18" customHeight="1" x14ac:dyDescent="0.25">
      <c r="B206" s="88"/>
      <c r="C206" s="88"/>
    </row>
    <row r="207" spans="2:3" ht="18" customHeight="1" x14ac:dyDescent="0.25">
      <c r="B207" s="88"/>
      <c r="C207" s="88"/>
    </row>
    <row r="208" spans="2:3" ht="18" customHeight="1" x14ac:dyDescent="0.25">
      <c r="B208" s="88"/>
      <c r="C208" s="88"/>
    </row>
    <row r="209" spans="2:3" ht="18" customHeight="1" x14ac:dyDescent="0.25">
      <c r="B209" s="88"/>
      <c r="C209" s="88"/>
    </row>
    <row r="210" spans="2:3" ht="18" customHeight="1" x14ac:dyDescent="0.25">
      <c r="B210" s="88"/>
      <c r="C210" s="88"/>
    </row>
    <row r="211" spans="2:3" ht="18" customHeight="1" x14ac:dyDescent="0.25">
      <c r="B211" s="88"/>
      <c r="C211" s="88"/>
    </row>
    <row r="212" spans="2:3" ht="18" customHeight="1" x14ac:dyDescent="0.25">
      <c r="B212" s="88"/>
      <c r="C212" s="88"/>
    </row>
    <row r="213" spans="2:3" ht="18" customHeight="1" x14ac:dyDescent="0.25">
      <c r="B213" s="88"/>
      <c r="C213" s="88"/>
    </row>
    <row r="214" spans="2:3" ht="18" customHeight="1" x14ac:dyDescent="0.25">
      <c r="B214" s="88"/>
      <c r="C214" s="88"/>
    </row>
    <row r="215" spans="2:3" ht="18" customHeight="1" x14ac:dyDescent="0.25">
      <c r="B215" s="88"/>
      <c r="C215" s="88"/>
    </row>
    <row r="216" spans="2:3" ht="18" customHeight="1" x14ac:dyDescent="0.25">
      <c r="B216" s="88"/>
      <c r="C216" s="88"/>
    </row>
    <row r="217" spans="2:3" ht="18" customHeight="1" x14ac:dyDescent="0.25">
      <c r="B217" s="88"/>
      <c r="C217" s="88"/>
    </row>
    <row r="218" spans="2:3" ht="18" customHeight="1" x14ac:dyDescent="0.25">
      <c r="B218" s="88"/>
      <c r="C218" s="88"/>
    </row>
    <row r="219" spans="2:3" ht="18" customHeight="1" x14ac:dyDescent="0.25">
      <c r="B219" s="88"/>
      <c r="C219" s="88"/>
    </row>
    <row r="220" spans="2:3" ht="18" customHeight="1" x14ac:dyDescent="0.25">
      <c r="B220" s="88"/>
      <c r="C220" s="88"/>
    </row>
    <row r="221" spans="2:3" ht="18" customHeight="1" x14ac:dyDescent="0.25">
      <c r="B221" s="88"/>
      <c r="C221" s="88"/>
    </row>
    <row r="222" spans="2:3" ht="18" customHeight="1" x14ac:dyDescent="0.25">
      <c r="B222" s="88"/>
      <c r="C222" s="88"/>
    </row>
    <row r="223" spans="2:3" ht="18" customHeight="1" x14ac:dyDescent="0.25">
      <c r="B223" s="88"/>
      <c r="C223" s="88"/>
    </row>
    <row r="224" spans="2:3" ht="18" customHeight="1" x14ac:dyDescent="0.25">
      <c r="B224" s="88"/>
      <c r="C224" s="88"/>
    </row>
    <row r="225" spans="2:3" ht="18" customHeight="1" x14ac:dyDescent="0.25">
      <c r="B225" s="88"/>
      <c r="C225" s="88"/>
    </row>
    <row r="226" spans="2:3" ht="18" customHeight="1" x14ac:dyDescent="0.25">
      <c r="B226" s="88"/>
      <c r="C226" s="88"/>
    </row>
    <row r="227" spans="2:3" ht="18" customHeight="1" x14ac:dyDescent="0.25">
      <c r="B227" s="88"/>
      <c r="C227" s="88"/>
    </row>
    <row r="228" spans="2:3" ht="18" customHeight="1" x14ac:dyDescent="0.25">
      <c r="B228" s="88"/>
      <c r="C228" s="88"/>
    </row>
    <row r="229" spans="2:3" ht="18" customHeight="1" x14ac:dyDescent="0.25">
      <c r="B229" s="88"/>
      <c r="C229" s="88"/>
    </row>
    <row r="230" spans="2:3" ht="18" customHeight="1" x14ac:dyDescent="0.25">
      <c r="B230" s="88"/>
      <c r="C230" s="88"/>
    </row>
    <row r="231" spans="2:3" ht="18" customHeight="1" x14ac:dyDescent="0.25">
      <c r="B231" s="88"/>
      <c r="C231" s="88"/>
    </row>
    <row r="232" spans="2:3" ht="18" customHeight="1" x14ac:dyDescent="0.25">
      <c r="B232" s="88"/>
      <c r="C232" s="88"/>
    </row>
    <row r="233" spans="2:3" ht="18" customHeight="1" x14ac:dyDescent="0.25">
      <c r="B233" s="88"/>
      <c r="C233" s="88"/>
    </row>
    <row r="234" spans="2:3" ht="18" customHeight="1" x14ac:dyDescent="0.25">
      <c r="B234" s="88"/>
      <c r="C234" s="88"/>
    </row>
    <row r="235" spans="2:3" ht="18" customHeight="1" x14ac:dyDescent="0.25">
      <c r="B235" s="88"/>
      <c r="C235" s="88"/>
    </row>
    <row r="236" spans="2:3" ht="18" customHeight="1" x14ac:dyDescent="0.25">
      <c r="B236" s="88"/>
      <c r="C236" s="88"/>
    </row>
    <row r="237" spans="2:3" ht="18" customHeight="1" x14ac:dyDescent="0.25">
      <c r="B237" s="88"/>
      <c r="C237" s="88"/>
    </row>
    <row r="238" spans="2:3" ht="18" customHeight="1" x14ac:dyDescent="0.25">
      <c r="B238" s="88"/>
      <c r="C238" s="88"/>
    </row>
    <row r="239" spans="2:3" ht="18" customHeight="1" x14ac:dyDescent="0.25">
      <c r="B239" s="88"/>
      <c r="C239" s="88"/>
    </row>
    <row r="240" spans="2:3" ht="18" customHeight="1" x14ac:dyDescent="0.25">
      <c r="B240" s="88"/>
      <c r="C240" s="88"/>
    </row>
    <row r="241" spans="2:3" ht="18" customHeight="1" x14ac:dyDescent="0.25">
      <c r="B241" s="88"/>
      <c r="C241" s="88"/>
    </row>
    <row r="242" spans="2:3" ht="18" customHeight="1" x14ac:dyDescent="0.25">
      <c r="B242" s="88"/>
      <c r="C242" s="88"/>
    </row>
    <row r="243" spans="2:3" ht="18" customHeight="1" x14ac:dyDescent="0.25">
      <c r="B243" s="88"/>
      <c r="C243" s="88"/>
    </row>
    <row r="244" spans="2:3" ht="18" customHeight="1" x14ac:dyDescent="0.25">
      <c r="B244" s="88"/>
      <c r="C244" s="88"/>
    </row>
    <row r="245" spans="2:3" ht="18" customHeight="1" x14ac:dyDescent="0.25">
      <c r="B245" s="88"/>
      <c r="C245" s="88"/>
    </row>
    <row r="246" spans="2:3" ht="18" customHeight="1" x14ac:dyDescent="0.25">
      <c r="B246" s="88"/>
      <c r="C246" s="88"/>
    </row>
    <row r="247" spans="2:3" ht="18" customHeight="1" x14ac:dyDescent="0.25">
      <c r="B247" s="88"/>
      <c r="C247" s="88"/>
    </row>
    <row r="248" spans="2:3" ht="18" customHeight="1" x14ac:dyDescent="0.25">
      <c r="B248" s="88"/>
      <c r="C248" s="88"/>
    </row>
    <row r="249" spans="2:3" ht="18" customHeight="1" x14ac:dyDescent="0.25">
      <c r="B249" s="88"/>
      <c r="C249" s="88"/>
    </row>
    <row r="250" spans="2:3" ht="18" customHeight="1" x14ac:dyDescent="0.25">
      <c r="B250" s="88"/>
      <c r="C250" s="88"/>
    </row>
    <row r="251" spans="2:3" ht="18" customHeight="1" x14ac:dyDescent="0.25">
      <c r="B251" s="88"/>
      <c r="C251" s="88"/>
    </row>
    <row r="252" spans="2:3" ht="18" customHeight="1" x14ac:dyDescent="0.25">
      <c r="B252" s="88"/>
      <c r="C252" s="88"/>
    </row>
    <row r="253" spans="2:3" ht="18" customHeight="1" x14ac:dyDescent="0.25">
      <c r="B253" s="88"/>
      <c r="C253" s="88"/>
    </row>
    <row r="254" spans="2:3" ht="18" customHeight="1" x14ac:dyDescent="0.25">
      <c r="B254" s="88"/>
      <c r="C254" s="88"/>
    </row>
    <row r="255" spans="2:3" ht="18" customHeight="1" x14ac:dyDescent="0.25">
      <c r="B255" s="88"/>
      <c r="C255" s="88"/>
    </row>
    <row r="256" spans="2:3" ht="18" customHeight="1" x14ac:dyDescent="0.25">
      <c r="B256" s="88"/>
      <c r="C256" s="88"/>
    </row>
    <row r="257" spans="2:3" ht="18" customHeight="1" x14ac:dyDescent="0.25">
      <c r="B257" s="88"/>
      <c r="C257" s="88"/>
    </row>
    <row r="258" spans="2:3" ht="18" customHeight="1" x14ac:dyDescent="0.25">
      <c r="B258" s="88"/>
      <c r="C258" s="88"/>
    </row>
    <row r="259" spans="2:3" ht="18" customHeight="1" x14ac:dyDescent="0.25">
      <c r="B259" s="88"/>
      <c r="C259" s="88"/>
    </row>
    <row r="260" spans="2:3" ht="18" customHeight="1" x14ac:dyDescent="0.25">
      <c r="B260" s="88"/>
      <c r="C260" s="88"/>
    </row>
    <row r="261" spans="2:3" ht="18" customHeight="1" x14ac:dyDescent="0.25">
      <c r="B261" s="88"/>
      <c r="C261" s="88"/>
    </row>
    <row r="262" spans="2:3" ht="18" customHeight="1" x14ac:dyDescent="0.25">
      <c r="B262" s="88"/>
      <c r="C262" s="88"/>
    </row>
    <row r="263" spans="2:3" ht="18" customHeight="1" x14ac:dyDescent="0.25">
      <c r="B263" s="88"/>
      <c r="C263" s="88"/>
    </row>
    <row r="264" spans="2:3" ht="18" customHeight="1" x14ac:dyDescent="0.25">
      <c r="B264" s="88"/>
      <c r="C264" s="88"/>
    </row>
    <row r="265" spans="2:3" ht="18" customHeight="1" x14ac:dyDescent="0.25">
      <c r="B265" s="88"/>
      <c r="C265" s="88"/>
    </row>
    <row r="266" spans="2:3" ht="18" customHeight="1" x14ac:dyDescent="0.25">
      <c r="B266" s="88"/>
      <c r="C266" s="88"/>
    </row>
    <row r="267" spans="2:3" ht="18" customHeight="1" x14ac:dyDescent="0.25">
      <c r="B267" s="88"/>
      <c r="C267" s="88"/>
    </row>
    <row r="268" spans="2:3" ht="18" customHeight="1" x14ac:dyDescent="0.25">
      <c r="B268" s="88"/>
      <c r="C268" s="88"/>
    </row>
    <row r="269" spans="2:3" ht="18" customHeight="1" x14ac:dyDescent="0.25">
      <c r="B269" s="88"/>
      <c r="C269" s="88"/>
    </row>
    <row r="270" spans="2:3" ht="18" customHeight="1" x14ac:dyDescent="0.25">
      <c r="B270" s="88"/>
      <c r="C270" s="88"/>
    </row>
    <row r="271" spans="2:3" ht="18" customHeight="1" x14ac:dyDescent="0.25">
      <c r="B271" s="88"/>
      <c r="C271" s="88"/>
    </row>
    <row r="272" spans="2:3" ht="18" customHeight="1" x14ac:dyDescent="0.25">
      <c r="B272" s="88"/>
      <c r="C272" s="88"/>
    </row>
    <row r="273" spans="2:3" ht="18" customHeight="1" x14ac:dyDescent="0.25">
      <c r="B273" s="88"/>
      <c r="C273" s="88"/>
    </row>
    <row r="274" spans="2:3" ht="18" customHeight="1" x14ac:dyDescent="0.25">
      <c r="B274" s="88"/>
      <c r="C274" s="88"/>
    </row>
    <row r="275" spans="2:3" ht="18" customHeight="1" x14ac:dyDescent="0.25">
      <c r="B275" s="88"/>
      <c r="C275" s="88"/>
    </row>
    <row r="276" spans="2:3" ht="18" customHeight="1" x14ac:dyDescent="0.25">
      <c r="B276" s="88"/>
      <c r="C276" s="88"/>
    </row>
    <row r="277" spans="2:3" ht="18" customHeight="1" x14ac:dyDescent="0.25">
      <c r="B277" s="88"/>
      <c r="C277" s="88"/>
    </row>
    <row r="278" spans="2:3" ht="18" customHeight="1" x14ac:dyDescent="0.25">
      <c r="B278" s="88"/>
      <c r="C278" s="88"/>
    </row>
    <row r="279" spans="2:3" ht="18" customHeight="1" x14ac:dyDescent="0.25">
      <c r="B279" s="88"/>
      <c r="C279" s="88"/>
    </row>
    <row r="280" spans="2:3" ht="18" customHeight="1" x14ac:dyDescent="0.25">
      <c r="B280" s="88"/>
      <c r="C280" s="88"/>
    </row>
    <row r="281" spans="2:3" ht="18" customHeight="1" x14ac:dyDescent="0.25">
      <c r="B281" s="88"/>
      <c r="C281" s="88"/>
    </row>
    <row r="282" spans="2:3" ht="18" customHeight="1" x14ac:dyDescent="0.25">
      <c r="B282" s="88"/>
      <c r="C282" s="88"/>
    </row>
    <row r="283" spans="2:3" ht="18" customHeight="1" x14ac:dyDescent="0.25">
      <c r="B283" s="88"/>
      <c r="C283" s="88"/>
    </row>
    <row r="284" spans="2:3" ht="18" customHeight="1" x14ac:dyDescent="0.25">
      <c r="B284" s="88"/>
      <c r="C284" s="88"/>
    </row>
    <row r="285" spans="2:3" ht="18" customHeight="1" x14ac:dyDescent="0.25">
      <c r="B285" s="88"/>
      <c r="C285" s="88"/>
    </row>
    <row r="286" spans="2:3" ht="18" customHeight="1" x14ac:dyDescent="0.25">
      <c r="B286" s="88"/>
      <c r="C286" s="88"/>
    </row>
    <row r="287" spans="2:3" ht="18" customHeight="1" x14ac:dyDescent="0.25">
      <c r="B287" s="88"/>
      <c r="C287" s="88"/>
    </row>
    <row r="288" spans="2:3" ht="18" customHeight="1" x14ac:dyDescent="0.25">
      <c r="B288" s="88"/>
      <c r="C288" s="88"/>
    </row>
    <row r="289" spans="2:3" ht="18" customHeight="1" x14ac:dyDescent="0.25">
      <c r="B289" s="88"/>
      <c r="C289" s="88"/>
    </row>
    <row r="290" spans="2:3" ht="18" customHeight="1" x14ac:dyDescent="0.25">
      <c r="B290" s="88"/>
      <c r="C290" s="88"/>
    </row>
    <row r="291" spans="2:3" ht="18" customHeight="1" x14ac:dyDescent="0.25">
      <c r="B291" s="88"/>
      <c r="C291" s="88"/>
    </row>
    <row r="292" spans="2:3" ht="18" customHeight="1" x14ac:dyDescent="0.25">
      <c r="B292" s="88"/>
      <c r="C292" s="88"/>
    </row>
    <row r="293" spans="2:3" ht="18" customHeight="1" x14ac:dyDescent="0.25">
      <c r="B293" s="88"/>
      <c r="C293" s="88"/>
    </row>
    <row r="294" spans="2:3" ht="18" customHeight="1" x14ac:dyDescent="0.25">
      <c r="B294" s="88"/>
      <c r="C294" s="88"/>
    </row>
    <row r="295" spans="2:3" ht="18" customHeight="1" x14ac:dyDescent="0.25">
      <c r="B295" s="88"/>
      <c r="C295" s="88"/>
    </row>
    <row r="296" spans="2:3" ht="18" customHeight="1" x14ac:dyDescent="0.25">
      <c r="B296" s="88"/>
      <c r="C296" s="88"/>
    </row>
    <row r="297" spans="2:3" ht="18" customHeight="1" x14ac:dyDescent="0.25">
      <c r="B297" s="88"/>
      <c r="C297" s="88"/>
    </row>
    <row r="298" spans="2:3" ht="18" customHeight="1" x14ac:dyDescent="0.25">
      <c r="B298" s="88"/>
      <c r="C298" s="88"/>
    </row>
    <row r="299" spans="2:3" ht="18" customHeight="1" x14ac:dyDescent="0.25">
      <c r="B299" s="88"/>
      <c r="C299" s="88"/>
    </row>
    <row r="300" spans="2:3" ht="18" customHeight="1" x14ac:dyDescent="0.25">
      <c r="B300" s="88"/>
      <c r="C300" s="88"/>
    </row>
    <row r="301" spans="2:3" ht="18" customHeight="1" x14ac:dyDescent="0.25">
      <c r="B301" s="88"/>
      <c r="C301" s="88"/>
    </row>
    <row r="302" spans="2:3" ht="18" customHeight="1" x14ac:dyDescent="0.25">
      <c r="B302" s="88"/>
      <c r="C302" s="88"/>
    </row>
    <row r="303" spans="2:3" ht="18" customHeight="1" x14ac:dyDescent="0.25">
      <c r="B303" s="88"/>
      <c r="C303" s="88"/>
    </row>
    <row r="304" spans="2:3" ht="18" customHeight="1" x14ac:dyDescent="0.25">
      <c r="B304" s="88"/>
      <c r="C304" s="88"/>
    </row>
    <row r="305" spans="2:3" ht="18" customHeight="1" x14ac:dyDescent="0.25">
      <c r="B305" s="88"/>
      <c r="C305" s="88"/>
    </row>
    <row r="306" spans="2:3" ht="18" customHeight="1" x14ac:dyDescent="0.25">
      <c r="B306" s="88"/>
      <c r="C306" s="88"/>
    </row>
    <row r="307" spans="2:3" ht="18" customHeight="1" x14ac:dyDescent="0.25">
      <c r="B307" s="88"/>
      <c r="C307" s="88"/>
    </row>
    <row r="308" spans="2:3" ht="18" customHeight="1" x14ac:dyDescent="0.25">
      <c r="B308" s="88"/>
      <c r="C308" s="88"/>
    </row>
    <row r="309" spans="2:3" ht="18" customHeight="1" x14ac:dyDescent="0.25">
      <c r="B309" s="88"/>
      <c r="C309" s="88"/>
    </row>
    <row r="310" spans="2:3" ht="18" customHeight="1" x14ac:dyDescent="0.25">
      <c r="B310" s="88"/>
      <c r="C310" s="88"/>
    </row>
    <row r="311" spans="2:3" ht="18" customHeight="1" x14ac:dyDescent="0.25">
      <c r="B311" s="88"/>
      <c r="C311" s="88"/>
    </row>
    <row r="312" spans="2:3" ht="18" customHeight="1" x14ac:dyDescent="0.25">
      <c r="B312" s="88"/>
      <c r="C312" s="88"/>
    </row>
    <row r="313" spans="2:3" ht="18" customHeight="1" x14ac:dyDescent="0.25">
      <c r="B313" s="88"/>
      <c r="C313" s="88"/>
    </row>
    <row r="314" spans="2:3" ht="18" customHeight="1" x14ac:dyDescent="0.25">
      <c r="B314" s="88"/>
      <c r="C314" s="88"/>
    </row>
    <row r="315" spans="2:3" ht="18" customHeight="1" x14ac:dyDescent="0.25">
      <c r="B315" s="88"/>
      <c r="C315" s="88"/>
    </row>
    <row r="316" spans="2:3" ht="18" customHeight="1" x14ac:dyDescent="0.25">
      <c r="B316" s="88"/>
      <c r="C316" s="88"/>
    </row>
    <row r="317" spans="2:3" ht="18" customHeight="1" x14ac:dyDescent="0.25">
      <c r="B317" s="88"/>
      <c r="C317" s="88"/>
    </row>
    <row r="318" spans="2:3" ht="18" customHeight="1" x14ac:dyDescent="0.25">
      <c r="B318" s="88"/>
      <c r="C318" s="88"/>
    </row>
    <row r="319" spans="2:3" ht="18" customHeight="1" x14ac:dyDescent="0.25">
      <c r="B319" s="88"/>
      <c r="C319" s="88"/>
    </row>
    <row r="320" spans="2:3" ht="18" customHeight="1" x14ac:dyDescent="0.25">
      <c r="B320" s="88"/>
      <c r="C320" s="88"/>
    </row>
    <row r="321" spans="2:3" ht="18" customHeight="1" x14ac:dyDescent="0.25">
      <c r="B321" s="88"/>
      <c r="C321" s="88"/>
    </row>
    <row r="322" spans="2:3" ht="18" customHeight="1" x14ac:dyDescent="0.25">
      <c r="B322" s="88"/>
      <c r="C322" s="88"/>
    </row>
    <row r="323" spans="2:3" ht="18" customHeight="1" x14ac:dyDescent="0.25">
      <c r="B323" s="88"/>
      <c r="C323" s="88"/>
    </row>
    <row r="324" spans="2:3" ht="18" customHeight="1" x14ac:dyDescent="0.25">
      <c r="B324" s="88"/>
      <c r="C324" s="88"/>
    </row>
    <row r="325" spans="2:3" ht="18" customHeight="1" x14ac:dyDescent="0.25">
      <c r="B325" s="88"/>
      <c r="C325" s="88"/>
    </row>
    <row r="326" spans="2:3" ht="18" customHeight="1" x14ac:dyDescent="0.25">
      <c r="B326" s="88"/>
      <c r="C326" s="88"/>
    </row>
    <row r="327" spans="2:3" ht="18" customHeight="1" x14ac:dyDescent="0.25">
      <c r="B327" s="88"/>
      <c r="C327" s="88"/>
    </row>
    <row r="328" spans="2:3" ht="18" customHeight="1" x14ac:dyDescent="0.25">
      <c r="B328" s="88"/>
      <c r="C328" s="88"/>
    </row>
    <row r="329" spans="2:3" ht="18" customHeight="1" x14ac:dyDescent="0.25">
      <c r="B329" s="88"/>
      <c r="C329" s="88"/>
    </row>
    <row r="330" spans="2:3" ht="18" customHeight="1" x14ac:dyDescent="0.25">
      <c r="B330" s="88"/>
      <c r="C330" s="88"/>
    </row>
    <row r="331" spans="2:3" ht="18" customHeight="1" x14ac:dyDescent="0.25">
      <c r="B331" s="88"/>
      <c r="C331" s="88"/>
    </row>
    <row r="332" spans="2:3" ht="18" customHeight="1" x14ac:dyDescent="0.25">
      <c r="B332" s="88"/>
      <c r="C332" s="88"/>
    </row>
    <row r="333" spans="2:3" ht="18" customHeight="1" x14ac:dyDescent="0.25">
      <c r="B333" s="88"/>
      <c r="C333" s="88"/>
    </row>
    <row r="334" spans="2:3" ht="18" customHeight="1" x14ac:dyDescent="0.25">
      <c r="B334" s="88"/>
      <c r="C334" s="88"/>
    </row>
    <row r="335" spans="2:3" ht="18" customHeight="1" x14ac:dyDescent="0.25">
      <c r="B335" s="88"/>
      <c r="C335" s="88"/>
    </row>
    <row r="336" spans="2:3" ht="18" customHeight="1" x14ac:dyDescent="0.25">
      <c r="B336" s="88"/>
      <c r="C336" s="88"/>
    </row>
    <row r="337" spans="2:3" ht="18" customHeight="1" x14ac:dyDescent="0.25">
      <c r="B337" s="88"/>
      <c r="C337" s="88"/>
    </row>
    <row r="338" spans="2:3" ht="18" customHeight="1" x14ac:dyDescent="0.25">
      <c r="B338" s="88"/>
      <c r="C338" s="88"/>
    </row>
    <row r="339" spans="2:3" ht="18" customHeight="1" x14ac:dyDescent="0.25">
      <c r="B339" s="88"/>
      <c r="C339" s="88"/>
    </row>
    <row r="340" spans="2:3" ht="18" customHeight="1" x14ac:dyDescent="0.25">
      <c r="B340" s="88"/>
      <c r="C340" s="88"/>
    </row>
    <row r="341" spans="2:3" ht="18" customHeight="1" x14ac:dyDescent="0.25">
      <c r="B341" s="88"/>
      <c r="C341" s="88"/>
    </row>
    <row r="342" spans="2:3" ht="18" customHeight="1" x14ac:dyDescent="0.25">
      <c r="B342" s="88"/>
      <c r="C342" s="88"/>
    </row>
    <row r="343" spans="2:3" ht="18" customHeight="1" x14ac:dyDescent="0.25">
      <c r="B343" s="88"/>
      <c r="C343" s="88"/>
    </row>
    <row r="344" spans="2:3" ht="18" customHeight="1" x14ac:dyDescent="0.25">
      <c r="B344" s="88"/>
      <c r="C344" s="88"/>
    </row>
    <row r="345" spans="2:3" ht="18" customHeight="1" x14ac:dyDescent="0.25">
      <c r="B345" s="88"/>
      <c r="C345" s="88"/>
    </row>
    <row r="346" spans="2:3" ht="18" customHeight="1" x14ac:dyDescent="0.25">
      <c r="B346" s="88"/>
      <c r="C346" s="88"/>
    </row>
    <row r="347" spans="2:3" ht="18" customHeight="1" x14ac:dyDescent="0.25">
      <c r="B347" s="88"/>
      <c r="C347" s="88"/>
    </row>
    <row r="348" spans="2:3" ht="18" customHeight="1" x14ac:dyDescent="0.25">
      <c r="B348" s="88"/>
      <c r="C348" s="88"/>
    </row>
    <row r="349" spans="2:3" ht="18" customHeight="1" x14ac:dyDescent="0.25">
      <c r="B349" s="88"/>
      <c r="C349" s="88"/>
    </row>
    <row r="350" spans="2:3" ht="18" customHeight="1" x14ac:dyDescent="0.25">
      <c r="B350" s="88"/>
      <c r="C350" s="88"/>
    </row>
    <row r="351" spans="2:3" ht="18" customHeight="1" x14ac:dyDescent="0.25">
      <c r="B351" s="88"/>
      <c r="C351" s="88"/>
    </row>
    <row r="352" spans="2:3" ht="18" customHeight="1" x14ac:dyDescent="0.25">
      <c r="B352" s="88"/>
      <c r="C352" s="88"/>
    </row>
    <row r="353" spans="2:3" ht="18" customHeight="1" x14ac:dyDescent="0.25">
      <c r="B353" s="88"/>
      <c r="C353" s="88"/>
    </row>
    <row r="354" spans="2:3" ht="18" customHeight="1" x14ac:dyDescent="0.25">
      <c r="B354" s="88"/>
      <c r="C354" s="88"/>
    </row>
    <row r="355" spans="2:3" ht="18" customHeight="1" x14ac:dyDescent="0.25">
      <c r="B355" s="88"/>
      <c r="C355" s="88"/>
    </row>
    <row r="356" spans="2:3" ht="18" customHeight="1" x14ac:dyDescent="0.25">
      <c r="B356" s="88"/>
      <c r="C356" s="88"/>
    </row>
    <row r="357" spans="2:3" ht="18" customHeight="1" x14ac:dyDescent="0.25">
      <c r="B357" s="88"/>
      <c r="C357" s="88"/>
    </row>
    <row r="358" spans="2:3" ht="18" customHeight="1" x14ac:dyDescent="0.25">
      <c r="B358" s="88"/>
      <c r="C358" s="88"/>
    </row>
    <row r="359" spans="2:3" ht="18" customHeight="1" x14ac:dyDescent="0.25">
      <c r="B359" s="88"/>
      <c r="C359" s="88"/>
    </row>
    <row r="360" spans="2:3" ht="18" customHeight="1" x14ac:dyDescent="0.25">
      <c r="B360" s="88"/>
      <c r="C360" s="88"/>
    </row>
    <row r="361" spans="2:3" ht="18" customHeight="1" x14ac:dyDescent="0.25">
      <c r="B361" s="88"/>
      <c r="C361" s="88"/>
    </row>
    <row r="362" spans="2:3" ht="18" customHeight="1" x14ac:dyDescent="0.25">
      <c r="B362" s="88"/>
      <c r="C362" s="88"/>
    </row>
    <row r="363" spans="2:3" ht="18" customHeight="1" x14ac:dyDescent="0.25">
      <c r="B363" s="88"/>
      <c r="C363" s="88"/>
    </row>
    <row r="364" spans="2:3" ht="18" customHeight="1" x14ac:dyDescent="0.25">
      <c r="B364" s="88"/>
      <c r="C364" s="88"/>
    </row>
    <row r="365" spans="2:3" ht="18" customHeight="1" x14ac:dyDescent="0.25">
      <c r="B365" s="88"/>
      <c r="C365" s="88"/>
    </row>
    <row r="366" spans="2:3" ht="18" customHeight="1" x14ac:dyDescent="0.25">
      <c r="B366" s="88"/>
      <c r="C366" s="88"/>
    </row>
    <row r="367" spans="2:3" ht="18" customHeight="1" x14ac:dyDescent="0.25">
      <c r="B367" s="88"/>
      <c r="C367" s="88"/>
    </row>
    <row r="368" spans="2:3" ht="18" customHeight="1" x14ac:dyDescent="0.25">
      <c r="B368" s="88"/>
      <c r="C368" s="88"/>
    </row>
    <row r="369" spans="2:3" ht="18" customHeight="1" x14ac:dyDescent="0.25">
      <c r="B369" s="88"/>
      <c r="C369" s="88"/>
    </row>
    <row r="370" spans="2:3" ht="18" customHeight="1" x14ac:dyDescent="0.25">
      <c r="B370" s="88"/>
      <c r="C370" s="88"/>
    </row>
    <row r="371" spans="2:3" ht="18" customHeight="1" x14ac:dyDescent="0.25">
      <c r="B371" s="88"/>
      <c r="C371" s="88"/>
    </row>
    <row r="372" spans="2:3" ht="18" customHeight="1" x14ac:dyDescent="0.25">
      <c r="B372" s="88"/>
      <c r="C372" s="88"/>
    </row>
    <row r="373" spans="2:3" ht="18" customHeight="1" x14ac:dyDescent="0.25">
      <c r="B373" s="88"/>
      <c r="C373" s="88"/>
    </row>
    <row r="374" spans="2:3" ht="18" customHeight="1" x14ac:dyDescent="0.25">
      <c r="B374" s="88"/>
      <c r="C374" s="88"/>
    </row>
    <row r="375" spans="2:3" ht="18" customHeight="1" x14ac:dyDescent="0.25">
      <c r="B375" s="88"/>
      <c r="C375" s="88"/>
    </row>
    <row r="376" spans="2:3" ht="18" customHeight="1" x14ac:dyDescent="0.25">
      <c r="B376" s="88"/>
      <c r="C376" s="88"/>
    </row>
    <row r="377" spans="2:3" ht="18" customHeight="1" x14ac:dyDescent="0.25">
      <c r="B377" s="88"/>
      <c r="C377" s="88"/>
    </row>
    <row r="378" spans="2:3" ht="18" customHeight="1" x14ac:dyDescent="0.25">
      <c r="B378" s="88"/>
      <c r="C378" s="88"/>
    </row>
    <row r="379" spans="2:3" ht="18" customHeight="1" x14ac:dyDescent="0.25">
      <c r="B379" s="88"/>
      <c r="C379" s="88"/>
    </row>
    <row r="380" spans="2:3" ht="18" customHeight="1" x14ac:dyDescent="0.25">
      <c r="B380" s="88"/>
      <c r="C380" s="88"/>
    </row>
    <row r="381" spans="2:3" ht="18" customHeight="1" x14ac:dyDescent="0.25">
      <c r="B381" s="88"/>
      <c r="C381" s="88"/>
    </row>
    <row r="382" spans="2:3" ht="18" customHeight="1" x14ac:dyDescent="0.25">
      <c r="B382" s="88"/>
      <c r="C382" s="88"/>
    </row>
    <row r="383" spans="2:3" ht="18" customHeight="1" x14ac:dyDescent="0.25">
      <c r="B383" s="88"/>
      <c r="C383" s="88"/>
    </row>
    <row r="384" spans="2:3" ht="18" customHeight="1" x14ac:dyDescent="0.25">
      <c r="B384" s="88"/>
      <c r="C384" s="88"/>
    </row>
    <row r="385" spans="2:3" ht="18" customHeight="1" x14ac:dyDescent="0.25">
      <c r="B385" s="88"/>
      <c r="C385" s="88"/>
    </row>
    <row r="386" spans="2:3" ht="18" customHeight="1" x14ac:dyDescent="0.25">
      <c r="B386" s="88"/>
      <c r="C386" s="88"/>
    </row>
    <row r="387" spans="2:3" ht="18" customHeight="1" x14ac:dyDescent="0.25">
      <c r="B387" s="88"/>
      <c r="C387" s="88"/>
    </row>
    <row r="388" spans="2:3" ht="18" customHeight="1" x14ac:dyDescent="0.25">
      <c r="B388" s="88"/>
      <c r="C388" s="88"/>
    </row>
    <row r="389" spans="2:3" ht="18" customHeight="1" x14ac:dyDescent="0.25">
      <c r="B389" s="88"/>
      <c r="C389" s="88"/>
    </row>
    <row r="390" spans="2:3" ht="18" customHeight="1" x14ac:dyDescent="0.25">
      <c r="B390" s="88"/>
      <c r="C390" s="88"/>
    </row>
    <row r="391" spans="2:3" ht="18" customHeight="1" x14ac:dyDescent="0.25">
      <c r="B391" s="88"/>
      <c r="C391" s="88"/>
    </row>
    <row r="392" spans="2:3" ht="18" customHeight="1" x14ac:dyDescent="0.25">
      <c r="B392" s="88"/>
      <c r="C392" s="88"/>
    </row>
    <row r="393" spans="2:3" ht="18" customHeight="1" x14ac:dyDescent="0.25">
      <c r="B393" s="88"/>
      <c r="C393" s="88"/>
    </row>
    <row r="394" spans="2:3" ht="18" customHeight="1" x14ac:dyDescent="0.25">
      <c r="B394" s="88"/>
      <c r="C394" s="88"/>
    </row>
    <row r="395" spans="2:3" ht="18" customHeight="1" x14ac:dyDescent="0.25">
      <c r="B395" s="88"/>
      <c r="C395" s="88"/>
    </row>
    <row r="396" spans="2:3" ht="18" customHeight="1" x14ac:dyDescent="0.25">
      <c r="B396" s="88"/>
      <c r="C396" s="88"/>
    </row>
    <row r="397" spans="2:3" ht="18" customHeight="1" x14ac:dyDescent="0.25">
      <c r="B397" s="88"/>
      <c r="C397" s="88"/>
    </row>
    <row r="398" spans="2:3" ht="18" customHeight="1" x14ac:dyDescent="0.25">
      <c r="B398" s="88"/>
      <c r="C398" s="88"/>
    </row>
    <row r="399" spans="2:3" ht="18" customHeight="1" x14ac:dyDescent="0.25">
      <c r="B399" s="88"/>
      <c r="C399" s="88"/>
    </row>
    <row r="400" spans="2:3" ht="18" customHeight="1" x14ac:dyDescent="0.25">
      <c r="B400" s="88"/>
      <c r="C400" s="88"/>
    </row>
    <row r="401" spans="2:3" ht="18" customHeight="1" x14ac:dyDescent="0.25">
      <c r="B401" s="88"/>
      <c r="C401" s="88"/>
    </row>
    <row r="402" spans="2:3" ht="18" customHeight="1" x14ac:dyDescent="0.25">
      <c r="B402" s="88"/>
      <c r="C402" s="88"/>
    </row>
    <row r="403" spans="2:3" ht="18" customHeight="1" x14ac:dyDescent="0.25">
      <c r="B403" s="88"/>
      <c r="C403" s="88"/>
    </row>
    <row r="404" spans="2:3" ht="18" customHeight="1" x14ac:dyDescent="0.25">
      <c r="B404" s="88"/>
      <c r="C404" s="88"/>
    </row>
    <row r="405" spans="2:3" ht="18" customHeight="1" x14ac:dyDescent="0.25">
      <c r="B405" s="88"/>
      <c r="C405" s="88"/>
    </row>
    <row r="406" spans="2:3" ht="18" customHeight="1" x14ac:dyDescent="0.25">
      <c r="B406" s="88"/>
      <c r="C406" s="88"/>
    </row>
    <row r="407" spans="2:3" ht="18" customHeight="1" x14ac:dyDescent="0.25">
      <c r="B407" s="88"/>
      <c r="C407" s="88"/>
    </row>
    <row r="408" spans="2:3" ht="18" customHeight="1" x14ac:dyDescent="0.25">
      <c r="B408" s="88"/>
      <c r="C408" s="88"/>
    </row>
    <row r="409" spans="2:3" ht="18" customHeight="1" x14ac:dyDescent="0.25">
      <c r="B409" s="88"/>
      <c r="C409" s="88"/>
    </row>
    <row r="410" spans="2:3" ht="18" customHeight="1" x14ac:dyDescent="0.25">
      <c r="B410" s="88"/>
      <c r="C410" s="88"/>
    </row>
    <row r="411" spans="2:3" ht="18" customHeight="1" x14ac:dyDescent="0.25">
      <c r="B411" s="88"/>
      <c r="C411" s="88"/>
    </row>
    <row r="412" spans="2:3" ht="18" customHeight="1" x14ac:dyDescent="0.25">
      <c r="B412" s="88"/>
      <c r="C412" s="88"/>
    </row>
    <row r="413" spans="2:3" ht="18" customHeight="1" x14ac:dyDescent="0.25">
      <c r="B413" s="88"/>
      <c r="C413" s="88"/>
    </row>
    <row r="414" spans="2:3" ht="18" customHeight="1" x14ac:dyDescent="0.25">
      <c r="B414" s="88"/>
      <c r="C414" s="88"/>
    </row>
    <row r="415" spans="2:3" ht="18" customHeight="1" x14ac:dyDescent="0.25">
      <c r="B415" s="88"/>
      <c r="C415" s="88"/>
    </row>
    <row r="416" spans="2:3" ht="18" customHeight="1" x14ac:dyDescent="0.25">
      <c r="B416" s="88"/>
      <c r="C416" s="88"/>
    </row>
    <row r="417" spans="2:3" ht="18" customHeight="1" x14ac:dyDescent="0.25">
      <c r="B417" s="88"/>
      <c r="C417" s="88"/>
    </row>
    <row r="418" spans="2:3" ht="18" customHeight="1" x14ac:dyDescent="0.25">
      <c r="B418" s="88"/>
      <c r="C418" s="88"/>
    </row>
    <row r="419" spans="2:3" ht="18" customHeight="1" x14ac:dyDescent="0.25">
      <c r="B419" s="88"/>
      <c r="C419" s="88"/>
    </row>
    <row r="420" spans="2:3" ht="18" customHeight="1" x14ac:dyDescent="0.25">
      <c r="B420" s="88"/>
      <c r="C420" s="88"/>
    </row>
    <row r="421" spans="2:3" ht="18" customHeight="1" x14ac:dyDescent="0.25">
      <c r="B421" s="88"/>
      <c r="C421" s="88"/>
    </row>
    <row r="422" spans="2:3" ht="18" customHeight="1" x14ac:dyDescent="0.25">
      <c r="B422" s="88"/>
      <c r="C422" s="88"/>
    </row>
    <row r="423" spans="2:3" ht="18" customHeight="1" x14ac:dyDescent="0.25">
      <c r="B423" s="88"/>
      <c r="C423" s="88"/>
    </row>
    <row r="424" spans="2:3" ht="18" customHeight="1" x14ac:dyDescent="0.25">
      <c r="B424" s="88"/>
      <c r="C424" s="88"/>
    </row>
    <row r="425" spans="2:3" ht="18" customHeight="1" x14ac:dyDescent="0.25">
      <c r="B425" s="88"/>
      <c r="C425" s="88"/>
    </row>
    <row r="426" spans="2:3" ht="18" customHeight="1" x14ac:dyDescent="0.25">
      <c r="B426" s="88"/>
      <c r="C426" s="88"/>
    </row>
    <row r="427" spans="2:3" ht="18" customHeight="1" x14ac:dyDescent="0.25">
      <c r="B427" s="88"/>
      <c r="C427" s="88"/>
    </row>
    <row r="428" spans="2:3" ht="18" customHeight="1" x14ac:dyDescent="0.25">
      <c r="B428" s="88"/>
      <c r="C428" s="88"/>
    </row>
    <row r="429" spans="2:3" ht="18" customHeight="1" x14ac:dyDescent="0.25">
      <c r="B429" s="88"/>
      <c r="C429" s="88"/>
    </row>
    <row r="430" spans="2:3" ht="18" customHeight="1" x14ac:dyDescent="0.25">
      <c r="B430" s="88"/>
      <c r="C430" s="88"/>
    </row>
    <row r="431" spans="2:3" ht="18" customHeight="1" x14ac:dyDescent="0.25">
      <c r="B431" s="88"/>
      <c r="C431" s="88"/>
    </row>
    <row r="432" spans="2:3" ht="18" customHeight="1" x14ac:dyDescent="0.25">
      <c r="B432" s="88"/>
      <c r="C432" s="88"/>
    </row>
    <row r="433" spans="2:3" ht="18" customHeight="1" x14ac:dyDescent="0.25">
      <c r="B433" s="88"/>
      <c r="C433" s="88"/>
    </row>
    <row r="434" spans="2:3" ht="18" customHeight="1" x14ac:dyDescent="0.25">
      <c r="B434" s="88"/>
      <c r="C434" s="88"/>
    </row>
    <row r="435" spans="2:3" ht="18" customHeight="1" x14ac:dyDescent="0.25">
      <c r="B435" s="88"/>
      <c r="C435" s="88"/>
    </row>
    <row r="436" spans="2:3" ht="18" customHeight="1" x14ac:dyDescent="0.25">
      <c r="B436" s="88"/>
      <c r="C436" s="88"/>
    </row>
    <row r="437" spans="2:3" ht="18" customHeight="1" x14ac:dyDescent="0.25">
      <c r="B437" s="88"/>
      <c r="C437" s="88"/>
    </row>
    <row r="438" spans="2:3" ht="18" customHeight="1" x14ac:dyDescent="0.25">
      <c r="B438" s="88"/>
      <c r="C438" s="88"/>
    </row>
    <row r="439" spans="2:3" ht="18" customHeight="1" x14ac:dyDescent="0.25">
      <c r="B439" s="88"/>
      <c r="C439" s="88"/>
    </row>
    <row r="440" spans="2:3" ht="18" customHeight="1" x14ac:dyDescent="0.25">
      <c r="B440" s="88"/>
      <c r="C440" s="88"/>
    </row>
    <row r="441" spans="2:3" ht="18" customHeight="1" x14ac:dyDescent="0.25">
      <c r="B441" s="88"/>
      <c r="C441" s="88"/>
    </row>
    <row r="442" spans="2:3" ht="18" customHeight="1" x14ac:dyDescent="0.25">
      <c r="B442" s="88"/>
      <c r="C442" s="88"/>
    </row>
    <row r="443" spans="2:3" ht="18" customHeight="1" x14ac:dyDescent="0.25">
      <c r="B443" s="88"/>
      <c r="C443" s="88"/>
    </row>
    <row r="444" spans="2:3" ht="18" customHeight="1" x14ac:dyDescent="0.25">
      <c r="B444" s="88"/>
      <c r="C444" s="88"/>
    </row>
    <row r="445" spans="2:3" ht="18" customHeight="1" x14ac:dyDescent="0.25">
      <c r="B445" s="88"/>
      <c r="C445" s="88"/>
    </row>
    <row r="446" spans="2:3" ht="18" customHeight="1" x14ac:dyDescent="0.25">
      <c r="B446" s="88"/>
      <c r="C446" s="88"/>
    </row>
    <row r="447" spans="2:3" ht="18" customHeight="1" x14ac:dyDescent="0.25">
      <c r="B447" s="88"/>
      <c r="C447" s="88"/>
    </row>
    <row r="448" spans="2:3" ht="18" customHeight="1" x14ac:dyDescent="0.25">
      <c r="B448" s="88"/>
      <c r="C448" s="88"/>
    </row>
    <row r="449" spans="2:3" ht="18" customHeight="1" x14ac:dyDescent="0.25">
      <c r="B449" s="88"/>
      <c r="C449" s="88"/>
    </row>
    <row r="450" spans="2:3" ht="18" customHeight="1" x14ac:dyDescent="0.25">
      <c r="B450" s="88"/>
      <c r="C450" s="88"/>
    </row>
    <row r="451" spans="2:3" ht="18" customHeight="1" x14ac:dyDescent="0.25">
      <c r="B451" s="88"/>
      <c r="C451" s="88"/>
    </row>
    <row r="452" spans="2:3" ht="18" customHeight="1" x14ac:dyDescent="0.25">
      <c r="B452" s="88"/>
      <c r="C452" s="88"/>
    </row>
    <row r="453" spans="2:3" ht="18" customHeight="1" x14ac:dyDescent="0.25">
      <c r="B453" s="88"/>
      <c r="C453" s="88"/>
    </row>
    <row r="454" spans="2:3" ht="18" customHeight="1" x14ac:dyDescent="0.25">
      <c r="B454" s="88"/>
      <c r="C454" s="88"/>
    </row>
    <row r="455" spans="2:3" ht="18" customHeight="1" x14ac:dyDescent="0.25">
      <c r="B455" s="88"/>
      <c r="C455" s="88"/>
    </row>
    <row r="456" spans="2:3" ht="18" customHeight="1" x14ac:dyDescent="0.25">
      <c r="B456" s="88"/>
      <c r="C456" s="88"/>
    </row>
    <row r="457" spans="2:3" ht="18" customHeight="1" x14ac:dyDescent="0.25">
      <c r="B457" s="88"/>
      <c r="C457" s="88"/>
    </row>
    <row r="458" spans="2:3" ht="18" customHeight="1" x14ac:dyDescent="0.25">
      <c r="B458" s="88"/>
      <c r="C458" s="88"/>
    </row>
    <row r="459" spans="2:3" ht="18" customHeight="1" x14ac:dyDescent="0.25">
      <c r="B459" s="88"/>
      <c r="C459" s="88"/>
    </row>
    <row r="460" spans="2:3" ht="18" customHeight="1" x14ac:dyDescent="0.25">
      <c r="B460" s="88"/>
      <c r="C460" s="88"/>
    </row>
    <row r="461" spans="2:3" ht="18" customHeight="1" x14ac:dyDescent="0.25">
      <c r="B461" s="88"/>
      <c r="C461" s="88"/>
    </row>
    <row r="462" spans="2:3" ht="18" customHeight="1" x14ac:dyDescent="0.25">
      <c r="B462" s="88"/>
      <c r="C462" s="88"/>
    </row>
    <row r="463" spans="2:3" ht="18" customHeight="1" x14ac:dyDescent="0.25">
      <c r="B463" s="88"/>
      <c r="C463" s="88"/>
    </row>
    <row r="464" spans="2:3" ht="18" customHeight="1" x14ac:dyDescent="0.25">
      <c r="B464" s="88"/>
      <c r="C464" s="88"/>
    </row>
    <row r="465" spans="2:3" ht="18" customHeight="1" x14ac:dyDescent="0.25">
      <c r="B465" s="88"/>
      <c r="C465" s="88"/>
    </row>
    <row r="466" spans="2:3" ht="18" customHeight="1" x14ac:dyDescent="0.25">
      <c r="B466" s="88"/>
      <c r="C466" s="88"/>
    </row>
    <row r="467" spans="2:3" ht="18" customHeight="1" x14ac:dyDescent="0.25">
      <c r="B467" s="88"/>
      <c r="C467" s="88"/>
    </row>
    <row r="468" spans="2:3" ht="18" customHeight="1" x14ac:dyDescent="0.25">
      <c r="B468" s="88"/>
      <c r="C468" s="88"/>
    </row>
    <row r="469" spans="2:3" ht="18" customHeight="1" x14ac:dyDescent="0.25">
      <c r="B469" s="88"/>
      <c r="C469" s="88"/>
    </row>
    <row r="470" spans="2:3" ht="18" customHeight="1" x14ac:dyDescent="0.25">
      <c r="B470" s="88"/>
      <c r="C470" s="88"/>
    </row>
    <row r="471" spans="2:3" ht="18" customHeight="1" x14ac:dyDescent="0.25">
      <c r="B471" s="88"/>
      <c r="C471" s="88"/>
    </row>
    <row r="472" spans="2:3" ht="18" customHeight="1" x14ac:dyDescent="0.25">
      <c r="B472" s="88"/>
      <c r="C472" s="88"/>
    </row>
    <row r="473" spans="2:3" ht="18" customHeight="1" x14ac:dyDescent="0.25">
      <c r="B473" s="88"/>
      <c r="C473" s="88"/>
    </row>
    <row r="474" spans="2:3" ht="18" customHeight="1" x14ac:dyDescent="0.25">
      <c r="B474" s="88"/>
      <c r="C474" s="88"/>
    </row>
    <row r="475" spans="2:3" ht="18" customHeight="1" x14ac:dyDescent="0.25">
      <c r="B475" s="88"/>
      <c r="C475" s="88"/>
    </row>
    <row r="476" spans="2:3" ht="18" customHeight="1" x14ac:dyDescent="0.25">
      <c r="B476" s="88"/>
      <c r="C476" s="88"/>
    </row>
    <row r="477" spans="2:3" ht="18" customHeight="1" x14ac:dyDescent="0.25">
      <c r="B477" s="88"/>
      <c r="C477" s="88"/>
    </row>
    <row r="478" spans="2:3" ht="18" customHeight="1" x14ac:dyDescent="0.25">
      <c r="B478" s="88"/>
      <c r="C478" s="88"/>
    </row>
    <row r="479" spans="2:3" ht="18" customHeight="1" x14ac:dyDescent="0.25">
      <c r="B479" s="88"/>
      <c r="C479" s="88"/>
    </row>
    <row r="480" spans="2:3" ht="18" customHeight="1" x14ac:dyDescent="0.25">
      <c r="B480" s="88"/>
      <c r="C480" s="88"/>
    </row>
    <row r="481" spans="2:3" ht="18" customHeight="1" x14ac:dyDescent="0.25">
      <c r="B481" s="88"/>
      <c r="C481" s="88"/>
    </row>
    <row r="482" spans="2:3" ht="18" customHeight="1" x14ac:dyDescent="0.25">
      <c r="B482" s="88"/>
      <c r="C482" s="88"/>
    </row>
    <row r="483" spans="2:3" ht="18" customHeight="1" x14ac:dyDescent="0.25">
      <c r="B483" s="88"/>
      <c r="C483" s="88"/>
    </row>
    <row r="484" spans="2:3" ht="18" customHeight="1" x14ac:dyDescent="0.25">
      <c r="B484" s="88"/>
      <c r="C484" s="88"/>
    </row>
    <row r="485" spans="2:3" ht="18" customHeight="1" x14ac:dyDescent="0.25">
      <c r="B485" s="88"/>
      <c r="C485" s="88"/>
    </row>
    <row r="486" spans="2:3" ht="18" customHeight="1" x14ac:dyDescent="0.25">
      <c r="B486" s="88"/>
      <c r="C486" s="88"/>
    </row>
    <row r="487" spans="2:3" ht="18" customHeight="1" x14ac:dyDescent="0.25">
      <c r="B487" s="88"/>
      <c r="C487" s="88"/>
    </row>
    <row r="488" spans="2:3" ht="18" customHeight="1" x14ac:dyDescent="0.25">
      <c r="B488" s="88"/>
      <c r="C488" s="88"/>
    </row>
    <row r="489" spans="2:3" ht="18" customHeight="1" x14ac:dyDescent="0.25">
      <c r="B489" s="88"/>
      <c r="C489" s="88"/>
    </row>
    <row r="490" spans="2:3" ht="18" customHeight="1" x14ac:dyDescent="0.25">
      <c r="B490" s="88"/>
      <c r="C490" s="88"/>
    </row>
    <row r="491" spans="2:3" ht="18" customHeight="1" x14ac:dyDescent="0.25">
      <c r="B491" s="88"/>
      <c r="C491" s="88"/>
    </row>
    <row r="492" spans="2:3" ht="18" customHeight="1" x14ac:dyDescent="0.25">
      <c r="B492" s="88"/>
      <c r="C492" s="88"/>
    </row>
    <row r="493" spans="2:3" ht="18" customHeight="1" x14ac:dyDescent="0.25">
      <c r="B493" s="88"/>
      <c r="C493" s="88"/>
    </row>
    <row r="494" spans="2:3" ht="18" customHeight="1" x14ac:dyDescent="0.25">
      <c r="B494" s="88"/>
      <c r="C494" s="88"/>
    </row>
    <row r="495" spans="2:3" ht="18" customHeight="1" x14ac:dyDescent="0.25">
      <c r="B495" s="88"/>
      <c r="C495" s="88"/>
    </row>
    <row r="496" spans="2:3" ht="18" customHeight="1" x14ac:dyDescent="0.25">
      <c r="B496" s="88"/>
      <c r="C496" s="88"/>
    </row>
    <row r="497" spans="2:3" ht="18" customHeight="1" x14ac:dyDescent="0.25">
      <c r="B497" s="88"/>
      <c r="C497" s="88"/>
    </row>
    <row r="498" spans="2:3" ht="18" customHeight="1" x14ac:dyDescent="0.25">
      <c r="B498" s="88"/>
      <c r="C498" s="88"/>
    </row>
    <row r="499" spans="2:3" ht="18" customHeight="1" x14ac:dyDescent="0.25">
      <c r="B499" s="88"/>
      <c r="C499" s="88"/>
    </row>
    <row r="500" spans="2:3" ht="18" customHeight="1" x14ac:dyDescent="0.25">
      <c r="B500" s="88"/>
      <c r="C500" s="88"/>
    </row>
    <row r="501" spans="2:3" ht="18" customHeight="1" x14ac:dyDescent="0.25">
      <c r="B501" s="88"/>
      <c r="C501" s="88"/>
    </row>
    <row r="502" spans="2:3" ht="18" customHeight="1" x14ac:dyDescent="0.25">
      <c r="B502" s="88"/>
      <c r="C502" s="88"/>
    </row>
    <row r="503" spans="2:3" ht="18" customHeight="1" x14ac:dyDescent="0.25">
      <c r="B503" s="88"/>
      <c r="C503" s="88"/>
    </row>
    <row r="504" spans="2:3" ht="18" customHeight="1" x14ac:dyDescent="0.25">
      <c r="B504" s="88"/>
      <c r="C504" s="88"/>
    </row>
    <row r="505" spans="2:3" ht="18" customHeight="1" x14ac:dyDescent="0.25">
      <c r="B505" s="88"/>
      <c r="C505" s="88"/>
    </row>
    <row r="506" spans="2:3" ht="18" customHeight="1" x14ac:dyDescent="0.25">
      <c r="B506" s="88"/>
      <c r="C506" s="88"/>
    </row>
    <row r="507" spans="2:3" ht="18" customHeight="1" x14ac:dyDescent="0.25">
      <c r="B507" s="88"/>
      <c r="C507" s="88"/>
    </row>
    <row r="508" spans="2:3" ht="18" customHeight="1" x14ac:dyDescent="0.25">
      <c r="B508" s="88"/>
      <c r="C508" s="88"/>
    </row>
    <row r="509" spans="2:3" ht="18" customHeight="1" x14ac:dyDescent="0.25">
      <c r="B509" s="88"/>
      <c r="C509" s="88"/>
    </row>
    <row r="510" spans="2:3" ht="18" customHeight="1" x14ac:dyDescent="0.25">
      <c r="B510" s="88"/>
      <c r="C510" s="88"/>
    </row>
    <row r="511" spans="2:3" ht="18" customHeight="1" x14ac:dyDescent="0.25">
      <c r="B511" s="88"/>
      <c r="C511" s="88"/>
    </row>
    <row r="512" spans="2:3" ht="18" customHeight="1" x14ac:dyDescent="0.25">
      <c r="B512" s="88"/>
      <c r="C512" s="88"/>
    </row>
    <row r="513" spans="2:3" ht="18" customHeight="1" x14ac:dyDescent="0.25">
      <c r="B513" s="88"/>
      <c r="C513" s="88"/>
    </row>
    <row r="514" spans="2:3" ht="18" customHeight="1" x14ac:dyDescent="0.25">
      <c r="B514" s="88"/>
      <c r="C514" s="88"/>
    </row>
    <row r="515" spans="2:3" ht="18" customHeight="1" x14ac:dyDescent="0.25">
      <c r="B515" s="88"/>
      <c r="C515" s="88"/>
    </row>
    <row r="516" spans="2:3" ht="18" customHeight="1" x14ac:dyDescent="0.25">
      <c r="B516" s="88"/>
      <c r="C516" s="88"/>
    </row>
    <row r="517" spans="2:3" ht="18" customHeight="1" x14ac:dyDescent="0.25">
      <c r="B517" s="88"/>
      <c r="C517" s="88"/>
    </row>
    <row r="518" spans="2:3" ht="18" customHeight="1" x14ac:dyDescent="0.25">
      <c r="B518" s="88"/>
      <c r="C518" s="88"/>
    </row>
    <row r="519" spans="2:3" ht="18" customHeight="1" x14ac:dyDescent="0.25">
      <c r="B519" s="88"/>
      <c r="C519" s="88"/>
    </row>
    <row r="520" spans="2:3" ht="18" customHeight="1" x14ac:dyDescent="0.25">
      <c r="B520" s="88"/>
      <c r="C520" s="88"/>
    </row>
    <row r="521" spans="2:3" ht="18" customHeight="1" x14ac:dyDescent="0.25">
      <c r="B521" s="88"/>
      <c r="C521" s="88"/>
    </row>
    <row r="522" spans="2:3" ht="18" customHeight="1" x14ac:dyDescent="0.25">
      <c r="B522" s="88"/>
      <c r="C522" s="88"/>
    </row>
    <row r="523" spans="2:3" ht="18" customHeight="1" x14ac:dyDescent="0.25">
      <c r="B523" s="88"/>
      <c r="C523" s="88"/>
    </row>
    <row r="524" spans="2:3" ht="18" customHeight="1" x14ac:dyDescent="0.25">
      <c r="B524" s="88"/>
      <c r="C524" s="88"/>
    </row>
    <row r="525" spans="2:3" ht="18" customHeight="1" x14ac:dyDescent="0.25">
      <c r="B525" s="88"/>
      <c r="C525" s="88"/>
    </row>
    <row r="526" spans="2:3" ht="18" customHeight="1" x14ac:dyDescent="0.25">
      <c r="B526" s="88"/>
      <c r="C526" s="88"/>
    </row>
    <row r="527" spans="2:3" ht="18" customHeight="1" x14ac:dyDescent="0.25">
      <c r="B527" s="88"/>
      <c r="C527" s="88"/>
    </row>
    <row r="528" spans="2:3" ht="18" customHeight="1" x14ac:dyDescent="0.25">
      <c r="B528" s="88"/>
      <c r="C528" s="88"/>
    </row>
    <row r="529" spans="2:3" ht="18" customHeight="1" x14ac:dyDescent="0.25">
      <c r="B529" s="88"/>
      <c r="C529" s="88"/>
    </row>
    <row r="530" spans="2:3" ht="18" customHeight="1" x14ac:dyDescent="0.25">
      <c r="B530" s="88"/>
      <c r="C530" s="88"/>
    </row>
    <row r="531" spans="2:3" ht="18" customHeight="1" x14ac:dyDescent="0.25">
      <c r="B531" s="88"/>
      <c r="C531" s="88"/>
    </row>
    <row r="532" spans="2:3" ht="18" customHeight="1" x14ac:dyDescent="0.25">
      <c r="B532" s="88"/>
      <c r="C532" s="88"/>
    </row>
    <row r="533" spans="2:3" ht="18" customHeight="1" x14ac:dyDescent="0.25">
      <c r="B533" s="88"/>
      <c r="C533" s="88"/>
    </row>
    <row r="534" spans="2:3" ht="18" customHeight="1" x14ac:dyDescent="0.25">
      <c r="B534" s="88"/>
      <c r="C534" s="88"/>
    </row>
    <row r="535" spans="2:3" ht="18" customHeight="1" x14ac:dyDescent="0.25">
      <c r="B535" s="88"/>
      <c r="C535" s="88"/>
    </row>
    <row r="536" spans="2:3" ht="18" customHeight="1" x14ac:dyDescent="0.25">
      <c r="B536" s="88"/>
      <c r="C536" s="88"/>
    </row>
    <row r="537" spans="2:3" ht="18" customHeight="1" x14ac:dyDescent="0.25">
      <c r="B537" s="88"/>
      <c r="C537" s="88"/>
    </row>
    <row r="538" spans="2:3" ht="18" customHeight="1" x14ac:dyDescent="0.25">
      <c r="B538" s="88"/>
      <c r="C538" s="88"/>
    </row>
    <row r="539" spans="2:3" ht="18" customHeight="1" x14ac:dyDescent="0.25">
      <c r="B539" s="88"/>
      <c r="C539" s="88"/>
    </row>
    <row r="540" spans="2:3" ht="18" customHeight="1" x14ac:dyDescent="0.25">
      <c r="B540" s="88"/>
      <c r="C540" s="88"/>
    </row>
    <row r="541" spans="2:3" ht="18" customHeight="1" x14ac:dyDescent="0.25">
      <c r="B541" s="88"/>
      <c r="C541" s="88"/>
    </row>
    <row r="542" spans="2:3" ht="18" customHeight="1" x14ac:dyDescent="0.25">
      <c r="B542" s="88"/>
      <c r="C542" s="88"/>
    </row>
    <row r="543" spans="2:3" ht="18" customHeight="1" x14ac:dyDescent="0.25">
      <c r="B543" s="88"/>
      <c r="C543" s="88"/>
    </row>
    <row r="544" spans="2:3" ht="18" customHeight="1" x14ac:dyDescent="0.25">
      <c r="B544" s="88"/>
      <c r="C544" s="88"/>
    </row>
    <row r="545" spans="2:3" ht="18" customHeight="1" x14ac:dyDescent="0.25">
      <c r="B545" s="88"/>
      <c r="C545" s="88"/>
    </row>
    <row r="546" spans="2:3" ht="18" customHeight="1" x14ac:dyDescent="0.25">
      <c r="B546" s="88"/>
      <c r="C546" s="88"/>
    </row>
    <row r="547" spans="2:3" ht="18" customHeight="1" x14ac:dyDescent="0.25">
      <c r="B547" s="88"/>
      <c r="C547" s="88"/>
    </row>
    <row r="548" spans="2:3" ht="18" customHeight="1" x14ac:dyDescent="0.25">
      <c r="B548" s="88"/>
      <c r="C548" s="88"/>
    </row>
    <row r="549" spans="2:3" ht="18" customHeight="1" x14ac:dyDescent="0.25">
      <c r="B549" s="88"/>
      <c r="C549" s="88"/>
    </row>
    <row r="550" spans="2:3" ht="18" customHeight="1" x14ac:dyDescent="0.25">
      <c r="B550" s="88"/>
      <c r="C550" s="88"/>
    </row>
    <row r="551" spans="2:3" ht="18" customHeight="1" x14ac:dyDescent="0.25">
      <c r="B551" s="88"/>
      <c r="C551" s="88"/>
    </row>
    <row r="552" spans="2:3" ht="18" customHeight="1" x14ac:dyDescent="0.25">
      <c r="B552" s="88"/>
      <c r="C552" s="88"/>
    </row>
    <row r="553" spans="2:3" ht="18" customHeight="1" x14ac:dyDescent="0.25">
      <c r="B553" s="88"/>
      <c r="C553" s="88"/>
    </row>
    <row r="554" spans="2:3" ht="18" customHeight="1" x14ac:dyDescent="0.25">
      <c r="B554" s="88"/>
      <c r="C554" s="88"/>
    </row>
    <row r="555" spans="2:3" ht="18" customHeight="1" x14ac:dyDescent="0.25">
      <c r="B555" s="88"/>
      <c r="C555" s="88"/>
    </row>
    <row r="556" spans="2:3" ht="18" customHeight="1" x14ac:dyDescent="0.25">
      <c r="B556" s="88"/>
      <c r="C556" s="88"/>
    </row>
    <row r="557" spans="2:3" ht="18" customHeight="1" x14ac:dyDescent="0.25">
      <c r="B557" s="88"/>
      <c r="C557" s="88"/>
    </row>
    <row r="558" spans="2:3" ht="18" customHeight="1" x14ac:dyDescent="0.25">
      <c r="B558" s="88"/>
      <c r="C558" s="88"/>
    </row>
    <row r="559" spans="2:3" ht="18" customHeight="1" x14ac:dyDescent="0.25">
      <c r="B559" s="88"/>
      <c r="C559" s="88"/>
    </row>
    <row r="560" spans="2:3" ht="18" customHeight="1" x14ac:dyDescent="0.25">
      <c r="B560" s="88"/>
      <c r="C560" s="88"/>
    </row>
    <row r="561" spans="2:3" ht="18" customHeight="1" x14ac:dyDescent="0.25">
      <c r="B561" s="88"/>
      <c r="C561" s="88"/>
    </row>
    <row r="562" spans="2:3" ht="18" customHeight="1" x14ac:dyDescent="0.25">
      <c r="B562" s="88"/>
      <c r="C562" s="88"/>
    </row>
    <row r="563" spans="2:3" ht="18" customHeight="1" x14ac:dyDescent="0.25">
      <c r="B563" s="88"/>
      <c r="C563" s="88"/>
    </row>
    <row r="564" spans="2:3" ht="18" customHeight="1" x14ac:dyDescent="0.25">
      <c r="B564" s="88"/>
      <c r="C564" s="88"/>
    </row>
    <row r="565" spans="2:3" ht="18" customHeight="1" x14ac:dyDescent="0.25">
      <c r="B565" s="88"/>
      <c r="C565" s="88"/>
    </row>
    <row r="566" spans="2:3" ht="18" customHeight="1" x14ac:dyDescent="0.25">
      <c r="B566" s="88"/>
      <c r="C566" s="88"/>
    </row>
    <row r="567" spans="2:3" ht="18" customHeight="1" x14ac:dyDescent="0.25">
      <c r="B567" s="88"/>
      <c r="C567" s="88"/>
    </row>
    <row r="568" spans="2:3" ht="18" customHeight="1" x14ac:dyDescent="0.25">
      <c r="B568" s="88"/>
      <c r="C568" s="88"/>
    </row>
    <row r="569" spans="2:3" ht="18" customHeight="1" x14ac:dyDescent="0.25">
      <c r="B569" s="88"/>
      <c r="C569" s="88"/>
    </row>
    <row r="570" spans="2:3" ht="18" customHeight="1" x14ac:dyDescent="0.25">
      <c r="B570" s="88"/>
      <c r="C570" s="88"/>
    </row>
    <row r="571" spans="2:3" ht="18" customHeight="1" x14ac:dyDescent="0.25">
      <c r="B571" s="88"/>
      <c r="C571" s="88"/>
    </row>
    <row r="572" spans="2:3" ht="18" customHeight="1" x14ac:dyDescent="0.25">
      <c r="B572" s="88"/>
      <c r="C572" s="88"/>
    </row>
    <row r="573" spans="2:3" ht="18" customHeight="1" x14ac:dyDescent="0.25">
      <c r="B573" s="88"/>
      <c r="C573" s="88"/>
    </row>
    <row r="574" spans="2:3" ht="18" customHeight="1" x14ac:dyDescent="0.25">
      <c r="B574" s="88"/>
      <c r="C574" s="88"/>
    </row>
    <row r="575" spans="2:3" ht="18" customHeight="1" x14ac:dyDescent="0.25">
      <c r="B575" s="88"/>
      <c r="C575" s="88"/>
    </row>
    <row r="576" spans="2:3" ht="18" customHeight="1" x14ac:dyDescent="0.25">
      <c r="B576" s="88"/>
      <c r="C576" s="88"/>
    </row>
    <row r="577" spans="2:3" ht="18" customHeight="1" x14ac:dyDescent="0.25">
      <c r="B577" s="88"/>
      <c r="C577" s="88"/>
    </row>
    <row r="578" spans="2:3" ht="18" customHeight="1" x14ac:dyDescent="0.25">
      <c r="B578" s="88"/>
      <c r="C578" s="88"/>
    </row>
    <row r="579" spans="2:3" ht="18" customHeight="1" x14ac:dyDescent="0.25">
      <c r="B579" s="88"/>
      <c r="C579" s="88"/>
    </row>
    <row r="580" spans="2:3" ht="18" customHeight="1" x14ac:dyDescent="0.25">
      <c r="B580" s="88"/>
      <c r="C580" s="88"/>
    </row>
    <row r="581" spans="2:3" ht="18" customHeight="1" x14ac:dyDescent="0.25">
      <c r="B581" s="88"/>
      <c r="C581" s="88"/>
    </row>
    <row r="582" spans="2:3" ht="18" customHeight="1" x14ac:dyDescent="0.25">
      <c r="B582" s="88"/>
      <c r="C582" s="88"/>
    </row>
    <row r="583" spans="2:3" ht="18" customHeight="1" x14ac:dyDescent="0.25">
      <c r="B583" s="88"/>
      <c r="C583" s="88"/>
    </row>
    <row r="584" spans="2:3" ht="18" customHeight="1" x14ac:dyDescent="0.25">
      <c r="B584" s="88"/>
      <c r="C584" s="88"/>
    </row>
    <row r="585" spans="2:3" ht="18" customHeight="1" x14ac:dyDescent="0.25">
      <c r="B585" s="88"/>
      <c r="C585" s="88"/>
    </row>
    <row r="586" spans="2:3" ht="18" customHeight="1" x14ac:dyDescent="0.25">
      <c r="B586" s="88"/>
      <c r="C586" s="88"/>
    </row>
    <row r="587" spans="2:3" ht="18" customHeight="1" x14ac:dyDescent="0.25">
      <c r="B587" s="88"/>
      <c r="C587" s="88"/>
    </row>
    <row r="588" spans="2:3" ht="18" customHeight="1" x14ac:dyDescent="0.25">
      <c r="B588" s="88"/>
      <c r="C588" s="88"/>
    </row>
    <row r="589" spans="2:3" ht="18" customHeight="1" x14ac:dyDescent="0.25">
      <c r="B589" s="88"/>
      <c r="C589" s="88"/>
    </row>
    <row r="590" spans="2:3" ht="18" customHeight="1" x14ac:dyDescent="0.25">
      <c r="B590" s="88"/>
      <c r="C590" s="88"/>
    </row>
    <row r="591" spans="2:3" ht="18" customHeight="1" x14ac:dyDescent="0.25">
      <c r="B591" s="88"/>
      <c r="C591" s="88"/>
    </row>
    <row r="592" spans="2:3" ht="18" customHeight="1" x14ac:dyDescent="0.25">
      <c r="B592" s="88"/>
      <c r="C592" s="88"/>
    </row>
    <row r="593" spans="2:3" ht="18" customHeight="1" x14ac:dyDescent="0.25">
      <c r="B593" s="88"/>
      <c r="C593" s="88"/>
    </row>
    <row r="594" spans="2:3" ht="18" customHeight="1" x14ac:dyDescent="0.25">
      <c r="B594" s="88"/>
      <c r="C594" s="88"/>
    </row>
    <row r="595" spans="2:3" ht="18" customHeight="1" x14ac:dyDescent="0.25">
      <c r="B595" s="88"/>
      <c r="C595" s="88"/>
    </row>
    <row r="596" spans="2:3" ht="18" customHeight="1" x14ac:dyDescent="0.25">
      <c r="B596" s="88"/>
      <c r="C596" s="88"/>
    </row>
    <row r="597" spans="2:3" ht="18" customHeight="1" x14ac:dyDescent="0.25">
      <c r="B597" s="88"/>
      <c r="C597" s="88"/>
    </row>
    <row r="598" spans="2:3" ht="18" customHeight="1" x14ac:dyDescent="0.25">
      <c r="B598" s="88"/>
      <c r="C598" s="88"/>
    </row>
    <row r="599" spans="2:3" ht="18" customHeight="1" x14ac:dyDescent="0.25">
      <c r="B599" s="88"/>
      <c r="C599" s="88"/>
    </row>
    <row r="600" spans="2:3" ht="18" customHeight="1" x14ac:dyDescent="0.25">
      <c r="B600" s="88"/>
      <c r="C600" s="88"/>
    </row>
    <row r="601" spans="2:3" ht="18" customHeight="1" x14ac:dyDescent="0.25">
      <c r="B601" s="88"/>
      <c r="C601" s="88"/>
    </row>
    <row r="602" spans="2:3" ht="18" customHeight="1" x14ac:dyDescent="0.25">
      <c r="B602" s="88"/>
      <c r="C602" s="88"/>
    </row>
    <row r="603" spans="2:3" ht="18" customHeight="1" x14ac:dyDescent="0.25">
      <c r="B603" s="88"/>
      <c r="C603" s="88"/>
    </row>
    <row r="604" spans="2:3" ht="18" customHeight="1" x14ac:dyDescent="0.25">
      <c r="B604" s="88"/>
      <c r="C604" s="88"/>
    </row>
    <row r="605" spans="2:3" ht="18" customHeight="1" x14ac:dyDescent="0.25">
      <c r="B605" s="88"/>
      <c r="C605" s="88"/>
    </row>
    <row r="606" spans="2:3" ht="18" customHeight="1" x14ac:dyDescent="0.25">
      <c r="B606" s="88"/>
      <c r="C606" s="88"/>
    </row>
    <row r="607" spans="2:3" ht="18" customHeight="1" x14ac:dyDescent="0.25">
      <c r="B607" s="88"/>
      <c r="C607" s="88"/>
    </row>
    <row r="608" spans="2:3" ht="18" customHeight="1" x14ac:dyDescent="0.25">
      <c r="B608" s="88"/>
      <c r="C608" s="88"/>
    </row>
    <row r="609" spans="2:3" ht="18" customHeight="1" x14ac:dyDescent="0.25">
      <c r="B609" s="88"/>
      <c r="C609" s="88"/>
    </row>
    <row r="610" spans="2:3" ht="18" customHeight="1" x14ac:dyDescent="0.25">
      <c r="B610" s="88"/>
      <c r="C610" s="88"/>
    </row>
    <row r="611" spans="2:3" ht="18" customHeight="1" x14ac:dyDescent="0.25">
      <c r="B611" s="88"/>
      <c r="C611" s="88"/>
    </row>
    <row r="612" spans="2:3" ht="18" customHeight="1" x14ac:dyDescent="0.25">
      <c r="B612" s="88"/>
      <c r="C612" s="88"/>
    </row>
    <row r="613" spans="2:3" ht="18" customHeight="1" x14ac:dyDescent="0.25">
      <c r="B613" s="88"/>
      <c r="C613" s="88"/>
    </row>
    <row r="614" spans="2:3" ht="18" customHeight="1" x14ac:dyDescent="0.25">
      <c r="B614" s="88"/>
      <c r="C614" s="88"/>
    </row>
    <row r="615" spans="2:3" ht="18" customHeight="1" x14ac:dyDescent="0.25">
      <c r="B615" s="88"/>
      <c r="C615" s="88"/>
    </row>
    <row r="616" spans="2:3" ht="18" customHeight="1" x14ac:dyDescent="0.25">
      <c r="B616" s="88"/>
      <c r="C616" s="88"/>
    </row>
    <row r="617" spans="2:3" ht="18" customHeight="1" x14ac:dyDescent="0.25">
      <c r="B617" s="88"/>
      <c r="C617" s="88"/>
    </row>
    <row r="618" spans="2:3" ht="18" customHeight="1" x14ac:dyDescent="0.25">
      <c r="B618" s="88"/>
      <c r="C618" s="88"/>
    </row>
    <row r="619" spans="2:3" ht="18" customHeight="1" x14ac:dyDescent="0.25">
      <c r="B619" s="88"/>
      <c r="C619" s="88"/>
    </row>
    <row r="620" spans="2:3" ht="18" customHeight="1" x14ac:dyDescent="0.25">
      <c r="B620" s="88"/>
      <c r="C620" s="88"/>
    </row>
    <row r="621" spans="2:3" ht="18" customHeight="1" x14ac:dyDescent="0.25">
      <c r="B621" s="88"/>
      <c r="C621" s="88"/>
    </row>
    <row r="622" spans="2:3" ht="18" customHeight="1" x14ac:dyDescent="0.25">
      <c r="B622" s="88"/>
      <c r="C622" s="88"/>
    </row>
    <row r="623" spans="2:3" ht="18" customHeight="1" x14ac:dyDescent="0.25">
      <c r="B623" s="88"/>
      <c r="C623" s="88"/>
    </row>
    <row r="624" spans="2:3" ht="18" customHeight="1" x14ac:dyDescent="0.25">
      <c r="B624" s="88"/>
      <c r="C624" s="88"/>
    </row>
    <row r="625" spans="2:3" ht="18" customHeight="1" x14ac:dyDescent="0.25">
      <c r="B625" s="88"/>
      <c r="C625" s="88"/>
    </row>
    <row r="626" spans="2:3" ht="18" customHeight="1" x14ac:dyDescent="0.25">
      <c r="B626" s="88"/>
      <c r="C626" s="88"/>
    </row>
    <row r="627" spans="2:3" ht="18" customHeight="1" x14ac:dyDescent="0.25">
      <c r="B627" s="88"/>
      <c r="C627" s="88"/>
    </row>
    <row r="628" spans="2:3" ht="18" customHeight="1" x14ac:dyDescent="0.25">
      <c r="B628" s="88"/>
      <c r="C628" s="88"/>
    </row>
    <row r="629" spans="2:3" ht="18" customHeight="1" x14ac:dyDescent="0.25">
      <c r="B629" s="88"/>
      <c r="C629" s="88"/>
    </row>
    <row r="630" spans="2:3" ht="18" customHeight="1" x14ac:dyDescent="0.25">
      <c r="B630" s="88"/>
      <c r="C630" s="88"/>
    </row>
    <row r="631" spans="2:3" ht="18" customHeight="1" x14ac:dyDescent="0.25">
      <c r="B631" s="88"/>
      <c r="C631" s="88"/>
    </row>
    <row r="632" spans="2:3" ht="18" customHeight="1" x14ac:dyDescent="0.25">
      <c r="B632" s="88"/>
      <c r="C632" s="88"/>
    </row>
    <row r="633" spans="2:3" ht="18" customHeight="1" x14ac:dyDescent="0.25">
      <c r="B633" s="88"/>
      <c r="C633" s="88"/>
    </row>
    <row r="634" spans="2:3" ht="18" customHeight="1" x14ac:dyDescent="0.25">
      <c r="B634" s="88"/>
      <c r="C634" s="88"/>
    </row>
    <row r="635" spans="2:3" ht="18" customHeight="1" x14ac:dyDescent="0.25">
      <c r="B635" s="88"/>
      <c r="C635" s="88"/>
    </row>
    <row r="636" spans="2:3" ht="18" customHeight="1" x14ac:dyDescent="0.25">
      <c r="B636" s="88"/>
      <c r="C636" s="88"/>
    </row>
    <row r="637" spans="2:3" ht="18" customHeight="1" x14ac:dyDescent="0.25">
      <c r="B637" s="88"/>
      <c r="C637" s="88"/>
    </row>
    <row r="638" spans="2:3" ht="18" customHeight="1" x14ac:dyDescent="0.25">
      <c r="B638" s="88"/>
      <c r="C638" s="88"/>
    </row>
    <row r="639" spans="2:3" ht="18" customHeight="1" x14ac:dyDescent="0.25">
      <c r="B639" s="88"/>
      <c r="C639" s="88"/>
    </row>
    <row r="640" spans="2:3" ht="18" customHeight="1" x14ac:dyDescent="0.25">
      <c r="B640" s="88"/>
      <c r="C640" s="88"/>
    </row>
    <row r="641" spans="2:3" ht="18" customHeight="1" x14ac:dyDescent="0.25">
      <c r="B641" s="88"/>
      <c r="C641" s="88"/>
    </row>
    <row r="642" spans="2:3" ht="18" customHeight="1" x14ac:dyDescent="0.25">
      <c r="B642" s="88"/>
      <c r="C642" s="88"/>
    </row>
    <row r="643" spans="2:3" ht="18" customHeight="1" x14ac:dyDescent="0.25">
      <c r="B643" s="88"/>
      <c r="C643" s="88"/>
    </row>
    <row r="644" spans="2:3" ht="18" customHeight="1" x14ac:dyDescent="0.25">
      <c r="B644" s="88"/>
      <c r="C644" s="88"/>
    </row>
    <row r="645" spans="2:3" ht="18" customHeight="1" x14ac:dyDescent="0.25">
      <c r="B645" s="88"/>
      <c r="C645" s="88"/>
    </row>
    <row r="646" spans="2:3" ht="18" customHeight="1" x14ac:dyDescent="0.25">
      <c r="B646" s="88"/>
      <c r="C646" s="88"/>
    </row>
    <row r="647" spans="2:3" ht="18" customHeight="1" x14ac:dyDescent="0.25">
      <c r="B647" s="88"/>
      <c r="C647" s="88"/>
    </row>
    <row r="648" spans="2:3" ht="18" customHeight="1" x14ac:dyDescent="0.25">
      <c r="B648" s="88"/>
      <c r="C648" s="88"/>
    </row>
    <row r="649" spans="2:3" ht="18" customHeight="1" x14ac:dyDescent="0.25">
      <c r="B649" s="88"/>
      <c r="C649" s="88"/>
    </row>
    <row r="650" spans="2:3" ht="18" customHeight="1" x14ac:dyDescent="0.25">
      <c r="B650" s="88"/>
      <c r="C650" s="88"/>
    </row>
    <row r="651" spans="2:3" ht="18" customHeight="1" x14ac:dyDescent="0.25">
      <c r="B651" s="88"/>
      <c r="C651" s="88"/>
    </row>
    <row r="652" spans="2:3" ht="18" customHeight="1" x14ac:dyDescent="0.25">
      <c r="B652" s="88"/>
      <c r="C652" s="88"/>
    </row>
    <row r="653" spans="2:3" ht="18" customHeight="1" x14ac:dyDescent="0.25">
      <c r="B653" s="88"/>
      <c r="C653" s="88"/>
    </row>
    <row r="654" spans="2:3" ht="18" customHeight="1" x14ac:dyDescent="0.25">
      <c r="B654" s="88"/>
      <c r="C654" s="88"/>
    </row>
    <row r="655" spans="2:3" ht="18" customHeight="1" x14ac:dyDescent="0.25">
      <c r="B655" s="88"/>
      <c r="C655" s="88"/>
    </row>
    <row r="656" spans="2:3" ht="18" customHeight="1" x14ac:dyDescent="0.25">
      <c r="B656" s="88"/>
      <c r="C656" s="88"/>
    </row>
    <row r="657" spans="2:3" ht="18" customHeight="1" x14ac:dyDescent="0.25">
      <c r="B657" s="88"/>
      <c r="C657" s="88"/>
    </row>
    <row r="658" spans="2:3" ht="18" customHeight="1" x14ac:dyDescent="0.25">
      <c r="B658" s="88"/>
      <c r="C658" s="88"/>
    </row>
    <row r="659" spans="2:3" ht="18" customHeight="1" x14ac:dyDescent="0.25">
      <c r="B659" s="88"/>
      <c r="C659" s="88"/>
    </row>
    <row r="660" spans="2:3" ht="18" customHeight="1" x14ac:dyDescent="0.25">
      <c r="B660" s="88"/>
      <c r="C660" s="88"/>
    </row>
    <row r="661" spans="2:3" ht="18" customHeight="1" x14ac:dyDescent="0.25">
      <c r="B661" s="88"/>
      <c r="C661" s="88"/>
    </row>
    <row r="662" spans="2:3" ht="18" customHeight="1" x14ac:dyDescent="0.25">
      <c r="B662" s="88"/>
      <c r="C662" s="88"/>
    </row>
    <row r="663" spans="2:3" ht="18" customHeight="1" x14ac:dyDescent="0.25">
      <c r="B663" s="88"/>
      <c r="C663" s="88"/>
    </row>
    <row r="664" spans="2:3" ht="18" customHeight="1" x14ac:dyDescent="0.25">
      <c r="B664" s="88"/>
      <c r="C664" s="88"/>
    </row>
    <row r="665" spans="2:3" ht="18" customHeight="1" x14ac:dyDescent="0.25">
      <c r="B665" s="88"/>
      <c r="C665" s="88"/>
    </row>
    <row r="666" spans="2:3" ht="18" customHeight="1" x14ac:dyDescent="0.25">
      <c r="B666" s="88"/>
      <c r="C666" s="88"/>
    </row>
    <row r="667" spans="2:3" ht="18" customHeight="1" x14ac:dyDescent="0.25">
      <c r="B667" s="88"/>
      <c r="C667" s="88"/>
    </row>
    <row r="668" spans="2:3" ht="18" customHeight="1" x14ac:dyDescent="0.25">
      <c r="B668" s="88"/>
      <c r="C668" s="88"/>
    </row>
    <row r="669" spans="2:3" ht="18" customHeight="1" x14ac:dyDescent="0.25">
      <c r="B669" s="88"/>
      <c r="C669" s="88"/>
    </row>
    <row r="670" spans="2:3" ht="18" customHeight="1" x14ac:dyDescent="0.25">
      <c r="B670" s="88"/>
      <c r="C670" s="88"/>
    </row>
    <row r="671" spans="2:3" ht="18" customHeight="1" x14ac:dyDescent="0.25">
      <c r="B671" s="88"/>
      <c r="C671" s="88"/>
    </row>
    <row r="672" spans="2:3" ht="18" customHeight="1" x14ac:dyDescent="0.25">
      <c r="B672" s="88"/>
      <c r="C672" s="88"/>
    </row>
    <row r="673" spans="2:3" ht="18" customHeight="1" x14ac:dyDescent="0.25">
      <c r="B673" s="88"/>
      <c r="C673" s="88"/>
    </row>
    <row r="674" spans="2:3" ht="18" customHeight="1" x14ac:dyDescent="0.25">
      <c r="B674" s="88"/>
      <c r="C674" s="88"/>
    </row>
    <row r="675" spans="2:3" ht="18" customHeight="1" x14ac:dyDescent="0.25">
      <c r="B675" s="88"/>
      <c r="C675" s="88"/>
    </row>
    <row r="676" spans="2:3" ht="18" customHeight="1" x14ac:dyDescent="0.25">
      <c r="B676" s="88"/>
      <c r="C676" s="88"/>
    </row>
    <row r="677" spans="2:3" ht="18" customHeight="1" x14ac:dyDescent="0.25">
      <c r="B677" s="88"/>
      <c r="C677" s="88"/>
    </row>
    <row r="678" spans="2:3" ht="18" customHeight="1" x14ac:dyDescent="0.25">
      <c r="B678" s="88"/>
      <c r="C678" s="88"/>
    </row>
    <row r="679" spans="2:3" ht="18" customHeight="1" x14ac:dyDescent="0.25">
      <c r="B679" s="88"/>
      <c r="C679" s="88"/>
    </row>
    <row r="680" spans="2:3" ht="18" customHeight="1" x14ac:dyDescent="0.25">
      <c r="B680" s="88"/>
      <c r="C680" s="88"/>
    </row>
    <row r="681" spans="2:3" ht="18" customHeight="1" x14ac:dyDescent="0.25">
      <c r="B681" s="88"/>
      <c r="C681" s="88"/>
    </row>
    <row r="682" spans="2:3" ht="18" customHeight="1" x14ac:dyDescent="0.25">
      <c r="B682" s="88"/>
      <c r="C682" s="88"/>
    </row>
    <row r="683" spans="2:3" ht="18" customHeight="1" x14ac:dyDescent="0.25">
      <c r="B683" s="88"/>
      <c r="C683" s="88"/>
    </row>
    <row r="684" spans="2:3" ht="18" customHeight="1" x14ac:dyDescent="0.25">
      <c r="B684" s="88"/>
      <c r="C684" s="88"/>
    </row>
    <row r="685" spans="2:3" ht="18" customHeight="1" x14ac:dyDescent="0.25">
      <c r="B685" s="88"/>
      <c r="C685" s="88"/>
    </row>
    <row r="686" spans="2:3" ht="18" customHeight="1" x14ac:dyDescent="0.25">
      <c r="B686" s="88"/>
      <c r="C686" s="88"/>
    </row>
    <row r="687" spans="2:3" ht="18" customHeight="1" x14ac:dyDescent="0.25">
      <c r="B687" s="88"/>
      <c r="C687" s="88"/>
    </row>
    <row r="688" spans="2:3" ht="18" customHeight="1" x14ac:dyDescent="0.25">
      <c r="B688" s="88"/>
      <c r="C688" s="88"/>
    </row>
    <row r="689" spans="2:3" ht="18" customHeight="1" x14ac:dyDescent="0.25">
      <c r="B689" s="88"/>
      <c r="C689" s="88"/>
    </row>
    <row r="690" spans="2:3" ht="18" customHeight="1" x14ac:dyDescent="0.25">
      <c r="B690" s="88"/>
      <c r="C690" s="88"/>
    </row>
    <row r="691" spans="2:3" ht="18" customHeight="1" x14ac:dyDescent="0.25">
      <c r="B691" s="88"/>
      <c r="C691" s="88"/>
    </row>
    <row r="692" spans="2:3" ht="18" customHeight="1" x14ac:dyDescent="0.25">
      <c r="B692" s="88"/>
      <c r="C692" s="88"/>
    </row>
    <row r="693" spans="2:3" ht="18" customHeight="1" x14ac:dyDescent="0.25">
      <c r="B693" s="88"/>
      <c r="C693" s="88"/>
    </row>
    <row r="694" spans="2:3" ht="18" customHeight="1" x14ac:dyDescent="0.25">
      <c r="B694" s="88"/>
      <c r="C694" s="88"/>
    </row>
    <row r="695" spans="2:3" ht="18" customHeight="1" x14ac:dyDescent="0.25">
      <c r="B695" s="88"/>
      <c r="C695" s="88"/>
    </row>
    <row r="696" spans="2:3" ht="18" customHeight="1" x14ac:dyDescent="0.25">
      <c r="B696" s="88"/>
      <c r="C696" s="88"/>
    </row>
    <row r="697" spans="2:3" ht="18" customHeight="1" x14ac:dyDescent="0.25">
      <c r="B697" s="88"/>
      <c r="C697" s="88"/>
    </row>
    <row r="698" spans="2:3" ht="18" customHeight="1" x14ac:dyDescent="0.25">
      <c r="B698" s="88"/>
      <c r="C698" s="88"/>
    </row>
    <row r="699" spans="2:3" ht="18" customHeight="1" x14ac:dyDescent="0.25">
      <c r="B699" s="88"/>
      <c r="C699" s="88"/>
    </row>
    <row r="700" spans="2:3" ht="18" customHeight="1" x14ac:dyDescent="0.25">
      <c r="B700" s="88"/>
      <c r="C700" s="88"/>
    </row>
    <row r="701" spans="2:3" ht="18" customHeight="1" x14ac:dyDescent="0.25">
      <c r="B701" s="88"/>
      <c r="C701" s="88"/>
    </row>
    <row r="702" spans="2:3" ht="18" customHeight="1" x14ac:dyDescent="0.25">
      <c r="B702" s="88"/>
      <c r="C702" s="88"/>
    </row>
    <row r="703" spans="2:3" ht="18" customHeight="1" x14ac:dyDescent="0.25">
      <c r="B703" s="88"/>
      <c r="C703" s="88"/>
    </row>
    <row r="704" spans="2:3" ht="18" customHeight="1" x14ac:dyDescent="0.25">
      <c r="B704" s="88"/>
      <c r="C704" s="88"/>
    </row>
    <row r="705" spans="2:3" ht="18" customHeight="1" x14ac:dyDescent="0.25">
      <c r="B705" s="88"/>
      <c r="C705" s="88"/>
    </row>
    <row r="706" spans="2:3" ht="18" customHeight="1" x14ac:dyDescent="0.25">
      <c r="B706" s="88"/>
      <c r="C706" s="88"/>
    </row>
    <row r="707" spans="2:3" ht="18" customHeight="1" x14ac:dyDescent="0.25">
      <c r="B707" s="88"/>
      <c r="C707" s="88"/>
    </row>
    <row r="708" spans="2:3" ht="18" customHeight="1" x14ac:dyDescent="0.25">
      <c r="B708" s="88"/>
      <c r="C708" s="88"/>
    </row>
    <row r="709" spans="2:3" ht="18" customHeight="1" x14ac:dyDescent="0.25">
      <c r="B709" s="88"/>
      <c r="C709" s="88"/>
    </row>
    <row r="710" spans="2:3" ht="18" customHeight="1" x14ac:dyDescent="0.25">
      <c r="B710" s="88"/>
      <c r="C710" s="88"/>
    </row>
    <row r="711" spans="2:3" ht="18" customHeight="1" x14ac:dyDescent="0.25">
      <c r="B711" s="88"/>
      <c r="C711" s="88"/>
    </row>
    <row r="712" spans="2:3" ht="18" customHeight="1" x14ac:dyDescent="0.25">
      <c r="B712" s="88"/>
      <c r="C712" s="88"/>
    </row>
    <row r="713" spans="2:3" ht="18" customHeight="1" x14ac:dyDescent="0.25">
      <c r="B713" s="88"/>
      <c r="C713" s="88"/>
    </row>
    <row r="714" spans="2:3" ht="18" customHeight="1" x14ac:dyDescent="0.25">
      <c r="B714" s="88"/>
      <c r="C714" s="88"/>
    </row>
    <row r="715" spans="2:3" ht="18" customHeight="1" x14ac:dyDescent="0.25">
      <c r="B715" s="88"/>
      <c r="C715" s="88"/>
    </row>
    <row r="716" spans="2:3" ht="18" customHeight="1" x14ac:dyDescent="0.25">
      <c r="B716" s="88"/>
      <c r="C716" s="88"/>
    </row>
    <row r="717" spans="2:3" ht="18" customHeight="1" x14ac:dyDescent="0.25">
      <c r="B717" s="88"/>
      <c r="C717" s="88"/>
    </row>
    <row r="718" spans="2:3" ht="18" customHeight="1" x14ac:dyDescent="0.25">
      <c r="B718" s="88"/>
      <c r="C718" s="88"/>
    </row>
    <row r="719" spans="2:3" ht="18" customHeight="1" x14ac:dyDescent="0.25">
      <c r="B719" s="88"/>
      <c r="C719" s="88"/>
    </row>
    <row r="720" spans="2:3" ht="18" customHeight="1" x14ac:dyDescent="0.25">
      <c r="B720" s="88"/>
      <c r="C720" s="88"/>
    </row>
    <row r="721" spans="2:3" ht="18" customHeight="1" x14ac:dyDescent="0.25">
      <c r="B721" s="88"/>
      <c r="C721" s="88"/>
    </row>
    <row r="722" spans="2:3" ht="18" customHeight="1" x14ac:dyDescent="0.25">
      <c r="B722" s="88"/>
      <c r="C722" s="88"/>
    </row>
    <row r="723" spans="2:3" ht="18" customHeight="1" x14ac:dyDescent="0.25">
      <c r="B723" s="88"/>
      <c r="C723" s="88"/>
    </row>
    <row r="724" spans="2:3" ht="18" customHeight="1" x14ac:dyDescent="0.25">
      <c r="B724" s="88"/>
      <c r="C724" s="88"/>
    </row>
    <row r="725" spans="2:3" ht="18" customHeight="1" x14ac:dyDescent="0.25">
      <c r="B725" s="88"/>
      <c r="C725" s="88"/>
    </row>
    <row r="726" spans="2:3" ht="18" customHeight="1" x14ac:dyDescent="0.25">
      <c r="B726" s="88"/>
      <c r="C726" s="88"/>
    </row>
    <row r="727" spans="2:3" ht="18" customHeight="1" x14ac:dyDescent="0.25">
      <c r="B727" s="88"/>
      <c r="C727" s="88"/>
    </row>
    <row r="728" spans="2:3" ht="18" customHeight="1" x14ac:dyDescent="0.25">
      <c r="B728" s="88"/>
      <c r="C728" s="88"/>
    </row>
    <row r="729" spans="2:3" ht="18" customHeight="1" x14ac:dyDescent="0.25">
      <c r="B729" s="88"/>
      <c r="C729" s="88"/>
    </row>
    <row r="730" spans="2:3" ht="18" customHeight="1" x14ac:dyDescent="0.25">
      <c r="B730" s="88"/>
      <c r="C730" s="88"/>
    </row>
    <row r="731" spans="2:3" ht="18" customHeight="1" x14ac:dyDescent="0.25">
      <c r="B731" s="88"/>
      <c r="C731" s="88"/>
    </row>
    <row r="732" spans="2:3" ht="18" customHeight="1" x14ac:dyDescent="0.25">
      <c r="B732" s="88"/>
      <c r="C732" s="88"/>
    </row>
    <row r="733" spans="2:3" ht="18" customHeight="1" x14ac:dyDescent="0.25">
      <c r="B733" s="88"/>
      <c r="C733" s="88"/>
    </row>
    <row r="734" spans="2:3" ht="18" customHeight="1" x14ac:dyDescent="0.25">
      <c r="B734" s="88"/>
      <c r="C734" s="88"/>
    </row>
    <row r="735" spans="2:3" ht="18" customHeight="1" x14ac:dyDescent="0.25">
      <c r="B735" s="88"/>
      <c r="C735" s="88"/>
    </row>
    <row r="736" spans="2:3" ht="18" customHeight="1" x14ac:dyDescent="0.25">
      <c r="B736" s="88"/>
      <c r="C736" s="88"/>
    </row>
    <row r="737" spans="2:3" ht="18" customHeight="1" x14ac:dyDescent="0.25">
      <c r="B737" s="88"/>
      <c r="C737" s="88"/>
    </row>
    <row r="738" spans="2:3" ht="18" customHeight="1" x14ac:dyDescent="0.25">
      <c r="B738" s="88"/>
      <c r="C738" s="88"/>
    </row>
    <row r="739" spans="2:3" ht="18" customHeight="1" x14ac:dyDescent="0.25">
      <c r="B739" s="88"/>
      <c r="C739" s="88"/>
    </row>
    <row r="740" spans="2:3" ht="18" customHeight="1" x14ac:dyDescent="0.25">
      <c r="B740" s="88"/>
      <c r="C740" s="88"/>
    </row>
    <row r="741" spans="2:3" ht="18" customHeight="1" x14ac:dyDescent="0.25">
      <c r="B741" s="88"/>
      <c r="C741" s="88"/>
    </row>
    <row r="742" spans="2:3" ht="18" customHeight="1" x14ac:dyDescent="0.25">
      <c r="B742" s="88"/>
      <c r="C742" s="88"/>
    </row>
    <row r="743" spans="2:3" ht="18" customHeight="1" x14ac:dyDescent="0.25">
      <c r="B743" s="88"/>
      <c r="C743" s="88"/>
    </row>
    <row r="744" spans="2:3" ht="18" customHeight="1" x14ac:dyDescent="0.25">
      <c r="B744" s="88"/>
      <c r="C744" s="88"/>
    </row>
    <row r="745" spans="2:3" ht="18" customHeight="1" x14ac:dyDescent="0.25">
      <c r="B745" s="88"/>
      <c r="C745" s="88"/>
    </row>
    <row r="746" spans="2:3" ht="18" customHeight="1" x14ac:dyDescent="0.25">
      <c r="B746" s="88"/>
      <c r="C746" s="88"/>
    </row>
    <row r="747" spans="2:3" ht="18" customHeight="1" x14ac:dyDescent="0.25">
      <c r="B747" s="88"/>
      <c r="C747" s="88"/>
    </row>
    <row r="748" spans="2:3" ht="18" customHeight="1" x14ac:dyDescent="0.25">
      <c r="B748" s="88"/>
      <c r="C748" s="88"/>
    </row>
    <row r="749" spans="2:3" ht="18" customHeight="1" x14ac:dyDescent="0.25">
      <c r="B749" s="88"/>
      <c r="C749" s="88"/>
    </row>
    <row r="750" spans="2:3" ht="18" customHeight="1" x14ac:dyDescent="0.25">
      <c r="B750" s="88"/>
      <c r="C750" s="88"/>
    </row>
    <row r="751" spans="2:3" ht="18" customHeight="1" x14ac:dyDescent="0.25">
      <c r="B751" s="88"/>
      <c r="C751" s="88"/>
    </row>
    <row r="752" spans="2:3" ht="18" customHeight="1" x14ac:dyDescent="0.25">
      <c r="B752" s="88"/>
      <c r="C752" s="88"/>
    </row>
    <row r="753" spans="2:3" ht="18" customHeight="1" x14ac:dyDescent="0.25">
      <c r="B753" s="88"/>
      <c r="C753" s="88"/>
    </row>
    <row r="754" spans="2:3" ht="18" customHeight="1" x14ac:dyDescent="0.25">
      <c r="B754" s="88"/>
      <c r="C754" s="88"/>
    </row>
    <row r="755" spans="2:3" ht="18" customHeight="1" x14ac:dyDescent="0.25">
      <c r="B755" s="88"/>
      <c r="C755" s="88"/>
    </row>
    <row r="756" spans="2:3" ht="18" customHeight="1" x14ac:dyDescent="0.25">
      <c r="B756" s="88"/>
      <c r="C756" s="88"/>
    </row>
    <row r="757" spans="2:3" ht="18" customHeight="1" x14ac:dyDescent="0.25">
      <c r="B757" s="88"/>
      <c r="C757" s="88"/>
    </row>
    <row r="758" spans="2:3" ht="18" customHeight="1" x14ac:dyDescent="0.25">
      <c r="B758" s="88"/>
      <c r="C758" s="88"/>
    </row>
    <row r="759" spans="2:3" ht="18" customHeight="1" x14ac:dyDescent="0.25">
      <c r="B759" s="88"/>
      <c r="C759" s="88"/>
    </row>
    <row r="760" spans="2:3" ht="18" customHeight="1" x14ac:dyDescent="0.25">
      <c r="B760" s="88"/>
      <c r="C760" s="88"/>
    </row>
    <row r="761" spans="2:3" ht="18" customHeight="1" x14ac:dyDescent="0.25">
      <c r="B761" s="88"/>
      <c r="C761" s="88"/>
    </row>
    <row r="762" spans="2:3" ht="18" customHeight="1" x14ac:dyDescent="0.25">
      <c r="B762" s="88"/>
      <c r="C762" s="88"/>
    </row>
    <row r="763" spans="2:3" ht="18" customHeight="1" x14ac:dyDescent="0.25">
      <c r="B763" s="88"/>
      <c r="C763" s="88"/>
    </row>
    <row r="764" spans="2:3" ht="18" customHeight="1" x14ac:dyDescent="0.25">
      <c r="B764" s="88"/>
      <c r="C764" s="88"/>
    </row>
    <row r="765" spans="2:3" ht="18" customHeight="1" x14ac:dyDescent="0.25">
      <c r="B765" s="88"/>
      <c r="C765" s="88"/>
    </row>
    <row r="766" spans="2:3" ht="18" customHeight="1" x14ac:dyDescent="0.25">
      <c r="B766" s="88"/>
      <c r="C766" s="88"/>
    </row>
    <row r="767" spans="2:3" ht="18" customHeight="1" x14ac:dyDescent="0.25">
      <c r="B767" s="88"/>
      <c r="C767" s="88"/>
    </row>
    <row r="768" spans="2:3" ht="18" customHeight="1" x14ac:dyDescent="0.25">
      <c r="B768" s="88"/>
      <c r="C768" s="88"/>
    </row>
    <row r="769" spans="2:3" ht="18" customHeight="1" x14ac:dyDescent="0.25">
      <c r="B769" s="88"/>
      <c r="C769" s="88"/>
    </row>
    <row r="770" spans="2:3" ht="18" customHeight="1" x14ac:dyDescent="0.25">
      <c r="B770" s="88"/>
      <c r="C770" s="88"/>
    </row>
    <row r="771" spans="2:3" ht="18" customHeight="1" x14ac:dyDescent="0.25">
      <c r="B771" s="88"/>
      <c r="C771" s="88"/>
    </row>
    <row r="772" spans="2:3" ht="18" customHeight="1" x14ac:dyDescent="0.25">
      <c r="B772" s="88"/>
      <c r="C772" s="88"/>
    </row>
    <row r="773" spans="2:3" ht="18" customHeight="1" x14ac:dyDescent="0.25">
      <c r="B773" s="88"/>
      <c r="C773" s="88"/>
    </row>
    <row r="774" spans="2:3" ht="18" customHeight="1" x14ac:dyDescent="0.25">
      <c r="B774" s="88"/>
      <c r="C774" s="88"/>
    </row>
    <row r="775" spans="2:3" ht="18" customHeight="1" x14ac:dyDescent="0.25">
      <c r="B775" s="88"/>
      <c r="C775" s="88"/>
    </row>
    <row r="776" spans="2:3" ht="18" customHeight="1" x14ac:dyDescent="0.25">
      <c r="B776" s="88"/>
      <c r="C776" s="88"/>
    </row>
    <row r="777" spans="2:3" ht="18" customHeight="1" x14ac:dyDescent="0.25">
      <c r="B777" s="88"/>
      <c r="C777" s="88"/>
    </row>
    <row r="778" spans="2:3" ht="18" customHeight="1" x14ac:dyDescent="0.25">
      <c r="B778" s="88"/>
      <c r="C778" s="88"/>
    </row>
    <row r="779" spans="2:3" ht="18" customHeight="1" x14ac:dyDescent="0.25">
      <c r="B779" s="88"/>
      <c r="C779" s="88"/>
    </row>
    <row r="780" spans="2:3" ht="18" customHeight="1" x14ac:dyDescent="0.25">
      <c r="B780" s="88"/>
      <c r="C780" s="88"/>
    </row>
    <row r="781" spans="2:3" ht="18" customHeight="1" x14ac:dyDescent="0.25">
      <c r="B781" s="88"/>
      <c r="C781" s="88"/>
    </row>
    <row r="782" spans="2:3" ht="18" customHeight="1" x14ac:dyDescent="0.25">
      <c r="B782" s="88"/>
      <c r="C782" s="88"/>
    </row>
    <row r="783" spans="2:3" ht="18" customHeight="1" x14ac:dyDescent="0.25">
      <c r="B783" s="88"/>
      <c r="C783" s="88"/>
    </row>
    <row r="784" spans="2:3" ht="18" customHeight="1" x14ac:dyDescent="0.25">
      <c r="B784" s="88"/>
      <c r="C784" s="88"/>
    </row>
    <row r="785" spans="2:3" ht="18" customHeight="1" x14ac:dyDescent="0.25">
      <c r="B785" s="88"/>
      <c r="C785" s="88"/>
    </row>
    <row r="786" spans="2:3" ht="18" customHeight="1" x14ac:dyDescent="0.25">
      <c r="B786" s="88"/>
      <c r="C786" s="88"/>
    </row>
    <row r="787" spans="2:3" ht="18" customHeight="1" x14ac:dyDescent="0.25">
      <c r="B787" s="88"/>
      <c r="C787" s="88"/>
    </row>
    <row r="788" spans="2:3" ht="18" customHeight="1" x14ac:dyDescent="0.25">
      <c r="B788" s="88"/>
      <c r="C788" s="88"/>
    </row>
    <row r="789" spans="2:3" ht="18" customHeight="1" x14ac:dyDescent="0.25">
      <c r="B789" s="88"/>
      <c r="C789" s="88"/>
    </row>
    <row r="790" spans="2:3" ht="18" customHeight="1" x14ac:dyDescent="0.25">
      <c r="B790" s="88"/>
      <c r="C790" s="88"/>
    </row>
    <row r="791" spans="2:3" ht="18" customHeight="1" x14ac:dyDescent="0.25">
      <c r="B791" s="88"/>
      <c r="C791" s="88"/>
    </row>
    <row r="792" spans="2:3" ht="18" customHeight="1" x14ac:dyDescent="0.25">
      <c r="B792" s="88"/>
      <c r="C792" s="88"/>
    </row>
    <row r="793" spans="2:3" ht="18" customHeight="1" x14ac:dyDescent="0.25">
      <c r="B793" s="88"/>
      <c r="C793" s="88"/>
    </row>
    <row r="794" spans="2:3" ht="18" customHeight="1" x14ac:dyDescent="0.25">
      <c r="B794" s="88"/>
      <c r="C794" s="88"/>
    </row>
    <row r="795" spans="2:3" ht="18" customHeight="1" x14ac:dyDescent="0.25">
      <c r="B795" s="88"/>
      <c r="C795" s="88"/>
    </row>
    <row r="796" spans="2:3" ht="18" customHeight="1" x14ac:dyDescent="0.25">
      <c r="B796" s="88"/>
      <c r="C796" s="88"/>
    </row>
    <row r="797" spans="2:3" ht="18" customHeight="1" x14ac:dyDescent="0.25">
      <c r="B797" s="88"/>
      <c r="C797" s="88"/>
    </row>
    <row r="798" spans="2:3" ht="18" customHeight="1" x14ac:dyDescent="0.25">
      <c r="B798" s="88"/>
      <c r="C798" s="88"/>
    </row>
    <row r="799" spans="2:3" ht="18" customHeight="1" x14ac:dyDescent="0.25">
      <c r="B799" s="88"/>
      <c r="C799" s="88"/>
    </row>
    <row r="800" spans="2:3" ht="18" customHeight="1" x14ac:dyDescent="0.25">
      <c r="B800" s="88"/>
      <c r="C800" s="88"/>
    </row>
    <row r="801" spans="2:3" ht="18" customHeight="1" x14ac:dyDescent="0.25">
      <c r="B801" s="88"/>
      <c r="C801" s="88"/>
    </row>
    <row r="802" spans="2:3" ht="18" customHeight="1" x14ac:dyDescent="0.25">
      <c r="B802" s="88"/>
      <c r="C802" s="88"/>
    </row>
    <row r="803" spans="2:3" ht="18" customHeight="1" x14ac:dyDescent="0.25">
      <c r="B803" s="88"/>
      <c r="C803" s="88"/>
    </row>
    <row r="804" spans="2:3" ht="18" customHeight="1" x14ac:dyDescent="0.25">
      <c r="B804" s="88"/>
      <c r="C804" s="88"/>
    </row>
    <row r="805" spans="2:3" ht="18" customHeight="1" x14ac:dyDescent="0.25">
      <c r="B805" s="88"/>
      <c r="C805" s="88"/>
    </row>
    <row r="806" spans="2:3" ht="18" customHeight="1" x14ac:dyDescent="0.25">
      <c r="B806" s="88"/>
      <c r="C806" s="88"/>
    </row>
    <row r="807" spans="2:3" ht="18" customHeight="1" x14ac:dyDescent="0.25">
      <c r="B807" s="88"/>
      <c r="C807" s="88"/>
    </row>
    <row r="808" spans="2:3" ht="18" customHeight="1" x14ac:dyDescent="0.25">
      <c r="B808" s="88"/>
      <c r="C808" s="88"/>
    </row>
    <row r="809" spans="2:3" ht="18" customHeight="1" x14ac:dyDescent="0.25">
      <c r="B809" s="88"/>
      <c r="C809" s="88"/>
    </row>
    <row r="810" spans="2:3" ht="18" customHeight="1" x14ac:dyDescent="0.25">
      <c r="B810" s="88"/>
      <c r="C810" s="88"/>
    </row>
    <row r="811" spans="2:3" ht="18" customHeight="1" x14ac:dyDescent="0.25">
      <c r="B811" s="88"/>
      <c r="C811" s="88"/>
    </row>
    <row r="812" spans="2:3" ht="18" customHeight="1" x14ac:dyDescent="0.25">
      <c r="B812" s="88"/>
      <c r="C812" s="88"/>
    </row>
    <row r="813" spans="2:3" ht="18" customHeight="1" x14ac:dyDescent="0.25">
      <c r="B813" s="88"/>
      <c r="C813" s="88"/>
    </row>
    <row r="814" spans="2:3" ht="18" customHeight="1" x14ac:dyDescent="0.25">
      <c r="B814" s="88"/>
      <c r="C814" s="88"/>
    </row>
    <row r="815" spans="2:3" ht="18" customHeight="1" x14ac:dyDescent="0.25">
      <c r="B815" s="88"/>
      <c r="C815" s="88"/>
    </row>
    <row r="816" spans="2:3" ht="18" customHeight="1" x14ac:dyDescent="0.25">
      <c r="B816" s="88"/>
      <c r="C816" s="88"/>
    </row>
    <row r="817" spans="2:3" ht="18" customHeight="1" x14ac:dyDescent="0.25">
      <c r="B817" s="88"/>
      <c r="C817" s="88"/>
    </row>
    <row r="818" spans="2:3" ht="18" customHeight="1" x14ac:dyDescent="0.25">
      <c r="B818" s="88"/>
      <c r="C818" s="88"/>
    </row>
    <row r="819" spans="2:3" ht="18" customHeight="1" x14ac:dyDescent="0.25">
      <c r="B819" s="88"/>
      <c r="C819" s="88"/>
    </row>
    <row r="820" spans="2:3" ht="18" customHeight="1" x14ac:dyDescent="0.25">
      <c r="B820" s="88"/>
      <c r="C820" s="88"/>
    </row>
    <row r="821" spans="2:3" ht="18" customHeight="1" x14ac:dyDescent="0.25">
      <c r="B821" s="88"/>
      <c r="C821" s="88"/>
    </row>
    <row r="822" spans="2:3" ht="18" customHeight="1" x14ac:dyDescent="0.25">
      <c r="B822" s="88"/>
      <c r="C822" s="88"/>
    </row>
    <row r="823" spans="2:3" ht="18" customHeight="1" x14ac:dyDescent="0.25">
      <c r="B823" s="88"/>
      <c r="C823" s="88"/>
    </row>
    <row r="824" spans="2:3" ht="18" customHeight="1" x14ac:dyDescent="0.25">
      <c r="B824" s="88"/>
      <c r="C824" s="88"/>
    </row>
    <row r="825" spans="2:3" ht="18" customHeight="1" x14ac:dyDescent="0.25">
      <c r="B825" s="88"/>
      <c r="C825" s="88"/>
    </row>
    <row r="826" spans="2:3" ht="18" customHeight="1" x14ac:dyDescent="0.25">
      <c r="B826" s="88"/>
      <c r="C826" s="88"/>
    </row>
    <row r="827" spans="2:3" ht="18" customHeight="1" x14ac:dyDescent="0.25">
      <c r="B827" s="88"/>
      <c r="C827" s="88"/>
    </row>
    <row r="828" spans="2:3" ht="18" customHeight="1" x14ac:dyDescent="0.25">
      <c r="B828" s="88"/>
      <c r="C828" s="88"/>
    </row>
    <row r="829" spans="2:3" ht="18" customHeight="1" x14ac:dyDescent="0.25">
      <c r="B829" s="88"/>
      <c r="C829" s="88"/>
    </row>
    <row r="830" spans="2:3" ht="18" customHeight="1" x14ac:dyDescent="0.25">
      <c r="B830" s="88"/>
      <c r="C830" s="88"/>
    </row>
    <row r="831" spans="2:3" ht="18" customHeight="1" x14ac:dyDescent="0.25">
      <c r="B831" s="88"/>
      <c r="C831" s="88"/>
    </row>
    <row r="832" spans="2:3" ht="18" customHeight="1" x14ac:dyDescent="0.25">
      <c r="B832" s="88"/>
      <c r="C832" s="88"/>
    </row>
    <row r="833" spans="2:3" ht="18" customHeight="1" x14ac:dyDescent="0.25">
      <c r="B833" s="88"/>
      <c r="C833" s="88"/>
    </row>
    <row r="834" spans="2:3" ht="18" customHeight="1" x14ac:dyDescent="0.25">
      <c r="B834" s="88"/>
      <c r="C834" s="88"/>
    </row>
    <row r="835" spans="2:3" ht="18" customHeight="1" x14ac:dyDescent="0.25">
      <c r="B835" s="88"/>
      <c r="C835" s="88"/>
    </row>
    <row r="836" spans="2:3" ht="18" customHeight="1" x14ac:dyDescent="0.25">
      <c r="B836" s="88"/>
      <c r="C836" s="88"/>
    </row>
    <row r="837" spans="2:3" ht="18" customHeight="1" x14ac:dyDescent="0.25">
      <c r="B837" s="88"/>
      <c r="C837" s="88"/>
    </row>
    <row r="838" spans="2:3" ht="18" customHeight="1" x14ac:dyDescent="0.25">
      <c r="B838" s="88"/>
      <c r="C838" s="88"/>
    </row>
    <row r="839" spans="2:3" ht="18" customHeight="1" x14ac:dyDescent="0.25">
      <c r="B839" s="88"/>
      <c r="C839" s="88"/>
    </row>
    <row r="840" spans="2:3" ht="18" customHeight="1" x14ac:dyDescent="0.25">
      <c r="B840" s="88"/>
      <c r="C840" s="88"/>
    </row>
    <row r="841" spans="2:3" ht="18" customHeight="1" x14ac:dyDescent="0.25">
      <c r="B841" s="88"/>
      <c r="C841" s="88"/>
    </row>
    <row r="842" spans="2:3" ht="18" customHeight="1" x14ac:dyDescent="0.25">
      <c r="B842" s="88"/>
      <c r="C842" s="88"/>
    </row>
    <row r="843" spans="2:3" ht="18" customHeight="1" x14ac:dyDescent="0.25">
      <c r="B843" s="88"/>
      <c r="C843" s="88"/>
    </row>
    <row r="844" spans="2:3" ht="18" customHeight="1" x14ac:dyDescent="0.25">
      <c r="B844" s="88"/>
      <c r="C844" s="88"/>
    </row>
    <row r="845" spans="2:3" ht="18" customHeight="1" x14ac:dyDescent="0.25">
      <c r="B845" s="88"/>
      <c r="C845" s="88"/>
    </row>
    <row r="846" spans="2:3" ht="18" customHeight="1" x14ac:dyDescent="0.25">
      <c r="B846" s="88"/>
      <c r="C846" s="88"/>
    </row>
    <row r="847" spans="2:3" ht="18" customHeight="1" x14ac:dyDescent="0.25">
      <c r="B847" s="88"/>
      <c r="C847" s="88"/>
    </row>
    <row r="848" spans="2:3" ht="18" customHeight="1" x14ac:dyDescent="0.25">
      <c r="B848" s="88"/>
      <c r="C848" s="88"/>
    </row>
    <row r="849" spans="2:3" ht="18" customHeight="1" x14ac:dyDescent="0.25">
      <c r="B849" s="88"/>
      <c r="C849" s="88"/>
    </row>
    <row r="850" spans="2:3" ht="18" customHeight="1" x14ac:dyDescent="0.25">
      <c r="B850" s="88"/>
      <c r="C850" s="88"/>
    </row>
    <row r="851" spans="2:3" ht="18" customHeight="1" x14ac:dyDescent="0.25">
      <c r="B851" s="88"/>
      <c r="C851" s="88"/>
    </row>
    <row r="852" spans="2:3" ht="18" customHeight="1" x14ac:dyDescent="0.25">
      <c r="B852" s="88"/>
      <c r="C852" s="88"/>
    </row>
    <row r="853" spans="2:3" ht="18" customHeight="1" x14ac:dyDescent="0.25">
      <c r="B853" s="88"/>
      <c r="C853" s="88"/>
    </row>
    <row r="854" spans="2:3" ht="18" customHeight="1" x14ac:dyDescent="0.25">
      <c r="B854" s="88"/>
      <c r="C854" s="88"/>
    </row>
    <row r="855" spans="2:3" ht="18" customHeight="1" x14ac:dyDescent="0.25">
      <c r="B855" s="88"/>
      <c r="C855" s="88"/>
    </row>
    <row r="856" spans="2:3" ht="18" customHeight="1" x14ac:dyDescent="0.25">
      <c r="B856" s="88"/>
      <c r="C856" s="88"/>
    </row>
    <row r="857" spans="2:3" ht="18" customHeight="1" x14ac:dyDescent="0.25">
      <c r="B857" s="88"/>
      <c r="C857" s="88"/>
    </row>
    <row r="858" spans="2:3" ht="18" customHeight="1" x14ac:dyDescent="0.25">
      <c r="B858" s="88"/>
      <c r="C858" s="88"/>
    </row>
    <row r="859" spans="2:3" ht="18" customHeight="1" x14ac:dyDescent="0.25">
      <c r="B859" s="88"/>
      <c r="C859" s="88"/>
    </row>
    <row r="860" spans="2:3" ht="18" customHeight="1" x14ac:dyDescent="0.25">
      <c r="B860" s="88"/>
      <c r="C860" s="88"/>
    </row>
    <row r="861" spans="2:3" ht="18" customHeight="1" x14ac:dyDescent="0.25">
      <c r="B861" s="88"/>
      <c r="C861" s="88"/>
    </row>
    <row r="862" spans="2:3" ht="18" customHeight="1" x14ac:dyDescent="0.25">
      <c r="B862" s="88"/>
      <c r="C862" s="88"/>
    </row>
    <row r="863" spans="2:3" ht="18" customHeight="1" x14ac:dyDescent="0.25">
      <c r="B863" s="88"/>
      <c r="C863" s="88"/>
    </row>
    <row r="864" spans="2:3" ht="18" customHeight="1" x14ac:dyDescent="0.25">
      <c r="B864" s="88"/>
      <c r="C864" s="88"/>
    </row>
    <row r="865" spans="2:3" ht="18" customHeight="1" x14ac:dyDescent="0.25">
      <c r="B865" s="88"/>
      <c r="C865" s="88"/>
    </row>
    <row r="866" spans="2:3" ht="18" customHeight="1" x14ac:dyDescent="0.25">
      <c r="B866" s="88"/>
      <c r="C866" s="88"/>
    </row>
    <row r="867" spans="2:3" ht="18" customHeight="1" x14ac:dyDescent="0.25">
      <c r="B867" s="88"/>
      <c r="C867" s="88"/>
    </row>
    <row r="868" spans="2:3" ht="18" customHeight="1" x14ac:dyDescent="0.25">
      <c r="B868" s="88"/>
      <c r="C868" s="88"/>
    </row>
    <row r="869" spans="2:3" ht="18" customHeight="1" x14ac:dyDescent="0.25">
      <c r="B869" s="88"/>
      <c r="C869" s="88"/>
    </row>
    <row r="870" spans="2:3" ht="18" customHeight="1" x14ac:dyDescent="0.25">
      <c r="B870" s="88"/>
      <c r="C870" s="88"/>
    </row>
    <row r="871" spans="2:3" ht="18" customHeight="1" x14ac:dyDescent="0.25">
      <c r="B871" s="88"/>
      <c r="C871" s="88"/>
    </row>
    <row r="872" spans="2:3" ht="18" customHeight="1" x14ac:dyDescent="0.25">
      <c r="B872" s="88"/>
      <c r="C872" s="88"/>
    </row>
    <row r="873" spans="2:3" ht="18" customHeight="1" x14ac:dyDescent="0.25">
      <c r="B873" s="88"/>
      <c r="C873" s="88"/>
    </row>
    <row r="874" spans="2:3" ht="18" customHeight="1" x14ac:dyDescent="0.25">
      <c r="B874" s="88"/>
      <c r="C874" s="88"/>
    </row>
    <row r="875" spans="2:3" ht="18" customHeight="1" x14ac:dyDescent="0.25">
      <c r="B875" s="88"/>
      <c r="C875" s="88"/>
    </row>
    <row r="876" spans="2:3" ht="18" customHeight="1" x14ac:dyDescent="0.25">
      <c r="B876" s="88"/>
      <c r="C876" s="88"/>
    </row>
    <row r="877" spans="2:3" ht="18" customHeight="1" x14ac:dyDescent="0.25">
      <c r="B877" s="88"/>
      <c r="C877" s="88"/>
    </row>
    <row r="878" spans="2:3" ht="18" customHeight="1" x14ac:dyDescent="0.25">
      <c r="B878" s="88"/>
      <c r="C878" s="88"/>
    </row>
    <row r="879" spans="2:3" ht="18" customHeight="1" x14ac:dyDescent="0.25">
      <c r="B879" s="88"/>
      <c r="C879" s="88"/>
    </row>
    <row r="880" spans="2:3" ht="18" customHeight="1" x14ac:dyDescent="0.25">
      <c r="B880" s="88"/>
      <c r="C880" s="88"/>
    </row>
    <row r="881" spans="2:3" ht="18" customHeight="1" x14ac:dyDescent="0.25">
      <c r="B881" s="88"/>
      <c r="C881" s="88"/>
    </row>
    <row r="882" spans="2:3" ht="18" customHeight="1" x14ac:dyDescent="0.25">
      <c r="B882" s="88"/>
      <c r="C882" s="88"/>
    </row>
    <row r="883" spans="2:3" ht="18" customHeight="1" x14ac:dyDescent="0.25">
      <c r="B883" s="88"/>
      <c r="C883" s="88"/>
    </row>
  </sheetData>
  <mergeCells count="67">
    <mergeCell ref="I30:J30"/>
    <mergeCell ref="B43:D43"/>
    <mergeCell ref="H46:I46"/>
    <mergeCell ref="E27:F27"/>
    <mergeCell ref="G27:J27"/>
    <mergeCell ref="H43:I43"/>
    <mergeCell ref="A16:J16"/>
    <mergeCell ref="A17:J17"/>
    <mergeCell ref="A19:J19"/>
    <mergeCell ref="E22:F22"/>
    <mergeCell ref="G22:J22"/>
    <mergeCell ref="A20:J20"/>
    <mergeCell ref="A22:D28"/>
    <mergeCell ref="E25:F25"/>
    <mergeCell ref="G25:J25"/>
    <mergeCell ref="G23:J23"/>
    <mergeCell ref="G24:J24"/>
    <mergeCell ref="E24:F24"/>
    <mergeCell ref="E26:F26"/>
    <mergeCell ref="G26:J26"/>
    <mergeCell ref="B10:D10"/>
    <mergeCell ref="B11:D11"/>
    <mergeCell ref="E10:F10"/>
    <mergeCell ref="G10:H10"/>
    <mergeCell ref="B14:D14"/>
    <mergeCell ref="E11:F11"/>
    <mergeCell ref="G11:J11"/>
    <mergeCell ref="E13:F13"/>
    <mergeCell ref="G13:J13"/>
    <mergeCell ref="B13:D13"/>
    <mergeCell ref="B50:J50"/>
    <mergeCell ref="A61:J61"/>
    <mergeCell ref="F4:H4"/>
    <mergeCell ref="F5:J5"/>
    <mergeCell ref="F6:J6"/>
    <mergeCell ref="E8:F8"/>
    <mergeCell ref="G8:J8"/>
    <mergeCell ref="E9:F9"/>
    <mergeCell ref="G9:J9"/>
    <mergeCell ref="B55:D55"/>
    <mergeCell ref="H57:J57"/>
    <mergeCell ref="E23:F23"/>
    <mergeCell ref="B7:J7"/>
    <mergeCell ref="A4:D4"/>
    <mergeCell ref="B8:D8"/>
    <mergeCell ref="B9:D9"/>
    <mergeCell ref="L30:V30"/>
    <mergeCell ref="H48:J48"/>
    <mergeCell ref="A63:J63"/>
    <mergeCell ref="A64:J64"/>
    <mergeCell ref="A1:J1"/>
    <mergeCell ref="B51:J51"/>
    <mergeCell ref="B53:J53"/>
    <mergeCell ref="B54:D54"/>
    <mergeCell ref="A62:J62"/>
    <mergeCell ref="E28:F28"/>
    <mergeCell ref="G28:J28"/>
    <mergeCell ref="B57:D57"/>
    <mergeCell ref="B52:J52"/>
    <mergeCell ref="B49:J49"/>
    <mergeCell ref="G55:J55"/>
    <mergeCell ref="E55:F55"/>
    <mergeCell ref="M31:N31"/>
    <mergeCell ref="O31:P31"/>
    <mergeCell ref="Q31:R31"/>
    <mergeCell ref="S31:T31"/>
    <mergeCell ref="U31:V31"/>
  </mergeCells>
  <phoneticPr fontId="0" type="noConversion"/>
  <conditionalFormatting sqref="K31:K42">
    <cfRule type="containsText" dxfId="42" priority="5" stopIfTrue="1" operator="containsText" text="&gt;&gt;&gt;&gt;">
      <formula>NOT(ISERROR(SEARCH("&gt;&gt;&gt;&gt;",K31)))</formula>
    </cfRule>
  </conditionalFormatting>
  <conditionalFormatting sqref="I30:J30">
    <cfRule type="containsText" dxfId="41" priority="1" stopIfTrue="1" operator="containsText" text="VENDA C">
      <formula>NOT(ISERROR(SEARCH("VENDA C",I30)))</formula>
    </cfRule>
  </conditionalFormatting>
  <dataValidations count="4">
    <dataValidation type="list" allowBlank="1" showInputMessage="1" showErrorMessage="1" sqref="G55:K55" xr:uid="{00000000-0002-0000-0300-000000000000}">
      <formula1>$AD$27:$AD$32</formula1>
    </dataValidation>
    <dataValidation type="list" allowBlank="1" showInputMessage="1" showErrorMessage="1" sqref="A20" xr:uid="{00000000-0002-0000-0300-000001000000}">
      <formula1>$AD$18:$AD$26</formula1>
    </dataValidation>
    <dataValidation type="list" allowBlank="1" showInputMessage="1" showErrorMessage="1" sqref="A17:K17" xr:uid="{00000000-0002-0000-0300-000002000000}">
      <formula1>$AD$1:$AD$17</formula1>
    </dataValidation>
    <dataValidation type="list" allowBlank="1" showInputMessage="1" showErrorMessage="1" sqref="I30:K30" xr:uid="{00000000-0002-0000-0300-000003000000}">
      <formula1>$AD$34:$AD$35</formula1>
    </dataValidation>
  </dataValidations>
  <pageMargins left="0.51181102362204722" right="0.51181102362204722" top="1.9685039370078741" bottom="0.78740157480314965" header="0.15748031496062992" footer="0.31496062992125984"/>
  <pageSetup paperSize="9" scale="69" orientation="portrait" verticalDpi="300" r:id="rId1"/>
  <headerFooter>
    <oddHeader>&amp;C&amp;G
&amp;"Arial,Negrito"&amp;8CNPJ N.º 02.742.361/0002-10&amp;"Arial,Normal"
Rua Alberto Bornscehin, 129 - Joinville / SC CEP 89.216-440
Fone: (47) 3027-9700 - luzeforma@luzeforma.com.br
www.luzeforma.com.br</oddHeader>
    <oddFooter>&amp;CPágina &amp;P</oddFooter>
  </headerFooter>
  <legacyDrawingHF r:id="rId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4">
    <tabColor rgb="FF0070C0"/>
    <pageSetUpPr fitToPage="1"/>
  </sheetPr>
  <dimension ref="A1:L72"/>
  <sheetViews>
    <sheetView showGridLines="0" zoomScaleNormal="100" zoomScalePageLayoutView="80" workbookViewId="0">
      <selection activeCell="I19" sqref="I19"/>
    </sheetView>
  </sheetViews>
  <sheetFormatPr defaultColWidth="8.6640625" defaultRowHeight="22.5" customHeight="1" x14ac:dyDescent="0.25"/>
  <cols>
    <col min="1" max="1" width="18.88671875" style="97" bestFit="1" customWidth="1"/>
    <col min="2" max="2" width="40.6640625" style="97" customWidth="1"/>
    <col min="3" max="3" width="10" style="97" customWidth="1"/>
    <col min="4" max="4" width="10.6640625" style="97" customWidth="1"/>
    <col min="5" max="5" width="15.5546875" style="97" bestFit="1" customWidth="1"/>
    <col min="6" max="6" width="15.44140625" style="97" customWidth="1"/>
    <col min="7" max="7" width="13.6640625" style="97" customWidth="1"/>
    <col min="8" max="8" width="19" style="97" customWidth="1"/>
    <col min="9" max="9" width="8.6640625" style="97"/>
    <col min="10" max="10" width="4.44140625" style="97" customWidth="1"/>
    <col min="11" max="11" width="21.44140625" style="97" bestFit="1" customWidth="1"/>
    <col min="12" max="12" width="9.44140625" style="97" customWidth="1"/>
    <col min="13" max="16384" width="8.6640625" style="97"/>
  </cols>
  <sheetData>
    <row r="1" spans="1:12" ht="32.25" customHeight="1" x14ac:dyDescent="0.25">
      <c r="A1" s="688" t="s">
        <v>10808</v>
      </c>
      <c r="B1" s="688"/>
      <c r="C1" s="688"/>
      <c r="D1" s="688"/>
      <c r="E1" s="688"/>
      <c r="F1" s="688"/>
      <c r="G1" s="688"/>
      <c r="H1" s="688"/>
    </row>
    <row r="2" spans="1:12" ht="29.25" customHeight="1" x14ac:dyDescent="0.25">
      <c r="A2" s="110" t="s">
        <v>1324</v>
      </c>
      <c r="B2" s="689"/>
      <c r="C2" s="689"/>
      <c r="D2" s="689"/>
      <c r="E2" s="689"/>
      <c r="F2" s="689"/>
      <c r="G2" s="689"/>
      <c r="H2" s="689"/>
    </row>
    <row r="3" spans="1:12" ht="29.25" customHeight="1" x14ac:dyDescent="0.25">
      <c r="A3" s="110" t="s">
        <v>1323</v>
      </c>
      <c r="B3" s="689"/>
      <c r="C3" s="689"/>
      <c r="D3" s="689"/>
      <c r="E3" s="689"/>
      <c r="F3" s="689"/>
      <c r="G3" s="689"/>
      <c r="H3" s="689"/>
    </row>
    <row r="4" spans="1:12" ht="11.25" customHeight="1" x14ac:dyDescent="0.25">
      <c r="A4" s="111"/>
      <c r="B4" s="112"/>
      <c r="C4" s="111"/>
      <c r="D4" s="111"/>
      <c r="E4" s="113"/>
      <c r="F4" s="114"/>
      <c r="G4" s="113"/>
      <c r="H4" s="111"/>
    </row>
    <row r="5" spans="1:12" ht="21" customHeight="1" x14ac:dyDescent="0.25">
      <c r="A5" s="115"/>
      <c r="B5" s="112"/>
      <c r="C5" s="111"/>
      <c r="D5" s="111"/>
      <c r="E5" s="111"/>
      <c r="F5" s="116"/>
      <c r="G5" s="384" t="s">
        <v>13165</v>
      </c>
      <c r="H5" s="118" t="str">
        <f>IF(H6=0,"",VLOOKUP(H6,'BANCO DE DADOS DE CLIENTES'!B1:W5262,2,0))</f>
        <v/>
      </c>
    </row>
    <row r="6" spans="1:12" ht="22.5" customHeight="1" x14ac:dyDescent="0.25">
      <c r="A6" s="694">
        <f ca="1">TODAY()</f>
        <v>44979</v>
      </c>
      <c r="B6" s="694"/>
      <c r="C6" s="385" t="s">
        <v>4633</v>
      </c>
      <c r="D6" s="695" t="str">
        <f>IF(H6=0,"",VLOOKUP(H6,'BANCO DE DADOS DE CLIENTES'!B1:W5262,3,0))</f>
        <v/>
      </c>
      <c r="E6" s="695"/>
      <c r="F6" s="695"/>
      <c r="G6" s="117" t="s">
        <v>22950</v>
      </c>
      <c r="H6" s="118"/>
    </row>
    <row r="7" spans="1:12" ht="18.75" customHeight="1" x14ac:dyDescent="0.25">
      <c r="A7" s="111"/>
      <c r="B7" s="111"/>
      <c r="C7" s="385" t="s">
        <v>1290</v>
      </c>
      <c r="D7" s="695" t="str">
        <f>IF(H6=0,"",VLOOKUP(H6,'BANCO DE DADOS DE CLIENTES'!B1:W5262,4,0))</f>
        <v/>
      </c>
      <c r="E7" s="695"/>
      <c r="F7" s="695"/>
      <c r="G7" s="695"/>
      <c r="H7" s="695"/>
    </row>
    <row r="8" spans="1:12" ht="18.75" customHeight="1" x14ac:dyDescent="0.25">
      <c r="A8" s="111"/>
      <c r="B8" s="114"/>
      <c r="C8" s="117" t="s">
        <v>1291</v>
      </c>
      <c r="D8" s="695" t="str">
        <f>IF(H6=0,"",VLOOKUP(H6,'BANCO DE DADOS DE CLIENTES'!B1:W5262,5,0))</f>
        <v/>
      </c>
      <c r="E8" s="695"/>
      <c r="F8" s="695"/>
      <c r="G8" s="695"/>
      <c r="H8" s="695"/>
    </row>
    <row r="9" spans="1:12" ht="18.75" customHeight="1" x14ac:dyDescent="0.25">
      <c r="A9" s="119" t="s">
        <v>1292</v>
      </c>
      <c r="B9" s="692" t="str">
        <f>IF(H6=0,"",VLOOKUP(H6,'BANCO DE DADOS DE CLIENTES'!B1:W5262,6,0))</f>
        <v/>
      </c>
      <c r="C9" s="692"/>
      <c r="D9" s="692"/>
      <c r="E9" s="692"/>
      <c r="F9" s="692"/>
      <c r="G9" s="692"/>
      <c r="H9" s="692"/>
    </row>
    <row r="10" spans="1:12" ht="18.75" customHeight="1" x14ac:dyDescent="0.25">
      <c r="A10" s="119" t="s">
        <v>1293</v>
      </c>
      <c r="B10" s="120" t="str">
        <f>IF(H6=0,"",VLOOKUP(H6,'BANCO DE DADOS DE CLIENTES'!B1:W5262,7,0))</f>
        <v/>
      </c>
      <c r="C10" s="691" t="s">
        <v>1294</v>
      </c>
      <c r="D10" s="691"/>
      <c r="E10" s="693" t="str">
        <f>IF(H6=0,"",VLOOKUP(H6,'BANCO DE DADOS DE CLIENTES'!B1:W5262,8,0))</f>
        <v/>
      </c>
      <c r="F10" s="693"/>
      <c r="G10" s="693"/>
      <c r="H10" s="693"/>
    </row>
    <row r="11" spans="1:12" ht="18.75" customHeight="1" x14ac:dyDescent="0.25">
      <c r="A11" s="119" t="s">
        <v>1295</v>
      </c>
      <c r="B11" s="120" t="str">
        <f>IF(H6=0,"",VLOOKUP(H6,'BANCO DE DADOS DE CLIENTES'!B1:W5262,9,0))</f>
        <v/>
      </c>
      <c r="C11" s="691" t="s">
        <v>1296</v>
      </c>
      <c r="D11" s="691"/>
      <c r="E11" s="690" t="str">
        <f>IF(H6=0,"",VLOOKUP(H6,'BANCO DE DADOS DE CLIENTES'!B1:W5262,10,0))</f>
        <v/>
      </c>
      <c r="F11" s="690"/>
      <c r="G11" s="690"/>
      <c r="H11" s="690"/>
    </row>
    <row r="12" spans="1:12" ht="18.75" customHeight="1" x14ac:dyDescent="0.25">
      <c r="A12" s="119" t="s">
        <v>1285</v>
      </c>
      <c r="B12" s="120" t="str">
        <f>IF(H6=0,"",VLOOKUP(H6,'BANCO DE DADOS DE CLIENTES'!B1:W5262,11,0))</f>
        <v/>
      </c>
      <c r="C12" s="691" t="s">
        <v>1287</v>
      </c>
      <c r="D12" s="691"/>
      <c r="E12" s="690" t="str">
        <f>IF(H6=0,"",VLOOKUP(H6,'BANCO DE DADOS DE CLIENTES'!B1:W5262,12,0))</f>
        <v/>
      </c>
      <c r="F12" s="690"/>
      <c r="G12" s="121" t="s">
        <v>1297</v>
      </c>
      <c r="H12" s="112" t="str">
        <f>IF(H6=0,"",VLOOKUP(H6,'BANCO DE DADOS DE CLIENTES'!B1:W5262,14,0))</f>
        <v/>
      </c>
    </row>
    <row r="13" spans="1:12" ht="30" customHeight="1" x14ac:dyDescent="0.25">
      <c r="A13" s="119" t="s">
        <v>1286</v>
      </c>
      <c r="B13" s="120" t="str">
        <f>IF(H6=0,"",VLOOKUP(H6,'BANCO DE DADOS DE CLIENTES'!B1:W5262,15,0))</f>
        <v/>
      </c>
      <c r="C13" s="691" t="s">
        <v>1310</v>
      </c>
      <c r="D13" s="691"/>
      <c r="E13" s="690"/>
      <c r="F13" s="690"/>
      <c r="G13" s="690"/>
      <c r="H13" s="690"/>
    </row>
    <row r="14" spans="1:12" ht="18.75" customHeight="1" x14ac:dyDescent="0.25">
      <c r="A14" s="119"/>
      <c r="B14" s="120"/>
      <c r="C14" s="117"/>
      <c r="D14" s="117"/>
      <c r="E14" s="120"/>
      <c r="F14" s="120"/>
      <c r="G14" s="120"/>
      <c r="H14" s="120"/>
    </row>
    <row r="15" spans="1:12" ht="24.6" customHeight="1" x14ac:dyDescent="0.25">
      <c r="A15" s="119" t="s">
        <v>1299</v>
      </c>
      <c r="B15" s="120" t="str">
        <f>IF(H6=0,"",VLOOKUP(H6,'BANCO DE DADOS DE CLIENTES'!B1:W5262,17,0))</f>
        <v/>
      </c>
      <c r="C15" s="691" t="s">
        <v>1298</v>
      </c>
      <c r="D15" s="691"/>
      <c r="E15" s="701" t="str">
        <f>IF(H6=0,"",VLOOKUP(H6,'BANCO DE DADOS DE CLIENTES'!B1:W5262,18,0))</f>
        <v/>
      </c>
      <c r="F15" s="701"/>
      <c r="G15" s="701"/>
      <c r="H15" s="701"/>
      <c r="I15" s="16"/>
      <c r="J15" s="16"/>
      <c r="K15" s="16"/>
      <c r="L15" s="16"/>
    </row>
    <row r="16" spans="1:12" ht="18.75" customHeight="1" x14ac:dyDescent="0.25">
      <c r="A16" s="119" t="s">
        <v>1286</v>
      </c>
      <c r="B16" s="120" t="str">
        <f>IF(H6=0,"",VLOOKUP(H6,'BANCO DE DADOS DE CLIENTES'!B1:W5262,19,0))</f>
        <v/>
      </c>
      <c r="C16" s="117"/>
      <c r="D16" s="117"/>
      <c r="I16" s="16"/>
      <c r="J16" s="16"/>
      <c r="K16" s="16"/>
      <c r="L16" s="16"/>
    </row>
    <row r="17" spans="1:12" ht="18.75" customHeight="1" x14ac:dyDescent="0.25">
      <c r="A17" s="111"/>
      <c r="B17" s="114"/>
      <c r="C17" s="111"/>
      <c r="D17" s="113"/>
      <c r="E17" s="113"/>
      <c r="F17" s="114"/>
      <c r="G17" s="113"/>
      <c r="H17" s="111"/>
    </row>
    <row r="18" spans="1:12" ht="18.75" customHeight="1" x14ac:dyDescent="0.25">
      <c r="A18" s="386" t="s">
        <v>1311</v>
      </c>
      <c r="B18" s="387"/>
      <c r="C18" s="696" t="s">
        <v>1312</v>
      </c>
      <c r="D18" s="696"/>
      <c r="E18" s="696"/>
      <c r="F18" s="700">
        <f>SUM(E24:F27)</f>
        <v>0</v>
      </c>
      <c r="G18" s="700"/>
      <c r="H18" s="388"/>
    </row>
    <row r="19" spans="1:12" ht="18.75" customHeight="1" thickBot="1" x14ac:dyDescent="0.3">
      <c r="A19" s="389"/>
      <c r="B19" s="390"/>
      <c r="C19" s="389"/>
      <c r="D19" s="391"/>
      <c r="E19" s="391"/>
      <c r="F19" s="390"/>
      <c r="G19" s="391"/>
      <c r="H19" s="389"/>
    </row>
    <row r="20" spans="1:12" ht="18.75" customHeight="1" x14ac:dyDescent="0.25">
      <c r="A20" s="697" t="s">
        <v>1313</v>
      </c>
      <c r="B20" s="698"/>
      <c r="C20" s="698"/>
      <c r="D20" s="698"/>
      <c r="E20" s="698"/>
      <c r="F20" s="698"/>
      <c r="G20" s="698"/>
      <c r="H20" s="699"/>
    </row>
    <row r="21" spans="1:12" ht="22.8" x14ac:dyDescent="0.25">
      <c r="A21" s="702" t="s">
        <v>1332</v>
      </c>
      <c r="B21" s="703"/>
      <c r="C21" s="703"/>
      <c r="D21" s="703"/>
      <c r="E21" s="703"/>
      <c r="F21" s="703"/>
      <c r="G21" s="703"/>
      <c r="H21" s="704"/>
      <c r="I21" s="16"/>
      <c r="J21" s="16"/>
      <c r="K21" s="16"/>
      <c r="L21" s="16"/>
    </row>
    <row r="22" spans="1:12" ht="22.8" x14ac:dyDescent="0.25">
      <c r="A22" s="702"/>
      <c r="B22" s="703"/>
      <c r="C22" s="703"/>
      <c r="D22" s="703"/>
      <c r="E22" s="703"/>
      <c r="F22" s="703"/>
      <c r="G22" s="703"/>
      <c r="H22" s="704"/>
      <c r="I22" s="16"/>
      <c r="J22" s="16"/>
      <c r="K22" s="16"/>
      <c r="L22" s="16"/>
    </row>
    <row r="23" spans="1:12" ht="18.75" customHeight="1" x14ac:dyDescent="0.25">
      <c r="A23" s="706" t="s">
        <v>1315</v>
      </c>
      <c r="B23" s="673"/>
      <c r="C23" s="673" t="s">
        <v>4578</v>
      </c>
      <c r="D23" s="673"/>
      <c r="E23" s="673" t="s">
        <v>1316</v>
      </c>
      <c r="F23" s="673"/>
      <c r="G23" s="673" t="s">
        <v>3913</v>
      </c>
      <c r="H23" s="705"/>
    </row>
    <row r="24" spans="1:12" ht="18.75" customHeight="1" x14ac:dyDescent="0.25">
      <c r="A24" s="666" t="s">
        <v>1317</v>
      </c>
      <c r="B24" s="667"/>
      <c r="C24" s="668"/>
      <c r="D24" s="668"/>
      <c r="E24" s="669"/>
      <c r="F24" s="670"/>
      <c r="G24" s="664"/>
      <c r="H24" s="674"/>
    </row>
    <row r="25" spans="1:12" ht="18.75" customHeight="1" x14ac:dyDescent="0.25">
      <c r="A25" s="675" t="s">
        <v>1318</v>
      </c>
      <c r="B25" s="676"/>
      <c r="C25" s="668"/>
      <c r="D25" s="668"/>
      <c r="E25" s="669"/>
      <c r="F25" s="670"/>
      <c r="G25" s="677"/>
      <c r="H25" s="678"/>
    </row>
    <row r="26" spans="1:12" ht="18.75" customHeight="1" x14ac:dyDescent="0.25">
      <c r="A26" s="675" t="s">
        <v>1319</v>
      </c>
      <c r="B26" s="676"/>
      <c r="C26" s="668"/>
      <c r="D26" s="668"/>
      <c r="E26" s="669"/>
      <c r="F26" s="670"/>
      <c r="G26" s="677"/>
      <c r="H26" s="678"/>
    </row>
    <row r="27" spans="1:12" ht="18.75" customHeight="1" thickBot="1" x14ac:dyDescent="0.3">
      <c r="A27" s="671" t="s">
        <v>1320</v>
      </c>
      <c r="B27" s="672"/>
      <c r="C27" s="712"/>
      <c r="D27" s="712"/>
      <c r="E27" s="713"/>
      <c r="F27" s="714"/>
      <c r="G27" s="715"/>
      <c r="H27" s="716"/>
    </row>
    <row r="28" spans="1:12" ht="18.75" customHeight="1" x14ac:dyDescent="0.25"/>
    <row r="29" spans="1:12" ht="18.75" customHeight="1" x14ac:dyDescent="0.25">
      <c r="A29" s="679" t="s">
        <v>1308</v>
      </c>
      <c r="B29" s="679"/>
      <c r="C29" s="679"/>
      <c r="D29" s="679"/>
      <c r="E29" s="679"/>
      <c r="F29" s="679"/>
      <c r="G29" s="679"/>
      <c r="H29" s="679"/>
    </row>
    <row r="30" spans="1:12" ht="18.75" customHeight="1" x14ac:dyDescent="0.25">
      <c r="A30" s="576"/>
      <c r="B30" s="108"/>
      <c r="C30" s="108"/>
      <c r="D30" s="108"/>
      <c r="E30" s="108"/>
      <c r="F30" s="108"/>
      <c r="G30" s="108"/>
      <c r="H30" s="577"/>
    </row>
    <row r="31" spans="1:12" ht="18.75" customHeight="1" x14ac:dyDescent="0.25">
      <c r="A31" s="680"/>
      <c r="B31" s="681"/>
      <c r="C31" s="681"/>
      <c r="D31" s="681"/>
      <c r="E31" s="681"/>
      <c r="F31" s="681"/>
      <c r="G31" s="681"/>
      <c r="H31" s="682"/>
    </row>
    <row r="32" spans="1:12" ht="18.75" customHeight="1" x14ac:dyDescent="0.25">
      <c r="A32" s="683"/>
      <c r="B32" s="684"/>
      <c r="C32" s="684"/>
      <c r="D32" s="684"/>
      <c r="E32" s="684"/>
      <c r="F32" s="684"/>
      <c r="G32" s="684"/>
      <c r="H32" s="665"/>
    </row>
    <row r="33" spans="1:8" ht="18.75" customHeight="1" x14ac:dyDescent="0.25">
      <c r="A33" s="685"/>
      <c r="B33" s="686"/>
      <c r="C33" s="686"/>
      <c r="D33" s="686"/>
      <c r="E33" s="686"/>
      <c r="F33" s="686"/>
      <c r="G33" s="686"/>
      <c r="H33" s="687"/>
    </row>
    <row r="34" spans="1:8" ht="18.75" customHeight="1" x14ac:dyDescent="0.25">
      <c r="A34" s="576"/>
      <c r="B34" s="108"/>
      <c r="C34" s="108"/>
      <c r="D34" s="108"/>
      <c r="E34" s="108"/>
      <c r="F34" s="108"/>
      <c r="G34" s="108"/>
      <c r="H34" s="577"/>
    </row>
    <row r="35" spans="1:8" ht="18.75" customHeight="1" x14ac:dyDescent="0.25">
      <c r="A35" s="666"/>
      <c r="B35" s="667"/>
      <c r="C35" s="667"/>
      <c r="D35" s="667"/>
      <c r="E35" s="667"/>
      <c r="F35" s="667"/>
      <c r="G35" s="667"/>
      <c r="H35" s="711"/>
    </row>
    <row r="36" spans="1:8" ht="18.75" customHeight="1" x14ac:dyDescent="0.25">
      <c r="A36" s="707" t="s">
        <v>1321</v>
      </c>
      <c r="B36" s="708"/>
      <c r="C36" s="708"/>
      <c r="D36" s="708"/>
      <c r="E36" s="708"/>
      <c r="F36" s="708"/>
      <c r="G36" s="708"/>
      <c r="H36" s="709"/>
    </row>
    <row r="37" spans="1:8" ht="18.75" customHeight="1" x14ac:dyDescent="0.25">
      <c r="A37" s="710" t="s">
        <v>1407</v>
      </c>
      <c r="B37" s="677"/>
      <c r="C37" s="673" t="s">
        <v>1408</v>
      </c>
      <c r="D37" s="673"/>
      <c r="E37" s="673"/>
      <c r="F37" s="673"/>
      <c r="G37" s="673"/>
      <c r="H37" s="104" t="s">
        <v>4578</v>
      </c>
    </row>
    <row r="38" spans="1:8" ht="18.75" customHeight="1" x14ac:dyDescent="0.25">
      <c r="A38" s="677"/>
      <c r="B38" s="677"/>
      <c r="C38" s="673"/>
      <c r="D38" s="673"/>
      <c r="E38" s="673"/>
      <c r="F38" s="673"/>
      <c r="G38" s="673"/>
      <c r="H38" s="392"/>
    </row>
    <row r="39" spans="1:8" ht="18.75" customHeight="1" x14ac:dyDescent="0.25">
      <c r="A39" s="664" t="s">
        <v>24877</v>
      </c>
      <c r="B39" s="665"/>
      <c r="C39" s="673"/>
      <c r="D39" s="673"/>
      <c r="E39" s="673"/>
      <c r="F39" s="673"/>
      <c r="G39" s="673"/>
      <c r="H39" s="104"/>
    </row>
    <row r="44" spans="1:8" ht="22.5" customHeight="1" x14ac:dyDescent="0.25">
      <c r="B44" s="122"/>
    </row>
    <row r="45" spans="1:8" ht="22.5" customHeight="1" x14ac:dyDescent="0.25">
      <c r="B45" s="123" t="s">
        <v>1409</v>
      </c>
    </row>
    <row r="46" spans="1:8" ht="22.5" customHeight="1" x14ac:dyDescent="0.25">
      <c r="B46" s="123" t="s">
        <v>1331</v>
      </c>
    </row>
    <row r="47" spans="1:8" ht="22.5" customHeight="1" x14ac:dyDescent="0.25">
      <c r="B47" s="123" t="s">
        <v>16058</v>
      </c>
    </row>
    <row r="48" spans="1:8" ht="22.5" customHeight="1" x14ac:dyDescent="0.25">
      <c r="B48" s="123" t="s">
        <v>1314</v>
      </c>
    </row>
    <row r="49" spans="2:2" ht="22.5" customHeight="1" x14ac:dyDescent="0.25">
      <c r="B49" s="123" t="s">
        <v>1332</v>
      </c>
    </row>
    <row r="50" spans="2:2" ht="22.5" customHeight="1" x14ac:dyDescent="0.25">
      <c r="B50" s="123" t="s">
        <v>15221</v>
      </c>
    </row>
    <row r="51" spans="2:2" ht="22.5" customHeight="1" x14ac:dyDescent="0.25">
      <c r="B51" s="123" t="s">
        <v>1411</v>
      </c>
    </row>
    <row r="52" spans="2:2" ht="22.5" customHeight="1" x14ac:dyDescent="0.25">
      <c r="B52" s="123" t="s">
        <v>24869</v>
      </c>
    </row>
    <row r="53" spans="2:2" ht="22.5" customHeight="1" x14ac:dyDescent="0.25">
      <c r="B53" s="123" t="s">
        <v>24870</v>
      </c>
    </row>
    <row r="54" spans="2:2" ht="22.5" customHeight="1" x14ac:dyDescent="0.25">
      <c r="B54" s="123"/>
    </row>
    <row r="55" spans="2:2" ht="22.5" customHeight="1" x14ac:dyDescent="0.25">
      <c r="B55" s="123" t="s">
        <v>10803</v>
      </c>
    </row>
    <row r="56" spans="2:2" ht="22.5" customHeight="1" x14ac:dyDescent="0.25">
      <c r="B56" s="123" t="s">
        <v>10804</v>
      </c>
    </row>
    <row r="57" spans="2:2" ht="22.5" customHeight="1" x14ac:dyDescent="0.25">
      <c r="B57" s="123" t="s">
        <v>10805</v>
      </c>
    </row>
    <row r="58" spans="2:2" ht="22.5" customHeight="1" x14ac:dyDescent="0.25">
      <c r="B58" s="123" t="s">
        <v>10806</v>
      </c>
    </row>
    <row r="59" spans="2:2" ht="22.5" customHeight="1" x14ac:dyDescent="0.25">
      <c r="B59" s="123" t="s">
        <v>10807</v>
      </c>
    </row>
    <row r="60" spans="2:2" ht="22.5" customHeight="1" x14ac:dyDescent="0.25">
      <c r="B60" s="123" t="s">
        <v>17727</v>
      </c>
    </row>
    <row r="61" spans="2:2" ht="22.5" customHeight="1" x14ac:dyDescent="0.25">
      <c r="B61" s="122"/>
    </row>
    <row r="62" spans="2:2" ht="22.5" customHeight="1" x14ac:dyDescent="0.25">
      <c r="B62" s="562" t="s">
        <v>24871</v>
      </c>
    </row>
    <row r="63" spans="2:2" ht="22.5" customHeight="1" x14ac:dyDescent="0.25">
      <c r="B63" s="562" t="s">
        <v>24872</v>
      </c>
    </row>
    <row r="64" spans="2:2" ht="22.5" customHeight="1" x14ac:dyDescent="0.25">
      <c r="B64" s="562" t="s">
        <v>24873</v>
      </c>
    </row>
    <row r="65" spans="2:2" ht="22.5" customHeight="1" x14ac:dyDescent="0.25">
      <c r="B65" s="562" t="s">
        <v>24874</v>
      </c>
    </row>
    <row r="66" spans="2:2" ht="22.5" customHeight="1" x14ac:dyDescent="0.25">
      <c r="B66" s="562" t="s">
        <v>24875</v>
      </c>
    </row>
    <row r="67" spans="2:2" ht="22.5" customHeight="1" x14ac:dyDescent="0.25">
      <c r="B67" s="562" t="s">
        <v>24876</v>
      </c>
    </row>
    <row r="68" spans="2:2" ht="22.5" customHeight="1" x14ac:dyDescent="0.25">
      <c r="B68" s="562" t="s">
        <v>24877</v>
      </c>
    </row>
    <row r="69" spans="2:2" ht="22.5" customHeight="1" x14ac:dyDescent="0.25">
      <c r="B69" s="562" t="s">
        <v>24878</v>
      </c>
    </row>
    <row r="70" spans="2:2" ht="22.5" customHeight="1" x14ac:dyDescent="0.25">
      <c r="B70" s="562"/>
    </row>
    <row r="71" spans="2:2" ht="22.5" customHeight="1" x14ac:dyDescent="0.25">
      <c r="B71" s="562"/>
    </row>
    <row r="72" spans="2:2" ht="22.5" customHeight="1" x14ac:dyDescent="0.25">
      <c r="B72" s="562"/>
    </row>
  </sheetData>
  <mergeCells count="55">
    <mergeCell ref="E25:F25"/>
    <mergeCell ref="A38:B38"/>
    <mergeCell ref="A36:H36"/>
    <mergeCell ref="A37:B37"/>
    <mergeCell ref="A35:H35"/>
    <mergeCell ref="C37:G37"/>
    <mergeCell ref="C38:G38"/>
    <mergeCell ref="C27:D27"/>
    <mergeCell ref="E27:F27"/>
    <mergeCell ref="G27:H27"/>
    <mergeCell ref="A25:B25"/>
    <mergeCell ref="G25:H25"/>
    <mergeCell ref="A21:H21"/>
    <mergeCell ref="E23:F23"/>
    <mergeCell ref="C23:D23"/>
    <mergeCell ref="G23:H23"/>
    <mergeCell ref="A22:H22"/>
    <mergeCell ref="A23:B23"/>
    <mergeCell ref="C15:D15"/>
    <mergeCell ref="C18:E18"/>
    <mergeCell ref="A20:H20"/>
    <mergeCell ref="F18:G18"/>
    <mergeCell ref="E15:H15"/>
    <mergeCell ref="A1:H1"/>
    <mergeCell ref="B2:H2"/>
    <mergeCell ref="B3:H3"/>
    <mergeCell ref="E12:F12"/>
    <mergeCell ref="C13:D13"/>
    <mergeCell ref="B9:H9"/>
    <mergeCell ref="C10:D10"/>
    <mergeCell ref="E10:H10"/>
    <mergeCell ref="C11:D11"/>
    <mergeCell ref="E11:H11"/>
    <mergeCell ref="C12:D12"/>
    <mergeCell ref="A6:B6"/>
    <mergeCell ref="D6:F6"/>
    <mergeCell ref="D7:H7"/>
    <mergeCell ref="D8:H8"/>
    <mergeCell ref="E13:H13"/>
    <mergeCell ref="A39:B39"/>
    <mergeCell ref="A24:B24"/>
    <mergeCell ref="C24:D24"/>
    <mergeCell ref="E24:F24"/>
    <mergeCell ref="A27:B27"/>
    <mergeCell ref="C39:G39"/>
    <mergeCell ref="G24:H24"/>
    <mergeCell ref="A26:B26"/>
    <mergeCell ref="E26:F26"/>
    <mergeCell ref="G26:H26"/>
    <mergeCell ref="C26:D26"/>
    <mergeCell ref="A29:H29"/>
    <mergeCell ref="A31:H31"/>
    <mergeCell ref="A32:H32"/>
    <mergeCell ref="A33:H33"/>
    <mergeCell ref="C25:D25"/>
  </mergeCells>
  <phoneticPr fontId="0" type="noConversion"/>
  <conditionalFormatting sqref="B18">
    <cfRule type="containsBlanks" dxfId="40" priority="2" stopIfTrue="1">
      <formula>LEN(TRIM(B18))=0</formula>
    </cfRule>
  </conditionalFormatting>
  <conditionalFormatting sqref="B3:H3">
    <cfRule type="containsBlanks" dxfId="39" priority="1" stopIfTrue="1">
      <formula>LEN(TRIM(B3))=0</formula>
    </cfRule>
  </conditionalFormatting>
  <dataValidations disablePrompts="1" count="3">
    <dataValidation type="list" allowBlank="1" showInputMessage="1" showErrorMessage="1" sqref="A21:H22" xr:uid="{00000000-0002-0000-0400-000000000000}">
      <formula1>$B$45:$B$53</formula1>
    </dataValidation>
    <dataValidation type="list" allowBlank="1" showInputMessage="1" showErrorMessage="1" sqref="B2:H2" xr:uid="{00000000-0002-0000-0400-000001000000}">
      <formula1>$B$55:$B$60</formula1>
    </dataValidation>
    <dataValidation type="list" allowBlank="1" showInputMessage="1" showErrorMessage="1" sqref="A38:B39" xr:uid="{00000000-0002-0000-0400-000002000000}">
      <formula1>$B$62:$B$69</formula1>
    </dataValidation>
  </dataValidations>
  <pageMargins left="0.51181102362204722" right="0.51181102362204722" top="1.4510416666666666" bottom="0.78740157480314965" header="0.13125000000000001" footer="0.31496062992125984"/>
  <pageSetup paperSize="9" scale="70" orientation="portrait" horizontalDpi="4294967293" verticalDpi="4294967293" r:id="rId1"/>
  <headerFooter>
    <oddHeader>&amp;C&amp;G</oddHeader>
  </headerFooter>
  <legacyDrawing r:id="rId2"/>
  <legacyDrawingHF r:id="rId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5">
    <tabColor theme="1"/>
    <pageSetUpPr fitToPage="1"/>
  </sheetPr>
  <dimension ref="A1:S48"/>
  <sheetViews>
    <sheetView zoomScale="85" zoomScaleNormal="85" zoomScaleSheetLayoutView="75" zoomScalePageLayoutView="85" workbookViewId="0">
      <selection activeCell="N12" sqref="N12"/>
    </sheetView>
  </sheetViews>
  <sheetFormatPr defaultColWidth="11.44140625" defaultRowHeight="13.8" x14ac:dyDescent="0.25"/>
  <cols>
    <col min="1" max="1" width="15.88671875" style="97" customWidth="1"/>
    <col min="2" max="2" width="17.44140625" style="97" customWidth="1"/>
    <col min="3" max="3" width="17.6640625" style="97" customWidth="1"/>
    <col min="4" max="4" width="33.6640625" style="97" customWidth="1"/>
    <col min="5" max="5" width="10" style="97" customWidth="1"/>
    <col min="6" max="8" width="8.33203125" style="97" customWidth="1"/>
    <col min="9" max="10" width="18.33203125" style="97" customWidth="1"/>
    <col min="11" max="11" width="11.44140625" style="158" customWidth="1"/>
    <col min="12" max="12" width="20.44140625" style="97" customWidth="1"/>
    <col min="13" max="13" width="20.44140625" style="97" hidden="1" customWidth="1"/>
    <col min="14" max="14" width="20.44140625" style="97" customWidth="1"/>
    <col min="15" max="15" width="12.6640625" style="97" bestFit="1" customWidth="1"/>
    <col min="16" max="17" width="11.44140625" style="97" customWidth="1"/>
    <col min="18" max="18" width="119.109375" style="97" customWidth="1"/>
    <col min="19" max="20" width="11.44140625" style="97"/>
    <col min="21" max="21" width="17" style="97" customWidth="1"/>
    <col min="22" max="22" width="13.109375" style="97" bestFit="1" customWidth="1"/>
    <col min="23" max="16384" width="11.44140625" style="97"/>
  </cols>
  <sheetData>
    <row r="1" spans="1:19" ht="27.6" x14ac:dyDescent="0.25">
      <c r="A1" s="727" t="s">
        <v>11057</v>
      </c>
      <c r="B1" s="727"/>
      <c r="C1" s="727"/>
      <c r="D1" s="727"/>
      <c r="E1" s="727"/>
      <c r="F1" s="727"/>
      <c r="G1" s="727"/>
      <c r="H1" s="727"/>
      <c r="I1" s="727"/>
      <c r="J1" s="727"/>
      <c r="L1" s="125"/>
      <c r="M1" s="125"/>
      <c r="N1" s="125"/>
      <c r="O1" s="125"/>
      <c r="P1" s="125"/>
      <c r="Q1" s="125"/>
      <c r="R1" s="126" t="s">
        <v>24879</v>
      </c>
      <c r="S1" s="125"/>
    </row>
    <row r="2" spans="1:19" ht="27.6" x14ac:dyDescent="0.25">
      <c r="A2" s="727"/>
      <c r="B2" s="727"/>
      <c r="C2" s="727"/>
      <c r="D2" s="727"/>
      <c r="E2" s="727"/>
      <c r="F2" s="727"/>
      <c r="G2" s="727"/>
      <c r="H2" s="727"/>
      <c r="I2" s="727"/>
      <c r="J2" s="727"/>
      <c r="L2" s="125"/>
      <c r="M2" s="125"/>
      <c r="N2" s="125"/>
      <c r="O2" s="125"/>
      <c r="P2" s="125"/>
      <c r="Q2" s="125"/>
      <c r="R2" s="126" t="s">
        <v>24880</v>
      </c>
      <c r="S2" s="125"/>
    </row>
    <row r="3" spans="1:19" ht="28.2" x14ac:dyDescent="0.25">
      <c r="A3" s="728" t="s">
        <v>1324</v>
      </c>
      <c r="B3" s="728"/>
      <c r="C3" s="728"/>
      <c r="D3" s="730"/>
      <c r="E3" s="730"/>
      <c r="F3" s="730"/>
      <c r="G3" s="730"/>
      <c r="H3" s="730"/>
      <c r="I3" s="127" t="s">
        <v>1417</v>
      </c>
      <c r="J3" s="143"/>
      <c r="K3" s="159"/>
      <c r="L3" s="16"/>
      <c r="M3" s="16"/>
      <c r="N3" s="16"/>
      <c r="O3" s="16"/>
      <c r="P3" s="16"/>
      <c r="Q3" s="16"/>
      <c r="R3" s="126" t="s">
        <v>24881</v>
      </c>
      <c r="S3" s="16"/>
    </row>
    <row r="4" spans="1:19" x14ac:dyDescent="0.25">
      <c r="A4" s="111"/>
      <c r="B4" s="115"/>
      <c r="C4" s="115"/>
      <c r="D4" s="112"/>
      <c r="E4" s="111"/>
      <c r="F4" s="111"/>
      <c r="G4" s="111"/>
      <c r="H4" s="116"/>
      <c r="I4" s="117" t="s">
        <v>21253</v>
      </c>
      <c r="J4" s="383"/>
      <c r="R4" s="126"/>
    </row>
    <row r="5" spans="1:19" x14ac:dyDescent="0.25">
      <c r="A5" s="694">
        <f ca="1">TODAY()</f>
        <v>44979</v>
      </c>
      <c r="B5" s="694"/>
      <c r="C5" s="694"/>
      <c r="D5" s="694"/>
      <c r="E5" s="4" t="s">
        <v>4633</v>
      </c>
      <c r="F5" s="729" t="str">
        <f>IF(J5=0,"",VLOOKUP(J5,'BANCO DE DADOS DE CLIENTES'!B1:W5262,3,0))</f>
        <v>Quantum Engenharia Elétrica Ltda</v>
      </c>
      <c r="G5" s="729"/>
      <c r="H5" s="729"/>
      <c r="I5" s="117" t="s">
        <v>22950</v>
      </c>
      <c r="J5" s="118">
        <v>182</v>
      </c>
      <c r="R5" s="126"/>
    </row>
    <row r="6" spans="1:19" x14ac:dyDescent="0.25">
      <c r="A6" s="111"/>
      <c r="B6" s="111"/>
      <c r="C6" s="111"/>
      <c r="D6" s="111"/>
      <c r="E6" s="4" t="s">
        <v>1290</v>
      </c>
      <c r="F6" s="695" t="str">
        <f>IF(J5=0,"",VLOOKUP(J5,'BANCO DE DADOS DE CLIENTES'!B1:W5262,4,0))</f>
        <v>Nilton Camisão</v>
      </c>
      <c r="G6" s="695"/>
      <c r="H6" s="695"/>
      <c r="I6" s="695"/>
      <c r="J6" s="695"/>
    </row>
    <row r="7" spans="1:19" ht="15.75" customHeight="1" x14ac:dyDescent="0.25">
      <c r="A7" s="111"/>
      <c r="B7" s="111"/>
      <c r="C7" s="111"/>
      <c r="D7" s="114"/>
      <c r="E7" s="117" t="s">
        <v>1291</v>
      </c>
      <c r="F7" s="695">
        <f>IF(J5=0,"",VLOOKUP(J5,'BANCO DE DADOS DE CLIENTES'!B1:W5262,5,0))</f>
        <v>0</v>
      </c>
      <c r="G7" s="695"/>
      <c r="H7" s="695"/>
      <c r="I7" s="695"/>
      <c r="J7" s="695"/>
      <c r="R7" s="128" t="s">
        <v>10972</v>
      </c>
    </row>
    <row r="8" spans="1:19" ht="15.75" customHeight="1" x14ac:dyDescent="0.25">
      <c r="A8" s="129" t="s">
        <v>1292</v>
      </c>
      <c r="B8" s="692" t="str">
        <f>IF(J5=0,"",VLOOKUP(J5,'BANCO DE DADOS DE CLIENTES'!B1:W5262,6,0))</f>
        <v>Quantum Engenharia Elétrica Ltda</v>
      </c>
      <c r="C8" s="692"/>
      <c r="D8" s="692"/>
      <c r="E8" s="692"/>
      <c r="F8" s="692"/>
      <c r="G8" s="692"/>
      <c r="H8" s="692"/>
      <c r="I8" s="692"/>
      <c r="J8" s="692"/>
      <c r="R8" s="128" t="s">
        <v>10973</v>
      </c>
    </row>
    <row r="9" spans="1:19" ht="15.75" customHeight="1" x14ac:dyDescent="0.25">
      <c r="A9" s="129" t="s">
        <v>1293</v>
      </c>
      <c r="B9" s="718" t="str">
        <f>IF(J5=0,"",VLOOKUP(J5,'BANCO DE DADOS DE CLIENTES'!B1:W5262,7,0))</f>
        <v>82.094.640/0001-72</v>
      </c>
      <c r="C9" s="718"/>
      <c r="D9" s="718"/>
      <c r="E9" s="691" t="s">
        <v>1294</v>
      </c>
      <c r="F9" s="691"/>
      <c r="G9" s="693">
        <f>IF(J5=0,"",VLOOKUP(J5,'BANCO DE DADOS DE CLIENTES'!B1:W5262,8,0))</f>
        <v>252044720</v>
      </c>
      <c r="H9" s="693"/>
      <c r="I9" s="693"/>
      <c r="J9" s="693"/>
      <c r="R9" s="128" t="s">
        <v>10974</v>
      </c>
    </row>
    <row r="10" spans="1:19" ht="15.75" customHeight="1" x14ac:dyDescent="0.25">
      <c r="A10" s="129" t="s">
        <v>1295</v>
      </c>
      <c r="B10" s="718" t="str">
        <f>IF(J5=0,"",VLOOKUP(J5,'BANCO DE DADOS DE CLIENTES'!B1:W5262,9,0))</f>
        <v>Rua Senador Carlos Gomes de Oliveira, 397</v>
      </c>
      <c r="C10" s="718"/>
      <c r="D10" s="718"/>
      <c r="E10" s="691" t="s">
        <v>1296</v>
      </c>
      <c r="F10" s="691"/>
      <c r="G10" s="690" t="str">
        <f>IF(J5=0,"",VLOOKUP(J5,'BANCO DE DADOS DE CLIENTES'!B1:W5262,10,0))</f>
        <v>Distrito Industrial</v>
      </c>
      <c r="H10" s="690"/>
      <c r="I10" s="690"/>
      <c r="J10" s="690"/>
      <c r="R10" s="128"/>
    </row>
    <row r="11" spans="1:19" ht="15.75" customHeight="1" x14ac:dyDescent="0.25">
      <c r="A11" s="129" t="s">
        <v>1285</v>
      </c>
      <c r="B11" s="718" t="str">
        <f>IF(J5=0,"",VLOOKUP(J5,'BANCO DE DADOS DE CLIENTES'!B1:W5262,11,0))</f>
        <v>São José</v>
      </c>
      <c r="C11" s="718"/>
      <c r="D11" s="718"/>
      <c r="E11" s="691" t="s">
        <v>1287</v>
      </c>
      <c r="F11" s="691"/>
      <c r="G11" s="690" t="str">
        <f>IF(J5=0,"",VLOOKUP(J5,'BANCO DE DADOS DE CLIENTES'!B1:W5262,12,0))</f>
        <v>SC</v>
      </c>
      <c r="H11" s="690"/>
      <c r="I11" s="121" t="s">
        <v>1297</v>
      </c>
      <c r="J11" s="112" t="str">
        <f>IF(J5=0,"",VLOOKUP(J5,'BANCO DE DADOS DE CLIENTES'!B1:W5262,14,0))</f>
        <v>88.104-785</v>
      </c>
      <c r="R11" s="128"/>
    </row>
    <row r="12" spans="1:19" ht="34.5" customHeight="1" x14ac:dyDescent="0.25">
      <c r="A12" s="129" t="s">
        <v>1286</v>
      </c>
      <c r="B12" s="718" t="str">
        <f>IF(J5=0,"",VLOOKUP(J5,'BANCO DE DADOS DE CLIENTES'!B1:W5262,15,0))</f>
        <v>(48) 3271-0200</v>
      </c>
      <c r="C12" s="718"/>
      <c r="D12" s="718"/>
      <c r="E12" s="691" t="s">
        <v>1310</v>
      </c>
      <c r="F12" s="691"/>
      <c r="G12" s="690" t="str">
        <f>IF(J5=0,"",VLOOKUP(J5,'BANCO DE DADOS DE CLIENTES'!B1:W5262,16,0))</f>
        <v>roberto@quantumengenharia.net.br</v>
      </c>
      <c r="H12" s="690"/>
      <c r="I12" s="690"/>
      <c r="J12" s="690"/>
    </row>
    <row r="13" spans="1:19" ht="15.75" customHeight="1" x14ac:dyDescent="0.25">
      <c r="A13" s="129"/>
      <c r="B13" s="119"/>
      <c r="C13" s="119"/>
      <c r="D13" s="112" t="s">
        <v>9127</v>
      </c>
      <c r="E13" s="117"/>
      <c r="F13" s="117"/>
      <c r="G13" s="120"/>
      <c r="H13" s="120"/>
      <c r="I13" s="120"/>
      <c r="J13" s="120"/>
      <c r="K13" s="159"/>
      <c r="L13" s="16"/>
      <c r="M13" s="16"/>
      <c r="N13" s="16"/>
      <c r="O13" s="16"/>
      <c r="P13" s="16"/>
      <c r="Q13" s="16"/>
      <c r="R13" s="130" t="s">
        <v>10803</v>
      </c>
      <c r="S13" s="16"/>
    </row>
    <row r="14" spans="1:19" ht="102.6" customHeight="1" x14ac:dyDescent="0.25">
      <c r="A14" s="15" t="s">
        <v>1299</v>
      </c>
      <c r="B14" s="718" t="str">
        <f>IF(J5=0,"",VLOOKUP(J5,'BANCO DE DADOS DE CLIENTES'!B1:W5262,17,0))</f>
        <v>Joinville/Blumenau: Márcio
São José: Murilo
Florianópolis: Luciano</v>
      </c>
      <c r="C14" s="718"/>
      <c r="D14" s="718"/>
      <c r="E14" s="691" t="s">
        <v>1298</v>
      </c>
      <c r="F14" s="691"/>
      <c r="G14" s="690" t="str">
        <f>IF(J5=0,"",VLOOKUP(J5,'BANCO DE DADOS DE CLIENTES'!B1:W5262,18,0))</f>
        <v>Joinville/Blumenau: marcio@quantumengenharia.net.br / willian@quantumengenharia.net.br
São José: murilo@quantumengenharia.net.br
Florianópolis: luciano@quantumengenharia.net.br
C/ CÓPIA: miguel@luzeforma.com.br</v>
      </c>
      <c r="H14" s="690"/>
      <c r="I14" s="690"/>
      <c r="J14" s="690"/>
      <c r="K14" s="159"/>
      <c r="L14" s="16"/>
      <c r="M14" s="16"/>
      <c r="N14" s="16"/>
      <c r="O14" s="16"/>
      <c r="P14" s="16"/>
      <c r="Q14" s="16"/>
      <c r="R14" s="130" t="s">
        <v>10804</v>
      </c>
      <c r="S14" s="16"/>
    </row>
    <row r="15" spans="1:19" ht="15.75" customHeight="1" x14ac:dyDescent="0.25">
      <c r="A15" s="129" t="s">
        <v>1286</v>
      </c>
      <c r="B15" s="690" t="str">
        <f>IF(J5=0,"",VLOOKUP(J5,'BANCO DE DADOS DE CLIENTES'!B1:W5262,19,0))</f>
        <v>(48) 3271-0200</v>
      </c>
      <c r="C15" s="690"/>
      <c r="D15" s="690"/>
      <c r="E15" s="117"/>
      <c r="F15" s="117"/>
      <c r="G15" s="120"/>
      <c r="H15" s="120"/>
      <c r="I15" s="120"/>
      <c r="J15" s="120"/>
      <c r="R15" s="131" t="s">
        <v>13563</v>
      </c>
    </row>
    <row r="16" spans="1:19" ht="15.75" customHeight="1" x14ac:dyDescent="0.25">
      <c r="A16" s="111"/>
      <c r="B16" s="111"/>
      <c r="C16" s="111"/>
      <c r="D16" s="112"/>
      <c r="E16" s="111"/>
      <c r="F16" s="113"/>
      <c r="G16" s="113"/>
      <c r="H16" s="114"/>
      <c r="I16" s="113"/>
      <c r="J16" s="111"/>
      <c r="M16" s="108"/>
      <c r="N16" s="108"/>
      <c r="O16" s="108"/>
      <c r="P16" s="108"/>
      <c r="Q16" s="108"/>
      <c r="R16" s="131" t="s">
        <v>13564</v>
      </c>
    </row>
    <row r="17" spans="1:19" ht="15.75" customHeight="1" x14ac:dyDescent="0.25">
      <c r="A17" s="111"/>
      <c r="B17" s="114"/>
      <c r="C17" s="114"/>
      <c r="D17" s="111"/>
      <c r="E17" s="113"/>
      <c r="F17" s="113"/>
      <c r="G17" s="113"/>
      <c r="H17" s="114"/>
      <c r="I17" s="740"/>
      <c r="J17" s="740"/>
      <c r="L17" s="735" t="s">
        <v>16023</v>
      </c>
      <c r="M17" s="736"/>
      <c r="N17" s="737"/>
      <c r="Q17" s="37"/>
      <c r="R17" s="131" t="s">
        <v>13565</v>
      </c>
    </row>
    <row r="18" spans="1:19" ht="25.5" customHeight="1" x14ac:dyDescent="0.25">
      <c r="A18" s="148" t="s">
        <v>6848</v>
      </c>
      <c r="B18" s="103" t="s">
        <v>10997</v>
      </c>
      <c r="C18" s="723" t="s">
        <v>4626</v>
      </c>
      <c r="D18" s="724"/>
      <c r="E18" s="148" t="s">
        <v>1302</v>
      </c>
      <c r="F18" s="148" t="s">
        <v>3908</v>
      </c>
      <c r="G18" s="148" t="s">
        <v>1394</v>
      </c>
      <c r="H18" s="149" t="s">
        <v>4579</v>
      </c>
      <c r="I18" s="150" t="s">
        <v>4580</v>
      </c>
      <c r="J18" s="151" t="s">
        <v>4581</v>
      </c>
      <c r="K18" s="160"/>
      <c r="L18" s="157" t="s">
        <v>13571</v>
      </c>
      <c r="M18" s="741"/>
      <c r="N18" s="742"/>
      <c r="Q18" s="132"/>
      <c r="R18" s="131" t="s">
        <v>13566</v>
      </c>
    </row>
    <row r="19" spans="1:19" ht="32.25" customHeight="1" x14ac:dyDescent="0.25">
      <c r="A19" s="161">
        <v>1</v>
      </c>
      <c r="B19" s="162"/>
      <c r="C19" s="731" t="str">
        <f t="shared" ref="C19:C21" si="0">IF(B19=0,"",VLOOKUP(B19,inventario,4,0))</f>
        <v/>
      </c>
      <c r="D19" s="732"/>
      <c r="E19" s="133" t="str">
        <f t="shared" ref="E19:E21" si="1">IF(B19=0,"",VLOOKUP(B19,inventario,6,0))</f>
        <v/>
      </c>
      <c r="F19" s="133" t="str">
        <f t="shared" ref="F19:F21" si="2">IF(B19=0,"",VLOOKUP(B19,inventario,7,0))</f>
        <v/>
      </c>
      <c r="G19" s="133" t="str">
        <f t="shared" ref="G19:G21" si="3">IF(B19=0,"",VLOOKUP(B19,inventario,8,0))</f>
        <v/>
      </c>
      <c r="H19" s="134"/>
      <c r="I19" s="152" t="str">
        <f t="shared" ref="I19:I21" si="4">N19</f>
        <v/>
      </c>
      <c r="J19" s="153" t="str">
        <f t="shared" ref="J19:J21" si="5">IF(H19="","",I19*H19)</f>
        <v/>
      </c>
      <c r="L19" s="154" t="str">
        <f t="shared" ref="L19:L23" si="6">IF(B19="","",IF($I$17="LOCAÇÃO",VLOOKUP(B19,inventario,13,0),VLOOKUP(B19,inventario,12,0)))</f>
        <v/>
      </c>
      <c r="M19" s="155" t="str">
        <f t="shared" ref="M19:M23" si="7">IF(L19="","",L19+(L19*$M$18))</f>
        <v/>
      </c>
      <c r="N19" s="156" t="str">
        <f t="shared" ref="N19:N23" si="8">IF(L19="","",ROUND(M19,2))</f>
        <v/>
      </c>
      <c r="R19" s="131" t="s">
        <v>17727</v>
      </c>
    </row>
    <row r="20" spans="1:19" ht="32.25" customHeight="1" x14ac:dyDescent="0.25">
      <c r="A20" s="161">
        <v>2</v>
      </c>
      <c r="B20" s="162"/>
      <c r="C20" s="731" t="str">
        <f t="shared" si="0"/>
        <v/>
      </c>
      <c r="D20" s="732"/>
      <c r="E20" s="133" t="str">
        <f t="shared" si="1"/>
        <v/>
      </c>
      <c r="F20" s="133" t="str">
        <f t="shared" si="2"/>
        <v/>
      </c>
      <c r="G20" s="133" t="str">
        <f t="shared" si="3"/>
        <v/>
      </c>
      <c r="H20" s="134"/>
      <c r="I20" s="152" t="str">
        <f t="shared" si="4"/>
        <v/>
      </c>
      <c r="J20" s="153" t="str">
        <f t="shared" si="5"/>
        <v/>
      </c>
      <c r="L20" s="154" t="str">
        <f t="shared" si="6"/>
        <v/>
      </c>
      <c r="M20" s="155" t="str">
        <f t="shared" si="7"/>
        <v/>
      </c>
      <c r="N20" s="156" t="str">
        <f t="shared" si="8"/>
        <v/>
      </c>
    </row>
    <row r="21" spans="1:19" ht="32.25" customHeight="1" x14ac:dyDescent="0.25">
      <c r="A21" s="161">
        <v>3</v>
      </c>
      <c r="B21" s="162"/>
      <c r="C21" s="731" t="str">
        <f t="shared" si="0"/>
        <v/>
      </c>
      <c r="D21" s="732"/>
      <c r="E21" s="133" t="str">
        <f t="shared" si="1"/>
        <v/>
      </c>
      <c r="F21" s="133" t="str">
        <f t="shared" si="2"/>
        <v/>
      </c>
      <c r="G21" s="133" t="str">
        <f t="shared" si="3"/>
        <v/>
      </c>
      <c r="H21" s="134"/>
      <c r="I21" s="152" t="str">
        <f t="shared" si="4"/>
        <v/>
      </c>
      <c r="J21" s="153" t="str">
        <f t="shared" si="5"/>
        <v/>
      </c>
      <c r="L21" s="154" t="str">
        <f t="shared" si="6"/>
        <v/>
      </c>
      <c r="M21" s="155" t="str">
        <f t="shared" si="7"/>
        <v/>
      </c>
      <c r="N21" s="156" t="str">
        <f t="shared" si="8"/>
        <v/>
      </c>
    </row>
    <row r="22" spans="1:19" ht="32.25" customHeight="1" x14ac:dyDescent="0.25">
      <c r="A22" s="161">
        <v>4</v>
      </c>
      <c r="B22" s="162"/>
      <c r="C22" s="731" t="str">
        <f t="shared" ref="C22:C23" si="9">IF(B22=0,"",VLOOKUP(B22,inventario,4,0))</f>
        <v/>
      </c>
      <c r="D22" s="732"/>
      <c r="E22" s="133" t="str">
        <f t="shared" ref="E22:E23" si="10">IF(B22=0,"",VLOOKUP(B22,inventario,6,0))</f>
        <v/>
      </c>
      <c r="F22" s="133" t="str">
        <f t="shared" ref="F22:F23" si="11">IF(B22=0,"",VLOOKUP(B22,inventario,7,0))</f>
        <v/>
      </c>
      <c r="G22" s="133" t="str">
        <f t="shared" ref="G22:G23" si="12">IF(B22=0,"",VLOOKUP(B22,inventario,8,0))</f>
        <v/>
      </c>
      <c r="H22" s="134"/>
      <c r="I22" s="152" t="str">
        <f t="shared" ref="I22:I23" si="13">N22</f>
        <v/>
      </c>
      <c r="J22" s="153" t="str">
        <f t="shared" ref="J22:J23" si="14">IF(H22="","",I22*H22)</f>
        <v/>
      </c>
      <c r="L22" s="154" t="str">
        <f t="shared" si="6"/>
        <v/>
      </c>
      <c r="M22" s="155" t="str">
        <f t="shared" si="7"/>
        <v/>
      </c>
      <c r="N22" s="156" t="str">
        <f t="shared" si="8"/>
        <v/>
      </c>
    </row>
    <row r="23" spans="1:19" ht="32.25" customHeight="1" thickBot="1" x14ac:dyDescent="0.3">
      <c r="A23" s="161">
        <v>5</v>
      </c>
      <c r="B23" s="162"/>
      <c r="C23" s="731" t="str">
        <f t="shared" si="9"/>
        <v/>
      </c>
      <c r="D23" s="732"/>
      <c r="E23" s="133" t="str">
        <f t="shared" si="10"/>
        <v/>
      </c>
      <c r="F23" s="133" t="str">
        <f t="shared" si="11"/>
        <v/>
      </c>
      <c r="G23" s="133" t="str">
        <f t="shared" si="12"/>
        <v/>
      </c>
      <c r="H23" s="134"/>
      <c r="I23" s="152" t="str">
        <f t="shared" si="13"/>
        <v/>
      </c>
      <c r="J23" s="153" t="str">
        <f t="shared" si="14"/>
        <v/>
      </c>
      <c r="L23" s="154" t="str">
        <f t="shared" si="6"/>
        <v/>
      </c>
      <c r="M23" s="155" t="str">
        <f t="shared" si="7"/>
        <v/>
      </c>
      <c r="N23" s="156" t="str">
        <f t="shared" si="8"/>
        <v/>
      </c>
    </row>
    <row r="24" spans="1:19" ht="15.75" customHeight="1" thickBot="1" x14ac:dyDescent="0.3">
      <c r="A24" s="111"/>
      <c r="B24" s="109"/>
      <c r="C24" s="109"/>
      <c r="D24" s="109"/>
      <c r="E24" s="109"/>
      <c r="F24" s="109"/>
      <c r="G24" s="109"/>
      <c r="H24" s="738" t="s">
        <v>1322</v>
      </c>
      <c r="I24" s="739"/>
      <c r="J24" s="135">
        <f>SUM(J19:J23)</f>
        <v>0</v>
      </c>
    </row>
    <row r="25" spans="1:19" ht="15.75" customHeight="1" x14ac:dyDescent="0.25">
      <c r="A25" s="111"/>
      <c r="B25" s="615"/>
      <c r="C25" s="615"/>
      <c r="D25" s="615"/>
      <c r="E25" s="109"/>
      <c r="F25" s="109"/>
      <c r="G25" s="109"/>
      <c r="H25" s="136"/>
      <c r="I25" s="137"/>
      <c r="J25" s="138"/>
    </row>
    <row r="26" spans="1:19" ht="15.75" customHeight="1" x14ac:dyDescent="0.25">
      <c r="A26" s="111"/>
      <c r="B26" s="615"/>
      <c r="C26" s="615"/>
      <c r="D26" s="615"/>
      <c r="E26" s="109"/>
      <c r="F26" s="109"/>
      <c r="G26" s="109"/>
      <c r="H26" s="726"/>
      <c r="I26" s="726"/>
      <c r="J26" s="138"/>
    </row>
    <row r="27" spans="1:19" ht="15.75" customHeight="1" x14ac:dyDescent="0.25">
      <c r="A27" s="720" t="s">
        <v>1308</v>
      </c>
      <c r="B27" s="720"/>
      <c r="C27" s="720"/>
      <c r="D27" s="720"/>
      <c r="E27" s="720"/>
      <c r="F27" s="720"/>
      <c r="G27" s="720"/>
      <c r="H27" s="720"/>
      <c r="I27" s="720"/>
      <c r="J27" s="720"/>
    </row>
    <row r="28" spans="1:19" s="37" customFormat="1" ht="33.75" customHeight="1" x14ac:dyDescent="0.25">
      <c r="A28" s="722"/>
      <c r="B28" s="722"/>
      <c r="C28" s="722"/>
      <c r="D28" s="722"/>
      <c r="E28" s="722"/>
      <c r="F28" s="722"/>
      <c r="G28" s="722"/>
      <c r="H28" s="722"/>
      <c r="I28" s="722"/>
      <c r="J28" s="722"/>
      <c r="K28" s="733" t="s">
        <v>13562</v>
      </c>
      <c r="L28" s="734"/>
      <c r="M28" s="734"/>
      <c r="N28" s="734"/>
      <c r="O28" s="734"/>
      <c r="P28" s="734"/>
      <c r="Q28" s="734"/>
      <c r="R28" s="734"/>
      <c r="S28" s="36"/>
    </row>
    <row r="29" spans="1:19" s="37" customFormat="1" ht="32.25" customHeight="1" x14ac:dyDescent="0.25">
      <c r="A29" s="722" t="s">
        <v>22255</v>
      </c>
      <c r="B29" s="722"/>
      <c r="C29" s="722"/>
      <c r="D29" s="722"/>
      <c r="E29" s="722"/>
      <c r="F29" s="722"/>
      <c r="G29" s="722"/>
      <c r="H29" s="722"/>
      <c r="I29" s="722"/>
      <c r="J29" s="722"/>
      <c r="K29" s="733" t="s">
        <v>13561</v>
      </c>
      <c r="L29" s="734"/>
      <c r="M29" s="734"/>
      <c r="N29" s="734"/>
      <c r="O29" s="734"/>
      <c r="P29" s="734"/>
      <c r="Q29" s="734"/>
      <c r="R29" s="734"/>
      <c r="S29" s="36"/>
    </row>
    <row r="30" spans="1:19" s="37" customFormat="1" ht="15.75" customHeight="1" x14ac:dyDescent="0.25">
      <c r="A30" s="722"/>
      <c r="B30" s="722"/>
      <c r="C30" s="722"/>
      <c r="D30" s="722"/>
      <c r="E30" s="722"/>
      <c r="F30" s="722"/>
      <c r="G30" s="722"/>
      <c r="H30" s="722"/>
      <c r="I30" s="722"/>
      <c r="J30" s="722"/>
      <c r="K30" s="158"/>
      <c r="M30" s="36"/>
      <c r="N30" s="36"/>
      <c r="O30" s="36"/>
      <c r="P30" s="36"/>
      <c r="Q30" s="36"/>
      <c r="R30" s="36"/>
      <c r="S30" s="36"/>
    </row>
    <row r="31" spans="1:19" s="37" customFormat="1" ht="15.75" customHeight="1" x14ac:dyDescent="0.25">
      <c r="A31" s="722"/>
      <c r="B31" s="722"/>
      <c r="C31" s="722"/>
      <c r="D31" s="722"/>
      <c r="E31" s="722"/>
      <c r="F31" s="722"/>
      <c r="G31" s="722"/>
      <c r="H31" s="722"/>
      <c r="I31" s="722"/>
      <c r="J31" s="722"/>
      <c r="K31" s="158"/>
      <c r="M31" s="36"/>
      <c r="N31" s="36"/>
      <c r="O31" s="36"/>
      <c r="P31" s="36"/>
      <c r="Q31" s="36"/>
      <c r="R31" s="36"/>
      <c r="S31" s="36"/>
    </row>
    <row r="32" spans="1:19" ht="15.75" customHeight="1" x14ac:dyDescent="0.25">
      <c r="A32" s="673" t="s">
        <v>1315</v>
      </c>
      <c r="B32" s="673"/>
      <c r="C32" s="673" t="s">
        <v>4578</v>
      </c>
      <c r="D32" s="673"/>
      <c r="E32" s="673" t="s">
        <v>1316</v>
      </c>
      <c r="F32" s="673"/>
      <c r="G32" s="673"/>
      <c r="H32" s="673" t="s">
        <v>3913</v>
      </c>
      <c r="I32" s="673"/>
      <c r="J32" s="673"/>
    </row>
    <row r="33" spans="1:19" ht="15.75" customHeight="1" x14ac:dyDescent="0.25">
      <c r="A33" s="664"/>
      <c r="B33" s="665"/>
      <c r="C33" s="664"/>
      <c r="D33" s="665"/>
      <c r="E33" s="664"/>
      <c r="F33" s="684"/>
      <c r="G33" s="665"/>
      <c r="H33" s="664"/>
      <c r="I33" s="684"/>
      <c r="J33" s="665"/>
    </row>
    <row r="34" spans="1:19" ht="15.75" customHeight="1" x14ac:dyDescent="0.25">
      <c r="A34" s="664"/>
      <c r="B34" s="665"/>
      <c r="C34" s="664"/>
      <c r="D34" s="665"/>
      <c r="E34" s="664"/>
      <c r="F34" s="684"/>
      <c r="G34" s="665"/>
      <c r="H34" s="664"/>
      <c r="I34" s="684"/>
      <c r="J34" s="665"/>
    </row>
    <row r="35" spans="1:19" ht="15.75" customHeight="1" x14ac:dyDescent="0.25">
      <c r="A35" s="664"/>
      <c r="B35" s="665"/>
      <c r="C35" s="664"/>
      <c r="D35" s="665"/>
      <c r="E35" s="664"/>
      <c r="F35" s="684"/>
      <c r="G35" s="665"/>
      <c r="H35" s="664"/>
      <c r="I35" s="684"/>
      <c r="J35" s="665"/>
    </row>
    <row r="36" spans="1:19" ht="15.75" customHeight="1" x14ac:dyDescent="0.25">
      <c r="A36" s="664"/>
      <c r="B36" s="665"/>
      <c r="C36" s="664"/>
      <c r="D36" s="665"/>
      <c r="E36" s="664"/>
      <c r="F36" s="684"/>
      <c r="G36" s="665"/>
      <c r="H36" s="664"/>
      <c r="I36" s="684"/>
      <c r="J36" s="665"/>
    </row>
    <row r="37" spans="1:19" ht="15.75" customHeight="1" x14ac:dyDescent="0.25">
      <c r="A37" s="664"/>
      <c r="B37" s="665"/>
      <c r="C37" s="664"/>
      <c r="D37" s="665"/>
      <c r="E37" s="664"/>
      <c r="F37" s="684"/>
      <c r="G37" s="665"/>
      <c r="H37" s="664"/>
      <c r="I37" s="684"/>
      <c r="J37" s="665"/>
    </row>
    <row r="38" spans="1:19" ht="15.75" customHeight="1" x14ac:dyDescent="0.25">
      <c r="A38" s="111"/>
      <c r="B38" s="108"/>
      <c r="C38" s="108"/>
      <c r="D38" s="108"/>
      <c r="E38" s="717">
        <f>SUM(E33:G37)</f>
        <v>0</v>
      </c>
      <c r="F38" s="717"/>
      <c r="G38" s="717"/>
      <c r="H38" s="109"/>
      <c r="I38" s="109"/>
      <c r="J38" s="109"/>
    </row>
    <row r="39" spans="1:19" ht="15.75" customHeight="1" x14ac:dyDescent="0.25">
      <c r="A39" s="111"/>
      <c r="B39" s="108"/>
      <c r="C39" s="108"/>
      <c r="D39" s="108"/>
      <c r="F39" s="614"/>
      <c r="G39" s="614"/>
      <c r="H39" s="109"/>
      <c r="I39" s="109"/>
      <c r="J39" s="109"/>
    </row>
    <row r="40" spans="1:19" ht="15.75" customHeight="1" x14ac:dyDescent="0.25">
      <c r="A40" s="111"/>
      <c r="B40" s="721" t="s">
        <v>1333</v>
      </c>
      <c r="C40" s="721"/>
      <c r="D40" s="721"/>
      <c r="E40" s="721"/>
      <c r="F40" s="721"/>
      <c r="G40" s="721"/>
      <c r="H40" s="721"/>
      <c r="I40" s="721"/>
      <c r="J40" s="721"/>
    </row>
    <row r="41" spans="1:19" ht="38.25" customHeight="1" x14ac:dyDescent="0.25">
      <c r="A41" s="104" t="s">
        <v>1334</v>
      </c>
      <c r="B41" s="144" t="s">
        <v>16024</v>
      </c>
      <c r="C41" s="10" t="s">
        <v>10975</v>
      </c>
      <c r="D41" s="139" t="s">
        <v>1392</v>
      </c>
      <c r="E41" s="673" t="s">
        <v>1393</v>
      </c>
      <c r="F41" s="673"/>
      <c r="G41" s="673"/>
      <c r="H41" s="673"/>
      <c r="I41" s="104" t="s">
        <v>1335</v>
      </c>
      <c r="J41" s="103" t="s">
        <v>1413</v>
      </c>
      <c r="K41" s="159"/>
      <c r="L41" s="16"/>
      <c r="M41" s="16"/>
      <c r="N41" s="16"/>
      <c r="O41" s="16"/>
      <c r="P41" s="16"/>
      <c r="Q41" s="16"/>
      <c r="R41" s="16"/>
      <c r="S41" s="16"/>
    </row>
    <row r="42" spans="1:19" x14ac:dyDescent="0.25">
      <c r="A42" s="140"/>
      <c r="B42" s="103"/>
      <c r="C42" s="104"/>
      <c r="D42" s="171" t="str">
        <f>IF(C42=0,"",VLOOKUP(C42,TRANSPORTADORAS!A1:E110,2,0))</f>
        <v/>
      </c>
      <c r="E42" s="719" t="str">
        <f>IF(C42=0,"",VLOOKUP(C42,TRANSPORTADORAS!A1:E110,3,0))</f>
        <v/>
      </c>
      <c r="F42" s="719"/>
      <c r="G42" s="719"/>
      <c r="H42" s="719"/>
      <c r="I42" s="162" t="str">
        <f>IF(C42=0,"",VLOOKUP(C42,TRANSPORTADORAS!A1:E110,4,0))</f>
        <v/>
      </c>
      <c r="J42" s="103" t="s">
        <v>10972</v>
      </c>
      <c r="K42" s="159"/>
      <c r="L42" s="16"/>
      <c r="M42" s="16"/>
      <c r="N42" s="16"/>
      <c r="O42" s="16"/>
      <c r="P42" s="16"/>
      <c r="Q42" s="16"/>
      <c r="R42" s="16"/>
      <c r="S42" s="16"/>
    </row>
    <row r="43" spans="1:19" x14ac:dyDescent="0.25">
      <c r="A43" s="141"/>
      <c r="E43" s="725"/>
      <c r="F43" s="725"/>
      <c r="G43" s="725"/>
      <c r="H43" s="725"/>
      <c r="I43" s="142"/>
      <c r="J43" s="142"/>
    </row>
    <row r="44" spans="1:19" x14ac:dyDescent="0.25">
      <c r="E44" s="725"/>
      <c r="F44" s="725"/>
      <c r="G44" s="725"/>
      <c r="H44" s="725"/>
      <c r="I44" s="142"/>
      <c r="J44" s="142"/>
    </row>
    <row r="45" spans="1:19" x14ac:dyDescent="0.25">
      <c r="I45" s="142"/>
      <c r="J45" s="142"/>
    </row>
    <row r="46" spans="1:19" x14ac:dyDescent="0.25">
      <c r="I46" s="142"/>
      <c r="J46" s="142"/>
    </row>
    <row r="47" spans="1:19" x14ac:dyDescent="0.25">
      <c r="I47" s="142"/>
      <c r="J47" s="142"/>
    </row>
    <row r="48" spans="1:19" x14ac:dyDescent="0.25">
      <c r="I48" s="142"/>
      <c r="J48" s="142"/>
    </row>
  </sheetData>
  <mergeCells count="75">
    <mergeCell ref="K29:R29"/>
    <mergeCell ref="B11:D11"/>
    <mergeCell ref="A29:J29"/>
    <mergeCell ref="B26:D26"/>
    <mergeCell ref="L17:N17"/>
    <mergeCell ref="K28:R28"/>
    <mergeCell ref="C22:D22"/>
    <mergeCell ref="C23:D23"/>
    <mergeCell ref="H24:I24"/>
    <mergeCell ref="C19:D19"/>
    <mergeCell ref="I17:J17"/>
    <mergeCell ref="M18:N18"/>
    <mergeCell ref="G14:J14"/>
    <mergeCell ref="C20:D20"/>
    <mergeCell ref="A1:J2"/>
    <mergeCell ref="A28:J28"/>
    <mergeCell ref="G9:J9"/>
    <mergeCell ref="G11:H11"/>
    <mergeCell ref="B10:D10"/>
    <mergeCell ref="A3:C3"/>
    <mergeCell ref="E9:F9"/>
    <mergeCell ref="B12:D12"/>
    <mergeCell ref="F6:J6"/>
    <mergeCell ref="G12:J12"/>
    <mergeCell ref="F5:H5"/>
    <mergeCell ref="D3:H3"/>
    <mergeCell ref="B15:D15"/>
    <mergeCell ref="B14:D14"/>
    <mergeCell ref="G10:J10"/>
    <mergeCell ref="C21:D21"/>
    <mergeCell ref="E44:H44"/>
    <mergeCell ref="B25:D25"/>
    <mergeCell ref="H26:I26"/>
    <mergeCell ref="E41:H41"/>
    <mergeCell ref="E43:H43"/>
    <mergeCell ref="A31:J31"/>
    <mergeCell ref="A32:B32"/>
    <mergeCell ref="C32:D32"/>
    <mergeCell ref="H32:J32"/>
    <mergeCell ref="E32:G32"/>
    <mergeCell ref="A33:B33"/>
    <mergeCell ref="C33:D33"/>
    <mergeCell ref="E33:G33"/>
    <mergeCell ref="H33:J33"/>
    <mergeCell ref="A34:B34"/>
    <mergeCell ref="C34:D34"/>
    <mergeCell ref="E34:G34"/>
    <mergeCell ref="H34:J34"/>
    <mergeCell ref="A5:D5"/>
    <mergeCell ref="B9:D9"/>
    <mergeCell ref="E42:H42"/>
    <mergeCell ref="A27:J27"/>
    <mergeCell ref="B40:J40"/>
    <mergeCell ref="A30:J30"/>
    <mergeCell ref="F39:G39"/>
    <mergeCell ref="C18:D18"/>
    <mergeCell ref="E10:F10"/>
    <mergeCell ref="E11:F11"/>
    <mergeCell ref="E14:F14"/>
    <mergeCell ref="B8:J8"/>
    <mergeCell ref="F7:J7"/>
    <mergeCell ref="E12:F12"/>
    <mergeCell ref="A35:B35"/>
    <mergeCell ref="C35:D35"/>
    <mergeCell ref="E35:G35"/>
    <mergeCell ref="H35:J35"/>
    <mergeCell ref="E38:G38"/>
    <mergeCell ref="A36:B36"/>
    <mergeCell ref="C36:D36"/>
    <mergeCell ref="E36:G36"/>
    <mergeCell ref="H36:J36"/>
    <mergeCell ref="A37:B37"/>
    <mergeCell ref="C37:D37"/>
    <mergeCell ref="E37:G37"/>
    <mergeCell ref="H37:J37"/>
  </mergeCells>
  <phoneticPr fontId="0" type="noConversion"/>
  <conditionalFormatting sqref="C42">
    <cfRule type="containsBlanks" dxfId="38" priority="11" stopIfTrue="1">
      <formula>LEN(TRIM(C42))=0</formula>
    </cfRule>
    <cfRule type="containsBlanks" priority="12" stopIfTrue="1">
      <formula>LEN(TRIM(C42))=0</formula>
    </cfRule>
    <cfRule type="colorScale" priority="13">
      <colorScale>
        <cfvo type="min"/>
        <cfvo type="max"/>
        <color rgb="FFFF7128"/>
        <color rgb="FFFFEF9C"/>
      </colorScale>
    </cfRule>
  </conditionalFormatting>
  <conditionalFormatting sqref="A29:J29">
    <cfRule type="colorScale" priority="10">
      <colorScale>
        <cfvo type="min"/>
        <cfvo type="max"/>
        <color theme="0"/>
        <color rgb="FFFFEF9C"/>
      </colorScale>
    </cfRule>
  </conditionalFormatting>
  <conditionalFormatting sqref="A29:J29 A42:J42 J3">
    <cfRule type="containsBlanks" dxfId="37" priority="9" stopIfTrue="1">
      <formula>LEN(TRIM(A3))=0</formula>
    </cfRule>
  </conditionalFormatting>
  <conditionalFormatting sqref="M18">
    <cfRule type="cellIs" dxfId="36" priority="2" stopIfTrue="1" operator="greaterThan">
      <formula>0</formula>
    </cfRule>
    <cfRule type="cellIs" dxfId="35" priority="3" stopIfTrue="1" operator="lessThan">
      <formula>0</formula>
    </cfRule>
  </conditionalFormatting>
  <dataValidations count="4">
    <dataValidation type="list" allowBlank="1" showInputMessage="1" showErrorMessage="1" sqref="B52:C52" xr:uid="{00000000-0002-0000-0500-000000000000}">
      <formula1>$B$48:$B$52</formula1>
    </dataValidation>
    <dataValidation type="list" allowBlank="1" showInputMessage="1" showErrorMessage="1" sqref="A29:J29" xr:uid="{00000000-0002-0000-0500-000001000000}">
      <formula1>$R$1:$R$5</formula1>
    </dataValidation>
    <dataValidation type="list" allowBlank="1" showInputMessage="1" showErrorMessage="1" sqref="J42" xr:uid="{00000000-0002-0000-0500-000002000000}">
      <formula1>$R$7:$R$11</formula1>
    </dataValidation>
    <dataValidation type="list" allowBlank="1" showInputMessage="1" showErrorMessage="1" sqref="D3:H3" xr:uid="{00000000-0002-0000-0500-000003000000}">
      <formula1>$R$13:$R$19</formula1>
    </dataValidation>
  </dataValidations>
  <pageMargins left="0.70866141732283472" right="0.70866141732283472" top="1.1811023622047245" bottom="0.74803149606299213" header="0.15748031496062992" footer="0.31496062992125984"/>
  <pageSetup paperSize="9" scale="57" orientation="portrait" r:id="rId1"/>
  <headerFooter>
    <oddHeader>&amp;C&amp;G</oddHeader>
  </headerFooter>
  <legacyDrawing r:id="rId2"/>
  <legacyDrawingHF r:id="rId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Plan6">
    <tabColor theme="0" tint="-0.499984740745262"/>
    <pageSetUpPr fitToPage="1"/>
  </sheetPr>
  <dimension ref="A1:AP5238"/>
  <sheetViews>
    <sheetView zoomScaleNormal="100" zoomScaleSheetLayoutView="115" zoomScalePageLayoutView="80" workbookViewId="0">
      <pane xSplit="2" ySplit="3" topLeftCell="E3449" activePane="bottomRight" state="frozen"/>
      <selection pane="topRight" activeCell="C1" sqref="C1"/>
      <selection pane="bottomLeft" activeCell="A3" sqref="A3"/>
      <selection pane="bottomRight" activeCell="E3457" sqref="E3457"/>
    </sheetView>
  </sheetViews>
  <sheetFormatPr defaultColWidth="13.44140625" defaultRowHeight="24" customHeight="1" outlineLevelRow="1" x14ac:dyDescent="0.25"/>
  <cols>
    <col min="1" max="1" width="17.44140625" style="469" customWidth="1"/>
    <col min="2" max="2" width="21" style="471" customWidth="1"/>
    <col min="3" max="3" width="27.6640625" style="469" bestFit="1" customWidth="1"/>
    <col min="4" max="4" width="10.44140625" style="469" hidden="1" customWidth="1"/>
    <col min="5" max="5" width="66.33203125" style="485" customWidth="1"/>
    <col min="6" max="6" width="23.44140625" style="469" bestFit="1" customWidth="1"/>
    <col min="7" max="7" width="9.6640625" style="468" customWidth="1"/>
    <col min="8" max="8" width="11" style="468" bestFit="1" customWidth="1"/>
    <col min="9" max="9" width="18.6640625" style="468" bestFit="1" customWidth="1"/>
    <col min="10" max="10" width="13.44140625" style="468" bestFit="1" customWidth="1"/>
    <col min="11" max="11" width="16.33203125" style="469" bestFit="1" customWidth="1"/>
    <col min="12" max="12" width="10.6640625" style="468" bestFit="1" customWidth="1"/>
    <col min="13" max="13" width="19.6640625" style="455" customWidth="1"/>
    <col min="14" max="14" width="18.6640625" style="455" customWidth="1"/>
    <col min="15" max="15" width="4.6640625" style="514" customWidth="1"/>
    <col min="16" max="16" width="9.33203125" style="489" customWidth="1"/>
    <col min="17" max="17" width="5.44140625" style="514" customWidth="1"/>
    <col min="18" max="18" width="19.6640625" style="455" customWidth="1"/>
    <col min="19" max="19" width="18.6640625" style="455" customWidth="1"/>
    <col min="20" max="20" width="7.6640625" style="514" customWidth="1"/>
    <col min="21" max="21" width="19.6640625" style="455" customWidth="1"/>
    <col min="22" max="22" width="18.6640625" style="455" customWidth="1"/>
    <col min="23" max="23" width="7.6640625" style="514" customWidth="1"/>
    <col min="24" max="24" width="19.6640625" style="455" customWidth="1"/>
    <col min="25" max="25" width="18.6640625" style="455" customWidth="1"/>
    <col min="26" max="26" width="7.6640625" style="514" customWidth="1"/>
    <col min="27" max="27" width="19.6640625" style="455" customWidth="1"/>
    <col min="28" max="28" width="18.6640625" style="455" customWidth="1"/>
    <col min="29" max="29" width="7.6640625" style="514" customWidth="1"/>
    <col min="30" max="30" width="19.6640625" style="455" customWidth="1"/>
    <col min="31" max="31" width="18.6640625" style="455" customWidth="1"/>
    <col min="32" max="32" width="7.6640625" style="521" customWidth="1"/>
    <col min="33" max="33" width="19.6640625" style="455" customWidth="1"/>
    <col min="34" max="34" width="18.6640625" style="455" customWidth="1"/>
    <col min="35" max="35" width="13.44140625" style="516"/>
    <col min="36" max="42" width="13.44140625" style="523"/>
    <col min="43" max="16384" width="13.44140625" style="472"/>
  </cols>
  <sheetData>
    <row r="1" spans="1:42" s="511" customFormat="1" ht="8.1" customHeight="1" x14ac:dyDescent="0.25">
      <c r="A1" s="500"/>
      <c r="B1" s="501"/>
      <c r="C1" s="500"/>
      <c r="D1" s="500"/>
      <c r="E1" s="502"/>
      <c r="F1" s="500"/>
      <c r="G1" s="503"/>
      <c r="H1" s="503"/>
      <c r="I1" s="503"/>
      <c r="J1" s="504"/>
      <c r="K1" s="500"/>
      <c r="L1" s="503"/>
      <c r="M1" s="505"/>
      <c r="N1" s="506"/>
      <c r="O1" s="507"/>
      <c r="P1" s="508"/>
      <c r="Q1" s="509"/>
      <c r="R1" s="505"/>
      <c r="S1" s="506"/>
      <c r="T1" s="509"/>
      <c r="U1" s="505"/>
      <c r="V1" s="506"/>
      <c r="W1" s="509"/>
      <c r="X1" s="505"/>
      <c r="Y1" s="506"/>
      <c r="Z1" s="509"/>
      <c r="AA1" s="505"/>
      <c r="AB1" s="506"/>
      <c r="AC1" s="509"/>
      <c r="AD1" s="505"/>
      <c r="AE1" s="506"/>
      <c r="AF1" s="510"/>
      <c r="AG1" s="505"/>
      <c r="AH1" s="506"/>
      <c r="AI1" s="536"/>
    </row>
    <row r="2" spans="1:42" s="451" customFormat="1" ht="79.349999999999994" customHeight="1" x14ac:dyDescent="0.25">
      <c r="A2" s="496"/>
      <c r="B2" s="497"/>
      <c r="C2" s="496"/>
      <c r="D2" s="496"/>
      <c r="E2" s="496"/>
      <c r="F2" s="496"/>
      <c r="G2" s="498"/>
      <c r="H2" s="498"/>
      <c r="I2" s="498"/>
      <c r="J2" s="499"/>
      <c r="K2" s="496"/>
      <c r="L2" s="498"/>
      <c r="M2" s="744" t="s">
        <v>23339</v>
      </c>
      <c r="N2" s="744"/>
      <c r="O2" s="513"/>
      <c r="P2" s="487" t="s">
        <v>23316</v>
      </c>
      <c r="Q2" s="513"/>
      <c r="R2" s="744" t="s">
        <v>23340</v>
      </c>
      <c r="S2" s="744"/>
      <c r="T2" s="513"/>
      <c r="U2" s="744" t="s">
        <v>23341</v>
      </c>
      <c r="V2" s="744"/>
      <c r="W2" s="513"/>
      <c r="X2" s="744" t="s">
        <v>23342</v>
      </c>
      <c r="Y2" s="744"/>
      <c r="Z2" s="513"/>
      <c r="AA2" s="743">
        <v>2020</v>
      </c>
      <c r="AB2" s="743"/>
      <c r="AC2" s="513"/>
      <c r="AD2" s="743">
        <v>2019</v>
      </c>
      <c r="AE2" s="743"/>
      <c r="AF2" s="520"/>
      <c r="AG2" s="743">
        <v>2018</v>
      </c>
      <c r="AH2" s="743"/>
      <c r="AI2" s="537"/>
      <c r="AJ2" s="522"/>
      <c r="AK2" s="522"/>
      <c r="AL2" s="522"/>
      <c r="AM2" s="522"/>
      <c r="AN2" s="522"/>
      <c r="AO2" s="522"/>
      <c r="AP2" s="522"/>
    </row>
    <row r="3" spans="1:42" s="460" customFormat="1" ht="29.1" customHeight="1" x14ac:dyDescent="0.25">
      <c r="A3" s="512"/>
      <c r="B3" s="452" t="s">
        <v>23270</v>
      </c>
      <c r="C3" s="451" t="s">
        <v>23271</v>
      </c>
      <c r="D3" s="451" t="s">
        <v>13239</v>
      </c>
      <c r="E3" s="451" t="s">
        <v>23272</v>
      </c>
      <c r="F3" s="451" t="s">
        <v>11054</v>
      </c>
      <c r="G3" s="453" t="s">
        <v>23273</v>
      </c>
      <c r="H3" s="453" t="s">
        <v>23274</v>
      </c>
      <c r="I3" s="453" t="s">
        <v>23275</v>
      </c>
      <c r="J3" s="454" t="s">
        <v>23276</v>
      </c>
      <c r="K3" s="451" t="s">
        <v>23277</v>
      </c>
      <c r="L3" s="453" t="s">
        <v>23278</v>
      </c>
      <c r="M3" s="458" t="s">
        <v>10803</v>
      </c>
      <c r="N3" s="459" t="s">
        <v>10804</v>
      </c>
      <c r="O3" s="524">
        <v>1.3</v>
      </c>
      <c r="P3" s="490"/>
      <c r="Q3" s="524">
        <v>1.1299999999999999</v>
      </c>
      <c r="R3" s="458" t="s">
        <v>10803</v>
      </c>
      <c r="S3" s="459" t="s">
        <v>10804</v>
      </c>
      <c r="T3" s="525"/>
      <c r="U3" s="458" t="s">
        <v>10803</v>
      </c>
      <c r="V3" s="459" t="s">
        <v>10804</v>
      </c>
      <c r="W3" s="525"/>
      <c r="X3" s="458" t="s">
        <v>10803</v>
      </c>
      <c r="Y3" s="459" t="s">
        <v>10804</v>
      </c>
      <c r="Z3" s="525"/>
      <c r="AA3" s="458" t="s">
        <v>10803</v>
      </c>
      <c r="AB3" s="459" t="s">
        <v>10804</v>
      </c>
      <c r="AC3" s="525"/>
      <c r="AD3" s="458" t="s">
        <v>10803</v>
      </c>
      <c r="AE3" s="459" t="s">
        <v>10804</v>
      </c>
      <c r="AF3" s="528"/>
      <c r="AG3" s="458" t="s">
        <v>10803</v>
      </c>
      <c r="AH3" s="459" t="s">
        <v>10804</v>
      </c>
      <c r="AI3" s="538"/>
      <c r="AJ3" s="532"/>
      <c r="AK3" s="532"/>
      <c r="AL3" s="532"/>
      <c r="AM3" s="532"/>
      <c r="AN3" s="532"/>
      <c r="AO3" s="532"/>
      <c r="AP3" s="532"/>
    </row>
    <row r="4" spans="1:42" s="466" customFormat="1" ht="24" customHeight="1" outlineLevel="1" x14ac:dyDescent="0.25">
      <c r="A4" s="461"/>
      <c r="B4" s="462" t="s">
        <v>4582</v>
      </c>
      <c r="C4" s="461" t="s">
        <v>4597</v>
      </c>
      <c r="D4" s="461"/>
      <c r="E4" s="463" t="s">
        <v>8105</v>
      </c>
      <c r="F4" s="461" t="s">
        <v>4455</v>
      </c>
      <c r="G4" s="464">
        <v>1</v>
      </c>
      <c r="H4" s="464">
        <v>1.9</v>
      </c>
      <c r="I4" s="464" t="s">
        <v>4616</v>
      </c>
      <c r="J4" s="464">
        <v>192</v>
      </c>
      <c r="K4" s="461">
        <v>12</v>
      </c>
      <c r="L4" s="464">
        <v>6</v>
      </c>
      <c r="M4" s="465">
        <f t="shared" ref="M4:M15" si="0">X4*$O$3</f>
        <v>1390.8700000000001</v>
      </c>
      <c r="N4" s="465">
        <f t="shared" ref="N4:N67" si="1">M4*P4</f>
        <v>834.52200000000005</v>
      </c>
      <c r="O4" s="514"/>
      <c r="P4" s="486">
        <v>0.6</v>
      </c>
      <c r="Q4" s="514"/>
      <c r="R4" s="465">
        <v>1123.4000000000001</v>
      </c>
      <c r="S4" s="465">
        <v>674</v>
      </c>
      <c r="T4" s="514"/>
      <c r="U4" s="465">
        <v>1123.4000000000001</v>
      </c>
      <c r="V4" s="465">
        <v>674</v>
      </c>
      <c r="W4" s="514"/>
      <c r="X4" s="465">
        <v>1069.9000000000001</v>
      </c>
      <c r="Y4" s="465">
        <v>641.9</v>
      </c>
      <c r="Z4" s="514"/>
      <c r="AA4" s="465">
        <v>930.35</v>
      </c>
      <c r="AB4" s="465">
        <v>558.21</v>
      </c>
      <c r="AC4" s="514"/>
      <c r="AD4" s="465">
        <v>809</v>
      </c>
      <c r="AE4" s="465">
        <v>485.4</v>
      </c>
      <c r="AF4" s="514"/>
      <c r="AG4" s="465">
        <v>809</v>
      </c>
      <c r="AH4" s="465">
        <v>485.4</v>
      </c>
      <c r="AI4" s="530"/>
      <c r="AJ4" s="533"/>
      <c r="AK4" s="533"/>
      <c r="AL4" s="533"/>
      <c r="AM4" s="533"/>
      <c r="AN4" s="533"/>
      <c r="AO4" s="533"/>
      <c r="AP4" s="534"/>
    </row>
    <row r="5" spans="1:42" ht="24" customHeight="1" outlineLevel="1" x14ac:dyDescent="0.25">
      <c r="B5" s="471" t="s">
        <v>8106</v>
      </c>
      <c r="C5" s="469" t="s">
        <v>4597</v>
      </c>
      <c r="E5" s="475" t="s">
        <v>11066</v>
      </c>
      <c r="F5" s="469" t="s">
        <v>4455</v>
      </c>
      <c r="G5" s="468">
        <v>1</v>
      </c>
      <c r="H5" s="468">
        <v>1.9</v>
      </c>
      <c r="I5" s="468" t="s">
        <v>4616</v>
      </c>
      <c r="J5" s="468">
        <v>206</v>
      </c>
      <c r="L5" s="468">
        <v>6.5</v>
      </c>
      <c r="M5" s="474">
        <f t="shared" si="0"/>
        <v>2107.04</v>
      </c>
      <c r="N5" s="474">
        <f t="shared" si="1"/>
        <v>1580.28</v>
      </c>
      <c r="P5" s="488">
        <v>0.75</v>
      </c>
      <c r="R5" s="474">
        <v>1701.84</v>
      </c>
      <c r="S5" s="474">
        <v>1252.44</v>
      </c>
      <c r="U5" s="474">
        <v>1701.84</v>
      </c>
      <c r="V5" s="474">
        <v>1252.44</v>
      </c>
      <c r="X5" s="474">
        <v>1620.8</v>
      </c>
      <c r="Y5" s="474">
        <v>1192.8</v>
      </c>
      <c r="AA5" s="474">
        <v>1409.38</v>
      </c>
      <c r="AB5" s="474">
        <v>1037.24</v>
      </c>
      <c r="AD5" s="474">
        <v>1225.55</v>
      </c>
      <c r="AE5" s="474">
        <v>901.95</v>
      </c>
      <c r="AG5" s="474">
        <v>1225.55</v>
      </c>
      <c r="AH5" s="474">
        <v>901.94999999999993</v>
      </c>
      <c r="AP5" s="535"/>
    </row>
    <row r="6" spans="1:42" ht="24" customHeight="1" outlineLevel="1" x14ac:dyDescent="0.25">
      <c r="B6" s="471" t="s">
        <v>8107</v>
      </c>
      <c r="C6" s="469" t="s">
        <v>4597</v>
      </c>
      <c r="E6" s="475" t="s">
        <v>11067</v>
      </c>
      <c r="F6" s="469" t="s">
        <v>4455</v>
      </c>
      <c r="G6" s="468">
        <v>1</v>
      </c>
      <c r="H6" s="468">
        <v>1.9</v>
      </c>
      <c r="I6" s="468" t="s">
        <v>4616</v>
      </c>
      <c r="J6" s="468">
        <v>194</v>
      </c>
      <c r="L6" s="468">
        <v>6.5</v>
      </c>
      <c r="M6" s="474">
        <f t="shared" si="0"/>
        <v>1979.7700000000002</v>
      </c>
      <c r="N6" s="474">
        <f t="shared" si="1"/>
        <v>1425.4344000000001</v>
      </c>
      <c r="P6" s="488">
        <v>0.72</v>
      </c>
      <c r="R6" s="474">
        <v>1599.05</v>
      </c>
      <c r="S6" s="474">
        <v>1149.75</v>
      </c>
      <c r="U6" s="474">
        <v>1599.05</v>
      </c>
      <c r="V6" s="474">
        <v>1149.75</v>
      </c>
      <c r="X6" s="474">
        <v>1522.9</v>
      </c>
      <c r="Y6" s="474">
        <v>1095</v>
      </c>
      <c r="AA6" s="474">
        <v>1324.28</v>
      </c>
      <c r="AB6" s="474">
        <v>952.14</v>
      </c>
      <c r="AD6" s="474">
        <v>1151.55</v>
      </c>
      <c r="AE6" s="474">
        <v>827.94999999999993</v>
      </c>
      <c r="AG6" s="474">
        <v>1151.55</v>
      </c>
      <c r="AH6" s="474">
        <v>827.94999999999993</v>
      </c>
      <c r="AP6" s="535"/>
    </row>
    <row r="7" spans="1:42" ht="24" customHeight="1" outlineLevel="1" x14ac:dyDescent="0.25">
      <c r="B7" s="471" t="s">
        <v>8108</v>
      </c>
      <c r="C7" s="469" t="s">
        <v>4597</v>
      </c>
      <c r="E7" s="475" t="s">
        <v>11068</v>
      </c>
      <c r="F7" s="469" t="s">
        <v>4455</v>
      </c>
      <c r="G7" s="468">
        <v>1</v>
      </c>
      <c r="H7" s="468">
        <v>1.9</v>
      </c>
      <c r="I7" s="468" t="s">
        <v>4616</v>
      </c>
      <c r="J7" s="468">
        <v>204</v>
      </c>
      <c r="L7" s="468">
        <v>6.1</v>
      </c>
      <c r="M7" s="474">
        <f t="shared" si="0"/>
        <v>1518.14</v>
      </c>
      <c r="N7" s="474">
        <f t="shared" si="1"/>
        <v>956.42820000000006</v>
      </c>
      <c r="P7" s="488">
        <v>0.63</v>
      </c>
      <c r="R7" s="474">
        <v>1226.19</v>
      </c>
      <c r="S7" s="474">
        <v>776.79</v>
      </c>
      <c r="U7" s="474">
        <v>1226.19</v>
      </c>
      <c r="V7" s="474">
        <v>776.79</v>
      </c>
      <c r="X7" s="474">
        <v>1167.8</v>
      </c>
      <c r="Y7" s="474">
        <v>739.8</v>
      </c>
      <c r="AA7" s="474">
        <v>1015.45</v>
      </c>
      <c r="AB7" s="474">
        <v>643.30999999999995</v>
      </c>
      <c r="AD7" s="474">
        <v>883</v>
      </c>
      <c r="AE7" s="474">
        <v>559.4</v>
      </c>
      <c r="AG7" s="474">
        <v>883</v>
      </c>
      <c r="AH7" s="474">
        <v>559.4</v>
      </c>
      <c r="AP7" s="535"/>
    </row>
    <row r="8" spans="1:42" ht="24" customHeight="1" outlineLevel="1" x14ac:dyDescent="0.25">
      <c r="B8" s="471" t="s">
        <v>8109</v>
      </c>
      <c r="C8" s="469" t="s">
        <v>4597</v>
      </c>
      <c r="E8" s="475" t="s">
        <v>11069</v>
      </c>
      <c r="F8" s="469" t="s">
        <v>4455</v>
      </c>
      <c r="G8" s="468">
        <v>1</v>
      </c>
      <c r="H8" s="468">
        <v>1.9</v>
      </c>
      <c r="I8" s="468" t="s">
        <v>4616</v>
      </c>
      <c r="J8" s="468">
        <v>36</v>
      </c>
      <c r="L8" s="468">
        <v>6</v>
      </c>
      <c r="M8" s="474">
        <f t="shared" si="0"/>
        <v>1573.1299999999999</v>
      </c>
      <c r="N8" s="474">
        <f t="shared" si="1"/>
        <v>991.07189999999991</v>
      </c>
      <c r="P8" s="488">
        <v>0.63</v>
      </c>
      <c r="R8" s="474">
        <v>1270.6099999999999</v>
      </c>
      <c r="S8" s="474">
        <v>762.41</v>
      </c>
      <c r="U8" s="474">
        <v>1270.6099999999999</v>
      </c>
      <c r="V8" s="474">
        <v>762.41</v>
      </c>
      <c r="X8" s="474">
        <v>1210.0999999999999</v>
      </c>
      <c r="Y8" s="474">
        <v>726.1</v>
      </c>
      <c r="AA8" s="474">
        <v>1052.25</v>
      </c>
      <c r="AB8" s="474">
        <v>631.35</v>
      </c>
      <c r="AD8" s="474">
        <v>915</v>
      </c>
      <c r="AE8" s="474">
        <v>549</v>
      </c>
      <c r="AG8" s="474">
        <v>915</v>
      </c>
      <c r="AH8" s="474">
        <v>549</v>
      </c>
      <c r="AP8" s="535"/>
    </row>
    <row r="9" spans="1:42" ht="24" customHeight="1" outlineLevel="1" x14ac:dyDescent="0.25">
      <c r="B9" s="471" t="s">
        <v>8110</v>
      </c>
      <c r="C9" s="469" t="s">
        <v>4597</v>
      </c>
      <c r="E9" s="475" t="s">
        <v>11070</v>
      </c>
      <c r="F9" s="469" t="s">
        <v>4455</v>
      </c>
      <c r="G9" s="468">
        <v>1</v>
      </c>
      <c r="H9" s="468">
        <v>1.9</v>
      </c>
      <c r="I9" s="468" t="s">
        <v>4616</v>
      </c>
      <c r="J9" s="468" t="s">
        <v>4616</v>
      </c>
      <c r="L9" s="468">
        <v>6.5</v>
      </c>
      <c r="M9" s="474">
        <f t="shared" si="0"/>
        <v>1803.49</v>
      </c>
      <c r="N9" s="474">
        <f t="shared" si="1"/>
        <v>1298.5128</v>
      </c>
      <c r="P9" s="488">
        <v>0.72</v>
      </c>
      <c r="R9" s="474">
        <v>1456.67</v>
      </c>
      <c r="S9" s="474">
        <v>1007.27</v>
      </c>
      <c r="U9" s="474">
        <v>1456.67</v>
      </c>
      <c r="V9" s="474">
        <v>1007.27</v>
      </c>
      <c r="X9" s="474">
        <v>1387.3</v>
      </c>
      <c r="Y9" s="474">
        <v>959.3</v>
      </c>
      <c r="AA9" s="474">
        <v>1206.3499999999999</v>
      </c>
      <c r="AB9" s="474">
        <v>834.21</v>
      </c>
      <c r="AD9" s="474">
        <v>1049</v>
      </c>
      <c r="AE9" s="474">
        <v>725.4</v>
      </c>
      <c r="AG9" s="474">
        <v>0</v>
      </c>
      <c r="AH9" s="474">
        <v>0</v>
      </c>
      <c r="AP9" s="535"/>
    </row>
    <row r="10" spans="1:42" ht="24" customHeight="1" outlineLevel="1" x14ac:dyDescent="0.25">
      <c r="B10" s="471" t="s">
        <v>14068</v>
      </c>
      <c r="C10" s="469" t="s">
        <v>4597</v>
      </c>
      <c r="E10" s="475" t="s">
        <v>14067</v>
      </c>
      <c r="F10" s="469" t="s">
        <v>4455</v>
      </c>
      <c r="G10" s="468">
        <v>1</v>
      </c>
      <c r="H10" s="468">
        <v>1.9</v>
      </c>
      <c r="I10" s="468" t="s">
        <v>4616</v>
      </c>
      <c r="J10" s="468" t="s">
        <v>4616</v>
      </c>
      <c r="L10" s="468">
        <v>6.6</v>
      </c>
      <c r="M10" s="474">
        <f t="shared" si="0"/>
        <v>1930.7600000000002</v>
      </c>
      <c r="N10" s="474">
        <f t="shared" si="1"/>
        <v>1448.0700000000002</v>
      </c>
      <c r="P10" s="488">
        <v>0.75</v>
      </c>
      <c r="R10" s="474">
        <v>1559.46</v>
      </c>
      <c r="S10" s="474">
        <v>1110.06</v>
      </c>
      <c r="U10" s="474">
        <v>1559.46</v>
      </c>
      <c r="V10" s="474">
        <v>1110.06</v>
      </c>
      <c r="X10" s="474">
        <v>1485.2</v>
      </c>
      <c r="Y10" s="474">
        <v>1057.2</v>
      </c>
      <c r="AA10" s="474">
        <v>1291.45</v>
      </c>
      <c r="AB10" s="474">
        <v>919.31</v>
      </c>
      <c r="AD10" s="474">
        <v>1123</v>
      </c>
      <c r="AE10" s="474">
        <v>799.4</v>
      </c>
      <c r="AG10" s="474">
        <v>0</v>
      </c>
      <c r="AH10" s="474">
        <v>0</v>
      </c>
      <c r="AP10" s="535"/>
    </row>
    <row r="11" spans="1:42" s="466" customFormat="1" ht="24" customHeight="1" outlineLevel="1" x14ac:dyDescent="0.25">
      <c r="A11" s="461"/>
      <c r="B11" s="462" t="s">
        <v>4583</v>
      </c>
      <c r="C11" s="461" t="s">
        <v>4597</v>
      </c>
      <c r="D11" s="461"/>
      <c r="E11" s="463" t="s">
        <v>8105</v>
      </c>
      <c r="F11" s="461" t="s">
        <v>4455</v>
      </c>
      <c r="G11" s="464">
        <v>1.25</v>
      </c>
      <c r="H11" s="464">
        <v>1.9</v>
      </c>
      <c r="I11" s="464" t="s">
        <v>4616</v>
      </c>
      <c r="J11" s="464">
        <v>224</v>
      </c>
      <c r="K11" s="461">
        <v>14</v>
      </c>
      <c r="L11" s="464">
        <v>6.2</v>
      </c>
      <c r="M11" s="465">
        <f t="shared" si="0"/>
        <v>1648.79</v>
      </c>
      <c r="N11" s="465">
        <f t="shared" si="1"/>
        <v>989.27399999999989</v>
      </c>
      <c r="O11" s="514"/>
      <c r="P11" s="486">
        <v>0.6</v>
      </c>
      <c r="Q11" s="514"/>
      <c r="R11" s="465">
        <v>1331.72</v>
      </c>
      <c r="S11" s="465">
        <v>799.05</v>
      </c>
      <c r="T11" s="514"/>
      <c r="U11" s="465">
        <v>1331.72</v>
      </c>
      <c r="V11" s="465">
        <v>799.05</v>
      </c>
      <c r="W11" s="514"/>
      <c r="X11" s="465">
        <v>1268.3</v>
      </c>
      <c r="Y11" s="465">
        <v>761</v>
      </c>
      <c r="Z11" s="514"/>
      <c r="AA11" s="465">
        <v>1102.8499999999999</v>
      </c>
      <c r="AB11" s="465">
        <v>661.71</v>
      </c>
      <c r="AC11" s="514"/>
      <c r="AD11" s="465">
        <v>959</v>
      </c>
      <c r="AE11" s="465">
        <v>575.4</v>
      </c>
      <c r="AF11" s="514"/>
      <c r="AG11" s="465">
        <v>959</v>
      </c>
      <c r="AH11" s="465">
        <v>575.4</v>
      </c>
      <c r="AI11" s="530"/>
      <c r="AJ11" s="533"/>
      <c r="AK11" s="533"/>
      <c r="AL11" s="533"/>
      <c r="AM11" s="533"/>
      <c r="AN11" s="533"/>
      <c r="AO11" s="533"/>
      <c r="AP11" s="534"/>
    </row>
    <row r="12" spans="1:42" ht="24" customHeight="1" outlineLevel="1" x14ac:dyDescent="0.25">
      <c r="B12" s="471" t="s">
        <v>8111</v>
      </c>
      <c r="C12" s="469" t="s">
        <v>4597</v>
      </c>
      <c r="E12" s="475" t="s">
        <v>11066</v>
      </c>
      <c r="F12" s="469" t="s">
        <v>4455</v>
      </c>
      <c r="G12" s="468">
        <v>1.25</v>
      </c>
      <c r="H12" s="468">
        <v>1.9</v>
      </c>
      <c r="I12" s="468" t="s">
        <v>4616</v>
      </c>
      <c r="J12" s="468">
        <v>238</v>
      </c>
      <c r="L12" s="468">
        <v>7</v>
      </c>
      <c r="M12" s="474">
        <f t="shared" si="0"/>
        <v>2364.96</v>
      </c>
      <c r="N12" s="474">
        <f t="shared" si="1"/>
        <v>1773.72</v>
      </c>
      <c r="P12" s="488">
        <v>0.75</v>
      </c>
      <c r="R12" s="474">
        <v>1910.16</v>
      </c>
      <c r="S12" s="474">
        <v>1377.5</v>
      </c>
      <c r="U12" s="474">
        <v>1910.16</v>
      </c>
      <c r="V12" s="474">
        <v>1377.5</v>
      </c>
      <c r="X12" s="474">
        <v>1819.2</v>
      </c>
      <c r="Y12" s="474">
        <v>1311.9</v>
      </c>
      <c r="AA12" s="474">
        <v>1581.88</v>
      </c>
      <c r="AB12" s="474">
        <v>1140.74</v>
      </c>
      <c r="AD12" s="474">
        <v>1375.55</v>
      </c>
      <c r="AE12" s="474">
        <v>991.94999999999993</v>
      </c>
      <c r="AG12" s="474">
        <v>1375.55</v>
      </c>
      <c r="AH12" s="474">
        <v>991.94999999999993</v>
      </c>
      <c r="AP12" s="535"/>
    </row>
    <row r="13" spans="1:42" ht="24" customHeight="1" outlineLevel="1" x14ac:dyDescent="0.25">
      <c r="B13" s="471" t="s">
        <v>8112</v>
      </c>
      <c r="C13" s="469" t="s">
        <v>4597</v>
      </c>
      <c r="E13" s="475" t="s">
        <v>11072</v>
      </c>
      <c r="F13" s="469" t="s">
        <v>4455</v>
      </c>
      <c r="G13" s="468">
        <v>1.25</v>
      </c>
      <c r="H13" s="468">
        <v>1.9</v>
      </c>
      <c r="I13" s="468" t="s">
        <v>4616</v>
      </c>
      <c r="J13" s="468">
        <v>226</v>
      </c>
      <c r="L13" s="468">
        <v>7</v>
      </c>
      <c r="M13" s="474">
        <f t="shared" si="0"/>
        <v>2237.69</v>
      </c>
      <c r="N13" s="474">
        <f t="shared" si="1"/>
        <v>1611.1368</v>
      </c>
      <c r="P13" s="488">
        <v>0.72</v>
      </c>
      <c r="R13" s="474">
        <v>1807.37</v>
      </c>
      <c r="S13" s="474">
        <v>1274.7</v>
      </c>
      <c r="U13" s="474">
        <v>1807.37</v>
      </c>
      <c r="V13" s="474">
        <v>1274.7</v>
      </c>
      <c r="X13" s="474">
        <v>1721.3</v>
      </c>
      <c r="Y13" s="474">
        <v>1214</v>
      </c>
      <c r="AA13" s="474">
        <v>1496.78</v>
      </c>
      <c r="AB13" s="474">
        <v>1055.6400000000001</v>
      </c>
      <c r="AD13" s="474">
        <v>1301.55</v>
      </c>
      <c r="AE13" s="474">
        <v>917.94999999999993</v>
      </c>
      <c r="AG13" s="474">
        <v>1301.55</v>
      </c>
      <c r="AH13" s="474">
        <v>917.94999999999993</v>
      </c>
      <c r="AP13" s="535"/>
    </row>
    <row r="14" spans="1:42" ht="24" customHeight="1" outlineLevel="1" x14ac:dyDescent="0.25">
      <c r="B14" s="471" t="s">
        <v>8113</v>
      </c>
      <c r="C14" s="469" t="s">
        <v>4597</v>
      </c>
      <c r="E14" s="475" t="s">
        <v>11068</v>
      </c>
      <c r="F14" s="469" t="s">
        <v>4455</v>
      </c>
      <c r="G14" s="468">
        <v>1.25</v>
      </c>
      <c r="H14" s="468">
        <v>1.9</v>
      </c>
      <c r="I14" s="468" t="s">
        <v>4616</v>
      </c>
      <c r="J14" s="468">
        <v>236</v>
      </c>
      <c r="L14" s="468">
        <v>6.3</v>
      </c>
      <c r="M14" s="474">
        <f t="shared" si="0"/>
        <v>1775.9299999999998</v>
      </c>
      <c r="N14" s="474">
        <f t="shared" si="1"/>
        <v>1118.8358999999998</v>
      </c>
      <c r="P14" s="488">
        <v>0.63</v>
      </c>
      <c r="R14" s="474">
        <v>1434.41</v>
      </c>
      <c r="S14" s="474">
        <v>901.74</v>
      </c>
      <c r="U14" s="474">
        <v>1434.41</v>
      </c>
      <c r="V14" s="474">
        <v>901.74</v>
      </c>
      <c r="X14" s="474">
        <v>1366.1</v>
      </c>
      <c r="Y14" s="474">
        <v>858.8</v>
      </c>
      <c r="AA14" s="474">
        <v>1187.95</v>
      </c>
      <c r="AB14" s="474">
        <v>746.81</v>
      </c>
      <c r="AD14" s="474">
        <v>1033</v>
      </c>
      <c r="AE14" s="474">
        <v>649.4</v>
      </c>
      <c r="AG14" s="474">
        <v>1033</v>
      </c>
      <c r="AH14" s="474">
        <v>649.4</v>
      </c>
      <c r="AP14" s="535"/>
    </row>
    <row r="15" spans="1:42" ht="24" customHeight="1" outlineLevel="1" x14ac:dyDescent="0.25">
      <c r="B15" s="471" t="s">
        <v>8114</v>
      </c>
      <c r="C15" s="469" t="s">
        <v>4597</v>
      </c>
      <c r="E15" s="475" t="s">
        <v>11069</v>
      </c>
      <c r="F15" s="469" t="s">
        <v>4455</v>
      </c>
      <c r="G15" s="468">
        <v>1.25</v>
      </c>
      <c r="H15" s="468">
        <v>1.9</v>
      </c>
      <c r="I15" s="468" t="s">
        <v>4616</v>
      </c>
      <c r="J15" s="468">
        <v>42</v>
      </c>
      <c r="L15" s="468">
        <v>6.2</v>
      </c>
      <c r="M15" s="474">
        <f t="shared" si="0"/>
        <v>1863.6799999999998</v>
      </c>
      <c r="N15" s="474">
        <f t="shared" si="1"/>
        <v>1174.1183999999998</v>
      </c>
      <c r="P15" s="488">
        <v>0.63</v>
      </c>
      <c r="R15" s="474">
        <v>1505.28</v>
      </c>
      <c r="S15" s="474">
        <v>903.21</v>
      </c>
      <c r="U15" s="474">
        <v>1505.28</v>
      </c>
      <c r="V15" s="474">
        <v>903.21</v>
      </c>
      <c r="X15" s="474">
        <v>1433.6</v>
      </c>
      <c r="Y15" s="474">
        <v>860.2</v>
      </c>
      <c r="AA15" s="474">
        <v>1246.5999999999999</v>
      </c>
      <c r="AB15" s="474">
        <v>747.96</v>
      </c>
      <c r="AD15" s="474">
        <v>1084</v>
      </c>
      <c r="AE15" s="474">
        <v>650.4</v>
      </c>
      <c r="AG15" s="474">
        <v>1084</v>
      </c>
      <c r="AH15" s="474">
        <v>650.4</v>
      </c>
      <c r="AP15" s="535"/>
    </row>
    <row r="16" spans="1:42" ht="24" customHeight="1" outlineLevel="1" x14ac:dyDescent="0.25">
      <c r="B16" s="471" t="s">
        <v>8115</v>
      </c>
      <c r="C16" s="469" t="s">
        <v>4597</v>
      </c>
      <c r="E16" s="475" t="s">
        <v>11071</v>
      </c>
      <c r="F16" s="469" t="s">
        <v>4455</v>
      </c>
      <c r="G16" s="468">
        <v>1.25</v>
      </c>
      <c r="H16" s="468">
        <v>1.9</v>
      </c>
      <c r="I16" s="468" t="s">
        <v>4616</v>
      </c>
      <c r="J16" s="468" t="s">
        <v>4616</v>
      </c>
      <c r="L16" s="468">
        <v>7</v>
      </c>
      <c r="M16" s="474">
        <v>1961.29</v>
      </c>
      <c r="N16" s="474">
        <f t="shared" si="1"/>
        <v>1412.1288</v>
      </c>
      <c r="P16" s="488">
        <v>0.72</v>
      </c>
      <c r="R16" s="474">
        <v>0</v>
      </c>
      <c r="S16" s="474">
        <v>0</v>
      </c>
      <c r="U16" s="474">
        <v>0</v>
      </c>
      <c r="V16" s="474">
        <v>0</v>
      </c>
      <c r="X16" s="474">
        <v>0</v>
      </c>
      <c r="Y16" s="474">
        <v>0</v>
      </c>
      <c r="AA16" s="474">
        <v>0</v>
      </c>
      <c r="AB16" s="474">
        <v>0</v>
      </c>
      <c r="AD16" s="474">
        <v>0</v>
      </c>
      <c r="AE16" s="474"/>
      <c r="AG16" s="474">
        <v>0</v>
      </c>
      <c r="AH16" s="474"/>
      <c r="AP16" s="535"/>
    </row>
    <row r="17" spans="1:42" ht="24" customHeight="1" outlineLevel="1" x14ac:dyDescent="0.25">
      <c r="B17" s="471" t="s">
        <v>19519</v>
      </c>
      <c r="C17" s="469" t="s">
        <v>4597</v>
      </c>
      <c r="E17" s="475" t="s">
        <v>19520</v>
      </c>
      <c r="F17" s="469" t="s">
        <v>4455</v>
      </c>
      <c r="G17" s="468">
        <v>1.25</v>
      </c>
      <c r="H17" s="468">
        <v>1.9</v>
      </c>
      <c r="I17" s="468" t="s">
        <v>4616</v>
      </c>
      <c r="M17" s="474">
        <v>2071.29</v>
      </c>
      <c r="N17" s="474">
        <f t="shared" si="1"/>
        <v>1553.4675</v>
      </c>
      <c r="P17" s="488">
        <v>0.75</v>
      </c>
      <c r="R17" s="474">
        <v>0</v>
      </c>
      <c r="S17" s="474">
        <v>0</v>
      </c>
      <c r="U17" s="474">
        <v>0</v>
      </c>
      <c r="V17" s="474">
        <v>0</v>
      </c>
      <c r="X17" s="474">
        <v>0</v>
      </c>
      <c r="Y17" s="474">
        <v>0</v>
      </c>
      <c r="AA17" s="474">
        <v>0</v>
      </c>
      <c r="AB17" s="474">
        <v>0</v>
      </c>
      <c r="AD17" s="474"/>
      <c r="AE17" s="474"/>
      <c r="AG17" s="474"/>
      <c r="AH17" s="474"/>
      <c r="AP17" s="535"/>
    </row>
    <row r="18" spans="1:42" s="466" customFormat="1" ht="24" customHeight="1" outlineLevel="1" x14ac:dyDescent="0.25">
      <c r="A18" s="461"/>
      <c r="B18" s="462" t="s">
        <v>4584</v>
      </c>
      <c r="C18" s="461" t="s">
        <v>4597</v>
      </c>
      <c r="D18" s="461"/>
      <c r="E18" s="463" t="s">
        <v>8116</v>
      </c>
      <c r="F18" s="461" t="s">
        <v>4455</v>
      </c>
      <c r="G18" s="464">
        <v>2.1</v>
      </c>
      <c r="H18" s="464">
        <v>1.95</v>
      </c>
      <c r="I18" s="464" t="s">
        <v>4616</v>
      </c>
      <c r="J18" s="464">
        <v>288</v>
      </c>
      <c r="K18" s="461"/>
      <c r="L18" s="464">
        <v>7.8</v>
      </c>
      <c r="M18" s="465">
        <f t="shared" ref="M18:M23" si="2">X18*$O$3</f>
        <v>2511.86</v>
      </c>
      <c r="N18" s="465">
        <f t="shared" si="1"/>
        <v>1507.116</v>
      </c>
      <c r="O18" s="514"/>
      <c r="P18" s="486">
        <v>0.6</v>
      </c>
      <c r="Q18" s="514"/>
      <c r="R18" s="465">
        <v>2028.81</v>
      </c>
      <c r="S18" s="465">
        <v>1217.27</v>
      </c>
      <c r="T18" s="514"/>
      <c r="U18" s="465">
        <v>2028.81</v>
      </c>
      <c r="V18" s="465">
        <v>1217.27</v>
      </c>
      <c r="W18" s="514"/>
      <c r="X18" s="465">
        <v>1932.2</v>
      </c>
      <c r="Y18" s="465">
        <v>1159.3</v>
      </c>
      <c r="Z18" s="514"/>
      <c r="AA18" s="465">
        <v>1680.15</v>
      </c>
      <c r="AB18" s="465">
        <v>1008.09</v>
      </c>
      <c r="AC18" s="514"/>
      <c r="AD18" s="465">
        <v>1461</v>
      </c>
      <c r="AE18" s="465">
        <v>876.6</v>
      </c>
      <c r="AF18" s="514"/>
      <c r="AG18" s="465">
        <v>1461</v>
      </c>
      <c r="AH18" s="465">
        <v>876.6</v>
      </c>
      <c r="AI18" s="530"/>
      <c r="AJ18" s="533"/>
      <c r="AK18" s="533"/>
      <c r="AL18" s="533"/>
      <c r="AM18" s="533"/>
      <c r="AN18" s="533"/>
      <c r="AO18" s="533"/>
      <c r="AP18" s="534"/>
    </row>
    <row r="19" spans="1:42" ht="24" customHeight="1" outlineLevel="1" x14ac:dyDescent="0.25">
      <c r="B19" s="471" t="s">
        <v>8117</v>
      </c>
      <c r="C19" s="469" t="s">
        <v>4597</v>
      </c>
      <c r="E19" s="475" t="s">
        <v>9453</v>
      </c>
      <c r="F19" s="469" t="s">
        <v>4455</v>
      </c>
      <c r="G19" s="468">
        <v>2.1</v>
      </c>
      <c r="H19" s="468">
        <v>1.95</v>
      </c>
      <c r="I19" s="468" t="s">
        <v>4616</v>
      </c>
      <c r="J19" s="468">
        <v>309</v>
      </c>
      <c r="L19" s="468">
        <v>8.5</v>
      </c>
      <c r="M19" s="474">
        <f t="shared" si="2"/>
        <v>3473.08</v>
      </c>
      <c r="N19" s="474">
        <f t="shared" si="1"/>
        <v>2604.81</v>
      </c>
      <c r="P19" s="488">
        <v>0.75</v>
      </c>
      <c r="R19" s="474">
        <v>2805.18</v>
      </c>
      <c r="S19" s="474">
        <v>1993.74</v>
      </c>
      <c r="U19" s="474">
        <v>2805.18</v>
      </c>
      <c r="V19" s="474">
        <v>1993.74</v>
      </c>
      <c r="X19" s="474">
        <v>2671.6</v>
      </c>
      <c r="Y19" s="474">
        <v>1898.8</v>
      </c>
      <c r="AA19" s="474">
        <v>2323.17</v>
      </c>
      <c r="AB19" s="474">
        <v>1651.11</v>
      </c>
      <c r="AD19" s="474">
        <v>2020.15</v>
      </c>
      <c r="AE19" s="474">
        <v>1435.75</v>
      </c>
      <c r="AG19" s="474">
        <v>2020.15</v>
      </c>
      <c r="AH19" s="474">
        <v>1435.75</v>
      </c>
      <c r="AP19" s="535"/>
    </row>
    <row r="20" spans="1:42" ht="24" customHeight="1" outlineLevel="1" x14ac:dyDescent="0.25">
      <c r="B20" s="471" t="s">
        <v>8118</v>
      </c>
      <c r="C20" s="469" t="s">
        <v>4597</v>
      </c>
      <c r="E20" s="475" t="s">
        <v>8552</v>
      </c>
      <c r="F20" s="469" t="s">
        <v>4455</v>
      </c>
      <c r="G20" s="468">
        <v>2.1</v>
      </c>
      <c r="H20" s="468">
        <v>1.95</v>
      </c>
      <c r="I20" s="468" t="s">
        <v>4616</v>
      </c>
      <c r="J20" s="468">
        <v>291</v>
      </c>
      <c r="L20" s="468">
        <v>8.5</v>
      </c>
      <c r="M20" s="474">
        <f t="shared" si="2"/>
        <v>3282.2400000000002</v>
      </c>
      <c r="N20" s="474">
        <f t="shared" si="1"/>
        <v>2363.2128000000002</v>
      </c>
      <c r="P20" s="488">
        <v>0.72</v>
      </c>
      <c r="R20" s="474">
        <v>2651.04</v>
      </c>
      <c r="S20" s="474">
        <v>1839.6</v>
      </c>
      <c r="U20" s="474">
        <v>2651.04</v>
      </c>
      <c r="V20" s="474">
        <v>1839.6</v>
      </c>
      <c r="X20" s="474">
        <v>2524.8000000000002</v>
      </c>
      <c r="Y20" s="474">
        <v>1752</v>
      </c>
      <c r="AA20" s="474">
        <v>2195.52</v>
      </c>
      <c r="AB20" s="474">
        <v>1523.46</v>
      </c>
      <c r="AD20" s="474">
        <v>1909.15</v>
      </c>
      <c r="AE20" s="474">
        <v>1324.75</v>
      </c>
      <c r="AG20" s="474">
        <v>1909.15</v>
      </c>
      <c r="AH20" s="474">
        <v>1324.75</v>
      </c>
      <c r="AP20" s="535"/>
    </row>
    <row r="21" spans="1:42" ht="24" customHeight="1" outlineLevel="1" x14ac:dyDescent="0.25">
      <c r="B21" s="471" t="s">
        <v>8119</v>
      </c>
      <c r="C21" s="469" t="s">
        <v>4597</v>
      </c>
      <c r="E21" s="475" t="s">
        <v>9454</v>
      </c>
      <c r="F21" s="469" t="s">
        <v>4455</v>
      </c>
      <c r="G21" s="468">
        <v>2.1</v>
      </c>
      <c r="H21" s="468">
        <v>1.95</v>
      </c>
      <c r="I21" s="468" t="s">
        <v>4616</v>
      </c>
      <c r="J21" s="468">
        <v>306</v>
      </c>
      <c r="L21" s="468">
        <v>8</v>
      </c>
      <c r="M21" s="474">
        <f t="shared" si="2"/>
        <v>2702.7000000000003</v>
      </c>
      <c r="N21" s="474">
        <f t="shared" si="1"/>
        <v>1702.7010000000002</v>
      </c>
      <c r="P21" s="488">
        <v>0.63</v>
      </c>
      <c r="R21" s="474">
        <v>2182.9499999999998</v>
      </c>
      <c r="S21" s="474">
        <v>1371.41</v>
      </c>
      <c r="U21" s="474">
        <v>2182.9499999999998</v>
      </c>
      <c r="V21" s="474">
        <v>1371.41</v>
      </c>
      <c r="X21" s="474">
        <v>2079</v>
      </c>
      <c r="Y21" s="474">
        <v>1306.0999999999999</v>
      </c>
      <c r="AA21" s="474">
        <v>1807.8</v>
      </c>
      <c r="AB21" s="474">
        <v>1135.74</v>
      </c>
      <c r="AD21" s="474">
        <v>1572</v>
      </c>
      <c r="AE21" s="474">
        <v>987.6</v>
      </c>
      <c r="AG21" s="474">
        <v>1572</v>
      </c>
      <c r="AH21" s="474">
        <v>987.6</v>
      </c>
      <c r="AP21" s="535"/>
    </row>
    <row r="22" spans="1:42" ht="24" customHeight="1" outlineLevel="1" x14ac:dyDescent="0.25">
      <c r="B22" s="471" t="s">
        <v>8120</v>
      </c>
      <c r="C22" s="469" t="s">
        <v>4597</v>
      </c>
      <c r="E22" s="475" t="s">
        <v>8121</v>
      </c>
      <c r="F22" s="469" t="s">
        <v>4455</v>
      </c>
      <c r="G22" s="468">
        <v>2.1</v>
      </c>
      <c r="H22" s="468">
        <v>1.95</v>
      </c>
      <c r="I22" s="468" t="s">
        <v>4616</v>
      </c>
      <c r="J22" s="468">
        <v>54</v>
      </c>
      <c r="L22" s="468">
        <v>7.8</v>
      </c>
      <c r="M22" s="474">
        <f t="shared" si="2"/>
        <v>2838.42</v>
      </c>
      <c r="N22" s="474">
        <f t="shared" si="1"/>
        <v>1788.2046</v>
      </c>
      <c r="P22" s="488">
        <v>0.63</v>
      </c>
      <c r="R22" s="474">
        <v>2292.5700000000002</v>
      </c>
      <c r="S22" s="474">
        <v>1375.61</v>
      </c>
      <c r="U22" s="474">
        <v>2292.5700000000002</v>
      </c>
      <c r="V22" s="474">
        <v>1375.61</v>
      </c>
      <c r="X22" s="474">
        <v>2183.4</v>
      </c>
      <c r="Y22" s="474">
        <v>1310.0999999999999</v>
      </c>
      <c r="AA22" s="474">
        <v>1898.65</v>
      </c>
      <c r="AB22" s="474">
        <v>1139.19</v>
      </c>
      <c r="AD22" s="474">
        <v>1651</v>
      </c>
      <c r="AE22" s="474">
        <v>990.59999999999991</v>
      </c>
      <c r="AG22" s="474">
        <v>1651</v>
      </c>
      <c r="AH22" s="474">
        <v>990.59999999999991</v>
      </c>
      <c r="AP22" s="535"/>
    </row>
    <row r="23" spans="1:42" ht="24" customHeight="1" outlineLevel="1" x14ac:dyDescent="0.25">
      <c r="B23" s="471" t="s">
        <v>8122</v>
      </c>
      <c r="C23" s="469" t="s">
        <v>4597</v>
      </c>
      <c r="E23" s="475" t="s">
        <v>8123</v>
      </c>
      <c r="F23" s="469" t="s">
        <v>4455</v>
      </c>
      <c r="G23" s="468">
        <v>2.1</v>
      </c>
      <c r="H23" s="468">
        <v>1.95</v>
      </c>
      <c r="I23" s="468" t="s">
        <v>4616</v>
      </c>
      <c r="J23" s="468" t="s">
        <v>4616</v>
      </c>
      <c r="L23" s="468">
        <v>8.5</v>
      </c>
      <c r="M23" s="474">
        <f t="shared" si="2"/>
        <v>3746.8599999999997</v>
      </c>
      <c r="N23" s="474">
        <f t="shared" si="1"/>
        <v>2697.7391999999995</v>
      </c>
      <c r="P23" s="488">
        <v>0.72</v>
      </c>
      <c r="R23" s="474">
        <v>3026.31</v>
      </c>
      <c r="S23" s="474">
        <v>2214.77</v>
      </c>
      <c r="U23" s="474">
        <v>3026.31</v>
      </c>
      <c r="V23" s="474">
        <v>2214.77</v>
      </c>
      <c r="X23" s="474">
        <v>2882.2</v>
      </c>
      <c r="Y23" s="474">
        <v>2109.3000000000002</v>
      </c>
      <c r="AA23" s="474">
        <v>0</v>
      </c>
      <c r="AB23" s="474">
        <v>0</v>
      </c>
      <c r="AD23" s="474">
        <v>0</v>
      </c>
      <c r="AE23" s="474"/>
      <c r="AG23" s="474">
        <v>0</v>
      </c>
      <c r="AH23" s="474"/>
      <c r="AP23" s="535"/>
    </row>
    <row r="24" spans="1:42" ht="24" customHeight="1" outlineLevel="1" x14ac:dyDescent="0.25">
      <c r="B24" s="471" t="s">
        <v>19521</v>
      </c>
      <c r="C24" s="469" t="s">
        <v>4597</v>
      </c>
      <c r="E24" s="475" t="s">
        <v>19522</v>
      </c>
      <c r="F24" s="469" t="s">
        <v>4455</v>
      </c>
      <c r="G24" s="468">
        <v>2.1</v>
      </c>
      <c r="H24" s="468">
        <v>1.95</v>
      </c>
      <c r="I24" s="468" t="s">
        <v>4616</v>
      </c>
      <c r="M24" s="474">
        <v>3926.86</v>
      </c>
      <c r="N24" s="474">
        <f t="shared" si="1"/>
        <v>2945.145</v>
      </c>
      <c r="P24" s="488">
        <v>0.75</v>
      </c>
      <c r="R24" s="474">
        <v>0</v>
      </c>
      <c r="S24" s="474">
        <v>0</v>
      </c>
      <c r="U24" s="474">
        <v>0</v>
      </c>
      <c r="V24" s="474">
        <v>0</v>
      </c>
      <c r="X24" s="474">
        <v>0</v>
      </c>
      <c r="Y24" s="474">
        <v>0</v>
      </c>
      <c r="AA24" s="474">
        <v>0</v>
      </c>
      <c r="AB24" s="474">
        <v>0</v>
      </c>
      <c r="AD24" s="474"/>
      <c r="AE24" s="474"/>
      <c r="AG24" s="474"/>
      <c r="AH24" s="474"/>
      <c r="AP24" s="535"/>
    </row>
    <row r="25" spans="1:42" s="466" customFormat="1" ht="24" customHeight="1" outlineLevel="1" x14ac:dyDescent="0.25">
      <c r="A25" s="461"/>
      <c r="B25" s="462" t="s">
        <v>4585</v>
      </c>
      <c r="C25" s="461" t="s">
        <v>4597</v>
      </c>
      <c r="D25" s="461"/>
      <c r="E25" s="463" t="s">
        <v>11094</v>
      </c>
      <c r="F25" s="461" t="s">
        <v>4455</v>
      </c>
      <c r="G25" s="464">
        <v>0.75</v>
      </c>
      <c r="H25" s="464">
        <v>1.8</v>
      </c>
      <c r="I25" s="464" t="s">
        <v>4616</v>
      </c>
      <c r="J25" s="464">
        <v>160</v>
      </c>
      <c r="K25" s="461"/>
      <c r="L25" s="464">
        <v>3.6</v>
      </c>
      <c r="M25" s="465">
        <f t="shared" ref="M25:M37" si="3">X25*$O$3</f>
        <v>986.83</v>
      </c>
      <c r="N25" s="465">
        <f t="shared" si="1"/>
        <v>592.09799999999996</v>
      </c>
      <c r="O25" s="514"/>
      <c r="P25" s="486">
        <v>0.6</v>
      </c>
      <c r="Q25" s="514"/>
      <c r="R25" s="465">
        <v>797.06</v>
      </c>
      <c r="S25" s="465">
        <v>478.28</v>
      </c>
      <c r="T25" s="514"/>
      <c r="U25" s="465">
        <v>797.06</v>
      </c>
      <c r="V25" s="465">
        <v>478.28</v>
      </c>
      <c r="W25" s="514"/>
      <c r="X25" s="465">
        <v>759.1</v>
      </c>
      <c r="Y25" s="465">
        <v>455.5</v>
      </c>
      <c r="Z25" s="514"/>
      <c r="AA25" s="465">
        <v>660.1</v>
      </c>
      <c r="AB25" s="465">
        <v>396.06</v>
      </c>
      <c r="AC25" s="514"/>
      <c r="AD25" s="465">
        <v>574</v>
      </c>
      <c r="AE25" s="465">
        <v>344.4</v>
      </c>
      <c r="AF25" s="514"/>
      <c r="AG25" s="465">
        <v>574</v>
      </c>
      <c r="AH25" s="465">
        <v>344.4</v>
      </c>
      <c r="AI25" s="530"/>
      <c r="AJ25" s="533"/>
      <c r="AK25" s="533"/>
      <c r="AL25" s="533"/>
      <c r="AM25" s="533"/>
      <c r="AN25" s="533"/>
      <c r="AO25" s="533"/>
      <c r="AP25" s="534"/>
    </row>
    <row r="26" spans="1:42" ht="24" customHeight="1" outlineLevel="1" x14ac:dyDescent="0.25">
      <c r="B26" s="471" t="s">
        <v>8124</v>
      </c>
      <c r="C26" s="469" t="s">
        <v>4597</v>
      </c>
      <c r="E26" s="475" t="s">
        <v>9455</v>
      </c>
      <c r="F26" s="469" t="s">
        <v>4455</v>
      </c>
      <c r="G26" s="468">
        <v>0.75</v>
      </c>
      <c r="H26" s="468">
        <v>1.8</v>
      </c>
      <c r="I26" s="468" t="s">
        <v>4616</v>
      </c>
      <c r="J26" s="468">
        <v>175</v>
      </c>
      <c r="L26" s="468">
        <v>4</v>
      </c>
      <c r="M26" s="474">
        <f t="shared" si="3"/>
        <v>1884.6100000000001</v>
      </c>
      <c r="N26" s="474">
        <f t="shared" si="1"/>
        <v>1413.4575</v>
      </c>
      <c r="P26" s="488">
        <v>0.75</v>
      </c>
      <c r="R26" s="474">
        <v>1522.19</v>
      </c>
      <c r="S26" s="474">
        <v>1203.3</v>
      </c>
      <c r="U26" s="474">
        <v>1522.19</v>
      </c>
      <c r="V26" s="474">
        <v>1203.3</v>
      </c>
      <c r="X26" s="474">
        <v>1449.7</v>
      </c>
      <c r="Y26" s="474">
        <v>1146</v>
      </c>
      <c r="AA26" s="474">
        <v>1260.57</v>
      </c>
      <c r="AB26" s="474">
        <v>996.53</v>
      </c>
      <c r="AD26" s="474">
        <v>1096.1500000000001</v>
      </c>
      <c r="AE26" s="474">
        <v>866.55</v>
      </c>
      <c r="AG26" s="474">
        <v>1096.1500000000001</v>
      </c>
      <c r="AH26" s="474">
        <v>866.55</v>
      </c>
      <c r="AP26" s="535"/>
    </row>
    <row r="27" spans="1:42" ht="24" customHeight="1" outlineLevel="1" x14ac:dyDescent="0.25">
      <c r="B27" s="471" t="s">
        <v>8125</v>
      </c>
      <c r="C27" s="469" t="s">
        <v>4597</v>
      </c>
      <c r="E27" s="475" t="s">
        <v>8126</v>
      </c>
      <c r="F27" s="469" t="s">
        <v>4455</v>
      </c>
      <c r="G27" s="468">
        <v>0.75</v>
      </c>
      <c r="H27" s="468">
        <v>1.8</v>
      </c>
      <c r="I27" s="468" t="s">
        <v>4616</v>
      </c>
      <c r="J27" s="468">
        <v>163</v>
      </c>
      <c r="L27" s="468">
        <v>4</v>
      </c>
      <c r="M27" s="474">
        <f t="shared" si="3"/>
        <v>1757.34</v>
      </c>
      <c r="N27" s="474">
        <f t="shared" si="1"/>
        <v>1265.2847999999999</v>
      </c>
      <c r="P27" s="488">
        <v>0.72</v>
      </c>
      <c r="R27" s="474">
        <v>1419.39</v>
      </c>
      <c r="S27" s="474">
        <v>1100.51</v>
      </c>
      <c r="U27" s="474">
        <v>1419.39</v>
      </c>
      <c r="V27" s="474">
        <v>1100.51</v>
      </c>
      <c r="X27" s="474">
        <v>1351.8</v>
      </c>
      <c r="Y27" s="474">
        <v>1048.0999999999999</v>
      </c>
      <c r="AA27" s="474">
        <v>1175.47</v>
      </c>
      <c r="AB27" s="474">
        <v>911.43</v>
      </c>
      <c r="AD27" s="474">
        <v>1022.15</v>
      </c>
      <c r="AE27" s="474">
        <v>792.55</v>
      </c>
      <c r="AG27" s="474">
        <v>1022.15</v>
      </c>
      <c r="AH27" s="474">
        <v>792.55</v>
      </c>
      <c r="AP27" s="535"/>
    </row>
    <row r="28" spans="1:42" ht="24" customHeight="1" outlineLevel="1" x14ac:dyDescent="0.25">
      <c r="B28" s="471" t="s">
        <v>8127</v>
      </c>
      <c r="C28" s="469" t="s">
        <v>4597</v>
      </c>
      <c r="E28" s="475" t="s">
        <v>9456</v>
      </c>
      <c r="F28" s="469" t="s">
        <v>4455</v>
      </c>
      <c r="G28" s="468">
        <v>0.75</v>
      </c>
      <c r="H28" s="468">
        <v>1.8</v>
      </c>
      <c r="I28" s="468" t="s">
        <v>4616</v>
      </c>
      <c r="J28" s="468">
        <v>172</v>
      </c>
      <c r="L28" s="468">
        <v>3.7</v>
      </c>
      <c r="M28" s="474">
        <f t="shared" si="3"/>
        <v>1131.26</v>
      </c>
      <c r="N28" s="474">
        <f t="shared" si="1"/>
        <v>712.69380000000001</v>
      </c>
      <c r="P28" s="488">
        <v>0.63</v>
      </c>
      <c r="R28" s="474">
        <v>913.71</v>
      </c>
      <c r="S28" s="474">
        <v>594.92999999999995</v>
      </c>
      <c r="U28" s="474">
        <v>913.71</v>
      </c>
      <c r="V28" s="474">
        <v>594.92999999999995</v>
      </c>
      <c r="X28" s="474">
        <v>870.2</v>
      </c>
      <c r="Y28" s="474">
        <v>566.6</v>
      </c>
      <c r="AA28" s="474">
        <v>756.7</v>
      </c>
      <c r="AB28" s="474">
        <v>492.66</v>
      </c>
      <c r="AD28" s="474">
        <v>658</v>
      </c>
      <c r="AE28" s="474">
        <v>428.4</v>
      </c>
      <c r="AG28" s="474">
        <v>648</v>
      </c>
      <c r="AH28" s="474">
        <v>418.4</v>
      </c>
      <c r="AP28" s="535"/>
    </row>
    <row r="29" spans="1:42" ht="24" customHeight="1" outlineLevel="1" x14ac:dyDescent="0.25">
      <c r="B29" s="471" t="s">
        <v>8128</v>
      </c>
      <c r="C29" s="469" t="s">
        <v>4597</v>
      </c>
      <c r="E29" s="475" t="s">
        <v>8129</v>
      </c>
      <c r="F29" s="469" t="s">
        <v>4455</v>
      </c>
      <c r="G29" s="468">
        <v>0.75</v>
      </c>
      <c r="H29" s="468">
        <v>1.8</v>
      </c>
      <c r="I29" s="468" t="s">
        <v>4616</v>
      </c>
      <c r="J29" s="468">
        <v>30</v>
      </c>
      <c r="L29" s="468">
        <v>3.6</v>
      </c>
      <c r="M29" s="474">
        <f t="shared" si="3"/>
        <v>1115.79</v>
      </c>
      <c r="N29" s="474">
        <f t="shared" si="1"/>
        <v>702.94769999999994</v>
      </c>
      <c r="P29" s="488">
        <v>0.63</v>
      </c>
      <c r="R29" s="474">
        <v>901.22</v>
      </c>
      <c r="S29" s="474">
        <v>540.75</v>
      </c>
      <c r="U29" s="474">
        <v>901.22</v>
      </c>
      <c r="V29" s="474">
        <v>540.75</v>
      </c>
      <c r="X29" s="474">
        <v>858.3</v>
      </c>
      <c r="Y29" s="474">
        <v>515</v>
      </c>
      <c r="AA29" s="474">
        <v>746.35</v>
      </c>
      <c r="AB29" s="474">
        <v>447.81</v>
      </c>
      <c r="AD29" s="474">
        <v>649</v>
      </c>
      <c r="AE29" s="474">
        <v>389.4</v>
      </c>
      <c r="AG29" s="474">
        <v>649</v>
      </c>
      <c r="AH29" s="474">
        <v>389.4</v>
      </c>
      <c r="AP29" s="535"/>
    </row>
    <row r="30" spans="1:42" ht="24" customHeight="1" outlineLevel="1" x14ac:dyDescent="0.25">
      <c r="B30" s="471" t="s">
        <v>8130</v>
      </c>
      <c r="C30" s="469" t="s">
        <v>4597</v>
      </c>
      <c r="E30" s="475" t="s">
        <v>8131</v>
      </c>
      <c r="F30" s="469" t="s">
        <v>4455</v>
      </c>
      <c r="G30" s="468">
        <v>0.75</v>
      </c>
      <c r="H30" s="468">
        <v>1.8</v>
      </c>
      <c r="I30" s="468" t="s">
        <v>4616</v>
      </c>
      <c r="L30" s="468">
        <v>4</v>
      </c>
      <c r="M30" s="474">
        <f t="shared" si="3"/>
        <v>1399.45</v>
      </c>
      <c r="N30" s="474">
        <f t="shared" si="1"/>
        <v>1007.604</v>
      </c>
      <c r="P30" s="488">
        <v>0.72</v>
      </c>
      <c r="R30" s="474">
        <v>1130.33</v>
      </c>
      <c r="S30" s="474">
        <v>811.55</v>
      </c>
      <c r="U30" s="474">
        <v>1130.33</v>
      </c>
      <c r="V30" s="474">
        <v>811.55</v>
      </c>
      <c r="X30" s="474">
        <v>1076.5</v>
      </c>
      <c r="Y30" s="474">
        <v>772.9</v>
      </c>
      <c r="AA30" s="474">
        <v>936.1</v>
      </c>
      <c r="AB30" s="474">
        <v>672.06</v>
      </c>
      <c r="AD30" s="474">
        <v>814</v>
      </c>
      <c r="AE30" s="474">
        <v>584.4</v>
      </c>
      <c r="AG30" s="474">
        <v>0</v>
      </c>
      <c r="AH30" s="474"/>
      <c r="AP30" s="535"/>
    </row>
    <row r="31" spans="1:42" ht="24" customHeight="1" outlineLevel="1" x14ac:dyDescent="0.25">
      <c r="B31" s="471" t="s">
        <v>19523</v>
      </c>
      <c r="C31" s="469" t="s">
        <v>4597</v>
      </c>
      <c r="E31" s="475" t="s">
        <v>19524</v>
      </c>
      <c r="F31" s="469" t="s">
        <v>4455</v>
      </c>
      <c r="G31" s="468">
        <v>0.75</v>
      </c>
      <c r="H31" s="468">
        <v>1.8</v>
      </c>
      <c r="I31" s="468" t="s">
        <v>4616</v>
      </c>
      <c r="M31" s="474">
        <f t="shared" si="3"/>
        <v>1543.8799999999999</v>
      </c>
      <c r="N31" s="474">
        <f t="shared" si="1"/>
        <v>1157.9099999999999</v>
      </c>
      <c r="P31" s="488">
        <v>0.75</v>
      </c>
      <c r="R31" s="474">
        <v>1246.98</v>
      </c>
      <c r="S31" s="474">
        <v>928.2</v>
      </c>
      <c r="U31" s="474">
        <v>1246.98</v>
      </c>
      <c r="V31" s="474">
        <v>928.2</v>
      </c>
      <c r="X31" s="474">
        <v>1187.5999999999999</v>
      </c>
      <c r="Y31" s="474">
        <v>884</v>
      </c>
      <c r="AA31" s="474">
        <v>1032.7</v>
      </c>
      <c r="AB31" s="474">
        <v>768.66</v>
      </c>
      <c r="AD31" s="474">
        <v>898</v>
      </c>
      <c r="AE31" s="474">
        <v>668.4</v>
      </c>
      <c r="AG31" s="474"/>
      <c r="AH31" s="474"/>
      <c r="AP31" s="535"/>
    </row>
    <row r="32" spans="1:42" s="466" customFormat="1" ht="24" customHeight="1" outlineLevel="1" x14ac:dyDescent="0.25">
      <c r="A32" s="461"/>
      <c r="B32" s="462" t="s">
        <v>4586</v>
      </c>
      <c r="C32" s="461" t="s">
        <v>4597</v>
      </c>
      <c r="D32" s="461"/>
      <c r="E32" s="463" t="s">
        <v>8132</v>
      </c>
      <c r="F32" s="461" t="s">
        <v>4455</v>
      </c>
      <c r="G32" s="464">
        <v>1.25</v>
      </c>
      <c r="H32" s="464">
        <v>1.9</v>
      </c>
      <c r="I32" s="464" t="s">
        <v>4616</v>
      </c>
      <c r="J32" s="464">
        <v>304</v>
      </c>
      <c r="K32" s="461"/>
      <c r="L32" s="464">
        <v>6.3</v>
      </c>
      <c r="M32" s="465">
        <f t="shared" si="3"/>
        <v>2240.1600000000003</v>
      </c>
      <c r="N32" s="465">
        <f t="shared" si="1"/>
        <v>1344.0960000000002</v>
      </c>
      <c r="O32" s="514"/>
      <c r="P32" s="486">
        <v>0.6</v>
      </c>
      <c r="Q32" s="514"/>
      <c r="R32" s="465">
        <v>1809.36</v>
      </c>
      <c r="S32" s="465">
        <v>1085.5999999999999</v>
      </c>
      <c r="T32" s="514"/>
      <c r="U32" s="465">
        <v>1809.36</v>
      </c>
      <c r="V32" s="465">
        <v>1085.5999999999999</v>
      </c>
      <c r="W32" s="514"/>
      <c r="X32" s="465">
        <v>1723.2</v>
      </c>
      <c r="Y32" s="465">
        <v>1033.9000000000001</v>
      </c>
      <c r="Z32" s="514"/>
      <c r="AA32" s="465">
        <v>1498.45</v>
      </c>
      <c r="AB32" s="465">
        <v>899.07</v>
      </c>
      <c r="AC32" s="514"/>
      <c r="AD32" s="465">
        <v>1303</v>
      </c>
      <c r="AE32" s="465">
        <v>781.8</v>
      </c>
      <c r="AF32" s="514"/>
      <c r="AG32" s="465">
        <v>1303</v>
      </c>
      <c r="AH32" s="465">
        <v>781.8</v>
      </c>
      <c r="AI32" s="530"/>
      <c r="AJ32" s="533"/>
      <c r="AK32" s="533"/>
      <c r="AL32" s="533"/>
      <c r="AM32" s="533"/>
      <c r="AN32" s="533"/>
      <c r="AO32" s="533"/>
      <c r="AP32" s="534"/>
    </row>
    <row r="33" spans="1:42" ht="24" customHeight="1" outlineLevel="1" x14ac:dyDescent="0.25">
      <c r="B33" s="471" t="s">
        <v>8133</v>
      </c>
      <c r="C33" s="469" t="s">
        <v>4597</v>
      </c>
      <c r="E33" s="475" t="s">
        <v>11340</v>
      </c>
      <c r="F33" s="469" t="s">
        <v>4455</v>
      </c>
      <c r="G33" s="468">
        <v>1.25</v>
      </c>
      <c r="H33" s="468">
        <v>1.9</v>
      </c>
      <c r="I33" s="468" t="s">
        <v>4616</v>
      </c>
      <c r="J33" s="468">
        <v>317</v>
      </c>
      <c r="L33" s="468">
        <v>7</v>
      </c>
      <c r="M33" s="474">
        <f t="shared" si="3"/>
        <v>2847.3900000000003</v>
      </c>
      <c r="N33" s="474">
        <f t="shared" si="1"/>
        <v>2135.5425000000005</v>
      </c>
      <c r="P33" s="488">
        <v>0.75</v>
      </c>
      <c r="R33" s="474">
        <v>2299.8200000000002</v>
      </c>
      <c r="S33" s="474">
        <v>1576.05</v>
      </c>
      <c r="U33" s="474">
        <v>2299.8200000000002</v>
      </c>
      <c r="V33" s="474">
        <v>1576.05</v>
      </c>
      <c r="X33" s="474">
        <v>2190.3000000000002</v>
      </c>
      <c r="Y33" s="474">
        <v>1501</v>
      </c>
      <c r="AA33" s="474">
        <v>1904.63</v>
      </c>
      <c r="AB33" s="474">
        <v>1305.25</v>
      </c>
      <c r="AD33" s="474">
        <v>1656.2</v>
      </c>
      <c r="AE33" s="474">
        <v>1135</v>
      </c>
      <c r="AG33" s="474">
        <v>1656.2</v>
      </c>
      <c r="AH33" s="474">
        <v>1135</v>
      </c>
      <c r="AP33" s="535"/>
    </row>
    <row r="34" spans="1:42" ht="24" customHeight="1" outlineLevel="1" x14ac:dyDescent="0.25">
      <c r="B34" s="471" t="s">
        <v>8134</v>
      </c>
      <c r="C34" s="469" t="s">
        <v>4597</v>
      </c>
      <c r="E34" s="475" t="s">
        <v>11341</v>
      </c>
      <c r="F34" s="469" t="s">
        <v>4455</v>
      </c>
      <c r="G34" s="468">
        <v>1.25</v>
      </c>
      <c r="H34" s="468">
        <v>1.9</v>
      </c>
      <c r="I34" s="468" t="s">
        <v>4616</v>
      </c>
      <c r="J34" s="468">
        <v>305</v>
      </c>
      <c r="L34" s="468">
        <v>7</v>
      </c>
      <c r="M34" s="474">
        <f t="shared" si="3"/>
        <v>2720.25</v>
      </c>
      <c r="N34" s="474">
        <f t="shared" si="1"/>
        <v>1958.58</v>
      </c>
      <c r="P34" s="488">
        <v>0.72</v>
      </c>
      <c r="R34" s="474">
        <v>2197.13</v>
      </c>
      <c r="S34" s="474">
        <v>1473.36</v>
      </c>
      <c r="U34" s="474">
        <v>2197.13</v>
      </c>
      <c r="V34" s="474">
        <v>1473.36</v>
      </c>
      <c r="X34" s="474">
        <v>2092.5</v>
      </c>
      <c r="Y34" s="474">
        <v>1403.2</v>
      </c>
      <c r="AA34" s="474">
        <v>1819.53</v>
      </c>
      <c r="AB34" s="474">
        <v>1220.1500000000001</v>
      </c>
      <c r="AD34" s="474">
        <v>1582.2</v>
      </c>
      <c r="AE34" s="474">
        <v>1061</v>
      </c>
      <c r="AG34" s="474">
        <v>1582.2</v>
      </c>
      <c r="AH34" s="474">
        <v>1061</v>
      </c>
      <c r="AP34" s="535"/>
    </row>
    <row r="35" spans="1:42" ht="24" customHeight="1" outlineLevel="1" x14ac:dyDescent="0.25">
      <c r="B35" s="471" t="s">
        <v>8135</v>
      </c>
      <c r="C35" s="469" t="s">
        <v>4597</v>
      </c>
      <c r="E35" s="475" t="s">
        <v>11342</v>
      </c>
      <c r="F35" s="469" t="s">
        <v>4455</v>
      </c>
      <c r="G35" s="468">
        <v>1.25</v>
      </c>
      <c r="H35" s="468">
        <v>1.9</v>
      </c>
      <c r="I35" s="468" t="s">
        <v>4616</v>
      </c>
      <c r="J35" s="468">
        <v>316</v>
      </c>
      <c r="L35" s="468">
        <v>6.4</v>
      </c>
      <c r="M35" s="474">
        <f t="shared" si="3"/>
        <v>2367.4299999999998</v>
      </c>
      <c r="N35" s="474">
        <f t="shared" si="1"/>
        <v>1491.4809</v>
      </c>
      <c r="P35" s="488">
        <v>0.63</v>
      </c>
      <c r="R35" s="474">
        <v>1912.16</v>
      </c>
      <c r="S35" s="474">
        <v>1188.3900000000001</v>
      </c>
      <c r="U35" s="474">
        <v>1912.16</v>
      </c>
      <c r="V35" s="474">
        <v>1188.3900000000001</v>
      </c>
      <c r="X35" s="474">
        <v>1821.1</v>
      </c>
      <c r="Y35" s="474">
        <v>1131.8</v>
      </c>
      <c r="AA35" s="474">
        <v>1583.55</v>
      </c>
      <c r="AB35" s="474">
        <v>984.17</v>
      </c>
      <c r="AD35" s="474">
        <v>1377</v>
      </c>
      <c r="AE35" s="474">
        <v>855.8</v>
      </c>
      <c r="AG35" s="474">
        <v>1377</v>
      </c>
      <c r="AH35" s="474">
        <v>855.8</v>
      </c>
      <c r="AP35" s="535"/>
    </row>
    <row r="36" spans="1:42" ht="24" customHeight="1" outlineLevel="1" x14ac:dyDescent="0.25">
      <c r="B36" s="471" t="s">
        <v>8136</v>
      </c>
      <c r="C36" s="469" t="s">
        <v>4597</v>
      </c>
      <c r="E36" s="475" t="s">
        <v>11343</v>
      </c>
      <c r="F36" s="469" t="s">
        <v>4455</v>
      </c>
      <c r="G36" s="468">
        <v>1.25</v>
      </c>
      <c r="H36" s="468">
        <v>1.9</v>
      </c>
      <c r="I36" s="468" t="s">
        <v>4616</v>
      </c>
      <c r="J36" s="468">
        <v>57</v>
      </c>
      <c r="L36" s="468">
        <v>6.3</v>
      </c>
      <c r="M36" s="474">
        <f t="shared" si="3"/>
        <v>2532.4</v>
      </c>
      <c r="N36" s="474">
        <f t="shared" si="1"/>
        <v>1595.412</v>
      </c>
      <c r="P36" s="488">
        <v>0.63</v>
      </c>
      <c r="R36" s="474">
        <v>2045.4</v>
      </c>
      <c r="S36" s="474">
        <v>1227.24</v>
      </c>
      <c r="U36" s="474">
        <v>2045.4</v>
      </c>
      <c r="V36" s="474">
        <v>1227.24</v>
      </c>
      <c r="X36" s="474">
        <v>1948</v>
      </c>
      <c r="Y36" s="474">
        <v>1168.8</v>
      </c>
      <c r="AA36" s="474">
        <v>1693.95</v>
      </c>
      <c r="AB36" s="474">
        <v>1016.37</v>
      </c>
      <c r="AD36" s="474">
        <v>1473</v>
      </c>
      <c r="AE36" s="474">
        <v>883.8</v>
      </c>
      <c r="AG36" s="474">
        <v>1473</v>
      </c>
      <c r="AH36" s="474">
        <v>883.8</v>
      </c>
      <c r="AP36" s="535"/>
    </row>
    <row r="37" spans="1:42" ht="24" customHeight="1" outlineLevel="1" x14ac:dyDescent="0.25">
      <c r="B37" s="471" t="s">
        <v>8137</v>
      </c>
      <c r="C37" s="469" t="s">
        <v>4597</v>
      </c>
      <c r="E37" s="475" t="s">
        <v>11344</v>
      </c>
      <c r="F37" s="469" t="s">
        <v>4455</v>
      </c>
      <c r="G37" s="468">
        <v>1.25</v>
      </c>
      <c r="H37" s="468">
        <v>1.9</v>
      </c>
      <c r="I37" s="468" t="s">
        <v>4616</v>
      </c>
      <c r="L37" s="468">
        <v>7</v>
      </c>
      <c r="M37" s="474">
        <f t="shared" si="3"/>
        <v>2919.41</v>
      </c>
      <c r="N37" s="474">
        <f t="shared" si="1"/>
        <v>2101.9751999999999</v>
      </c>
      <c r="P37" s="488">
        <v>0.72</v>
      </c>
      <c r="R37" s="474">
        <v>2357.9899999999998</v>
      </c>
      <c r="S37" s="474">
        <v>1634.22</v>
      </c>
      <c r="U37" s="474">
        <v>2357.9899999999998</v>
      </c>
      <c r="V37" s="474">
        <v>1634.22</v>
      </c>
      <c r="X37" s="474">
        <v>2245.6999999999998</v>
      </c>
      <c r="Y37" s="474">
        <v>1556.4</v>
      </c>
      <c r="AA37" s="474">
        <v>0</v>
      </c>
      <c r="AB37" s="474">
        <v>0</v>
      </c>
      <c r="AD37" s="474">
        <v>0</v>
      </c>
      <c r="AE37" s="474"/>
      <c r="AG37" s="474">
        <v>0</v>
      </c>
      <c r="AH37" s="474"/>
      <c r="AP37" s="535"/>
    </row>
    <row r="38" spans="1:42" ht="24" customHeight="1" outlineLevel="1" x14ac:dyDescent="0.25">
      <c r="B38" s="471" t="s">
        <v>19525</v>
      </c>
      <c r="C38" s="469" t="s">
        <v>4597</v>
      </c>
      <c r="E38" s="475" t="s">
        <v>19526</v>
      </c>
      <c r="F38" s="469" t="s">
        <v>4455</v>
      </c>
      <c r="G38" s="468">
        <v>1.25</v>
      </c>
      <c r="H38" s="468">
        <v>1.9</v>
      </c>
      <c r="I38" s="468" t="s">
        <v>4616</v>
      </c>
      <c r="M38" s="474">
        <v>3037.66</v>
      </c>
      <c r="N38" s="474">
        <f t="shared" si="1"/>
        <v>2278.2449999999999</v>
      </c>
      <c r="P38" s="488">
        <v>0.75</v>
      </c>
      <c r="R38" s="474">
        <v>0</v>
      </c>
      <c r="S38" s="474">
        <v>0</v>
      </c>
      <c r="U38" s="474">
        <v>0</v>
      </c>
      <c r="V38" s="474">
        <v>0</v>
      </c>
      <c r="X38" s="474">
        <v>0</v>
      </c>
      <c r="Y38" s="474">
        <v>0</v>
      </c>
      <c r="AA38" s="474">
        <v>0</v>
      </c>
      <c r="AB38" s="474">
        <v>0</v>
      </c>
      <c r="AD38" s="474"/>
      <c r="AE38" s="474"/>
      <c r="AG38" s="474"/>
      <c r="AH38" s="474"/>
      <c r="AP38" s="535"/>
    </row>
    <row r="39" spans="1:42" s="466" customFormat="1" ht="24" customHeight="1" outlineLevel="1" x14ac:dyDescent="0.25">
      <c r="A39" s="461"/>
      <c r="B39" s="462" t="s">
        <v>4587</v>
      </c>
      <c r="C39" s="461" t="s">
        <v>4597</v>
      </c>
      <c r="D39" s="461"/>
      <c r="E39" s="463" t="s">
        <v>8138</v>
      </c>
      <c r="F39" s="461" t="s">
        <v>4455</v>
      </c>
      <c r="G39" s="464">
        <v>0.85</v>
      </c>
      <c r="H39" s="464">
        <v>2.25</v>
      </c>
      <c r="I39" s="464" t="s">
        <v>4616</v>
      </c>
      <c r="J39" s="464">
        <v>208</v>
      </c>
      <c r="K39" s="461"/>
      <c r="L39" s="464">
        <v>5</v>
      </c>
      <c r="M39" s="465">
        <f>X39*$O$3</f>
        <v>1394.25</v>
      </c>
      <c r="N39" s="465">
        <f t="shared" si="1"/>
        <v>836.55</v>
      </c>
      <c r="O39" s="514"/>
      <c r="P39" s="486">
        <v>0.6</v>
      </c>
      <c r="Q39" s="514"/>
      <c r="R39" s="465">
        <v>1126.1300000000001</v>
      </c>
      <c r="S39" s="465">
        <v>675.68</v>
      </c>
      <c r="T39" s="514"/>
      <c r="U39" s="465">
        <v>1126.1300000000001</v>
      </c>
      <c r="V39" s="465">
        <v>675.68</v>
      </c>
      <c r="W39" s="514"/>
      <c r="X39" s="465">
        <v>1072.5</v>
      </c>
      <c r="Y39" s="465">
        <v>643.5</v>
      </c>
      <c r="Z39" s="514"/>
      <c r="AA39" s="465">
        <v>932.65</v>
      </c>
      <c r="AB39" s="465">
        <v>559.59</v>
      </c>
      <c r="AC39" s="514"/>
      <c r="AD39" s="465">
        <v>811</v>
      </c>
      <c r="AE39" s="465">
        <v>486.59999999999997</v>
      </c>
      <c r="AF39" s="514"/>
      <c r="AG39" s="465">
        <v>811</v>
      </c>
      <c r="AH39" s="465">
        <v>486.59999999999997</v>
      </c>
      <c r="AI39" s="530"/>
      <c r="AJ39" s="533"/>
      <c r="AK39" s="533"/>
      <c r="AL39" s="533"/>
      <c r="AM39" s="533"/>
      <c r="AN39" s="533"/>
      <c r="AO39" s="533"/>
      <c r="AP39" s="534"/>
    </row>
    <row r="40" spans="1:42" ht="24" customHeight="1" outlineLevel="1" x14ac:dyDescent="0.25">
      <c r="B40" s="471" t="s">
        <v>4888</v>
      </c>
      <c r="C40" s="469" t="s">
        <v>4597</v>
      </c>
      <c r="E40" s="475" t="s">
        <v>9457</v>
      </c>
      <c r="F40" s="469" t="s">
        <v>4455</v>
      </c>
      <c r="G40" s="468">
        <v>0.85</v>
      </c>
      <c r="H40" s="468">
        <v>2.25</v>
      </c>
      <c r="I40" s="468" t="s">
        <v>4616</v>
      </c>
      <c r="J40" s="468">
        <v>222</v>
      </c>
      <c r="K40" s="457"/>
      <c r="L40" s="473">
        <v>5.5</v>
      </c>
      <c r="M40" s="474">
        <f>X40*$O$3</f>
        <v>2183.09</v>
      </c>
      <c r="N40" s="474">
        <f t="shared" si="1"/>
        <v>1637.3175000000001</v>
      </c>
      <c r="P40" s="488">
        <v>0.75</v>
      </c>
      <c r="R40" s="474">
        <v>1763.27</v>
      </c>
      <c r="S40" s="474">
        <v>1312.82</v>
      </c>
      <c r="U40" s="474">
        <v>1763.27</v>
      </c>
      <c r="V40" s="474">
        <v>1312.82</v>
      </c>
      <c r="X40" s="474">
        <v>1679.3</v>
      </c>
      <c r="Y40" s="474">
        <v>1250.3</v>
      </c>
      <c r="AA40" s="474">
        <v>1460.27</v>
      </c>
      <c r="AB40" s="474">
        <v>1087.21</v>
      </c>
      <c r="AD40" s="474">
        <v>1269.8</v>
      </c>
      <c r="AE40" s="474">
        <v>945.39999999999986</v>
      </c>
      <c r="AG40" s="474">
        <v>1269.8</v>
      </c>
      <c r="AH40" s="474">
        <v>945.39999999999986</v>
      </c>
      <c r="AP40" s="535"/>
    </row>
    <row r="41" spans="1:42" ht="24" customHeight="1" outlineLevel="1" x14ac:dyDescent="0.25">
      <c r="B41" s="471" t="s">
        <v>4889</v>
      </c>
      <c r="C41" s="469" t="s">
        <v>4597</v>
      </c>
      <c r="E41" s="475" t="s">
        <v>8139</v>
      </c>
      <c r="F41" s="469" t="s">
        <v>4455</v>
      </c>
      <c r="G41" s="468">
        <v>0.85</v>
      </c>
      <c r="H41" s="468">
        <v>2.25</v>
      </c>
      <c r="I41" s="468" t="s">
        <v>4616</v>
      </c>
      <c r="J41" s="468">
        <v>210</v>
      </c>
      <c r="K41" s="457"/>
      <c r="L41" s="473">
        <v>5.5</v>
      </c>
      <c r="M41" s="474">
        <f>X41*$O$3</f>
        <v>2055.8200000000002</v>
      </c>
      <c r="N41" s="474">
        <f t="shared" si="1"/>
        <v>1480.1904</v>
      </c>
      <c r="P41" s="488">
        <v>0.72</v>
      </c>
      <c r="R41" s="474">
        <v>1660.47</v>
      </c>
      <c r="S41" s="474">
        <v>1210.02</v>
      </c>
      <c r="U41" s="474">
        <v>1660.47</v>
      </c>
      <c r="V41" s="474">
        <v>1210.02</v>
      </c>
      <c r="X41" s="474">
        <v>1581.4</v>
      </c>
      <c r="Y41" s="474">
        <v>1152.4000000000001</v>
      </c>
      <c r="AA41" s="474">
        <v>1375.17</v>
      </c>
      <c r="AB41" s="474">
        <v>1002.11</v>
      </c>
      <c r="AD41" s="474">
        <v>1195.8</v>
      </c>
      <c r="AE41" s="474">
        <v>871.39999999999986</v>
      </c>
      <c r="AG41" s="474">
        <v>1195.8</v>
      </c>
      <c r="AH41" s="474">
        <v>871.39999999999986</v>
      </c>
      <c r="AP41" s="535"/>
    </row>
    <row r="42" spans="1:42" ht="24" customHeight="1" outlineLevel="1" x14ac:dyDescent="0.25">
      <c r="B42" s="471" t="s">
        <v>4890</v>
      </c>
      <c r="C42" s="469" t="s">
        <v>4597</v>
      </c>
      <c r="E42" s="475" t="s">
        <v>9458</v>
      </c>
      <c r="F42" s="469" t="s">
        <v>4455</v>
      </c>
      <c r="G42" s="468">
        <v>0.85</v>
      </c>
      <c r="H42" s="468">
        <v>2.25</v>
      </c>
      <c r="I42" s="468" t="s">
        <v>4616</v>
      </c>
      <c r="J42" s="468">
        <v>220</v>
      </c>
      <c r="K42" s="457"/>
      <c r="L42" s="473">
        <v>5.0999999999999996</v>
      </c>
      <c r="M42" s="474">
        <f>X42*$O$3</f>
        <v>1521.5200000000002</v>
      </c>
      <c r="N42" s="474">
        <f t="shared" si="1"/>
        <v>958.55760000000009</v>
      </c>
      <c r="P42" s="488">
        <v>0.63</v>
      </c>
      <c r="R42" s="474">
        <v>1228.92</v>
      </c>
      <c r="S42" s="474">
        <v>778.47</v>
      </c>
      <c r="U42" s="474">
        <v>1228.92</v>
      </c>
      <c r="V42" s="474">
        <v>778.47</v>
      </c>
      <c r="X42" s="474">
        <v>1170.4000000000001</v>
      </c>
      <c r="Y42" s="474">
        <v>741.4</v>
      </c>
      <c r="AA42" s="474">
        <v>1017.75</v>
      </c>
      <c r="AB42" s="474">
        <v>644.69000000000005</v>
      </c>
      <c r="AD42" s="474">
        <v>885</v>
      </c>
      <c r="AE42" s="474">
        <v>560.59999999999991</v>
      </c>
      <c r="AG42" s="474">
        <v>885</v>
      </c>
      <c r="AH42" s="474">
        <v>560.59999999999991</v>
      </c>
      <c r="AP42" s="535"/>
    </row>
    <row r="43" spans="1:42" ht="24" customHeight="1" outlineLevel="1" x14ac:dyDescent="0.25">
      <c r="B43" s="471" t="s">
        <v>8140</v>
      </c>
      <c r="C43" s="469" t="s">
        <v>4597</v>
      </c>
      <c r="E43" s="475" t="s">
        <v>8141</v>
      </c>
      <c r="F43" s="469" t="s">
        <v>4455</v>
      </c>
      <c r="G43" s="468">
        <v>0.85</v>
      </c>
      <c r="H43" s="468">
        <v>2.25</v>
      </c>
      <c r="I43" s="468" t="s">
        <v>4616</v>
      </c>
      <c r="J43" s="468">
        <v>39</v>
      </c>
      <c r="K43" s="457"/>
      <c r="L43" s="473">
        <v>5</v>
      </c>
      <c r="M43" s="474">
        <f>X43*$O$3</f>
        <v>1576.5100000000002</v>
      </c>
      <c r="N43" s="474">
        <f t="shared" si="1"/>
        <v>993.20130000000017</v>
      </c>
      <c r="P43" s="488">
        <v>0.63</v>
      </c>
      <c r="R43" s="474">
        <v>1273.3399999999999</v>
      </c>
      <c r="S43" s="474">
        <v>763.98</v>
      </c>
      <c r="U43" s="474">
        <v>1273.3399999999999</v>
      </c>
      <c r="V43" s="474">
        <v>763.98</v>
      </c>
      <c r="X43" s="474">
        <v>1212.7</v>
      </c>
      <c r="Y43" s="474">
        <v>727.6</v>
      </c>
      <c r="AA43" s="474">
        <v>1054.55</v>
      </c>
      <c r="AB43" s="474">
        <v>632.73</v>
      </c>
      <c r="AD43" s="474">
        <v>917</v>
      </c>
      <c r="AE43" s="474">
        <v>550.19999999999993</v>
      </c>
      <c r="AG43" s="474">
        <v>917</v>
      </c>
      <c r="AH43" s="474">
        <v>550.19999999999993</v>
      </c>
      <c r="AP43" s="535"/>
    </row>
    <row r="44" spans="1:42" ht="24" customHeight="1" outlineLevel="1" x14ac:dyDescent="0.25">
      <c r="B44" s="471" t="s">
        <v>8142</v>
      </c>
      <c r="C44" s="469" t="s">
        <v>4597</v>
      </c>
      <c r="E44" s="475" t="s">
        <v>8143</v>
      </c>
      <c r="F44" s="469" t="s">
        <v>4455</v>
      </c>
      <c r="G44" s="468">
        <v>0.85</v>
      </c>
      <c r="H44" s="468">
        <v>2.25</v>
      </c>
      <c r="I44" s="468" t="s">
        <v>4616</v>
      </c>
      <c r="K44" s="457"/>
      <c r="L44" s="473">
        <v>5.5</v>
      </c>
      <c r="M44" s="474">
        <v>1581.75</v>
      </c>
      <c r="N44" s="474">
        <f t="shared" si="1"/>
        <v>1138.8599999999999</v>
      </c>
      <c r="P44" s="488">
        <v>0.72</v>
      </c>
      <c r="R44" s="474">
        <v>0</v>
      </c>
      <c r="S44" s="474">
        <v>0</v>
      </c>
      <c r="U44" s="474">
        <v>0</v>
      </c>
      <c r="V44" s="474">
        <v>0</v>
      </c>
      <c r="X44" s="474">
        <v>0</v>
      </c>
      <c r="Y44" s="474">
        <v>0</v>
      </c>
      <c r="AA44" s="474">
        <v>0</v>
      </c>
      <c r="AB44" s="474">
        <v>0</v>
      </c>
      <c r="AD44" s="474"/>
      <c r="AE44" s="474"/>
      <c r="AG44" s="474"/>
      <c r="AH44" s="474"/>
      <c r="AP44" s="535"/>
    </row>
    <row r="45" spans="1:42" ht="24" customHeight="1" outlineLevel="1" x14ac:dyDescent="0.25">
      <c r="B45" s="471" t="s">
        <v>19527</v>
      </c>
      <c r="C45" s="469" t="s">
        <v>4597</v>
      </c>
      <c r="E45" s="475" t="s">
        <v>19528</v>
      </c>
      <c r="F45" s="469" t="s">
        <v>4455</v>
      </c>
      <c r="G45" s="468">
        <v>0.85</v>
      </c>
      <c r="H45" s="468">
        <v>2.25</v>
      </c>
      <c r="I45" s="468" t="s">
        <v>4616</v>
      </c>
      <c r="K45" s="457"/>
      <c r="L45" s="473"/>
      <c r="M45" s="474">
        <v>1691.75</v>
      </c>
      <c r="N45" s="474">
        <f t="shared" si="1"/>
        <v>1268.8125</v>
      </c>
      <c r="P45" s="488">
        <v>0.75</v>
      </c>
      <c r="R45" s="474">
        <v>0</v>
      </c>
      <c r="S45" s="474">
        <v>0</v>
      </c>
      <c r="U45" s="474">
        <v>0</v>
      </c>
      <c r="V45" s="474">
        <v>0</v>
      </c>
      <c r="X45" s="474">
        <v>0</v>
      </c>
      <c r="Y45" s="474">
        <v>0</v>
      </c>
      <c r="AA45" s="474">
        <v>0</v>
      </c>
      <c r="AB45" s="474">
        <v>0</v>
      </c>
      <c r="AD45" s="474"/>
      <c r="AE45" s="474"/>
      <c r="AG45" s="474"/>
      <c r="AH45" s="474"/>
      <c r="AP45" s="535"/>
    </row>
    <row r="46" spans="1:42" s="466" customFormat="1" ht="24" customHeight="1" outlineLevel="1" x14ac:dyDescent="0.25">
      <c r="A46" s="461"/>
      <c r="B46" s="462" t="s">
        <v>4588</v>
      </c>
      <c r="C46" s="461" t="s">
        <v>4597</v>
      </c>
      <c r="D46" s="461"/>
      <c r="E46" s="463" t="s">
        <v>8144</v>
      </c>
      <c r="F46" s="461" t="s">
        <v>4455</v>
      </c>
      <c r="G46" s="464">
        <v>1.55</v>
      </c>
      <c r="H46" s="464">
        <v>2</v>
      </c>
      <c r="I46" s="464" t="s">
        <v>4616</v>
      </c>
      <c r="J46" s="464">
        <v>160</v>
      </c>
      <c r="K46" s="461"/>
      <c r="L46" s="464">
        <v>4</v>
      </c>
      <c r="M46" s="465">
        <f>X46*$O$3</f>
        <v>1304.94</v>
      </c>
      <c r="N46" s="465">
        <f t="shared" si="1"/>
        <v>782.96400000000006</v>
      </c>
      <c r="O46" s="514"/>
      <c r="P46" s="486">
        <v>0.6</v>
      </c>
      <c r="Q46" s="514"/>
      <c r="R46" s="465">
        <v>1053.99</v>
      </c>
      <c r="S46" s="465">
        <v>632.41999999999996</v>
      </c>
      <c r="T46" s="514"/>
      <c r="U46" s="465">
        <v>1053.99</v>
      </c>
      <c r="V46" s="465">
        <v>632.41999999999996</v>
      </c>
      <c r="W46" s="514"/>
      <c r="X46" s="465">
        <v>1003.8</v>
      </c>
      <c r="Y46" s="465">
        <v>602.29999999999995</v>
      </c>
      <c r="Z46" s="514"/>
      <c r="AA46" s="465">
        <v>872.85</v>
      </c>
      <c r="AB46" s="465">
        <v>523.71</v>
      </c>
      <c r="AC46" s="514"/>
      <c r="AD46" s="465">
        <v>759</v>
      </c>
      <c r="AE46" s="465">
        <v>455.4</v>
      </c>
      <c r="AF46" s="514"/>
      <c r="AG46" s="465">
        <v>759</v>
      </c>
      <c r="AH46" s="465">
        <v>455.4</v>
      </c>
      <c r="AI46" s="530"/>
      <c r="AJ46" s="533"/>
      <c r="AK46" s="533"/>
      <c r="AL46" s="533"/>
      <c r="AM46" s="533"/>
      <c r="AN46" s="533"/>
      <c r="AO46" s="533"/>
      <c r="AP46" s="534"/>
    </row>
    <row r="47" spans="1:42" ht="24" customHeight="1" outlineLevel="1" x14ac:dyDescent="0.25">
      <c r="B47" s="471" t="s">
        <v>8145</v>
      </c>
      <c r="C47" s="469" t="s">
        <v>4597</v>
      </c>
      <c r="E47" s="475" t="s">
        <v>9459</v>
      </c>
      <c r="F47" s="469" t="s">
        <v>4455</v>
      </c>
      <c r="G47" s="468">
        <v>1.55</v>
      </c>
      <c r="H47" s="468">
        <v>2</v>
      </c>
      <c r="I47" s="468" t="s">
        <v>4616</v>
      </c>
      <c r="J47" s="468">
        <v>180</v>
      </c>
      <c r="L47" s="468">
        <v>4.5</v>
      </c>
      <c r="M47" s="474">
        <f>X47*$O$3</f>
        <v>2021.1100000000001</v>
      </c>
      <c r="N47" s="474">
        <f t="shared" si="1"/>
        <v>1515.8325</v>
      </c>
      <c r="P47" s="488">
        <v>0.75</v>
      </c>
      <c r="R47" s="474">
        <v>1632.44</v>
      </c>
      <c r="S47" s="474">
        <v>1210.8599999999999</v>
      </c>
      <c r="U47" s="474">
        <v>1632.44</v>
      </c>
      <c r="V47" s="474">
        <v>1210.8599999999999</v>
      </c>
      <c r="X47" s="474">
        <v>1554.7</v>
      </c>
      <c r="Y47" s="474">
        <v>1153.2</v>
      </c>
      <c r="AA47" s="474">
        <v>1351.88</v>
      </c>
      <c r="AB47" s="474">
        <v>1002.74</v>
      </c>
      <c r="AD47" s="474">
        <v>1175.55</v>
      </c>
      <c r="AE47" s="474">
        <v>871.94999999999993</v>
      </c>
      <c r="AG47" s="474">
        <v>1175.55</v>
      </c>
      <c r="AH47" s="474">
        <v>871.94999999999993</v>
      </c>
      <c r="AP47" s="535"/>
    </row>
    <row r="48" spans="1:42" ht="24" customHeight="1" outlineLevel="1" x14ac:dyDescent="0.25">
      <c r="B48" s="471" t="s">
        <v>8146</v>
      </c>
      <c r="C48" s="469" t="s">
        <v>4597</v>
      </c>
      <c r="E48" s="475" t="s">
        <v>8147</v>
      </c>
      <c r="F48" s="469" t="s">
        <v>4455</v>
      </c>
      <c r="G48" s="468">
        <v>1.55</v>
      </c>
      <c r="H48" s="468">
        <v>2</v>
      </c>
      <c r="I48" s="468" t="s">
        <v>4616</v>
      </c>
      <c r="J48" s="468">
        <v>162</v>
      </c>
      <c r="L48" s="468">
        <v>4.5</v>
      </c>
      <c r="M48" s="474">
        <f>X48*$O$3</f>
        <v>1893.84</v>
      </c>
      <c r="N48" s="474">
        <f t="shared" si="1"/>
        <v>1363.5647999999999</v>
      </c>
      <c r="P48" s="488">
        <v>0.72</v>
      </c>
      <c r="R48" s="474">
        <v>1529.64</v>
      </c>
      <c r="S48" s="474">
        <v>1108.07</v>
      </c>
      <c r="U48" s="474">
        <v>1529.64</v>
      </c>
      <c r="V48" s="474">
        <v>1108.07</v>
      </c>
      <c r="X48" s="474">
        <v>1456.8</v>
      </c>
      <c r="Y48" s="474">
        <v>1055.3</v>
      </c>
      <c r="AA48" s="474">
        <v>1266.78</v>
      </c>
      <c r="AB48" s="474">
        <v>917.64</v>
      </c>
      <c r="AD48" s="474">
        <v>1101.55</v>
      </c>
      <c r="AE48" s="474">
        <v>797.94999999999993</v>
      </c>
      <c r="AG48" s="474">
        <v>1101.55</v>
      </c>
      <c r="AH48" s="474">
        <v>797.94999999999993</v>
      </c>
      <c r="AP48" s="535"/>
    </row>
    <row r="49" spans="1:42" ht="24" customHeight="1" outlineLevel="1" x14ac:dyDescent="0.25">
      <c r="B49" s="471" t="s">
        <v>8148</v>
      </c>
      <c r="C49" s="469" t="s">
        <v>4597</v>
      </c>
      <c r="E49" s="475" t="s">
        <v>9460</v>
      </c>
      <c r="F49" s="469" t="s">
        <v>4455</v>
      </c>
      <c r="G49" s="468">
        <v>1.55</v>
      </c>
      <c r="H49" s="468">
        <v>2</v>
      </c>
      <c r="I49" s="468" t="s">
        <v>4616</v>
      </c>
      <c r="J49" s="468">
        <v>178</v>
      </c>
      <c r="L49" s="468">
        <v>4.0999999999999996</v>
      </c>
      <c r="M49" s="474">
        <f>X49*$O$3</f>
        <v>1432.08</v>
      </c>
      <c r="N49" s="474">
        <f t="shared" si="1"/>
        <v>902.21039999999994</v>
      </c>
      <c r="P49" s="488">
        <v>0.63</v>
      </c>
      <c r="R49" s="474">
        <v>1156.68</v>
      </c>
      <c r="S49" s="474">
        <v>735.11</v>
      </c>
      <c r="U49" s="474">
        <v>1156.68</v>
      </c>
      <c r="V49" s="474">
        <v>735.11</v>
      </c>
      <c r="X49" s="474">
        <v>1101.5999999999999</v>
      </c>
      <c r="Y49" s="474">
        <v>700.1</v>
      </c>
      <c r="AA49" s="474">
        <v>957.95</v>
      </c>
      <c r="AB49" s="474">
        <v>608.80999999999995</v>
      </c>
      <c r="AD49" s="474">
        <v>833</v>
      </c>
      <c r="AE49" s="474">
        <v>529.4</v>
      </c>
      <c r="AG49" s="474">
        <v>833</v>
      </c>
      <c r="AH49" s="474">
        <v>529.4</v>
      </c>
      <c r="AP49" s="535"/>
    </row>
    <row r="50" spans="1:42" ht="24" customHeight="1" outlineLevel="1" x14ac:dyDescent="0.25">
      <c r="B50" s="471" t="s">
        <v>8149</v>
      </c>
      <c r="C50" s="469" t="s">
        <v>4597</v>
      </c>
      <c r="E50" s="475" t="s">
        <v>8150</v>
      </c>
      <c r="F50" s="469" t="s">
        <v>4455</v>
      </c>
      <c r="G50" s="468">
        <v>1.55</v>
      </c>
      <c r="H50" s="468">
        <v>2</v>
      </c>
      <c r="I50" s="468" t="s">
        <v>4616</v>
      </c>
      <c r="J50" s="468">
        <v>30</v>
      </c>
      <c r="L50" s="468">
        <v>4</v>
      </c>
      <c r="M50" s="474">
        <f>X50*$O$3</f>
        <v>1475.1100000000001</v>
      </c>
      <c r="N50" s="474">
        <f t="shared" si="1"/>
        <v>929.31930000000011</v>
      </c>
      <c r="P50" s="488">
        <v>0.63</v>
      </c>
      <c r="R50" s="474">
        <v>1191.44</v>
      </c>
      <c r="S50" s="474">
        <v>714.84</v>
      </c>
      <c r="U50" s="474">
        <v>1191.44</v>
      </c>
      <c r="V50" s="474">
        <v>714.84</v>
      </c>
      <c r="X50" s="474">
        <v>1134.7</v>
      </c>
      <c r="Y50" s="474">
        <v>680.8</v>
      </c>
      <c r="AA50" s="474">
        <v>986.7</v>
      </c>
      <c r="AB50" s="474">
        <v>592.02</v>
      </c>
      <c r="AD50" s="474">
        <v>858</v>
      </c>
      <c r="AE50" s="474">
        <v>514.79999999999995</v>
      </c>
      <c r="AG50" s="474">
        <v>858</v>
      </c>
      <c r="AH50" s="474">
        <v>514.79999999999995</v>
      </c>
      <c r="AP50" s="535"/>
    </row>
    <row r="51" spans="1:42" ht="24" customHeight="1" outlineLevel="1" x14ac:dyDescent="0.25">
      <c r="B51" s="471" t="s">
        <v>8151</v>
      </c>
      <c r="C51" s="469" t="s">
        <v>4597</v>
      </c>
      <c r="E51" s="475" t="s">
        <v>8152</v>
      </c>
      <c r="F51" s="469" t="s">
        <v>4455</v>
      </c>
      <c r="G51" s="468">
        <v>1.55</v>
      </c>
      <c r="H51" s="468">
        <v>2</v>
      </c>
      <c r="I51" s="468" t="s">
        <v>4616</v>
      </c>
      <c r="L51" s="468">
        <v>4.5</v>
      </c>
      <c r="M51" s="474">
        <v>1742.44</v>
      </c>
      <c r="N51" s="474">
        <f t="shared" si="1"/>
        <v>1254.5568000000001</v>
      </c>
      <c r="P51" s="488">
        <v>0.72</v>
      </c>
      <c r="R51" s="474">
        <v>0</v>
      </c>
      <c r="S51" s="474">
        <v>0</v>
      </c>
      <c r="U51" s="474">
        <v>0</v>
      </c>
      <c r="V51" s="474">
        <v>0</v>
      </c>
      <c r="X51" s="474">
        <v>0</v>
      </c>
      <c r="Y51" s="474">
        <v>0</v>
      </c>
      <c r="AA51" s="474">
        <v>0</v>
      </c>
      <c r="AB51" s="474">
        <v>0</v>
      </c>
      <c r="AD51" s="474">
        <v>0</v>
      </c>
      <c r="AE51" s="474"/>
      <c r="AG51" s="474">
        <v>0</v>
      </c>
      <c r="AH51" s="474"/>
      <c r="AP51" s="535"/>
    </row>
    <row r="52" spans="1:42" ht="24" customHeight="1" outlineLevel="1" x14ac:dyDescent="0.25">
      <c r="B52" s="471" t="s">
        <v>19529</v>
      </c>
      <c r="C52" s="469" t="s">
        <v>4597</v>
      </c>
      <c r="E52" s="475" t="s">
        <v>19530</v>
      </c>
      <c r="F52" s="469" t="s">
        <v>4455</v>
      </c>
      <c r="G52" s="468">
        <v>1.55</v>
      </c>
      <c r="H52" s="468">
        <v>2</v>
      </c>
      <c r="I52" s="468" t="s">
        <v>4616</v>
      </c>
      <c r="M52" s="474">
        <v>1852.44</v>
      </c>
      <c r="N52" s="474">
        <f t="shared" si="1"/>
        <v>1389.33</v>
      </c>
      <c r="P52" s="488">
        <v>0.75</v>
      </c>
      <c r="R52" s="474">
        <v>0</v>
      </c>
      <c r="S52" s="474">
        <v>0</v>
      </c>
      <c r="U52" s="474">
        <v>0</v>
      </c>
      <c r="V52" s="474">
        <v>0</v>
      </c>
      <c r="X52" s="474">
        <v>0</v>
      </c>
      <c r="Y52" s="474">
        <v>0</v>
      </c>
      <c r="AA52" s="474">
        <v>0</v>
      </c>
      <c r="AB52" s="474">
        <v>0</v>
      </c>
      <c r="AD52" s="474"/>
      <c r="AE52" s="474"/>
      <c r="AG52" s="474"/>
      <c r="AH52" s="474"/>
      <c r="AP52" s="535"/>
    </row>
    <row r="53" spans="1:42" s="466" customFormat="1" ht="24" customHeight="1" outlineLevel="1" x14ac:dyDescent="0.25">
      <c r="A53" s="461"/>
      <c r="B53" s="462" t="s">
        <v>4589</v>
      </c>
      <c r="C53" s="461" t="s">
        <v>4597</v>
      </c>
      <c r="D53" s="461"/>
      <c r="E53" s="463" t="s">
        <v>8153</v>
      </c>
      <c r="F53" s="461" t="s">
        <v>4455</v>
      </c>
      <c r="G53" s="464">
        <v>0.95</v>
      </c>
      <c r="H53" s="464">
        <v>2.25</v>
      </c>
      <c r="I53" s="464" t="s">
        <v>4616</v>
      </c>
      <c r="J53" s="464">
        <v>160</v>
      </c>
      <c r="K53" s="461"/>
      <c r="L53" s="464">
        <v>6.2</v>
      </c>
      <c r="M53" s="465">
        <f>X53*$O$3</f>
        <v>1108.9000000000001</v>
      </c>
      <c r="N53" s="465">
        <f t="shared" si="1"/>
        <v>665.34</v>
      </c>
      <c r="O53" s="514"/>
      <c r="P53" s="486">
        <v>0.6</v>
      </c>
      <c r="Q53" s="514"/>
      <c r="R53" s="465">
        <v>895.65</v>
      </c>
      <c r="S53" s="465">
        <v>537.39</v>
      </c>
      <c r="T53" s="514"/>
      <c r="U53" s="465">
        <v>895.65</v>
      </c>
      <c r="V53" s="465">
        <v>537.39</v>
      </c>
      <c r="W53" s="514"/>
      <c r="X53" s="465">
        <v>853</v>
      </c>
      <c r="Y53" s="465">
        <v>511.8</v>
      </c>
      <c r="Z53" s="514"/>
      <c r="AA53" s="465">
        <v>741.75</v>
      </c>
      <c r="AB53" s="465">
        <v>445.05</v>
      </c>
      <c r="AC53" s="514"/>
      <c r="AD53" s="465">
        <v>645</v>
      </c>
      <c r="AE53" s="465">
        <v>387</v>
      </c>
      <c r="AF53" s="514"/>
      <c r="AG53" s="465">
        <v>645</v>
      </c>
      <c r="AH53" s="465">
        <v>387</v>
      </c>
      <c r="AI53" s="530"/>
      <c r="AJ53" s="533"/>
      <c r="AK53" s="533"/>
      <c r="AL53" s="533"/>
      <c r="AM53" s="533"/>
      <c r="AN53" s="533"/>
      <c r="AO53" s="533"/>
      <c r="AP53" s="534"/>
    </row>
    <row r="54" spans="1:42" ht="24" customHeight="1" outlineLevel="1" x14ac:dyDescent="0.25">
      <c r="B54" s="471" t="s">
        <v>8154</v>
      </c>
      <c r="C54" s="469" t="s">
        <v>4597</v>
      </c>
      <c r="E54" s="475" t="s">
        <v>9481</v>
      </c>
      <c r="F54" s="469" t="s">
        <v>4455</v>
      </c>
      <c r="G54" s="468">
        <v>0.95</v>
      </c>
      <c r="H54" s="468">
        <v>2.25</v>
      </c>
      <c r="I54" s="468" t="s">
        <v>4616</v>
      </c>
      <c r="J54" s="468">
        <v>181</v>
      </c>
      <c r="L54" s="468">
        <v>7</v>
      </c>
      <c r="M54" s="474">
        <f>X54*$O$3</f>
        <v>2070.25</v>
      </c>
      <c r="N54" s="474">
        <f t="shared" si="1"/>
        <v>1552.6875</v>
      </c>
      <c r="P54" s="488">
        <v>0.75</v>
      </c>
      <c r="R54" s="474">
        <v>1672.13</v>
      </c>
      <c r="S54" s="474">
        <v>1313.87</v>
      </c>
      <c r="U54" s="474">
        <v>1672.13</v>
      </c>
      <c r="V54" s="474">
        <v>1313.87</v>
      </c>
      <c r="X54" s="474">
        <v>1592.5</v>
      </c>
      <c r="Y54" s="474">
        <v>1251.3</v>
      </c>
      <c r="AA54" s="474">
        <v>1384.77</v>
      </c>
      <c r="AB54" s="474">
        <v>1088.07</v>
      </c>
      <c r="AD54" s="474">
        <v>1204.1500000000001</v>
      </c>
      <c r="AE54" s="474">
        <v>946.15</v>
      </c>
      <c r="AG54" s="474">
        <v>1204.1500000000001</v>
      </c>
      <c r="AH54" s="474">
        <v>946.15</v>
      </c>
      <c r="AP54" s="535"/>
    </row>
    <row r="55" spans="1:42" ht="24" customHeight="1" outlineLevel="1" x14ac:dyDescent="0.25">
      <c r="B55" s="471" t="s">
        <v>8155</v>
      </c>
      <c r="C55" s="469" t="s">
        <v>4597</v>
      </c>
      <c r="E55" s="475" t="s">
        <v>11345</v>
      </c>
      <c r="F55" s="469" t="s">
        <v>4455</v>
      </c>
      <c r="G55" s="468">
        <v>0.95</v>
      </c>
      <c r="H55" s="468">
        <v>2.25</v>
      </c>
      <c r="I55" s="468" t="s">
        <v>4616</v>
      </c>
      <c r="J55" s="468">
        <v>163</v>
      </c>
      <c r="L55" s="468">
        <v>7</v>
      </c>
      <c r="M55" s="474">
        <f>X55*$O$3</f>
        <v>1879.41</v>
      </c>
      <c r="N55" s="474">
        <f t="shared" si="1"/>
        <v>1353.1751999999999</v>
      </c>
      <c r="P55" s="488">
        <v>0.72</v>
      </c>
      <c r="R55" s="474">
        <v>1517.99</v>
      </c>
      <c r="S55" s="474">
        <v>1159.73</v>
      </c>
      <c r="U55" s="474">
        <v>1517.99</v>
      </c>
      <c r="V55" s="474">
        <v>1159.73</v>
      </c>
      <c r="X55" s="474">
        <v>1445.7</v>
      </c>
      <c r="Y55" s="474">
        <v>1104.5</v>
      </c>
      <c r="AA55" s="474">
        <v>1257.1199999999999</v>
      </c>
      <c r="AB55" s="474">
        <v>960.42</v>
      </c>
      <c r="AD55" s="474">
        <v>1093.1500000000001</v>
      </c>
      <c r="AE55" s="474">
        <v>835.15</v>
      </c>
      <c r="AG55" s="474">
        <v>1093.1500000000001</v>
      </c>
      <c r="AH55" s="474">
        <v>835.15</v>
      </c>
      <c r="AP55" s="535"/>
    </row>
    <row r="56" spans="1:42" ht="24" customHeight="1" outlineLevel="1" x14ac:dyDescent="0.25">
      <c r="B56" s="471" t="s">
        <v>8156</v>
      </c>
      <c r="C56" s="469" t="s">
        <v>4597</v>
      </c>
      <c r="E56" s="475" t="s">
        <v>9482</v>
      </c>
      <c r="F56" s="469" t="s">
        <v>4455</v>
      </c>
      <c r="G56" s="468">
        <v>0.95</v>
      </c>
      <c r="H56" s="468">
        <v>2.25</v>
      </c>
      <c r="I56" s="468" t="s">
        <v>4616</v>
      </c>
      <c r="J56" s="468">
        <v>178</v>
      </c>
      <c r="L56" s="468">
        <v>6.3</v>
      </c>
      <c r="M56" s="474">
        <f>X56*$O$3</f>
        <v>1299.74</v>
      </c>
      <c r="N56" s="474">
        <f t="shared" si="1"/>
        <v>818.83619999999996</v>
      </c>
      <c r="P56" s="488">
        <v>0.63</v>
      </c>
      <c r="R56" s="474">
        <v>1049.79</v>
      </c>
      <c r="S56" s="474">
        <v>691.53</v>
      </c>
      <c r="U56" s="474">
        <v>1049.79</v>
      </c>
      <c r="V56" s="474">
        <v>691.53</v>
      </c>
      <c r="X56" s="474">
        <v>999.8</v>
      </c>
      <c r="Y56" s="474">
        <v>658.6</v>
      </c>
      <c r="AA56" s="474">
        <v>869.4</v>
      </c>
      <c r="AB56" s="474">
        <v>572.70000000000005</v>
      </c>
      <c r="AD56" s="474">
        <v>756</v>
      </c>
      <c r="AE56" s="474">
        <v>498</v>
      </c>
      <c r="AG56" s="474">
        <v>756</v>
      </c>
      <c r="AH56" s="474">
        <v>498</v>
      </c>
      <c r="AP56" s="535"/>
    </row>
    <row r="57" spans="1:42" ht="24" customHeight="1" outlineLevel="1" x14ac:dyDescent="0.25">
      <c r="B57" s="471" t="s">
        <v>8157</v>
      </c>
      <c r="C57" s="469" t="s">
        <v>4597</v>
      </c>
      <c r="E57" s="475" t="s">
        <v>11346</v>
      </c>
      <c r="F57" s="469" t="s">
        <v>4455</v>
      </c>
      <c r="G57" s="468">
        <v>0.95</v>
      </c>
      <c r="H57" s="468">
        <v>2.25</v>
      </c>
      <c r="I57" s="468" t="s">
        <v>4616</v>
      </c>
      <c r="J57" s="468">
        <v>30</v>
      </c>
      <c r="L57" s="468">
        <v>6.2</v>
      </c>
      <c r="M57" s="474">
        <f>X57*$O$3</f>
        <v>1253.3300000000002</v>
      </c>
      <c r="N57" s="474">
        <f t="shared" si="1"/>
        <v>789.5979000000001</v>
      </c>
      <c r="P57" s="488">
        <v>0.63</v>
      </c>
      <c r="R57" s="474">
        <v>1012.31</v>
      </c>
      <c r="S57" s="474">
        <v>607.42999999999995</v>
      </c>
      <c r="U57" s="474">
        <v>1012.31</v>
      </c>
      <c r="V57" s="474">
        <v>607.42999999999995</v>
      </c>
      <c r="X57" s="474">
        <v>964.1</v>
      </c>
      <c r="Y57" s="474">
        <v>578.5</v>
      </c>
      <c r="AA57" s="474">
        <v>838.35</v>
      </c>
      <c r="AB57" s="474">
        <v>503.01</v>
      </c>
      <c r="AD57" s="474">
        <v>729</v>
      </c>
      <c r="AE57" s="474">
        <v>437.4</v>
      </c>
      <c r="AG57" s="474">
        <v>729</v>
      </c>
      <c r="AH57" s="474">
        <v>437.4</v>
      </c>
      <c r="AP57" s="535"/>
    </row>
    <row r="58" spans="1:42" ht="24" customHeight="1" outlineLevel="1" x14ac:dyDescent="0.25">
      <c r="B58" s="471" t="s">
        <v>8158</v>
      </c>
      <c r="C58" s="469" t="s">
        <v>4597</v>
      </c>
      <c r="E58" s="475" t="s">
        <v>11347</v>
      </c>
      <c r="F58" s="469" t="s">
        <v>4455</v>
      </c>
      <c r="G58" s="468">
        <v>0.95</v>
      </c>
      <c r="H58" s="468">
        <v>2.25</v>
      </c>
      <c r="I58" s="468" t="s">
        <v>4616</v>
      </c>
      <c r="L58" s="468">
        <v>7</v>
      </c>
      <c r="M58" s="474">
        <v>1233.9000000000001</v>
      </c>
      <c r="N58" s="474">
        <f t="shared" si="1"/>
        <v>888.40800000000002</v>
      </c>
      <c r="P58" s="488">
        <v>0.72</v>
      </c>
      <c r="R58" s="474">
        <v>0</v>
      </c>
      <c r="S58" s="474">
        <v>0</v>
      </c>
      <c r="U58" s="474">
        <v>0</v>
      </c>
      <c r="V58" s="474">
        <v>0</v>
      </c>
      <c r="X58" s="474">
        <v>0</v>
      </c>
      <c r="Y58" s="474">
        <v>0</v>
      </c>
      <c r="AA58" s="474">
        <v>0</v>
      </c>
      <c r="AB58" s="474">
        <v>0</v>
      </c>
      <c r="AD58" s="474">
        <v>0</v>
      </c>
      <c r="AE58" s="474"/>
      <c r="AG58" s="474">
        <v>0</v>
      </c>
      <c r="AH58" s="474"/>
      <c r="AP58" s="535"/>
    </row>
    <row r="59" spans="1:42" ht="24" customHeight="1" outlineLevel="1" x14ac:dyDescent="0.25">
      <c r="B59" s="471" t="s">
        <v>19531</v>
      </c>
      <c r="C59" s="469" t="s">
        <v>4597</v>
      </c>
      <c r="E59" s="475" t="s">
        <v>19532</v>
      </c>
      <c r="F59" s="469" t="s">
        <v>4455</v>
      </c>
      <c r="G59" s="468">
        <v>0.95</v>
      </c>
      <c r="H59" s="468">
        <v>2.25</v>
      </c>
      <c r="I59" s="468" t="s">
        <v>4616</v>
      </c>
      <c r="M59" s="474">
        <v>1398.9</v>
      </c>
      <c r="N59" s="474">
        <f t="shared" si="1"/>
        <v>1049.1750000000002</v>
      </c>
      <c r="P59" s="488">
        <v>0.75</v>
      </c>
      <c r="R59" s="474">
        <v>0</v>
      </c>
      <c r="S59" s="474">
        <v>0</v>
      </c>
      <c r="U59" s="474">
        <v>0</v>
      </c>
      <c r="V59" s="474">
        <v>0</v>
      </c>
      <c r="X59" s="474">
        <v>0</v>
      </c>
      <c r="Y59" s="474">
        <v>0</v>
      </c>
      <c r="AA59" s="474">
        <v>0</v>
      </c>
      <c r="AB59" s="474">
        <v>0</v>
      </c>
      <c r="AD59" s="474"/>
      <c r="AE59" s="474"/>
      <c r="AG59" s="474"/>
      <c r="AH59" s="474"/>
      <c r="AP59" s="535"/>
    </row>
    <row r="60" spans="1:42" s="466" customFormat="1" ht="24" customHeight="1" outlineLevel="1" x14ac:dyDescent="0.25">
      <c r="A60" s="461"/>
      <c r="B60" s="462" t="s">
        <v>4590</v>
      </c>
      <c r="C60" s="461" t="s">
        <v>4597</v>
      </c>
      <c r="D60" s="461"/>
      <c r="E60" s="463" t="s">
        <v>8159</v>
      </c>
      <c r="F60" s="461" t="s">
        <v>4455</v>
      </c>
      <c r="G60" s="464">
        <v>0.9</v>
      </c>
      <c r="H60" s="464">
        <v>1.6</v>
      </c>
      <c r="I60" s="464" t="s">
        <v>4616</v>
      </c>
      <c r="J60" s="464">
        <v>128</v>
      </c>
      <c r="K60" s="461"/>
      <c r="L60" s="464">
        <v>3.3</v>
      </c>
      <c r="M60" s="465">
        <f t="shared" ref="M60:M73" si="4">X60*$O$3</f>
        <v>928.46</v>
      </c>
      <c r="N60" s="465">
        <f t="shared" si="1"/>
        <v>557.07600000000002</v>
      </c>
      <c r="O60" s="514"/>
      <c r="P60" s="486">
        <v>0.6</v>
      </c>
      <c r="Q60" s="514"/>
      <c r="R60" s="465">
        <v>749.91</v>
      </c>
      <c r="S60" s="465">
        <v>449.93</v>
      </c>
      <c r="T60" s="514"/>
      <c r="U60" s="465">
        <v>749.91</v>
      </c>
      <c r="V60" s="465">
        <v>449.93</v>
      </c>
      <c r="W60" s="514"/>
      <c r="X60" s="465">
        <v>714.2</v>
      </c>
      <c r="Y60" s="465">
        <v>428.5</v>
      </c>
      <c r="Z60" s="514"/>
      <c r="AA60" s="465">
        <v>621</v>
      </c>
      <c r="AB60" s="465">
        <v>372.6</v>
      </c>
      <c r="AC60" s="514"/>
      <c r="AD60" s="465">
        <v>540</v>
      </c>
      <c r="AE60" s="465">
        <v>324</v>
      </c>
      <c r="AF60" s="514"/>
      <c r="AG60" s="465">
        <v>540</v>
      </c>
      <c r="AH60" s="465">
        <v>324</v>
      </c>
      <c r="AI60" s="530"/>
      <c r="AJ60" s="533"/>
      <c r="AK60" s="533"/>
      <c r="AL60" s="533"/>
      <c r="AM60" s="533"/>
      <c r="AN60" s="533"/>
      <c r="AO60" s="533"/>
      <c r="AP60" s="534"/>
    </row>
    <row r="61" spans="1:42" ht="24" customHeight="1" outlineLevel="1" x14ac:dyDescent="0.25">
      <c r="B61" s="471" t="s">
        <v>4520</v>
      </c>
      <c r="C61" s="469" t="s">
        <v>4597</v>
      </c>
      <c r="E61" s="475" t="s">
        <v>9461</v>
      </c>
      <c r="F61" s="469" t="s">
        <v>4455</v>
      </c>
      <c r="G61" s="468">
        <v>0.9</v>
      </c>
      <c r="H61" s="468">
        <v>1.6</v>
      </c>
      <c r="I61" s="468" t="s">
        <v>4616</v>
      </c>
      <c r="J61" s="468">
        <v>142</v>
      </c>
      <c r="L61" s="468">
        <v>4.2</v>
      </c>
      <c r="M61" s="474">
        <f t="shared" si="4"/>
        <v>1644.5</v>
      </c>
      <c r="N61" s="474">
        <f t="shared" si="1"/>
        <v>1233.375</v>
      </c>
      <c r="P61" s="488">
        <v>0.75</v>
      </c>
      <c r="R61" s="474">
        <v>1328.25</v>
      </c>
      <c r="S61" s="474">
        <v>1028.3699999999999</v>
      </c>
      <c r="U61" s="474">
        <v>1328.25</v>
      </c>
      <c r="V61" s="474">
        <v>1028.3699999999999</v>
      </c>
      <c r="X61" s="474">
        <v>1265</v>
      </c>
      <c r="Y61" s="474">
        <v>979.4</v>
      </c>
      <c r="AA61" s="474">
        <v>1100.03</v>
      </c>
      <c r="AB61" s="474">
        <v>851.63</v>
      </c>
      <c r="AD61" s="474">
        <v>956.55</v>
      </c>
      <c r="AE61" s="474">
        <v>740.55</v>
      </c>
      <c r="AG61" s="474">
        <v>956.55</v>
      </c>
      <c r="AH61" s="474">
        <v>740.55</v>
      </c>
      <c r="AP61" s="535"/>
    </row>
    <row r="62" spans="1:42" ht="24" customHeight="1" outlineLevel="1" x14ac:dyDescent="0.25">
      <c r="B62" s="471" t="s">
        <v>4521</v>
      </c>
      <c r="C62" s="469" t="s">
        <v>4597</v>
      </c>
      <c r="E62" s="475" t="s">
        <v>8160</v>
      </c>
      <c r="F62" s="469" t="s">
        <v>4455</v>
      </c>
      <c r="G62" s="468">
        <v>0.9</v>
      </c>
      <c r="H62" s="468">
        <v>1.6</v>
      </c>
      <c r="I62" s="468" t="s">
        <v>4616</v>
      </c>
      <c r="J62" s="468">
        <v>130</v>
      </c>
      <c r="L62" s="468">
        <v>4.2</v>
      </c>
      <c r="M62" s="474">
        <f t="shared" si="4"/>
        <v>1517.3600000000001</v>
      </c>
      <c r="N62" s="474">
        <f t="shared" si="1"/>
        <v>1092.4992</v>
      </c>
      <c r="P62" s="488">
        <v>0.72</v>
      </c>
      <c r="R62" s="474">
        <v>1225.56</v>
      </c>
      <c r="S62" s="474">
        <v>925.58</v>
      </c>
      <c r="U62" s="474">
        <v>1225.56</v>
      </c>
      <c r="V62" s="474">
        <v>925.58</v>
      </c>
      <c r="X62" s="474">
        <v>1167.2</v>
      </c>
      <c r="Y62" s="474">
        <v>881.5</v>
      </c>
      <c r="AA62" s="474">
        <v>1014.93</v>
      </c>
      <c r="AB62" s="474">
        <v>766.53</v>
      </c>
      <c r="AD62" s="474">
        <v>882.55</v>
      </c>
      <c r="AE62" s="474">
        <v>666.55</v>
      </c>
      <c r="AG62" s="474">
        <v>882.55</v>
      </c>
      <c r="AH62" s="474">
        <v>666.55</v>
      </c>
      <c r="AP62" s="535"/>
    </row>
    <row r="63" spans="1:42" ht="24" customHeight="1" outlineLevel="1" x14ac:dyDescent="0.25">
      <c r="B63" s="471" t="s">
        <v>4523</v>
      </c>
      <c r="C63" s="469" t="s">
        <v>4597</v>
      </c>
      <c r="E63" s="475" t="s">
        <v>9462</v>
      </c>
      <c r="F63" s="469" t="s">
        <v>4455</v>
      </c>
      <c r="G63" s="468">
        <v>0.9</v>
      </c>
      <c r="H63" s="468">
        <v>1.6</v>
      </c>
      <c r="I63" s="468" t="s">
        <v>4616</v>
      </c>
      <c r="J63" s="468">
        <v>140</v>
      </c>
      <c r="L63" s="468">
        <v>3.4</v>
      </c>
      <c r="M63" s="474">
        <f t="shared" si="4"/>
        <v>1055.6000000000001</v>
      </c>
      <c r="N63" s="474">
        <f t="shared" si="1"/>
        <v>665.02800000000013</v>
      </c>
      <c r="P63" s="488">
        <v>0.63</v>
      </c>
      <c r="R63" s="474">
        <v>852.6</v>
      </c>
      <c r="S63" s="474">
        <v>552.72</v>
      </c>
      <c r="U63" s="474">
        <v>852.6</v>
      </c>
      <c r="V63" s="474">
        <v>552.72</v>
      </c>
      <c r="X63" s="474">
        <v>812</v>
      </c>
      <c r="Y63" s="474">
        <v>526.4</v>
      </c>
      <c r="AA63" s="474">
        <v>706.1</v>
      </c>
      <c r="AB63" s="474">
        <v>457.7</v>
      </c>
      <c r="AD63" s="474">
        <v>614</v>
      </c>
      <c r="AE63" s="474">
        <v>398</v>
      </c>
      <c r="AG63" s="474">
        <v>614</v>
      </c>
      <c r="AH63" s="474">
        <v>398</v>
      </c>
      <c r="AP63" s="535"/>
    </row>
    <row r="64" spans="1:42" ht="24" customHeight="1" outlineLevel="1" x14ac:dyDescent="0.25">
      <c r="B64" s="471" t="s">
        <v>8161</v>
      </c>
      <c r="C64" s="469" t="s">
        <v>4597</v>
      </c>
      <c r="E64" s="475" t="s">
        <v>8162</v>
      </c>
      <c r="F64" s="469" t="s">
        <v>4455</v>
      </c>
      <c r="G64" s="468">
        <v>0.9</v>
      </c>
      <c r="H64" s="468">
        <v>1.6</v>
      </c>
      <c r="I64" s="468" t="s">
        <v>4616</v>
      </c>
      <c r="J64" s="468">
        <v>24</v>
      </c>
      <c r="L64" s="468">
        <v>3.3</v>
      </c>
      <c r="M64" s="474">
        <f t="shared" si="4"/>
        <v>1050.4000000000001</v>
      </c>
      <c r="N64" s="474">
        <f t="shared" si="1"/>
        <v>661.75200000000007</v>
      </c>
      <c r="P64" s="488">
        <v>0.63</v>
      </c>
      <c r="R64" s="474">
        <v>848.4</v>
      </c>
      <c r="S64" s="474">
        <v>509.04</v>
      </c>
      <c r="U64" s="474">
        <v>848.4</v>
      </c>
      <c r="V64" s="474">
        <v>509.04</v>
      </c>
      <c r="X64" s="474">
        <v>808</v>
      </c>
      <c r="Y64" s="474">
        <v>484.8</v>
      </c>
      <c r="AA64" s="474">
        <v>702.65</v>
      </c>
      <c r="AB64" s="474">
        <v>421.59</v>
      </c>
      <c r="AD64" s="474">
        <v>611</v>
      </c>
      <c r="AE64" s="474">
        <v>366.59999999999997</v>
      </c>
      <c r="AG64" s="474">
        <v>611</v>
      </c>
      <c r="AH64" s="474">
        <v>366.59999999999997</v>
      </c>
      <c r="AP64" s="535"/>
    </row>
    <row r="65" spans="1:42" ht="24" customHeight="1" outlineLevel="1" x14ac:dyDescent="0.25">
      <c r="B65" s="471" t="s">
        <v>8163</v>
      </c>
      <c r="C65" s="469" t="s">
        <v>4597</v>
      </c>
      <c r="E65" s="475" t="s">
        <v>8164</v>
      </c>
      <c r="F65" s="469" t="s">
        <v>4455</v>
      </c>
      <c r="G65" s="468">
        <v>0.9</v>
      </c>
      <c r="H65" s="468">
        <v>1.6</v>
      </c>
      <c r="I65" s="468" t="s">
        <v>4616</v>
      </c>
      <c r="L65" s="468">
        <v>4.2</v>
      </c>
      <c r="M65" s="474">
        <f t="shared" si="4"/>
        <v>1170.6500000000001</v>
      </c>
      <c r="N65" s="474">
        <f t="shared" si="1"/>
        <v>842.86800000000005</v>
      </c>
      <c r="P65" s="488">
        <v>0.72</v>
      </c>
      <c r="R65" s="474">
        <v>945.53</v>
      </c>
      <c r="S65" s="474">
        <v>645.54</v>
      </c>
      <c r="U65" s="474">
        <v>945.53</v>
      </c>
      <c r="V65" s="474">
        <v>645.54</v>
      </c>
      <c r="X65" s="474">
        <v>900.5</v>
      </c>
      <c r="Y65" s="474">
        <v>614.79999999999995</v>
      </c>
      <c r="AA65" s="474">
        <v>783.04</v>
      </c>
      <c r="AB65" s="474">
        <v>534.64</v>
      </c>
      <c r="AD65" s="474">
        <v>680.9</v>
      </c>
      <c r="AE65" s="474">
        <v>464.9</v>
      </c>
      <c r="AG65" s="474">
        <v>680.9</v>
      </c>
      <c r="AH65" s="474">
        <v>464.9</v>
      </c>
      <c r="AP65" s="535"/>
    </row>
    <row r="66" spans="1:42" ht="24" customHeight="1" outlineLevel="1" x14ac:dyDescent="0.25">
      <c r="B66" s="471" t="s">
        <v>19533</v>
      </c>
      <c r="C66" s="469" t="s">
        <v>4597</v>
      </c>
      <c r="E66" s="475" t="s">
        <v>19534</v>
      </c>
      <c r="F66" s="469" t="s">
        <v>4455</v>
      </c>
      <c r="G66" s="468">
        <v>0.9</v>
      </c>
      <c r="H66" s="468">
        <v>1.6</v>
      </c>
      <c r="I66" s="468" t="s">
        <v>4616</v>
      </c>
      <c r="M66" s="474">
        <f t="shared" si="4"/>
        <v>1298.05</v>
      </c>
      <c r="N66" s="474">
        <f t="shared" si="1"/>
        <v>973.53749999999991</v>
      </c>
      <c r="P66" s="488">
        <v>0.75</v>
      </c>
      <c r="R66" s="474">
        <v>1048.43</v>
      </c>
      <c r="S66" s="474">
        <v>748.34</v>
      </c>
      <c r="U66" s="474">
        <v>1048.43</v>
      </c>
      <c r="V66" s="474">
        <v>748.34</v>
      </c>
      <c r="X66" s="474">
        <v>998.5</v>
      </c>
      <c r="Y66" s="474">
        <v>712.7</v>
      </c>
      <c r="AA66" s="474">
        <v>868.25</v>
      </c>
      <c r="AB66" s="474">
        <v>619.74</v>
      </c>
      <c r="AD66" s="474">
        <v>755</v>
      </c>
      <c r="AE66" s="474">
        <v>538.9</v>
      </c>
      <c r="AG66" s="474"/>
      <c r="AH66" s="474"/>
      <c r="AP66" s="535"/>
    </row>
    <row r="67" spans="1:42" s="466" customFormat="1" ht="24" customHeight="1" outlineLevel="1" x14ac:dyDescent="0.25">
      <c r="A67" s="461"/>
      <c r="B67" s="462" t="s">
        <v>4591</v>
      </c>
      <c r="C67" s="461" t="s">
        <v>4597</v>
      </c>
      <c r="D67" s="461"/>
      <c r="E67" s="463" t="s">
        <v>8144</v>
      </c>
      <c r="F67" s="461" t="s">
        <v>4455</v>
      </c>
      <c r="G67" s="464">
        <v>1.05</v>
      </c>
      <c r="H67" s="464">
        <v>1.8</v>
      </c>
      <c r="I67" s="464" t="s">
        <v>4616</v>
      </c>
      <c r="J67" s="464">
        <v>128</v>
      </c>
      <c r="K67" s="461"/>
      <c r="L67" s="464">
        <v>3.5</v>
      </c>
      <c r="M67" s="465">
        <f t="shared" si="4"/>
        <v>928.46</v>
      </c>
      <c r="N67" s="465">
        <f t="shared" si="1"/>
        <v>557.07600000000002</v>
      </c>
      <c r="O67" s="514"/>
      <c r="P67" s="486">
        <v>0.6</v>
      </c>
      <c r="Q67" s="514"/>
      <c r="R67" s="465">
        <v>749.91</v>
      </c>
      <c r="S67" s="465">
        <v>449.93</v>
      </c>
      <c r="T67" s="514"/>
      <c r="U67" s="465">
        <v>749.91</v>
      </c>
      <c r="V67" s="465">
        <v>449.93</v>
      </c>
      <c r="W67" s="514"/>
      <c r="X67" s="465">
        <v>714.2</v>
      </c>
      <c r="Y67" s="465">
        <v>428.5</v>
      </c>
      <c r="Z67" s="514"/>
      <c r="AA67" s="465">
        <v>621</v>
      </c>
      <c r="AB67" s="465">
        <v>372.6</v>
      </c>
      <c r="AC67" s="514"/>
      <c r="AD67" s="465">
        <v>540</v>
      </c>
      <c r="AE67" s="465">
        <v>324</v>
      </c>
      <c r="AF67" s="514"/>
      <c r="AG67" s="465">
        <v>540</v>
      </c>
      <c r="AH67" s="465">
        <v>324</v>
      </c>
      <c r="AI67" s="530"/>
      <c r="AJ67" s="533"/>
      <c r="AK67" s="533"/>
      <c r="AL67" s="533"/>
      <c r="AM67" s="533"/>
      <c r="AN67" s="533"/>
      <c r="AO67" s="533"/>
      <c r="AP67" s="534"/>
    </row>
    <row r="68" spans="1:42" ht="24" customHeight="1" outlineLevel="1" x14ac:dyDescent="0.25">
      <c r="B68" s="471" t="s">
        <v>8165</v>
      </c>
      <c r="C68" s="469" t="s">
        <v>4597</v>
      </c>
      <c r="E68" s="475" t="s">
        <v>9459</v>
      </c>
      <c r="F68" s="469" t="s">
        <v>4455</v>
      </c>
      <c r="G68" s="468">
        <v>1.05</v>
      </c>
      <c r="H68" s="468">
        <v>1.8</v>
      </c>
      <c r="I68" s="468" t="s">
        <v>4616</v>
      </c>
      <c r="J68" s="468">
        <v>143</v>
      </c>
      <c r="L68" s="468">
        <v>4</v>
      </c>
      <c r="M68" s="474">
        <f t="shared" si="4"/>
        <v>1826.1100000000001</v>
      </c>
      <c r="N68" s="474">
        <f t="shared" ref="N68:N131" si="5">M68*P68</f>
        <v>1369.5825</v>
      </c>
      <c r="P68" s="488">
        <v>0.75</v>
      </c>
      <c r="R68" s="474">
        <v>1474.94</v>
      </c>
      <c r="S68" s="474">
        <v>1174.95</v>
      </c>
      <c r="U68" s="474">
        <v>1474.94</v>
      </c>
      <c r="V68" s="474">
        <v>1174.95</v>
      </c>
      <c r="X68" s="474">
        <v>1404.7</v>
      </c>
      <c r="Y68" s="474">
        <v>1119</v>
      </c>
      <c r="AA68" s="474">
        <v>1221.47</v>
      </c>
      <c r="AB68" s="474">
        <v>973.07</v>
      </c>
      <c r="AD68" s="474">
        <v>1062.1500000000001</v>
      </c>
      <c r="AE68" s="474">
        <v>846.15</v>
      </c>
      <c r="AG68" s="474">
        <v>1062.1500000000001</v>
      </c>
      <c r="AH68" s="474">
        <v>846.15</v>
      </c>
      <c r="AP68" s="535"/>
    </row>
    <row r="69" spans="1:42" ht="24" customHeight="1" outlineLevel="1" x14ac:dyDescent="0.25">
      <c r="B69" s="471" t="s">
        <v>8166</v>
      </c>
      <c r="C69" s="469" t="s">
        <v>4597</v>
      </c>
      <c r="E69" s="475" t="s">
        <v>8147</v>
      </c>
      <c r="F69" s="469" t="s">
        <v>4455</v>
      </c>
      <c r="G69" s="468">
        <v>1.05</v>
      </c>
      <c r="H69" s="468">
        <v>1.8</v>
      </c>
      <c r="I69" s="468" t="s">
        <v>4616</v>
      </c>
      <c r="J69" s="468">
        <v>131</v>
      </c>
      <c r="L69" s="468">
        <v>4</v>
      </c>
      <c r="M69" s="474">
        <f t="shared" si="4"/>
        <v>1698.84</v>
      </c>
      <c r="N69" s="474">
        <f t="shared" si="5"/>
        <v>1223.1647999999998</v>
      </c>
      <c r="P69" s="488">
        <v>0.72</v>
      </c>
      <c r="R69" s="474">
        <v>1372.14</v>
      </c>
      <c r="S69" s="474">
        <v>1072.26</v>
      </c>
      <c r="U69" s="474">
        <v>1372.14</v>
      </c>
      <c r="V69" s="474">
        <v>1072.26</v>
      </c>
      <c r="X69" s="474">
        <v>1306.8</v>
      </c>
      <c r="Y69" s="474">
        <v>1021.2</v>
      </c>
      <c r="AA69" s="474">
        <v>1136.3699999999999</v>
      </c>
      <c r="AB69" s="474">
        <v>887.97</v>
      </c>
      <c r="AD69" s="474">
        <v>988.15</v>
      </c>
      <c r="AE69" s="474">
        <v>772.15</v>
      </c>
      <c r="AG69" s="474">
        <v>988.15</v>
      </c>
      <c r="AH69" s="474">
        <v>772.15</v>
      </c>
      <c r="AP69" s="535"/>
    </row>
    <row r="70" spans="1:42" ht="24" customHeight="1" outlineLevel="1" x14ac:dyDescent="0.25">
      <c r="B70" s="471" t="s">
        <v>8167</v>
      </c>
      <c r="C70" s="469" t="s">
        <v>4597</v>
      </c>
      <c r="E70" s="475" t="s">
        <v>9460</v>
      </c>
      <c r="F70" s="469" t="s">
        <v>4455</v>
      </c>
      <c r="G70" s="468">
        <v>1.05</v>
      </c>
      <c r="H70" s="468">
        <v>1.8</v>
      </c>
      <c r="I70" s="468" t="s">
        <v>4616</v>
      </c>
      <c r="J70" s="468">
        <v>140</v>
      </c>
      <c r="L70" s="468">
        <v>3.6</v>
      </c>
      <c r="M70" s="474">
        <f t="shared" si="4"/>
        <v>1055.6000000000001</v>
      </c>
      <c r="N70" s="474">
        <f t="shared" si="5"/>
        <v>665.02800000000013</v>
      </c>
      <c r="P70" s="488">
        <v>0.63</v>
      </c>
      <c r="R70" s="474">
        <v>852.6</v>
      </c>
      <c r="S70" s="474">
        <v>552.72</v>
      </c>
      <c r="U70" s="474">
        <v>852.6</v>
      </c>
      <c r="V70" s="474">
        <v>552.72</v>
      </c>
      <c r="X70" s="474">
        <v>812</v>
      </c>
      <c r="Y70" s="474">
        <v>526.4</v>
      </c>
      <c r="AA70" s="474">
        <v>706.1</v>
      </c>
      <c r="AB70" s="474">
        <v>457.7</v>
      </c>
      <c r="AD70" s="474">
        <v>614</v>
      </c>
      <c r="AE70" s="474">
        <v>398</v>
      </c>
      <c r="AG70" s="474">
        <v>614</v>
      </c>
      <c r="AH70" s="474">
        <v>398</v>
      </c>
      <c r="AP70" s="535"/>
    </row>
    <row r="71" spans="1:42" ht="24" customHeight="1" outlineLevel="1" x14ac:dyDescent="0.25">
      <c r="B71" s="471" t="s">
        <v>8168</v>
      </c>
      <c r="C71" s="469" t="s">
        <v>4597</v>
      </c>
      <c r="E71" s="475" t="s">
        <v>8150</v>
      </c>
      <c r="F71" s="469" t="s">
        <v>4455</v>
      </c>
      <c r="G71" s="468">
        <v>1.05</v>
      </c>
      <c r="H71" s="468">
        <v>1.8</v>
      </c>
      <c r="I71" s="468" t="s">
        <v>4616</v>
      </c>
      <c r="J71" s="468">
        <v>24</v>
      </c>
      <c r="L71" s="468">
        <v>3.5</v>
      </c>
      <c r="M71" s="474">
        <f t="shared" si="4"/>
        <v>1050.4000000000001</v>
      </c>
      <c r="N71" s="474">
        <f t="shared" si="5"/>
        <v>661.75200000000007</v>
      </c>
      <c r="P71" s="488">
        <v>0.63</v>
      </c>
      <c r="R71" s="474">
        <v>848.4</v>
      </c>
      <c r="S71" s="474">
        <v>509.04</v>
      </c>
      <c r="U71" s="474">
        <v>848.4</v>
      </c>
      <c r="V71" s="474">
        <v>509.04</v>
      </c>
      <c r="X71" s="474">
        <v>808</v>
      </c>
      <c r="Y71" s="474">
        <v>484.8</v>
      </c>
      <c r="AA71" s="474">
        <v>702.65</v>
      </c>
      <c r="AB71" s="474">
        <v>421.59</v>
      </c>
      <c r="AD71" s="474">
        <v>611</v>
      </c>
      <c r="AE71" s="474">
        <v>366.59999999999997</v>
      </c>
      <c r="AG71" s="474">
        <v>611</v>
      </c>
      <c r="AH71" s="474">
        <v>366.59999999999997</v>
      </c>
      <c r="AP71" s="535"/>
    </row>
    <row r="72" spans="1:42" ht="24" customHeight="1" outlineLevel="1" x14ac:dyDescent="0.25">
      <c r="B72" s="471" t="s">
        <v>8169</v>
      </c>
      <c r="C72" s="469" t="s">
        <v>4597</v>
      </c>
      <c r="E72" s="475" t="s">
        <v>8152</v>
      </c>
      <c r="F72" s="469" t="s">
        <v>4455</v>
      </c>
      <c r="G72" s="468">
        <v>1.05</v>
      </c>
      <c r="H72" s="468">
        <v>1.8</v>
      </c>
      <c r="I72" s="468" t="s">
        <v>4616</v>
      </c>
      <c r="L72" s="468">
        <v>4</v>
      </c>
      <c r="M72" s="474">
        <f t="shared" si="4"/>
        <v>1298.96</v>
      </c>
      <c r="N72" s="474">
        <f t="shared" si="5"/>
        <v>935.25120000000004</v>
      </c>
      <c r="P72" s="488">
        <v>0.72</v>
      </c>
      <c r="R72" s="474">
        <v>1049.1600000000001</v>
      </c>
      <c r="S72" s="474">
        <v>749.18</v>
      </c>
      <c r="U72" s="474">
        <v>1049.1600000000001</v>
      </c>
      <c r="V72" s="474">
        <v>749.18</v>
      </c>
      <c r="X72" s="474">
        <v>999.2</v>
      </c>
      <c r="Y72" s="474">
        <v>713.5</v>
      </c>
      <c r="AA72" s="474">
        <v>0</v>
      </c>
      <c r="AB72" s="474">
        <v>0</v>
      </c>
      <c r="AD72" s="474">
        <v>0</v>
      </c>
      <c r="AE72" s="474"/>
      <c r="AG72" s="474">
        <v>0</v>
      </c>
      <c r="AH72" s="474"/>
      <c r="AP72" s="535"/>
    </row>
    <row r="73" spans="1:42" ht="24" customHeight="1" outlineLevel="1" x14ac:dyDescent="0.25">
      <c r="B73" s="471" t="s">
        <v>19535</v>
      </c>
      <c r="C73" s="469" t="s">
        <v>4597</v>
      </c>
      <c r="E73" s="475" t="s">
        <v>19530</v>
      </c>
      <c r="F73" s="469" t="s">
        <v>4455</v>
      </c>
      <c r="G73" s="468">
        <v>1.05</v>
      </c>
      <c r="H73" s="468">
        <v>1.8</v>
      </c>
      <c r="I73" s="468" t="s">
        <v>4616</v>
      </c>
      <c r="M73" s="474">
        <f t="shared" si="4"/>
        <v>1423.7600000000002</v>
      </c>
      <c r="N73" s="474">
        <f t="shared" si="5"/>
        <v>1067.8200000000002</v>
      </c>
      <c r="P73" s="488">
        <v>0.75</v>
      </c>
      <c r="R73" s="474">
        <v>1149.96</v>
      </c>
      <c r="S73" s="474">
        <v>849.98</v>
      </c>
      <c r="U73" s="474">
        <v>1149.96</v>
      </c>
      <c r="V73" s="474">
        <v>849.98</v>
      </c>
      <c r="X73" s="474">
        <v>1095.2</v>
      </c>
      <c r="Y73" s="474">
        <v>809.5</v>
      </c>
      <c r="AA73" s="474">
        <v>0</v>
      </c>
      <c r="AB73" s="474">
        <v>0</v>
      </c>
      <c r="AD73" s="474"/>
      <c r="AE73" s="474"/>
      <c r="AG73" s="474"/>
      <c r="AH73" s="474"/>
      <c r="AP73" s="535"/>
    </row>
    <row r="74" spans="1:42" ht="24" customHeight="1" outlineLevel="1" x14ac:dyDescent="0.25">
      <c r="A74" s="469" t="s">
        <v>16810</v>
      </c>
      <c r="B74" s="471" t="s">
        <v>24596</v>
      </c>
      <c r="C74" s="469" t="s">
        <v>4597</v>
      </c>
      <c r="E74" s="475" t="s">
        <v>24597</v>
      </c>
      <c r="G74" s="468">
        <v>1.05</v>
      </c>
      <c r="H74" s="468">
        <v>1.8</v>
      </c>
      <c r="M74" s="474">
        <v>2153.8000000000002</v>
      </c>
      <c r="N74" s="474">
        <f t="shared" si="5"/>
        <v>1615.3500000000001</v>
      </c>
      <c r="P74" s="488">
        <v>0.75</v>
      </c>
      <c r="R74" s="474"/>
      <c r="S74" s="474"/>
      <c r="U74" s="474"/>
      <c r="V74" s="474"/>
      <c r="X74" s="474"/>
      <c r="Y74" s="474"/>
      <c r="AA74" s="474"/>
      <c r="AB74" s="474"/>
      <c r="AD74" s="474"/>
      <c r="AE74" s="474"/>
      <c r="AG74" s="474"/>
      <c r="AH74" s="474"/>
      <c r="AP74" s="535"/>
    </row>
    <row r="75" spans="1:42" s="466" customFormat="1" ht="24" customHeight="1" outlineLevel="1" x14ac:dyDescent="0.25">
      <c r="A75" s="461"/>
      <c r="B75" s="462" t="s">
        <v>4592</v>
      </c>
      <c r="C75" s="461" t="s">
        <v>4597</v>
      </c>
      <c r="D75" s="461"/>
      <c r="E75" s="463" t="s">
        <v>8170</v>
      </c>
      <c r="F75" s="461" t="s">
        <v>4455</v>
      </c>
      <c r="G75" s="464">
        <v>1</v>
      </c>
      <c r="H75" s="464">
        <v>1.6</v>
      </c>
      <c r="I75" s="464" t="s">
        <v>4616</v>
      </c>
      <c r="J75" s="464">
        <v>112</v>
      </c>
      <c r="K75" s="461"/>
      <c r="L75" s="464">
        <v>3</v>
      </c>
      <c r="M75" s="465">
        <f>X75*$O$3</f>
        <v>813.15</v>
      </c>
      <c r="N75" s="465">
        <f t="shared" si="5"/>
        <v>487.89</v>
      </c>
      <c r="O75" s="514"/>
      <c r="P75" s="486">
        <v>0.6</v>
      </c>
      <c r="Q75" s="514"/>
      <c r="R75" s="465">
        <v>656.78</v>
      </c>
      <c r="S75" s="465">
        <v>394.07</v>
      </c>
      <c r="T75" s="514"/>
      <c r="U75" s="465">
        <v>656.78</v>
      </c>
      <c r="V75" s="465">
        <v>394.07</v>
      </c>
      <c r="W75" s="514"/>
      <c r="X75" s="465">
        <v>625.5</v>
      </c>
      <c r="Y75" s="465">
        <v>375.3</v>
      </c>
      <c r="Z75" s="514"/>
      <c r="AA75" s="465">
        <v>543.95000000000005</v>
      </c>
      <c r="AB75" s="465">
        <v>326.37</v>
      </c>
      <c r="AC75" s="514"/>
      <c r="AD75" s="465">
        <v>473</v>
      </c>
      <c r="AE75" s="465">
        <v>283.8</v>
      </c>
      <c r="AF75" s="514"/>
      <c r="AG75" s="465">
        <v>473</v>
      </c>
      <c r="AH75" s="465">
        <v>283.8</v>
      </c>
      <c r="AI75" s="530"/>
      <c r="AJ75" s="533"/>
      <c r="AK75" s="533"/>
      <c r="AL75" s="533"/>
      <c r="AM75" s="533"/>
      <c r="AN75" s="533"/>
      <c r="AO75" s="533"/>
      <c r="AP75" s="534"/>
    </row>
    <row r="76" spans="1:42" ht="24" customHeight="1" outlineLevel="1" x14ac:dyDescent="0.25">
      <c r="B76" s="471" t="s">
        <v>8171</v>
      </c>
      <c r="C76" s="469" t="s">
        <v>4597</v>
      </c>
      <c r="E76" s="475" t="s">
        <v>9479</v>
      </c>
      <c r="F76" s="469" t="s">
        <v>4455</v>
      </c>
      <c r="G76" s="468">
        <v>1</v>
      </c>
      <c r="H76" s="468">
        <v>1.6</v>
      </c>
      <c r="I76" s="468" t="s">
        <v>4616</v>
      </c>
      <c r="J76" s="468">
        <v>125</v>
      </c>
      <c r="L76" s="468">
        <v>3.5</v>
      </c>
      <c r="M76" s="474">
        <f>X76*$O$3</f>
        <v>1420.3799999999999</v>
      </c>
      <c r="N76" s="474">
        <f t="shared" si="5"/>
        <v>1065.2849999999999</v>
      </c>
      <c r="P76" s="488">
        <v>0.75</v>
      </c>
      <c r="R76" s="474">
        <v>1147.23</v>
      </c>
      <c r="S76" s="474">
        <v>884.52</v>
      </c>
      <c r="U76" s="474">
        <v>1147.23</v>
      </c>
      <c r="V76" s="474">
        <v>884.52</v>
      </c>
      <c r="X76" s="474">
        <v>1092.5999999999999</v>
      </c>
      <c r="Y76" s="474">
        <v>842.4</v>
      </c>
      <c r="AA76" s="474">
        <v>950.13</v>
      </c>
      <c r="AB76" s="474">
        <v>732.55</v>
      </c>
      <c r="AD76" s="474">
        <v>826.2</v>
      </c>
      <c r="AE76" s="474">
        <v>637</v>
      </c>
      <c r="AG76" s="474">
        <v>826.2</v>
      </c>
      <c r="AH76" s="474">
        <v>637</v>
      </c>
      <c r="AP76" s="535"/>
    </row>
    <row r="77" spans="1:42" ht="24" customHeight="1" outlineLevel="1" x14ac:dyDescent="0.25">
      <c r="B77" s="471" t="s">
        <v>8172</v>
      </c>
      <c r="C77" s="469" t="s">
        <v>4597</v>
      </c>
      <c r="E77" s="475" t="s">
        <v>11348</v>
      </c>
      <c r="F77" s="469" t="s">
        <v>4455</v>
      </c>
      <c r="G77" s="468">
        <v>1</v>
      </c>
      <c r="H77" s="468">
        <v>1.6</v>
      </c>
      <c r="I77" s="468" t="s">
        <v>4616</v>
      </c>
      <c r="J77" s="468">
        <v>113</v>
      </c>
      <c r="L77" s="468">
        <v>3.5</v>
      </c>
      <c r="M77" s="474">
        <f>X77*$O$3</f>
        <v>1293.24</v>
      </c>
      <c r="N77" s="474">
        <f t="shared" si="5"/>
        <v>931.13279999999997</v>
      </c>
      <c r="P77" s="488">
        <v>0.72</v>
      </c>
      <c r="R77" s="474">
        <v>1044.54</v>
      </c>
      <c r="S77" s="474">
        <v>781.83</v>
      </c>
      <c r="U77" s="474">
        <v>1044.54</v>
      </c>
      <c r="V77" s="474">
        <v>781.83</v>
      </c>
      <c r="X77" s="474">
        <v>994.8</v>
      </c>
      <c r="Y77" s="474">
        <v>744.6</v>
      </c>
      <c r="AA77" s="474">
        <v>865.03</v>
      </c>
      <c r="AB77" s="474">
        <v>647.45000000000005</v>
      </c>
      <c r="AD77" s="474">
        <v>752.2</v>
      </c>
      <c r="AE77" s="474">
        <v>563</v>
      </c>
      <c r="AG77" s="474">
        <v>752.2</v>
      </c>
      <c r="AH77" s="474">
        <v>563</v>
      </c>
      <c r="AP77" s="535"/>
    </row>
    <row r="78" spans="1:42" ht="24" customHeight="1" outlineLevel="1" x14ac:dyDescent="0.25">
      <c r="B78" s="471" t="s">
        <v>8173</v>
      </c>
      <c r="C78" s="469" t="s">
        <v>4597</v>
      </c>
      <c r="E78" s="475" t="s">
        <v>9480</v>
      </c>
      <c r="F78" s="469" t="s">
        <v>4455</v>
      </c>
      <c r="G78" s="468">
        <v>1</v>
      </c>
      <c r="H78" s="468">
        <v>1.6</v>
      </c>
      <c r="I78" s="468" t="s">
        <v>4616</v>
      </c>
      <c r="J78" s="468">
        <v>124</v>
      </c>
      <c r="L78" s="468">
        <v>3.1</v>
      </c>
      <c r="M78" s="474">
        <f>X78*$O$3</f>
        <v>940.42</v>
      </c>
      <c r="N78" s="474">
        <f t="shared" si="5"/>
        <v>592.46460000000002</v>
      </c>
      <c r="P78" s="488">
        <v>0.63</v>
      </c>
      <c r="R78" s="474">
        <v>759.57</v>
      </c>
      <c r="S78" s="474">
        <v>496.86</v>
      </c>
      <c r="U78" s="474">
        <v>759.57</v>
      </c>
      <c r="V78" s="474">
        <v>496.86</v>
      </c>
      <c r="X78" s="474">
        <v>723.4</v>
      </c>
      <c r="Y78" s="474">
        <v>473.2</v>
      </c>
      <c r="AA78" s="474">
        <v>629.04999999999995</v>
      </c>
      <c r="AB78" s="474">
        <v>411.47</v>
      </c>
      <c r="AD78" s="474">
        <v>547</v>
      </c>
      <c r="AE78" s="474">
        <v>357.8</v>
      </c>
      <c r="AG78" s="474">
        <v>547</v>
      </c>
      <c r="AH78" s="474">
        <v>357.8</v>
      </c>
      <c r="AP78" s="535"/>
    </row>
    <row r="79" spans="1:42" ht="24" customHeight="1" outlineLevel="1" x14ac:dyDescent="0.25">
      <c r="B79" s="471" t="s">
        <v>8174</v>
      </c>
      <c r="C79" s="469" t="s">
        <v>4597</v>
      </c>
      <c r="E79" s="475" t="s">
        <v>8456</v>
      </c>
      <c r="F79" s="469" t="s">
        <v>4455</v>
      </c>
      <c r="G79" s="468">
        <v>1</v>
      </c>
      <c r="H79" s="468">
        <v>1.6</v>
      </c>
      <c r="I79" s="468" t="s">
        <v>4616</v>
      </c>
      <c r="J79" s="468">
        <v>21</v>
      </c>
      <c r="L79" s="468">
        <v>3</v>
      </c>
      <c r="M79" s="474">
        <f>X79*$O$3</f>
        <v>919.75</v>
      </c>
      <c r="N79" s="474">
        <f t="shared" si="5"/>
        <v>579.4425</v>
      </c>
      <c r="P79" s="488">
        <v>0.63</v>
      </c>
      <c r="R79" s="474">
        <v>742.88</v>
      </c>
      <c r="S79" s="474">
        <v>445.73</v>
      </c>
      <c r="U79" s="474">
        <v>742.88</v>
      </c>
      <c r="V79" s="474">
        <v>445.73</v>
      </c>
      <c r="X79" s="474">
        <v>707.5</v>
      </c>
      <c r="Y79" s="474">
        <v>424.5</v>
      </c>
      <c r="AA79" s="474">
        <v>615.25</v>
      </c>
      <c r="AB79" s="474">
        <v>369.15</v>
      </c>
      <c r="AD79" s="474">
        <v>535</v>
      </c>
      <c r="AE79" s="474">
        <v>321</v>
      </c>
      <c r="AG79" s="474">
        <v>535</v>
      </c>
      <c r="AH79" s="474">
        <v>321</v>
      </c>
      <c r="AP79" s="535"/>
    </row>
    <row r="80" spans="1:42" ht="24" customHeight="1" outlineLevel="1" x14ac:dyDescent="0.25">
      <c r="B80" s="471" t="s">
        <v>8175</v>
      </c>
      <c r="C80" s="469" t="s">
        <v>4597</v>
      </c>
      <c r="E80" s="475" t="s">
        <v>11349</v>
      </c>
      <c r="F80" s="469" t="s">
        <v>4455</v>
      </c>
      <c r="G80" s="468">
        <v>1</v>
      </c>
      <c r="H80" s="468">
        <v>1.6</v>
      </c>
      <c r="I80" s="468" t="s">
        <v>4616</v>
      </c>
      <c r="L80" s="468">
        <v>3.5</v>
      </c>
      <c r="M80" s="474">
        <v>1000.65</v>
      </c>
      <c r="N80" s="474">
        <f t="shared" si="5"/>
        <v>720.46799999999996</v>
      </c>
      <c r="P80" s="488">
        <v>0.72</v>
      </c>
      <c r="R80" s="474">
        <v>0</v>
      </c>
      <c r="S80" s="474">
        <v>0</v>
      </c>
      <c r="U80" s="474">
        <v>0</v>
      </c>
      <c r="V80" s="474">
        <v>0</v>
      </c>
      <c r="X80" s="474">
        <v>0</v>
      </c>
      <c r="Y80" s="474">
        <v>0</v>
      </c>
      <c r="AA80" s="474">
        <v>0</v>
      </c>
      <c r="AB80" s="474">
        <v>0</v>
      </c>
      <c r="AD80" s="474">
        <v>0</v>
      </c>
      <c r="AE80" s="474"/>
      <c r="AG80" s="474">
        <v>0</v>
      </c>
      <c r="AH80" s="474"/>
      <c r="AP80" s="535"/>
    </row>
    <row r="81" spans="1:42" ht="24" customHeight="1" outlineLevel="1" x14ac:dyDescent="0.25">
      <c r="B81" s="471" t="s">
        <v>19537</v>
      </c>
      <c r="C81" s="469" t="s">
        <v>4597</v>
      </c>
      <c r="E81" s="475" t="s">
        <v>19538</v>
      </c>
      <c r="F81" s="469" t="s">
        <v>4455</v>
      </c>
      <c r="G81" s="468">
        <v>1</v>
      </c>
      <c r="H81" s="468">
        <v>1.6</v>
      </c>
      <c r="I81" s="468" t="s">
        <v>4616</v>
      </c>
      <c r="M81" s="474">
        <v>1110.6500000000001</v>
      </c>
      <c r="N81" s="474">
        <f t="shared" si="5"/>
        <v>832.98750000000007</v>
      </c>
      <c r="P81" s="488">
        <v>0.75</v>
      </c>
      <c r="R81" s="474">
        <v>0</v>
      </c>
      <c r="S81" s="474">
        <v>0</v>
      </c>
      <c r="U81" s="474">
        <v>0</v>
      </c>
      <c r="V81" s="474">
        <v>0</v>
      </c>
      <c r="X81" s="474">
        <v>0</v>
      </c>
      <c r="Y81" s="474">
        <v>0</v>
      </c>
      <c r="AA81" s="474">
        <v>0</v>
      </c>
      <c r="AB81" s="474">
        <v>0</v>
      </c>
      <c r="AD81" s="474"/>
      <c r="AE81" s="474"/>
      <c r="AG81" s="474"/>
      <c r="AH81" s="474"/>
      <c r="AP81" s="535"/>
    </row>
    <row r="82" spans="1:42" s="466" customFormat="1" ht="24" customHeight="1" outlineLevel="1" x14ac:dyDescent="0.25">
      <c r="A82" s="461"/>
      <c r="B82" s="462" t="s">
        <v>4593</v>
      </c>
      <c r="C82" s="461" t="s">
        <v>4597</v>
      </c>
      <c r="D82" s="461"/>
      <c r="E82" s="463" t="s">
        <v>8176</v>
      </c>
      <c r="F82" s="461" t="s">
        <v>4455</v>
      </c>
      <c r="G82" s="464">
        <v>1.1499999999999999</v>
      </c>
      <c r="H82" s="464">
        <v>0.95</v>
      </c>
      <c r="I82" s="464" t="s">
        <v>4616</v>
      </c>
      <c r="J82" s="464">
        <v>96</v>
      </c>
      <c r="K82" s="461"/>
      <c r="L82" s="464">
        <v>2.8</v>
      </c>
      <c r="M82" s="465">
        <f t="shared" ref="M82:M94" si="6">X82*$O$3</f>
        <v>694.58999999999992</v>
      </c>
      <c r="N82" s="465">
        <f t="shared" si="5"/>
        <v>416.75399999999996</v>
      </c>
      <c r="O82" s="514"/>
      <c r="P82" s="486">
        <v>0.6</v>
      </c>
      <c r="Q82" s="514"/>
      <c r="R82" s="465">
        <v>561.02</v>
      </c>
      <c r="S82" s="465">
        <v>336.63</v>
      </c>
      <c r="T82" s="514"/>
      <c r="U82" s="465">
        <v>561.02</v>
      </c>
      <c r="V82" s="465">
        <v>336.63</v>
      </c>
      <c r="W82" s="514"/>
      <c r="X82" s="465">
        <v>534.29999999999995</v>
      </c>
      <c r="Y82" s="465">
        <v>320.60000000000002</v>
      </c>
      <c r="Z82" s="514"/>
      <c r="AA82" s="465">
        <v>464.6</v>
      </c>
      <c r="AB82" s="465">
        <v>278.76</v>
      </c>
      <c r="AC82" s="514"/>
      <c r="AD82" s="465">
        <v>404</v>
      </c>
      <c r="AE82" s="465">
        <v>242.39999999999998</v>
      </c>
      <c r="AF82" s="514"/>
      <c r="AG82" s="465">
        <v>404</v>
      </c>
      <c r="AH82" s="465">
        <v>242.39999999999998</v>
      </c>
      <c r="AI82" s="530"/>
      <c r="AJ82" s="533"/>
      <c r="AK82" s="533"/>
      <c r="AL82" s="533"/>
      <c r="AM82" s="533"/>
      <c r="AN82" s="533"/>
      <c r="AO82" s="533"/>
      <c r="AP82" s="534"/>
    </row>
    <row r="83" spans="1:42" ht="24" customHeight="1" outlineLevel="1" x14ac:dyDescent="0.25">
      <c r="B83" s="471" t="s">
        <v>8177</v>
      </c>
      <c r="C83" s="469" t="s">
        <v>4597</v>
      </c>
      <c r="E83" s="475" t="s">
        <v>11350</v>
      </c>
      <c r="F83" s="469" t="s">
        <v>4455</v>
      </c>
      <c r="G83" s="468">
        <v>1.1499999999999999</v>
      </c>
      <c r="H83" s="468">
        <v>0.95</v>
      </c>
      <c r="I83" s="468" t="s">
        <v>4616</v>
      </c>
      <c r="J83" s="468">
        <v>110</v>
      </c>
      <c r="L83" s="468">
        <v>3.3</v>
      </c>
      <c r="M83" s="474">
        <f t="shared" si="6"/>
        <v>1410.7600000000002</v>
      </c>
      <c r="N83" s="474">
        <f t="shared" si="5"/>
        <v>1058.0700000000002</v>
      </c>
      <c r="P83" s="488">
        <v>0.75</v>
      </c>
      <c r="R83" s="474">
        <v>1139.46</v>
      </c>
      <c r="S83" s="474">
        <v>915.08</v>
      </c>
      <c r="U83" s="474">
        <v>1139.46</v>
      </c>
      <c r="V83" s="474">
        <v>915.08</v>
      </c>
      <c r="X83" s="474">
        <v>1085.2</v>
      </c>
      <c r="Y83" s="474">
        <v>871.5</v>
      </c>
      <c r="AA83" s="474">
        <v>943.63</v>
      </c>
      <c r="AB83" s="474">
        <v>757.79</v>
      </c>
      <c r="AD83" s="474">
        <v>820.55</v>
      </c>
      <c r="AE83" s="474">
        <v>658.94999999999993</v>
      </c>
      <c r="AG83" s="474">
        <v>820.55</v>
      </c>
      <c r="AH83" s="474">
        <v>658.94999999999993</v>
      </c>
      <c r="AP83" s="535"/>
    </row>
    <row r="84" spans="1:42" ht="24" customHeight="1" outlineLevel="1" x14ac:dyDescent="0.25">
      <c r="B84" s="471" t="s">
        <v>8178</v>
      </c>
      <c r="C84" s="469" t="s">
        <v>4597</v>
      </c>
      <c r="E84" s="475" t="s">
        <v>11351</v>
      </c>
      <c r="F84" s="469" t="s">
        <v>4455</v>
      </c>
      <c r="G84" s="468">
        <v>1.1499999999999999</v>
      </c>
      <c r="H84" s="468">
        <v>0.95</v>
      </c>
      <c r="I84" s="468" t="s">
        <v>4616</v>
      </c>
      <c r="J84" s="468">
        <v>98</v>
      </c>
      <c r="L84" s="468">
        <v>3.3</v>
      </c>
      <c r="M84" s="474">
        <f t="shared" si="6"/>
        <v>1283.49</v>
      </c>
      <c r="N84" s="474">
        <f t="shared" si="5"/>
        <v>924.11279999999999</v>
      </c>
      <c r="P84" s="488">
        <v>0.72</v>
      </c>
      <c r="R84" s="474">
        <v>1036.67</v>
      </c>
      <c r="S84" s="474">
        <v>812.28</v>
      </c>
      <c r="U84" s="474">
        <v>1036.67</v>
      </c>
      <c r="V84" s="474">
        <v>812.28</v>
      </c>
      <c r="X84" s="474">
        <v>987.3</v>
      </c>
      <c r="Y84" s="474">
        <v>773.6</v>
      </c>
      <c r="AA84" s="474">
        <v>858.53</v>
      </c>
      <c r="AB84" s="474">
        <v>672.69</v>
      </c>
      <c r="AD84" s="474">
        <v>746.55</v>
      </c>
      <c r="AE84" s="474">
        <v>584.94999999999993</v>
      </c>
      <c r="AG84" s="474">
        <v>746.55</v>
      </c>
      <c r="AH84" s="474">
        <v>584.94999999999993</v>
      </c>
      <c r="AP84" s="535"/>
    </row>
    <row r="85" spans="1:42" ht="24" customHeight="1" outlineLevel="1" x14ac:dyDescent="0.25">
      <c r="B85" s="471" t="s">
        <v>8179</v>
      </c>
      <c r="C85" s="469" t="s">
        <v>4597</v>
      </c>
      <c r="E85" s="475" t="s">
        <v>11352</v>
      </c>
      <c r="F85" s="469" t="s">
        <v>4455</v>
      </c>
      <c r="G85" s="468">
        <v>1.1499999999999999</v>
      </c>
      <c r="H85" s="468">
        <v>0.95</v>
      </c>
      <c r="I85" s="468" t="s">
        <v>4616</v>
      </c>
      <c r="J85" s="468">
        <v>108</v>
      </c>
      <c r="L85" s="468">
        <v>2.9</v>
      </c>
      <c r="M85" s="474">
        <f t="shared" si="6"/>
        <v>821.86000000000013</v>
      </c>
      <c r="N85" s="474">
        <f t="shared" si="5"/>
        <v>517.7718000000001</v>
      </c>
      <c r="P85" s="488">
        <v>0.63</v>
      </c>
      <c r="R85" s="474">
        <v>663.81</v>
      </c>
      <c r="S85" s="474">
        <v>439.32</v>
      </c>
      <c r="U85" s="474">
        <v>663.81</v>
      </c>
      <c r="V85" s="474">
        <v>439.32</v>
      </c>
      <c r="X85" s="474">
        <v>632.20000000000005</v>
      </c>
      <c r="Y85" s="474">
        <v>418.4</v>
      </c>
      <c r="AA85" s="474">
        <v>549.70000000000005</v>
      </c>
      <c r="AB85" s="474">
        <v>363.86</v>
      </c>
      <c r="AD85" s="474">
        <v>478</v>
      </c>
      <c r="AE85" s="474">
        <v>316.39999999999998</v>
      </c>
      <c r="AG85" s="474">
        <v>478</v>
      </c>
      <c r="AH85" s="474">
        <v>316.39999999999998</v>
      </c>
      <c r="AP85" s="535"/>
    </row>
    <row r="86" spans="1:42" ht="24" customHeight="1" outlineLevel="1" x14ac:dyDescent="0.25">
      <c r="B86" s="471" t="s">
        <v>8180</v>
      </c>
      <c r="C86" s="469" t="s">
        <v>4597</v>
      </c>
      <c r="E86" s="475" t="s">
        <v>11353</v>
      </c>
      <c r="F86" s="469" t="s">
        <v>4455</v>
      </c>
      <c r="G86" s="468">
        <v>1.1499999999999999</v>
      </c>
      <c r="H86" s="468">
        <v>0.95</v>
      </c>
      <c r="I86" s="468" t="s">
        <v>4616</v>
      </c>
      <c r="J86" s="468">
        <v>18</v>
      </c>
      <c r="L86" s="468">
        <v>2.8</v>
      </c>
      <c r="M86" s="474">
        <f t="shared" si="6"/>
        <v>785.72</v>
      </c>
      <c r="N86" s="474">
        <f t="shared" si="5"/>
        <v>495.00360000000001</v>
      </c>
      <c r="P86" s="488">
        <v>0.63</v>
      </c>
      <c r="R86" s="474">
        <v>634.62</v>
      </c>
      <c r="S86" s="474">
        <v>380.73</v>
      </c>
      <c r="U86" s="474">
        <v>634.62</v>
      </c>
      <c r="V86" s="474">
        <v>380.73</v>
      </c>
      <c r="X86" s="474">
        <v>604.4</v>
      </c>
      <c r="Y86" s="474">
        <v>362.6</v>
      </c>
      <c r="AA86" s="474">
        <v>525.54999999999995</v>
      </c>
      <c r="AB86" s="474">
        <v>315.33</v>
      </c>
      <c r="AD86" s="474">
        <v>457</v>
      </c>
      <c r="AE86" s="474">
        <v>274.2</v>
      </c>
      <c r="AG86" s="474">
        <v>457</v>
      </c>
      <c r="AH86" s="474">
        <v>274.2</v>
      </c>
      <c r="AP86" s="535"/>
    </row>
    <row r="87" spans="1:42" ht="24" customHeight="1" outlineLevel="1" x14ac:dyDescent="0.25">
      <c r="B87" s="471" t="s">
        <v>8181</v>
      </c>
      <c r="C87" s="469" t="s">
        <v>4597</v>
      </c>
      <c r="E87" s="475" t="s">
        <v>11354</v>
      </c>
      <c r="F87" s="469" t="s">
        <v>4455</v>
      </c>
      <c r="G87" s="468">
        <v>1.1499999999999999</v>
      </c>
      <c r="H87" s="468">
        <v>0.95</v>
      </c>
      <c r="I87" s="468" t="s">
        <v>4616</v>
      </c>
      <c r="L87" s="468">
        <v>3.3</v>
      </c>
      <c r="M87" s="474">
        <f t="shared" si="6"/>
        <v>0</v>
      </c>
      <c r="N87" s="474">
        <f t="shared" si="5"/>
        <v>0</v>
      </c>
      <c r="P87" s="488">
        <v>0.72</v>
      </c>
      <c r="R87" s="474">
        <v>0</v>
      </c>
      <c r="S87" s="474">
        <v>0</v>
      </c>
      <c r="U87" s="474">
        <v>0</v>
      </c>
      <c r="V87" s="474">
        <v>0</v>
      </c>
      <c r="X87" s="474">
        <v>0</v>
      </c>
      <c r="Y87" s="474">
        <v>0</v>
      </c>
      <c r="AA87" s="474">
        <v>0</v>
      </c>
      <c r="AB87" s="474">
        <v>0</v>
      </c>
      <c r="AD87" s="474">
        <v>0</v>
      </c>
      <c r="AE87" s="474"/>
      <c r="AG87" s="474">
        <v>0</v>
      </c>
      <c r="AH87" s="474"/>
      <c r="AP87" s="535"/>
    </row>
    <row r="88" spans="1:42" ht="24" customHeight="1" outlineLevel="1" x14ac:dyDescent="0.25">
      <c r="B88" s="471" t="s">
        <v>19539</v>
      </c>
      <c r="C88" s="469" t="s">
        <v>4597</v>
      </c>
      <c r="E88" s="475" t="s">
        <v>19540</v>
      </c>
      <c r="F88" s="469" t="s">
        <v>4455</v>
      </c>
      <c r="G88" s="468">
        <v>1.1499999999999999</v>
      </c>
      <c r="H88" s="468">
        <v>0.95</v>
      </c>
      <c r="I88" s="468" t="s">
        <v>4616</v>
      </c>
      <c r="M88" s="474">
        <f t="shared" si="6"/>
        <v>0</v>
      </c>
      <c r="N88" s="474">
        <f t="shared" si="5"/>
        <v>0</v>
      </c>
      <c r="P88" s="488">
        <v>0.75</v>
      </c>
      <c r="R88" s="474">
        <v>0</v>
      </c>
      <c r="S88" s="474">
        <v>0</v>
      </c>
      <c r="U88" s="474">
        <v>0</v>
      </c>
      <c r="V88" s="474">
        <v>0</v>
      </c>
      <c r="X88" s="474">
        <v>0</v>
      </c>
      <c r="Y88" s="474">
        <v>0</v>
      </c>
      <c r="AA88" s="474">
        <v>0</v>
      </c>
      <c r="AB88" s="474">
        <v>0</v>
      </c>
      <c r="AD88" s="474"/>
      <c r="AE88" s="474"/>
      <c r="AG88" s="474"/>
      <c r="AH88" s="474"/>
      <c r="AP88" s="535"/>
    </row>
    <row r="89" spans="1:42" s="466" customFormat="1" ht="24" customHeight="1" outlineLevel="1" x14ac:dyDescent="0.25">
      <c r="A89" s="461"/>
      <c r="B89" s="462" t="s">
        <v>4594</v>
      </c>
      <c r="C89" s="461" t="s">
        <v>4597</v>
      </c>
      <c r="D89" s="461"/>
      <c r="E89" s="463" t="s">
        <v>8182</v>
      </c>
      <c r="F89" s="461" t="s">
        <v>4455</v>
      </c>
      <c r="G89" s="464">
        <v>1.55</v>
      </c>
      <c r="H89" s="464">
        <v>1.05</v>
      </c>
      <c r="I89" s="464" t="s">
        <v>4616</v>
      </c>
      <c r="J89" s="464">
        <v>144</v>
      </c>
      <c r="K89" s="461"/>
      <c r="L89" s="464">
        <v>4.2</v>
      </c>
      <c r="M89" s="465">
        <f t="shared" si="6"/>
        <v>1047.02</v>
      </c>
      <c r="N89" s="465">
        <f t="shared" si="5"/>
        <v>628.21199999999999</v>
      </c>
      <c r="O89" s="514"/>
      <c r="P89" s="486">
        <v>0.6</v>
      </c>
      <c r="Q89" s="514"/>
      <c r="R89" s="465">
        <v>845.67</v>
      </c>
      <c r="S89" s="465">
        <v>507.36</v>
      </c>
      <c r="T89" s="514"/>
      <c r="U89" s="465">
        <v>845.67</v>
      </c>
      <c r="V89" s="465">
        <v>507.36</v>
      </c>
      <c r="W89" s="514"/>
      <c r="X89" s="465">
        <v>805.4</v>
      </c>
      <c r="Y89" s="465">
        <v>483.2</v>
      </c>
      <c r="Z89" s="514"/>
      <c r="AA89" s="465">
        <v>700.35</v>
      </c>
      <c r="AB89" s="465">
        <v>420.21</v>
      </c>
      <c r="AC89" s="514"/>
      <c r="AD89" s="465">
        <v>609</v>
      </c>
      <c r="AE89" s="465">
        <v>365.4</v>
      </c>
      <c r="AF89" s="514"/>
      <c r="AG89" s="465">
        <v>609</v>
      </c>
      <c r="AH89" s="465">
        <v>365.4</v>
      </c>
      <c r="AI89" s="530"/>
      <c r="AJ89" s="533"/>
      <c r="AK89" s="533"/>
      <c r="AL89" s="533"/>
      <c r="AM89" s="533"/>
      <c r="AN89" s="533"/>
      <c r="AO89" s="533"/>
      <c r="AP89" s="534"/>
    </row>
    <row r="90" spans="1:42" ht="24" customHeight="1" outlineLevel="1" x14ac:dyDescent="0.25">
      <c r="B90" s="471" t="s">
        <v>8183</v>
      </c>
      <c r="C90" s="469" t="s">
        <v>4597</v>
      </c>
      <c r="E90" s="475" t="s">
        <v>9463</v>
      </c>
      <c r="F90" s="469" t="s">
        <v>4455</v>
      </c>
      <c r="G90" s="468">
        <v>1.55</v>
      </c>
      <c r="H90" s="468">
        <v>1.05</v>
      </c>
      <c r="I90" s="468" t="s">
        <v>4616</v>
      </c>
      <c r="J90" s="468">
        <v>160</v>
      </c>
      <c r="L90" s="468">
        <v>5</v>
      </c>
      <c r="M90" s="474">
        <f t="shared" si="6"/>
        <v>2235.2200000000003</v>
      </c>
      <c r="N90" s="474">
        <f t="shared" si="5"/>
        <v>1676.4150000000002</v>
      </c>
      <c r="P90" s="488">
        <v>0.75</v>
      </c>
      <c r="R90" s="474">
        <v>1805.37</v>
      </c>
      <c r="S90" s="474">
        <v>1467.06</v>
      </c>
      <c r="U90" s="474">
        <v>1805.37</v>
      </c>
      <c r="V90" s="474">
        <v>1467.06</v>
      </c>
      <c r="X90" s="474">
        <v>1719.4</v>
      </c>
      <c r="Y90" s="474">
        <v>1397.2</v>
      </c>
      <c r="AA90" s="474">
        <v>1495.12</v>
      </c>
      <c r="AB90" s="474">
        <v>1214.98</v>
      </c>
      <c r="AD90" s="474">
        <v>1300.0999999999999</v>
      </c>
      <c r="AE90" s="474">
        <v>1056.5</v>
      </c>
      <c r="AG90" s="474">
        <v>1300.0999999999999</v>
      </c>
      <c r="AH90" s="474">
        <v>1056.5</v>
      </c>
      <c r="AP90" s="535"/>
    </row>
    <row r="91" spans="1:42" ht="24" customHeight="1" outlineLevel="1" x14ac:dyDescent="0.25">
      <c r="B91" s="471" t="s">
        <v>8184</v>
      </c>
      <c r="C91" s="469" t="s">
        <v>4597</v>
      </c>
      <c r="E91" s="475" t="s">
        <v>8185</v>
      </c>
      <c r="F91" s="469" t="s">
        <v>4455</v>
      </c>
      <c r="G91" s="468">
        <v>1.55</v>
      </c>
      <c r="H91" s="468">
        <v>1.05</v>
      </c>
      <c r="I91" s="468" t="s">
        <v>4616</v>
      </c>
      <c r="J91" s="468">
        <v>148</v>
      </c>
      <c r="L91" s="468">
        <v>5</v>
      </c>
      <c r="M91" s="474">
        <f t="shared" si="6"/>
        <v>2107.9500000000003</v>
      </c>
      <c r="N91" s="474">
        <f t="shared" si="5"/>
        <v>1517.7240000000002</v>
      </c>
      <c r="P91" s="488">
        <v>0.72</v>
      </c>
      <c r="R91" s="474">
        <v>1702.58</v>
      </c>
      <c r="S91" s="474">
        <v>1364.37</v>
      </c>
      <c r="U91" s="474">
        <v>1702.58</v>
      </c>
      <c r="V91" s="474">
        <v>1364.37</v>
      </c>
      <c r="X91" s="474">
        <v>1621.5</v>
      </c>
      <c r="Y91" s="474">
        <v>1299.4000000000001</v>
      </c>
      <c r="AA91" s="474">
        <v>1410.02</v>
      </c>
      <c r="AB91" s="474">
        <v>1129.8800000000001</v>
      </c>
      <c r="AD91" s="474">
        <v>1226.0999999999999</v>
      </c>
      <c r="AE91" s="474">
        <v>982.49999999999989</v>
      </c>
      <c r="AG91" s="474">
        <v>1226.0999999999999</v>
      </c>
      <c r="AH91" s="474">
        <v>982.49999999999989</v>
      </c>
      <c r="AP91" s="535"/>
    </row>
    <row r="92" spans="1:42" ht="24" customHeight="1" outlineLevel="1" x14ac:dyDescent="0.25">
      <c r="B92" s="471" t="s">
        <v>8186</v>
      </c>
      <c r="C92" s="469" t="s">
        <v>4597</v>
      </c>
      <c r="E92" s="475" t="s">
        <v>9464</v>
      </c>
      <c r="F92" s="469" t="s">
        <v>4455</v>
      </c>
      <c r="G92" s="468">
        <v>1.55</v>
      </c>
      <c r="H92" s="468">
        <v>1.05</v>
      </c>
      <c r="I92" s="468" t="s">
        <v>4616</v>
      </c>
      <c r="J92" s="468">
        <v>156</v>
      </c>
      <c r="L92" s="468">
        <v>4.3</v>
      </c>
      <c r="M92" s="474">
        <f t="shared" si="6"/>
        <v>1174.29</v>
      </c>
      <c r="N92" s="474">
        <f t="shared" si="5"/>
        <v>739.80269999999996</v>
      </c>
      <c r="P92" s="488">
        <v>0.63</v>
      </c>
      <c r="R92" s="474">
        <v>948.47</v>
      </c>
      <c r="S92" s="474">
        <v>610.16</v>
      </c>
      <c r="U92" s="474">
        <v>948.47</v>
      </c>
      <c r="V92" s="474">
        <v>610.16</v>
      </c>
      <c r="X92" s="474">
        <v>903.3</v>
      </c>
      <c r="Y92" s="474">
        <v>581.1</v>
      </c>
      <c r="AA92" s="474">
        <v>785.45</v>
      </c>
      <c r="AB92" s="474">
        <v>505.31</v>
      </c>
      <c r="AD92" s="474">
        <v>683</v>
      </c>
      <c r="AE92" s="474">
        <v>439.4</v>
      </c>
      <c r="AG92" s="474">
        <v>683</v>
      </c>
      <c r="AH92" s="474">
        <v>439.4</v>
      </c>
      <c r="AP92" s="535"/>
    </row>
    <row r="93" spans="1:42" ht="24" customHeight="1" outlineLevel="1" x14ac:dyDescent="0.25">
      <c r="B93" s="471" t="s">
        <v>8187</v>
      </c>
      <c r="C93" s="469" t="s">
        <v>4597</v>
      </c>
      <c r="E93" s="475" t="s">
        <v>8188</v>
      </c>
      <c r="F93" s="469" t="s">
        <v>4455</v>
      </c>
      <c r="G93" s="468">
        <v>1.55</v>
      </c>
      <c r="H93" s="468">
        <v>1.05</v>
      </c>
      <c r="I93" s="468" t="s">
        <v>4616</v>
      </c>
      <c r="J93" s="468">
        <v>27</v>
      </c>
      <c r="L93" s="468">
        <v>4.2</v>
      </c>
      <c r="M93" s="474">
        <f t="shared" si="6"/>
        <v>1184.5600000000002</v>
      </c>
      <c r="N93" s="474">
        <f t="shared" si="5"/>
        <v>746.27280000000007</v>
      </c>
      <c r="P93" s="488">
        <v>0.63</v>
      </c>
      <c r="R93" s="474">
        <v>956.76</v>
      </c>
      <c r="S93" s="474">
        <v>574.04</v>
      </c>
      <c r="U93" s="474">
        <v>956.76</v>
      </c>
      <c r="V93" s="474">
        <v>574.04</v>
      </c>
      <c r="X93" s="474">
        <v>911.2</v>
      </c>
      <c r="Y93" s="474">
        <v>546.70000000000005</v>
      </c>
      <c r="AA93" s="474">
        <v>792.35</v>
      </c>
      <c r="AB93" s="474">
        <v>475.41</v>
      </c>
      <c r="AD93" s="474">
        <v>689</v>
      </c>
      <c r="AE93" s="474">
        <v>413.4</v>
      </c>
      <c r="AG93" s="474">
        <v>689</v>
      </c>
      <c r="AH93" s="474">
        <v>413.4</v>
      </c>
      <c r="AP93" s="535"/>
    </row>
    <row r="94" spans="1:42" ht="24" customHeight="1" outlineLevel="1" x14ac:dyDescent="0.25">
      <c r="B94" s="471" t="s">
        <v>8189</v>
      </c>
      <c r="C94" s="469" t="s">
        <v>4597</v>
      </c>
      <c r="E94" s="475" t="s">
        <v>8190</v>
      </c>
      <c r="F94" s="469" t="s">
        <v>4455</v>
      </c>
      <c r="G94" s="468">
        <v>1.55</v>
      </c>
      <c r="H94" s="468">
        <v>1.05</v>
      </c>
      <c r="I94" s="468" t="s">
        <v>4616</v>
      </c>
      <c r="L94" s="468">
        <v>5</v>
      </c>
      <c r="M94" s="474">
        <f t="shared" si="6"/>
        <v>1602.7700000000002</v>
      </c>
      <c r="N94" s="474">
        <f t="shared" si="5"/>
        <v>1153.9944</v>
      </c>
      <c r="P94" s="488">
        <v>0.72</v>
      </c>
      <c r="R94" s="474">
        <v>1294.55</v>
      </c>
      <c r="S94" s="474">
        <v>956.24</v>
      </c>
      <c r="U94" s="474">
        <v>1294.55</v>
      </c>
      <c r="V94" s="474">
        <v>956.24</v>
      </c>
      <c r="X94" s="474">
        <v>1232.9000000000001</v>
      </c>
      <c r="Y94" s="474">
        <v>910.7</v>
      </c>
      <c r="AA94" s="474">
        <v>0</v>
      </c>
      <c r="AB94" s="474">
        <v>0</v>
      </c>
      <c r="AD94" s="474">
        <v>0</v>
      </c>
      <c r="AE94" s="474"/>
      <c r="AG94" s="474">
        <v>0</v>
      </c>
      <c r="AH94" s="474"/>
      <c r="AP94" s="535"/>
    </row>
    <row r="95" spans="1:42" ht="24" customHeight="1" outlineLevel="1" x14ac:dyDescent="0.25">
      <c r="B95" s="471" t="s">
        <v>19541</v>
      </c>
      <c r="C95" s="469" t="s">
        <v>4597</v>
      </c>
      <c r="E95" s="475" t="s">
        <v>19542</v>
      </c>
      <c r="F95" s="469" t="s">
        <v>4455</v>
      </c>
      <c r="G95" s="468">
        <v>1.55</v>
      </c>
      <c r="H95" s="468">
        <v>1.05</v>
      </c>
      <c r="I95" s="468" t="s">
        <v>4616</v>
      </c>
      <c r="M95" s="474">
        <v>1774.52</v>
      </c>
      <c r="N95" s="474">
        <f t="shared" si="5"/>
        <v>1330.8899999999999</v>
      </c>
      <c r="P95" s="488">
        <v>0.75</v>
      </c>
      <c r="R95" s="474">
        <v>0</v>
      </c>
      <c r="S95" s="474">
        <v>0</v>
      </c>
      <c r="U95" s="474">
        <v>0</v>
      </c>
      <c r="V95" s="474">
        <v>0</v>
      </c>
      <c r="X95" s="474">
        <v>0</v>
      </c>
      <c r="Y95" s="474">
        <v>0</v>
      </c>
      <c r="AA95" s="474">
        <v>0</v>
      </c>
      <c r="AB95" s="474">
        <v>0</v>
      </c>
      <c r="AD95" s="474"/>
      <c r="AE95" s="474"/>
      <c r="AG95" s="474"/>
      <c r="AH95" s="474"/>
      <c r="AP95" s="535"/>
    </row>
    <row r="96" spans="1:42" s="466" customFormat="1" ht="24" customHeight="1" outlineLevel="1" x14ac:dyDescent="0.25">
      <c r="A96" s="461"/>
      <c r="B96" s="462" t="s">
        <v>4595</v>
      </c>
      <c r="C96" s="461" t="s">
        <v>4597</v>
      </c>
      <c r="D96" s="461"/>
      <c r="E96" s="463" t="s">
        <v>8191</v>
      </c>
      <c r="F96" s="461" t="s">
        <v>4455</v>
      </c>
      <c r="G96" s="464">
        <v>0.75</v>
      </c>
      <c r="H96" s="464">
        <v>1.85</v>
      </c>
      <c r="I96" s="464" t="s">
        <v>4616</v>
      </c>
      <c r="J96" s="464">
        <v>96</v>
      </c>
      <c r="K96" s="461"/>
      <c r="L96" s="464">
        <v>2.5</v>
      </c>
      <c r="M96" s="465">
        <f t="shared" ref="M96:M121" si="7">X96*$O$3</f>
        <v>694.58999999999992</v>
      </c>
      <c r="N96" s="465">
        <f t="shared" si="5"/>
        <v>416.75399999999996</v>
      </c>
      <c r="O96" s="514"/>
      <c r="P96" s="486">
        <v>0.6</v>
      </c>
      <c r="Q96" s="514"/>
      <c r="R96" s="465">
        <v>561.02</v>
      </c>
      <c r="S96" s="465">
        <v>336.63</v>
      </c>
      <c r="T96" s="514"/>
      <c r="U96" s="465">
        <v>561.02</v>
      </c>
      <c r="V96" s="465">
        <v>336.63</v>
      </c>
      <c r="W96" s="514"/>
      <c r="X96" s="465">
        <v>534.29999999999995</v>
      </c>
      <c r="Y96" s="465">
        <v>320.60000000000002</v>
      </c>
      <c r="Z96" s="514"/>
      <c r="AA96" s="465">
        <v>464.6</v>
      </c>
      <c r="AB96" s="465">
        <v>278.76</v>
      </c>
      <c r="AC96" s="514"/>
      <c r="AD96" s="465">
        <v>404</v>
      </c>
      <c r="AE96" s="465">
        <v>242.39999999999998</v>
      </c>
      <c r="AF96" s="514"/>
      <c r="AG96" s="465">
        <v>404</v>
      </c>
      <c r="AH96" s="465">
        <v>242.39999999999998</v>
      </c>
      <c r="AI96" s="530"/>
      <c r="AJ96" s="533"/>
      <c r="AK96" s="533"/>
      <c r="AL96" s="533"/>
      <c r="AM96" s="533"/>
      <c r="AN96" s="533"/>
      <c r="AO96" s="533"/>
      <c r="AP96" s="534"/>
    </row>
    <row r="97" spans="1:42" ht="24" customHeight="1" outlineLevel="1" x14ac:dyDescent="0.25">
      <c r="B97" s="471" t="s">
        <v>4522</v>
      </c>
      <c r="C97" s="469" t="s">
        <v>4597</v>
      </c>
      <c r="E97" s="475" t="s">
        <v>9465</v>
      </c>
      <c r="F97" s="469" t="s">
        <v>4455</v>
      </c>
      <c r="G97" s="468">
        <v>0.75</v>
      </c>
      <c r="H97" s="468">
        <v>1.85</v>
      </c>
      <c r="I97" s="468" t="s">
        <v>4616</v>
      </c>
      <c r="J97" s="468">
        <v>110</v>
      </c>
      <c r="L97" s="468">
        <v>3</v>
      </c>
      <c r="M97" s="474">
        <f t="shared" si="7"/>
        <v>1410.7600000000002</v>
      </c>
      <c r="N97" s="474">
        <f t="shared" si="5"/>
        <v>1058.0700000000002</v>
      </c>
      <c r="P97" s="488">
        <v>0.75</v>
      </c>
      <c r="R97" s="474">
        <v>1139.46</v>
      </c>
      <c r="S97" s="474">
        <v>915.08</v>
      </c>
      <c r="U97" s="474">
        <v>1139.46</v>
      </c>
      <c r="V97" s="474">
        <v>915.08</v>
      </c>
      <c r="X97" s="474">
        <v>1085.2</v>
      </c>
      <c r="Y97" s="474">
        <v>871.5</v>
      </c>
      <c r="AA97" s="474">
        <v>943.63</v>
      </c>
      <c r="AB97" s="474">
        <v>757.79</v>
      </c>
      <c r="AD97" s="474">
        <v>820.55</v>
      </c>
      <c r="AE97" s="474">
        <v>658.94999999999993</v>
      </c>
      <c r="AG97" s="474">
        <v>820.55</v>
      </c>
      <c r="AH97" s="474">
        <v>658.94999999999993</v>
      </c>
      <c r="AP97" s="535"/>
    </row>
    <row r="98" spans="1:42" ht="24" customHeight="1" outlineLevel="1" x14ac:dyDescent="0.25">
      <c r="B98" s="471" t="s">
        <v>4524</v>
      </c>
      <c r="C98" s="469" t="s">
        <v>4597</v>
      </c>
      <c r="E98" s="475" t="s">
        <v>8192</v>
      </c>
      <c r="F98" s="469" t="s">
        <v>4455</v>
      </c>
      <c r="G98" s="468">
        <v>0.75</v>
      </c>
      <c r="H98" s="468">
        <v>1.85</v>
      </c>
      <c r="I98" s="468" t="s">
        <v>4616</v>
      </c>
      <c r="J98" s="468">
        <v>98</v>
      </c>
      <c r="L98" s="468">
        <v>3</v>
      </c>
      <c r="M98" s="474">
        <f t="shared" si="7"/>
        <v>1283.49</v>
      </c>
      <c r="N98" s="474">
        <f t="shared" si="5"/>
        <v>924.11279999999999</v>
      </c>
      <c r="P98" s="488">
        <v>0.72</v>
      </c>
      <c r="R98" s="474">
        <v>1036.67</v>
      </c>
      <c r="S98" s="474">
        <v>812.28</v>
      </c>
      <c r="U98" s="474">
        <v>1036.67</v>
      </c>
      <c r="V98" s="474">
        <v>812.28</v>
      </c>
      <c r="X98" s="474">
        <v>987.3</v>
      </c>
      <c r="Y98" s="474">
        <v>773.6</v>
      </c>
      <c r="AA98" s="474">
        <v>858.53</v>
      </c>
      <c r="AB98" s="474">
        <v>672.69</v>
      </c>
      <c r="AD98" s="474">
        <v>746.55</v>
      </c>
      <c r="AE98" s="474">
        <v>584.94999999999993</v>
      </c>
      <c r="AG98" s="474">
        <v>746.55</v>
      </c>
      <c r="AH98" s="474">
        <v>584.94999999999993</v>
      </c>
      <c r="AP98" s="535"/>
    </row>
    <row r="99" spans="1:42" ht="24" customHeight="1" outlineLevel="1" x14ac:dyDescent="0.25">
      <c r="B99" s="471" t="s">
        <v>4525</v>
      </c>
      <c r="C99" s="469" t="s">
        <v>4597</v>
      </c>
      <c r="E99" s="475" t="s">
        <v>9466</v>
      </c>
      <c r="F99" s="469" t="s">
        <v>4455</v>
      </c>
      <c r="G99" s="468">
        <v>0.75</v>
      </c>
      <c r="H99" s="468">
        <v>1.85</v>
      </c>
      <c r="I99" s="468" t="s">
        <v>4616</v>
      </c>
      <c r="J99" s="468">
        <v>108</v>
      </c>
      <c r="L99" s="468">
        <v>2.6</v>
      </c>
      <c r="M99" s="474">
        <f t="shared" si="7"/>
        <v>821.86000000000013</v>
      </c>
      <c r="N99" s="474">
        <f t="shared" si="5"/>
        <v>517.7718000000001</v>
      </c>
      <c r="P99" s="488">
        <v>0.63</v>
      </c>
      <c r="R99" s="474">
        <v>663.81</v>
      </c>
      <c r="S99" s="474">
        <v>439.32</v>
      </c>
      <c r="U99" s="474">
        <v>663.81</v>
      </c>
      <c r="V99" s="474">
        <v>439.32</v>
      </c>
      <c r="X99" s="474">
        <v>632.20000000000005</v>
      </c>
      <c r="Y99" s="474">
        <v>418.4</v>
      </c>
      <c r="AA99" s="474">
        <v>549.70000000000005</v>
      </c>
      <c r="AB99" s="474">
        <v>363.86</v>
      </c>
      <c r="AD99" s="474">
        <v>478</v>
      </c>
      <c r="AE99" s="474">
        <v>316.39999999999998</v>
      </c>
      <c r="AG99" s="474">
        <v>478</v>
      </c>
      <c r="AH99" s="474">
        <v>316.39999999999998</v>
      </c>
      <c r="AP99" s="535"/>
    </row>
    <row r="100" spans="1:42" ht="24" customHeight="1" outlineLevel="1" x14ac:dyDescent="0.25">
      <c r="B100" s="471" t="s">
        <v>8193</v>
      </c>
      <c r="C100" s="469" t="s">
        <v>4597</v>
      </c>
      <c r="E100" s="475" t="s">
        <v>8194</v>
      </c>
      <c r="F100" s="469" t="s">
        <v>4455</v>
      </c>
      <c r="G100" s="468">
        <v>0.75</v>
      </c>
      <c r="H100" s="468">
        <v>1.85</v>
      </c>
      <c r="I100" s="468" t="s">
        <v>4616</v>
      </c>
      <c r="J100" s="468">
        <v>18</v>
      </c>
      <c r="L100" s="468">
        <v>2.5</v>
      </c>
      <c r="M100" s="474">
        <f t="shared" si="7"/>
        <v>785.72</v>
      </c>
      <c r="N100" s="474">
        <f t="shared" si="5"/>
        <v>495.00360000000001</v>
      </c>
      <c r="P100" s="488">
        <v>0.63</v>
      </c>
      <c r="R100" s="474">
        <v>634.62</v>
      </c>
      <c r="S100" s="474">
        <v>380.73</v>
      </c>
      <c r="U100" s="474">
        <v>634.62</v>
      </c>
      <c r="V100" s="474">
        <v>380.73</v>
      </c>
      <c r="X100" s="474">
        <v>604.4</v>
      </c>
      <c r="Y100" s="474">
        <v>362.6</v>
      </c>
      <c r="AA100" s="474">
        <v>525.54999999999995</v>
      </c>
      <c r="AB100" s="474">
        <v>315.33</v>
      </c>
      <c r="AD100" s="474">
        <v>457</v>
      </c>
      <c r="AE100" s="474">
        <v>274.2</v>
      </c>
      <c r="AG100" s="474">
        <v>457</v>
      </c>
      <c r="AH100" s="474">
        <v>274.2</v>
      </c>
      <c r="AP100" s="535"/>
    </row>
    <row r="101" spans="1:42" ht="24" customHeight="1" outlineLevel="1" x14ac:dyDescent="0.25">
      <c r="B101" s="471" t="s">
        <v>8195</v>
      </c>
      <c r="C101" s="469" t="s">
        <v>4597</v>
      </c>
      <c r="E101" s="475" t="s">
        <v>8196</v>
      </c>
      <c r="F101" s="469" t="s">
        <v>4455</v>
      </c>
      <c r="G101" s="468">
        <v>0.75</v>
      </c>
      <c r="H101" s="468">
        <v>1.85</v>
      </c>
      <c r="I101" s="468" t="s">
        <v>4616</v>
      </c>
      <c r="L101" s="468">
        <v>3</v>
      </c>
      <c r="M101" s="474">
        <f t="shared" si="7"/>
        <v>823.55000000000007</v>
      </c>
      <c r="N101" s="474">
        <f t="shared" si="5"/>
        <v>592.95600000000002</v>
      </c>
      <c r="P101" s="488">
        <v>0.72</v>
      </c>
      <c r="R101" s="474">
        <v>665.18</v>
      </c>
      <c r="S101" s="474">
        <v>440.79</v>
      </c>
      <c r="U101" s="474">
        <v>665.18</v>
      </c>
      <c r="V101" s="474">
        <v>440.79</v>
      </c>
      <c r="X101" s="474">
        <v>633.5</v>
      </c>
      <c r="Y101" s="474">
        <v>419.8</v>
      </c>
      <c r="AA101" s="474">
        <v>550.85</v>
      </c>
      <c r="AB101" s="474">
        <v>365.01</v>
      </c>
      <c r="AD101" s="474">
        <v>479</v>
      </c>
      <c r="AE101" s="474">
        <v>317.39999999999998</v>
      </c>
      <c r="AG101" s="474">
        <v>479</v>
      </c>
      <c r="AH101" s="474">
        <v>317.39999999999998</v>
      </c>
      <c r="AP101" s="535"/>
    </row>
    <row r="102" spans="1:42" ht="24" customHeight="1" outlineLevel="1" x14ac:dyDescent="0.25">
      <c r="B102" s="471" t="s">
        <v>19543</v>
      </c>
      <c r="C102" s="469" t="s">
        <v>4597</v>
      </c>
      <c r="E102" s="475" t="s">
        <v>19544</v>
      </c>
      <c r="F102" s="469" t="s">
        <v>4455</v>
      </c>
      <c r="G102" s="468">
        <v>0.75</v>
      </c>
      <c r="H102" s="468">
        <v>1.85</v>
      </c>
      <c r="I102" s="468" t="s">
        <v>4616</v>
      </c>
      <c r="M102" s="474">
        <f t="shared" si="7"/>
        <v>959.4</v>
      </c>
      <c r="N102" s="474">
        <f t="shared" si="5"/>
        <v>719.55</v>
      </c>
      <c r="P102" s="488">
        <v>0.75</v>
      </c>
      <c r="R102" s="474">
        <v>774.9</v>
      </c>
      <c r="S102" s="474">
        <v>550.41</v>
      </c>
      <c r="U102" s="474">
        <v>774.9</v>
      </c>
      <c r="V102" s="474">
        <v>550.41</v>
      </c>
      <c r="X102" s="474">
        <v>738</v>
      </c>
      <c r="Y102" s="474">
        <v>524.20000000000005</v>
      </c>
      <c r="AA102" s="474">
        <v>641.70000000000005</v>
      </c>
      <c r="AB102" s="474">
        <v>455.86</v>
      </c>
      <c r="AD102" s="474">
        <v>558</v>
      </c>
      <c r="AE102" s="474">
        <v>396.4</v>
      </c>
      <c r="AG102" s="474"/>
      <c r="AH102" s="474"/>
      <c r="AP102" s="535"/>
    </row>
    <row r="103" spans="1:42" s="466" customFormat="1" ht="24" customHeight="1" outlineLevel="1" x14ac:dyDescent="0.25">
      <c r="A103" s="461"/>
      <c r="B103" s="462" t="s">
        <v>4596</v>
      </c>
      <c r="C103" s="461" t="s">
        <v>4597</v>
      </c>
      <c r="D103" s="461"/>
      <c r="E103" s="463" t="s">
        <v>8170</v>
      </c>
      <c r="F103" s="461" t="s">
        <v>4455</v>
      </c>
      <c r="G103" s="464">
        <v>0.8</v>
      </c>
      <c r="H103" s="464">
        <v>1.95</v>
      </c>
      <c r="I103" s="464" t="s">
        <v>4616</v>
      </c>
      <c r="J103" s="464">
        <v>112</v>
      </c>
      <c r="K103" s="461"/>
      <c r="L103" s="464">
        <v>4</v>
      </c>
      <c r="M103" s="465">
        <f t="shared" si="7"/>
        <v>813.15</v>
      </c>
      <c r="N103" s="465">
        <f t="shared" si="5"/>
        <v>487.89</v>
      </c>
      <c r="O103" s="514"/>
      <c r="P103" s="486">
        <v>0.6</v>
      </c>
      <c r="Q103" s="514"/>
      <c r="R103" s="465">
        <v>656.78</v>
      </c>
      <c r="S103" s="465">
        <v>394.07</v>
      </c>
      <c r="T103" s="514"/>
      <c r="U103" s="465">
        <v>656.78</v>
      </c>
      <c r="V103" s="465">
        <v>394.07</v>
      </c>
      <c r="W103" s="514"/>
      <c r="X103" s="465">
        <v>625.5</v>
      </c>
      <c r="Y103" s="465">
        <v>375.3</v>
      </c>
      <c r="Z103" s="514"/>
      <c r="AA103" s="465">
        <v>543.95000000000005</v>
      </c>
      <c r="AB103" s="465">
        <v>326.37</v>
      </c>
      <c r="AC103" s="514"/>
      <c r="AD103" s="465">
        <v>473</v>
      </c>
      <c r="AE103" s="465">
        <v>283.8</v>
      </c>
      <c r="AF103" s="514"/>
      <c r="AG103" s="465">
        <v>473</v>
      </c>
      <c r="AH103" s="465">
        <v>283.8</v>
      </c>
      <c r="AI103" s="530"/>
      <c r="AJ103" s="533"/>
      <c r="AK103" s="533"/>
      <c r="AL103" s="533"/>
      <c r="AM103" s="533"/>
      <c r="AN103" s="533"/>
      <c r="AO103" s="533"/>
      <c r="AP103" s="534"/>
    </row>
    <row r="104" spans="1:42" ht="24" customHeight="1" outlineLevel="1" x14ac:dyDescent="0.25">
      <c r="B104" s="471" t="s">
        <v>4526</v>
      </c>
      <c r="C104" s="469" t="s">
        <v>4597</v>
      </c>
      <c r="E104" s="475" t="s">
        <v>9479</v>
      </c>
      <c r="F104" s="469" t="s">
        <v>4455</v>
      </c>
      <c r="G104" s="468">
        <v>0.8</v>
      </c>
      <c r="H104" s="468">
        <v>1.95</v>
      </c>
      <c r="I104" s="468" t="s">
        <v>4616</v>
      </c>
      <c r="J104" s="468">
        <v>126</v>
      </c>
      <c r="L104" s="468">
        <v>4.5</v>
      </c>
      <c r="M104" s="474">
        <f t="shared" si="7"/>
        <v>1529.3200000000002</v>
      </c>
      <c r="N104" s="474">
        <f t="shared" si="5"/>
        <v>1146.9900000000002</v>
      </c>
      <c r="P104" s="488">
        <v>0.75</v>
      </c>
      <c r="R104" s="474">
        <v>1235.22</v>
      </c>
      <c r="S104" s="474">
        <v>972.51</v>
      </c>
      <c r="U104" s="474">
        <v>1235.22</v>
      </c>
      <c r="V104" s="474">
        <v>972.51</v>
      </c>
      <c r="X104" s="474">
        <v>1176.4000000000001</v>
      </c>
      <c r="Y104" s="474">
        <v>926.2</v>
      </c>
      <c r="AA104" s="474">
        <v>1022.98</v>
      </c>
      <c r="AB104" s="474">
        <v>805.4</v>
      </c>
      <c r="AD104" s="474">
        <v>889.55</v>
      </c>
      <c r="AE104" s="474">
        <v>700.34999999999991</v>
      </c>
      <c r="AG104" s="474">
        <v>889.55</v>
      </c>
      <c r="AH104" s="474">
        <v>700.34999999999991</v>
      </c>
      <c r="AP104" s="535"/>
    </row>
    <row r="105" spans="1:42" ht="24" customHeight="1" outlineLevel="1" x14ac:dyDescent="0.25">
      <c r="B105" s="471" t="s">
        <v>4527</v>
      </c>
      <c r="C105" s="469" t="s">
        <v>4597</v>
      </c>
      <c r="E105" s="475" t="s">
        <v>8455</v>
      </c>
      <c r="F105" s="469" t="s">
        <v>4455</v>
      </c>
      <c r="G105" s="468">
        <v>0.8</v>
      </c>
      <c r="H105" s="468">
        <v>1.95</v>
      </c>
      <c r="I105" s="468" t="s">
        <v>4616</v>
      </c>
      <c r="J105" s="468">
        <v>114</v>
      </c>
      <c r="L105" s="468">
        <v>4.5</v>
      </c>
      <c r="M105" s="474">
        <f t="shared" si="7"/>
        <v>1402.1799999999998</v>
      </c>
      <c r="N105" s="474">
        <f t="shared" si="5"/>
        <v>1009.5695999999998</v>
      </c>
      <c r="P105" s="488">
        <v>0.72</v>
      </c>
      <c r="R105" s="474">
        <v>1132.53</v>
      </c>
      <c r="S105" s="474">
        <v>869.72</v>
      </c>
      <c r="U105" s="474">
        <v>1132.53</v>
      </c>
      <c r="V105" s="474">
        <v>869.72</v>
      </c>
      <c r="X105" s="474">
        <v>1078.5999999999999</v>
      </c>
      <c r="Y105" s="474">
        <v>828.3</v>
      </c>
      <c r="AA105" s="474">
        <v>937.88</v>
      </c>
      <c r="AB105" s="474">
        <v>720.3</v>
      </c>
      <c r="AD105" s="474">
        <v>815.55</v>
      </c>
      <c r="AE105" s="474">
        <v>626.34999999999991</v>
      </c>
      <c r="AG105" s="474">
        <v>815.55</v>
      </c>
      <c r="AH105" s="474">
        <v>626.34999999999991</v>
      </c>
      <c r="AP105" s="535"/>
    </row>
    <row r="106" spans="1:42" ht="24" customHeight="1" outlineLevel="1" x14ac:dyDescent="0.25">
      <c r="B106" s="471" t="s">
        <v>4528</v>
      </c>
      <c r="C106" s="469" t="s">
        <v>4597</v>
      </c>
      <c r="E106" s="475" t="s">
        <v>9480</v>
      </c>
      <c r="F106" s="469" t="s">
        <v>4455</v>
      </c>
      <c r="G106" s="468">
        <v>0.8</v>
      </c>
      <c r="H106" s="468">
        <v>1.95</v>
      </c>
      <c r="I106" s="468" t="s">
        <v>4616</v>
      </c>
      <c r="J106" s="468">
        <v>124</v>
      </c>
      <c r="L106" s="468">
        <v>4.0999999999999996</v>
      </c>
      <c r="M106" s="474">
        <f t="shared" si="7"/>
        <v>940.42</v>
      </c>
      <c r="N106" s="474">
        <f t="shared" si="5"/>
        <v>592.46460000000002</v>
      </c>
      <c r="P106" s="488">
        <v>0.63</v>
      </c>
      <c r="R106" s="474">
        <v>759.57</v>
      </c>
      <c r="S106" s="474">
        <v>496.86</v>
      </c>
      <c r="U106" s="474">
        <v>759.57</v>
      </c>
      <c r="V106" s="474">
        <v>496.86</v>
      </c>
      <c r="X106" s="474">
        <v>723.4</v>
      </c>
      <c r="Y106" s="474">
        <v>473.2</v>
      </c>
      <c r="AA106" s="474">
        <v>629.04999999999995</v>
      </c>
      <c r="AB106" s="474">
        <v>411.47</v>
      </c>
      <c r="AD106" s="474">
        <v>547</v>
      </c>
      <c r="AE106" s="474">
        <v>357.8</v>
      </c>
      <c r="AG106" s="474">
        <v>547</v>
      </c>
      <c r="AH106" s="474">
        <v>357.8</v>
      </c>
      <c r="AP106" s="535"/>
    </row>
    <row r="107" spans="1:42" ht="24" customHeight="1" outlineLevel="1" x14ac:dyDescent="0.25">
      <c r="B107" s="471" t="s">
        <v>8197</v>
      </c>
      <c r="C107" s="469" t="s">
        <v>4597</v>
      </c>
      <c r="E107" s="475" t="s">
        <v>8456</v>
      </c>
      <c r="F107" s="469" t="s">
        <v>4455</v>
      </c>
      <c r="G107" s="468">
        <v>0.8</v>
      </c>
      <c r="H107" s="468">
        <v>1.95</v>
      </c>
      <c r="I107" s="468" t="s">
        <v>4616</v>
      </c>
      <c r="J107" s="468">
        <v>21</v>
      </c>
      <c r="L107" s="468">
        <v>4</v>
      </c>
      <c r="M107" s="474">
        <f t="shared" si="7"/>
        <v>919.75</v>
      </c>
      <c r="N107" s="474">
        <f t="shared" si="5"/>
        <v>579.4425</v>
      </c>
      <c r="P107" s="488">
        <v>0.63</v>
      </c>
      <c r="R107" s="474">
        <v>742.88</v>
      </c>
      <c r="S107" s="474">
        <v>445.73</v>
      </c>
      <c r="U107" s="474">
        <v>742.88</v>
      </c>
      <c r="V107" s="474">
        <v>445.73</v>
      </c>
      <c r="X107" s="474">
        <v>707.5</v>
      </c>
      <c r="Y107" s="474">
        <v>424.5</v>
      </c>
      <c r="AA107" s="474">
        <v>615.25</v>
      </c>
      <c r="AB107" s="474">
        <v>369.15</v>
      </c>
      <c r="AD107" s="474">
        <v>535</v>
      </c>
      <c r="AE107" s="474">
        <v>321</v>
      </c>
      <c r="AG107" s="474">
        <v>535</v>
      </c>
      <c r="AH107" s="474">
        <v>321</v>
      </c>
      <c r="AP107" s="535"/>
    </row>
    <row r="108" spans="1:42" ht="24" customHeight="1" outlineLevel="1" x14ac:dyDescent="0.25">
      <c r="B108" s="471" t="s">
        <v>8198</v>
      </c>
      <c r="C108" s="469" t="s">
        <v>4597</v>
      </c>
      <c r="E108" s="475" t="s">
        <v>11349</v>
      </c>
      <c r="F108" s="469" t="s">
        <v>4455</v>
      </c>
      <c r="G108" s="468">
        <v>0.8</v>
      </c>
      <c r="H108" s="468">
        <v>1.95</v>
      </c>
      <c r="I108" s="468" t="s">
        <v>4616</v>
      </c>
      <c r="L108" s="468">
        <v>4.5</v>
      </c>
      <c r="M108" s="474">
        <f t="shared" si="7"/>
        <v>950.68999999999994</v>
      </c>
      <c r="N108" s="474">
        <f t="shared" si="5"/>
        <v>684.49679999999989</v>
      </c>
      <c r="P108" s="488">
        <v>0.72</v>
      </c>
      <c r="R108" s="474">
        <v>767.87</v>
      </c>
      <c r="S108" s="474">
        <v>505.16</v>
      </c>
      <c r="U108" s="474">
        <v>767.87</v>
      </c>
      <c r="V108" s="474">
        <v>505.16</v>
      </c>
      <c r="X108" s="474">
        <v>731.3</v>
      </c>
      <c r="Y108" s="474">
        <v>481.1</v>
      </c>
      <c r="AA108" s="474">
        <v>635.95000000000005</v>
      </c>
      <c r="AB108" s="474">
        <v>418.37</v>
      </c>
      <c r="AD108" s="474">
        <v>553</v>
      </c>
      <c r="AE108" s="474">
        <v>363.8</v>
      </c>
      <c r="AG108" s="474">
        <v>0</v>
      </c>
      <c r="AH108" s="474"/>
      <c r="AP108" s="535"/>
    </row>
    <row r="109" spans="1:42" ht="24" customHeight="1" outlineLevel="1" x14ac:dyDescent="0.25">
      <c r="B109" s="471" t="s">
        <v>19545</v>
      </c>
      <c r="C109" s="469" t="s">
        <v>4597</v>
      </c>
      <c r="E109" s="475" t="s">
        <v>19538</v>
      </c>
      <c r="F109" s="469" t="s">
        <v>4455</v>
      </c>
      <c r="G109" s="468">
        <v>0.8</v>
      </c>
      <c r="H109" s="468">
        <v>1.95</v>
      </c>
      <c r="I109" s="468" t="s">
        <v>4616</v>
      </c>
      <c r="M109" s="474">
        <f t="shared" si="7"/>
        <v>1077.96</v>
      </c>
      <c r="N109" s="474">
        <f t="shared" si="5"/>
        <v>808.47</v>
      </c>
      <c r="P109" s="488">
        <v>0.75</v>
      </c>
      <c r="R109" s="474">
        <v>870.66</v>
      </c>
      <c r="S109" s="474">
        <v>607.95000000000005</v>
      </c>
      <c r="U109" s="474">
        <v>870.66</v>
      </c>
      <c r="V109" s="474">
        <v>607.95000000000005</v>
      </c>
      <c r="X109" s="474">
        <v>829.2</v>
      </c>
      <c r="Y109" s="474">
        <v>579</v>
      </c>
      <c r="AA109" s="474">
        <v>721.05</v>
      </c>
      <c r="AB109" s="474">
        <v>503.47</v>
      </c>
      <c r="AD109" s="474">
        <v>627</v>
      </c>
      <c r="AE109" s="474">
        <v>437.8</v>
      </c>
      <c r="AG109" s="474"/>
      <c r="AH109" s="474"/>
      <c r="AP109" s="535"/>
    </row>
    <row r="110" spans="1:42" s="466" customFormat="1" ht="24" customHeight="1" outlineLevel="1" x14ac:dyDescent="0.25">
      <c r="A110" s="461"/>
      <c r="B110" s="462" t="s">
        <v>4711</v>
      </c>
      <c r="C110" s="461" t="s">
        <v>4597</v>
      </c>
      <c r="D110" s="461"/>
      <c r="E110" s="463" t="s">
        <v>8199</v>
      </c>
      <c r="F110" s="461" t="s">
        <v>4455</v>
      </c>
      <c r="G110" s="464">
        <v>1.05</v>
      </c>
      <c r="H110" s="464">
        <v>1.85</v>
      </c>
      <c r="I110" s="464" t="s">
        <v>4616</v>
      </c>
      <c r="J110" s="464">
        <v>96</v>
      </c>
      <c r="K110" s="461"/>
      <c r="L110" s="464">
        <v>3.6</v>
      </c>
      <c r="M110" s="465">
        <f t="shared" si="7"/>
        <v>694.58999999999992</v>
      </c>
      <c r="N110" s="465">
        <f t="shared" si="5"/>
        <v>416.75399999999996</v>
      </c>
      <c r="O110" s="514"/>
      <c r="P110" s="486">
        <v>0.6</v>
      </c>
      <c r="Q110" s="514"/>
      <c r="R110" s="465">
        <v>561.02</v>
      </c>
      <c r="S110" s="465">
        <v>336.63</v>
      </c>
      <c r="T110" s="514"/>
      <c r="U110" s="465">
        <v>561.02</v>
      </c>
      <c r="V110" s="465">
        <v>336.63</v>
      </c>
      <c r="W110" s="514"/>
      <c r="X110" s="465">
        <v>534.29999999999995</v>
      </c>
      <c r="Y110" s="465">
        <v>320.60000000000002</v>
      </c>
      <c r="Z110" s="514"/>
      <c r="AA110" s="465">
        <v>464.6</v>
      </c>
      <c r="AB110" s="465">
        <v>278.76</v>
      </c>
      <c r="AC110" s="514"/>
      <c r="AD110" s="465">
        <v>404</v>
      </c>
      <c r="AE110" s="465">
        <v>242.39999999999998</v>
      </c>
      <c r="AF110" s="514"/>
      <c r="AG110" s="465">
        <v>404</v>
      </c>
      <c r="AH110" s="465">
        <v>242.39999999999998</v>
      </c>
      <c r="AI110" s="530"/>
      <c r="AJ110" s="533"/>
      <c r="AK110" s="533"/>
      <c r="AL110" s="533"/>
      <c r="AM110" s="533"/>
      <c r="AN110" s="533"/>
      <c r="AO110" s="533"/>
      <c r="AP110" s="534"/>
    </row>
    <row r="111" spans="1:42" ht="24" customHeight="1" outlineLevel="1" x14ac:dyDescent="0.25">
      <c r="B111" s="471" t="s">
        <v>4529</v>
      </c>
      <c r="C111" s="469" t="s">
        <v>4597</v>
      </c>
      <c r="E111" s="475" t="s">
        <v>9467</v>
      </c>
      <c r="F111" s="469" t="s">
        <v>4455</v>
      </c>
      <c r="G111" s="468">
        <v>1.05</v>
      </c>
      <c r="H111" s="468">
        <v>1.85</v>
      </c>
      <c r="I111" s="468" t="s">
        <v>4616</v>
      </c>
      <c r="J111" s="468">
        <v>110</v>
      </c>
      <c r="L111" s="468">
        <v>4</v>
      </c>
      <c r="M111" s="474">
        <f t="shared" si="7"/>
        <v>1410.7600000000002</v>
      </c>
      <c r="N111" s="474">
        <f t="shared" si="5"/>
        <v>1058.0700000000002</v>
      </c>
      <c r="P111" s="488">
        <v>0.75</v>
      </c>
      <c r="R111" s="474">
        <v>1139.46</v>
      </c>
      <c r="S111" s="474">
        <v>915.08</v>
      </c>
      <c r="U111" s="474">
        <v>1139.46</v>
      </c>
      <c r="V111" s="474">
        <v>915.08</v>
      </c>
      <c r="X111" s="474">
        <v>1085.2</v>
      </c>
      <c r="Y111" s="474">
        <v>871.5</v>
      </c>
      <c r="AA111" s="474">
        <v>943.63</v>
      </c>
      <c r="AB111" s="474">
        <v>757.79</v>
      </c>
      <c r="AD111" s="474">
        <v>820.55</v>
      </c>
      <c r="AE111" s="474">
        <v>658.94999999999993</v>
      </c>
      <c r="AG111" s="474">
        <v>820.55</v>
      </c>
      <c r="AH111" s="474">
        <v>658.94999999999993</v>
      </c>
      <c r="AP111" s="535"/>
    </row>
    <row r="112" spans="1:42" ht="24" customHeight="1" outlineLevel="1" x14ac:dyDescent="0.25">
      <c r="B112" s="471" t="s">
        <v>4530</v>
      </c>
      <c r="C112" s="469" t="s">
        <v>4597</v>
      </c>
      <c r="E112" s="475" t="s">
        <v>8200</v>
      </c>
      <c r="F112" s="469" t="s">
        <v>4455</v>
      </c>
      <c r="G112" s="468">
        <v>1.05</v>
      </c>
      <c r="H112" s="468">
        <v>1.85</v>
      </c>
      <c r="I112" s="468" t="s">
        <v>4616</v>
      </c>
      <c r="J112" s="468">
        <v>98</v>
      </c>
      <c r="L112" s="468">
        <v>4</v>
      </c>
      <c r="M112" s="474">
        <f t="shared" si="7"/>
        <v>1283.49</v>
      </c>
      <c r="N112" s="474">
        <f t="shared" si="5"/>
        <v>924.11279999999999</v>
      </c>
      <c r="P112" s="488">
        <v>0.72</v>
      </c>
      <c r="R112" s="474">
        <v>1036.67</v>
      </c>
      <c r="S112" s="474">
        <v>812.28</v>
      </c>
      <c r="U112" s="474">
        <v>1036.67</v>
      </c>
      <c r="V112" s="474">
        <v>812.28</v>
      </c>
      <c r="X112" s="474">
        <v>987.3</v>
      </c>
      <c r="Y112" s="474">
        <v>773.6</v>
      </c>
      <c r="AA112" s="474">
        <v>858.53</v>
      </c>
      <c r="AB112" s="474">
        <v>672.69</v>
      </c>
      <c r="AD112" s="474">
        <v>746.55</v>
      </c>
      <c r="AE112" s="474">
        <v>584.94999999999993</v>
      </c>
      <c r="AG112" s="474">
        <v>746.55</v>
      </c>
      <c r="AH112" s="474">
        <v>584.94999999999993</v>
      </c>
      <c r="AP112" s="535"/>
    </row>
    <row r="113" spans="1:42" ht="24" customHeight="1" outlineLevel="1" x14ac:dyDescent="0.25">
      <c r="B113" s="471" t="s">
        <v>4531</v>
      </c>
      <c r="C113" s="469" t="s">
        <v>4597</v>
      </c>
      <c r="E113" s="475" t="s">
        <v>9468</v>
      </c>
      <c r="F113" s="469" t="s">
        <v>4455</v>
      </c>
      <c r="G113" s="468">
        <v>1.05</v>
      </c>
      <c r="H113" s="468">
        <v>1.85</v>
      </c>
      <c r="I113" s="468" t="s">
        <v>4616</v>
      </c>
      <c r="J113" s="468">
        <v>108</v>
      </c>
      <c r="L113" s="468">
        <v>3.7</v>
      </c>
      <c r="M113" s="474">
        <f t="shared" si="7"/>
        <v>821.86000000000013</v>
      </c>
      <c r="N113" s="474">
        <f t="shared" si="5"/>
        <v>517.7718000000001</v>
      </c>
      <c r="P113" s="488">
        <v>0.63</v>
      </c>
      <c r="R113" s="474">
        <v>663.81</v>
      </c>
      <c r="S113" s="474">
        <v>439.32</v>
      </c>
      <c r="U113" s="474">
        <v>663.81</v>
      </c>
      <c r="V113" s="474">
        <v>439.32</v>
      </c>
      <c r="X113" s="474">
        <v>632.20000000000005</v>
      </c>
      <c r="Y113" s="474">
        <v>418.4</v>
      </c>
      <c r="AA113" s="474">
        <v>549.70000000000005</v>
      </c>
      <c r="AB113" s="474">
        <v>363.86</v>
      </c>
      <c r="AD113" s="474">
        <v>478</v>
      </c>
      <c r="AE113" s="474">
        <v>316.39999999999998</v>
      </c>
      <c r="AG113" s="474">
        <v>478</v>
      </c>
      <c r="AH113" s="474">
        <v>316.39999999999998</v>
      </c>
      <c r="AP113" s="535"/>
    </row>
    <row r="114" spans="1:42" ht="24" customHeight="1" outlineLevel="1" x14ac:dyDescent="0.25">
      <c r="B114" s="471" t="s">
        <v>8201</v>
      </c>
      <c r="C114" s="469" t="s">
        <v>4597</v>
      </c>
      <c r="E114" s="475" t="s">
        <v>8202</v>
      </c>
      <c r="F114" s="469" t="s">
        <v>4455</v>
      </c>
      <c r="G114" s="468">
        <v>1.05</v>
      </c>
      <c r="H114" s="468">
        <v>1.85</v>
      </c>
      <c r="I114" s="468" t="s">
        <v>4616</v>
      </c>
      <c r="J114" s="468">
        <v>18</v>
      </c>
      <c r="L114" s="468">
        <v>3.6</v>
      </c>
      <c r="M114" s="474">
        <f t="shared" si="7"/>
        <v>785.72</v>
      </c>
      <c r="N114" s="474">
        <f t="shared" si="5"/>
        <v>495.00360000000001</v>
      </c>
      <c r="P114" s="488">
        <v>0.63</v>
      </c>
      <c r="R114" s="474">
        <v>634.62</v>
      </c>
      <c r="S114" s="474">
        <v>380.73</v>
      </c>
      <c r="U114" s="474">
        <v>634.62</v>
      </c>
      <c r="V114" s="474">
        <v>380.73</v>
      </c>
      <c r="X114" s="474">
        <v>604.4</v>
      </c>
      <c r="Y114" s="474">
        <v>362.6</v>
      </c>
      <c r="AA114" s="474">
        <v>525.54999999999995</v>
      </c>
      <c r="AB114" s="474">
        <v>315.33</v>
      </c>
      <c r="AD114" s="474">
        <v>457</v>
      </c>
      <c r="AE114" s="474">
        <v>274.2</v>
      </c>
      <c r="AG114" s="474">
        <v>457</v>
      </c>
      <c r="AH114" s="474">
        <v>274.2</v>
      </c>
      <c r="AP114" s="535"/>
    </row>
    <row r="115" spans="1:42" ht="24" customHeight="1" outlineLevel="1" x14ac:dyDescent="0.25">
      <c r="B115" s="471" t="s">
        <v>8203</v>
      </c>
      <c r="C115" s="469" t="s">
        <v>4597</v>
      </c>
      <c r="E115" s="475" t="s">
        <v>8204</v>
      </c>
      <c r="F115" s="469" t="s">
        <v>4455</v>
      </c>
      <c r="G115" s="468">
        <v>1.05</v>
      </c>
      <c r="H115" s="468">
        <v>1.85</v>
      </c>
      <c r="I115" s="468" t="s">
        <v>4616</v>
      </c>
      <c r="L115" s="468">
        <v>4</v>
      </c>
      <c r="M115" s="474">
        <f t="shared" si="7"/>
        <v>0</v>
      </c>
      <c r="N115" s="474">
        <f t="shared" si="5"/>
        <v>0</v>
      </c>
      <c r="P115" s="488">
        <v>0.72</v>
      </c>
      <c r="R115" s="474">
        <v>0</v>
      </c>
      <c r="S115" s="474">
        <v>0</v>
      </c>
      <c r="U115" s="474">
        <v>0</v>
      </c>
      <c r="V115" s="474">
        <v>0</v>
      </c>
      <c r="X115" s="474">
        <v>0</v>
      </c>
      <c r="Y115" s="474">
        <v>0</v>
      </c>
      <c r="AA115" s="474">
        <v>0</v>
      </c>
      <c r="AB115" s="474">
        <v>0</v>
      </c>
      <c r="AD115" s="474">
        <v>0</v>
      </c>
      <c r="AE115" s="474"/>
      <c r="AG115" s="474">
        <v>0</v>
      </c>
      <c r="AH115" s="474"/>
      <c r="AP115" s="535"/>
    </row>
    <row r="116" spans="1:42" ht="24" customHeight="1" outlineLevel="1" x14ac:dyDescent="0.25">
      <c r="B116" s="471" t="s">
        <v>19546</v>
      </c>
      <c r="C116" s="469" t="s">
        <v>4597</v>
      </c>
      <c r="E116" s="475" t="s">
        <v>19547</v>
      </c>
      <c r="F116" s="469" t="s">
        <v>4455</v>
      </c>
      <c r="G116" s="468">
        <v>1.05</v>
      </c>
      <c r="H116" s="468">
        <v>1.85</v>
      </c>
      <c r="I116" s="468" t="s">
        <v>4616</v>
      </c>
      <c r="M116" s="474">
        <f t="shared" si="7"/>
        <v>0</v>
      </c>
      <c r="N116" s="474">
        <f t="shared" si="5"/>
        <v>0</v>
      </c>
      <c r="P116" s="488">
        <v>0.75</v>
      </c>
      <c r="R116" s="474">
        <v>0</v>
      </c>
      <c r="S116" s="474">
        <v>0</v>
      </c>
      <c r="U116" s="474">
        <v>0</v>
      </c>
      <c r="V116" s="474">
        <v>0</v>
      </c>
      <c r="X116" s="474">
        <v>0</v>
      </c>
      <c r="Y116" s="474">
        <v>0</v>
      </c>
      <c r="AA116" s="474">
        <v>0</v>
      </c>
      <c r="AB116" s="474">
        <v>0</v>
      </c>
      <c r="AD116" s="474"/>
      <c r="AE116" s="474"/>
      <c r="AG116" s="474"/>
      <c r="AH116" s="474"/>
      <c r="AP116" s="535"/>
    </row>
    <row r="117" spans="1:42" s="466" customFormat="1" ht="24" customHeight="1" outlineLevel="1" x14ac:dyDescent="0.25">
      <c r="A117" s="461"/>
      <c r="B117" s="462" t="s">
        <v>4712</v>
      </c>
      <c r="C117" s="461" t="s">
        <v>4597</v>
      </c>
      <c r="D117" s="461"/>
      <c r="E117" s="463" t="s">
        <v>8191</v>
      </c>
      <c r="F117" s="461" t="s">
        <v>4455</v>
      </c>
      <c r="G117" s="464">
        <v>0.85</v>
      </c>
      <c r="H117" s="464">
        <v>1.8</v>
      </c>
      <c r="I117" s="464" t="s">
        <v>4616</v>
      </c>
      <c r="J117" s="464">
        <v>96</v>
      </c>
      <c r="K117" s="461"/>
      <c r="L117" s="464">
        <v>2.7</v>
      </c>
      <c r="M117" s="465">
        <f t="shared" si="7"/>
        <v>694.58999999999992</v>
      </c>
      <c r="N117" s="465">
        <f t="shared" si="5"/>
        <v>416.75399999999996</v>
      </c>
      <c r="O117" s="514"/>
      <c r="P117" s="486">
        <v>0.6</v>
      </c>
      <c r="Q117" s="514"/>
      <c r="R117" s="465">
        <v>561.02</v>
      </c>
      <c r="S117" s="465">
        <v>336.63</v>
      </c>
      <c r="T117" s="514"/>
      <c r="U117" s="465">
        <v>561.02</v>
      </c>
      <c r="V117" s="465">
        <v>336.63</v>
      </c>
      <c r="W117" s="514"/>
      <c r="X117" s="465">
        <v>534.29999999999995</v>
      </c>
      <c r="Y117" s="465">
        <v>320.60000000000002</v>
      </c>
      <c r="Z117" s="514"/>
      <c r="AA117" s="465">
        <v>464.6</v>
      </c>
      <c r="AB117" s="465">
        <v>278.76</v>
      </c>
      <c r="AC117" s="514"/>
      <c r="AD117" s="465">
        <v>404</v>
      </c>
      <c r="AE117" s="465">
        <v>242.39999999999998</v>
      </c>
      <c r="AF117" s="514"/>
      <c r="AG117" s="465">
        <v>404</v>
      </c>
      <c r="AH117" s="465">
        <v>242.39999999999998</v>
      </c>
      <c r="AI117" s="530"/>
      <c r="AJ117" s="533"/>
      <c r="AK117" s="533"/>
      <c r="AL117" s="533"/>
      <c r="AM117" s="533"/>
      <c r="AN117" s="533"/>
      <c r="AO117" s="533"/>
      <c r="AP117" s="534"/>
    </row>
    <row r="118" spans="1:42" ht="24" customHeight="1" outlineLevel="1" x14ac:dyDescent="0.25">
      <c r="B118" s="471" t="s">
        <v>8205</v>
      </c>
      <c r="C118" s="469" t="s">
        <v>4597</v>
      </c>
      <c r="E118" s="475" t="s">
        <v>9465</v>
      </c>
      <c r="F118" s="469" t="s">
        <v>4455</v>
      </c>
      <c r="G118" s="468">
        <v>0.85</v>
      </c>
      <c r="H118" s="468">
        <v>1.8</v>
      </c>
      <c r="I118" s="468" t="s">
        <v>4616</v>
      </c>
      <c r="J118" s="468">
        <v>110</v>
      </c>
      <c r="L118" s="468">
        <v>3</v>
      </c>
      <c r="M118" s="474">
        <f t="shared" si="7"/>
        <v>1410.7600000000002</v>
      </c>
      <c r="N118" s="474">
        <f t="shared" si="5"/>
        <v>1058.0700000000002</v>
      </c>
      <c r="P118" s="488">
        <v>0.75</v>
      </c>
      <c r="R118" s="474">
        <v>1139.46</v>
      </c>
      <c r="S118" s="474">
        <v>915.08</v>
      </c>
      <c r="U118" s="474">
        <v>1139.46</v>
      </c>
      <c r="V118" s="474">
        <v>915.08</v>
      </c>
      <c r="X118" s="474">
        <v>1085.2</v>
      </c>
      <c r="Y118" s="474">
        <v>871.5</v>
      </c>
      <c r="AA118" s="474">
        <v>943.63</v>
      </c>
      <c r="AB118" s="474">
        <v>757.79</v>
      </c>
      <c r="AD118" s="474">
        <v>820.55</v>
      </c>
      <c r="AE118" s="474">
        <v>658.94999999999993</v>
      </c>
      <c r="AG118" s="474">
        <v>820.55</v>
      </c>
      <c r="AH118" s="474">
        <v>658.94999999999993</v>
      </c>
      <c r="AP118" s="535"/>
    </row>
    <row r="119" spans="1:42" ht="24" customHeight="1" outlineLevel="1" x14ac:dyDescent="0.25">
      <c r="B119" s="471" t="s">
        <v>8206</v>
      </c>
      <c r="C119" s="469" t="s">
        <v>4597</v>
      </c>
      <c r="E119" s="475" t="s">
        <v>11355</v>
      </c>
      <c r="F119" s="469" t="s">
        <v>4455</v>
      </c>
      <c r="G119" s="468">
        <v>0.85</v>
      </c>
      <c r="H119" s="468">
        <v>1.8</v>
      </c>
      <c r="I119" s="468" t="s">
        <v>4616</v>
      </c>
      <c r="J119" s="468">
        <v>98</v>
      </c>
      <c r="L119" s="468">
        <v>3</v>
      </c>
      <c r="M119" s="474">
        <f t="shared" si="7"/>
        <v>1283.49</v>
      </c>
      <c r="N119" s="474">
        <f t="shared" si="5"/>
        <v>924.11279999999999</v>
      </c>
      <c r="P119" s="488">
        <v>0.72</v>
      </c>
      <c r="R119" s="474">
        <v>1036.67</v>
      </c>
      <c r="S119" s="474">
        <v>812.28</v>
      </c>
      <c r="U119" s="474">
        <v>1036.67</v>
      </c>
      <c r="V119" s="474">
        <v>812.28</v>
      </c>
      <c r="X119" s="474">
        <v>987.3</v>
      </c>
      <c r="Y119" s="474">
        <v>773.6</v>
      </c>
      <c r="AA119" s="474">
        <v>858.53</v>
      </c>
      <c r="AB119" s="474">
        <v>672.69</v>
      </c>
      <c r="AD119" s="474">
        <v>746.55</v>
      </c>
      <c r="AE119" s="474">
        <v>584.94999999999993</v>
      </c>
      <c r="AG119" s="474">
        <v>746.55</v>
      </c>
      <c r="AH119" s="474">
        <v>584.94999999999993</v>
      </c>
      <c r="AP119" s="535"/>
    </row>
    <row r="120" spans="1:42" ht="24" customHeight="1" outlineLevel="1" x14ac:dyDescent="0.25">
      <c r="B120" s="471" t="s">
        <v>8207</v>
      </c>
      <c r="C120" s="469" t="s">
        <v>4597</v>
      </c>
      <c r="E120" s="475" t="s">
        <v>9466</v>
      </c>
      <c r="F120" s="469" t="s">
        <v>4455</v>
      </c>
      <c r="G120" s="468">
        <v>0.85</v>
      </c>
      <c r="H120" s="468">
        <v>1.8</v>
      </c>
      <c r="I120" s="468" t="s">
        <v>4616</v>
      </c>
      <c r="J120" s="468">
        <v>108</v>
      </c>
      <c r="L120" s="468">
        <v>2.8</v>
      </c>
      <c r="M120" s="474">
        <f t="shared" si="7"/>
        <v>821.86000000000013</v>
      </c>
      <c r="N120" s="474">
        <f t="shared" si="5"/>
        <v>517.7718000000001</v>
      </c>
      <c r="P120" s="488">
        <v>0.63</v>
      </c>
      <c r="R120" s="474">
        <v>663.81</v>
      </c>
      <c r="S120" s="474">
        <v>439.32</v>
      </c>
      <c r="U120" s="474">
        <v>663.81</v>
      </c>
      <c r="V120" s="474">
        <v>439.32</v>
      </c>
      <c r="X120" s="474">
        <v>632.20000000000005</v>
      </c>
      <c r="Y120" s="474">
        <v>418.4</v>
      </c>
      <c r="AA120" s="474">
        <v>549.70000000000005</v>
      </c>
      <c r="AB120" s="474">
        <v>363.86</v>
      </c>
      <c r="AD120" s="474">
        <v>478</v>
      </c>
      <c r="AE120" s="474">
        <v>316.39999999999998</v>
      </c>
      <c r="AG120" s="474">
        <v>478</v>
      </c>
      <c r="AH120" s="474">
        <v>316.39999999999998</v>
      </c>
      <c r="AP120" s="535"/>
    </row>
    <row r="121" spans="1:42" ht="24" customHeight="1" outlineLevel="1" x14ac:dyDescent="0.25">
      <c r="B121" s="471" t="s">
        <v>8208</v>
      </c>
      <c r="C121" s="469" t="s">
        <v>4597</v>
      </c>
      <c r="E121" s="475" t="s">
        <v>8194</v>
      </c>
      <c r="F121" s="469" t="s">
        <v>4455</v>
      </c>
      <c r="G121" s="468">
        <v>0.85</v>
      </c>
      <c r="H121" s="468">
        <v>1.8</v>
      </c>
      <c r="I121" s="468" t="s">
        <v>4616</v>
      </c>
      <c r="J121" s="468">
        <v>18</v>
      </c>
      <c r="L121" s="468">
        <v>2.7</v>
      </c>
      <c r="M121" s="474">
        <f t="shared" si="7"/>
        <v>785.72</v>
      </c>
      <c r="N121" s="474">
        <f t="shared" si="5"/>
        <v>495.00360000000001</v>
      </c>
      <c r="P121" s="488">
        <v>0.63</v>
      </c>
      <c r="R121" s="474">
        <v>634.62</v>
      </c>
      <c r="S121" s="474">
        <v>380.73</v>
      </c>
      <c r="U121" s="474">
        <v>634.62</v>
      </c>
      <c r="V121" s="474">
        <v>380.73</v>
      </c>
      <c r="X121" s="474">
        <v>604.4</v>
      </c>
      <c r="Y121" s="474">
        <v>362.6</v>
      </c>
      <c r="AA121" s="474">
        <v>525.54999999999995</v>
      </c>
      <c r="AB121" s="474">
        <v>315.33</v>
      </c>
      <c r="AD121" s="474">
        <v>457</v>
      </c>
      <c r="AE121" s="474">
        <v>274.2</v>
      </c>
      <c r="AG121" s="474">
        <v>457</v>
      </c>
      <c r="AH121" s="474">
        <v>274.2</v>
      </c>
      <c r="AP121" s="535"/>
    </row>
    <row r="122" spans="1:42" ht="24" customHeight="1" outlineLevel="1" x14ac:dyDescent="0.25">
      <c r="B122" s="471" t="s">
        <v>8209</v>
      </c>
      <c r="C122" s="469" t="s">
        <v>4597</v>
      </c>
      <c r="E122" s="475" t="s">
        <v>8196</v>
      </c>
      <c r="F122" s="469" t="s">
        <v>4455</v>
      </c>
      <c r="G122" s="468">
        <v>0.85</v>
      </c>
      <c r="H122" s="468">
        <v>1.8</v>
      </c>
      <c r="I122" s="468" t="s">
        <v>4616</v>
      </c>
      <c r="L122" s="468">
        <v>3</v>
      </c>
      <c r="M122" s="474">
        <v>819.59</v>
      </c>
      <c r="N122" s="474">
        <f t="shared" si="5"/>
        <v>590.10479999999995</v>
      </c>
      <c r="P122" s="488">
        <v>0.72</v>
      </c>
      <c r="R122" s="474">
        <v>0</v>
      </c>
      <c r="S122" s="474">
        <v>0</v>
      </c>
      <c r="U122" s="474">
        <v>0</v>
      </c>
      <c r="V122" s="474">
        <v>0</v>
      </c>
      <c r="X122" s="474">
        <v>0</v>
      </c>
      <c r="Y122" s="474">
        <v>0</v>
      </c>
      <c r="AA122" s="474">
        <v>0</v>
      </c>
      <c r="AB122" s="474">
        <v>0</v>
      </c>
      <c r="AD122" s="474">
        <v>0</v>
      </c>
      <c r="AE122" s="474"/>
      <c r="AG122" s="474">
        <v>0</v>
      </c>
      <c r="AH122" s="474"/>
      <c r="AP122" s="535"/>
    </row>
    <row r="123" spans="1:42" ht="24" customHeight="1" outlineLevel="1" x14ac:dyDescent="0.25">
      <c r="B123" s="471" t="s">
        <v>19548</v>
      </c>
      <c r="C123" s="469" t="s">
        <v>4597</v>
      </c>
      <c r="E123" s="475" t="s">
        <v>19544</v>
      </c>
      <c r="F123" s="469" t="s">
        <v>4455</v>
      </c>
      <c r="G123" s="468">
        <v>0.85</v>
      </c>
      <c r="H123" s="468">
        <v>1.8</v>
      </c>
      <c r="I123" s="468" t="s">
        <v>4616</v>
      </c>
      <c r="M123" s="474">
        <v>929.59</v>
      </c>
      <c r="N123" s="474">
        <f t="shared" si="5"/>
        <v>697.1925</v>
      </c>
      <c r="P123" s="488">
        <v>0.75</v>
      </c>
      <c r="R123" s="474">
        <v>0</v>
      </c>
      <c r="S123" s="474">
        <v>0</v>
      </c>
      <c r="U123" s="474">
        <v>0</v>
      </c>
      <c r="V123" s="474">
        <v>0</v>
      </c>
      <c r="X123" s="474">
        <v>0</v>
      </c>
      <c r="Y123" s="474">
        <v>0</v>
      </c>
      <c r="AA123" s="474">
        <v>0</v>
      </c>
      <c r="AB123" s="474">
        <v>0</v>
      </c>
      <c r="AD123" s="474"/>
      <c r="AE123" s="474"/>
      <c r="AG123" s="474"/>
      <c r="AH123" s="474"/>
      <c r="AP123" s="535"/>
    </row>
    <row r="124" spans="1:42" s="466" customFormat="1" ht="24" customHeight="1" outlineLevel="1" x14ac:dyDescent="0.25">
      <c r="A124" s="461"/>
      <c r="B124" s="462" t="s">
        <v>4713</v>
      </c>
      <c r="C124" s="461" t="s">
        <v>4597</v>
      </c>
      <c r="D124" s="461"/>
      <c r="E124" s="463" t="s">
        <v>8159</v>
      </c>
      <c r="F124" s="461" t="s">
        <v>4455</v>
      </c>
      <c r="G124" s="464">
        <v>1</v>
      </c>
      <c r="H124" s="464">
        <v>1.85</v>
      </c>
      <c r="I124" s="464" t="s">
        <v>4616</v>
      </c>
      <c r="J124" s="464">
        <v>112</v>
      </c>
      <c r="K124" s="461"/>
      <c r="L124" s="464">
        <v>3.8</v>
      </c>
      <c r="M124" s="465">
        <f t="shared" ref="M124:M135" si="8">X124*$O$3</f>
        <v>813.15</v>
      </c>
      <c r="N124" s="465">
        <f t="shared" si="5"/>
        <v>487.89</v>
      </c>
      <c r="O124" s="514"/>
      <c r="P124" s="486">
        <v>0.6</v>
      </c>
      <c r="Q124" s="514"/>
      <c r="R124" s="465">
        <v>656.78</v>
      </c>
      <c r="S124" s="465">
        <v>394.07</v>
      </c>
      <c r="T124" s="514"/>
      <c r="U124" s="465">
        <v>656.78</v>
      </c>
      <c r="V124" s="465">
        <v>394.07</v>
      </c>
      <c r="W124" s="514"/>
      <c r="X124" s="465">
        <v>625.5</v>
      </c>
      <c r="Y124" s="465">
        <v>375.3</v>
      </c>
      <c r="Z124" s="514"/>
      <c r="AA124" s="465">
        <v>543.95000000000005</v>
      </c>
      <c r="AB124" s="465">
        <v>326.37</v>
      </c>
      <c r="AC124" s="514"/>
      <c r="AD124" s="465">
        <v>473</v>
      </c>
      <c r="AE124" s="465">
        <v>283.8</v>
      </c>
      <c r="AF124" s="514"/>
      <c r="AG124" s="465">
        <v>473</v>
      </c>
      <c r="AH124" s="465">
        <v>283.8</v>
      </c>
      <c r="AI124" s="530"/>
      <c r="AJ124" s="533"/>
      <c r="AK124" s="533"/>
      <c r="AL124" s="533"/>
      <c r="AM124" s="533"/>
      <c r="AN124" s="533"/>
      <c r="AO124" s="533"/>
      <c r="AP124" s="534"/>
    </row>
    <row r="125" spans="1:42" ht="24" customHeight="1" outlineLevel="1" x14ac:dyDescent="0.25">
      <c r="B125" s="471" t="s">
        <v>4532</v>
      </c>
      <c r="C125" s="469" t="s">
        <v>4597</v>
      </c>
      <c r="E125" s="475" t="s">
        <v>9461</v>
      </c>
      <c r="F125" s="469" t="s">
        <v>4455</v>
      </c>
      <c r="G125" s="468">
        <v>1</v>
      </c>
      <c r="H125" s="468">
        <v>1.85</v>
      </c>
      <c r="I125" s="468" t="s">
        <v>4616</v>
      </c>
      <c r="J125" s="468">
        <v>126</v>
      </c>
      <c r="L125" s="468">
        <v>4.2</v>
      </c>
      <c r="M125" s="474">
        <f t="shared" si="8"/>
        <v>1529.3200000000002</v>
      </c>
      <c r="N125" s="474">
        <f t="shared" si="5"/>
        <v>1146.9900000000002</v>
      </c>
      <c r="P125" s="488">
        <v>0.75</v>
      </c>
      <c r="R125" s="474">
        <v>1235.22</v>
      </c>
      <c r="S125" s="474">
        <v>972.51</v>
      </c>
      <c r="U125" s="474">
        <v>1235.22</v>
      </c>
      <c r="V125" s="474">
        <v>972.51</v>
      </c>
      <c r="X125" s="474">
        <v>1176.4000000000001</v>
      </c>
      <c r="Y125" s="474">
        <v>926.2</v>
      </c>
      <c r="AA125" s="474">
        <v>1022.98</v>
      </c>
      <c r="AB125" s="474">
        <v>805.4</v>
      </c>
      <c r="AD125" s="474">
        <v>889.55</v>
      </c>
      <c r="AE125" s="474">
        <v>700.34999999999991</v>
      </c>
      <c r="AG125" s="474">
        <v>889.55</v>
      </c>
      <c r="AH125" s="474">
        <v>700.34999999999991</v>
      </c>
      <c r="AP125" s="535"/>
    </row>
    <row r="126" spans="1:42" ht="24" customHeight="1" outlineLevel="1" x14ac:dyDescent="0.25">
      <c r="B126" s="471" t="s">
        <v>4533</v>
      </c>
      <c r="C126" s="469" t="s">
        <v>4597</v>
      </c>
      <c r="E126" s="475" t="s">
        <v>8210</v>
      </c>
      <c r="F126" s="469" t="s">
        <v>4455</v>
      </c>
      <c r="G126" s="468">
        <v>1</v>
      </c>
      <c r="H126" s="468">
        <v>1.85</v>
      </c>
      <c r="I126" s="468" t="s">
        <v>4616</v>
      </c>
      <c r="J126" s="468">
        <v>114</v>
      </c>
      <c r="L126" s="468">
        <v>4.2</v>
      </c>
      <c r="M126" s="474">
        <f t="shared" si="8"/>
        <v>1402.1799999999998</v>
      </c>
      <c r="N126" s="474">
        <f t="shared" si="5"/>
        <v>1009.5695999999998</v>
      </c>
      <c r="P126" s="488">
        <v>0.72</v>
      </c>
      <c r="R126" s="474">
        <v>1132.53</v>
      </c>
      <c r="S126" s="474">
        <v>869.72</v>
      </c>
      <c r="U126" s="474">
        <v>1132.53</v>
      </c>
      <c r="V126" s="474">
        <v>869.72</v>
      </c>
      <c r="X126" s="474">
        <v>1078.5999999999999</v>
      </c>
      <c r="Y126" s="474">
        <v>828.3</v>
      </c>
      <c r="AA126" s="474">
        <v>937.88</v>
      </c>
      <c r="AB126" s="474">
        <v>720.3</v>
      </c>
      <c r="AD126" s="474">
        <v>815.55</v>
      </c>
      <c r="AE126" s="474">
        <v>626.34999999999991</v>
      </c>
      <c r="AG126" s="474">
        <v>815.55</v>
      </c>
      <c r="AH126" s="474">
        <v>626.34999999999991</v>
      </c>
      <c r="AP126" s="535"/>
    </row>
    <row r="127" spans="1:42" ht="24" customHeight="1" outlineLevel="1" x14ac:dyDescent="0.25">
      <c r="B127" s="471" t="s">
        <v>4534</v>
      </c>
      <c r="C127" s="469" t="s">
        <v>4597</v>
      </c>
      <c r="E127" s="475" t="s">
        <v>9462</v>
      </c>
      <c r="F127" s="469" t="s">
        <v>4455</v>
      </c>
      <c r="G127" s="468">
        <v>1</v>
      </c>
      <c r="H127" s="468">
        <v>1.85</v>
      </c>
      <c r="I127" s="468" t="s">
        <v>4616</v>
      </c>
      <c r="J127" s="468">
        <v>124</v>
      </c>
      <c r="L127" s="468">
        <v>3.9</v>
      </c>
      <c r="M127" s="474">
        <f t="shared" si="8"/>
        <v>940.42</v>
      </c>
      <c r="N127" s="474">
        <f t="shared" si="5"/>
        <v>592.46460000000002</v>
      </c>
      <c r="P127" s="488">
        <v>0.63</v>
      </c>
      <c r="R127" s="474">
        <v>759.57</v>
      </c>
      <c r="S127" s="474">
        <v>496.86</v>
      </c>
      <c r="U127" s="474">
        <v>759.57</v>
      </c>
      <c r="V127" s="474">
        <v>496.86</v>
      </c>
      <c r="X127" s="474">
        <v>723.4</v>
      </c>
      <c r="Y127" s="474">
        <v>473.2</v>
      </c>
      <c r="AA127" s="474">
        <v>629.04999999999995</v>
      </c>
      <c r="AB127" s="474">
        <v>411.47</v>
      </c>
      <c r="AD127" s="474">
        <v>547</v>
      </c>
      <c r="AE127" s="474">
        <v>357.8</v>
      </c>
      <c r="AG127" s="474">
        <v>547</v>
      </c>
      <c r="AH127" s="474">
        <v>357.8</v>
      </c>
      <c r="AP127" s="535"/>
    </row>
    <row r="128" spans="1:42" ht="24" customHeight="1" outlineLevel="1" x14ac:dyDescent="0.25">
      <c r="B128" s="471" t="s">
        <v>8211</v>
      </c>
      <c r="C128" s="469" t="s">
        <v>4597</v>
      </c>
      <c r="E128" s="475" t="s">
        <v>8162</v>
      </c>
      <c r="F128" s="469" t="s">
        <v>4455</v>
      </c>
      <c r="G128" s="468">
        <v>1</v>
      </c>
      <c r="H128" s="468">
        <v>1.85</v>
      </c>
      <c r="I128" s="468" t="s">
        <v>4616</v>
      </c>
      <c r="J128" s="468">
        <v>21</v>
      </c>
      <c r="L128" s="468">
        <v>3.8</v>
      </c>
      <c r="M128" s="474">
        <f t="shared" si="8"/>
        <v>919.75</v>
      </c>
      <c r="N128" s="474">
        <f t="shared" si="5"/>
        <v>579.4425</v>
      </c>
      <c r="P128" s="488">
        <v>0.63</v>
      </c>
      <c r="R128" s="474">
        <v>742.88</v>
      </c>
      <c r="S128" s="474">
        <v>445.73</v>
      </c>
      <c r="U128" s="474">
        <v>742.88</v>
      </c>
      <c r="V128" s="474">
        <v>445.73</v>
      </c>
      <c r="X128" s="474">
        <v>707.5</v>
      </c>
      <c r="Y128" s="474">
        <v>424.5</v>
      </c>
      <c r="AA128" s="474">
        <v>615.25</v>
      </c>
      <c r="AB128" s="474">
        <v>369.15</v>
      </c>
      <c r="AD128" s="474">
        <v>535</v>
      </c>
      <c r="AE128" s="474">
        <v>321</v>
      </c>
      <c r="AG128" s="474">
        <v>535</v>
      </c>
      <c r="AH128" s="474">
        <v>321</v>
      </c>
      <c r="AP128" s="535"/>
    </row>
    <row r="129" spans="1:42" ht="24" customHeight="1" outlineLevel="1" x14ac:dyDescent="0.25">
      <c r="B129" s="471" t="s">
        <v>8212</v>
      </c>
      <c r="C129" s="469" t="s">
        <v>4597</v>
      </c>
      <c r="E129" s="475" t="s">
        <v>8164</v>
      </c>
      <c r="F129" s="469" t="s">
        <v>4455</v>
      </c>
      <c r="G129" s="468">
        <v>1</v>
      </c>
      <c r="H129" s="468">
        <v>1.85</v>
      </c>
      <c r="I129" s="468" t="s">
        <v>4616</v>
      </c>
      <c r="J129" s="468">
        <v>122.5</v>
      </c>
      <c r="L129" s="468">
        <v>4.2</v>
      </c>
      <c r="M129" s="474">
        <f t="shared" si="8"/>
        <v>998.40000000000009</v>
      </c>
      <c r="N129" s="474">
        <f t="shared" si="5"/>
        <v>718.84800000000007</v>
      </c>
      <c r="P129" s="488">
        <v>0.72</v>
      </c>
      <c r="R129" s="474">
        <v>806.4</v>
      </c>
      <c r="S129" s="474">
        <v>543.69000000000005</v>
      </c>
      <c r="U129" s="474">
        <v>806.4</v>
      </c>
      <c r="V129" s="474">
        <v>543.69000000000005</v>
      </c>
      <c r="X129" s="474">
        <v>768</v>
      </c>
      <c r="Y129" s="474">
        <v>517.79999999999995</v>
      </c>
      <c r="AA129" s="474">
        <v>0</v>
      </c>
      <c r="AB129" s="474">
        <v>0</v>
      </c>
      <c r="AD129" s="474">
        <v>0</v>
      </c>
      <c r="AE129" s="474"/>
      <c r="AG129" s="474">
        <v>0</v>
      </c>
      <c r="AH129" s="474"/>
      <c r="AP129" s="535"/>
    </row>
    <row r="130" spans="1:42" ht="24" customHeight="1" outlineLevel="1" x14ac:dyDescent="0.25">
      <c r="B130" s="471" t="s">
        <v>19549</v>
      </c>
      <c r="C130" s="469" t="s">
        <v>4597</v>
      </c>
      <c r="E130" s="475" t="s">
        <v>19550</v>
      </c>
      <c r="F130" s="469" t="s">
        <v>4455</v>
      </c>
      <c r="G130" s="468">
        <v>1</v>
      </c>
      <c r="H130" s="468">
        <v>1.85</v>
      </c>
      <c r="I130" s="468" t="s">
        <v>4616</v>
      </c>
      <c r="J130" s="468">
        <v>134.5</v>
      </c>
      <c r="M130" s="474">
        <f t="shared" si="8"/>
        <v>1123.2</v>
      </c>
      <c r="N130" s="474">
        <f t="shared" si="5"/>
        <v>842.40000000000009</v>
      </c>
      <c r="P130" s="488">
        <v>0.75</v>
      </c>
      <c r="R130" s="474">
        <v>907.2</v>
      </c>
      <c r="S130" s="474">
        <v>644.49</v>
      </c>
      <c r="U130" s="474">
        <v>907.2</v>
      </c>
      <c r="V130" s="474">
        <v>644.49</v>
      </c>
      <c r="X130" s="474">
        <v>864</v>
      </c>
      <c r="Y130" s="474">
        <v>613.79999999999995</v>
      </c>
      <c r="AA130" s="474">
        <v>0</v>
      </c>
      <c r="AB130" s="474">
        <v>0</v>
      </c>
      <c r="AD130" s="474"/>
      <c r="AE130" s="474"/>
      <c r="AG130" s="474"/>
      <c r="AH130" s="474"/>
      <c r="AP130" s="535"/>
    </row>
    <row r="131" spans="1:42" s="466" customFormat="1" ht="24" customHeight="1" outlineLevel="1" x14ac:dyDescent="0.25">
      <c r="A131" s="461"/>
      <c r="B131" s="462" t="s">
        <v>4714</v>
      </c>
      <c r="C131" s="461" t="s">
        <v>4597</v>
      </c>
      <c r="D131" s="461"/>
      <c r="E131" s="463" t="s">
        <v>8213</v>
      </c>
      <c r="F131" s="461" t="s">
        <v>4455</v>
      </c>
      <c r="G131" s="464">
        <v>0.7</v>
      </c>
      <c r="H131" s="464">
        <v>1.75</v>
      </c>
      <c r="I131" s="464" t="s">
        <v>4616</v>
      </c>
      <c r="J131" s="464">
        <v>96</v>
      </c>
      <c r="K131" s="461"/>
      <c r="L131" s="464">
        <v>2.2999999999999998</v>
      </c>
      <c r="M131" s="465">
        <f t="shared" si="8"/>
        <v>694.58999999999992</v>
      </c>
      <c r="N131" s="465">
        <f t="shared" si="5"/>
        <v>416.75399999999996</v>
      </c>
      <c r="O131" s="514"/>
      <c r="P131" s="486">
        <v>0.6</v>
      </c>
      <c r="Q131" s="514"/>
      <c r="R131" s="465">
        <v>561.02</v>
      </c>
      <c r="S131" s="465">
        <v>336.63</v>
      </c>
      <c r="T131" s="514"/>
      <c r="U131" s="465">
        <v>561.02</v>
      </c>
      <c r="V131" s="465">
        <v>336.63</v>
      </c>
      <c r="W131" s="514"/>
      <c r="X131" s="465">
        <v>534.29999999999995</v>
      </c>
      <c r="Y131" s="465">
        <v>320.60000000000002</v>
      </c>
      <c r="Z131" s="514"/>
      <c r="AA131" s="465">
        <v>464.6</v>
      </c>
      <c r="AB131" s="465">
        <v>278.76</v>
      </c>
      <c r="AC131" s="514"/>
      <c r="AD131" s="465">
        <v>404</v>
      </c>
      <c r="AE131" s="465">
        <v>242.39999999999998</v>
      </c>
      <c r="AF131" s="514"/>
      <c r="AG131" s="465">
        <v>404</v>
      </c>
      <c r="AH131" s="465">
        <v>242.39999999999998</v>
      </c>
      <c r="AI131" s="530"/>
      <c r="AJ131" s="533"/>
      <c r="AK131" s="533"/>
      <c r="AL131" s="533"/>
      <c r="AM131" s="533"/>
      <c r="AN131" s="533"/>
      <c r="AO131" s="533"/>
      <c r="AP131" s="534"/>
    </row>
    <row r="132" spans="1:42" ht="24" customHeight="1" outlineLevel="1" x14ac:dyDescent="0.25">
      <c r="B132" s="471" t="s">
        <v>4535</v>
      </c>
      <c r="C132" s="469" t="s">
        <v>4597</v>
      </c>
      <c r="E132" s="475" t="s">
        <v>9469</v>
      </c>
      <c r="F132" s="469" t="s">
        <v>4455</v>
      </c>
      <c r="G132" s="468">
        <v>0.7</v>
      </c>
      <c r="H132" s="468">
        <v>1.75</v>
      </c>
      <c r="I132" s="468" t="s">
        <v>4616</v>
      </c>
      <c r="J132" s="468">
        <v>110</v>
      </c>
      <c r="L132" s="468">
        <v>2.8</v>
      </c>
      <c r="M132" s="474">
        <f t="shared" si="8"/>
        <v>1410.7600000000002</v>
      </c>
      <c r="N132" s="474">
        <f t="shared" ref="N132:N195" si="9">M132*P132</f>
        <v>1058.0700000000002</v>
      </c>
      <c r="P132" s="488">
        <v>0.75</v>
      </c>
      <c r="R132" s="474">
        <v>1139.46</v>
      </c>
      <c r="S132" s="474">
        <v>915.08</v>
      </c>
      <c r="U132" s="474">
        <v>1139.46</v>
      </c>
      <c r="V132" s="474">
        <v>915.08</v>
      </c>
      <c r="X132" s="474">
        <v>1085.2</v>
      </c>
      <c r="Y132" s="474">
        <v>871.5</v>
      </c>
      <c r="AA132" s="474">
        <v>943.63</v>
      </c>
      <c r="AB132" s="474">
        <v>757.79</v>
      </c>
      <c r="AD132" s="474">
        <v>820.55</v>
      </c>
      <c r="AE132" s="474">
        <v>658.94999999999993</v>
      </c>
      <c r="AG132" s="474">
        <v>820.55</v>
      </c>
      <c r="AH132" s="474">
        <v>658.94999999999993</v>
      </c>
      <c r="AP132" s="535"/>
    </row>
    <row r="133" spans="1:42" ht="24" customHeight="1" outlineLevel="1" x14ac:dyDescent="0.25">
      <c r="B133" s="471" t="s">
        <v>4536</v>
      </c>
      <c r="C133" s="469" t="s">
        <v>4597</v>
      </c>
      <c r="E133" s="475" t="s">
        <v>8214</v>
      </c>
      <c r="F133" s="469" t="s">
        <v>4455</v>
      </c>
      <c r="G133" s="468">
        <v>0.7</v>
      </c>
      <c r="H133" s="468">
        <v>1.75</v>
      </c>
      <c r="I133" s="468" t="s">
        <v>4616</v>
      </c>
      <c r="J133" s="468">
        <v>98</v>
      </c>
      <c r="L133" s="468">
        <v>2.8</v>
      </c>
      <c r="M133" s="474">
        <f t="shared" si="8"/>
        <v>1283.49</v>
      </c>
      <c r="N133" s="474">
        <f t="shared" si="9"/>
        <v>924.11279999999999</v>
      </c>
      <c r="P133" s="488">
        <v>0.72</v>
      </c>
      <c r="R133" s="474">
        <v>1036.67</v>
      </c>
      <c r="S133" s="474">
        <v>812.28</v>
      </c>
      <c r="U133" s="474">
        <v>1036.67</v>
      </c>
      <c r="V133" s="474">
        <v>812.28</v>
      </c>
      <c r="X133" s="474">
        <v>987.3</v>
      </c>
      <c r="Y133" s="474">
        <v>773.6</v>
      </c>
      <c r="AA133" s="474">
        <v>858.53</v>
      </c>
      <c r="AB133" s="474">
        <v>672.69</v>
      </c>
      <c r="AD133" s="474">
        <v>746.55</v>
      </c>
      <c r="AE133" s="474">
        <v>584.94999999999993</v>
      </c>
      <c r="AG133" s="474">
        <v>746.55</v>
      </c>
      <c r="AH133" s="474">
        <v>584.94999999999993</v>
      </c>
      <c r="AP133" s="535"/>
    </row>
    <row r="134" spans="1:42" ht="24" customHeight="1" outlineLevel="1" x14ac:dyDescent="0.25">
      <c r="B134" s="471" t="s">
        <v>4537</v>
      </c>
      <c r="C134" s="469" t="s">
        <v>4597</v>
      </c>
      <c r="E134" s="475" t="s">
        <v>9470</v>
      </c>
      <c r="F134" s="469" t="s">
        <v>4455</v>
      </c>
      <c r="G134" s="468">
        <v>0.7</v>
      </c>
      <c r="H134" s="468">
        <v>1.75</v>
      </c>
      <c r="I134" s="468" t="s">
        <v>4616</v>
      </c>
      <c r="J134" s="468">
        <v>108</v>
      </c>
      <c r="L134" s="468">
        <v>2.4</v>
      </c>
      <c r="M134" s="474">
        <f t="shared" si="8"/>
        <v>821.86000000000013</v>
      </c>
      <c r="N134" s="474">
        <f t="shared" si="9"/>
        <v>517.7718000000001</v>
      </c>
      <c r="P134" s="488">
        <v>0.63</v>
      </c>
      <c r="R134" s="474">
        <v>663.81</v>
      </c>
      <c r="S134" s="474">
        <v>439.32</v>
      </c>
      <c r="U134" s="474">
        <v>663.81</v>
      </c>
      <c r="V134" s="474">
        <v>439.32</v>
      </c>
      <c r="X134" s="474">
        <v>632.20000000000005</v>
      </c>
      <c r="Y134" s="474">
        <v>418.4</v>
      </c>
      <c r="AA134" s="474">
        <v>549.70000000000005</v>
      </c>
      <c r="AB134" s="474">
        <v>363.86</v>
      </c>
      <c r="AD134" s="474">
        <v>478</v>
      </c>
      <c r="AE134" s="474">
        <v>316.39999999999998</v>
      </c>
      <c r="AG134" s="474">
        <v>478</v>
      </c>
      <c r="AH134" s="474">
        <v>316.39999999999998</v>
      </c>
      <c r="AP134" s="535"/>
    </row>
    <row r="135" spans="1:42" ht="24" customHeight="1" outlineLevel="1" x14ac:dyDescent="0.25">
      <c r="B135" s="471" t="s">
        <v>8215</v>
      </c>
      <c r="C135" s="469" t="s">
        <v>4597</v>
      </c>
      <c r="E135" s="475" t="s">
        <v>8216</v>
      </c>
      <c r="F135" s="469" t="s">
        <v>4455</v>
      </c>
      <c r="G135" s="468">
        <v>0.7</v>
      </c>
      <c r="H135" s="468">
        <v>1.75</v>
      </c>
      <c r="I135" s="468" t="s">
        <v>4616</v>
      </c>
      <c r="J135" s="468">
        <v>18</v>
      </c>
      <c r="L135" s="468">
        <v>2.6</v>
      </c>
      <c r="M135" s="474">
        <f t="shared" si="8"/>
        <v>785.72</v>
      </c>
      <c r="N135" s="474">
        <f t="shared" si="9"/>
        <v>495.00360000000001</v>
      </c>
      <c r="P135" s="488">
        <v>0.63</v>
      </c>
      <c r="R135" s="474">
        <v>634.62</v>
      </c>
      <c r="S135" s="474">
        <v>380.73</v>
      </c>
      <c r="U135" s="474">
        <v>634.62</v>
      </c>
      <c r="V135" s="474">
        <v>380.73</v>
      </c>
      <c r="X135" s="474">
        <v>604.4</v>
      </c>
      <c r="Y135" s="474">
        <v>362.6</v>
      </c>
      <c r="AA135" s="474">
        <v>525.54999999999995</v>
      </c>
      <c r="AB135" s="474">
        <v>315.33</v>
      </c>
      <c r="AD135" s="474">
        <v>457</v>
      </c>
      <c r="AE135" s="474">
        <v>274.2</v>
      </c>
      <c r="AG135" s="474">
        <v>457</v>
      </c>
      <c r="AH135" s="474">
        <v>274.2</v>
      </c>
      <c r="AP135" s="535"/>
    </row>
    <row r="136" spans="1:42" ht="24" customHeight="1" outlineLevel="1" x14ac:dyDescent="0.25">
      <c r="B136" s="471" t="s">
        <v>8217</v>
      </c>
      <c r="C136" s="469" t="s">
        <v>4597</v>
      </c>
      <c r="E136" s="475" t="s">
        <v>8218</v>
      </c>
      <c r="F136" s="469" t="s">
        <v>4455</v>
      </c>
      <c r="G136" s="468">
        <v>0.7</v>
      </c>
      <c r="H136" s="468">
        <v>1.75</v>
      </c>
      <c r="I136" s="468" t="s">
        <v>4616</v>
      </c>
      <c r="L136" s="468">
        <v>2.8</v>
      </c>
      <c r="M136" s="474">
        <v>944.59</v>
      </c>
      <c r="N136" s="474">
        <f t="shared" si="9"/>
        <v>680.10479999999995</v>
      </c>
      <c r="P136" s="488">
        <v>0.72</v>
      </c>
      <c r="R136" s="474">
        <v>0</v>
      </c>
      <c r="S136" s="474">
        <v>0</v>
      </c>
      <c r="U136" s="474">
        <v>0</v>
      </c>
      <c r="V136" s="474">
        <v>0</v>
      </c>
      <c r="X136" s="474">
        <v>0</v>
      </c>
      <c r="Y136" s="474">
        <v>0</v>
      </c>
      <c r="AA136" s="474">
        <v>0</v>
      </c>
      <c r="AB136" s="474">
        <v>0</v>
      </c>
      <c r="AD136" s="474">
        <v>0</v>
      </c>
      <c r="AE136" s="474"/>
      <c r="AG136" s="474">
        <v>0</v>
      </c>
      <c r="AH136" s="474"/>
      <c r="AP136" s="535"/>
    </row>
    <row r="137" spans="1:42" ht="24" customHeight="1" outlineLevel="1" x14ac:dyDescent="0.25">
      <c r="B137" s="471" t="s">
        <v>19551</v>
      </c>
      <c r="C137" s="469" t="s">
        <v>4597</v>
      </c>
      <c r="E137" s="475" t="s">
        <v>19552</v>
      </c>
      <c r="F137" s="469" t="s">
        <v>4455</v>
      </c>
      <c r="G137" s="468">
        <v>0.7</v>
      </c>
      <c r="H137" s="468">
        <v>1.75</v>
      </c>
      <c r="I137" s="468" t="s">
        <v>4616</v>
      </c>
      <c r="M137" s="474">
        <v>1054.5899999999999</v>
      </c>
      <c r="N137" s="474">
        <f t="shared" si="9"/>
        <v>790.94249999999988</v>
      </c>
      <c r="P137" s="488">
        <v>0.75</v>
      </c>
      <c r="R137" s="474">
        <v>0</v>
      </c>
      <c r="S137" s="474">
        <v>0</v>
      </c>
      <c r="U137" s="474">
        <v>0</v>
      </c>
      <c r="V137" s="474">
        <v>0</v>
      </c>
      <c r="X137" s="474">
        <v>0</v>
      </c>
      <c r="Y137" s="474">
        <v>0</v>
      </c>
      <c r="AA137" s="474">
        <v>0</v>
      </c>
      <c r="AB137" s="474">
        <v>0</v>
      </c>
      <c r="AD137" s="474"/>
      <c r="AE137" s="474"/>
      <c r="AG137" s="474"/>
      <c r="AH137" s="474"/>
      <c r="AP137" s="535"/>
    </row>
    <row r="138" spans="1:42" s="466" customFormat="1" ht="24" customHeight="1" outlineLevel="1" x14ac:dyDescent="0.25">
      <c r="A138" s="461"/>
      <c r="B138" s="462" t="s">
        <v>4819</v>
      </c>
      <c r="C138" s="461" t="s">
        <v>4597</v>
      </c>
      <c r="D138" s="461"/>
      <c r="E138" s="463" t="s">
        <v>8191</v>
      </c>
      <c r="F138" s="461" t="s">
        <v>4455</v>
      </c>
      <c r="G138" s="464">
        <v>1</v>
      </c>
      <c r="H138" s="464">
        <v>1.9</v>
      </c>
      <c r="I138" s="464" t="s">
        <v>4616</v>
      </c>
      <c r="J138" s="464">
        <v>96</v>
      </c>
      <c r="K138" s="461"/>
      <c r="L138" s="464">
        <v>3.3</v>
      </c>
      <c r="M138" s="465">
        <f>X138*$O$3</f>
        <v>694.58999999999992</v>
      </c>
      <c r="N138" s="465">
        <f t="shared" si="9"/>
        <v>416.75399999999996</v>
      </c>
      <c r="O138" s="514"/>
      <c r="P138" s="486">
        <v>0.6</v>
      </c>
      <c r="Q138" s="514"/>
      <c r="R138" s="465">
        <v>561.02</v>
      </c>
      <c r="S138" s="465">
        <v>336.63</v>
      </c>
      <c r="T138" s="514"/>
      <c r="U138" s="465">
        <v>561.02</v>
      </c>
      <c r="V138" s="465">
        <v>336.63</v>
      </c>
      <c r="W138" s="514"/>
      <c r="X138" s="465">
        <v>534.29999999999995</v>
      </c>
      <c r="Y138" s="465">
        <v>320.60000000000002</v>
      </c>
      <c r="Z138" s="514"/>
      <c r="AA138" s="465">
        <v>464.6</v>
      </c>
      <c r="AB138" s="465">
        <v>278.76</v>
      </c>
      <c r="AC138" s="514"/>
      <c r="AD138" s="465">
        <v>404</v>
      </c>
      <c r="AE138" s="465">
        <v>242.39999999999998</v>
      </c>
      <c r="AF138" s="514"/>
      <c r="AG138" s="465">
        <v>404</v>
      </c>
      <c r="AH138" s="465">
        <v>242.39999999999998</v>
      </c>
      <c r="AI138" s="530"/>
      <c r="AJ138" s="533"/>
      <c r="AK138" s="533"/>
      <c r="AL138" s="533"/>
      <c r="AM138" s="533"/>
      <c r="AN138" s="533"/>
      <c r="AO138" s="533"/>
      <c r="AP138" s="534"/>
    </row>
    <row r="139" spans="1:42" ht="24" customHeight="1" outlineLevel="1" x14ac:dyDescent="0.25">
      <c r="B139" s="471" t="s">
        <v>8219</v>
      </c>
      <c r="C139" s="469" t="s">
        <v>4597</v>
      </c>
      <c r="E139" s="475" t="s">
        <v>9465</v>
      </c>
      <c r="F139" s="469" t="s">
        <v>4455</v>
      </c>
      <c r="G139" s="468">
        <v>1</v>
      </c>
      <c r="H139" s="468">
        <v>1.9</v>
      </c>
      <c r="I139" s="468" t="s">
        <v>4616</v>
      </c>
      <c r="J139" s="468">
        <v>110</v>
      </c>
      <c r="M139" s="474">
        <f>X139*$O$3</f>
        <v>1410.7600000000002</v>
      </c>
      <c r="N139" s="474">
        <f t="shared" si="9"/>
        <v>1058.0700000000002</v>
      </c>
      <c r="P139" s="488">
        <v>0.75</v>
      </c>
      <c r="R139" s="474">
        <v>1139.46</v>
      </c>
      <c r="S139" s="474">
        <v>915.08</v>
      </c>
      <c r="U139" s="474">
        <v>1139.46</v>
      </c>
      <c r="V139" s="474">
        <v>915.08</v>
      </c>
      <c r="X139" s="474">
        <v>1085.2</v>
      </c>
      <c r="Y139" s="474">
        <v>871.5</v>
      </c>
      <c r="AA139" s="474">
        <v>943.63</v>
      </c>
      <c r="AB139" s="474">
        <v>757.79</v>
      </c>
      <c r="AD139" s="474">
        <v>820.55</v>
      </c>
      <c r="AE139" s="474">
        <v>658.94999999999993</v>
      </c>
      <c r="AG139" s="474">
        <v>820.55</v>
      </c>
      <c r="AH139" s="474">
        <v>658.94999999999993</v>
      </c>
      <c r="AP139" s="535"/>
    </row>
    <row r="140" spans="1:42" ht="24" customHeight="1" outlineLevel="1" x14ac:dyDescent="0.25">
      <c r="B140" s="471" t="s">
        <v>8220</v>
      </c>
      <c r="C140" s="469" t="s">
        <v>4597</v>
      </c>
      <c r="E140" s="475" t="s">
        <v>11355</v>
      </c>
      <c r="F140" s="469" t="s">
        <v>4455</v>
      </c>
      <c r="G140" s="468">
        <v>1</v>
      </c>
      <c r="H140" s="468">
        <v>1.9</v>
      </c>
      <c r="I140" s="468" t="s">
        <v>4616</v>
      </c>
      <c r="J140" s="468">
        <v>98</v>
      </c>
      <c r="M140" s="474">
        <f>X140*$O$3</f>
        <v>1283.49</v>
      </c>
      <c r="N140" s="474">
        <f t="shared" si="9"/>
        <v>924.11279999999999</v>
      </c>
      <c r="P140" s="488">
        <v>0.72</v>
      </c>
      <c r="R140" s="474">
        <v>1036.67</v>
      </c>
      <c r="S140" s="474">
        <v>812.28</v>
      </c>
      <c r="U140" s="474">
        <v>1036.67</v>
      </c>
      <c r="V140" s="474">
        <v>812.28</v>
      </c>
      <c r="X140" s="474">
        <v>987.3</v>
      </c>
      <c r="Y140" s="474">
        <v>773.6</v>
      </c>
      <c r="AA140" s="474">
        <v>858.53</v>
      </c>
      <c r="AB140" s="474">
        <v>672.69</v>
      </c>
      <c r="AD140" s="474">
        <v>746.55</v>
      </c>
      <c r="AE140" s="474">
        <v>584.94999999999993</v>
      </c>
      <c r="AG140" s="474">
        <v>746.55</v>
      </c>
      <c r="AH140" s="474">
        <v>584.94999999999993</v>
      </c>
      <c r="AP140" s="535"/>
    </row>
    <row r="141" spans="1:42" ht="24" customHeight="1" outlineLevel="1" x14ac:dyDescent="0.25">
      <c r="B141" s="471" t="s">
        <v>8221</v>
      </c>
      <c r="C141" s="469" t="s">
        <v>4597</v>
      </c>
      <c r="E141" s="475" t="s">
        <v>9466</v>
      </c>
      <c r="F141" s="469" t="s">
        <v>4455</v>
      </c>
      <c r="G141" s="468">
        <v>1</v>
      </c>
      <c r="H141" s="468">
        <v>1.9</v>
      </c>
      <c r="I141" s="468" t="s">
        <v>4616</v>
      </c>
      <c r="J141" s="468">
        <v>108</v>
      </c>
      <c r="M141" s="474">
        <f>X141*$O$3</f>
        <v>821.86000000000013</v>
      </c>
      <c r="N141" s="474">
        <f t="shared" si="9"/>
        <v>517.7718000000001</v>
      </c>
      <c r="P141" s="488">
        <v>0.63</v>
      </c>
      <c r="R141" s="474">
        <v>663.81</v>
      </c>
      <c r="S141" s="474">
        <v>439.32</v>
      </c>
      <c r="U141" s="474">
        <v>663.81</v>
      </c>
      <c r="V141" s="474">
        <v>439.32</v>
      </c>
      <c r="X141" s="474">
        <v>632.20000000000005</v>
      </c>
      <c r="Y141" s="474">
        <v>418.4</v>
      </c>
      <c r="AA141" s="474">
        <v>549.70000000000005</v>
      </c>
      <c r="AB141" s="474">
        <v>363.86</v>
      </c>
      <c r="AD141" s="474">
        <v>478</v>
      </c>
      <c r="AE141" s="474">
        <v>316.39999999999998</v>
      </c>
      <c r="AG141" s="474">
        <v>478</v>
      </c>
      <c r="AH141" s="474">
        <v>316.39999999999998</v>
      </c>
      <c r="AP141" s="535"/>
    </row>
    <row r="142" spans="1:42" ht="24" customHeight="1" outlineLevel="1" x14ac:dyDescent="0.25">
      <c r="B142" s="471" t="s">
        <v>8222</v>
      </c>
      <c r="C142" s="469" t="s">
        <v>4597</v>
      </c>
      <c r="E142" s="475" t="s">
        <v>8194</v>
      </c>
      <c r="F142" s="469" t="s">
        <v>4455</v>
      </c>
      <c r="G142" s="468">
        <v>1</v>
      </c>
      <c r="H142" s="468">
        <v>1.9</v>
      </c>
      <c r="I142" s="468" t="s">
        <v>4616</v>
      </c>
      <c r="J142" s="468">
        <v>18</v>
      </c>
      <c r="M142" s="474">
        <f>X142*$O$3</f>
        <v>785.72</v>
      </c>
      <c r="N142" s="474">
        <f t="shared" si="9"/>
        <v>495.00360000000001</v>
      </c>
      <c r="P142" s="488">
        <v>0.63</v>
      </c>
      <c r="R142" s="474">
        <v>634.62</v>
      </c>
      <c r="S142" s="474">
        <v>380.73</v>
      </c>
      <c r="U142" s="474">
        <v>634.62</v>
      </c>
      <c r="V142" s="474">
        <v>380.73</v>
      </c>
      <c r="X142" s="474">
        <v>604.4</v>
      </c>
      <c r="Y142" s="474">
        <v>362.6</v>
      </c>
      <c r="AA142" s="474">
        <v>525.54999999999995</v>
      </c>
      <c r="AB142" s="474">
        <v>315.33</v>
      </c>
      <c r="AD142" s="474">
        <v>457</v>
      </c>
      <c r="AE142" s="474">
        <v>274.2</v>
      </c>
      <c r="AG142" s="474">
        <v>457</v>
      </c>
      <c r="AH142" s="474">
        <v>274.2</v>
      </c>
      <c r="AP142" s="535"/>
    </row>
    <row r="143" spans="1:42" ht="24" customHeight="1" outlineLevel="1" x14ac:dyDescent="0.25">
      <c r="B143" s="471" t="s">
        <v>8223</v>
      </c>
      <c r="C143" s="469" t="s">
        <v>4597</v>
      </c>
      <c r="E143" s="475" t="s">
        <v>8196</v>
      </c>
      <c r="F143" s="469" t="s">
        <v>4455</v>
      </c>
      <c r="G143" s="468">
        <v>1</v>
      </c>
      <c r="H143" s="468">
        <v>1.9</v>
      </c>
      <c r="I143" s="468" t="s">
        <v>4616</v>
      </c>
      <c r="M143" s="474">
        <v>944.59</v>
      </c>
      <c r="N143" s="474">
        <f t="shared" si="9"/>
        <v>680.10479999999995</v>
      </c>
      <c r="P143" s="488">
        <v>0.72</v>
      </c>
      <c r="R143" s="474">
        <v>0</v>
      </c>
      <c r="S143" s="474">
        <v>0</v>
      </c>
      <c r="U143" s="474">
        <v>0</v>
      </c>
      <c r="V143" s="474">
        <v>0</v>
      </c>
      <c r="X143" s="474">
        <v>0</v>
      </c>
      <c r="Y143" s="474">
        <v>0</v>
      </c>
      <c r="AA143" s="474">
        <v>0</v>
      </c>
      <c r="AB143" s="474">
        <v>0</v>
      </c>
      <c r="AD143" s="474">
        <v>0</v>
      </c>
      <c r="AE143" s="474"/>
      <c r="AG143" s="474">
        <v>0</v>
      </c>
      <c r="AH143" s="474"/>
      <c r="AP143" s="535"/>
    </row>
    <row r="144" spans="1:42" ht="24" customHeight="1" outlineLevel="1" x14ac:dyDescent="0.25">
      <c r="B144" s="471" t="s">
        <v>19553</v>
      </c>
      <c r="C144" s="469" t="s">
        <v>4597</v>
      </c>
      <c r="E144" s="475" t="s">
        <v>19544</v>
      </c>
      <c r="F144" s="469" t="s">
        <v>4455</v>
      </c>
      <c r="G144" s="468">
        <v>1</v>
      </c>
      <c r="H144" s="468">
        <v>1.9</v>
      </c>
      <c r="I144" s="468" t="s">
        <v>4616</v>
      </c>
      <c r="M144" s="474">
        <v>1054.5899999999999</v>
      </c>
      <c r="N144" s="474">
        <f t="shared" si="9"/>
        <v>790.94249999999988</v>
      </c>
      <c r="P144" s="488">
        <v>0.75</v>
      </c>
      <c r="R144" s="474">
        <v>0</v>
      </c>
      <c r="S144" s="474">
        <v>0</v>
      </c>
      <c r="U144" s="474">
        <v>0</v>
      </c>
      <c r="V144" s="474">
        <v>0</v>
      </c>
      <c r="X144" s="474">
        <v>0</v>
      </c>
      <c r="Y144" s="474">
        <v>0</v>
      </c>
      <c r="AA144" s="474">
        <v>0</v>
      </c>
      <c r="AB144" s="474">
        <v>0</v>
      </c>
      <c r="AD144" s="474"/>
      <c r="AE144" s="474"/>
      <c r="AG144" s="474"/>
      <c r="AH144" s="474"/>
      <c r="AP144" s="535"/>
    </row>
    <row r="145" spans="1:42" s="466" customFormat="1" ht="24" customHeight="1" outlineLevel="1" x14ac:dyDescent="0.25">
      <c r="A145" s="461"/>
      <c r="B145" s="462" t="s">
        <v>4820</v>
      </c>
      <c r="C145" s="461" t="s">
        <v>4597</v>
      </c>
      <c r="D145" s="461"/>
      <c r="E145" s="463" t="s">
        <v>8224</v>
      </c>
      <c r="F145" s="461" t="s">
        <v>4455</v>
      </c>
      <c r="G145" s="464">
        <v>0.85</v>
      </c>
      <c r="H145" s="464">
        <v>1.35</v>
      </c>
      <c r="I145" s="464" t="s">
        <v>4616</v>
      </c>
      <c r="J145" s="464">
        <v>112</v>
      </c>
      <c r="K145" s="461"/>
      <c r="L145" s="464">
        <v>3</v>
      </c>
      <c r="M145" s="465">
        <f t="shared" ref="M145:M150" si="10">X145*$O$3</f>
        <v>777.14</v>
      </c>
      <c r="N145" s="465">
        <f t="shared" si="9"/>
        <v>466.28399999999999</v>
      </c>
      <c r="O145" s="514"/>
      <c r="P145" s="486">
        <v>0.6</v>
      </c>
      <c r="Q145" s="514"/>
      <c r="R145" s="465">
        <v>627.69000000000005</v>
      </c>
      <c r="S145" s="465">
        <v>376.64</v>
      </c>
      <c r="T145" s="514"/>
      <c r="U145" s="465">
        <v>627.69000000000005</v>
      </c>
      <c r="V145" s="465">
        <v>376.64</v>
      </c>
      <c r="W145" s="514"/>
      <c r="X145" s="465">
        <v>597.79999999999995</v>
      </c>
      <c r="Y145" s="465">
        <v>358.7</v>
      </c>
      <c r="Z145" s="514"/>
      <c r="AA145" s="465">
        <v>519.79999999999995</v>
      </c>
      <c r="AB145" s="465">
        <v>311.88</v>
      </c>
      <c r="AC145" s="514"/>
      <c r="AD145" s="465">
        <v>452</v>
      </c>
      <c r="AE145" s="465">
        <v>271.2</v>
      </c>
      <c r="AF145" s="514"/>
      <c r="AG145" s="465">
        <v>452</v>
      </c>
      <c r="AH145" s="465">
        <v>271.2</v>
      </c>
      <c r="AI145" s="530"/>
      <c r="AJ145" s="533"/>
      <c r="AK145" s="533"/>
      <c r="AL145" s="533"/>
      <c r="AM145" s="533"/>
      <c r="AN145" s="533"/>
      <c r="AO145" s="533"/>
      <c r="AP145" s="534"/>
    </row>
    <row r="146" spans="1:42" ht="24" customHeight="1" outlineLevel="1" x14ac:dyDescent="0.25">
      <c r="B146" s="471" t="s">
        <v>8225</v>
      </c>
      <c r="C146" s="469" t="s">
        <v>4597</v>
      </c>
      <c r="E146" s="475" t="s">
        <v>9471</v>
      </c>
      <c r="F146" s="469" t="s">
        <v>4455</v>
      </c>
      <c r="G146" s="468">
        <v>0.85</v>
      </c>
      <c r="H146" s="468">
        <v>1.35</v>
      </c>
      <c r="I146" s="468" t="s">
        <v>4616</v>
      </c>
      <c r="J146" s="468">
        <v>125</v>
      </c>
      <c r="L146" s="468">
        <v>3.5</v>
      </c>
      <c r="M146" s="474">
        <f t="shared" si="10"/>
        <v>1384.3700000000001</v>
      </c>
      <c r="N146" s="474">
        <f t="shared" si="9"/>
        <v>1038.2775000000001</v>
      </c>
      <c r="P146" s="488">
        <v>0.75</v>
      </c>
      <c r="R146" s="474">
        <v>1118.1500000000001</v>
      </c>
      <c r="S146" s="474">
        <v>867.09</v>
      </c>
      <c r="U146" s="474">
        <v>1118.1500000000001</v>
      </c>
      <c r="V146" s="474">
        <v>867.09</v>
      </c>
      <c r="X146" s="474">
        <v>1064.9000000000001</v>
      </c>
      <c r="Y146" s="474">
        <v>825.8</v>
      </c>
      <c r="AA146" s="474">
        <v>925.98</v>
      </c>
      <c r="AB146" s="474">
        <v>718.06</v>
      </c>
      <c r="AD146" s="474">
        <v>805.2</v>
      </c>
      <c r="AE146" s="474">
        <v>624.4</v>
      </c>
      <c r="AG146" s="474">
        <v>805.2</v>
      </c>
      <c r="AH146" s="474">
        <v>624.4</v>
      </c>
      <c r="AP146" s="535"/>
    </row>
    <row r="147" spans="1:42" ht="24" customHeight="1" outlineLevel="1" x14ac:dyDescent="0.25">
      <c r="B147" s="471" t="s">
        <v>8226</v>
      </c>
      <c r="C147" s="469" t="s">
        <v>4597</v>
      </c>
      <c r="E147" s="475" t="s">
        <v>8227</v>
      </c>
      <c r="F147" s="469" t="s">
        <v>4455</v>
      </c>
      <c r="G147" s="468">
        <v>0.85</v>
      </c>
      <c r="H147" s="468">
        <v>1.35</v>
      </c>
      <c r="I147" s="468" t="s">
        <v>4616</v>
      </c>
      <c r="J147" s="468">
        <v>113</v>
      </c>
      <c r="L147" s="468">
        <v>3.5</v>
      </c>
      <c r="M147" s="474">
        <f t="shared" si="10"/>
        <v>1257.1000000000001</v>
      </c>
      <c r="N147" s="474">
        <f t="shared" si="9"/>
        <v>905.11200000000008</v>
      </c>
      <c r="P147" s="488">
        <v>0.72</v>
      </c>
      <c r="R147" s="474">
        <v>1015.35</v>
      </c>
      <c r="S147" s="474">
        <v>764.3</v>
      </c>
      <c r="U147" s="474">
        <v>1015.35</v>
      </c>
      <c r="V147" s="474">
        <v>764.3</v>
      </c>
      <c r="X147" s="474">
        <v>967</v>
      </c>
      <c r="Y147" s="474">
        <v>727.9</v>
      </c>
      <c r="AA147" s="474">
        <v>840.88</v>
      </c>
      <c r="AB147" s="474">
        <v>632.96</v>
      </c>
      <c r="AD147" s="474">
        <v>731.2</v>
      </c>
      <c r="AE147" s="474">
        <v>550.4</v>
      </c>
      <c r="AG147" s="474">
        <v>731.2</v>
      </c>
      <c r="AH147" s="474">
        <v>550.4</v>
      </c>
      <c r="AP147" s="535"/>
    </row>
    <row r="148" spans="1:42" ht="24" customHeight="1" outlineLevel="1" x14ac:dyDescent="0.25">
      <c r="B148" s="471" t="s">
        <v>8228</v>
      </c>
      <c r="C148" s="469" t="s">
        <v>4597</v>
      </c>
      <c r="E148" s="475" t="s">
        <v>9472</v>
      </c>
      <c r="F148" s="469" t="s">
        <v>4455</v>
      </c>
      <c r="G148" s="468">
        <v>0.85</v>
      </c>
      <c r="H148" s="468">
        <v>1.35</v>
      </c>
      <c r="I148" s="468" t="s">
        <v>4616</v>
      </c>
      <c r="J148" s="468">
        <v>124</v>
      </c>
      <c r="L148" s="468">
        <v>3.1</v>
      </c>
      <c r="M148" s="474">
        <f t="shared" si="10"/>
        <v>904.28000000000009</v>
      </c>
      <c r="N148" s="474">
        <f t="shared" si="9"/>
        <v>569.69640000000004</v>
      </c>
      <c r="P148" s="488">
        <v>0.63</v>
      </c>
      <c r="R148" s="474">
        <v>730.38</v>
      </c>
      <c r="S148" s="474">
        <v>479.33</v>
      </c>
      <c r="U148" s="474">
        <v>730.38</v>
      </c>
      <c r="V148" s="474">
        <v>479.33</v>
      </c>
      <c r="X148" s="474">
        <v>695.6</v>
      </c>
      <c r="Y148" s="474">
        <v>456.5</v>
      </c>
      <c r="AA148" s="474">
        <v>604.9</v>
      </c>
      <c r="AB148" s="474">
        <v>396.98</v>
      </c>
      <c r="AD148" s="474">
        <v>526</v>
      </c>
      <c r="AE148" s="474">
        <v>345.2</v>
      </c>
      <c r="AG148" s="474">
        <v>526</v>
      </c>
      <c r="AH148" s="474">
        <v>345.2</v>
      </c>
      <c r="AP148" s="535"/>
    </row>
    <row r="149" spans="1:42" ht="24" customHeight="1" outlineLevel="1" x14ac:dyDescent="0.25">
      <c r="B149" s="471" t="s">
        <v>8229</v>
      </c>
      <c r="C149" s="469" t="s">
        <v>4597</v>
      </c>
      <c r="E149" s="475" t="s">
        <v>8230</v>
      </c>
      <c r="F149" s="469" t="s">
        <v>4455</v>
      </c>
      <c r="G149" s="468">
        <v>0.85</v>
      </c>
      <c r="H149" s="468">
        <v>1.35</v>
      </c>
      <c r="I149" s="468" t="s">
        <v>4616</v>
      </c>
      <c r="J149" s="468">
        <v>21</v>
      </c>
      <c r="L149" s="468">
        <v>3</v>
      </c>
      <c r="M149" s="474">
        <f t="shared" si="10"/>
        <v>878.54</v>
      </c>
      <c r="N149" s="474">
        <f t="shared" si="9"/>
        <v>553.48019999999997</v>
      </c>
      <c r="P149" s="488">
        <v>0.63</v>
      </c>
      <c r="R149" s="474">
        <v>709.59</v>
      </c>
      <c r="S149" s="474">
        <v>425.78</v>
      </c>
      <c r="U149" s="474">
        <v>709.59</v>
      </c>
      <c r="V149" s="474">
        <v>425.78</v>
      </c>
      <c r="X149" s="474">
        <v>675.8</v>
      </c>
      <c r="Y149" s="474">
        <v>405.5</v>
      </c>
      <c r="AA149" s="474">
        <v>587.65</v>
      </c>
      <c r="AB149" s="474">
        <v>352.59</v>
      </c>
      <c r="AD149" s="474">
        <v>511</v>
      </c>
      <c r="AE149" s="474">
        <v>306.59999999999997</v>
      </c>
      <c r="AG149" s="474">
        <v>511</v>
      </c>
      <c r="AH149" s="474">
        <v>306.59999999999997</v>
      </c>
      <c r="AP149" s="535"/>
    </row>
    <row r="150" spans="1:42" ht="24" customHeight="1" outlineLevel="1" x14ac:dyDescent="0.25">
      <c r="B150" s="471" t="s">
        <v>8231</v>
      </c>
      <c r="C150" s="469" t="s">
        <v>4597</v>
      </c>
      <c r="E150" s="475" t="s">
        <v>8232</v>
      </c>
      <c r="F150" s="469" t="s">
        <v>4455</v>
      </c>
      <c r="G150" s="468">
        <v>0.85</v>
      </c>
      <c r="H150" s="468">
        <v>1.35</v>
      </c>
      <c r="I150" s="468" t="s">
        <v>4616</v>
      </c>
      <c r="J150" s="468">
        <v>140</v>
      </c>
      <c r="L150" s="468">
        <v>3.5</v>
      </c>
      <c r="M150" s="474">
        <f t="shared" si="10"/>
        <v>1261.6500000000001</v>
      </c>
      <c r="N150" s="474">
        <f t="shared" si="9"/>
        <v>908.38800000000003</v>
      </c>
      <c r="P150" s="488">
        <v>0.72</v>
      </c>
      <c r="R150" s="474">
        <v>1019.03</v>
      </c>
      <c r="S150" s="474">
        <v>767.87</v>
      </c>
      <c r="U150" s="474">
        <v>1019.03</v>
      </c>
      <c r="V150" s="474">
        <v>767.87</v>
      </c>
      <c r="X150" s="474">
        <v>970.5</v>
      </c>
      <c r="Y150" s="474">
        <v>731.3</v>
      </c>
      <c r="AA150" s="474">
        <v>843.87</v>
      </c>
      <c r="AB150" s="474">
        <v>635.95000000000005</v>
      </c>
      <c r="AD150" s="474">
        <v>733.8</v>
      </c>
      <c r="AE150" s="474">
        <v>553</v>
      </c>
      <c r="AG150" s="474">
        <v>733.8</v>
      </c>
      <c r="AH150" s="474">
        <v>553</v>
      </c>
      <c r="AP150" s="535"/>
    </row>
    <row r="151" spans="1:42" ht="24" customHeight="1" outlineLevel="1" x14ac:dyDescent="0.25">
      <c r="B151" s="471" t="s">
        <v>19554</v>
      </c>
      <c r="C151" s="469" t="s">
        <v>4597</v>
      </c>
      <c r="E151" s="475" t="s">
        <v>19555</v>
      </c>
      <c r="F151" s="469" t="s">
        <v>4455</v>
      </c>
      <c r="G151" s="468">
        <v>0.85</v>
      </c>
      <c r="H151" s="468">
        <v>1.35</v>
      </c>
      <c r="I151" s="468" t="s">
        <v>4616</v>
      </c>
      <c r="J151" s="468">
        <v>152</v>
      </c>
      <c r="M151" s="474">
        <v>1387.14</v>
      </c>
      <c r="N151" s="474">
        <f t="shared" si="9"/>
        <v>1040.355</v>
      </c>
      <c r="P151" s="488">
        <v>0.75</v>
      </c>
      <c r="R151" s="474">
        <v>0</v>
      </c>
      <c r="S151" s="474">
        <v>0</v>
      </c>
      <c r="U151" s="474">
        <v>0</v>
      </c>
      <c r="V151" s="474">
        <v>0</v>
      </c>
      <c r="X151" s="474">
        <v>0</v>
      </c>
      <c r="Y151" s="474">
        <v>0</v>
      </c>
      <c r="AA151" s="474">
        <v>0</v>
      </c>
      <c r="AB151" s="474">
        <v>0</v>
      </c>
      <c r="AD151" s="474"/>
      <c r="AE151" s="474"/>
      <c r="AG151" s="474"/>
      <c r="AH151" s="474"/>
      <c r="AP151" s="535"/>
    </row>
    <row r="152" spans="1:42" s="466" customFormat="1" ht="24" customHeight="1" outlineLevel="1" x14ac:dyDescent="0.25">
      <c r="A152" s="461"/>
      <c r="B152" s="462" t="s">
        <v>4821</v>
      </c>
      <c r="C152" s="461" t="s">
        <v>4597</v>
      </c>
      <c r="D152" s="461"/>
      <c r="E152" s="463" t="s">
        <v>8199</v>
      </c>
      <c r="F152" s="461" t="s">
        <v>4455</v>
      </c>
      <c r="G152" s="464">
        <v>0.7</v>
      </c>
      <c r="H152" s="464">
        <v>1.95</v>
      </c>
      <c r="I152" s="464" t="s">
        <v>4616</v>
      </c>
      <c r="J152" s="464">
        <v>112</v>
      </c>
      <c r="K152" s="461"/>
      <c r="L152" s="464">
        <v>2.9</v>
      </c>
      <c r="M152" s="465">
        <f t="shared" ref="M152:M175" si="11">X152*$O$3</f>
        <v>814.97</v>
      </c>
      <c r="N152" s="465">
        <f t="shared" si="9"/>
        <v>488.98199999999997</v>
      </c>
      <c r="O152" s="514"/>
      <c r="P152" s="486">
        <v>0.6</v>
      </c>
      <c r="Q152" s="514"/>
      <c r="R152" s="465">
        <v>658.25</v>
      </c>
      <c r="S152" s="465">
        <v>394.91</v>
      </c>
      <c r="T152" s="514"/>
      <c r="U152" s="465">
        <v>658.25</v>
      </c>
      <c r="V152" s="465">
        <v>394.91</v>
      </c>
      <c r="W152" s="514"/>
      <c r="X152" s="465">
        <v>626.9</v>
      </c>
      <c r="Y152" s="465">
        <v>376.1</v>
      </c>
      <c r="Z152" s="514"/>
      <c r="AA152" s="465">
        <v>545.1</v>
      </c>
      <c r="AB152" s="465">
        <v>327.06</v>
      </c>
      <c r="AC152" s="514"/>
      <c r="AD152" s="465">
        <v>474</v>
      </c>
      <c r="AE152" s="465">
        <v>284.39999999999998</v>
      </c>
      <c r="AF152" s="514"/>
      <c r="AG152" s="465">
        <v>474</v>
      </c>
      <c r="AH152" s="465">
        <v>284.39999999999998</v>
      </c>
      <c r="AI152" s="530"/>
      <c r="AJ152" s="533"/>
      <c r="AK152" s="533"/>
      <c r="AL152" s="533"/>
      <c r="AM152" s="533"/>
      <c r="AN152" s="533"/>
      <c r="AO152" s="533"/>
      <c r="AP152" s="534"/>
    </row>
    <row r="153" spans="1:42" ht="24" customHeight="1" outlineLevel="1" x14ac:dyDescent="0.25">
      <c r="B153" s="471" t="s">
        <v>4538</v>
      </c>
      <c r="C153" s="469" t="s">
        <v>4597</v>
      </c>
      <c r="E153" s="475" t="s">
        <v>9467</v>
      </c>
      <c r="F153" s="469" t="s">
        <v>4455</v>
      </c>
      <c r="G153" s="468">
        <v>0.7</v>
      </c>
      <c r="H153" s="468">
        <v>1.95</v>
      </c>
      <c r="I153" s="468" t="s">
        <v>4616</v>
      </c>
      <c r="J153" s="468">
        <v>126</v>
      </c>
      <c r="L153" s="468">
        <v>3.5</v>
      </c>
      <c r="M153" s="474">
        <f t="shared" si="11"/>
        <v>1531.0100000000002</v>
      </c>
      <c r="N153" s="474">
        <f t="shared" si="9"/>
        <v>1148.2575000000002</v>
      </c>
      <c r="P153" s="488">
        <v>0.75</v>
      </c>
      <c r="R153" s="474">
        <v>1236.5899999999999</v>
      </c>
      <c r="S153" s="474">
        <v>973.35</v>
      </c>
      <c r="U153" s="474">
        <v>1236.5899999999999</v>
      </c>
      <c r="V153" s="474">
        <v>973.35</v>
      </c>
      <c r="X153" s="474">
        <v>1177.7</v>
      </c>
      <c r="Y153" s="474">
        <v>927</v>
      </c>
      <c r="AA153" s="474">
        <v>1024.1300000000001</v>
      </c>
      <c r="AB153" s="474">
        <v>806.09</v>
      </c>
      <c r="AD153" s="474">
        <v>890.55</v>
      </c>
      <c r="AE153" s="474">
        <v>700.94999999999993</v>
      </c>
      <c r="AG153" s="474">
        <v>890.55</v>
      </c>
      <c r="AH153" s="474">
        <v>700.94999999999993</v>
      </c>
      <c r="AP153" s="535"/>
    </row>
    <row r="154" spans="1:42" ht="24" customHeight="1" outlineLevel="1" x14ac:dyDescent="0.25">
      <c r="B154" s="471" t="s">
        <v>4539</v>
      </c>
      <c r="C154" s="469" t="s">
        <v>4597</v>
      </c>
      <c r="E154" s="475" t="s">
        <v>8200</v>
      </c>
      <c r="F154" s="469" t="s">
        <v>4455</v>
      </c>
      <c r="G154" s="468">
        <v>0.7</v>
      </c>
      <c r="H154" s="468">
        <v>1.95</v>
      </c>
      <c r="I154" s="468" t="s">
        <v>4616</v>
      </c>
      <c r="J154" s="468">
        <v>114</v>
      </c>
      <c r="L154" s="468">
        <v>3.5</v>
      </c>
      <c r="M154" s="474">
        <f t="shared" si="11"/>
        <v>1403.8700000000001</v>
      </c>
      <c r="N154" s="474">
        <f t="shared" si="9"/>
        <v>1010.7864000000001</v>
      </c>
      <c r="P154" s="488">
        <v>0.72</v>
      </c>
      <c r="R154" s="474">
        <v>1133.9000000000001</v>
      </c>
      <c r="S154" s="474">
        <v>870.56</v>
      </c>
      <c r="U154" s="474">
        <v>1133.9000000000001</v>
      </c>
      <c r="V154" s="474">
        <v>870.56</v>
      </c>
      <c r="X154" s="474">
        <v>1079.9000000000001</v>
      </c>
      <c r="Y154" s="474">
        <v>829.1</v>
      </c>
      <c r="AA154" s="474">
        <v>939.03</v>
      </c>
      <c r="AB154" s="474">
        <v>720.99</v>
      </c>
      <c r="AD154" s="474">
        <v>816.55</v>
      </c>
      <c r="AE154" s="474">
        <v>626.94999999999993</v>
      </c>
      <c r="AG154" s="474">
        <v>816.55</v>
      </c>
      <c r="AH154" s="474">
        <v>626.94999999999993</v>
      </c>
      <c r="AP154" s="535"/>
    </row>
    <row r="155" spans="1:42" ht="24" customHeight="1" outlineLevel="1" x14ac:dyDescent="0.25">
      <c r="B155" s="471" t="s">
        <v>4540</v>
      </c>
      <c r="C155" s="469" t="s">
        <v>4597</v>
      </c>
      <c r="E155" s="475" t="s">
        <v>9468</v>
      </c>
      <c r="F155" s="469" t="s">
        <v>4455</v>
      </c>
      <c r="G155" s="468">
        <v>0.7</v>
      </c>
      <c r="H155" s="468">
        <v>1.95</v>
      </c>
      <c r="I155" s="468" t="s">
        <v>4616</v>
      </c>
      <c r="J155" s="468">
        <v>124</v>
      </c>
      <c r="L155" s="468">
        <v>3</v>
      </c>
      <c r="M155" s="474">
        <f t="shared" si="11"/>
        <v>942.11000000000013</v>
      </c>
      <c r="N155" s="474">
        <f t="shared" si="9"/>
        <v>593.52930000000003</v>
      </c>
      <c r="P155" s="488">
        <v>0.63</v>
      </c>
      <c r="R155" s="474">
        <v>760.94</v>
      </c>
      <c r="S155" s="474">
        <v>497.7</v>
      </c>
      <c r="U155" s="474">
        <v>760.94</v>
      </c>
      <c r="V155" s="474">
        <v>497.7</v>
      </c>
      <c r="X155" s="474">
        <v>724.7</v>
      </c>
      <c r="Y155" s="474">
        <v>474</v>
      </c>
      <c r="AA155" s="474">
        <v>630.20000000000005</v>
      </c>
      <c r="AB155" s="474">
        <v>412.16</v>
      </c>
      <c r="AD155" s="474">
        <v>548</v>
      </c>
      <c r="AE155" s="474">
        <v>358.4</v>
      </c>
      <c r="AG155" s="474">
        <v>548</v>
      </c>
      <c r="AH155" s="474">
        <v>358.4</v>
      </c>
      <c r="AP155" s="535"/>
    </row>
    <row r="156" spans="1:42" ht="24" customHeight="1" outlineLevel="1" x14ac:dyDescent="0.25">
      <c r="B156" s="471" t="s">
        <v>8233</v>
      </c>
      <c r="C156" s="469" t="s">
        <v>4597</v>
      </c>
      <c r="E156" s="475" t="s">
        <v>8202</v>
      </c>
      <c r="F156" s="469" t="s">
        <v>4455</v>
      </c>
      <c r="G156" s="468">
        <v>0.7</v>
      </c>
      <c r="H156" s="468">
        <v>1.95</v>
      </c>
      <c r="I156" s="468" t="s">
        <v>4616</v>
      </c>
      <c r="J156" s="468">
        <v>21</v>
      </c>
      <c r="L156" s="468">
        <v>2.9</v>
      </c>
      <c r="M156" s="474">
        <f t="shared" si="11"/>
        <v>921.57</v>
      </c>
      <c r="N156" s="474">
        <f t="shared" si="9"/>
        <v>580.58910000000003</v>
      </c>
      <c r="P156" s="488">
        <v>0.63</v>
      </c>
      <c r="R156" s="474">
        <v>744.35</v>
      </c>
      <c r="S156" s="474">
        <v>446.57</v>
      </c>
      <c r="U156" s="474">
        <v>744.35</v>
      </c>
      <c r="V156" s="474">
        <v>446.57</v>
      </c>
      <c r="X156" s="474">
        <v>708.9</v>
      </c>
      <c r="Y156" s="474">
        <v>425.3</v>
      </c>
      <c r="AA156" s="474">
        <v>616.4</v>
      </c>
      <c r="AB156" s="474">
        <v>369.84</v>
      </c>
      <c r="AD156" s="474">
        <v>536</v>
      </c>
      <c r="AE156" s="474">
        <v>321.59999999999997</v>
      </c>
      <c r="AG156" s="474">
        <v>536</v>
      </c>
      <c r="AH156" s="474">
        <v>321.59999999999997</v>
      </c>
      <c r="AP156" s="535"/>
    </row>
    <row r="157" spans="1:42" s="466" customFormat="1" ht="24" customHeight="1" outlineLevel="1" x14ac:dyDescent="0.25">
      <c r="A157" s="461"/>
      <c r="B157" s="462" t="s">
        <v>4822</v>
      </c>
      <c r="C157" s="461" t="s">
        <v>4597</v>
      </c>
      <c r="D157" s="461"/>
      <c r="E157" s="463" t="s">
        <v>8234</v>
      </c>
      <c r="F157" s="461" t="s">
        <v>4455</v>
      </c>
      <c r="G157" s="464">
        <v>1.3</v>
      </c>
      <c r="H157" s="464">
        <v>1.3</v>
      </c>
      <c r="I157" s="464" t="s">
        <v>4616</v>
      </c>
      <c r="J157" s="464">
        <v>160</v>
      </c>
      <c r="K157" s="461"/>
      <c r="L157" s="464">
        <v>5.5</v>
      </c>
      <c r="M157" s="465">
        <f t="shared" si="11"/>
        <v>1177.67</v>
      </c>
      <c r="N157" s="465">
        <f t="shared" si="9"/>
        <v>706.60199999999998</v>
      </c>
      <c r="O157" s="514"/>
      <c r="P157" s="486">
        <v>0.6</v>
      </c>
      <c r="Q157" s="514"/>
      <c r="R157" s="465">
        <v>951.2</v>
      </c>
      <c r="S157" s="465">
        <v>570.67999999999995</v>
      </c>
      <c r="T157" s="514"/>
      <c r="U157" s="465">
        <v>951.2</v>
      </c>
      <c r="V157" s="465">
        <v>570.67999999999995</v>
      </c>
      <c r="W157" s="514"/>
      <c r="X157" s="465">
        <v>905.9</v>
      </c>
      <c r="Y157" s="465">
        <v>543.5</v>
      </c>
      <c r="Z157" s="514"/>
      <c r="AA157" s="465">
        <v>787.75</v>
      </c>
      <c r="AB157" s="465">
        <v>472.65</v>
      </c>
      <c r="AC157" s="514"/>
      <c r="AD157" s="465">
        <v>685</v>
      </c>
      <c r="AE157" s="465">
        <v>411</v>
      </c>
      <c r="AF157" s="521"/>
      <c r="AG157" s="465">
        <v>685</v>
      </c>
      <c r="AH157" s="465">
        <v>411</v>
      </c>
      <c r="AI157" s="530"/>
      <c r="AJ157" s="533"/>
      <c r="AK157" s="533"/>
      <c r="AL157" s="533"/>
      <c r="AM157" s="533"/>
      <c r="AN157" s="533"/>
      <c r="AO157" s="533"/>
      <c r="AP157" s="534"/>
    </row>
    <row r="158" spans="1:42" ht="24" customHeight="1" outlineLevel="1" x14ac:dyDescent="0.25">
      <c r="B158" s="471" t="s">
        <v>8235</v>
      </c>
      <c r="C158" s="469" t="s">
        <v>4597</v>
      </c>
      <c r="E158" s="475" t="s">
        <v>11356</v>
      </c>
      <c r="F158" s="469" t="s">
        <v>4455</v>
      </c>
      <c r="G158" s="468">
        <v>1.3</v>
      </c>
      <c r="H158" s="468">
        <v>1.3</v>
      </c>
      <c r="I158" s="468" t="s">
        <v>4616</v>
      </c>
      <c r="J158" s="468">
        <v>173</v>
      </c>
      <c r="M158" s="474">
        <f t="shared" si="11"/>
        <v>1784.9</v>
      </c>
      <c r="N158" s="474">
        <f t="shared" si="9"/>
        <v>1338.6750000000002</v>
      </c>
      <c r="P158" s="488">
        <v>0.75</v>
      </c>
      <c r="R158" s="474">
        <v>1441.65</v>
      </c>
      <c r="S158" s="474">
        <v>1061.24</v>
      </c>
      <c r="U158" s="474">
        <v>1441.65</v>
      </c>
      <c r="V158" s="474">
        <v>1061.24</v>
      </c>
      <c r="X158" s="474">
        <v>1373</v>
      </c>
      <c r="Y158" s="474">
        <v>1010.7</v>
      </c>
      <c r="AA158" s="474">
        <v>1193.93</v>
      </c>
      <c r="AB158" s="474">
        <v>878.83</v>
      </c>
      <c r="AD158" s="474">
        <v>1038.2</v>
      </c>
      <c r="AE158" s="474">
        <v>764.2</v>
      </c>
      <c r="AF158" s="514"/>
      <c r="AG158" s="474">
        <v>1038.2</v>
      </c>
      <c r="AH158" s="474">
        <v>764.2</v>
      </c>
      <c r="AP158" s="535"/>
    </row>
    <row r="159" spans="1:42" ht="24" customHeight="1" outlineLevel="1" x14ac:dyDescent="0.25">
      <c r="B159" s="471" t="s">
        <v>8236</v>
      </c>
      <c r="C159" s="469" t="s">
        <v>4597</v>
      </c>
      <c r="E159" s="475" t="s">
        <v>11357</v>
      </c>
      <c r="F159" s="469" t="s">
        <v>4455</v>
      </c>
      <c r="G159" s="468">
        <v>1.3</v>
      </c>
      <c r="H159" s="468">
        <v>1.3</v>
      </c>
      <c r="I159" s="468" t="s">
        <v>4616</v>
      </c>
      <c r="J159" s="468">
        <v>161</v>
      </c>
      <c r="M159" s="474">
        <f t="shared" si="11"/>
        <v>1657.7600000000002</v>
      </c>
      <c r="N159" s="474">
        <f t="shared" si="9"/>
        <v>1193.5872000000002</v>
      </c>
      <c r="P159" s="488">
        <v>0.72</v>
      </c>
      <c r="R159" s="474">
        <v>1338.96</v>
      </c>
      <c r="S159" s="474">
        <v>958.44</v>
      </c>
      <c r="U159" s="474">
        <v>1338.96</v>
      </c>
      <c r="V159" s="474">
        <v>958.44</v>
      </c>
      <c r="X159" s="474">
        <v>1275.2</v>
      </c>
      <c r="Y159" s="474">
        <v>912.8</v>
      </c>
      <c r="AA159" s="474">
        <v>1108.83</v>
      </c>
      <c r="AB159" s="474">
        <v>793.73</v>
      </c>
      <c r="AD159" s="474">
        <v>964.2</v>
      </c>
      <c r="AE159" s="474">
        <v>690.2</v>
      </c>
      <c r="AG159" s="474">
        <v>964.2</v>
      </c>
      <c r="AH159" s="474">
        <v>690.2</v>
      </c>
      <c r="AP159" s="535"/>
    </row>
    <row r="160" spans="1:42" ht="24" customHeight="1" outlineLevel="1" x14ac:dyDescent="0.25">
      <c r="B160" s="471" t="s">
        <v>8237</v>
      </c>
      <c r="C160" s="469" t="s">
        <v>4597</v>
      </c>
      <c r="E160" s="475" t="s">
        <v>11358</v>
      </c>
      <c r="F160" s="469" t="s">
        <v>4455</v>
      </c>
      <c r="G160" s="468">
        <v>1.3</v>
      </c>
      <c r="H160" s="468">
        <v>1.3</v>
      </c>
      <c r="I160" s="468" t="s">
        <v>4616</v>
      </c>
      <c r="J160" s="468">
        <v>172</v>
      </c>
      <c r="M160" s="474">
        <f t="shared" si="11"/>
        <v>1304.94</v>
      </c>
      <c r="N160" s="474">
        <f t="shared" si="9"/>
        <v>822.11220000000003</v>
      </c>
      <c r="P160" s="488">
        <v>0.63</v>
      </c>
      <c r="R160" s="474">
        <v>1053.99</v>
      </c>
      <c r="S160" s="474">
        <v>673.47</v>
      </c>
      <c r="U160" s="474">
        <v>1053.99</v>
      </c>
      <c r="V160" s="474">
        <v>673.47</v>
      </c>
      <c r="X160" s="474">
        <v>1003.8</v>
      </c>
      <c r="Y160" s="474">
        <v>641.4</v>
      </c>
      <c r="AA160" s="474">
        <v>872.85</v>
      </c>
      <c r="AB160" s="474">
        <v>557.75</v>
      </c>
      <c r="AD160" s="474">
        <v>759</v>
      </c>
      <c r="AE160" s="474">
        <v>485</v>
      </c>
      <c r="AG160" s="474">
        <v>759</v>
      </c>
      <c r="AH160" s="474">
        <v>485</v>
      </c>
      <c r="AP160" s="535"/>
    </row>
    <row r="161" spans="1:42" ht="24" customHeight="1" outlineLevel="1" x14ac:dyDescent="0.25">
      <c r="B161" s="471" t="s">
        <v>8238</v>
      </c>
      <c r="C161" s="469" t="s">
        <v>4597</v>
      </c>
      <c r="E161" s="475" t="s">
        <v>11359</v>
      </c>
      <c r="F161" s="469" t="s">
        <v>4455</v>
      </c>
      <c r="G161" s="468">
        <v>1.3</v>
      </c>
      <c r="H161" s="468">
        <v>1.3</v>
      </c>
      <c r="I161" s="468" t="s">
        <v>4616</v>
      </c>
      <c r="J161" s="468">
        <v>30</v>
      </c>
      <c r="M161" s="474">
        <f t="shared" si="11"/>
        <v>1332.3700000000001</v>
      </c>
      <c r="N161" s="474">
        <f t="shared" si="9"/>
        <v>839.39310000000012</v>
      </c>
      <c r="P161" s="488">
        <v>0.63</v>
      </c>
      <c r="R161" s="474">
        <v>1076.1500000000001</v>
      </c>
      <c r="S161" s="474">
        <v>645.75</v>
      </c>
      <c r="U161" s="474">
        <v>1076.1500000000001</v>
      </c>
      <c r="V161" s="474">
        <v>645.75</v>
      </c>
      <c r="X161" s="474">
        <v>1024.9000000000001</v>
      </c>
      <c r="Y161" s="474">
        <v>615</v>
      </c>
      <c r="AA161" s="474">
        <v>891.25</v>
      </c>
      <c r="AB161" s="474">
        <v>534.75</v>
      </c>
      <c r="AD161" s="474">
        <v>775</v>
      </c>
      <c r="AE161" s="474">
        <v>465</v>
      </c>
      <c r="AG161" s="474">
        <v>775</v>
      </c>
      <c r="AH161" s="474">
        <v>465</v>
      </c>
      <c r="AP161" s="535"/>
    </row>
    <row r="162" spans="1:42" ht="24" customHeight="1" outlineLevel="1" x14ac:dyDescent="0.25">
      <c r="B162" s="471" t="s">
        <v>8239</v>
      </c>
      <c r="C162" s="469" t="s">
        <v>4597</v>
      </c>
      <c r="E162" s="475" t="s">
        <v>11360</v>
      </c>
      <c r="F162" s="469" t="s">
        <v>4455</v>
      </c>
      <c r="G162" s="468">
        <v>1.3</v>
      </c>
      <c r="H162" s="468">
        <v>1.3</v>
      </c>
      <c r="I162" s="468" t="s">
        <v>4616</v>
      </c>
      <c r="M162" s="474">
        <f t="shared" si="11"/>
        <v>0</v>
      </c>
      <c r="N162" s="474">
        <f t="shared" si="9"/>
        <v>0</v>
      </c>
      <c r="P162" s="488">
        <v>0.72</v>
      </c>
      <c r="R162" s="474">
        <v>0</v>
      </c>
      <c r="S162" s="474">
        <v>0</v>
      </c>
      <c r="U162" s="474">
        <v>0</v>
      </c>
      <c r="V162" s="474">
        <v>0</v>
      </c>
      <c r="X162" s="474">
        <v>0</v>
      </c>
      <c r="Y162" s="474">
        <v>0</v>
      </c>
      <c r="AA162" s="474">
        <v>0</v>
      </c>
      <c r="AB162" s="474">
        <v>0</v>
      </c>
      <c r="AD162" s="474">
        <v>0</v>
      </c>
      <c r="AE162" s="474"/>
      <c r="AG162" s="474">
        <v>0</v>
      </c>
      <c r="AH162" s="474"/>
      <c r="AP162" s="535"/>
    </row>
    <row r="163" spans="1:42" ht="24" customHeight="1" outlineLevel="1" x14ac:dyDescent="0.25">
      <c r="B163" s="471" t="s">
        <v>19556</v>
      </c>
      <c r="C163" s="469" t="s">
        <v>4597</v>
      </c>
      <c r="E163" s="475" t="s">
        <v>19557</v>
      </c>
      <c r="F163" s="469" t="s">
        <v>4455</v>
      </c>
      <c r="G163" s="468">
        <v>1.3</v>
      </c>
      <c r="H163" s="468">
        <v>1.3</v>
      </c>
      <c r="I163" s="468" t="s">
        <v>4616</v>
      </c>
      <c r="M163" s="474">
        <f t="shared" si="11"/>
        <v>0</v>
      </c>
      <c r="N163" s="474">
        <f t="shared" si="9"/>
        <v>0</v>
      </c>
      <c r="P163" s="488">
        <v>0.75</v>
      </c>
      <c r="R163" s="474">
        <v>0</v>
      </c>
      <c r="S163" s="474">
        <v>0</v>
      </c>
      <c r="U163" s="474">
        <v>0</v>
      </c>
      <c r="V163" s="474">
        <v>0</v>
      </c>
      <c r="X163" s="474">
        <v>0</v>
      </c>
      <c r="Y163" s="474">
        <v>0</v>
      </c>
      <c r="AA163" s="474">
        <v>0</v>
      </c>
      <c r="AB163" s="474">
        <v>0</v>
      </c>
      <c r="AD163" s="474"/>
      <c r="AE163" s="474"/>
      <c r="AG163" s="474"/>
      <c r="AH163" s="474"/>
      <c r="AP163" s="535"/>
    </row>
    <row r="164" spans="1:42" s="466" customFormat="1" ht="24" customHeight="1" outlineLevel="1" x14ac:dyDescent="0.25">
      <c r="A164" s="461"/>
      <c r="B164" s="462" t="s">
        <v>4823</v>
      </c>
      <c r="C164" s="461" t="s">
        <v>4597</v>
      </c>
      <c r="D164" s="461"/>
      <c r="E164" s="463" t="s">
        <v>8240</v>
      </c>
      <c r="F164" s="461" t="s">
        <v>4455</v>
      </c>
      <c r="G164" s="464">
        <v>1.3</v>
      </c>
      <c r="H164" s="464">
        <v>1.3</v>
      </c>
      <c r="I164" s="464" t="s">
        <v>4616</v>
      </c>
      <c r="J164" s="464">
        <v>128</v>
      </c>
      <c r="K164" s="461"/>
      <c r="L164" s="464">
        <v>4.4000000000000004</v>
      </c>
      <c r="M164" s="465">
        <f t="shared" si="11"/>
        <v>930.15</v>
      </c>
      <c r="N164" s="465">
        <f t="shared" si="9"/>
        <v>558.08999999999992</v>
      </c>
      <c r="O164" s="514"/>
      <c r="P164" s="486">
        <v>0.6</v>
      </c>
      <c r="Q164" s="514"/>
      <c r="R164" s="465">
        <v>751.28</v>
      </c>
      <c r="S164" s="465">
        <v>450.77</v>
      </c>
      <c r="T164" s="514"/>
      <c r="U164" s="465">
        <v>751.28</v>
      </c>
      <c r="V164" s="465">
        <v>450.77</v>
      </c>
      <c r="W164" s="514"/>
      <c r="X164" s="465">
        <v>715.5</v>
      </c>
      <c r="Y164" s="465">
        <v>429.3</v>
      </c>
      <c r="Z164" s="514"/>
      <c r="AA164" s="465">
        <v>622.15</v>
      </c>
      <c r="AB164" s="465">
        <v>373.29</v>
      </c>
      <c r="AC164" s="514"/>
      <c r="AD164" s="465">
        <v>541</v>
      </c>
      <c r="AE164" s="465">
        <v>324.59999999999997</v>
      </c>
      <c r="AF164" s="521"/>
      <c r="AG164" s="465">
        <v>541</v>
      </c>
      <c r="AH164" s="465">
        <v>324.59999999999997</v>
      </c>
      <c r="AI164" s="530"/>
      <c r="AJ164" s="533"/>
      <c r="AK164" s="533"/>
      <c r="AL164" s="533"/>
      <c r="AM164" s="533"/>
      <c r="AN164" s="533"/>
      <c r="AO164" s="533"/>
      <c r="AP164" s="534"/>
    </row>
    <row r="165" spans="1:42" ht="24" customHeight="1" outlineLevel="1" x14ac:dyDescent="0.25">
      <c r="B165" s="471" t="s">
        <v>8241</v>
      </c>
      <c r="C165" s="469" t="s">
        <v>4597</v>
      </c>
      <c r="E165" s="475" t="s">
        <v>11361</v>
      </c>
      <c r="F165" s="469" t="s">
        <v>4455</v>
      </c>
      <c r="G165" s="468">
        <v>1.3</v>
      </c>
      <c r="H165" s="468">
        <v>1.3</v>
      </c>
      <c r="I165" s="468" t="s">
        <v>4616</v>
      </c>
      <c r="J165" s="468">
        <v>142</v>
      </c>
      <c r="M165" s="474">
        <f t="shared" si="11"/>
        <v>1646.3200000000002</v>
      </c>
      <c r="N165" s="474">
        <f t="shared" si="9"/>
        <v>1234.7400000000002</v>
      </c>
      <c r="P165" s="488">
        <v>0.75</v>
      </c>
      <c r="R165" s="474">
        <v>1329.72</v>
      </c>
      <c r="S165" s="474">
        <v>1029.21</v>
      </c>
      <c r="U165" s="474">
        <v>1329.72</v>
      </c>
      <c r="V165" s="474">
        <v>1029.21</v>
      </c>
      <c r="X165" s="474">
        <v>1266.4000000000001</v>
      </c>
      <c r="Y165" s="474">
        <v>980.2</v>
      </c>
      <c r="AA165" s="474">
        <v>1101.18</v>
      </c>
      <c r="AB165" s="474">
        <v>852.32</v>
      </c>
      <c r="AD165" s="474">
        <v>957.55</v>
      </c>
      <c r="AE165" s="474">
        <v>741.14999999999986</v>
      </c>
      <c r="AF165" s="514"/>
      <c r="AG165" s="474">
        <v>957.55</v>
      </c>
      <c r="AH165" s="474">
        <v>741.14999999999986</v>
      </c>
      <c r="AP165" s="535"/>
    </row>
    <row r="166" spans="1:42" ht="24" customHeight="1" outlineLevel="1" x14ac:dyDescent="0.25">
      <c r="B166" s="471" t="s">
        <v>8242</v>
      </c>
      <c r="C166" s="469" t="s">
        <v>4597</v>
      </c>
      <c r="E166" s="475" t="s">
        <v>11362</v>
      </c>
      <c r="F166" s="469" t="s">
        <v>4455</v>
      </c>
      <c r="G166" s="468">
        <v>1.3</v>
      </c>
      <c r="H166" s="468">
        <v>1.3</v>
      </c>
      <c r="I166" s="468" t="s">
        <v>4616</v>
      </c>
      <c r="J166" s="468">
        <v>130</v>
      </c>
      <c r="M166" s="474">
        <f t="shared" si="11"/>
        <v>1519.05</v>
      </c>
      <c r="N166" s="474">
        <f t="shared" si="9"/>
        <v>1093.7159999999999</v>
      </c>
      <c r="P166" s="488">
        <v>0.72</v>
      </c>
      <c r="R166" s="474">
        <v>1226.93</v>
      </c>
      <c r="S166" s="474">
        <v>926.42</v>
      </c>
      <c r="U166" s="474">
        <v>1226.93</v>
      </c>
      <c r="V166" s="474">
        <v>926.42</v>
      </c>
      <c r="X166" s="474">
        <v>1168.5</v>
      </c>
      <c r="Y166" s="474">
        <v>882.3</v>
      </c>
      <c r="AA166" s="474">
        <v>1016.08</v>
      </c>
      <c r="AB166" s="474">
        <v>767.22</v>
      </c>
      <c r="AD166" s="474">
        <v>883.55</v>
      </c>
      <c r="AE166" s="474">
        <v>667.14999999999986</v>
      </c>
      <c r="AG166" s="474">
        <v>883.55</v>
      </c>
      <c r="AH166" s="474">
        <v>667.14999999999986</v>
      </c>
      <c r="AP166" s="535"/>
    </row>
    <row r="167" spans="1:42" ht="24" customHeight="1" outlineLevel="1" x14ac:dyDescent="0.25">
      <c r="B167" s="471" t="s">
        <v>8243</v>
      </c>
      <c r="C167" s="469" t="s">
        <v>4597</v>
      </c>
      <c r="E167" s="475" t="s">
        <v>11363</v>
      </c>
      <c r="F167" s="469" t="s">
        <v>4455</v>
      </c>
      <c r="G167" s="468">
        <v>1.3</v>
      </c>
      <c r="H167" s="468">
        <v>1.3</v>
      </c>
      <c r="I167" s="468" t="s">
        <v>4616</v>
      </c>
      <c r="J167" s="468">
        <v>140</v>
      </c>
      <c r="M167" s="474">
        <f t="shared" si="11"/>
        <v>1057.29</v>
      </c>
      <c r="N167" s="474">
        <f t="shared" si="9"/>
        <v>666.09270000000004</v>
      </c>
      <c r="P167" s="488">
        <v>0.63</v>
      </c>
      <c r="R167" s="474">
        <v>853.97</v>
      </c>
      <c r="S167" s="474">
        <v>553.46</v>
      </c>
      <c r="U167" s="474">
        <v>853.97</v>
      </c>
      <c r="V167" s="474">
        <v>553.46</v>
      </c>
      <c r="X167" s="474">
        <v>813.3</v>
      </c>
      <c r="Y167" s="474">
        <v>527.1</v>
      </c>
      <c r="AA167" s="474">
        <v>707.25</v>
      </c>
      <c r="AB167" s="474">
        <v>458.39</v>
      </c>
      <c r="AD167" s="474">
        <v>615</v>
      </c>
      <c r="AE167" s="474">
        <v>398.59999999999997</v>
      </c>
      <c r="AG167" s="474">
        <v>615</v>
      </c>
      <c r="AH167" s="474">
        <v>398.59999999999997</v>
      </c>
      <c r="AP167" s="535"/>
    </row>
    <row r="168" spans="1:42" ht="24" customHeight="1" outlineLevel="1" x14ac:dyDescent="0.25">
      <c r="B168" s="471" t="s">
        <v>8244</v>
      </c>
      <c r="C168" s="469" t="s">
        <v>4597</v>
      </c>
      <c r="E168" s="475" t="s">
        <v>11364</v>
      </c>
      <c r="F168" s="469" t="s">
        <v>4455</v>
      </c>
      <c r="G168" s="468">
        <v>1.3</v>
      </c>
      <c r="H168" s="468">
        <v>1.3</v>
      </c>
      <c r="I168" s="468" t="s">
        <v>4616</v>
      </c>
      <c r="J168" s="468">
        <v>24</v>
      </c>
      <c r="M168" s="474">
        <f t="shared" si="11"/>
        <v>1052.22</v>
      </c>
      <c r="N168" s="474">
        <f t="shared" si="9"/>
        <v>662.89859999999999</v>
      </c>
      <c r="P168" s="488">
        <v>0.63</v>
      </c>
      <c r="R168" s="474">
        <v>849.87</v>
      </c>
      <c r="S168" s="474">
        <v>509.88</v>
      </c>
      <c r="U168" s="474">
        <v>849.87</v>
      </c>
      <c r="V168" s="474">
        <v>509.88</v>
      </c>
      <c r="X168" s="474">
        <v>809.4</v>
      </c>
      <c r="Y168" s="474">
        <v>485.6</v>
      </c>
      <c r="AA168" s="474">
        <v>703.8</v>
      </c>
      <c r="AB168" s="474">
        <v>422.28</v>
      </c>
      <c r="AD168" s="474">
        <v>612</v>
      </c>
      <c r="AE168" s="474">
        <v>367.2</v>
      </c>
      <c r="AG168" s="474">
        <v>612</v>
      </c>
      <c r="AH168" s="474">
        <v>367.2</v>
      </c>
      <c r="AP168" s="535"/>
    </row>
    <row r="169" spans="1:42" ht="24" customHeight="1" outlineLevel="1" x14ac:dyDescent="0.25">
      <c r="B169" s="471" t="s">
        <v>8245</v>
      </c>
      <c r="C169" s="469" t="s">
        <v>4597</v>
      </c>
      <c r="E169" s="475" t="s">
        <v>11365</v>
      </c>
      <c r="F169" s="469" t="s">
        <v>4455</v>
      </c>
      <c r="G169" s="468">
        <v>1.3</v>
      </c>
      <c r="H169" s="468">
        <v>1.3</v>
      </c>
      <c r="I169" s="468" t="s">
        <v>4616</v>
      </c>
      <c r="M169" s="474">
        <f t="shared" si="11"/>
        <v>0</v>
      </c>
      <c r="N169" s="474">
        <f t="shared" si="9"/>
        <v>0</v>
      </c>
      <c r="P169" s="488">
        <v>0.72</v>
      </c>
      <c r="R169" s="474">
        <v>0</v>
      </c>
      <c r="S169" s="474">
        <v>0</v>
      </c>
      <c r="U169" s="474">
        <v>0</v>
      </c>
      <c r="V169" s="474">
        <v>0</v>
      </c>
      <c r="X169" s="474">
        <v>0</v>
      </c>
      <c r="Y169" s="474">
        <v>0</v>
      </c>
      <c r="AA169" s="474">
        <v>0</v>
      </c>
      <c r="AB169" s="474">
        <v>0</v>
      </c>
      <c r="AD169" s="474">
        <v>0</v>
      </c>
      <c r="AE169" s="474"/>
      <c r="AG169" s="474">
        <v>0</v>
      </c>
      <c r="AH169" s="474"/>
      <c r="AP169" s="535"/>
    </row>
    <row r="170" spans="1:42" ht="24" customHeight="1" outlineLevel="1" x14ac:dyDescent="0.25">
      <c r="B170" s="471" t="s">
        <v>19558</v>
      </c>
      <c r="C170" s="469" t="s">
        <v>4597</v>
      </c>
      <c r="E170" s="475" t="s">
        <v>19559</v>
      </c>
      <c r="F170" s="469" t="s">
        <v>4455</v>
      </c>
      <c r="G170" s="468">
        <v>1.3</v>
      </c>
      <c r="H170" s="468">
        <v>1.3</v>
      </c>
      <c r="I170" s="468" t="s">
        <v>4616</v>
      </c>
      <c r="M170" s="474">
        <f t="shared" si="11"/>
        <v>0</v>
      </c>
      <c r="N170" s="474">
        <f t="shared" si="9"/>
        <v>0</v>
      </c>
      <c r="P170" s="488">
        <v>0.75</v>
      </c>
      <c r="R170" s="474">
        <v>0</v>
      </c>
      <c r="S170" s="474">
        <v>0</v>
      </c>
      <c r="U170" s="474">
        <v>0</v>
      </c>
      <c r="V170" s="474">
        <v>0</v>
      </c>
      <c r="X170" s="474">
        <v>0</v>
      </c>
      <c r="Y170" s="474">
        <v>0</v>
      </c>
      <c r="AA170" s="474">
        <v>0</v>
      </c>
      <c r="AB170" s="474">
        <v>0</v>
      </c>
      <c r="AD170" s="474"/>
      <c r="AE170" s="474"/>
      <c r="AG170" s="474"/>
      <c r="AH170" s="474"/>
      <c r="AP170" s="535"/>
    </row>
    <row r="171" spans="1:42" s="466" customFormat="1" ht="24" customHeight="1" outlineLevel="1" x14ac:dyDescent="0.25">
      <c r="A171" s="461"/>
      <c r="B171" s="462" t="s">
        <v>4824</v>
      </c>
      <c r="C171" s="461" t="s">
        <v>4597</v>
      </c>
      <c r="D171" s="461"/>
      <c r="E171" s="463" t="s">
        <v>8213</v>
      </c>
      <c r="F171" s="461" t="s">
        <v>4455</v>
      </c>
      <c r="G171" s="464">
        <v>0.65</v>
      </c>
      <c r="H171" s="464">
        <v>1.9</v>
      </c>
      <c r="I171" s="464" t="s">
        <v>4616</v>
      </c>
      <c r="J171" s="464">
        <v>128</v>
      </c>
      <c r="K171" s="461"/>
      <c r="L171" s="464">
        <v>3.3</v>
      </c>
      <c r="M171" s="465">
        <f t="shared" si="11"/>
        <v>1045.3300000000002</v>
      </c>
      <c r="N171" s="465">
        <f t="shared" si="9"/>
        <v>627.19800000000009</v>
      </c>
      <c r="O171" s="514"/>
      <c r="P171" s="486">
        <v>0.6</v>
      </c>
      <c r="Q171" s="514"/>
      <c r="R171" s="465">
        <v>844.31</v>
      </c>
      <c r="S171" s="465">
        <v>506.52</v>
      </c>
      <c r="T171" s="514"/>
      <c r="U171" s="465">
        <v>844.31</v>
      </c>
      <c r="V171" s="465">
        <v>506.52</v>
      </c>
      <c r="W171" s="514"/>
      <c r="X171" s="465">
        <v>804.1</v>
      </c>
      <c r="Y171" s="465">
        <v>482.4</v>
      </c>
      <c r="Z171" s="514"/>
      <c r="AA171" s="465">
        <v>699.2</v>
      </c>
      <c r="AB171" s="465">
        <v>419.52</v>
      </c>
      <c r="AC171" s="514"/>
      <c r="AD171" s="465">
        <v>608</v>
      </c>
      <c r="AE171" s="465">
        <v>364.8</v>
      </c>
      <c r="AF171" s="521"/>
      <c r="AG171" s="465">
        <v>608</v>
      </c>
      <c r="AH171" s="465">
        <v>364.8</v>
      </c>
      <c r="AI171" s="530"/>
      <c r="AJ171" s="533"/>
      <c r="AK171" s="533"/>
      <c r="AL171" s="533"/>
      <c r="AM171" s="533"/>
      <c r="AN171" s="533"/>
      <c r="AO171" s="533"/>
      <c r="AP171" s="534"/>
    </row>
    <row r="172" spans="1:42" ht="24" customHeight="1" outlineLevel="1" x14ac:dyDescent="0.25">
      <c r="B172" s="471" t="s">
        <v>8246</v>
      </c>
      <c r="C172" s="469" t="s">
        <v>4597</v>
      </c>
      <c r="E172" s="475" t="s">
        <v>9469</v>
      </c>
      <c r="F172" s="469" t="s">
        <v>4455</v>
      </c>
      <c r="G172" s="468">
        <v>0.65</v>
      </c>
      <c r="H172" s="468">
        <v>1.9</v>
      </c>
      <c r="I172" s="468" t="s">
        <v>4616</v>
      </c>
      <c r="J172" s="468">
        <v>143</v>
      </c>
      <c r="L172" s="468">
        <v>3.8</v>
      </c>
      <c r="M172" s="474">
        <f t="shared" si="11"/>
        <v>1761.5</v>
      </c>
      <c r="N172" s="474">
        <f t="shared" si="9"/>
        <v>1321.125</v>
      </c>
      <c r="P172" s="488">
        <v>0.75</v>
      </c>
      <c r="R172" s="474">
        <v>1422.75</v>
      </c>
      <c r="S172" s="474">
        <v>1084.97</v>
      </c>
      <c r="U172" s="474">
        <v>1422.75</v>
      </c>
      <c r="V172" s="474">
        <v>1084.97</v>
      </c>
      <c r="X172" s="474">
        <v>1355</v>
      </c>
      <c r="Y172" s="474">
        <v>1033.3</v>
      </c>
      <c r="AA172" s="474">
        <v>1178.23</v>
      </c>
      <c r="AB172" s="474">
        <v>898.55</v>
      </c>
      <c r="AD172" s="474">
        <v>1024.55</v>
      </c>
      <c r="AE172" s="474">
        <v>781.34999999999991</v>
      </c>
      <c r="AF172" s="514"/>
      <c r="AG172" s="474">
        <v>1024.55</v>
      </c>
      <c r="AH172" s="474">
        <v>781.34999999999991</v>
      </c>
      <c r="AP172" s="535"/>
    </row>
    <row r="173" spans="1:42" ht="24" customHeight="1" outlineLevel="1" x14ac:dyDescent="0.25">
      <c r="B173" s="471" t="s">
        <v>8247</v>
      </c>
      <c r="C173" s="469" t="s">
        <v>4597</v>
      </c>
      <c r="E173" s="475" t="s">
        <v>8214</v>
      </c>
      <c r="F173" s="469" t="s">
        <v>4455</v>
      </c>
      <c r="G173" s="468">
        <v>0.65</v>
      </c>
      <c r="H173" s="468">
        <v>1.9</v>
      </c>
      <c r="I173" s="468" t="s">
        <v>4616</v>
      </c>
      <c r="J173" s="468">
        <v>131</v>
      </c>
      <c r="L173" s="468">
        <v>3.8</v>
      </c>
      <c r="M173" s="474">
        <f t="shared" si="11"/>
        <v>1634.23</v>
      </c>
      <c r="N173" s="474">
        <f t="shared" si="9"/>
        <v>1176.6456000000001</v>
      </c>
      <c r="P173" s="488">
        <v>0.72</v>
      </c>
      <c r="R173" s="474">
        <v>1319.96</v>
      </c>
      <c r="S173" s="474">
        <v>982.28</v>
      </c>
      <c r="U173" s="474">
        <v>1319.96</v>
      </c>
      <c r="V173" s="474">
        <v>982.28</v>
      </c>
      <c r="X173" s="474">
        <v>1257.0999999999999</v>
      </c>
      <c r="Y173" s="474">
        <v>935.5</v>
      </c>
      <c r="AA173" s="474">
        <v>1093.1300000000001</v>
      </c>
      <c r="AB173" s="474">
        <v>813.45</v>
      </c>
      <c r="AD173" s="474">
        <v>950.55</v>
      </c>
      <c r="AE173" s="474">
        <v>707.34999999999991</v>
      </c>
      <c r="AG173" s="474">
        <v>950.55</v>
      </c>
      <c r="AH173" s="474">
        <v>707.34999999999991</v>
      </c>
      <c r="AP173" s="535"/>
    </row>
    <row r="174" spans="1:42" ht="24" customHeight="1" outlineLevel="1" x14ac:dyDescent="0.25">
      <c r="B174" s="471" t="s">
        <v>8248</v>
      </c>
      <c r="C174" s="469" t="s">
        <v>4597</v>
      </c>
      <c r="E174" s="475" t="s">
        <v>9470</v>
      </c>
      <c r="F174" s="469" t="s">
        <v>4455</v>
      </c>
      <c r="G174" s="468">
        <v>0.65</v>
      </c>
      <c r="H174" s="468">
        <v>1.9</v>
      </c>
      <c r="I174" s="468" t="s">
        <v>4616</v>
      </c>
      <c r="J174" s="468">
        <v>140</v>
      </c>
      <c r="L174" s="468">
        <v>3.4</v>
      </c>
      <c r="M174" s="474">
        <f t="shared" si="11"/>
        <v>1172.47</v>
      </c>
      <c r="N174" s="474">
        <f t="shared" si="9"/>
        <v>738.65610000000004</v>
      </c>
      <c r="P174" s="488">
        <v>0.63</v>
      </c>
      <c r="R174" s="474">
        <v>947</v>
      </c>
      <c r="S174" s="474">
        <v>609.32000000000005</v>
      </c>
      <c r="U174" s="474">
        <v>947</v>
      </c>
      <c r="V174" s="474">
        <v>609.32000000000005</v>
      </c>
      <c r="X174" s="474">
        <v>901.9</v>
      </c>
      <c r="Y174" s="474">
        <v>580.29999999999995</v>
      </c>
      <c r="AA174" s="474">
        <v>784.3</v>
      </c>
      <c r="AB174" s="474">
        <v>504.62</v>
      </c>
      <c r="AD174" s="474">
        <v>682</v>
      </c>
      <c r="AE174" s="474">
        <v>438.8</v>
      </c>
      <c r="AG174" s="474">
        <v>682</v>
      </c>
      <c r="AH174" s="474">
        <v>438.8</v>
      </c>
      <c r="AP174" s="535"/>
    </row>
    <row r="175" spans="1:42" ht="24" customHeight="1" outlineLevel="1" x14ac:dyDescent="0.25">
      <c r="B175" s="471" t="s">
        <v>8249</v>
      </c>
      <c r="C175" s="469" t="s">
        <v>4597</v>
      </c>
      <c r="E175" s="475" t="s">
        <v>8216</v>
      </c>
      <c r="F175" s="469" t="s">
        <v>4455</v>
      </c>
      <c r="G175" s="468">
        <v>0.65</v>
      </c>
      <c r="H175" s="468">
        <v>1.9</v>
      </c>
      <c r="I175" s="468" t="s">
        <v>4616</v>
      </c>
      <c r="J175" s="468">
        <v>24</v>
      </c>
      <c r="L175" s="468">
        <v>3.3</v>
      </c>
      <c r="M175" s="474">
        <f t="shared" si="11"/>
        <v>1182.8700000000001</v>
      </c>
      <c r="N175" s="474">
        <f t="shared" si="9"/>
        <v>745.20810000000006</v>
      </c>
      <c r="P175" s="488">
        <v>0.63</v>
      </c>
      <c r="R175" s="474">
        <v>955.4</v>
      </c>
      <c r="S175" s="474">
        <v>573.20000000000005</v>
      </c>
      <c r="U175" s="474">
        <v>955.4</v>
      </c>
      <c r="V175" s="474">
        <v>573.20000000000005</v>
      </c>
      <c r="X175" s="474">
        <v>909.9</v>
      </c>
      <c r="Y175" s="474">
        <v>545.9</v>
      </c>
      <c r="AA175" s="474">
        <v>791.2</v>
      </c>
      <c r="AB175" s="474">
        <v>474.72</v>
      </c>
      <c r="AD175" s="474">
        <v>688</v>
      </c>
      <c r="AE175" s="474">
        <v>412.8</v>
      </c>
      <c r="AG175" s="474">
        <v>688</v>
      </c>
      <c r="AH175" s="474">
        <v>412.8</v>
      </c>
      <c r="AP175" s="535"/>
    </row>
    <row r="176" spans="1:42" ht="24" customHeight="1" outlineLevel="1" x14ac:dyDescent="0.25">
      <c r="B176" s="471" t="s">
        <v>8250</v>
      </c>
      <c r="C176" s="469" t="s">
        <v>4597</v>
      </c>
      <c r="E176" s="475" t="s">
        <v>8218</v>
      </c>
      <c r="F176" s="469" t="s">
        <v>4455</v>
      </c>
      <c r="G176" s="468">
        <v>0.65</v>
      </c>
      <c r="H176" s="468">
        <v>1.9</v>
      </c>
      <c r="I176" s="468" t="s">
        <v>4616</v>
      </c>
      <c r="L176" s="468">
        <v>3.8</v>
      </c>
      <c r="M176" s="474">
        <v>1170.33</v>
      </c>
      <c r="N176" s="474">
        <f t="shared" si="9"/>
        <v>842.63759999999991</v>
      </c>
      <c r="P176" s="488">
        <v>0.72</v>
      </c>
      <c r="R176" s="474">
        <v>0</v>
      </c>
      <c r="S176" s="474">
        <v>0</v>
      </c>
      <c r="U176" s="474">
        <v>0</v>
      </c>
      <c r="V176" s="474">
        <v>0</v>
      </c>
      <c r="X176" s="474">
        <v>0</v>
      </c>
      <c r="Y176" s="474">
        <v>0</v>
      </c>
      <c r="AA176" s="474">
        <v>0</v>
      </c>
      <c r="AB176" s="474">
        <v>0</v>
      </c>
      <c r="AD176" s="474">
        <v>0</v>
      </c>
      <c r="AE176" s="474"/>
      <c r="AG176" s="474">
        <v>0</v>
      </c>
      <c r="AH176" s="474"/>
      <c r="AP176" s="535"/>
    </row>
    <row r="177" spans="1:42" ht="24" customHeight="1" outlineLevel="1" x14ac:dyDescent="0.25">
      <c r="B177" s="471" t="s">
        <v>19560</v>
      </c>
      <c r="C177" s="469" t="s">
        <v>4597</v>
      </c>
      <c r="E177" s="475" t="s">
        <v>19552</v>
      </c>
      <c r="F177" s="469" t="s">
        <v>4455</v>
      </c>
      <c r="G177" s="468">
        <v>0.65</v>
      </c>
      <c r="H177" s="468">
        <v>1.9</v>
      </c>
      <c r="I177" s="468" t="s">
        <v>4616</v>
      </c>
      <c r="M177" s="474">
        <v>1280.33</v>
      </c>
      <c r="N177" s="474">
        <f t="shared" si="9"/>
        <v>960.24749999999995</v>
      </c>
      <c r="P177" s="488">
        <v>0.75</v>
      </c>
      <c r="R177" s="474">
        <v>0</v>
      </c>
      <c r="S177" s="474">
        <v>0</v>
      </c>
      <c r="U177" s="474">
        <v>0</v>
      </c>
      <c r="V177" s="474">
        <v>0</v>
      </c>
      <c r="X177" s="474">
        <v>0</v>
      </c>
      <c r="Y177" s="474">
        <v>0</v>
      </c>
      <c r="AA177" s="474">
        <v>0</v>
      </c>
      <c r="AB177" s="474">
        <v>0</v>
      </c>
      <c r="AD177" s="474"/>
      <c r="AE177" s="474"/>
      <c r="AG177" s="474"/>
      <c r="AH177" s="474"/>
      <c r="AP177" s="535"/>
    </row>
    <row r="178" spans="1:42" s="466" customFormat="1" ht="24" customHeight="1" outlineLevel="1" x14ac:dyDescent="0.25">
      <c r="A178" s="461"/>
      <c r="B178" s="462" t="s">
        <v>4825</v>
      </c>
      <c r="C178" s="461" t="s">
        <v>4597</v>
      </c>
      <c r="D178" s="461"/>
      <c r="E178" s="463" t="s">
        <v>8213</v>
      </c>
      <c r="F178" s="461" t="s">
        <v>4455</v>
      </c>
      <c r="G178" s="464">
        <v>0.65</v>
      </c>
      <c r="H178" s="464">
        <v>1.25</v>
      </c>
      <c r="I178" s="464" t="s">
        <v>4616</v>
      </c>
      <c r="J178" s="464">
        <v>80</v>
      </c>
      <c r="K178" s="461"/>
      <c r="L178" s="464">
        <v>1.9</v>
      </c>
      <c r="M178" s="465">
        <f>X178*$O$3</f>
        <v>493.48</v>
      </c>
      <c r="N178" s="465">
        <f t="shared" si="9"/>
        <v>296.08800000000002</v>
      </c>
      <c r="O178" s="514"/>
      <c r="P178" s="486">
        <v>0.6</v>
      </c>
      <c r="Q178" s="514"/>
      <c r="R178" s="465">
        <v>398.58</v>
      </c>
      <c r="S178" s="465">
        <v>239.09</v>
      </c>
      <c r="T178" s="514"/>
      <c r="U178" s="465">
        <v>398.58</v>
      </c>
      <c r="V178" s="465">
        <v>239.09</v>
      </c>
      <c r="W178" s="514"/>
      <c r="X178" s="465">
        <v>379.6</v>
      </c>
      <c r="Y178" s="465">
        <v>227.7</v>
      </c>
      <c r="Z178" s="514"/>
      <c r="AA178" s="465">
        <v>330.05</v>
      </c>
      <c r="AB178" s="465">
        <v>198.03</v>
      </c>
      <c r="AC178" s="514"/>
      <c r="AD178" s="465">
        <v>287</v>
      </c>
      <c r="AE178" s="465">
        <v>172.2</v>
      </c>
      <c r="AF178" s="521"/>
      <c r="AG178" s="465">
        <v>287</v>
      </c>
      <c r="AH178" s="465">
        <v>172.2</v>
      </c>
      <c r="AI178" s="530"/>
      <c r="AJ178" s="533"/>
      <c r="AK178" s="533"/>
      <c r="AL178" s="533"/>
      <c r="AM178" s="533"/>
      <c r="AN178" s="533"/>
      <c r="AO178" s="533"/>
      <c r="AP178" s="534"/>
    </row>
    <row r="179" spans="1:42" ht="24" customHeight="1" outlineLevel="1" x14ac:dyDescent="0.25">
      <c r="B179" s="471" t="s">
        <v>8251</v>
      </c>
      <c r="C179" s="469" t="s">
        <v>4597</v>
      </c>
      <c r="E179" s="475" t="s">
        <v>9469</v>
      </c>
      <c r="F179" s="469" t="s">
        <v>4455</v>
      </c>
      <c r="G179" s="468">
        <v>0.65</v>
      </c>
      <c r="H179" s="468">
        <v>1.25</v>
      </c>
      <c r="I179" s="468" t="s">
        <v>4616</v>
      </c>
      <c r="J179" s="468">
        <v>95</v>
      </c>
      <c r="L179" s="468">
        <v>2.2999999999999998</v>
      </c>
      <c r="M179" s="474">
        <f>X179*$O$3</f>
        <v>1028.04</v>
      </c>
      <c r="N179" s="474">
        <f t="shared" si="9"/>
        <v>771.03</v>
      </c>
      <c r="P179" s="488">
        <v>0.75</v>
      </c>
      <c r="R179" s="474">
        <v>830.34</v>
      </c>
      <c r="S179" s="474">
        <v>670.95</v>
      </c>
      <c r="U179" s="474">
        <v>830.34</v>
      </c>
      <c r="V179" s="474">
        <v>670.95</v>
      </c>
      <c r="X179" s="474">
        <v>790.8</v>
      </c>
      <c r="Y179" s="474">
        <v>639</v>
      </c>
      <c r="AA179" s="474">
        <v>687.64</v>
      </c>
      <c r="AB179" s="474">
        <v>555.62</v>
      </c>
      <c r="AD179" s="474">
        <v>597.95000000000005</v>
      </c>
      <c r="AE179" s="474">
        <v>483.15</v>
      </c>
      <c r="AF179" s="514"/>
      <c r="AG179" s="474">
        <v>597.95000000000005</v>
      </c>
      <c r="AH179" s="474">
        <v>483.15</v>
      </c>
      <c r="AP179" s="535"/>
    </row>
    <row r="180" spans="1:42" ht="24" customHeight="1" outlineLevel="1" x14ac:dyDescent="0.25">
      <c r="B180" s="471" t="s">
        <v>8252</v>
      </c>
      <c r="C180" s="469" t="s">
        <v>4597</v>
      </c>
      <c r="E180" s="475" t="s">
        <v>8214</v>
      </c>
      <c r="F180" s="469" t="s">
        <v>4455</v>
      </c>
      <c r="G180" s="468">
        <v>0.65</v>
      </c>
      <c r="H180" s="468">
        <v>1.25</v>
      </c>
      <c r="I180" s="468" t="s">
        <v>4616</v>
      </c>
      <c r="J180" s="468">
        <v>83</v>
      </c>
      <c r="L180" s="468">
        <v>2.2999999999999998</v>
      </c>
      <c r="M180" s="474">
        <f>X180*$O$3</f>
        <v>900.77</v>
      </c>
      <c r="N180" s="474">
        <f t="shared" si="9"/>
        <v>648.55439999999999</v>
      </c>
      <c r="P180" s="488">
        <v>0.72</v>
      </c>
      <c r="R180" s="474">
        <v>727.55</v>
      </c>
      <c r="S180" s="474">
        <v>568.16</v>
      </c>
      <c r="U180" s="474">
        <v>727.55</v>
      </c>
      <c r="V180" s="474">
        <v>568.16</v>
      </c>
      <c r="X180" s="474">
        <v>692.9</v>
      </c>
      <c r="Y180" s="474">
        <v>541.1</v>
      </c>
      <c r="AA180" s="474">
        <v>602.54</v>
      </c>
      <c r="AB180" s="474">
        <v>470.52</v>
      </c>
      <c r="AD180" s="474">
        <v>523.95000000000005</v>
      </c>
      <c r="AE180" s="474">
        <v>409.15</v>
      </c>
      <c r="AG180" s="474">
        <v>523.95000000000005</v>
      </c>
      <c r="AH180" s="474">
        <v>409.15</v>
      </c>
      <c r="AP180" s="535"/>
    </row>
    <row r="181" spans="1:42" ht="24" customHeight="1" outlineLevel="1" x14ac:dyDescent="0.25">
      <c r="B181" s="471" t="s">
        <v>8253</v>
      </c>
      <c r="C181" s="469" t="s">
        <v>4597</v>
      </c>
      <c r="E181" s="475" t="s">
        <v>9470</v>
      </c>
      <c r="F181" s="469" t="s">
        <v>4455</v>
      </c>
      <c r="G181" s="468">
        <v>0.65</v>
      </c>
      <c r="H181" s="468">
        <v>1.25</v>
      </c>
      <c r="I181" s="468" t="s">
        <v>4616</v>
      </c>
      <c r="J181" s="468">
        <v>92</v>
      </c>
      <c r="L181" s="468">
        <v>2</v>
      </c>
      <c r="M181" s="474">
        <f>X181*$O$3</f>
        <v>620.62</v>
      </c>
      <c r="N181" s="474">
        <f t="shared" si="9"/>
        <v>390.99060000000003</v>
      </c>
      <c r="P181" s="488">
        <v>0.63</v>
      </c>
      <c r="R181" s="474">
        <v>501.27</v>
      </c>
      <c r="S181" s="474">
        <v>341.88</v>
      </c>
      <c r="U181" s="474">
        <v>501.27</v>
      </c>
      <c r="V181" s="474">
        <v>341.88</v>
      </c>
      <c r="X181" s="474">
        <v>477.4</v>
      </c>
      <c r="Y181" s="474">
        <v>325.60000000000002</v>
      </c>
      <c r="AA181" s="474">
        <v>415.15</v>
      </c>
      <c r="AB181" s="474">
        <v>283.13</v>
      </c>
      <c r="AD181" s="474">
        <v>361</v>
      </c>
      <c r="AE181" s="474">
        <v>246.2</v>
      </c>
      <c r="AG181" s="474">
        <v>361</v>
      </c>
      <c r="AH181" s="474">
        <v>246.2</v>
      </c>
      <c r="AP181" s="535"/>
    </row>
    <row r="182" spans="1:42" ht="24" customHeight="1" outlineLevel="1" x14ac:dyDescent="0.25">
      <c r="B182" s="471" t="s">
        <v>8254</v>
      </c>
      <c r="C182" s="469" t="s">
        <v>4597</v>
      </c>
      <c r="E182" s="475" t="s">
        <v>8216</v>
      </c>
      <c r="F182" s="469" t="s">
        <v>4455</v>
      </c>
      <c r="G182" s="468">
        <v>0.65</v>
      </c>
      <c r="H182" s="468">
        <v>1.25</v>
      </c>
      <c r="I182" s="468" t="s">
        <v>4616</v>
      </c>
      <c r="J182" s="468">
        <v>15</v>
      </c>
      <c r="L182" s="468">
        <v>1.9</v>
      </c>
      <c r="M182" s="474">
        <f>X182*$O$3</f>
        <v>558.74</v>
      </c>
      <c r="N182" s="474">
        <f t="shared" si="9"/>
        <v>352.00620000000004</v>
      </c>
      <c r="P182" s="488">
        <v>0.63</v>
      </c>
      <c r="R182" s="474">
        <v>451.29</v>
      </c>
      <c r="S182" s="474">
        <v>270.8</v>
      </c>
      <c r="U182" s="474">
        <v>451.29</v>
      </c>
      <c r="V182" s="474">
        <v>270.8</v>
      </c>
      <c r="X182" s="474">
        <v>429.8</v>
      </c>
      <c r="Y182" s="474">
        <v>257.89999999999998</v>
      </c>
      <c r="AA182" s="474">
        <v>373.75</v>
      </c>
      <c r="AB182" s="474">
        <v>224.25</v>
      </c>
      <c r="AD182" s="474">
        <v>325</v>
      </c>
      <c r="AE182" s="474">
        <v>195</v>
      </c>
      <c r="AG182" s="474">
        <v>325</v>
      </c>
      <c r="AH182" s="474">
        <v>195</v>
      </c>
      <c r="AP182" s="535"/>
    </row>
    <row r="183" spans="1:42" ht="24" customHeight="1" outlineLevel="1" x14ac:dyDescent="0.25">
      <c r="B183" s="471" t="s">
        <v>8255</v>
      </c>
      <c r="C183" s="469" t="s">
        <v>4597</v>
      </c>
      <c r="E183" s="475" t="s">
        <v>8218</v>
      </c>
      <c r="F183" s="469" t="s">
        <v>4455</v>
      </c>
      <c r="G183" s="468">
        <v>0.65</v>
      </c>
      <c r="H183" s="468">
        <v>1.25</v>
      </c>
      <c r="I183" s="468" t="s">
        <v>4616</v>
      </c>
      <c r="L183" s="468">
        <v>2.2999999999999998</v>
      </c>
      <c r="M183" s="474">
        <v>743.48</v>
      </c>
      <c r="N183" s="474">
        <f t="shared" si="9"/>
        <v>535.30560000000003</v>
      </c>
      <c r="P183" s="488">
        <v>0.72</v>
      </c>
      <c r="R183" s="474">
        <v>0</v>
      </c>
      <c r="S183" s="474">
        <v>0</v>
      </c>
      <c r="U183" s="474">
        <v>0</v>
      </c>
      <c r="V183" s="474">
        <v>0</v>
      </c>
      <c r="X183" s="474">
        <v>0</v>
      </c>
      <c r="Y183" s="474">
        <v>0</v>
      </c>
      <c r="AA183" s="474">
        <v>0</v>
      </c>
      <c r="AB183" s="474">
        <v>0</v>
      </c>
      <c r="AD183" s="474">
        <v>0</v>
      </c>
      <c r="AE183" s="474"/>
      <c r="AG183" s="474">
        <v>0</v>
      </c>
      <c r="AH183" s="474"/>
      <c r="AP183" s="535"/>
    </row>
    <row r="184" spans="1:42" ht="24" customHeight="1" outlineLevel="1" x14ac:dyDescent="0.25">
      <c r="B184" s="471" t="s">
        <v>21509</v>
      </c>
      <c r="C184" s="469" t="s">
        <v>4597</v>
      </c>
      <c r="E184" s="475" t="s">
        <v>19552</v>
      </c>
      <c r="F184" s="469" t="s">
        <v>4455</v>
      </c>
      <c r="G184" s="468">
        <v>0.65</v>
      </c>
      <c r="H184" s="468">
        <v>1.25</v>
      </c>
      <c r="I184" s="468" t="s">
        <v>4616</v>
      </c>
      <c r="M184" s="474">
        <v>853.48</v>
      </c>
      <c r="N184" s="474">
        <f t="shared" si="9"/>
        <v>640.11</v>
      </c>
      <c r="P184" s="488">
        <v>0.75</v>
      </c>
      <c r="R184" s="474">
        <v>0</v>
      </c>
      <c r="S184" s="474">
        <v>0</v>
      </c>
      <c r="U184" s="474">
        <v>0</v>
      </c>
      <c r="V184" s="474">
        <v>0</v>
      </c>
      <c r="X184" s="474">
        <v>0</v>
      </c>
      <c r="Y184" s="474">
        <v>0</v>
      </c>
      <c r="AA184" s="474">
        <v>0</v>
      </c>
      <c r="AB184" s="474">
        <v>0</v>
      </c>
      <c r="AD184" s="474"/>
      <c r="AE184" s="474"/>
      <c r="AG184" s="474"/>
      <c r="AH184" s="474"/>
      <c r="AP184" s="535"/>
    </row>
    <row r="185" spans="1:42" s="466" customFormat="1" ht="24" customHeight="1" outlineLevel="1" x14ac:dyDescent="0.25">
      <c r="A185" s="461"/>
      <c r="B185" s="462" t="s">
        <v>4826</v>
      </c>
      <c r="C185" s="461" t="s">
        <v>4597</v>
      </c>
      <c r="D185" s="461"/>
      <c r="E185" s="463" t="s">
        <v>8256</v>
      </c>
      <c r="F185" s="461" t="s">
        <v>4455</v>
      </c>
      <c r="G185" s="464">
        <v>1.77</v>
      </c>
      <c r="H185" s="464">
        <v>1</v>
      </c>
      <c r="I185" s="464" t="s">
        <v>4616</v>
      </c>
      <c r="J185" s="464">
        <v>128</v>
      </c>
      <c r="K185" s="461"/>
      <c r="L185" s="464">
        <v>4</v>
      </c>
      <c r="M185" s="465">
        <f t="shared" ref="M185:M196" si="12">X185*$O$3</f>
        <v>1045.3300000000002</v>
      </c>
      <c r="N185" s="465">
        <f t="shared" si="9"/>
        <v>627.19800000000009</v>
      </c>
      <c r="O185" s="514"/>
      <c r="P185" s="486">
        <v>0.6</v>
      </c>
      <c r="Q185" s="514"/>
      <c r="R185" s="465">
        <v>844.31</v>
      </c>
      <c r="S185" s="465">
        <v>506.52</v>
      </c>
      <c r="T185" s="514"/>
      <c r="U185" s="465">
        <v>844.31</v>
      </c>
      <c r="V185" s="465">
        <v>506.52</v>
      </c>
      <c r="W185" s="514"/>
      <c r="X185" s="465">
        <v>804.1</v>
      </c>
      <c r="Y185" s="465">
        <v>482.4</v>
      </c>
      <c r="Z185" s="514"/>
      <c r="AA185" s="465">
        <v>699.2</v>
      </c>
      <c r="AB185" s="465">
        <v>419.52</v>
      </c>
      <c r="AC185" s="514"/>
      <c r="AD185" s="465">
        <v>608</v>
      </c>
      <c r="AE185" s="465">
        <v>364.8</v>
      </c>
      <c r="AF185" s="521"/>
      <c r="AG185" s="465">
        <v>608</v>
      </c>
      <c r="AH185" s="465">
        <v>364.8</v>
      </c>
      <c r="AI185" s="530"/>
      <c r="AJ185" s="533"/>
      <c r="AK185" s="533"/>
      <c r="AL185" s="533"/>
      <c r="AM185" s="533"/>
      <c r="AN185" s="533"/>
      <c r="AO185" s="533"/>
      <c r="AP185" s="534"/>
    </row>
    <row r="186" spans="1:42" ht="24" customHeight="1" outlineLevel="1" x14ac:dyDescent="0.25">
      <c r="B186" s="471" t="s">
        <v>8257</v>
      </c>
      <c r="C186" s="469" t="s">
        <v>4597</v>
      </c>
      <c r="E186" s="475" t="s">
        <v>11366</v>
      </c>
      <c r="F186" s="469" t="s">
        <v>4455</v>
      </c>
      <c r="G186" s="468">
        <v>1.77</v>
      </c>
      <c r="H186" s="468">
        <v>1</v>
      </c>
      <c r="I186" s="468" t="s">
        <v>4616</v>
      </c>
      <c r="J186" s="468">
        <v>141</v>
      </c>
      <c r="L186" s="468">
        <v>4.4000000000000004</v>
      </c>
      <c r="M186" s="474">
        <f t="shared" si="12"/>
        <v>1470.95</v>
      </c>
      <c r="N186" s="474">
        <f t="shared" si="9"/>
        <v>1103.2125000000001</v>
      </c>
      <c r="P186" s="488">
        <v>0.75</v>
      </c>
      <c r="R186" s="474">
        <v>1188.08</v>
      </c>
      <c r="S186" s="474">
        <v>850.4</v>
      </c>
      <c r="U186" s="474">
        <v>1188.08</v>
      </c>
      <c r="V186" s="474">
        <v>850.4</v>
      </c>
      <c r="X186" s="474">
        <v>1131.5</v>
      </c>
      <c r="Y186" s="474">
        <v>809.9</v>
      </c>
      <c r="AA186" s="474">
        <v>983.94</v>
      </c>
      <c r="AB186" s="474">
        <v>704.26</v>
      </c>
      <c r="AD186" s="474">
        <v>855.6</v>
      </c>
      <c r="AE186" s="474">
        <v>612.4</v>
      </c>
      <c r="AF186" s="514"/>
      <c r="AG186" s="474">
        <v>855.6</v>
      </c>
      <c r="AH186" s="474">
        <v>612.4</v>
      </c>
      <c r="AP186" s="535"/>
    </row>
    <row r="187" spans="1:42" ht="24" customHeight="1" outlineLevel="1" x14ac:dyDescent="0.25">
      <c r="B187" s="471" t="s">
        <v>8258</v>
      </c>
      <c r="C187" s="469" t="s">
        <v>4597</v>
      </c>
      <c r="E187" s="475" t="s">
        <v>11367</v>
      </c>
      <c r="F187" s="469" t="s">
        <v>4455</v>
      </c>
      <c r="G187" s="468">
        <v>1.77</v>
      </c>
      <c r="H187" s="468">
        <v>1</v>
      </c>
      <c r="I187" s="468" t="s">
        <v>4616</v>
      </c>
      <c r="J187" s="468">
        <v>129</v>
      </c>
      <c r="L187" s="468">
        <v>4.4000000000000004</v>
      </c>
      <c r="M187" s="474">
        <f t="shared" si="12"/>
        <v>1343.8100000000002</v>
      </c>
      <c r="N187" s="474">
        <f t="shared" si="9"/>
        <v>967.54320000000007</v>
      </c>
      <c r="P187" s="488">
        <v>0.72</v>
      </c>
      <c r="R187" s="474">
        <v>1085.3900000000001</v>
      </c>
      <c r="S187" s="474">
        <v>747.6</v>
      </c>
      <c r="U187" s="474">
        <v>1085.3900000000001</v>
      </c>
      <c r="V187" s="474">
        <v>747.6</v>
      </c>
      <c r="X187" s="474">
        <v>1033.7</v>
      </c>
      <c r="Y187" s="474">
        <v>712</v>
      </c>
      <c r="AA187" s="474">
        <v>898.84</v>
      </c>
      <c r="AB187" s="474">
        <v>619.16</v>
      </c>
      <c r="AD187" s="474">
        <v>781.6</v>
      </c>
      <c r="AE187" s="474">
        <v>538.4</v>
      </c>
      <c r="AG187" s="474">
        <v>781.6</v>
      </c>
      <c r="AH187" s="474">
        <v>538.4</v>
      </c>
      <c r="AP187" s="535"/>
    </row>
    <row r="188" spans="1:42" ht="24" customHeight="1" outlineLevel="1" x14ac:dyDescent="0.25">
      <c r="B188" s="471" t="s">
        <v>8259</v>
      </c>
      <c r="C188" s="469" t="s">
        <v>4597</v>
      </c>
      <c r="E188" s="475" t="s">
        <v>11368</v>
      </c>
      <c r="F188" s="469" t="s">
        <v>4455</v>
      </c>
      <c r="G188" s="468">
        <v>1.77</v>
      </c>
      <c r="H188" s="468">
        <v>1</v>
      </c>
      <c r="I188" s="468" t="s">
        <v>4616</v>
      </c>
      <c r="J188" s="468">
        <v>140</v>
      </c>
      <c r="L188" s="468">
        <v>4.0999999999999996</v>
      </c>
      <c r="M188" s="474">
        <f t="shared" si="12"/>
        <v>1172.47</v>
      </c>
      <c r="N188" s="474">
        <f t="shared" si="9"/>
        <v>738.65610000000004</v>
      </c>
      <c r="P188" s="488">
        <v>0.63</v>
      </c>
      <c r="R188" s="474">
        <v>947</v>
      </c>
      <c r="S188" s="474">
        <v>609.32000000000005</v>
      </c>
      <c r="U188" s="474">
        <v>947</v>
      </c>
      <c r="V188" s="474">
        <v>609.32000000000005</v>
      </c>
      <c r="X188" s="474">
        <v>901.9</v>
      </c>
      <c r="Y188" s="474">
        <v>580.29999999999995</v>
      </c>
      <c r="AA188" s="474">
        <v>784.3</v>
      </c>
      <c r="AB188" s="474">
        <v>504.62</v>
      </c>
      <c r="AD188" s="474">
        <v>682</v>
      </c>
      <c r="AE188" s="474">
        <v>438.8</v>
      </c>
      <c r="AG188" s="474">
        <v>682</v>
      </c>
      <c r="AH188" s="474">
        <v>438.8</v>
      </c>
      <c r="AP188" s="535"/>
    </row>
    <row r="189" spans="1:42" ht="24" customHeight="1" outlineLevel="1" x14ac:dyDescent="0.25">
      <c r="B189" s="471" t="s">
        <v>8260</v>
      </c>
      <c r="C189" s="469" t="s">
        <v>4597</v>
      </c>
      <c r="E189" s="475" t="s">
        <v>11369</v>
      </c>
      <c r="F189" s="469" t="s">
        <v>4455</v>
      </c>
      <c r="G189" s="468">
        <v>1.77</v>
      </c>
      <c r="H189" s="468">
        <v>1</v>
      </c>
      <c r="I189" s="468" t="s">
        <v>4616</v>
      </c>
      <c r="J189" s="468">
        <v>24</v>
      </c>
      <c r="L189" s="468">
        <v>4</v>
      </c>
      <c r="M189" s="474">
        <f t="shared" si="12"/>
        <v>1182.8700000000001</v>
      </c>
      <c r="N189" s="474">
        <f t="shared" si="9"/>
        <v>745.20810000000006</v>
      </c>
      <c r="P189" s="488">
        <v>0.63</v>
      </c>
      <c r="R189" s="474">
        <v>955.4</v>
      </c>
      <c r="S189" s="474">
        <v>573.20000000000005</v>
      </c>
      <c r="U189" s="474">
        <v>955.4</v>
      </c>
      <c r="V189" s="474">
        <v>573.20000000000005</v>
      </c>
      <c r="X189" s="474">
        <v>909.9</v>
      </c>
      <c r="Y189" s="474">
        <v>545.9</v>
      </c>
      <c r="AA189" s="474">
        <v>791.2</v>
      </c>
      <c r="AB189" s="474">
        <v>474.72</v>
      </c>
      <c r="AD189" s="474">
        <v>688</v>
      </c>
      <c r="AE189" s="474">
        <v>412.8</v>
      </c>
      <c r="AG189" s="474">
        <v>688</v>
      </c>
      <c r="AH189" s="474">
        <v>412.8</v>
      </c>
      <c r="AP189" s="535"/>
    </row>
    <row r="190" spans="1:42" ht="24" customHeight="1" outlineLevel="1" x14ac:dyDescent="0.25">
      <c r="B190" s="471" t="s">
        <v>8261</v>
      </c>
      <c r="C190" s="469" t="s">
        <v>4597</v>
      </c>
      <c r="E190" s="475" t="s">
        <v>11370</v>
      </c>
      <c r="F190" s="469" t="s">
        <v>4455</v>
      </c>
      <c r="G190" s="468">
        <v>1.77</v>
      </c>
      <c r="H190" s="468">
        <v>1</v>
      </c>
      <c r="I190" s="468" t="s">
        <v>4616</v>
      </c>
      <c r="L190" s="468">
        <v>4.4000000000000004</v>
      </c>
      <c r="M190" s="474">
        <f t="shared" si="12"/>
        <v>0</v>
      </c>
      <c r="N190" s="474">
        <f t="shared" si="9"/>
        <v>0</v>
      </c>
      <c r="P190" s="488">
        <v>0.72</v>
      </c>
      <c r="R190" s="474">
        <v>0</v>
      </c>
      <c r="S190" s="474">
        <v>0</v>
      </c>
      <c r="U190" s="474">
        <v>0</v>
      </c>
      <c r="V190" s="474">
        <v>0</v>
      </c>
      <c r="X190" s="474">
        <v>0</v>
      </c>
      <c r="Y190" s="474">
        <v>0</v>
      </c>
      <c r="AA190" s="474">
        <v>0</v>
      </c>
      <c r="AB190" s="474">
        <v>0</v>
      </c>
      <c r="AD190" s="474">
        <v>0</v>
      </c>
      <c r="AE190" s="474"/>
      <c r="AG190" s="474">
        <v>0</v>
      </c>
      <c r="AH190" s="474"/>
      <c r="AP190" s="535"/>
    </row>
    <row r="191" spans="1:42" ht="24" customHeight="1" outlineLevel="1" x14ac:dyDescent="0.25">
      <c r="B191" s="471" t="s">
        <v>19561</v>
      </c>
      <c r="C191" s="469" t="s">
        <v>4597</v>
      </c>
      <c r="E191" s="475" t="s">
        <v>19562</v>
      </c>
      <c r="F191" s="469" t="s">
        <v>4455</v>
      </c>
      <c r="G191" s="468">
        <v>1.77</v>
      </c>
      <c r="H191" s="468">
        <v>1</v>
      </c>
      <c r="I191" s="468" t="s">
        <v>4616</v>
      </c>
      <c r="M191" s="474">
        <f t="shared" si="12"/>
        <v>0</v>
      </c>
      <c r="N191" s="474">
        <f t="shared" si="9"/>
        <v>0</v>
      </c>
      <c r="P191" s="488">
        <v>0.75</v>
      </c>
      <c r="R191" s="474">
        <v>0</v>
      </c>
      <c r="S191" s="474">
        <v>0</v>
      </c>
      <c r="U191" s="474">
        <v>0</v>
      </c>
      <c r="V191" s="474">
        <v>0</v>
      </c>
      <c r="X191" s="474">
        <v>0</v>
      </c>
      <c r="Y191" s="474">
        <v>0</v>
      </c>
      <c r="AA191" s="474">
        <v>0</v>
      </c>
      <c r="AB191" s="474">
        <v>0</v>
      </c>
      <c r="AD191" s="474"/>
      <c r="AE191" s="474"/>
      <c r="AG191" s="474"/>
      <c r="AH191" s="474"/>
      <c r="AP191" s="535"/>
    </row>
    <row r="192" spans="1:42" s="466" customFormat="1" ht="24" customHeight="1" outlineLevel="1" x14ac:dyDescent="0.25">
      <c r="A192" s="461"/>
      <c r="B192" s="462" t="s">
        <v>4827</v>
      </c>
      <c r="C192" s="461" t="s">
        <v>4597</v>
      </c>
      <c r="D192" s="461"/>
      <c r="E192" s="463" t="s">
        <v>8262</v>
      </c>
      <c r="F192" s="461" t="s">
        <v>4455</v>
      </c>
      <c r="G192" s="464">
        <v>1.25</v>
      </c>
      <c r="H192" s="464">
        <v>1.04</v>
      </c>
      <c r="I192" s="464" t="s">
        <v>4616</v>
      </c>
      <c r="J192" s="464">
        <v>144</v>
      </c>
      <c r="K192" s="461"/>
      <c r="L192" s="464">
        <v>3.7</v>
      </c>
      <c r="M192" s="465">
        <f t="shared" si="12"/>
        <v>1175.98</v>
      </c>
      <c r="N192" s="465">
        <f t="shared" si="9"/>
        <v>705.58799999999997</v>
      </c>
      <c r="O192" s="514"/>
      <c r="P192" s="486">
        <v>0.6</v>
      </c>
      <c r="Q192" s="514"/>
      <c r="R192" s="465">
        <v>949.83</v>
      </c>
      <c r="S192" s="465">
        <v>569.94000000000005</v>
      </c>
      <c r="T192" s="514"/>
      <c r="U192" s="465">
        <v>949.83</v>
      </c>
      <c r="V192" s="465">
        <v>569.94000000000005</v>
      </c>
      <c r="W192" s="514"/>
      <c r="X192" s="465">
        <v>904.6</v>
      </c>
      <c r="Y192" s="465">
        <v>542.79999999999995</v>
      </c>
      <c r="Z192" s="514"/>
      <c r="AA192" s="465">
        <v>786.6</v>
      </c>
      <c r="AB192" s="465">
        <v>471.96</v>
      </c>
      <c r="AC192" s="514"/>
      <c r="AD192" s="465">
        <v>684</v>
      </c>
      <c r="AE192" s="465">
        <v>410.4</v>
      </c>
      <c r="AF192" s="521"/>
      <c r="AG192" s="465">
        <v>684</v>
      </c>
      <c r="AH192" s="465">
        <v>410.4</v>
      </c>
      <c r="AI192" s="530"/>
      <c r="AJ192" s="533"/>
      <c r="AK192" s="533"/>
      <c r="AL192" s="533"/>
      <c r="AM192" s="533"/>
      <c r="AN192" s="533"/>
      <c r="AO192" s="533"/>
      <c r="AP192" s="534"/>
    </row>
    <row r="193" spans="1:42" ht="24" customHeight="1" outlineLevel="1" x14ac:dyDescent="0.25">
      <c r="B193" s="471" t="s">
        <v>8263</v>
      </c>
      <c r="C193" s="469" t="s">
        <v>4597</v>
      </c>
      <c r="E193" s="475" t="s">
        <v>9473</v>
      </c>
      <c r="F193" s="469" t="s">
        <v>4455</v>
      </c>
      <c r="G193" s="468">
        <v>1.25</v>
      </c>
      <c r="H193" s="468">
        <v>1.04</v>
      </c>
      <c r="I193" s="468" t="s">
        <v>4616</v>
      </c>
      <c r="J193" s="468">
        <v>158</v>
      </c>
      <c r="L193" s="468">
        <v>4.2</v>
      </c>
      <c r="M193" s="474">
        <f t="shared" si="12"/>
        <v>1892.15</v>
      </c>
      <c r="N193" s="474">
        <f t="shared" si="9"/>
        <v>1419.1125000000002</v>
      </c>
      <c r="P193" s="488">
        <v>0.75</v>
      </c>
      <c r="R193" s="474">
        <v>1528.28</v>
      </c>
      <c r="S193" s="474">
        <v>1148.28</v>
      </c>
      <c r="U193" s="474">
        <v>1528.28</v>
      </c>
      <c r="V193" s="474">
        <v>1148.28</v>
      </c>
      <c r="X193" s="474">
        <v>1455.5</v>
      </c>
      <c r="Y193" s="474">
        <v>1093.5999999999999</v>
      </c>
      <c r="AA193" s="474">
        <v>1265.6300000000001</v>
      </c>
      <c r="AB193" s="474">
        <v>950.99</v>
      </c>
      <c r="AD193" s="474">
        <v>1100.55</v>
      </c>
      <c r="AE193" s="474">
        <v>826.94999999999993</v>
      </c>
      <c r="AF193" s="514"/>
      <c r="AG193" s="474">
        <v>1100.55</v>
      </c>
      <c r="AH193" s="474">
        <v>826.94999999999993</v>
      </c>
      <c r="AP193" s="535"/>
    </row>
    <row r="194" spans="1:42" ht="24" customHeight="1" outlineLevel="1" x14ac:dyDescent="0.25">
      <c r="B194" s="471" t="s">
        <v>8264</v>
      </c>
      <c r="C194" s="469" t="s">
        <v>4597</v>
      </c>
      <c r="E194" s="475" t="s">
        <v>8265</v>
      </c>
      <c r="F194" s="469" t="s">
        <v>4455</v>
      </c>
      <c r="G194" s="468">
        <v>1.25</v>
      </c>
      <c r="H194" s="468">
        <v>1.04</v>
      </c>
      <c r="I194" s="468" t="s">
        <v>4616</v>
      </c>
      <c r="J194" s="468">
        <v>146</v>
      </c>
      <c r="L194" s="468">
        <v>4.2</v>
      </c>
      <c r="M194" s="474">
        <f t="shared" si="12"/>
        <v>1764.8799999999999</v>
      </c>
      <c r="N194" s="474">
        <f t="shared" si="9"/>
        <v>1270.7135999999998</v>
      </c>
      <c r="P194" s="488">
        <v>0.72</v>
      </c>
      <c r="R194" s="474">
        <v>1425.48</v>
      </c>
      <c r="S194" s="474">
        <v>1045.5899999999999</v>
      </c>
      <c r="U194" s="474">
        <v>1425.48</v>
      </c>
      <c r="V194" s="474">
        <v>1045.5899999999999</v>
      </c>
      <c r="X194" s="474">
        <v>1357.6</v>
      </c>
      <c r="Y194" s="474">
        <v>995.8</v>
      </c>
      <c r="AA194" s="474">
        <v>1180.53</v>
      </c>
      <c r="AB194" s="474">
        <v>865.89</v>
      </c>
      <c r="AD194" s="474">
        <v>1026.55</v>
      </c>
      <c r="AE194" s="474">
        <v>752.94999999999993</v>
      </c>
      <c r="AG194" s="474">
        <v>1026.55</v>
      </c>
      <c r="AH194" s="474">
        <v>752.94999999999993</v>
      </c>
      <c r="AP194" s="535"/>
    </row>
    <row r="195" spans="1:42" ht="24" customHeight="1" outlineLevel="1" x14ac:dyDescent="0.25">
      <c r="B195" s="471" t="s">
        <v>8266</v>
      </c>
      <c r="C195" s="469" t="s">
        <v>4597</v>
      </c>
      <c r="E195" s="475" t="s">
        <v>9474</v>
      </c>
      <c r="F195" s="469" t="s">
        <v>4455</v>
      </c>
      <c r="G195" s="468">
        <v>1.25</v>
      </c>
      <c r="H195" s="468">
        <v>1.04</v>
      </c>
      <c r="I195" s="468" t="s">
        <v>4616</v>
      </c>
      <c r="J195" s="468">
        <v>156</v>
      </c>
      <c r="L195" s="468">
        <v>3.8</v>
      </c>
      <c r="M195" s="474">
        <f t="shared" si="12"/>
        <v>1303.25</v>
      </c>
      <c r="N195" s="474">
        <f t="shared" si="9"/>
        <v>821.04750000000001</v>
      </c>
      <c r="P195" s="488">
        <v>0.63</v>
      </c>
      <c r="R195" s="474">
        <v>1052.6300000000001</v>
      </c>
      <c r="S195" s="474">
        <v>672.63</v>
      </c>
      <c r="U195" s="474">
        <v>1052.6300000000001</v>
      </c>
      <c r="V195" s="474">
        <v>672.63</v>
      </c>
      <c r="X195" s="474">
        <v>1002.5</v>
      </c>
      <c r="Y195" s="474">
        <v>640.6</v>
      </c>
      <c r="AA195" s="474">
        <v>871.7</v>
      </c>
      <c r="AB195" s="474">
        <v>557.05999999999995</v>
      </c>
      <c r="AD195" s="474">
        <v>758</v>
      </c>
      <c r="AE195" s="474">
        <v>484.4</v>
      </c>
      <c r="AG195" s="474">
        <v>758</v>
      </c>
      <c r="AH195" s="474">
        <v>484.4</v>
      </c>
      <c r="AP195" s="535"/>
    </row>
    <row r="196" spans="1:42" ht="24" customHeight="1" outlineLevel="1" x14ac:dyDescent="0.25">
      <c r="B196" s="471" t="s">
        <v>8267</v>
      </c>
      <c r="C196" s="469" t="s">
        <v>4597</v>
      </c>
      <c r="E196" s="475" t="s">
        <v>8268</v>
      </c>
      <c r="F196" s="469" t="s">
        <v>4455</v>
      </c>
      <c r="G196" s="468">
        <v>1.25</v>
      </c>
      <c r="H196" s="468">
        <v>1.04</v>
      </c>
      <c r="I196" s="468" t="s">
        <v>4616</v>
      </c>
      <c r="J196" s="468">
        <v>27</v>
      </c>
      <c r="L196" s="468">
        <v>3.7</v>
      </c>
      <c r="M196" s="474">
        <f t="shared" si="12"/>
        <v>1328.99</v>
      </c>
      <c r="N196" s="474">
        <f t="shared" ref="N196:N259" si="13">M196*P196</f>
        <v>837.26369999999997</v>
      </c>
      <c r="P196" s="488">
        <v>0.63</v>
      </c>
      <c r="R196" s="474">
        <v>1073.42</v>
      </c>
      <c r="S196" s="474">
        <v>644.07000000000005</v>
      </c>
      <c r="U196" s="474">
        <v>1073.42</v>
      </c>
      <c r="V196" s="474">
        <v>644.07000000000005</v>
      </c>
      <c r="X196" s="474">
        <v>1022.3</v>
      </c>
      <c r="Y196" s="474">
        <v>613.4</v>
      </c>
      <c r="AA196" s="474">
        <v>888.95</v>
      </c>
      <c r="AB196" s="474">
        <v>533.37</v>
      </c>
      <c r="AD196" s="474">
        <v>773</v>
      </c>
      <c r="AE196" s="474">
        <v>463.79999999999995</v>
      </c>
      <c r="AG196" s="474">
        <v>773</v>
      </c>
      <c r="AH196" s="474">
        <v>463.79999999999995</v>
      </c>
      <c r="AP196" s="535"/>
    </row>
    <row r="197" spans="1:42" ht="24" customHeight="1" outlineLevel="1" x14ac:dyDescent="0.25">
      <c r="B197" s="471" t="s">
        <v>8269</v>
      </c>
      <c r="C197" s="469" t="s">
        <v>4597</v>
      </c>
      <c r="E197" s="475" t="s">
        <v>8270</v>
      </c>
      <c r="F197" s="469" t="s">
        <v>4455</v>
      </c>
      <c r="G197" s="468">
        <v>1.25</v>
      </c>
      <c r="H197" s="468">
        <v>1.04</v>
      </c>
      <c r="I197" s="468" t="s">
        <v>4616</v>
      </c>
      <c r="L197" s="468">
        <v>4.2</v>
      </c>
      <c r="M197" s="474">
        <v>1550.98</v>
      </c>
      <c r="N197" s="474">
        <f t="shared" si="13"/>
        <v>1116.7056</v>
      </c>
      <c r="P197" s="488">
        <v>0.72</v>
      </c>
      <c r="R197" s="474">
        <v>0</v>
      </c>
      <c r="S197" s="474">
        <v>0</v>
      </c>
      <c r="U197" s="474">
        <v>0</v>
      </c>
      <c r="V197" s="474">
        <v>0</v>
      </c>
      <c r="X197" s="474">
        <v>0</v>
      </c>
      <c r="Y197" s="474">
        <v>0</v>
      </c>
      <c r="AA197" s="474">
        <v>0</v>
      </c>
      <c r="AB197" s="474">
        <v>0</v>
      </c>
      <c r="AD197" s="474">
        <v>0</v>
      </c>
      <c r="AE197" s="474"/>
      <c r="AG197" s="474">
        <v>0</v>
      </c>
      <c r="AH197" s="474"/>
      <c r="AP197" s="535"/>
    </row>
    <row r="198" spans="1:42" ht="24" customHeight="1" outlineLevel="1" x14ac:dyDescent="0.25">
      <c r="B198" s="471" t="s">
        <v>19563</v>
      </c>
      <c r="C198" s="469" t="s">
        <v>4597</v>
      </c>
      <c r="E198" s="475" t="s">
        <v>19564</v>
      </c>
      <c r="F198" s="469" t="s">
        <v>4455</v>
      </c>
      <c r="G198" s="468">
        <v>1.25</v>
      </c>
      <c r="H198" s="468">
        <v>1.04</v>
      </c>
      <c r="I198" s="468" t="s">
        <v>4616</v>
      </c>
      <c r="M198" s="474">
        <v>1660.98</v>
      </c>
      <c r="N198" s="474">
        <f t="shared" si="13"/>
        <v>1245.7350000000001</v>
      </c>
      <c r="P198" s="488">
        <v>0.75</v>
      </c>
      <c r="R198" s="474">
        <v>0</v>
      </c>
      <c r="S198" s="474">
        <v>0</v>
      </c>
      <c r="U198" s="474">
        <v>0</v>
      </c>
      <c r="V198" s="474">
        <v>0</v>
      </c>
      <c r="X198" s="474">
        <v>0</v>
      </c>
      <c r="Y198" s="474">
        <v>0</v>
      </c>
      <c r="AA198" s="474">
        <v>0</v>
      </c>
      <c r="AB198" s="474">
        <v>0</v>
      </c>
      <c r="AD198" s="474"/>
      <c r="AE198" s="474"/>
      <c r="AG198" s="474"/>
      <c r="AH198" s="474"/>
      <c r="AP198" s="535"/>
    </row>
    <row r="199" spans="1:42" s="466" customFormat="1" ht="24" customHeight="1" outlineLevel="1" x14ac:dyDescent="0.25">
      <c r="A199" s="461"/>
      <c r="B199" s="462" t="s">
        <v>4828</v>
      </c>
      <c r="C199" s="461" t="s">
        <v>4597</v>
      </c>
      <c r="D199" s="461"/>
      <c r="E199" s="463" t="s">
        <v>8271</v>
      </c>
      <c r="F199" s="461" t="s">
        <v>4455</v>
      </c>
      <c r="G199" s="464">
        <v>1.18</v>
      </c>
      <c r="H199" s="464">
        <v>1.95</v>
      </c>
      <c r="I199" s="464" t="s">
        <v>4616</v>
      </c>
      <c r="J199" s="464">
        <v>192</v>
      </c>
      <c r="K199" s="461"/>
      <c r="L199" s="464">
        <v>5</v>
      </c>
      <c r="M199" s="465">
        <f t="shared" ref="M199:M210" si="14">X199*$O$3</f>
        <v>1566.24</v>
      </c>
      <c r="N199" s="465">
        <f t="shared" si="13"/>
        <v>939.74399999999991</v>
      </c>
      <c r="O199" s="514"/>
      <c r="P199" s="486">
        <v>0.6</v>
      </c>
      <c r="Q199" s="514"/>
      <c r="R199" s="465">
        <v>1265.04</v>
      </c>
      <c r="S199" s="465">
        <v>759.05</v>
      </c>
      <c r="T199" s="514"/>
      <c r="U199" s="465">
        <v>1265.04</v>
      </c>
      <c r="V199" s="465">
        <v>759.05</v>
      </c>
      <c r="W199" s="514"/>
      <c r="X199" s="465">
        <v>1204.8</v>
      </c>
      <c r="Y199" s="465">
        <v>722.9</v>
      </c>
      <c r="Z199" s="514"/>
      <c r="AA199" s="465">
        <v>1047.6500000000001</v>
      </c>
      <c r="AB199" s="465">
        <v>628.59</v>
      </c>
      <c r="AC199" s="514"/>
      <c r="AD199" s="465">
        <v>911</v>
      </c>
      <c r="AE199" s="465">
        <v>546.6</v>
      </c>
      <c r="AF199" s="521"/>
      <c r="AG199" s="465">
        <v>911</v>
      </c>
      <c r="AH199" s="465">
        <v>546.6</v>
      </c>
      <c r="AI199" s="530"/>
      <c r="AJ199" s="533"/>
      <c r="AK199" s="533"/>
      <c r="AL199" s="533"/>
      <c r="AM199" s="533"/>
      <c r="AN199" s="533"/>
      <c r="AO199" s="533"/>
      <c r="AP199" s="534"/>
    </row>
    <row r="200" spans="1:42" ht="24" customHeight="1" outlineLevel="1" x14ac:dyDescent="0.25">
      <c r="B200" s="471" t="s">
        <v>8272</v>
      </c>
      <c r="C200" s="469" t="s">
        <v>4597</v>
      </c>
      <c r="E200" s="475" t="s">
        <v>9475</v>
      </c>
      <c r="F200" s="469" t="s">
        <v>4455</v>
      </c>
      <c r="G200" s="468">
        <v>1.18</v>
      </c>
      <c r="H200" s="468">
        <v>1.95</v>
      </c>
      <c r="I200" s="468" t="s">
        <v>4616</v>
      </c>
      <c r="J200" s="468">
        <v>206</v>
      </c>
      <c r="L200" s="468">
        <v>5.5</v>
      </c>
      <c r="M200" s="474">
        <f t="shared" si="14"/>
        <v>2282.4100000000003</v>
      </c>
      <c r="N200" s="474">
        <f t="shared" si="13"/>
        <v>1711.8075000000003</v>
      </c>
      <c r="P200" s="488">
        <v>0.75</v>
      </c>
      <c r="R200" s="474">
        <v>1843.49</v>
      </c>
      <c r="S200" s="474">
        <v>1337.49</v>
      </c>
      <c r="U200" s="474">
        <v>1843.49</v>
      </c>
      <c r="V200" s="474">
        <v>1337.49</v>
      </c>
      <c r="X200" s="474">
        <v>1755.7</v>
      </c>
      <c r="Y200" s="474">
        <v>1273.8</v>
      </c>
      <c r="AA200" s="474">
        <v>1526.68</v>
      </c>
      <c r="AB200" s="474">
        <v>1107.6199999999999</v>
      </c>
      <c r="AD200" s="474">
        <v>1327.55</v>
      </c>
      <c r="AE200" s="474">
        <v>963.15</v>
      </c>
      <c r="AF200" s="514"/>
      <c r="AG200" s="474">
        <v>1327.55</v>
      </c>
      <c r="AH200" s="474">
        <v>963.15</v>
      </c>
      <c r="AP200" s="535"/>
    </row>
    <row r="201" spans="1:42" ht="24" customHeight="1" outlineLevel="1" x14ac:dyDescent="0.25">
      <c r="B201" s="471" t="s">
        <v>8273</v>
      </c>
      <c r="C201" s="469" t="s">
        <v>4597</v>
      </c>
      <c r="E201" s="475" t="s">
        <v>8274</v>
      </c>
      <c r="F201" s="469" t="s">
        <v>4455</v>
      </c>
      <c r="G201" s="468">
        <v>1.18</v>
      </c>
      <c r="H201" s="468">
        <v>1.95</v>
      </c>
      <c r="I201" s="468" t="s">
        <v>4616</v>
      </c>
      <c r="J201" s="468">
        <v>194</v>
      </c>
      <c r="L201" s="468">
        <v>5.5</v>
      </c>
      <c r="M201" s="474">
        <f t="shared" si="14"/>
        <v>2155.14</v>
      </c>
      <c r="N201" s="474">
        <f t="shared" si="13"/>
        <v>1551.7007999999998</v>
      </c>
      <c r="P201" s="488">
        <v>0.72</v>
      </c>
      <c r="R201" s="474">
        <v>1740.69</v>
      </c>
      <c r="S201" s="474">
        <v>1234.7</v>
      </c>
      <c r="U201" s="474">
        <v>1740.69</v>
      </c>
      <c r="V201" s="474">
        <v>1234.7</v>
      </c>
      <c r="X201" s="474">
        <v>1657.8</v>
      </c>
      <c r="Y201" s="474">
        <v>1175.9000000000001</v>
      </c>
      <c r="AA201" s="474">
        <v>1441.58</v>
      </c>
      <c r="AB201" s="474">
        <v>1022.52</v>
      </c>
      <c r="AD201" s="474">
        <v>1253.55</v>
      </c>
      <c r="AE201" s="474">
        <v>889.15</v>
      </c>
      <c r="AG201" s="474">
        <v>1253.55</v>
      </c>
      <c r="AH201" s="474">
        <v>889.15</v>
      </c>
      <c r="AP201" s="535"/>
    </row>
    <row r="202" spans="1:42" ht="24" customHeight="1" outlineLevel="1" x14ac:dyDescent="0.25">
      <c r="B202" s="471" t="s">
        <v>8275</v>
      </c>
      <c r="C202" s="469" t="s">
        <v>4597</v>
      </c>
      <c r="E202" s="475" t="s">
        <v>9476</v>
      </c>
      <c r="F202" s="469" t="s">
        <v>4455</v>
      </c>
      <c r="G202" s="468">
        <v>1.18</v>
      </c>
      <c r="H202" s="468">
        <v>1.95</v>
      </c>
      <c r="I202" s="468" t="s">
        <v>4616</v>
      </c>
      <c r="J202" s="468">
        <v>204</v>
      </c>
      <c r="L202" s="468">
        <v>5.0999999999999996</v>
      </c>
      <c r="M202" s="474">
        <f t="shared" si="14"/>
        <v>1693.5100000000002</v>
      </c>
      <c r="N202" s="474">
        <f t="shared" si="13"/>
        <v>1066.9113000000002</v>
      </c>
      <c r="P202" s="488">
        <v>0.63</v>
      </c>
      <c r="R202" s="474">
        <v>1367.84</v>
      </c>
      <c r="S202" s="474">
        <v>861.74</v>
      </c>
      <c r="U202" s="474">
        <v>1367.84</v>
      </c>
      <c r="V202" s="474">
        <v>861.74</v>
      </c>
      <c r="X202" s="474">
        <v>1302.7</v>
      </c>
      <c r="Y202" s="474">
        <v>820.7</v>
      </c>
      <c r="AA202" s="474">
        <v>1132.75</v>
      </c>
      <c r="AB202" s="474">
        <v>713.69</v>
      </c>
      <c r="AD202" s="474">
        <v>985</v>
      </c>
      <c r="AE202" s="474">
        <v>620.6</v>
      </c>
      <c r="AG202" s="474">
        <v>985</v>
      </c>
      <c r="AH202" s="474">
        <v>620.6</v>
      </c>
      <c r="AP202" s="535"/>
    </row>
    <row r="203" spans="1:42" ht="24" customHeight="1" outlineLevel="1" x14ac:dyDescent="0.25">
      <c r="B203" s="471" t="s">
        <v>8276</v>
      </c>
      <c r="C203" s="469" t="s">
        <v>4597</v>
      </c>
      <c r="E203" s="475" t="s">
        <v>8277</v>
      </c>
      <c r="F203" s="469" t="s">
        <v>4455</v>
      </c>
      <c r="G203" s="468">
        <v>1.18</v>
      </c>
      <c r="H203" s="468">
        <v>1.95</v>
      </c>
      <c r="I203" s="468" t="s">
        <v>4616</v>
      </c>
      <c r="J203" s="468">
        <v>36</v>
      </c>
      <c r="L203" s="468">
        <v>5</v>
      </c>
      <c r="M203" s="474">
        <f t="shared" si="14"/>
        <v>1770.8600000000001</v>
      </c>
      <c r="N203" s="474">
        <f t="shared" si="13"/>
        <v>1115.6418000000001</v>
      </c>
      <c r="P203" s="488">
        <v>0.63</v>
      </c>
      <c r="R203" s="474">
        <v>1430.31</v>
      </c>
      <c r="S203" s="474">
        <v>858.17</v>
      </c>
      <c r="U203" s="474">
        <v>1430.31</v>
      </c>
      <c r="V203" s="474">
        <v>858.17</v>
      </c>
      <c r="X203" s="474">
        <v>1362.2</v>
      </c>
      <c r="Y203" s="474">
        <v>817.3</v>
      </c>
      <c r="AA203" s="474">
        <v>1184.5</v>
      </c>
      <c r="AB203" s="474">
        <v>710.7</v>
      </c>
      <c r="AD203" s="474">
        <v>1030</v>
      </c>
      <c r="AE203" s="474">
        <v>618</v>
      </c>
      <c r="AG203" s="474">
        <v>1030</v>
      </c>
      <c r="AH203" s="474">
        <v>618</v>
      </c>
      <c r="AP203" s="535"/>
    </row>
    <row r="204" spans="1:42" ht="24" customHeight="1" outlineLevel="1" x14ac:dyDescent="0.25">
      <c r="B204" s="471" t="s">
        <v>8278</v>
      </c>
      <c r="C204" s="469" t="s">
        <v>4597</v>
      </c>
      <c r="E204" s="475" t="s">
        <v>8279</v>
      </c>
      <c r="F204" s="469" t="s">
        <v>4455</v>
      </c>
      <c r="G204" s="468">
        <v>1.18</v>
      </c>
      <c r="H204" s="468">
        <v>1.95</v>
      </c>
      <c r="I204" s="468" t="s">
        <v>4616</v>
      </c>
      <c r="L204" s="468">
        <v>5.5</v>
      </c>
      <c r="M204" s="474">
        <f t="shared" si="14"/>
        <v>0</v>
      </c>
      <c r="N204" s="474">
        <f t="shared" si="13"/>
        <v>0</v>
      </c>
      <c r="P204" s="488">
        <v>0.72</v>
      </c>
      <c r="R204" s="474">
        <v>0</v>
      </c>
      <c r="S204" s="474">
        <v>0</v>
      </c>
      <c r="U204" s="474">
        <v>0</v>
      </c>
      <c r="V204" s="474">
        <v>0</v>
      </c>
      <c r="X204" s="474">
        <v>0</v>
      </c>
      <c r="Y204" s="474">
        <v>0</v>
      </c>
      <c r="AA204" s="474">
        <v>0</v>
      </c>
      <c r="AB204" s="474">
        <v>0</v>
      </c>
      <c r="AD204" s="474">
        <v>0</v>
      </c>
      <c r="AE204" s="474"/>
      <c r="AG204" s="474">
        <v>0</v>
      </c>
      <c r="AH204" s="474"/>
      <c r="AP204" s="535"/>
    </row>
    <row r="205" spans="1:42" ht="24" customHeight="1" outlineLevel="1" x14ac:dyDescent="0.25">
      <c r="B205" s="471" t="s">
        <v>19565</v>
      </c>
      <c r="C205" s="469" t="s">
        <v>4597</v>
      </c>
      <c r="E205" s="475" t="s">
        <v>19566</v>
      </c>
      <c r="F205" s="469" t="s">
        <v>4455</v>
      </c>
      <c r="G205" s="468">
        <v>1.18</v>
      </c>
      <c r="H205" s="468">
        <v>1.95</v>
      </c>
      <c r="I205" s="468" t="s">
        <v>4616</v>
      </c>
      <c r="M205" s="474">
        <f t="shared" si="14"/>
        <v>0</v>
      </c>
      <c r="N205" s="474">
        <f t="shared" si="13"/>
        <v>0</v>
      </c>
      <c r="P205" s="488">
        <v>0.75</v>
      </c>
      <c r="R205" s="474">
        <v>0</v>
      </c>
      <c r="S205" s="474">
        <v>0</v>
      </c>
      <c r="U205" s="474">
        <v>0</v>
      </c>
      <c r="V205" s="474">
        <v>0</v>
      </c>
      <c r="X205" s="474">
        <v>0</v>
      </c>
      <c r="Y205" s="474">
        <v>0</v>
      </c>
      <c r="AA205" s="474">
        <v>0</v>
      </c>
      <c r="AB205" s="474">
        <v>0</v>
      </c>
      <c r="AD205" s="474"/>
      <c r="AE205" s="474"/>
      <c r="AG205" s="474"/>
      <c r="AH205" s="474"/>
      <c r="AP205" s="535"/>
    </row>
    <row r="206" spans="1:42" s="466" customFormat="1" ht="24" customHeight="1" outlineLevel="1" x14ac:dyDescent="0.25">
      <c r="A206" s="461"/>
      <c r="B206" s="462" t="s">
        <v>4829</v>
      </c>
      <c r="C206" s="461" t="s">
        <v>4597</v>
      </c>
      <c r="D206" s="461"/>
      <c r="E206" s="463" t="s">
        <v>8191</v>
      </c>
      <c r="F206" s="461" t="s">
        <v>4455</v>
      </c>
      <c r="G206" s="464">
        <v>1.35</v>
      </c>
      <c r="H206" s="464">
        <v>0.98</v>
      </c>
      <c r="I206" s="464" t="s">
        <v>4616</v>
      </c>
      <c r="J206" s="464">
        <v>112</v>
      </c>
      <c r="K206" s="461"/>
      <c r="L206" s="464">
        <v>3.4</v>
      </c>
      <c r="M206" s="465">
        <f t="shared" si="14"/>
        <v>813.15</v>
      </c>
      <c r="N206" s="465">
        <f t="shared" si="13"/>
        <v>487.89</v>
      </c>
      <c r="O206" s="514"/>
      <c r="P206" s="486">
        <v>0.6</v>
      </c>
      <c r="Q206" s="514"/>
      <c r="R206" s="465">
        <v>656.78</v>
      </c>
      <c r="S206" s="465">
        <v>394.07</v>
      </c>
      <c r="T206" s="514"/>
      <c r="U206" s="465">
        <v>656.78</v>
      </c>
      <c r="V206" s="465">
        <v>394.07</v>
      </c>
      <c r="W206" s="514"/>
      <c r="X206" s="465">
        <v>625.5</v>
      </c>
      <c r="Y206" s="465">
        <v>375.3</v>
      </c>
      <c r="Z206" s="514"/>
      <c r="AA206" s="465">
        <v>543.95000000000005</v>
      </c>
      <c r="AB206" s="465">
        <v>326.37</v>
      </c>
      <c r="AC206" s="514"/>
      <c r="AD206" s="465">
        <v>473</v>
      </c>
      <c r="AE206" s="465">
        <v>283.8</v>
      </c>
      <c r="AF206" s="521"/>
      <c r="AG206" s="465">
        <v>473</v>
      </c>
      <c r="AH206" s="465">
        <v>283.8</v>
      </c>
      <c r="AI206" s="530"/>
      <c r="AJ206" s="533"/>
      <c r="AK206" s="533"/>
      <c r="AL206" s="533"/>
      <c r="AM206" s="533"/>
      <c r="AN206" s="533"/>
      <c r="AO206" s="533"/>
      <c r="AP206" s="534"/>
    </row>
    <row r="207" spans="1:42" ht="24" customHeight="1" outlineLevel="1" x14ac:dyDescent="0.25">
      <c r="B207" s="471" t="s">
        <v>8280</v>
      </c>
      <c r="C207" s="469" t="s">
        <v>4597</v>
      </c>
      <c r="E207" s="475" t="s">
        <v>9465</v>
      </c>
      <c r="F207" s="469" t="s">
        <v>4455</v>
      </c>
      <c r="G207" s="468">
        <v>1.35</v>
      </c>
      <c r="H207" s="468">
        <v>0.98</v>
      </c>
      <c r="I207" s="468" t="s">
        <v>4616</v>
      </c>
      <c r="J207" s="468">
        <v>127</v>
      </c>
      <c r="L207" s="468">
        <v>4</v>
      </c>
      <c r="M207" s="474">
        <f t="shared" si="14"/>
        <v>1783.6000000000001</v>
      </c>
      <c r="N207" s="474">
        <f t="shared" si="13"/>
        <v>1337.7</v>
      </c>
      <c r="P207" s="488">
        <v>0.75</v>
      </c>
      <c r="R207" s="474">
        <v>1440.6</v>
      </c>
      <c r="S207" s="474">
        <v>1177.79</v>
      </c>
      <c r="U207" s="474">
        <v>1440.6</v>
      </c>
      <c r="V207" s="474">
        <v>1177.79</v>
      </c>
      <c r="X207" s="474">
        <v>1372</v>
      </c>
      <c r="Y207" s="474">
        <v>1121.7</v>
      </c>
      <c r="AA207" s="474">
        <v>1193.01</v>
      </c>
      <c r="AB207" s="474">
        <v>975.43</v>
      </c>
      <c r="AD207" s="474">
        <v>1037.4000000000001</v>
      </c>
      <c r="AE207" s="474">
        <v>848.2</v>
      </c>
      <c r="AF207" s="514"/>
      <c r="AG207" s="474">
        <v>1037.4000000000001</v>
      </c>
      <c r="AH207" s="474">
        <v>848.2</v>
      </c>
      <c r="AP207" s="535"/>
    </row>
    <row r="208" spans="1:42" ht="24" customHeight="1" outlineLevel="1" x14ac:dyDescent="0.25">
      <c r="B208" s="471" t="s">
        <v>8281</v>
      </c>
      <c r="C208" s="469" t="s">
        <v>4597</v>
      </c>
      <c r="E208" s="475" t="s">
        <v>11355</v>
      </c>
      <c r="F208" s="469" t="s">
        <v>4455</v>
      </c>
      <c r="G208" s="468">
        <v>1.35</v>
      </c>
      <c r="H208" s="468">
        <v>0.98</v>
      </c>
      <c r="I208" s="468" t="s">
        <v>4616</v>
      </c>
      <c r="J208" s="468">
        <v>115</v>
      </c>
      <c r="L208" s="468">
        <v>4</v>
      </c>
      <c r="M208" s="474">
        <f t="shared" si="14"/>
        <v>1656.33</v>
      </c>
      <c r="N208" s="474">
        <f t="shared" si="13"/>
        <v>1192.5575999999999</v>
      </c>
      <c r="P208" s="488">
        <v>0.72</v>
      </c>
      <c r="R208" s="474">
        <v>1337.81</v>
      </c>
      <c r="S208" s="474">
        <v>1075.0999999999999</v>
      </c>
      <c r="U208" s="474">
        <v>1337.81</v>
      </c>
      <c r="V208" s="474">
        <v>1075.0999999999999</v>
      </c>
      <c r="X208" s="474">
        <v>1274.0999999999999</v>
      </c>
      <c r="Y208" s="474">
        <v>1023.9</v>
      </c>
      <c r="AA208" s="474">
        <v>1107.9100000000001</v>
      </c>
      <c r="AB208" s="474">
        <v>890.33</v>
      </c>
      <c r="AD208" s="474">
        <v>963.4</v>
      </c>
      <c r="AE208" s="474">
        <v>774.2</v>
      </c>
      <c r="AG208" s="474">
        <v>963.4</v>
      </c>
      <c r="AH208" s="474">
        <v>774.2</v>
      </c>
      <c r="AP208" s="535"/>
    </row>
    <row r="209" spans="1:42" ht="24" customHeight="1" outlineLevel="1" x14ac:dyDescent="0.25">
      <c r="B209" s="471" t="s">
        <v>8282</v>
      </c>
      <c r="C209" s="469" t="s">
        <v>4597</v>
      </c>
      <c r="E209" s="475" t="s">
        <v>9466</v>
      </c>
      <c r="F209" s="469" t="s">
        <v>4455</v>
      </c>
      <c r="G209" s="468">
        <v>1.35</v>
      </c>
      <c r="H209" s="468">
        <v>0.98</v>
      </c>
      <c r="I209" s="468" t="s">
        <v>4616</v>
      </c>
      <c r="J209" s="468">
        <v>124</v>
      </c>
      <c r="L209" s="468">
        <v>3.5</v>
      </c>
      <c r="M209" s="474">
        <f t="shared" si="14"/>
        <v>940.42</v>
      </c>
      <c r="N209" s="474">
        <f t="shared" si="13"/>
        <v>592.46460000000002</v>
      </c>
      <c r="P209" s="488">
        <v>0.63</v>
      </c>
      <c r="R209" s="474">
        <v>759.57</v>
      </c>
      <c r="S209" s="474">
        <v>496.86</v>
      </c>
      <c r="U209" s="474">
        <v>759.57</v>
      </c>
      <c r="V209" s="474">
        <v>496.86</v>
      </c>
      <c r="X209" s="474">
        <v>723.4</v>
      </c>
      <c r="Y209" s="474">
        <v>473.2</v>
      </c>
      <c r="AA209" s="474">
        <v>629.04999999999995</v>
      </c>
      <c r="AB209" s="474">
        <v>411.47</v>
      </c>
      <c r="AD209" s="474">
        <v>547</v>
      </c>
      <c r="AE209" s="474">
        <v>357.8</v>
      </c>
      <c r="AG209" s="474">
        <v>547</v>
      </c>
      <c r="AH209" s="474">
        <v>357.8</v>
      </c>
      <c r="AP209" s="535"/>
    </row>
    <row r="210" spans="1:42" ht="24" customHeight="1" outlineLevel="1" x14ac:dyDescent="0.25">
      <c r="B210" s="471" t="s">
        <v>8283</v>
      </c>
      <c r="C210" s="469" t="s">
        <v>4597</v>
      </c>
      <c r="E210" s="475" t="s">
        <v>8194</v>
      </c>
      <c r="F210" s="469" t="s">
        <v>4455</v>
      </c>
      <c r="G210" s="468">
        <v>1.35</v>
      </c>
      <c r="H210" s="468">
        <v>0.98</v>
      </c>
      <c r="I210" s="468" t="s">
        <v>4616</v>
      </c>
      <c r="J210" s="468">
        <v>21</v>
      </c>
      <c r="L210" s="468">
        <v>3.4</v>
      </c>
      <c r="M210" s="474">
        <f t="shared" si="14"/>
        <v>919.75</v>
      </c>
      <c r="N210" s="474">
        <f t="shared" si="13"/>
        <v>579.4425</v>
      </c>
      <c r="P210" s="488">
        <v>0.63</v>
      </c>
      <c r="R210" s="474">
        <v>742.88</v>
      </c>
      <c r="S210" s="474">
        <v>445.73</v>
      </c>
      <c r="U210" s="474">
        <v>742.88</v>
      </c>
      <c r="V210" s="474">
        <v>445.73</v>
      </c>
      <c r="X210" s="474">
        <v>707.5</v>
      </c>
      <c r="Y210" s="474">
        <v>424.5</v>
      </c>
      <c r="AA210" s="474">
        <v>615.25</v>
      </c>
      <c r="AB210" s="474">
        <v>369.15</v>
      </c>
      <c r="AD210" s="474">
        <v>535</v>
      </c>
      <c r="AE210" s="474">
        <v>321</v>
      </c>
      <c r="AG210" s="474">
        <v>535</v>
      </c>
      <c r="AH210" s="474">
        <v>321</v>
      </c>
      <c r="AP210" s="535"/>
    </row>
    <row r="211" spans="1:42" ht="24" customHeight="1" outlineLevel="1" x14ac:dyDescent="0.25">
      <c r="B211" s="471" t="s">
        <v>8284</v>
      </c>
      <c r="C211" s="469" t="s">
        <v>4597</v>
      </c>
      <c r="E211" s="475" t="s">
        <v>8196</v>
      </c>
      <c r="F211" s="469" t="s">
        <v>4455</v>
      </c>
      <c r="G211" s="468">
        <v>1.35</v>
      </c>
      <c r="H211" s="468">
        <v>0.98</v>
      </c>
      <c r="I211" s="468" t="s">
        <v>4616</v>
      </c>
      <c r="L211" s="468">
        <v>4</v>
      </c>
      <c r="M211" s="474">
        <v>875.65</v>
      </c>
      <c r="N211" s="474">
        <f t="shared" si="13"/>
        <v>630.46799999999996</v>
      </c>
      <c r="P211" s="488">
        <v>0.72</v>
      </c>
      <c r="R211" s="474">
        <v>0</v>
      </c>
      <c r="S211" s="474">
        <v>0</v>
      </c>
      <c r="U211" s="474">
        <v>0</v>
      </c>
      <c r="V211" s="474">
        <v>0</v>
      </c>
      <c r="X211" s="474">
        <v>0</v>
      </c>
      <c r="Y211" s="474">
        <v>0</v>
      </c>
      <c r="AA211" s="474">
        <v>0</v>
      </c>
      <c r="AB211" s="474">
        <v>0</v>
      </c>
      <c r="AD211" s="474">
        <v>0</v>
      </c>
      <c r="AE211" s="474"/>
      <c r="AG211" s="474">
        <v>0</v>
      </c>
      <c r="AH211" s="474"/>
      <c r="AP211" s="535"/>
    </row>
    <row r="212" spans="1:42" ht="24" customHeight="1" outlineLevel="1" x14ac:dyDescent="0.25">
      <c r="B212" s="471" t="s">
        <v>19567</v>
      </c>
      <c r="C212" s="469" t="s">
        <v>4597</v>
      </c>
      <c r="E212" s="475" t="s">
        <v>19544</v>
      </c>
      <c r="F212" s="469" t="s">
        <v>4455</v>
      </c>
      <c r="G212" s="468">
        <v>1.35</v>
      </c>
      <c r="H212" s="468">
        <v>0.98</v>
      </c>
      <c r="I212" s="468" t="s">
        <v>4616</v>
      </c>
      <c r="M212" s="474">
        <v>985.65</v>
      </c>
      <c r="N212" s="474">
        <f t="shared" si="13"/>
        <v>739.23749999999995</v>
      </c>
      <c r="P212" s="488">
        <v>0.75</v>
      </c>
      <c r="R212" s="474">
        <v>0</v>
      </c>
      <c r="S212" s="474">
        <v>0</v>
      </c>
      <c r="U212" s="474">
        <v>0</v>
      </c>
      <c r="V212" s="474">
        <v>0</v>
      </c>
      <c r="X212" s="474">
        <v>0</v>
      </c>
      <c r="Y212" s="474">
        <v>0</v>
      </c>
      <c r="AA212" s="474">
        <v>0</v>
      </c>
      <c r="AB212" s="474">
        <v>0</v>
      </c>
      <c r="AD212" s="474"/>
      <c r="AE212" s="474"/>
      <c r="AG212" s="474"/>
      <c r="AH212" s="474"/>
      <c r="AP212" s="535"/>
    </row>
    <row r="213" spans="1:42" s="466" customFormat="1" ht="24" customHeight="1" outlineLevel="1" x14ac:dyDescent="0.25">
      <c r="A213" s="461"/>
      <c r="B213" s="462" t="s">
        <v>4830</v>
      </c>
      <c r="C213" s="461" t="s">
        <v>4597</v>
      </c>
      <c r="D213" s="461"/>
      <c r="E213" s="463" t="s">
        <v>8285</v>
      </c>
      <c r="F213" s="461" t="s">
        <v>4455</v>
      </c>
      <c r="G213" s="464">
        <v>0.8</v>
      </c>
      <c r="H213" s="464">
        <v>1.95</v>
      </c>
      <c r="I213" s="464" t="s">
        <v>4616</v>
      </c>
      <c r="J213" s="464">
        <v>128</v>
      </c>
      <c r="K213" s="461"/>
      <c r="L213" s="464">
        <v>3.7</v>
      </c>
      <c r="M213" s="465">
        <f t="shared" ref="M213:M258" si="15">X213*$O$3</f>
        <v>930.15</v>
      </c>
      <c r="N213" s="465">
        <f t="shared" si="13"/>
        <v>558.08999999999992</v>
      </c>
      <c r="O213" s="514"/>
      <c r="P213" s="486">
        <v>0.6</v>
      </c>
      <c r="Q213" s="514"/>
      <c r="R213" s="465">
        <v>751.28</v>
      </c>
      <c r="S213" s="465">
        <v>450.77</v>
      </c>
      <c r="T213" s="514"/>
      <c r="U213" s="465">
        <v>751.28</v>
      </c>
      <c r="V213" s="465">
        <v>450.77</v>
      </c>
      <c r="W213" s="514"/>
      <c r="X213" s="465">
        <v>715.5</v>
      </c>
      <c r="Y213" s="465">
        <v>429.3</v>
      </c>
      <c r="Z213" s="514"/>
      <c r="AA213" s="465">
        <v>622.15</v>
      </c>
      <c r="AB213" s="465">
        <v>373.29</v>
      </c>
      <c r="AC213" s="514"/>
      <c r="AD213" s="465">
        <v>541</v>
      </c>
      <c r="AE213" s="465">
        <v>324.59999999999997</v>
      </c>
      <c r="AF213" s="521"/>
      <c r="AG213" s="465">
        <v>541</v>
      </c>
      <c r="AH213" s="465">
        <v>324.59999999999997</v>
      </c>
      <c r="AI213" s="530"/>
      <c r="AJ213" s="533"/>
      <c r="AK213" s="533"/>
      <c r="AL213" s="533"/>
      <c r="AM213" s="533"/>
      <c r="AN213" s="533"/>
      <c r="AO213" s="533"/>
      <c r="AP213" s="534"/>
    </row>
    <row r="214" spans="1:42" ht="24" customHeight="1" outlineLevel="1" x14ac:dyDescent="0.25">
      <c r="B214" s="471" t="s">
        <v>8286</v>
      </c>
      <c r="C214" s="469" t="s">
        <v>4597</v>
      </c>
      <c r="E214" s="475" t="s">
        <v>11371</v>
      </c>
      <c r="F214" s="469" t="s">
        <v>4455</v>
      </c>
      <c r="G214" s="468">
        <v>0.8</v>
      </c>
      <c r="H214" s="468">
        <v>1.95</v>
      </c>
      <c r="I214" s="468" t="s">
        <v>4616</v>
      </c>
      <c r="J214" s="468">
        <v>141</v>
      </c>
      <c r="L214" s="468">
        <v>4.2</v>
      </c>
      <c r="M214" s="474">
        <f t="shared" si="15"/>
        <v>1537.3799999999999</v>
      </c>
      <c r="N214" s="474">
        <f t="shared" si="13"/>
        <v>1153.0349999999999</v>
      </c>
      <c r="P214" s="488">
        <v>0.75</v>
      </c>
      <c r="R214" s="474">
        <v>1241.73</v>
      </c>
      <c r="S214" s="474">
        <v>941.22</v>
      </c>
      <c r="U214" s="474">
        <v>1241.73</v>
      </c>
      <c r="V214" s="474">
        <v>941.22</v>
      </c>
      <c r="X214" s="474">
        <v>1182.5999999999999</v>
      </c>
      <c r="Y214" s="474">
        <v>896.4</v>
      </c>
      <c r="AA214" s="474">
        <v>1028.33</v>
      </c>
      <c r="AB214" s="474">
        <v>779.47</v>
      </c>
      <c r="AD214" s="474">
        <v>894.2</v>
      </c>
      <c r="AE214" s="474">
        <v>677.8</v>
      </c>
      <c r="AF214" s="514"/>
      <c r="AG214" s="474">
        <v>894.2</v>
      </c>
      <c r="AH214" s="474">
        <v>677.8</v>
      </c>
      <c r="AP214" s="535"/>
    </row>
    <row r="215" spans="1:42" ht="24" customHeight="1" outlineLevel="1" x14ac:dyDescent="0.25">
      <c r="B215" s="471" t="s">
        <v>8287</v>
      </c>
      <c r="C215" s="469" t="s">
        <v>4597</v>
      </c>
      <c r="E215" s="475" t="s">
        <v>11372</v>
      </c>
      <c r="F215" s="469" t="s">
        <v>4455</v>
      </c>
      <c r="G215" s="468">
        <v>0.8</v>
      </c>
      <c r="H215" s="468">
        <v>1.95</v>
      </c>
      <c r="I215" s="468" t="s">
        <v>4616</v>
      </c>
      <c r="J215" s="468">
        <v>129</v>
      </c>
      <c r="L215" s="468">
        <v>4.2</v>
      </c>
      <c r="M215" s="474">
        <f t="shared" si="15"/>
        <v>1410.1100000000001</v>
      </c>
      <c r="N215" s="474">
        <f t="shared" si="13"/>
        <v>1015.2792000000001</v>
      </c>
      <c r="P215" s="488">
        <v>0.72</v>
      </c>
      <c r="R215" s="474">
        <v>1138.94</v>
      </c>
      <c r="S215" s="474">
        <v>838.43</v>
      </c>
      <c r="U215" s="474">
        <v>1138.94</v>
      </c>
      <c r="V215" s="474">
        <v>838.43</v>
      </c>
      <c r="X215" s="474">
        <v>1084.7</v>
      </c>
      <c r="Y215" s="474">
        <v>798.5</v>
      </c>
      <c r="AA215" s="474">
        <v>943.23</v>
      </c>
      <c r="AB215" s="474">
        <v>694.37</v>
      </c>
      <c r="AD215" s="474">
        <v>820.2</v>
      </c>
      <c r="AE215" s="474">
        <v>603.79999999999995</v>
      </c>
      <c r="AG215" s="474">
        <v>820.2</v>
      </c>
      <c r="AH215" s="474">
        <v>603.79999999999995</v>
      </c>
      <c r="AP215" s="535"/>
    </row>
    <row r="216" spans="1:42" ht="24" customHeight="1" outlineLevel="1" x14ac:dyDescent="0.25">
      <c r="B216" s="471" t="s">
        <v>8288</v>
      </c>
      <c r="C216" s="469" t="s">
        <v>4597</v>
      </c>
      <c r="E216" s="475" t="s">
        <v>11373</v>
      </c>
      <c r="F216" s="469" t="s">
        <v>4455</v>
      </c>
      <c r="G216" s="468">
        <v>0.8</v>
      </c>
      <c r="H216" s="468">
        <v>1.95</v>
      </c>
      <c r="I216" s="468" t="s">
        <v>4616</v>
      </c>
      <c r="J216" s="468">
        <v>140</v>
      </c>
      <c r="L216" s="468">
        <v>3.8</v>
      </c>
      <c r="M216" s="474">
        <f t="shared" si="15"/>
        <v>1057.29</v>
      </c>
      <c r="N216" s="474">
        <f t="shared" si="13"/>
        <v>666.09270000000004</v>
      </c>
      <c r="P216" s="488">
        <v>0.63</v>
      </c>
      <c r="R216" s="474">
        <v>853.97</v>
      </c>
      <c r="S216" s="474">
        <v>553.46</v>
      </c>
      <c r="U216" s="474">
        <v>853.97</v>
      </c>
      <c r="V216" s="474">
        <v>553.46</v>
      </c>
      <c r="X216" s="474">
        <v>813.3</v>
      </c>
      <c r="Y216" s="474">
        <v>527.1</v>
      </c>
      <c r="AA216" s="474">
        <v>707.25</v>
      </c>
      <c r="AB216" s="474">
        <v>458.39</v>
      </c>
      <c r="AD216" s="474">
        <v>615</v>
      </c>
      <c r="AE216" s="474">
        <v>398.59999999999997</v>
      </c>
      <c r="AG216" s="474">
        <v>615</v>
      </c>
      <c r="AH216" s="474">
        <v>398.59999999999997</v>
      </c>
      <c r="AP216" s="535"/>
    </row>
    <row r="217" spans="1:42" ht="24" customHeight="1" outlineLevel="1" x14ac:dyDescent="0.25">
      <c r="B217" s="471" t="s">
        <v>8289</v>
      </c>
      <c r="C217" s="469" t="s">
        <v>4597</v>
      </c>
      <c r="E217" s="475" t="s">
        <v>11374</v>
      </c>
      <c r="F217" s="469" t="s">
        <v>4455</v>
      </c>
      <c r="G217" s="468">
        <v>0.8</v>
      </c>
      <c r="H217" s="468">
        <v>1.95</v>
      </c>
      <c r="I217" s="468" t="s">
        <v>4616</v>
      </c>
      <c r="J217" s="468">
        <v>24</v>
      </c>
      <c r="L217" s="468">
        <v>3.7</v>
      </c>
      <c r="M217" s="474">
        <f t="shared" si="15"/>
        <v>1052.22</v>
      </c>
      <c r="N217" s="474">
        <f t="shared" si="13"/>
        <v>662.89859999999999</v>
      </c>
      <c r="P217" s="488">
        <v>0.63</v>
      </c>
      <c r="R217" s="474">
        <v>849.87</v>
      </c>
      <c r="S217" s="474">
        <v>509.88</v>
      </c>
      <c r="U217" s="474">
        <v>849.87</v>
      </c>
      <c r="V217" s="474">
        <v>509.88</v>
      </c>
      <c r="X217" s="474">
        <v>809.4</v>
      </c>
      <c r="Y217" s="474">
        <v>485.6</v>
      </c>
      <c r="AA217" s="474">
        <v>703.8</v>
      </c>
      <c r="AB217" s="474">
        <v>422.28</v>
      </c>
      <c r="AD217" s="474">
        <v>612</v>
      </c>
      <c r="AE217" s="474">
        <v>367.2</v>
      </c>
      <c r="AG217" s="474">
        <v>612</v>
      </c>
      <c r="AH217" s="474">
        <v>367.2</v>
      </c>
      <c r="AP217" s="535"/>
    </row>
    <row r="218" spans="1:42" ht="24" customHeight="1" outlineLevel="1" x14ac:dyDescent="0.25">
      <c r="B218" s="471" t="s">
        <v>8290</v>
      </c>
      <c r="C218" s="469" t="s">
        <v>4597</v>
      </c>
      <c r="E218" s="475" t="s">
        <v>11375</v>
      </c>
      <c r="F218" s="469" t="s">
        <v>4455</v>
      </c>
      <c r="G218" s="468">
        <v>0.8</v>
      </c>
      <c r="H218" s="468">
        <v>1.95</v>
      </c>
      <c r="I218" s="468" t="s">
        <v>4616</v>
      </c>
      <c r="L218" s="468">
        <v>4.2</v>
      </c>
      <c r="M218" s="474">
        <f t="shared" si="15"/>
        <v>0</v>
      </c>
      <c r="N218" s="474">
        <f t="shared" si="13"/>
        <v>0</v>
      </c>
      <c r="P218" s="488">
        <v>0.72</v>
      </c>
      <c r="R218" s="474">
        <v>0</v>
      </c>
      <c r="S218" s="474">
        <v>0</v>
      </c>
      <c r="U218" s="474">
        <v>0</v>
      </c>
      <c r="V218" s="474">
        <v>0</v>
      </c>
      <c r="X218" s="474">
        <v>0</v>
      </c>
      <c r="Y218" s="474">
        <v>0</v>
      </c>
      <c r="AA218" s="474">
        <v>0</v>
      </c>
      <c r="AB218" s="474">
        <v>0</v>
      </c>
      <c r="AD218" s="474">
        <v>0</v>
      </c>
      <c r="AE218" s="474"/>
      <c r="AG218" s="474">
        <v>0</v>
      </c>
      <c r="AH218" s="474"/>
      <c r="AP218" s="535"/>
    </row>
    <row r="219" spans="1:42" ht="24" customHeight="1" outlineLevel="1" x14ac:dyDescent="0.25">
      <c r="B219" s="471" t="s">
        <v>19568</v>
      </c>
      <c r="C219" s="469" t="s">
        <v>4597</v>
      </c>
      <c r="E219" s="475" t="s">
        <v>19569</v>
      </c>
      <c r="F219" s="469" t="s">
        <v>4455</v>
      </c>
      <c r="G219" s="468">
        <v>0.8</v>
      </c>
      <c r="H219" s="468">
        <v>1.95</v>
      </c>
      <c r="I219" s="468" t="s">
        <v>4616</v>
      </c>
      <c r="M219" s="474">
        <f t="shared" si="15"/>
        <v>0</v>
      </c>
      <c r="N219" s="474">
        <f t="shared" si="13"/>
        <v>0</v>
      </c>
      <c r="P219" s="488">
        <v>0.75</v>
      </c>
      <c r="R219" s="474">
        <v>0</v>
      </c>
      <c r="S219" s="474">
        <v>0</v>
      </c>
      <c r="U219" s="474">
        <v>0</v>
      </c>
      <c r="V219" s="474">
        <v>0</v>
      </c>
      <c r="X219" s="474">
        <v>0</v>
      </c>
      <c r="Y219" s="474">
        <v>0</v>
      </c>
      <c r="AA219" s="474">
        <v>0</v>
      </c>
      <c r="AB219" s="474">
        <v>0</v>
      </c>
      <c r="AD219" s="474"/>
      <c r="AE219" s="474"/>
      <c r="AG219" s="474"/>
      <c r="AH219" s="474"/>
      <c r="AP219" s="535"/>
    </row>
    <row r="220" spans="1:42" s="466" customFormat="1" ht="24" customHeight="1" outlineLevel="1" x14ac:dyDescent="0.25">
      <c r="A220" s="461"/>
      <c r="B220" s="462" t="s">
        <v>4831</v>
      </c>
      <c r="C220" s="461" t="s">
        <v>4597</v>
      </c>
      <c r="D220" s="461"/>
      <c r="E220" s="463" t="s">
        <v>8291</v>
      </c>
      <c r="F220" s="461" t="s">
        <v>4455</v>
      </c>
      <c r="G220" s="464">
        <v>1.18</v>
      </c>
      <c r="H220" s="464">
        <v>1.1000000000000001</v>
      </c>
      <c r="I220" s="464" t="s">
        <v>4616</v>
      </c>
      <c r="J220" s="464">
        <v>160</v>
      </c>
      <c r="K220" s="461"/>
      <c r="L220" s="464">
        <v>3</v>
      </c>
      <c r="M220" s="465">
        <f t="shared" si="15"/>
        <v>1177.67</v>
      </c>
      <c r="N220" s="465">
        <f t="shared" si="13"/>
        <v>706.60199999999998</v>
      </c>
      <c r="O220" s="514"/>
      <c r="P220" s="486">
        <v>0.6</v>
      </c>
      <c r="Q220" s="514"/>
      <c r="R220" s="465">
        <v>951.2</v>
      </c>
      <c r="S220" s="465">
        <v>570.67999999999995</v>
      </c>
      <c r="T220" s="514"/>
      <c r="U220" s="465">
        <v>951.2</v>
      </c>
      <c r="V220" s="465">
        <v>570.67999999999995</v>
      </c>
      <c r="W220" s="514"/>
      <c r="X220" s="465">
        <v>905.9</v>
      </c>
      <c r="Y220" s="465">
        <v>543.5</v>
      </c>
      <c r="Z220" s="514"/>
      <c r="AA220" s="465">
        <v>787.75</v>
      </c>
      <c r="AB220" s="465">
        <v>472.65</v>
      </c>
      <c r="AC220" s="514"/>
      <c r="AD220" s="465">
        <v>685</v>
      </c>
      <c r="AE220" s="465">
        <v>411</v>
      </c>
      <c r="AF220" s="521"/>
      <c r="AG220" s="465">
        <v>685</v>
      </c>
      <c r="AH220" s="465">
        <v>411</v>
      </c>
      <c r="AI220" s="530"/>
      <c r="AJ220" s="533"/>
      <c r="AK220" s="533"/>
      <c r="AL220" s="533"/>
      <c r="AM220" s="533"/>
      <c r="AN220" s="533"/>
      <c r="AO220" s="533"/>
      <c r="AP220" s="534"/>
    </row>
    <row r="221" spans="1:42" ht="24" customHeight="1" outlineLevel="1" x14ac:dyDescent="0.25">
      <c r="B221" s="471" t="s">
        <v>8292</v>
      </c>
      <c r="C221" s="469" t="s">
        <v>4597</v>
      </c>
      <c r="E221" s="475" t="s">
        <v>9477</v>
      </c>
      <c r="F221" s="469" t="s">
        <v>4455</v>
      </c>
      <c r="G221" s="468">
        <v>1.18</v>
      </c>
      <c r="H221" s="468">
        <v>1.1000000000000001</v>
      </c>
      <c r="I221" s="468" t="s">
        <v>4616</v>
      </c>
      <c r="J221" s="468">
        <v>173</v>
      </c>
      <c r="M221" s="474">
        <f t="shared" si="15"/>
        <v>1712.23</v>
      </c>
      <c r="N221" s="474">
        <f t="shared" si="13"/>
        <v>1284.1725000000001</v>
      </c>
      <c r="P221" s="488">
        <v>0.75</v>
      </c>
      <c r="R221" s="474">
        <v>1382.96</v>
      </c>
      <c r="S221" s="474">
        <v>1002.54</v>
      </c>
      <c r="U221" s="474">
        <v>1382.96</v>
      </c>
      <c r="V221" s="474">
        <v>1002.54</v>
      </c>
      <c r="X221" s="474">
        <v>1317.1</v>
      </c>
      <c r="Y221" s="474">
        <v>954.8</v>
      </c>
      <c r="AA221" s="474">
        <v>1145.3399999999999</v>
      </c>
      <c r="AB221" s="474">
        <v>830.24</v>
      </c>
      <c r="AD221" s="474">
        <v>995.95</v>
      </c>
      <c r="AE221" s="474">
        <v>721.95</v>
      </c>
      <c r="AF221" s="514"/>
      <c r="AG221" s="474">
        <v>995.95</v>
      </c>
      <c r="AH221" s="474">
        <v>721.95</v>
      </c>
      <c r="AP221" s="535"/>
    </row>
    <row r="222" spans="1:42" ht="24" customHeight="1" outlineLevel="1" x14ac:dyDescent="0.25">
      <c r="B222" s="471" t="s">
        <v>8293</v>
      </c>
      <c r="C222" s="469" t="s">
        <v>4597</v>
      </c>
      <c r="E222" s="475" t="s">
        <v>8294</v>
      </c>
      <c r="F222" s="469" t="s">
        <v>4455</v>
      </c>
      <c r="G222" s="468">
        <v>1.18</v>
      </c>
      <c r="H222" s="468">
        <v>1.1000000000000001</v>
      </c>
      <c r="I222" s="468" t="s">
        <v>4616</v>
      </c>
      <c r="J222" s="468">
        <v>161</v>
      </c>
      <c r="M222" s="474">
        <f t="shared" si="15"/>
        <v>1585.09</v>
      </c>
      <c r="N222" s="474">
        <f t="shared" si="13"/>
        <v>1141.2647999999999</v>
      </c>
      <c r="P222" s="488">
        <v>0.72</v>
      </c>
      <c r="R222" s="474">
        <v>1280.27</v>
      </c>
      <c r="S222" s="474">
        <v>899.75</v>
      </c>
      <c r="U222" s="474">
        <v>1280.27</v>
      </c>
      <c r="V222" s="474">
        <v>899.75</v>
      </c>
      <c r="X222" s="474">
        <v>1219.3</v>
      </c>
      <c r="Y222" s="474">
        <v>856.9</v>
      </c>
      <c r="AA222" s="474">
        <v>1060.24</v>
      </c>
      <c r="AB222" s="474">
        <v>745.14</v>
      </c>
      <c r="AD222" s="474">
        <v>921.95</v>
      </c>
      <c r="AE222" s="474">
        <v>647.95000000000005</v>
      </c>
      <c r="AG222" s="474">
        <v>921.95</v>
      </c>
      <c r="AH222" s="474">
        <v>647.95000000000005</v>
      </c>
      <c r="AP222" s="535"/>
    </row>
    <row r="223" spans="1:42" ht="24" customHeight="1" outlineLevel="1" x14ac:dyDescent="0.25">
      <c r="B223" s="471" t="s">
        <v>8295</v>
      </c>
      <c r="C223" s="469" t="s">
        <v>4597</v>
      </c>
      <c r="E223" s="475" t="s">
        <v>9478</v>
      </c>
      <c r="F223" s="469" t="s">
        <v>4455</v>
      </c>
      <c r="G223" s="468">
        <v>1.18</v>
      </c>
      <c r="H223" s="468">
        <v>1.1000000000000001</v>
      </c>
      <c r="I223" s="468" t="s">
        <v>4616</v>
      </c>
      <c r="J223" s="468">
        <v>172</v>
      </c>
      <c r="M223" s="474">
        <f t="shared" si="15"/>
        <v>1304.94</v>
      </c>
      <c r="N223" s="474">
        <f t="shared" si="13"/>
        <v>822.11220000000003</v>
      </c>
      <c r="P223" s="488">
        <v>0.63</v>
      </c>
      <c r="R223" s="474">
        <v>1053.99</v>
      </c>
      <c r="S223" s="474">
        <v>673.47</v>
      </c>
      <c r="U223" s="474">
        <v>1053.99</v>
      </c>
      <c r="V223" s="474">
        <v>673.47</v>
      </c>
      <c r="X223" s="474">
        <v>1003.8</v>
      </c>
      <c r="Y223" s="474">
        <v>641.4</v>
      </c>
      <c r="AA223" s="474">
        <v>872.85</v>
      </c>
      <c r="AB223" s="474">
        <v>557.75</v>
      </c>
      <c r="AD223" s="474">
        <v>759</v>
      </c>
      <c r="AE223" s="474">
        <v>485</v>
      </c>
      <c r="AG223" s="474">
        <v>759</v>
      </c>
      <c r="AH223" s="474">
        <v>485</v>
      </c>
      <c r="AP223" s="535"/>
    </row>
    <row r="224" spans="1:42" ht="24" customHeight="1" outlineLevel="1" x14ac:dyDescent="0.25">
      <c r="B224" s="471" t="s">
        <v>8296</v>
      </c>
      <c r="C224" s="469" t="s">
        <v>4597</v>
      </c>
      <c r="E224" s="475" t="s">
        <v>8297</v>
      </c>
      <c r="F224" s="469" t="s">
        <v>4455</v>
      </c>
      <c r="G224" s="468">
        <v>1.18</v>
      </c>
      <c r="H224" s="468">
        <v>1.1000000000000001</v>
      </c>
      <c r="I224" s="468" t="s">
        <v>4616</v>
      </c>
      <c r="J224" s="468">
        <v>30</v>
      </c>
      <c r="M224" s="474">
        <f t="shared" si="15"/>
        <v>1332.3700000000001</v>
      </c>
      <c r="N224" s="474">
        <f t="shared" si="13"/>
        <v>839.39310000000012</v>
      </c>
      <c r="P224" s="488">
        <v>0.63</v>
      </c>
      <c r="R224" s="474">
        <v>1076.1500000000001</v>
      </c>
      <c r="S224" s="474">
        <v>645.75</v>
      </c>
      <c r="U224" s="474">
        <v>1076.1500000000001</v>
      </c>
      <c r="V224" s="474">
        <v>645.75</v>
      </c>
      <c r="X224" s="474">
        <v>1024.9000000000001</v>
      </c>
      <c r="Y224" s="474">
        <v>615</v>
      </c>
      <c r="AA224" s="474">
        <v>891.25</v>
      </c>
      <c r="AB224" s="474">
        <v>534.75</v>
      </c>
      <c r="AD224" s="474">
        <v>775</v>
      </c>
      <c r="AE224" s="474">
        <v>465</v>
      </c>
      <c r="AG224" s="474">
        <v>775</v>
      </c>
      <c r="AH224" s="474">
        <v>465</v>
      </c>
      <c r="AP224" s="535"/>
    </row>
    <row r="225" spans="1:42" ht="24" customHeight="1" outlineLevel="1" x14ac:dyDescent="0.25">
      <c r="B225" s="471" t="s">
        <v>8298</v>
      </c>
      <c r="C225" s="469" t="s">
        <v>4597</v>
      </c>
      <c r="E225" s="475" t="s">
        <v>8299</v>
      </c>
      <c r="F225" s="469" t="s">
        <v>4455</v>
      </c>
      <c r="G225" s="468">
        <v>1.18</v>
      </c>
      <c r="H225" s="468">
        <v>1.1000000000000001</v>
      </c>
      <c r="I225" s="468" t="s">
        <v>4616</v>
      </c>
      <c r="M225" s="474">
        <f t="shared" si="15"/>
        <v>0</v>
      </c>
      <c r="N225" s="474">
        <f t="shared" si="13"/>
        <v>0</v>
      </c>
      <c r="P225" s="488">
        <v>0.72</v>
      </c>
      <c r="R225" s="474">
        <v>0</v>
      </c>
      <c r="S225" s="474">
        <v>0</v>
      </c>
      <c r="U225" s="474">
        <v>0</v>
      </c>
      <c r="V225" s="474">
        <v>0</v>
      </c>
      <c r="X225" s="474">
        <v>0</v>
      </c>
      <c r="Y225" s="474">
        <v>0</v>
      </c>
      <c r="AA225" s="474">
        <v>0</v>
      </c>
      <c r="AB225" s="474">
        <v>0</v>
      </c>
      <c r="AD225" s="474">
        <v>0</v>
      </c>
      <c r="AE225" s="474"/>
      <c r="AG225" s="474">
        <v>0</v>
      </c>
      <c r="AH225" s="474"/>
      <c r="AP225" s="535"/>
    </row>
    <row r="226" spans="1:42" ht="24" customHeight="1" outlineLevel="1" x14ac:dyDescent="0.25">
      <c r="B226" s="471" t="s">
        <v>19570</v>
      </c>
      <c r="C226" s="469" t="s">
        <v>4597</v>
      </c>
      <c r="E226" s="475" t="s">
        <v>19571</v>
      </c>
      <c r="F226" s="469" t="s">
        <v>4455</v>
      </c>
      <c r="G226" s="468">
        <v>1.18</v>
      </c>
      <c r="H226" s="468">
        <v>1.1000000000000001</v>
      </c>
      <c r="I226" s="468" t="s">
        <v>4616</v>
      </c>
      <c r="M226" s="474">
        <f t="shared" si="15"/>
        <v>0</v>
      </c>
      <c r="N226" s="474">
        <f t="shared" si="13"/>
        <v>0</v>
      </c>
      <c r="P226" s="488">
        <v>0.75</v>
      </c>
      <c r="R226" s="474">
        <v>0</v>
      </c>
      <c r="S226" s="474">
        <v>0</v>
      </c>
      <c r="U226" s="474">
        <v>0</v>
      </c>
      <c r="V226" s="474">
        <v>0</v>
      </c>
      <c r="X226" s="474">
        <v>0</v>
      </c>
      <c r="Y226" s="474">
        <v>0</v>
      </c>
      <c r="AA226" s="474">
        <v>0</v>
      </c>
      <c r="AB226" s="474">
        <v>0</v>
      </c>
      <c r="AD226" s="474"/>
      <c r="AE226" s="474"/>
      <c r="AG226" s="474"/>
      <c r="AH226" s="474"/>
      <c r="AP226" s="535"/>
    </row>
    <row r="227" spans="1:42" s="466" customFormat="1" ht="24" customHeight="1" outlineLevel="1" x14ac:dyDescent="0.25">
      <c r="A227" s="461"/>
      <c r="B227" s="462" t="s">
        <v>4832</v>
      </c>
      <c r="C227" s="461" t="s">
        <v>4597</v>
      </c>
      <c r="D227" s="461"/>
      <c r="E227" s="463" t="s">
        <v>8199</v>
      </c>
      <c r="F227" s="461" t="s">
        <v>4455</v>
      </c>
      <c r="G227" s="464">
        <v>0.7</v>
      </c>
      <c r="H227" s="464">
        <v>1.25</v>
      </c>
      <c r="I227" s="464" t="s">
        <v>4616</v>
      </c>
      <c r="J227" s="464">
        <v>96</v>
      </c>
      <c r="K227" s="461"/>
      <c r="L227" s="464">
        <v>2.4</v>
      </c>
      <c r="M227" s="465">
        <f t="shared" si="15"/>
        <v>589.68000000000006</v>
      </c>
      <c r="N227" s="465">
        <f t="shared" si="13"/>
        <v>353.80800000000005</v>
      </c>
      <c r="O227" s="514"/>
      <c r="P227" s="486">
        <v>0.6</v>
      </c>
      <c r="Q227" s="514"/>
      <c r="R227" s="465">
        <v>476.28</v>
      </c>
      <c r="S227" s="465">
        <v>285.81</v>
      </c>
      <c r="T227" s="514"/>
      <c r="U227" s="465">
        <v>476.28</v>
      </c>
      <c r="V227" s="465">
        <v>285.81</v>
      </c>
      <c r="W227" s="514"/>
      <c r="X227" s="465">
        <v>453.6</v>
      </c>
      <c r="Y227" s="465">
        <v>272.2</v>
      </c>
      <c r="Z227" s="514"/>
      <c r="AA227" s="465">
        <v>394.45</v>
      </c>
      <c r="AB227" s="465">
        <v>236.67</v>
      </c>
      <c r="AC227" s="514"/>
      <c r="AD227" s="465">
        <v>343</v>
      </c>
      <c r="AE227" s="465">
        <v>205.79999999999998</v>
      </c>
      <c r="AF227" s="521"/>
      <c r="AG227" s="465">
        <v>343</v>
      </c>
      <c r="AH227" s="465">
        <v>205.79999999999998</v>
      </c>
      <c r="AI227" s="530"/>
      <c r="AJ227" s="533"/>
      <c r="AK227" s="533"/>
      <c r="AL227" s="533"/>
      <c r="AM227" s="533"/>
      <c r="AN227" s="533"/>
      <c r="AO227" s="533"/>
      <c r="AP227" s="534"/>
    </row>
    <row r="228" spans="1:42" ht="24" customHeight="1" outlineLevel="1" x14ac:dyDescent="0.25">
      <c r="B228" s="471" t="s">
        <v>8301</v>
      </c>
      <c r="C228" s="469" t="s">
        <v>4597</v>
      </c>
      <c r="E228" s="475" t="s">
        <v>9467</v>
      </c>
      <c r="F228" s="469" t="s">
        <v>4455</v>
      </c>
      <c r="G228" s="468">
        <v>0.7</v>
      </c>
      <c r="H228" s="468">
        <v>1.25</v>
      </c>
      <c r="I228" s="468" t="s">
        <v>4616</v>
      </c>
      <c r="J228" s="468">
        <v>96</v>
      </c>
      <c r="L228" s="468">
        <v>3</v>
      </c>
      <c r="M228" s="474">
        <f t="shared" si="15"/>
        <v>1196.9100000000001</v>
      </c>
      <c r="N228" s="474">
        <f t="shared" si="13"/>
        <v>897.68250000000012</v>
      </c>
      <c r="P228" s="488">
        <v>0.75</v>
      </c>
      <c r="R228" s="474">
        <v>966.74</v>
      </c>
      <c r="S228" s="474">
        <v>776.27</v>
      </c>
      <c r="U228" s="474">
        <v>966.74</v>
      </c>
      <c r="V228" s="474">
        <v>776.27</v>
      </c>
      <c r="X228" s="474">
        <v>920.7</v>
      </c>
      <c r="Y228" s="474">
        <v>739.3</v>
      </c>
      <c r="AA228" s="474">
        <v>800.63</v>
      </c>
      <c r="AB228" s="474">
        <v>642.85</v>
      </c>
      <c r="AD228" s="474">
        <v>696.2</v>
      </c>
      <c r="AE228" s="474">
        <v>559</v>
      </c>
      <c r="AF228" s="514"/>
      <c r="AG228" s="474">
        <v>696.2</v>
      </c>
      <c r="AH228" s="474">
        <v>559</v>
      </c>
      <c r="AP228" s="535"/>
    </row>
    <row r="229" spans="1:42" ht="24" customHeight="1" outlineLevel="1" x14ac:dyDescent="0.25">
      <c r="B229" s="471" t="s">
        <v>8302</v>
      </c>
      <c r="C229" s="469" t="s">
        <v>4597</v>
      </c>
      <c r="E229" s="475" t="s">
        <v>11378</v>
      </c>
      <c r="F229" s="469" t="s">
        <v>4455</v>
      </c>
      <c r="G229" s="468">
        <v>0.7</v>
      </c>
      <c r="H229" s="468">
        <v>1.25</v>
      </c>
      <c r="I229" s="468" t="s">
        <v>4616</v>
      </c>
      <c r="J229" s="468">
        <v>109</v>
      </c>
      <c r="L229" s="468">
        <v>3</v>
      </c>
      <c r="M229" s="474">
        <f t="shared" si="15"/>
        <v>1069.77</v>
      </c>
      <c r="N229" s="474">
        <f t="shared" si="13"/>
        <v>770.23439999999994</v>
      </c>
      <c r="P229" s="488">
        <v>0.72</v>
      </c>
      <c r="R229" s="474">
        <v>864.05</v>
      </c>
      <c r="S229" s="474">
        <v>673.47</v>
      </c>
      <c r="U229" s="474">
        <v>864.05</v>
      </c>
      <c r="V229" s="474">
        <v>673.47</v>
      </c>
      <c r="X229" s="474">
        <v>822.9</v>
      </c>
      <c r="Y229" s="474">
        <v>641.4</v>
      </c>
      <c r="AA229" s="474">
        <v>715.53</v>
      </c>
      <c r="AB229" s="474">
        <v>557.75</v>
      </c>
      <c r="AD229" s="474">
        <v>622.20000000000005</v>
      </c>
      <c r="AE229" s="474">
        <v>485</v>
      </c>
      <c r="AG229" s="474">
        <v>622.20000000000005</v>
      </c>
      <c r="AH229" s="474">
        <v>485</v>
      </c>
      <c r="AP229" s="535"/>
    </row>
    <row r="230" spans="1:42" ht="24" customHeight="1" outlineLevel="1" x14ac:dyDescent="0.25">
      <c r="B230" s="471" t="s">
        <v>8303</v>
      </c>
      <c r="C230" s="469" t="s">
        <v>4597</v>
      </c>
      <c r="E230" s="475" t="s">
        <v>9468</v>
      </c>
      <c r="F230" s="469" t="s">
        <v>4455</v>
      </c>
      <c r="G230" s="468">
        <v>0.7</v>
      </c>
      <c r="H230" s="468">
        <v>1.25</v>
      </c>
      <c r="I230" s="468" t="s">
        <v>4616</v>
      </c>
      <c r="J230" s="468">
        <v>97</v>
      </c>
      <c r="L230" s="468">
        <v>2.5</v>
      </c>
      <c r="M230" s="474">
        <f t="shared" si="15"/>
        <v>716.95</v>
      </c>
      <c r="N230" s="474">
        <f t="shared" si="13"/>
        <v>451.67850000000004</v>
      </c>
      <c r="P230" s="488">
        <v>0.63</v>
      </c>
      <c r="R230" s="474">
        <v>579.08000000000004</v>
      </c>
      <c r="S230" s="474">
        <v>388.5</v>
      </c>
      <c r="U230" s="474">
        <v>579.08000000000004</v>
      </c>
      <c r="V230" s="474">
        <v>388.5</v>
      </c>
      <c r="X230" s="474">
        <v>551.5</v>
      </c>
      <c r="Y230" s="474">
        <v>370</v>
      </c>
      <c r="AA230" s="474">
        <v>479.55</v>
      </c>
      <c r="AB230" s="474">
        <v>321.77</v>
      </c>
      <c r="AD230" s="474">
        <v>417</v>
      </c>
      <c r="AE230" s="474">
        <v>279.79999999999995</v>
      </c>
      <c r="AG230" s="474">
        <v>417</v>
      </c>
      <c r="AH230" s="474">
        <v>279.79999999999995</v>
      </c>
      <c r="AP230" s="535"/>
    </row>
    <row r="231" spans="1:42" ht="24" customHeight="1" outlineLevel="1" x14ac:dyDescent="0.25">
      <c r="B231" s="471" t="s">
        <v>8304</v>
      </c>
      <c r="C231" s="469" t="s">
        <v>4597</v>
      </c>
      <c r="E231" s="475" t="s">
        <v>8202</v>
      </c>
      <c r="F231" s="469" t="s">
        <v>4455</v>
      </c>
      <c r="G231" s="468">
        <v>0.7</v>
      </c>
      <c r="H231" s="468">
        <v>1.25</v>
      </c>
      <c r="I231" s="468" t="s">
        <v>4616</v>
      </c>
      <c r="J231" s="468">
        <v>30</v>
      </c>
      <c r="L231" s="468">
        <v>2.4</v>
      </c>
      <c r="M231" s="474">
        <f t="shared" si="15"/>
        <v>667.03000000000009</v>
      </c>
      <c r="N231" s="474">
        <f t="shared" si="13"/>
        <v>420.22890000000007</v>
      </c>
      <c r="P231" s="488">
        <v>0.63</v>
      </c>
      <c r="R231" s="474">
        <v>538.76</v>
      </c>
      <c r="S231" s="474">
        <v>323.3</v>
      </c>
      <c r="U231" s="474">
        <v>538.76</v>
      </c>
      <c r="V231" s="474">
        <v>323.3</v>
      </c>
      <c r="X231" s="474">
        <v>513.1</v>
      </c>
      <c r="Y231" s="474">
        <v>307.89999999999998</v>
      </c>
      <c r="AA231" s="474">
        <v>446.2</v>
      </c>
      <c r="AB231" s="474">
        <v>267.72000000000003</v>
      </c>
      <c r="AD231" s="474">
        <v>388</v>
      </c>
      <c r="AE231" s="474">
        <v>232.79999999999998</v>
      </c>
      <c r="AG231" s="474">
        <v>388</v>
      </c>
      <c r="AH231" s="474">
        <v>232.79999999999998</v>
      </c>
      <c r="AP231" s="535"/>
    </row>
    <row r="232" spans="1:42" s="466" customFormat="1" ht="24" customHeight="1" outlineLevel="1" x14ac:dyDescent="0.25">
      <c r="A232" s="469" t="s">
        <v>17738</v>
      </c>
      <c r="B232" s="462" t="s">
        <v>17728</v>
      </c>
      <c r="C232" s="461" t="s">
        <v>4597</v>
      </c>
      <c r="D232" s="461"/>
      <c r="E232" s="463" t="s">
        <v>17733</v>
      </c>
      <c r="F232" s="461" t="s">
        <v>4455</v>
      </c>
      <c r="G232" s="464">
        <v>1</v>
      </c>
      <c r="H232" s="464">
        <v>0.47</v>
      </c>
      <c r="I232" s="464" t="s">
        <v>4616</v>
      </c>
      <c r="J232" s="464">
        <v>48</v>
      </c>
      <c r="K232" s="461"/>
      <c r="L232" s="464"/>
      <c r="M232" s="465">
        <f t="shared" si="15"/>
        <v>325</v>
      </c>
      <c r="N232" s="465">
        <f t="shared" si="13"/>
        <v>195</v>
      </c>
      <c r="O232" s="514"/>
      <c r="P232" s="486">
        <v>0.6</v>
      </c>
      <c r="Q232" s="514"/>
      <c r="R232" s="465">
        <v>262.5</v>
      </c>
      <c r="S232" s="465">
        <v>157.5</v>
      </c>
      <c r="T232" s="514"/>
      <c r="U232" s="465">
        <v>262.5</v>
      </c>
      <c r="V232" s="465">
        <v>157.5</v>
      </c>
      <c r="W232" s="514"/>
      <c r="X232" s="465">
        <v>250</v>
      </c>
      <c r="Y232" s="465">
        <v>150</v>
      </c>
      <c r="Z232" s="514"/>
      <c r="AA232" s="465">
        <v>217.35</v>
      </c>
      <c r="AB232" s="465">
        <v>130.41</v>
      </c>
      <c r="AC232" s="514"/>
      <c r="AD232" s="465">
        <v>189</v>
      </c>
      <c r="AE232" s="465">
        <v>113.39999999999999</v>
      </c>
      <c r="AF232" s="521"/>
      <c r="AG232" s="465">
        <v>189</v>
      </c>
      <c r="AH232" s="465">
        <v>113.39999999999999</v>
      </c>
      <c r="AI232" s="530"/>
      <c r="AJ232" s="533"/>
      <c r="AK232" s="533"/>
      <c r="AL232" s="533"/>
      <c r="AM232" s="533"/>
      <c r="AN232" s="533"/>
      <c r="AO232" s="533"/>
      <c r="AP232" s="534"/>
    </row>
    <row r="233" spans="1:42" ht="24" customHeight="1" outlineLevel="1" x14ac:dyDescent="0.25">
      <c r="A233" s="476"/>
      <c r="B233" s="471" t="s">
        <v>17729</v>
      </c>
      <c r="C233" s="469" t="s">
        <v>4597</v>
      </c>
      <c r="E233" s="475" t="s">
        <v>17734</v>
      </c>
      <c r="F233" s="469" t="s">
        <v>4455</v>
      </c>
      <c r="G233" s="468">
        <v>1</v>
      </c>
      <c r="H233" s="468">
        <v>0.47</v>
      </c>
      <c r="I233" s="468" t="s">
        <v>4616</v>
      </c>
      <c r="M233" s="474">
        <f t="shared" si="15"/>
        <v>633.75</v>
      </c>
      <c r="N233" s="474">
        <f t="shared" si="13"/>
        <v>475.3125</v>
      </c>
      <c r="P233" s="488">
        <v>0.75</v>
      </c>
      <c r="R233" s="474">
        <v>511.88</v>
      </c>
      <c r="S233" s="474">
        <v>406.88</v>
      </c>
      <c r="U233" s="474">
        <v>511.88</v>
      </c>
      <c r="V233" s="474">
        <v>406.88</v>
      </c>
      <c r="X233" s="474">
        <v>487.5</v>
      </c>
      <c r="Y233" s="474">
        <v>387.5</v>
      </c>
      <c r="AA233" s="474">
        <v>423.89</v>
      </c>
      <c r="AB233" s="474">
        <v>336.95</v>
      </c>
      <c r="AD233" s="474">
        <v>368.6</v>
      </c>
      <c r="AE233" s="474">
        <v>293</v>
      </c>
      <c r="AG233" s="474">
        <v>368.6</v>
      </c>
      <c r="AH233" s="474">
        <v>293</v>
      </c>
      <c r="AP233" s="535"/>
    </row>
    <row r="234" spans="1:42" ht="24" customHeight="1" outlineLevel="1" x14ac:dyDescent="0.25">
      <c r="A234" s="476"/>
      <c r="B234" s="471" t="s">
        <v>17730</v>
      </c>
      <c r="C234" s="469" t="s">
        <v>4597</v>
      </c>
      <c r="E234" s="475" t="s">
        <v>17735</v>
      </c>
      <c r="F234" s="469" t="s">
        <v>4455</v>
      </c>
      <c r="G234" s="468">
        <v>1</v>
      </c>
      <c r="H234" s="468">
        <v>0.47</v>
      </c>
      <c r="I234" s="468" t="s">
        <v>4616</v>
      </c>
      <c r="M234" s="474">
        <f t="shared" si="15"/>
        <v>506.48000000000008</v>
      </c>
      <c r="N234" s="474">
        <f t="shared" si="13"/>
        <v>364.66560000000004</v>
      </c>
      <c r="P234" s="488">
        <v>0.72</v>
      </c>
      <c r="R234" s="474">
        <v>409.08</v>
      </c>
      <c r="S234" s="474">
        <v>304.08</v>
      </c>
      <c r="U234" s="474">
        <v>409.08</v>
      </c>
      <c r="V234" s="474">
        <v>304.08</v>
      </c>
      <c r="X234" s="474">
        <v>389.6</v>
      </c>
      <c r="Y234" s="474">
        <v>289.60000000000002</v>
      </c>
      <c r="AA234" s="474">
        <v>338.79</v>
      </c>
      <c r="AB234" s="474">
        <v>251.85</v>
      </c>
      <c r="AD234" s="474">
        <v>294.60000000000002</v>
      </c>
      <c r="AE234" s="474">
        <v>219</v>
      </c>
      <c r="AF234" s="514"/>
      <c r="AG234" s="474">
        <v>294.60000000000002</v>
      </c>
      <c r="AH234" s="474">
        <v>219</v>
      </c>
      <c r="AP234" s="535"/>
    </row>
    <row r="235" spans="1:42" ht="24" customHeight="1" outlineLevel="1" x14ac:dyDescent="0.25">
      <c r="A235" s="476"/>
      <c r="B235" s="471" t="s">
        <v>17731</v>
      </c>
      <c r="C235" s="469" t="s">
        <v>4597</v>
      </c>
      <c r="E235" s="475" t="s">
        <v>17736</v>
      </c>
      <c r="F235" s="469" t="s">
        <v>4455</v>
      </c>
      <c r="G235" s="468">
        <v>1</v>
      </c>
      <c r="H235" s="468">
        <v>0.47</v>
      </c>
      <c r="I235" s="468" t="s">
        <v>4616</v>
      </c>
      <c r="M235" s="474">
        <f t="shared" si="15"/>
        <v>452.14000000000004</v>
      </c>
      <c r="N235" s="474">
        <f t="shared" si="13"/>
        <v>284.84820000000002</v>
      </c>
      <c r="P235" s="488">
        <v>0.63</v>
      </c>
      <c r="R235" s="474">
        <v>365.19</v>
      </c>
      <c r="S235" s="474">
        <v>260.19</v>
      </c>
      <c r="U235" s="474">
        <v>365.19</v>
      </c>
      <c r="V235" s="474">
        <v>260.19</v>
      </c>
      <c r="X235" s="474">
        <v>347.8</v>
      </c>
      <c r="Y235" s="474">
        <v>247.8</v>
      </c>
      <c r="AA235" s="474">
        <v>302.45</v>
      </c>
      <c r="AB235" s="474">
        <v>215.51</v>
      </c>
      <c r="AD235" s="474">
        <v>263</v>
      </c>
      <c r="AE235" s="474">
        <v>187.39999999999998</v>
      </c>
      <c r="AG235" s="474">
        <v>263</v>
      </c>
      <c r="AH235" s="474">
        <v>187.39999999999998</v>
      </c>
      <c r="AP235" s="535"/>
    </row>
    <row r="236" spans="1:42" ht="24" customHeight="1" outlineLevel="1" x14ac:dyDescent="0.25">
      <c r="A236" s="476"/>
      <c r="B236" s="471" t="s">
        <v>17732</v>
      </c>
      <c r="C236" s="469" t="s">
        <v>4597</v>
      </c>
      <c r="E236" s="475" t="s">
        <v>17737</v>
      </c>
      <c r="F236" s="469" t="s">
        <v>4455</v>
      </c>
      <c r="G236" s="468">
        <v>1</v>
      </c>
      <c r="H236" s="468">
        <v>0.47</v>
      </c>
      <c r="I236" s="468" t="s">
        <v>4616</v>
      </c>
      <c r="M236" s="474">
        <f t="shared" si="15"/>
        <v>367.90000000000003</v>
      </c>
      <c r="N236" s="474">
        <f t="shared" si="13"/>
        <v>231.77700000000002</v>
      </c>
      <c r="P236" s="488">
        <v>0.63</v>
      </c>
      <c r="R236" s="474">
        <v>297.14999999999998</v>
      </c>
      <c r="S236" s="474">
        <v>178.29</v>
      </c>
      <c r="U236" s="474">
        <v>297.14999999999998</v>
      </c>
      <c r="V236" s="474">
        <v>178.29</v>
      </c>
      <c r="X236" s="474">
        <v>283</v>
      </c>
      <c r="Y236" s="474">
        <v>169.8</v>
      </c>
      <c r="AA236" s="474">
        <v>246.1</v>
      </c>
      <c r="AB236" s="474">
        <v>147.66</v>
      </c>
      <c r="AD236" s="474">
        <v>214</v>
      </c>
      <c r="AE236" s="474">
        <v>128.4</v>
      </c>
      <c r="AG236" s="474">
        <v>214</v>
      </c>
      <c r="AH236" s="474">
        <v>128.4</v>
      </c>
      <c r="AP236" s="535"/>
    </row>
    <row r="237" spans="1:42" s="466" customFormat="1" ht="24" customHeight="1" outlineLevel="1" x14ac:dyDescent="0.25">
      <c r="A237" s="461"/>
      <c r="B237" s="462" t="s">
        <v>4457</v>
      </c>
      <c r="C237" s="461" t="s">
        <v>4597</v>
      </c>
      <c r="D237" s="461"/>
      <c r="E237" s="463" t="s">
        <v>24217</v>
      </c>
      <c r="F237" s="461" t="s">
        <v>4455</v>
      </c>
      <c r="G237" s="464">
        <v>1.6</v>
      </c>
      <c r="H237" s="464">
        <v>1.4</v>
      </c>
      <c r="I237" s="464" t="s">
        <v>4616</v>
      </c>
      <c r="J237" s="464">
        <v>480</v>
      </c>
      <c r="K237" s="461"/>
      <c r="L237" s="464">
        <v>9.1999999999999993</v>
      </c>
      <c r="M237" s="465">
        <f t="shared" si="15"/>
        <v>2066.48</v>
      </c>
      <c r="N237" s="465">
        <f t="shared" si="13"/>
        <v>1239.8879999999999</v>
      </c>
      <c r="O237" s="514"/>
      <c r="P237" s="486">
        <v>0.6</v>
      </c>
      <c r="Q237" s="514"/>
      <c r="R237" s="465">
        <v>1669.08</v>
      </c>
      <c r="S237" s="465">
        <v>1001.49</v>
      </c>
      <c r="T237" s="514"/>
      <c r="U237" s="465">
        <v>1669.08</v>
      </c>
      <c r="V237" s="465">
        <v>1001.49</v>
      </c>
      <c r="W237" s="514"/>
      <c r="X237" s="465">
        <v>1589.6</v>
      </c>
      <c r="Y237" s="465">
        <v>953.8</v>
      </c>
      <c r="Z237" s="514"/>
      <c r="AA237" s="465">
        <v>1382.3</v>
      </c>
      <c r="AB237" s="465">
        <v>829.38</v>
      </c>
      <c r="AC237" s="514"/>
      <c r="AD237" s="465">
        <v>1202</v>
      </c>
      <c r="AE237" s="465">
        <v>721.19999999999993</v>
      </c>
      <c r="AF237" s="521"/>
      <c r="AG237" s="465">
        <v>1202</v>
      </c>
      <c r="AH237" s="465">
        <v>721.19999999999993</v>
      </c>
      <c r="AI237" s="530"/>
      <c r="AJ237" s="533"/>
      <c r="AK237" s="533"/>
      <c r="AL237" s="533"/>
      <c r="AM237" s="533"/>
      <c r="AN237" s="533"/>
      <c r="AO237" s="533"/>
      <c r="AP237" s="534"/>
    </row>
    <row r="238" spans="1:42" ht="24" customHeight="1" outlineLevel="1" x14ac:dyDescent="0.25">
      <c r="B238" s="471" t="s">
        <v>8305</v>
      </c>
      <c r="C238" s="469" t="s">
        <v>4597</v>
      </c>
      <c r="E238" s="475" t="s">
        <v>24218</v>
      </c>
      <c r="F238" s="469" t="s">
        <v>4455</v>
      </c>
      <c r="G238" s="468">
        <v>1.6</v>
      </c>
      <c r="H238" s="468">
        <v>1.4</v>
      </c>
      <c r="I238" s="468" t="s">
        <v>4616</v>
      </c>
      <c r="J238" s="468">
        <v>493</v>
      </c>
      <c r="L238" s="468">
        <v>10</v>
      </c>
      <c r="M238" s="474">
        <f t="shared" si="15"/>
        <v>2918.8900000000003</v>
      </c>
      <c r="N238" s="474">
        <f t="shared" si="13"/>
        <v>2189.1675000000005</v>
      </c>
      <c r="P238" s="488">
        <v>0.75</v>
      </c>
      <c r="R238" s="474">
        <v>2357.5700000000002</v>
      </c>
      <c r="S238" s="474">
        <v>1689.98</v>
      </c>
      <c r="U238" s="474">
        <v>2357.5700000000002</v>
      </c>
      <c r="V238" s="474">
        <v>1689.98</v>
      </c>
      <c r="X238" s="474">
        <v>2245.3000000000002</v>
      </c>
      <c r="Y238" s="474">
        <v>1609.5</v>
      </c>
      <c r="AA238" s="474">
        <v>1952.47</v>
      </c>
      <c r="AB238" s="474">
        <v>1399.55</v>
      </c>
      <c r="AD238" s="474">
        <v>1697.8</v>
      </c>
      <c r="AE238" s="474">
        <v>1217</v>
      </c>
      <c r="AG238" s="474">
        <v>1697.8</v>
      </c>
      <c r="AH238" s="474">
        <v>1217</v>
      </c>
      <c r="AP238" s="535"/>
    </row>
    <row r="239" spans="1:42" ht="24" customHeight="1" outlineLevel="1" x14ac:dyDescent="0.25">
      <c r="B239" s="471" t="s">
        <v>8306</v>
      </c>
      <c r="C239" s="469" t="s">
        <v>4597</v>
      </c>
      <c r="E239" s="475" t="s">
        <v>24219</v>
      </c>
      <c r="F239" s="469" t="s">
        <v>4455</v>
      </c>
      <c r="G239" s="468">
        <v>1.6</v>
      </c>
      <c r="H239" s="468">
        <v>1.4</v>
      </c>
      <c r="I239" s="468" t="s">
        <v>4616</v>
      </c>
      <c r="J239" s="468">
        <v>481</v>
      </c>
      <c r="L239" s="468">
        <v>10</v>
      </c>
      <c r="M239" s="474">
        <f t="shared" si="15"/>
        <v>2728.05</v>
      </c>
      <c r="N239" s="474">
        <f t="shared" si="13"/>
        <v>1964.1960000000001</v>
      </c>
      <c r="P239" s="488">
        <v>0.72</v>
      </c>
      <c r="R239" s="474">
        <v>2203.4299999999998</v>
      </c>
      <c r="S239" s="474">
        <v>1535.84</v>
      </c>
      <c r="U239" s="474">
        <v>2203.4299999999998</v>
      </c>
      <c r="V239" s="474">
        <v>1535.84</v>
      </c>
      <c r="X239" s="474">
        <v>2098.5</v>
      </c>
      <c r="Y239" s="474">
        <v>1462.7</v>
      </c>
      <c r="AA239" s="474">
        <v>1824.82</v>
      </c>
      <c r="AB239" s="474">
        <v>1271.9000000000001</v>
      </c>
      <c r="AD239" s="474">
        <v>1586.8</v>
      </c>
      <c r="AE239" s="474">
        <v>1106</v>
      </c>
      <c r="AG239" s="474">
        <v>1586.8</v>
      </c>
      <c r="AH239" s="474">
        <v>1106</v>
      </c>
      <c r="AP239" s="535"/>
    </row>
    <row r="240" spans="1:42" ht="24" customHeight="1" outlineLevel="1" x14ac:dyDescent="0.25">
      <c r="B240" s="471" t="s">
        <v>8307</v>
      </c>
      <c r="C240" s="469" t="s">
        <v>4597</v>
      </c>
      <c r="E240" s="475" t="s">
        <v>24220</v>
      </c>
      <c r="F240" s="469" t="s">
        <v>4455</v>
      </c>
      <c r="G240" s="468">
        <v>1.6</v>
      </c>
      <c r="H240" s="468">
        <v>1.4</v>
      </c>
      <c r="I240" s="468" t="s">
        <v>4616</v>
      </c>
      <c r="J240" s="468">
        <v>492</v>
      </c>
      <c r="L240" s="468">
        <v>9.3000000000000007</v>
      </c>
      <c r="M240" s="474">
        <f t="shared" si="15"/>
        <v>2257.3200000000002</v>
      </c>
      <c r="N240" s="474">
        <f t="shared" si="13"/>
        <v>1422.1116000000002</v>
      </c>
      <c r="P240" s="488">
        <v>0.63</v>
      </c>
      <c r="R240" s="474">
        <v>1823.22</v>
      </c>
      <c r="S240" s="474">
        <v>1155.6300000000001</v>
      </c>
      <c r="U240" s="474">
        <v>1823.22</v>
      </c>
      <c r="V240" s="474">
        <v>1155.6300000000001</v>
      </c>
      <c r="X240" s="474">
        <v>1736.4</v>
      </c>
      <c r="Y240" s="474">
        <v>1100.5999999999999</v>
      </c>
      <c r="AA240" s="474">
        <v>1509.95</v>
      </c>
      <c r="AB240" s="474">
        <v>957.03</v>
      </c>
      <c r="AD240" s="474">
        <v>1313</v>
      </c>
      <c r="AE240" s="474">
        <v>832.19999999999993</v>
      </c>
      <c r="AF240" s="514"/>
      <c r="AG240" s="474">
        <v>1313</v>
      </c>
      <c r="AH240" s="474">
        <v>832.19999999999993</v>
      </c>
      <c r="AP240" s="535"/>
    </row>
    <row r="241" spans="1:42" ht="24" customHeight="1" outlineLevel="1" x14ac:dyDescent="0.25">
      <c r="B241" s="471" t="s">
        <v>8308</v>
      </c>
      <c r="C241" s="469" t="s">
        <v>4597</v>
      </c>
      <c r="E241" s="475" t="s">
        <v>24221</v>
      </c>
      <c r="F241" s="469" t="s">
        <v>4455</v>
      </c>
      <c r="G241" s="468">
        <v>1.6</v>
      </c>
      <c r="H241" s="468">
        <v>1.4</v>
      </c>
      <c r="I241" s="468" t="s">
        <v>4616</v>
      </c>
      <c r="J241" s="468">
        <v>90</v>
      </c>
      <c r="L241" s="468">
        <v>9.1999999999999993</v>
      </c>
      <c r="M241" s="474">
        <f t="shared" si="15"/>
        <v>2336.4900000000002</v>
      </c>
      <c r="N241" s="474">
        <f t="shared" si="13"/>
        <v>1471.9887000000001</v>
      </c>
      <c r="P241" s="488">
        <v>0.63</v>
      </c>
      <c r="R241" s="474">
        <v>1887.17</v>
      </c>
      <c r="S241" s="474">
        <v>1132.32</v>
      </c>
      <c r="U241" s="474">
        <v>1887.17</v>
      </c>
      <c r="V241" s="474">
        <v>1132.32</v>
      </c>
      <c r="X241" s="474">
        <v>1797.3</v>
      </c>
      <c r="Y241" s="474">
        <v>1078.4000000000001</v>
      </c>
      <c r="AA241" s="474">
        <v>1562.85</v>
      </c>
      <c r="AB241" s="474">
        <v>937.71</v>
      </c>
      <c r="AD241" s="474">
        <v>1359</v>
      </c>
      <c r="AE241" s="474">
        <v>815.4</v>
      </c>
      <c r="AG241" s="474">
        <v>1359</v>
      </c>
      <c r="AH241" s="474">
        <v>815.4</v>
      </c>
      <c r="AP241" s="535"/>
    </row>
    <row r="242" spans="1:42" s="466" customFormat="1" ht="24" customHeight="1" outlineLevel="1" x14ac:dyDescent="0.25">
      <c r="A242" s="461"/>
      <c r="B242" s="462" t="s">
        <v>4458</v>
      </c>
      <c r="C242" s="461" t="s">
        <v>4597</v>
      </c>
      <c r="D242" s="461"/>
      <c r="E242" s="463" t="s">
        <v>24217</v>
      </c>
      <c r="F242" s="461" t="s">
        <v>4455</v>
      </c>
      <c r="G242" s="464">
        <v>1.6</v>
      </c>
      <c r="H242" s="464">
        <v>1.6</v>
      </c>
      <c r="I242" s="464" t="s">
        <v>4616</v>
      </c>
      <c r="J242" s="464">
        <v>288</v>
      </c>
      <c r="K242" s="461"/>
      <c r="L242" s="464"/>
      <c r="M242" s="465">
        <f t="shared" si="15"/>
        <v>1982.24</v>
      </c>
      <c r="N242" s="465">
        <f t="shared" si="13"/>
        <v>1189.3440000000001</v>
      </c>
      <c r="O242" s="514"/>
      <c r="P242" s="486">
        <v>0.6</v>
      </c>
      <c r="Q242" s="514"/>
      <c r="R242" s="465">
        <v>1601.04</v>
      </c>
      <c r="S242" s="465">
        <v>960.65</v>
      </c>
      <c r="T242" s="514"/>
      <c r="U242" s="465">
        <v>1601.04</v>
      </c>
      <c r="V242" s="465">
        <v>960.65</v>
      </c>
      <c r="W242" s="514"/>
      <c r="X242" s="465">
        <v>1524.8</v>
      </c>
      <c r="Y242" s="465">
        <v>914.9</v>
      </c>
      <c r="Z242" s="514"/>
      <c r="AA242" s="465">
        <v>1325.95</v>
      </c>
      <c r="AB242" s="465">
        <v>795.57</v>
      </c>
      <c r="AC242" s="514"/>
      <c r="AD242" s="465">
        <v>1153</v>
      </c>
      <c r="AE242" s="465">
        <v>691.8</v>
      </c>
      <c r="AF242" s="521"/>
      <c r="AG242" s="465">
        <v>1153</v>
      </c>
      <c r="AH242" s="465">
        <v>691.8</v>
      </c>
      <c r="AI242" s="530"/>
      <c r="AJ242" s="533"/>
      <c r="AK242" s="533"/>
      <c r="AL242" s="533"/>
      <c r="AM242" s="533"/>
      <c r="AN242" s="533"/>
      <c r="AO242" s="533"/>
      <c r="AP242" s="534"/>
    </row>
    <row r="243" spans="1:42" ht="24" customHeight="1" outlineLevel="1" x14ac:dyDescent="0.25">
      <c r="B243" s="471" t="s">
        <v>8309</v>
      </c>
      <c r="C243" s="469" t="s">
        <v>4597</v>
      </c>
      <c r="E243" s="475" t="s">
        <v>24218</v>
      </c>
      <c r="F243" s="469" t="s">
        <v>4455</v>
      </c>
      <c r="G243" s="468">
        <v>1.6</v>
      </c>
      <c r="H243" s="468">
        <v>1.6</v>
      </c>
      <c r="I243" s="468" t="s">
        <v>4616</v>
      </c>
      <c r="J243" s="468">
        <v>301</v>
      </c>
      <c r="M243" s="474">
        <f t="shared" si="15"/>
        <v>2589.4700000000003</v>
      </c>
      <c r="N243" s="474">
        <f t="shared" si="13"/>
        <v>1942.1025000000002</v>
      </c>
      <c r="P243" s="488">
        <v>0.75</v>
      </c>
      <c r="R243" s="474">
        <v>2091.5</v>
      </c>
      <c r="S243" s="474">
        <v>1451.1</v>
      </c>
      <c r="U243" s="474">
        <v>2091.5</v>
      </c>
      <c r="V243" s="474">
        <v>1451.1</v>
      </c>
      <c r="X243" s="474">
        <v>1991.9</v>
      </c>
      <c r="Y243" s="474">
        <v>1382</v>
      </c>
      <c r="AA243" s="474">
        <v>1732.13</v>
      </c>
      <c r="AB243" s="474">
        <v>1201.75</v>
      </c>
      <c r="AD243" s="474">
        <v>1506.2</v>
      </c>
      <c r="AE243" s="474">
        <v>1045</v>
      </c>
      <c r="AG243" s="474">
        <v>1506.2</v>
      </c>
      <c r="AH243" s="474">
        <v>1045</v>
      </c>
      <c r="AP243" s="535"/>
    </row>
    <row r="244" spans="1:42" ht="24" customHeight="1" outlineLevel="1" x14ac:dyDescent="0.25">
      <c r="B244" s="471" t="s">
        <v>8310</v>
      </c>
      <c r="C244" s="469" t="s">
        <v>4597</v>
      </c>
      <c r="E244" s="475" t="s">
        <v>24219</v>
      </c>
      <c r="F244" s="469" t="s">
        <v>4455</v>
      </c>
      <c r="G244" s="468">
        <v>1.6</v>
      </c>
      <c r="H244" s="468">
        <v>1.6</v>
      </c>
      <c r="I244" s="468" t="s">
        <v>4616</v>
      </c>
      <c r="J244" s="468">
        <v>289</v>
      </c>
      <c r="M244" s="474">
        <f t="shared" si="15"/>
        <v>2462.33</v>
      </c>
      <c r="N244" s="474">
        <f t="shared" si="13"/>
        <v>1772.8775999999998</v>
      </c>
      <c r="P244" s="488">
        <v>0.72</v>
      </c>
      <c r="R244" s="474">
        <v>1988.81</v>
      </c>
      <c r="S244" s="474">
        <v>1348.31</v>
      </c>
      <c r="U244" s="474">
        <v>1988.81</v>
      </c>
      <c r="V244" s="474">
        <v>1348.31</v>
      </c>
      <c r="X244" s="474">
        <v>1894.1</v>
      </c>
      <c r="Y244" s="474">
        <v>1284.0999999999999</v>
      </c>
      <c r="AA244" s="474">
        <v>1647.03</v>
      </c>
      <c r="AB244" s="474">
        <v>1116.6500000000001</v>
      </c>
      <c r="AD244" s="474">
        <v>1432.2</v>
      </c>
      <c r="AE244" s="474">
        <v>971</v>
      </c>
      <c r="AG244" s="474">
        <v>1432.2</v>
      </c>
      <c r="AH244" s="474">
        <v>971</v>
      </c>
      <c r="AP244" s="535"/>
    </row>
    <row r="245" spans="1:42" ht="24" customHeight="1" outlineLevel="1" x14ac:dyDescent="0.25">
      <c r="B245" s="471" t="s">
        <v>8311</v>
      </c>
      <c r="C245" s="469" t="s">
        <v>4597</v>
      </c>
      <c r="E245" s="475" t="s">
        <v>24220</v>
      </c>
      <c r="F245" s="469" t="s">
        <v>4455</v>
      </c>
      <c r="G245" s="468">
        <v>1.6</v>
      </c>
      <c r="H245" s="468">
        <v>1.6</v>
      </c>
      <c r="I245" s="468" t="s">
        <v>4616</v>
      </c>
      <c r="J245" s="468">
        <v>300</v>
      </c>
      <c r="M245" s="474">
        <f t="shared" si="15"/>
        <v>2109.5100000000002</v>
      </c>
      <c r="N245" s="474">
        <f t="shared" si="13"/>
        <v>1328.9913000000001</v>
      </c>
      <c r="P245" s="488">
        <v>0.63</v>
      </c>
      <c r="R245" s="474">
        <v>1703.84</v>
      </c>
      <c r="S245" s="474">
        <v>1063.44</v>
      </c>
      <c r="U245" s="474">
        <v>1703.84</v>
      </c>
      <c r="V245" s="474">
        <v>1063.44</v>
      </c>
      <c r="X245" s="474">
        <v>1622.7</v>
      </c>
      <c r="Y245" s="474">
        <v>1012.8</v>
      </c>
      <c r="AA245" s="474">
        <v>1411.05</v>
      </c>
      <c r="AB245" s="474">
        <v>880.67</v>
      </c>
      <c r="AD245" s="474">
        <v>1227</v>
      </c>
      <c r="AE245" s="474">
        <v>765.8</v>
      </c>
      <c r="AG245" s="474">
        <v>1227</v>
      </c>
      <c r="AH245" s="474">
        <v>765.8</v>
      </c>
      <c r="AP245" s="535"/>
    </row>
    <row r="246" spans="1:42" ht="24" customHeight="1" outlineLevel="1" x14ac:dyDescent="0.25">
      <c r="B246" s="471" t="s">
        <v>8312</v>
      </c>
      <c r="C246" s="469" t="s">
        <v>4597</v>
      </c>
      <c r="E246" s="475" t="s">
        <v>24222</v>
      </c>
      <c r="F246" s="469" t="s">
        <v>4455</v>
      </c>
      <c r="G246" s="468">
        <v>1.6</v>
      </c>
      <c r="H246" s="468">
        <v>1.6</v>
      </c>
      <c r="I246" s="468" t="s">
        <v>4616</v>
      </c>
      <c r="J246" s="468">
        <v>54</v>
      </c>
      <c r="M246" s="474">
        <f t="shared" si="15"/>
        <v>2240.1600000000003</v>
      </c>
      <c r="N246" s="474">
        <f t="shared" si="13"/>
        <v>1411.3008000000002</v>
      </c>
      <c r="P246" s="488">
        <v>0.63</v>
      </c>
      <c r="R246" s="474">
        <v>1809.36</v>
      </c>
      <c r="S246" s="474">
        <v>1085.5999999999999</v>
      </c>
      <c r="U246" s="474">
        <v>1809.36</v>
      </c>
      <c r="V246" s="474">
        <v>1085.5999999999999</v>
      </c>
      <c r="X246" s="474">
        <v>1723.2</v>
      </c>
      <c r="Y246" s="474">
        <v>1033.9000000000001</v>
      </c>
      <c r="AA246" s="474">
        <v>1498.45</v>
      </c>
      <c r="AB246" s="474">
        <v>899.07</v>
      </c>
      <c r="AD246" s="474">
        <v>1303</v>
      </c>
      <c r="AE246" s="474">
        <v>781.8</v>
      </c>
      <c r="AG246" s="474">
        <v>1303</v>
      </c>
      <c r="AH246" s="474">
        <v>781.8</v>
      </c>
      <c r="AP246" s="535"/>
    </row>
    <row r="247" spans="1:42" ht="24" customHeight="1" outlineLevel="1" x14ac:dyDescent="0.25">
      <c r="B247" s="471" t="s">
        <v>8313</v>
      </c>
      <c r="C247" s="469" t="s">
        <v>4597</v>
      </c>
      <c r="E247" s="475" t="s">
        <v>24223</v>
      </c>
      <c r="F247" s="469" t="s">
        <v>4455</v>
      </c>
      <c r="G247" s="468">
        <v>1.6</v>
      </c>
      <c r="H247" s="468">
        <v>1.6</v>
      </c>
      <c r="I247" s="468" t="s">
        <v>4616</v>
      </c>
      <c r="M247" s="474">
        <f t="shared" si="15"/>
        <v>0</v>
      </c>
      <c r="N247" s="474">
        <f t="shared" si="13"/>
        <v>0</v>
      </c>
      <c r="P247" s="488">
        <v>0.72</v>
      </c>
      <c r="R247" s="474">
        <v>0</v>
      </c>
      <c r="S247" s="474">
        <v>0</v>
      </c>
      <c r="U247" s="474">
        <v>0</v>
      </c>
      <c r="V247" s="474">
        <v>0</v>
      </c>
      <c r="X247" s="474">
        <v>0</v>
      </c>
      <c r="Y247" s="474">
        <v>0</v>
      </c>
      <c r="AA247" s="474">
        <v>0</v>
      </c>
      <c r="AB247" s="474">
        <v>0</v>
      </c>
      <c r="AD247" s="474">
        <v>0</v>
      </c>
      <c r="AE247" s="474"/>
      <c r="AG247" s="474">
        <v>0</v>
      </c>
      <c r="AH247" s="474"/>
      <c r="AP247" s="535"/>
    </row>
    <row r="248" spans="1:42" ht="24" customHeight="1" outlineLevel="1" x14ac:dyDescent="0.25">
      <c r="B248" s="471" t="s">
        <v>19572</v>
      </c>
      <c r="C248" s="469" t="s">
        <v>4597</v>
      </c>
      <c r="E248" s="475" t="s">
        <v>24224</v>
      </c>
      <c r="F248" s="469" t="s">
        <v>4455</v>
      </c>
      <c r="G248" s="468">
        <v>1.6</v>
      </c>
      <c r="H248" s="468">
        <v>1.6</v>
      </c>
      <c r="I248" s="468" t="s">
        <v>4616</v>
      </c>
      <c r="M248" s="474">
        <f t="shared" si="15"/>
        <v>0</v>
      </c>
      <c r="N248" s="474">
        <f t="shared" si="13"/>
        <v>0</v>
      </c>
      <c r="P248" s="488">
        <v>0.75</v>
      </c>
      <c r="R248" s="474">
        <v>0</v>
      </c>
      <c r="S248" s="474">
        <v>0</v>
      </c>
      <c r="U248" s="474">
        <v>0</v>
      </c>
      <c r="V248" s="474">
        <v>0</v>
      </c>
      <c r="X248" s="474">
        <v>0</v>
      </c>
      <c r="Y248" s="474">
        <v>0</v>
      </c>
      <c r="AA248" s="474">
        <v>0</v>
      </c>
      <c r="AB248" s="474">
        <v>0</v>
      </c>
      <c r="AD248" s="474"/>
      <c r="AE248" s="474"/>
      <c r="AG248" s="474"/>
      <c r="AH248" s="474"/>
      <c r="AP248" s="535"/>
    </row>
    <row r="249" spans="1:42" s="466" customFormat="1" ht="24" customHeight="1" outlineLevel="1" x14ac:dyDescent="0.25">
      <c r="A249" s="461"/>
      <c r="B249" s="462" t="s">
        <v>4459</v>
      </c>
      <c r="C249" s="461" t="s">
        <v>4597</v>
      </c>
      <c r="D249" s="461"/>
      <c r="E249" s="463" t="s">
        <v>18055</v>
      </c>
      <c r="F249" s="461" t="s">
        <v>4455</v>
      </c>
      <c r="G249" s="464">
        <v>1.6</v>
      </c>
      <c r="H249" s="464">
        <v>2.4</v>
      </c>
      <c r="I249" s="464" t="s">
        <v>4616</v>
      </c>
      <c r="J249" s="464">
        <v>396</v>
      </c>
      <c r="K249" s="461"/>
      <c r="L249" s="464">
        <v>4</v>
      </c>
      <c r="M249" s="465">
        <f t="shared" si="15"/>
        <v>2685.41</v>
      </c>
      <c r="N249" s="465">
        <f t="shared" si="13"/>
        <v>1611.2459999999999</v>
      </c>
      <c r="O249" s="514"/>
      <c r="P249" s="486">
        <v>0.6</v>
      </c>
      <c r="Q249" s="514"/>
      <c r="R249" s="465">
        <v>2168.9899999999998</v>
      </c>
      <c r="S249" s="465">
        <v>1301.3699999999999</v>
      </c>
      <c r="T249" s="514"/>
      <c r="U249" s="465">
        <v>2168.9899999999998</v>
      </c>
      <c r="V249" s="465">
        <v>1301.3699999999999</v>
      </c>
      <c r="W249" s="514"/>
      <c r="X249" s="465">
        <v>2065.6999999999998</v>
      </c>
      <c r="Y249" s="465">
        <v>1239.4000000000001</v>
      </c>
      <c r="Z249" s="514"/>
      <c r="AA249" s="465">
        <v>1796.3</v>
      </c>
      <c r="AB249" s="465">
        <v>1077.78</v>
      </c>
      <c r="AC249" s="514"/>
      <c r="AD249" s="465">
        <v>1562</v>
      </c>
      <c r="AE249" s="465">
        <v>937.19999999999993</v>
      </c>
      <c r="AF249" s="521"/>
      <c r="AG249" s="465">
        <v>1562</v>
      </c>
      <c r="AH249" s="465">
        <v>937.19999999999993</v>
      </c>
      <c r="AI249" s="530"/>
      <c r="AJ249" s="533"/>
      <c r="AK249" s="533"/>
      <c r="AL249" s="533"/>
      <c r="AM249" s="533"/>
      <c r="AN249" s="533"/>
      <c r="AO249" s="533"/>
      <c r="AP249" s="534"/>
    </row>
    <row r="250" spans="1:42" ht="24" customHeight="1" outlineLevel="1" x14ac:dyDescent="0.25">
      <c r="B250" s="471" t="s">
        <v>8314</v>
      </c>
      <c r="C250" s="469" t="s">
        <v>4597</v>
      </c>
      <c r="E250" s="475" t="s">
        <v>23283</v>
      </c>
      <c r="F250" s="469" t="s">
        <v>4455</v>
      </c>
      <c r="G250" s="468">
        <v>1.6</v>
      </c>
      <c r="H250" s="468">
        <v>2.4</v>
      </c>
      <c r="I250" s="468" t="s">
        <v>4616</v>
      </c>
      <c r="L250" s="468">
        <v>4.5</v>
      </c>
      <c r="M250" s="474">
        <f t="shared" si="15"/>
        <v>3292.7700000000004</v>
      </c>
      <c r="N250" s="474">
        <f t="shared" si="13"/>
        <v>2469.5775000000003</v>
      </c>
      <c r="P250" s="488">
        <v>0.75</v>
      </c>
      <c r="R250" s="474">
        <v>2659.55</v>
      </c>
      <c r="S250" s="474">
        <v>1791.93</v>
      </c>
      <c r="U250" s="474">
        <v>2659.55</v>
      </c>
      <c r="V250" s="474">
        <v>1791.93</v>
      </c>
      <c r="X250" s="474">
        <v>2532.9</v>
      </c>
      <c r="Y250" s="474">
        <v>1706.6</v>
      </c>
      <c r="AA250" s="474">
        <v>2202.48</v>
      </c>
      <c r="AB250" s="474">
        <v>1483.96</v>
      </c>
      <c r="AD250" s="474">
        <v>1915.2</v>
      </c>
      <c r="AE250" s="474">
        <v>1290.3999999999999</v>
      </c>
      <c r="AG250" s="474">
        <v>1915.2</v>
      </c>
      <c r="AH250" s="474">
        <v>1290.3999999999999</v>
      </c>
      <c r="AP250" s="535"/>
    </row>
    <row r="251" spans="1:42" ht="24" customHeight="1" outlineLevel="1" x14ac:dyDescent="0.25">
      <c r="B251" s="471" t="s">
        <v>8315</v>
      </c>
      <c r="C251" s="469" t="s">
        <v>4597</v>
      </c>
      <c r="E251" s="475" t="s">
        <v>23284</v>
      </c>
      <c r="F251" s="469" t="s">
        <v>4455</v>
      </c>
      <c r="G251" s="468">
        <v>1.6</v>
      </c>
      <c r="H251" s="468">
        <v>2.4</v>
      </c>
      <c r="I251" s="468" t="s">
        <v>4616</v>
      </c>
      <c r="L251" s="468">
        <v>4.5</v>
      </c>
      <c r="M251" s="474">
        <f t="shared" si="15"/>
        <v>3165.5</v>
      </c>
      <c r="N251" s="474">
        <f t="shared" si="13"/>
        <v>2279.16</v>
      </c>
      <c r="P251" s="488">
        <v>0.72</v>
      </c>
      <c r="R251" s="474">
        <v>2556.75</v>
      </c>
      <c r="S251" s="474">
        <v>1689.14</v>
      </c>
      <c r="U251" s="474">
        <v>2556.75</v>
      </c>
      <c r="V251" s="474">
        <v>1689.14</v>
      </c>
      <c r="X251" s="474">
        <v>2435</v>
      </c>
      <c r="Y251" s="474">
        <v>1608.7</v>
      </c>
      <c r="AA251" s="474">
        <v>2117.38</v>
      </c>
      <c r="AB251" s="474">
        <v>1398.86</v>
      </c>
      <c r="AD251" s="474">
        <v>1841.2</v>
      </c>
      <c r="AE251" s="474">
        <v>1216.3999999999999</v>
      </c>
      <c r="AG251" s="474">
        <v>1841.2</v>
      </c>
      <c r="AH251" s="474">
        <v>1216.3999999999999</v>
      </c>
      <c r="AP251" s="535"/>
    </row>
    <row r="252" spans="1:42" ht="24" customHeight="1" outlineLevel="1" x14ac:dyDescent="0.25">
      <c r="B252" s="471" t="s">
        <v>8316</v>
      </c>
      <c r="C252" s="469" t="s">
        <v>4597</v>
      </c>
      <c r="E252" s="475" t="s">
        <v>23285</v>
      </c>
      <c r="F252" s="469" t="s">
        <v>4455</v>
      </c>
      <c r="G252" s="468">
        <v>1.6</v>
      </c>
      <c r="H252" s="468">
        <v>2.4</v>
      </c>
      <c r="I252" s="468" t="s">
        <v>4616</v>
      </c>
      <c r="L252" s="468">
        <v>4.0999999999999996</v>
      </c>
      <c r="M252" s="474">
        <f t="shared" si="15"/>
        <v>2812.68</v>
      </c>
      <c r="N252" s="474">
        <f t="shared" si="13"/>
        <v>1771.9884</v>
      </c>
      <c r="P252" s="488">
        <v>0.63</v>
      </c>
      <c r="R252" s="474">
        <v>2271.7800000000002</v>
      </c>
      <c r="S252" s="474">
        <v>1404.17</v>
      </c>
      <c r="U252" s="474">
        <v>2271.7800000000002</v>
      </c>
      <c r="V252" s="474">
        <v>1404.17</v>
      </c>
      <c r="X252" s="474">
        <v>2163.6</v>
      </c>
      <c r="Y252" s="474">
        <v>1337.3</v>
      </c>
      <c r="AA252" s="474">
        <v>1881.4</v>
      </c>
      <c r="AB252" s="474">
        <v>1162.8800000000001</v>
      </c>
      <c r="AD252" s="474">
        <v>1636</v>
      </c>
      <c r="AE252" s="474">
        <v>1011.1999999999999</v>
      </c>
      <c r="AG252" s="474">
        <v>1636</v>
      </c>
      <c r="AH252" s="474">
        <v>1011.1999999999999</v>
      </c>
      <c r="AP252" s="535"/>
    </row>
    <row r="253" spans="1:42" ht="24" customHeight="1" outlineLevel="1" x14ac:dyDescent="0.25">
      <c r="B253" s="471" t="s">
        <v>8317</v>
      </c>
      <c r="C253" s="469" t="s">
        <v>4597</v>
      </c>
      <c r="E253" s="475" t="s">
        <v>17742</v>
      </c>
      <c r="F253" s="469" t="s">
        <v>4455</v>
      </c>
      <c r="G253" s="468">
        <v>1.6</v>
      </c>
      <c r="H253" s="468">
        <v>2.4</v>
      </c>
      <c r="I253" s="468" t="s">
        <v>4616</v>
      </c>
      <c r="J253" s="468">
        <v>318</v>
      </c>
      <c r="L253" s="468">
        <v>4</v>
      </c>
      <c r="M253" s="474">
        <f t="shared" si="15"/>
        <v>3036.15</v>
      </c>
      <c r="N253" s="474">
        <f t="shared" si="13"/>
        <v>1912.7745</v>
      </c>
      <c r="P253" s="488">
        <v>0.63</v>
      </c>
      <c r="R253" s="474">
        <v>2452.2800000000002</v>
      </c>
      <c r="S253" s="474">
        <v>1471.37</v>
      </c>
      <c r="U253" s="474">
        <v>2452.2800000000002</v>
      </c>
      <c r="V253" s="474">
        <v>1471.37</v>
      </c>
      <c r="X253" s="474">
        <v>2335.5</v>
      </c>
      <c r="Y253" s="474">
        <v>1401.3</v>
      </c>
      <c r="AA253" s="474">
        <v>2030.9</v>
      </c>
      <c r="AB253" s="474">
        <v>1218.54</v>
      </c>
      <c r="AD253" s="474">
        <v>1766</v>
      </c>
      <c r="AE253" s="474">
        <v>1059.5999999999999</v>
      </c>
      <c r="AG253" s="474">
        <v>1766</v>
      </c>
      <c r="AH253" s="474">
        <v>1059.5999999999999</v>
      </c>
      <c r="AP253" s="535"/>
    </row>
    <row r="254" spans="1:42" s="466" customFormat="1" ht="24" customHeight="1" outlineLevel="1" x14ac:dyDescent="0.25">
      <c r="A254" s="461" t="s">
        <v>13559</v>
      </c>
      <c r="B254" s="462" t="s">
        <v>8318</v>
      </c>
      <c r="C254" s="461" t="s">
        <v>4597</v>
      </c>
      <c r="D254" s="461"/>
      <c r="E254" s="463" t="s">
        <v>11086</v>
      </c>
      <c r="F254" s="461" t="s">
        <v>4455</v>
      </c>
      <c r="G254" s="464">
        <v>1.4</v>
      </c>
      <c r="H254" s="464">
        <v>1.85</v>
      </c>
      <c r="I254" s="464">
        <v>0.25</v>
      </c>
      <c r="J254" s="464">
        <v>392</v>
      </c>
      <c r="K254" s="461"/>
      <c r="L254" s="464">
        <v>7</v>
      </c>
      <c r="M254" s="465">
        <f t="shared" si="15"/>
        <v>1647.1000000000001</v>
      </c>
      <c r="N254" s="465">
        <f t="shared" si="13"/>
        <v>988.26</v>
      </c>
      <c r="O254" s="514"/>
      <c r="P254" s="486">
        <v>0.6</v>
      </c>
      <c r="Q254" s="514"/>
      <c r="R254" s="465">
        <v>1330.35</v>
      </c>
      <c r="S254" s="465">
        <v>798.21</v>
      </c>
      <c r="T254" s="514"/>
      <c r="U254" s="465">
        <v>1330.35</v>
      </c>
      <c r="V254" s="465">
        <v>798.21</v>
      </c>
      <c r="W254" s="514"/>
      <c r="X254" s="465">
        <v>1267</v>
      </c>
      <c r="Y254" s="465">
        <v>760.2</v>
      </c>
      <c r="Z254" s="514"/>
      <c r="AA254" s="465">
        <v>1101.7</v>
      </c>
      <c r="AB254" s="465">
        <v>661.02</v>
      </c>
      <c r="AC254" s="514"/>
      <c r="AD254" s="465">
        <v>958</v>
      </c>
      <c r="AE254" s="465">
        <v>574.79999999999995</v>
      </c>
      <c r="AF254" s="521"/>
      <c r="AG254" s="465">
        <v>958</v>
      </c>
      <c r="AH254" s="465">
        <v>574.79999999999995</v>
      </c>
      <c r="AI254" s="530"/>
      <c r="AJ254" s="533"/>
      <c r="AK254" s="533"/>
      <c r="AL254" s="533"/>
      <c r="AM254" s="533"/>
      <c r="AN254" s="533"/>
      <c r="AO254" s="533"/>
      <c r="AP254" s="534"/>
    </row>
    <row r="255" spans="1:42" ht="24" customHeight="1" outlineLevel="1" x14ac:dyDescent="0.25">
      <c r="A255" s="469" t="s">
        <v>13559</v>
      </c>
      <c r="B255" s="471" t="s">
        <v>8319</v>
      </c>
      <c r="C255" s="469" t="s">
        <v>4597</v>
      </c>
      <c r="E255" s="475" t="s">
        <v>11087</v>
      </c>
      <c r="F255" s="469" t="s">
        <v>4455</v>
      </c>
      <c r="G255" s="468">
        <v>1.4</v>
      </c>
      <c r="H255" s="468">
        <v>1.85</v>
      </c>
      <c r="I255" s="468">
        <v>0.25</v>
      </c>
      <c r="J255" s="468">
        <v>405</v>
      </c>
      <c r="L255" s="468">
        <v>7.5</v>
      </c>
      <c r="M255" s="474">
        <f t="shared" si="15"/>
        <v>2254.33</v>
      </c>
      <c r="N255" s="474">
        <f t="shared" si="13"/>
        <v>1690.7474999999999</v>
      </c>
      <c r="P255" s="488">
        <v>0.75</v>
      </c>
      <c r="R255" s="474">
        <v>1820.81</v>
      </c>
      <c r="S255" s="474">
        <v>1288.67</v>
      </c>
      <c r="U255" s="474">
        <v>1820.81</v>
      </c>
      <c r="V255" s="474">
        <v>1288.67</v>
      </c>
      <c r="X255" s="474">
        <v>1734.1</v>
      </c>
      <c r="Y255" s="474">
        <v>1227.3</v>
      </c>
      <c r="AA255" s="474">
        <v>1507.88</v>
      </c>
      <c r="AB255" s="474">
        <v>1067.2</v>
      </c>
      <c r="AD255" s="474">
        <v>1311.2</v>
      </c>
      <c r="AE255" s="474">
        <v>928</v>
      </c>
      <c r="AG255" s="474">
        <v>1311.2</v>
      </c>
      <c r="AH255" s="474">
        <v>928</v>
      </c>
      <c r="AP255" s="535"/>
    </row>
    <row r="256" spans="1:42" ht="24" customHeight="1" outlineLevel="1" x14ac:dyDescent="0.25">
      <c r="A256" s="469" t="s">
        <v>13559</v>
      </c>
      <c r="B256" s="471" t="s">
        <v>8320</v>
      </c>
      <c r="C256" s="469" t="s">
        <v>4597</v>
      </c>
      <c r="E256" s="475" t="s">
        <v>11088</v>
      </c>
      <c r="F256" s="469" t="s">
        <v>4455</v>
      </c>
      <c r="G256" s="468">
        <v>1.4</v>
      </c>
      <c r="H256" s="468">
        <v>1.85</v>
      </c>
      <c r="I256" s="468">
        <v>0.25</v>
      </c>
      <c r="J256" s="468">
        <v>393</v>
      </c>
      <c r="L256" s="468">
        <v>7.5</v>
      </c>
      <c r="M256" s="474">
        <f t="shared" si="15"/>
        <v>2127.06</v>
      </c>
      <c r="N256" s="474">
        <f t="shared" si="13"/>
        <v>1531.4831999999999</v>
      </c>
      <c r="P256" s="488">
        <v>0.72</v>
      </c>
      <c r="R256" s="474">
        <v>1718.01</v>
      </c>
      <c r="S256" s="474">
        <v>1185.8699999999999</v>
      </c>
      <c r="U256" s="474">
        <v>1718.01</v>
      </c>
      <c r="V256" s="474">
        <v>1185.8699999999999</v>
      </c>
      <c r="X256" s="474">
        <v>1636.2</v>
      </c>
      <c r="Y256" s="474">
        <v>1129.4000000000001</v>
      </c>
      <c r="AA256" s="474">
        <v>1422.78</v>
      </c>
      <c r="AB256" s="474">
        <v>982.1</v>
      </c>
      <c r="AD256" s="474">
        <v>1237.2</v>
      </c>
      <c r="AE256" s="474">
        <v>854</v>
      </c>
      <c r="AG256" s="474">
        <v>1237.2</v>
      </c>
      <c r="AH256" s="474">
        <v>854</v>
      </c>
      <c r="AP256" s="535"/>
    </row>
    <row r="257" spans="1:42" ht="24" customHeight="1" outlineLevel="1" x14ac:dyDescent="0.25">
      <c r="A257" s="469" t="s">
        <v>13559</v>
      </c>
      <c r="B257" s="471" t="s">
        <v>8321</v>
      </c>
      <c r="C257" s="469" t="s">
        <v>4597</v>
      </c>
      <c r="E257" s="475" t="s">
        <v>11089</v>
      </c>
      <c r="F257" s="469" t="s">
        <v>4455</v>
      </c>
      <c r="G257" s="468">
        <v>1.4</v>
      </c>
      <c r="H257" s="468">
        <v>1.85</v>
      </c>
      <c r="I257" s="468">
        <v>0.25</v>
      </c>
      <c r="J257" s="468">
        <v>404</v>
      </c>
      <c r="L257" s="468">
        <v>7.1</v>
      </c>
      <c r="M257" s="474">
        <f t="shared" si="15"/>
        <v>1774.24</v>
      </c>
      <c r="N257" s="474">
        <f t="shared" si="13"/>
        <v>1117.7711999999999</v>
      </c>
      <c r="P257" s="488">
        <v>0.63</v>
      </c>
      <c r="R257" s="474">
        <v>1433.04</v>
      </c>
      <c r="S257" s="474">
        <v>900.9</v>
      </c>
      <c r="U257" s="474">
        <v>1433.04</v>
      </c>
      <c r="V257" s="474">
        <v>900.9</v>
      </c>
      <c r="X257" s="474">
        <v>1364.8</v>
      </c>
      <c r="Y257" s="474">
        <v>858</v>
      </c>
      <c r="AA257" s="474">
        <v>1186.8</v>
      </c>
      <c r="AB257" s="474">
        <v>746.12</v>
      </c>
      <c r="AD257" s="474">
        <v>1032</v>
      </c>
      <c r="AE257" s="474">
        <v>648.79999999999995</v>
      </c>
      <c r="AG257" s="474">
        <v>1032</v>
      </c>
      <c r="AH257" s="474">
        <v>648.79999999999995</v>
      </c>
      <c r="AP257" s="535"/>
    </row>
    <row r="258" spans="1:42" ht="24" customHeight="1" outlineLevel="1" x14ac:dyDescent="0.25">
      <c r="A258" s="469" t="s">
        <v>13559</v>
      </c>
      <c r="B258" s="471" t="s">
        <v>8322</v>
      </c>
      <c r="C258" s="469" t="s">
        <v>4597</v>
      </c>
      <c r="E258" s="475" t="s">
        <v>11090</v>
      </c>
      <c r="F258" s="469" t="s">
        <v>4455</v>
      </c>
      <c r="G258" s="468">
        <v>1.4</v>
      </c>
      <c r="H258" s="468">
        <v>1.85</v>
      </c>
      <c r="I258" s="468">
        <v>0.25</v>
      </c>
      <c r="J258" s="468">
        <v>171</v>
      </c>
      <c r="L258" s="468">
        <v>7</v>
      </c>
      <c r="M258" s="474">
        <f t="shared" si="15"/>
        <v>1861.99</v>
      </c>
      <c r="N258" s="474">
        <f t="shared" si="13"/>
        <v>1173.0536999999999</v>
      </c>
      <c r="P258" s="488">
        <v>0.63</v>
      </c>
      <c r="R258" s="474">
        <v>1503.92</v>
      </c>
      <c r="S258" s="474">
        <v>902.37</v>
      </c>
      <c r="U258" s="474">
        <v>1503.92</v>
      </c>
      <c r="V258" s="474">
        <v>902.37</v>
      </c>
      <c r="X258" s="474">
        <v>1432.3</v>
      </c>
      <c r="Y258" s="474">
        <v>859.4</v>
      </c>
      <c r="AA258" s="474">
        <v>1245.45</v>
      </c>
      <c r="AB258" s="474">
        <v>747.27</v>
      </c>
      <c r="AD258" s="474">
        <v>1083</v>
      </c>
      <c r="AE258" s="474">
        <v>649.79999999999995</v>
      </c>
      <c r="AG258" s="474">
        <v>1083</v>
      </c>
      <c r="AH258" s="474">
        <v>649.79999999999995</v>
      </c>
      <c r="AP258" s="535"/>
    </row>
    <row r="259" spans="1:42" ht="24" customHeight="1" outlineLevel="1" x14ac:dyDescent="0.25">
      <c r="A259" s="469" t="s">
        <v>13559</v>
      </c>
      <c r="B259" s="471" t="s">
        <v>8323</v>
      </c>
      <c r="C259" s="469" t="s">
        <v>4597</v>
      </c>
      <c r="E259" s="475" t="s">
        <v>11091</v>
      </c>
      <c r="F259" s="469" t="s">
        <v>4455</v>
      </c>
      <c r="G259" s="468">
        <v>1.4</v>
      </c>
      <c r="H259" s="468">
        <v>1.85</v>
      </c>
      <c r="I259" s="468">
        <v>0.25</v>
      </c>
      <c r="L259" s="468">
        <v>7.5</v>
      </c>
      <c r="M259" s="474">
        <v>1772.1</v>
      </c>
      <c r="N259" s="474">
        <f t="shared" si="13"/>
        <v>1275.9119999999998</v>
      </c>
      <c r="P259" s="488">
        <v>0.72</v>
      </c>
      <c r="R259" s="474">
        <v>0</v>
      </c>
      <c r="S259" s="474">
        <v>0</v>
      </c>
      <c r="U259" s="474">
        <v>0</v>
      </c>
      <c r="V259" s="474">
        <v>0</v>
      </c>
      <c r="X259" s="474">
        <v>0</v>
      </c>
      <c r="Y259" s="474">
        <v>0</v>
      </c>
      <c r="AA259" s="474">
        <v>0</v>
      </c>
      <c r="AB259" s="474">
        <v>0</v>
      </c>
      <c r="AD259" s="474">
        <v>0</v>
      </c>
      <c r="AE259" s="474"/>
      <c r="AF259" s="514"/>
      <c r="AG259" s="474">
        <v>0</v>
      </c>
      <c r="AH259" s="474"/>
      <c r="AP259" s="535"/>
    </row>
    <row r="260" spans="1:42" ht="24" customHeight="1" outlineLevel="1" x14ac:dyDescent="0.25">
      <c r="B260" s="471" t="s">
        <v>19574</v>
      </c>
      <c r="C260" s="469" t="s">
        <v>4597</v>
      </c>
      <c r="E260" s="475" t="s">
        <v>19575</v>
      </c>
      <c r="F260" s="469" t="s">
        <v>4455</v>
      </c>
      <c r="G260" s="468">
        <v>1.4</v>
      </c>
      <c r="H260" s="468">
        <v>1.85</v>
      </c>
      <c r="I260" s="468">
        <v>0.25</v>
      </c>
      <c r="M260" s="474">
        <v>1882.1</v>
      </c>
      <c r="N260" s="474">
        <f t="shared" ref="N260:N323" si="16">M260*P260</f>
        <v>1411.5749999999998</v>
      </c>
      <c r="P260" s="488">
        <v>0.75</v>
      </c>
      <c r="R260" s="474">
        <v>0</v>
      </c>
      <c r="S260" s="474">
        <v>0</v>
      </c>
      <c r="U260" s="474">
        <v>0</v>
      </c>
      <c r="V260" s="474">
        <v>0</v>
      </c>
      <c r="X260" s="474">
        <v>0</v>
      </c>
      <c r="Y260" s="474">
        <v>0</v>
      </c>
      <c r="AA260" s="474">
        <v>0</v>
      </c>
      <c r="AB260" s="474">
        <v>0</v>
      </c>
      <c r="AD260" s="474"/>
      <c r="AE260" s="474"/>
      <c r="AF260" s="514"/>
      <c r="AG260" s="474"/>
      <c r="AH260" s="474"/>
      <c r="AP260" s="535"/>
    </row>
    <row r="261" spans="1:42" s="466" customFormat="1" ht="24" customHeight="1" outlineLevel="1" x14ac:dyDescent="0.25">
      <c r="A261" s="461" t="s">
        <v>13559</v>
      </c>
      <c r="B261" s="462" t="s">
        <v>8324</v>
      </c>
      <c r="C261" s="461" t="s">
        <v>4597</v>
      </c>
      <c r="D261" s="461"/>
      <c r="E261" s="463" t="s">
        <v>11092</v>
      </c>
      <c r="F261" s="461" t="s">
        <v>4455</v>
      </c>
      <c r="G261" s="464">
        <v>0.95</v>
      </c>
      <c r="H261" s="464">
        <v>1.85</v>
      </c>
      <c r="I261" s="464">
        <v>0.25</v>
      </c>
      <c r="J261" s="464">
        <v>200</v>
      </c>
      <c r="K261" s="461"/>
      <c r="L261" s="464">
        <v>4.5</v>
      </c>
      <c r="M261" s="465">
        <f t="shared" ref="M261:M287" si="17">X261*$O$3</f>
        <v>976.56000000000006</v>
      </c>
      <c r="N261" s="465">
        <f t="shared" si="16"/>
        <v>585.93600000000004</v>
      </c>
      <c r="O261" s="514"/>
      <c r="P261" s="486">
        <v>0.6</v>
      </c>
      <c r="Q261" s="514"/>
      <c r="R261" s="465">
        <v>788.76</v>
      </c>
      <c r="S261" s="465">
        <v>473.24</v>
      </c>
      <c r="T261" s="514"/>
      <c r="U261" s="465">
        <v>788.76</v>
      </c>
      <c r="V261" s="465">
        <v>473.24</v>
      </c>
      <c r="W261" s="514"/>
      <c r="X261" s="465">
        <v>751.2</v>
      </c>
      <c r="Y261" s="465">
        <v>450.7</v>
      </c>
      <c r="Z261" s="514"/>
      <c r="AA261" s="465">
        <v>653.20000000000005</v>
      </c>
      <c r="AB261" s="465">
        <v>391.92</v>
      </c>
      <c r="AC261" s="514"/>
      <c r="AD261" s="465">
        <v>568</v>
      </c>
      <c r="AE261" s="465">
        <v>340.8</v>
      </c>
      <c r="AF261" s="521"/>
      <c r="AG261" s="465">
        <v>568</v>
      </c>
      <c r="AH261" s="465">
        <v>340.8</v>
      </c>
      <c r="AI261" s="530"/>
      <c r="AJ261" s="533"/>
      <c r="AK261" s="533"/>
      <c r="AL261" s="533"/>
      <c r="AM261" s="533"/>
      <c r="AN261" s="533"/>
      <c r="AO261" s="533"/>
      <c r="AP261" s="534"/>
    </row>
    <row r="262" spans="1:42" ht="24" customHeight="1" outlineLevel="1" x14ac:dyDescent="0.25">
      <c r="A262" s="469" t="s">
        <v>13559</v>
      </c>
      <c r="B262" s="471" t="s">
        <v>8325</v>
      </c>
      <c r="C262" s="469" t="s">
        <v>4597</v>
      </c>
      <c r="E262" s="475" t="s">
        <v>11087</v>
      </c>
      <c r="F262" s="469" t="s">
        <v>4455</v>
      </c>
      <c r="G262" s="468">
        <v>0.95</v>
      </c>
      <c r="H262" s="468">
        <v>1.85</v>
      </c>
      <c r="I262" s="468">
        <v>0.25</v>
      </c>
      <c r="J262" s="468">
        <v>213</v>
      </c>
      <c r="L262" s="468">
        <v>5</v>
      </c>
      <c r="M262" s="474">
        <f t="shared" si="17"/>
        <v>1583.79</v>
      </c>
      <c r="N262" s="474">
        <f t="shared" si="16"/>
        <v>1187.8425</v>
      </c>
      <c r="P262" s="488">
        <v>0.75</v>
      </c>
      <c r="R262" s="474">
        <v>1279.22</v>
      </c>
      <c r="S262" s="474">
        <v>963.69</v>
      </c>
      <c r="U262" s="474">
        <v>1279.22</v>
      </c>
      <c r="V262" s="474">
        <v>963.69</v>
      </c>
      <c r="X262" s="474">
        <v>1218.3</v>
      </c>
      <c r="Y262" s="474">
        <v>917.8</v>
      </c>
      <c r="AA262" s="474">
        <v>1059.3800000000001</v>
      </c>
      <c r="AB262" s="474">
        <v>798.1</v>
      </c>
      <c r="AD262" s="474">
        <v>921.2</v>
      </c>
      <c r="AE262" s="474">
        <v>694</v>
      </c>
      <c r="AG262" s="474">
        <v>921.2</v>
      </c>
      <c r="AH262" s="474">
        <v>694</v>
      </c>
      <c r="AP262" s="535"/>
    </row>
    <row r="263" spans="1:42" ht="24" customHeight="1" outlineLevel="1" x14ac:dyDescent="0.25">
      <c r="A263" s="469" t="s">
        <v>13559</v>
      </c>
      <c r="B263" s="471" t="s">
        <v>8326</v>
      </c>
      <c r="C263" s="469" t="s">
        <v>4597</v>
      </c>
      <c r="E263" s="475" t="s">
        <v>11088</v>
      </c>
      <c r="F263" s="469" t="s">
        <v>4455</v>
      </c>
      <c r="G263" s="468">
        <v>0.95</v>
      </c>
      <c r="H263" s="468">
        <v>1.85</v>
      </c>
      <c r="I263" s="468">
        <v>0.25</v>
      </c>
      <c r="J263" s="468">
        <v>201</v>
      </c>
      <c r="L263" s="468">
        <v>5</v>
      </c>
      <c r="M263" s="474">
        <f t="shared" si="17"/>
        <v>1456.5200000000002</v>
      </c>
      <c r="N263" s="474">
        <f t="shared" si="16"/>
        <v>1048.6944000000001</v>
      </c>
      <c r="P263" s="488">
        <v>0.72</v>
      </c>
      <c r="R263" s="474">
        <v>1176.42</v>
      </c>
      <c r="S263" s="474">
        <v>861</v>
      </c>
      <c r="U263" s="474">
        <v>1176.42</v>
      </c>
      <c r="V263" s="474">
        <v>861</v>
      </c>
      <c r="X263" s="474">
        <v>1120.4000000000001</v>
      </c>
      <c r="Y263" s="474">
        <v>820</v>
      </c>
      <c r="AA263" s="474">
        <v>974.28</v>
      </c>
      <c r="AB263" s="474">
        <v>713</v>
      </c>
      <c r="AD263" s="474">
        <v>847.2</v>
      </c>
      <c r="AE263" s="474">
        <v>620</v>
      </c>
      <c r="AG263" s="474">
        <v>847.2</v>
      </c>
      <c r="AH263" s="474">
        <v>620</v>
      </c>
      <c r="AP263" s="535"/>
    </row>
    <row r="264" spans="1:42" ht="24" customHeight="1" outlineLevel="1" x14ac:dyDescent="0.25">
      <c r="A264" s="469" t="s">
        <v>13559</v>
      </c>
      <c r="B264" s="471" t="s">
        <v>8327</v>
      </c>
      <c r="C264" s="469" t="s">
        <v>4597</v>
      </c>
      <c r="E264" s="475" t="s">
        <v>11089</v>
      </c>
      <c r="F264" s="469" t="s">
        <v>4455</v>
      </c>
      <c r="G264" s="468">
        <v>0.95</v>
      </c>
      <c r="H264" s="468">
        <v>1.85</v>
      </c>
      <c r="I264" s="468">
        <v>0.25</v>
      </c>
      <c r="J264" s="468">
        <v>212</v>
      </c>
      <c r="L264" s="468">
        <v>4.5999999999999996</v>
      </c>
      <c r="M264" s="474">
        <f t="shared" si="17"/>
        <v>1103.7</v>
      </c>
      <c r="N264" s="474">
        <f t="shared" si="16"/>
        <v>695.33100000000002</v>
      </c>
      <c r="P264" s="488">
        <v>0.63</v>
      </c>
      <c r="R264" s="474">
        <v>891.45</v>
      </c>
      <c r="S264" s="474">
        <v>576.03</v>
      </c>
      <c r="U264" s="474">
        <v>891.45</v>
      </c>
      <c r="V264" s="474">
        <v>576.03</v>
      </c>
      <c r="X264" s="474">
        <v>849</v>
      </c>
      <c r="Y264" s="474">
        <v>548.6</v>
      </c>
      <c r="AA264" s="474">
        <v>738.3</v>
      </c>
      <c r="AB264" s="474">
        <v>477.02</v>
      </c>
      <c r="AD264" s="474">
        <v>642</v>
      </c>
      <c r="AE264" s="474">
        <v>414.8</v>
      </c>
      <c r="AG264" s="474">
        <v>642</v>
      </c>
      <c r="AH264" s="474">
        <v>414.8</v>
      </c>
      <c r="AP264" s="535"/>
    </row>
    <row r="265" spans="1:42" ht="24" customHeight="1" outlineLevel="1" x14ac:dyDescent="0.25">
      <c r="A265" s="469" t="s">
        <v>13559</v>
      </c>
      <c r="B265" s="471" t="s">
        <v>8328</v>
      </c>
      <c r="C265" s="469" t="s">
        <v>4597</v>
      </c>
      <c r="E265" s="475" t="s">
        <v>11090</v>
      </c>
      <c r="F265" s="469" t="s">
        <v>4455</v>
      </c>
      <c r="G265" s="468">
        <v>0.95</v>
      </c>
      <c r="H265" s="468">
        <v>1.85</v>
      </c>
      <c r="I265" s="468">
        <v>0.25</v>
      </c>
      <c r="J265" s="477">
        <v>135</v>
      </c>
      <c r="L265" s="468">
        <v>4.5</v>
      </c>
      <c r="M265" s="474">
        <f t="shared" si="17"/>
        <v>1103.7</v>
      </c>
      <c r="N265" s="474">
        <f t="shared" si="16"/>
        <v>695.33100000000002</v>
      </c>
      <c r="P265" s="488">
        <v>0.63</v>
      </c>
      <c r="R265" s="474">
        <v>891.45</v>
      </c>
      <c r="S265" s="474">
        <v>534.87</v>
      </c>
      <c r="U265" s="474">
        <v>891.45</v>
      </c>
      <c r="V265" s="474">
        <v>534.87</v>
      </c>
      <c r="X265" s="474">
        <v>849</v>
      </c>
      <c r="Y265" s="474">
        <v>509.4</v>
      </c>
      <c r="AA265" s="474">
        <v>738.3</v>
      </c>
      <c r="AB265" s="474">
        <v>442.98</v>
      </c>
      <c r="AD265" s="474">
        <v>642</v>
      </c>
      <c r="AE265" s="474">
        <v>385.2</v>
      </c>
      <c r="AG265" s="474">
        <v>642</v>
      </c>
      <c r="AH265" s="474">
        <v>385.2</v>
      </c>
      <c r="AP265" s="535"/>
    </row>
    <row r="266" spans="1:42" s="466" customFormat="1" ht="24" customHeight="1" outlineLevel="1" x14ac:dyDescent="0.25">
      <c r="A266" s="461" t="s">
        <v>13559</v>
      </c>
      <c r="B266" s="462" t="s">
        <v>8329</v>
      </c>
      <c r="C266" s="461" t="s">
        <v>4597</v>
      </c>
      <c r="D266" s="461"/>
      <c r="E266" s="463" t="s">
        <v>11093</v>
      </c>
      <c r="F266" s="461" t="s">
        <v>4455</v>
      </c>
      <c r="G266" s="464">
        <v>1.2</v>
      </c>
      <c r="H266" s="464">
        <v>1.6</v>
      </c>
      <c r="I266" s="464">
        <v>0.25</v>
      </c>
      <c r="J266" s="464">
        <v>184</v>
      </c>
      <c r="K266" s="461"/>
      <c r="L266" s="464">
        <v>4.8</v>
      </c>
      <c r="M266" s="465">
        <f t="shared" si="17"/>
        <v>1000.6100000000001</v>
      </c>
      <c r="N266" s="465">
        <f t="shared" si="16"/>
        <v>600.3660000000001</v>
      </c>
      <c r="O266" s="514"/>
      <c r="P266" s="486">
        <v>0.6</v>
      </c>
      <c r="Q266" s="514"/>
      <c r="R266" s="465">
        <v>808.19</v>
      </c>
      <c r="S266" s="465">
        <v>484.89</v>
      </c>
      <c r="T266" s="514"/>
      <c r="U266" s="465">
        <v>808.19</v>
      </c>
      <c r="V266" s="465">
        <v>484.89</v>
      </c>
      <c r="W266" s="514"/>
      <c r="X266" s="465">
        <v>769.7</v>
      </c>
      <c r="Y266" s="465">
        <v>461.8</v>
      </c>
      <c r="Z266" s="514"/>
      <c r="AA266" s="465">
        <v>669.3</v>
      </c>
      <c r="AB266" s="465">
        <v>401.58</v>
      </c>
      <c r="AC266" s="514"/>
      <c r="AD266" s="465">
        <v>582</v>
      </c>
      <c r="AE266" s="465">
        <v>349.2</v>
      </c>
      <c r="AF266" s="514"/>
      <c r="AG266" s="465">
        <v>582</v>
      </c>
      <c r="AH266" s="465">
        <v>349.2</v>
      </c>
      <c r="AI266" s="530"/>
      <c r="AJ266" s="533"/>
      <c r="AK266" s="533"/>
      <c r="AL266" s="533"/>
      <c r="AM266" s="533"/>
      <c r="AN266" s="533"/>
      <c r="AO266" s="533"/>
      <c r="AP266" s="534"/>
    </row>
    <row r="267" spans="1:42" ht="24" customHeight="1" outlineLevel="1" x14ac:dyDescent="0.25">
      <c r="A267" s="469" t="s">
        <v>13559</v>
      </c>
      <c r="B267" s="471" t="s">
        <v>8330</v>
      </c>
      <c r="C267" s="469" t="s">
        <v>4597</v>
      </c>
      <c r="E267" s="475" t="s">
        <v>11087</v>
      </c>
      <c r="F267" s="469" t="s">
        <v>4455</v>
      </c>
      <c r="G267" s="468">
        <v>1.2</v>
      </c>
      <c r="H267" s="468">
        <v>1.6</v>
      </c>
      <c r="I267" s="468">
        <v>0.25</v>
      </c>
      <c r="J267" s="468">
        <v>197</v>
      </c>
      <c r="L267" s="468">
        <v>5.3</v>
      </c>
      <c r="M267" s="474">
        <f t="shared" si="17"/>
        <v>1607.84</v>
      </c>
      <c r="N267" s="474">
        <f t="shared" si="16"/>
        <v>1205.8799999999999</v>
      </c>
      <c r="P267" s="488">
        <v>0.75</v>
      </c>
      <c r="R267" s="474">
        <v>1298.6400000000001</v>
      </c>
      <c r="S267" s="474">
        <v>975.35</v>
      </c>
      <c r="U267" s="474">
        <v>1298.6400000000001</v>
      </c>
      <c r="V267" s="474">
        <v>975.35</v>
      </c>
      <c r="X267" s="474">
        <v>1236.8</v>
      </c>
      <c r="Y267" s="474">
        <v>928.9</v>
      </c>
      <c r="AA267" s="474">
        <v>1075.48</v>
      </c>
      <c r="AB267" s="474">
        <v>807.76</v>
      </c>
      <c r="AD267" s="474">
        <v>935.2</v>
      </c>
      <c r="AE267" s="474">
        <v>702.4</v>
      </c>
      <c r="AG267" s="474">
        <v>935.2</v>
      </c>
      <c r="AH267" s="474">
        <v>702.4</v>
      </c>
      <c r="AP267" s="535"/>
    </row>
    <row r="268" spans="1:42" ht="24" customHeight="1" outlineLevel="1" x14ac:dyDescent="0.25">
      <c r="A268" s="469" t="s">
        <v>13559</v>
      </c>
      <c r="B268" s="471" t="s">
        <v>8331</v>
      </c>
      <c r="C268" s="469" t="s">
        <v>4597</v>
      </c>
      <c r="E268" s="475" t="s">
        <v>11088</v>
      </c>
      <c r="F268" s="469" t="s">
        <v>4455</v>
      </c>
      <c r="G268" s="468">
        <v>1.2</v>
      </c>
      <c r="H268" s="468">
        <v>1.6</v>
      </c>
      <c r="I268" s="468">
        <v>0.25</v>
      </c>
      <c r="J268" s="468">
        <v>185</v>
      </c>
      <c r="L268" s="468">
        <v>5.3</v>
      </c>
      <c r="M268" s="474">
        <f t="shared" si="17"/>
        <v>1480.5700000000002</v>
      </c>
      <c r="N268" s="474">
        <f t="shared" si="16"/>
        <v>1066.0104000000001</v>
      </c>
      <c r="P268" s="488">
        <v>0.72</v>
      </c>
      <c r="R268" s="474">
        <v>1195.8499999999999</v>
      </c>
      <c r="S268" s="474">
        <v>872.66</v>
      </c>
      <c r="U268" s="474">
        <v>1195.8499999999999</v>
      </c>
      <c r="V268" s="474">
        <v>872.66</v>
      </c>
      <c r="X268" s="474">
        <v>1138.9000000000001</v>
      </c>
      <c r="Y268" s="474">
        <v>831.1</v>
      </c>
      <c r="AA268" s="474">
        <v>990.38</v>
      </c>
      <c r="AB268" s="474">
        <v>722.66</v>
      </c>
      <c r="AD268" s="474">
        <v>861.2</v>
      </c>
      <c r="AE268" s="474">
        <v>628.4</v>
      </c>
      <c r="AG268" s="474">
        <v>861.2</v>
      </c>
      <c r="AH268" s="474">
        <v>628.4</v>
      </c>
      <c r="AP268" s="535"/>
    </row>
    <row r="269" spans="1:42" ht="24" customHeight="1" outlineLevel="1" x14ac:dyDescent="0.25">
      <c r="A269" s="469" t="s">
        <v>13559</v>
      </c>
      <c r="B269" s="471" t="s">
        <v>8332</v>
      </c>
      <c r="C269" s="469" t="s">
        <v>4597</v>
      </c>
      <c r="E269" s="475" t="s">
        <v>11089</v>
      </c>
      <c r="F269" s="469" t="s">
        <v>4455</v>
      </c>
      <c r="G269" s="468">
        <v>1.2</v>
      </c>
      <c r="H269" s="468">
        <v>1.6</v>
      </c>
      <c r="I269" s="468">
        <v>0.25</v>
      </c>
      <c r="J269" s="468">
        <v>196</v>
      </c>
      <c r="L269" s="468">
        <v>4.9000000000000004</v>
      </c>
      <c r="M269" s="474">
        <f t="shared" si="17"/>
        <v>1127.8800000000001</v>
      </c>
      <c r="N269" s="474">
        <f t="shared" si="16"/>
        <v>710.56440000000009</v>
      </c>
      <c r="P269" s="488">
        <v>0.63</v>
      </c>
      <c r="R269" s="474">
        <v>910.98</v>
      </c>
      <c r="S269" s="474">
        <v>587.69000000000005</v>
      </c>
      <c r="U269" s="474">
        <v>910.98</v>
      </c>
      <c r="V269" s="474">
        <v>587.69000000000005</v>
      </c>
      <c r="X269" s="474">
        <v>867.6</v>
      </c>
      <c r="Y269" s="474">
        <v>559.70000000000005</v>
      </c>
      <c r="AA269" s="474">
        <v>754.4</v>
      </c>
      <c r="AB269" s="474">
        <v>486.68</v>
      </c>
      <c r="AD269" s="474">
        <v>656</v>
      </c>
      <c r="AE269" s="474">
        <v>423.2</v>
      </c>
      <c r="AG269" s="474">
        <v>656</v>
      </c>
      <c r="AH269" s="474">
        <v>423.2</v>
      </c>
      <c r="AP269" s="535"/>
    </row>
    <row r="270" spans="1:42" ht="24" customHeight="1" outlineLevel="1" x14ac:dyDescent="0.25">
      <c r="A270" s="469" t="s">
        <v>13559</v>
      </c>
      <c r="B270" s="471" t="s">
        <v>8333</v>
      </c>
      <c r="C270" s="469" t="s">
        <v>4597</v>
      </c>
      <c r="E270" s="475" t="s">
        <v>11090</v>
      </c>
      <c r="F270" s="469" t="s">
        <v>4455</v>
      </c>
      <c r="G270" s="468">
        <v>1.2</v>
      </c>
      <c r="H270" s="468">
        <v>1.6</v>
      </c>
      <c r="I270" s="468">
        <v>0.25</v>
      </c>
      <c r="J270" s="477">
        <v>132</v>
      </c>
      <c r="L270" s="468">
        <v>4.8</v>
      </c>
      <c r="M270" s="474">
        <f t="shared" si="17"/>
        <v>1131.26</v>
      </c>
      <c r="N270" s="474">
        <f t="shared" si="16"/>
        <v>712.69380000000001</v>
      </c>
      <c r="P270" s="488">
        <v>0.63</v>
      </c>
      <c r="R270" s="474">
        <v>913.71</v>
      </c>
      <c r="S270" s="474">
        <v>548.21</v>
      </c>
      <c r="U270" s="474">
        <v>913.71</v>
      </c>
      <c r="V270" s="474">
        <v>548.21</v>
      </c>
      <c r="X270" s="474">
        <v>870.2</v>
      </c>
      <c r="Y270" s="474">
        <v>522.1</v>
      </c>
      <c r="AA270" s="474">
        <v>756.7</v>
      </c>
      <c r="AB270" s="474">
        <v>454.02</v>
      </c>
      <c r="AD270" s="474">
        <v>658</v>
      </c>
      <c r="AE270" s="474">
        <v>394.8</v>
      </c>
      <c r="AG270" s="474">
        <v>658</v>
      </c>
      <c r="AH270" s="474">
        <v>394.8</v>
      </c>
      <c r="AP270" s="535"/>
    </row>
    <row r="271" spans="1:42" s="466" customFormat="1" ht="24" customHeight="1" outlineLevel="1" x14ac:dyDescent="0.25">
      <c r="A271" s="461" t="s">
        <v>13559</v>
      </c>
      <c r="B271" s="462" t="s">
        <v>8334</v>
      </c>
      <c r="C271" s="461" t="s">
        <v>4597</v>
      </c>
      <c r="D271" s="461"/>
      <c r="E271" s="463" t="s">
        <v>11381</v>
      </c>
      <c r="F271" s="461" t="s">
        <v>4455</v>
      </c>
      <c r="G271" s="464">
        <v>1</v>
      </c>
      <c r="H271" s="464">
        <v>1.9</v>
      </c>
      <c r="I271" s="464" t="s">
        <v>4616</v>
      </c>
      <c r="J271" s="464">
        <v>256</v>
      </c>
      <c r="K271" s="461"/>
      <c r="L271" s="464">
        <v>6.6</v>
      </c>
      <c r="M271" s="465">
        <f t="shared" si="17"/>
        <v>1894.6200000000001</v>
      </c>
      <c r="N271" s="465">
        <f t="shared" si="16"/>
        <v>1136.7719999999999</v>
      </c>
      <c r="O271" s="514"/>
      <c r="P271" s="486">
        <v>0.6</v>
      </c>
      <c r="Q271" s="514"/>
      <c r="R271" s="465">
        <v>1530.27</v>
      </c>
      <c r="S271" s="465">
        <v>918.12</v>
      </c>
      <c r="T271" s="514"/>
      <c r="U271" s="465">
        <v>1530.27</v>
      </c>
      <c r="V271" s="465">
        <v>918.12</v>
      </c>
      <c r="W271" s="514"/>
      <c r="X271" s="465">
        <v>1457.4</v>
      </c>
      <c r="Y271" s="465">
        <v>874.4</v>
      </c>
      <c r="Z271" s="514"/>
      <c r="AA271" s="465">
        <v>1267.3</v>
      </c>
      <c r="AB271" s="465">
        <v>760.38</v>
      </c>
      <c r="AC271" s="514"/>
      <c r="AD271" s="465">
        <v>1102</v>
      </c>
      <c r="AE271" s="465">
        <v>661.19999999999993</v>
      </c>
      <c r="AF271" s="521"/>
      <c r="AG271" s="465">
        <v>1102</v>
      </c>
      <c r="AH271" s="465">
        <v>661.19999999999993</v>
      </c>
      <c r="AI271" s="530"/>
      <c r="AJ271" s="533"/>
      <c r="AK271" s="533"/>
      <c r="AL271" s="533"/>
      <c r="AM271" s="533"/>
      <c r="AN271" s="533"/>
      <c r="AO271" s="533"/>
      <c r="AP271" s="534"/>
    </row>
    <row r="272" spans="1:42" ht="24" customHeight="1" outlineLevel="1" x14ac:dyDescent="0.25">
      <c r="A272" s="469" t="s">
        <v>13559</v>
      </c>
      <c r="B272" s="471" t="s">
        <v>8335</v>
      </c>
      <c r="C272" s="469" t="s">
        <v>4597</v>
      </c>
      <c r="E272" s="475" t="s">
        <v>11382</v>
      </c>
      <c r="F272" s="469" t="s">
        <v>4455</v>
      </c>
      <c r="G272" s="468">
        <v>1</v>
      </c>
      <c r="H272" s="468">
        <v>1.9</v>
      </c>
      <c r="I272" s="468" t="s">
        <v>4616</v>
      </c>
      <c r="J272" s="468">
        <v>317</v>
      </c>
      <c r="L272" s="468">
        <v>7</v>
      </c>
      <c r="M272" s="474">
        <f t="shared" si="17"/>
        <v>2501.85</v>
      </c>
      <c r="N272" s="474">
        <f t="shared" si="16"/>
        <v>1876.3874999999998</v>
      </c>
      <c r="P272" s="488">
        <v>0.75</v>
      </c>
      <c r="R272" s="474">
        <v>2020.73</v>
      </c>
      <c r="S272" s="474">
        <v>1408.58</v>
      </c>
      <c r="U272" s="474">
        <v>2020.73</v>
      </c>
      <c r="V272" s="474">
        <v>1408.58</v>
      </c>
      <c r="X272" s="474">
        <v>1924.5</v>
      </c>
      <c r="Y272" s="474">
        <v>1341.5</v>
      </c>
      <c r="AA272" s="474">
        <v>1673.48</v>
      </c>
      <c r="AB272" s="474">
        <v>1166.56</v>
      </c>
      <c r="AD272" s="474">
        <v>1455.2</v>
      </c>
      <c r="AE272" s="474">
        <v>1014.3999999999999</v>
      </c>
      <c r="AF272" s="514"/>
      <c r="AG272" s="474">
        <v>1455.2</v>
      </c>
      <c r="AH272" s="474">
        <v>1014.3999999999999</v>
      </c>
      <c r="AP272" s="535"/>
    </row>
    <row r="273" spans="1:42" ht="24" customHeight="1" outlineLevel="1" x14ac:dyDescent="0.25">
      <c r="A273" s="469" t="s">
        <v>13559</v>
      </c>
      <c r="B273" s="471" t="s">
        <v>8336</v>
      </c>
      <c r="C273" s="469" t="s">
        <v>4597</v>
      </c>
      <c r="E273" s="475" t="s">
        <v>11383</v>
      </c>
      <c r="F273" s="469" t="s">
        <v>4455</v>
      </c>
      <c r="G273" s="468">
        <v>1</v>
      </c>
      <c r="H273" s="468">
        <v>1.9</v>
      </c>
      <c r="I273" s="468" t="s">
        <v>4616</v>
      </c>
      <c r="J273" s="468">
        <v>305</v>
      </c>
      <c r="L273" s="468">
        <v>7</v>
      </c>
      <c r="M273" s="474">
        <f t="shared" si="17"/>
        <v>2374.58</v>
      </c>
      <c r="N273" s="474">
        <f t="shared" si="16"/>
        <v>1709.6976</v>
      </c>
      <c r="P273" s="488">
        <v>0.72</v>
      </c>
      <c r="R273" s="474">
        <v>1917.93</v>
      </c>
      <c r="S273" s="474">
        <v>1305.8900000000001</v>
      </c>
      <c r="U273" s="474">
        <v>1917.93</v>
      </c>
      <c r="V273" s="474">
        <v>1305.8900000000001</v>
      </c>
      <c r="X273" s="474">
        <v>1826.6</v>
      </c>
      <c r="Y273" s="474">
        <v>1243.7</v>
      </c>
      <c r="AA273" s="474">
        <v>1588.38</v>
      </c>
      <c r="AB273" s="474">
        <v>1081.46</v>
      </c>
      <c r="AD273" s="474">
        <v>1381.2</v>
      </c>
      <c r="AE273" s="474">
        <v>940.39999999999986</v>
      </c>
      <c r="AG273" s="474">
        <v>1381.2</v>
      </c>
      <c r="AH273" s="474">
        <v>940.39999999999986</v>
      </c>
      <c r="AP273" s="535"/>
    </row>
    <row r="274" spans="1:42" ht="24" customHeight="1" outlineLevel="1" x14ac:dyDescent="0.25">
      <c r="A274" s="469" t="s">
        <v>13559</v>
      </c>
      <c r="B274" s="471" t="s">
        <v>8337</v>
      </c>
      <c r="C274" s="469" t="s">
        <v>4597</v>
      </c>
      <c r="E274" s="475" t="s">
        <v>11384</v>
      </c>
      <c r="F274" s="469" t="s">
        <v>4455</v>
      </c>
      <c r="G274" s="468">
        <v>1</v>
      </c>
      <c r="H274" s="468">
        <v>1.9</v>
      </c>
      <c r="I274" s="468" t="s">
        <v>4616</v>
      </c>
      <c r="J274" s="468">
        <v>316</v>
      </c>
      <c r="L274" s="468">
        <v>6.7</v>
      </c>
      <c r="M274" s="474">
        <f t="shared" si="17"/>
        <v>2021.89</v>
      </c>
      <c r="N274" s="474">
        <f t="shared" si="16"/>
        <v>1273.7907</v>
      </c>
      <c r="P274" s="488">
        <v>0.63</v>
      </c>
      <c r="R274" s="474">
        <v>1633.07</v>
      </c>
      <c r="S274" s="474">
        <v>1020.92</v>
      </c>
      <c r="U274" s="474">
        <v>1633.07</v>
      </c>
      <c r="V274" s="474">
        <v>1020.92</v>
      </c>
      <c r="X274" s="474">
        <v>1555.3</v>
      </c>
      <c r="Y274" s="474">
        <v>972.3</v>
      </c>
      <c r="AA274" s="474">
        <v>1352.4</v>
      </c>
      <c r="AB274" s="474">
        <v>845.48</v>
      </c>
      <c r="AD274" s="474">
        <v>1176</v>
      </c>
      <c r="AE274" s="474">
        <v>735.19999999999993</v>
      </c>
      <c r="AG274" s="474">
        <v>1176</v>
      </c>
      <c r="AH274" s="474">
        <v>735.19999999999993</v>
      </c>
      <c r="AP274" s="535"/>
    </row>
    <row r="275" spans="1:42" ht="24" customHeight="1" outlineLevel="1" x14ac:dyDescent="0.25">
      <c r="A275" s="469" t="s">
        <v>13559</v>
      </c>
      <c r="B275" s="471" t="s">
        <v>8338</v>
      </c>
      <c r="C275" s="469" t="s">
        <v>4597</v>
      </c>
      <c r="E275" s="475" t="s">
        <v>11385</v>
      </c>
      <c r="F275" s="469" t="s">
        <v>4455</v>
      </c>
      <c r="G275" s="468">
        <v>1</v>
      </c>
      <c r="H275" s="468">
        <v>1.9</v>
      </c>
      <c r="I275" s="468" t="s">
        <v>4616</v>
      </c>
      <c r="J275" s="477">
        <v>57</v>
      </c>
      <c r="L275" s="468">
        <v>6.6</v>
      </c>
      <c r="M275" s="474">
        <f t="shared" si="17"/>
        <v>2142.14</v>
      </c>
      <c r="N275" s="474">
        <f t="shared" si="16"/>
        <v>1349.5482</v>
      </c>
      <c r="P275" s="488">
        <v>0.63</v>
      </c>
      <c r="R275" s="474">
        <v>1730.19</v>
      </c>
      <c r="S275" s="474">
        <v>1038.1400000000001</v>
      </c>
      <c r="U275" s="474">
        <v>1730.19</v>
      </c>
      <c r="V275" s="474">
        <v>1038.1400000000001</v>
      </c>
      <c r="X275" s="474">
        <v>1647.8</v>
      </c>
      <c r="Y275" s="474">
        <v>988.7</v>
      </c>
      <c r="AA275" s="474">
        <v>1432.9</v>
      </c>
      <c r="AB275" s="474">
        <v>859.74</v>
      </c>
      <c r="AD275" s="474">
        <v>1246</v>
      </c>
      <c r="AE275" s="474">
        <v>747.6</v>
      </c>
      <c r="AG275" s="474">
        <v>1246</v>
      </c>
      <c r="AH275" s="474">
        <v>747.6</v>
      </c>
      <c r="AP275" s="535"/>
    </row>
    <row r="276" spans="1:42" ht="24" customHeight="1" outlineLevel="1" x14ac:dyDescent="0.25">
      <c r="A276" s="469" t="s">
        <v>13559</v>
      </c>
      <c r="B276" s="471" t="s">
        <v>8339</v>
      </c>
      <c r="C276" s="469" t="s">
        <v>4597</v>
      </c>
      <c r="E276" s="475" t="s">
        <v>11386</v>
      </c>
      <c r="F276" s="469" t="s">
        <v>4455</v>
      </c>
      <c r="G276" s="468">
        <v>1</v>
      </c>
      <c r="H276" s="468">
        <v>1.9</v>
      </c>
      <c r="I276" s="468" t="s">
        <v>4616</v>
      </c>
      <c r="L276" s="468">
        <v>7</v>
      </c>
      <c r="M276" s="474">
        <f t="shared" si="17"/>
        <v>2079.8700000000003</v>
      </c>
      <c r="N276" s="474">
        <f t="shared" si="16"/>
        <v>1497.5064000000002</v>
      </c>
      <c r="P276" s="488">
        <v>0.72</v>
      </c>
      <c r="R276" s="474">
        <v>1679.9</v>
      </c>
      <c r="S276" s="474">
        <v>1067.75</v>
      </c>
      <c r="U276" s="474">
        <v>1679.9</v>
      </c>
      <c r="V276" s="474">
        <v>1067.75</v>
      </c>
      <c r="X276" s="474">
        <v>1599.9</v>
      </c>
      <c r="Y276" s="474">
        <v>1016.9</v>
      </c>
      <c r="AA276" s="474">
        <v>0</v>
      </c>
      <c r="AB276" s="474">
        <v>0</v>
      </c>
      <c r="AD276" s="474">
        <v>0</v>
      </c>
      <c r="AE276" s="474"/>
      <c r="AG276" s="474">
        <v>0</v>
      </c>
      <c r="AH276" s="474"/>
      <c r="AP276" s="535"/>
    </row>
    <row r="277" spans="1:42" ht="24" customHeight="1" outlineLevel="1" x14ac:dyDescent="0.25">
      <c r="B277" s="471" t="s">
        <v>19576</v>
      </c>
      <c r="C277" s="469" t="s">
        <v>4597</v>
      </c>
      <c r="E277" s="475" t="s">
        <v>19577</v>
      </c>
      <c r="F277" s="469" t="s">
        <v>4455</v>
      </c>
      <c r="G277" s="468">
        <v>1</v>
      </c>
      <c r="H277" s="468">
        <v>1.9</v>
      </c>
      <c r="I277" s="468" t="s">
        <v>4616</v>
      </c>
      <c r="M277" s="474">
        <f t="shared" si="17"/>
        <v>2204.67</v>
      </c>
      <c r="N277" s="474">
        <f t="shared" si="16"/>
        <v>1653.5025000000001</v>
      </c>
      <c r="P277" s="488">
        <v>0.75</v>
      </c>
      <c r="R277" s="474">
        <v>1780.7</v>
      </c>
      <c r="S277" s="474">
        <v>1168.55</v>
      </c>
      <c r="U277" s="474">
        <v>1780.7</v>
      </c>
      <c r="V277" s="474">
        <v>1168.55</v>
      </c>
      <c r="X277" s="474">
        <v>1695.9</v>
      </c>
      <c r="Y277" s="474">
        <v>1112.9000000000001</v>
      </c>
      <c r="AA277" s="474">
        <v>0</v>
      </c>
      <c r="AB277" s="474">
        <v>0</v>
      </c>
      <c r="AD277" s="474"/>
      <c r="AE277" s="474"/>
      <c r="AG277" s="474"/>
      <c r="AH277" s="474"/>
      <c r="AP277" s="535"/>
    </row>
    <row r="278" spans="1:42" s="466" customFormat="1" ht="24" customHeight="1" outlineLevel="1" x14ac:dyDescent="0.25">
      <c r="A278" s="461" t="s">
        <v>13559</v>
      </c>
      <c r="B278" s="462" t="s">
        <v>8340</v>
      </c>
      <c r="C278" s="461" t="s">
        <v>4597</v>
      </c>
      <c r="D278" s="461"/>
      <c r="E278" s="463" t="s">
        <v>11739</v>
      </c>
      <c r="F278" s="461" t="s">
        <v>4455</v>
      </c>
      <c r="G278" s="464">
        <v>1</v>
      </c>
      <c r="H278" s="464">
        <v>1.9</v>
      </c>
      <c r="I278" s="464" t="s">
        <v>4616</v>
      </c>
      <c r="J278" s="464">
        <v>184</v>
      </c>
      <c r="K278" s="461"/>
      <c r="L278" s="464">
        <v>5.2</v>
      </c>
      <c r="M278" s="465">
        <f t="shared" si="17"/>
        <v>1660.75</v>
      </c>
      <c r="N278" s="465">
        <f t="shared" si="16"/>
        <v>1162.5250000000001</v>
      </c>
      <c r="O278" s="514"/>
      <c r="P278" s="486">
        <v>0.70000000000000007</v>
      </c>
      <c r="Q278" s="514"/>
      <c r="R278" s="465">
        <v>1341.38</v>
      </c>
      <c r="S278" s="465">
        <v>804.83</v>
      </c>
      <c r="T278" s="514"/>
      <c r="U278" s="465">
        <v>1341.38</v>
      </c>
      <c r="V278" s="465">
        <v>804.83</v>
      </c>
      <c r="W278" s="514"/>
      <c r="X278" s="465">
        <v>1277.5</v>
      </c>
      <c r="Y278" s="465">
        <v>766.5</v>
      </c>
      <c r="Z278" s="514"/>
      <c r="AA278" s="465">
        <v>1110.9000000000001</v>
      </c>
      <c r="AB278" s="465">
        <v>666.54</v>
      </c>
      <c r="AC278" s="514"/>
      <c r="AD278" s="465">
        <v>966</v>
      </c>
      <c r="AE278" s="465">
        <v>579.6</v>
      </c>
      <c r="AF278" s="521"/>
      <c r="AG278" s="465">
        <v>966</v>
      </c>
      <c r="AH278" s="465">
        <v>579.6</v>
      </c>
      <c r="AI278" s="530"/>
      <c r="AJ278" s="533"/>
      <c r="AK278" s="533"/>
      <c r="AL278" s="533"/>
      <c r="AM278" s="533"/>
      <c r="AN278" s="533"/>
      <c r="AO278" s="533"/>
      <c r="AP278" s="534"/>
    </row>
    <row r="279" spans="1:42" ht="24" customHeight="1" outlineLevel="1" x14ac:dyDescent="0.25">
      <c r="A279" s="469" t="s">
        <v>13559</v>
      </c>
      <c r="B279" s="471" t="s">
        <v>8341</v>
      </c>
      <c r="C279" s="469" t="s">
        <v>4597</v>
      </c>
      <c r="E279" s="475" t="s">
        <v>11740</v>
      </c>
      <c r="F279" s="469" t="s">
        <v>4455</v>
      </c>
      <c r="G279" s="468">
        <v>1</v>
      </c>
      <c r="H279" s="468">
        <v>1.9</v>
      </c>
      <c r="I279" s="468" t="s">
        <v>4616</v>
      </c>
      <c r="J279" s="468">
        <v>337</v>
      </c>
      <c r="L279" s="468">
        <v>5.5</v>
      </c>
      <c r="M279" s="474">
        <f t="shared" si="17"/>
        <v>2267.98</v>
      </c>
      <c r="N279" s="474">
        <f t="shared" si="16"/>
        <v>1927.7829999999999</v>
      </c>
      <c r="P279" s="488">
        <v>0.85</v>
      </c>
      <c r="R279" s="474">
        <v>1831.83</v>
      </c>
      <c r="S279" s="474">
        <v>1295.28</v>
      </c>
      <c r="U279" s="474">
        <v>1831.83</v>
      </c>
      <c r="V279" s="474">
        <v>1295.28</v>
      </c>
      <c r="X279" s="474">
        <v>1744.6</v>
      </c>
      <c r="Y279" s="474">
        <v>1233.5999999999999</v>
      </c>
      <c r="AA279" s="474">
        <v>1517.08</v>
      </c>
      <c r="AB279" s="474">
        <v>1072.72</v>
      </c>
      <c r="AD279" s="474">
        <v>1319.2</v>
      </c>
      <c r="AE279" s="474">
        <v>932.8</v>
      </c>
      <c r="AF279" s="514"/>
      <c r="AG279" s="474">
        <v>1319.2</v>
      </c>
      <c r="AH279" s="474">
        <v>932.8</v>
      </c>
      <c r="AP279" s="535"/>
    </row>
    <row r="280" spans="1:42" ht="24" customHeight="1" outlineLevel="1" x14ac:dyDescent="0.25">
      <c r="A280" s="469" t="s">
        <v>13559</v>
      </c>
      <c r="B280" s="471" t="s">
        <v>8342</v>
      </c>
      <c r="C280" s="469" t="s">
        <v>4597</v>
      </c>
      <c r="E280" s="475" t="s">
        <v>11741</v>
      </c>
      <c r="F280" s="469" t="s">
        <v>4455</v>
      </c>
      <c r="G280" s="468">
        <v>1</v>
      </c>
      <c r="H280" s="468">
        <v>1.9</v>
      </c>
      <c r="I280" s="468" t="s">
        <v>4616</v>
      </c>
      <c r="J280" s="468">
        <v>325</v>
      </c>
      <c r="L280" s="468">
        <v>5.5</v>
      </c>
      <c r="M280" s="474">
        <f t="shared" si="17"/>
        <v>2140.84</v>
      </c>
      <c r="N280" s="474">
        <f t="shared" si="16"/>
        <v>1755.4888000000003</v>
      </c>
      <c r="P280" s="488">
        <v>0.82000000000000006</v>
      </c>
      <c r="R280" s="474">
        <v>1729.14</v>
      </c>
      <c r="S280" s="474">
        <v>1192.5899999999999</v>
      </c>
      <c r="U280" s="474">
        <v>1729.14</v>
      </c>
      <c r="V280" s="474">
        <v>1192.5899999999999</v>
      </c>
      <c r="X280" s="474">
        <v>1646.8</v>
      </c>
      <c r="Y280" s="474">
        <v>1135.8</v>
      </c>
      <c r="AA280" s="474">
        <v>1431.98</v>
      </c>
      <c r="AB280" s="474">
        <v>987.62</v>
      </c>
      <c r="AD280" s="474">
        <v>1245.2</v>
      </c>
      <c r="AE280" s="474">
        <v>858.8</v>
      </c>
      <c r="AG280" s="474">
        <v>1245.2</v>
      </c>
      <c r="AH280" s="474">
        <v>858.8</v>
      </c>
      <c r="AP280" s="535"/>
    </row>
    <row r="281" spans="1:42" ht="24" customHeight="1" outlineLevel="1" x14ac:dyDescent="0.25">
      <c r="A281" s="469" t="s">
        <v>13559</v>
      </c>
      <c r="B281" s="471" t="s">
        <v>8343</v>
      </c>
      <c r="C281" s="469" t="s">
        <v>4597</v>
      </c>
      <c r="E281" s="475" t="s">
        <v>11742</v>
      </c>
      <c r="F281" s="469" t="s">
        <v>4455</v>
      </c>
      <c r="G281" s="468">
        <v>1</v>
      </c>
      <c r="H281" s="468">
        <v>1.9</v>
      </c>
      <c r="I281" s="468" t="s">
        <v>4616</v>
      </c>
      <c r="J281" s="468">
        <v>336</v>
      </c>
      <c r="L281" s="468">
        <v>5.3</v>
      </c>
      <c r="M281" s="474">
        <f t="shared" si="17"/>
        <v>1788.0200000000002</v>
      </c>
      <c r="N281" s="474">
        <f t="shared" si="16"/>
        <v>1305.2546000000002</v>
      </c>
      <c r="P281" s="488">
        <v>0.73</v>
      </c>
      <c r="R281" s="474">
        <v>1444.17</v>
      </c>
      <c r="S281" s="474">
        <v>907.62</v>
      </c>
      <c r="U281" s="474">
        <v>1444.17</v>
      </c>
      <c r="V281" s="474">
        <v>907.62</v>
      </c>
      <c r="X281" s="474">
        <v>1375.4</v>
      </c>
      <c r="Y281" s="474">
        <v>864.4</v>
      </c>
      <c r="AA281" s="474">
        <v>1196</v>
      </c>
      <c r="AB281" s="474">
        <v>751.64</v>
      </c>
      <c r="AD281" s="474">
        <v>1040</v>
      </c>
      <c r="AE281" s="474">
        <v>653.6</v>
      </c>
      <c r="AG281" s="474">
        <v>1040</v>
      </c>
      <c r="AH281" s="474">
        <v>653.6</v>
      </c>
      <c r="AP281" s="535"/>
    </row>
    <row r="282" spans="1:42" ht="24" customHeight="1" outlineLevel="1" x14ac:dyDescent="0.25">
      <c r="A282" s="469" t="s">
        <v>13559</v>
      </c>
      <c r="B282" s="471" t="s">
        <v>8344</v>
      </c>
      <c r="C282" s="469" t="s">
        <v>4597</v>
      </c>
      <c r="E282" s="475" t="s">
        <v>11743</v>
      </c>
      <c r="F282" s="469" t="s">
        <v>4455</v>
      </c>
      <c r="G282" s="468">
        <v>1</v>
      </c>
      <c r="H282" s="468">
        <v>1.9</v>
      </c>
      <c r="I282" s="468" t="s">
        <v>4616</v>
      </c>
      <c r="J282" s="477">
        <v>77</v>
      </c>
      <c r="L282" s="468">
        <v>5.2</v>
      </c>
      <c r="M282" s="474">
        <f t="shared" si="17"/>
        <v>1877.46</v>
      </c>
      <c r="N282" s="474">
        <f t="shared" si="16"/>
        <v>1370.5458000000001</v>
      </c>
      <c r="P282" s="488">
        <v>0.73</v>
      </c>
      <c r="R282" s="474">
        <v>1516.41</v>
      </c>
      <c r="S282" s="474">
        <v>909.83</v>
      </c>
      <c r="U282" s="474">
        <v>1516.41</v>
      </c>
      <c r="V282" s="474">
        <v>909.83</v>
      </c>
      <c r="X282" s="474">
        <v>1444.2</v>
      </c>
      <c r="Y282" s="474">
        <v>866.5</v>
      </c>
      <c r="AA282" s="474">
        <v>1255.8</v>
      </c>
      <c r="AB282" s="474">
        <v>753.48</v>
      </c>
      <c r="AD282" s="474">
        <v>1092</v>
      </c>
      <c r="AE282" s="474">
        <v>655.19999999999993</v>
      </c>
      <c r="AG282" s="474">
        <v>1092</v>
      </c>
      <c r="AH282" s="474">
        <v>655.19999999999993</v>
      </c>
      <c r="AP282" s="535"/>
    </row>
    <row r="283" spans="1:42" s="466" customFormat="1" ht="24" customHeight="1" outlineLevel="1" x14ac:dyDescent="0.25">
      <c r="A283" s="461" t="s">
        <v>13557</v>
      </c>
      <c r="B283" s="462" t="s">
        <v>11118</v>
      </c>
      <c r="C283" s="461" t="s">
        <v>4597</v>
      </c>
      <c r="D283" s="461"/>
      <c r="E283" s="463" t="s">
        <v>11387</v>
      </c>
      <c r="F283" s="461" t="s">
        <v>4455</v>
      </c>
      <c r="G283" s="464">
        <v>1.5</v>
      </c>
      <c r="H283" s="464">
        <v>1.9</v>
      </c>
      <c r="I283" s="464" t="s">
        <v>4616</v>
      </c>
      <c r="J283" s="464">
        <v>320</v>
      </c>
      <c r="K283" s="461"/>
      <c r="L283" s="464">
        <v>8.6999999999999993</v>
      </c>
      <c r="M283" s="465">
        <f t="shared" si="17"/>
        <v>2271.1</v>
      </c>
      <c r="N283" s="465">
        <f t="shared" si="16"/>
        <v>1362.6599999999999</v>
      </c>
      <c r="O283" s="514"/>
      <c r="P283" s="486">
        <v>0.6</v>
      </c>
      <c r="Q283" s="514"/>
      <c r="R283" s="465">
        <v>1834.35</v>
      </c>
      <c r="S283" s="465">
        <v>1100.6099999999999</v>
      </c>
      <c r="T283" s="514"/>
      <c r="U283" s="465">
        <v>1834.35</v>
      </c>
      <c r="V283" s="465">
        <v>1100.6099999999999</v>
      </c>
      <c r="W283" s="514"/>
      <c r="X283" s="465">
        <v>1747</v>
      </c>
      <c r="Y283" s="465">
        <v>1048.2</v>
      </c>
      <c r="Z283" s="514"/>
      <c r="AA283" s="465">
        <v>1519.15</v>
      </c>
      <c r="AB283" s="465">
        <v>911.49</v>
      </c>
      <c r="AC283" s="514"/>
      <c r="AD283" s="465">
        <v>1321</v>
      </c>
      <c r="AE283" s="465">
        <v>792.6</v>
      </c>
      <c r="AF283" s="521"/>
      <c r="AG283" s="465">
        <v>1321</v>
      </c>
      <c r="AH283" s="465">
        <v>792.6</v>
      </c>
      <c r="AI283" s="530"/>
      <c r="AJ283" s="533"/>
      <c r="AK283" s="533"/>
      <c r="AL283" s="533"/>
      <c r="AM283" s="533"/>
      <c r="AN283" s="533"/>
      <c r="AO283" s="533"/>
      <c r="AP283" s="534"/>
    </row>
    <row r="284" spans="1:42" ht="24" customHeight="1" outlineLevel="1" x14ac:dyDescent="0.25">
      <c r="A284" s="469" t="s">
        <v>13557</v>
      </c>
      <c r="B284" s="471" t="s">
        <v>11119</v>
      </c>
      <c r="C284" s="469" t="s">
        <v>4597</v>
      </c>
      <c r="E284" s="475" t="s">
        <v>11388</v>
      </c>
      <c r="F284" s="469" t="s">
        <v>4455</v>
      </c>
      <c r="G284" s="468">
        <v>1.5</v>
      </c>
      <c r="H284" s="468">
        <v>1.9</v>
      </c>
      <c r="I284" s="468" t="s">
        <v>4616</v>
      </c>
      <c r="J284" s="468">
        <v>333</v>
      </c>
      <c r="L284" s="468">
        <v>9.1999999999999993</v>
      </c>
      <c r="M284" s="474">
        <f t="shared" si="17"/>
        <v>2878.33</v>
      </c>
      <c r="N284" s="474">
        <f t="shared" si="16"/>
        <v>2158.7474999999999</v>
      </c>
      <c r="P284" s="488">
        <v>0.75</v>
      </c>
      <c r="R284" s="474">
        <v>2324.81</v>
      </c>
      <c r="S284" s="474">
        <v>1591.07</v>
      </c>
      <c r="U284" s="474">
        <v>2324.81</v>
      </c>
      <c r="V284" s="474">
        <v>1591.07</v>
      </c>
      <c r="X284" s="474">
        <v>2214.1</v>
      </c>
      <c r="Y284" s="474">
        <v>1515.3</v>
      </c>
      <c r="AA284" s="474">
        <v>1925.33</v>
      </c>
      <c r="AB284" s="474">
        <v>1317.67</v>
      </c>
      <c r="AD284" s="474">
        <v>1674.2</v>
      </c>
      <c r="AE284" s="474">
        <v>1145.8</v>
      </c>
      <c r="AG284" s="474">
        <v>1674.2</v>
      </c>
      <c r="AH284" s="474">
        <v>1145.8</v>
      </c>
      <c r="AP284" s="535"/>
    </row>
    <row r="285" spans="1:42" ht="24" customHeight="1" outlineLevel="1" x14ac:dyDescent="0.25">
      <c r="A285" s="469" t="s">
        <v>13557</v>
      </c>
      <c r="B285" s="471" t="s">
        <v>11120</v>
      </c>
      <c r="C285" s="469" t="s">
        <v>4597</v>
      </c>
      <c r="E285" s="475" t="s">
        <v>11389</v>
      </c>
      <c r="F285" s="469" t="s">
        <v>4455</v>
      </c>
      <c r="G285" s="468">
        <v>1.5</v>
      </c>
      <c r="H285" s="468">
        <v>1.9</v>
      </c>
      <c r="I285" s="468" t="s">
        <v>4616</v>
      </c>
      <c r="J285" s="468">
        <v>321</v>
      </c>
      <c r="L285" s="468">
        <v>9.1999999999999993</v>
      </c>
      <c r="M285" s="474">
        <f t="shared" si="17"/>
        <v>2751.1900000000005</v>
      </c>
      <c r="N285" s="474">
        <f t="shared" si="16"/>
        <v>1980.8568000000002</v>
      </c>
      <c r="P285" s="488">
        <v>0.72</v>
      </c>
      <c r="R285" s="474">
        <v>2222.12</v>
      </c>
      <c r="S285" s="474">
        <v>1488.38</v>
      </c>
      <c r="U285" s="474">
        <v>2222.12</v>
      </c>
      <c r="V285" s="474">
        <v>1488.38</v>
      </c>
      <c r="X285" s="474">
        <v>2116.3000000000002</v>
      </c>
      <c r="Y285" s="474">
        <v>1417.5</v>
      </c>
      <c r="AA285" s="474">
        <v>1840.23</v>
      </c>
      <c r="AB285" s="474">
        <v>1232.57</v>
      </c>
      <c r="AD285" s="474">
        <v>1600.2</v>
      </c>
      <c r="AE285" s="474">
        <v>1071.8</v>
      </c>
      <c r="AF285" s="514"/>
      <c r="AG285" s="474">
        <v>1600.2</v>
      </c>
      <c r="AH285" s="474">
        <v>1071.8</v>
      </c>
      <c r="AP285" s="535"/>
    </row>
    <row r="286" spans="1:42" ht="24" customHeight="1" outlineLevel="1" x14ac:dyDescent="0.25">
      <c r="A286" s="469" t="s">
        <v>13557</v>
      </c>
      <c r="B286" s="471" t="s">
        <v>11121</v>
      </c>
      <c r="C286" s="469" t="s">
        <v>4597</v>
      </c>
      <c r="E286" s="475" t="s">
        <v>11390</v>
      </c>
      <c r="F286" s="469" t="s">
        <v>4455</v>
      </c>
      <c r="G286" s="468">
        <v>1.5</v>
      </c>
      <c r="H286" s="468">
        <v>1.9</v>
      </c>
      <c r="I286" s="468" t="s">
        <v>4616</v>
      </c>
      <c r="J286" s="468">
        <v>332</v>
      </c>
      <c r="L286" s="468">
        <v>8.8000000000000007</v>
      </c>
      <c r="M286" s="474">
        <f t="shared" si="17"/>
        <v>2398.3700000000003</v>
      </c>
      <c r="N286" s="474">
        <f t="shared" si="16"/>
        <v>1510.9731000000002</v>
      </c>
      <c r="P286" s="488">
        <v>0.63</v>
      </c>
      <c r="R286" s="474">
        <v>1937.15</v>
      </c>
      <c r="S286" s="474">
        <v>1203.4100000000001</v>
      </c>
      <c r="U286" s="474">
        <v>1937.15</v>
      </c>
      <c r="V286" s="474">
        <v>1203.4100000000001</v>
      </c>
      <c r="X286" s="474">
        <v>1844.9</v>
      </c>
      <c r="Y286" s="474">
        <v>1146.0999999999999</v>
      </c>
      <c r="AA286" s="474">
        <v>1604.25</v>
      </c>
      <c r="AB286" s="474">
        <v>996.59</v>
      </c>
      <c r="AD286" s="474">
        <v>1395</v>
      </c>
      <c r="AE286" s="474">
        <v>866.6</v>
      </c>
      <c r="AG286" s="474">
        <v>1395</v>
      </c>
      <c r="AH286" s="474">
        <v>866.6</v>
      </c>
      <c r="AP286" s="535"/>
    </row>
    <row r="287" spans="1:42" ht="24" customHeight="1" outlineLevel="1" x14ac:dyDescent="0.25">
      <c r="A287" s="469" t="s">
        <v>13557</v>
      </c>
      <c r="B287" s="471" t="s">
        <v>11122</v>
      </c>
      <c r="C287" s="469" t="s">
        <v>4597</v>
      </c>
      <c r="E287" s="475" t="s">
        <v>11391</v>
      </c>
      <c r="F287" s="469" t="s">
        <v>4455</v>
      </c>
      <c r="G287" s="468">
        <v>1.5</v>
      </c>
      <c r="H287" s="468">
        <v>1.9</v>
      </c>
      <c r="I287" s="468" t="s">
        <v>4616</v>
      </c>
      <c r="L287" s="468">
        <v>8.6999999999999993</v>
      </c>
      <c r="M287" s="474">
        <f t="shared" si="17"/>
        <v>2566.85</v>
      </c>
      <c r="N287" s="474">
        <f t="shared" si="16"/>
        <v>1617.1154999999999</v>
      </c>
      <c r="P287" s="488">
        <v>0.63</v>
      </c>
      <c r="R287" s="474">
        <v>2073.23</v>
      </c>
      <c r="S287" s="474">
        <v>1243.94</v>
      </c>
      <c r="U287" s="474">
        <v>2073.23</v>
      </c>
      <c r="V287" s="474">
        <v>1243.94</v>
      </c>
      <c r="X287" s="474">
        <v>1974.5</v>
      </c>
      <c r="Y287" s="474">
        <v>1184.7</v>
      </c>
      <c r="AA287" s="474">
        <v>1716.95</v>
      </c>
      <c r="AB287" s="474">
        <v>1030.17</v>
      </c>
      <c r="AD287" s="474">
        <v>1493</v>
      </c>
      <c r="AE287" s="474">
        <v>895.8</v>
      </c>
      <c r="AG287" s="474">
        <v>1493</v>
      </c>
      <c r="AH287" s="474">
        <v>895.8</v>
      </c>
      <c r="AP287" s="535"/>
    </row>
    <row r="288" spans="1:42" ht="24" customHeight="1" outlineLevel="1" x14ac:dyDescent="0.25">
      <c r="A288" s="469" t="s">
        <v>13557</v>
      </c>
      <c r="B288" s="471" t="s">
        <v>11123</v>
      </c>
      <c r="C288" s="469" t="s">
        <v>4597</v>
      </c>
      <c r="E288" s="475" t="s">
        <v>11392</v>
      </c>
      <c r="F288" s="469" t="s">
        <v>4455</v>
      </c>
      <c r="G288" s="468">
        <v>1.5</v>
      </c>
      <c r="H288" s="468">
        <v>1.9</v>
      </c>
      <c r="I288" s="468" t="s">
        <v>4616</v>
      </c>
      <c r="L288" s="468">
        <v>9.1999999999999993</v>
      </c>
      <c r="M288" s="474">
        <v>2521.1</v>
      </c>
      <c r="N288" s="474">
        <f t="shared" si="16"/>
        <v>1815.1919999999998</v>
      </c>
      <c r="P288" s="488">
        <v>0.72</v>
      </c>
      <c r="R288" s="474">
        <v>0</v>
      </c>
      <c r="S288" s="474">
        <v>0</v>
      </c>
      <c r="U288" s="474">
        <v>0</v>
      </c>
      <c r="V288" s="474">
        <v>0</v>
      </c>
      <c r="X288" s="474">
        <v>0</v>
      </c>
      <c r="Y288" s="474">
        <v>0</v>
      </c>
      <c r="AA288" s="474">
        <v>0</v>
      </c>
      <c r="AB288" s="474">
        <v>0</v>
      </c>
      <c r="AD288" s="474">
        <v>0</v>
      </c>
      <c r="AE288" s="474"/>
      <c r="AG288" s="474">
        <v>0</v>
      </c>
      <c r="AH288" s="474"/>
      <c r="AP288" s="535"/>
    </row>
    <row r="289" spans="1:42" ht="24" customHeight="1" outlineLevel="1" x14ac:dyDescent="0.25">
      <c r="B289" s="471" t="s">
        <v>19578</v>
      </c>
      <c r="C289" s="469" t="s">
        <v>4597</v>
      </c>
      <c r="E289" s="475" t="s">
        <v>19579</v>
      </c>
      <c r="F289" s="469" t="s">
        <v>4455</v>
      </c>
      <c r="G289" s="468">
        <v>1.5</v>
      </c>
      <c r="H289" s="468">
        <v>1.9</v>
      </c>
      <c r="I289" s="468" t="s">
        <v>4616</v>
      </c>
      <c r="M289" s="474">
        <v>2631.1</v>
      </c>
      <c r="N289" s="474">
        <f t="shared" si="16"/>
        <v>1973.3249999999998</v>
      </c>
      <c r="P289" s="488">
        <v>0.75</v>
      </c>
      <c r="R289" s="474">
        <v>0</v>
      </c>
      <c r="S289" s="474">
        <v>0</v>
      </c>
      <c r="U289" s="474">
        <v>0</v>
      </c>
      <c r="V289" s="474">
        <v>0</v>
      </c>
      <c r="X289" s="474">
        <v>0</v>
      </c>
      <c r="Y289" s="474">
        <v>0</v>
      </c>
      <c r="AA289" s="474">
        <v>0</v>
      </c>
      <c r="AB289" s="474">
        <v>0</v>
      </c>
      <c r="AD289" s="474"/>
      <c r="AE289" s="474"/>
      <c r="AG289" s="474"/>
      <c r="AH289" s="474"/>
      <c r="AP289" s="535"/>
    </row>
    <row r="290" spans="1:42" s="466" customFormat="1" ht="24" customHeight="1" outlineLevel="1" x14ac:dyDescent="0.25">
      <c r="A290" s="461" t="s">
        <v>13557</v>
      </c>
      <c r="B290" s="462" t="s">
        <v>11124</v>
      </c>
      <c r="C290" s="461" t="s">
        <v>4597</v>
      </c>
      <c r="D290" s="461"/>
      <c r="E290" s="463" t="s">
        <v>11393</v>
      </c>
      <c r="F290" s="461" t="s">
        <v>4455</v>
      </c>
      <c r="G290" s="464">
        <v>1.5</v>
      </c>
      <c r="H290" s="464">
        <v>1.9</v>
      </c>
      <c r="I290" s="464" t="s">
        <v>4616</v>
      </c>
      <c r="J290" s="464">
        <v>256</v>
      </c>
      <c r="K290" s="461"/>
      <c r="L290" s="464"/>
      <c r="M290" s="465">
        <f t="shared" ref="M290:M295" si="18">X290*$O$3</f>
        <v>1818.96</v>
      </c>
      <c r="N290" s="465">
        <f t="shared" si="16"/>
        <v>1091.376</v>
      </c>
      <c r="O290" s="514"/>
      <c r="P290" s="486">
        <v>0.6</v>
      </c>
      <c r="Q290" s="514"/>
      <c r="R290" s="465">
        <v>1469.16</v>
      </c>
      <c r="S290" s="465">
        <v>881.48</v>
      </c>
      <c r="T290" s="514"/>
      <c r="U290" s="465">
        <v>1469.16</v>
      </c>
      <c r="V290" s="465">
        <v>881.48</v>
      </c>
      <c r="W290" s="514"/>
      <c r="X290" s="465">
        <v>1399.2</v>
      </c>
      <c r="Y290" s="465">
        <v>839.5</v>
      </c>
      <c r="Z290" s="514"/>
      <c r="AA290" s="465">
        <v>1216.7</v>
      </c>
      <c r="AB290" s="465">
        <v>730.02</v>
      </c>
      <c r="AC290" s="514"/>
      <c r="AD290" s="465">
        <v>1058</v>
      </c>
      <c r="AE290" s="465">
        <v>634.79999999999995</v>
      </c>
      <c r="AF290" s="521"/>
      <c r="AG290" s="465">
        <v>1058</v>
      </c>
      <c r="AH290" s="465">
        <v>634.79999999999995</v>
      </c>
      <c r="AI290" s="530"/>
      <c r="AJ290" s="533"/>
      <c r="AK290" s="533"/>
      <c r="AL290" s="533"/>
      <c r="AM290" s="533"/>
      <c r="AN290" s="533"/>
      <c r="AO290" s="533"/>
      <c r="AP290" s="534"/>
    </row>
    <row r="291" spans="1:42" ht="24" customHeight="1" outlineLevel="1" x14ac:dyDescent="0.25">
      <c r="A291" s="469" t="s">
        <v>13557</v>
      </c>
      <c r="B291" s="471" t="s">
        <v>11125</v>
      </c>
      <c r="C291" s="469" t="s">
        <v>4597</v>
      </c>
      <c r="E291" s="475" t="s">
        <v>11394</v>
      </c>
      <c r="F291" s="469" t="s">
        <v>4455</v>
      </c>
      <c r="G291" s="468">
        <v>1.5</v>
      </c>
      <c r="H291" s="468">
        <v>1.9</v>
      </c>
      <c r="I291" s="468" t="s">
        <v>4616</v>
      </c>
      <c r="J291" s="468">
        <v>269</v>
      </c>
      <c r="M291" s="474">
        <f t="shared" si="18"/>
        <v>2426.19</v>
      </c>
      <c r="N291" s="474">
        <f t="shared" si="16"/>
        <v>1819.6424999999999</v>
      </c>
      <c r="P291" s="488">
        <v>0.75</v>
      </c>
      <c r="R291" s="474">
        <v>1959.62</v>
      </c>
      <c r="S291" s="474">
        <v>1371.93</v>
      </c>
      <c r="U291" s="474">
        <v>1959.62</v>
      </c>
      <c r="V291" s="474">
        <v>1371.93</v>
      </c>
      <c r="X291" s="474">
        <v>1866.3</v>
      </c>
      <c r="Y291" s="474">
        <v>1306.5999999999999</v>
      </c>
      <c r="AA291" s="474">
        <v>1622.88</v>
      </c>
      <c r="AB291" s="474">
        <v>1136.2</v>
      </c>
      <c r="AD291" s="474">
        <v>1411.2</v>
      </c>
      <c r="AE291" s="474">
        <v>988</v>
      </c>
      <c r="AG291" s="474">
        <v>1411.2</v>
      </c>
      <c r="AH291" s="474">
        <v>988</v>
      </c>
      <c r="AP291" s="535"/>
    </row>
    <row r="292" spans="1:42" ht="24" customHeight="1" outlineLevel="1" x14ac:dyDescent="0.25">
      <c r="A292" s="469" t="s">
        <v>13557</v>
      </c>
      <c r="B292" s="471" t="s">
        <v>11126</v>
      </c>
      <c r="C292" s="469" t="s">
        <v>4597</v>
      </c>
      <c r="E292" s="475" t="s">
        <v>11395</v>
      </c>
      <c r="F292" s="469" t="s">
        <v>4455</v>
      </c>
      <c r="G292" s="468">
        <v>1.5</v>
      </c>
      <c r="H292" s="468">
        <v>1.9</v>
      </c>
      <c r="I292" s="468" t="s">
        <v>4616</v>
      </c>
      <c r="J292" s="468">
        <v>257</v>
      </c>
      <c r="M292" s="474">
        <f t="shared" si="18"/>
        <v>2298.92</v>
      </c>
      <c r="N292" s="474">
        <f t="shared" si="16"/>
        <v>1655.2223999999999</v>
      </c>
      <c r="P292" s="488">
        <v>0.72</v>
      </c>
      <c r="R292" s="474">
        <v>1856.82</v>
      </c>
      <c r="S292" s="474">
        <v>1269.24</v>
      </c>
      <c r="U292" s="474">
        <v>1856.82</v>
      </c>
      <c r="V292" s="474">
        <v>1269.24</v>
      </c>
      <c r="X292" s="474">
        <v>1768.4</v>
      </c>
      <c r="Y292" s="474">
        <v>1208.8</v>
      </c>
      <c r="AA292" s="474">
        <v>1537.78</v>
      </c>
      <c r="AB292" s="474">
        <v>1051.0999999999999</v>
      </c>
      <c r="AD292" s="474">
        <v>1337.2</v>
      </c>
      <c r="AE292" s="474">
        <v>914</v>
      </c>
      <c r="AF292" s="514"/>
      <c r="AG292" s="474">
        <v>1337.2</v>
      </c>
      <c r="AH292" s="474">
        <v>914</v>
      </c>
      <c r="AP292" s="535"/>
    </row>
    <row r="293" spans="1:42" ht="24" customHeight="1" outlineLevel="1" x14ac:dyDescent="0.25">
      <c r="A293" s="469" t="s">
        <v>13557</v>
      </c>
      <c r="B293" s="471" t="s">
        <v>11127</v>
      </c>
      <c r="C293" s="469" t="s">
        <v>4597</v>
      </c>
      <c r="E293" s="475" t="s">
        <v>11396</v>
      </c>
      <c r="F293" s="469" t="s">
        <v>4455</v>
      </c>
      <c r="G293" s="468">
        <v>1.5</v>
      </c>
      <c r="H293" s="468">
        <v>1.9</v>
      </c>
      <c r="I293" s="468" t="s">
        <v>4616</v>
      </c>
      <c r="J293" s="468">
        <v>268</v>
      </c>
      <c r="M293" s="474">
        <f t="shared" si="18"/>
        <v>1946.23</v>
      </c>
      <c r="N293" s="474">
        <f t="shared" si="16"/>
        <v>1226.1249</v>
      </c>
      <c r="P293" s="488">
        <v>0.63</v>
      </c>
      <c r="R293" s="474">
        <v>1571.96</v>
      </c>
      <c r="S293" s="474">
        <v>984.27</v>
      </c>
      <c r="U293" s="474">
        <v>1571.96</v>
      </c>
      <c r="V293" s="474">
        <v>984.27</v>
      </c>
      <c r="X293" s="474">
        <v>1497.1</v>
      </c>
      <c r="Y293" s="474">
        <v>937.4</v>
      </c>
      <c r="AA293" s="474">
        <v>1301.8</v>
      </c>
      <c r="AB293" s="474">
        <v>815.12</v>
      </c>
      <c r="AD293" s="474">
        <v>1132</v>
      </c>
      <c r="AE293" s="474">
        <v>708.8</v>
      </c>
      <c r="AG293" s="474">
        <v>1132</v>
      </c>
      <c r="AH293" s="474">
        <v>708.8</v>
      </c>
      <c r="AP293" s="535"/>
    </row>
    <row r="294" spans="1:42" ht="24" customHeight="1" outlineLevel="1" x14ac:dyDescent="0.25">
      <c r="A294" s="469" t="s">
        <v>13557</v>
      </c>
      <c r="B294" s="471" t="s">
        <v>11128</v>
      </c>
      <c r="C294" s="469" t="s">
        <v>4597</v>
      </c>
      <c r="E294" s="475" t="s">
        <v>11397</v>
      </c>
      <c r="F294" s="469" t="s">
        <v>4455</v>
      </c>
      <c r="G294" s="468">
        <v>1.5</v>
      </c>
      <c r="H294" s="468">
        <v>1.9</v>
      </c>
      <c r="I294" s="468" t="s">
        <v>4616</v>
      </c>
      <c r="M294" s="474">
        <f t="shared" si="18"/>
        <v>2056.21</v>
      </c>
      <c r="N294" s="474">
        <f t="shared" si="16"/>
        <v>1295.4123</v>
      </c>
      <c r="P294" s="488">
        <v>0.63</v>
      </c>
      <c r="R294" s="474">
        <v>1660.79</v>
      </c>
      <c r="S294" s="474">
        <v>996.45</v>
      </c>
      <c r="U294" s="474">
        <v>1660.79</v>
      </c>
      <c r="V294" s="474">
        <v>996.45</v>
      </c>
      <c r="X294" s="474">
        <v>1581.7</v>
      </c>
      <c r="Y294" s="474">
        <v>949</v>
      </c>
      <c r="AA294" s="474">
        <v>1375.4</v>
      </c>
      <c r="AB294" s="474">
        <v>825.24</v>
      </c>
      <c r="AD294" s="474">
        <v>1196</v>
      </c>
      <c r="AE294" s="474">
        <v>717.6</v>
      </c>
      <c r="AG294" s="474">
        <v>1196</v>
      </c>
      <c r="AH294" s="474">
        <v>717.6</v>
      </c>
      <c r="AP294" s="535"/>
    </row>
    <row r="295" spans="1:42" ht="24" customHeight="1" outlineLevel="1" x14ac:dyDescent="0.25">
      <c r="A295" s="469" t="s">
        <v>13557</v>
      </c>
      <c r="B295" s="471" t="s">
        <v>11129</v>
      </c>
      <c r="C295" s="469" t="s">
        <v>4597</v>
      </c>
      <c r="E295" s="475" t="s">
        <v>11398</v>
      </c>
      <c r="F295" s="469" t="s">
        <v>4455</v>
      </c>
      <c r="G295" s="468">
        <v>1.5</v>
      </c>
      <c r="H295" s="468">
        <v>1.9</v>
      </c>
      <c r="I295" s="468" t="s">
        <v>4616</v>
      </c>
      <c r="M295" s="474">
        <f t="shared" si="18"/>
        <v>2065.96</v>
      </c>
      <c r="N295" s="474">
        <f t="shared" si="16"/>
        <v>1487.4911999999999</v>
      </c>
      <c r="P295" s="488">
        <v>0.72</v>
      </c>
      <c r="R295" s="474">
        <v>1668.66</v>
      </c>
      <c r="S295" s="474">
        <v>1080.98</v>
      </c>
      <c r="U295" s="474">
        <v>1668.66</v>
      </c>
      <c r="V295" s="474">
        <v>1080.98</v>
      </c>
      <c r="X295" s="474">
        <v>1589.2</v>
      </c>
      <c r="Y295" s="474">
        <v>1029.5</v>
      </c>
      <c r="AA295" s="474">
        <v>0</v>
      </c>
      <c r="AB295" s="474">
        <v>0</v>
      </c>
      <c r="AD295" s="474">
        <v>0</v>
      </c>
      <c r="AE295" s="474"/>
      <c r="AG295" s="474">
        <v>0</v>
      </c>
      <c r="AH295" s="474"/>
      <c r="AP295" s="535"/>
    </row>
    <row r="296" spans="1:42" ht="24" customHeight="1" outlineLevel="1" x14ac:dyDescent="0.25">
      <c r="B296" s="471" t="s">
        <v>19580</v>
      </c>
      <c r="C296" s="469" t="s">
        <v>4597</v>
      </c>
      <c r="E296" s="475" t="s">
        <v>19581</v>
      </c>
      <c r="F296" s="469" t="s">
        <v>4455</v>
      </c>
      <c r="G296" s="468">
        <v>1.5</v>
      </c>
      <c r="H296" s="468">
        <v>1.9</v>
      </c>
      <c r="I296" s="468" t="s">
        <v>4616</v>
      </c>
      <c r="M296" s="474">
        <v>2178.96</v>
      </c>
      <c r="N296" s="474">
        <f t="shared" si="16"/>
        <v>1634.22</v>
      </c>
      <c r="P296" s="488">
        <v>0.75</v>
      </c>
      <c r="R296" s="474">
        <v>0</v>
      </c>
      <c r="S296" s="474">
        <v>0</v>
      </c>
      <c r="U296" s="474">
        <v>0</v>
      </c>
      <c r="V296" s="474">
        <v>0</v>
      </c>
      <c r="X296" s="474">
        <v>0</v>
      </c>
      <c r="Y296" s="474">
        <v>0</v>
      </c>
      <c r="AA296" s="474">
        <v>0</v>
      </c>
      <c r="AB296" s="474">
        <v>0</v>
      </c>
      <c r="AD296" s="474"/>
      <c r="AE296" s="474"/>
      <c r="AG296" s="474"/>
      <c r="AH296" s="474"/>
      <c r="AP296" s="535"/>
    </row>
    <row r="297" spans="1:42" s="466" customFormat="1" ht="24" customHeight="1" outlineLevel="1" x14ac:dyDescent="0.25">
      <c r="A297" s="461" t="s">
        <v>13557</v>
      </c>
      <c r="B297" s="462" t="s">
        <v>11130</v>
      </c>
      <c r="C297" s="461" t="s">
        <v>4597</v>
      </c>
      <c r="D297" s="461"/>
      <c r="E297" s="463" t="s">
        <v>11399</v>
      </c>
      <c r="F297" s="461" t="s">
        <v>4455</v>
      </c>
      <c r="G297" s="464">
        <v>1.5</v>
      </c>
      <c r="H297" s="464">
        <v>1.9</v>
      </c>
      <c r="I297" s="464" t="s">
        <v>4616</v>
      </c>
      <c r="J297" s="464">
        <v>208</v>
      </c>
      <c r="K297" s="461"/>
      <c r="L297" s="464"/>
      <c r="M297" s="465">
        <f t="shared" ref="M297:M302" si="19">X297*$O$3</f>
        <v>1478.6200000000001</v>
      </c>
      <c r="N297" s="465">
        <f t="shared" si="16"/>
        <v>887.17200000000003</v>
      </c>
      <c r="O297" s="514"/>
      <c r="P297" s="486">
        <v>0.6</v>
      </c>
      <c r="Q297" s="514"/>
      <c r="R297" s="465">
        <v>1194.27</v>
      </c>
      <c r="S297" s="465">
        <v>716.52</v>
      </c>
      <c r="T297" s="514"/>
      <c r="U297" s="465">
        <v>1194.27</v>
      </c>
      <c r="V297" s="465">
        <v>716.52</v>
      </c>
      <c r="W297" s="514"/>
      <c r="X297" s="465">
        <v>1137.4000000000001</v>
      </c>
      <c r="Y297" s="465">
        <v>682.4</v>
      </c>
      <c r="Z297" s="514"/>
      <c r="AA297" s="465">
        <v>989</v>
      </c>
      <c r="AB297" s="465">
        <v>593.4</v>
      </c>
      <c r="AC297" s="514"/>
      <c r="AD297" s="465">
        <v>860</v>
      </c>
      <c r="AE297" s="465">
        <v>516</v>
      </c>
      <c r="AF297" s="521"/>
      <c r="AG297" s="465">
        <v>860</v>
      </c>
      <c r="AH297" s="465">
        <v>516</v>
      </c>
      <c r="AI297" s="530"/>
      <c r="AJ297" s="533"/>
      <c r="AK297" s="533"/>
      <c r="AL297" s="533"/>
      <c r="AM297" s="533"/>
      <c r="AN297" s="533"/>
      <c r="AO297" s="533"/>
      <c r="AP297" s="534"/>
    </row>
    <row r="298" spans="1:42" ht="24" customHeight="1" outlineLevel="1" x14ac:dyDescent="0.25">
      <c r="A298" s="469" t="s">
        <v>13557</v>
      </c>
      <c r="B298" s="471" t="s">
        <v>11131</v>
      </c>
      <c r="C298" s="469" t="s">
        <v>4597</v>
      </c>
      <c r="E298" s="475" t="s">
        <v>11400</v>
      </c>
      <c r="F298" s="469" t="s">
        <v>4455</v>
      </c>
      <c r="G298" s="468">
        <v>1.5</v>
      </c>
      <c r="H298" s="468">
        <v>1.9</v>
      </c>
      <c r="I298" s="468" t="s">
        <v>4616</v>
      </c>
      <c r="J298" s="468">
        <v>221</v>
      </c>
      <c r="M298" s="474">
        <f t="shared" si="19"/>
        <v>2085.85</v>
      </c>
      <c r="N298" s="474">
        <f t="shared" si="16"/>
        <v>1564.3874999999998</v>
      </c>
      <c r="P298" s="488">
        <v>0.75</v>
      </c>
      <c r="R298" s="474">
        <v>1684.73</v>
      </c>
      <c r="S298" s="474">
        <v>1206.98</v>
      </c>
      <c r="U298" s="474">
        <v>1684.73</v>
      </c>
      <c r="V298" s="474">
        <v>1206.98</v>
      </c>
      <c r="X298" s="474">
        <v>1604.5</v>
      </c>
      <c r="Y298" s="474">
        <v>1149.5</v>
      </c>
      <c r="AA298" s="474">
        <v>1395.18</v>
      </c>
      <c r="AB298" s="474">
        <v>999.58</v>
      </c>
      <c r="AD298" s="474">
        <v>1213.2</v>
      </c>
      <c r="AE298" s="474">
        <v>869.2</v>
      </c>
      <c r="AG298" s="474">
        <v>1213.2</v>
      </c>
      <c r="AH298" s="474">
        <v>869.2</v>
      </c>
      <c r="AP298" s="535"/>
    </row>
    <row r="299" spans="1:42" ht="24" customHeight="1" outlineLevel="1" x14ac:dyDescent="0.25">
      <c r="A299" s="469" t="s">
        <v>13557</v>
      </c>
      <c r="B299" s="471" t="s">
        <v>11132</v>
      </c>
      <c r="C299" s="469" t="s">
        <v>4597</v>
      </c>
      <c r="E299" s="475" t="s">
        <v>11401</v>
      </c>
      <c r="F299" s="469" t="s">
        <v>4455</v>
      </c>
      <c r="G299" s="468">
        <v>1.5</v>
      </c>
      <c r="H299" s="468">
        <v>1.9</v>
      </c>
      <c r="I299" s="468" t="s">
        <v>4616</v>
      </c>
      <c r="J299" s="468">
        <v>209</v>
      </c>
      <c r="M299" s="474">
        <f t="shared" si="19"/>
        <v>1958.58</v>
      </c>
      <c r="N299" s="474">
        <f t="shared" si="16"/>
        <v>1410.1776</v>
      </c>
      <c r="P299" s="488">
        <v>0.72</v>
      </c>
      <c r="R299" s="474">
        <v>1581.93</v>
      </c>
      <c r="S299" s="474">
        <v>1104.29</v>
      </c>
      <c r="U299" s="474">
        <v>1581.93</v>
      </c>
      <c r="V299" s="474">
        <v>1104.29</v>
      </c>
      <c r="X299" s="474">
        <v>1506.6</v>
      </c>
      <c r="Y299" s="474">
        <v>1051.7</v>
      </c>
      <c r="AA299" s="474">
        <v>1310.08</v>
      </c>
      <c r="AB299" s="474">
        <v>914.48</v>
      </c>
      <c r="AD299" s="474">
        <v>1139.2</v>
      </c>
      <c r="AE299" s="474">
        <v>795.2</v>
      </c>
      <c r="AF299" s="514"/>
      <c r="AG299" s="474">
        <v>1139.2</v>
      </c>
      <c r="AH299" s="474">
        <v>795.2</v>
      </c>
      <c r="AP299" s="535"/>
    </row>
    <row r="300" spans="1:42" ht="24" customHeight="1" outlineLevel="1" x14ac:dyDescent="0.25">
      <c r="A300" s="469" t="s">
        <v>13557</v>
      </c>
      <c r="B300" s="471" t="s">
        <v>11133</v>
      </c>
      <c r="C300" s="469" t="s">
        <v>4597</v>
      </c>
      <c r="E300" s="475" t="s">
        <v>11402</v>
      </c>
      <c r="F300" s="469" t="s">
        <v>4455</v>
      </c>
      <c r="G300" s="468">
        <v>1.5</v>
      </c>
      <c r="H300" s="468">
        <v>1.9</v>
      </c>
      <c r="I300" s="468" t="s">
        <v>4616</v>
      </c>
      <c r="J300" s="468">
        <v>220</v>
      </c>
      <c r="M300" s="474">
        <f t="shared" si="19"/>
        <v>1605.7600000000002</v>
      </c>
      <c r="N300" s="474">
        <f t="shared" si="16"/>
        <v>1011.6288000000002</v>
      </c>
      <c r="P300" s="488">
        <v>0.63</v>
      </c>
      <c r="R300" s="474">
        <v>1296.96</v>
      </c>
      <c r="S300" s="474">
        <v>819.32</v>
      </c>
      <c r="U300" s="474">
        <v>1296.96</v>
      </c>
      <c r="V300" s="474">
        <v>819.32</v>
      </c>
      <c r="X300" s="474">
        <v>1235.2</v>
      </c>
      <c r="Y300" s="474">
        <v>780.3</v>
      </c>
      <c r="AA300" s="474">
        <v>1074.0999999999999</v>
      </c>
      <c r="AB300" s="474">
        <v>678.5</v>
      </c>
      <c r="AD300" s="474">
        <v>934</v>
      </c>
      <c r="AE300" s="474">
        <v>590</v>
      </c>
      <c r="AG300" s="474">
        <v>934</v>
      </c>
      <c r="AH300" s="474">
        <v>590</v>
      </c>
      <c r="AP300" s="535"/>
    </row>
    <row r="301" spans="1:42" ht="24" customHeight="1" outlineLevel="1" x14ac:dyDescent="0.25">
      <c r="A301" s="469" t="s">
        <v>13557</v>
      </c>
      <c r="B301" s="471" t="s">
        <v>11134</v>
      </c>
      <c r="C301" s="469" t="s">
        <v>4597</v>
      </c>
      <c r="E301" s="475" t="s">
        <v>11403</v>
      </c>
      <c r="F301" s="469" t="s">
        <v>4455</v>
      </c>
      <c r="G301" s="468">
        <v>1.5</v>
      </c>
      <c r="H301" s="468">
        <v>1.9</v>
      </c>
      <c r="I301" s="468" t="s">
        <v>4616</v>
      </c>
      <c r="M301" s="474">
        <f t="shared" si="19"/>
        <v>1671.15</v>
      </c>
      <c r="N301" s="474">
        <f t="shared" si="16"/>
        <v>1052.8245000000002</v>
      </c>
      <c r="P301" s="488">
        <v>0.63</v>
      </c>
      <c r="R301" s="474">
        <v>1349.78</v>
      </c>
      <c r="S301" s="474">
        <v>809.87</v>
      </c>
      <c r="U301" s="474">
        <v>1349.78</v>
      </c>
      <c r="V301" s="474">
        <v>809.87</v>
      </c>
      <c r="X301" s="474">
        <v>1285.5</v>
      </c>
      <c r="Y301" s="474">
        <v>771.3</v>
      </c>
      <c r="AA301" s="474">
        <v>1117.8</v>
      </c>
      <c r="AB301" s="474">
        <v>670.68</v>
      </c>
      <c r="AD301" s="474">
        <v>972</v>
      </c>
      <c r="AE301" s="474">
        <v>583.19999999999993</v>
      </c>
      <c r="AG301" s="474">
        <v>972</v>
      </c>
      <c r="AH301" s="474">
        <v>583.19999999999993</v>
      </c>
      <c r="AP301" s="535"/>
    </row>
    <row r="302" spans="1:42" ht="24" customHeight="1" outlineLevel="1" x14ac:dyDescent="0.25">
      <c r="A302" s="469" t="s">
        <v>13557</v>
      </c>
      <c r="B302" s="471" t="s">
        <v>11135</v>
      </c>
      <c r="C302" s="469" t="s">
        <v>4597</v>
      </c>
      <c r="E302" s="475" t="s">
        <v>11404</v>
      </c>
      <c r="F302" s="469" t="s">
        <v>4455</v>
      </c>
      <c r="G302" s="468">
        <v>1.5</v>
      </c>
      <c r="H302" s="468">
        <v>1.9</v>
      </c>
      <c r="I302" s="468" t="s">
        <v>4616</v>
      </c>
      <c r="M302" s="474">
        <f t="shared" si="19"/>
        <v>1725.6200000000001</v>
      </c>
      <c r="N302" s="474">
        <f t="shared" si="16"/>
        <v>1242.4464</v>
      </c>
      <c r="P302" s="488">
        <v>0.72</v>
      </c>
      <c r="R302" s="474">
        <v>1393.77</v>
      </c>
      <c r="S302" s="474">
        <v>916.02</v>
      </c>
      <c r="U302" s="474">
        <v>1393.77</v>
      </c>
      <c r="V302" s="474">
        <v>916.02</v>
      </c>
      <c r="X302" s="474">
        <v>1327.4</v>
      </c>
      <c r="Y302" s="474">
        <v>872.4</v>
      </c>
      <c r="AA302" s="474">
        <v>0</v>
      </c>
      <c r="AB302" s="474">
        <v>0</v>
      </c>
      <c r="AD302" s="474">
        <v>0</v>
      </c>
      <c r="AE302" s="474"/>
      <c r="AG302" s="474">
        <v>0</v>
      </c>
      <c r="AH302" s="474"/>
      <c r="AP302" s="535"/>
    </row>
    <row r="303" spans="1:42" ht="24" customHeight="1" outlineLevel="1" x14ac:dyDescent="0.25">
      <c r="B303" s="471" t="s">
        <v>19582</v>
      </c>
      <c r="C303" s="469" t="s">
        <v>4597</v>
      </c>
      <c r="E303" s="475" t="s">
        <v>19583</v>
      </c>
      <c r="F303" s="469" t="s">
        <v>4455</v>
      </c>
      <c r="G303" s="468">
        <v>1.5</v>
      </c>
      <c r="H303" s="468">
        <v>1.9</v>
      </c>
      <c r="I303" s="468" t="s">
        <v>4616</v>
      </c>
      <c r="M303" s="474">
        <v>1838.62</v>
      </c>
      <c r="N303" s="474">
        <f t="shared" si="16"/>
        <v>1378.9649999999999</v>
      </c>
      <c r="P303" s="488">
        <v>0.75</v>
      </c>
      <c r="R303" s="474">
        <v>0</v>
      </c>
      <c r="S303" s="474">
        <v>0</v>
      </c>
      <c r="U303" s="474">
        <v>0</v>
      </c>
      <c r="V303" s="474">
        <v>0</v>
      </c>
      <c r="X303" s="474">
        <v>0</v>
      </c>
      <c r="Y303" s="474">
        <v>0</v>
      </c>
      <c r="AA303" s="474">
        <v>0</v>
      </c>
      <c r="AB303" s="474">
        <v>0</v>
      </c>
      <c r="AD303" s="474"/>
      <c r="AE303" s="474"/>
      <c r="AG303" s="474"/>
      <c r="AH303" s="474"/>
      <c r="AP303" s="535"/>
    </row>
    <row r="304" spans="1:42" s="466" customFormat="1" ht="24" customHeight="1" outlineLevel="1" x14ac:dyDescent="0.25">
      <c r="A304" s="461" t="s">
        <v>13557</v>
      </c>
      <c r="B304" s="462" t="s">
        <v>11136</v>
      </c>
      <c r="C304" s="461" t="s">
        <v>4597</v>
      </c>
      <c r="D304" s="461"/>
      <c r="E304" s="463" t="s">
        <v>11142</v>
      </c>
      <c r="F304" s="461" t="s">
        <v>4455</v>
      </c>
      <c r="G304" s="464">
        <v>1</v>
      </c>
      <c r="H304" s="464">
        <v>2.2000000000000002</v>
      </c>
      <c r="I304" s="464" t="s">
        <v>4616</v>
      </c>
      <c r="J304" s="464">
        <v>240</v>
      </c>
      <c r="K304" s="461"/>
      <c r="L304" s="464"/>
      <c r="M304" s="465">
        <f t="shared" ref="M304:M309" si="20">X304*$O$3</f>
        <v>1707.16</v>
      </c>
      <c r="N304" s="465">
        <f t="shared" si="16"/>
        <v>1024.296</v>
      </c>
      <c r="O304" s="514"/>
      <c r="P304" s="486">
        <v>0.6</v>
      </c>
      <c r="Q304" s="514"/>
      <c r="R304" s="465">
        <v>1378.86</v>
      </c>
      <c r="S304" s="465">
        <v>827.3</v>
      </c>
      <c r="T304" s="514"/>
      <c r="U304" s="465">
        <v>1378.86</v>
      </c>
      <c r="V304" s="465">
        <v>827.3</v>
      </c>
      <c r="W304" s="514"/>
      <c r="X304" s="465">
        <v>1313.2</v>
      </c>
      <c r="Y304" s="465">
        <v>787.9</v>
      </c>
      <c r="Z304" s="514"/>
      <c r="AA304" s="465">
        <v>1141.95</v>
      </c>
      <c r="AB304" s="465">
        <v>685.17</v>
      </c>
      <c r="AC304" s="514"/>
      <c r="AD304" s="465">
        <v>993</v>
      </c>
      <c r="AE304" s="465">
        <v>595.79999999999995</v>
      </c>
      <c r="AF304" s="521"/>
      <c r="AG304" s="465">
        <v>993</v>
      </c>
      <c r="AH304" s="465">
        <v>595.79999999999995</v>
      </c>
      <c r="AI304" s="530"/>
      <c r="AJ304" s="533"/>
      <c r="AK304" s="533"/>
      <c r="AL304" s="533"/>
      <c r="AM304" s="533"/>
      <c r="AN304" s="533"/>
      <c r="AO304" s="533"/>
      <c r="AP304" s="534"/>
    </row>
    <row r="305" spans="1:42" ht="24" customHeight="1" outlineLevel="1" x14ac:dyDescent="0.25">
      <c r="A305" s="469" t="s">
        <v>13557</v>
      </c>
      <c r="B305" s="471" t="s">
        <v>11137</v>
      </c>
      <c r="C305" s="469" t="s">
        <v>4597</v>
      </c>
      <c r="E305" s="475" t="s">
        <v>11143</v>
      </c>
      <c r="F305" s="469" t="s">
        <v>4455</v>
      </c>
      <c r="G305" s="468">
        <v>1</v>
      </c>
      <c r="H305" s="468">
        <v>2.2000000000000002</v>
      </c>
      <c r="I305" s="468" t="s">
        <v>4616</v>
      </c>
      <c r="J305" s="468">
        <v>253</v>
      </c>
      <c r="M305" s="474">
        <f t="shared" si="20"/>
        <v>2314.39</v>
      </c>
      <c r="N305" s="474">
        <f t="shared" si="16"/>
        <v>1735.7925</v>
      </c>
      <c r="P305" s="488">
        <v>0.75</v>
      </c>
      <c r="R305" s="474">
        <v>1869.32</v>
      </c>
      <c r="S305" s="474">
        <v>1317.86</v>
      </c>
      <c r="U305" s="474">
        <v>1869.32</v>
      </c>
      <c r="V305" s="474">
        <v>1317.86</v>
      </c>
      <c r="X305" s="474">
        <v>1780.3</v>
      </c>
      <c r="Y305" s="474">
        <v>1255.0999999999999</v>
      </c>
      <c r="AA305" s="474">
        <v>1548.13</v>
      </c>
      <c r="AB305" s="474">
        <v>1091.3499999999999</v>
      </c>
      <c r="AD305" s="474">
        <v>1346.2</v>
      </c>
      <c r="AE305" s="474">
        <v>949</v>
      </c>
      <c r="AG305" s="474">
        <v>1346.2</v>
      </c>
      <c r="AH305" s="474">
        <v>949</v>
      </c>
      <c r="AP305" s="535"/>
    </row>
    <row r="306" spans="1:42" ht="24" customHeight="1" outlineLevel="1" x14ac:dyDescent="0.25">
      <c r="A306" s="469" t="s">
        <v>13557</v>
      </c>
      <c r="B306" s="471" t="s">
        <v>11138</v>
      </c>
      <c r="C306" s="469" t="s">
        <v>4597</v>
      </c>
      <c r="E306" s="475" t="s">
        <v>11144</v>
      </c>
      <c r="F306" s="469" t="s">
        <v>4455</v>
      </c>
      <c r="G306" s="468">
        <v>1</v>
      </c>
      <c r="H306" s="468">
        <v>2.2000000000000002</v>
      </c>
      <c r="I306" s="468" t="s">
        <v>4616</v>
      </c>
      <c r="J306" s="468">
        <v>241</v>
      </c>
      <c r="M306" s="474">
        <f t="shared" si="20"/>
        <v>2187.25</v>
      </c>
      <c r="N306" s="474">
        <f t="shared" si="16"/>
        <v>1574.82</v>
      </c>
      <c r="P306" s="488">
        <v>0.72</v>
      </c>
      <c r="R306" s="474">
        <v>1766.63</v>
      </c>
      <c r="S306" s="474">
        <v>1215.06</v>
      </c>
      <c r="U306" s="474">
        <v>1766.63</v>
      </c>
      <c r="V306" s="474">
        <v>1215.06</v>
      </c>
      <c r="X306" s="474">
        <v>1682.5</v>
      </c>
      <c r="Y306" s="474">
        <v>1157.2</v>
      </c>
      <c r="AA306" s="474">
        <v>1463.03</v>
      </c>
      <c r="AB306" s="474">
        <v>1006.25</v>
      </c>
      <c r="AD306" s="474">
        <v>1272.2</v>
      </c>
      <c r="AE306" s="474">
        <v>875</v>
      </c>
      <c r="AF306" s="514"/>
      <c r="AG306" s="474">
        <v>1272.2</v>
      </c>
      <c r="AH306" s="474">
        <v>875</v>
      </c>
      <c r="AP306" s="535"/>
    </row>
    <row r="307" spans="1:42" ht="24" customHeight="1" outlineLevel="1" x14ac:dyDescent="0.25">
      <c r="A307" s="469" t="s">
        <v>13557</v>
      </c>
      <c r="B307" s="471" t="s">
        <v>11139</v>
      </c>
      <c r="C307" s="469" t="s">
        <v>4597</v>
      </c>
      <c r="E307" s="475" t="s">
        <v>11145</v>
      </c>
      <c r="F307" s="469" t="s">
        <v>4455</v>
      </c>
      <c r="G307" s="468">
        <v>1</v>
      </c>
      <c r="H307" s="468">
        <v>2.2000000000000002</v>
      </c>
      <c r="I307" s="468" t="s">
        <v>4616</v>
      </c>
      <c r="J307" s="468">
        <v>252</v>
      </c>
      <c r="M307" s="474">
        <f t="shared" si="20"/>
        <v>1834.4299999999998</v>
      </c>
      <c r="N307" s="474">
        <f t="shared" si="16"/>
        <v>1155.6908999999998</v>
      </c>
      <c r="P307" s="488">
        <v>0.63</v>
      </c>
      <c r="R307" s="474">
        <v>1481.66</v>
      </c>
      <c r="S307" s="474">
        <v>930.09</v>
      </c>
      <c r="U307" s="474">
        <v>1481.66</v>
      </c>
      <c r="V307" s="474">
        <v>930.09</v>
      </c>
      <c r="X307" s="474">
        <v>1411.1</v>
      </c>
      <c r="Y307" s="474">
        <v>885.8</v>
      </c>
      <c r="AA307" s="474">
        <v>1227.05</v>
      </c>
      <c r="AB307" s="474">
        <v>770.27</v>
      </c>
      <c r="AD307" s="474">
        <v>1067</v>
      </c>
      <c r="AE307" s="474">
        <v>669.8</v>
      </c>
      <c r="AG307" s="474">
        <v>1067</v>
      </c>
      <c r="AH307" s="474">
        <v>669.8</v>
      </c>
      <c r="AP307" s="535"/>
    </row>
    <row r="308" spans="1:42" ht="24" customHeight="1" outlineLevel="1" x14ac:dyDescent="0.25">
      <c r="A308" s="469" t="s">
        <v>13557</v>
      </c>
      <c r="B308" s="471" t="s">
        <v>11140</v>
      </c>
      <c r="C308" s="469" t="s">
        <v>4597</v>
      </c>
      <c r="E308" s="475" t="s">
        <v>11146</v>
      </c>
      <c r="F308" s="469" t="s">
        <v>4455</v>
      </c>
      <c r="G308" s="468">
        <v>1</v>
      </c>
      <c r="H308" s="468">
        <v>2.2000000000000002</v>
      </c>
      <c r="I308" s="468" t="s">
        <v>4616</v>
      </c>
      <c r="M308" s="474">
        <f t="shared" si="20"/>
        <v>1930.7600000000002</v>
      </c>
      <c r="N308" s="474">
        <f t="shared" si="16"/>
        <v>1216.3788000000002</v>
      </c>
      <c r="P308" s="488">
        <v>0.63</v>
      </c>
      <c r="R308" s="474">
        <v>1559.46</v>
      </c>
      <c r="S308" s="474">
        <v>935.66</v>
      </c>
      <c r="U308" s="474">
        <v>1559.46</v>
      </c>
      <c r="V308" s="474">
        <v>935.66</v>
      </c>
      <c r="X308" s="474">
        <v>1485.2</v>
      </c>
      <c r="Y308" s="474">
        <v>891.1</v>
      </c>
      <c r="AA308" s="474">
        <v>1291.45</v>
      </c>
      <c r="AB308" s="474">
        <v>774.87</v>
      </c>
      <c r="AD308" s="474">
        <v>1123</v>
      </c>
      <c r="AE308" s="474">
        <v>673.8</v>
      </c>
      <c r="AG308" s="474">
        <v>1123</v>
      </c>
      <c r="AH308" s="474">
        <v>673.8</v>
      </c>
      <c r="AP308" s="535"/>
    </row>
    <row r="309" spans="1:42" ht="24" customHeight="1" outlineLevel="1" x14ac:dyDescent="0.25">
      <c r="A309" s="469" t="s">
        <v>13557</v>
      </c>
      <c r="B309" s="471" t="s">
        <v>11141</v>
      </c>
      <c r="C309" s="469" t="s">
        <v>4597</v>
      </c>
      <c r="E309" s="475" t="s">
        <v>11147</v>
      </c>
      <c r="F309" s="469" t="s">
        <v>4455</v>
      </c>
      <c r="G309" s="468">
        <v>1</v>
      </c>
      <c r="H309" s="468">
        <v>2.2000000000000002</v>
      </c>
      <c r="I309" s="468" t="s">
        <v>4616</v>
      </c>
      <c r="M309" s="474">
        <f t="shared" si="20"/>
        <v>2324.6600000000003</v>
      </c>
      <c r="N309" s="474">
        <f t="shared" si="16"/>
        <v>1673.7552000000001</v>
      </c>
      <c r="P309" s="488">
        <v>0.72</v>
      </c>
      <c r="R309" s="474">
        <v>1877.61</v>
      </c>
      <c r="S309" s="474">
        <v>1326.05</v>
      </c>
      <c r="U309" s="474">
        <v>1877.61</v>
      </c>
      <c r="V309" s="474">
        <v>1326.05</v>
      </c>
      <c r="X309" s="474">
        <v>1788.2</v>
      </c>
      <c r="Y309" s="474">
        <v>1262.9000000000001</v>
      </c>
      <c r="AA309" s="474">
        <v>0</v>
      </c>
      <c r="AB309" s="474">
        <v>0</v>
      </c>
      <c r="AD309" s="474">
        <v>0</v>
      </c>
      <c r="AE309" s="474"/>
      <c r="AG309" s="474">
        <v>0</v>
      </c>
      <c r="AH309" s="474"/>
      <c r="AP309" s="535"/>
    </row>
    <row r="310" spans="1:42" ht="24" customHeight="1" outlineLevel="1" x14ac:dyDescent="0.25">
      <c r="B310" s="471" t="s">
        <v>19584</v>
      </c>
      <c r="C310" s="469" t="s">
        <v>4597</v>
      </c>
      <c r="E310" s="475" t="s">
        <v>19585</v>
      </c>
      <c r="F310" s="469" t="s">
        <v>4455</v>
      </c>
      <c r="G310" s="468">
        <v>1</v>
      </c>
      <c r="H310" s="468">
        <v>2.2000000000000002</v>
      </c>
      <c r="I310" s="468" t="s">
        <v>4616</v>
      </c>
      <c r="M310" s="474">
        <v>2442.16</v>
      </c>
      <c r="N310" s="474">
        <f t="shared" si="16"/>
        <v>1831.62</v>
      </c>
      <c r="P310" s="488">
        <v>0.75</v>
      </c>
      <c r="R310" s="474">
        <v>0</v>
      </c>
      <c r="S310" s="474">
        <v>0</v>
      </c>
      <c r="U310" s="474">
        <v>0</v>
      </c>
      <c r="V310" s="474">
        <v>0</v>
      </c>
      <c r="X310" s="474">
        <v>0</v>
      </c>
      <c r="Y310" s="474">
        <v>0</v>
      </c>
      <c r="AA310" s="474">
        <v>0</v>
      </c>
      <c r="AB310" s="474">
        <v>0</v>
      </c>
      <c r="AD310" s="474"/>
      <c r="AE310" s="474"/>
      <c r="AG310" s="474"/>
      <c r="AH310" s="474"/>
      <c r="AP310" s="535"/>
    </row>
    <row r="311" spans="1:42" s="466" customFormat="1" ht="24" customHeight="1" outlineLevel="1" x14ac:dyDescent="0.25">
      <c r="A311" s="461" t="s">
        <v>13557</v>
      </c>
      <c r="B311" s="462" t="s">
        <v>11148</v>
      </c>
      <c r="C311" s="461" t="s">
        <v>4597</v>
      </c>
      <c r="D311" s="461"/>
      <c r="E311" s="463" t="s">
        <v>11142</v>
      </c>
      <c r="F311" s="461" t="s">
        <v>4455</v>
      </c>
      <c r="G311" s="464">
        <v>1</v>
      </c>
      <c r="H311" s="464">
        <v>2.2000000000000002</v>
      </c>
      <c r="I311" s="464" t="s">
        <v>4616</v>
      </c>
      <c r="J311" s="464">
        <v>288</v>
      </c>
      <c r="K311" s="461"/>
      <c r="L311" s="464"/>
      <c r="M311" s="465">
        <f t="shared" ref="M311:M316" si="21">X311*$O$3</f>
        <v>2047.6299999999999</v>
      </c>
      <c r="N311" s="465">
        <f t="shared" si="16"/>
        <v>1228.578</v>
      </c>
      <c r="O311" s="514"/>
      <c r="P311" s="486">
        <v>0.6</v>
      </c>
      <c r="Q311" s="514"/>
      <c r="R311" s="465">
        <v>1653.86</v>
      </c>
      <c r="S311" s="465">
        <v>992.36</v>
      </c>
      <c r="T311" s="514"/>
      <c r="U311" s="465">
        <v>1653.86</v>
      </c>
      <c r="V311" s="465">
        <v>992.36</v>
      </c>
      <c r="W311" s="514"/>
      <c r="X311" s="465">
        <v>1575.1</v>
      </c>
      <c r="Y311" s="465">
        <v>945.1</v>
      </c>
      <c r="Z311" s="514"/>
      <c r="AA311" s="465">
        <v>1369.65</v>
      </c>
      <c r="AB311" s="465">
        <v>821.79</v>
      </c>
      <c r="AC311" s="514"/>
      <c r="AD311" s="465">
        <v>1191</v>
      </c>
      <c r="AE311" s="465">
        <v>714.6</v>
      </c>
      <c r="AF311" s="521"/>
      <c r="AG311" s="465">
        <v>1191</v>
      </c>
      <c r="AH311" s="465">
        <v>714.6</v>
      </c>
      <c r="AI311" s="530"/>
      <c r="AJ311" s="533"/>
      <c r="AK311" s="533"/>
      <c r="AL311" s="533"/>
      <c r="AM311" s="533"/>
      <c r="AN311" s="533"/>
      <c r="AO311" s="533"/>
      <c r="AP311" s="534"/>
    </row>
    <row r="312" spans="1:42" ht="24" customHeight="1" outlineLevel="1" x14ac:dyDescent="0.25">
      <c r="A312" s="469" t="s">
        <v>13557</v>
      </c>
      <c r="B312" s="471" t="s">
        <v>11149</v>
      </c>
      <c r="C312" s="469" t="s">
        <v>4597</v>
      </c>
      <c r="E312" s="475" t="s">
        <v>11143</v>
      </c>
      <c r="F312" s="469" t="s">
        <v>4455</v>
      </c>
      <c r="G312" s="468">
        <v>1</v>
      </c>
      <c r="H312" s="468">
        <v>2.2000000000000002</v>
      </c>
      <c r="I312" s="468" t="s">
        <v>4616</v>
      </c>
      <c r="J312" s="468">
        <v>301</v>
      </c>
      <c r="M312" s="474">
        <f t="shared" si="21"/>
        <v>2654.86</v>
      </c>
      <c r="N312" s="474">
        <f t="shared" si="16"/>
        <v>1991.145</v>
      </c>
      <c r="P312" s="488">
        <v>0.75</v>
      </c>
      <c r="R312" s="474">
        <v>2144.31</v>
      </c>
      <c r="S312" s="474">
        <v>1482.81</v>
      </c>
      <c r="U312" s="474">
        <v>2144.31</v>
      </c>
      <c r="V312" s="474">
        <v>1482.81</v>
      </c>
      <c r="X312" s="474">
        <v>2042.2</v>
      </c>
      <c r="Y312" s="474">
        <v>1412.2</v>
      </c>
      <c r="AA312" s="474">
        <v>1775.83</v>
      </c>
      <c r="AB312" s="474">
        <v>1227.97</v>
      </c>
      <c r="AD312" s="474">
        <v>1544.2</v>
      </c>
      <c r="AE312" s="474">
        <v>1067.8</v>
      </c>
      <c r="AG312" s="474">
        <v>1544.2</v>
      </c>
      <c r="AH312" s="474">
        <v>1067.8</v>
      </c>
      <c r="AP312" s="535"/>
    </row>
    <row r="313" spans="1:42" ht="24" customHeight="1" outlineLevel="1" x14ac:dyDescent="0.25">
      <c r="A313" s="469" t="s">
        <v>13557</v>
      </c>
      <c r="B313" s="471" t="s">
        <v>11150</v>
      </c>
      <c r="C313" s="469" t="s">
        <v>4597</v>
      </c>
      <c r="E313" s="475" t="s">
        <v>11144</v>
      </c>
      <c r="F313" s="469" t="s">
        <v>4455</v>
      </c>
      <c r="G313" s="468">
        <v>1</v>
      </c>
      <c r="H313" s="468">
        <v>2.2000000000000002</v>
      </c>
      <c r="I313" s="468" t="s">
        <v>4616</v>
      </c>
      <c r="J313" s="468">
        <v>289</v>
      </c>
      <c r="M313" s="474">
        <f t="shared" si="21"/>
        <v>2527.59</v>
      </c>
      <c r="N313" s="474">
        <f t="shared" si="16"/>
        <v>1819.8648000000001</v>
      </c>
      <c r="P313" s="488">
        <v>0.72</v>
      </c>
      <c r="R313" s="474">
        <v>2041.52</v>
      </c>
      <c r="S313" s="474">
        <v>1380.02</v>
      </c>
      <c r="U313" s="474">
        <v>2041.52</v>
      </c>
      <c r="V313" s="474">
        <v>1380.02</v>
      </c>
      <c r="X313" s="474">
        <v>1944.3</v>
      </c>
      <c r="Y313" s="474">
        <v>1314.3</v>
      </c>
      <c r="AA313" s="474">
        <v>1690.73</v>
      </c>
      <c r="AB313" s="474">
        <v>1142.8699999999999</v>
      </c>
      <c r="AD313" s="474">
        <v>1470.2</v>
      </c>
      <c r="AE313" s="474">
        <v>993.8</v>
      </c>
      <c r="AF313" s="514"/>
      <c r="AG313" s="474">
        <v>1470.2</v>
      </c>
      <c r="AH313" s="474">
        <v>993.8</v>
      </c>
      <c r="AP313" s="535"/>
    </row>
    <row r="314" spans="1:42" ht="24" customHeight="1" outlineLevel="1" x14ac:dyDescent="0.25">
      <c r="A314" s="469" t="s">
        <v>13557</v>
      </c>
      <c r="B314" s="471" t="s">
        <v>11151</v>
      </c>
      <c r="C314" s="469" t="s">
        <v>4597</v>
      </c>
      <c r="E314" s="475" t="s">
        <v>11145</v>
      </c>
      <c r="F314" s="469" t="s">
        <v>4455</v>
      </c>
      <c r="G314" s="468">
        <v>1</v>
      </c>
      <c r="H314" s="468">
        <v>2.2000000000000002</v>
      </c>
      <c r="I314" s="468" t="s">
        <v>4616</v>
      </c>
      <c r="J314" s="468">
        <v>300</v>
      </c>
      <c r="M314" s="474">
        <f t="shared" si="21"/>
        <v>2174.9</v>
      </c>
      <c r="N314" s="474">
        <f t="shared" si="16"/>
        <v>1370.1870000000001</v>
      </c>
      <c r="P314" s="488">
        <v>0.63</v>
      </c>
      <c r="R314" s="474">
        <v>1756.65</v>
      </c>
      <c r="S314" s="474">
        <v>1095.05</v>
      </c>
      <c r="U314" s="474">
        <v>1756.65</v>
      </c>
      <c r="V314" s="474">
        <v>1095.05</v>
      </c>
      <c r="X314" s="474">
        <v>1673</v>
      </c>
      <c r="Y314" s="474">
        <v>1042.9000000000001</v>
      </c>
      <c r="AA314" s="474">
        <v>1454.75</v>
      </c>
      <c r="AB314" s="474">
        <v>906.89</v>
      </c>
      <c r="AD314" s="474">
        <v>1265</v>
      </c>
      <c r="AE314" s="474">
        <v>788.6</v>
      </c>
      <c r="AG314" s="474">
        <v>1265</v>
      </c>
      <c r="AH314" s="474">
        <v>788.6</v>
      </c>
      <c r="AP314" s="535"/>
    </row>
    <row r="315" spans="1:42" ht="24" customHeight="1" outlineLevel="1" x14ac:dyDescent="0.25">
      <c r="A315" s="469" t="s">
        <v>13557</v>
      </c>
      <c r="B315" s="471" t="s">
        <v>11152</v>
      </c>
      <c r="C315" s="469" t="s">
        <v>4597</v>
      </c>
      <c r="E315" s="475" t="s">
        <v>11146</v>
      </c>
      <c r="F315" s="469" t="s">
        <v>4455</v>
      </c>
      <c r="G315" s="468">
        <v>1</v>
      </c>
      <c r="H315" s="468">
        <v>2.2000000000000002</v>
      </c>
      <c r="I315" s="468" t="s">
        <v>4616</v>
      </c>
      <c r="M315" s="474">
        <f t="shared" si="21"/>
        <v>2314.13</v>
      </c>
      <c r="N315" s="474">
        <f t="shared" si="16"/>
        <v>1457.9019000000001</v>
      </c>
      <c r="P315" s="488">
        <v>0.63</v>
      </c>
      <c r="R315" s="474">
        <v>1869.11</v>
      </c>
      <c r="S315" s="474">
        <v>1121.51</v>
      </c>
      <c r="U315" s="474">
        <v>1869.11</v>
      </c>
      <c r="V315" s="474">
        <v>1121.51</v>
      </c>
      <c r="X315" s="474">
        <v>1780.1</v>
      </c>
      <c r="Y315" s="474">
        <v>1068.0999999999999</v>
      </c>
      <c r="AA315" s="474">
        <v>1547.9</v>
      </c>
      <c r="AB315" s="474">
        <v>928.74</v>
      </c>
      <c r="AD315" s="474">
        <v>1346</v>
      </c>
      <c r="AE315" s="474">
        <v>807.6</v>
      </c>
      <c r="AG315" s="474">
        <v>1346</v>
      </c>
      <c r="AH315" s="474">
        <v>807.6</v>
      </c>
      <c r="AP315" s="535"/>
    </row>
    <row r="316" spans="1:42" ht="24" customHeight="1" outlineLevel="1" x14ac:dyDescent="0.25">
      <c r="A316" s="469" t="s">
        <v>13557</v>
      </c>
      <c r="B316" s="471" t="s">
        <v>11153</v>
      </c>
      <c r="C316" s="469" t="s">
        <v>4597</v>
      </c>
      <c r="E316" s="475" t="s">
        <v>11147</v>
      </c>
      <c r="F316" s="469" t="s">
        <v>4455</v>
      </c>
      <c r="G316" s="468">
        <v>1</v>
      </c>
      <c r="H316" s="468">
        <v>2.2000000000000002</v>
      </c>
      <c r="I316" s="468" t="s">
        <v>4616</v>
      </c>
      <c r="M316" s="474">
        <f t="shared" si="21"/>
        <v>2665.13</v>
      </c>
      <c r="N316" s="474">
        <f t="shared" si="16"/>
        <v>1918.8936000000001</v>
      </c>
      <c r="P316" s="488">
        <v>0.72</v>
      </c>
      <c r="R316" s="474">
        <v>2152.61</v>
      </c>
      <c r="S316" s="474">
        <v>1491.11</v>
      </c>
      <c r="U316" s="474">
        <v>2152.61</v>
      </c>
      <c r="V316" s="474">
        <v>1491.11</v>
      </c>
      <c r="X316" s="474">
        <v>2050.1</v>
      </c>
      <c r="Y316" s="474">
        <v>1420.1</v>
      </c>
      <c r="AA316" s="474">
        <v>0</v>
      </c>
      <c r="AB316" s="474">
        <v>0</v>
      </c>
      <c r="AD316" s="474">
        <v>0</v>
      </c>
      <c r="AE316" s="474"/>
      <c r="AG316" s="474">
        <v>0</v>
      </c>
      <c r="AH316" s="474"/>
      <c r="AP316" s="535"/>
    </row>
    <row r="317" spans="1:42" ht="24" customHeight="1" outlineLevel="1" x14ac:dyDescent="0.25">
      <c r="B317" s="471" t="s">
        <v>19586</v>
      </c>
      <c r="C317" s="469" t="s">
        <v>4597</v>
      </c>
      <c r="E317" s="475" t="s">
        <v>19585</v>
      </c>
      <c r="F317" s="469" t="s">
        <v>4455</v>
      </c>
      <c r="G317" s="468">
        <v>1</v>
      </c>
      <c r="H317" s="468">
        <v>2.2000000000000002</v>
      </c>
      <c r="I317" s="468" t="s">
        <v>4616</v>
      </c>
      <c r="M317" s="474">
        <v>2782.63</v>
      </c>
      <c r="N317" s="474">
        <f t="shared" si="16"/>
        <v>2086.9724999999999</v>
      </c>
      <c r="P317" s="488">
        <v>0.75</v>
      </c>
      <c r="R317" s="474">
        <v>0</v>
      </c>
      <c r="S317" s="474">
        <v>0</v>
      </c>
      <c r="U317" s="474">
        <v>0</v>
      </c>
      <c r="V317" s="474">
        <v>0</v>
      </c>
      <c r="X317" s="474">
        <v>0</v>
      </c>
      <c r="Y317" s="474">
        <v>0</v>
      </c>
      <c r="AA317" s="474">
        <v>0</v>
      </c>
      <c r="AB317" s="474">
        <v>0</v>
      </c>
      <c r="AD317" s="474"/>
      <c r="AE317" s="474"/>
      <c r="AG317" s="474"/>
      <c r="AH317" s="474"/>
      <c r="AP317" s="535"/>
    </row>
    <row r="318" spans="1:42" s="466" customFormat="1" ht="24" customHeight="1" outlineLevel="1" x14ac:dyDescent="0.25">
      <c r="A318" s="461" t="s">
        <v>13557</v>
      </c>
      <c r="B318" s="462" t="s">
        <v>11154</v>
      </c>
      <c r="C318" s="461" t="s">
        <v>4597</v>
      </c>
      <c r="D318" s="461"/>
      <c r="E318" s="463" t="s">
        <v>11142</v>
      </c>
      <c r="F318" s="461" t="s">
        <v>4455</v>
      </c>
      <c r="G318" s="464">
        <v>1</v>
      </c>
      <c r="H318" s="464">
        <v>2.2000000000000002</v>
      </c>
      <c r="I318" s="464" t="s">
        <v>4616</v>
      </c>
      <c r="J318" s="464">
        <v>352</v>
      </c>
      <c r="K318" s="461"/>
      <c r="L318" s="464"/>
      <c r="M318" s="465">
        <f>X318*$O$3</f>
        <v>2047.6299999999999</v>
      </c>
      <c r="N318" s="465">
        <f t="shared" si="16"/>
        <v>1228.578</v>
      </c>
      <c r="O318" s="514"/>
      <c r="P318" s="486">
        <v>0.6</v>
      </c>
      <c r="Q318" s="514"/>
      <c r="R318" s="465">
        <v>1653.86</v>
      </c>
      <c r="S318" s="465">
        <v>992.36</v>
      </c>
      <c r="T318" s="514"/>
      <c r="U318" s="465">
        <v>1653.86</v>
      </c>
      <c r="V318" s="465">
        <v>992.36</v>
      </c>
      <c r="W318" s="514"/>
      <c r="X318" s="465">
        <v>1575.1</v>
      </c>
      <c r="Y318" s="465">
        <v>945.1</v>
      </c>
      <c r="Z318" s="514"/>
      <c r="AA318" s="465">
        <v>1369.65</v>
      </c>
      <c r="AB318" s="465">
        <v>821.79</v>
      </c>
      <c r="AC318" s="514"/>
      <c r="AD318" s="465">
        <v>1191</v>
      </c>
      <c r="AE318" s="465">
        <v>714.6</v>
      </c>
      <c r="AF318" s="521"/>
      <c r="AG318" s="465">
        <v>1191</v>
      </c>
      <c r="AH318" s="465">
        <v>714.6</v>
      </c>
      <c r="AI318" s="530"/>
      <c r="AJ318" s="533"/>
      <c r="AK318" s="533"/>
      <c r="AL318" s="533"/>
      <c r="AM318" s="533"/>
      <c r="AN318" s="533"/>
      <c r="AO318" s="533"/>
      <c r="AP318" s="534"/>
    </row>
    <row r="319" spans="1:42" ht="24" customHeight="1" outlineLevel="1" x14ac:dyDescent="0.25">
      <c r="A319" s="469" t="s">
        <v>13557</v>
      </c>
      <c r="B319" s="471" t="s">
        <v>11155</v>
      </c>
      <c r="C319" s="469" t="s">
        <v>4597</v>
      </c>
      <c r="E319" s="475" t="s">
        <v>11143</v>
      </c>
      <c r="F319" s="469" t="s">
        <v>4455</v>
      </c>
      <c r="G319" s="468">
        <v>1</v>
      </c>
      <c r="H319" s="468">
        <v>2.2000000000000002</v>
      </c>
      <c r="I319" s="468" t="s">
        <v>4616</v>
      </c>
      <c r="J319" s="468">
        <v>365</v>
      </c>
      <c r="M319" s="474">
        <f>X319*$O$3</f>
        <v>2654.86</v>
      </c>
      <c r="N319" s="474">
        <f t="shared" si="16"/>
        <v>1991.145</v>
      </c>
      <c r="P319" s="488">
        <v>0.75</v>
      </c>
      <c r="R319" s="474">
        <v>2144.31</v>
      </c>
      <c r="S319" s="474">
        <v>1482.81</v>
      </c>
      <c r="U319" s="474">
        <v>2144.31</v>
      </c>
      <c r="V319" s="474">
        <v>1482.81</v>
      </c>
      <c r="X319" s="474">
        <v>2042.2</v>
      </c>
      <c r="Y319" s="474">
        <v>1412.2</v>
      </c>
      <c r="AA319" s="474">
        <v>1775.83</v>
      </c>
      <c r="AB319" s="474">
        <v>1227.97</v>
      </c>
      <c r="AD319" s="474">
        <v>1544.2</v>
      </c>
      <c r="AE319" s="474">
        <v>1067.8</v>
      </c>
      <c r="AG319" s="474">
        <v>1544.2</v>
      </c>
      <c r="AH319" s="474">
        <v>1067.8</v>
      </c>
      <c r="AP319" s="535"/>
    </row>
    <row r="320" spans="1:42" ht="24" customHeight="1" outlineLevel="1" x14ac:dyDescent="0.25">
      <c r="A320" s="469" t="s">
        <v>13557</v>
      </c>
      <c r="B320" s="471" t="s">
        <v>11156</v>
      </c>
      <c r="C320" s="469" t="s">
        <v>4597</v>
      </c>
      <c r="E320" s="475" t="s">
        <v>11144</v>
      </c>
      <c r="F320" s="469" t="s">
        <v>4455</v>
      </c>
      <c r="G320" s="468">
        <v>1</v>
      </c>
      <c r="H320" s="468">
        <v>2.2000000000000002</v>
      </c>
      <c r="I320" s="468" t="s">
        <v>4616</v>
      </c>
      <c r="J320" s="468">
        <v>353</v>
      </c>
      <c r="M320" s="474">
        <f>X320*$O$3</f>
        <v>2527.59</v>
      </c>
      <c r="N320" s="474">
        <f t="shared" si="16"/>
        <v>1819.8648000000001</v>
      </c>
      <c r="P320" s="488">
        <v>0.72</v>
      </c>
      <c r="R320" s="474">
        <v>2041.52</v>
      </c>
      <c r="S320" s="474">
        <v>1380.02</v>
      </c>
      <c r="U320" s="474">
        <v>2041.52</v>
      </c>
      <c r="V320" s="474">
        <v>1380.02</v>
      </c>
      <c r="X320" s="474">
        <v>1944.3</v>
      </c>
      <c r="Y320" s="474">
        <v>1314.3</v>
      </c>
      <c r="AA320" s="474">
        <v>1690.73</v>
      </c>
      <c r="AB320" s="474">
        <v>1142.8699999999999</v>
      </c>
      <c r="AD320" s="474">
        <v>1470.2</v>
      </c>
      <c r="AE320" s="474">
        <v>993.8</v>
      </c>
      <c r="AF320" s="514"/>
      <c r="AG320" s="474">
        <v>1470.2</v>
      </c>
      <c r="AH320" s="474">
        <v>993.8</v>
      </c>
      <c r="AP320" s="535"/>
    </row>
    <row r="321" spans="1:42" ht="24" customHeight="1" outlineLevel="1" x14ac:dyDescent="0.25">
      <c r="A321" s="469" t="s">
        <v>13557</v>
      </c>
      <c r="B321" s="471" t="s">
        <v>11157</v>
      </c>
      <c r="C321" s="469" t="s">
        <v>4597</v>
      </c>
      <c r="E321" s="475" t="s">
        <v>11145</v>
      </c>
      <c r="F321" s="469" t="s">
        <v>4455</v>
      </c>
      <c r="G321" s="468">
        <v>1</v>
      </c>
      <c r="H321" s="468">
        <v>2.2000000000000002</v>
      </c>
      <c r="I321" s="468" t="s">
        <v>4616</v>
      </c>
      <c r="J321" s="468">
        <v>364</v>
      </c>
      <c r="M321" s="474">
        <f>X321*$O$3</f>
        <v>2174.9</v>
      </c>
      <c r="N321" s="474">
        <f t="shared" si="16"/>
        <v>1370.1870000000001</v>
      </c>
      <c r="P321" s="488">
        <v>0.63</v>
      </c>
      <c r="R321" s="474">
        <v>1756.65</v>
      </c>
      <c r="S321" s="474">
        <v>1095.05</v>
      </c>
      <c r="U321" s="474">
        <v>1756.65</v>
      </c>
      <c r="V321" s="474">
        <v>1095.05</v>
      </c>
      <c r="X321" s="474">
        <v>1673</v>
      </c>
      <c r="Y321" s="474">
        <v>1042.9000000000001</v>
      </c>
      <c r="AA321" s="474">
        <v>1454.75</v>
      </c>
      <c r="AB321" s="474">
        <v>906.89</v>
      </c>
      <c r="AD321" s="474">
        <v>1265</v>
      </c>
      <c r="AE321" s="474">
        <v>788.6</v>
      </c>
      <c r="AG321" s="474">
        <v>1265</v>
      </c>
      <c r="AH321" s="474">
        <v>788.6</v>
      </c>
      <c r="AP321" s="535"/>
    </row>
    <row r="322" spans="1:42" ht="24" customHeight="1" outlineLevel="1" x14ac:dyDescent="0.25">
      <c r="A322" s="469" t="s">
        <v>13557</v>
      </c>
      <c r="B322" s="471" t="s">
        <v>11158</v>
      </c>
      <c r="C322" s="469" t="s">
        <v>4597</v>
      </c>
      <c r="E322" s="475" t="s">
        <v>11146</v>
      </c>
      <c r="F322" s="469" t="s">
        <v>4455</v>
      </c>
      <c r="G322" s="468">
        <v>1</v>
      </c>
      <c r="H322" s="468">
        <v>2.2000000000000002</v>
      </c>
      <c r="I322" s="468" t="s">
        <v>4616</v>
      </c>
      <c r="M322" s="474">
        <f>X322*$O$3</f>
        <v>2314.13</v>
      </c>
      <c r="N322" s="474">
        <f t="shared" si="16"/>
        <v>1457.9019000000001</v>
      </c>
      <c r="P322" s="488">
        <v>0.63</v>
      </c>
      <c r="R322" s="474">
        <v>1869.11</v>
      </c>
      <c r="S322" s="474">
        <v>1121.51</v>
      </c>
      <c r="U322" s="474">
        <v>1869.11</v>
      </c>
      <c r="V322" s="474">
        <v>1121.51</v>
      </c>
      <c r="X322" s="474">
        <v>1780.1</v>
      </c>
      <c r="Y322" s="474">
        <v>1068.0999999999999</v>
      </c>
      <c r="AA322" s="474">
        <v>1547.9</v>
      </c>
      <c r="AB322" s="474">
        <v>928.74</v>
      </c>
      <c r="AD322" s="474">
        <v>1346</v>
      </c>
      <c r="AE322" s="474">
        <v>807.6</v>
      </c>
      <c r="AG322" s="474">
        <v>1346</v>
      </c>
      <c r="AH322" s="474">
        <v>807.6</v>
      </c>
      <c r="AP322" s="535"/>
    </row>
    <row r="323" spans="1:42" ht="24" customHeight="1" outlineLevel="1" x14ac:dyDescent="0.25">
      <c r="A323" s="469" t="s">
        <v>13557</v>
      </c>
      <c r="B323" s="471" t="s">
        <v>11159</v>
      </c>
      <c r="C323" s="469" t="s">
        <v>4597</v>
      </c>
      <c r="E323" s="475" t="s">
        <v>11147</v>
      </c>
      <c r="F323" s="469" t="s">
        <v>4455</v>
      </c>
      <c r="G323" s="468">
        <v>1</v>
      </c>
      <c r="H323" s="468">
        <v>2.2000000000000002</v>
      </c>
      <c r="I323" s="468" t="s">
        <v>4616</v>
      </c>
      <c r="M323" s="474">
        <v>2672.63</v>
      </c>
      <c r="N323" s="474">
        <f t="shared" si="16"/>
        <v>1924.2936</v>
      </c>
      <c r="P323" s="488">
        <v>0.72</v>
      </c>
      <c r="R323" s="474">
        <v>0</v>
      </c>
      <c r="S323" s="474">
        <v>0</v>
      </c>
      <c r="U323" s="474">
        <v>0</v>
      </c>
      <c r="V323" s="474">
        <v>0</v>
      </c>
      <c r="X323" s="474">
        <v>0</v>
      </c>
      <c r="Y323" s="474">
        <v>0</v>
      </c>
      <c r="AA323" s="474">
        <v>0</v>
      </c>
      <c r="AB323" s="474">
        <v>0</v>
      </c>
      <c r="AD323" s="474">
        <v>0</v>
      </c>
      <c r="AE323" s="474"/>
      <c r="AG323" s="474">
        <v>0</v>
      </c>
      <c r="AH323" s="474"/>
      <c r="AP323" s="535"/>
    </row>
    <row r="324" spans="1:42" ht="24" customHeight="1" outlineLevel="1" x14ac:dyDescent="0.25">
      <c r="B324" s="471" t="s">
        <v>19587</v>
      </c>
      <c r="C324" s="469" t="s">
        <v>4597</v>
      </c>
      <c r="E324" s="475" t="s">
        <v>19585</v>
      </c>
      <c r="F324" s="469" t="s">
        <v>4455</v>
      </c>
      <c r="G324" s="468">
        <v>1</v>
      </c>
      <c r="H324" s="468">
        <v>2.2000000000000002</v>
      </c>
      <c r="I324" s="468" t="s">
        <v>4616</v>
      </c>
      <c r="M324" s="474">
        <v>2782.63</v>
      </c>
      <c r="N324" s="474">
        <f t="shared" ref="N324:N387" si="22">M324*P324</f>
        <v>2086.9724999999999</v>
      </c>
      <c r="P324" s="488">
        <v>0.75</v>
      </c>
      <c r="R324" s="474">
        <v>0</v>
      </c>
      <c r="S324" s="474">
        <v>0</v>
      </c>
      <c r="U324" s="474">
        <v>0</v>
      </c>
      <c r="V324" s="474">
        <v>0</v>
      </c>
      <c r="X324" s="474">
        <v>0</v>
      </c>
      <c r="Y324" s="474">
        <v>0</v>
      </c>
      <c r="AA324" s="474">
        <v>0</v>
      </c>
      <c r="AB324" s="474">
        <v>0</v>
      </c>
      <c r="AD324" s="474"/>
      <c r="AE324" s="474"/>
      <c r="AG324" s="474"/>
      <c r="AH324" s="474"/>
      <c r="AP324" s="535"/>
    </row>
    <row r="325" spans="1:42" s="466" customFormat="1" ht="24" customHeight="1" outlineLevel="1" x14ac:dyDescent="0.25">
      <c r="A325" s="461" t="s">
        <v>13557</v>
      </c>
      <c r="B325" s="462" t="s">
        <v>11160</v>
      </c>
      <c r="C325" s="461" t="s">
        <v>4597</v>
      </c>
      <c r="D325" s="461"/>
      <c r="E325" s="463" t="s">
        <v>11196</v>
      </c>
      <c r="F325" s="461" t="s">
        <v>4455</v>
      </c>
      <c r="G325" s="464">
        <v>1.2</v>
      </c>
      <c r="H325" s="464">
        <v>1.6</v>
      </c>
      <c r="I325" s="464" t="s">
        <v>4616</v>
      </c>
      <c r="J325" s="464">
        <v>192</v>
      </c>
      <c r="K325" s="461"/>
      <c r="L325" s="464">
        <v>6.5</v>
      </c>
      <c r="M325" s="465">
        <f t="shared" ref="M325:M336" si="23">X325*$O$3</f>
        <v>1365.1299999999999</v>
      </c>
      <c r="N325" s="465">
        <f t="shared" si="22"/>
        <v>819.07799999999986</v>
      </c>
      <c r="O325" s="514"/>
      <c r="P325" s="486">
        <v>0.6</v>
      </c>
      <c r="Q325" s="514"/>
      <c r="R325" s="465">
        <v>1102.6099999999999</v>
      </c>
      <c r="S325" s="465">
        <v>661.5</v>
      </c>
      <c r="T325" s="514"/>
      <c r="U325" s="465">
        <v>1102.6099999999999</v>
      </c>
      <c r="V325" s="465">
        <v>661.5</v>
      </c>
      <c r="W325" s="514"/>
      <c r="X325" s="465">
        <v>1050.0999999999999</v>
      </c>
      <c r="Y325" s="465">
        <v>630</v>
      </c>
      <c r="Z325" s="514"/>
      <c r="AA325" s="465">
        <v>913.1</v>
      </c>
      <c r="AB325" s="465">
        <v>547.86</v>
      </c>
      <c r="AC325" s="514"/>
      <c r="AD325" s="465">
        <v>794</v>
      </c>
      <c r="AE325" s="465">
        <v>476.4</v>
      </c>
      <c r="AF325" s="521"/>
      <c r="AG325" s="465">
        <v>794</v>
      </c>
      <c r="AH325" s="465">
        <v>476.4</v>
      </c>
      <c r="AI325" s="530"/>
      <c r="AJ325" s="533"/>
      <c r="AK325" s="533"/>
      <c r="AL325" s="533"/>
      <c r="AM325" s="533"/>
      <c r="AN325" s="533"/>
      <c r="AO325" s="533"/>
      <c r="AP325" s="534"/>
    </row>
    <row r="326" spans="1:42" ht="24" customHeight="1" outlineLevel="1" x14ac:dyDescent="0.25">
      <c r="A326" s="469" t="s">
        <v>13557</v>
      </c>
      <c r="B326" s="471" t="s">
        <v>11161</v>
      </c>
      <c r="C326" s="469" t="s">
        <v>4597</v>
      </c>
      <c r="E326" s="475" t="s">
        <v>11197</v>
      </c>
      <c r="F326" s="469" t="s">
        <v>4455</v>
      </c>
      <c r="G326" s="468">
        <v>1.2</v>
      </c>
      <c r="H326" s="468">
        <v>1.6</v>
      </c>
      <c r="I326" s="468" t="s">
        <v>4616</v>
      </c>
      <c r="J326" s="468">
        <v>211</v>
      </c>
      <c r="L326" s="468">
        <v>7</v>
      </c>
      <c r="M326" s="474">
        <f t="shared" si="23"/>
        <v>1899.69</v>
      </c>
      <c r="N326" s="474">
        <f t="shared" si="22"/>
        <v>1424.7674999999999</v>
      </c>
      <c r="P326" s="488">
        <v>0.75</v>
      </c>
      <c r="R326" s="474">
        <v>1534.37</v>
      </c>
      <c r="S326" s="474">
        <v>1093.3699999999999</v>
      </c>
      <c r="U326" s="474">
        <v>1534.37</v>
      </c>
      <c r="V326" s="474">
        <v>1093.3699999999999</v>
      </c>
      <c r="X326" s="474">
        <v>1461.3</v>
      </c>
      <c r="Y326" s="474">
        <v>1041.3</v>
      </c>
      <c r="AA326" s="474">
        <v>1270.69</v>
      </c>
      <c r="AB326" s="474">
        <v>905.45</v>
      </c>
      <c r="AD326" s="474">
        <v>1104.95</v>
      </c>
      <c r="AE326" s="474">
        <v>787.34999999999991</v>
      </c>
      <c r="AG326" s="474">
        <v>1104.95</v>
      </c>
      <c r="AH326" s="474">
        <v>787.34999999999991</v>
      </c>
      <c r="AP326" s="535"/>
    </row>
    <row r="327" spans="1:42" ht="24" customHeight="1" outlineLevel="1" x14ac:dyDescent="0.25">
      <c r="A327" s="469" t="s">
        <v>13557</v>
      </c>
      <c r="B327" s="471" t="s">
        <v>11162</v>
      </c>
      <c r="C327" s="469" t="s">
        <v>4597</v>
      </c>
      <c r="E327" s="475" t="s">
        <v>11198</v>
      </c>
      <c r="F327" s="469" t="s">
        <v>4455</v>
      </c>
      <c r="G327" s="468">
        <v>1.2</v>
      </c>
      <c r="H327" s="468">
        <v>1.6</v>
      </c>
      <c r="I327" s="468" t="s">
        <v>4616</v>
      </c>
      <c r="J327" s="468">
        <v>257</v>
      </c>
      <c r="L327" s="468">
        <v>7</v>
      </c>
      <c r="M327" s="474">
        <f t="shared" si="23"/>
        <v>1772.42</v>
      </c>
      <c r="N327" s="474">
        <f t="shared" si="22"/>
        <v>1276.1424</v>
      </c>
      <c r="P327" s="488">
        <v>0.72</v>
      </c>
      <c r="R327" s="474">
        <v>1431.57</v>
      </c>
      <c r="S327" s="474">
        <v>990.57</v>
      </c>
      <c r="U327" s="474">
        <v>1431.57</v>
      </c>
      <c r="V327" s="474">
        <v>990.57</v>
      </c>
      <c r="X327" s="474">
        <v>1363.4</v>
      </c>
      <c r="Y327" s="474">
        <v>943.4</v>
      </c>
      <c r="AA327" s="474">
        <v>1185.5899999999999</v>
      </c>
      <c r="AB327" s="474">
        <v>820.35</v>
      </c>
      <c r="AD327" s="474">
        <v>1030.95</v>
      </c>
      <c r="AE327" s="474">
        <v>713.34999999999991</v>
      </c>
      <c r="AF327" s="514"/>
      <c r="AG327" s="474">
        <v>1030.95</v>
      </c>
      <c r="AH327" s="474">
        <v>713.34999999999991</v>
      </c>
      <c r="AP327" s="535"/>
    </row>
    <row r="328" spans="1:42" ht="24" customHeight="1" outlineLevel="1" x14ac:dyDescent="0.25">
      <c r="A328" s="469" t="s">
        <v>13557</v>
      </c>
      <c r="B328" s="471" t="s">
        <v>11163</v>
      </c>
      <c r="C328" s="469" t="s">
        <v>4597</v>
      </c>
      <c r="E328" s="475" t="s">
        <v>11199</v>
      </c>
      <c r="F328" s="469" t="s">
        <v>4455</v>
      </c>
      <c r="G328" s="468">
        <v>1.2</v>
      </c>
      <c r="H328" s="468">
        <v>1.6</v>
      </c>
      <c r="I328" s="468" t="s">
        <v>4616</v>
      </c>
      <c r="J328" s="468">
        <v>274</v>
      </c>
      <c r="L328" s="468">
        <v>6.6</v>
      </c>
      <c r="M328" s="474">
        <f t="shared" si="23"/>
        <v>1492.2700000000002</v>
      </c>
      <c r="N328" s="474">
        <f t="shared" si="22"/>
        <v>940.13010000000008</v>
      </c>
      <c r="P328" s="488">
        <v>0.63</v>
      </c>
      <c r="R328" s="474">
        <v>1205.3</v>
      </c>
      <c r="S328" s="474">
        <v>764.3</v>
      </c>
      <c r="U328" s="474">
        <v>1205.3</v>
      </c>
      <c r="V328" s="474">
        <v>764.3</v>
      </c>
      <c r="X328" s="474">
        <v>1147.9000000000001</v>
      </c>
      <c r="Y328" s="474">
        <v>727.9</v>
      </c>
      <c r="AA328" s="474">
        <v>998.2</v>
      </c>
      <c r="AB328" s="474">
        <v>632.96</v>
      </c>
      <c r="AD328" s="474">
        <v>868</v>
      </c>
      <c r="AE328" s="474">
        <v>550.4</v>
      </c>
      <c r="AG328" s="474">
        <v>868</v>
      </c>
      <c r="AH328" s="474">
        <v>550.4</v>
      </c>
      <c r="AP328" s="535"/>
    </row>
    <row r="329" spans="1:42" ht="24" customHeight="1" outlineLevel="1" x14ac:dyDescent="0.25">
      <c r="A329" s="469" t="s">
        <v>13557</v>
      </c>
      <c r="B329" s="471" t="s">
        <v>11164</v>
      </c>
      <c r="C329" s="469" t="s">
        <v>4597</v>
      </c>
      <c r="E329" s="475" t="s">
        <v>11200</v>
      </c>
      <c r="F329" s="469" t="s">
        <v>4455</v>
      </c>
      <c r="G329" s="468">
        <v>1.2</v>
      </c>
      <c r="H329" s="468">
        <v>1.6</v>
      </c>
      <c r="I329" s="468" t="s">
        <v>4616</v>
      </c>
      <c r="L329" s="468">
        <v>6.5</v>
      </c>
      <c r="M329" s="474">
        <f t="shared" si="23"/>
        <v>1543.8799999999999</v>
      </c>
      <c r="N329" s="474">
        <f t="shared" si="22"/>
        <v>972.64439999999991</v>
      </c>
      <c r="P329" s="488">
        <v>0.63</v>
      </c>
      <c r="R329" s="474">
        <v>1246.98</v>
      </c>
      <c r="S329" s="474">
        <v>748.23</v>
      </c>
      <c r="U329" s="474">
        <v>1246.98</v>
      </c>
      <c r="V329" s="474">
        <v>748.23</v>
      </c>
      <c r="X329" s="474">
        <v>1187.5999999999999</v>
      </c>
      <c r="Y329" s="474">
        <v>712.6</v>
      </c>
      <c r="AA329" s="474">
        <v>1032.7</v>
      </c>
      <c r="AB329" s="474">
        <v>619.62</v>
      </c>
      <c r="AD329" s="474">
        <v>898</v>
      </c>
      <c r="AE329" s="474">
        <v>538.79999999999995</v>
      </c>
      <c r="AG329" s="474">
        <v>898</v>
      </c>
      <c r="AH329" s="474">
        <v>538.79999999999995</v>
      </c>
      <c r="AP329" s="535"/>
    </row>
    <row r="330" spans="1:42" ht="24" customHeight="1" outlineLevel="1" x14ac:dyDescent="0.25">
      <c r="A330" s="469" t="s">
        <v>13557</v>
      </c>
      <c r="B330" s="471" t="s">
        <v>11165</v>
      </c>
      <c r="C330" s="469" t="s">
        <v>4597</v>
      </c>
      <c r="E330" s="475" t="s">
        <v>11201</v>
      </c>
      <c r="F330" s="469" t="s">
        <v>4455</v>
      </c>
      <c r="G330" s="468">
        <v>1.2</v>
      </c>
      <c r="H330" s="468">
        <v>1.6</v>
      </c>
      <c r="I330" s="468" t="s">
        <v>4616</v>
      </c>
      <c r="L330" s="468">
        <v>7</v>
      </c>
      <c r="M330" s="474">
        <f t="shared" si="23"/>
        <v>1612.1299999999999</v>
      </c>
      <c r="N330" s="474">
        <f t="shared" si="22"/>
        <v>1160.7335999999998</v>
      </c>
      <c r="P330" s="488">
        <v>0.72</v>
      </c>
      <c r="R330" s="474">
        <v>1302.1099999999999</v>
      </c>
      <c r="S330" s="474">
        <v>861</v>
      </c>
      <c r="U330" s="474">
        <v>1302.1099999999999</v>
      </c>
      <c r="V330" s="474">
        <v>861</v>
      </c>
      <c r="X330" s="474">
        <v>1240.0999999999999</v>
      </c>
      <c r="Y330" s="474">
        <v>820</v>
      </c>
      <c r="AA330" s="474">
        <v>0</v>
      </c>
      <c r="AB330" s="474">
        <v>0</v>
      </c>
      <c r="AD330" s="474">
        <v>0</v>
      </c>
      <c r="AE330" s="474"/>
      <c r="AG330" s="474">
        <v>0</v>
      </c>
      <c r="AH330" s="474"/>
      <c r="AP330" s="535"/>
    </row>
    <row r="331" spans="1:42" ht="24" customHeight="1" outlineLevel="1" x14ac:dyDescent="0.25">
      <c r="B331" s="471" t="s">
        <v>19602</v>
      </c>
      <c r="C331" s="469" t="s">
        <v>4597</v>
      </c>
      <c r="E331" s="475" t="s">
        <v>19603</v>
      </c>
      <c r="F331" s="469" t="s">
        <v>4455</v>
      </c>
      <c r="G331" s="468">
        <v>1.2</v>
      </c>
      <c r="H331" s="468">
        <v>1.6</v>
      </c>
      <c r="I331" s="468" t="s">
        <v>4616</v>
      </c>
      <c r="M331" s="474">
        <f t="shared" si="23"/>
        <v>1736.9299999999998</v>
      </c>
      <c r="N331" s="474">
        <f t="shared" si="22"/>
        <v>1302.6974999999998</v>
      </c>
      <c r="P331" s="488">
        <v>0.75</v>
      </c>
      <c r="R331" s="474">
        <v>1402.91</v>
      </c>
      <c r="S331" s="474">
        <v>961.8</v>
      </c>
      <c r="U331" s="474">
        <v>1402.91</v>
      </c>
      <c r="V331" s="474">
        <v>961.8</v>
      </c>
      <c r="X331" s="474">
        <v>1336.1</v>
      </c>
      <c r="Y331" s="474">
        <v>916</v>
      </c>
      <c r="AA331" s="474">
        <v>0</v>
      </c>
      <c r="AB331" s="474">
        <v>0</v>
      </c>
      <c r="AD331" s="474"/>
      <c r="AE331" s="474"/>
      <c r="AG331" s="474"/>
      <c r="AH331" s="474"/>
      <c r="AP331" s="535"/>
    </row>
    <row r="332" spans="1:42" s="466" customFormat="1" ht="24" customHeight="1" outlineLevel="1" x14ac:dyDescent="0.25">
      <c r="A332" s="461" t="s">
        <v>13557</v>
      </c>
      <c r="B332" s="462" t="s">
        <v>11166</v>
      </c>
      <c r="C332" s="461" t="s">
        <v>4597</v>
      </c>
      <c r="D332" s="461"/>
      <c r="E332" s="463" t="s">
        <v>11202</v>
      </c>
      <c r="F332" s="461" t="s">
        <v>4455</v>
      </c>
      <c r="G332" s="464">
        <v>1.2</v>
      </c>
      <c r="H332" s="464">
        <v>1.6</v>
      </c>
      <c r="I332" s="464" t="s">
        <v>4616</v>
      </c>
      <c r="J332" s="464">
        <v>256</v>
      </c>
      <c r="K332" s="461"/>
      <c r="L332" s="464">
        <v>8</v>
      </c>
      <c r="M332" s="465">
        <f t="shared" si="23"/>
        <v>1818.96</v>
      </c>
      <c r="N332" s="465">
        <f t="shared" si="22"/>
        <v>1091.376</v>
      </c>
      <c r="O332" s="514"/>
      <c r="P332" s="486">
        <v>0.6</v>
      </c>
      <c r="Q332" s="514"/>
      <c r="R332" s="465">
        <v>1469.16</v>
      </c>
      <c r="S332" s="465">
        <v>881.48</v>
      </c>
      <c r="T332" s="514"/>
      <c r="U332" s="465">
        <v>1469.16</v>
      </c>
      <c r="V332" s="465">
        <v>881.48</v>
      </c>
      <c r="W332" s="514"/>
      <c r="X332" s="465">
        <v>1399.2</v>
      </c>
      <c r="Y332" s="465">
        <v>839.5</v>
      </c>
      <c r="Z332" s="514"/>
      <c r="AA332" s="465">
        <v>1216.7</v>
      </c>
      <c r="AB332" s="465">
        <v>730.02</v>
      </c>
      <c r="AC332" s="514"/>
      <c r="AD332" s="465">
        <v>1058</v>
      </c>
      <c r="AE332" s="465">
        <v>634.79999999999995</v>
      </c>
      <c r="AF332" s="521"/>
      <c r="AG332" s="465">
        <v>1058</v>
      </c>
      <c r="AH332" s="465">
        <v>634.79999999999995</v>
      </c>
      <c r="AI332" s="530"/>
      <c r="AJ332" s="533"/>
      <c r="AK332" s="533"/>
      <c r="AL332" s="533"/>
      <c r="AM332" s="533"/>
      <c r="AN332" s="533"/>
      <c r="AO332" s="533"/>
      <c r="AP332" s="534"/>
    </row>
    <row r="333" spans="1:42" ht="24" customHeight="1" outlineLevel="1" x14ac:dyDescent="0.25">
      <c r="A333" s="469" t="s">
        <v>13557</v>
      </c>
      <c r="B333" s="471" t="s">
        <v>11167</v>
      </c>
      <c r="C333" s="469" t="s">
        <v>4597</v>
      </c>
      <c r="E333" s="475" t="s">
        <v>11203</v>
      </c>
      <c r="F333" s="469" t="s">
        <v>4455</v>
      </c>
      <c r="G333" s="468">
        <v>1.2</v>
      </c>
      <c r="H333" s="468">
        <v>1.6</v>
      </c>
      <c r="I333" s="468" t="s">
        <v>4616</v>
      </c>
      <c r="J333" s="468">
        <v>275</v>
      </c>
      <c r="L333" s="468">
        <v>8.5</v>
      </c>
      <c r="M333" s="474">
        <f t="shared" si="23"/>
        <v>2353.52</v>
      </c>
      <c r="N333" s="474">
        <f t="shared" si="22"/>
        <v>1765.1399999999999</v>
      </c>
      <c r="P333" s="488">
        <v>0.75</v>
      </c>
      <c r="R333" s="474">
        <v>1900.92</v>
      </c>
      <c r="S333" s="474">
        <v>1313.34</v>
      </c>
      <c r="U333" s="474">
        <v>1900.92</v>
      </c>
      <c r="V333" s="474">
        <v>1313.34</v>
      </c>
      <c r="X333" s="474">
        <v>1810.4</v>
      </c>
      <c r="Y333" s="474">
        <v>1250.8</v>
      </c>
      <c r="AA333" s="474">
        <v>1574.29</v>
      </c>
      <c r="AB333" s="474">
        <v>1087.6099999999999</v>
      </c>
      <c r="AD333" s="474">
        <v>1368.95</v>
      </c>
      <c r="AE333" s="474">
        <v>945.75</v>
      </c>
      <c r="AG333" s="474">
        <v>1368.95</v>
      </c>
      <c r="AH333" s="474">
        <v>945.75</v>
      </c>
      <c r="AP333" s="535"/>
    </row>
    <row r="334" spans="1:42" ht="24" customHeight="1" outlineLevel="1" x14ac:dyDescent="0.25">
      <c r="A334" s="469" t="s">
        <v>13557</v>
      </c>
      <c r="B334" s="471" t="s">
        <v>11168</v>
      </c>
      <c r="C334" s="469" t="s">
        <v>4597</v>
      </c>
      <c r="E334" s="475" t="s">
        <v>11204</v>
      </c>
      <c r="F334" s="469" t="s">
        <v>4455</v>
      </c>
      <c r="G334" s="468">
        <v>1.2</v>
      </c>
      <c r="H334" s="468">
        <v>1.6</v>
      </c>
      <c r="I334" s="468" t="s">
        <v>4616</v>
      </c>
      <c r="J334" s="468">
        <v>257</v>
      </c>
      <c r="L334" s="468">
        <v>8.5</v>
      </c>
      <c r="M334" s="474">
        <f t="shared" si="23"/>
        <v>2226.38</v>
      </c>
      <c r="N334" s="474">
        <f t="shared" si="22"/>
        <v>1602.9936</v>
      </c>
      <c r="P334" s="488">
        <v>0.72</v>
      </c>
      <c r="R334" s="474">
        <v>1798.23</v>
      </c>
      <c r="S334" s="474">
        <v>1210.55</v>
      </c>
      <c r="U334" s="474">
        <v>1798.23</v>
      </c>
      <c r="V334" s="474">
        <v>1210.55</v>
      </c>
      <c r="X334" s="474">
        <v>1712.6</v>
      </c>
      <c r="Y334" s="474">
        <v>1152.9000000000001</v>
      </c>
      <c r="AA334" s="474">
        <v>1489.19</v>
      </c>
      <c r="AB334" s="474">
        <v>1002.51</v>
      </c>
      <c r="AD334" s="474">
        <v>1294.95</v>
      </c>
      <c r="AE334" s="474">
        <v>871.75</v>
      </c>
      <c r="AF334" s="514"/>
      <c r="AG334" s="474">
        <v>1294.95</v>
      </c>
      <c r="AH334" s="474">
        <v>871.75</v>
      </c>
      <c r="AP334" s="535"/>
    </row>
    <row r="335" spans="1:42" ht="24" customHeight="1" outlineLevel="1" x14ac:dyDescent="0.25">
      <c r="A335" s="469" t="s">
        <v>13557</v>
      </c>
      <c r="B335" s="471" t="s">
        <v>11169</v>
      </c>
      <c r="C335" s="469" t="s">
        <v>4597</v>
      </c>
      <c r="E335" s="475" t="s">
        <v>11205</v>
      </c>
      <c r="F335" s="469" t="s">
        <v>4455</v>
      </c>
      <c r="G335" s="468">
        <v>1.2</v>
      </c>
      <c r="H335" s="468">
        <v>1.6</v>
      </c>
      <c r="I335" s="468" t="s">
        <v>4616</v>
      </c>
      <c r="J335" s="468">
        <v>274</v>
      </c>
      <c r="L335" s="468">
        <v>8.1</v>
      </c>
      <c r="M335" s="474">
        <f t="shared" si="23"/>
        <v>1946.23</v>
      </c>
      <c r="N335" s="474">
        <f t="shared" si="22"/>
        <v>1226.1249</v>
      </c>
      <c r="P335" s="488">
        <v>0.63</v>
      </c>
      <c r="R335" s="474">
        <v>1571.96</v>
      </c>
      <c r="S335" s="474">
        <v>984.27</v>
      </c>
      <c r="U335" s="474">
        <v>1571.96</v>
      </c>
      <c r="V335" s="474">
        <v>984.27</v>
      </c>
      <c r="X335" s="474">
        <v>1497.1</v>
      </c>
      <c r="Y335" s="474">
        <v>937.4</v>
      </c>
      <c r="AA335" s="474">
        <v>1301.8</v>
      </c>
      <c r="AB335" s="474">
        <v>815.12</v>
      </c>
      <c r="AD335" s="474">
        <v>1132</v>
      </c>
      <c r="AE335" s="474">
        <v>708.8</v>
      </c>
      <c r="AG335" s="474">
        <v>1132</v>
      </c>
      <c r="AH335" s="474">
        <v>708.8</v>
      </c>
      <c r="AP335" s="535"/>
    </row>
    <row r="336" spans="1:42" ht="24" customHeight="1" outlineLevel="1" x14ac:dyDescent="0.25">
      <c r="A336" s="469" t="s">
        <v>13557</v>
      </c>
      <c r="B336" s="471" t="s">
        <v>11170</v>
      </c>
      <c r="C336" s="469" t="s">
        <v>4597</v>
      </c>
      <c r="E336" s="475" t="s">
        <v>8422</v>
      </c>
      <c r="F336" s="469" t="s">
        <v>4455</v>
      </c>
      <c r="G336" s="468">
        <v>1.2</v>
      </c>
      <c r="H336" s="468">
        <v>1.6</v>
      </c>
      <c r="I336" s="468" t="s">
        <v>4616</v>
      </c>
      <c r="L336" s="468">
        <v>8</v>
      </c>
      <c r="M336" s="474">
        <f t="shared" si="23"/>
        <v>2056.21</v>
      </c>
      <c r="N336" s="474">
        <f t="shared" si="22"/>
        <v>1295.4123</v>
      </c>
      <c r="P336" s="488">
        <v>0.63</v>
      </c>
      <c r="R336" s="474">
        <v>1660.79</v>
      </c>
      <c r="S336" s="474">
        <v>996.45</v>
      </c>
      <c r="U336" s="474">
        <v>1660.79</v>
      </c>
      <c r="V336" s="474">
        <v>996.45</v>
      </c>
      <c r="X336" s="474">
        <v>1581.7</v>
      </c>
      <c r="Y336" s="474">
        <v>949</v>
      </c>
      <c r="AA336" s="474">
        <v>1375.4</v>
      </c>
      <c r="AB336" s="474">
        <v>825.24</v>
      </c>
      <c r="AD336" s="474">
        <v>1196</v>
      </c>
      <c r="AE336" s="474">
        <v>717.6</v>
      </c>
      <c r="AG336" s="474">
        <v>1196</v>
      </c>
      <c r="AH336" s="474">
        <v>717.6</v>
      </c>
      <c r="AP336" s="535"/>
    </row>
    <row r="337" spans="1:42" ht="24" customHeight="1" outlineLevel="1" x14ac:dyDescent="0.25">
      <c r="A337" s="469" t="s">
        <v>13557</v>
      </c>
      <c r="B337" s="471" t="s">
        <v>11171</v>
      </c>
      <c r="C337" s="469" t="s">
        <v>4597</v>
      </c>
      <c r="E337" s="475" t="s">
        <v>11206</v>
      </c>
      <c r="F337" s="469" t="s">
        <v>4455</v>
      </c>
      <c r="G337" s="468">
        <v>1.2</v>
      </c>
      <c r="H337" s="468">
        <v>1.6</v>
      </c>
      <c r="I337" s="468" t="s">
        <v>4616</v>
      </c>
      <c r="L337" s="468">
        <v>8.5</v>
      </c>
      <c r="M337" s="474">
        <v>2068.96</v>
      </c>
      <c r="N337" s="474">
        <f t="shared" si="22"/>
        <v>1489.6512</v>
      </c>
      <c r="P337" s="488">
        <v>0.72</v>
      </c>
      <c r="R337" s="474">
        <v>0</v>
      </c>
      <c r="S337" s="474">
        <v>0</v>
      </c>
      <c r="U337" s="474">
        <v>0</v>
      </c>
      <c r="V337" s="474">
        <v>0</v>
      </c>
      <c r="X337" s="474">
        <v>0</v>
      </c>
      <c r="Y337" s="474">
        <v>0</v>
      </c>
      <c r="AA337" s="474">
        <v>0</v>
      </c>
      <c r="AB337" s="474">
        <v>0</v>
      </c>
      <c r="AD337" s="474">
        <v>0</v>
      </c>
      <c r="AE337" s="474"/>
      <c r="AG337" s="474">
        <v>0</v>
      </c>
      <c r="AH337" s="474"/>
      <c r="AP337" s="535"/>
    </row>
    <row r="338" spans="1:42" ht="24" customHeight="1" outlineLevel="1" x14ac:dyDescent="0.25">
      <c r="B338" s="471" t="s">
        <v>19604</v>
      </c>
      <c r="C338" s="469" t="s">
        <v>4597</v>
      </c>
      <c r="E338" s="475" t="s">
        <v>19605</v>
      </c>
      <c r="F338" s="469" t="s">
        <v>4455</v>
      </c>
      <c r="G338" s="468">
        <v>1.2</v>
      </c>
      <c r="H338" s="468">
        <v>1.6</v>
      </c>
      <c r="I338" s="468" t="s">
        <v>4616</v>
      </c>
      <c r="M338" s="474">
        <v>2178.96</v>
      </c>
      <c r="N338" s="474">
        <f t="shared" si="22"/>
        <v>1634.22</v>
      </c>
      <c r="P338" s="488">
        <v>0.75</v>
      </c>
      <c r="R338" s="474">
        <v>0</v>
      </c>
      <c r="S338" s="474">
        <v>0</v>
      </c>
      <c r="U338" s="474">
        <v>0</v>
      </c>
      <c r="V338" s="474">
        <v>0</v>
      </c>
      <c r="X338" s="474">
        <v>0</v>
      </c>
      <c r="Y338" s="474">
        <v>0</v>
      </c>
      <c r="AA338" s="474">
        <v>0</v>
      </c>
      <c r="AB338" s="474">
        <v>0</v>
      </c>
      <c r="AD338" s="474"/>
      <c r="AE338" s="474"/>
      <c r="AG338" s="474"/>
      <c r="AH338" s="474"/>
      <c r="AP338" s="535"/>
    </row>
    <row r="339" spans="1:42" s="466" customFormat="1" ht="24" customHeight="1" outlineLevel="1" x14ac:dyDescent="0.25">
      <c r="A339" s="461" t="s">
        <v>13557</v>
      </c>
      <c r="B339" s="462" t="s">
        <v>11172</v>
      </c>
      <c r="C339" s="461" t="s">
        <v>4597</v>
      </c>
      <c r="D339" s="461"/>
      <c r="E339" s="463" t="s">
        <v>11202</v>
      </c>
      <c r="F339" s="461" t="s">
        <v>4455</v>
      </c>
      <c r="G339" s="464">
        <v>1.2</v>
      </c>
      <c r="H339" s="464">
        <v>1.6</v>
      </c>
      <c r="I339" s="464" t="s">
        <v>4616</v>
      </c>
      <c r="J339" s="464">
        <v>176</v>
      </c>
      <c r="K339" s="461"/>
      <c r="L339" s="464">
        <v>5.8</v>
      </c>
      <c r="M339" s="465">
        <f>X339*$O$3</f>
        <v>1136.46</v>
      </c>
      <c r="N339" s="465">
        <f t="shared" si="22"/>
        <v>681.87599999999998</v>
      </c>
      <c r="O339" s="514"/>
      <c r="P339" s="486">
        <v>0.6</v>
      </c>
      <c r="Q339" s="514"/>
      <c r="R339" s="465">
        <v>917.91</v>
      </c>
      <c r="S339" s="465">
        <v>550.73</v>
      </c>
      <c r="T339" s="514"/>
      <c r="U339" s="465">
        <v>917.91</v>
      </c>
      <c r="V339" s="465">
        <v>550.73</v>
      </c>
      <c r="W339" s="514"/>
      <c r="X339" s="465">
        <v>874.2</v>
      </c>
      <c r="Y339" s="465">
        <v>524.5</v>
      </c>
      <c r="Z339" s="514"/>
      <c r="AA339" s="465">
        <v>760.15</v>
      </c>
      <c r="AB339" s="465">
        <v>456.09</v>
      </c>
      <c r="AC339" s="514"/>
      <c r="AD339" s="465">
        <v>661</v>
      </c>
      <c r="AE339" s="465">
        <v>396.59999999999997</v>
      </c>
      <c r="AF339" s="521"/>
      <c r="AG339" s="465">
        <v>661</v>
      </c>
      <c r="AH339" s="465">
        <v>396.59999999999997</v>
      </c>
      <c r="AI339" s="530"/>
      <c r="AJ339" s="533"/>
      <c r="AK339" s="533"/>
      <c r="AL339" s="533"/>
      <c r="AM339" s="533"/>
      <c r="AN339" s="533"/>
      <c r="AO339" s="533"/>
      <c r="AP339" s="534"/>
    </row>
    <row r="340" spans="1:42" ht="24" customHeight="1" outlineLevel="1" x14ac:dyDescent="0.25">
      <c r="A340" s="469" t="s">
        <v>13557</v>
      </c>
      <c r="B340" s="471" t="s">
        <v>11173</v>
      </c>
      <c r="C340" s="469" t="s">
        <v>4597</v>
      </c>
      <c r="E340" s="475" t="s">
        <v>11203</v>
      </c>
      <c r="F340" s="469" t="s">
        <v>4455</v>
      </c>
      <c r="G340" s="468">
        <v>1.2</v>
      </c>
      <c r="H340" s="468">
        <v>1.6</v>
      </c>
      <c r="I340" s="468" t="s">
        <v>4616</v>
      </c>
      <c r="J340" s="468">
        <v>195</v>
      </c>
      <c r="L340" s="468">
        <v>6.2</v>
      </c>
      <c r="M340" s="474">
        <f>X340*$O$3</f>
        <v>1671.0200000000002</v>
      </c>
      <c r="N340" s="474">
        <f t="shared" si="22"/>
        <v>1253.2650000000001</v>
      </c>
      <c r="P340" s="488">
        <v>0.75</v>
      </c>
      <c r="R340" s="474">
        <v>1349.67</v>
      </c>
      <c r="S340" s="474">
        <v>982.49</v>
      </c>
      <c r="U340" s="474">
        <v>1349.67</v>
      </c>
      <c r="V340" s="474">
        <v>982.49</v>
      </c>
      <c r="X340" s="474">
        <v>1285.4000000000001</v>
      </c>
      <c r="Y340" s="474">
        <v>935.7</v>
      </c>
      <c r="AA340" s="474">
        <v>1117.74</v>
      </c>
      <c r="AB340" s="474">
        <v>813.68</v>
      </c>
      <c r="AD340" s="474">
        <v>971.95</v>
      </c>
      <c r="AE340" s="474">
        <v>707.55</v>
      </c>
      <c r="AG340" s="474">
        <v>971.95</v>
      </c>
      <c r="AH340" s="474">
        <v>707.55</v>
      </c>
      <c r="AP340" s="535"/>
    </row>
    <row r="341" spans="1:42" ht="24" customHeight="1" outlineLevel="1" x14ac:dyDescent="0.25">
      <c r="A341" s="469" t="s">
        <v>13557</v>
      </c>
      <c r="B341" s="471" t="s">
        <v>11174</v>
      </c>
      <c r="C341" s="469" t="s">
        <v>4597</v>
      </c>
      <c r="E341" s="475" t="s">
        <v>11204</v>
      </c>
      <c r="F341" s="469" t="s">
        <v>4455</v>
      </c>
      <c r="G341" s="468">
        <v>1.2</v>
      </c>
      <c r="H341" s="468">
        <v>1.6</v>
      </c>
      <c r="I341" s="468" t="s">
        <v>4616</v>
      </c>
      <c r="J341" s="468">
        <v>177</v>
      </c>
      <c r="L341" s="468">
        <v>6.2</v>
      </c>
      <c r="M341" s="474">
        <f>X341*$O$3</f>
        <v>1543.75</v>
      </c>
      <c r="N341" s="474">
        <f t="shared" si="22"/>
        <v>1111.5</v>
      </c>
      <c r="P341" s="488">
        <v>0.72</v>
      </c>
      <c r="R341" s="474">
        <v>1246.8800000000001</v>
      </c>
      <c r="S341" s="474">
        <v>879.8</v>
      </c>
      <c r="U341" s="474">
        <v>1246.8800000000001</v>
      </c>
      <c r="V341" s="474">
        <v>879.8</v>
      </c>
      <c r="X341" s="474">
        <v>1187.5</v>
      </c>
      <c r="Y341" s="474">
        <v>837.9</v>
      </c>
      <c r="AA341" s="474">
        <v>1032.6400000000001</v>
      </c>
      <c r="AB341" s="474">
        <v>728.58</v>
      </c>
      <c r="AD341" s="474">
        <v>897.95</v>
      </c>
      <c r="AE341" s="474">
        <v>633.54999999999995</v>
      </c>
      <c r="AF341" s="514"/>
      <c r="AG341" s="474">
        <v>897.95</v>
      </c>
      <c r="AH341" s="474">
        <v>633.54999999999995</v>
      </c>
      <c r="AP341" s="535"/>
    </row>
    <row r="342" spans="1:42" ht="24" customHeight="1" outlineLevel="1" x14ac:dyDescent="0.25">
      <c r="A342" s="469" t="s">
        <v>13557</v>
      </c>
      <c r="B342" s="471" t="s">
        <v>11175</v>
      </c>
      <c r="C342" s="469" t="s">
        <v>4597</v>
      </c>
      <c r="E342" s="475" t="s">
        <v>11205</v>
      </c>
      <c r="F342" s="469" t="s">
        <v>4455</v>
      </c>
      <c r="G342" s="468">
        <v>1.2</v>
      </c>
      <c r="H342" s="468">
        <v>1.6</v>
      </c>
      <c r="I342" s="468" t="s">
        <v>4616</v>
      </c>
      <c r="J342" s="468">
        <v>194</v>
      </c>
      <c r="L342" s="468">
        <v>5.9</v>
      </c>
      <c r="M342" s="474">
        <f>X342*$O$3</f>
        <v>1263.6000000000001</v>
      </c>
      <c r="N342" s="474">
        <f t="shared" si="22"/>
        <v>796.0680000000001</v>
      </c>
      <c r="P342" s="488">
        <v>0.63</v>
      </c>
      <c r="R342" s="474">
        <v>1020.6</v>
      </c>
      <c r="S342" s="474">
        <v>653.52</v>
      </c>
      <c r="U342" s="474">
        <v>1020.6</v>
      </c>
      <c r="V342" s="474">
        <v>653.52</v>
      </c>
      <c r="X342" s="474">
        <v>972</v>
      </c>
      <c r="Y342" s="474">
        <v>622.4</v>
      </c>
      <c r="AA342" s="474">
        <v>845.25</v>
      </c>
      <c r="AB342" s="474">
        <v>541.19000000000005</v>
      </c>
      <c r="AD342" s="474">
        <v>735</v>
      </c>
      <c r="AE342" s="474">
        <v>470.59999999999997</v>
      </c>
      <c r="AG342" s="474">
        <v>735</v>
      </c>
      <c r="AH342" s="474">
        <v>470.59999999999997</v>
      </c>
      <c r="AP342" s="535"/>
    </row>
    <row r="343" spans="1:42" ht="24" customHeight="1" outlineLevel="1" x14ac:dyDescent="0.25">
      <c r="A343" s="469" t="s">
        <v>13557</v>
      </c>
      <c r="B343" s="471" t="s">
        <v>11176</v>
      </c>
      <c r="C343" s="469" t="s">
        <v>4597</v>
      </c>
      <c r="E343" s="475" t="s">
        <v>8422</v>
      </c>
      <c r="F343" s="469" t="s">
        <v>4455</v>
      </c>
      <c r="G343" s="468">
        <v>1.2</v>
      </c>
      <c r="H343" s="468">
        <v>1.6</v>
      </c>
      <c r="I343" s="468" t="s">
        <v>4616</v>
      </c>
      <c r="L343" s="468">
        <v>5.8</v>
      </c>
      <c r="M343" s="474">
        <f>X343*$O$3</f>
        <v>1284.27</v>
      </c>
      <c r="N343" s="474">
        <f t="shared" si="22"/>
        <v>809.09010000000001</v>
      </c>
      <c r="P343" s="488">
        <v>0.63</v>
      </c>
      <c r="R343" s="474">
        <v>1037.3</v>
      </c>
      <c r="S343" s="474">
        <v>622.34</v>
      </c>
      <c r="U343" s="474">
        <v>1037.3</v>
      </c>
      <c r="V343" s="474">
        <v>622.34</v>
      </c>
      <c r="X343" s="474">
        <v>987.9</v>
      </c>
      <c r="Y343" s="474">
        <v>592.70000000000005</v>
      </c>
      <c r="AA343" s="474">
        <v>859.05</v>
      </c>
      <c r="AB343" s="474">
        <v>515.42999999999995</v>
      </c>
      <c r="AD343" s="474">
        <v>747</v>
      </c>
      <c r="AE343" s="474">
        <v>448.2</v>
      </c>
      <c r="AG343" s="474">
        <v>747</v>
      </c>
      <c r="AH343" s="474">
        <v>448.2</v>
      </c>
      <c r="AP343" s="535"/>
    </row>
    <row r="344" spans="1:42" ht="24" customHeight="1" outlineLevel="1" x14ac:dyDescent="0.25">
      <c r="A344" s="469" t="s">
        <v>13557</v>
      </c>
      <c r="B344" s="471" t="s">
        <v>11177</v>
      </c>
      <c r="C344" s="469" t="s">
        <v>4597</v>
      </c>
      <c r="E344" s="475" t="s">
        <v>11206</v>
      </c>
      <c r="F344" s="469" t="s">
        <v>4455</v>
      </c>
      <c r="G344" s="468">
        <v>1.2</v>
      </c>
      <c r="H344" s="468">
        <v>1.6</v>
      </c>
      <c r="I344" s="468" t="s">
        <v>4616</v>
      </c>
      <c r="L344" s="468">
        <v>6.2</v>
      </c>
      <c r="M344" s="474">
        <v>1386.46</v>
      </c>
      <c r="N344" s="474">
        <f t="shared" si="22"/>
        <v>998.25120000000004</v>
      </c>
      <c r="P344" s="488">
        <v>0.72</v>
      </c>
      <c r="R344" s="474">
        <v>0</v>
      </c>
      <c r="S344" s="474">
        <v>0</v>
      </c>
      <c r="U344" s="474">
        <v>0</v>
      </c>
      <c r="V344" s="474">
        <v>0</v>
      </c>
      <c r="X344" s="474">
        <v>0</v>
      </c>
      <c r="Y344" s="474">
        <v>0</v>
      </c>
      <c r="AA344" s="474">
        <v>0</v>
      </c>
      <c r="AB344" s="474">
        <v>0</v>
      </c>
      <c r="AD344" s="474">
        <v>0</v>
      </c>
      <c r="AE344" s="474"/>
      <c r="AG344" s="474">
        <v>0</v>
      </c>
      <c r="AH344" s="474"/>
      <c r="AP344" s="535"/>
    </row>
    <row r="345" spans="1:42" ht="24" customHeight="1" outlineLevel="1" x14ac:dyDescent="0.25">
      <c r="B345" s="471" t="s">
        <v>19606</v>
      </c>
      <c r="C345" s="469" t="s">
        <v>4597</v>
      </c>
      <c r="E345" s="475" t="s">
        <v>19607</v>
      </c>
      <c r="F345" s="469" t="s">
        <v>4455</v>
      </c>
      <c r="G345" s="468">
        <v>1.2</v>
      </c>
      <c r="H345" s="468">
        <v>1.6</v>
      </c>
      <c r="I345" s="468" t="s">
        <v>4616</v>
      </c>
      <c r="M345" s="474">
        <v>1496.46</v>
      </c>
      <c r="N345" s="474">
        <f t="shared" si="22"/>
        <v>1122.345</v>
      </c>
      <c r="P345" s="488">
        <v>0.75</v>
      </c>
      <c r="R345" s="474">
        <v>0</v>
      </c>
      <c r="S345" s="474">
        <v>0</v>
      </c>
      <c r="U345" s="474">
        <v>0</v>
      </c>
      <c r="V345" s="474">
        <v>0</v>
      </c>
      <c r="X345" s="474">
        <v>0</v>
      </c>
      <c r="Y345" s="474">
        <v>0</v>
      </c>
      <c r="AA345" s="474">
        <v>0</v>
      </c>
      <c r="AB345" s="474">
        <v>0</v>
      </c>
      <c r="AD345" s="474"/>
      <c r="AE345" s="474"/>
      <c r="AG345" s="474"/>
      <c r="AH345" s="474"/>
      <c r="AP345" s="535"/>
    </row>
    <row r="346" spans="1:42" s="466" customFormat="1" ht="24" customHeight="1" outlineLevel="1" x14ac:dyDescent="0.25">
      <c r="A346" s="461" t="s">
        <v>13557</v>
      </c>
      <c r="B346" s="462" t="s">
        <v>11178</v>
      </c>
      <c r="C346" s="461" t="s">
        <v>4597</v>
      </c>
      <c r="D346" s="461"/>
      <c r="E346" s="463" t="s">
        <v>11184</v>
      </c>
      <c r="F346" s="461" t="s">
        <v>4455</v>
      </c>
      <c r="G346" s="464">
        <v>1.6</v>
      </c>
      <c r="H346" s="464">
        <v>1.6</v>
      </c>
      <c r="I346" s="464" t="s">
        <v>4616</v>
      </c>
      <c r="J346" s="464">
        <v>288</v>
      </c>
      <c r="K346" s="461"/>
      <c r="L346" s="464">
        <v>9.8000000000000007</v>
      </c>
      <c r="M346" s="465">
        <f>X346*$O$3</f>
        <v>2047.6299999999999</v>
      </c>
      <c r="N346" s="465">
        <f t="shared" si="22"/>
        <v>1228.578</v>
      </c>
      <c r="O346" s="514"/>
      <c r="P346" s="486">
        <v>0.6</v>
      </c>
      <c r="Q346" s="514"/>
      <c r="R346" s="465">
        <v>1653.86</v>
      </c>
      <c r="S346" s="465">
        <v>992.36</v>
      </c>
      <c r="T346" s="514"/>
      <c r="U346" s="465">
        <v>1653.86</v>
      </c>
      <c r="V346" s="465">
        <v>992.36</v>
      </c>
      <c r="W346" s="514"/>
      <c r="X346" s="465">
        <v>1575.1</v>
      </c>
      <c r="Y346" s="465">
        <v>945.1</v>
      </c>
      <c r="Z346" s="514"/>
      <c r="AA346" s="465">
        <v>1369.65</v>
      </c>
      <c r="AB346" s="465">
        <v>821.79</v>
      </c>
      <c r="AC346" s="514"/>
      <c r="AD346" s="465">
        <v>1191</v>
      </c>
      <c r="AE346" s="465">
        <v>714.6</v>
      </c>
      <c r="AF346" s="521"/>
      <c r="AG346" s="465">
        <v>1191</v>
      </c>
      <c r="AH346" s="465">
        <v>714.6</v>
      </c>
      <c r="AI346" s="530"/>
      <c r="AJ346" s="533"/>
      <c r="AK346" s="533"/>
      <c r="AL346" s="533"/>
      <c r="AM346" s="533"/>
      <c r="AN346" s="533"/>
      <c r="AO346" s="533"/>
      <c r="AP346" s="534"/>
    </row>
    <row r="347" spans="1:42" ht="24" customHeight="1" outlineLevel="1" x14ac:dyDescent="0.25">
      <c r="A347" s="469" t="s">
        <v>13557</v>
      </c>
      <c r="B347" s="471" t="s">
        <v>11179</v>
      </c>
      <c r="C347" s="469" t="s">
        <v>4597</v>
      </c>
      <c r="E347" s="475" t="s">
        <v>11185</v>
      </c>
      <c r="F347" s="469" t="s">
        <v>4455</v>
      </c>
      <c r="G347" s="468">
        <v>1.6</v>
      </c>
      <c r="H347" s="468">
        <v>1.6</v>
      </c>
      <c r="I347" s="468" t="s">
        <v>4616</v>
      </c>
      <c r="J347" s="468">
        <v>307</v>
      </c>
      <c r="L347" s="468">
        <v>10.3</v>
      </c>
      <c r="M347" s="474">
        <f>X347*$O$3</f>
        <v>2645.89</v>
      </c>
      <c r="N347" s="474">
        <f t="shared" si="22"/>
        <v>1984.4175</v>
      </c>
      <c r="P347" s="488">
        <v>0.75</v>
      </c>
      <c r="R347" s="474">
        <v>2137.0700000000002</v>
      </c>
      <c r="S347" s="474">
        <v>1475.46</v>
      </c>
      <c r="U347" s="474">
        <v>2137.0700000000002</v>
      </c>
      <c r="V347" s="474">
        <v>1475.46</v>
      </c>
      <c r="X347" s="474">
        <v>2035.3</v>
      </c>
      <c r="Y347" s="474">
        <v>1405.2</v>
      </c>
      <c r="AA347" s="474">
        <v>1769.79</v>
      </c>
      <c r="AB347" s="474">
        <v>1221.93</v>
      </c>
      <c r="AD347" s="474">
        <v>1538.95</v>
      </c>
      <c r="AE347" s="474">
        <v>1062.55</v>
      </c>
      <c r="AG347" s="474">
        <v>1538.95</v>
      </c>
      <c r="AH347" s="474">
        <v>1062.55</v>
      </c>
      <c r="AP347" s="535"/>
    </row>
    <row r="348" spans="1:42" ht="24" customHeight="1" outlineLevel="1" x14ac:dyDescent="0.25">
      <c r="A348" s="469" t="s">
        <v>13557</v>
      </c>
      <c r="B348" s="471" t="s">
        <v>11180</v>
      </c>
      <c r="C348" s="469" t="s">
        <v>4597</v>
      </c>
      <c r="E348" s="475" t="s">
        <v>11186</v>
      </c>
      <c r="F348" s="469" t="s">
        <v>4455</v>
      </c>
      <c r="G348" s="468">
        <v>1.6</v>
      </c>
      <c r="H348" s="468">
        <v>1.6</v>
      </c>
      <c r="I348" s="468" t="s">
        <v>4616</v>
      </c>
      <c r="J348" s="468">
        <v>289</v>
      </c>
      <c r="L348" s="468">
        <v>10.3</v>
      </c>
      <c r="M348" s="474">
        <f>X348*$O$3</f>
        <v>2455.0500000000002</v>
      </c>
      <c r="N348" s="474">
        <f t="shared" si="22"/>
        <v>1767.636</v>
      </c>
      <c r="P348" s="488">
        <v>0.72</v>
      </c>
      <c r="R348" s="474">
        <v>1982.93</v>
      </c>
      <c r="S348" s="474">
        <v>1321.32</v>
      </c>
      <c r="U348" s="474">
        <v>1982.93</v>
      </c>
      <c r="V348" s="474">
        <v>1321.32</v>
      </c>
      <c r="X348" s="474">
        <v>1888.5</v>
      </c>
      <c r="Y348" s="474">
        <v>1258.4000000000001</v>
      </c>
      <c r="AA348" s="474">
        <v>1642.14</v>
      </c>
      <c r="AB348" s="474">
        <v>1094.28</v>
      </c>
      <c r="AD348" s="474">
        <v>1427.95</v>
      </c>
      <c r="AE348" s="474">
        <v>951.55</v>
      </c>
      <c r="AF348" s="514"/>
      <c r="AG348" s="474">
        <v>1427.95</v>
      </c>
      <c r="AH348" s="474">
        <v>951.55</v>
      </c>
      <c r="AP348" s="535"/>
    </row>
    <row r="349" spans="1:42" ht="24" customHeight="1" outlineLevel="1" x14ac:dyDescent="0.25">
      <c r="A349" s="469" t="s">
        <v>13557</v>
      </c>
      <c r="B349" s="471" t="s">
        <v>11181</v>
      </c>
      <c r="C349" s="469" t="s">
        <v>4597</v>
      </c>
      <c r="E349" s="475" t="s">
        <v>11187</v>
      </c>
      <c r="F349" s="469" t="s">
        <v>4455</v>
      </c>
      <c r="G349" s="468">
        <v>1.6</v>
      </c>
      <c r="H349" s="468">
        <v>1.6</v>
      </c>
      <c r="I349" s="468" t="s">
        <v>4616</v>
      </c>
      <c r="J349" s="468">
        <v>306</v>
      </c>
      <c r="L349" s="468">
        <v>9.9</v>
      </c>
      <c r="M349" s="474">
        <f>X349*$O$3</f>
        <v>2238.4700000000003</v>
      </c>
      <c r="N349" s="474">
        <f t="shared" si="22"/>
        <v>1410.2361000000001</v>
      </c>
      <c r="P349" s="488">
        <v>0.63</v>
      </c>
      <c r="R349" s="474">
        <v>1808</v>
      </c>
      <c r="S349" s="474">
        <v>1146.5</v>
      </c>
      <c r="U349" s="474">
        <v>1808</v>
      </c>
      <c r="V349" s="474">
        <v>1146.5</v>
      </c>
      <c r="X349" s="474">
        <v>1721.9</v>
      </c>
      <c r="Y349" s="474">
        <v>1091.9000000000001</v>
      </c>
      <c r="AA349" s="474">
        <v>1497.3</v>
      </c>
      <c r="AB349" s="474">
        <v>949.44</v>
      </c>
      <c r="AD349" s="474">
        <v>1302</v>
      </c>
      <c r="AE349" s="474">
        <v>825.6</v>
      </c>
      <c r="AG349" s="474">
        <v>1302</v>
      </c>
      <c r="AH349" s="474">
        <v>825.6</v>
      </c>
      <c r="AP349" s="535"/>
    </row>
    <row r="350" spans="1:42" ht="24" customHeight="1" outlineLevel="1" x14ac:dyDescent="0.25">
      <c r="A350" s="469" t="s">
        <v>13557</v>
      </c>
      <c r="B350" s="471" t="s">
        <v>11182</v>
      </c>
      <c r="C350" s="469" t="s">
        <v>4597</v>
      </c>
      <c r="E350" s="475" t="s">
        <v>11188</v>
      </c>
      <c r="F350" s="469" t="s">
        <v>4455</v>
      </c>
      <c r="G350" s="468">
        <v>1.6</v>
      </c>
      <c r="H350" s="468">
        <v>1.6</v>
      </c>
      <c r="I350" s="468" t="s">
        <v>4616</v>
      </c>
      <c r="L350" s="468">
        <v>9.8000000000000007</v>
      </c>
      <c r="M350" s="474">
        <f>X350*$O$3</f>
        <v>2314.13</v>
      </c>
      <c r="N350" s="474">
        <f t="shared" si="22"/>
        <v>1457.9019000000001</v>
      </c>
      <c r="P350" s="488">
        <v>0.63</v>
      </c>
      <c r="R350" s="474">
        <v>1869.11</v>
      </c>
      <c r="S350" s="474">
        <v>1121.51</v>
      </c>
      <c r="U350" s="474">
        <v>1869.11</v>
      </c>
      <c r="V350" s="474">
        <v>1121.51</v>
      </c>
      <c r="X350" s="474">
        <v>1780.1</v>
      </c>
      <c r="Y350" s="474">
        <v>1068.0999999999999</v>
      </c>
      <c r="AA350" s="474">
        <v>1547.9</v>
      </c>
      <c r="AB350" s="474">
        <v>928.74</v>
      </c>
      <c r="AD350" s="474">
        <v>1346</v>
      </c>
      <c r="AE350" s="474">
        <v>807.6</v>
      </c>
      <c r="AG350" s="474">
        <v>1346</v>
      </c>
      <c r="AH350" s="474">
        <v>807.6</v>
      </c>
      <c r="AP350" s="535"/>
    </row>
    <row r="351" spans="1:42" ht="24" customHeight="1" outlineLevel="1" x14ac:dyDescent="0.25">
      <c r="A351" s="469" t="s">
        <v>13557</v>
      </c>
      <c r="B351" s="471" t="s">
        <v>11183</v>
      </c>
      <c r="C351" s="469" t="s">
        <v>4597</v>
      </c>
      <c r="E351" s="475" t="s">
        <v>11189</v>
      </c>
      <c r="F351" s="469" t="s">
        <v>4455</v>
      </c>
      <c r="G351" s="468">
        <v>1.6</v>
      </c>
      <c r="H351" s="468">
        <v>1.6</v>
      </c>
      <c r="I351" s="468" t="s">
        <v>4616</v>
      </c>
      <c r="L351" s="468">
        <v>10.3</v>
      </c>
      <c r="M351" s="474">
        <v>2485.13</v>
      </c>
      <c r="N351" s="474">
        <f t="shared" si="22"/>
        <v>1789.2936</v>
      </c>
      <c r="P351" s="488">
        <v>0.72</v>
      </c>
      <c r="R351" s="474">
        <v>0</v>
      </c>
      <c r="S351" s="474">
        <v>0</v>
      </c>
      <c r="U351" s="474">
        <v>0</v>
      </c>
      <c r="V351" s="474">
        <v>0</v>
      </c>
      <c r="X351" s="474">
        <v>0</v>
      </c>
      <c r="Y351" s="474">
        <v>0</v>
      </c>
      <c r="AA351" s="474">
        <v>0</v>
      </c>
      <c r="AB351" s="474">
        <v>0</v>
      </c>
      <c r="AD351" s="474">
        <v>0</v>
      </c>
      <c r="AE351" s="474"/>
      <c r="AG351" s="474">
        <v>0</v>
      </c>
      <c r="AH351" s="474"/>
      <c r="AP351" s="535"/>
    </row>
    <row r="352" spans="1:42" ht="24" customHeight="1" outlineLevel="1" x14ac:dyDescent="0.25">
      <c r="B352" s="471" t="s">
        <v>19601</v>
      </c>
      <c r="C352" s="469" t="s">
        <v>4597</v>
      </c>
      <c r="E352" s="475" t="s">
        <v>19599</v>
      </c>
      <c r="F352" s="469" t="s">
        <v>4455</v>
      </c>
      <c r="G352" s="468">
        <v>1.6</v>
      </c>
      <c r="H352" s="468">
        <v>1.6</v>
      </c>
      <c r="I352" s="468" t="s">
        <v>4616</v>
      </c>
      <c r="M352" s="474">
        <v>2650.13</v>
      </c>
      <c r="N352" s="474">
        <f t="shared" si="22"/>
        <v>1987.5975000000001</v>
      </c>
      <c r="P352" s="488">
        <v>0.75</v>
      </c>
      <c r="R352" s="474">
        <v>0</v>
      </c>
      <c r="S352" s="474">
        <v>0</v>
      </c>
      <c r="U352" s="474">
        <v>0</v>
      </c>
      <c r="V352" s="474">
        <v>0</v>
      </c>
      <c r="X352" s="474">
        <v>0</v>
      </c>
      <c r="Y352" s="474">
        <v>0</v>
      </c>
      <c r="AA352" s="474">
        <v>0</v>
      </c>
      <c r="AB352" s="474">
        <v>0</v>
      </c>
      <c r="AD352" s="474"/>
      <c r="AE352" s="474"/>
      <c r="AG352" s="474"/>
      <c r="AH352" s="474"/>
      <c r="AP352" s="535"/>
    </row>
    <row r="353" spans="1:42" s="466" customFormat="1" ht="24" customHeight="1" outlineLevel="1" x14ac:dyDescent="0.25">
      <c r="A353" s="461" t="s">
        <v>13557</v>
      </c>
      <c r="B353" s="462" t="s">
        <v>11190</v>
      </c>
      <c r="C353" s="461" t="s">
        <v>4597</v>
      </c>
      <c r="D353" s="461"/>
      <c r="E353" s="463" t="s">
        <v>11184</v>
      </c>
      <c r="F353" s="461" t="s">
        <v>4455</v>
      </c>
      <c r="G353" s="464">
        <v>1.6</v>
      </c>
      <c r="H353" s="464">
        <v>1.6</v>
      </c>
      <c r="I353" s="464" t="s">
        <v>4616</v>
      </c>
      <c r="J353" s="464">
        <v>208</v>
      </c>
      <c r="K353" s="461"/>
      <c r="L353" s="464">
        <v>7.5</v>
      </c>
      <c r="M353" s="465">
        <f t="shared" ref="M353:M364" si="24">X353*$O$3</f>
        <v>1365.1299999999999</v>
      </c>
      <c r="N353" s="465">
        <f t="shared" si="22"/>
        <v>819.07799999999986</v>
      </c>
      <c r="O353" s="514"/>
      <c r="P353" s="486">
        <v>0.6</v>
      </c>
      <c r="Q353" s="514"/>
      <c r="R353" s="465">
        <v>1102.6099999999999</v>
      </c>
      <c r="S353" s="465">
        <v>661.5</v>
      </c>
      <c r="T353" s="514"/>
      <c r="U353" s="465">
        <v>1102.6099999999999</v>
      </c>
      <c r="V353" s="465">
        <v>661.5</v>
      </c>
      <c r="W353" s="514"/>
      <c r="X353" s="465">
        <v>1050.0999999999999</v>
      </c>
      <c r="Y353" s="465">
        <v>630</v>
      </c>
      <c r="Z353" s="514"/>
      <c r="AA353" s="465">
        <v>913.1</v>
      </c>
      <c r="AB353" s="465">
        <v>547.86</v>
      </c>
      <c r="AC353" s="514"/>
      <c r="AD353" s="465">
        <v>794</v>
      </c>
      <c r="AE353" s="465">
        <v>476.4</v>
      </c>
      <c r="AF353" s="521"/>
      <c r="AG353" s="465">
        <v>794</v>
      </c>
      <c r="AH353" s="465">
        <v>476.4</v>
      </c>
      <c r="AI353" s="530"/>
      <c r="AJ353" s="533"/>
      <c r="AK353" s="533"/>
      <c r="AL353" s="533"/>
      <c r="AM353" s="533"/>
      <c r="AN353" s="533"/>
      <c r="AO353" s="533"/>
      <c r="AP353" s="534"/>
    </row>
    <row r="354" spans="1:42" ht="24" customHeight="1" outlineLevel="1" x14ac:dyDescent="0.25">
      <c r="A354" s="469" t="s">
        <v>13557</v>
      </c>
      <c r="B354" s="471" t="s">
        <v>11191</v>
      </c>
      <c r="C354" s="469" t="s">
        <v>4597</v>
      </c>
      <c r="E354" s="475" t="s">
        <v>11185</v>
      </c>
      <c r="F354" s="469" t="s">
        <v>4455</v>
      </c>
      <c r="G354" s="468">
        <v>1.6</v>
      </c>
      <c r="H354" s="468">
        <v>1.6</v>
      </c>
      <c r="I354" s="468" t="s">
        <v>4616</v>
      </c>
      <c r="J354" s="468">
        <v>227</v>
      </c>
      <c r="L354" s="468">
        <v>8</v>
      </c>
      <c r="M354" s="474">
        <f t="shared" si="24"/>
        <v>1963.2600000000002</v>
      </c>
      <c r="N354" s="474">
        <f t="shared" si="22"/>
        <v>1472.4450000000002</v>
      </c>
      <c r="P354" s="488">
        <v>0.75</v>
      </c>
      <c r="R354" s="474">
        <v>1585.71</v>
      </c>
      <c r="S354" s="474">
        <v>1144.71</v>
      </c>
      <c r="U354" s="474">
        <v>1585.71</v>
      </c>
      <c r="V354" s="474">
        <v>1144.71</v>
      </c>
      <c r="X354" s="474">
        <v>1510.2</v>
      </c>
      <c r="Y354" s="474">
        <v>1090.2</v>
      </c>
      <c r="AA354" s="474">
        <v>1313.24</v>
      </c>
      <c r="AB354" s="474">
        <v>948</v>
      </c>
      <c r="AD354" s="474">
        <v>1141.95</v>
      </c>
      <c r="AE354" s="474">
        <v>824.34999999999991</v>
      </c>
      <c r="AG354" s="474">
        <v>1141.95</v>
      </c>
      <c r="AH354" s="474">
        <v>824.34999999999991</v>
      </c>
      <c r="AP354" s="535"/>
    </row>
    <row r="355" spans="1:42" ht="24" customHeight="1" outlineLevel="1" x14ac:dyDescent="0.25">
      <c r="A355" s="469" t="s">
        <v>13557</v>
      </c>
      <c r="B355" s="471" t="s">
        <v>11192</v>
      </c>
      <c r="C355" s="469" t="s">
        <v>4597</v>
      </c>
      <c r="E355" s="475" t="s">
        <v>11186</v>
      </c>
      <c r="F355" s="469" t="s">
        <v>4455</v>
      </c>
      <c r="G355" s="468">
        <v>1.6</v>
      </c>
      <c r="H355" s="468">
        <v>1.6</v>
      </c>
      <c r="I355" s="468" t="s">
        <v>4616</v>
      </c>
      <c r="J355" s="468">
        <v>209</v>
      </c>
      <c r="L355" s="468">
        <v>8</v>
      </c>
      <c r="M355" s="474">
        <f t="shared" si="24"/>
        <v>1772.42</v>
      </c>
      <c r="N355" s="474">
        <f t="shared" si="22"/>
        <v>1276.1424</v>
      </c>
      <c r="P355" s="488">
        <v>0.72</v>
      </c>
      <c r="R355" s="474">
        <v>1431.57</v>
      </c>
      <c r="S355" s="474">
        <v>990.57</v>
      </c>
      <c r="U355" s="474">
        <v>1431.57</v>
      </c>
      <c r="V355" s="474">
        <v>990.57</v>
      </c>
      <c r="X355" s="474">
        <v>1363.4</v>
      </c>
      <c r="Y355" s="474">
        <v>943.4</v>
      </c>
      <c r="AA355" s="474">
        <v>1185.5899999999999</v>
      </c>
      <c r="AB355" s="474">
        <v>820.35</v>
      </c>
      <c r="AD355" s="474">
        <v>1030.95</v>
      </c>
      <c r="AE355" s="474">
        <v>713.34999999999991</v>
      </c>
      <c r="AF355" s="514"/>
      <c r="AG355" s="474">
        <v>1030.95</v>
      </c>
      <c r="AH355" s="474">
        <v>713.34999999999991</v>
      </c>
      <c r="AP355" s="535"/>
    </row>
    <row r="356" spans="1:42" ht="24" customHeight="1" outlineLevel="1" x14ac:dyDescent="0.25">
      <c r="A356" s="469" t="s">
        <v>13557</v>
      </c>
      <c r="B356" s="471" t="s">
        <v>11193</v>
      </c>
      <c r="C356" s="469" t="s">
        <v>4597</v>
      </c>
      <c r="E356" s="475" t="s">
        <v>11187</v>
      </c>
      <c r="F356" s="469" t="s">
        <v>4455</v>
      </c>
      <c r="G356" s="468">
        <v>1.6</v>
      </c>
      <c r="H356" s="468">
        <v>1.6</v>
      </c>
      <c r="I356" s="468" t="s">
        <v>4616</v>
      </c>
      <c r="J356" s="468">
        <v>226</v>
      </c>
      <c r="L356" s="468">
        <v>7.6</v>
      </c>
      <c r="M356" s="474">
        <f t="shared" si="24"/>
        <v>1555.9700000000003</v>
      </c>
      <c r="N356" s="474">
        <f t="shared" si="22"/>
        <v>980.26110000000017</v>
      </c>
      <c r="P356" s="488">
        <v>0.63</v>
      </c>
      <c r="R356" s="474">
        <v>1256.75</v>
      </c>
      <c r="S356" s="474">
        <v>815.64</v>
      </c>
      <c r="U356" s="474">
        <v>1256.75</v>
      </c>
      <c r="V356" s="474">
        <v>815.64</v>
      </c>
      <c r="X356" s="474">
        <v>1196.9000000000001</v>
      </c>
      <c r="Y356" s="474">
        <v>776.8</v>
      </c>
      <c r="AA356" s="474">
        <v>1040.75</v>
      </c>
      <c r="AB356" s="474">
        <v>675.51</v>
      </c>
      <c r="AD356" s="474">
        <v>905</v>
      </c>
      <c r="AE356" s="474">
        <v>587.4</v>
      </c>
      <c r="AG356" s="474">
        <v>905</v>
      </c>
      <c r="AH356" s="474">
        <v>587.4</v>
      </c>
      <c r="AP356" s="535"/>
    </row>
    <row r="357" spans="1:42" ht="24" customHeight="1" outlineLevel="1" x14ac:dyDescent="0.25">
      <c r="A357" s="469" t="s">
        <v>13557</v>
      </c>
      <c r="B357" s="471" t="s">
        <v>11194</v>
      </c>
      <c r="C357" s="469" t="s">
        <v>4597</v>
      </c>
      <c r="E357" s="475" t="s">
        <v>11188</v>
      </c>
      <c r="F357" s="469" t="s">
        <v>4455</v>
      </c>
      <c r="G357" s="468">
        <v>1.6</v>
      </c>
      <c r="H357" s="468">
        <v>1.6</v>
      </c>
      <c r="I357" s="468" t="s">
        <v>4616</v>
      </c>
      <c r="L357" s="468">
        <v>7.5</v>
      </c>
      <c r="M357" s="474">
        <f t="shared" si="24"/>
        <v>1543.8799999999999</v>
      </c>
      <c r="N357" s="474">
        <f t="shared" si="22"/>
        <v>972.64439999999991</v>
      </c>
      <c r="P357" s="488">
        <v>0.63</v>
      </c>
      <c r="R357" s="474">
        <v>1246.98</v>
      </c>
      <c r="S357" s="474">
        <v>748.23</v>
      </c>
      <c r="U357" s="474">
        <v>1246.98</v>
      </c>
      <c r="V357" s="474">
        <v>748.23</v>
      </c>
      <c r="X357" s="474">
        <v>1187.5999999999999</v>
      </c>
      <c r="Y357" s="474">
        <v>712.6</v>
      </c>
      <c r="AA357" s="474">
        <v>1032.7</v>
      </c>
      <c r="AB357" s="474">
        <v>619.62</v>
      </c>
      <c r="AD357" s="474">
        <v>898</v>
      </c>
      <c r="AE357" s="474">
        <v>538.79999999999995</v>
      </c>
      <c r="AG357" s="474">
        <v>898</v>
      </c>
      <c r="AH357" s="474">
        <v>538.79999999999995</v>
      </c>
      <c r="AP357" s="535"/>
    </row>
    <row r="358" spans="1:42" ht="24" customHeight="1" outlineLevel="1" x14ac:dyDescent="0.25">
      <c r="A358" s="469" t="s">
        <v>13557</v>
      </c>
      <c r="B358" s="471" t="s">
        <v>11195</v>
      </c>
      <c r="C358" s="469" t="s">
        <v>4597</v>
      </c>
      <c r="E358" s="475" t="s">
        <v>11189</v>
      </c>
      <c r="F358" s="469" t="s">
        <v>4455</v>
      </c>
      <c r="G358" s="468">
        <v>1.6</v>
      </c>
      <c r="H358" s="468">
        <v>1.6</v>
      </c>
      <c r="I358" s="468" t="s">
        <v>4616</v>
      </c>
      <c r="L358" s="468">
        <v>8</v>
      </c>
      <c r="M358" s="474">
        <f t="shared" si="24"/>
        <v>1797.3799999999999</v>
      </c>
      <c r="N358" s="474">
        <f t="shared" si="22"/>
        <v>1294.1135999999999</v>
      </c>
      <c r="P358" s="488">
        <v>0.72</v>
      </c>
      <c r="R358" s="474">
        <v>1451.73</v>
      </c>
      <c r="S358" s="474">
        <v>1010.63</v>
      </c>
      <c r="U358" s="474">
        <v>1451.73</v>
      </c>
      <c r="V358" s="474">
        <v>1010.63</v>
      </c>
      <c r="X358" s="474">
        <v>1382.6</v>
      </c>
      <c r="Y358" s="474">
        <v>962.5</v>
      </c>
      <c r="AA358" s="474">
        <v>0</v>
      </c>
      <c r="AB358" s="474">
        <v>0</v>
      </c>
      <c r="AD358" s="474">
        <v>0</v>
      </c>
      <c r="AE358" s="474"/>
      <c r="AG358" s="474">
        <v>0</v>
      </c>
      <c r="AH358" s="474"/>
      <c r="AP358" s="535"/>
    </row>
    <row r="359" spans="1:42" ht="24" customHeight="1" outlineLevel="1" x14ac:dyDescent="0.25">
      <c r="B359" s="471" t="s">
        <v>19600</v>
      </c>
      <c r="C359" s="469" t="s">
        <v>4597</v>
      </c>
      <c r="E359" s="475" t="s">
        <v>19599</v>
      </c>
      <c r="F359" s="469" t="s">
        <v>4455</v>
      </c>
      <c r="G359" s="468">
        <v>1.6</v>
      </c>
      <c r="H359" s="468">
        <v>1.6</v>
      </c>
      <c r="I359" s="468" t="s">
        <v>4616</v>
      </c>
      <c r="M359" s="474">
        <f t="shared" si="24"/>
        <v>1984.58</v>
      </c>
      <c r="N359" s="474">
        <f t="shared" si="22"/>
        <v>1488.4349999999999</v>
      </c>
      <c r="P359" s="488">
        <v>0.75</v>
      </c>
      <c r="R359" s="474">
        <v>1602.93</v>
      </c>
      <c r="S359" s="474">
        <v>1161.83</v>
      </c>
      <c r="U359" s="474">
        <v>1602.93</v>
      </c>
      <c r="V359" s="474">
        <v>1161.83</v>
      </c>
      <c r="X359" s="474">
        <v>1526.6</v>
      </c>
      <c r="Y359" s="474">
        <v>1106.5</v>
      </c>
      <c r="AA359" s="474">
        <v>0</v>
      </c>
      <c r="AB359" s="474">
        <v>0</v>
      </c>
      <c r="AD359" s="474"/>
      <c r="AE359" s="474"/>
      <c r="AG359" s="474"/>
      <c r="AH359" s="474"/>
      <c r="AP359" s="535"/>
    </row>
    <row r="360" spans="1:42" s="466" customFormat="1" ht="24" customHeight="1" outlineLevel="1" x14ac:dyDescent="0.25">
      <c r="A360" s="461" t="s">
        <v>13557</v>
      </c>
      <c r="B360" s="462" t="s">
        <v>11207</v>
      </c>
      <c r="C360" s="461" t="s">
        <v>4597</v>
      </c>
      <c r="D360" s="461"/>
      <c r="E360" s="463" t="s">
        <v>11184</v>
      </c>
      <c r="F360" s="461" t="s">
        <v>4455</v>
      </c>
      <c r="G360" s="464">
        <v>1.6</v>
      </c>
      <c r="H360" s="464">
        <v>1.6</v>
      </c>
      <c r="I360" s="464" t="s">
        <v>4616</v>
      </c>
      <c r="J360" s="464">
        <v>224</v>
      </c>
      <c r="K360" s="461"/>
      <c r="L360" s="464">
        <v>7.5</v>
      </c>
      <c r="M360" s="465">
        <f t="shared" si="24"/>
        <v>1591.98</v>
      </c>
      <c r="N360" s="465">
        <f t="shared" si="22"/>
        <v>955.18799999999999</v>
      </c>
      <c r="O360" s="514"/>
      <c r="P360" s="486">
        <v>0.6</v>
      </c>
      <c r="Q360" s="514"/>
      <c r="R360" s="465">
        <v>1285.83</v>
      </c>
      <c r="S360" s="465">
        <v>771.54</v>
      </c>
      <c r="T360" s="514"/>
      <c r="U360" s="465">
        <v>1285.83</v>
      </c>
      <c r="V360" s="465">
        <v>771.54</v>
      </c>
      <c r="W360" s="514"/>
      <c r="X360" s="465">
        <v>1224.5999999999999</v>
      </c>
      <c r="Y360" s="465">
        <v>734.8</v>
      </c>
      <c r="Z360" s="514"/>
      <c r="AA360" s="465">
        <v>1064.9000000000001</v>
      </c>
      <c r="AB360" s="465">
        <v>638.94000000000005</v>
      </c>
      <c r="AC360" s="514"/>
      <c r="AD360" s="465">
        <v>926</v>
      </c>
      <c r="AE360" s="465">
        <v>555.6</v>
      </c>
      <c r="AF360" s="521"/>
      <c r="AG360" s="465">
        <v>926</v>
      </c>
      <c r="AH360" s="465">
        <v>555.6</v>
      </c>
      <c r="AI360" s="530"/>
      <c r="AJ360" s="533"/>
      <c r="AK360" s="533"/>
      <c r="AL360" s="533"/>
      <c r="AM360" s="533"/>
      <c r="AN360" s="533"/>
      <c r="AO360" s="533"/>
      <c r="AP360" s="534"/>
    </row>
    <row r="361" spans="1:42" ht="24" customHeight="1" outlineLevel="1" x14ac:dyDescent="0.25">
      <c r="A361" s="469" t="s">
        <v>13557</v>
      </c>
      <c r="B361" s="471" t="s">
        <v>11208</v>
      </c>
      <c r="C361" s="469" t="s">
        <v>4597</v>
      </c>
      <c r="E361" s="475" t="s">
        <v>11185</v>
      </c>
      <c r="F361" s="469" t="s">
        <v>4455</v>
      </c>
      <c r="G361" s="468">
        <v>1.6</v>
      </c>
      <c r="H361" s="468">
        <v>1.6</v>
      </c>
      <c r="I361" s="468" t="s">
        <v>4616</v>
      </c>
      <c r="J361" s="468">
        <v>243</v>
      </c>
      <c r="L361" s="468">
        <v>8</v>
      </c>
      <c r="M361" s="474">
        <f t="shared" si="24"/>
        <v>2190.2400000000002</v>
      </c>
      <c r="N361" s="474">
        <f t="shared" si="22"/>
        <v>1642.6800000000003</v>
      </c>
      <c r="P361" s="488">
        <v>0.75</v>
      </c>
      <c r="R361" s="474">
        <v>1769.04</v>
      </c>
      <c r="S361" s="474">
        <v>1254.6500000000001</v>
      </c>
      <c r="U361" s="474">
        <v>1769.04</v>
      </c>
      <c r="V361" s="474">
        <v>1254.6500000000001</v>
      </c>
      <c r="X361" s="474">
        <v>1684.8</v>
      </c>
      <c r="Y361" s="474">
        <v>1194.9000000000001</v>
      </c>
      <c r="AA361" s="474">
        <v>1465.04</v>
      </c>
      <c r="AB361" s="474">
        <v>1039.08</v>
      </c>
      <c r="AD361" s="474">
        <v>1273.95</v>
      </c>
      <c r="AE361" s="474">
        <v>903.55</v>
      </c>
      <c r="AG361" s="474">
        <v>1273.95</v>
      </c>
      <c r="AH361" s="474">
        <v>903.55</v>
      </c>
      <c r="AP361" s="535"/>
    </row>
    <row r="362" spans="1:42" ht="24" customHeight="1" outlineLevel="1" x14ac:dyDescent="0.25">
      <c r="A362" s="469" t="s">
        <v>13557</v>
      </c>
      <c r="B362" s="471" t="s">
        <v>11209</v>
      </c>
      <c r="C362" s="469" t="s">
        <v>4597</v>
      </c>
      <c r="E362" s="475" t="s">
        <v>11186</v>
      </c>
      <c r="F362" s="469" t="s">
        <v>4455</v>
      </c>
      <c r="G362" s="468">
        <v>1.6</v>
      </c>
      <c r="H362" s="468">
        <v>1.6</v>
      </c>
      <c r="I362" s="468" t="s">
        <v>4616</v>
      </c>
      <c r="J362" s="468">
        <v>225</v>
      </c>
      <c r="L362" s="468">
        <v>8</v>
      </c>
      <c r="M362" s="474">
        <f t="shared" si="24"/>
        <v>1999.4</v>
      </c>
      <c r="N362" s="474">
        <f t="shared" si="22"/>
        <v>1439.568</v>
      </c>
      <c r="P362" s="488">
        <v>0.72</v>
      </c>
      <c r="R362" s="474">
        <v>1614.9</v>
      </c>
      <c r="S362" s="474">
        <v>1100.51</v>
      </c>
      <c r="U362" s="474">
        <v>1614.9</v>
      </c>
      <c r="V362" s="474">
        <v>1100.51</v>
      </c>
      <c r="X362" s="474">
        <v>1538</v>
      </c>
      <c r="Y362" s="474">
        <v>1048.0999999999999</v>
      </c>
      <c r="AA362" s="474">
        <v>1337.39</v>
      </c>
      <c r="AB362" s="474">
        <v>911.43</v>
      </c>
      <c r="AD362" s="474">
        <v>1162.95</v>
      </c>
      <c r="AE362" s="474">
        <v>792.55</v>
      </c>
      <c r="AF362" s="514"/>
      <c r="AG362" s="474">
        <v>1162.95</v>
      </c>
      <c r="AH362" s="474">
        <v>792.55</v>
      </c>
      <c r="AP362" s="535"/>
    </row>
    <row r="363" spans="1:42" ht="24" customHeight="1" outlineLevel="1" x14ac:dyDescent="0.25">
      <c r="A363" s="469" t="s">
        <v>13557</v>
      </c>
      <c r="B363" s="471" t="s">
        <v>11210</v>
      </c>
      <c r="C363" s="469" t="s">
        <v>4597</v>
      </c>
      <c r="E363" s="475" t="s">
        <v>11187</v>
      </c>
      <c r="F363" s="469" t="s">
        <v>4455</v>
      </c>
      <c r="G363" s="468">
        <v>1.6</v>
      </c>
      <c r="H363" s="468">
        <v>1.6</v>
      </c>
      <c r="I363" s="468" t="s">
        <v>4616</v>
      </c>
      <c r="J363" s="468">
        <v>242</v>
      </c>
      <c r="L363" s="468">
        <v>7.6</v>
      </c>
      <c r="M363" s="474">
        <f t="shared" si="24"/>
        <v>1782.8200000000002</v>
      </c>
      <c r="N363" s="474">
        <f t="shared" si="22"/>
        <v>1123.1766</v>
      </c>
      <c r="P363" s="488">
        <v>0.63</v>
      </c>
      <c r="R363" s="474">
        <v>1439.97</v>
      </c>
      <c r="S363" s="474">
        <v>925.68</v>
      </c>
      <c r="U363" s="474">
        <v>1439.97</v>
      </c>
      <c r="V363" s="474">
        <v>925.68</v>
      </c>
      <c r="X363" s="474">
        <v>1371.4</v>
      </c>
      <c r="Y363" s="474">
        <v>881.6</v>
      </c>
      <c r="AA363" s="474">
        <v>1192.55</v>
      </c>
      <c r="AB363" s="474">
        <v>766.59</v>
      </c>
      <c r="AD363" s="474">
        <v>1037</v>
      </c>
      <c r="AE363" s="474">
        <v>666.6</v>
      </c>
      <c r="AG363" s="474">
        <v>1037</v>
      </c>
      <c r="AH363" s="474">
        <v>666.6</v>
      </c>
      <c r="AP363" s="535"/>
    </row>
    <row r="364" spans="1:42" ht="24" customHeight="1" outlineLevel="1" x14ac:dyDescent="0.25">
      <c r="A364" s="469" t="s">
        <v>13557</v>
      </c>
      <c r="B364" s="471" t="s">
        <v>11211</v>
      </c>
      <c r="C364" s="469" t="s">
        <v>4597</v>
      </c>
      <c r="E364" s="475" t="s">
        <v>11188</v>
      </c>
      <c r="F364" s="469" t="s">
        <v>4455</v>
      </c>
      <c r="G364" s="468">
        <v>1.6</v>
      </c>
      <c r="H364" s="468">
        <v>1.6</v>
      </c>
      <c r="I364" s="468" t="s">
        <v>4616</v>
      </c>
      <c r="L364" s="468">
        <v>7.5</v>
      </c>
      <c r="M364" s="474">
        <f t="shared" si="24"/>
        <v>1800.1100000000001</v>
      </c>
      <c r="N364" s="474">
        <f t="shared" si="22"/>
        <v>1134.0693000000001</v>
      </c>
      <c r="P364" s="488">
        <v>0.63</v>
      </c>
      <c r="R364" s="474">
        <v>1453.94</v>
      </c>
      <c r="S364" s="474">
        <v>872.34</v>
      </c>
      <c r="U364" s="474">
        <v>1453.94</v>
      </c>
      <c r="V364" s="474">
        <v>872.34</v>
      </c>
      <c r="X364" s="474">
        <v>1384.7</v>
      </c>
      <c r="Y364" s="474">
        <v>830.8</v>
      </c>
      <c r="AA364" s="474">
        <v>1204.05</v>
      </c>
      <c r="AB364" s="474">
        <v>722.43</v>
      </c>
      <c r="AD364" s="474">
        <v>1047</v>
      </c>
      <c r="AE364" s="474">
        <v>628.19999999999993</v>
      </c>
      <c r="AG364" s="474">
        <v>1047</v>
      </c>
      <c r="AH364" s="474">
        <v>628.19999999999993</v>
      </c>
      <c r="AP364" s="535"/>
    </row>
    <row r="365" spans="1:42" ht="24" customHeight="1" outlineLevel="1" x14ac:dyDescent="0.25">
      <c r="A365" s="469" t="s">
        <v>13557</v>
      </c>
      <c r="B365" s="471" t="s">
        <v>11212</v>
      </c>
      <c r="C365" s="469" t="s">
        <v>4597</v>
      </c>
      <c r="E365" s="475" t="s">
        <v>11189</v>
      </c>
      <c r="F365" s="469" t="s">
        <v>4455</v>
      </c>
      <c r="G365" s="468">
        <v>1.6</v>
      </c>
      <c r="H365" s="468">
        <v>1.6</v>
      </c>
      <c r="I365" s="468" t="s">
        <v>4616</v>
      </c>
      <c r="L365" s="468">
        <v>8</v>
      </c>
      <c r="M365" s="474">
        <v>2029.48</v>
      </c>
      <c r="N365" s="474">
        <f t="shared" si="22"/>
        <v>1461.2256</v>
      </c>
      <c r="P365" s="488">
        <v>0.72</v>
      </c>
      <c r="R365" s="474">
        <v>0</v>
      </c>
      <c r="S365" s="474">
        <v>0</v>
      </c>
      <c r="U365" s="474">
        <v>0</v>
      </c>
      <c r="V365" s="474">
        <v>0</v>
      </c>
      <c r="X365" s="474">
        <v>0</v>
      </c>
      <c r="Y365" s="474">
        <v>0</v>
      </c>
      <c r="AA365" s="474">
        <v>0</v>
      </c>
      <c r="AB365" s="474">
        <v>0</v>
      </c>
      <c r="AD365" s="474">
        <v>0</v>
      </c>
      <c r="AE365" s="474"/>
      <c r="AG365" s="474">
        <v>0</v>
      </c>
      <c r="AH365" s="474"/>
      <c r="AP365" s="535"/>
    </row>
    <row r="366" spans="1:42" ht="24" customHeight="1" outlineLevel="1" x14ac:dyDescent="0.25">
      <c r="B366" s="471" t="s">
        <v>19598</v>
      </c>
      <c r="C366" s="469" t="s">
        <v>4597</v>
      </c>
      <c r="E366" s="475" t="s">
        <v>19599</v>
      </c>
      <c r="F366" s="469" t="s">
        <v>4455</v>
      </c>
      <c r="G366" s="468">
        <v>1.6</v>
      </c>
      <c r="H366" s="468">
        <v>1.6</v>
      </c>
      <c r="I366" s="468" t="s">
        <v>4616</v>
      </c>
      <c r="M366" s="474">
        <f t="shared" ref="M366:M397" si="25">X366*$O$3</f>
        <v>0</v>
      </c>
      <c r="N366" s="474">
        <f t="shared" si="22"/>
        <v>0</v>
      </c>
      <c r="P366" s="488">
        <v>0.75</v>
      </c>
      <c r="R366" s="474">
        <v>0</v>
      </c>
      <c r="S366" s="474">
        <v>0</v>
      </c>
      <c r="U366" s="474">
        <v>0</v>
      </c>
      <c r="V366" s="474">
        <v>0</v>
      </c>
      <c r="X366" s="474">
        <v>0</v>
      </c>
      <c r="Y366" s="474">
        <v>0</v>
      </c>
      <c r="AA366" s="474">
        <v>0</v>
      </c>
      <c r="AB366" s="474">
        <v>0</v>
      </c>
      <c r="AD366" s="474"/>
      <c r="AE366" s="474"/>
      <c r="AG366" s="474"/>
      <c r="AH366" s="474"/>
      <c r="AP366" s="535"/>
    </row>
    <row r="367" spans="1:42" s="466" customFormat="1" ht="24" customHeight="1" outlineLevel="1" x14ac:dyDescent="0.25">
      <c r="A367" s="461" t="s">
        <v>13557</v>
      </c>
      <c r="B367" s="462" t="s">
        <v>11213</v>
      </c>
      <c r="C367" s="461" t="s">
        <v>4597</v>
      </c>
      <c r="D367" s="461"/>
      <c r="E367" s="463" t="s">
        <v>11218</v>
      </c>
      <c r="F367" s="461" t="s">
        <v>4455</v>
      </c>
      <c r="G367" s="464">
        <v>1.1499999999999999</v>
      </c>
      <c r="H367" s="464">
        <v>1.55</v>
      </c>
      <c r="I367" s="464">
        <v>0.25</v>
      </c>
      <c r="J367" s="464">
        <v>156</v>
      </c>
      <c r="K367" s="461"/>
      <c r="L367" s="464"/>
      <c r="M367" s="465">
        <f t="shared" si="25"/>
        <v>1102.01</v>
      </c>
      <c r="N367" s="465">
        <f t="shared" si="22"/>
        <v>661.20600000000002</v>
      </c>
      <c r="O367" s="514"/>
      <c r="P367" s="486">
        <v>0.6</v>
      </c>
      <c r="Q367" s="514"/>
      <c r="R367" s="465">
        <v>890.09</v>
      </c>
      <c r="S367" s="465">
        <v>534.03</v>
      </c>
      <c r="T367" s="514"/>
      <c r="U367" s="465">
        <v>890.09</v>
      </c>
      <c r="V367" s="465">
        <v>534.03</v>
      </c>
      <c r="W367" s="514"/>
      <c r="X367" s="465">
        <v>847.7</v>
      </c>
      <c r="Y367" s="465">
        <v>508.6</v>
      </c>
      <c r="Z367" s="514"/>
      <c r="AA367" s="465">
        <v>737.15</v>
      </c>
      <c r="AB367" s="465">
        <v>442.29</v>
      </c>
      <c r="AC367" s="514"/>
      <c r="AD367" s="465">
        <v>641</v>
      </c>
      <c r="AE367" s="465">
        <v>384.59999999999997</v>
      </c>
      <c r="AF367" s="521"/>
      <c r="AG367" s="465">
        <v>641</v>
      </c>
      <c r="AH367" s="465">
        <v>384.59999999999997</v>
      </c>
      <c r="AI367" s="530"/>
      <c r="AJ367" s="533"/>
      <c r="AK367" s="533"/>
      <c r="AL367" s="533"/>
      <c r="AM367" s="533"/>
      <c r="AN367" s="533"/>
      <c r="AO367" s="533"/>
      <c r="AP367" s="534"/>
    </row>
    <row r="368" spans="1:42" ht="24" customHeight="1" outlineLevel="1" x14ac:dyDescent="0.25">
      <c r="A368" s="469" t="s">
        <v>13557</v>
      </c>
      <c r="B368" s="471" t="s">
        <v>11214</v>
      </c>
      <c r="C368" s="469" t="s">
        <v>4597</v>
      </c>
      <c r="E368" s="475" t="s">
        <v>11219</v>
      </c>
      <c r="F368" s="469" t="s">
        <v>4455</v>
      </c>
      <c r="G368" s="468">
        <v>1.1499999999999999</v>
      </c>
      <c r="H368" s="468">
        <v>1.55</v>
      </c>
      <c r="I368" s="468">
        <v>0.25</v>
      </c>
      <c r="J368" s="468">
        <v>169</v>
      </c>
      <c r="M368" s="474">
        <f t="shared" si="25"/>
        <v>1709.24</v>
      </c>
      <c r="N368" s="474">
        <f t="shared" si="22"/>
        <v>1281.93</v>
      </c>
      <c r="P368" s="488">
        <v>0.75</v>
      </c>
      <c r="R368" s="474">
        <v>1380.54</v>
      </c>
      <c r="S368" s="474">
        <v>1024.49</v>
      </c>
      <c r="U368" s="474">
        <v>1380.54</v>
      </c>
      <c r="V368" s="474">
        <v>1024.49</v>
      </c>
      <c r="X368" s="474">
        <v>1314.8</v>
      </c>
      <c r="Y368" s="474">
        <v>975.7</v>
      </c>
      <c r="AA368" s="474">
        <v>1143.33</v>
      </c>
      <c r="AB368" s="474">
        <v>848.47</v>
      </c>
      <c r="AD368" s="474">
        <v>994.2</v>
      </c>
      <c r="AE368" s="474">
        <v>737.8</v>
      </c>
      <c r="AG368" s="474">
        <v>994.2</v>
      </c>
      <c r="AH368" s="474">
        <v>737.8</v>
      </c>
      <c r="AP368" s="535"/>
    </row>
    <row r="369" spans="1:42" ht="24" customHeight="1" outlineLevel="1" x14ac:dyDescent="0.25">
      <c r="A369" s="469" t="s">
        <v>13557</v>
      </c>
      <c r="B369" s="471" t="s">
        <v>11215</v>
      </c>
      <c r="C369" s="469" t="s">
        <v>4597</v>
      </c>
      <c r="E369" s="475" t="s">
        <v>11220</v>
      </c>
      <c r="F369" s="469" t="s">
        <v>4455</v>
      </c>
      <c r="G369" s="468">
        <v>1.1499999999999999</v>
      </c>
      <c r="H369" s="468">
        <v>1.55</v>
      </c>
      <c r="I369" s="468">
        <v>0.25</v>
      </c>
      <c r="J369" s="468">
        <v>157</v>
      </c>
      <c r="M369" s="474">
        <f t="shared" si="25"/>
        <v>1582.1000000000001</v>
      </c>
      <c r="N369" s="474">
        <f t="shared" si="22"/>
        <v>1139.1120000000001</v>
      </c>
      <c r="P369" s="488">
        <v>0.72</v>
      </c>
      <c r="R369" s="474">
        <v>1277.8499999999999</v>
      </c>
      <c r="S369" s="474">
        <v>921.8</v>
      </c>
      <c r="U369" s="474">
        <v>1277.8499999999999</v>
      </c>
      <c r="V369" s="474">
        <v>921.8</v>
      </c>
      <c r="X369" s="474">
        <v>1217</v>
      </c>
      <c r="Y369" s="474">
        <v>877.9</v>
      </c>
      <c r="AA369" s="474">
        <v>1058.23</v>
      </c>
      <c r="AB369" s="474">
        <v>763.37</v>
      </c>
      <c r="AD369" s="474">
        <v>920.2</v>
      </c>
      <c r="AE369" s="474">
        <v>663.8</v>
      </c>
      <c r="AF369" s="514"/>
      <c r="AG369" s="474">
        <v>920.2</v>
      </c>
      <c r="AH369" s="474">
        <v>663.8</v>
      </c>
      <c r="AP369" s="535"/>
    </row>
    <row r="370" spans="1:42" ht="24" customHeight="1" outlineLevel="1" x14ac:dyDescent="0.25">
      <c r="A370" s="469" t="s">
        <v>13557</v>
      </c>
      <c r="B370" s="471" t="s">
        <v>11216</v>
      </c>
      <c r="C370" s="469" t="s">
        <v>4597</v>
      </c>
      <c r="E370" s="475" t="s">
        <v>11221</v>
      </c>
      <c r="F370" s="469" t="s">
        <v>4455</v>
      </c>
      <c r="G370" s="468">
        <v>1.1499999999999999</v>
      </c>
      <c r="H370" s="468">
        <v>1.55</v>
      </c>
      <c r="I370" s="468">
        <v>0.25</v>
      </c>
      <c r="J370" s="468">
        <v>168</v>
      </c>
      <c r="M370" s="474">
        <f t="shared" si="25"/>
        <v>1229.28</v>
      </c>
      <c r="N370" s="474">
        <f t="shared" si="22"/>
        <v>774.44640000000004</v>
      </c>
      <c r="P370" s="488">
        <v>0.63</v>
      </c>
      <c r="R370" s="474">
        <v>992.88</v>
      </c>
      <c r="S370" s="474">
        <v>636.83000000000004</v>
      </c>
      <c r="U370" s="474">
        <v>992.88</v>
      </c>
      <c r="V370" s="474">
        <v>636.83000000000004</v>
      </c>
      <c r="X370" s="474">
        <v>945.6</v>
      </c>
      <c r="Y370" s="474">
        <v>606.5</v>
      </c>
      <c r="AA370" s="474">
        <v>822.25</v>
      </c>
      <c r="AB370" s="474">
        <v>527.39</v>
      </c>
      <c r="AD370" s="474">
        <v>715</v>
      </c>
      <c r="AE370" s="474">
        <v>458.59999999999997</v>
      </c>
      <c r="AG370" s="474">
        <v>715</v>
      </c>
      <c r="AH370" s="474">
        <v>458.59999999999997</v>
      </c>
      <c r="AP370" s="535"/>
    </row>
    <row r="371" spans="1:42" ht="24" customHeight="1" outlineLevel="1" x14ac:dyDescent="0.25">
      <c r="A371" s="469" t="s">
        <v>13557</v>
      </c>
      <c r="B371" s="471" t="s">
        <v>11217</v>
      </c>
      <c r="C371" s="469" t="s">
        <v>4597</v>
      </c>
      <c r="E371" s="475" t="s">
        <v>11222</v>
      </c>
      <c r="F371" s="469" t="s">
        <v>4455</v>
      </c>
      <c r="G371" s="468">
        <v>1.1499999999999999</v>
      </c>
      <c r="H371" s="468">
        <v>1.55</v>
      </c>
      <c r="I371" s="468">
        <v>0.25</v>
      </c>
      <c r="J371" s="477"/>
      <c r="M371" s="474">
        <f t="shared" si="25"/>
        <v>1246.44</v>
      </c>
      <c r="N371" s="474">
        <f t="shared" si="22"/>
        <v>785.25720000000001</v>
      </c>
      <c r="P371" s="488">
        <v>0.63</v>
      </c>
      <c r="R371" s="474">
        <v>1006.74</v>
      </c>
      <c r="S371" s="474">
        <v>604.07000000000005</v>
      </c>
      <c r="U371" s="474">
        <v>1006.74</v>
      </c>
      <c r="V371" s="474">
        <v>604.07000000000005</v>
      </c>
      <c r="X371" s="474">
        <v>958.8</v>
      </c>
      <c r="Y371" s="474">
        <v>575.29999999999995</v>
      </c>
      <c r="AA371" s="474">
        <v>833.75</v>
      </c>
      <c r="AB371" s="474">
        <v>500.25</v>
      </c>
      <c r="AD371" s="474">
        <v>725</v>
      </c>
      <c r="AE371" s="474">
        <v>435</v>
      </c>
      <c r="AG371" s="474">
        <v>725</v>
      </c>
      <c r="AH371" s="474">
        <v>435</v>
      </c>
      <c r="AP371" s="535"/>
    </row>
    <row r="372" spans="1:42" s="466" customFormat="1" ht="24" customHeight="1" outlineLevel="1" x14ac:dyDescent="0.25">
      <c r="A372" s="461" t="s">
        <v>13557</v>
      </c>
      <c r="B372" s="462" t="s">
        <v>11223</v>
      </c>
      <c r="C372" s="461" t="s">
        <v>4597</v>
      </c>
      <c r="D372" s="461"/>
      <c r="E372" s="463" t="s">
        <v>11218</v>
      </c>
      <c r="F372" s="461" t="s">
        <v>4455</v>
      </c>
      <c r="G372" s="464">
        <v>1.2</v>
      </c>
      <c r="H372" s="464">
        <v>1.7</v>
      </c>
      <c r="I372" s="464">
        <v>0.25</v>
      </c>
      <c r="J372" s="464">
        <v>140</v>
      </c>
      <c r="K372" s="461"/>
      <c r="L372" s="464"/>
      <c r="M372" s="465">
        <f t="shared" si="25"/>
        <v>988.52</v>
      </c>
      <c r="N372" s="465">
        <f t="shared" si="22"/>
        <v>593.11199999999997</v>
      </c>
      <c r="O372" s="514"/>
      <c r="P372" s="486">
        <v>0.6</v>
      </c>
      <c r="Q372" s="514"/>
      <c r="R372" s="465">
        <v>798.42</v>
      </c>
      <c r="S372" s="465">
        <v>479.12</v>
      </c>
      <c r="T372" s="514"/>
      <c r="U372" s="465">
        <v>798.42</v>
      </c>
      <c r="V372" s="465">
        <v>479.12</v>
      </c>
      <c r="W372" s="514"/>
      <c r="X372" s="465">
        <v>760.4</v>
      </c>
      <c r="Y372" s="465">
        <v>456.3</v>
      </c>
      <c r="Z372" s="514"/>
      <c r="AA372" s="465">
        <v>661.25</v>
      </c>
      <c r="AB372" s="465">
        <v>396.75</v>
      </c>
      <c r="AC372" s="514"/>
      <c r="AD372" s="465">
        <v>575</v>
      </c>
      <c r="AE372" s="465">
        <v>345</v>
      </c>
      <c r="AF372" s="521"/>
      <c r="AG372" s="465">
        <v>575</v>
      </c>
      <c r="AH372" s="465">
        <v>345</v>
      </c>
      <c r="AI372" s="530"/>
      <c r="AJ372" s="533"/>
      <c r="AK372" s="533"/>
      <c r="AL372" s="533"/>
      <c r="AM372" s="533"/>
      <c r="AN372" s="533"/>
      <c r="AO372" s="533"/>
      <c r="AP372" s="534"/>
    </row>
    <row r="373" spans="1:42" ht="24" customHeight="1" outlineLevel="1" x14ac:dyDescent="0.25">
      <c r="A373" s="469" t="s">
        <v>13557</v>
      </c>
      <c r="B373" s="471" t="s">
        <v>11224</v>
      </c>
      <c r="C373" s="469" t="s">
        <v>4597</v>
      </c>
      <c r="E373" s="475" t="s">
        <v>11219</v>
      </c>
      <c r="F373" s="469" t="s">
        <v>4455</v>
      </c>
      <c r="G373" s="468">
        <v>1.2</v>
      </c>
      <c r="H373" s="468">
        <v>1.7</v>
      </c>
      <c r="I373" s="468">
        <v>0.25</v>
      </c>
      <c r="J373" s="468">
        <v>153</v>
      </c>
      <c r="M373" s="474">
        <f t="shared" si="25"/>
        <v>1523.21</v>
      </c>
      <c r="N373" s="474">
        <f t="shared" si="22"/>
        <v>1142.4075</v>
      </c>
      <c r="P373" s="488">
        <v>0.75</v>
      </c>
      <c r="R373" s="474">
        <v>1230.29</v>
      </c>
      <c r="S373" s="474">
        <v>910.88</v>
      </c>
      <c r="U373" s="474">
        <v>1230.29</v>
      </c>
      <c r="V373" s="474">
        <v>910.88</v>
      </c>
      <c r="X373" s="474">
        <v>1171.7</v>
      </c>
      <c r="Y373" s="474">
        <v>867.5</v>
      </c>
      <c r="AA373" s="474">
        <v>1018.84</v>
      </c>
      <c r="AB373" s="474">
        <v>754.34</v>
      </c>
      <c r="AD373" s="474">
        <v>885.95</v>
      </c>
      <c r="AE373" s="474">
        <v>655.95</v>
      </c>
      <c r="AG373" s="474">
        <v>885.95</v>
      </c>
      <c r="AH373" s="474">
        <v>655.95</v>
      </c>
      <c r="AP373" s="535"/>
    </row>
    <row r="374" spans="1:42" ht="24" customHeight="1" outlineLevel="1" x14ac:dyDescent="0.25">
      <c r="A374" s="469" t="s">
        <v>13557</v>
      </c>
      <c r="B374" s="471" t="s">
        <v>11225</v>
      </c>
      <c r="C374" s="469" t="s">
        <v>4597</v>
      </c>
      <c r="E374" s="475" t="s">
        <v>11220</v>
      </c>
      <c r="F374" s="469" t="s">
        <v>4455</v>
      </c>
      <c r="G374" s="468">
        <v>1.2</v>
      </c>
      <c r="H374" s="468">
        <v>1.7</v>
      </c>
      <c r="I374" s="468">
        <v>0.25</v>
      </c>
      <c r="J374" s="468">
        <v>141</v>
      </c>
      <c r="M374" s="474">
        <f t="shared" si="25"/>
        <v>1395.94</v>
      </c>
      <c r="N374" s="474">
        <f t="shared" si="22"/>
        <v>1005.0768</v>
      </c>
      <c r="P374" s="488">
        <v>0.72</v>
      </c>
      <c r="R374" s="474">
        <v>1127.49</v>
      </c>
      <c r="S374" s="474">
        <v>808.08</v>
      </c>
      <c r="U374" s="474">
        <v>1127.49</v>
      </c>
      <c r="V374" s="474">
        <v>808.08</v>
      </c>
      <c r="X374" s="474">
        <v>1073.8</v>
      </c>
      <c r="Y374" s="474">
        <v>769.6</v>
      </c>
      <c r="AA374" s="474">
        <v>933.74</v>
      </c>
      <c r="AB374" s="474">
        <v>669.24</v>
      </c>
      <c r="AD374" s="474">
        <v>811.95</v>
      </c>
      <c r="AE374" s="474">
        <v>581.95000000000005</v>
      </c>
      <c r="AG374" s="474">
        <v>811.95</v>
      </c>
      <c r="AH374" s="474">
        <v>581.95000000000005</v>
      </c>
      <c r="AP374" s="535"/>
    </row>
    <row r="375" spans="1:42" ht="24" customHeight="1" outlineLevel="1" x14ac:dyDescent="0.25">
      <c r="A375" s="469" t="s">
        <v>13557</v>
      </c>
      <c r="B375" s="471" t="s">
        <v>11226</v>
      </c>
      <c r="C375" s="469" t="s">
        <v>4597</v>
      </c>
      <c r="E375" s="475" t="s">
        <v>11221</v>
      </c>
      <c r="F375" s="469" t="s">
        <v>4455</v>
      </c>
      <c r="G375" s="468">
        <v>1.2</v>
      </c>
      <c r="H375" s="468">
        <v>1.7</v>
      </c>
      <c r="I375" s="468">
        <v>0.25</v>
      </c>
      <c r="J375" s="468">
        <v>152</v>
      </c>
      <c r="M375" s="474">
        <f t="shared" si="25"/>
        <v>1115.79</v>
      </c>
      <c r="N375" s="474">
        <f t="shared" si="22"/>
        <v>702.94769999999994</v>
      </c>
      <c r="P375" s="488">
        <v>0.63</v>
      </c>
      <c r="R375" s="474">
        <v>901.22</v>
      </c>
      <c r="S375" s="474">
        <v>581.80999999999995</v>
      </c>
      <c r="U375" s="474">
        <v>901.22</v>
      </c>
      <c r="V375" s="474">
        <v>581.80999999999995</v>
      </c>
      <c r="X375" s="474">
        <v>858.3</v>
      </c>
      <c r="Y375" s="474">
        <v>554.1</v>
      </c>
      <c r="AA375" s="474">
        <v>746.35</v>
      </c>
      <c r="AB375" s="474">
        <v>481.85</v>
      </c>
      <c r="AD375" s="474">
        <v>649</v>
      </c>
      <c r="AE375" s="474">
        <v>419</v>
      </c>
      <c r="AF375" s="514"/>
      <c r="AG375" s="474">
        <v>649</v>
      </c>
      <c r="AH375" s="474">
        <v>419</v>
      </c>
      <c r="AP375" s="535"/>
    </row>
    <row r="376" spans="1:42" ht="24" customHeight="1" outlineLevel="1" x14ac:dyDescent="0.25">
      <c r="A376" s="469" t="s">
        <v>13557</v>
      </c>
      <c r="B376" s="471" t="s">
        <v>11227</v>
      </c>
      <c r="C376" s="469" t="s">
        <v>4597</v>
      </c>
      <c r="E376" s="475" t="s">
        <v>11222</v>
      </c>
      <c r="F376" s="469" t="s">
        <v>4455</v>
      </c>
      <c r="G376" s="468">
        <v>1.2</v>
      </c>
      <c r="H376" s="468">
        <v>1.7</v>
      </c>
      <c r="I376" s="468">
        <v>0.25</v>
      </c>
      <c r="J376" s="477"/>
      <c r="M376" s="474">
        <f t="shared" si="25"/>
        <v>1117.48</v>
      </c>
      <c r="N376" s="474">
        <f t="shared" si="22"/>
        <v>704.01240000000007</v>
      </c>
      <c r="P376" s="488">
        <v>0.63</v>
      </c>
      <c r="R376" s="474">
        <v>902.58</v>
      </c>
      <c r="S376" s="474">
        <v>541.59</v>
      </c>
      <c r="U376" s="474">
        <v>902.58</v>
      </c>
      <c r="V376" s="474">
        <v>541.59</v>
      </c>
      <c r="X376" s="474">
        <v>859.6</v>
      </c>
      <c r="Y376" s="474">
        <v>515.79999999999995</v>
      </c>
      <c r="AA376" s="474">
        <v>747.5</v>
      </c>
      <c r="AB376" s="474">
        <v>448.5</v>
      </c>
      <c r="AD376" s="474">
        <v>650</v>
      </c>
      <c r="AE376" s="474">
        <v>390</v>
      </c>
      <c r="AG376" s="474">
        <v>650</v>
      </c>
      <c r="AH376" s="474">
        <v>390</v>
      </c>
      <c r="AP376" s="535"/>
    </row>
    <row r="377" spans="1:42" s="466" customFormat="1" ht="24" customHeight="1" outlineLevel="1" x14ac:dyDescent="0.25">
      <c r="A377" s="461" t="s">
        <v>13557</v>
      </c>
      <c r="B377" s="462" t="s">
        <v>11228</v>
      </c>
      <c r="C377" s="461" t="s">
        <v>4597</v>
      </c>
      <c r="D377" s="461"/>
      <c r="E377" s="463" t="s">
        <v>11233</v>
      </c>
      <c r="F377" s="461" t="s">
        <v>4455</v>
      </c>
      <c r="G377" s="464">
        <v>1.1000000000000001</v>
      </c>
      <c r="H377" s="464">
        <v>1.6</v>
      </c>
      <c r="I377" s="464">
        <v>0.25</v>
      </c>
      <c r="J377" s="464">
        <v>184</v>
      </c>
      <c r="K377" s="461"/>
      <c r="L377" s="464">
        <v>6</v>
      </c>
      <c r="M377" s="465">
        <f t="shared" si="25"/>
        <v>900.9</v>
      </c>
      <c r="N377" s="465">
        <f t="shared" si="22"/>
        <v>540.54</v>
      </c>
      <c r="O377" s="514"/>
      <c r="P377" s="486">
        <v>0.6</v>
      </c>
      <c r="Q377" s="514"/>
      <c r="R377" s="465">
        <v>727.65</v>
      </c>
      <c r="S377" s="465">
        <v>436.59</v>
      </c>
      <c r="T377" s="514"/>
      <c r="U377" s="465">
        <v>727.65</v>
      </c>
      <c r="V377" s="465">
        <v>436.59</v>
      </c>
      <c r="W377" s="514"/>
      <c r="X377" s="465">
        <v>693</v>
      </c>
      <c r="Y377" s="465">
        <v>415.8</v>
      </c>
      <c r="Z377" s="514"/>
      <c r="AA377" s="465">
        <v>602.6</v>
      </c>
      <c r="AB377" s="465">
        <v>361.56</v>
      </c>
      <c r="AC377" s="514"/>
      <c r="AD377" s="465">
        <v>524</v>
      </c>
      <c r="AE377" s="465">
        <v>314.39999999999998</v>
      </c>
      <c r="AF377" s="521"/>
      <c r="AG377" s="465">
        <v>524</v>
      </c>
      <c r="AH377" s="465">
        <v>314.39999999999998</v>
      </c>
      <c r="AI377" s="530"/>
      <c r="AJ377" s="533"/>
      <c r="AK377" s="533"/>
      <c r="AL377" s="533"/>
      <c r="AM377" s="533"/>
      <c r="AN377" s="533"/>
      <c r="AO377" s="533"/>
      <c r="AP377" s="534"/>
    </row>
    <row r="378" spans="1:42" ht="24" customHeight="1" outlineLevel="1" x14ac:dyDescent="0.25">
      <c r="A378" s="469" t="s">
        <v>13557</v>
      </c>
      <c r="B378" s="471" t="s">
        <v>11229</v>
      </c>
      <c r="C378" s="469" t="s">
        <v>4597</v>
      </c>
      <c r="E378" s="475" t="s">
        <v>11234</v>
      </c>
      <c r="F378" s="469" t="s">
        <v>4455</v>
      </c>
      <c r="G378" s="468">
        <v>1.1000000000000001</v>
      </c>
      <c r="H378" s="468">
        <v>1.6</v>
      </c>
      <c r="I378" s="468">
        <v>0.25</v>
      </c>
      <c r="J378" s="468">
        <v>197</v>
      </c>
      <c r="L378" s="468">
        <v>6.5</v>
      </c>
      <c r="M378" s="474">
        <f t="shared" si="25"/>
        <v>1435.46</v>
      </c>
      <c r="N378" s="474">
        <f t="shared" si="22"/>
        <v>1076.595</v>
      </c>
      <c r="P378" s="488">
        <v>0.75</v>
      </c>
      <c r="R378" s="474">
        <v>1159.4100000000001</v>
      </c>
      <c r="S378" s="474">
        <v>868.35</v>
      </c>
      <c r="U378" s="474">
        <v>1159.4100000000001</v>
      </c>
      <c r="V378" s="474">
        <v>868.35</v>
      </c>
      <c r="X378" s="474">
        <v>1104.2</v>
      </c>
      <c r="Y378" s="474">
        <v>827</v>
      </c>
      <c r="AA378" s="474">
        <v>960.19</v>
      </c>
      <c r="AB378" s="474">
        <v>719.15</v>
      </c>
      <c r="AD378" s="474">
        <v>834.95</v>
      </c>
      <c r="AE378" s="474">
        <v>625.34999999999991</v>
      </c>
      <c r="AG378" s="474">
        <v>834.95</v>
      </c>
      <c r="AH378" s="474">
        <v>625.34999999999991</v>
      </c>
      <c r="AP378" s="535"/>
    </row>
    <row r="379" spans="1:42" ht="24" customHeight="1" outlineLevel="1" x14ac:dyDescent="0.25">
      <c r="A379" s="469" t="s">
        <v>13557</v>
      </c>
      <c r="B379" s="471" t="s">
        <v>11230</v>
      </c>
      <c r="C379" s="469" t="s">
        <v>4597</v>
      </c>
      <c r="E379" s="475" t="s">
        <v>11235</v>
      </c>
      <c r="F379" s="469" t="s">
        <v>4455</v>
      </c>
      <c r="G379" s="468">
        <v>1.1000000000000001</v>
      </c>
      <c r="H379" s="468">
        <v>1.6</v>
      </c>
      <c r="I379" s="468">
        <v>0.25</v>
      </c>
      <c r="J379" s="468">
        <v>185</v>
      </c>
      <c r="L379" s="468">
        <v>6.5</v>
      </c>
      <c r="M379" s="474">
        <f t="shared" si="25"/>
        <v>1308.32</v>
      </c>
      <c r="N379" s="474">
        <f t="shared" si="22"/>
        <v>941.99039999999991</v>
      </c>
      <c r="P379" s="488">
        <v>0.72</v>
      </c>
      <c r="R379" s="474">
        <v>1056.72</v>
      </c>
      <c r="S379" s="474">
        <v>765.66</v>
      </c>
      <c r="U379" s="474">
        <v>1056.72</v>
      </c>
      <c r="V379" s="474">
        <v>765.66</v>
      </c>
      <c r="X379" s="474">
        <v>1006.4</v>
      </c>
      <c r="Y379" s="474">
        <v>729.2</v>
      </c>
      <c r="AA379" s="474">
        <v>875.09</v>
      </c>
      <c r="AB379" s="474">
        <v>634.04999999999995</v>
      </c>
      <c r="AD379" s="474">
        <v>760.95</v>
      </c>
      <c r="AE379" s="474">
        <v>551.34999999999991</v>
      </c>
      <c r="AG379" s="474">
        <v>760.95</v>
      </c>
      <c r="AH379" s="474">
        <v>551.34999999999991</v>
      </c>
      <c r="AP379" s="535"/>
    </row>
    <row r="380" spans="1:42" ht="24" customHeight="1" outlineLevel="1" x14ac:dyDescent="0.25">
      <c r="A380" s="469" t="s">
        <v>13557</v>
      </c>
      <c r="B380" s="471" t="s">
        <v>11231</v>
      </c>
      <c r="C380" s="469" t="s">
        <v>4597</v>
      </c>
      <c r="E380" s="475" t="s">
        <v>11236</v>
      </c>
      <c r="F380" s="469" t="s">
        <v>4455</v>
      </c>
      <c r="G380" s="468">
        <v>1.1000000000000001</v>
      </c>
      <c r="H380" s="468">
        <v>1.6</v>
      </c>
      <c r="I380" s="468">
        <v>0.25</v>
      </c>
      <c r="J380" s="468">
        <v>196</v>
      </c>
      <c r="L380" s="468">
        <v>6.1</v>
      </c>
      <c r="M380" s="474">
        <f t="shared" si="25"/>
        <v>1028.17</v>
      </c>
      <c r="N380" s="474">
        <f t="shared" si="22"/>
        <v>647.74710000000005</v>
      </c>
      <c r="P380" s="488">
        <v>0.63</v>
      </c>
      <c r="R380" s="474">
        <v>830.45</v>
      </c>
      <c r="S380" s="474">
        <v>539.39</v>
      </c>
      <c r="U380" s="474">
        <v>830.45</v>
      </c>
      <c r="V380" s="474">
        <v>539.39</v>
      </c>
      <c r="X380" s="474">
        <v>790.9</v>
      </c>
      <c r="Y380" s="474">
        <v>513.70000000000005</v>
      </c>
      <c r="AA380" s="474">
        <v>687.7</v>
      </c>
      <c r="AB380" s="474">
        <v>446.66</v>
      </c>
      <c r="AD380" s="474">
        <v>598</v>
      </c>
      <c r="AE380" s="474">
        <v>388.4</v>
      </c>
      <c r="AG380" s="474">
        <v>598</v>
      </c>
      <c r="AH380" s="474">
        <v>388.4</v>
      </c>
      <c r="AP380" s="535"/>
    </row>
    <row r="381" spans="1:42" ht="24" customHeight="1" outlineLevel="1" x14ac:dyDescent="0.25">
      <c r="A381" s="469" t="s">
        <v>13557</v>
      </c>
      <c r="B381" s="471" t="s">
        <v>11232</v>
      </c>
      <c r="C381" s="469" t="s">
        <v>4597</v>
      </c>
      <c r="E381" s="475" t="s">
        <v>11237</v>
      </c>
      <c r="F381" s="469" t="s">
        <v>4455</v>
      </c>
      <c r="G381" s="468">
        <v>1.1000000000000001</v>
      </c>
      <c r="H381" s="468">
        <v>1.6</v>
      </c>
      <c r="I381" s="468">
        <v>0.25</v>
      </c>
      <c r="J381" s="477"/>
      <c r="L381" s="468">
        <v>6</v>
      </c>
      <c r="M381" s="474">
        <f t="shared" si="25"/>
        <v>1019.4600000000002</v>
      </c>
      <c r="N381" s="474">
        <f t="shared" si="22"/>
        <v>642.25980000000015</v>
      </c>
      <c r="P381" s="488">
        <v>0.63</v>
      </c>
      <c r="R381" s="474">
        <v>823.41</v>
      </c>
      <c r="S381" s="474">
        <v>494.03</v>
      </c>
      <c r="U381" s="474">
        <v>823.41</v>
      </c>
      <c r="V381" s="474">
        <v>494.03</v>
      </c>
      <c r="X381" s="474">
        <v>784.2</v>
      </c>
      <c r="Y381" s="474">
        <v>470.5</v>
      </c>
      <c r="AA381" s="474">
        <v>681.95</v>
      </c>
      <c r="AB381" s="474">
        <v>409.17</v>
      </c>
      <c r="AD381" s="474">
        <v>593</v>
      </c>
      <c r="AE381" s="474">
        <v>355.8</v>
      </c>
      <c r="AG381" s="474">
        <v>593</v>
      </c>
      <c r="AH381" s="474">
        <v>355.8</v>
      </c>
      <c r="AP381" s="535"/>
    </row>
    <row r="382" spans="1:42" s="466" customFormat="1" ht="24" customHeight="1" outlineLevel="1" x14ac:dyDescent="0.25">
      <c r="A382" s="461" t="s">
        <v>13558</v>
      </c>
      <c r="B382" s="462" t="s">
        <v>13184</v>
      </c>
      <c r="C382" s="461" t="s">
        <v>4597</v>
      </c>
      <c r="D382" s="461"/>
      <c r="E382" s="463" t="s">
        <v>24225</v>
      </c>
      <c r="F382" s="461" t="s">
        <v>4455</v>
      </c>
      <c r="G382" s="464">
        <v>1.4</v>
      </c>
      <c r="H382" s="464">
        <v>2.85</v>
      </c>
      <c r="I382" s="464" t="s">
        <v>4616</v>
      </c>
      <c r="J382" s="464">
        <v>89</v>
      </c>
      <c r="K382" s="461"/>
      <c r="L382" s="464"/>
      <c r="M382" s="465">
        <f t="shared" si="25"/>
        <v>1547.39</v>
      </c>
      <c r="N382" s="465">
        <f t="shared" si="22"/>
        <v>1005.8035000000001</v>
      </c>
      <c r="O382" s="514"/>
      <c r="P382" s="486">
        <v>0.65</v>
      </c>
      <c r="Q382" s="514"/>
      <c r="R382" s="465">
        <v>1249.82</v>
      </c>
      <c r="S382" s="465">
        <v>749.91</v>
      </c>
      <c r="T382" s="514"/>
      <c r="U382" s="465">
        <v>1249.82</v>
      </c>
      <c r="V382" s="465">
        <v>749.91</v>
      </c>
      <c r="W382" s="514"/>
      <c r="X382" s="465">
        <v>1190.3</v>
      </c>
      <c r="Y382" s="465">
        <v>714.2</v>
      </c>
      <c r="Z382" s="514"/>
      <c r="AA382" s="465">
        <v>1035</v>
      </c>
      <c r="AB382" s="465">
        <v>621</v>
      </c>
      <c r="AC382" s="514"/>
      <c r="AD382" s="465">
        <v>900</v>
      </c>
      <c r="AE382" s="465">
        <v>540</v>
      </c>
      <c r="AF382" s="521"/>
      <c r="AG382" s="465">
        <v>900</v>
      </c>
      <c r="AH382" s="465">
        <v>540</v>
      </c>
      <c r="AI382" s="530"/>
      <c r="AJ382" s="533"/>
      <c r="AK382" s="533"/>
      <c r="AL382" s="533"/>
      <c r="AM382" s="533"/>
      <c r="AN382" s="533"/>
      <c r="AO382" s="533"/>
      <c r="AP382" s="534"/>
    </row>
    <row r="383" spans="1:42" ht="24" customHeight="1" outlineLevel="1" x14ac:dyDescent="0.25">
      <c r="A383" s="469" t="s">
        <v>13558</v>
      </c>
      <c r="B383" s="471" t="s">
        <v>13185</v>
      </c>
      <c r="C383" s="469" t="s">
        <v>4597</v>
      </c>
      <c r="E383" s="475" t="s">
        <v>24226</v>
      </c>
      <c r="F383" s="469" t="s">
        <v>4455</v>
      </c>
      <c r="G383" s="468">
        <v>1.4</v>
      </c>
      <c r="H383" s="468">
        <v>2.85</v>
      </c>
      <c r="I383" s="468" t="s">
        <v>4616</v>
      </c>
      <c r="M383" s="474">
        <f t="shared" si="25"/>
        <v>1674.53</v>
      </c>
      <c r="N383" s="474">
        <f t="shared" si="22"/>
        <v>1138.6804</v>
      </c>
      <c r="P383" s="488">
        <v>0.68</v>
      </c>
      <c r="R383" s="474">
        <v>1352.51</v>
      </c>
      <c r="S383" s="474">
        <v>852.6</v>
      </c>
      <c r="U383" s="474">
        <v>1352.51</v>
      </c>
      <c r="V383" s="474">
        <v>852.6</v>
      </c>
      <c r="X383" s="474">
        <v>1288.0999999999999</v>
      </c>
      <c r="Y383" s="474">
        <v>812</v>
      </c>
      <c r="AA383" s="474">
        <v>1120.0999999999999</v>
      </c>
      <c r="AB383" s="474">
        <v>706.1</v>
      </c>
      <c r="AD383" s="474">
        <v>974</v>
      </c>
      <c r="AE383" s="474">
        <v>614</v>
      </c>
      <c r="AG383" s="474">
        <v>974</v>
      </c>
      <c r="AH383" s="474">
        <v>614</v>
      </c>
      <c r="AP383" s="535"/>
    </row>
    <row r="384" spans="1:42" ht="24" customHeight="1" outlineLevel="1" x14ac:dyDescent="0.25">
      <c r="A384" s="469" t="s">
        <v>13882</v>
      </c>
      <c r="B384" s="471" t="s">
        <v>13884</v>
      </c>
      <c r="C384" s="469" t="s">
        <v>4597</v>
      </c>
      <c r="E384" s="475" t="s">
        <v>17744</v>
      </c>
      <c r="F384" s="469" t="s">
        <v>4455</v>
      </c>
      <c r="G384" s="468">
        <v>1.4</v>
      </c>
      <c r="H384" s="468">
        <v>2.85</v>
      </c>
      <c r="I384" s="468" t="s">
        <v>4616</v>
      </c>
      <c r="J384" s="468" t="s">
        <v>4616</v>
      </c>
      <c r="M384" s="474">
        <f t="shared" si="25"/>
        <v>1748.5</v>
      </c>
      <c r="N384" s="474">
        <f t="shared" si="22"/>
        <v>1188.98</v>
      </c>
      <c r="P384" s="488">
        <v>0.68</v>
      </c>
      <c r="R384" s="474">
        <v>1412.25</v>
      </c>
      <c r="S384" s="474">
        <v>847.35</v>
      </c>
      <c r="U384" s="474">
        <v>1412.25</v>
      </c>
      <c r="V384" s="474">
        <v>847.35</v>
      </c>
      <c r="X384" s="474">
        <v>1345</v>
      </c>
      <c r="Y384" s="474">
        <v>807</v>
      </c>
      <c r="AA384" s="474">
        <v>1169.55</v>
      </c>
      <c r="AB384" s="474">
        <v>701.73</v>
      </c>
      <c r="AD384" s="474">
        <v>1017</v>
      </c>
      <c r="AE384" s="474">
        <v>610.19999999999993</v>
      </c>
      <c r="AG384" s="474">
        <v>1017</v>
      </c>
      <c r="AH384" s="474">
        <v>610.19999999999993</v>
      </c>
      <c r="AP384" s="535"/>
    </row>
    <row r="385" spans="1:42" ht="24" customHeight="1" outlineLevel="1" x14ac:dyDescent="0.25">
      <c r="A385" s="469" t="s">
        <v>13558</v>
      </c>
      <c r="B385" s="471" t="s">
        <v>13637</v>
      </c>
      <c r="C385" s="469" t="s">
        <v>4597</v>
      </c>
      <c r="E385" s="475" t="s">
        <v>24227</v>
      </c>
      <c r="F385" s="469" t="s">
        <v>4455</v>
      </c>
      <c r="G385" s="468">
        <v>1.4</v>
      </c>
      <c r="H385" s="468">
        <v>2.85</v>
      </c>
      <c r="I385" s="468" t="s">
        <v>4616</v>
      </c>
      <c r="J385" s="468" t="s">
        <v>4616</v>
      </c>
      <c r="M385" s="474">
        <f t="shared" si="25"/>
        <v>0</v>
      </c>
      <c r="N385" s="474">
        <f t="shared" si="22"/>
        <v>0</v>
      </c>
      <c r="P385" s="488">
        <v>0.75</v>
      </c>
      <c r="R385" s="474">
        <v>0</v>
      </c>
      <c r="S385" s="474">
        <v>0</v>
      </c>
      <c r="U385" s="474">
        <v>0</v>
      </c>
      <c r="V385" s="474">
        <v>0</v>
      </c>
      <c r="X385" s="474">
        <v>0</v>
      </c>
      <c r="Y385" s="474">
        <v>0</v>
      </c>
      <c r="AA385" s="474">
        <v>0</v>
      </c>
      <c r="AB385" s="474">
        <v>0</v>
      </c>
      <c r="AD385" s="474">
        <v>0</v>
      </c>
      <c r="AE385" s="474"/>
      <c r="AG385" s="474">
        <v>0</v>
      </c>
      <c r="AH385" s="474"/>
      <c r="AP385" s="535"/>
    </row>
    <row r="386" spans="1:42" ht="24" customHeight="1" outlineLevel="1" x14ac:dyDescent="0.25">
      <c r="B386" s="471" t="s">
        <v>19596</v>
      </c>
      <c r="C386" s="469" t="s">
        <v>4597</v>
      </c>
      <c r="E386" s="475" t="s">
        <v>24228</v>
      </c>
      <c r="F386" s="469" t="s">
        <v>4455</v>
      </c>
      <c r="G386" s="468">
        <v>1.4</v>
      </c>
      <c r="H386" s="468">
        <v>2.85</v>
      </c>
      <c r="I386" s="468" t="s">
        <v>4616</v>
      </c>
      <c r="M386" s="474">
        <f t="shared" si="25"/>
        <v>0</v>
      </c>
      <c r="N386" s="474">
        <f t="shared" si="22"/>
        <v>0</v>
      </c>
      <c r="P386" s="488">
        <v>0.8</v>
      </c>
      <c r="R386" s="474">
        <v>0</v>
      </c>
      <c r="S386" s="474">
        <v>0</v>
      </c>
      <c r="U386" s="474">
        <v>0</v>
      </c>
      <c r="V386" s="474">
        <v>0</v>
      </c>
      <c r="X386" s="474">
        <v>0</v>
      </c>
      <c r="Y386" s="474">
        <v>0</v>
      </c>
      <c r="AA386" s="474">
        <v>0</v>
      </c>
      <c r="AB386" s="474">
        <v>0</v>
      </c>
      <c r="AD386" s="474"/>
      <c r="AE386" s="474"/>
      <c r="AG386" s="474"/>
      <c r="AH386" s="474"/>
      <c r="AP386" s="535"/>
    </row>
    <row r="387" spans="1:42" s="466" customFormat="1" ht="24" customHeight="1" outlineLevel="1" x14ac:dyDescent="0.25">
      <c r="A387" s="461" t="s">
        <v>13558</v>
      </c>
      <c r="B387" s="462" t="s">
        <v>13186</v>
      </c>
      <c r="C387" s="461" t="s">
        <v>4597</v>
      </c>
      <c r="D387" s="461"/>
      <c r="E387" s="463" t="s">
        <v>24229</v>
      </c>
      <c r="F387" s="461" t="s">
        <v>4455</v>
      </c>
      <c r="G387" s="464">
        <v>1.45</v>
      </c>
      <c r="H387" s="464">
        <v>2.75</v>
      </c>
      <c r="I387" s="464" t="s">
        <v>4616</v>
      </c>
      <c r="J387" s="464">
        <v>149</v>
      </c>
      <c r="K387" s="461"/>
      <c r="L387" s="464"/>
      <c r="M387" s="465">
        <f t="shared" si="25"/>
        <v>1916.98</v>
      </c>
      <c r="N387" s="465">
        <f t="shared" si="22"/>
        <v>1246.037</v>
      </c>
      <c r="O387" s="514"/>
      <c r="P387" s="486">
        <v>0.65</v>
      </c>
      <c r="Q387" s="514"/>
      <c r="R387" s="465">
        <v>1548.33</v>
      </c>
      <c r="S387" s="465">
        <v>929.04</v>
      </c>
      <c r="T387" s="514"/>
      <c r="U387" s="465">
        <v>1548.33</v>
      </c>
      <c r="V387" s="465">
        <v>929.04</v>
      </c>
      <c r="W387" s="514"/>
      <c r="X387" s="465">
        <v>1474.6</v>
      </c>
      <c r="Y387" s="465">
        <v>884.8</v>
      </c>
      <c r="Z387" s="514"/>
      <c r="AA387" s="465">
        <v>1282.25</v>
      </c>
      <c r="AB387" s="465">
        <v>769.35</v>
      </c>
      <c r="AC387" s="514"/>
      <c r="AD387" s="465">
        <v>1115</v>
      </c>
      <c r="AE387" s="465">
        <v>669</v>
      </c>
      <c r="AF387" s="521"/>
      <c r="AG387" s="465">
        <v>1115</v>
      </c>
      <c r="AH387" s="465">
        <v>669</v>
      </c>
      <c r="AI387" s="530"/>
      <c r="AJ387" s="533"/>
      <c r="AK387" s="533"/>
      <c r="AL387" s="533"/>
      <c r="AM387" s="533"/>
      <c r="AN387" s="533"/>
      <c r="AO387" s="533"/>
      <c r="AP387" s="534"/>
    </row>
    <row r="388" spans="1:42" ht="24" customHeight="1" outlineLevel="1" x14ac:dyDescent="0.25">
      <c r="A388" s="469" t="s">
        <v>13558</v>
      </c>
      <c r="B388" s="471" t="s">
        <v>13885</v>
      </c>
      <c r="C388" s="469" t="s">
        <v>4597</v>
      </c>
      <c r="E388" s="475" t="s">
        <v>24230</v>
      </c>
      <c r="F388" s="469" t="s">
        <v>4455</v>
      </c>
      <c r="G388" s="468">
        <v>1.45</v>
      </c>
      <c r="H388" s="468">
        <v>2.75</v>
      </c>
      <c r="I388" s="468" t="s">
        <v>4616</v>
      </c>
      <c r="M388" s="474">
        <f t="shared" si="25"/>
        <v>2524.21</v>
      </c>
      <c r="N388" s="474">
        <f t="shared" ref="N388:N437" si="26">M388*P388</f>
        <v>2019.3680000000002</v>
      </c>
      <c r="P388" s="488">
        <v>0.8</v>
      </c>
      <c r="R388" s="474">
        <v>2038.79</v>
      </c>
      <c r="S388" s="474">
        <v>1419.5</v>
      </c>
      <c r="U388" s="474">
        <v>2038.79</v>
      </c>
      <c r="V388" s="474">
        <v>1419.5</v>
      </c>
      <c r="X388" s="474">
        <v>1941.7</v>
      </c>
      <c r="Y388" s="474">
        <v>1351.9</v>
      </c>
      <c r="AA388" s="474">
        <v>1688.43</v>
      </c>
      <c r="AB388" s="474">
        <v>1175.53</v>
      </c>
      <c r="AD388" s="474">
        <v>1468.2</v>
      </c>
      <c r="AE388" s="474">
        <v>1022.2</v>
      </c>
      <c r="AF388" s="514"/>
      <c r="AG388" s="474">
        <v>1468.2</v>
      </c>
      <c r="AH388" s="474">
        <v>1022.2</v>
      </c>
      <c r="AP388" s="535"/>
    </row>
    <row r="389" spans="1:42" ht="24" customHeight="1" outlineLevel="1" x14ac:dyDescent="0.25">
      <c r="A389" s="469" t="s">
        <v>13558</v>
      </c>
      <c r="B389" s="471" t="s">
        <v>13886</v>
      </c>
      <c r="C389" s="469" t="s">
        <v>4597</v>
      </c>
      <c r="E389" s="475" t="s">
        <v>24231</v>
      </c>
      <c r="F389" s="469" t="s">
        <v>4455</v>
      </c>
      <c r="G389" s="468">
        <v>1.45</v>
      </c>
      <c r="H389" s="468">
        <v>2.75</v>
      </c>
      <c r="I389" s="468" t="s">
        <v>4616</v>
      </c>
      <c r="M389" s="474">
        <f t="shared" si="25"/>
        <v>2396.94</v>
      </c>
      <c r="N389" s="474">
        <f t="shared" si="26"/>
        <v>1845.6438000000001</v>
      </c>
      <c r="P389" s="488">
        <v>0.77</v>
      </c>
      <c r="R389" s="474">
        <v>1935.99</v>
      </c>
      <c r="S389" s="474">
        <v>1316.7</v>
      </c>
      <c r="U389" s="474">
        <v>1935.99</v>
      </c>
      <c r="V389" s="474">
        <v>1316.7</v>
      </c>
      <c r="X389" s="474">
        <v>1843.8</v>
      </c>
      <c r="Y389" s="474">
        <v>1254</v>
      </c>
      <c r="AA389" s="474">
        <v>1603.33</v>
      </c>
      <c r="AB389" s="474">
        <v>1090.43</v>
      </c>
      <c r="AD389" s="474">
        <v>1394.2</v>
      </c>
      <c r="AE389" s="474">
        <v>948.2</v>
      </c>
      <c r="AG389" s="474">
        <v>1394.2</v>
      </c>
      <c r="AH389" s="474">
        <v>948.2</v>
      </c>
      <c r="AP389" s="535"/>
    </row>
    <row r="390" spans="1:42" ht="24" customHeight="1" outlineLevel="1" x14ac:dyDescent="0.25">
      <c r="A390" s="469" t="s">
        <v>13558</v>
      </c>
      <c r="B390" s="471" t="s">
        <v>13187</v>
      </c>
      <c r="C390" s="469" t="s">
        <v>4597</v>
      </c>
      <c r="E390" s="475" t="s">
        <v>24232</v>
      </c>
      <c r="F390" s="469" t="s">
        <v>4455</v>
      </c>
      <c r="G390" s="468">
        <v>1.45</v>
      </c>
      <c r="H390" s="468">
        <v>2.75</v>
      </c>
      <c r="I390" s="468" t="s">
        <v>4616</v>
      </c>
      <c r="M390" s="474">
        <f t="shared" si="25"/>
        <v>2044.25</v>
      </c>
      <c r="N390" s="474">
        <f t="shared" si="26"/>
        <v>1390.0900000000001</v>
      </c>
      <c r="P390" s="488">
        <v>0.68</v>
      </c>
      <c r="R390" s="474">
        <v>1651.13</v>
      </c>
      <c r="S390" s="474">
        <v>1031.73</v>
      </c>
      <c r="U390" s="474">
        <v>1651.13</v>
      </c>
      <c r="V390" s="474">
        <v>1031.73</v>
      </c>
      <c r="X390" s="474">
        <v>1572.5</v>
      </c>
      <c r="Y390" s="474">
        <v>982.6</v>
      </c>
      <c r="AA390" s="474">
        <v>1367.35</v>
      </c>
      <c r="AB390" s="474">
        <v>854.45</v>
      </c>
      <c r="AD390" s="474">
        <v>1189</v>
      </c>
      <c r="AE390" s="474">
        <v>743</v>
      </c>
      <c r="AG390" s="474">
        <v>1189</v>
      </c>
      <c r="AH390" s="474">
        <v>743</v>
      </c>
      <c r="AP390" s="535"/>
    </row>
    <row r="391" spans="1:42" ht="24" customHeight="1" outlineLevel="1" x14ac:dyDescent="0.25">
      <c r="A391" s="469" t="s">
        <v>13558</v>
      </c>
      <c r="B391" s="471" t="s">
        <v>13887</v>
      </c>
      <c r="C391" s="469" t="s">
        <v>4597</v>
      </c>
      <c r="E391" s="475" t="s">
        <v>17748</v>
      </c>
      <c r="F391" s="469" t="s">
        <v>4455</v>
      </c>
      <c r="G391" s="468">
        <v>1.45</v>
      </c>
      <c r="H391" s="468">
        <v>2.75</v>
      </c>
      <c r="I391" s="468" t="s">
        <v>4616</v>
      </c>
      <c r="M391" s="474">
        <f t="shared" si="25"/>
        <v>2166.3200000000002</v>
      </c>
      <c r="N391" s="474">
        <f t="shared" si="26"/>
        <v>1473.0976000000003</v>
      </c>
      <c r="P391" s="488">
        <v>0.68</v>
      </c>
      <c r="R391" s="474">
        <v>1749.72</v>
      </c>
      <c r="S391" s="474">
        <v>1049.79</v>
      </c>
      <c r="U391" s="474">
        <v>1749.72</v>
      </c>
      <c r="V391" s="474">
        <v>1049.79</v>
      </c>
      <c r="X391" s="474">
        <v>1666.4</v>
      </c>
      <c r="Y391" s="474">
        <v>999.8</v>
      </c>
      <c r="AA391" s="474">
        <v>1449</v>
      </c>
      <c r="AB391" s="474">
        <v>869.4</v>
      </c>
      <c r="AD391" s="474">
        <v>1260</v>
      </c>
      <c r="AE391" s="474">
        <v>756</v>
      </c>
      <c r="AG391" s="474">
        <v>1260</v>
      </c>
      <c r="AH391" s="474">
        <v>756</v>
      </c>
      <c r="AP391" s="535"/>
    </row>
    <row r="392" spans="1:42" ht="24" customHeight="1" outlineLevel="1" x14ac:dyDescent="0.25">
      <c r="A392" s="469" t="s">
        <v>13558</v>
      </c>
      <c r="B392" s="471" t="s">
        <v>13638</v>
      </c>
      <c r="C392" s="469" t="s">
        <v>4597</v>
      </c>
      <c r="E392" s="475" t="s">
        <v>24233</v>
      </c>
      <c r="F392" s="469" t="s">
        <v>4455</v>
      </c>
      <c r="G392" s="468">
        <v>1.45</v>
      </c>
      <c r="H392" s="468">
        <v>2.75</v>
      </c>
      <c r="I392" s="468" t="s">
        <v>4616</v>
      </c>
      <c r="M392" s="474">
        <f t="shared" si="25"/>
        <v>0</v>
      </c>
      <c r="N392" s="474">
        <f t="shared" si="26"/>
        <v>0</v>
      </c>
      <c r="P392" s="488">
        <v>0.8</v>
      </c>
      <c r="R392" s="474">
        <v>0</v>
      </c>
      <c r="S392" s="474">
        <v>0</v>
      </c>
      <c r="U392" s="474">
        <v>0</v>
      </c>
      <c r="V392" s="474">
        <v>0</v>
      </c>
      <c r="X392" s="474">
        <v>0</v>
      </c>
      <c r="Y392" s="474">
        <v>0</v>
      </c>
      <c r="AA392" s="474">
        <v>0</v>
      </c>
      <c r="AB392" s="474">
        <v>0</v>
      </c>
      <c r="AD392" s="474">
        <v>0</v>
      </c>
      <c r="AE392" s="474"/>
      <c r="AG392" s="474">
        <v>0</v>
      </c>
      <c r="AH392" s="474"/>
      <c r="AP392" s="535"/>
    </row>
    <row r="393" spans="1:42" ht="24" customHeight="1" outlineLevel="1" x14ac:dyDescent="0.25">
      <c r="B393" s="471" t="s">
        <v>19594</v>
      </c>
      <c r="C393" s="469" t="s">
        <v>4597</v>
      </c>
      <c r="E393" s="475" t="s">
        <v>24234</v>
      </c>
      <c r="F393" s="469" t="s">
        <v>4455</v>
      </c>
      <c r="G393" s="468">
        <v>1.45</v>
      </c>
      <c r="H393" s="468">
        <v>2.75</v>
      </c>
      <c r="I393" s="468" t="s">
        <v>4616</v>
      </c>
      <c r="M393" s="474">
        <f t="shared" si="25"/>
        <v>0</v>
      </c>
      <c r="N393" s="474">
        <f t="shared" si="26"/>
        <v>0</v>
      </c>
      <c r="P393" s="488">
        <v>0.8</v>
      </c>
      <c r="R393" s="474">
        <v>0</v>
      </c>
      <c r="S393" s="474">
        <v>0</v>
      </c>
      <c r="U393" s="474">
        <v>0</v>
      </c>
      <c r="V393" s="474">
        <v>0</v>
      </c>
      <c r="X393" s="474">
        <v>0</v>
      </c>
      <c r="Y393" s="474">
        <v>0</v>
      </c>
      <c r="AA393" s="474">
        <v>0</v>
      </c>
      <c r="AB393" s="474">
        <v>0</v>
      </c>
      <c r="AD393" s="474"/>
      <c r="AE393" s="474"/>
      <c r="AG393" s="474"/>
      <c r="AH393" s="474"/>
      <c r="AP393" s="535"/>
    </row>
    <row r="394" spans="1:42" s="466" customFormat="1" ht="24" customHeight="1" outlineLevel="1" x14ac:dyDescent="0.25">
      <c r="A394" s="461" t="s">
        <v>13558</v>
      </c>
      <c r="B394" s="462" t="s">
        <v>13188</v>
      </c>
      <c r="C394" s="461" t="s">
        <v>4597</v>
      </c>
      <c r="D394" s="461"/>
      <c r="E394" s="463" t="s">
        <v>13607</v>
      </c>
      <c r="F394" s="461" t="s">
        <v>4455</v>
      </c>
      <c r="G394" s="464">
        <v>2.25</v>
      </c>
      <c r="H394" s="464">
        <v>0.85</v>
      </c>
      <c r="I394" s="464">
        <v>0.85</v>
      </c>
      <c r="J394" s="464">
        <v>182</v>
      </c>
      <c r="K394" s="461"/>
      <c r="L394" s="464"/>
      <c r="M394" s="465">
        <f t="shared" si="25"/>
        <v>1469.91</v>
      </c>
      <c r="N394" s="465">
        <f t="shared" si="26"/>
        <v>1028.9370000000001</v>
      </c>
      <c r="O394" s="514"/>
      <c r="P394" s="486">
        <v>0.70000000000000007</v>
      </c>
      <c r="Q394" s="514"/>
      <c r="R394" s="465">
        <v>1187.24</v>
      </c>
      <c r="S394" s="465">
        <v>712.32</v>
      </c>
      <c r="T394" s="514"/>
      <c r="U394" s="465">
        <v>1187.24</v>
      </c>
      <c r="V394" s="465">
        <v>712.32</v>
      </c>
      <c r="W394" s="514"/>
      <c r="X394" s="465">
        <v>1130.7</v>
      </c>
      <c r="Y394" s="465">
        <v>678.4</v>
      </c>
      <c r="Z394" s="514"/>
      <c r="AA394" s="465">
        <v>983.25</v>
      </c>
      <c r="AB394" s="465">
        <v>589.95000000000005</v>
      </c>
      <c r="AC394" s="514"/>
      <c r="AD394" s="465">
        <v>855</v>
      </c>
      <c r="AE394" s="465">
        <v>513</v>
      </c>
      <c r="AF394" s="521"/>
      <c r="AG394" s="465">
        <v>855</v>
      </c>
      <c r="AH394" s="465">
        <v>513</v>
      </c>
      <c r="AI394" s="530"/>
      <c r="AJ394" s="533"/>
      <c r="AK394" s="533"/>
      <c r="AL394" s="533"/>
      <c r="AM394" s="533"/>
      <c r="AN394" s="533"/>
      <c r="AO394" s="533"/>
      <c r="AP394" s="534"/>
    </row>
    <row r="395" spans="1:42" ht="24" customHeight="1" outlineLevel="1" x14ac:dyDescent="0.25">
      <c r="A395" s="469" t="s">
        <v>13558</v>
      </c>
      <c r="B395" s="471" t="s">
        <v>13189</v>
      </c>
      <c r="C395" s="469" t="s">
        <v>4597</v>
      </c>
      <c r="E395" s="475" t="s">
        <v>13608</v>
      </c>
      <c r="F395" s="469" t="s">
        <v>4455</v>
      </c>
      <c r="G395" s="468">
        <v>2.25</v>
      </c>
      <c r="H395" s="468">
        <v>0.85</v>
      </c>
      <c r="I395" s="468">
        <v>0.85</v>
      </c>
      <c r="M395" s="474">
        <f t="shared" si="25"/>
        <v>2186.08</v>
      </c>
      <c r="N395" s="474">
        <f t="shared" si="26"/>
        <v>1858.1679999999999</v>
      </c>
      <c r="P395" s="488">
        <v>0.85</v>
      </c>
      <c r="R395" s="474">
        <v>1765.68</v>
      </c>
      <c r="S395" s="474">
        <v>1290.77</v>
      </c>
      <c r="U395" s="474">
        <v>1765.68</v>
      </c>
      <c r="V395" s="474">
        <v>1290.77</v>
      </c>
      <c r="X395" s="474">
        <v>1681.6</v>
      </c>
      <c r="Y395" s="474">
        <v>1229.3</v>
      </c>
      <c r="AA395" s="474">
        <v>1462.28</v>
      </c>
      <c r="AB395" s="474">
        <v>1068.98</v>
      </c>
      <c r="AD395" s="474">
        <v>1271.55</v>
      </c>
      <c r="AE395" s="474">
        <v>929.55</v>
      </c>
      <c r="AF395" s="514"/>
      <c r="AG395" s="474">
        <v>1271.55</v>
      </c>
      <c r="AH395" s="474">
        <v>929.55</v>
      </c>
      <c r="AP395" s="535"/>
    </row>
    <row r="396" spans="1:42" ht="24" customHeight="1" outlineLevel="1" x14ac:dyDescent="0.25">
      <c r="A396" s="469" t="s">
        <v>13558</v>
      </c>
      <c r="B396" s="471" t="s">
        <v>13190</v>
      </c>
      <c r="C396" s="469" t="s">
        <v>4597</v>
      </c>
      <c r="E396" s="475" t="s">
        <v>13609</v>
      </c>
      <c r="F396" s="469" t="s">
        <v>4455</v>
      </c>
      <c r="G396" s="468">
        <v>2.25</v>
      </c>
      <c r="H396" s="468">
        <v>0.85</v>
      </c>
      <c r="I396" s="468">
        <v>0.85</v>
      </c>
      <c r="M396" s="474">
        <f t="shared" si="25"/>
        <v>2058.94</v>
      </c>
      <c r="N396" s="474">
        <f t="shared" si="26"/>
        <v>1688.3308000000002</v>
      </c>
      <c r="P396" s="488">
        <v>0.82000000000000006</v>
      </c>
      <c r="R396" s="474">
        <v>1662.99</v>
      </c>
      <c r="S396" s="474">
        <v>1188.08</v>
      </c>
      <c r="U396" s="474">
        <v>1662.99</v>
      </c>
      <c r="V396" s="474">
        <v>1188.08</v>
      </c>
      <c r="X396" s="474">
        <v>1583.8</v>
      </c>
      <c r="Y396" s="474">
        <v>1131.5</v>
      </c>
      <c r="AA396" s="474">
        <v>1377.18</v>
      </c>
      <c r="AB396" s="474">
        <v>983.88</v>
      </c>
      <c r="AD396" s="474">
        <v>1197.55</v>
      </c>
      <c r="AE396" s="474">
        <v>855.55</v>
      </c>
      <c r="AG396" s="474">
        <v>1197.55</v>
      </c>
      <c r="AH396" s="474">
        <v>855.55</v>
      </c>
      <c r="AP396" s="535"/>
    </row>
    <row r="397" spans="1:42" ht="24" customHeight="1" outlineLevel="1" x14ac:dyDescent="0.25">
      <c r="A397" s="469" t="s">
        <v>13558</v>
      </c>
      <c r="B397" s="471" t="s">
        <v>13191</v>
      </c>
      <c r="C397" s="469" t="s">
        <v>4597</v>
      </c>
      <c r="E397" s="475" t="s">
        <v>13610</v>
      </c>
      <c r="F397" s="469" t="s">
        <v>4455</v>
      </c>
      <c r="G397" s="468">
        <v>2.25</v>
      </c>
      <c r="H397" s="468">
        <v>0.85</v>
      </c>
      <c r="I397" s="468">
        <v>0.85</v>
      </c>
      <c r="M397" s="474">
        <f t="shared" si="25"/>
        <v>1597.1799999999998</v>
      </c>
      <c r="N397" s="474">
        <f t="shared" si="26"/>
        <v>1165.9413999999999</v>
      </c>
      <c r="P397" s="488">
        <v>0.73</v>
      </c>
      <c r="R397" s="474">
        <v>1290.03</v>
      </c>
      <c r="S397" s="474">
        <v>815.12</v>
      </c>
      <c r="U397" s="474">
        <v>1290.03</v>
      </c>
      <c r="V397" s="474">
        <v>815.12</v>
      </c>
      <c r="X397" s="474">
        <v>1228.5999999999999</v>
      </c>
      <c r="Y397" s="474">
        <v>776.3</v>
      </c>
      <c r="AA397" s="474">
        <v>1068.3499999999999</v>
      </c>
      <c r="AB397" s="474">
        <v>675.05</v>
      </c>
      <c r="AD397" s="474">
        <v>929</v>
      </c>
      <c r="AE397" s="474">
        <v>587</v>
      </c>
      <c r="AG397" s="474">
        <v>929</v>
      </c>
      <c r="AH397" s="474">
        <v>587</v>
      </c>
      <c r="AP397" s="535"/>
    </row>
    <row r="398" spans="1:42" ht="24" customHeight="1" outlineLevel="1" x14ac:dyDescent="0.25">
      <c r="A398" s="469" t="s">
        <v>13558</v>
      </c>
      <c r="B398" s="471" t="s">
        <v>13192</v>
      </c>
      <c r="C398" s="469" t="s">
        <v>4597</v>
      </c>
      <c r="E398" s="475" t="s">
        <v>13611</v>
      </c>
      <c r="F398" s="469" t="s">
        <v>4455</v>
      </c>
      <c r="G398" s="468">
        <v>2.25</v>
      </c>
      <c r="H398" s="468">
        <v>0.85</v>
      </c>
      <c r="I398" s="468">
        <v>0.85</v>
      </c>
      <c r="M398" s="474">
        <f t="shared" ref="M398:M425" si="27">X398*$O$3</f>
        <v>1662.5700000000002</v>
      </c>
      <c r="N398" s="474">
        <f t="shared" si="26"/>
        <v>1213.6761000000001</v>
      </c>
      <c r="P398" s="488">
        <v>0.73</v>
      </c>
      <c r="R398" s="474">
        <v>1342.85</v>
      </c>
      <c r="S398" s="474">
        <v>805.67</v>
      </c>
      <c r="U398" s="474">
        <v>1342.85</v>
      </c>
      <c r="V398" s="474">
        <v>805.67</v>
      </c>
      <c r="X398" s="474">
        <v>1278.9000000000001</v>
      </c>
      <c r="Y398" s="474">
        <v>767.3</v>
      </c>
      <c r="AA398" s="474">
        <v>1112.05</v>
      </c>
      <c r="AB398" s="474">
        <v>667.23</v>
      </c>
      <c r="AD398" s="474">
        <v>967</v>
      </c>
      <c r="AE398" s="474">
        <v>580.19999999999993</v>
      </c>
      <c r="AG398" s="474">
        <v>967</v>
      </c>
      <c r="AH398" s="474">
        <v>580.19999999999993</v>
      </c>
      <c r="AP398" s="535"/>
    </row>
    <row r="399" spans="1:42" s="466" customFormat="1" ht="24" customHeight="1" outlineLevel="1" x14ac:dyDescent="0.25">
      <c r="A399" s="461" t="s">
        <v>13558</v>
      </c>
      <c r="B399" s="462" t="s">
        <v>13193</v>
      </c>
      <c r="C399" s="461" t="s">
        <v>4597</v>
      </c>
      <c r="D399" s="461"/>
      <c r="E399" s="463" t="s">
        <v>13612</v>
      </c>
      <c r="F399" s="461" t="s">
        <v>4455</v>
      </c>
      <c r="G399" s="464">
        <v>1.5</v>
      </c>
      <c r="H399" s="464">
        <v>2.2000000000000002</v>
      </c>
      <c r="I399" s="464">
        <v>0.95</v>
      </c>
      <c r="J399" s="464">
        <v>217</v>
      </c>
      <c r="K399" s="461"/>
      <c r="L399" s="464">
        <v>7.9</v>
      </c>
      <c r="M399" s="465">
        <f t="shared" si="27"/>
        <v>1683.1100000000001</v>
      </c>
      <c r="N399" s="465">
        <f t="shared" si="26"/>
        <v>1094.0215000000001</v>
      </c>
      <c r="O399" s="514"/>
      <c r="P399" s="486">
        <v>0.65</v>
      </c>
      <c r="Q399" s="514"/>
      <c r="R399" s="465">
        <v>1359.44</v>
      </c>
      <c r="S399" s="465">
        <v>815.64</v>
      </c>
      <c r="T399" s="514"/>
      <c r="U399" s="465">
        <v>1359.44</v>
      </c>
      <c r="V399" s="465">
        <v>815.64</v>
      </c>
      <c r="W399" s="514"/>
      <c r="X399" s="465">
        <v>1294.7</v>
      </c>
      <c r="Y399" s="465">
        <v>776.8</v>
      </c>
      <c r="Z399" s="514"/>
      <c r="AA399" s="465">
        <v>1125.8499999999999</v>
      </c>
      <c r="AB399" s="465">
        <v>675.51</v>
      </c>
      <c r="AC399" s="514"/>
      <c r="AD399" s="465">
        <v>979</v>
      </c>
      <c r="AE399" s="465">
        <v>587.4</v>
      </c>
      <c r="AF399" s="521"/>
      <c r="AG399" s="465">
        <v>979</v>
      </c>
      <c r="AH399" s="465">
        <v>587.4</v>
      </c>
      <c r="AI399" s="530"/>
      <c r="AJ399" s="533"/>
      <c r="AK399" s="533"/>
      <c r="AL399" s="533"/>
      <c r="AM399" s="533"/>
      <c r="AN399" s="533"/>
      <c r="AO399" s="533"/>
      <c r="AP399" s="534"/>
    </row>
    <row r="400" spans="1:42" ht="24" customHeight="1" outlineLevel="1" x14ac:dyDescent="0.25">
      <c r="A400" s="469" t="s">
        <v>13558</v>
      </c>
      <c r="B400" s="471" t="s">
        <v>13194</v>
      </c>
      <c r="C400" s="469" t="s">
        <v>4597</v>
      </c>
      <c r="E400" s="475" t="s">
        <v>13613</v>
      </c>
      <c r="F400" s="469" t="s">
        <v>4455</v>
      </c>
      <c r="G400" s="468">
        <v>1.5</v>
      </c>
      <c r="H400" s="468">
        <v>2.2000000000000002</v>
      </c>
      <c r="I400" s="468">
        <v>0.95</v>
      </c>
      <c r="L400" s="468">
        <v>8.4</v>
      </c>
      <c r="M400" s="474">
        <f t="shared" si="27"/>
        <v>2290.34</v>
      </c>
      <c r="N400" s="474">
        <f t="shared" si="26"/>
        <v>1832.2720000000002</v>
      </c>
      <c r="P400" s="488">
        <v>0.8</v>
      </c>
      <c r="R400" s="474">
        <v>1849.89</v>
      </c>
      <c r="S400" s="474">
        <v>1306.0999999999999</v>
      </c>
      <c r="U400" s="474">
        <v>1849.89</v>
      </c>
      <c r="V400" s="474">
        <v>1306.0999999999999</v>
      </c>
      <c r="X400" s="474">
        <v>1761.8</v>
      </c>
      <c r="Y400" s="474">
        <v>1243.9000000000001</v>
      </c>
      <c r="AA400" s="474">
        <v>1532.03</v>
      </c>
      <c r="AB400" s="474">
        <v>1081.69</v>
      </c>
      <c r="AD400" s="474">
        <v>1332.2</v>
      </c>
      <c r="AE400" s="474">
        <v>940.59999999999991</v>
      </c>
      <c r="AG400" s="474">
        <v>1332.2</v>
      </c>
      <c r="AH400" s="474">
        <v>940.59999999999991</v>
      </c>
      <c r="AP400" s="535"/>
    </row>
    <row r="401" spans="1:42" ht="24" customHeight="1" outlineLevel="1" x14ac:dyDescent="0.25">
      <c r="A401" s="469" t="s">
        <v>13558</v>
      </c>
      <c r="B401" s="471" t="s">
        <v>13195</v>
      </c>
      <c r="C401" s="469" t="s">
        <v>4597</v>
      </c>
      <c r="E401" s="475" t="s">
        <v>13614</v>
      </c>
      <c r="F401" s="469" t="s">
        <v>4455</v>
      </c>
      <c r="G401" s="468">
        <v>1.5</v>
      </c>
      <c r="H401" s="468">
        <v>2.2000000000000002</v>
      </c>
      <c r="I401" s="468">
        <v>0.95</v>
      </c>
      <c r="L401" s="468">
        <v>8.4</v>
      </c>
      <c r="M401" s="474">
        <f t="shared" si="27"/>
        <v>2163.2000000000003</v>
      </c>
      <c r="N401" s="474">
        <f t="shared" si="26"/>
        <v>1665.6640000000002</v>
      </c>
      <c r="P401" s="488">
        <v>0.77</v>
      </c>
      <c r="R401" s="474">
        <v>1747.2</v>
      </c>
      <c r="S401" s="474">
        <v>1203.4100000000001</v>
      </c>
      <c r="U401" s="474">
        <v>1747.2</v>
      </c>
      <c r="V401" s="474">
        <v>1203.4100000000001</v>
      </c>
      <c r="X401" s="474">
        <v>1664</v>
      </c>
      <c r="Y401" s="474">
        <v>1146.0999999999999</v>
      </c>
      <c r="AA401" s="474">
        <v>1446.93</v>
      </c>
      <c r="AB401" s="474">
        <v>996.59</v>
      </c>
      <c r="AD401" s="474">
        <v>1258.2</v>
      </c>
      <c r="AE401" s="474">
        <v>866.59999999999991</v>
      </c>
      <c r="AF401" s="514"/>
      <c r="AG401" s="474">
        <v>1258.2</v>
      </c>
      <c r="AH401" s="474">
        <v>866.59999999999991</v>
      </c>
      <c r="AP401" s="535"/>
    </row>
    <row r="402" spans="1:42" ht="24" customHeight="1" outlineLevel="1" x14ac:dyDescent="0.25">
      <c r="A402" s="469" t="s">
        <v>13558</v>
      </c>
      <c r="B402" s="471" t="s">
        <v>13196</v>
      </c>
      <c r="C402" s="469" t="s">
        <v>4597</v>
      </c>
      <c r="E402" s="475" t="s">
        <v>13615</v>
      </c>
      <c r="F402" s="469" t="s">
        <v>4455</v>
      </c>
      <c r="G402" s="468">
        <v>1.5</v>
      </c>
      <c r="H402" s="468">
        <v>2.2000000000000002</v>
      </c>
      <c r="I402" s="468">
        <v>0.95</v>
      </c>
      <c r="L402" s="468">
        <v>8</v>
      </c>
      <c r="M402" s="474">
        <f t="shared" si="27"/>
        <v>1810.3799999999999</v>
      </c>
      <c r="N402" s="474">
        <f t="shared" si="26"/>
        <v>1231.0584000000001</v>
      </c>
      <c r="P402" s="488">
        <v>0.68</v>
      </c>
      <c r="R402" s="474">
        <v>1462.23</v>
      </c>
      <c r="S402" s="474">
        <v>918.44</v>
      </c>
      <c r="U402" s="474">
        <v>1462.23</v>
      </c>
      <c r="V402" s="474">
        <v>918.44</v>
      </c>
      <c r="X402" s="474">
        <v>1392.6</v>
      </c>
      <c r="Y402" s="474">
        <v>874.7</v>
      </c>
      <c r="AA402" s="474">
        <v>1210.95</v>
      </c>
      <c r="AB402" s="474">
        <v>760.61</v>
      </c>
      <c r="AD402" s="474">
        <v>1053</v>
      </c>
      <c r="AE402" s="474">
        <v>661.4</v>
      </c>
      <c r="AG402" s="474">
        <v>1053</v>
      </c>
      <c r="AH402" s="474">
        <v>661.4</v>
      </c>
      <c r="AP402" s="535"/>
    </row>
    <row r="403" spans="1:42" ht="24" customHeight="1" outlineLevel="1" x14ac:dyDescent="0.25">
      <c r="A403" s="469" t="s">
        <v>13558</v>
      </c>
      <c r="B403" s="471" t="s">
        <v>13197</v>
      </c>
      <c r="C403" s="469" t="s">
        <v>4597</v>
      </c>
      <c r="E403" s="475" t="s">
        <v>13616</v>
      </c>
      <c r="F403" s="469" t="s">
        <v>4455</v>
      </c>
      <c r="G403" s="468">
        <v>1.5</v>
      </c>
      <c r="H403" s="468">
        <v>2.2000000000000002</v>
      </c>
      <c r="I403" s="468">
        <v>0.95</v>
      </c>
      <c r="L403" s="468">
        <v>7.9</v>
      </c>
      <c r="M403" s="474">
        <f t="shared" si="27"/>
        <v>1903.2</v>
      </c>
      <c r="N403" s="474">
        <f t="shared" si="26"/>
        <v>1294.1760000000002</v>
      </c>
      <c r="P403" s="488">
        <v>0.68</v>
      </c>
      <c r="R403" s="474">
        <v>1537.2</v>
      </c>
      <c r="S403" s="474">
        <v>922.32</v>
      </c>
      <c r="U403" s="474">
        <v>1537.2</v>
      </c>
      <c r="V403" s="474">
        <v>922.32</v>
      </c>
      <c r="X403" s="474">
        <v>1464</v>
      </c>
      <c r="Y403" s="474">
        <v>878.4</v>
      </c>
      <c r="AA403" s="474">
        <v>1273.05</v>
      </c>
      <c r="AB403" s="474">
        <v>763.83</v>
      </c>
      <c r="AD403" s="474">
        <v>1107</v>
      </c>
      <c r="AE403" s="474">
        <v>664.19999999999993</v>
      </c>
      <c r="AG403" s="474">
        <v>1107</v>
      </c>
      <c r="AH403" s="474">
        <v>664.19999999999993</v>
      </c>
      <c r="AP403" s="535"/>
    </row>
    <row r="404" spans="1:42" s="466" customFormat="1" ht="24" customHeight="1" outlineLevel="1" x14ac:dyDescent="0.25">
      <c r="A404" s="461" t="s">
        <v>13558</v>
      </c>
      <c r="B404" s="462" t="s">
        <v>13198</v>
      </c>
      <c r="C404" s="461" t="s">
        <v>4597</v>
      </c>
      <c r="D404" s="461"/>
      <c r="E404" s="463" t="s">
        <v>13576</v>
      </c>
      <c r="F404" s="461" t="s">
        <v>4455</v>
      </c>
      <c r="G404" s="464">
        <v>1.1499999999999999</v>
      </c>
      <c r="H404" s="464">
        <v>2.2999999999999998</v>
      </c>
      <c r="I404" s="464" t="s">
        <v>4616</v>
      </c>
      <c r="J404" s="464">
        <v>304</v>
      </c>
      <c r="K404" s="461"/>
      <c r="L404" s="464"/>
      <c r="M404" s="465">
        <f t="shared" si="27"/>
        <v>2159.4299999999998</v>
      </c>
      <c r="N404" s="465">
        <f t="shared" si="26"/>
        <v>1295.6579999999999</v>
      </c>
      <c r="O404" s="514"/>
      <c r="P404" s="486">
        <v>0.6</v>
      </c>
      <c r="Q404" s="514"/>
      <c r="R404" s="465">
        <v>1744.16</v>
      </c>
      <c r="S404" s="465">
        <v>1046.43</v>
      </c>
      <c r="T404" s="514"/>
      <c r="U404" s="465">
        <v>1744.16</v>
      </c>
      <c r="V404" s="465">
        <v>1046.43</v>
      </c>
      <c r="W404" s="514"/>
      <c r="X404" s="465">
        <v>1661.1</v>
      </c>
      <c r="Y404" s="465">
        <v>996.6</v>
      </c>
      <c r="Z404" s="514"/>
      <c r="AA404" s="465">
        <v>1444.4</v>
      </c>
      <c r="AB404" s="465">
        <v>866.64</v>
      </c>
      <c r="AC404" s="514"/>
      <c r="AD404" s="465">
        <v>1256</v>
      </c>
      <c r="AE404" s="465">
        <v>753.6</v>
      </c>
      <c r="AF404" s="521"/>
      <c r="AG404" s="465">
        <v>1256</v>
      </c>
      <c r="AH404" s="465">
        <v>753.6</v>
      </c>
      <c r="AI404" s="530"/>
      <c r="AJ404" s="533"/>
      <c r="AK404" s="533"/>
      <c r="AL404" s="533"/>
      <c r="AM404" s="533"/>
      <c r="AN404" s="533"/>
      <c r="AO404" s="533"/>
      <c r="AP404" s="534"/>
    </row>
    <row r="405" spans="1:42" ht="24" customHeight="1" outlineLevel="1" x14ac:dyDescent="0.25">
      <c r="A405" s="469" t="s">
        <v>13558</v>
      </c>
      <c r="B405" s="471" t="s">
        <v>13199</v>
      </c>
      <c r="C405" s="469" t="s">
        <v>4597</v>
      </c>
      <c r="E405" s="475" t="s">
        <v>13577</v>
      </c>
      <c r="F405" s="469" t="s">
        <v>4455</v>
      </c>
      <c r="G405" s="468">
        <v>1.1499999999999999</v>
      </c>
      <c r="H405" s="468">
        <v>2.2999999999999998</v>
      </c>
      <c r="I405" s="468" t="s">
        <v>4616</v>
      </c>
      <c r="M405" s="474">
        <f t="shared" si="27"/>
        <v>2766.66</v>
      </c>
      <c r="N405" s="474">
        <f t="shared" si="26"/>
        <v>2074.9949999999999</v>
      </c>
      <c r="P405" s="488">
        <v>0.75</v>
      </c>
      <c r="R405" s="474">
        <v>2234.61</v>
      </c>
      <c r="S405" s="474">
        <v>1536.89</v>
      </c>
      <c r="U405" s="474">
        <v>2234.61</v>
      </c>
      <c r="V405" s="474">
        <v>1536.89</v>
      </c>
      <c r="X405" s="474">
        <v>2128.1999999999998</v>
      </c>
      <c r="Y405" s="474">
        <v>1463.7</v>
      </c>
      <c r="AA405" s="474">
        <v>1850.58</v>
      </c>
      <c r="AB405" s="474">
        <v>1272.82</v>
      </c>
      <c r="AD405" s="474">
        <v>1609.2</v>
      </c>
      <c r="AE405" s="474">
        <v>1106.8</v>
      </c>
      <c r="AG405" s="474">
        <v>1609.2</v>
      </c>
      <c r="AH405" s="474">
        <v>1106.8</v>
      </c>
      <c r="AP405" s="535"/>
    </row>
    <row r="406" spans="1:42" ht="24" customHeight="1" outlineLevel="1" x14ac:dyDescent="0.25">
      <c r="A406" s="469" t="s">
        <v>13558</v>
      </c>
      <c r="B406" s="471" t="s">
        <v>13200</v>
      </c>
      <c r="C406" s="469" t="s">
        <v>4597</v>
      </c>
      <c r="E406" s="475" t="s">
        <v>13578</v>
      </c>
      <c r="F406" s="469" t="s">
        <v>4455</v>
      </c>
      <c r="G406" s="468">
        <v>1.1499999999999999</v>
      </c>
      <c r="H406" s="468">
        <v>2.2999999999999998</v>
      </c>
      <c r="I406" s="468" t="s">
        <v>4616</v>
      </c>
      <c r="M406" s="474">
        <f t="shared" si="27"/>
        <v>2639.39</v>
      </c>
      <c r="N406" s="474">
        <f t="shared" si="26"/>
        <v>1900.3607999999999</v>
      </c>
      <c r="P406" s="488">
        <v>0.72</v>
      </c>
      <c r="R406" s="474">
        <v>2131.8200000000002</v>
      </c>
      <c r="S406" s="474">
        <v>1434.2</v>
      </c>
      <c r="U406" s="474">
        <v>2131.8200000000002</v>
      </c>
      <c r="V406" s="474">
        <v>1434.2</v>
      </c>
      <c r="X406" s="474">
        <v>2030.3</v>
      </c>
      <c r="Y406" s="474">
        <v>1365.9</v>
      </c>
      <c r="AA406" s="474">
        <v>1765.48</v>
      </c>
      <c r="AB406" s="474">
        <v>1187.72</v>
      </c>
      <c r="AD406" s="474">
        <v>1535.2</v>
      </c>
      <c r="AE406" s="474">
        <v>1032.8</v>
      </c>
      <c r="AG406" s="474">
        <v>1535.2</v>
      </c>
      <c r="AH406" s="474">
        <v>1032.8</v>
      </c>
      <c r="AP406" s="535"/>
    </row>
    <row r="407" spans="1:42" ht="24" customHeight="1" outlineLevel="1" x14ac:dyDescent="0.25">
      <c r="A407" s="469" t="s">
        <v>13558</v>
      </c>
      <c r="B407" s="471" t="s">
        <v>13201</v>
      </c>
      <c r="C407" s="469" t="s">
        <v>4597</v>
      </c>
      <c r="E407" s="475" t="s">
        <v>13579</v>
      </c>
      <c r="F407" s="469" t="s">
        <v>4455</v>
      </c>
      <c r="G407" s="468">
        <v>1.1499999999999999</v>
      </c>
      <c r="H407" s="468">
        <v>2.2999999999999998</v>
      </c>
      <c r="I407" s="468" t="s">
        <v>4616</v>
      </c>
      <c r="M407" s="474">
        <f t="shared" si="27"/>
        <v>2286.5700000000002</v>
      </c>
      <c r="N407" s="474">
        <f t="shared" si="26"/>
        <v>1440.5391000000002</v>
      </c>
      <c r="P407" s="488">
        <v>0.63</v>
      </c>
      <c r="R407" s="474">
        <v>1846.85</v>
      </c>
      <c r="S407" s="474">
        <v>1149.23</v>
      </c>
      <c r="U407" s="474">
        <v>1846.85</v>
      </c>
      <c r="V407" s="474">
        <v>1149.23</v>
      </c>
      <c r="X407" s="474">
        <v>1758.9</v>
      </c>
      <c r="Y407" s="474">
        <v>1094.5</v>
      </c>
      <c r="AA407" s="474">
        <v>1529.5</v>
      </c>
      <c r="AB407" s="474">
        <v>951.74</v>
      </c>
      <c r="AD407" s="474">
        <v>1330</v>
      </c>
      <c r="AE407" s="474">
        <v>827.6</v>
      </c>
      <c r="AF407" s="514"/>
      <c r="AG407" s="474">
        <v>1330</v>
      </c>
      <c r="AH407" s="474">
        <v>827.6</v>
      </c>
      <c r="AP407" s="535"/>
    </row>
    <row r="408" spans="1:42" ht="24" customHeight="1" outlineLevel="1" x14ac:dyDescent="0.25">
      <c r="A408" s="469" t="s">
        <v>13558</v>
      </c>
      <c r="B408" s="471" t="s">
        <v>13202</v>
      </c>
      <c r="C408" s="469" t="s">
        <v>4597</v>
      </c>
      <c r="E408" s="475" t="s">
        <v>13580</v>
      </c>
      <c r="F408" s="469" t="s">
        <v>4455</v>
      </c>
      <c r="G408" s="468">
        <v>1.1499999999999999</v>
      </c>
      <c r="H408" s="468">
        <v>2.2999999999999998</v>
      </c>
      <c r="I408" s="468" t="s">
        <v>4616</v>
      </c>
      <c r="M408" s="474">
        <f t="shared" si="27"/>
        <v>2441.4</v>
      </c>
      <c r="N408" s="474">
        <f t="shared" si="26"/>
        <v>1538.0820000000001</v>
      </c>
      <c r="P408" s="488">
        <v>0.63</v>
      </c>
      <c r="R408" s="474">
        <v>1971.9</v>
      </c>
      <c r="S408" s="474">
        <v>1183.1400000000001</v>
      </c>
      <c r="U408" s="474">
        <v>1971.9</v>
      </c>
      <c r="V408" s="474">
        <v>1183.1400000000001</v>
      </c>
      <c r="X408" s="474">
        <v>1878</v>
      </c>
      <c r="Y408" s="474">
        <v>1126.8</v>
      </c>
      <c r="AA408" s="474">
        <v>1633</v>
      </c>
      <c r="AB408" s="474">
        <v>979.8</v>
      </c>
      <c r="AD408" s="474">
        <v>1420</v>
      </c>
      <c r="AE408" s="474">
        <v>852</v>
      </c>
      <c r="AG408" s="474">
        <v>1420</v>
      </c>
      <c r="AH408" s="474">
        <v>852</v>
      </c>
      <c r="AP408" s="535"/>
    </row>
    <row r="409" spans="1:42" ht="24" customHeight="1" outlineLevel="1" x14ac:dyDescent="0.25">
      <c r="A409" s="469" t="s">
        <v>13558</v>
      </c>
      <c r="B409" s="471" t="s">
        <v>13203</v>
      </c>
      <c r="C409" s="469" t="s">
        <v>4597</v>
      </c>
      <c r="E409" s="475" t="s">
        <v>13581</v>
      </c>
      <c r="F409" s="469" t="s">
        <v>4455</v>
      </c>
      <c r="G409" s="468">
        <v>1.1499999999999999</v>
      </c>
      <c r="H409" s="468">
        <v>2.2999999999999998</v>
      </c>
      <c r="I409" s="468" t="s">
        <v>4616</v>
      </c>
      <c r="M409" s="474">
        <f t="shared" si="27"/>
        <v>0</v>
      </c>
      <c r="N409" s="474">
        <f t="shared" si="26"/>
        <v>0</v>
      </c>
      <c r="P409" s="488">
        <v>0.72</v>
      </c>
      <c r="R409" s="474">
        <v>0</v>
      </c>
      <c r="S409" s="474">
        <v>0</v>
      </c>
      <c r="U409" s="474">
        <v>0</v>
      </c>
      <c r="V409" s="474">
        <v>0</v>
      </c>
      <c r="X409" s="474">
        <v>0</v>
      </c>
      <c r="Y409" s="474">
        <v>0</v>
      </c>
      <c r="AA409" s="474">
        <v>0</v>
      </c>
      <c r="AB409" s="474">
        <v>0</v>
      </c>
      <c r="AD409" s="474">
        <v>0</v>
      </c>
      <c r="AE409" s="474"/>
      <c r="AG409" s="474">
        <v>0</v>
      </c>
      <c r="AH409" s="474"/>
      <c r="AP409" s="535"/>
    </row>
    <row r="410" spans="1:42" ht="24" customHeight="1" outlineLevel="1" x14ac:dyDescent="0.25">
      <c r="B410" s="471" t="s">
        <v>19592</v>
      </c>
      <c r="C410" s="469" t="s">
        <v>4597</v>
      </c>
      <c r="E410" s="475" t="s">
        <v>19593</v>
      </c>
      <c r="F410" s="469" t="s">
        <v>4455</v>
      </c>
      <c r="G410" s="468">
        <v>1.1499999999999999</v>
      </c>
      <c r="H410" s="468">
        <v>2.2999999999999998</v>
      </c>
      <c r="I410" s="468" t="s">
        <v>4616</v>
      </c>
      <c r="M410" s="474">
        <f t="shared" si="27"/>
        <v>0</v>
      </c>
      <c r="N410" s="474">
        <f t="shared" si="26"/>
        <v>0</v>
      </c>
      <c r="P410" s="488">
        <v>0.75</v>
      </c>
      <c r="R410" s="474">
        <v>0</v>
      </c>
      <c r="S410" s="474">
        <v>0</v>
      </c>
      <c r="U410" s="474">
        <v>0</v>
      </c>
      <c r="V410" s="474">
        <v>0</v>
      </c>
      <c r="X410" s="474">
        <v>0</v>
      </c>
      <c r="Y410" s="474">
        <v>0</v>
      </c>
      <c r="AA410" s="474">
        <v>0</v>
      </c>
      <c r="AB410" s="474">
        <v>0</v>
      </c>
      <c r="AD410" s="474"/>
      <c r="AE410" s="474"/>
      <c r="AG410" s="474"/>
      <c r="AH410" s="474"/>
      <c r="AP410" s="535"/>
    </row>
    <row r="411" spans="1:42" s="466" customFormat="1" ht="24" customHeight="1" outlineLevel="1" x14ac:dyDescent="0.25">
      <c r="A411" s="461" t="s">
        <v>13558</v>
      </c>
      <c r="B411" s="462" t="s">
        <v>13205</v>
      </c>
      <c r="C411" s="461" t="s">
        <v>4597</v>
      </c>
      <c r="D411" s="461"/>
      <c r="E411" s="463" t="s">
        <v>24235</v>
      </c>
      <c r="F411" s="461" t="s">
        <v>4455</v>
      </c>
      <c r="G411" s="464">
        <v>2</v>
      </c>
      <c r="H411" s="464">
        <v>1.75</v>
      </c>
      <c r="I411" s="464" t="s">
        <v>4616</v>
      </c>
      <c r="J411" s="464">
        <v>42</v>
      </c>
      <c r="K411" s="461"/>
      <c r="L411" s="464"/>
      <c r="M411" s="465">
        <f t="shared" si="27"/>
        <v>1600.5600000000002</v>
      </c>
      <c r="N411" s="465">
        <f t="shared" si="26"/>
        <v>1152.4032</v>
      </c>
      <c r="O411" s="514"/>
      <c r="P411" s="486">
        <v>0.72</v>
      </c>
      <c r="Q411" s="514"/>
      <c r="R411" s="465">
        <v>1292.76</v>
      </c>
      <c r="S411" s="465">
        <v>905</v>
      </c>
      <c r="T411" s="514"/>
      <c r="U411" s="465">
        <v>1292.76</v>
      </c>
      <c r="V411" s="465">
        <v>905</v>
      </c>
      <c r="W411" s="514"/>
      <c r="X411" s="465">
        <v>1231.2</v>
      </c>
      <c r="Y411" s="465">
        <v>861.9</v>
      </c>
      <c r="Z411" s="514"/>
      <c r="AA411" s="465">
        <v>1070.6500000000001</v>
      </c>
      <c r="AB411" s="465">
        <v>749.46</v>
      </c>
      <c r="AC411" s="514"/>
      <c r="AD411" s="465">
        <v>931</v>
      </c>
      <c r="AE411" s="465">
        <v>651.69999999999993</v>
      </c>
      <c r="AF411" s="514" t="s">
        <v>18057</v>
      </c>
      <c r="AG411" s="465">
        <v>931</v>
      </c>
      <c r="AH411" s="465">
        <v>651.69999999999993</v>
      </c>
      <c r="AI411" s="530"/>
      <c r="AJ411" s="533"/>
      <c r="AK411" s="533"/>
      <c r="AL411" s="533"/>
      <c r="AM411" s="533"/>
      <c r="AN411" s="533"/>
      <c r="AO411" s="533"/>
      <c r="AP411" s="534"/>
    </row>
    <row r="412" spans="1:42" ht="24" customHeight="1" outlineLevel="1" x14ac:dyDescent="0.25">
      <c r="A412" s="469" t="s">
        <v>13558</v>
      </c>
      <c r="B412" s="471" t="s">
        <v>13583</v>
      </c>
      <c r="C412" s="469" t="s">
        <v>4597</v>
      </c>
      <c r="E412" s="475" t="s">
        <v>24236</v>
      </c>
      <c r="F412" s="469" t="s">
        <v>4455</v>
      </c>
      <c r="G412" s="468">
        <v>2</v>
      </c>
      <c r="H412" s="468">
        <v>1.75</v>
      </c>
      <c r="I412" s="468" t="s">
        <v>4616</v>
      </c>
      <c r="M412" s="474">
        <f t="shared" si="27"/>
        <v>1791.4</v>
      </c>
      <c r="N412" s="474">
        <f t="shared" si="26"/>
        <v>1343.5500000000002</v>
      </c>
      <c r="P412" s="488">
        <v>0.75</v>
      </c>
      <c r="R412" s="474">
        <v>1446.9</v>
      </c>
      <c r="S412" s="474">
        <v>1059.1400000000001</v>
      </c>
      <c r="U412" s="474">
        <v>1446.9</v>
      </c>
      <c r="V412" s="474">
        <v>1059.1400000000001</v>
      </c>
      <c r="X412" s="474">
        <v>1378</v>
      </c>
      <c r="Y412" s="474">
        <v>1008.7</v>
      </c>
      <c r="AA412" s="474">
        <v>1198.3</v>
      </c>
      <c r="AB412" s="474">
        <v>877.11</v>
      </c>
      <c r="AD412" s="474">
        <v>1042</v>
      </c>
      <c r="AE412" s="474">
        <v>762.69999999999993</v>
      </c>
      <c r="AG412" s="474">
        <v>1042</v>
      </c>
      <c r="AH412" s="474">
        <v>762.69999999999993</v>
      </c>
      <c r="AP412" s="535"/>
    </row>
    <row r="413" spans="1:42" s="466" customFormat="1" ht="24" customHeight="1" outlineLevel="1" x14ac:dyDescent="0.25">
      <c r="A413" s="461" t="s">
        <v>13558</v>
      </c>
      <c r="B413" s="462" t="s">
        <v>13204</v>
      </c>
      <c r="C413" s="461" t="s">
        <v>4597</v>
      </c>
      <c r="D413" s="461"/>
      <c r="E413" s="463" t="s">
        <v>13572</v>
      </c>
      <c r="F413" s="461" t="s">
        <v>4455</v>
      </c>
      <c r="G413" s="464">
        <v>1.2</v>
      </c>
      <c r="H413" s="464">
        <v>2.4500000000000002</v>
      </c>
      <c r="I413" s="464" t="s">
        <v>4616</v>
      </c>
      <c r="J413" s="464">
        <v>115</v>
      </c>
      <c r="K413" s="461"/>
      <c r="L413" s="464"/>
      <c r="M413" s="465">
        <f t="shared" si="27"/>
        <v>1492.2700000000002</v>
      </c>
      <c r="N413" s="465">
        <f t="shared" si="26"/>
        <v>1074.4344000000001</v>
      </c>
      <c r="O413" s="514"/>
      <c r="P413" s="486">
        <v>0.72</v>
      </c>
      <c r="Q413" s="514"/>
      <c r="R413" s="465">
        <v>1205.3</v>
      </c>
      <c r="S413" s="465">
        <v>723.24</v>
      </c>
      <c r="T413" s="514"/>
      <c r="U413" s="465">
        <v>1205.3</v>
      </c>
      <c r="V413" s="465">
        <v>723.24</v>
      </c>
      <c r="W413" s="514"/>
      <c r="X413" s="465">
        <v>1147.9000000000001</v>
      </c>
      <c r="Y413" s="465">
        <v>688.8</v>
      </c>
      <c r="Z413" s="514"/>
      <c r="AA413" s="465">
        <v>998.2</v>
      </c>
      <c r="AB413" s="465">
        <v>598.91999999999996</v>
      </c>
      <c r="AC413" s="514"/>
      <c r="AD413" s="465">
        <v>868</v>
      </c>
      <c r="AE413" s="465">
        <v>520.79999999999995</v>
      </c>
      <c r="AF413" s="514"/>
      <c r="AG413" s="465">
        <v>868</v>
      </c>
      <c r="AH413" s="465">
        <v>520.79999999999995</v>
      </c>
      <c r="AI413" s="530"/>
      <c r="AJ413" s="533"/>
      <c r="AK413" s="533"/>
      <c r="AL413" s="533"/>
      <c r="AM413" s="533"/>
      <c r="AN413" s="533"/>
      <c r="AO413" s="533"/>
      <c r="AP413" s="534"/>
    </row>
    <row r="414" spans="1:42" ht="24" customHeight="1" outlineLevel="1" x14ac:dyDescent="0.25">
      <c r="A414" s="469" t="s">
        <v>13558</v>
      </c>
      <c r="B414" s="471" t="s">
        <v>13587</v>
      </c>
      <c r="C414" s="469" t="s">
        <v>4597</v>
      </c>
      <c r="E414" s="475" t="s">
        <v>13573</v>
      </c>
      <c r="F414" s="469" t="s">
        <v>4455</v>
      </c>
      <c r="G414" s="468">
        <v>1.2</v>
      </c>
      <c r="H414" s="468">
        <v>2.4500000000000002</v>
      </c>
      <c r="I414" s="468" t="s">
        <v>4616</v>
      </c>
      <c r="M414" s="474">
        <f t="shared" si="27"/>
        <v>1619.54</v>
      </c>
      <c r="N414" s="474">
        <f t="shared" si="26"/>
        <v>1214.655</v>
      </c>
      <c r="P414" s="488">
        <v>0.75</v>
      </c>
      <c r="R414" s="474">
        <v>1308.0899999999999</v>
      </c>
      <c r="S414" s="474">
        <v>825.93</v>
      </c>
      <c r="U414" s="474">
        <v>1308.0899999999999</v>
      </c>
      <c r="V414" s="474">
        <v>825.93</v>
      </c>
      <c r="X414" s="474">
        <v>1245.8</v>
      </c>
      <c r="Y414" s="474">
        <v>786.6</v>
      </c>
      <c r="AA414" s="474">
        <v>1083.3</v>
      </c>
      <c r="AB414" s="474">
        <v>684.02</v>
      </c>
      <c r="AD414" s="474">
        <v>942</v>
      </c>
      <c r="AE414" s="474">
        <v>594.79999999999995</v>
      </c>
      <c r="AF414" s="514"/>
      <c r="AG414" s="474">
        <v>942</v>
      </c>
      <c r="AH414" s="474">
        <v>594.79999999999995</v>
      </c>
      <c r="AP414" s="535"/>
    </row>
    <row r="415" spans="1:42" ht="24" customHeight="1" outlineLevel="1" x14ac:dyDescent="0.25">
      <c r="A415" s="469" t="s">
        <v>13558</v>
      </c>
      <c r="B415" s="471" t="s">
        <v>13639</v>
      </c>
      <c r="C415" s="469" t="s">
        <v>4597</v>
      </c>
      <c r="E415" s="475" t="s">
        <v>13575</v>
      </c>
      <c r="F415" s="469" t="s">
        <v>4455</v>
      </c>
      <c r="G415" s="468">
        <v>1.2</v>
      </c>
      <c r="H415" s="468">
        <v>2.4500000000000002</v>
      </c>
      <c r="I415" s="468" t="s">
        <v>4616</v>
      </c>
      <c r="J415" s="468" t="s">
        <v>9127</v>
      </c>
      <c r="M415" s="474">
        <f t="shared" si="27"/>
        <v>1686.6200000000001</v>
      </c>
      <c r="N415" s="474">
        <f t="shared" si="26"/>
        <v>1264.9650000000001</v>
      </c>
      <c r="P415" s="488">
        <v>0.75</v>
      </c>
      <c r="R415" s="474">
        <v>1362.27</v>
      </c>
      <c r="S415" s="474">
        <v>817.32</v>
      </c>
      <c r="U415" s="474">
        <v>1362.27</v>
      </c>
      <c r="V415" s="474">
        <v>817.32</v>
      </c>
      <c r="X415" s="474">
        <v>1297.4000000000001</v>
      </c>
      <c r="Y415" s="474">
        <v>778.4</v>
      </c>
      <c r="AA415" s="474">
        <v>1128.1500000000001</v>
      </c>
      <c r="AB415" s="474">
        <v>676.89</v>
      </c>
      <c r="AD415" s="474">
        <v>981</v>
      </c>
      <c r="AE415" s="474">
        <v>588.6</v>
      </c>
      <c r="AG415" s="474">
        <v>981</v>
      </c>
      <c r="AH415" s="474">
        <v>588.6</v>
      </c>
      <c r="AP415" s="535"/>
    </row>
    <row r="416" spans="1:42" s="466" customFormat="1" ht="24" customHeight="1" outlineLevel="1" x14ac:dyDescent="0.25">
      <c r="A416" s="461" t="s">
        <v>13558</v>
      </c>
      <c r="B416" s="462" t="s">
        <v>13582</v>
      </c>
      <c r="C416" s="461" t="s">
        <v>4597</v>
      </c>
      <c r="D416" s="461"/>
      <c r="E416" s="463" t="s">
        <v>13602</v>
      </c>
      <c r="F416" s="461" t="s">
        <v>4455</v>
      </c>
      <c r="G416" s="464">
        <v>1.05</v>
      </c>
      <c r="H416" s="464">
        <v>2.5</v>
      </c>
      <c r="I416" s="464" t="s">
        <v>4616</v>
      </c>
      <c r="J416" s="464">
        <v>117</v>
      </c>
      <c r="K416" s="461"/>
      <c r="L416" s="464"/>
      <c r="M416" s="465">
        <f t="shared" si="27"/>
        <v>1337.5700000000002</v>
      </c>
      <c r="N416" s="465">
        <f t="shared" si="26"/>
        <v>963.05040000000008</v>
      </c>
      <c r="O416" s="514"/>
      <c r="P416" s="486">
        <v>0.72</v>
      </c>
      <c r="Q416" s="514"/>
      <c r="R416" s="465">
        <v>1080.3499999999999</v>
      </c>
      <c r="S416" s="465">
        <v>648.16999999999996</v>
      </c>
      <c r="T416" s="514"/>
      <c r="U416" s="465">
        <v>1080.3499999999999</v>
      </c>
      <c r="V416" s="465">
        <v>648.16999999999996</v>
      </c>
      <c r="W416" s="514"/>
      <c r="X416" s="465">
        <v>1028.9000000000001</v>
      </c>
      <c r="Y416" s="465">
        <v>617.29999999999995</v>
      </c>
      <c r="Z416" s="514"/>
      <c r="AA416" s="465">
        <v>894.7</v>
      </c>
      <c r="AB416" s="465">
        <v>536.82000000000005</v>
      </c>
      <c r="AC416" s="514"/>
      <c r="AD416" s="465">
        <v>778</v>
      </c>
      <c r="AE416" s="465">
        <v>466.79999999999995</v>
      </c>
      <c r="AF416" s="521"/>
      <c r="AG416" s="465">
        <v>778</v>
      </c>
      <c r="AH416" s="465">
        <v>466.79999999999995</v>
      </c>
      <c r="AI416" s="530"/>
      <c r="AJ416" s="533"/>
      <c r="AK416" s="533"/>
      <c r="AL416" s="533"/>
      <c r="AM416" s="533"/>
      <c r="AN416" s="533"/>
      <c r="AO416" s="533"/>
      <c r="AP416" s="534"/>
    </row>
    <row r="417" spans="1:42" ht="24" customHeight="1" outlineLevel="1" x14ac:dyDescent="0.25">
      <c r="A417" s="469" t="s">
        <v>13558</v>
      </c>
      <c r="B417" s="471" t="s">
        <v>13590</v>
      </c>
      <c r="C417" s="469" t="s">
        <v>4597</v>
      </c>
      <c r="E417" s="475" t="s">
        <v>13603</v>
      </c>
      <c r="F417" s="469" t="s">
        <v>4455</v>
      </c>
      <c r="G417" s="468">
        <v>1.05</v>
      </c>
      <c r="H417" s="468">
        <v>2.5</v>
      </c>
      <c r="I417" s="468" t="s">
        <v>4616</v>
      </c>
      <c r="M417" s="474">
        <f t="shared" si="27"/>
        <v>1464.84</v>
      </c>
      <c r="N417" s="474">
        <f t="shared" si="26"/>
        <v>1098.6299999999999</v>
      </c>
      <c r="P417" s="488">
        <v>0.75</v>
      </c>
      <c r="R417" s="474">
        <v>1183.1400000000001</v>
      </c>
      <c r="S417" s="474">
        <v>750.96</v>
      </c>
      <c r="U417" s="474">
        <v>1183.1400000000001</v>
      </c>
      <c r="V417" s="474">
        <v>750.96</v>
      </c>
      <c r="X417" s="474">
        <v>1126.8</v>
      </c>
      <c r="Y417" s="474">
        <v>715.2</v>
      </c>
      <c r="AA417" s="474">
        <v>979.8</v>
      </c>
      <c r="AB417" s="474">
        <v>621.91999999999996</v>
      </c>
      <c r="AD417" s="474">
        <v>852</v>
      </c>
      <c r="AE417" s="474">
        <v>540.79999999999995</v>
      </c>
      <c r="AG417" s="474">
        <v>852</v>
      </c>
      <c r="AH417" s="474">
        <v>540.79999999999995</v>
      </c>
      <c r="AP417" s="535"/>
    </row>
    <row r="418" spans="1:42" ht="24" customHeight="1" outlineLevel="1" x14ac:dyDescent="0.25">
      <c r="A418" s="469" t="s">
        <v>13558</v>
      </c>
      <c r="B418" s="471" t="s">
        <v>13640</v>
      </c>
      <c r="C418" s="469" t="s">
        <v>4597</v>
      </c>
      <c r="E418" s="475" t="s">
        <v>13604</v>
      </c>
      <c r="F418" s="469" t="s">
        <v>4455</v>
      </c>
      <c r="G418" s="468">
        <v>1.05</v>
      </c>
      <c r="H418" s="468">
        <v>2.5</v>
      </c>
      <c r="I418" s="468" t="s">
        <v>4616</v>
      </c>
      <c r="M418" s="474">
        <f t="shared" si="27"/>
        <v>1512.94</v>
      </c>
      <c r="N418" s="474">
        <f t="shared" si="26"/>
        <v>1134.7049999999999</v>
      </c>
      <c r="P418" s="488">
        <v>0.75</v>
      </c>
      <c r="R418" s="474">
        <v>1221.99</v>
      </c>
      <c r="S418" s="474">
        <v>733.22</v>
      </c>
      <c r="U418" s="474">
        <v>1221.99</v>
      </c>
      <c r="V418" s="474">
        <v>733.22</v>
      </c>
      <c r="X418" s="474">
        <v>1163.8</v>
      </c>
      <c r="Y418" s="474">
        <v>698.3</v>
      </c>
      <c r="AA418" s="474">
        <v>1012</v>
      </c>
      <c r="AB418" s="474">
        <v>607.20000000000005</v>
      </c>
      <c r="AD418" s="474">
        <v>880</v>
      </c>
      <c r="AE418" s="474">
        <v>528</v>
      </c>
      <c r="AG418" s="474">
        <v>880</v>
      </c>
      <c r="AH418" s="474">
        <v>528</v>
      </c>
      <c r="AP418" s="535"/>
    </row>
    <row r="419" spans="1:42" s="466" customFormat="1" ht="24" customHeight="1" outlineLevel="1" x14ac:dyDescent="0.25">
      <c r="A419" s="469" t="s">
        <v>17743</v>
      </c>
      <c r="B419" s="462" t="s">
        <v>14038</v>
      </c>
      <c r="C419" s="461" t="s">
        <v>4597</v>
      </c>
      <c r="D419" s="461"/>
      <c r="E419" s="463" t="s">
        <v>14044</v>
      </c>
      <c r="F419" s="461" t="s">
        <v>4455</v>
      </c>
      <c r="G419" s="464">
        <v>1</v>
      </c>
      <c r="H419" s="464">
        <v>1.9</v>
      </c>
      <c r="I419" s="464" t="s">
        <v>4616</v>
      </c>
      <c r="J419" s="464">
        <v>304</v>
      </c>
      <c r="K419" s="461"/>
      <c r="L419" s="464">
        <v>6.8</v>
      </c>
      <c r="M419" s="465">
        <f t="shared" si="27"/>
        <v>1894.6200000000001</v>
      </c>
      <c r="N419" s="465">
        <f t="shared" si="26"/>
        <v>1136.7719999999999</v>
      </c>
      <c r="O419" s="514"/>
      <c r="P419" s="486">
        <v>0.6</v>
      </c>
      <c r="Q419" s="514"/>
      <c r="R419" s="465">
        <v>1530.27</v>
      </c>
      <c r="S419" s="465">
        <v>918.12</v>
      </c>
      <c r="T419" s="514"/>
      <c r="U419" s="465">
        <v>1530.27</v>
      </c>
      <c r="V419" s="465">
        <v>918.12</v>
      </c>
      <c r="W419" s="514"/>
      <c r="X419" s="465">
        <v>1457.4</v>
      </c>
      <c r="Y419" s="465">
        <v>874.4</v>
      </c>
      <c r="Z419" s="514"/>
      <c r="AA419" s="465">
        <v>1267.3</v>
      </c>
      <c r="AB419" s="465">
        <v>760.38</v>
      </c>
      <c r="AC419" s="514"/>
      <c r="AD419" s="465">
        <v>1102</v>
      </c>
      <c r="AE419" s="465">
        <v>661.19999999999993</v>
      </c>
      <c r="AF419" s="521"/>
      <c r="AG419" s="465">
        <v>1102</v>
      </c>
      <c r="AH419" s="465">
        <v>661.19999999999993</v>
      </c>
      <c r="AI419" s="530"/>
      <c r="AJ419" s="533"/>
      <c r="AK419" s="533"/>
      <c r="AL419" s="533"/>
      <c r="AM419" s="533"/>
      <c r="AN419" s="533"/>
      <c r="AO419" s="533"/>
      <c r="AP419" s="534"/>
    </row>
    <row r="420" spans="1:42" ht="24" customHeight="1" outlineLevel="1" x14ac:dyDescent="0.25">
      <c r="A420" s="469" t="s">
        <v>19207</v>
      </c>
      <c r="B420" s="471" t="s">
        <v>14039</v>
      </c>
      <c r="C420" s="469" t="s">
        <v>4597</v>
      </c>
      <c r="E420" s="475" t="s">
        <v>14045</v>
      </c>
      <c r="F420" s="469" t="s">
        <v>4455</v>
      </c>
      <c r="G420" s="468">
        <v>1</v>
      </c>
      <c r="H420" s="468">
        <v>1.9</v>
      </c>
      <c r="I420" s="468" t="s">
        <v>4616</v>
      </c>
      <c r="J420" s="468">
        <v>317</v>
      </c>
      <c r="L420" s="468">
        <v>7</v>
      </c>
      <c r="M420" s="474">
        <f t="shared" si="27"/>
        <v>2501.85</v>
      </c>
      <c r="N420" s="474">
        <f t="shared" si="26"/>
        <v>1876.3874999999998</v>
      </c>
      <c r="P420" s="488">
        <v>0.75</v>
      </c>
      <c r="R420" s="474">
        <v>2020.73</v>
      </c>
      <c r="S420" s="474">
        <v>1408.58</v>
      </c>
      <c r="U420" s="474">
        <v>2020.73</v>
      </c>
      <c r="V420" s="474">
        <v>1408.58</v>
      </c>
      <c r="X420" s="474">
        <v>1924.5</v>
      </c>
      <c r="Y420" s="474">
        <v>1341.5</v>
      </c>
      <c r="AA420" s="474">
        <v>1673.48</v>
      </c>
      <c r="AB420" s="474">
        <v>1166.56</v>
      </c>
      <c r="AD420" s="474">
        <v>1455.2</v>
      </c>
      <c r="AE420" s="474">
        <v>1014.3999999999999</v>
      </c>
      <c r="AF420" s="514"/>
      <c r="AG420" s="474">
        <v>1455.2</v>
      </c>
      <c r="AH420" s="474">
        <v>1014.3999999999999</v>
      </c>
      <c r="AP420" s="535"/>
    </row>
    <row r="421" spans="1:42" ht="24" customHeight="1" outlineLevel="1" x14ac:dyDescent="0.25">
      <c r="A421" s="469" t="s">
        <v>19207</v>
      </c>
      <c r="B421" s="471" t="s">
        <v>14040</v>
      </c>
      <c r="C421" s="469" t="s">
        <v>4597</v>
      </c>
      <c r="E421" s="475" t="s">
        <v>14046</v>
      </c>
      <c r="F421" s="469" t="s">
        <v>4455</v>
      </c>
      <c r="G421" s="468">
        <v>1</v>
      </c>
      <c r="H421" s="468">
        <v>1.9</v>
      </c>
      <c r="I421" s="468" t="s">
        <v>4616</v>
      </c>
      <c r="J421" s="468">
        <v>305</v>
      </c>
      <c r="L421" s="468">
        <v>7</v>
      </c>
      <c r="M421" s="474">
        <f t="shared" si="27"/>
        <v>2374.58</v>
      </c>
      <c r="N421" s="474">
        <f t="shared" si="26"/>
        <v>1709.6976</v>
      </c>
      <c r="P421" s="488">
        <v>0.72</v>
      </c>
      <c r="R421" s="474">
        <v>1917.93</v>
      </c>
      <c r="S421" s="474">
        <v>1305.8900000000001</v>
      </c>
      <c r="U421" s="474">
        <v>1917.93</v>
      </c>
      <c r="V421" s="474">
        <v>1305.8900000000001</v>
      </c>
      <c r="X421" s="474">
        <v>1826.6</v>
      </c>
      <c r="Y421" s="474">
        <v>1243.7</v>
      </c>
      <c r="AA421" s="474">
        <v>1588.38</v>
      </c>
      <c r="AB421" s="474">
        <v>1081.46</v>
      </c>
      <c r="AD421" s="474">
        <v>1381.2</v>
      </c>
      <c r="AE421" s="474">
        <v>940.39999999999986</v>
      </c>
      <c r="AG421" s="474">
        <v>1381.2</v>
      </c>
      <c r="AH421" s="474">
        <v>940.39999999999986</v>
      </c>
      <c r="AP421" s="535"/>
    </row>
    <row r="422" spans="1:42" ht="24" customHeight="1" outlineLevel="1" x14ac:dyDescent="0.25">
      <c r="A422" s="469" t="s">
        <v>19207</v>
      </c>
      <c r="B422" s="471" t="s">
        <v>14041</v>
      </c>
      <c r="C422" s="469" t="s">
        <v>4597</v>
      </c>
      <c r="E422" s="475" t="s">
        <v>14047</v>
      </c>
      <c r="F422" s="469" t="s">
        <v>4455</v>
      </c>
      <c r="G422" s="468">
        <v>1</v>
      </c>
      <c r="H422" s="468">
        <v>1.9</v>
      </c>
      <c r="I422" s="468" t="s">
        <v>4616</v>
      </c>
      <c r="J422" s="468">
        <v>316</v>
      </c>
      <c r="L422" s="468">
        <v>6.7</v>
      </c>
      <c r="M422" s="474">
        <f t="shared" si="27"/>
        <v>2021.89</v>
      </c>
      <c r="N422" s="474">
        <f t="shared" si="26"/>
        <v>1273.7907</v>
      </c>
      <c r="P422" s="488">
        <v>0.63</v>
      </c>
      <c r="R422" s="474">
        <v>1633.07</v>
      </c>
      <c r="S422" s="474">
        <v>1020.92</v>
      </c>
      <c r="U422" s="474">
        <v>1633.07</v>
      </c>
      <c r="V422" s="474">
        <v>1020.92</v>
      </c>
      <c r="X422" s="474">
        <v>1555.3</v>
      </c>
      <c r="Y422" s="474">
        <v>972.3</v>
      </c>
      <c r="AA422" s="474">
        <v>1352.4</v>
      </c>
      <c r="AB422" s="474">
        <v>845.48</v>
      </c>
      <c r="AD422" s="474">
        <v>1176</v>
      </c>
      <c r="AE422" s="474">
        <v>735.19999999999993</v>
      </c>
      <c r="AG422" s="474">
        <v>1176</v>
      </c>
      <c r="AH422" s="474">
        <v>735.19999999999993</v>
      </c>
      <c r="AP422" s="535"/>
    </row>
    <row r="423" spans="1:42" ht="24" customHeight="1" outlineLevel="1" x14ac:dyDescent="0.25">
      <c r="A423" s="469" t="s">
        <v>19207</v>
      </c>
      <c r="B423" s="471" t="s">
        <v>14042</v>
      </c>
      <c r="C423" s="469" t="s">
        <v>4597</v>
      </c>
      <c r="E423" s="475" t="s">
        <v>14048</v>
      </c>
      <c r="F423" s="469" t="s">
        <v>4455</v>
      </c>
      <c r="G423" s="468">
        <v>1</v>
      </c>
      <c r="H423" s="468">
        <v>1.9</v>
      </c>
      <c r="I423" s="468" t="s">
        <v>4616</v>
      </c>
      <c r="J423" s="477">
        <v>57</v>
      </c>
      <c r="L423" s="468">
        <v>6.6</v>
      </c>
      <c r="M423" s="474">
        <f t="shared" si="27"/>
        <v>2142.14</v>
      </c>
      <c r="N423" s="474">
        <f t="shared" si="26"/>
        <v>1349.5482</v>
      </c>
      <c r="P423" s="488">
        <v>0.63</v>
      </c>
      <c r="R423" s="474">
        <v>1730.19</v>
      </c>
      <c r="S423" s="474">
        <v>1038.1400000000001</v>
      </c>
      <c r="U423" s="474">
        <v>1730.19</v>
      </c>
      <c r="V423" s="474">
        <v>1038.1400000000001</v>
      </c>
      <c r="X423" s="474">
        <v>1647.8</v>
      </c>
      <c r="Y423" s="474">
        <v>988.7</v>
      </c>
      <c r="AA423" s="474">
        <v>1432.9</v>
      </c>
      <c r="AB423" s="474">
        <v>859.74</v>
      </c>
      <c r="AD423" s="474">
        <v>1246</v>
      </c>
      <c r="AE423" s="474">
        <v>747.6</v>
      </c>
      <c r="AG423" s="474">
        <v>1246</v>
      </c>
      <c r="AH423" s="474">
        <v>747.6</v>
      </c>
      <c r="AP423" s="535"/>
    </row>
    <row r="424" spans="1:42" ht="24" customHeight="1" outlineLevel="1" x14ac:dyDescent="0.25">
      <c r="A424" s="469" t="s">
        <v>19207</v>
      </c>
      <c r="B424" s="471" t="s">
        <v>14043</v>
      </c>
      <c r="C424" s="469" t="s">
        <v>4597</v>
      </c>
      <c r="E424" s="475" t="s">
        <v>14049</v>
      </c>
      <c r="F424" s="469" t="s">
        <v>4455</v>
      </c>
      <c r="G424" s="468">
        <v>1</v>
      </c>
      <c r="H424" s="468">
        <v>1.9</v>
      </c>
      <c r="I424" s="468" t="s">
        <v>4616</v>
      </c>
      <c r="L424" s="468">
        <v>7</v>
      </c>
      <c r="M424" s="474">
        <f t="shared" si="27"/>
        <v>0</v>
      </c>
      <c r="N424" s="474">
        <f t="shared" si="26"/>
        <v>0</v>
      </c>
      <c r="P424" s="488">
        <v>0.72</v>
      </c>
      <c r="R424" s="474">
        <v>0</v>
      </c>
      <c r="S424" s="474">
        <v>0</v>
      </c>
      <c r="U424" s="474">
        <v>0</v>
      </c>
      <c r="V424" s="474">
        <v>0</v>
      </c>
      <c r="X424" s="474">
        <v>0</v>
      </c>
      <c r="Y424" s="474">
        <v>0</v>
      </c>
      <c r="AA424" s="474">
        <v>0</v>
      </c>
      <c r="AB424" s="474">
        <v>0</v>
      </c>
      <c r="AD424" s="474">
        <v>0</v>
      </c>
      <c r="AE424" s="474"/>
      <c r="AG424" s="474">
        <v>0</v>
      </c>
      <c r="AH424" s="474"/>
      <c r="AP424" s="535"/>
    </row>
    <row r="425" spans="1:42" ht="24" customHeight="1" outlineLevel="1" x14ac:dyDescent="0.25">
      <c r="B425" s="471" t="s">
        <v>19590</v>
      </c>
      <c r="C425" s="469" t="s">
        <v>4597</v>
      </c>
      <c r="E425" s="475" t="s">
        <v>19591</v>
      </c>
      <c r="F425" s="469" t="s">
        <v>4455</v>
      </c>
      <c r="G425" s="468">
        <v>1</v>
      </c>
      <c r="H425" s="468">
        <v>1.9</v>
      </c>
      <c r="I425" s="468" t="s">
        <v>4616</v>
      </c>
      <c r="M425" s="474">
        <f t="shared" si="27"/>
        <v>0</v>
      </c>
      <c r="N425" s="474">
        <f t="shared" si="26"/>
        <v>0</v>
      </c>
      <c r="P425" s="488">
        <v>0.75</v>
      </c>
      <c r="R425" s="474">
        <v>0</v>
      </c>
      <c r="S425" s="474">
        <v>0</v>
      </c>
      <c r="U425" s="474">
        <v>0</v>
      </c>
      <c r="V425" s="474">
        <v>0</v>
      </c>
      <c r="X425" s="474">
        <v>0</v>
      </c>
      <c r="Y425" s="474">
        <v>0</v>
      </c>
      <c r="AA425" s="474">
        <v>0</v>
      </c>
      <c r="AB425" s="474">
        <v>0</v>
      </c>
      <c r="AD425" s="474"/>
      <c r="AE425" s="474"/>
      <c r="AG425" s="474"/>
      <c r="AH425" s="474"/>
      <c r="AP425" s="535"/>
    </row>
    <row r="426" spans="1:42" s="466" customFormat="1" ht="24" customHeight="1" outlineLevel="1" x14ac:dyDescent="0.25">
      <c r="A426" s="461" t="s">
        <v>16810</v>
      </c>
      <c r="B426" s="462" t="s">
        <v>16811</v>
      </c>
      <c r="C426" s="461" t="s">
        <v>4597</v>
      </c>
      <c r="D426" s="461"/>
      <c r="E426" s="463" t="s">
        <v>25062</v>
      </c>
      <c r="F426" s="461" t="s">
        <v>4455</v>
      </c>
      <c r="G426" s="464">
        <v>1.4</v>
      </c>
      <c r="H426" s="464">
        <v>0.8</v>
      </c>
      <c r="I426" s="464" t="s">
        <v>4616</v>
      </c>
      <c r="J426" s="464"/>
      <c r="K426" s="461"/>
      <c r="L426" s="464"/>
      <c r="M426" s="465">
        <v>900</v>
      </c>
      <c r="N426" s="465">
        <f t="shared" si="26"/>
        <v>540</v>
      </c>
      <c r="O426" s="514"/>
      <c r="P426" s="486">
        <v>0.6</v>
      </c>
      <c r="Q426" s="514"/>
      <c r="R426" s="465">
        <v>0</v>
      </c>
      <c r="S426" s="465">
        <v>0</v>
      </c>
      <c r="T426" s="514"/>
      <c r="U426" s="465">
        <v>0</v>
      </c>
      <c r="V426" s="465">
        <v>0</v>
      </c>
      <c r="W426" s="514"/>
      <c r="X426" s="465">
        <v>0</v>
      </c>
      <c r="Y426" s="465">
        <v>0</v>
      </c>
      <c r="Z426" s="514"/>
      <c r="AA426" s="465">
        <v>0</v>
      </c>
      <c r="AB426" s="465">
        <v>0</v>
      </c>
      <c r="AC426" s="514"/>
      <c r="AD426" s="465">
        <v>0</v>
      </c>
      <c r="AE426" s="465">
        <v>0</v>
      </c>
      <c r="AF426" s="514"/>
      <c r="AG426" s="465"/>
      <c r="AH426" s="465"/>
      <c r="AI426" s="530"/>
      <c r="AJ426" s="533"/>
      <c r="AK426" s="533"/>
      <c r="AL426" s="533"/>
      <c r="AM426" s="533"/>
      <c r="AN426" s="533"/>
      <c r="AO426" s="533"/>
      <c r="AP426" s="534"/>
    </row>
    <row r="427" spans="1:42" s="466" customFormat="1" ht="24" customHeight="1" outlineLevel="1" x14ac:dyDescent="0.25">
      <c r="A427" s="461" t="s">
        <v>16810</v>
      </c>
      <c r="B427" s="462" t="s">
        <v>16812</v>
      </c>
      <c r="C427" s="461" t="s">
        <v>4597</v>
      </c>
      <c r="D427" s="461"/>
      <c r="E427" s="463" t="s">
        <v>16817</v>
      </c>
      <c r="F427" s="461" t="s">
        <v>4455</v>
      </c>
      <c r="G427" s="464">
        <v>1.44</v>
      </c>
      <c r="H427" s="464">
        <v>0.6</v>
      </c>
      <c r="I427" s="464" t="s">
        <v>4616</v>
      </c>
      <c r="J427" s="464"/>
      <c r="K427" s="461"/>
      <c r="L427" s="464"/>
      <c r="M427" s="465">
        <v>756</v>
      </c>
      <c r="N427" s="465">
        <f t="shared" si="26"/>
        <v>453.59999999999997</v>
      </c>
      <c r="O427" s="514"/>
      <c r="P427" s="486">
        <v>0.6</v>
      </c>
      <c r="Q427" s="514"/>
      <c r="R427" s="465">
        <v>0</v>
      </c>
      <c r="S427" s="465">
        <v>0</v>
      </c>
      <c r="T427" s="514"/>
      <c r="U427" s="465">
        <v>0</v>
      </c>
      <c r="V427" s="465">
        <v>0</v>
      </c>
      <c r="W427" s="514"/>
      <c r="X427" s="465">
        <v>0</v>
      </c>
      <c r="Y427" s="465">
        <v>0</v>
      </c>
      <c r="Z427" s="514"/>
      <c r="AA427" s="465">
        <v>0</v>
      </c>
      <c r="AB427" s="465">
        <v>0</v>
      </c>
      <c r="AC427" s="514"/>
      <c r="AD427" s="465">
        <v>0</v>
      </c>
      <c r="AE427" s="465">
        <v>0</v>
      </c>
      <c r="AF427" s="514"/>
      <c r="AG427" s="465"/>
      <c r="AH427" s="465"/>
      <c r="AI427" s="530"/>
      <c r="AJ427" s="533"/>
      <c r="AK427" s="533"/>
      <c r="AL427" s="533"/>
      <c r="AM427" s="533"/>
      <c r="AN427" s="533"/>
      <c r="AO427" s="533"/>
      <c r="AP427" s="534"/>
    </row>
    <row r="428" spans="1:42" s="466" customFormat="1" ht="24" customHeight="1" outlineLevel="1" x14ac:dyDescent="0.25">
      <c r="A428" s="461" t="s">
        <v>16810</v>
      </c>
      <c r="B428" s="462" t="s">
        <v>16813</v>
      </c>
      <c r="C428" s="461" t="s">
        <v>4597</v>
      </c>
      <c r="D428" s="461"/>
      <c r="E428" s="463" t="s">
        <v>16818</v>
      </c>
      <c r="F428" s="461" t="s">
        <v>4455</v>
      </c>
      <c r="G428" s="464"/>
      <c r="H428" s="464"/>
      <c r="I428" s="464"/>
      <c r="J428" s="464"/>
      <c r="K428" s="461"/>
      <c r="L428" s="464"/>
      <c r="M428" s="465">
        <f t="shared" ref="M428:M437" si="28">X428*$O$3</f>
        <v>0</v>
      </c>
      <c r="N428" s="465">
        <f t="shared" si="26"/>
        <v>0</v>
      </c>
      <c r="O428" s="514"/>
      <c r="P428" s="486">
        <v>0.6</v>
      </c>
      <c r="Q428" s="514"/>
      <c r="R428" s="465">
        <v>0</v>
      </c>
      <c r="S428" s="465">
        <v>0</v>
      </c>
      <c r="T428" s="514"/>
      <c r="U428" s="465">
        <v>0</v>
      </c>
      <c r="V428" s="465">
        <v>0</v>
      </c>
      <c r="W428" s="514"/>
      <c r="X428" s="465">
        <v>0</v>
      </c>
      <c r="Y428" s="465">
        <v>0</v>
      </c>
      <c r="Z428" s="514"/>
      <c r="AA428" s="465">
        <v>0</v>
      </c>
      <c r="AB428" s="465">
        <v>0</v>
      </c>
      <c r="AC428" s="514"/>
      <c r="AD428" s="465">
        <v>0</v>
      </c>
      <c r="AE428" s="465">
        <v>0</v>
      </c>
      <c r="AF428" s="514"/>
      <c r="AG428" s="465"/>
      <c r="AH428" s="465"/>
      <c r="AI428" s="530"/>
      <c r="AJ428" s="533"/>
      <c r="AK428" s="533"/>
      <c r="AL428" s="533"/>
      <c r="AM428" s="533"/>
      <c r="AN428" s="533"/>
      <c r="AO428" s="533"/>
      <c r="AP428" s="534"/>
    </row>
    <row r="429" spans="1:42" s="466" customFormat="1" ht="24" customHeight="1" outlineLevel="1" x14ac:dyDescent="0.25">
      <c r="A429" s="461" t="s">
        <v>16810</v>
      </c>
      <c r="B429" s="462" t="s">
        <v>16814</v>
      </c>
      <c r="C429" s="461" t="s">
        <v>4597</v>
      </c>
      <c r="D429" s="461"/>
      <c r="E429" s="463" t="s">
        <v>16819</v>
      </c>
      <c r="F429" s="461" t="s">
        <v>4455</v>
      </c>
      <c r="G429" s="464"/>
      <c r="H429" s="464"/>
      <c r="I429" s="464"/>
      <c r="J429" s="464"/>
      <c r="K429" s="461"/>
      <c r="L429" s="464"/>
      <c r="M429" s="465">
        <f t="shared" si="28"/>
        <v>0</v>
      </c>
      <c r="N429" s="465">
        <f t="shared" si="26"/>
        <v>0</v>
      </c>
      <c r="O429" s="514"/>
      <c r="P429" s="486">
        <v>0.6</v>
      </c>
      <c r="Q429" s="514"/>
      <c r="R429" s="465">
        <v>0</v>
      </c>
      <c r="S429" s="465">
        <v>0</v>
      </c>
      <c r="T429" s="514"/>
      <c r="U429" s="465">
        <v>0</v>
      </c>
      <c r="V429" s="465">
        <v>0</v>
      </c>
      <c r="W429" s="514"/>
      <c r="X429" s="465">
        <v>0</v>
      </c>
      <c r="Y429" s="465">
        <v>0</v>
      </c>
      <c r="Z429" s="514"/>
      <c r="AA429" s="465">
        <v>0</v>
      </c>
      <c r="AB429" s="465">
        <v>0</v>
      </c>
      <c r="AC429" s="514"/>
      <c r="AD429" s="465">
        <v>0</v>
      </c>
      <c r="AE429" s="465">
        <v>0</v>
      </c>
      <c r="AF429" s="514"/>
      <c r="AG429" s="465"/>
      <c r="AH429" s="465"/>
      <c r="AI429" s="530"/>
      <c r="AJ429" s="533"/>
      <c r="AK429" s="533"/>
      <c r="AL429" s="533"/>
      <c r="AM429" s="533"/>
      <c r="AN429" s="533"/>
      <c r="AO429" s="533"/>
      <c r="AP429" s="534"/>
    </row>
    <row r="430" spans="1:42" s="466" customFormat="1" ht="24" customHeight="1" outlineLevel="1" x14ac:dyDescent="0.25">
      <c r="A430" s="461" t="s">
        <v>16810</v>
      </c>
      <c r="B430" s="462" t="s">
        <v>16815</v>
      </c>
      <c r="C430" s="461" t="s">
        <v>4597</v>
      </c>
      <c r="D430" s="461"/>
      <c r="E430" s="463" t="s">
        <v>16820</v>
      </c>
      <c r="F430" s="461" t="s">
        <v>4455</v>
      </c>
      <c r="G430" s="464"/>
      <c r="H430" s="464"/>
      <c r="I430" s="464"/>
      <c r="J430" s="464">
        <v>96</v>
      </c>
      <c r="K430" s="461"/>
      <c r="L430" s="464"/>
      <c r="M430" s="465">
        <f t="shared" si="28"/>
        <v>0</v>
      </c>
      <c r="N430" s="465">
        <f t="shared" si="26"/>
        <v>0</v>
      </c>
      <c r="O430" s="514"/>
      <c r="P430" s="486">
        <v>0.6</v>
      </c>
      <c r="Q430" s="514"/>
      <c r="R430" s="465">
        <v>0</v>
      </c>
      <c r="S430" s="465">
        <v>0</v>
      </c>
      <c r="T430" s="514"/>
      <c r="U430" s="465">
        <v>0</v>
      </c>
      <c r="V430" s="465">
        <v>0</v>
      </c>
      <c r="W430" s="514"/>
      <c r="X430" s="465">
        <v>0</v>
      </c>
      <c r="Y430" s="465">
        <v>0</v>
      </c>
      <c r="Z430" s="514"/>
      <c r="AA430" s="465">
        <v>0</v>
      </c>
      <c r="AB430" s="465">
        <v>0</v>
      </c>
      <c r="AC430" s="514"/>
      <c r="AD430" s="465">
        <v>0</v>
      </c>
      <c r="AE430" s="465">
        <v>0</v>
      </c>
      <c r="AF430" s="514"/>
      <c r="AG430" s="465"/>
      <c r="AH430" s="465"/>
      <c r="AI430" s="530"/>
      <c r="AJ430" s="533"/>
      <c r="AK430" s="533"/>
      <c r="AL430" s="533"/>
      <c r="AM430" s="533"/>
      <c r="AN430" s="533"/>
      <c r="AO430" s="533"/>
      <c r="AP430" s="534"/>
    </row>
    <row r="431" spans="1:42" s="466" customFormat="1" ht="24" customHeight="1" outlineLevel="1" x14ac:dyDescent="0.25">
      <c r="A431" s="461" t="s">
        <v>19224</v>
      </c>
      <c r="B431" s="462" t="s">
        <v>19223</v>
      </c>
      <c r="C431" s="461" t="s">
        <v>4597</v>
      </c>
      <c r="D431" s="461"/>
      <c r="E431" s="466" t="s">
        <v>19229</v>
      </c>
      <c r="F431" s="461" t="s">
        <v>4455</v>
      </c>
      <c r="G431" s="464">
        <v>1.4</v>
      </c>
      <c r="H431" s="464">
        <v>2.7</v>
      </c>
      <c r="I431" s="464"/>
      <c r="J431" s="464">
        <v>288</v>
      </c>
      <c r="K431" s="461"/>
      <c r="L431" s="464"/>
      <c r="M431" s="465">
        <f t="shared" si="28"/>
        <v>2011.49</v>
      </c>
      <c r="N431" s="465">
        <f t="shared" si="26"/>
        <v>1206.894</v>
      </c>
      <c r="O431" s="514"/>
      <c r="P431" s="486">
        <v>0.6</v>
      </c>
      <c r="Q431" s="514"/>
      <c r="R431" s="465">
        <v>1624.67</v>
      </c>
      <c r="S431" s="465">
        <v>974.82</v>
      </c>
      <c r="T431" s="514"/>
      <c r="U431" s="465">
        <v>1624.67</v>
      </c>
      <c r="V431" s="465">
        <v>974.82</v>
      </c>
      <c r="W431" s="514"/>
      <c r="X431" s="465">
        <v>1547.3</v>
      </c>
      <c r="Y431" s="465">
        <v>928.4</v>
      </c>
      <c r="Z431" s="514"/>
      <c r="AA431" s="465">
        <v>1345.5</v>
      </c>
      <c r="AB431" s="465">
        <v>807.3</v>
      </c>
      <c r="AC431" s="514"/>
      <c r="AD431" s="465">
        <v>1170</v>
      </c>
      <c r="AE431" s="465">
        <v>702</v>
      </c>
      <c r="AF431" s="514"/>
      <c r="AG431" s="465"/>
      <c r="AH431" s="465"/>
      <c r="AI431" s="530"/>
      <c r="AJ431" s="533"/>
      <c r="AK431" s="533"/>
      <c r="AL431" s="533"/>
      <c r="AM431" s="533"/>
      <c r="AN431" s="533"/>
      <c r="AO431" s="533"/>
      <c r="AP431" s="534"/>
    </row>
    <row r="432" spans="1:42" ht="24" customHeight="1" outlineLevel="1" x14ac:dyDescent="0.25">
      <c r="A432" s="469" t="s">
        <v>19224</v>
      </c>
      <c r="B432" s="471" t="s">
        <v>19228</v>
      </c>
      <c r="C432" s="469" t="s">
        <v>4597</v>
      </c>
      <c r="E432" s="472" t="s">
        <v>19230</v>
      </c>
      <c r="F432" s="469" t="s">
        <v>4455</v>
      </c>
      <c r="G432" s="468">
        <v>1.4</v>
      </c>
      <c r="H432" s="468">
        <v>2.7</v>
      </c>
      <c r="M432" s="474">
        <f t="shared" si="28"/>
        <v>0</v>
      </c>
      <c r="N432" s="474">
        <f t="shared" si="26"/>
        <v>0</v>
      </c>
      <c r="P432" s="488">
        <v>0.75</v>
      </c>
      <c r="R432" s="474">
        <v>0</v>
      </c>
      <c r="S432" s="474">
        <v>0</v>
      </c>
      <c r="U432" s="474">
        <v>0</v>
      </c>
      <c r="V432" s="474">
        <v>0</v>
      </c>
      <c r="X432" s="474">
        <v>0</v>
      </c>
      <c r="Y432" s="474">
        <v>0</v>
      </c>
      <c r="AA432" s="474">
        <v>0</v>
      </c>
      <c r="AB432" s="474">
        <v>0</v>
      </c>
      <c r="AD432" s="474"/>
      <c r="AE432" s="474"/>
      <c r="AG432" s="474"/>
      <c r="AH432" s="474"/>
      <c r="AP432" s="535"/>
    </row>
    <row r="433" spans="1:42" ht="24" customHeight="1" outlineLevel="1" x14ac:dyDescent="0.25">
      <c r="A433" s="469" t="s">
        <v>19224</v>
      </c>
      <c r="B433" s="471" t="s">
        <v>19227</v>
      </c>
      <c r="C433" s="469" t="s">
        <v>4597</v>
      </c>
      <c r="E433" s="472" t="s">
        <v>19231</v>
      </c>
      <c r="F433" s="469" t="s">
        <v>4455</v>
      </c>
      <c r="G433" s="468">
        <v>1.4</v>
      </c>
      <c r="H433" s="468">
        <v>2.7</v>
      </c>
      <c r="M433" s="474">
        <f t="shared" si="28"/>
        <v>0</v>
      </c>
      <c r="N433" s="474">
        <f t="shared" si="26"/>
        <v>0</v>
      </c>
      <c r="P433" s="488">
        <v>0.72</v>
      </c>
      <c r="R433" s="474">
        <v>0</v>
      </c>
      <c r="S433" s="474">
        <v>0</v>
      </c>
      <c r="U433" s="474">
        <v>0</v>
      </c>
      <c r="V433" s="474">
        <v>0</v>
      </c>
      <c r="X433" s="474">
        <v>0</v>
      </c>
      <c r="Y433" s="474">
        <v>0</v>
      </c>
      <c r="AA433" s="474">
        <v>0</v>
      </c>
      <c r="AB433" s="474">
        <v>0</v>
      </c>
      <c r="AD433" s="474"/>
      <c r="AE433" s="474"/>
      <c r="AG433" s="474"/>
      <c r="AH433" s="474"/>
      <c r="AP433" s="535"/>
    </row>
    <row r="434" spans="1:42" ht="24" customHeight="1" outlineLevel="1" x14ac:dyDescent="0.25">
      <c r="A434" s="469" t="s">
        <v>19224</v>
      </c>
      <c r="B434" s="471" t="s">
        <v>19225</v>
      </c>
      <c r="C434" s="469" t="s">
        <v>4597</v>
      </c>
      <c r="E434" s="472" t="s">
        <v>19232</v>
      </c>
      <c r="F434" s="469" t="s">
        <v>4455</v>
      </c>
      <c r="G434" s="468">
        <v>1.4</v>
      </c>
      <c r="H434" s="468">
        <v>2.7</v>
      </c>
      <c r="M434" s="474">
        <f t="shared" si="28"/>
        <v>0</v>
      </c>
      <c r="N434" s="474">
        <f t="shared" si="26"/>
        <v>0</v>
      </c>
      <c r="P434" s="488">
        <v>0.63</v>
      </c>
      <c r="R434" s="474">
        <v>0</v>
      </c>
      <c r="S434" s="474">
        <v>0</v>
      </c>
      <c r="U434" s="474">
        <v>0</v>
      </c>
      <c r="V434" s="474">
        <v>0</v>
      </c>
      <c r="X434" s="474">
        <v>0</v>
      </c>
      <c r="Y434" s="474">
        <v>0</v>
      </c>
      <c r="AA434" s="474">
        <v>0</v>
      </c>
      <c r="AB434" s="474">
        <v>0</v>
      </c>
      <c r="AD434" s="474"/>
      <c r="AE434" s="474"/>
      <c r="AG434" s="474"/>
      <c r="AH434" s="474"/>
      <c r="AP434" s="535"/>
    </row>
    <row r="435" spans="1:42" ht="24" customHeight="1" outlineLevel="1" x14ac:dyDescent="0.25">
      <c r="A435" s="469" t="s">
        <v>19224</v>
      </c>
      <c r="B435" s="471" t="s">
        <v>19226</v>
      </c>
      <c r="C435" s="469" t="s">
        <v>4597</v>
      </c>
      <c r="E435" s="472" t="s">
        <v>19233</v>
      </c>
      <c r="F435" s="469" t="s">
        <v>4455</v>
      </c>
      <c r="G435" s="468">
        <v>1.4</v>
      </c>
      <c r="H435" s="468">
        <v>2.7</v>
      </c>
      <c r="M435" s="474">
        <f t="shared" si="28"/>
        <v>0</v>
      </c>
      <c r="N435" s="474">
        <f t="shared" si="26"/>
        <v>0</v>
      </c>
      <c r="P435" s="488">
        <v>0.63</v>
      </c>
      <c r="R435" s="474">
        <v>0</v>
      </c>
      <c r="S435" s="474">
        <v>0</v>
      </c>
      <c r="U435" s="474">
        <v>0</v>
      </c>
      <c r="V435" s="474">
        <v>0</v>
      </c>
      <c r="X435" s="474">
        <v>0</v>
      </c>
      <c r="Y435" s="474">
        <v>0</v>
      </c>
      <c r="AA435" s="474">
        <v>0</v>
      </c>
      <c r="AB435" s="474">
        <v>0</v>
      </c>
      <c r="AD435" s="474"/>
      <c r="AE435" s="474"/>
      <c r="AG435" s="474"/>
      <c r="AH435" s="474"/>
      <c r="AP435" s="535"/>
    </row>
    <row r="436" spans="1:42" ht="24" customHeight="1" outlineLevel="1" x14ac:dyDescent="0.25">
      <c r="A436" s="469" t="s">
        <v>19430</v>
      </c>
      <c r="B436" s="471" t="s">
        <v>19431</v>
      </c>
      <c r="C436" s="469" t="s">
        <v>4597</v>
      </c>
      <c r="E436" s="472" t="s">
        <v>19432</v>
      </c>
      <c r="F436" s="469" t="s">
        <v>4455</v>
      </c>
      <c r="G436" s="468">
        <v>1.4</v>
      </c>
      <c r="H436" s="468">
        <v>2.7</v>
      </c>
      <c r="M436" s="474">
        <f t="shared" si="28"/>
        <v>2628.9900000000002</v>
      </c>
      <c r="N436" s="474">
        <f t="shared" si="26"/>
        <v>1892.8728000000001</v>
      </c>
      <c r="P436" s="488">
        <v>0.72</v>
      </c>
      <c r="R436" s="474">
        <v>2123.42</v>
      </c>
      <c r="S436" s="474">
        <v>1473.57</v>
      </c>
      <c r="U436" s="474">
        <v>2123.42</v>
      </c>
      <c r="V436" s="474">
        <v>1473.57</v>
      </c>
      <c r="X436" s="474">
        <v>2022.3</v>
      </c>
      <c r="Y436" s="474">
        <v>1403.4</v>
      </c>
      <c r="AA436" s="474">
        <v>0</v>
      </c>
      <c r="AB436" s="474">
        <v>0</v>
      </c>
      <c r="AD436" s="474"/>
      <c r="AE436" s="474"/>
      <c r="AG436" s="474"/>
      <c r="AH436" s="474"/>
      <c r="AP436" s="535"/>
    </row>
    <row r="437" spans="1:42" ht="24" customHeight="1" outlineLevel="1" x14ac:dyDescent="0.25">
      <c r="B437" s="471" t="s">
        <v>19588</v>
      </c>
      <c r="C437" s="469" t="s">
        <v>4597</v>
      </c>
      <c r="E437" s="472" t="s">
        <v>19589</v>
      </c>
      <c r="F437" s="469" t="s">
        <v>4455</v>
      </c>
      <c r="G437" s="468">
        <v>1.4</v>
      </c>
      <c r="H437" s="468">
        <v>2.7</v>
      </c>
      <c r="M437" s="474">
        <f t="shared" si="28"/>
        <v>0</v>
      </c>
      <c r="N437" s="474">
        <f t="shared" si="26"/>
        <v>0</v>
      </c>
      <c r="P437" s="488">
        <v>0.75</v>
      </c>
      <c r="R437" s="474">
        <v>0</v>
      </c>
      <c r="S437" s="474">
        <v>0</v>
      </c>
      <c r="U437" s="474">
        <v>0</v>
      </c>
      <c r="V437" s="474">
        <v>0</v>
      </c>
      <c r="X437" s="474">
        <v>0</v>
      </c>
      <c r="Y437" s="474">
        <v>0</v>
      </c>
      <c r="AA437" s="474">
        <v>0</v>
      </c>
      <c r="AB437" s="474">
        <v>0</v>
      </c>
      <c r="AD437" s="474"/>
      <c r="AE437" s="474"/>
      <c r="AG437" s="474"/>
      <c r="AH437" s="474"/>
      <c r="AP437" s="535"/>
    </row>
    <row r="438" spans="1:42" ht="24" customHeight="1" outlineLevel="1" x14ac:dyDescent="0.25">
      <c r="E438" s="472"/>
      <c r="M438" s="474"/>
      <c r="N438" s="474"/>
      <c r="P438" s="488"/>
      <c r="R438" s="474"/>
      <c r="S438" s="474"/>
      <c r="U438" s="474"/>
      <c r="V438" s="474"/>
      <c r="X438" s="474"/>
      <c r="Y438" s="474"/>
      <c r="AA438" s="474"/>
      <c r="AB438" s="474"/>
      <c r="AD438" s="474"/>
      <c r="AE438" s="474"/>
      <c r="AG438" s="474"/>
      <c r="AH438" s="474"/>
      <c r="AP438" s="535"/>
    </row>
    <row r="439" spans="1:42" ht="24" customHeight="1" outlineLevel="1" x14ac:dyDescent="0.25">
      <c r="E439" s="472"/>
      <c r="M439" s="474"/>
      <c r="N439" s="474"/>
      <c r="P439" s="488"/>
      <c r="R439" s="474"/>
      <c r="S439" s="474"/>
      <c r="U439" s="474"/>
      <c r="V439" s="474"/>
      <c r="X439" s="474"/>
      <c r="Y439" s="474"/>
      <c r="AA439" s="474"/>
      <c r="AB439" s="474"/>
      <c r="AD439" s="474"/>
      <c r="AE439" s="474"/>
      <c r="AG439" s="474"/>
      <c r="AH439" s="474"/>
      <c r="AP439" s="535"/>
    </row>
    <row r="440" spans="1:42" ht="24" customHeight="1" outlineLevel="1" x14ac:dyDescent="0.25">
      <c r="E440" s="472"/>
      <c r="M440" s="474"/>
      <c r="N440" s="474"/>
      <c r="P440" s="488"/>
      <c r="R440" s="474"/>
      <c r="S440" s="474"/>
      <c r="U440" s="474"/>
      <c r="V440" s="474"/>
      <c r="X440" s="474"/>
      <c r="Y440" s="474"/>
      <c r="AA440" s="474"/>
      <c r="AB440" s="474"/>
      <c r="AD440" s="474"/>
      <c r="AE440" s="474"/>
      <c r="AG440" s="474"/>
      <c r="AH440" s="474"/>
      <c r="AP440" s="535"/>
    </row>
    <row r="441" spans="1:42" ht="24" customHeight="1" outlineLevel="1" x14ac:dyDescent="0.25">
      <c r="E441" s="472"/>
      <c r="M441" s="474"/>
      <c r="N441" s="474"/>
      <c r="P441" s="488"/>
      <c r="R441" s="474"/>
      <c r="S441" s="474"/>
      <c r="U441" s="474"/>
      <c r="V441" s="474"/>
      <c r="X441" s="474"/>
      <c r="Y441" s="474"/>
      <c r="AA441" s="474"/>
      <c r="AB441" s="474"/>
      <c r="AD441" s="474"/>
      <c r="AE441" s="474"/>
      <c r="AG441" s="474"/>
      <c r="AH441" s="474"/>
      <c r="AP441" s="535"/>
    </row>
    <row r="442" spans="1:42" ht="30.6" customHeight="1" x14ac:dyDescent="0.25">
      <c r="A442" s="491" t="s">
        <v>23279</v>
      </c>
      <c r="B442" s="478"/>
      <c r="E442" s="472"/>
      <c r="M442" s="474"/>
      <c r="N442" s="474"/>
      <c r="P442" s="488"/>
      <c r="R442" s="474"/>
      <c r="S442" s="474"/>
      <c r="U442" s="474"/>
      <c r="V442" s="474"/>
      <c r="X442" s="474"/>
      <c r="Y442" s="474"/>
      <c r="AA442" s="474"/>
      <c r="AB442" s="474"/>
      <c r="AD442" s="474"/>
      <c r="AE442" s="474"/>
      <c r="AG442" s="474"/>
      <c r="AH442" s="474"/>
      <c r="AP442" s="535"/>
    </row>
    <row r="443" spans="1:42" s="466" customFormat="1" ht="24" customHeight="1" outlineLevel="1" x14ac:dyDescent="0.25">
      <c r="A443" s="492"/>
      <c r="B443" s="462" t="s">
        <v>4598</v>
      </c>
      <c r="C443" s="461" t="s">
        <v>4610</v>
      </c>
      <c r="D443" s="461"/>
      <c r="E443" s="466" t="s">
        <v>13264</v>
      </c>
      <c r="F443" s="461" t="s">
        <v>4455</v>
      </c>
      <c r="G443" s="464">
        <v>5</v>
      </c>
      <c r="H443" s="464">
        <v>2.1</v>
      </c>
      <c r="I443" s="464" t="s">
        <v>4616</v>
      </c>
      <c r="J443" s="464">
        <v>512</v>
      </c>
      <c r="K443" s="461">
        <v>32</v>
      </c>
      <c r="L443" s="464">
        <v>20</v>
      </c>
      <c r="M443" s="465">
        <f t="shared" ref="M443:M448" si="29">X443*$O$3</f>
        <v>4427.0200000000004</v>
      </c>
      <c r="N443" s="465">
        <f t="shared" ref="N443:N506" si="30">M443*P443</f>
        <v>2656.212</v>
      </c>
      <c r="O443" s="514"/>
      <c r="P443" s="486">
        <v>0.6</v>
      </c>
      <c r="Q443" s="514"/>
      <c r="R443" s="465">
        <v>3575.67</v>
      </c>
      <c r="S443" s="465">
        <v>2145.4699999999998</v>
      </c>
      <c r="T443" s="514"/>
      <c r="U443" s="465">
        <v>3575.67</v>
      </c>
      <c r="V443" s="465">
        <v>2145.4699999999998</v>
      </c>
      <c r="W443" s="514"/>
      <c r="X443" s="465">
        <v>3405.4</v>
      </c>
      <c r="Y443" s="465">
        <v>2043.3</v>
      </c>
      <c r="Z443" s="514"/>
      <c r="AA443" s="465">
        <v>2961.25</v>
      </c>
      <c r="AB443" s="465">
        <v>1776.75</v>
      </c>
      <c r="AC443" s="514"/>
      <c r="AD443" s="465">
        <v>2575</v>
      </c>
      <c r="AE443" s="465">
        <v>1545</v>
      </c>
      <c r="AF443" s="514"/>
      <c r="AG443" s="465">
        <v>2575</v>
      </c>
      <c r="AH443" s="465">
        <v>1545</v>
      </c>
      <c r="AI443" s="530"/>
      <c r="AJ443" s="533"/>
      <c r="AK443" s="533"/>
      <c r="AL443" s="533"/>
      <c r="AM443" s="533"/>
      <c r="AN443" s="533"/>
      <c r="AO443" s="533"/>
      <c r="AP443" s="534"/>
    </row>
    <row r="444" spans="1:42" ht="24" customHeight="1" outlineLevel="1" x14ac:dyDescent="0.25">
      <c r="A444" s="493"/>
      <c r="B444" s="471" t="s">
        <v>8345</v>
      </c>
      <c r="C444" s="469" t="s">
        <v>4610</v>
      </c>
      <c r="E444" s="472" t="s">
        <v>13265</v>
      </c>
      <c r="F444" s="469" t="s">
        <v>4455</v>
      </c>
      <c r="G444" s="468">
        <v>5</v>
      </c>
      <c r="H444" s="468">
        <v>2.1</v>
      </c>
      <c r="I444" s="468" t="s">
        <v>4616</v>
      </c>
      <c r="J444" s="468">
        <v>561</v>
      </c>
      <c r="M444" s="474">
        <f t="shared" si="29"/>
        <v>6716.45</v>
      </c>
      <c r="N444" s="474">
        <f t="shared" si="30"/>
        <v>5037.3374999999996</v>
      </c>
      <c r="P444" s="488">
        <v>0.75</v>
      </c>
      <c r="R444" s="474">
        <v>5424.83</v>
      </c>
      <c r="S444" s="474">
        <v>3994.52</v>
      </c>
      <c r="U444" s="474">
        <v>5424.83</v>
      </c>
      <c r="V444" s="474">
        <v>3994.52</v>
      </c>
      <c r="X444" s="465">
        <v>5166.5</v>
      </c>
      <c r="Y444" s="465">
        <v>3804.3</v>
      </c>
      <c r="AA444" s="474">
        <v>4492.59</v>
      </c>
      <c r="AB444" s="474">
        <v>3308.09</v>
      </c>
      <c r="AD444" s="474">
        <v>3906.6</v>
      </c>
      <c r="AE444" s="474">
        <v>2876.6</v>
      </c>
      <c r="AG444" s="474">
        <v>3906.6</v>
      </c>
      <c r="AH444" s="474">
        <v>2876.6</v>
      </c>
      <c r="AP444" s="535"/>
    </row>
    <row r="445" spans="1:42" ht="24" customHeight="1" outlineLevel="1" x14ac:dyDescent="0.25">
      <c r="A445" s="493"/>
      <c r="B445" s="471" t="s">
        <v>8346</v>
      </c>
      <c r="C445" s="469" t="s">
        <v>4610</v>
      </c>
      <c r="E445" s="472" t="s">
        <v>13266</v>
      </c>
      <c r="F445" s="469" t="s">
        <v>4455</v>
      </c>
      <c r="G445" s="468">
        <v>5</v>
      </c>
      <c r="H445" s="468">
        <v>2.1</v>
      </c>
      <c r="I445" s="468" t="s">
        <v>4616</v>
      </c>
      <c r="J445" s="468">
        <v>519</v>
      </c>
      <c r="M445" s="474">
        <f t="shared" si="29"/>
        <v>6271.2</v>
      </c>
      <c r="N445" s="474">
        <f t="shared" si="30"/>
        <v>4515.2640000000001</v>
      </c>
      <c r="P445" s="488">
        <v>0.72</v>
      </c>
      <c r="R445" s="474">
        <v>5065.2</v>
      </c>
      <c r="S445" s="474">
        <v>3634.89</v>
      </c>
      <c r="U445" s="474">
        <v>5065.2</v>
      </c>
      <c r="V445" s="474">
        <v>3634.89</v>
      </c>
      <c r="X445" s="465">
        <v>4824</v>
      </c>
      <c r="Y445" s="465">
        <v>3461.8</v>
      </c>
      <c r="AA445" s="474">
        <v>4194.74</v>
      </c>
      <c r="AB445" s="474">
        <v>3010.24</v>
      </c>
      <c r="AD445" s="474">
        <v>3647.6</v>
      </c>
      <c r="AE445" s="474">
        <v>2617.6</v>
      </c>
      <c r="AG445" s="474">
        <v>3647.6</v>
      </c>
      <c r="AH445" s="474">
        <v>2617.6</v>
      </c>
      <c r="AP445" s="535"/>
    </row>
    <row r="446" spans="1:42" ht="24" customHeight="1" outlineLevel="1" x14ac:dyDescent="0.25">
      <c r="A446" s="493"/>
      <c r="B446" s="471" t="s">
        <v>8347</v>
      </c>
      <c r="C446" s="469" t="s">
        <v>4610</v>
      </c>
      <c r="E446" s="472" t="s">
        <v>13267</v>
      </c>
      <c r="F446" s="469" t="s">
        <v>4455</v>
      </c>
      <c r="G446" s="468">
        <v>5</v>
      </c>
      <c r="H446" s="468">
        <v>2.1</v>
      </c>
      <c r="I446" s="468" t="s">
        <v>4616</v>
      </c>
      <c r="J446" s="468">
        <v>554</v>
      </c>
      <c r="M446" s="474">
        <f t="shared" si="29"/>
        <v>4872.4000000000005</v>
      </c>
      <c r="N446" s="474">
        <f t="shared" si="30"/>
        <v>3069.6120000000005</v>
      </c>
      <c r="P446" s="488">
        <v>0.63</v>
      </c>
      <c r="R446" s="474">
        <v>3935.4</v>
      </c>
      <c r="S446" s="474">
        <v>2505.09</v>
      </c>
      <c r="U446" s="474">
        <v>3935.4</v>
      </c>
      <c r="V446" s="474">
        <v>2505.09</v>
      </c>
      <c r="X446" s="465">
        <v>3748</v>
      </c>
      <c r="Y446" s="465">
        <v>2385.8000000000002</v>
      </c>
      <c r="AA446" s="474">
        <v>3259.1</v>
      </c>
      <c r="AB446" s="474">
        <v>2074.6</v>
      </c>
      <c r="AD446" s="474">
        <v>2834</v>
      </c>
      <c r="AE446" s="474">
        <v>1804</v>
      </c>
      <c r="AG446" s="474">
        <v>2834</v>
      </c>
      <c r="AH446" s="474">
        <v>1804</v>
      </c>
      <c r="AP446" s="535"/>
    </row>
    <row r="447" spans="1:42" ht="24" customHeight="1" outlineLevel="1" x14ac:dyDescent="0.25">
      <c r="A447" s="493"/>
      <c r="B447" s="471" t="s">
        <v>8348</v>
      </c>
      <c r="C447" s="469" t="s">
        <v>4610</v>
      </c>
      <c r="E447" s="472" t="s">
        <v>13268</v>
      </c>
      <c r="F447" s="469" t="s">
        <v>4455</v>
      </c>
      <c r="G447" s="468">
        <v>5</v>
      </c>
      <c r="H447" s="468">
        <v>2.1</v>
      </c>
      <c r="I447" s="468" t="s">
        <v>4616</v>
      </c>
      <c r="J447" s="477">
        <v>96</v>
      </c>
      <c r="M447" s="474">
        <f t="shared" si="29"/>
        <v>5003.05</v>
      </c>
      <c r="N447" s="474">
        <f t="shared" si="30"/>
        <v>3151.9214999999999</v>
      </c>
      <c r="P447" s="488">
        <v>0.63</v>
      </c>
      <c r="R447" s="474">
        <v>4040.93</v>
      </c>
      <c r="S447" s="474">
        <v>2424.56</v>
      </c>
      <c r="U447" s="474">
        <v>4040.93</v>
      </c>
      <c r="V447" s="474">
        <v>2424.56</v>
      </c>
      <c r="X447" s="465">
        <v>3848.5</v>
      </c>
      <c r="Y447" s="465">
        <v>2309.1</v>
      </c>
      <c r="AA447" s="474">
        <v>3346.5</v>
      </c>
      <c r="AB447" s="474">
        <v>2007.9</v>
      </c>
      <c r="AD447" s="474">
        <v>2910</v>
      </c>
      <c r="AE447" s="474">
        <v>1746</v>
      </c>
      <c r="AG447" s="474">
        <v>2910</v>
      </c>
      <c r="AH447" s="474">
        <v>1746</v>
      </c>
      <c r="AP447" s="535"/>
    </row>
    <row r="448" spans="1:42" ht="24" customHeight="1" outlineLevel="1" x14ac:dyDescent="0.25">
      <c r="A448" s="493"/>
      <c r="B448" s="471" t="s">
        <v>8349</v>
      </c>
      <c r="C448" s="469" t="s">
        <v>4610</v>
      </c>
      <c r="E448" s="472" t="s">
        <v>13269</v>
      </c>
      <c r="F448" s="469" t="s">
        <v>4455</v>
      </c>
      <c r="G448" s="468">
        <v>5</v>
      </c>
      <c r="H448" s="468">
        <v>2.1</v>
      </c>
      <c r="I448" s="468" t="s">
        <v>4616</v>
      </c>
      <c r="M448" s="474">
        <f t="shared" si="29"/>
        <v>5662.0199999999995</v>
      </c>
      <c r="N448" s="474">
        <f t="shared" si="30"/>
        <v>4076.6543999999994</v>
      </c>
      <c r="P448" s="488">
        <v>0.72</v>
      </c>
      <c r="R448" s="474">
        <v>4573.17</v>
      </c>
      <c r="S448" s="474">
        <v>3142.97</v>
      </c>
      <c r="U448" s="474">
        <v>4573.17</v>
      </c>
      <c r="V448" s="474">
        <v>3142.97</v>
      </c>
      <c r="X448" s="465">
        <v>4355.3999999999996</v>
      </c>
      <c r="Y448" s="465">
        <v>2993.3</v>
      </c>
      <c r="AA448" s="474">
        <v>0</v>
      </c>
      <c r="AB448" s="474">
        <v>0</v>
      </c>
      <c r="AD448" s="474"/>
      <c r="AE448" s="474"/>
      <c r="AG448" s="474"/>
      <c r="AH448" s="474"/>
      <c r="AP448" s="535"/>
    </row>
    <row r="449" spans="1:42" ht="24" customHeight="1" outlineLevel="1" x14ac:dyDescent="0.25">
      <c r="A449" s="493"/>
      <c r="B449" s="471" t="s">
        <v>19608</v>
      </c>
      <c r="C449" s="469" t="s">
        <v>4610</v>
      </c>
      <c r="E449" s="472" t="s">
        <v>19609</v>
      </c>
      <c r="F449" s="469" t="s">
        <v>4455</v>
      </c>
      <c r="G449" s="468">
        <v>5</v>
      </c>
      <c r="H449" s="468">
        <v>2.1</v>
      </c>
      <c r="I449" s="468" t="s">
        <v>4616</v>
      </c>
      <c r="M449" s="474">
        <v>6062.02</v>
      </c>
      <c r="N449" s="474">
        <f t="shared" si="30"/>
        <v>4546.5150000000003</v>
      </c>
      <c r="P449" s="488">
        <v>0.75</v>
      </c>
      <c r="R449" s="474">
        <v>0</v>
      </c>
      <c r="S449" s="474">
        <v>0</v>
      </c>
      <c r="U449" s="474">
        <v>0</v>
      </c>
      <c r="V449" s="474">
        <v>0</v>
      </c>
      <c r="X449" s="465">
        <v>0</v>
      </c>
      <c r="Y449" s="465">
        <v>0</v>
      </c>
      <c r="AA449" s="474">
        <v>0</v>
      </c>
      <c r="AB449" s="474">
        <v>0</v>
      </c>
      <c r="AD449" s="474"/>
      <c r="AE449" s="474"/>
      <c r="AG449" s="474"/>
      <c r="AH449" s="474"/>
      <c r="AP449" s="535"/>
    </row>
    <row r="450" spans="1:42" s="466" customFormat="1" ht="24" customHeight="1" outlineLevel="1" x14ac:dyDescent="0.25">
      <c r="A450" s="492"/>
      <c r="B450" s="462" t="s">
        <v>4599</v>
      </c>
      <c r="C450" s="461" t="s">
        <v>4610</v>
      </c>
      <c r="D450" s="461"/>
      <c r="E450" s="466" t="s">
        <v>13270</v>
      </c>
      <c r="F450" s="461" t="s">
        <v>4455</v>
      </c>
      <c r="G450" s="464">
        <v>4.5</v>
      </c>
      <c r="H450" s="464">
        <v>3.15</v>
      </c>
      <c r="I450" s="464" t="s">
        <v>4616</v>
      </c>
      <c r="J450" s="464">
        <v>848</v>
      </c>
      <c r="K450" s="461">
        <v>53</v>
      </c>
      <c r="L450" s="464">
        <v>30</v>
      </c>
      <c r="M450" s="465">
        <f t="shared" ref="M450:M468" si="31">X450*$O$3</f>
        <v>6918.21</v>
      </c>
      <c r="N450" s="465">
        <f t="shared" si="30"/>
        <v>4150.9259999999995</v>
      </c>
      <c r="O450" s="514"/>
      <c r="P450" s="486">
        <v>0.6</v>
      </c>
      <c r="Q450" s="514"/>
      <c r="R450" s="465">
        <v>5587.79</v>
      </c>
      <c r="S450" s="465">
        <v>3352.65</v>
      </c>
      <c r="T450" s="514"/>
      <c r="U450" s="465">
        <v>5587.79</v>
      </c>
      <c r="V450" s="465">
        <v>3352.65</v>
      </c>
      <c r="W450" s="514"/>
      <c r="X450" s="465">
        <v>5321.7</v>
      </c>
      <c r="Y450" s="465">
        <v>3193</v>
      </c>
      <c r="Z450" s="514"/>
      <c r="AA450" s="465">
        <v>4627.6000000000004</v>
      </c>
      <c r="AB450" s="465">
        <v>2776.56</v>
      </c>
      <c r="AC450" s="514"/>
      <c r="AD450" s="465">
        <v>4024</v>
      </c>
      <c r="AE450" s="465">
        <v>2414.4</v>
      </c>
      <c r="AF450" s="514"/>
      <c r="AG450" s="465">
        <v>4024</v>
      </c>
      <c r="AH450" s="465">
        <v>2414.4</v>
      </c>
      <c r="AI450" s="530"/>
      <c r="AJ450" s="533"/>
      <c r="AK450" s="533"/>
      <c r="AL450" s="533"/>
      <c r="AM450" s="533"/>
      <c r="AN450" s="533"/>
      <c r="AO450" s="533"/>
      <c r="AP450" s="534"/>
    </row>
    <row r="451" spans="1:42" ht="24" customHeight="1" outlineLevel="1" x14ac:dyDescent="0.25">
      <c r="A451" s="493"/>
      <c r="B451" s="471" t="s">
        <v>8350</v>
      </c>
      <c r="C451" s="469" t="s">
        <v>4610</v>
      </c>
      <c r="E451" s="472" t="s">
        <v>13271</v>
      </c>
      <c r="F451" s="469" t="s">
        <v>4455</v>
      </c>
      <c r="G451" s="468">
        <v>4.5</v>
      </c>
      <c r="H451" s="468">
        <v>3.15</v>
      </c>
      <c r="I451" s="468" t="s">
        <v>4616</v>
      </c>
      <c r="J451" s="468">
        <v>892</v>
      </c>
      <c r="M451" s="474">
        <f t="shared" si="31"/>
        <v>7952.4900000000007</v>
      </c>
      <c r="N451" s="474">
        <f t="shared" si="30"/>
        <v>5964.3675000000003</v>
      </c>
      <c r="P451" s="488">
        <v>0.75</v>
      </c>
      <c r="R451" s="474">
        <v>6423.17</v>
      </c>
      <c r="S451" s="474">
        <v>4188.03</v>
      </c>
      <c r="U451" s="474">
        <v>6423.17</v>
      </c>
      <c r="V451" s="474">
        <v>4188.03</v>
      </c>
      <c r="X451" s="465">
        <v>6117.3</v>
      </c>
      <c r="Y451" s="465">
        <v>3988.6</v>
      </c>
      <c r="AA451" s="474">
        <v>5319.38</v>
      </c>
      <c r="AB451" s="474">
        <v>3468.34</v>
      </c>
      <c r="AD451" s="474">
        <v>4625.55</v>
      </c>
      <c r="AE451" s="474">
        <v>3015.95</v>
      </c>
      <c r="AG451" s="474">
        <v>4625.55</v>
      </c>
      <c r="AH451" s="474">
        <v>3015.95</v>
      </c>
      <c r="AP451" s="535"/>
    </row>
    <row r="452" spans="1:42" ht="24" customHeight="1" outlineLevel="1" x14ac:dyDescent="0.25">
      <c r="A452" s="493"/>
      <c r="B452" s="471" t="s">
        <v>8351</v>
      </c>
      <c r="C452" s="469" t="s">
        <v>4610</v>
      </c>
      <c r="E452" s="472" t="s">
        <v>13272</v>
      </c>
      <c r="F452" s="469" t="s">
        <v>4455</v>
      </c>
      <c r="G452" s="468">
        <v>4.5</v>
      </c>
      <c r="H452" s="468">
        <v>3.15</v>
      </c>
      <c r="I452" s="468" t="s">
        <v>4616</v>
      </c>
      <c r="J452" s="468">
        <v>850</v>
      </c>
      <c r="M452" s="474">
        <f t="shared" si="31"/>
        <v>7507.2400000000007</v>
      </c>
      <c r="N452" s="474">
        <f t="shared" si="30"/>
        <v>5405.2128000000002</v>
      </c>
      <c r="P452" s="488">
        <v>0.72</v>
      </c>
      <c r="R452" s="474">
        <v>6063.54</v>
      </c>
      <c r="S452" s="474">
        <v>3828.41</v>
      </c>
      <c r="U452" s="474">
        <v>6063.54</v>
      </c>
      <c r="V452" s="474">
        <v>3828.41</v>
      </c>
      <c r="X452" s="465">
        <v>5774.8</v>
      </c>
      <c r="Y452" s="465">
        <v>3646.1</v>
      </c>
      <c r="AA452" s="474">
        <v>5021.53</v>
      </c>
      <c r="AB452" s="474">
        <v>3170.49</v>
      </c>
      <c r="AD452" s="474">
        <v>4366.55</v>
      </c>
      <c r="AE452" s="474">
        <v>2756.95</v>
      </c>
      <c r="AG452" s="474">
        <v>4366.55</v>
      </c>
      <c r="AH452" s="474">
        <v>2756.95</v>
      </c>
      <c r="AP452" s="535"/>
    </row>
    <row r="453" spans="1:42" ht="24" customHeight="1" outlineLevel="1" x14ac:dyDescent="0.25">
      <c r="A453" s="493"/>
      <c r="B453" s="471" t="s">
        <v>8352</v>
      </c>
      <c r="C453" s="469" t="s">
        <v>4610</v>
      </c>
      <c r="E453" s="472" t="s">
        <v>13273</v>
      </c>
      <c r="F453" s="469" t="s">
        <v>4455</v>
      </c>
      <c r="G453" s="468">
        <v>4.5</v>
      </c>
      <c r="H453" s="468">
        <v>3.15</v>
      </c>
      <c r="I453" s="468" t="s">
        <v>4616</v>
      </c>
      <c r="J453" s="468">
        <v>890</v>
      </c>
      <c r="M453" s="474">
        <f t="shared" si="31"/>
        <v>7363.59</v>
      </c>
      <c r="N453" s="474">
        <f t="shared" si="30"/>
        <v>4639.0617000000002</v>
      </c>
      <c r="P453" s="488">
        <v>0.63</v>
      </c>
      <c r="R453" s="474">
        <v>5947.52</v>
      </c>
      <c r="S453" s="474">
        <v>3712.38</v>
      </c>
      <c r="U453" s="474">
        <v>5947.52</v>
      </c>
      <c r="V453" s="474">
        <v>3712.38</v>
      </c>
      <c r="X453" s="465">
        <v>5664.3</v>
      </c>
      <c r="Y453" s="465">
        <v>3535.6</v>
      </c>
      <c r="AA453" s="474">
        <v>4925.45</v>
      </c>
      <c r="AB453" s="474">
        <v>3074.41</v>
      </c>
      <c r="AD453" s="474">
        <v>4283</v>
      </c>
      <c r="AE453" s="474">
        <v>2673.4</v>
      </c>
      <c r="AG453" s="474">
        <v>4283</v>
      </c>
      <c r="AH453" s="474">
        <v>2673.4</v>
      </c>
      <c r="AP453" s="535"/>
    </row>
    <row r="454" spans="1:42" ht="24" customHeight="1" outlineLevel="1" x14ac:dyDescent="0.25">
      <c r="A454" s="493"/>
      <c r="B454" s="471" t="s">
        <v>8353</v>
      </c>
      <c r="C454" s="469" t="s">
        <v>4610</v>
      </c>
      <c r="E454" s="472" t="s">
        <v>13274</v>
      </c>
      <c r="F454" s="469" t="s">
        <v>4455</v>
      </c>
      <c r="G454" s="468">
        <v>4.5</v>
      </c>
      <c r="H454" s="468">
        <v>3.15</v>
      </c>
      <c r="I454" s="468" t="s">
        <v>4616</v>
      </c>
      <c r="J454" s="477">
        <v>159</v>
      </c>
      <c r="M454" s="474">
        <f t="shared" si="31"/>
        <v>7819.11</v>
      </c>
      <c r="N454" s="474">
        <f t="shared" si="30"/>
        <v>4926.0392999999995</v>
      </c>
      <c r="P454" s="488">
        <v>0.63</v>
      </c>
      <c r="R454" s="474">
        <v>6315.44</v>
      </c>
      <c r="S454" s="474">
        <v>3789.24</v>
      </c>
      <c r="U454" s="474">
        <v>6315.44</v>
      </c>
      <c r="V454" s="474">
        <v>3789.24</v>
      </c>
      <c r="X454" s="465">
        <v>6014.7</v>
      </c>
      <c r="Y454" s="465">
        <v>3608.8</v>
      </c>
      <c r="AA454" s="474">
        <v>5230.2</v>
      </c>
      <c r="AB454" s="474">
        <v>3138.12</v>
      </c>
      <c r="AD454" s="474">
        <v>4548</v>
      </c>
      <c r="AE454" s="474">
        <v>2728.7999999999997</v>
      </c>
      <c r="AG454" s="474">
        <v>4548</v>
      </c>
      <c r="AH454" s="474">
        <v>2728.7999999999997</v>
      </c>
      <c r="AP454" s="535"/>
    </row>
    <row r="455" spans="1:42" ht="24" customHeight="1" outlineLevel="1" x14ac:dyDescent="0.25">
      <c r="A455" s="493"/>
      <c r="B455" s="471" t="s">
        <v>8354</v>
      </c>
      <c r="C455" s="469" t="s">
        <v>4610</v>
      </c>
      <c r="E455" s="472" t="s">
        <v>13275</v>
      </c>
      <c r="F455" s="469" t="s">
        <v>4455</v>
      </c>
      <c r="G455" s="468">
        <v>4.5</v>
      </c>
      <c r="H455" s="468">
        <v>3.15</v>
      </c>
      <c r="I455" s="468" t="s">
        <v>4616</v>
      </c>
      <c r="M455" s="474">
        <f t="shared" si="31"/>
        <v>0</v>
      </c>
      <c r="N455" s="474">
        <f t="shared" si="30"/>
        <v>0</v>
      </c>
      <c r="P455" s="488">
        <v>0.72</v>
      </c>
      <c r="R455" s="474">
        <v>0</v>
      </c>
      <c r="S455" s="474">
        <v>0</v>
      </c>
      <c r="U455" s="474">
        <v>0</v>
      </c>
      <c r="V455" s="474">
        <v>0</v>
      </c>
      <c r="X455" s="465">
        <v>0</v>
      </c>
      <c r="Y455" s="465">
        <v>0</v>
      </c>
      <c r="AA455" s="474">
        <v>0</v>
      </c>
      <c r="AB455" s="474">
        <v>0</v>
      </c>
      <c r="AD455" s="474"/>
      <c r="AE455" s="474"/>
      <c r="AG455" s="474"/>
      <c r="AH455" s="474"/>
      <c r="AP455" s="535"/>
    </row>
    <row r="456" spans="1:42" ht="24" customHeight="1" outlineLevel="1" x14ac:dyDescent="0.25">
      <c r="A456" s="493"/>
      <c r="B456" s="471" t="s">
        <v>19610</v>
      </c>
      <c r="C456" s="469" t="s">
        <v>4610</v>
      </c>
      <c r="E456" s="472" t="s">
        <v>19611</v>
      </c>
      <c r="F456" s="469" t="s">
        <v>4455</v>
      </c>
      <c r="G456" s="468">
        <v>4.5</v>
      </c>
      <c r="H456" s="468">
        <v>3.15</v>
      </c>
      <c r="I456" s="468" t="s">
        <v>4616</v>
      </c>
      <c r="M456" s="474">
        <f t="shared" si="31"/>
        <v>0</v>
      </c>
      <c r="N456" s="474">
        <f t="shared" si="30"/>
        <v>0</v>
      </c>
      <c r="P456" s="488">
        <v>0.75</v>
      </c>
      <c r="R456" s="474">
        <v>0</v>
      </c>
      <c r="S456" s="474">
        <v>0</v>
      </c>
      <c r="U456" s="474">
        <v>0</v>
      </c>
      <c r="V456" s="474">
        <v>0</v>
      </c>
      <c r="X456" s="465">
        <v>0</v>
      </c>
      <c r="Y456" s="465">
        <v>0</v>
      </c>
      <c r="AA456" s="474">
        <v>0</v>
      </c>
      <c r="AB456" s="474">
        <v>0</v>
      </c>
      <c r="AD456" s="474"/>
      <c r="AE456" s="474"/>
      <c r="AG456" s="474"/>
      <c r="AH456" s="474"/>
      <c r="AP456" s="535"/>
    </row>
    <row r="457" spans="1:42" s="466" customFormat="1" ht="24" customHeight="1" outlineLevel="1" x14ac:dyDescent="0.25">
      <c r="A457" s="492"/>
      <c r="B457" s="462" t="s">
        <v>4600</v>
      </c>
      <c r="C457" s="461" t="s">
        <v>4610</v>
      </c>
      <c r="D457" s="461"/>
      <c r="E457" s="466" t="s">
        <v>17749</v>
      </c>
      <c r="F457" s="461" t="s">
        <v>4455</v>
      </c>
      <c r="G457" s="464">
        <v>5.5</v>
      </c>
      <c r="H457" s="464">
        <v>1.6</v>
      </c>
      <c r="I457" s="464" t="s">
        <v>4616</v>
      </c>
      <c r="J457" s="464">
        <v>416</v>
      </c>
      <c r="K457" s="461">
        <v>26</v>
      </c>
      <c r="L457" s="464">
        <v>18</v>
      </c>
      <c r="M457" s="474">
        <f t="shared" si="31"/>
        <v>3500.38</v>
      </c>
      <c r="N457" s="474">
        <f t="shared" si="30"/>
        <v>2100.2280000000001</v>
      </c>
      <c r="O457" s="514"/>
      <c r="P457" s="486">
        <v>0.6</v>
      </c>
      <c r="Q457" s="514"/>
      <c r="R457" s="474">
        <v>2827.23</v>
      </c>
      <c r="S457" s="474">
        <v>1696.38</v>
      </c>
      <c r="T457" s="514"/>
      <c r="U457" s="474">
        <v>2827.23</v>
      </c>
      <c r="V457" s="474">
        <v>1696.38</v>
      </c>
      <c r="W457" s="514"/>
      <c r="X457" s="465">
        <v>2692.6</v>
      </c>
      <c r="Y457" s="465">
        <v>1615.6</v>
      </c>
      <c r="Z457" s="514"/>
      <c r="AA457" s="465">
        <v>2341.4</v>
      </c>
      <c r="AB457" s="465">
        <v>1404.84</v>
      </c>
      <c r="AC457" s="514"/>
      <c r="AD457" s="465">
        <v>2036</v>
      </c>
      <c r="AE457" s="465">
        <v>1221.5999999999999</v>
      </c>
      <c r="AF457" s="514"/>
      <c r="AG457" s="465">
        <v>2036</v>
      </c>
      <c r="AH457" s="465">
        <v>1221.5999999999999</v>
      </c>
      <c r="AI457" s="530"/>
      <c r="AJ457" s="533"/>
      <c r="AK457" s="533"/>
      <c r="AL457" s="533"/>
      <c r="AM457" s="533"/>
      <c r="AN457" s="533"/>
      <c r="AO457" s="533"/>
      <c r="AP457" s="534"/>
    </row>
    <row r="458" spans="1:42" ht="24" customHeight="1" outlineLevel="1" x14ac:dyDescent="0.25">
      <c r="A458" s="493"/>
      <c r="B458" s="471" t="s">
        <v>8355</v>
      </c>
      <c r="C458" s="469" t="s">
        <v>4610</v>
      </c>
      <c r="E458" s="472" t="s">
        <v>17750</v>
      </c>
      <c r="F458" s="469" t="s">
        <v>4455</v>
      </c>
      <c r="G458" s="468">
        <v>5.5</v>
      </c>
      <c r="H458" s="468">
        <v>1.6</v>
      </c>
      <c r="I458" s="468" t="s">
        <v>4616</v>
      </c>
      <c r="J458" s="468">
        <v>466</v>
      </c>
      <c r="M458" s="474">
        <f t="shared" si="31"/>
        <v>5829.85</v>
      </c>
      <c r="N458" s="474">
        <f t="shared" si="30"/>
        <v>4372.3875000000007</v>
      </c>
      <c r="P458" s="488">
        <v>0.75</v>
      </c>
      <c r="R458" s="474">
        <v>4708.7299999999996</v>
      </c>
      <c r="S458" s="474">
        <v>3577.77</v>
      </c>
      <c r="U458" s="474">
        <v>4708.7299999999996</v>
      </c>
      <c r="V458" s="474">
        <v>3577.77</v>
      </c>
      <c r="X458" s="465">
        <v>4484.5</v>
      </c>
      <c r="Y458" s="465">
        <v>3407.4</v>
      </c>
      <c r="AA458" s="474">
        <v>3899.54</v>
      </c>
      <c r="AB458" s="474">
        <v>2962.98</v>
      </c>
      <c r="AD458" s="474">
        <v>3390.9</v>
      </c>
      <c r="AE458" s="474">
        <v>2576.5</v>
      </c>
      <c r="AG458" s="474">
        <v>3390.9</v>
      </c>
      <c r="AH458" s="474">
        <v>2576.5</v>
      </c>
      <c r="AP458" s="535"/>
    </row>
    <row r="459" spans="1:42" ht="24" customHeight="1" outlineLevel="1" x14ac:dyDescent="0.25">
      <c r="A459" s="493"/>
      <c r="B459" s="471" t="s">
        <v>8356</v>
      </c>
      <c r="C459" s="469" t="s">
        <v>4610</v>
      </c>
      <c r="E459" s="472" t="s">
        <v>17751</v>
      </c>
      <c r="F459" s="469" t="s">
        <v>4455</v>
      </c>
      <c r="G459" s="468">
        <v>5.5</v>
      </c>
      <c r="H459" s="468">
        <v>1.6</v>
      </c>
      <c r="I459" s="468" t="s">
        <v>4616</v>
      </c>
      <c r="J459" s="468">
        <v>424</v>
      </c>
      <c r="M459" s="474">
        <f t="shared" si="31"/>
        <v>5384.4699999999993</v>
      </c>
      <c r="N459" s="474">
        <f t="shared" si="30"/>
        <v>3876.8183999999992</v>
      </c>
      <c r="P459" s="488">
        <v>0.72</v>
      </c>
      <c r="R459" s="474">
        <v>4349</v>
      </c>
      <c r="S459" s="474">
        <v>3218.15</v>
      </c>
      <c r="U459" s="474">
        <v>4349</v>
      </c>
      <c r="V459" s="474">
        <v>3218.15</v>
      </c>
      <c r="X459" s="465">
        <v>4141.8999999999996</v>
      </c>
      <c r="Y459" s="465">
        <v>3064.9</v>
      </c>
      <c r="AA459" s="474">
        <v>3601.69</v>
      </c>
      <c r="AB459" s="474">
        <v>2665.13</v>
      </c>
      <c r="AD459" s="474">
        <v>3131.9</v>
      </c>
      <c r="AE459" s="474">
        <v>2317.5</v>
      </c>
      <c r="AG459" s="474">
        <v>3131.9</v>
      </c>
      <c r="AH459" s="474">
        <v>2317.5</v>
      </c>
      <c r="AP459" s="535"/>
    </row>
    <row r="460" spans="1:42" ht="24" customHeight="1" outlineLevel="1" x14ac:dyDescent="0.25">
      <c r="A460" s="493"/>
      <c r="B460" s="471" t="s">
        <v>8357</v>
      </c>
      <c r="C460" s="469" t="s">
        <v>4610</v>
      </c>
      <c r="E460" s="472" t="s">
        <v>17752</v>
      </c>
      <c r="F460" s="469" t="s">
        <v>4455</v>
      </c>
      <c r="G460" s="468">
        <v>5.5</v>
      </c>
      <c r="H460" s="468">
        <v>1.6</v>
      </c>
      <c r="I460" s="468" t="s">
        <v>4616</v>
      </c>
      <c r="J460" s="468">
        <v>458</v>
      </c>
      <c r="M460" s="474">
        <f t="shared" si="31"/>
        <v>3945.63</v>
      </c>
      <c r="N460" s="474">
        <f t="shared" si="30"/>
        <v>2485.7469000000001</v>
      </c>
      <c r="P460" s="488">
        <v>0.63</v>
      </c>
      <c r="R460" s="474">
        <v>3186.86</v>
      </c>
      <c r="S460" s="474">
        <v>2056.0100000000002</v>
      </c>
      <c r="U460" s="474">
        <v>3186.86</v>
      </c>
      <c r="V460" s="474">
        <v>2056.0100000000002</v>
      </c>
      <c r="X460" s="465">
        <v>3035.1</v>
      </c>
      <c r="Y460" s="465">
        <v>1958.1</v>
      </c>
      <c r="AA460" s="474">
        <v>2639.25</v>
      </c>
      <c r="AB460" s="474">
        <v>1702.69</v>
      </c>
      <c r="AD460" s="474">
        <v>2295</v>
      </c>
      <c r="AE460" s="474">
        <v>1480.6</v>
      </c>
      <c r="AG460" s="474">
        <v>2295</v>
      </c>
      <c r="AH460" s="474">
        <v>1480.6</v>
      </c>
      <c r="AP460" s="535"/>
    </row>
    <row r="461" spans="1:42" ht="24" customHeight="1" outlineLevel="1" x14ac:dyDescent="0.25">
      <c r="A461" s="493"/>
      <c r="B461" s="471" t="s">
        <v>8358</v>
      </c>
      <c r="C461" s="469" t="s">
        <v>4610</v>
      </c>
      <c r="E461" s="472" t="s">
        <v>17753</v>
      </c>
      <c r="F461" s="469" t="s">
        <v>4455</v>
      </c>
      <c r="G461" s="468">
        <v>5.5</v>
      </c>
      <c r="H461" s="468">
        <v>1.6</v>
      </c>
      <c r="I461" s="468" t="s">
        <v>4616</v>
      </c>
      <c r="J461" s="477">
        <v>78</v>
      </c>
      <c r="M461" s="474">
        <f t="shared" si="31"/>
        <v>3956.03</v>
      </c>
      <c r="N461" s="474">
        <f t="shared" si="30"/>
        <v>2492.2989000000002</v>
      </c>
      <c r="P461" s="488">
        <v>0.63</v>
      </c>
      <c r="R461" s="474">
        <v>3195.26</v>
      </c>
      <c r="S461" s="474">
        <v>1917.09</v>
      </c>
      <c r="U461" s="474">
        <v>3195.26</v>
      </c>
      <c r="V461" s="474">
        <v>1917.09</v>
      </c>
      <c r="X461" s="465">
        <v>3043.1</v>
      </c>
      <c r="Y461" s="465">
        <v>1825.8</v>
      </c>
      <c r="AA461" s="474">
        <v>2646.15</v>
      </c>
      <c r="AB461" s="474">
        <v>1587.69</v>
      </c>
      <c r="AD461" s="474">
        <v>2301</v>
      </c>
      <c r="AE461" s="474">
        <v>1380.6</v>
      </c>
      <c r="AG461" s="474">
        <v>2301</v>
      </c>
      <c r="AH461" s="474">
        <v>1380.6</v>
      </c>
      <c r="AP461" s="535"/>
    </row>
    <row r="462" spans="1:42" ht="24" customHeight="1" outlineLevel="1" x14ac:dyDescent="0.25">
      <c r="A462" s="493"/>
      <c r="B462" s="471" t="s">
        <v>8359</v>
      </c>
      <c r="C462" s="469" t="s">
        <v>4610</v>
      </c>
      <c r="E462" s="472" t="s">
        <v>17754</v>
      </c>
      <c r="F462" s="469" t="s">
        <v>4455</v>
      </c>
      <c r="G462" s="468">
        <v>5.5</v>
      </c>
      <c r="H462" s="468">
        <v>1.6</v>
      </c>
      <c r="I462" s="468" t="s">
        <v>4616</v>
      </c>
      <c r="M462" s="474">
        <f t="shared" si="31"/>
        <v>4117.88</v>
      </c>
      <c r="N462" s="474">
        <f t="shared" si="30"/>
        <v>2964.8735999999999</v>
      </c>
      <c r="P462" s="488">
        <v>0.72</v>
      </c>
      <c r="R462" s="474">
        <v>3325.98</v>
      </c>
      <c r="S462" s="474">
        <v>2195.13</v>
      </c>
      <c r="U462" s="474">
        <v>3325.98</v>
      </c>
      <c r="V462" s="474">
        <v>2195.13</v>
      </c>
      <c r="X462" s="465">
        <v>3167.6</v>
      </c>
      <c r="Y462" s="465">
        <v>2090.6</v>
      </c>
      <c r="AA462" s="474">
        <v>0</v>
      </c>
      <c r="AB462" s="474">
        <v>0</v>
      </c>
      <c r="AD462" s="474"/>
      <c r="AE462" s="474"/>
      <c r="AG462" s="474"/>
      <c r="AH462" s="474"/>
      <c r="AP462" s="535"/>
    </row>
    <row r="463" spans="1:42" ht="24" customHeight="1" outlineLevel="1" x14ac:dyDescent="0.25">
      <c r="A463" s="493"/>
      <c r="B463" s="471" t="s">
        <v>19612</v>
      </c>
      <c r="C463" s="469" t="s">
        <v>4610</v>
      </c>
      <c r="E463" s="472" t="s">
        <v>19613</v>
      </c>
      <c r="F463" s="469" t="s">
        <v>4455</v>
      </c>
      <c r="G463" s="468">
        <v>5.5</v>
      </c>
      <c r="H463" s="468">
        <v>1.6</v>
      </c>
      <c r="I463" s="468" t="s">
        <v>4616</v>
      </c>
      <c r="M463" s="474">
        <f t="shared" si="31"/>
        <v>4554.68</v>
      </c>
      <c r="N463" s="474">
        <f t="shared" si="30"/>
        <v>3416.01</v>
      </c>
      <c r="P463" s="488">
        <v>0.75</v>
      </c>
      <c r="R463" s="474">
        <v>3678.78</v>
      </c>
      <c r="S463" s="474">
        <v>2547.9299999999998</v>
      </c>
      <c r="U463" s="474">
        <v>3678.78</v>
      </c>
      <c r="V463" s="474">
        <v>2547.9299999999998</v>
      </c>
      <c r="X463" s="465">
        <v>3503.6</v>
      </c>
      <c r="Y463" s="465">
        <v>2426.6</v>
      </c>
      <c r="AA463" s="474">
        <v>0</v>
      </c>
      <c r="AB463" s="474">
        <v>0</v>
      </c>
      <c r="AD463" s="474"/>
      <c r="AE463" s="474"/>
      <c r="AG463" s="474"/>
      <c r="AH463" s="474"/>
      <c r="AP463" s="535"/>
    </row>
    <row r="464" spans="1:42" s="466" customFormat="1" ht="24" customHeight="1" outlineLevel="1" x14ac:dyDescent="0.25">
      <c r="A464" s="492"/>
      <c r="B464" s="462" t="s">
        <v>4601</v>
      </c>
      <c r="C464" s="461" t="s">
        <v>4610</v>
      </c>
      <c r="D464" s="461"/>
      <c r="E464" s="466" t="s">
        <v>8153</v>
      </c>
      <c r="F464" s="461" t="s">
        <v>4455</v>
      </c>
      <c r="G464" s="464">
        <v>5</v>
      </c>
      <c r="H464" s="464">
        <v>2.15</v>
      </c>
      <c r="I464" s="464" t="s">
        <v>4616</v>
      </c>
      <c r="J464" s="464">
        <v>432</v>
      </c>
      <c r="K464" s="461">
        <v>27</v>
      </c>
      <c r="L464" s="464">
        <v>19</v>
      </c>
      <c r="M464" s="465">
        <f t="shared" si="31"/>
        <v>3539.9</v>
      </c>
      <c r="N464" s="465">
        <f t="shared" si="30"/>
        <v>2123.94</v>
      </c>
      <c r="O464" s="514"/>
      <c r="P464" s="486">
        <v>0.6</v>
      </c>
      <c r="Q464" s="514"/>
      <c r="R464" s="465">
        <v>2859.15</v>
      </c>
      <c r="S464" s="465">
        <v>1715.49</v>
      </c>
      <c r="T464" s="514"/>
      <c r="U464" s="465">
        <v>2859.15</v>
      </c>
      <c r="V464" s="465">
        <v>1715.49</v>
      </c>
      <c r="W464" s="514"/>
      <c r="X464" s="465">
        <v>2723</v>
      </c>
      <c r="Y464" s="465">
        <v>1633.8</v>
      </c>
      <c r="Z464" s="514"/>
      <c r="AA464" s="465">
        <v>2367.85</v>
      </c>
      <c r="AB464" s="465">
        <v>1420.71</v>
      </c>
      <c r="AC464" s="514"/>
      <c r="AD464" s="465">
        <v>2059</v>
      </c>
      <c r="AE464" s="465">
        <v>1235.3999999999999</v>
      </c>
      <c r="AF464" s="514"/>
      <c r="AG464" s="465">
        <v>2059</v>
      </c>
      <c r="AH464" s="465">
        <v>1235.3999999999999</v>
      </c>
      <c r="AI464" s="530"/>
      <c r="AJ464" s="533"/>
      <c r="AK464" s="533"/>
      <c r="AL464" s="533"/>
      <c r="AM464" s="533"/>
      <c r="AN464" s="533"/>
      <c r="AO464" s="533"/>
      <c r="AP464" s="534"/>
    </row>
    <row r="465" spans="1:42" ht="24" customHeight="1" outlineLevel="1" x14ac:dyDescent="0.25">
      <c r="A465" s="493"/>
      <c r="B465" s="471" t="s">
        <v>8360</v>
      </c>
      <c r="C465" s="469" t="s">
        <v>4610</v>
      </c>
      <c r="E465" s="472" t="s">
        <v>9481</v>
      </c>
      <c r="F465" s="469" t="s">
        <v>4455</v>
      </c>
      <c r="G465" s="468">
        <v>5</v>
      </c>
      <c r="H465" s="468">
        <v>2.15</v>
      </c>
      <c r="I465" s="468" t="s">
        <v>4616</v>
      </c>
      <c r="J465" s="468">
        <v>484</v>
      </c>
      <c r="M465" s="474">
        <f t="shared" si="31"/>
        <v>6272.5</v>
      </c>
      <c r="N465" s="474">
        <f t="shared" si="30"/>
        <v>4704.375</v>
      </c>
      <c r="P465" s="488">
        <v>0.75</v>
      </c>
      <c r="R465" s="474">
        <v>5066.25</v>
      </c>
      <c r="S465" s="474">
        <v>3922.59</v>
      </c>
      <c r="U465" s="474">
        <v>5066.25</v>
      </c>
      <c r="V465" s="474">
        <v>3922.59</v>
      </c>
      <c r="X465" s="465">
        <v>4825</v>
      </c>
      <c r="Y465" s="465">
        <v>3735.8</v>
      </c>
      <c r="AA465" s="474">
        <v>4195.66</v>
      </c>
      <c r="AB465" s="474">
        <v>3248.52</v>
      </c>
      <c r="AD465" s="474">
        <v>3648.4</v>
      </c>
      <c r="AE465" s="474">
        <v>2824.8</v>
      </c>
      <c r="AG465" s="474">
        <v>3648.4</v>
      </c>
      <c r="AH465" s="474">
        <v>2824.8</v>
      </c>
      <c r="AP465" s="535"/>
    </row>
    <row r="466" spans="1:42" ht="24" customHeight="1" outlineLevel="1" x14ac:dyDescent="0.25">
      <c r="A466" s="493"/>
      <c r="B466" s="471" t="s">
        <v>8361</v>
      </c>
      <c r="C466" s="469" t="s">
        <v>4610</v>
      </c>
      <c r="E466" s="472" t="s">
        <v>13276</v>
      </c>
      <c r="F466" s="469" t="s">
        <v>4455</v>
      </c>
      <c r="G466" s="468">
        <v>5</v>
      </c>
      <c r="H466" s="468">
        <v>2.15</v>
      </c>
      <c r="I466" s="468" t="s">
        <v>4616</v>
      </c>
      <c r="J466" s="468">
        <v>442</v>
      </c>
      <c r="M466" s="474">
        <f t="shared" si="31"/>
        <v>5827.25</v>
      </c>
      <c r="N466" s="474">
        <f t="shared" si="30"/>
        <v>4195.62</v>
      </c>
      <c r="P466" s="488">
        <v>0.72</v>
      </c>
      <c r="R466" s="474">
        <v>4706.63</v>
      </c>
      <c r="S466" s="474">
        <v>3562.97</v>
      </c>
      <c r="U466" s="474">
        <v>4706.63</v>
      </c>
      <c r="V466" s="474">
        <v>3562.97</v>
      </c>
      <c r="X466" s="465">
        <v>4482.5</v>
      </c>
      <c r="Y466" s="465">
        <v>3393.3</v>
      </c>
      <c r="AA466" s="474">
        <v>3897.81</v>
      </c>
      <c r="AB466" s="474">
        <v>2950.67</v>
      </c>
      <c r="AD466" s="474">
        <v>3389.4</v>
      </c>
      <c r="AE466" s="474">
        <v>2565.8000000000002</v>
      </c>
      <c r="AG466" s="474">
        <v>3389.4</v>
      </c>
      <c r="AH466" s="474">
        <v>2565.8000000000002</v>
      </c>
      <c r="AP466" s="535"/>
    </row>
    <row r="467" spans="1:42" ht="24" customHeight="1" outlineLevel="1" x14ac:dyDescent="0.25">
      <c r="A467" s="493"/>
      <c r="B467" s="471" t="s">
        <v>8362</v>
      </c>
      <c r="C467" s="469" t="s">
        <v>4610</v>
      </c>
      <c r="E467" s="472" t="s">
        <v>9482</v>
      </c>
      <c r="F467" s="469" t="s">
        <v>4455</v>
      </c>
      <c r="G467" s="468">
        <v>5</v>
      </c>
      <c r="H467" s="468">
        <v>2.15</v>
      </c>
      <c r="I467" s="468" t="s">
        <v>4616</v>
      </c>
      <c r="J467" s="468">
        <v>474</v>
      </c>
      <c r="M467" s="474">
        <f t="shared" si="31"/>
        <v>3985.28</v>
      </c>
      <c r="N467" s="474">
        <f t="shared" si="30"/>
        <v>2510.7264</v>
      </c>
      <c r="P467" s="488">
        <v>0.63</v>
      </c>
      <c r="R467" s="474">
        <v>3218.88</v>
      </c>
      <c r="S467" s="474">
        <v>2075.12</v>
      </c>
      <c r="U467" s="474">
        <v>3218.88</v>
      </c>
      <c r="V467" s="474">
        <v>2075.12</v>
      </c>
      <c r="X467" s="465">
        <v>3065.6</v>
      </c>
      <c r="Y467" s="465">
        <v>1976.3</v>
      </c>
      <c r="AA467" s="474">
        <v>2665.7</v>
      </c>
      <c r="AB467" s="474">
        <v>1718.56</v>
      </c>
      <c r="AD467" s="474">
        <v>2318</v>
      </c>
      <c r="AE467" s="474">
        <v>1494.3999999999999</v>
      </c>
      <c r="AG467" s="474">
        <v>2318</v>
      </c>
      <c r="AH467" s="474">
        <v>1494.3999999999999</v>
      </c>
      <c r="AP467" s="535"/>
    </row>
    <row r="468" spans="1:42" ht="24" customHeight="1" outlineLevel="1" x14ac:dyDescent="0.25">
      <c r="A468" s="493"/>
      <c r="B468" s="471" t="s">
        <v>8363</v>
      </c>
      <c r="C468" s="469" t="s">
        <v>4610</v>
      </c>
      <c r="E468" s="472" t="s">
        <v>11346</v>
      </c>
      <c r="F468" s="469" t="s">
        <v>4455</v>
      </c>
      <c r="G468" s="468">
        <v>5</v>
      </c>
      <c r="H468" s="468">
        <v>2.15</v>
      </c>
      <c r="I468" s="468" t="s">
        <v>4616</v>
      </c>
      <c r="J468" s="477">
        <v>81</v>
      </c>
      <c r="M468" s="474">
        <f t="shared" si="31"/>
        <v>4000.75</v>
      </c>
      <c r="N468" s="474">
        <f t="shared" si="30"/>
        <v>2520.4724999999999</v>
      </c>
      <c r="P468" s="488">
        <v>0.63</v>
      </c>
      <c r="R468" s="474">
        <v>3231.38</v>
      </c>
      <c r="S468" s="474">
        <v>1938.83</v>
      </c>
      <c r="U468" s="474">
        <v>3231.38</v>
      </c>
      <c r="V468" s="474">
        <v>1938.83</v>
      </c>
      <c r="X468" s="465">
        <v>3077.5</v>
      </c>
      <c r="Y468" s="465">
        <v>1846.5</v>
      </c>
      <c r="AA468" s="474">
        <v>2676.05</v>
      </c>
      <c r="AB468" s="474">
        <v>1605.63</v>
      </c>
      <c r="AD468" s="474">
        <v>2327</v>
      </c>
      <c r="AE468" s="474">
        <v>1396.2</v>
      </c>
      <c r="AG468" s="474">
        <v>2327</v>
      </c>
      <c r="AH468" s="474">
        <v>1396.2</v>
      </c>
      <c r="AP468" s="535"/>
    </row>
    <row r="469" spans="1:42" ht="24" customHeight="1" outlineLevel="1" x14ac:dyDescent="0.25">
      <c r="A469" s="493"/>
      <c r="B469" s="471" t="s">
        <v>8364</v>
      </c>
      <c r="C469" s="469" t="s">
        <v>4610</v>
      </c>
      <c r="E469" s="472" t="s">
        <v>13277</v>
      </c>
      <c r="F469" s="469" t="s">
        <v>4455</v>
      </c>
      <c r="G469" s="468">
        <v>5</v>
      </c>
      <c r="H469" s="468">
        <v>2.15</v>
      </c>
      <c r="I469" s="468" t="s">
        <v>4616</v>
      </c>
      <c r="M469" s="474">
        <v>3789.9</v>
      </c>
      <c r="N469" s="474">
        <f t="shared" si="30"/>
        <v>2728.7280000000001</v>
      </c>
      <c r="P469" s="488">
        <v>0.72</v>
      </c>
      <c r="R469" s="474">
        <v>0</v>
      </c>
      <c r="S469" s="474">
        <v>0</v>
      </c>
      <c r="U469" s="474">
        <v>0</v>
      </c>
      <c r="V469" s="474">
        <v>0</v>
      </c>
      <c r="X469" s="465">
        <v>0</v>
      </c>
      <c r="Y469" s="465">
        <v>0</v>
      </c>
      <c r="AA469" s="474">
        <v>0</v>
      </c>
      <c r="AB469" s="474">
        <v>0</v>
      </c>
      <c r="AD469" s="474"/>
      <c r="AE469" s="474"/>
      <c r="AG469" s="474"/>
      <c r="AH469" s="474"/>
      <c r="AP469" s="535"/>
    </row>
    <row r="470" spans="1:42" ht="24" customHeight="1" outlineLevel="1" x14ac:dyDescent="0.25">
      <c r="A470" s="493"/>
      <c r="B470" s="471" t="s">
        <v>19614</v>
      </c>
      <c r="C470" s="469" t="s">
        <v>4610</v>
      </c>
      <c r="E470" s="472" t="s">
        <v>19615</v>
      </c>
      <c r="F470" s="469" t="s">
        <v>4455</v>
      </c>
      <c r="G470" s="468">
        <v>5</v>
      </c>
      <c r="H470" s="468">
        <v>2.15</v>
      </c>
      <c r="I470" s="468" t="s">
        <v>4616</v>
      </c>
      <c r="M470" s="474">
        <v>4174.8999999999996</v>
      </c>
      <c r="N470" s="474">
        <f t="shared" si="30"/>
        <v>3131.1749999999997</v>
      </c>
      <c r="P470" s="488">
        <v>0.75</v>
      </c>
      <c r="R470" s="474">
        <v>0</v>
      </c>
      <c r="S470" s="474">
        <v>0</v>
      </c>
      <c r="U470" s="474">
        <v>0</v>
      </c>
      <c r="V470" s="474">
        <v>0</v>
      </c>
      <c r="X470" s="465">
        <v>0</v>
      </c>
      <c r="Y470" s="465">
        <v>0</v>
      </c>
      <c r="AA470" s="474">
        <v>0</v>
      </c>
      <c r="AB470" s="474">
        <v>0</v>
      </c>
      <c r="AD470" s="474"/>
      <c r="AE470" s="474"/>
      <c r="AG470" s="474"/>
      <c r="AH470" s="474"/>
      <c r="AP470" s="535"/>
    </row>
    <row r="471" spans="1:42" s="466" customFormat="1" ht="24" customHeight="1" outlineLevel="1" x14ac:dyDescent="0.25">
      <c r="A471" s="492"/>
      <c r="B471" s="462" t="s">
        <v>4602</v>
      </c>
      <c r="C471" s="461" t="s">
        <v>4610</v>
      </c>
      <c r="D471" s="461"/>
      <c r="E471" s="466" t="s">
        <v>13278</v>
      </c>
      <c r="F471" s="461" t="s">
        <v>4455</v>
      </c>
      <c r="G471" s="464">
        <v>5.5</v>
      </c>
      <c r="H471" s="464">
        <v>1.7</v>
      </c>
      <c r="I471" s="464" t="s">
        <v>4616</v>
      </c>
      <c r="J471" s="464">
        <v>704</v>
      </c>
      <c r="K471" s="461">
        <v>44</v>
      </c>
      <c r="L471" s="464">
        <v>33</v>
      </c>
      <c r="M471" s="465">
        <f t="shared" ref="M471:M483" si="32">X471*$O$3</f>
        <v>5310.76</v>
      </c>
      <c r="N471" s="465">
        <f t="shared" si="30"/>
        <v>3186.4560000000001</v>
      </c>
      <c r="O471" s="514"/>
      <c r="P471" s="486">
        <v>0.6</v>
      </c>
      <c r="Q471" s="514"/>
      <c r="R471" s="465">
        <v>4289.46</v>
      </c>
      <c r="S471" s="465">
        <v>2573.66</v>
      </c>
      <c r="T471" s="514"/>
      <c r="U471" s="465">
        <v>4289.46</v>
      </c>
      <c r="V471" s="465">
        <v>2573.66</v>
      </c>
      <c r="W471" s="514"/>
      <c r="X471" s="465">
        <v>4085.2</v>
      </c>
      <c r="Y471" s="465">
        <v>2451.1</v>
      </c>
      <c r="Z471" s="514"/>
      <c r="AA471" s="465">
        <v>3552.35</v>
      </c>
      <c r="AB471" s="465">
        <v>2131.41</v>
      </c>
      <c r="AC471" s="514"/>
      <c r="AD471" s="465">
        <v>3089</v>
      </c>
      <c r="AE471" s="465">
        <v>1853.3999999999999</v>
      </c>
      <c r="AF471" s="514"/>
      <c r="AG471" s="465">
        <v>3089</v>
      </c>
      <c r="AH471" s="465">
        <v>1853.3999999999999</v>
      </c>
      <c r="AI471" s="530"/>
      <c r="AJ471" s="533"/>
      <c r="AK471" s="533"/>
      <c r="AL471" s="533"/>
      <c r="AM471" s="533"/>
      <c r="AN471" s="533"/>
      <c r="AO471" s="533"/>
      <c r="AP471" s="534"/>
    </row>
    <row r="472" spans="1:42" ht="24" customHeight="1" outlineLevel="1" x14ac:dyDescent="0.25">
      <c r="A472" s="493"/>
      <c r="B472" s="471" t="s">
        <v>8365</v>
      </c>
      <c r="C472" s="469" t="s">
        <v>4610</v>
      </c>
      <c r="E472" s="472" t="s">
        <v>13279</v>
      </c>
      <c r="F472" s="469" t="s">
        <v>4455</v>
      </c>
      <c r="G472" s="468">
        <v>5.5</v>
      </c>
      <c r="H472" s="468">
        <v>1.7</v>
      </c>
      <c r="I472" s="468" t="s">
        <v>4616</v>
      </c>
      <c r="J472" s="468">
        <v>754</v>
      </c>
      <c r="M472" s="474">
        <f t="shared" si="32"/>
        <v>7789.21</v>
      </c>
      <c r="N472" s="474">
        <f t="shared" si="30"/>
        <v>5841.9075000000003</v>
      </c>
      <c r="P472" s="488">
        <v>0.75</v>
      </c>
      <c r="R472" s="474">
        <v>6291.29</v>
      </c>
      <c r="S472" s="474">
        <v>4575.4799999999996</v>
      </c>
      <c r="U472" s="474">
        <v>6291.29</v>
      </c>
      <c r="V472" s="474">
        <v>4575.4799999999996</v>
      </c>
      <c r="X472" s="465">
        <v>5991.7</v>
      </c>
      <c r="Y472" s="465">
        <v>4357.6000000000004</v>
      </c>
      <c r="AA472" s="474">
        <v>5210.1899999999996</v>
      </c>
      <c r="AB472" s="474">
        <v>3789.25</v>
      </c>
      <c r="AD472" s="474">
        <v>4530.6000000000004</v>
      </c>
      <c r="AE472" s="474">
        <v>3295</v>
      </c>
      <c r="AG472" s="474">
        <v>4530.6000000000004</v>
      </c>
      <c r="AH472" s="474">
        <v>3295</v>
      </c>
      <c r="AP472" s="535"/>
    </row>
    <row r="473" spans="1:42" ht="24" customHeight="1" outlineLevel="1" x14ac:dyDescent="0.25">
      <c r="A473" s="493"/>
      <c r="B473" s="471" t="s">
        <v>8366</v>
      </c>
      <c r="C473" s="469" t="s">
        <v>4610</v>
      </c>
      <c r="E473" s="472" t="s">
        <v>13280</v>
      </c>
      <c r="F473" s="469" t="s">
        <v>4455</v>
      </c>
      <c r="G473" s="468">
        <v>5.5</v>
      </c>
      <c r="H473" s="468">
        <v>1.7</v>
      </c>
      <c r="I473" s="468" t="s">
        <v>4616</v>
      </c>
      <c r="J473" s="468">
        <v>712</v>
      </c>
      <c r="M473" s="474">
        <f t="shared" si="32"/>
        <v>7343.96</v>
      </c>
      <c r="N473" s="474">
        <f t="shared" si="30"/>
        <v>5287.6512000000002</v>
      </c>
      <c r="P473" s="488">
        <v>0.72</v>
      </c>
      <c r="R473" s="474">
        <v>5931.66</v>
      </c>
      <c r="S473" s="474">
        <v>4215.8599999999997</v>
      </c>
      <c r="U473" s="474">
        <v>5931.66</v>
      </c>
      <c r="V473" s="474">
        <v>4215.8599999999997</v>
      </c>
      <c r="X473" s="465">
        <v>5649.2</v>
      </c>
      <c r="Y473" s="465">
        <v>4015.1</v>
      </c>
      <c r="AA473" s="474">
        <v>4912.34</v>
      </c>
      <c r="AB473" s="474">
        <v>3491.4</v>
      </c>
      <c r="AD473" s="474">
        <v>4271.6000000000004</v>
      </c>
      <c r="AE473" s="474">
        <v>3036</v>
      </c>
      <c r="AG473" s="474">
        <v>4271.6000000000004</v>
      </c>
      <c r="AH473" s="474">
        <v>3036</v>
      </c>
      <c r="AP473" s="535"/>
    </row>
    <row r="474" spans="1:42" ht="24" customHeight="1" outlineLevel="1" x14ac:dyDescent="0.25">
      <c r="A474" s="493"/>
      <c r="B474" s="471" t="s">
        <v>8367</v>
      </c>
      <c r="C474" s="469" t="s">
        <v>4610</v>
      </c>
      <c r="E474" s="472" t="s">
        <v>13281</v>
      </c>
      <c r="F474" s="469" t="s">
        <v>4455</v>
      </c>
      <c r="G474" s="468">
        <v>5.5</v>
      </c>
      <c r="H474" s="468">
        <v>1.7</v>
      </c>
      <c r="I474" s="468" t="s">
        <v>4616</v>
      </c>
      <c r="J474" s="468">
        <v>746</v>
      </c>
      <c r="M474" s="474">
        <f t="shared" si="32"/>
        <v>5756.01</v>
      </c>
      <c r="N474" s="474">
        <f t="shared" si="30"/>
        <v>3626.2863000000002</v>
      </c>
      <c r="P474" s="488">
        <v>0.63</v>
      </c>
      <c r="R474" s="474">
        <v>4649.09</v>
      </c>
      <c r="S474" s="474">
        <v>2933.28</v>
      </c>
      <c r="U474" s="474">
        <v>4649.09</v>
      </c>
      <c r="V474" s="474">
        <v>2933.28</v>
      </c>
      <c r="X474" s="465">
        <v>4427.7</v>
      </c>
      <c r="Y474" s="465">
        <v>2793.6</v>
      </c>
      <c r="AA474" s="474">
        <v>3850.2</v>
      </c>
      <c r="AB474" s="474">
        <v>2429.2600000000002</v>
      </c>
      <c r="AD474" s="474">
        <v>3348</v>
      </c>
      <c r="AE474" s="474">
        <v>2112.3999999999996</v>
      </c>
      <c r="AG474" s="474">
        <v>3348</v>
      </c>
      <c r="AH474" s="474">
        <v>2112.3999999999996</v>
      </c>
      <c r="AP474" s="535"/>
    </row>
    <row r="475" spans="1:42" ht="24" customHeight="1" outlineLevel="1" x14ac:dyDescent="0.25">
      <c r="A475" s="493"/>
      <c r="B475" s="471" t="s">
        <v>8368</v>
      </c>
      <c r="C475" s="469" t="s">
        <v>4610</v>
      </c>
      <c r="E475" s="472" t="s">
        <v>13282</v>
      </c>
      <c r="F475" s="469" t="s">
        <v>4455</v>
      </c>
      <c r="G475" s="468">
        <v>5.5</v>
      </c>
      <c r="H475" s="468">
        <v>1.7</v>
      </c>
      <c r="I475" s="468" t="s">
        <v>4616</v>
      </c>
      <c r="J475" s="477">
        <v>132</v>
      </c>
      <c r="M475" s="474">
        <f t="shared" si="32"/>
        <v>6001.84</v>
      </c>
      <c r="N475" s="474">
        <f t="shared" si="30"/>
        <v>3781.1592000000001</v>
      </c>
      <c r="P475" s="488">
        <v>0.63</v>
      </c>
      <c r="R475" s="474">
        <v>4847.6400000000003</v>
      </c>
      <c r="S475" s="474">
        <v>2908.61</v>
      </c>
      <c r="U475" s="474">
        <v>4847.6400000000003</v>
      </c>
      <c r="V475" s="474">
        <v>2908.61</v>
      </c>
      <c r="X475" s="465">
        <v>4616.8</v>
      </c>
      <c r="Y475" s="465">
        <v>2770.1</v>
      </c>
      <c r="AA475" s="474">
        <v>4014.65</v>
      </c>
      <c r="AB475" s="474">
        <v>2408.79</v>
      </c>
      <c r="AD475" s="474">
        <v>3491</v>
      </c>
      <c r="AE475" s="474">
        <v>2094.6</v>
      </c>
      <c r="AG475" s="474">
        <v>3491</v>
      </c>
      <c r="AH475" s="474">
        <v>2094.6</v>
      </c>
      <c r="AP475" s="535"/>
    </row>
    <row r="476" spans="1:42" ht="24" customHeight="1" outlineLevel="1" x14ac:dyDescent="0.25">
      <c r="A476" s="493"/>
      <c r="B476" s="471" t="s">
        <v>8369</v>
      </c>
      <c r="C476" s="469" t="s">
        <v>4610</v>
      </c>
      <c r="E476" s="472" t="s">
        <v>13283</v>
      </c>
      <c r="F476" s="469" t="s">
        <v>4455</v>
      </c>
      <c r="G476" s="468">
        <v>5.5</v>
      </c>
      <c r="H476" s="468">
        <v>1.7</v>
      </c>
      <c r="I476" s="468" t="s">
        <v>4616</v>
      </c>
      <c r="M476" s="474">
        <f t="shared" si="32"/>
        <v>0</v>
      </c>
      <c r="N476" s="474">
        <f t="shared" si="30"/>
        <v>0</v>
      </c>
      <c r="P476" s="488">
        <v>0.72</v>
      </c>
      <c r="R476" s="474">
        <v>0</v>
      </c>
      <c r="S476" s="474">
        <v>0</v>
      </c>
      <c r="U476" s="474">
        <v>0</v>
      </c>
      <c r="V476" s="474">
        <v>0</v>
      </c>
      <c r="X476" s="465">
        <v>0</v>
      </c>
      <c r="Y476" s="465">
        <v>0</v>
      </c>
      <c r="AA476" s="474">
        <v>0</v>
      </c>
      <c r="AB476" s="474">
        <v>0</v>
      </c>
      <c r="AD476" s="474"/>
      <c r="AE476" s="474"/>
      <c r="AG476" s="474"/>
      <c r="AH476" s="474"/>
      <c r="AP476" s="535"/>
    </row>
    <row r="477" spans="1:42" ht="24" customHeight="1" outlineLevel="1" x14ac:dyDescent="0.25">
      <c r="A477" s="493"/>
      <c r="B477" s="471" t="s">
        <v>19616</v>
      </c>
      <c r="C477" s="469" t="s">
        <v>4610</v>
      </c>
      <c r="E477" s="472" t="s">
        <v>19617</v>
      </c>
      <c r="F477" s="469" t="s">
        <v>4455</v>
      </c>
      <c r="G477" s="468">
        <v>5.5</v>
      </c>
      <c r="H477" s="468">
        <v>1.7</v>
      </c>
      <c r="I477" s="468" t="s">
        <v>4616</v>
      </c>
      <c r="M477" s="474">
        <f t="shared" si="32"/>
        <v>0</v>
      </c>
      <c r="N477" s="474">
        <f t="shared" si="30"/>
        <v>0</v>
      </c>
      <c r="P477" s="488">
        <v>0.75</v>
      </c>
      <c r="R477" s="474">
        <v>0</v>
      </c>
      <c r="S477" s="474">
        <v>0</v>
      </c>
      <c r="U477" s="474">
        <v>0</v>
      </c>
      <c r="V477" s="474">
        <v>0</v>
      </c>
      <c r="X477" s="465">
        <v>0</v>
      </c>
      <c r="Y477" s="465">
        <v>0</v>
      </c>
      <c r="AA477" s="474">
        <v>0</v>
      </c>
      <c r="AB477" s="474">
        <v>0</v>
      </c>
      <c r="AD477" s="474"/>
      <c r="AE477" s="474"/>
      <c r="AG477" s="474"/>
      <c r="AH477" s="474"/>
      <c r="AP477" s="535"/>
    </row>
    <row r="478" spans="1:42" s="466" customFormat="1" ht="24" customHeight="1" outlineLevel="1" x14ac:dyDescent="0.25">
      <c r="A478" s="492"/>
      <c r="B478" s="462" t="s">
        <v>4603</v>
      </c>
      <c r="C478" s="461" t="s">
        <v>4610</v>
      </c>
      <c r="D478" s="461"/>
      <c r="E478" s="466" t="s">
        <v>13284</v>
      </c>
      <c r="F478" s="461" t="s">
        <v>4455</v>
      </c>
      <c r="G478" s="464">
        <v>5.5</v>
      </c>
      <c r="H478" s="464">
        <v>1.7</v>
      </c>
      <c r="I478" s="464" t="s">
        <v>4616</v>
      </c>
      <c r="J478" s="464">
        <v>528</v>
      </c>
      <c r="K478" s="461">
        <v>33</v>
      </c>
      <c r="L478" s="464">
        <v>17</v>
      </c>
      <c r="M478" s="465">
        <f t="shared" si="32"/>
        <v>4482.1400000000003</v>
      </c>
      <c r="N478" s="465">
        <f t="shared" si="30"/>
        <v>2689.2840000000001</v>
      </c>
      <c r="O478" s="514"/>
      <c r="P478" s="486">
        <v>0.6</v>
      </c>
      <c r="Q478" s="514"/>
      <c r="R478" s="465">
        <v>3620.19</v>
      </c>
      <c r="S478" s="465">
        <v>2172.14</v>
      </c>
      <c r="T478" s="514"/>
      <c r="U478" s="465">
        <v>3620.19</v>
      </c>
      <c r="V478" s="465">
        <v>2172.14</v>
      </c>
      <c r="W478" s="514"/>
      <c r="X478" s="465">
        <v>3447.8</v>
      </c>
      <c r="Y478" s="465">
        <v>2068.6999999999998</v>
      </c>
      <c r="Z478" s="514"/>
      <c r="AA478" s="465">
        <v>2998.05</v>
      </c>
      <c r="AB478" s="465">
        <v>1798.83</v>
      </c>
      <c r="AC478" s="514"/>
      <c r="AD478" s="465">
        <v>2607</v>
      </c>
      <c r="AE478" s="465">
        <v>1564.2</v>
      </c>
      <c r="AF478" s="514"/>
      <c r="AG478" s="465">
        <v>2607</v>
      </c>
      <c r="AH478" s="465">
        <v>1564.2</v>
      </c>
      <c r="AI478" s="530"/>
      <c r="AJ478" s="533"/>
      <c r="AK478" s="533"/>
      <c r="AL478" s="533"/>
      <c r="AM478" s="533"/>
      <c r="AN478" s="533"/>
      <c r="AO478" s="533"/>
      <c r="AP478" s="534"/>
    </row>
    <row r="479" spans="1:42" ht="24" customHeight="1" outlineLevel="1" x14ac:dyDescent="0.25">
      <c r="A479" s="493"/>
      <c r="B479" s="471" t="s">
        <v>8370</v>
      </c>
      <c r="C479" s="469" t="s">
        <v>4610</v>
      </c>
      <c r="E479" s="472" t="s">
        <v>13285</v>
      </c>
      <c r="F479" s="469" t="s">
        <v>4455</v>
      </c>
      <c r="G479" s="468">
        <v>5.5</v>
      </c>
      <c r="H479" s="468">
        <v>1.7</v>
      </c>
      <c r="I479" s="468" t="s">
        <v>4616</v>
      </c>
      <c r="J479" s="468">
        <v>569</v>
      </c>
      <c r="M479" s="474">
        <f t="shared" si="32"/>
        <v>6312.2800000000007</v>
      </c>
      <c r="N479" s="474">
        <f t="shared" si="30"/>
        <v>4734.2100000000009</v>
      </c>
      <c r="P479" s="488">
        <v>0.75</v>
      </c>
      <c r="R479" s="474">
        <v>5098.38</v>
      </c>
      <c r="S479" s="474">
        <v>3650.33</v>
      </c>
      <c r="U479" s="474">
        <v>5098.38</v>
      </c>
      <c r="V479" s="474">
        <v>3650.33</v>
      </c>
      <c r="X479" s="465">
        <v>4855.6000000000004</v>
      </c>
      <c r="Y479" s="465">
        <v>3476.5</v>
      </c>
      <c r="AA479" s="474">
        <v>4222.2299999999996</v>
      </c>
      <c r="AB479" s="474">
        <v>3023.01</v>
      </c>
      <c r="AD479" s="474">
        <v>3671.5</v>
      </c>
      <c r="AE479" s="474">
        <v>2628.7</v>
      </c>
      <c r="AG479" s="474">
        <v>3671.5</v>
      </c>
      <c r="AH479" s="474">
        <v>2628.7</v>
      </c>
      <c r="AP479" s="535"/>
    </row>
    <row r="480" spans="1:42" ht="24" customHeight="1" outlineLevel="1" x14ac:dyDescent="0.25">
      <c r="A480" s="493"/>
      <c r="B480" s="471" t="s">
        <v>8371</v>
      </c>
      <c r="C480" s="469" t="s">
        <v>4610</v>
      </c>
      <c r="E480" s="472" t="s">
        <v>13286</v>
      </c>
      <c r="F480" s="469" t="s">
        <v>4455</v>
      </c>
      <c r="G480" s="468">
        <v>5.5</v>
      </c>
      <c r="H480" s="468">
        <v>1.7</v>
      </c>
      <c r="I480" s="468" t="s">
        <v>4616</v>
      </c>
      <c r="J480" s="468">
        <v>533</v>
      </c>
      <c r="M480" s="474">
        <f t="shared" si="32"/>
        <v>5930.6</v>
      </c>
      <c r="N480" s="474">
        <f t="shared" si="30"/>
        <v>4270.0320000000002</v>
      </c>
      <c r="P480" s="488">
        <v>0.72</v>
      </c>
      <c r="R480" s="474">
        <v>4790.1000000000004</v>
      </c>
      <c r="S480" s="474">
        <v>3342.05</v>
      </c>
      <c r="U480" s="474">
        <v>4790.1000000000004</v>
      </c>
      <c r="V480" s="474">
        <v>3342.05</v>
      </c>
      <c r="X480" s="465">
        <v>4562</v>
      </c>
      <c r="Y480" s="465">
        <v>3182.9</v>
      </c>
      <c r="AA480" s="474">
        <v>3966.93</v>
      </c>
      <c r="AB480" s="474">
        <v>2767.71</v>
      </c>
      <c r="AD480" s="474">
        <v>3449.5</v>
      </c>
      <c r="AE480" s="474">
        <v>2406.6999999999998</v>
      </c>
      <c r="AG480" s="474">
        <v>3449.5</v>
      </c>
      <c r="AH480" s="474">
        <v>2406.6999999999998</v>
      </c>
      <c r="AP480" s="535"/>
    </row>
    <row r="481" spans="1:42" ht="24" customHeight="1" outlineLevel="1" x14ac:dyDescent="0.25">
      <c r="A481" s="493"/>
      <c r="B481" s="471" t="s">
        <v>8372</v>
      </c>
      <c r="C481" s="469" t="s">
        <v>4610</v>
      </c>
      <c r="E481" s="472" t="s">
        <v>13287</v>
      </c>
      <c r="F481" s="469" t="s">
        <v>4455</v>
      </c>
      <c r="G481" s="468">
        <v>5.5</v>
      </c>
      <c r="H481" s="468">
        <v>1.7</v>
      </c>
      <c r="I481" s="468" t="s">
        <v>4616</v>
      </c>
      <c r="J481" s="468">
        <v>564</v>
      </c>
      <c r="M481" s="474">
        <f t="shared" si="32"/>
        <v>4863.8200000000006</v>
      </c>
      <c r="N481" s="474">
        <f t="shared" si="30"/>
        <v>3064.2066000000004</v>
      </c>
      <c r="P481" s="488">
        <v>0.63</v>
      </c>
      <c r="R481" s="474">
        <v>3928.47</v>
      </c>
      <c r="S481" s="474">
        <v>2480.31</v>
      </c>
      <c r="U481" s="474">
        <v>3928.47</v>
      </c>
      <c r="V481" s="474">
        <v>2480.31</v>
      </c>
      <c r="X481" s="465">
        <v>3741.4</v>
      </c>
      <c r="Y481" s="465">
        <v>2362.1999999999998</v>
      </c>
      <c r="AA481" s="474">
        <v>3253.35</v>
      </c>
      <c r="AB481" s="474">
        <v>2054.13</v>
      </c>
      <c r="AD481" s="474">
        <v>2829</v>
      </c>
      <c r="AE481" s="474">
        <v>1786.2</v>
      </c>
      <c r="AG481" s="474">
        <v>2829</v>
      </c>
      <c r="AH481" s="474">
        <v>1786.2</v>
      </c>
      <c r="AP481" s="535"/>
    </row>
    <row r="482" spans="1:42" ht="24" customHeight="1" outlineLevel="1" x14ac:dyDescent="0.25">
      <c r="A482" s="493"/>
      <c r="B482" s="471" t="s">
        <v>8373</v>
      </c>
      <c r="C482" s="469" t="s">
        <v>4610</v>
      </c>
      <c r="E482" s="472" t="s">
        <v>13288</v>
      </c>
      <c r="F482" s="469" t="s">
        <v>4455</v>
      </c>
      <c r="G482" s="468">
        <v>5.5</v>
      </c>
      <c r="H482" s="468">
        <v>1.7</v>
      </c>
      <c r="I482" s="468" t="s">
        <v>4616</v>
      </c>
      <c r="J482" s="477">
        <v>99</v>
      </c>
      <c r="M482" s="474">
        <f t="shared" si="32"/>
        <v>5064.93</v>
      </c>
      <c r="N482" s="474">
        <f t="shared" si="30"/>
        <v>3190.9059000000002</v>
      </c>
      <c r="P482" s="488">
        <v>0.63</v>
      </c>
      <c r="R482" s="474">
        <v>4090.91</v>
      </c>
      <c r="S482" s="474">
        <v>2454.59</v>
      </c>
      <c r="U482" s="474">
        <v>4090.91</v>
      </c>
      <c r="V482" s="474">
        <v>2454.59</v>
      </c>
      <c r="X482" s="465">
        <v>3896.1</v>
      </c>
      <c r="Y482" s="465">
        <v>2337.6999999999998</v>
      </c>
      <c r="AA482" s="474">
        <v>3387.9</v>
      </c>
      <c r="AB482" s="474">
        <v>2032.74</v>
      </c>
      <c r="AD482" s="474">
        <v>2946</v>
      </c>
      <c r="AE482" s="474">
        <v>1767.6</v>
      </c>
      <c r="AG482" s="474">
        <v>2946</v>
      </c>
      <c r="AH482" s="474">
        <v>1767.6</v>
      </c>
      <c r="AP482" s="535"/>
    </row>
    <row r="483" spans="1:42" ht="24" customHeight="1" outlineLevel="1" x14ac:dyDescent="0.25">
      <c r="A483" s="493"/>
      <c r="B483" s="471" t="s">
        <v>8374</v>
      </c>
      <c r="C483" s="469" t="s">
        <v>4610</v>
      </c>
      <c r="E483" s="472" t="s">
        <v>13289</v>
      </c>
      <c r="F483" s="469" t="s">
        <v>4455</v>
      </c>
      <c r="G483" s="468">
        <v>5.5</v>
      </c>
      <c r="H483" s="468">
        <v>1.7</v>
      </c>
      <c r="I483" s="468" t="s">
        <v>4616</v>
      </c>
      <c r="M483" s="474">
        <f t="shared" si="32"/>
        <v>5717.14</v>
      </c>
      <c r="N483" s="474">
        <f t="shared" si="30"/>
        <v>4116.3407999999999</v>
      </c>
      <c r="P483" s="488">
        <v>0.72</v>
      </c>
      <c r="R483" s="474">
        <v>4617.6899999999996</v>
      </c>
      <c r="S483" s="474">
        <v>3169.64</v>
      </c>
      <c r="U483" s="474">
        <v>4617.6899999999996</v>
      </c>
      <c r="V483" s="474">
        <v>3169.64</v>
      </c>
      <c r="X483" s="465">
        <v>4397.8</v>
      </c>
      <c r="Y483" s="465">
        <v>3018.7</v>
      </c>
      <c r="AA483" s="474">
        <v>0</v>
      </c>
      <c r="AB483" s="474">
        <v>0</v>
      </c>
      <c r="AD483" s="474"/>
      <c r="AE483" s="474"/>
      <c r="AG483" s="474"/>
      <c r="AH483" s="474"/>
      <c r="AP483" s="535"/>
    </row>
    <row r="484" spans="1:42" ht="24" customHeight="1" outlineLevel="1" x14ac:dyDescent="0.25">
      <c r="A484" s="493"/>
      <c r="B484" s="471" t="s">
        <v>19618</v>
      </c>
      <c r="C484" s="469" t="s">
        <v>4610</v>
      </c>
      <c r="E484" s="472" t="s">
        <v>19619</v>
      </c>
      <c r="F484" s="469" t="s">
        <v>4455</v>
      </c>
      <c r="G484" s="468">
        <v>5.5</v>
      </c>
      <c r="H484" s="468">
        <v>1.7</v>
      </c>
      <c r="I484" s="468" t="s">
        <v>4616</v>
      </c>
      <c r="M484" s="474">
        <v>6062.14</v>
      </c>
      <c r="N484" s="474">
        <f t="shared" si="30"/>
        <v>4546.6050000000005</v>
      </c>
      <c r="P484" s="488">
        <v>0.75</v>
      </c>
      <c r="R484" s="474">
        <v>0</v>
      </c>
      <c r="S484" s="474">
        <v>0</v>
      </c>
      <c r="U484" s="474">
        <v>0</v>
      </c>
      <c r="V484" s="474">
        <v>0</v>
      </c>
      <c r="X484" s="465">
        <v>0</v>
      </c>
      <c r="Y484" s="465">
        <v>0</v>
      </c>
      <c r="AA484" s="474">
        <v>0</v>
      </c>
      <c r="AB484" s="474">
        <v>0</v>
      </c>
      <c r="AD484" s="474"/>
      <c r="AE484" s="474"/>
      <c r="AG484" s="474"/>
      <c r="AH484" s="474"/>
      <c r="AP484" s="535"/>
    </row>
    <row r="485" spans="1:42" s="466" customFormat="1" ht="24" customHeight="1" outlineLevel="1" x14ac:dyDescent="0.25">
      <c r="A485" s="492"/>
      <c r="B485" s="462" t="s">
        <v>4604</v>
      </c>
      <c r="C485" s="461" t="s">
        <v>4610</v>
      </c>
      <c r="D485" s="461"/>
      <c r="E485" s="466" t="s">
        <v>8144</v>
      </c>
      <c r="F485" s="461" t="s">
        <v>4455</v>
      </c>
      <c r="G485" s="464">
        <v>3.7</v>
      </c>
      <c r="H485" s="464">
        <v>2.7</v>
      </c>
      <c r="I485" s="464" t="s">
        <v>4616</v>
      </c>
      <c r="J485" s="464">
        <v>304</v>
      </c>
      <c r="K485" s="461">
        <v>19</v>
      </c>
      <c r="L485" s="464">
        <v>15.5</v>
      </c>
      <c r="M485" s="465">
        <f t="shared" ref="M485:M492" si="33">X485*$O$3</f>
        <v>2492.88</v>
      </c>
      <c r="N485" s="465">
        <f t="shared" si="30"/>
        <v>1495.7280000000001</v>
      </c>
      <c r="O485" s="514"/>
      <c r="P485" s="486">
        <v>0.6</v>
      </c>
      <c r="Q485" s="514"/>
      <c r="R485" s="465">
        <v>2013.48</v>
      </c>
      <c r="S485" s="465">
        <v>1208.1300000000001</v>
      </c>
      <c r="T485" s="514"/>
      <c r="U485" s="465">
        <v>2013.48</v>
      </c>
      <c r="V485" s="465">
        <v>1208.1300000000001</v>
      </c>
      <c r="W485" s="514"/>
      <c r="X485" s="465">
        <v>1917.6</v>
      </c>
      <c r="Y485" s="465">
        <v>1150.5999999999999</v>
      </c>
      <c r="Z485" s="514"/>
      <c r="AA485" s="465">
        <v>1667.5</v>
      </c>
      <c r="AB485" s="465">
        <v>1000.5</v>
      </c>
      <c r="AC485" s="514"/>
      <c r="AD485" s="465">
        <v>1450</v>
      </c>
      <c r="AE485" s="465">
        <v>870</v>
      </c>
      <c r="AF485" s="514"/>
      <c r="AG485" s="465">
        <v>1450</v>
      </c>
      <c r="AH485" s="465">
        <v>870</v>
      </c>
      <c r="AI485" s="530"/>
      <c r="AJ485" s="533"/>
      <c r="AK485" s="533"/>
      <c r="AL485" s="533"/>
      <c r="AM485" s="533"/>
      <c r="AN485" s="533"/>
      <c r="AO485" s="533"/>
      <c r="AP485" s="534"/>
    </row>
    <row r="486" spans="1:42" ht="24" customHeight="1" outlineLevel="1" x14ac:dyDescent="0.25">
      <c r="A486" s="493"/>
      <c r="B486" s="471" t="s">
        <v>8375</v>
      </c>
      <c r="C486" s="469" t="s">
        <v>4610</v>
      </c>
      <c r="E486" s="472" t="s">
        <v>9459</v>
      </c>
      <c r="F486" s="469" t="s">
        <v>4455</v>
      </c>
      <c r="G486" s="468">
        <v>3.7</v>
      </c>
      <c r="H486" s="468">
        <v>2.7</v>
      </c>
      <c r="I486" s="468" t="s">
        <v>4616</v>
      </c>
      <c r="J486" s="468">
        <v>345</v>
      </c>
      <c r="M486" s="474">
        <f t="shared" si="33"/>
        <v>4108.91</v>
      </c>
      <c r="N486" s="474">
        <f t="shared" si="30"/>
        <v>3081.6824999999999</v>
      </c>
      <c r="P486" s="488">
        <v>0.75</v>
      </c>
      <c r="R486" s="474">
        <v>3318.74</v>
      </c>
      <c r="S486" s="474">
        <v>2513.39</v>
      </c>
      <c r="U486" s="474">
        <v>3318.74</v>
      </c>
      <c r="V486" s="474">
        <v>2513.39</v>
      </c>
      <c r="X486" s="465">
        <v>3160.7</v>
      </c>
      <c r="Y486" s="465">
        <v>2393.6999999999998</v>
      </c>
      <c r="AA486" s="474">
        <v>2748.44</v>
      </c>
      <c r="AB486" s="474">
        <v>2081.44</v>
      </c>
      <c r="AD486" s="474">
        <v>2389.9499999999998</v>
      </c>
      <c r="AE486" s="474">
        <v>1809.95</v>
      </c>
      <c r="AG486" s="474">
        <v>2389.9499999999998</v>
      </c>
      <c r="AH486" s="474">
        <v>1809.95</v>
      </c>
      <c r="AP486" s="535"/>
    </row>
    <row r="487" spans="1:42" ht="24" customHeight="1" outlineLevel="1" x14ac:dyDescent="0.25">
      <c r="A487" s="493"/>
      <c r="B487" s="471" t="s">
        <v>8376</v>
      </c>
      <c r="C487" s="469" t="s">
        <v>4610</v>
      </c>
      <c r="E487" s="472" t="s">
        <v>13290</v>
      </c>
      <c r="F487" s="469" t="s">
        <v>4455</v>
      </c>
      <c r="G487" s="468">
        <v>3.7</v>
      </c>
      <c r="H487" s="468">
        <v>2.7</v>
      </c>
      <c r="I487" s="468" t="s">
        <v>4616</v>
      </c>
      <c r="J487" s="468">
        <v>309</v>
      </c>
      <c r="M487" s="474">
        <f t="shared" si="33"/>
        <v>3727.23</v>
      </c>
      <c r="N487" s="474">
        <f t="shared" si="30"/>
        <v>2683.6055999999999</v>
      </c>
      <c r="P487" s="488">
        <v>0.72</v>
      </c>
      <c r="R487" s="474">
        <v>3010.46</v>
      </c>
      <c r="S487" s="474">
        <v>2205.11</v>
      </c>
      <c r="U487" s="474">
        <v>3010.46</v>
      </c>
      <c r="V487" s="474">
        <v>2205.11</v>
      </c>
      <c r="X487" s="465">
        <v>2867.1</v>
      </c>
      <c r="Y487" s="465">
        <v>2100.1</v>
      </c>
      <c r="AA487" s="474">
        <v>2493.14</v>
      </c>
      <c r="AB487" s="474">
        <v>1826.14</v>
      </c>
      <c r="AD487" s="474">
        <v>2167.9499999999998</v>
      </c>
      <c r="AE487" s="474">
        <v>1587.95</v>
      </c>
      <c r="AG487" s="474">
        <v>2167.9499999999998</v>
      </c>
      <c r="AH487" s="474">
        <v>1587.95</v>
      </c>
      <c r="AP487" s="535"/>
    </row>
    <row r="488" spans="1:42" ht="24" customHeight="1" outlineLevel="1" x14ac:dyDescent="0.25">
      <c r="A488" s="493"/>
      <c r="B488" s="471" t="s">
        <v>8377</v>
      </c>
      <c r="C488" s="469" t="s">
        <v>4610</v>
      </c>
      <c r="E488" s="472" t="s">
        <v>9460</v>
      </c>
      <c r="F488" s="469" t="s">
        <v>4455</v>
      </c>
      <c r="G488" s="468">
        <v>3.7</v>
      </c>
      <c r="H488" s="468">
        <v>2.7</v>
      </c>
      <c r="I488" s="468" t="s">
        <v>4616</v>
      </c>
      <c r="J488" s="468">
        <v>340</v>
      </c>
      <c r="M488" s="474">
        <f t="shared" si="33"/>
        <v>2874.56</v>
      </c>
      <c r="N488" s="474">
        <f t="shared" si="30"/>
        <v>1810.9728</v>
      </c>
      <c r="P488" s="488">
        <v>0.63</v>
      </c>
      <c r="R488" s="474">
        <v>2321.7600000000002</v>
      </c>
      <c r="S488" s="474">
        <v>1516.41</v>
      </c>
      <c r="U488" s="474">
        <v>2321.7600000000002</v>
      </c>
      <c r="V488" s="474">
        <v>1516.41</v>
      </c>
      <c r="X488" s="465">
        <v>2211.1999999999998</v>
      </c>
      <c r="Y488" s="465">
        <v>1444.2</v>
      </c>
      <c r="AA488" s="474">
        <v>1922.8</v>
      </c>
      <c r="AB488" s="474">
        <v>1255.8</v>
      </c>
      <c r="AD488" s="474">
        <v>1672</v>
      </c>
      <c r="AE488" s="474">
        <v>1092</v>
      </c>
      <c r="AG488" s="474">
        <v>1672</v>
      </c>
      <c r="AH488" s="474">
        <v>1092</v>
      </c>
      <c r="AP488" s="535"/>
    </row>
    <row r="489" spans="1:42" ht="24" customHeight="1" outlineLevel="1" x14ac:dyDescent="0.25">
      <c r="A489" s="493"/>
      <c r="B489" s="471" t="s">
        <v>8378</v>
      </c>
      <c r="C489" s="469" t="s">
        <v>4610</v>
      </c>
      <c r="E489" s="472" t="s">
        <v>8150</v>
      </c>
      <c r="F489" s="469" t="s">
        <v>4455</v>
      </c>
      <c r="G489" s="468">
        <v>3.7</v>
      </c>
      <c r="H489" s="468">
        <v>2.7</v>
      </c>
      <c r="I489" s="468" t="s">
        <v>4616</v>
      </c>
      <c r="J489" s="477">
        <v>57</v>
      </c>
      <c r="M489" s="474">
        <f t="shared" si="33"/>
        <v>2817.88</v>
      </c>
      <c r="N489" s="474">
        <f t="shared" si="30"/>
        <v>1775.2644</v>
      </c>
      <c r="P489" s="488">
        <v>0.63</v>
      </c>
      <c r="R489" s="474">
        <v>2275.98</v>
      </c>
      <c r="S489" s="474">
        <v>1365.53</v>
      </c>
      <c r="U489" s="474">
        <v>2275.98</v>
      </c>
      <c r="V489" s="474">
        <v>1365.53</v>
      </c>
      <c r="X489" s="465">
        <v>2167.6</v>
      </c>
      <c r="Y489" s="465">
        <v>1300.5</v>
      </c>
      <c r="AA489" s="474">
        <v>1884.85</v>
      </c>
      <c r="AB489" s="474">
        <v>1130.9100000000001</v>
      </c>
      <c r="AD489" s="474">
        <v>1639</v>
      </c>
      <c r="AE489" s="474">
        <v>983.4</v>
      </c>
      <c r="AG489" s="474">
        <v>1639</v>
      </c>
      <c r="AH489" s="474">
        <v>983.4</v>
      </c>
      <c r="AP489" s="535"/>
    </row>
    <row r="490" spans="1:42" ht="24" customHeight="1" outlineLevel="1" x14ac:dyDescent="0.25">
      <c r="A490" s="493"/>
      <c r="B490" s="471" t="s">
        <v>8379</v>
      </c>
      <c r="C490" s="469" t="s">
        <v>4610</v>
      </c>
      <c r="E490" s="472" t="s">
        <v>13291</v>
      </c>
      <c r="F490" s="469" t="s">
        <v>4455</v>
      </c>
      <c r="G490" s="468">
        <v>3.7</v>
      </c>
      <c r="H490" s="468">
        <v>2.7</v>
      </c>
      <c r="I490" s="468" t="s">
        <v>4616</v>
      </c>
      <c r="M490" s="474">
        <f t="shared" si="33"/>
        <v>0</v>
      </c>
      <c r="N490" s="474">
        <f t="shared" si="30"/>
        <v>0</v>
      </c>
      <c r="P490" s="488">
        <v>0.72</v>
      </c>
      <c r="R490" s="474">
        <v>0</v>
      </c>
      <c r="S490" s="474">
        <v>0</v>
      </c>
      <c r="U490" s="474">
        <v>0</v>
      </c>
      <c r="V490" s="474">
        <v>0</v>
      </c>
      <c r="X490" s="465">
        <v>0</v>
      </c>
      <c r="Y490" s="465">
        <v>0</v>
      </c>
      <c r="AA490" s="474">
        <v>0</v>
      </c>
      <c r="AB490" s="474">
        <v>0</v>
      </c>
      <c r="AD490" s="474"/>
      <c r="AE490" s="474"/>
      <c r="AG490" s="474"/>
      <c r="AH490" s="474"/>
      <c r="AP490" s="535"/>
    </row>
    <row r="491" spans="1:42" ht="24" customHeight="1" outlineLevel="1" x14ac:dyDescent="0.25">
      <c r="A491" s="493"/>
      <c r="B491" s="471" t="s">
        <v>19620</v>
      </c>
      <c r="C491" s="469" t="s">
        <v>4610</v>
      </c>
      <c r="E491" s="472" t="s">
        <v>19621</v>
      </c>
      <c r="F491" s="469" t="s">
        <v>4455</v>
      </c>
      <c r="G491" s="468">
        <v>3.7</v>
      </c>
      <c r="H491" s="468">
        <v>2.7</v>
      </c>
      <c r="I491" s="468" t="s">
        <v>4616</v>
      </c>
      <c r="M491" s="474">
        <f t="shared" si="33"/>
        <v>0</v>
      </c>
      <c r="N491" s="474">
        <f t="shared" si="30"/>
        <v>0</v>
      </c>
      <c r="P491" s="488">
        <v>0.75</v>
      </c>
      <c r="R491" s="474">
        <v>0</v>
      </c>
      <c r="S491" s="474">
        <v>0</v>
      </c>
      <c r="U491" s="474">
        <v>0</v>
      </c>
      <c r="V491" s="474">
        <v>0</v>
      </c>
      <c r="X491" s="465">
        <v>0</v>
      </c>
      <c r="Y491" s="465">
        <v>0</v>
      </c>
      <c r="AA491" s="474">
        <v>0</v>
      </c>
      <c r="AB491" s="474">
        <v>0</v>
      </c>
      <c r="AD491" s="474"/>
      <c r="AE491" s="474"/>
      <c r="AG491" s="474"/>
      <c r="AH491" s="474"/>
      <c r="AP491" s="535"/>
    </row>
    <row r="492" spans="1:42" ht="24" customHeight="1" outlineLevel="1" x14ac:dyDescent="0.25">
      <c r="A492" s="493" t="s">
        <v>16810</v>
      </c>
      <c r="B492" s="471" t="s">
        <v>18122</v>
      </c>
      <c r="C492" s="469" t="s">
        <v>4610</v>
      </c>
      <c r="E492" s="472" t="s">
        <v>18124</v>
      </c>
      <c r="F492" s="469" t="s">
        <v>4455</v>
      </c>
      <c r="M492" s="474">
        <f t="shared" si="33"/>
        <v>0</v>
      </c>
      <c r="N492" s="474">
        <f t="shared" si="30"/>
        <v>0</v>
      </c>
      <c r="P492" s="488">
        <v>0</v>
      </c>
      <c r="R492" s="474">
        <v>0</v>
      </c>
      <c r="S492" s="474">
        <v>0</v>
      </c>
      <c r="U492" s="474">
        <v>0</v>
      </c>
      <c r="V492" s="474">
        <v>0</v>
      </c>
      <c r="X492" s="465">
        <v>0</v>
      </c>
      <c r="Y492" s="465">
        <v>0</v>
      </c>
      <c r="AA492" s="474">
        <v>0</v>
      </c>
      <c r="AB492" s="474">
        <v>0</v>
      </c>
      <c r="AD492" s="474"/>
      <c r="AE492" s="474"/>
      <c r="AG492" s="474"/>
      <c r="AH492" s="474"/>
      <c r="AP492" s="535"/>
    </row>
    <row r="493" spans="1:42" ht="24" customHeight="1" outlineLevel="1" x14ac:dyDescent="0.25">
      <c r="A493" s="493" t="s">
        <v>24594</v>
      </c>
      <c r="B493" s="471" t="s">
        <v>24593</v>
      </c>
      <c r="C493" s="469" t="s">
        <v>4610</v>
      </c>
      <c r="E493" s="472" t="s">
        <v>24595</v>
      </c>
      <c r="G493" s="468">
        <v>3.7</v>
      </c>
      <c r="H493" s="468">
        <v>2.7</v>
      </c>
      <c r="M493" s="474">
        <v>5823.96</v>
      </c>
      <c r="N493" s="474">
        <f t="shared" si="30"/>
        <v>4367.97</v>
      </c>
      <c r="P493" s="488">
        <v>0.75</v>
      </c>
      <c r="R493" s="474"/>
      <c r="S493" s="474"/>
      <c r="U493" s="474"/>
      <c r="V493" s="474"/>
      <c r="X493" s="465"/>
      <c r="Y493" s="465"/>
      <c r="AA493" s="474"/>
      <c r="AB493" s="474"/>
      <c r="AD493" s="474"/>
      <c r="AE493" s="474"/>
      <c r="AG493" s="474"/>
      <c r="AH493" s="474"/>
      <c r="AP493" s="535"/>
    </row>
    <row r="494" spans="1:42" s="466" customFormat="1" ht="24" customHeight="1" outlineLevel="1" x14ac:dyDescent="0.25">
      <c r="A494" s="492"/>
      <c r="B494" s="462" t="s">
        <v>4605</v>
      </c>
      <c r="C494" s="461" t="s">
        <v>4610</v>
      </c>
      <c r="D494" s="461"/>
      <c r="E494" s="466" t="s">
        <v>8176</v>
      </c>
      <c r="F494" s="461" t="s">
        <v>4455</v>
      </c>
      <c r="G494" s="464">
        <v>3.5</v>
      </c>
      <c r="H494" s="464">
        <v>2.4500000000000002</v>
      </c>
      <c r="I494" s="464" t="s">
        <v>4616</v>
      </c>
      <c r="J494" s="464">
        <v>240</v>
      </c>
      <c r="K494" s="461">
        <v>15</v>
      </c>
      <c r="L494" s="464">
        <v>11.25</v>
      </c>
      <c r="M494" s="465">
        <f>X494*$O$3</f>
        <v>1744.99</v>
      </c>
      <c r="N494" s="465">
        <f t="shared" si="30"/>
        <v>1046.9939999999999</v>
      </c>
      <c r="O494" s="514"/>
      <c r="P494" s="486">
        <v>0.6</v>
      </c>
      <c r="Q494" s="514"/>
      <c r="R494" s="465">
        <v>1409.42</v>
      </c>
      <c r="S494" s="465">
        <v>845.67</v>
      </c>
      <c r="T494" s="514"/>
      <c r="U494" s="465">
        <v>1409.42</v>
      </c>
      <c r="V494" s="465">
        <v>845.67</v>
      </c>
      <c r="W494" s="514"/>
      <c r="X494" s="465">
        <v>1342.3</v>
      </c>
      <c r="Y494" s="465">
        <v>805.4</v>
      </c>
      <c r="Z494" s="514"/>
      <c r="AA494" s="465">
        <v>1167.25</v>
      </c>
      <c r="AB494" s="465">
        <v>700.35</v>
      </c>
      <c r="AC494" s="514"/>
      <c r="AD494" s="465">
        <v>1015</v>
      </c>
      <c r="AE494" s="465">
        <v>609</v>
      </c>
      <c r="AF494" s="514"/>
      <c r="AG494" s="465">
        <v>1015</v>
      </c>
      <c r="AH494" s="465">
        <v>609</v>
      </c>
      <c r="AI494" s="530"/>
      <c r="AJ494" s="533"/>
      <c r="AK494" s="533"/>
      <c r="AL494" s="533"/>
      <c r="AM494" s="533"/>
      <c r="AN494" s="533"/>
      <c r="AO494" s="533"/>
      <c r="AP494" s="534"/>
    </row>
    <row r="495" spans="1:42" ht="24" customHeight="1" outlineLevel="1" x14ac:dyDescent="0.25">
      <c r="A495" s="493"/>
      <c r="B495" s="471" t="s">
        <v>8380</v>
      </c>
      <c r="C495" s="469" t="s">
        <v>4610</v>
      </c>
      <c r="E495" s="472" t="s">
        <v>11350</v>
      </c>
      <c r="F495" s="469" t="s">
        <v>4455</v>
      </c>
      <c r="G495" s="468">
        <v>3.5</v>
      </c>
      <c r="H495" s="468">
        <v>2.4500000000000002</v>
      </c>
      <c r="I495" s="468" t="s">
        <v>4616</v>
      </c>
      <c r="J495" s="468">
        <v>270</v>
      </c>
      <c r="M495" s="474">
        <f>X495*$O$3</f>
        <v>3480.4900000000002</v>
      </c>
      <c r="N495" s="474">
        <f t="shared" si="30"/>
        <v>2610.3675000000003</v>
      </c>
      <c r="P495" s="488">
        <v>0.75</v>
      </c>
      <c r="R495" s="474">
        <v>2811.17</v>
      </c>
      <c r="S495" s="474">
        <v>2247.3200000000002</v>
      </c>
      <c r="U495" s="474">
        <v>2811.17</v>
      </c>
      <c r="V495" s="474">
        <v>2247.3200000000002</v>
      </c>
      <c r="X495" s="465">
        <v>2677.3</v>
      </c>
      <c r="Y495" s="465">
        <v>2140.3000000000002</v>
      </c>
      <c r="AA495" s="474">
        <v>2328.06</v>
      </c>
      <c r="AB495" s="474">
        <v>1861.16</v>
      </c>
      <c r="AD495" s="474">
        <v>2024.4</v>
      </c>
      <c r="AE495" s="474">
        <v>1618.4</v>
      </c>
      <c r="AG495" s="474">
        <v>2024.4</v>
      </c>
      <c r="AH495" s="474">
        <v>1618.4</v>
      </c>
      <c r="AP495" s="535"/>
    </row>
    <row r="496" spans="1:42" ht="24" customHeight="1" outlineLevel="1" x14ac:dyDescent="0.25">
      <c r="A496" s="493"/>
      <c r="B496" s="471" t="s">
        <v>8381</v>
      </c>
      <c r="C496" s="469" t="s">
        <v>4610</v>
      </c>
      <c r="E496" s="472" t="s">
        <v>13292</v>
      </c>
      <c r="F496" s="469" t="s">
        <v>4455</v>
      </c>
      <c r="G496" s="468">
        <v>3.5</v>
      </c>
      <c r="H496" s="468">
        <v>2.4500000000000002</v>
      </c>
      <c r="I496" s="468" t="s">
        <v>4616</v>
      </c>
      <c r="J496" s="468">
        <v>246</v>
      </c>
      <c r="M496" s="474">
        <f>X496*$O$3</f>
        <v>3225.9500000000003</v>
      </c>
      <c r="N496" s="474">
        <f t="shared" si="30"/>
        <v>2322.6840000000002</v>
      </c>
      <c r="P496" s="488">
        <v>0.72</v>
      </c>
      <c r="R496" s="474">
        <v>2605.58</v>
      </c>
      <c r="S496" s="474">
        <v>2041.83</v>
      </c>
      <c r="U496" s="474">
        <v>2605.58</v>
      </c>
      <c r="V496" s="474">
        <v>2041.83</v>
      </c>
      <c r="X496" s="465">
        <v>2481.5</v>
      </c>
      <c r="Y496" s="465">
        <v>1944.6</v>
      </c>
      <c r="AA496" s="474">
        <v>2157.86</v>
      </c>
      <c r="AB496" s="474">
        <v>1690.96</v>
      </c>
      <c r="AD496" s="474">
        <v>1876.4</v>
      </c>
      <c r="AE496" s="474">
        <v>1470.4</v>
      </c>
      <c r="AG496" s="474">
        <v>1876.4</v>
      </c>
      <c r="AH496" s="474">
        <v>1470.4</v>
      </c>
      <c r="AP496" s="535"/>
    </row>
    <row r="497" spans="1:42" ht="24" customHeight="1" outlineLevel="1" x14ac:dyDescent="0.25">
      <c r="A497" s="493"/>
      <c r="B497" s="471" t="s">
        <v>8382</v>
      </c>
      <c r="C497" s="469" t="s">
        <v>4610</v>
      </c>
      <c r="E497" s="472" t="s">
        <v>11352</v>
      </c>
      <c r="F497" s="469" t="s">
        <v>4455</v>
      </c>
      <c r="G497" s="468">
        <v>3.5</v>
      </c>
      <c r="H497" s="468">
        <v>2.4500000000000002</v>
      </c>
      <c r="I497" s="468" t="s">
        <v>4616</v>
      </c>
      <c r="J497" s="468">
        <v>264</v>
      </c>
      <c r="M497" s="474">
        <f>X497*$O$3</f>
        <v>1999.53</v>
      </c>
      <c r="N497" s="474">
        <f t="shared" si="30"/>
        <v>1259.7039</v>
      </c>
      <c r="P497" s="488">
        <v>0.63</v>
      </c>
      <c r="R497" s="474">
        <v>1615.01</v>
      </c>
      <c r="S497" s="474">
        <v>1051.1600000000001</v>
      </c>
      <c r="U497" s="474">
        <v>1615.01</v>
      </c>
      <c r="V497" s="474">
        <v>1051.1600000000001</v>
      </c>
      <c r="X497" s="465">
        <v>1538.1</v>
      </c>
      <c r="Y497" s="465">
        <v>1001.1</v>
      </c>
      <c r="AA497" s="474">
        <v>1337.45</v>
      </c>
      <c r="AB497" s="474">
        <v>870.55</v>
      </c>
      <c r="AD497" s="474">
        <v>1163</v>
      </c>
      <c r="AE497" s="474">
        <v>757</v>
      </c>
      <c r="AG497" s="474">
        <v>1163</v>
      </c>
      <c r="AH497" s="474">
        <v>757</v>
      </c>
      <c r="AP497" s="535"/>
    </row>
    <row r="498" spans="1:42" ht="24" customHeight="1" outlineLevel="1" x14ac:dyDescent="0.25">
      <c r="A498" s="493"/>
      <c r="B498" s="471" t="s">
        <v>8383</v>
      </c>
      <c r="C498" s="469" t="s">
        <v>4610</v>
      </c>
      <c r="E498" s="472" t="s">
        <v>11353</v>
      </c>
      <c r="F498" s="469" t="s">
        <v>4455</v>
      </c>
      <c r="G498" s="468">
        <v>3.5</v>
      </c>
      <c r="H498" s="468">
        <v>2.4500000000000002</v>
      </c>
      <c r="I498" s="468" t="s">
        <v>4616</v>
      </c>
      <c r="J498" s="477">
        <v>45</v>
      </c>
      <c r="M498" s="474">
        <f>X498*$O$3</f>
        <v>1971.9700000000003</v>
      </c>
      <c r="N498" s="474">
        <f t="shared" si="30"/>
        <v>1242.3411000000001</v>
      </c>
      <c r="P498" s="488">
        <v>0.63</v>
      </c>
      <c r="R498" s="474">
        <v>1592.75</v>
      </c>
      <c r="S498" s="474">
        <v>955.61</v>
      </c>
      <c r="U498" s="474">
        <v>1592.75</v>
      </c>
      <c r="V498" s="474">
        <v>955.61</v>
      </c>
      <c r="X498" s="465">
        <v>1516.9</v>
      </c>
      <c r="Y498" s="465">
        <v>910.1</v>
      </c>
      <c r="AA498" s="474">
        <v>1319.05</v>
      </c>
      <c r="AB498" s="474">
        <v>791.43</v>
      </c>
      <c r="AD498" s="474">
        <v>1147</v>
      </c>
      <c r="AE498" s="474">
        <v>688.19999999999993</v>
      </c>
      <c r="AG498" s="474">
        <v>1147</v>
      </c>
      <c r="AH498" s="474">
        <v>688.19999999999993</v>
      </c>
      <c r="AP498" s="535"/>
    </row>
    <row r="499" spans="1:42" ht="24" customHeight="1" outlineLevel="1" x14ac:dyDescent="0.25">
      <c r="A499" s="493"/>
      <c r="B499" s="471" t="s">
        <v>8384</v>
      </c>
      <c r="C499" s="469" t="s">
        <v>4610</v>
      </c>
      <c r="E499" s="472" t="s">
        <v>13293</v>
      </c>
      <c r="F499" s="469" t="s">
        <v>4455</v>
      </c>
      <c r="G499" s="468">
        <v>3.5</v>
      </c>
      <c r="H499" s="468">
        <v>2.4500000000000002</v>
      </c>
      <c r="I499" s="468" t="s">
        <v>4616</v>
      </c>
      <c r="M499" s="474">
        <v>3244.99</v>
      </c>
      <c r="N499" s="474">
        <f t="shared" si="30"/>
        <v>2336.3927999999996</v>
      </c>
      <c r="P499" s="488">
        <v>0.72</v>
      </c>
      <c r="R499" s="474">
        <v>0</v>
      </c>
      <c r="S499" s="474">
        <v>0</v>
      </c>
      <c r="U499" s="474">
        <v>0</v>
      </c>
      <c r="V499" s="474">
        <v>0</v>
      </c>
      <c r="X499" s="465">
        <v>0</v>
      </c>
      <c r="Y499" s="465">
        <v>0</v>
      </c>
      <c r="AA499" s="474">
        <v>0</v>
      </c>
      <c r="AB499" s="474">
        <v>0</v>
      </c>
      <c r="AD499" s="474"/>
      <c r="AE499" s="474"/>
      <c r="AG499" s="474"/>
      <c r="AH499" s="474"/>
      <c r="AP499" s="535"/>
    </row>
    <row r="500" spans="1:42" ht="24" customHeight="1" outlineLevel="1" x14ac:dyDescent="0.25">
      <c r="A500" s="493"/>
      <c r="B500" s="471" t="s">
        <v>19622</v>
      </c>
      <c r="C500" s="469" t="s">
        <v>4610</v>
      </c>
      <c r="E500" s="472" t="s">
        <v>19623</v>
      </c>
      <c r="F500" s="469" t="s">
        <v>4455</v>
      </c>
      <c r="G500" s="468">
        <v>3.5</v>
      </c>
      <c r="H500" s="468">
        <v>2.4500000000000002</v>
      </c>
      <c r="I500" s="468" t="s">
        <v>4616</v>
      </c>
      <c r="M500" s="474">
        <v>3464.99</v>
      </c>
      <c r="N500" s="474">
        <f t="shared" si="30"/>
        <v>2598.7424999999998</v>
      </c>
      <c r="P500" s="488">
        <v>0.75</v>
      </c>
      <c r="R500" s="474">
        <v>0</v>
      </c>
      <c r="S500" s="474">
        <v>0</v>
      </c>
      <c r="U500" s="474">
        <v>0</v>
      </c>
      <c r="V500" s="474">
        <v>0</v>
      </c>
      <c r="X500" s="465">
        <v>0</v>
      </c>
      <c r="Y500" s="465">
        <v>0</v>
      </c>
      <c r="AA500" s="474">
        <v>0</v>
      </c>
      <c r="AB500" s="474">
        <v>0</v>
      </c>
      <c r="AD500" s="474"/>
      <c r="AE500" s="474"/>
      <c r="AG500" s="474"/>
      <c r="AH500" s="474"/>
      <c r="AP500" s="535"/>
    </row>
    <row r="501" spans="1:42" s="466" customFormat="1" ht="24" customHeight="1" outlineLevel="1" x14ac:dyDescent="0.25">
      <c r="A501" s="492"/>
      <c r="B501" s="462" t="s">
        <v>4606</v>
      </c>
      <c r="C501" s="461" t="s">
        <v>4610</v>
      </c>
      <c r="D501" s="461"/>
      <c r="E501" s="466" t="s">
        <v>13294</v>
      </c>
      <c r="F501" s="461" t="s">
        <v>4455</v>
      </c>
      <c r="G501" s="464">
        <v>3.9</v>
      </c>
      <c r="H501" s="464">
        <v>1.25</v>
      </c>
      <c r="I501" s="464" t="s">
        <v>4616</v>
      </c>
      <c r="J501" s="464">
        <v>272</v>
      </c>
      <c r="K501" s="461">
        <v>17</v>
      </c>
      <c r="L501" s="464">
        <v>11.8</v>
      </c>
      <c r="M501" s="465">
        <f t="shared" ref="M501:M513" si="34">X501*$O$3</f>
        <v>1973.66</v>
      </c>
      <c r="N501" s="465">
        <f t="shared" si="30"/>
        <v>1184.1959999999999</v>
      </c>
      <c r="O501" s="514"/>
      <c r="P501" s="486">
        <v>0.6</v>
      </c>
      <c r="Q501" s="514"/>
      <c r="R501" s="465">
        <v>1594.11</v>
      </c>
      <c r="S501" s="465">
        <v>956.45</v>
      </c>
      <c r="T501" s="514"/>
      <c r="U501" s="465">
        <v>1594.11</v>
      </c>
      <c r="V501" s="465">
        <v>956.45</v>
      </c>
      <c r="W501" s="514"/>
      <c r="X501" s="465">
        <v>1518.2</v>
      </c>
      <c r="Y501" s="465">
        <v>910.9</v>
      </c>
      <c r="Z501" s="514"/>
      <c r="AA501" s="465">
        <v>1320.2</v>
      </c>
      <c r="AB501" s="465">
        <v>792.12</v>
      </c>
      <c r="AC501" s="514"/>
      <c r="AD501" s="465">
        <v>1148</v>
      </c>
      <c r="AE501" s="465">
        <v>688.8</v>
      </c>
      <c r="AF501" s="514"/>
      <c r="AG501" s="465">
        <v>1148</v>
      </c>
      <c r="AH501" s="465">
        <v>688.8</v>
      </c>
      <c r="AI501" s="530"/>
      <c r="AJ501" s="533"/>
      <c r="AK501" s="533"/>
      <c r="AL501" s="533"/>
      <c r="AM501" s="533"/>
      <c r="AN501" s="533"/>
      <c r="AO501" s="533"/>
      <c r="AP501" s="534"/>
    </row>
    <row r="502" spans="1:42" ht="24" customHeight="1" outlineLevel="1" x14ac:dyDescent="0.25">
      <c r="A502" s="493"/>
      <c r="B502" s="471" t="s">
        <v>8385</v>
      </c>
      <c r="C502" s="469" t="s">
        <v>4610</v>
      </c>
      <c r="E502" s="472" t="s">
        <v>13295</v>
      </c>
      <c r="F502" s="469" t="s">
        <v>4455</v>
      </c>
      <c r="G502" s="468">
        <v>3.9</v>
      </c>
      <c r="H502" s="468">
        <v>1.25</v>
      </c>
      <c r="I502" s="468" t="s">
        <v>4616</v>
      </c>
      <c r="J502" s="468">
        <v>332</v>
      </c>
      <c r="M502" s="474">
        <f t="shared" si="34"/>
        <v>3352.7000000000003</v>
      </c>
      <c r="N502" s="474">
        <f t="shared" si="30"/>
        <v>2514.5250000000001</v>
      </c>
      <c r="P502" s="488">
        <v>0.75</v>
      </c>
      <c r="R502" s="474">
        <v>2707.95</v>
      </c>
      <c r="S502" s="474">
        <v>2070.29</v>
      </c>
      <c r="U502" s="474">
        <v>2707.95</v>
      </c>
      <c r="V502" s="474">
        <v>2070.29</v>
      </c>
      <c r="X502" s="465">
        <v>2579</v>
      </c>
      <c r="Y502" s="465">
        <v>1971.7</v>
      </c>
      <c r="AA502" s="474">
        <v>2242.62</v>
      </c>
      <c r="AB502" s="474">
        <v>1714.54</v>
      </c>
      <c r="AD502" s="474">
        <v>1950.1</v>
      </c>
      <c r="AE502" s="474">
        <v>1490.8999999999999</v>
      </c>
      <c r="AG502" s="474">
        <v>1950.1</v>
      </c>
      <c r="AH502" s="474">
        <v>1490.8999999999999</v>
      </c>
      <c r="AP502" s="535"/>
    </row>
    <row r="503" spans="1:42" ht="24" customHeight="1" outlineLevel="1" x14ac:dyDescent="0.25">
      <c r="A503" s="493"/>
      <c r="B503" s="471" t="s">
        <v>8386</v>
      </c>
      <c r="C503" s="469" t="s">
        <v>4610</v>
      </c>
      <c r="E503" s="472" t="s">
        <v>13296</v>
      </c>
      <c r="F503" s="469" t="s">
        <v>4455</v>
      </c>
      <c r="G503" s="468">
        <v>3.9</v>
      </c>
      <c r="H503" s="468">
        <v>1.25</v>
      </c>
      <c r="I503" s="468" t="s">
        <v>4616</v>
      </c>
      <c r="J503" s="468">
        <v>278</v>
      </c>
      <c r="M503" s="474">
        <f t="shared" si="34"/>
        <v>3034.7200000000003</v>
      </c>
      <c r="N503" s="474">
        <f t="shared" si="30"/>
        <v>2184.9983999999999</v>
      </c>
      <c r="P503" s="488">
        <v>0.72</v>
      </c>
      <c r="R503" s="474">
        <v>2451.12</v>
      </c>
      <c r="S503" s="474">
        <v>1813.46</v>
      </c>
      <c r="U503" s="474">
        <v>2451.12</v>
      </c>
      <c r="V503" s="474">
        <v>1813.46</v>
      </c>
      <c r="X503" s="465">
        <v>2334.4</v>
      </c>
      <c r="Y503" s="465">
        <v>1727.1</v>
      </c>
      <c r="AA503" s="474">
        <v>2029.87</v>
      </c>
      <c r="AB503" s="474">
        <v>1501.79</v>
      </c>
      <c r="AD503" s="474">
        <v>1765.1</v>
      </c>
      <c r="AE503" s="474">
        <v>1305.8999999999999</v>
      </c>
      <c r="AG503" s="474">
        <v>1765.1</v>
      </c>
      <c r="AH503" s="474">
        <v>1305.8999999999999</v>
      </c>
      <c r="AP503" s="535"/>
    </row>
    <row r="504" spans="1:42" ht="24" customHeight="1" outlineLevel="1" x14ac:dyDescent="0.25">
      <c r="A504" s="493"/>
      <c r="B504" s="471" t="s">
        <v>8387</v>
      </c>
      <c r="C504" s="469" t="s">
        <v>4610</v>
      </c>
      <c r="E504" s="472" t="s">
        <v>13297</v>
      </c>
      <c r="F504" s="469" t="s">
        <v>4455</v>
      </c>
      <c r="G504" s="468">
        <v>3.9</v>
      </c>
      <c r="H504" s="468">
        <v>1.25</v>
      </c>
      <c r="I504" s="468" t="s">
        <v>4616</v>
      </c>
      <c r="J504" s="468">
        <v>326</v>
      </c>
      <c r="M504" s="474">
        <f t="shared" si="34"/>
        <v>2291.77</v>
      </c>
      <c r="N504" s="474">
        <f t="shared" si="30"/>
        <v>1443.8151</v>
      </c>
      <c r="P504" s="488">
        <v>0.63</v>
      </c>
      <c r="R504" s="474">
        <v>1851.05</v>
      </c>
      <c r="S504" s="474">
        <v>1213.3800000000001</v>
      </c>
      <c r="U504" s="474">
        <v>1851.05</v>
      </c>
      <c r="V504" s="474">
        <v>1213.3800000000001</v>
      </c>
      <c r="X504" s="465">
        <v>1762.9</v>
      </c>
      <c r="Y504" s="465">
        <v>1155.5999999999999</v>
      </c>
      <c r="AA504" s="474">
        <v>1532.95</v>
      </c>
      <c r="AB504" s="474">
        <v>1004.87</v>
      </c>
      <c r="AD504" s="474">
        <v>1333</v>
      </c>
      <c r="AE504" s="474">
        <v>873.8</v>
      </c>
      <c r="AG504" s="474">
        <v>1333</v>
      </c>
      <c r="AH504" s="474">
        <v>873.8</v>
      </c>
      <c r="AP504" s="535"/>
    </row>
    <row r="505" spans="1:42" ht="24" customHeight="1" outlineLevel="1" x14ac:dyDescent="0.25">
      <c r="A505" s="493"/>
      <c r="B505" s="471" t="s">
        <v>8388</v>
      </c>
      <c r="C505" s="469" t="s">
        <v>4610</v>
      </c>
      <c r="E505" s="472" t="s">
        <v>13298</v>
      </c>
      <c r="F505" s="469" t="s">
        <v>4455</v>
      </c>
      <c r="G505" s="468">
        <v>3.9</v>
      </c>
      <c r="H505" s="468">
        <v>1.25</v>
      </c>
      <c r="I505" s="468" t="s">
        <v>4616</v>
      </c>
      <c r="J505" s="477">
        <v>51</v>
      </c>
      <c r="M505" s="474">
        <f t="shared" si="34"/>
        <v>2231.58</v>
      </c>
      <c r="N505" s="474">
        <f t="shared" si="30"/>
        <v>1405.8953999999999</v>
      </c>
      <c r="P505" s="488">
        <v>0.63</v>
      </c>
      <c r="R505" s="474">
        <v>1802.43</v>
      </c>
      <c r="S505" s="474">
        <v>1081.5</v>
      </c>
      <c r="U505" s="474">
        <v>1802.43</v>
      </c>
      <c r="V505" s="474">
        <v>1081.5</v>
      </c>
      <c r="X505" s="465">
        <v>1716.6</v>
      </c>
      <c r="Y505" s="465">
        <v>1030</v>
      </c>
      <c r="AA505" s="474">
        <v>1492.7</v>
      </c>
      <c r="AB505" s="474">
        <v>895.62</v>
      </c>
      <c r="AD505" s="474">
        <v>1298</v>
      </c>
      <c r="AE505" s="474">
        <v>778.8</v>
      </c>
      <c r="AG505" s="474">
        <v>1298</v>
      </c>
      <c r="AH505" s="474">
        <v>778.8</v>
      </c>
      <c r="AP505" s="535"/>
    </row>
    <row r="506" spans="1:42" ht="24" customHeight="1" outlineLevel="1" x14ac:dyDescent="0.25">
      <c r="A506" s="493"/>
      <c r="B506" s="471" t="s">
        <v>8389</v>
      </c>
      <c r="C506" s="469" t="s">
        <v>4610</v>
      </c>
      <c r="E506" s="472" t="s">
        <v>13299</v>
      </c>
      <c r="F506" s="469" t="s">
        <v>4455</v>
      </c>
      <c r="G506" s="468">
        <v>3.9</v>
      </c>
      <c r="H506" s="468">
        <v>1.25</v>
      </c>
      <c r="I506" s="468" t="s">
        <v>4616</v>
      </c>
      <c r="M506" s="474">
        <f t="shared" si="34"/>
        <v>2798.9</v>
      </c>
      <c r="N506" s="474">
        <f t="shared" si="30"/>
        <v>2015.2080000000001</v>
      </c>
      <c r="P506" s="488">
        <v>0.72</v>
      </c>
      <c r="R506" s="474">
        <v>2260.65</v>
      </c>
      <c r="S506" s="474">
        <v>1622.99</v>
      </c>
      <c r="U506" s="474">
        <v>2260.65</v>
      </c>
      <c r="V506" s="474">
        <v>1622.99</v>
      </c>
      <c r="X506" s="465">
        <v>2153</v>
      </c>
      <c r="Y506" s="465">
        <v>1545.7</v>
      </c>
      <c r="AA506" s="474">
        <v>1872.2</v>
      </c>
      <c r="AB506" s="474">
        <v>1344.12</v>
      </c>
      <c r="AD506" s="474">
        <v>1628</v>
      </c>
      <c r="AE506" s="474">
        <v>1168.8</v>
      </c>
      <c r="AG506" s="474"/>
      <c r="AH506" s="474"/>
      <c r="AP506" s="535"/>
    </row>
    <row r="507" spans="1:42" ht="24" customHeight="1" outlineLevel="1" x14ac:dyDescent="0.25">
      <c r="A507" s="493"/>
      <c r="B507" s="471" t="s">
        <v>19624</v>
      </c>
      <c r="C507" s="469" t="s">
        <v>4610</v>
      </c>
      <c r="E507" s="472" t="s">
        <v>19625</v>
      </c>
      <c r="F507" s="469" t="s">
        <v>4455</v>
      </c>
      <c r="G507" s="468">
        <v>3.9</v>
      </c>
      <c r="H507" s="468">
        <v>1.25</v>
      </c>
      <c r="I507" s="468" t="s">
        <v>4616</v>
      </c>
      <c r="M507" s="474">
        <f t="shared" si="34"/>
        <v>3117.0099999999998</v>
      </c>
      <c r="N507" s="474">
        <f t="shared" ref="N507:N570" si="35">M507*P507</f>
        <v>2337.7574999999997</v>
      </c>
      <c r="P507" s="488">
        <v>0.75</v>
      </c>
      <c r="R507" s="474">
        <v>2517.59</v>
      </c>
      <c r="S507" s="474">
        <v>1879.92</v>
      </c>
      <c r="U507" s="474">
        <v>2517.59</v>
      </c>
      <c r="V507" s="474">
        <v>1879.92</v>
      </c>
      <c r="X507" s="465">
        <v>2397.6999999999998</v>
      </c>
      <c r="Y507" s="465">
        <v>1790.4</v>
      </c>
      <c r="AA507" s="474">
        <v>2084.9499999999998</v>
      </c>
      <c r="AB507" s="474">
        <v>1556.87</v>
      </c>
      <c r="AD507" s="474">
        <v>1813</v>
      </c>
      <c r="AE507" s="474">
        <v>1353.8</v>
      </c>
      <c r="AG507" s="474"/>
      <c r="AH507" s="474"/>
      <c r="AP507" s="535"/>
    </row>
    <row r="508" spans="1:42" s="466" customFormat="1" ht="24" customHeight="1" outlineLevel="1" x14ac:dyDescent="0.25">
      <c r="A508" s="492"/>
      <c r="B508" s="462" t="s">
        <v>4607</v>
      </c>
      <c r="C508" s="461" t="s">
        <v>4610</v>
      </c>
      <c r="D508" s="461"/>
      <c r="E508" s="466" t="s">
        <v>13300</v>
      </c>
      <c r="F508" s="461" t="s">
        <v>4455</v>
      </c>
      <c r="G508" s="464">
        <v>3.7</v>
      </c>
      <c r="H508" s="464">
        <v>1.45</v>
      </c>
      <c r="I508" s="464" t="s">
        <v>4616</v>
      </c>
      <c r="J508" s="464">
        <v>208</v>
      </c>
      <c r="K508" s="461">
        <v>13</v>
      </c>
      <c r="L508" s="464">
        <v>8.6</v>
      </c>
      <c r="M508" s="465">
        <f t="shared" si="34"/>
        <v>1507.74</v>
      </c>
      <c r="N508" s="465">
        <f t="shared" si="35"/>
        <v>904.64400000000001</v>
      </c>
      <c r="O508" s="514"/>
      <c r="P508" s="486">
        <v>0.6</v>
      </c>
      <c r="Q508" s="514"/>
      <c r="R508" s="465">
        <v>1217.79</v>
      </c>
      <c r="S508" s="465">
        <v>730.7</v>
      </c>
      <c r="T508" s="514"/>
      <c r="U508" s="465">
        <v>1217.79</v>
      </c>
      <c r="V508" s="465">
        <v>730.7</v>
      </c>
      <c r="W508" s="514"/>
      <c r="X508" s="465">
        <v>1159.8</v>
      </c>
      <c r="Y508" s="465">
        <v>695.9</v>
      </c>
      <c r="Z508" s="514"/>
      <c r="AA508" s="465">
        <v>1008.55</v>
      </c>
      <c r="AB508" s="465">
        <v>605.13</v>
      </c>
      <c r="AC508" s="514"/>
      <c r="AD508" s="465">
        <v>877</v>
      </c>
      <c r="AE508" s="465">
        <v>526.19999999999993</v>
      </c>
      <c r="AF508" s="514"/>
      <c r="AG508" s="465">
        <v>877</v>
      </c>
      <c r="AH508" s="465">
        <v>526.19999999999993</v>
      </c>
      <c r="AI508" s="530"/>
      <c r="AJ508" s="533"/>
      <c r="AK508" s="533"/>
      <c r="AL508" s="533"/>
      <c r="AM508" s="533"/>
      <c r="AN508" s="533"/>
      <c r="AO508" s="533"/>
      <c r="AP508" s="534"/>
    </row>
    <row r="509" spans="1:42" ht="24" customHeight="1" outlineLevel="1" x14ac:dyDescent="0.25">
      <c r="A509" s="493"/>
      <c r="B509" s="471" t="s">
        <v>8390</v>
      </c>
      <c r="C509" s="469" t="s">
        <v>4610</v>
      </c>
      <c r="E509" s="472" t="s">
        <v>13301</v>
      </c>
      <c r="F509" s="469" t="s">
        <v>4455</v>
      </c>
      <c r="G509" s="468">
        <v>3.7</v>
      </c>
      <c r="H509" s="468">
        <v>1.45</v>
      </c>
      <c r="I509" s="468" t="s">
        <v>4616</v>
      </c>
      <c r="J509" s="468">
        <v>242</v>
      </c>
      <c r="M509" s="474">
        <f t="shared" si="34"/>
        <v>2886.78</v>
      </c>
      <c r="N509" s="474">
        <f t="shared" si="35"/>
        <v>2165.085</v>
      </c>
      <c r="P509" s="488">
        <v>0.75</v>
      </c>
      <c r="R509" s="474">
        <v>2331.63</v>
      </c>
      <c r="S509" s="474">
        <v>1844.54</v>
      </c>
      <c r="U509" s="474">
        <v>2331.63</v>
      </c>
      <c r="V509" s="474">
        <v>1844.54</v>
      </c>
      <c r="X509" s="465">
        <v>2220.6</v>
      </c>
      <c r="Y509" s="465">
        <v>1756.7</v>
      </c>
      <c r="AA509" s="474">
        <v>1930.97</v>
      </c>
      <c r="AB509" s="474">
        <v>1527.55</v>
      </c>
      <c r="AD509" s="474">
        <v>1679.1</v>
      </c>
      <c r="AE509" s="474">
        <v>1328.2999999999997</v>
      </c>
      <c r="AG509" s="474">
        <v>1679.1</v>
      </c>
      <c r="AH509" s="474">
        <v>1328.2999999999997</v>
      </c>
      <c r="AP509" s="535"/>
    </row>
    <row r="510" spans="1:42" ht="24" customHeight="1" outlineLevel="1" x14ac:dyDescent="0.25">
      <c r="A510" s="493"/>
      <c r="B510" s="471" t="s">
        <v>8391</v>
      </c>
      <c r="C510" s="469" t="s">
        <v>4610</v>
      </c>
      <c r="E510" s="472" t="s">
        <v>13302</v>
      </c>
      <c r="F510" s="469" t="s">
        <v>4455</v>
      </c>
      <c r="G510" s="468">
        <v>3.7</v>
      </c>
      <c r="H510" s="468">
        <v>1.45</v>
      </c>
      <c r="I510" s="468" t="s">
        <v>4616</v>
      </c>
      <c r="J510" s="468">
        <v>212</v>
      </c>
      <c r="M510" s="474">
        <f t="shared" si="34"/>
        <v>2568.8000000000002</v>
      </c>
      <c r="N510" s="474">
        <f t="shared" si="35"/>
        <v>1849.5360000000001</v>
      </c>
      <c r="P510" s="488">
        <v>0.72</v>
      </c>
      <c r="R510" s="474">
        <v>2074.8000000000002</v>
      </c>
      <c r="S510" s="474">
        <v>1587.6</v>
      </c>
      <c r="U510" s="474">
        <v>2074.8000000000002</v>
      </c>
      <c r="V510" s="474">
        <v>1587.6</v>
      </c>
      <c r="X510" s="465">
        <v>1976</v>
      </c>
      <c r="Y510" s="465">
        <v>1512</v>
      </c>
      <c r="AA510" s="474">
        <v>1718.22</v>
      </c>
      <c r="AB510" s="474">
        <v>1314.8</v>
      </c>
      <c r="AD510" s="474">
        <v>1494.1</v>
      </c>
      <c r="AE510" s="474">
        <v>1143.2999999999997</v>
      </c>
      <c r="AG510" s="474">
        <v>1494.1</v>
      </c>
      <c r="AH510" s="474">
        <v>1143.2999999999997</v>
      </c>
      <c r="AP510" s="535"/>
    </row>
    <row r="511" spans="1:42" ht="24" customHeight="1" outlineLevel="1" x14ac:dyDescent="0.25">
      <c r="A511" s="493"/>
      <c r="B511" s="471" t="s">
        <v>8392</v>
      </c>
      <c r="C511" s="469" t="s">
        <v>4610</v>
      </c>
      <c r="E511" s="472" t="s">
        <v>13303</v>
      </c>
      <c r="F511" s="469" t="s">
        <v>4455</v>
      </c>
      <c r="G511" s="468">
        <v>3.7</v>
      </c>
      <c r="H511" s="468">
        <v>1.45</v>
      </c>
      <c r="I511" s="468" t="s">
        <v>4616</v>
      </c>
      <c r="J511" s="468">
        <v>238</v>
      </c>
      <c r="M511" s="474">
        <f t="shared" si="34"/>
        <v>1825.8500000000001</v>
      </c>
      <c r="N511" s="474">
        <f t="shared" si="35"/>
        <v>1150.2855000000002</v>
      </c>
      <c r="P511" s="488">
        <v>0.63</v>
      </c>
      <c r="R511" s="474">
        <v>1474.73</v>
      </c>
      <c r="S511" s="474">
        <v>987.63</v>
      </c>
      <c r="U511" s="474">
        <v>1474.73</v>
      </c>
      <c r="V511" s="474">
        <v>987.63</v>
      </c>
      <c r="X511" s="465">
        <v>1404.5</v>
      </c>
      <c r="Y511" s="465">
        <v>940.6</v>
      </c>
      <c r="AA511" s="474">
        <v>1221.3</v>
      </c>
      <c r="AB511" s="474">
        <v>817.88</v>
      </c>
      <c r="AD511" s="474">
        <v>1062</v>
      </c>
      <c r="AE511" s="474">
        <v>711.19999999999993</v>
      </c>
      <c r="AG511" s="474">
        <v>1062</v>
      </c>
      <c r="AH511" s="474">
        <v>711.19999999999993</v>
      </c>
      <c r="AP511" s="535"/>
    </row>
    <row r="512" spans="1:42" ht="24" customHeight="1" outlineLevel="1" x14ac:dyDescent="0.25">
      <c r="A512" s="493"/>
      <c r="B512" s="471" t="s">
        <v>8393</v>
      </c>
      <c r="C512" s="469" t="s">
        <v>4610</v>
      </c>
      <c r="E512" s="472" t="s">
        <v>13304</v>
      </c>
      <c r="F512" s="469" t="s">
        <v>4455</v>
      </c>
      <c r="G512" s="468">
        <v>3.7</v>
      </c>
      <c r="H512" s="468">
        <v>1.45</v>
      </c>
      <c r="I512" s="468" t="s">
        <v>4616</v>
      </c>
      <c r="J512" s="477">
        <v>39</v>
      </c>
      <c r="M512" s="474">
        <f t="shared" si="34"/>
        <v>1705.4700000000003</v>
      </c>
      <c r="N512" s="474">
        <f t="shared" si="35"/>
        <v>1074.4461000000001</v>
      </c>
      <c r="P512" s="488">
        <v>0.63</v>
      </c>
      <c r="R512" s="474">
        <v>1377.5</v>
      </c>
      <c r="S512" s="474">
        <v>826.56</v>
      </c>
      <c r="U512" s="474">
        <v>1377.5</v>
      </c>
      <c r="V512" s="474">
        <v>826.56</v>
      </c>
      <c r="X512" s="465">
        <v>1311.9</v>
      </c>
      <c r="Y512" s="465">
        <v>787.2</v>
      </c>
      <c r="AA512" s="474">
        <v>1140.8</v>
      </c>
      <c r="AB512" s="474">
        <v>684.48</v>
      </c>
      <c r="AD512" s="474">
        <v>992</v>
      </c>
      <c r="AE512" s="474">
        <v>595.19999999999993</v>
      </c>
      <c r="AG512" s="474">
        <v>992</v>
      </c>
      <c r="AH512" s="474">
        <v>595.19999999999993</v>
      </c>
      <c r="AP512" s="535"/>
    </row>
    <row r="513" spans="1:42" ht="24" customHeight="1" outlineLevel="1" x14ac:dyDescent="0.25">
      <c r="A513" s="493"/>
      <c r="B513" s="471" t="s">
        <v>8394</v>
      </c>
      <c r="C513" s="469" t="s">
        <v>4610</v>
      </c>
      <c r="E513" s="472" t="s">
        <v>13305</v>
      </c>
      <c r="F513" s="469" t="s">
        <v>4455</v>
      </c>
      <c r="G513" s="468">
        <v>3.7</v>
      </c>
      <c r="H513" s="468">
        <v>1.45</v>
      </c>
      <c r="I513" s="468" t="s">
        <v>4616</v>
      </c>
      <c r="M513" s="474">
        <f t="shared" si="34"/>
        <v>2433.9900000000002</v>
      </c>
      <c r="N513" s="474">
        <f t="shared" si="35"/>
        <v>1752.4728</v>
      </c>
      <c r="P513" s="488">
        <v>0.72</v>
      </c>
      <c r="R513" s="474">
        <v>1965.92</v>
      </c>
      <c r="S513" s="474">
        <v>1478.82</v>
      </c>
      <c r="U513" s="474">
        <v>1965.92</v>
      </c>
      <c r="V513" s="474">
        <v>1478.82</v>
      </c>
      <c r="X513" s="465">
        <v>1872.3</v>
      </c>
      <c r="Y513" s="465">
        <v>1408.4</v>
      </c>
      <c r="AA513" s="474">
        <v>0</v>
      </c>
      <c r="AB513" s="474">
        <v>0</v>
      </c>
      <c r="AD513" s="474"/>
      <c r="AE513" s="474"/>
      <c r="AG513" s="474"/>
      <c r="AH513" s="474"/>
      <c r="AP513" s="535"/>
    </row>
    <row r="514" spans="1:42" ht="24" customHeight="1" outlineLevel="1" x14ac:dyDescent="0.25">
      <c r="A514" s="493"/>
      <c r="B514" s="471" t="s">
        <v>19626</v>
      </c>
      <c r="C514" s="469" t="s">
        <v>4610</v>
      </c>
      <c r="E514" s="472" t="s">
        <v>19627</v>
      </c>
      <c r="F514" s="469" t="s">
        <v>4455</v>
      </c>
      <c r="G514" s="468">
        <v>3.7</v>
      </c>
      <c r="H514" s="468">
        <v>1.45</v>
      </c>
      <c r="I514" s="468" t="s">
        <v>4616</v>
      </c>
      <c r="M514" s="474">
        <v>2720.25</v>
      </c>
      <c r="N514" s="474">
        <f t="shared" si="35"/>
        <v>2040.1875</v>
      </c>
      <c r="P514" s="488">
        <v>0.75</v>
      </c>
      <c r="R514" s="474">
        <v>0</v>
      </c>
      <c r="S514" s="474">
        <v>0</v>
      </c>
      <c r="U514" s="474">
        <v>0</v>
      </c>
      <c r="V514" s="474">
        <v>0</v>
      </c>
      <c r="X514" s="465">
        <v>0</v>
      </c>
      <c r="Y514" s="465">
        <v>0</v>
      </c>
      <c r="AA514" s="474">
        <v>0</v>
      </c>
      <c r="AB514" s="474">
        <v>0</v>
      </c>
      <c r="AD514" s="474"/>
      <c r="AE514" s="474"/>
      <c r="AG514" s="474"/>
      <c r="AH514" s="474"/>
      <c r="AP514" s="535"/>
    </row>
    <row r="515" spans="1:42" s="466" customFormat="1" ht="24" customHeight="1" outlineLevel="1" x14ac:dyDescent="0.25">
      <c r="A515" s="492"/>
      <c r="B515" s="462" t="s">
        <v>4608</v>
      </c>
      <c r="C515" s="461" t="s">
        <v>4610</v>
      </c>
      <c r="D515" s="461"/>
      <c r="E515" s="466" t="s">
        <v>13306</v>
      </c>
      <c r="F515" s="461" t="s">
        <v>4455</v>
      </c>
      <c r="G515" s="464">
        <v>3.3</v>
      </c>
      <c r="H515" s="464">
        <v>1.45</v>
      </c>
      <c r="I515" s="464" t="s">
        <v>4616</v>
      </c>
      <c r="J515" s="464">
        <v>272</v>
      </c>
      <c r="K515" s="461">
        <v>17</v>
      </c>
      <c r="L515" s="464">
        <v>9</v>
      </c>
      <c r="M515" s="465">
        <f t="shared" ref="M515:M533" si="36">X515*$O$3</f>
        <v>1973.66</v>
      </c>
      <c r="N515" s="465">
        <f t="shared" si="35"/>
        <v>1184.1959999999999</v>
      </c>
      <c r="O515" s="514"/>
      <c r="P515" s="486">
        <v>0.6</v>
      </c>
      <c r="Q515" s="514"/>
      <c r="R515" s="465">
        <v>1594.11</v>
      </c>
      <c r="S515" s="465">
        <v>956.45</v>
      </c>
      <c r="T515" s="514"/>
      <c r="U515" s="465">
        <v>1594.11</v>
      </c>
      <c r="V515" s="465">
        <v>956.45</v>
      </c>
      <c r="W515" s="514"/>
      <c r="X515" s="465">
        <v>1518.2</v>
      </c>
      <c r="Y515" s="465">
        <v>910.9</v>
      </c>
      <c r="Z515" s="514"/>
      <c r="AA515" s="465">
        <v>1320.2</v>
      </c>
      <c r="AB515" s="465">
        <v>792.12</v>
      </c>
      <c r="AC515" s="514"/>
      <c r="AD515" s="465">
        <v>1148</v>
      </c>
      <c r="AE515" s="465">
        <v>688.8</v>
      </c>
      <c r="AF515" s="514"/>
      <c r="AG515" s="465">
        <v>1148</v>
      </c>
      <c r="AH515" s="465">
        <v>688.8</v>
      </c>
      <c r="AI515" s="530"/>
      <c r="AJ515" s="533"/>
      <c r="AK515" s="533"/>
      <c r="AL515" s="533"/>
      <c r="AM515" s="533"/>
      <c r="AN515" s="533"/>
      <c r="AO515" s="533"/>
      <c r="AP515" s="534"/>
    </row>
    <row r="516" spans="1:42" ht="24" customHeight="1" outlineLevel="1" x14ac:dyDescent="0.25">
      <c r="A516" s="493"/>
      <c r="B516" s="471" t="s">
        <v>4541</v>
      </c>
      <c r="C516" s="469" t="s">
        <v>4610</v>
      </c>
      <c r="E516" s="472" t="s">
        <v>13307</v>
      </c>
      <c r="F516" s="469" t="s">
        <v>4455</v>
      </c>
      <c r="G516" s="468">
        <v>3.3</v>
      </c>
      <c r="H516" s="468">
        <v>1.45</v>
      </c>
      <c r="I516" s="468" t="s">
        <v>4616</v>
      </c>
      <c r="J516" s="468">
        <v>300</v>
      </c>
      <c r="M516" s="474">
        <f t="shared" si="36"/>
        <v>3361.67</v>
      </c>
      <c r="N516" s="474">
        <f t="shared" si="35"/>
        <v>2521.2525000000001</v>
      </c>
      <c r="P516" s="488">
        <v>0.75</v>
      </c>
      <c r="R516" s="474">
        <v>2715.2</v>
      </c>
      <c r="S516" s="474">
        <v>2077.64</v>
      </c>
      <c r="U516" s="474">
        <v>2715.2</v>
      </c>
      <c r="V516" s="474">
        <v>2077.64</v>
      </c>
      <c r="X516" s="465">
        <v>2585.9</v>
      </c>
      <c r="Y516" s="465">
        <v>1978.7</v>
      </c>
      <c r="AA516" s="474">
        <v>2248.65</v>
      </c>
      <c r="AB516" s="474">
        <v>1720.57</v>
      </c>
      <c r="AD516" s="474">
        <v>1955.35</v>
      </c>
      <c r="AE516" s="474">
        <v>1496.1499999999999</v>
      </c>
      <c r="AG516" s="474">
        <v>1955.35</v>
      </c>
      <c r="AH516" s="474">
        <v>1496.1499999999999</v>
      </c>
      <c r="AP516" s="535"/>
    </row>
    <row r="517" spans="1:42" ht="24" customHeight="1" outlineLevel="1" x14ac:dyDescent="0.25">
      <c r="A517" s="493"/>
      <c r="B517" s="471" t="s">
        <v>4542</v>
      </c>
      <c r="C517" s="469" t="s">
        <v>4610</v>
      </c>
      <c r="E517" s="472" t="s">
        <v>13308</v>
      </c>
      <c r="F517" s="469" t="s">
        <v>4455</v>
      </c>
      <c r="G517" s="468">
        <v>3.3</v>
      </c>
      <c r="H517" s="468">
        <v>1.45</v>
      </c>
      <c r="I517" s="468" t="s">
        <v>4616</v>
      </c>
      <c r="J517" s="468">
        <v>276</v>
      </c>
      <c r="M517" s="474">
        <f t="shared" si="36"/>
        <v>3107.2599999999998</v>
      </c>
      <c r="N517" s="474">
        <f t="shared" si="35"/>
        <v>2237.2271999999998</v>
      </c>
      <c r="P517" s="488">
        <v>0.72</v>
      </c>
      <c r="R517" s="474">
        <v>2509.71</v>
      </c>
      <c r="S517" s="474">
        <v>1872.05</v>
      </c>
      <c r="U517" s="474">
        <v>2509.71</v>
      </c>
      <c r="V517" s="474">
        <v>1872.05</v>
      </c>
      <c r="X517" s="465">
        <v>2390.1999999999998</v>
      </c>
      <c r="Y517" s="465">
        <v>1782.9</v>
      </c>
      <c r="AA517" s="474">
        <v>2078.4499999999998</v>
      </c>
      <c r="AB517" s="474">
        <v>1550.37</v>
      </c>
      <c r="AD517" s="474">
        <v>1807.35</v>
      </c>
      <c r="AE517" s="474">
        <v>1348.1499999999999</v>
      </c>
      <c r="AG517" s="474">
        <v>1807.35</v>
      </c>
      <c r="AH517" s="474">
        <v>1348.1499999999999</v>
      </c>
      <c r="AP517" s="535"/>
    </row>
    <row r="518" spans="1:42" ht="24" customHeight="1" outlineLevel="1" x14ac:dyDescent="0.25">
      <c r="A518" s="493"/>
      <c r="B518" s="471" t="s">
        <v>4543</v>
      </c>
      <c r="C518" s="469" t="s">
        <v>4610</v>
      </c>
      <c r="E518" s="472" t="s">
        <v>13309</v>
      </c>
      <c r="F518" s="469" t="s">
        <v>4455</v>
      </c>
      <c r="G518" s="468">
        <v>3.3</v>
      </c>
      <c r="H518" s="468">
        <v>1.45</v>
      </c>
      <c r="I518" s="468" t="s">
        <v>4616</v>
      </c>
      <c r="J518" s="468">
        <v>296</v>
      </c>
      <c r="M518" s="474">
        <f t="shared" si="36"/>
        <v>2228.2000000000003</v>
      </c>
      <c r="N518" s="474">
        <f t="shared" si="35"/>
        <v>1403.7660000000001</v>
      </c>
      <c r="P518" s="488">
        <v>0.63</v>
      </c>
      <c r="R518" s="474">
        <v>1799.7</v>
      </c>
      <c r="S518" s="474">
        <v>1162.04</v>
      </c>
      <c r="U518" s="474">
        <v>1799.7</v>
      </c>
      <c r="V518" s="474">
        <v>1162.04</v>
      </c>
      <c r="X518" s="465">
        <v>1714</v>
      </c>
      <c r="Y518" s="465">
        <v>1106.7</v>
      </c>
      <c r="AA518" s="474">
        <v>1490.4</v>
      </c>
      <c r="AB518" s="474">
        <v>962.32</v>
      </c>
      <c r="AD518" s="474">
        <v>1296</v>
      </c>
      <c r="AE518" s="474">
        <v>836.8</v>
      </c>
      <c r="AG518" s="474">
        <v>1296</v>
      </c>
      <c r="AH518" s="474">
        <v>836.8</v>
      </c>
      <c r="AP518" s="535"/>
    </row>
    <row r="519" spans="1:42" ht="24" customHeight="1" outlineLevel="1" x14ac:dyDescent="0.25">
      <c r="A519" s="493"/>
      <c r="B519" s="471" t="s">
        <v>8395</v>
      </c>
      <c r="C519" s="469" t="s">
        <v>4610</v>
      </c>
      <c r="E519" s="472" t="s">
        <v>13310</v>
      </c>
      <c r="F519" s="469" t="s">
        <v>4455</v>
      </c>
      <c r="G519" s="468">
        <v>3.3</v>
      </c>
      <c r="H519" s="468">
        <v>1.45</v>
      </c>
      <c r="I519" s="468" t="s">
        <v>4616</v>
      </c>
      <c r="J519" s="477">
        <v>51</v>
      </c>
      <c r="M519" s="474">
        <f t="shared" si="36"/>
        <v>2231.58</v>
      </c>
      <c r="N519" s="474">
        <f t="shared" si="35"/>
        <v>1405.8953999999999</v>
      </c>
      <c r="P519" s="488">
        <v>0.63</v>
      </c>
      <c r="R519" s="474">
        <v>1802.43</v>
      </c>
      <c r="S519" s="474">
        <v>1081.5</v>
      </c>
      <c r="U519" s="474">
        <v>1802.43</v>
      </c>
      <c r="V519" s="474">
        <v>1081.5</v>
      </c>
      <c r="X519" s="465">
        <v>1716.6</v>
      </c>
      <c r="Y519" s="465">
        <v>1030</v>
      </c>
      <c r="AA519" s="474">
        <v>1492.7</v>
      </c>
      <c r="AB519" s="474">
        <v>895.62</v>
      </c>
      <c r="AD519" s="474">
        <v>1298</v>
      </c>
      <c r="AE519" s="474">
        <v>778.8</v>
      </c>
      <c r="AG519" s="474">
        <v>1298</v>
      </c>
      <c r="AH519" s="474">
        <v>778.8</v>
      </c>
      <c r="AP519" s="535"/>
    </row>
    <row r="520" spans="1:42" ht="24" customHeight="1" outlineLevel="1" x14ac:dyDescent="0.25">
      <c r="A520" s="493"/>
      <c r="B520" s="471" t="s">
        <v>8396</v>
      </c>
      <c r="C520" s="469" t="s">
        <v>4610</v>
      </c>
      <c r="E520" s="472" t="s">
        <v>13311</v>
      </c>
      <c r="F520" s="469" t="s">
        <v>4455</v>
      </c>
      <c r="G520" s="468">
        <v>3.3</v>
      </c>
      <c r="H520" s="468">
        <v>1.45</v>
      </c>
      <c r="I520" s="468" t="s">
        <v>4616</v>
      </c>
      <c r="M520" s="474">
        <f t="shared" si="36"/>
        <v>2458.17</v>
      </c>
      <c r="N520" s="474">
        <f t="shared" si="35"/>
        <v>1769.8824</v>
      </c>
      <c r="P520" s="488">
        <v>0.72</v>
      </c>
      <c r="R520" s="474">
        <v>1985.45</v>
      </c>
      <c r="S520" s="474">
        <v>1347.78</v>
      </c>
      <c r="U520" s="474">
        <v>1985.45</v>
      </c>
      <c r="V520" s="474">
        <v>1347.78</v>
      </c>
      <c r="X520" s="465">
        <v>1890.9</v>
      </c>
      <c r="Y520" s="465">
        <v>1283.5999999999999</v>
      </c>
      <c r="AA520" s="474">
        <v>1644.27</v>
      </c>
      <c r="AB520" s="474">
        <v>1116.19</v>
      </c>
      <c r="AD520" s="474">
        <v>1429.8</v>
      </c>
      <c r="AE520" s="474">
        <v>970.59999999999991</v>
      </c>
      <c r="AG520" s="474">
        <v>1429.8</v>
      </c>
      <c r="AH520" s="474">
        <v>970.59999999999991</v>
      </c>
      <c r="AP520" s="535"/>
    </row>
    <row r="521" spans="1:42" ht="24" customHeight="1" outlineLevel="1" x14ac:dyDescent="0.25">
      <c r="A521" s="493"/>
      <c r="B521" s="471" t="s">
        <v>19628</v>
      </c>
      <c r="C521" s="469" t="s">
        <v>4610</v>
      </c>
      <c r="E521" s="472" t="s">
        <v>19629</v>
      </c>
      <c r="F521" s="469" t="s">
        <v>4455</v>
      </c>
      <c r="G521" s="468">
        <v>3.3</v>
      </c>
      <c r="H521" s="468">
        <v>1.45</v>
      </c>
      <c r="I521" s="468" t="s">
        <v>4616</v>
      </c>
      <c r="M521" s="474">
        <f t="shared" si="36"/>
        <v>2707.7700000000004</v>
      </c>
      <c r="N521" s="474">
        <f t="shared" si="35"/>
        <v>2030.8275000000003</v>
      </c>
      <c r="P521" s="488">
        <v>0.75</v>
      </c>
      <c r="R521" s="474">
        <v>2187.0500000000002</v>
      </c>
      <c r="S521" s="474">
        <v>1549.38</v>
      </c>
      <c r="U521" s="474">
        <v>2187.0500000000002</v>
      </c>
      <c r="V521" s="474">
        <v>1549.38</v>
      </c>
      <c r="W521" s="519"/>
      <c r="X521" s="465">
        <v>2082.9</v>
      </c>
      <c r="Y521" s="465">
        <v>1475.6</v>
      </c>
      <c r="AA521" s="474">
        <v>0</v>
      </c>
      <c r="AB521" s="474">
        <v>0</v>
      </c>
      <c r="AD521" s="474"/>
      <c r="AE521" s="474"/>
      <c r="AG521" s="474"/>
      <c r="AH521" s="474"/>
      <c r="AP521" s="535"/>
    </row>
    <row r="522" spans="1:42" s="466" customFormat="1" ht="24" customHeight="1" outlineLevel="1" x14ac:dyDescent="0.25">
      <c r="A522" s="492"/>
      <c r="B522" s="462" t="s">
        <v>4609</v>
      </c>
      <c r="C522" s="461" t="s">
        <v>4610</v>
      </c>
      <c r="D522" s="461"/>
      <c r="E522" s="466" t="s">
        <v>8191</v>
      </c>
      <c r="F522" s="461" t="s">
        <v>4455</v>
      </c>
      <c r="G522" s="464">
        <v>4.6500000000000004</v>
      </c>
      <c r="H522" s="464">
        <v>1.25</v>
      </c>
      <c r="I522" s="464" t="s">
        <v>4616</v>
      </c>
      <c r="J522" s="464">
        <v>192</v>
      </c>
      <c r="K522" s="461">
        <v>12</v>
      </c>
      <c r="L522" s="464">
        <v>9.4</v>
      </c>
      <c r="M522" s="465">
        <f t="shared" si="36"/>
        <v>1567.9299999999998</v>
      </c>
      <c r="N522" s="465">
        <f t="shared" si="35"/>
        <v>940.75799999999981</v>
      </c>
      <c r="O522" s="514"/>
      <c r="P522" s="486">
        <v>0.6</v>
      </c>
      <c r="Q522" s="514"/>
      <c r="R522" s="465">
        <v>1266.4100000000001</v>
      </c>
      <c r="S522" s="465">
        <v>759.89</v>
      </c>
      <c r="T522" s="514"/>
      <c r="U522" s="465">
        <v>1266.4100000000001</v>
      </c>
      <c r="V522" s="465">
        <v>759.89</v>
      </c>
      <c r="W522" s="514"/>
      <c r="X522" s="465">
        <v>1206.0999999999999</v>
      </c>
      <c r="Y522" s="465">
        <v>723.7</v>
      </c>
      <c r="Z522" s="514"/>
      <c r="AA522" s="465">
        <v>1048.8</v>
      </c>
      <c r="AB522" s="465">
        <v>629.28</v>
      </c>
      <c r="AC522" s="514"/>
      <c r="AD522" s="465">
        <v>912</v>
      </c>
      <c r="AE522" s="465">
        <v>547.19999999999993</v>
      </c>
      <c r="AF522" s="514"/>
      <c r="AG522" s="465">
        <v>912</v>
      </c>
      <c r="AH522" s="465">
        <v>547.19999999999993</v>
      </c>
      <c r="AI522" s="530"/>
      <c r="AJ522" s="533"/>
      <c r="AK522" s="533"/>
      <c r="AL522" s="533"/>
      <c r="AM522" s="533"/>
      <c r="AN522" s="533"/>
      <c r="AO522" s="533"/>
      <c r="AP522" s="534"/>
    </row>
    <row r="523" spans="1:42" ht="24" customHeight="1" outlineLevel="1" x14ac:dyDescent="0.25">
      <c r="A523" s="493"/>
      <c r="B523" s="471" t="s">
        <v>4544</v>
      </c>
      <c r="C523" s="469" t="s">
        <v>4610</v>
      </c>
      <c r="E523" s="472" t="s">
        <v>9465</v>
      </c>
      <c r="F523" s="469" t="s">
        <v>4455</v>
      </c>
      <c r="G523" s="468">
        <v>4.6500000000000004</v>
      </c>
      <c r="H523" s="468">
        <v>1.25</v>
      </c>
      <c r="I523" s="468" t="s">
        <v>4616</v>
      </c>
      <c r="J523" s="468">
        <v>219</v>
      </c>
      <c r="M523" s="474">
        <f t="shared" si="36"/>
        <v>2774.46</v>
      </c>
      <c r="N523" s="474">
        <f t="shared" si="35"/>
        <v>2080.8450000000003</v>
      </c>
      <c r="P523" s="488">
        <v>0.75</v>
      </c>
      <c r="R523" s="474">
        <v>2240.91</v>
      </c>
      <c r="S523" s="474">
        <v>1734.29</v>
      </c>
      <c r="U523" s="474">
        <v>2240.91</v>
      </c>
      <c r="V523" s="474">
        <v>1734.29</v>
      </c>
      <c r="X523" s="465">
        <v>2134.1999999999998</v>
      </c>
      <c r="Y523" s="465">
        <v>1651.7</v>
      </c>
      <c r="AA523" s="474">
        <v>1855.81</v>
      </c>
      <c r="AB523" s="474">
        <v>1436.29</v>
      </c>
      <c r="AD523" s="474">
        <v>1613.75</v>
      </c>
      <c r="AE523" s="474">
        <v>1248.9499999999998</v>
      </c>
      <c r="AG523" s="474">
        <v>1613.75</v>
      </c>
      <c r="AH523" s="474">
        <v>1248.9499999999998</v>
      </c>
      <c r="AP523" s="535"/>
    </row>
    <row r="524" spans="1:42" ht="24" customHeight="1" outlineLevel="1" x14ac:dyDescent="0.25">
      <c r="A524" s="493"/>
      <c r="B524" s="471" t="s">
        <v>4545</v>
      </c>
      <c r="C524" s="469" t="s">
        <v>4610</v>
      </c>
      <c r="E524" s="472" t="s">
        <v>8192</v>
      </c>
      <c r="F524" s="469" t="s">
        <v>4455</v>
      </c>
      <c r="G524" s="468">
        <v>4.6500000000000004</v>
      </c>
      <c r="H524" s="468">
        <v>1.25</v>
      </c>
      <c r="I524" s="468" t="s">
        <v>4616</v>
      </c>
      <c r="J524" s="468">
        <v>195</v>
      </c>
      <c r="M524" s="474">
        <f t="shared" si="36"/>
        <v>2520.0500000000002</v>
      </c>
      <c r="N524" s="474">
        <f t="shared" si="35"/>
        <v>1814.4360000000001</v>
      </c>
      <c r="P524" s="488">
        <v>0.72</v>
      </c>
      <c r="R524" s="474">
        <v>2035.43</v>
      </c>
      <c r="S524" s="474">
        <v>1528.8</v>
      </c>
      <c r="U524" s="474">
        <v>2035.43</v>
      </c>
      <c r="V524" s="474">
        <v>1528.8</v>
      </c>
      <c r="X524" s="465">
        <v>1938.5</v>
      </c>
      <c r="Y524" s="465">
        <v>1456</v>
      </c>
      <c r="AA524" s="474">
        <v>1685.61</v>
      </c>
      <c r="AB524" s="474">
        <v>1266.0899999999999</v>
      </c>
      <c r="AD524" s="474">
        <v>1465.75</v>
      </c>
      <c r="AE524" s="474">
        <v>1100.9499999999998</v>
      </c>
      <c r="AG524" s="474">
        <v>1465.75</v>
      </c>
      <c r="AH524" s="474">
        <v>1100.9499999999998</v>
      </c>
      <c r="AP524" s="535"/>
    </row>
    <row r="525" spans="1:42" ht="24" customHeight="1" outlineLevel="1" x14ac:dyDescent="0.25">
      <c r="A525" s="493"/>
      <c r="B525" s="471" t="s">
        <v>4546</v>
      </c>
      <c r="C525" s="469" t="s">
        <v>4610</v>
      </c>
      <c r="E525" s="472" t="s">
        <v>9466</v>
      </c>
      <c r="F525" s="469" t="s">
        <v>4455</v>
      </c>
      <c r="G525" s="468">
        <v>4.6500000000000004</v>
      </c>
      <c r="H525" s="468">
        <v>1.25</v>
      </c>
      <c r="I525" s="468" t="s">
        <v>4616</v>
      </c>
      <c r="J525" s="468">
        <v>216</v>
      </c>
      <c r="M525" s="474">
        <f t="shared" si="36"/>
        <v>1822.4700000000003</v>
      </c>
      <c r="N525" s="474">
        <f t="shared" si="35"/>
        <v>1148.1561000000002</v>
      </c>
      <c r="P525" s="488">
        <v>0.63</v>
      </c>
      <c r="R525" s="474">
        <v>1472</v>
      </c>
      <c r="S525" s="474">
        <v>965.37</v>
      </c>
      <c r="U525" s="474">
        <v>1472</v>
      </c>
      <c r="V525" s="474">
        <v>965.37</v>
      </c>
      <c r="X525" s="465">
        <v>1401.9</v>
      </c>
      <c r="Y525" s="465">
        <v>919.4</v>
      </c>
      <c r="AA525" s="474">
        <v>1219</v>
      </c>
      <c r="AB525" s="474">
        <v>799.48</v>
      </c>
      <c r="AD525" s="474">
        <v>1060</v>
      </c>
      <c r="AE525" s="474">
        <v>695.19999999999993</v>
      </c>
      <c r="AG525" s="474">
        <v>1060</v>
      </c>
      <c r="AH525" s="474">
        <v>695.19999999999993</v>
      </c>
      <c r="AP525" s="535"/>
    </row>
    <row r="526" spans="1:42" ht="24" customHeight="1" outlineLevel="1" x14ac:dyDescent="0.25">
      <c r="A526" s="493"/>
      <c r="B526" s="471" t="s">
        <v>8397</v>
      </c>
      <c r="C526" s="469" t="s">
        <v>4610</v>
      </c>
      <c r="E526" s="472" t="s">
        <v>8194</v>
      </c>
      <c r="F526" s="469" t="s">
        <v>4455</v>
      </c>
      <c r="G526" s="468">
        <v>4.6500000000000004</v>
      </c>
      <c r="H526" s="468">
        <v>1.25</v>
      </c>
      <c r="I526" s="468" t="s">
        <v>4616</v>
      </c>
      <c r="J526" s="477">
        <v>36</v>
      </c>
      <c r="M526" s="474">
        <f t="shared" si="36"/>
        <v>1772.55</v>
      </c>
      <c r="N526" s="474">
        <f t="shared" si="35"/>
        <v>1116.7065</v>
      </c>
      <c r="P526" s="488">
        <v>0.63</v>
      </c>
      <c r="R526" s="474">
        <v>1431.68</v>
      </c>
      <c r="S526" s="474">
        <v>859.01</v>
      </c>
      <c r="U526" s="474">
        <v>1431.68</v>
      </c>
      <c r="V526" s="474">
        <v>859.01</v>
      </c>
      <c r="X526" s="465">
        <v>1363.5</v>
      </c>
      <c r="Y526" s="465">
        <v>818.1</v>
      </c>
      <c r="AA526" s="474">
        <v>1185.6500000000001</v>
      </c>
      <c r="AB526" s="474">
        <v>711.39</v>
      </c>
      <c r="AD526" s="474">
        <v>1031</v>
      </c>
      <c r="AE526" s="474">
        <v>618.6</v>
      </c>
      <c r="AG526" s="474">
        <v>1031</v>
      </c>
      <c r="AH526" s="474">
        <v>618.6</v>
      </c>
      <c r="AP526" s="535"/>
    </row>
    <row r="527" spans="1:42" ht="24" customHeight="1" outlineLevel="1" x14ac:dyDescent="0.25">
      <c r="A527" s="493"/>
      <c r="B527" s="471" t="s">
        <v>8398</v>
      </c>
      <c r="C527" s="469" t="s">
        <v>4610</v>
      </c>
      <c r="E527" s="472" t="s">
        <v>13312</v>
      </c>
      <c r="F527" s="469" t="s">
        <v>4455</v>
      </c>
      <c r="G527" s="468">
        <v>4.6500000000000004</v>
      </c>
      <c r="H527" s="468">
        <v>1.25</v>
      </c>
      <c r="I527" s="468" t="s">
        <v>4616</v>
      </c>
      <c r="M527" s="474">
        <f t="shared" si="36"/>
        <v>1793.2200000000003</v>
      </c>
      <c r="N527" s="474">
        <f t="shared" si="35"/>
        <v>1291.1184000000001</v>
      </c>
      <c r="P527" s="488">
        <v>0.72</v>
      </c>
      <c r="R527" s="474">
        <v>1448.37</v>
      </c>
      <c r="S527" s="474">
        <v>891.45</v>
      </c>
      <c r="U527" s="474">
        <v>1448.37</v>
      </c>
      <c r="V527" s="474">
        <v>891.45</v>
      </c>
      <c r="X527" s="465">
        <v>1379.4</v>
      </c>
      <c r="Y527" s="465">
        <v>849</v>
      </c>
      <c r="AA527" s="474">
        <v>1199.45</v>
      </c>
      <c r="AB527" s="474">
        <v>738.3</v>
      </c>
      <c r="AD527" s="474">
        <v>1043</v>
      </c>
      <c r="AE527" s="474">
        <v>642</v>
      </c>
      <c r="AG527" s="474"/>
      <c r="AH527" s="474"/>
      <c r="AP527" s="535"/>
    </row>
    <row r="528" spans="1:42" ht="24" customHeight="1" outlineLevel="1" x14ac:dyDescent="0.25">
      <c r="A528" s="493"/>
      <c r="B528" s="471" t="s">
        <v>19630</v>
      </c>
      <c r="C528" s="469" t="s">
        <v>4610</v>
      </c>
      <c r="E528" s="472" t="s">
        <v>19631</v>
      </c>
      <c r="F528" s="469" t="s">
        <v>4455</v>
      </c>
      <c r="G528" s="468">
        <v>4.6500000000000004</v>
      </c>
      <c r="H528" s="468">
        <v>1.25</v>
      </c>
      <c r="I528" s="468" t="s">
        <v>4616</v>
      </c>
      <c r="M528" s="474">
        <f t="shared" si="36"/>
        <v>2081.9500000000003</v>
      </c>
      <c r="N528" s="474">
        <f t="shared" si="35"/>
        <v>1561.4625000000001</v>
      </c>
      <c r="P528" s="488">
        <v>0.75</v>
      </c>
      <c r="R528" s="474">
        <v>1681.58</v>
      </c>
      <c r="S528" s="474">
        <v>1124.76</v>
      </c>
      <c r="U528" s="474">
        <v>1681.58</v>
      </c>
      <c r="V528" s="474">
        <v>1124.76</v>
      </c>
      <c r="X528" s="465">
        <v>1601.5</v>
      </c>
      <c r="Y528" s="465">
        <v>1071.2</v>
      </c>
      <c r="AA528" s="474">
        <v>1392.65</v>
      </c>
      <c r="AB528" s="474">
        <v>931.5</v>
      </c>
      <c r="AD528" s="474">
        <v>1211</v>
      </c>
      <c r="AE528" s="474">
        <v>810</v>
      </c>
      <c r="AG528" s="474"/>
      <c r="AH528" s="474"/>
      <c r="AP528" s="535"/>
    </row>
    <row r="529" spans="1:42" s="466" customFormat="1" ht="24" customHeight="1" outlineLevel="1" x14ac:dyDescent="0.25">
      <c r="A529" s="492"/>
      <c r="B529" s="462" t="s">
        <v>4833</v>
      </c>
      <c r="C529" s="461" t="s">
        <v>4610</v>
      </c>
      <c r="D529" s="461"/>
      <c r="E529" s="466" t="s">
        <v>13313</v>
      </c>
      <c r="F529" s="461" t="s">
        <v>4455</v>
      </c>
      <c r="G529" s="464">
        <v>4.5</v>
      </c>
      <c r="H529" s="464">
        <v>1.55</v>
      </c>
      <c r="I529" s="464" t="s">
        <v>4616</v>
      </c>
      <c r="J529" s="464">
        <v>400</v>
      </c>
      <c r="K529" s="461">
        <v>25</v>
      </c>
      <c r="L529" s="464">
        <v>13.7</v>
      </c>
      <c r="M529" s="465">
        <f t="shared" si="36"/>
        <v>2905.5</v>
      </c>
      <c r="N529" s="465">
        <f t="shared" si="35"/>
        <v>1743.3</v>
      </c>
      <c r="O529" s="514"/>
      <c r="P529" s="486">
        <v>0.6</v>
      </c>
      <c r="Q529" s="514"/>
      <c r="R529" s="465">
        <v>2346.75</v>
      </c>
      <c r="S529" s="465">
        <v>1408.05</v>
      </c>
      <c r="T529" s="514"/>
      <c r="U529" s="465">
        <v>2346.75</v>
      </c>
      <c r="V529" s="465">
        <v>1408.05</v>
      </c>
      <c r="W529" s="514"/>
      <c r="X529" s="465">
        <v>2235</v>
      </c>
      <c r="Y529" s="465">
        <v>1341</v>
      </c>
      <c r="Z529" s="514"/>
      <c r="AA529" s="465">
        <v>1943.5</v>
      </c>
      <c r="AB529" s="465">
        <v>1166.0999999999999</v>
      </c>
      <c r="AC529" s="514"/>
      <c r="AD529" s="465">
        <v>1690</v>
      </c>
      <c r="AE529" s="465">
        <v>1014</v>
      </c>
      <c r="AF529" s="514"/>
      <c r="AG529" s="465">
        <v>1690</v>
      </c>
      <c r="AH529" s="465">
        <v>1014</v>
      </c>
      <c r="AI529" s="530"/>
      <c r="AJ529" s="533"/>
      <c r="AK529" s="533"/>
      <c r="AL529" s="533"/>
      <c r="AM529" s="533"/>
      <c r="AN529" s="533"/>
      <c r="AO529" s="533"/>
      <c r="AP529" s="534"/>
    </row>
    <row r="530" spans="1:42" ht="24" customHeight="1" outlineLevel="1" x14ac:dyDescent="0.25">
      <c r="A530" s="493"/>
      <c r="B530" s="471" t="s">
        <v>8399</v>
      </c>
      <c r="C530" s="469" t="s">
        <v>4610</v>
      </c>
      <c r="E530" s="472" t="s">
        <v>13314</v>
      </c>
      <c r="F530" s="469" t="s">
        <v>4455</v>
      </c>
      <c r="G530" s="468">
        <v>4.5</v>
      </c>
      <c r="H530" s="468">
        <v>1.55</v>
      </c>
      <c r="I530" s="468" t="s">
        <v>4616</v>
      </c>
      <c r="J530" s="468">
        <v>440</v>
      </c>
      <c r="M530" s="474">
        <f t="shared" si="36"/>
        <v>3930.42</v>
      </c>
      <c r="N530" s="474">
        <f t="shared" si="35"/>
        <v>2947.8150000000001</v>
      </c>
      <c r="P530" s="488">
        <v>0.75</v>
      </c>
      <c r="R530" s="474">
        <v>3174.57</v>
      </c>
      <c r="S530" s="474">
        <v>2235.87</v>
      </c>
      <c r="U530" s="474">
        <v>3174.57</v>
      </c>
      <c r="V530" s="474">
        <v>2235.87</v>
      </c>
      <c r="X530" s="465">
        <v>3023.4</v>
      </c>
      <c r="Y530" s="465">
        <v>2129.4</v>
      </c>
      <c r="AA530" s="474">
        <v>2629.07</v>
      </c>
      <c r="AB530" s="474">
        <v>1851.67</v>
      </c>
      <c r="AD530" s="474">
        <v>2286.15</v>
      </c>
      <c r="AE530" s="474">
        <v>1610.15</v>
      </c>
      <c r="AG530" s="474">
        <v>2286.15</v>
      </c>
      <c r="AH530" s="474">
        <v>1610.15</v>
      </c>
      <c r="AP530" s="535"/>
    </row>
    <row r="531" spans="1:42" ht="24" customHeight="1" outlineLevel="1" x14ac:dyDescent="0.25">
      <c r="A531" s="493"/>
      <c r="B531" s="471" t="s">
        <v>8400</v>
      </c>
      <c r="C531" s="469" t="s">
        <v>4610</v>
      </c>
      <c r="E531" s="472" t="s">
        <v>13315</v>
      </c>
      <c r="F531" s="469" t="s">
        <v>4455</v>
      </c>
      <c r="G531" s="468">
        <v>4.5</v>
      </c>
      <c r="H531" s="468">
        <v>1.55</v>
      </c>
      <c r="I531" s="468" t="s">
        <v>4616</v>
      </c>
      <c r="J531" s="468">
        <v>404</v>
      </c>
      <c r="M531" s="474">
        <f t="shared" si="36"/>
        <v>3676.0099999999998</v>
      </c>
      <c r="N531" s="474">
        <f t="shared" si="35"/>
        <v>2646.7271999999998</v>
      </c>
      <c r="P531" s="488">
        <v>0.72</v>
      </c>
      <c r="R531" s="474">
        <v>2969.09</v>
      </c>
      <c r="S531" s="474">
        <v>2030.39</v>
      </c>
      <c r="U531" s="474">
        <v>2969.09</v>
      </c>
      <c r="V531" s="474">
        <v>2030.39</v>
      </c>
      <c r="X531" s="465">
        <v>2827.7</v>
      </c>
      <c r="Y531" s="465">
        <v>1933.7</v>
      </c>
      <c r="AA531" s="474">
        <v>2458.87</v>
      </c>
      <c r="AB531" s="474">
        <v>1681.47</v>
      </c>
      <c r="AD531" s="474">
        <v>2138.15</v>
      </c>
      <c r="AE531" s="474">
        <v>1462.15</v>
      </c>
      <c r="AG531" s="474">
        <v>2138.15</v>
      </c>
      <c r="AH531" s="474">
        <v>1462.15</v>
      </c>
      <c r="AP531" s="535"/>
    </row>
    <row r="532" spans="1:42" ht="24" customHeight="1" outlineLevel="1" x14ac:dyDescent="0.25">
      <c r="A532" s="493"/>
      <c r="B532" s="471" t="s">
        <v>8401</v>
      </c>
      <c r="C532" s="469" t="s">
        <v>4610</v>
      </c>
      <c r="E532" s="472" t="s">
        <v>13316</v>
      </c>
      <c r="F532" s="469" t="s">
        <v>4455</v>
      </c>
      <c r="G532" s="468">
        <v>4.5</v>
      </c>
      <c r="H532" s="468">
        <v>1.55</v>
      </c>
      <c r="I532" s="468" t="s">
        <v>4616</v>
      </c>
      <c r="J532" s="468">
        <v>436</v>
      </c>
      <c r="M532" s="474">
        <f t="shared" si="36"/>
        <v>3160.0400000000004</v>
      </c>
      <c r="N532" s="474">
        <f t="shared" si="35"/>
        <v>1990.8252000000002</v>
      </c>
      <c r="P532" s="488">
        <v>0.63</v>
      </c>
      <c r="R532" s="474">
        <v>2552.34</v>
      </c>
      <c r="S532" s="474">
        <v>1613.54</v>
      </c>
      <c r="U532" s="474">
        <v>2552.34</v>
      </c>
      <c r="V532" s="474">
        <v>1613.54</v>
      </c>
      <c r="X532" s="465">
        <v>2430.8000000000002</v>
      </c>
      <c r="Y532" s="465">
        <v>1536.7</v>
      </c>
      <c r="AA532" s="474">
        <v>2113.6999999999998</v>
      </c>
      <c r="AB532" s="474">
        <v>1336.3</v>
      </c>
      <c r="AD532" s="474">
        <v>1838</v>
      </c>
      <c r="AE532" s="474">
        <v>1162</v>
      </c>
      <c r="AG532" s="474">
        <v>1838</v>
      </c>
      <c r="AH532" s="474">
        <v>1162</v>
      </c>
      <c r="AP532" s="535"/>
    </row>
    <row r="533" spans="1:42" ht="24" customHeight="1" outlineLevel="1" x14ac:dyDescent="0.25">
      <c r="A533" s="493"/>
      <c r="B533" s="471" t="s">
        <v>8402</v>
      </c>
      <c r="C533" s="469" t="s">
        <v>4610</v>
      </c>
      <c r="E533" s="472" t="s">
        <v>13317</v>
      </c>
      <c r="F533" s="469" t="s">
        <v>4455</v>
      </c>
      <c r="G533" s="468">
        <v>4.5</v>
      </c>
      <c r="H533" s="468">
        <v>1.55</v>
      </c>
      <c r="I533" s="468" t="s">
        <v>4616</v>
      </c>
      <c r="J533" s="477">
        <v>75</v>
      </c>
      <c r="M533" s="474">
        <f t="shared" si="36"/>
        <v>3283.8</v>
      </c>
      <c r="N533" s="474">
        <f t="shared" si="35"/>
        <v>2068.7940000000003</v>
      </c>
      <c r="P533" s="488">
        <v>0.63</v>
      </c>
      <c r="R533" s="474">
        <v>2652.3</v>
      </c>
      <c r="S533" s="474">
        <v>1591.38</v>
      </c>
      <c r="U533" s="474">
        <v>2652.3</v>
      </c>
      <c r="V533" s="474">
        <v>1591.38</v>
      </c>
      <c r="X533" s="465">
        <v>2526</v>
      </c>
      <c r="Y533" s="465">
        <v>1515.6</v>
      </c>
      <c r="AA533" s="474">
        <v>2196.5</v>
      </c>
      <c r="AB533" s="474">
        <v>1317.9</v>
      </c>
      <c r="AD533" s="474">
        <v>1910</v>
      </c>
      <c r="AE533" s="474">
        <v>1146</v>
      </c>
      <c r="AG533" s="474">
        <v>1910</v>
      </c>
      <c r="AH533" s="474">
        <v>1146</v>
      </c>
      <c r="AP533" s="535"/>
    </row>
    <row r="534" spans="1:42" ht="24" customHeight="1" outlineLevel="1" x14ac:dyDescent="0.25">
      <c r="A534" s="493"/>
      <c r="B534" s="471" t="s">
        <v>8403</v>
      </c>
      <c r="C534" s="469" t="s">
        <v>4610</v>
      </c>
      <c r="E534" s="472" t="s">
        <v>13318</v>
      </c>
      <c r="F534" s="469" t="s">
        <v>4455</v>
      </c>
      <c r="G534" s="468">
        <v>4.5</v>
      </c>
      <c r="H534" s="468">
        <v>1.55</v>
      </c>
      <c r="I534" s="468" t="s">
        <v>4616</v>
      </c>
      <c r="M534" s="474">
        <v>3093</v>
      </c>
      <c r="N534" s="474">
        <f t="shared" si="35"/>
        <v>2226.96</v>
      </c>
      <c r="P534" s="488">
        <v>0.72</v>
      </c>
      <c r="R534" s="474">
        <v>0</v>
      </c>
      <c r="S534" s="474">
        <v>0</v>
      </c>
      <c r="U534" s="474">
        <v>0</v>
      </c>
      <c r="V534" s="474">
        <v>0</v>
      </c>
      <c r="X534" s="465">
        <v>0</v>
      </c>
      <c r="Y534" s="465">
        <v>0</v>
      </c>
      <c r="AA534" s="474">
        <v>0</v>
      </c>
      <c r="AB534" s="474">
        <v>0</v>
      </c>
      <c r="AD534" s="474"/>
      <c r="AE534" s="474"/>
      <c r="AG534" s="474"/>
      <c r="AH534" s="474"/>
      <c r="AP534" s="535"/>
    </row>
    <row r="535" spans="1:42" ht="24" customHeight="1" outlineLevel="1" x14ac:dyDescent="0.25">
      <c r="A535" s="493"/>
      <c r="B535" s="471" t="s">
        <v>19633</v>
      </c>
      <c r="C535" s="469" t="s">
        <v>4610</v>
      </c>
      <c r="E535" s="472" t="s">
        <v>19632</v>
      </c>
      <c r="F535" s="469" t="s">
        <v>4455</v>
      </c>
      <c r="G535" s="468">
        <v>4.5</v>
      </c>
      <c r="H535" s="468">
        <v>1.55</v>
      </c>
      <c r="I535" s="468" t="s">
        <v>4616</v>
      </c>
      <c r="M535" s="474">
        <v>3313</v>
      </c>
      <c r="N535" s="474">
        <f t="shared" si="35"/>
        <v>2484.75</v>
      </c>
      <c r="P535" s="488">
        <v>0.75</v>
      </c>
      <c r="R535" s="474">
        <v>0</v>
      </c>
      <c r="S535" s="474">
        <v>0</v>
      </c>
      <c r="U535" s="474">
        <v>0</v>
      </c>
      <c r="V535" s="474">
        <v>0</v>
      </c>
      <c r="X535" s="465">
        <v>0</v>
      </c>
      <c r="Y535" s="465">
        <v>0</v>
      </c>
      <c r="AA535" s="474">
        <v>0</v>
      </c>
      <c r="AB535" s="474">
        <v>0</v>
      </c>
      <c r="AD535" s="474"/>
      <c r="AE535" s="474"/>
      <c r="AG535" s="474"/>
      <c r="AH535" s="474"/>
      <c r="AP535" s="535"/>
    </row>
    <row r="536" spans="1:42" s="466" customFormat="1" ht="24" customHeight="1" outlineLevel="1" x14ac:dyDescent="0.25">
      <c r="A536" s="492"/>
      <c r="B536" s="462" t="s">
        <v>4834</v>
      </c>
      <c r="C536" s="461" t="s">
        <v>4610</v>
      </c>
      <c r="D536" s="461"/>
      <c r="E536" s="466" t="s">
        <v>13319</v>
      </c>
      <c r="F536" s="461" t="s">
        <v>4455</v>
      </c>
      <c r="G536" s="464">
        <v>4.3499999999999996</v>
      </c>
      <c r="H536" s="464">
        <v>1.5</v>
      </c>
      <c r="I536" s="464" t="s">
        <v>4616</v>
      </c>
      <c r="J536" s="464">
        <v>368</v>
      </c>
      <c r="K536" s="461">
        <v>23</v>
      </c>
      <c r="L536" s="464">
        <v>14</v>
      </c>
      <c r="M536" s="465">
        <f t="shared" ref="M536:M554" si="37">X536*$O$3</f>
        <v>2671.7599999999998</v>
      </c>
      <c r="N536" s="465">
        <f t="shared" si="35"/>
        <v>1603.0559999999998</v>
      </c>
      <c r="O536" s="514"/>
      <c r="P536" s="486">
        <v>0.6</v>
      </c>
      <c r="Q536" s="514"/>
      <c r="R536" s="465">
        <v>2157.96</v>
      </c>
      <c r="S536" s="465">
        <v>1294.76</v>
      </c>
      <c r="T536" s="514"/>
      <c r="U536" s="465">
        <v>2157.96</v>
      </c>
      <c r="V536" s="465">
        <v>1294.76</v>
      </c>
      <c r="W536" s="514"/>
      <c r="X536" s="465">
        <v>2055.1999999999998</v>
      </c>
      <c r="Y536" s="465">
        <v>1233.0999999999999</v>
      </c>
      <c r="Z536" s="514"/>
      <c r="AA536" s="465">
        <v>1787.1</v>
      </c>
      <c r="AB536" s="465">
        <v>1072.26</v>
      </c>
      <c r="AC536" s="514"/>
      <c r="AD536" s="465">
        <v>1554</v>
      </c>
      <c r="AE536" s="465">
        <v>932.4</v>
      </c>
      <c r="AF536" s="514"/>
      <c r="AG536" s="465">
        <v>1554</v>
      </c>
      <c r="AH536" s="465">
        <v>932.4</v>
      </c>
      <c r="AI536" s="530"/>
      <c r="AJ536" s="533"/>
      <c r="AK536" s="533"/>
      <c r="AL536" s="533"/>
      <c r="AM536" s="533"/>
      <c r="AN536" s="533"/>
      <c r="AO536" s="533"/>
      <c r="AP536" s="534"/>
    </row>
    <row r="537" spans="1:42" ht="24" customHeight="1" outlineLevel="1" x14ac:dyDescent="0.25">
      <c r="A537" s="493"/>
      <c r="B537" s="471" t="s">
        <v>4868</v>
      </c>
      <c r="C537" s="469" t="s">
        <v>4610</v>
      </c>
      <c r="E537" s="472" t="s">
        <v>24237</v>
      </c>
      <c r="F537" s="469" t="s">
        <v>4455</v>
      </c>
      <c r="G537" s="468">
        <v>4.5</v>
      </c>
      <c r="H537" s="468">
        <v>1.5</v>
      </c>
      <c r="I537" s="468" t="s">
        <v>4616</v>
      </c>
      <c r="J537" s="468">
        <v>397</v>
      </c>
      <c r="M537" s="474">
        <f t="shared" si="37"/>
        <v>4229.42</v>
      </c>
      <c r="N537" s="474">
        <f t="shared" si="35"/>
        <v>3172.0650000000001</v>
      </c>
      <c r="P537" s="488">
        <v>0.75</v>
      </c>
      <c r="R537" s="474">
        <v>3416.07</v>
      </c>
      <c r="S537" s="474">
        <v>2552.87</v>
      </c>
      <c r="U537" s="474">
        <v>3416.07</v>
      </c>
      <c r="V537" s="474">
        <v>2552.87</v>
      </c>
      <c r="X537" s="465">
        <v>3253.4</v>
      </c>
      <c r="Y537" s="465">
        <v>2431.3000000000002</v>
      </c>
      <c r="AA537" s="474">
        <v>2829</v>
      </c>
      <c r="AB537" s="474">
        <v>2114.16</v>
      </c>
      <c r="AD537" s="474">
        <v>2460</v>
      </c>
      <c r="AE537" s="474">
        <v>1838.4</v>
      </c>
      <c r="AG537" s="474">
        <v>2460</v>
      </c>
      <c r="AH537" s="474">
        <v>1838.4</v>
      </c>
      <c r="AP537" s="535"/>
    </row>
    <row r="538" spans="1:42" ht="24" customHeight="1" outlineLevel="1" x14ac:dyDescent="0.25">
      <c r="A538" s="493"/>
      <c r="B538" s="471" t="s">
        <v>4869</v>
      </c>
      <c r="C538" s="469" t="s">
        <v>4610</v>
      </c>
      <c r="E538" s="472" t="s">
        <v>24238</v>
      </c>
      <c r="F538" s="469" t="s">
        <v>4455</v>
      </c>
      <c r="G538" s="468">
        <v>4.5</v>
      </c>
      <c r="H538" s="468">
        <v>1.5</v>
      </c>
      <c r="I538" s="468" t="s">
        <v>4616</v>
      </c>
      <c r="J538" s="468">
        <v>373</v>
      </c>
      <c r="M538" s="474">
        <f t="shared" si="37"/>
        <v>3974.88</v>
      </c>
      <c r="N538" s="474">
        <f t="shared" si="35"/>
        <v>2861.9135999999999</v>
      </c>
      <c r="P538" s="488">
        <v>0.72</v>
      </c>
      <c r="R538" s="474">
        <v>3210.48</v>
      </c>
      <c r="S538" s="474">
        <v>2347.38</v>
      </c>
      <c r="U538" s="474">
        <v>3210.48</v>
      </c>
      <c r="V538" s="474">
        <v>2347.38</v>
      </c>
      <c r="X538" s="465">
        <v>3057.6</v>
      </c>
      <c r="Y538" s="465">
        <v>2235.6</v>
      </c>
      <c r="AA538" s="474">
        <v>2658.8</v>
      </c>
      <c r="AB538" s="474">
        <v>1943.96</v>
      </c>
      <c r="AD538" s="474">
        <v>2312</v>
      </c>
      <c r="AE538" s="474">
        <v>1690.4</v>
      </c>
      <c r="AG538" s="474">
        <v>2312</v>
      </c>
      <c r="AH538" s="474">
        <v>1690.4</v>
      </c>
      <c r="AP538" s="535"/>
    </row>
    <row r="539" spans="1:42" ht="24" customHeight="1" outlineLevel="1" x14ac:dyDescent="0.25">
      <c r="A539" s="493"/>
      <c r="B539" s="471" t="s">
        <v>4870</v>
      </c>
      <c r="C539" s="469" t="s">
        <v>4610</v>
      </c>
      <c r="E539" s="472" t="s">
        <v>24239</v>
      </c>
      <c r="F539" s="469" t="s">
        <v>4455</v>
      </c>
      <c r="G539" s="468">
        <v>4.5</v>
      </c>
      <c r="H539" s="468">
        <v>1.5</v>
      </c>
      <c r="I539" s="468" t="s">
        <v>4616</v>
      </c>
      <c r="J539" s="468">
        <v>392</v>
      </c>
      <c r="M539" s="474">
        <f t="shared" si="37"/>
        <v>2926.17</v>
      </c>
      <c r="N539" s="474">
        <f t="shared" si="35"/>
        <v>1843.4871000000001</v>
      </c>
      <c r="P539" s="488">
        <v>0.63</v>
      </c>
      <c r="R539" s="474">
        <v>2363.4499999999998</v>
      </c>
      <c r="S539" s="474">
        <v>1500.24</v>
      </c>
      <c r="U539" s="474">
        <v>2363.4499999999998</v>
      </c>
      <c r="V539" s="474">
        <v>1500.24</v>
      </c>
      <c r="X539" s="465">
        <v>2250.9</v>
      </c>
      <c r="Y539" s="465">
        <v>1428.8</v>
      </c>
      <c r="AA539" s="474">
        <v>1957.3</v>
      </c>
      <c r="AB539" s="474">
        <v>1242.46</v>
      </c>
      <c r="AD539" s="474">
        <v>1702</v>
      </c>
      <c r="AE539" s="474">
        <v>1080.4000000000001</v>
      </c>
      <c r="AG539" s="474">
        <v>1702</v>
      </c>
      <c r="AH539" s="474">
        <v>1080.4000000000001</v>
      </c>
      <c r="AP539" s="535"/>
    </row>
    <row r="540" spans="1:42" ht="24" customHeight="1" outlineLevel="1" x14ac:dyDescent="0.25">
      <c r="A540" s="493"/>
      <c r="B540" s="471" t="s">
        <v>8404</v>
      </c>
      <c r="C540" s="469" t="s">
        <v>4610</v>
      </c>
      <c r="E540" s="472" t="s">
        <v>13323</v>
      </c>
      <c r="F540" s="469" t="s">
        <v>4455</v>
      </c>
      <c r="G540" s="468">
        <v>4.5</v>
      </c>
      <c r="H540" s="468">
        <v>1.5</v>
      </c>
      <c r="I540" s="468" t="s">
        <v>4616</v>
      </c>
      <c r="J540" s="477">
        <v>69</v>
      </c>
      <c r="M540" s="474">
        <f t="shared" si="37"/>
        <v>3020.68</v>
      </c>
      <c r="N540" s="474">
        <f t="shared" si="35"/>
        <v>1903.0283999999999</v>
      </c>
      <c r="P540" s="488">
        <v>0.63</v>
      </c>
      <c r="R540" s="474">
        <v>2439.7800000000002</v>
      </c>
      <c r="S540" s="474">
        <v>1463.91</v>
      </c>
      <c r="U540" s="474">
        <v>2439.7800000000002</v>
      </c>
      <c r="V540" s="474">
        <v>1463.91</v>
      </c>
      <c r="X540" s="465">
        <v>2323.6</v>
      </c>
      <c r="Y540" s="465">
        <v>1394.2</v>
      </c>
      <c r="AA540" s="474">
        <v>2020.55</v>
      </c>
      <c r="AB540" s="474">
        <v>1212.33</v>
      </c>
      <c r="AD540" s="474">
        <v>1757</v>
      </c>
      <c r="AE540" s="474">
        <v>1054.2</v>
      </c>
      <c r="AG540" s="474">
        <v>1757</v>
      </c>
      <c r="AH540" s="474">
        <v>1054.2</v>
      </c>
      <c r="AP540" s="535"/>
    </row>
    <row r="541" spans="1:42" ht="24" customHeight="1" outlineLevel="1" x14ac:dyDescent="0.25">
      <c r="A541" s="493"/>
      <c r="B541" s="471" t="s">
        <v>8405</v>
      </c>
      <c r="C541" s="469" t="s">
        <v>4610</v>
      </c>
      <c r="E541" s="472" t="s">
        <v>13324</v>
      </c>
      <c r="F541" s="469" t="s">
        <v>4455</v>
      </c>
      <c r="G541" s="468">
        <v>4.5</v>
      </c>
      <c r="H541" s="468">
        <v>1.5</v>
      </c>
      <c r="I541" s="468" t="s">
        <v>4616</v>
      </c>
      <c r="M541" s="474">
        <f t="shared" si="37"/>
        <v>2929.55</v>
      </c>
      <c r="N541" s="474">
        <f t="shared" si="35"/>
        <v>2109.2759999999998</v>
      </c>
      <c r="P541" s="488">
        <v>0.72</v>
      </c>
      <c r="R541" s="474">
        <v>2366.1799999999998</v>
      </c>
      <c r="S541" s="474">
        <v>1503.08</v>
      </c>
      <c r="U541" s="474">
        <v>2366.1799999999998</v>
      </c>
      <c r="V541" s="474">
        <v>1503.08</v>
      </c>
      <c r="X541" s="465">
        <v>2253.5</v>
      </c>
      <c r="Y541" s="465">
        <v>1431.5</v>
      </c>
      <c r="AA541" s="474">
        <v>1959.6</v>
      </c>
      <c r="AB541" s="474">
        <v>1244.76</v>
      </c>
      <c r="AD541" s="474">
        <v>1704</v>
      </c>
      <c r="AE541" s="474">
        <v>1082.4000000000001</v>
      </c>
      <c r="AG541" s="474">
        <v>1704</v>
      </c>
      <c r="AH541" s="474">
        <v>1082.4000000000001</v>
      </c>
      <c r="AP541" s="535"/>
    </row>
    <row r="542" spans="1:42" ht="24" customHeight="1" outlineLevel="1" x14ac:dyDescent="0.25">
      <c r="A542" s="493"/>
      <c r="B542" s="471" t="s">
        <v>19634</v>
      </c>
      <c r="C542" s="469" t="s">
        <v>4610</v>
      </c>
      <c r="E542" s="472" t="s">
        <v>19635</v>
      </c>
      <c r="F542" s="469" t="s">
        <v>4455</v>
      </c>
      <c r="G542" s="468">
        <v>4.5</v>
      </c>
      <c r="H542" s="468">
        <v>1.5</v>
      </c>
      <c r="I542" s="468" t="s">
        <v>4616</v>
      </c>
      <c r="M542" s="474">
        <f t="shared" si="37"/>
        <v>3201.25</v>
      </c>
      <c r="N542" s="474">
        <f t="shared" si="35"/>
        <v>2400.9375</v>
      </c>
      <c r="P542" s="488">
        <v>0.75</v>
      </c>
      <c r="R542" s="474">
        <v>2585.63</v>
      </c>
      <c r="S542" s="474">
        <v>1722.42</v>
      </c>
      <c r="U542" s="474">
        <v>2585.63</v>
      </c>
      <c r="V542" s="474">
        <v>1722.42</v>
      </c>
      <c r="X542" s="465">
        <v>2462.5</v>
      </c>
      <c r="Y542" s="465">
        <v>1640.4</v>
      </c>
      <c r="AA542" s="474">
        <v>2141.3000000000002</v>
      </c>
      <c r="AB542" s="474">
        <v>1426.46</v>
      </c>
      <c r="AD542" s="474">
        <v>1862</v>
      </c>
      <c r="AE542" s="474">
        <v>1240.4000000000001</v>
      </c>
      <c r="AG542" s="474"/>
      <c r="AH542" s="474"/>
      <c r="AP542" s="535"/>
    </row>
    <row r="543" spans="1:42" s="466" customFormat="1" ht="24" customHeight="1" outlineLevel="1" x14ac:dyDescent="0.25">
      <c r="A543" s="492"/>
      <c r="B543" s="462" t="s">
        <v>4835</v>
      </c>
      <c r="C543" s="461" t="s">
        <v>4610</v>
      </c>
      <c r="D543" s="461"/>
      <c r="E543" s="466" t="s">
        <v>13325</v>
      </c>
      <c r="F543" s="461" t="s">
        <v>4455</v>
      </c>
      <c r="G543" s="464">
        <v>4.7</v>
      </c>
      <c r="H543" s="464">
        <v>1.4</v>
      </c>
      <c r="I543" s="464" t="s">
        <v>4616</v>
      </c>
      <c r="J543" s="464">
        <v>192</v>
      </c>
      <c r="K543" s="461">
        <v>12</v>
      </c>
      <c r="L543" s="464">
        <v>8.5</v>
      </c>
      <c r="M543" s="465">
        <f t="shared" si="37"/>
        <v>1392.5600000000002</v>
      </c>
      <c r="N543" s="465">
        <f t="shared" si="35"/>
        <v>835.53600000000006</v>
      </c>
      <c r="O543" s="514"/>
      <c r="P543" s="486">
        <v>0.6</v>
      </c>
      <c r="Q543" s="514"/>
      <c r="R543" s="465">
        <v>1124.76</v>
      </c>
      <c r="S543" s="465">
        <v>674.84</v>
      </c>
      <c r="T543" s="514"/>
      <c r="U543" s="465">
        <v>1124.76</v>
      </c>
      <c r="V543" s="465">
        <v>674.84</v>
      </c>
      <c r="W543" s="514"/>
      <c r="X543" s="465">
        <v>1071.2</v>
      </c>
      <c r="Y543" s="465">
        <v>642.70000000000005</v>
      </c>
      <c r="Z543" s="514"/>
      <c r="AA543" s="465">
        <v>931.5</v>
      </c>
      <c r="AB543" s="465">
        <v>558.9</v>
      </c>
      <c r="AC543" s="514"/>
      <c r="AD543" s="465">
        <v>810</v>
      </c>
      <c r="AE543" s="465">
        <v>486</v>
      </c>
      <c r="AF543" s="514"/>
      <c r="AG543" s="465">
        <v>810</v>
      </c>
      <c r="AH543" s="465">
        <v>486</v>
      </c>
      <c r="AI543" s="530"/>
      <c r="AJ543" s="533"/>
      <c r="AK543" s="533"/>
      <c r="AL543" s="533"/>
      <c r="AM543" s="533"/>
      <c r="AN543" s="533"/>
      <c r="AO543" s="533"/>
      <c r="AP543" s="534"/>
    </row>
    <row r="544" spans="1:42" ht="24" customHeight="1" outlineLevel="1" x14ac:dyDescent="0.25">
      <c r="A544" s="493"/>
      <c r="B544" s="471" t="s">
        <v>8406</v>
      </c>
      <c r="C544" s="469" t="s">
        <v>4610</v>
      </c>
      <c r="E544" s="472" t="s">
        <v>24240</v>
      </c>
      <c r="F544" s="469" t="s">
        <v>4455</v>
      </c>
      <c r="G544" s="468">
        <v>4.7</v>
      </c>
      <c r="H544" s="468">
        <v>1.4</v>
      </c>
      <c r="I544" s="468" t="s">
        <v>4616</v>
      </c>
      <c r="J544" s="468">
        <v>220</v>
      </c>
      <c r="M544" s="474">
        <f t="shared" si="37"/>
        <v>2841.28</v>
      </c>
      <c r="N544" s="474">
        <f t="shared" si="35"/>
        <v>2130.96</v>
      </c>
      <c r="P544" s="488">
        <v>0.75</v>
      </c>
      <c r="R544" s="474">
        <v>2294.88</v>
      </c>
      <c r="S544" s="474">
        <v>1844.96</v>
      </c>
      <c r="U544" s="474">
        <v>2294.88</v>
      </c>
      <c r="V544" s="474">
        <v>1844.96</v>
      </c>
      <c r="X544" s="465">
        <v>2185.6</v>
      </c>
      <c r="Y544" s="465">
        <v>1757.1</v>
      </c>
      <c r="AA544" s="474">
        <v>1900.55</v>
      </c>
      <c r="AB544" s="474">
        <v>1527.95</v>
      </c>
      <c r="AD544" s="474">
        <v>1652.65</v>
      </c>
      <c r="AE544" s="474">
        <v>1328.65</v>
      </c>
      <c r="AG544" s="474">
        <v>1652.65</v>
      </c>
      <c r="AH544" s="474">
        <v>1328.65</v>
      </c>
      <c r="AP544" s="535"/>
    </row>
    <row r="545" spans="1:42" ht="24" customHeight="1" outlineLevel="1" x14ac:dyDescent="0.25">
      <c r="A545" s="493"/>
      <c r="B545" s="471" t="s">
        <v>8407</v>
      </c>
      <c r="C545" s="469" t="s">
        <v>4610</v>
      </c>
      <c r="E545" s="472" t="s">
        <v>24241</v>
      </c>
      <c r="F545" s="469" t="s">
        <v>4455</v>
      </c>
      <c r="G545" s="468">
        <v>4.7</v>
      </c>
      <c r="H545" s="468">
        <v>1.4</v>
      </c>
      <c r="I545" s="468" t="s">
        <v>4616</v>
      </c>
      <c r="J545" s="468">
        <v>196</v>
      </c>
      <c r="M545" s="474">
        <f t="shared" si="37"/>
        <v>2586.8700000000003</v>
      </c>
      <c r="N545" s="474">
        <f t="shared" si="35"/>
        <v>1862.5464000000002</v>
      </c>
      <c r="P545" s="488">
        <v>0.72</v>
      </c>
      <c r="R545" s="474">
        <v>2089.4</v>
      </c>
      <c r="S545" s="474">
        <v>1639.47</v>
      </c>
      <c r="U545" s="474">
        <v>2089.4</v>
      </c>
      <c r="V545" s="474">
        <v>1639.47</v>
      </c>
      <c r="X545" s="465">
        <v>1989.9</v>
      </c>
      <c r="Y545" s="465">
        <v>1561.4</v>
      </c>
      <c r="AA545" s="474">
        <v>1730.35</v>
      </c>
      <c r="AB545" s="474">
        <v>1357.75</v>
      </c>
      <c r="AD545" s="474">
        <v>1504.65</v>
      </c>
      <c r="AE545" s="474">
        <v>1180.6500000000001</v>
      </c>
      <c r="AG545" s="474">
        <v>1504.65</v>
      </c>
      <c r="AH545" s="474">
        <v>1180.6500000000001</v>
      </c>
      <c r="AP545" s="535"/>
    </row>
    <row r="546" spans="1:42" ht="24" customHeight="1" outlineLevel="1" x14ac:dyDescent="0.25">
      <c r="A546" s="493"/>
      <c r="B546" s="471" t="s">
        <v>8408</v>
      </c>
      <c r="C546" s="469" t="s">
        <v>4610</v>
      </c>
      <c r="E546" s="472" t="s">
        <v>24242</v>
      </c>
      <c r="F546" s="469" t="s">
        <v>4455</v>
      </c>
      <c r="G546" s="468">
        <v>4.7</v>
      </c>
      <c r="H546" s="468">
        <v>1.4</v>
      </c>
      <c r="I546" s="468" t="s">
        <v>4616</v>
      </c>
      <c r="J546" s="468">
        <v>216</v>
      </c>
      <c r="M546" s="474">
        <f t="shared" si="37"/>
        <v>1647.1000000000001</v>
      </c>
      <c r="N546" s="474">
        <f t="shared" si="35"/>
        <v>1037.673</v>
      </c>
      <c r="P546" s="488">
        <v>0.63</v>
      </c>
      <c r="R546" s="474">
        <v>1330.35</v>
      </c>
      <c r="S546" s="474">
        <v>880.43</v>
      </c>
      <c r="U546" s="474">
        <v>1330.35</v>
      </c>
      <c r="V546" s="474">
        <v>880.43</v>
      </c>
      <c r="X546" s="465">
        <v>1267</v>
      </c>
      <c r="Y546" s="465">
        <v>838.5</v>
      </c>
      <c r="AA546" s="474">
        <v>1101.7</v>
      </c>
      <c r="AB546" s="474">
        <v>729.1</v>
      </c>
      <c r="AD546" s="474">
        <v>958</v>
      </c>
      <c r="AE546" s="474">
        <v>634</v>
      </c>
      <c r="AG546" s="474">
        <v>958</v>
      </c>
      <c r="AH546" s="474">
        <v>634</v>
      </c>
      <c r="AP546" s="535"/>
    </row>
    <row r="547" spans="1:42" ht="24" customHeight="1" outlineLevel="1" x14ac:dyDescent="0.25">
      <c r="A547" s="493"/>
      <c r="B547" s="471" t="s">
        <v>8409</v>
      </c>
      <c r="C547" s="469" t="s">
        <v>4610</v>
      </c>
      <c r="E547" s="472" t="s">
        <v>13329</v>
      </c>
      <c r="F547" s="469" t="s">
        <v>4455</v>
      </c>
      <c r="G547" s="468">
        <v>4.7</v>
      </c>
      <c r="H547" s="468">
        <v>1.4</v>
      </c>
      <c r="I547" s="468" t="s">
        <v>4616</v>
      </c>
      <c r="J547" s="477">
        <v>36</v>
      </c>
      <c r="M547" s="474">
        <f t="shared" si="37"/>
        <v>1574.8200000000002</v>
      </c>
      <c r="N547" s="474">
        <f t="shared" si="35"/>
        <v>992.13660000000016</v>
      </c>
      <c r="P547" s="488">
        <v>0.63</v>
      </c>
      <c r="R547" s="474">
        <v>1271.97</v>
      </c>
      <c r="S547" s="474">
        <v>763.14</v>
      </c>
      <c r="U547" s="474">
        <v>1271.97</v>
      </c>
      <c r="V547" s="474">
        <v>763.14</v>
      </c>
      <c r="X547" s="465">
        <v>1211.4000000000001</v>
      </c>
      <c r="Y547" s="465">
        <v>726.8</v>
      </c>
      <c r="AA547" s="474">
        <v>1053.4000000000001</v>
      </c>
      <c r="AB547" s="474">
        <v>632.04</v>
      </c>
      <c r="AD547" s="474">
        <v>916</v>
      </c>
      <c r="AE547" s="474">
        <v>549.6</v>
      </c>
      <c r="AG547" s="474">
        <v>916</v>
      </c>
      <c r="AH547" s="474">
        <v>549.6</v>
      </c>
      <c r="AP547" s="535"/>
    </row>
    <row r="548" spans="1:42" ht="24" customHeight="1" outlineLevel="1" x14ac:dyDescent="0.25">
      <c r="A548" s="493"/>
      <c r="B548" s="471" t="s">
        <v>8410</v>
      </c>
      <c r="C548" s="469" t="s">
        <v>4610</v>
      </c>
      <c r="E548" s="472" t="s">
        <v>13330</v>
      </c>
      <c r="F548" s="469" t="s">
        <v>4455</v>
      </c>
      <c r="G548" s="468">
        <v>4.7</v>
      </c>
      <c r="H548" s="468">
        <v>1.4</v>
      </c>
      <c r="I548" s="468" t="s">
        <v>4616</v>
      </c>
      <c r="M548" s="474">
        <f t="shared" si="37"/>
        <v>1598.8700000000001</v>
      </c>
      <c r="N548" s="474">
        <f t="shared" si="35"/>
        <v>1151.1864</v>
      </c>
      <c r="P548" s="488">
        <v>0.72</v>
      </c>
      <c r="R548" s="474">
        <v>1291.4000000000001</v>
      </c>
      <c r="S548" s="474">
        <v>841.47</v>
      </c>
      <c r="U548" s="474">
        <v>1291.4000000000001</v>
      </c>
      <c r="V548" s="474">
        <v>841.47</v>
      </c>
      <c r="X548" s="465">
        <v>1229.9000000000001</v>
      </c>
      <c r="Y548" s="465">
        <v>801.4</v>
      </c>
      <c r="AA548" s="474">
        <v>1069.5</v>
      </c>
      <c r="AB548" s="474">
        <v>696.9</v>
      </c>
      <c r="AD548" s="474">
        <v>930</v>
      </c>
      <c r="AE548" s="474">
        <v>606</v>
      </c>
      <c r="AG548" s="474"/>
      <c r="AH548" s="474"/>
      <c r="AP548" s="535"/>
    </row>
    <row r="549" spans="1:42" ht="24" customHeight="1" outlineLevel="1" x14ac:dyDescent="0.25">
      <c r="A549" s="493"/>
      <c r="B549" s="471" t="s">
        <v>19636</v>
      </c>
      <c r="C549" s="469" t="s">
        <v>4610</v>
      </c>
      <c r="E549" s="472" t="s">
        <v>19637</v>
      </c>
      <c r="F549" s="469" t="s">
        <v>4455</v>
      </c>
      <c r="G549" s="468">
        <v>4.7</v>
      </c>
      <c r="H549" s="468">
        <v>1.4</v>
      </c>
      <c r="I549" s="468" t="s">
        <v>4616</v>
      </c>
      <c r="M549" s="474">
        <f t="shared" si="37"/>
        <v>1853.41</v>
      </c>
      <c r="N549" s="474">
        <f t="shared" si="35"/>
        <v>1390.0575000000001</v>
      </c>
      <c r="P549" s="488">
        <v>0.75</v>
      </c>
      <c r="R549" s="474">
        <v>1496.99</v>
      </c>
      <c r="S549" s="474">
        <v>1047.06</v>
      </c>
      <c r="U549" s="474">
        <v>1496.99</v>
      </c>
      <c r="V549" s="474">
        <v>1047.06</v>
      </c>
      <c r="X549" s="465">
        <v>1425.7</v>
      </c>
      <c r="Y549" s="465">
        <v>997.2</v>
      </c>
      <c r="AA549" s="474">
        <v>1239.7</v>
      </c>
      <c r="AB549" s="474">
        <v>867.1</v>
      </c>
      <c r="AD549" s="474">
        <v>1078</v>
      </c>
      <c r="AE549" s="474">
        <v>754</v>
      </c>
      <c r="AG549" s="474"/>
      <c r="AH549" s="474"/>
      <c r="AP549" s="535"/>
    </row>
    <row r="550" spans="1:42" s="466" customFormat="1" ht="24" customHeight="1" outlineLevel="1" x14ac:dyDescent="0.25">
      <c r="A550" s="492"/>
      <c r="B550" s="462" t="s">
        <v>4836</v>
      </c>
      <c r="C550" s="461" t="s">
        <v>4610</v>
      </c>
      <c r="D550" s="461"/>
      <c r="E550" s="466" t="s">
        <v>13313</v>
      </c>
      <c r="F550" s="461" t="s">
        <v>4455</v>
      </c>
      <c r="G550" s="464">
        <v>4.5</v>
      </c>
      <c r="H550" s="464">
        <v>1.35</v>
      </c>
      <c r="I550" s="464" t="s">
        <v>4616</v>
      </c>
      <c r="J550" s="464">
        <v>496</v>
      </c>
      <c r="K550" s="461">
        <v>31</v>
      </c>
      <c r="L550" s="464">
        <v>16</v>
      </c>
      <c r="M550" s="465">
        <f t="shared" si="37"/>
        <v>3601.78</v>
      </c>
      <c r="N550" s="465">
        <f t="shared" si="35"/>
        <v>2161.0680000000002</v>
      </c>
      <c r="O550" s="514"/>
      <c r="P550" s="486">
        <v>0.6</v>
      </c>
      <c r="Q550" s="514"/>
      <c r="R550" s="465">
        <v>2909.13</v>
      </c>
      <c r="S550" s="465">
        <v>1745.52</v>
      </c>
      <c r="T550" s="514"/>
      <c r="U550" s="465">
        <v>2909.13</v>
      </c>
      <c r="V550" s="465">
        <v>1745.52</v>
      </c>
      <c r="W550" s="514"/>
      <c r="X550" s="465">
        <v>2770.6</v>
      </c>
      <c r="Y550" s="465">
        <v>1662.4</v>
      </c>
      <c r="Z550" s="514"/>
      <c r="AA550" s="465">
        <v>2409.25</v>
      </c>
      <c r="AB550" s="465">
        <v>1445.55</v>
      </c>
      <c r="AC550" s="514"/>
      <c r="AD550" s="465">
        <v>2095</v>
      </c>
      <c r="AE550" s="465">
        <v>1257</v>
      </c>
      <c r="AF550" s="514"/>
      <c r="AG550" s="465">
        <v>2095</v>
      </c>
      <c r="AH550" s="465">
        <v>1257</v>
      </c>
      <c r="AI550" s="530"/>
      <c r="AJ550" s="533"/>
      <c r="AK550" s="533"/>
      <c r="AL550" s="533"/>
      <c r="AM550" s="533"/>
      <c r="AN550" s="533"/>
      <c r="AO550" s="533"/>
      <c r="AP550" s="534"/>
    </row>
    <row r="551" spans="1:42" ht="24" customHeight="1" outlineLevel="1" x14ac:dyDescent="0.25">
      <c r="A551" s="493"/>
      <c r="B551" s="471" t="s">
        <v>4547</v>
      </c>
      <c r="C551" s="469" t="s">
        <v>4610</v>
      </c>
      <c r="E551" s="472" t="s">
        <v>13314</v>
      </c>
      <c r="F551" s="469" t="s">
        <v>4455</v>
      </c>
      <c r="G551" s="468">
        <v>4.5</v>
      </c>
      <c r="H551" s="468">
        <v>1.35</v>
      </c>
      <c r="I551" s="468" t="s">
        <v>4616</v>
      </c>
      <c r="J551" s="468">
        <v>518</v>
      </c>
      <c r="M551" s="474">
        <f t="shared" si="37"/>
        <v>4853.68</v>
      </c>
      <c r="N551" s="474">
        <f t="shared" si="35"/>
        <v>3640.26</v>
      </c>
      <c r="P551" s="488">
        <v>0.75</v>
      </c>
      <c r="R551" s="474">
        <v>3920.28</v>
      </c>
      <c r="S551" s="474">
        <v>2756.57</v>
      </c>
      <c r="U551" s="474">
        <v>3920.28</v>
      </c>
      <c r="V551" s="474">
        <v>2756.57</v>
      </c>
      <c r="X551" s="465">
        <v>3733.6</v>
      </c>
      <c r="Y551" s="465">
        <v>2625.3</v>
      </c>
      <c r="AA551" s="474">
        <v>3246.57</v>
      </c>
      <c r="AB551" s="474">
        <v>2282.87</v>
      </c>
      <c r="AD551" s="474">
        <v>2823.1</v>
      </c>
      <c r="AE551" s="474">
        <v>1985.1</v>
      </c>
      <c r="AG551" s="474">
        <v>2823.1</v>
      </c>
      <c r="AH551" s="474">
        <v>1985.1</v>
      </c>
      <c r="AP551" s="535"/>
    </row>
    <row r="552" spans="1:42" ht="24" customHeight="1" outlineLevel="1" x14ac:dyDescent="0.25">
      <c r="A552" s="493"/>
      <c r="B552" s="471" t="s">
        <v>4548</v>
      </c>
      <c r="C552" s="469" t="s">
        <v>4610</v>
      </c>
      <c r="E552" s="472" t="s">
        <v>13315</v>
      </c>
      <c r="F552" s="469" t="s">
        <v>4455</v>
      </c>
      <c r="G552" s="468">
        <v>4.5</v>
      </c>
      <c r="H552" s="468">
        <v>1.35</v>
      </c>
      <c r="I552" s="468" t="s">
        <v>4616</v>
      </c>
      <c r="J552" s="468">
        <v>500</v>
      </c>
      <c r="M552" s="474">
        <f t="shared" si="37"/>
        <v>4662.84</v>
      </c>
      <c r="N552" s="474">
        <f t="shared" si="35"/>
        <v>3357.2447999999999</v>
      </c>
      <c r="P552" s="488">
        <v>0.72</v>
      </c>
      <c r="R552" s="474">
        <v>3766.14</v>
      </c>
      <c r="S552" s="474">
        <v>2602.4299999999998</v>
      </c>
      <c r="U552" s="474">
        <v>3766.14</v>
      </c>
      <c r="V552" s="474">
        <v>2602.4299999999998</v>
      </c>
      <c r="X552" s="465">
        <v>3586.8</v>
      </c>
      <c r="Y552" s="465">
        <v>2478.5</v>
      </c>
      <c r="AA552" s="474">
        <v>3118.92</v>
      </c>
      <c r="AB552" s="474">
        <v>2155.2199999999998</v>
      </c>
      <c r="AD552" s="474">
        <v>2712.1</v>
      </c>
      <c r="AE552" s="474">
        <v>1874.1</v>
      </c>
      <c r="AG552" s="474">
        <v>2712.1</v>
      </c>
      <c r="AH552" s="474">
        <v>1874.1</v>
      </c>
      <c r="AP552" s="535"/>
    </row>
    <row r="553" spans="1:42" ht="24" customHeight="1" outlineLevel="1" x14ac:dyDescent="0.25">
      <c r="A553" s="493"/>
      <c r="B553" s="471" t="s">
        <v>4549</v>
      </c>
      <c r="C553" s="469" t="s">
        <v>4610</v>
      </c>
      <c r="E553" s="472" t="s">
        <v>13316</v>
      </c>
      <c r="F553" s="469" t="s">
        <v>4455</v>
      </c>
      <c r="G553" s="468">
        <v>4.5</v>
      </c>
      <c r="H553" s="468">
        <v>1.35</v>
      </c>
      <c r="I553" s="468" t="s">
        <v>4616</v>
      </c>
      <c r="J553" s="468">
        <v>514</v>
      </c>
      <c r="M553" s="474">
        <f t="shared" si="37"/>
        <v>3792.6200000000003</v>
      </c>
      <c r="N553" s="474">
        <f t="shared" si="35"/>
        <v>2389.3506000000002</v>
      </c>
      <c r="P553" s="488">
        <v>0.63</v>
      </c>
      <c r="R553" s="474">
        <v>3063.27</v>
      </c>
      <c r="S553" s="474">
        <v>1899.66</v>
      </c>
      <c r="U553" s="474">
        <v>3063.27</v>
      </c>
      <c r="V553" s="474">
        <v>1899.66</v>
      </c>
      <c r="X553" s="465">
        <v>2917.4</v>
      </c>
      <c r="Y553" s="465">
        <v>1809.2</v>
      </c>
      <c r="AA553" s="474">
        <v>2536.9</v>
      </c>
      <c r="AB553" s="474">
        <v>1573.2</v>
      </c>
      <c r="AD553" s="474">
        <v>2206</v>
      </c>
      <c r="AE553" s="474">
        <v>1368</v>
      </c>
      <c r="AG553" s="474">
        <v>2206</v>
      </c>
      <c r="AH553" s="474">
        <v>1368</v>
      </c>
      <c r="AP553" s="535"/>
    </row>
    <row r="554" spans="1:42" ht="24" customHeight="1" outlineLevel="1" x14ac:dyDescent="0.25">
      <c r="A554" s="493"/>
      <c r="B554" s="471" t="s">
        <v>8411</v>
      </c>
      <c r="C554" s="469" t="s">
        <v>4610</v>
      </c>
      <c r="E554" s="472" t="s">
        <v>13317</v>
      </c>
      <c r="F554" s="469" t="s">
        <v>4455</v>
      </c>
      <c r="G554" s="468">
        <v>4.5</v>
      </c>
      <c r="H554" s="468">
        <v>1.35</v>
      </c>
      <c r="I554" s="468" t="s">
        <v>4616</v>
      </c>
      <c r="J554" s="477">
        <v>93</v>
      </c>
      <c r="M554" s="474">
        <f t="shared" si="37"/>
        <v>4071.21</v>
      </c>
      <c r="N554" s="474">
        <f t="shared" si="35"/>
        <v>2564.8623000000002</v>
      </c>
      <c r="P554" s="488">
        <v>0.63</v>
      </c>
      <c r="R554" s="474">
        <v>3288.29</v>
      </c>
      <c r="S554" s="474">
        <v>1972.95</v>
      </c>
      <c r="U554" s="474">
        <v>3288.29</v>
      </c>
      <c r="V554" s="474">
        <v>1972.95</v>
      </c>
      <c r="X554" s="465">
        <v>3131.7</v>
      </c>
      <c r="Y554" s="465">
        <v>1879</v>
      </c>
      <c r="AA554" s="474">
        <v>2723.2</v>
      </c>
      <c r="AB554" s="474">
        <v>1633.92</v>
      </c>
      <c r="AD554" s="474">
        <v>2368</v>
      </c>
      <c r="AE554" s="474">
        <v>1420.8</v>
      </c>
      <c r="AG554" s="474">
        <v>2368</v>
      </c>
      <c r="AH554" s="474">
        <v>1420.8</v>
      </c>
      <c r="AP554" s="535"/>
    </row>
    <row r="555" spans="1:42" ht="24" customHeight="1" outlineLevel="1" x14ac:dyDescent="0.25">
      <c r="A555" s="493"/>
      <c r="B555" s="471" t="s">
        <v>8412</v>
      </c>
      <c r="C555" s="469" t="s">
        <v>4610</v>
      </c>
      <c r="E555" s="472" t="s">
        <v>13318</v>
      </c>
      <c r="F555" s="469" t="s">
        <v>4455</v>
      </c>
      <c r="G555" s="468">
        <v>4.5</v>
      </c>
      <c r="H555" s="468">
        <v>1.35</v>
      </c>
      <c r="I555" s="468" t="s">
        <v>4616</v>
      </c>
      <c r="M555" s="474">
        <v>3789.28</v>
      </c>
      <c r="N555" s="474">
        <f t="shared" si="35"/>
        <v>2728.2816000000003</v>
      </c>
      <c r="P555" s="488">
        <v>0.72</v>
      </c>
      <c r="R555" s="474">
        <v>0</v>
      </c>
      <c r="S555" s="474">
        <v>0</v>
      </c>
      <c r="U555" s="474">
        <v>0</v>
      </c>
      <c r="V555" s="474">
        <v>0</v>
      </c>
      <c r="X555" s="465">
        <v>0</v>
      </c>
      <c r="Y555" s="465">
        <v>0</v>
      </c>
      <c r="AA555" s="474">
        <v>0</v>
      </c>
      <c r="AB555" s="474">
        <v>0</v>
      </c>
      <c r="AD555" s="474"/>
      <c r="AE555" s="474"/>
      <c r="AG555" s="474"/>
      <c r="AH555" s="474"/>
      <c r="AP555" s="535"/>
    </row>
    <row r="556" spans="1:42" ht="24" customHeight="1" outlineLevel="1" x14ac:dyDescent="0.25">
      <c r="A556" s="493"/>
      <c r="B556" s="471" t="s">
        <v>19650</v>
      </c>
      <c r="C556" s="469" t="s">
        <v>4610</v>
      </c>
      <c r="E556" s="472" t="s">
        <v>19632</v>
      </c>
      <c r="F556" s="469" t="s">
        <v>4455</v>
      </c>
      <c r="G556" s="468">
        <v>4.5</v>
      </c>
      <c r="H556" s="468">
        <v>1.35</v>
      </c>
      <c r="I556" s="468" t="s">
        <v>4616</v>
      </c>
      <c r="M556" s="474">
        <v>4009.28</v>
      </c>
      <c r="N556" s="474">
        <f t="shared" si="35"/>
        <v>3006.96</v>
      </c>
      <c r="P556" s="488">
        <v>0.75</v>
      </c>
      <c r="R556" s="474">
        <v>0</v>
      </c>
      <c r="S556" s="474">
        <v>0</v>
      </c>
      <c r="U556" s="474">
        <v>0</v>
      </c>
      <c r="V556" s="474">
        <v>0</v>
      </c>
      <c r="X556" s="465">
        <v>0</v>
      </c>
      <c r="Y556" s="465">
        <v>0</v>
      </c>
      <c r="AA556" s="474">
        <v>0</v>
      </c>
      <c r="AB556" s="474">
        <v>0</v>
      </c>
      <c r="AD556" s="474"/>
      <c r="AE556" s="474"/>
      <c r="AG556" s="474"/>
      <c r="AH556" s="474"/>
      <c r="AP556" s="535"/>
    </row>
    <row r="557" spans="1:42" s="466" customFormat="1" ht="24" customHeight="1" outlineLevel="1" x14ac:dyDescent="0.25">
      <c r="A557" s="492"/>
      <c r="B557" s="462" t="s">
        <v>4837</v>
      </c>
      <c r="C557" s="461" t="s">
        <v>4610</v>
      </c>
      <c r="D557" s="461"/>
      <c r="E557" s="466" t="s">
        <v>8170</v>
      </c>
      <c r="F557" s="461" t="s">
        <v>4455</v>
      </c>
      <c r="G557" s="464">
        <v>4.5</v>
      </c>
      <c r="H557" s="464">
        <v>1.3</v>
      </c>
      <c r="I557" s="464" t="s">
        <v>4616</v>
      </c>
      <c r="J557" s="464">
        <v>416</v>
      </c>
      <c r="K557" s="461">
        <v>26</v>
      </c>
      <c r="L557" s="464">
        <v>14.7</v>
      </c>
      <c r="M557" s="465">
        <f>X557*$O$3</f>
        <v>3020.68</v>
      </c>
      <c r="N557" s="465">
        <f t="shared" si="35"/>
        <v>1812.4079999999999</v>
      </c>
      <c r="O557" s="514"/>
      <c r="P557" s="486">
        <v>0.6</v>
      </c>
      <c r="Q557" s="514"/>
      <c r="R557" s="465">
        <v>2439.7800000000002</v>
      </c>
      <c r="S557" s="465">
        <v>1463.91</v>
      </c>
      <c r="T557" s="514"/>
      <c r="U557" s="465">
        <v>2439.7800000000002</v>
      </c>
      <c r="V557" s="465">
        <v>1463.91</v>
      </c>
      <c r="W557" s="514"/>
      <c r="X557" s="465">
        <v>2323.6</v>
      </c>
      <c r="Y557" s="465">
        <v>1394.2</v>
      </c>
      <c r="Z557" s="514"/>
      <c r="AA557" s="465">
        <v>2020.55</v>
      </c>
      <c r="AB557" s="465">
        <v>1212.33</v>
      </c>
      <c r="AC557" s="514"/>
      <c r="AD557" s="465">
        <v>1757</v>
      </c>
      <c r="AE557" s="465">
        <v>1054.2</v>
      </c>
      <c r="AF557" s="514"/>
      <c r="AG557" s="465">
        <v>1757</v>
      </c>
      <c r="AH557" s="465">
        <v>1054.2</v>
      </c>
      <c r="AI557" s="530"/>
      <c r="AJ557" s="533"/>
      <c r="AK557" s="533"/>
      <c r="AL557" s="533"/>
      <c r="AM557" s="533"/>
      <c r="AN557" s="533"/>
      <c r="AO557" s="533"/>
      <c r="AP557" s="534"/>
    </row>
    <row r="558" spans="1:42" ht="24" customHeight="1" outlineLevel="1" x14ac:dyDescent="0.25">
      <c r="A558" s="493"/>
      <c r="B558" s="471" t="s">
        <v>4550</v>
      </c>
      <c r="C558" s="469" t="s">
        <v>4610</v>
      </c>
      <c r="E558" s="472" t="s">
        <v>9479</v>
      </c>
      <c r="F558" s="469" t="s">
        <v>4455</v>
      </c>
      <c r="G558" s="468">
        <v>4.5</v>
      </c>
      <c r="H558" s="468">
        <v>1.3</v>
      </c>
      <c r="I558" s="468" t="s">
        <v>4616</v>
      </c>
      <c r="J558" s="468">
        <v>438</v>
      </c>
      <c r="M558" s="474">
        <f>X558*$O$3</f>
        <v>4272.58</v>
      </c>
      <c r="N558" s="474">
        <f t="shared" si="35"/>
        <v>3204.4349999999999</v>
      </c>
      <c r="P558" s="488">
        <v>0.75</v>
      </c>
      <c r="R558" s="474">
        <v>3450.93</v>
      </c>
      <c r="S558" s="474">
        <v>2474.96</v>
      </c>
      <c r="U558" s="474">
        <v>3450.93</v>
      </c>
      <c r="V558" s="474">
        <v>2474.96</v>
      </c>
      <c r="X558" s="465">
        <v>3286.6</v>
      </c>
      <c r="Y558" s="465">
        <v>2357.1</v>
      </c>
      <c r="AA558" s="474">
        <v>2857.87</v>
      </c>
      <c r="AB558" s="474">
        <v>2049.65</v>
      </c>
      <c r="AD558" s="474">
        <v>2485.1</v>
      </c>
      <c r="AE558" s="474">
        <v>1782.3</v>
      </c>
      <c r="AG558" s="474">
        <v>2485.1</v>
      </c>
      <c r="AH558" s="474">
        <v>1782.3</v>
      </c>
      <c r="AP558" s="535"/>
    </row>
    <row r="559" spans="1:42" ht="24" customHeight="1" outlineLevel="1" x14ac:dyDescent="0.25">
      <c r="A559" s="493"/>
      <c r="B559" s="471" t="s">
        <v>4551</v>
      </c>
      <c r="C559" s="469" t="s">
        <v>4610</v>
      </c>
      <c r="E559" s="472" t="s">
        <v>8455</v>
      </c>
      <c r="F559" s="469" t="s">
        <v>4455</v>
      </c>
      <c r="G559" s="468">
        <v>4.5</v>
      </c>
      <c r="H559" s="468">
        <v>1.3</v>
      </c>
      <c r="I559" s="468" t="s">
        <v>4616</v>
      </c>
      <c r="J559" s="468">
        <v>420</v>
      </c>
      <c r="M559" s="474">
        <f>X559*$O$3</f>
        <v>4081.7400000000002</v>
      </c>
      <c r="N559" s="474">
        <f t="shared" si="35"/>
        <v>2938.8528000000001</v>
      </c>
      <c r="P559" s="488">
        <v>0.72</v>
      </c>
      <c r="R559" s="474">
        <v>3296.79</v>
      </c>
      <c r="S559" s="474">
        <v>2320.8200000000002</v>
      </c>
      <c r="U559" s="474">
        <v>3296.79</v>
      </c>
      <c r="V559" s="474">
        <v>2320.8200000000002</v>
      </c>
      <c r="X559" s="465">
        <v>3139.8</v>
      </c>
      <c r="Y559" s="465">
        <v>2210.3000000000002</v>
      </c>
      <c r="AA559" s="474">
        <v>2730.22</v>
      </c>
      <c r="AB559" s="474">
        <v>1922</v>
      </c>
      <c r="AD559" s="474">
        <v>2374.1</v>
      </c>
      <c r="AE559" s="474">
        <v>1671.3</v>
      </c>
      <c r="AG559" s="474">
        <v>2374.1</v>
      </c>
      <c r="AH559" s="474">
        <v>1671.3</v>
      </c>
      <c r="AP559" s="535"/>
    </row>
    <row r="560" spans="1:42" ht="24" customHeight="1" outlineLevel="1" x14ac:dyDescent="0.25">
      <c r="A560" s="493"/>
      <c r="B560" s="471" t="s">
        <v>4552</v>
      </c>
      <c r="C560" s="469" t="s">
        <v>4610</v>
      </c>
      <c r="E560" s="472" t="s">
        <v>9480</v>
      </c>
      <c r="F560" s="469" t="s">
        <v>4455</v>
      </c>
      <c r="G560" s="468">
        <v>4.5</v>
      </c>
      <c r="H560" s="468">
        <v>1.3</v>
      </c>
      <c r="I560" s="468" t="s">
        <v>4616</v>
      </c>
      <c r="J560" s="468">
        <v>434</v>
      </c>
      <c r="M560" s="474">
        <f>X560*$O$3</f>
        <v>3211.5200000000004</v>
      </c>
      <c r="N560" s="474">
        <f t="shared" si="35"/>
        <v>2023.2576000000004</v>
      </c>
      <c r="P560" s="488">
        <v>0.63</v>
      </c>
      <c r="R560" s="474">
        <v>2593.92</v>
      </c>
      <c r="S560" s="474">
        <v>1618.05</v>
      </c>
      <c r="U560" s="474">
        <v>2593.92</v>
      </c>
      <c r="V560" s="474">
        <v>1618.05</v>
      </c>
      <c r="X560" s="465">
        <v>2470.4</v>
      </c>
      <c r="Y560" s="465">
        <v>1541</v>
      </c>
      <c r="AA560" s="474">
        <v>2148.1999999999998</v>
      </c>
      <c r="AB560" s="474">
        <v>1339.98</v>
      </c>
      <c r="AD560" s="474">
        <v>1868</v>
      </c>
      <c r="AE560" s="474">
        <v>1165.2</v>
      </c>
      <c r="AG560" s="474">
        <v>1868</v>
      </c>
      <c r="AH560" s="474">
        <v>1165.2</v>
      </c>
      <c r="AP560" s="535"/>
    </row>
    <row r="561" spans="1:42" ht="24" customHeight="1" outlineLevel="1" x14ac:dyDescent="0.25">
      <c r="A561" s="493"/>
      <c r="B561" s="471" t="s">
        <v>8413</v>
      </c>
      <c r="C561" s="469" t="s">
        <v>4610</v>
      </c>
      <c r="E561" s="472" t="s">
        <v>8456</v>
      </c>
      <c r="F561" s="469" t="s">
        <v>4455</v>
      </c>
      <c r="G561" s="468">
        <v>4.5</v>
      </c>
      <c r="H561" s="468">
        <v>1.3</v>
      </c>
      <c r="I561" s="468" t="s">
        <v>4616</v>
      </c>
      <c r="J561" s="477">
        <v>78</v>
      </c>
      <c r="M561" s="474">
        <f>X561*$O$3</f>
        <v>3414.4500000000003</v>
      </c>
      <c r="N561" s="474">
        <f t="shared" si="35"/>
        <v>2151.1035000000002</v>
      </c>
      <c r="P561" s="488">
        <v>0.63</v>
      </c>
      <c r="R561" s="474">
        <v>2757.83</v>
      </c>
      <c r="S561" s="474">
        <v>1654.7</v>
      </c>
      <c r="U561" s="474">
        <v>2757.83</v>
      </c>
      <c r="V561" s="474">
        <v>1654.7</v>
      </c>
      <c r="X561" s="465">
        <v>2626.5</v>
      </c>
      <c r="Y561" s="465">
        <v>1575.9</v>
      </c>
      <c r="AA561" s="474">
        <v>2283.9</v>
      </c>
      <c r="AB561" s="474">
        <v>1370.34</v>
      </c>
      <c r="AD561" s="474">
        <v>1986</v>
      </c>
      <c r="AE561" s="474">
        <v>1191.5999999999999</v>
      </c>
      <c r="AG561" s="474">
        <v>1986</v>
      </c>
      <c r="AH561" s="474">
        <v>1191.5999999999999</v>
      </c>
      <c r="AP561" s="535"/>
    </row>
    <row r="562" spans="1:42" ht="24" customHeight="1" outlineLevel="1" x14ac:dyDescent="0.25">
      <c r="A562" s="493"/>
      <c r="B562" s="471" t="s">
        <v>8414</v>
      </c>
      <c r="C562" s="469" t="s">
        <v>4610</v>
      </c>
      <c r="E562" s="472" t="s">
        <v>13331</v>
      </c>
      <c r="F562" s="469" t="s">
        <v>4455</v>
      </c>
      <c r="G562" s="468">
        <v>4.5</v>
      </c>
      <c r="H562" s="468">
        <v>1.3</v>
      </c>
      <c r="I562" s="468" t="s">
        <v>4616</v>
      </c>
      <c r="M562" s="474">
        <v>3270.68</v>
      </c>
      <c r="N562" s="474">
        <f t="shared" si="35"/>
        <v>2354.8896</v>
      </c>
      <c r="P562" s="488">
        <v>0.72</v>
      </c>
      <c r="R562" s="474">
        <v>0</v>
      </c>
      <c r="S562" s="474">
        <v>0</v>
      </c>
      <c r="U562" s="474">
        <v>0</v>
      </c>
      <c r="V562" s="474">
        <v>0</v>
      </c>
      <c r="X562" s="465">
        <v>0</v>
      </c>
      <c r="Y562" s="465">
        <v>0</v>
      </c>
      <c r="AA562" s="474">
        <v>0</v>
      </c>
      <c r="AB562" s="474">
        <v>0</v>
      </c>
      <c r="AD562" s="474"/>
      <c r="AE562" s="474"/>
      <c r="AG562" s="474"/>
      <c r="AH562" s="474"/>
      <c r="AP562" s="535"/>
    </row>
    <row r="563" spans="1:42" ht="24" customHeight="1" outlineLevel="1" x14ac:dyDescent="0.25">
      <c r="A563" s="493"/>
      <c r="B563" s="471" t="s">
        <v>19651</v>
      </c>
      <c r="C563" s="469" t="s">
        <v>4610</v>
      </c>
      <c r="E563" s="472" t="s">
        <v>19652</v>
      </c>
      <c r="F563" s="469" t="s">
        <v>4455</v>
      </c>
      <c r="G563" s="468">
        <v>4.5</v>
      </c>
      <c r="H563" s="468">
        <v>1.3</v>
      </c>
      <c r="I563" s="468" t="s">
        <v>4616</v>
      </c>
      <c r="M563" s="474">
        <v>3435.68</v>
      </c>
      <c r="N563" s="474">
        <f t="shared" si="35"/>
        <v>2576.7599999999998</v>
      </c>
      <c r="P563" s="488">
        <v>0.75</v>
      </c>
      <c r="R563" s="474">
        <v>0</v>
      </c>
      <c r="S563" s="474">
        <v>0</v>
      </c>
      <c r="U563" s="474">
        <v>0</v>
      </c>
      <c r="V563" s="474">
        <v>0</v>
      </c>
      <c r="X563" s="465">
        <v>0</v>
      </c>
      <c r="Y563" s="465">
        <v>0</v>
      </c>
      <c r="AA563" s="474">
        <v>0</v>
      </c>
      <c r="AB563" s="474">
        <v>0</v>
      </c>
      <c r="AD563" s="474"/>
      <c r="AE563" s="474"/>
      <c r="AG563" s="474"/>
      <c r="AH563" s="474"/>
      <c r="AP563" s="535"/>
    </row>
    <row r="564" spans="1:42" s="466" customFormat="1" ht="24" customHeight="1" outlineLevel="1" x14ac:dyDescent="0.25">
      <c r="A564" s="492"/>
      <c r="B564" s="462" t="s">
        <v>4838</v>
      </c>
      <c r="C564" s="461" t="s">
        <v>4610</v>
      </c>
      <c r="D564" s="461"/>
      <c r="E564" s="466" t="s">
        <v>13332</v>
      </c>
      <c r="F564" s="461" t="s">
        <v>4455</v>
      </c>
      <c r="G564" s="464">
        <v>4.5</v>
      </c>
      <c r="H564" s="464">
        <v>1.4</v>
      </c>
      <c r="I564" s="464" t="s">
        <v>4616</v>
      </c>
      <c r="J564" s="464">
        <v>320</v>
      </c>
      <c r="K564" s="461">
        <v>20</v>
      </c>
      <c r="L564" s="464">
        <v>13</v>
      </c>
      <c r="M564" s="465">
        <f>X564*$O$3</f>
        <v>2324.4</v>
      </c>
      <c r="N564" s="465">
        <f t="shared" si="35"/>
        <v>1394.64</v>
      </c>
      <c r="O564" s="514"/>
      <c r="P564" s="486">
        <v>0.6</v>
      </c>
      <c r="Q564" s="514"/>
      <c r="R564" s="465">
        <v>1877.4</v>
      </c>
      <c r="S564" s="465">
        <v>1126.44</v>
      </c>
      <c r="T564" s="514"/>
      <c r="U564" s="465">
        <v>1877.4</v>
      </c>
      <c r="V564" s="465">
        <v>1126.44</v>
      </c>
      <c r="W564" s="514"/>
      <c r="X564" s="465">
        <v>1788</v>
      </c>
      <c r="Y564" s="465">
        <v>1072.8</v>
      </c>
      <c r="Z564" s="514"/>
      <c r="AA564" s="465">
        <v>1554.8</v>
      </c>
      <c r="AB564" s="465">
        <v>932.88</v>
      </c>
      <c r="AC564" s="514"/>
      <c r="AD564" s="465">
        <v>1352</v>
      </c>
      <c r="AE564" s="465">
        <v>811.19999999999993</v>
      </c>
      <c r="AF564" s="514"/>
      <c r="AG564" s="465">
        <v>1352</v>
      </c>
      <c r="AH564" s="465">
        <v>811.19999999999993</v>
      </c>
      <c r="AI564" s="530"/>
      <c r="AJ564" s="533"/>
      <c r="AK564" s="533"/>
      <c r="AL564" s="533"/>
      <c r="AM564" s="533"/>
      <c r="AN564" s="533"/>
      <c r="AO564" s="533"/>
      <c r="AP564" s="534"/>
    </row>
    <row r="565" spans="1:42" ht="24" customHeight="1" outlineLevel="1" x14ac:dyDescent="0.25">
      <c r="A565" s="493"/>
      <c r="B565" s="471" t="s">
        <v>4553</v>
      </c>
      <c r="C565" s="469" t="s">
        <v>4610</v>
      </c>
      <c r="E565" s="472" t="s">
        <v>13333</v>
      </c>
      <c r="F565" s="469" t="s">
        <v>4455</v>
      </c>
      <c r="G565" s="468">
        <v>4.5</v>
      </c>
      <c r="H565" s="468">
        <v>1.4</v>
      </c>
      <c r="I565" s="468" t="s">
        <v>4616</v>
      </c>
      <c r="J565" s="468">
        <v>360</v>
      </c>
      <c r="M565" s="474">
        <f>X565*$O$3</f>
        <v>3639.8700000000003</v>
      </c>
      <c r="N565" s="474">
        <f t="shared" si="35"/>
        <v>2729.9025000000001</v>
      </c>
      <c r="P565" s="488">
        <v>0.75</v>
      </c>
      <c r="R565" s="474">
        <v>2939.9</v>
      </c>
      <c r="S565" s="474">
        <v>2188.94</v>
      </c>
      <c r="U565" s="474">
        <v>2939.9</v>
      </c>
      <c r="V565" s="474">
        <v>2188.94</v>
      </c>
      <c r="X565" s="465">
        <v>2799.9</v>
      </c>
      <c r="Y565" s="465">
        <v>2084.6999999999998</v>
      </c>
      <c r="AA565" s="474">
        <v>2434.67</v>
      </c>
      <c r="AB565" s="474">
        <v>1812.75</v>
      </c>
      <c r="AD565" s="474">
        <v>2117.1</v>
      </c>
      <c r="AE565" s="474">
        <v>1576.2999999999997</v>
      </c>
      <c r="AG565" s="474">
        <v>2117.1</v>
      </c>
      <c r="AH565" s="474">
        <v>1576.2999999999997</v>
      </c>
      <c r="AP565" s="535"/>
    </row>
    <row r="566" spans="1:42" ht="24" customHeight="1" outlineLevel="1" x14ac:dyDescent="0.25">
      <c r="A566" s="493"/>
      <c r="B566" s="471" t="s">
        <v>4554</v>
      </c>
      <c r="C566" s="469" t="s">
        <v>4610</v>
      </c>
      <c r="E566" s="472" t="s">
        <v>13334</v>
      </c>
      <c r="F566" s="469" t="s">
        <v>4455</v>
      </c>
      <c r="G566" s="468">
        <v>4.5</v>
      </c>
      <c r="H566" s="468">
        <v>1.4</v>
      </c>
      <c r="I566" s="468" t="s">
        <v>4616</v>
      </c>
      <c r="J566" s="468">
        <v>324</v>
      </c>
      <c r="M566" s="474">
        <f>X566*$O$3</f>
        <v>3385.33</v>
      </c>
      <c r="N566" s="474">
        <f t="shared" si="35"/>
        <v>2437.4375999999997</v>
      </c>
      <c r="P566" s="488">
        <v>0.72</v>
      </c>
      <c r="R566" s="474">
        <v>2734.31</v>
      </c>
      <c r="S566" s="474">
        <v>1983.35</v>
      </c>
      <c r="U566" s="474">
        <v>2734.31</v>
      </c>
      <c r="V566" s="474">
        <v>1983.35</v>
      </c>
      <c r="X566" s="465">
        <v>2604.1</v>
      </c>
      <c r="Y566" s="465">
        <v>1888.9</v>
      </c>
      <c r="AA566" s="474">
        <v>2264.4699999999998</v>
      </c>
      <c r="AB566" s="474">
        <v>1642.55</v>
      </c>
      <c r="AD566" s="474">
        <v>1969.1</v>
      </c>
      <c r="AE566" s="474">
        <v>1428.2999999999997</v>
      </c>
      <c r="AG566" s="474">
        <v>1969.1</v>
      </c>
      <c r="AH566" s="474">
        <v>1428.2999999999997</v>
      </c>
      <c r="AP566" s="535"/>
    </row>
    <row r="567" spans="1:42" ht="24" customHeight="1" outlineLevel="1" x14ac:dyDescent="0.25">
      <c r="A567" s="493"/>
      <c r="B567" s="471" t="s">
        <v>4555</v>
      </c>
      <c r="C567" s="469" t="s">
        <v>4610</v>
      </c>
      <c r="E567" s="472" t="s">
        <v>13335</v>
      </c>
      <c r="F567" s="469" t="s">
        <v>4455</v>
      </c>
      <c r="G567" s="468">
        <v>4.5</v>
      </c>
      <c r="H567" s="468">
        <v>1.4</v>
      </c>
      <c r="I567" s="468" t="s">
        <v>4616</v>
      </c>
      <c r="J567" s="468">
        <v>356</v>
      </c>
      <c r="M567" s="474">
        <f>X567*$O$3</f>
        <v>2578.94</v>
      </c>
      <c r="N567" s="474">
        <f t="shared" si="35"/>
        <v>1624.7322000000001</v>
      </c>
      <c r="P567" s="488">
        <v>0.63</v>
      </c>
      <c r="R567" s="474">
        <v>2082.9899999999998</v>
      </c>
      <c r="S567" s="474">
        <v>1331.93</v>
      </c>
      <c r="U567" s="474">
        <v>2082.9899999999998</v>
      </c>
      <c r="V567" s="474">
        <v>1331.93</v>
      </c>
      <c r="X567" s="465">
        <v>1983.8</v>
      </c>
      <c r="Y567" s="465">
        <v>1268.5</v>
      </c>
      <c r="AA567" s="474">
        <v>1725</v>
      </c>
      <c r="AB567" s="474">
        <v>1103.08</v>
      </c>
      <c r="AD567" s="474">
        <v>1500</v>
      </c>
      <c r="AE567" s="474">
        <v>959.19999999999993</v>
      </c>
      <c r="AG567" s="474">
        <v>1500</v>
      </c>
      <c r="AH567" s="474">
        <v>959.19999999999993</v>
      </c>
      <c r="AP567" s="535"/>
    </row>
    <row r="568" spans="1:42" ht="24" customHeight="1" outlineLevel="1" x14ac:dyDescent="0.25">
      <c r="A568" s="493"/>
      <c r="B568" s="471" t="s">
        <v>8415</v>
      </c>
      <c r="C568" s="469" t="s">
        <v>4610</v>
      </c>
      <c r="E568" s="472" t="s">
        <v>13336</v>
      </c>
      <c r="F568" s="469" t="s">
        <v>4455</v>
      </c>
      <c r="G568" s="468">
        <v>4.5</v>
      </c>
      <c r="H568" s="468">
        <v>1.4</v>
      </c>
      <c r="I568" s="468" t="s">
        <v>4616</v>
      </c>
      <c r="J568" s="477">
        <v>60</v>
      </c>
      <c r="M568" s="474">
        <f>X568*$O$3</f>
        <v>2627.04</v>
      </c>
      <c r="N568" s="474">
        <f t="shared" si="35"/>
        <v>1655.0352</v>
      </c>
      <c r="P568" s="488">
        <v>0.63</v>
      </c>
      <c r="R568" s="474">
        <v>2121.84</v>
      </c>
      <c r="S568" s="474">
        <v>1273.1300000000001</v>
      </c>
      <c r="U568" s="474">
        <v>2121.84</v>
      </c>
      <c r="V568" s="474">
        <v>1273.1300000000001</v>
      </c>
      <c r="X568" s="465">
        <v>2020.8</v>
      </c>
      <c r="Y568" s="465">
        <v>1212.5</v>
      </c>
      <c r="AA568" s="474">
        <v>1757.2</v>
      </c>
      <c r="AB568" s="474">
        <v>1054.32</v>
      </c>
      <c r="AD568" s="474">
        <v>1528</v>
      </c>
      <c r="AE568" s="474">
        <v>916.8</v>
      </c>
      <c r="AG568" s="474">
        <v>1528</v>
      </c>
      <c r="AH568" s="474">
        <v>916.8</v>
      </c>
      <c r="AP568" s="535"/>
    </row>
    <row r="569" spans="1:42" ht="24" customHeight="1" outlineLevel="1" x14ac:dyDescent="0.25">
      <c r="A569" s="493"/>
      <c r="B569" s="471" t="s">
        <v>8416</v>
      </c>
      <c r="C569" s="469" t="s">
        <v>4610</v>
      </c>
      <c r="E569" s="472" t="s">
        <v>13337</v>
      </c>
      <c r="F569" s="469" t="s">
        <v>4455</v>
      </c>
      <c r="G569" s="468">
        <v>4.5</v>
      </c>
      <c r="H569" s="468">
        <v>1.4</v>
      </c>
      <c r="I569" s="468" t="s">
        <v>4616</v>
      </c>
      <c r="M569" s="474">
        <v>2636.9</v>
      </c>
      <c r="N569" s="474">
        <f t="shared" si="35"/>
        <v>1898.568</v>
      </c>
      <c r="P569" s="488">
        <v>0.72</v>
      </c>
      <c r="R569" s="474">
        <v>0</v>
      </c>
      <c r="S569" s="474">
        <v>0</v>
      </c>
      <c r="U569" s="474">
        <v>0</v>
      </c>
      <c r="V569" s="474">
        <v>0</v>
      </c>
      <c r="X569" s="465">
        <v>0</v>
      </c>
      <c r="Y569" s="465">
        <v>0</v>
      </c>
      <c r="AA569" s="474">
        <v>0</v>
      </c>
      <c r="AB569" s="474">
        <v>0</v>
      </c>
      <c r="AD569" s="474"/>
      <c r="AE569" s="474"/>
      <c r="AG569" s="474"/>
      <c r="AH569" s="474"/>
      <c r="AP569" s="535"/>
    </row>
    <row r="570" spans="1:42" ht="24" customHeight="1" outlineLevel="1" x14ac:dyDescent="0.25">
      <c r="A570" s="493"/>
      <c r="B570" s="471" t="s">
        <v>19653</v>
      </c>
      <c r="C570" s="469" t="s">
        <v>4610</v>
      </c>
      <c r="E570" s="472" t="s">
        <v>19654</v>
      </c>
      <c r="F570" s="469" t="s">
        <v>4455</v>
      </c>
      <c r="G570" s="468">
        <v>4.5</v>
      </c>
      <c r="H570" s="468">
        <v>1.4</v>
      </c>
      <c r="I570" s="468" t="s">
        <v>4616</v>
      </c>
      <c r="M570" s="474">
        <v>2856.9</v>
      </c>
      <c r="N570" s="474">
        <f t="shared" si="35"/>
        <v>2142.6750000000002</v>
      </c>
      <c r="P570" s="488">
        <v>0.75</v>
      </c>
      <c r="R570" s="474">
        <v>0</v>
      </c>
      <c r="S570" s="474">
        <v>0</v>
      </c>
      <c r="U570" s="474">
        <v>0</v>
      </c>
      <c r="V570" s="474">
        <v>0</v>
      </c>
      <c r="X570" s="465">
        <v>0</v>
      </c>
      <c r="Y570" s="465">
        <v>0</v>
      </c>
      <c r="AA570" s="474">
        <v>0</v>
      </c>
      <c r="AB570" s="474">
        <v>0</v>
      </c>
      <c r="AD570" s="474"/>
      <c r="AE570" s="474"/>
      <c r="AG570" s="474"/>
      <c r="AH570" s="474"/>
      <c r="AP570" s="535"/>
    </row>
    <row r="571" spans="1:42" s="466" customFormat="1" ht="24" customHeight="1" outlineLevel="1" x14ac:dyDescent="0.25">
      <c r="A571" s="492"/>
      <c r="B571" s="462" t="s">
        <v>4839</v>
      </c>
      <c r="C571" s="461" t="s">
        <v>4610</v>
      </c>
      <c r="D571" s="461"/>
      <c r="E571" s="466" t="s">
        <v>8213</v>
      </c>
      <c r="F571" s="461" t="s">
        <v>4455</v>
      </c>
      <c r="G571" s="464">
        <v>4.5999999999999996</v>
      </c>
      <c r="H571" s="464">
        <v>1.65</v>
      </c>
      <c r="I571" s="464" t="s">
        <v>4616</v>
      </c>
      <c r="J571" s="464">
        <v>240</v>
      </c>
      <c r="K571" s="461">
        <v>15</v>
      </c>
      <c r="L571" s="464">
        <v>11.25</v>
      </c>
      <c r="M571" s="465">
        <f t="shared" ref="M571:M611" si="38">X571*$O$3</f>
        <v>1739.92</v>
      </c>
      <c r="N571" s="465">
        <f t="shared" ref="N571:N634" si="39">M571*P571</f>
        <v>1043.952</v>
      </c>
      <c r="O571" s="514"/>
      <c r="P571" s="486">
        <v>0.6</v>
      </c>
      <c r="Q571" s="514"/>
      <c r="R571" s="465">
        <v>1405.32</v>
      </c>
      <c r="S571" s="465">
        <v>843.15</v>
      </c>
      <c r="T571" s="514"/>
      <c r="U571" s="465">
        <v>1405.32</v>
      </c>
      <c r="V571" s="465">
        <v>843.15</v>
      </c>
      <c r="W571" s="514"/>
      <c r="X571" s="465">
        <v>1338.4</v>
      </c>
      <c r="Y571" s="465">
        <v>803</v>
      </c>
      <c r="Z571" s="514"/>
      <c r="AA571" s="465">
        <v>1163.8</v>
      </c>
      <c r="AB571" s="465">
        <v>698.28</v>
      </c>
      <c r="AC571" s="514"/>
      <c r="AD571" s="465">
        <v>1012</v>
      </c>
      <c r="AE571" s="465">
        <v>607.19999999999993</v>
      </c>
      <c r="AF571" s="514"/>
      <c r="AG571" s="465">
        <v>1012</v>
      </c>
      <c r="AH571" s="465">
        <v>607.19999999999993</v>
      </c>
      <c r="AI571" s="530"/>
      <c r="AJ571" s="533"/>
      <c r="AK571" s="533"/>
      <c r="AL571" s="533"/>
      <c r="AM571" s="533"/>
      <c r="AN571" s="533"/>
      <c r="AO571" s="533"/>
      <c r="AP571" s="534"/>
    </row>
    <row r="572" spans="1:42" ht="24" customHeight="1" outlineLevel="1" x14ac:dyDescent="0.25">
      <c r="A572" s="493"/>
      <c r="B572" s="471" t="s">
        <v>8417</v>
      </c>
      <c r="C572" s="469" t="s">
        <v>4610</v>
      </c>
      <c r="E572" s="472" t="s">
        <v>9469</v>
      </c>
      <c r="F572" s="469" t="s">
        <v>4455</v>
      </c>
      <c r="G572" s="468">
        <v>4.5999999999999996</v>
      </c>
      <c r="H572" s="468">
        <v>1.65</v>
      </c>
      <c r="I572" s="468" t="s">
        <v>4616</v>
      </c>
      <c r="J572" s="468">
        <v>262</v>
      </c>
      <c r="M572" s="474">
        <f t="shared" si="38"/>
        <v>3035.5</v>
      </c>
      <c r="N572" s="474">
        <f t="shared" si="39"/>
        <v>2276.625</v>
      </c>
      <c r="P572" s="488">
        <v>0.75</v>
      </c>
      <c r="R572" s="474">
        <v>2451.75</v>
      </c>
      <c r="S572" s="474">
        <v>1889.69</v>
      </c>
      <c r="U572" s="474">
        <v>2451.75</v>
      </c>
      <c r="V572" s="474">
        <v>1889.69</v>
      </c>
      <c r="X572" s="465">
        <v>2335</v>
      </c>
      <c r="Y572" s="465">
        <v>1799.7</v>
      </c>
      <c r="AA572" s="474">
        <v>2030.44</v>
      </c>
      <c r="AB572" s="474">
        <v>1564.92</v>
      </c>
      <c r="AD572" s="474">
        <v>1765.6</v>
      </c>
      <c r="AE572" s="474">
        <v>1360.8</v>
      </c>
      <c r="AG572" s="474">
        <v>1765.6</v>
      </c>
      <c r="AH572" s="474">
        <v>1360.8</v>
      </c>
      <c r="AP572" s="535"/>
    </row>
    <row r="573" spans="1:42" ht="24" customHeight="1" outlineLevel="1" x14ac:dyDescent="0.25">
      <c r="A573" s="493"/>
      <c r="B573" s="471" t="s">
        <v>8418</v>
      </c>
      <c r="C573" s="469" t="s">
        <v>4610</v>
      </c>
      <c r="E573" s="472" t="s">
        <v>13338</v>
      </c>
      <c r="F573" s="469" t="s">
        <v>4455</v>
      </c>
      <c r="G573" s="468">
        <v>4.5999999999999996</v>
      </c>
      <c r="H573" s="468">
        <v>1.65</v>
      </c>
      <c r="I573" s="468" t="s">
        <v>4616</v>
      </c>
      <c r="J573" s="468">
        <v>244</v>
      </c>
      <c r="M573" s="474">
        <f t="shared" si="38"/>
        <v>2844.66</v>
      </c>
      <c r="N573" s="474">
        <f t="shared" si="39"/>
        <v>2048.1551999999997</v>
      </c>
      <c r="P573" s="488">
        <v>0.72</v>
      </c>
      <c r="R573" s="474">
        <v>2297.61</v>
      </c>
      <c r="S573" s="474">
        <v>1735.55</v>
      </c>
      <c r="U573" s="474">
        <v>2297.61</v>
      </c>
      <c r="V573" s="474">
        <v>1735.55</v>
      </c>
      <c r="X573" s="465">
        <v>2188.1999999999998</v>
      </c>
      <c r="Y573" s="465">
        <v>1652.9</v>
      </c>
      <c r="AA573" s="474">
        <v>1902.79</v>
      </c>
      <c r="AB573" s="474">
        <v>1437.27</v>
      </c>
      <c r="AD573" s="474">
        <v>1654.6</v>
      </c>
      <c r="AE573" s="474">
        <v>1249.8</v>
      </c>
      <c r="AG573" s="474">
        <v>1654.6</v>
      </c>
      <c r="AH573" s="474">
        <v>1249.8</v>
      </c>
      <c r="AP573" s="535"/>
    </row>
    <row r="574" spans="1:42" ht="24" customHeight="1" outlineLevel="1" x14ac:dyDescent="0.25">
      <c r="A574" s="493"/>
      <c r="B574" s="471" t="s">
        <v>8419</v>
      </c>
      <c r="C574" s="469" t="s">
        <v>4610</v>
      </c>
      <c r="E574" s="472" t="s">
        <v>9470</v>
      </c>
      <c r="F574" s="469" t="s">
        <v>4455</v>
      </c>
      <c r="G574" s="468">
        <v>4.5999999999999996</v>
      </c>
      <c r="H574" s="468">
        <v>1.65</v>
      </c>
      <c r="I574" s="468" t="s">
        <v>4616</v>
      </c>
      <c r="J574" s="468">
        <v>258</v>
      </c>
      <c r="M574" s="474">
        <f t="shared" si="38"/>
        <v>1930.7600000000002</v>
      </c>
      <c r="N574" s="474">
        <f t="shared" si="39"/>
        <v>1216.3788000000002</v>
      </c>
      <c r="P574" s="488">
        <v>0.63</v>
      </c>
      <c r="R574" s="474">
        <v>1559.46</v>
      </c>
      <c r="S574" s="474">
        <v>997.29</v>
      </c>
      <c r="U574" s="474">
        <v>1559.46</v>
      </c>
      <c r="V574" s="474">
        <v>997.29</v>
      </c>
      <c r="X574" s="465">
        <v>1485.2</v>
      </c>
      <c r="Y574" s="465">
        <v>949.8</v>
      </c>
      <c r="AA574" s="474">
        <v>1291.45</v>
      </c>
      <c r="AB574" s="474">
        <v>825.93</v>
      </c>
      <c r="AD574" s="474">
        <v>1123</v>
      </c>
      <c r="AE574" s="474">
        <v>718.19999999999993</v>
      </c>
      <c r="AG574" s="474">
        <v>1123</v>
      </c>
      <c r="AH574" s="474">
        <v>718.19999999999993</v>
      </c>
      <c r="AP574" s="535"/>
    </row>
    <row r="575" spans="1:42" ht="24" customHeight="1" outlineLevel="1" x14ac:dyDescent="0.25">
      <c r="A575" s="493"/>
      <c r="B575" s="471" t="s">
        <v>8420</v>
      </c>
      <c r="C575" s="469" t="s">
        <v>4610</v>
      </c>
      <c r="E575" s="472" t="s">
        <v>8216</v>
      </c>
      <c r="F575" s="469" t="s">
        <v>4455</v>
      </c>
      <c r="G575" s="468">
        <v>4.5999999999999996</v>
      </c>
      <c r="H575" s="468">
        <v>1.65</v>
      </c>
      <c r="I575" s="468" t="s">
        <v>4616</v>
      </c>
      <c r="J575" s="477">
        <v>45</v>
      </c>
      <c r="M575" s="474">
        <f t="shared" si="38"/>
        <v>1966.7700000000002</v>
      </c>
      <c r="N575" s="474">
        <f t="shared" si="39"/>
        <v>1239.0651</v>
      </c>
      <c r="P575" s="488">
        <v>0.63</v>
      </c>
      <c r="R575" s="474">
        <v>1588.55</v>
      </c>
      <c r="S575" s="474">
        <v>953.19</v>
      </c>
      <c r="U575" s="474">
        <v>1588.55</v>
      </c>
      <c r="V575" s="474">
        <v>953.19</v>
      </c>
      <c r="X575" s="465">
        <v>1512.9</v>
      </c>
      <c r="Y575" s="465">
        <v>907.8</v>
      </c>
      <c r="AA575" s="474">
        <v>1315.6</v>
      </c>
      <c r="AB575" s="474">
        <v>789.36</v>
      </c>
      <c r="AD575" s="474">
        <v>1144</v>
      </c>
      <c r="AE575" s="474">
        <v>686.4</v>
      </c>
      <c r="AG575" s="474">
        <v>1144</v>
      </c>
      <c r="AH575" s="474">
        <v>686.4</v>
      </c>
      <c r="AP575" s="535"/>
    </row>
    <row r="576" spans="1:42" ht="24" customHeight="1" outlineLevel="1" x14ac:dyDescent="0.25">
      <c r="A576" s="493"/>
      <c r="B576" s="471" t="s">
        <v>8421</v>
      </c>
      <c r="C576" s="469" t="s">
        <v>4610</v>
      </c>
      <c r="E576" s="472" t="s">
        <v>13339</v>
      </c>
      <c r="F576" s="469" t="s">
        <v>4455</v>
      </c>
      <c r="G576" s="468">
        <v>4.5999999999999996</v>
      </c>
      <c r="H576" s="468">
        <v>1.65</v>
      </c>
      <c r="I576" s="468" t="s">
        <v>4616</v>
      </c>
      <c r="M576" s="474">
        <f t="shared" si="38"/>
        <v>0</v>
      </c>
      <c r="N576" s="474">
        <f t="shared" si="39"/>
        <v>0</v>
      </c>
      <c r="P576" s="488">
        <v>0.72</v>
      </c>
      <c r="R576" s="474">
        <v>0</v>
      </c>
      <c r="S576" s="474">
        <v>0</v>
      </c>
      <c r="U576" s="474">
        <v>0</v>
      </c>
      <c r="V576" s="474">
        <v>0</v>
      </c>
      <c r="X576" s="465">
        <v>0</v>
      </c>
      <c r="Y576" s="465">
        <v>0</v>
      </c>
      <c r="AA576" s="474">
        <v>0</v>
      </c>
      <c r="AB576" s="474">
        <v>0</v>
      </c>
      <c r="AD576" s="474"/>
      <c r="AE576" s="474"/>
      <c r="AG576" s="474"/>
      <c r="AH576" s="474"/>
      <c r="AP576" s="535"/>
    </row>
    <row r="577" spans="1:42" ht="24" customHeight="1" outlineLevel="1" x14ac:dyDescent="0.25">
      <c r="A577" s="493"/>
      <c r="B577" s="471" t="s">
        <v>19655</v>
      </c>
      <c r="C577" s="469" t="s">
        <v>4610</v>
      </c>
      <c r="E577" s="472" t="s">
        <v>19656</v>
      </c>
      <c r="F577" s="469" t="s">
        <v>4455</v>
      </c>
      <c r="G577" s="468">
        <v>4.5999999999999996</v>
      </c>
      <c r="H577" s="468">
        <v>1.65</v>
      </c>
      <c r="I577" s="468" t="s">
        <v>4616</v>
      </c>
      <c r="M577" s="474">
        <f t="shared" si="38"/>
        <v>0</v>
      </c>
      <c r="N577" s="474">
        <f t="shared" si="39"/>
        <v>0</v>
      </c>
      <c r="P577" s="488">
        <v>0.75</v>
      </c>
      <c r="R577" s="474">
        <v>0</v>
      </c>
      <c r="S577" s="474">
        <v>0</v>
      </c>
      <c r="U577" s="474">
        <v>0</v>
      </c>
      <c r="V577" s="474">
        <v>0</v>
      </c>
      <c r="X577" s="465">
        <v>0</v>
      </c>
      <c r="Y577" s="465">
        <v>0</v>
      </c>
      <c r="AA577" s="474">
        <v>0</v>
      </c>
      <c r="AB577" s="474">
        <v>0</v>
      </c>
      <c r="AD577" s="474"/>
      <c r="AE577" s="474"/>
      <c r="AG577" s="474"/>
      <c r="AH577" s="474"/>
      <c r="AP577" s="535"/>
    </row>
    <row r="578" spans="1:42" s="466" customFormat="1" ht="24" customHeight="1" outlineLevel="1" x14ac:dyDescent="0.25">
      <c r="A578" s="492"/>
      <c r="B578" s="462" t="s">
        <v>4460</v>
      </c>
      <c r="C578" s="461" t="s">
        <v>4610</v>
      </c>
      <c r="D578" s="461"/>
      <c r="E578" s="466" t="s">
        <v>17755</v>
      </c>
      <c r="F578" s="461" t="s">
        <v>4455</v>
      </c>
      <c r="G578" s="464">
        <v>3.5</v>
      </c>
      <c r="H578" s="464">
        <v>1.5</v>
      </c>
      <c r="I578" s="464" t="s">
        <v>4616</v>
      </c>
      <c r="J578" s="464">
        <v>750</v>
      </c>
      <c r="K578" s="461"/>
      <c r="L578" s="464">
        <v>14.6</v>
      </c>
      <c r="M578" s="465">
        <f t="shared" si="38"/>
        <v>4734.8599999999997</v>
      </c>
      <c r="N578" s="465">
        <f t="shared" si="39"/>
        <v>2840.9159999999997</v>
      </c>
      <c r="O578" s="514"/>
      <c r="P578" s="486">
        <v>0.6</v>
      </c>
      <c r="Q578" s="514"/>
      <c r="R578" s="465">
        <v>3824.31</v>
      </c>
      <c r="S578" s="465">
        <v>2294.5700000000002</v>
      </c>
      <c r="T578" s="514"/>
      <c r="U578" s="465">
        <v>3824.31</v>
      </c>
      <c r="V578" s="465">
        <v>2294.5700000000002</v>
      </c>
      <c r="W578" s="514"/>
      <c r="X578" s="465">
        <v>3642.2</v>
      </c>
      <c r="Y578" s="465">
        <v>2185.3000000000002</v>
      </c>
      <c r="Z578" s="514"/>
      <c r="AA578" s="465">
        <v>3167.1</v>
      </c>
      <c r="AB578" s="465">
        <v>1900.26</v>
      </c>
      <c r="AC578" s="514"/>
      <c r="AD578" s="465">
        <v>2754</v>
      </c>
      <c r="AE578" s="465">
        <v>1652.3999999999999</v>
      </c>
      <c r="AF578" s="514"/>
      <c r="AG578" s="465">
        <v>2754</v>
      </c>
      <c r="AH578" s="465">
        <v>1652.3999999999999</v>
      </c>
      <c r="AI578" s="530"/>
      <c r="AJ578" s="533"/>
      <c r="AK578" s="533"/>
      <c r="AL578" s="533"/>
      <c r="AM578" s="533"/>
      <c r="AN578" s="533"/>
      <c r="AO578" s="533"/>
      <c r="AP578" s="534"/>
    </row>
    <row r="579" spans="1:42" ht="24" customHeight="1" outlineLevel="1" x14ac:dyDescent="0.25">
      <c r="A579" s="493"/>
      <c r="B579" s="471" t="s">
        <v>8423</v>
      </c>
      <c r="C579" s="469" t="s">
        <v>4610</v>
      </c>
      <c r="E579" s="472" t="s">
        <v>17756</v>
      </c>
      <c r="F579" s="469" t="s">
        <v>4455</v>
      </c>
      <c r="G579" s="468">
        <v>3.5</v>
      </c>
      <c r="H579" s="468">
        <v>1.5</v>
      </c>
      <c r="I579" s="468" t="s">
        <v>4616</v>
      </c>
      <c r="J579" s="468">
        <v>770</v>
      </c>
      <c r="M579" s="474">
        <f t="shared" si="38"/>
        <v>5587.2699999999995</v>
      </c>
      <c r="N579" s="474">
        <f t="shared" si="39"/>
        <v>4190.4524999999994</v>
      </c>
      <c r="P579" s="488">
        <v>0.75</v>
      </c>
      <c r="R579" s="474">
        <v>4512.8</v>
      </c>
      <c r="S579" s="474">
        <v>2983.05</v>
      </c>
      <c r="U579" s="474">
        <v>4512.8</v>
      </c>
      <c r="V579" s="474">
        <v>2983.05</v>
      </c>
      <c r="X579" s="465">
        <v>4297.8999999999996</v>
      </c>
      <c r="Y579" s="465">
        <v>2841</v>
      </c>
      <c r="AA579" s="474">
        <v>3737.27</v>
      </c>
      <c r="AB579" s="474">
        <v>2470.4299999999998</v>
      </c>
      <c r="AD579" s="474">
        <v>3249.8</v>
      </c>
      <c r="AE579" s="474">
        <v>2148.1999999999998</v>
      </c>
      <c r="AG579" s="474">
        <v>3249.8</v>
      </c>
      <c r="AH579" s="474">
        <v>2148.1999999999998</v>
      </c>
      <c r="AP579" s="535"/>
    </row>
    <row r="580" spans="1:42" ht="24" customHeight="1" outlineLevel="1" x14ac:dyDescent="0.25">
      <c r="A580" s="493"/>
      <c r="B580" s="471" t="s">
        <v>8424</v>
      </c>
      <c r="C580" s="469" t="s">
        <v>4610</v>
      </c>
      <c r="E580" s="472" t="s">
        <v>17757</v>
      </c>
      <c r="F580" s="469" t="s">
        <v>4455</v>
      </c>
      <c r="G580" s="468">
        <v>3.5</v>
      </c>
      <c r="H580" s="468">
        <v>1.5</v>
      </c>
      <c r="I580" s="468" t="s">
        <v>4616</v>
      </c>
      <c r="J580" s="468">
        <v>752</v>
      </c>
      <c r="M580" s="474">
        <f t="shared" si="38"/>
        <v>5396.43</v>
      </c>
      <c r="N580" s="474">
        <f t="shared" si="39"/>
        <v>3885.4295999999999</v>
      </c>
      <c r="P580" s="488">
        <v>0.72</v>
      </c>
      <c r="R580" s="474">
        <v>4358.66</v>
      </c>
      <c r="S580" s="474">
        <v>2828.91</v>
      </c>
      <c r="U580" s="474">
        <v>4358.66</v>
      </c>
      <c r="V580" s="474">
        <v>2828.91</v>
      </c>
      <c r="X580" s="465">
        <v>4151.1000000000004</v>
      </c>
      <c r="Y580" s="465">
        <v>2694.2</v>
      </c>
      <c r="AA580" s="474">
        <v>3609.62</v>
      </c>
      <c r="AB580" s="474">
        <v>2342.7800000000002</v>
      </c>
      <c r="AD580" s="474">
        <v>3138.8</v>
      </c>
      <c r="AE580" s="474">
        <v>2037.1999999999998</v>
      </c>
      <c r="AG580" s="474">
        <v>3138.8</v>
      </c>
      <c r="AH580" s="474">
        <v>2037.1999999999998</v>
      </c>
      <c r="AP580" s="535"/>
    </row>
    <row r="581" spans="1:42" ht="24" customHeight="1" outlineLevel="1" x14ac:dyDescent="0.25">
      <c r="A581" s="493"/>
      <c r="B581" s="471" t="s">
        <v>8425</v>
      </c>
      <c r="C581" s="469" t="s">
        <v>4610</v>
      </c>
      <c r="E581" s="472" t="s">
        <v>17758</v>
      </c>
      <c r="F581" s="469" t="s">
        <v>4455</v>
      </c>
      <c r="G581" s="468">
        <v>3.5</v>
      </c>
      <c r="H581" s="468">
        <v>1.5</v>
      </c>
      <c r="I581" s="468" t="s">
        <v>4616</v>
      </c>
      <c r="J581" s="468">
        <v>768</v>
      </c>
      <c r="M581" s="474">
        <f t="shared" si="38"/>
        <v>4925.7</v>
      </c>
      <c r="N581" s="474">
        <f t="shared" si="39"/>
        <v>3103.1909999999998</v>
      </c>
      <c r="P581" s="488">
        <v>0.63</v>
      </c>
      <c r="R581" s="474">
        <v>3978.45</v>
      </c>
      <c r="S581" s="474">
        <v>2448.71</v>
      </c>
      <c r="U581" s="474">
        <v>3978.45</v>
      </c>
      <c r="V581" s="474">
        <v>2448.71</v>
      </c>
      <c r="X581" s="465">
        <v>3789</v>
      </c>
      <c r="Y581" s="465">
        <v>2332.1</v>
      </c>
      <c r="AA581" s="474">
        <v>3294.75</v>
      </c>
      <c r="AB581" s="474">
        <v>2027.91</v>
      </c>
      <c r="AD581" s="474">
        <v>2865</v>
      </c>
      <c r="AE581" s="474">
        <v>1763.3999999999999</v>
      </c>
      <c r="AG581" s="474">
        <v>2865</v>
      </c>
      <c r="AH581" s="474">
        <v>1763.3999999999999</v>
      </c>
      <c r="AP581" s="535"/>
    </row>
    <row r="582" spans="1:42" ht="24" customHeight="1" outlineLevel="1" x14ac:dyDescent="0.25">
      <c r="A582" s="493"/>
      <c r="B582" s="471" t="s">
        <v>8426</v>
      </c>
      <c r="C582" s="469" t="s">
        <v>4610</v>
      </c>
      <c r="E582" s="472" t="s">
        <v>17759</v>
      </c>
      <c r="F582" s="469" t="s">
        <v>4455</v>
      </c>
      <c r="G582" s="468">
        <v>3.5</v>
      </c>
      <c r="H582" s="468">
        <v>1.5</v>
      </c>
      <c r="I582" s="468" t="s">
        <v>4616</v>
      </c>
      <c r="J582" s="477">
        <v>550</v>
      </c>
      <c r="M582" s="474">
        <f t="shared" si="38"/>
        <v>5351.9699999999993</v>
      </c>
      <c r="N582" s="474">
        <f t="shared" si="39"/>
        <v>3371.7410999999997</v>
      </c>
      <c r="P582" s="488">
        <v>0.63</v>
      </c>
      <c r="R582" s="474">
        <v>4322.75</v>
      </c>
      <c r="S582" s="474">
        <v>2593.71</v>
      </c>
      <c r="U582" s="474">
        <v>4322.75</v>
      </c>
      <c r="V582" s="474">
        <v>2593.71</v>
      </c>
      <c r="X582" s="465">
        <v>4116.8999999999996</v>
      </c>
      <c r="Y582" s="465">
        <v>2470.1999999999998</v>
      </c>
      <c r="AA582" s="474">
        <v>3579.95</v>
      </c>
      <c r="AB582" s="474">
        <v>2147.9699999999998</v>
      </c>
      <c r="AD582" s="474">
        <v>3113</v>
      </c>
      <c r="AE582" s="474">
        <v>1867.8</v>
      </c>
      <c r="AG582" s="474">
        <v>3113</v>
      </c>
      <c r="AH582" s="474">
        <v>1867.8</v>
      </c>
      <c r="AP582" s="535"/>
    </row>
    <row r="583" spans="1:42" s="466" customFormat="1" ht="24" customHeight="1" outlineLevel="1" x14ac:dyDescent="0.25">
      <c r="A583" s="492" t="s">
        <v>13559</v>
      </c>
      <c r="B583" s="462" t="s">
        <v>8427</v>
      </c>
      <c r="C583" s="461" t="s">
        <v>4610</v>
      </c>
      <c r="D583" s="461"/>
      <c r="E583" s="466" t="s">
        <v>13346</v>
      </c>
      <c r="F583" s="461" t="s">
        <v>4455</v>
      </c>
      <c r="G583" s="464">
        <v>4.7</v>
      </c>
      <c r="H583" s="464">
        <v>1.35</v>
      </c>
      <c r="I583" s="464">
        <v>0.5</v>
      </c>
      <c r="J583" s="464">
        <v>352</v>
      </c>
      <c r="K583" s="464"/>
      <c r="L583" s="464"/>
      <c r="M583" s="465">
        <f t="shared" si="38"/>
        <v>1633.3200000000002</v>
      </c>
      <c r="N583" s="465">
        <f t="shared" si="39"/>
        <v>979.99200000000008</v>
      </c>
      <c r="O583" s="514"/>
      <c r="P583" s="486">
        <v>0.6</v>
      </c>
      <c r="Q583" s="514"/>
      <c r="R583" s="465">
        <v>1319.22</v>
      </c>
      <c r="S583" s="465">
        <v>791.49</v>
      </c>
      <c r="T583" s="514"/>
      <c r="U583" s="465">
        <v>1319.22</v>
      </c>
      <c r="V583" s="465">
        <v>791.49</v>
      </c>
      <c r="W583" s="514"/>
      <c r="X583" s="465">
        <v>1256.4000000000001</v>
      </c>
      <c r="Y583" s="465">
        <v>753.8</v>
      </c>
      <c r="Z583" s="514"/>
      <c r="AA583" s="465">
        <v>1092.5</v>
      </c>
      <c r="AB583" s="465">
        <v>655.5</v>
      </c>
      <c r="AC583" s="514"/>
      <c r="AD583" s="465">
        <v>950</v>
      </c>
      <c r="AE583" s="465">
        <v>570</v>
      </c>
      <c r="AF583" s="514"/>
      <c r="AG583" s="465">
        <v>950</v>
      </c>
      <c r="AH583" s="465">
        <v>570</v>
      </c>
      <c r="AI583" s="530"/>
      <c r="AJ583" s="533"/>
      <c r="AK583" s="533"/>
      <c r="AL583" s="533"/>
      <c r="AM583" s="533"/>
      <c r="AN583" s="533"/>
      <c r="AO583" s="533"/>
      <c r="AP583" s="534"/>
    </row>
    <row r="584" spans="1:42" ht="24" customHeight="1" outlineLevel="1" x14ac:dyDescent="0.25">
      <c r="A584" s="493" t="s">
        <v>13559</v>
      </c>
      <c r="B584" s="471" t="s">
        <v>8428</v>
      </c>
      <c r="C584" s="469" t="s">
        <v>4610</v>
      </c>
      <c r="E584" s="472" t="s">
        <v>11380</v>
      </c>
      <c r="F584" s="469" t="s">
        <v>4455</v>
      </c>
      <c r="G584" s="468">
        <v>4.7</v>
      </c>
      <c r="H584" s="468">
        <v>1.35</v>
      </c>
      <c r="I584" s="468">
        <v>0.5</v>
      </c>
      <c r="J584" s="468">
        <v>366</v>
      </c>
      <c r="K584" s="468"/>
      <c r="M584" s="474">
        <f t="shared" si="38"/>
        <v>2349.4900000000002</v>
      </c>
      <c r="N584" s="474">
        <f t="shared" si="39"/>
        <v>1762.1175000000003</v>
      </c>
      <c r="P584" s="488">
        <v>0.75</v>
      </c>
      <c r="R584" s="474">
        <v>1897.67</v>
      </c>
      <c r="S584" s="474">
        <v>1369.94</v>
      </c>
      <c r="U584" s="474">
        <v>1897.67</v>
      </c>
      <c r="V584" s="474">
        <v>1369.94</v>
      </c>
      <c r="X584" s="465">
        <v>1807.3</v>
      </c>
      <c r="Y584" s="465">
        <v>1304.7</v>
      </c>
      <c r="AA584" s="474">
        <v>1571.53</v>
      </c>
      <c r="AB584" s="474">
        <v>1134.53</v>
      </c>
      <c r="AD584" s="474">
        <v>1366.55</v>
      </c>
      <c r="AE584" s="474">
        <v>986.55</v>
      </c>
      <c r="AF584" s="514"/>
      <c r="AG584" s="474">
        <v>1366.55</v>
      </c>
      <c r="AH584" s="474">
        <v>986.55</v>
      </c>
      <c r="AP584" s="535"/>
    </row>
    <row r="585" spans="1:42" ht="24" customHeight="1" outlineLevel="1" x14ac:dyDescent="0.25">
      <c r="A585" s="493" t="s">
        <v>13559</v>
      </c>
      <c r="B585" s="471" t="s">
        <v>8429</v>
      </c>
      <c r="C585" s="469" t="s">
        <v>4610</v>
      </c>
      <c r="E585" s="472" t="s">
        <v>17760</v>
      </c>
      <c r="F585" s="469" t="s">
        <v>4455</v>
      </c>
      <c r="G585" s="468">
        <v>4.7</v>
      </c>
      <c r="H585" s="468">
        <v>1.35</v>
      </c>
      <c r="I585" s="468">
        <v>0.5</v>
      </c>
      <c r="J585" s="468">
        <v>354</v>
      </c>
      <c r="K585" s="468"/>
      <c r="M585" s="474">
        <f t="shared" si="38"/>
        <v>2222.2200000000003</v>
      </c>
      <c r="N585" s="474">
        <f t="shared" si="39"/>
        <v>1599.9984000000002</v>
      </c>
      <c r="P585" s="488">
        <v>0.72</v>
      </c>
      <c r="R585" s="474">
        <v>1794.87</v>
      </c>
      <c r="S585" s="474">
        <v>1267.1400000000001</v>
      </c>
      <c r="U585" s="474">
        <v>1794.87</v>
      </c>
      <c r="V585" s="474">
        <v>1267.1400000000001</v>
      </c>
      <c r="X585" s="465">
        <v>1709.4</v>
      </c>
      <c r="Y585" s="465">
        <v>1206.8</v>
      </c>
      <c r="AA585" s="474">
        <v>1486.43</v>
      </c>
      <c r="AB585" s="474">
        <v>1049.43</v>
      </c>
      <c r="AD585" s="474">
        <v>1292.55</v>
      </c>
      <c r="AE585" s="474">
        <v>912.55</v>
      </c>
      <c r="AG585" s="474">
        <v>1292.55</v>
      </c>
      <c r="AH585" s="474">
        <v>912.55</v>
      </c>
      <c r="AP585" s="535"/>
    </row>
    <row r="586" spans="1:42" ht="24" customHeight="1" outlineLevel="1" x14ac:dyDescent="0.25">
      <c r="A586" s="493" t="s">
        <v>13559</v>
      </c>
      <c r="B586" s="471" t="s">
        <v>8430</v>
      </c>
      <c r="C586" s="469" t="s">
        <v>4610</v>
      </c>
      <c r="E586" s="472" t="s">
        <v>13347</v>
      </c>
      <c r="F586" s="469" t="s">
        <v>4455</v>
      </c>
      <c r="G586" s="468">
        <v>4.7</v>
      </c>
      <c r="H586" s="468">
        <v>1.35</v>
      </c>
      <c r="I586" s="468">
        <v>0.5</v>
      </c>
      <c r="J586" s="468">
        <v>364</v>
      </c>
      <c r="K586" s="468"/>
      <c r="M586" s="474">
        <f t="shared" si="38"/>
        <v>1760.46</v>
      </c>
      <c r="N586" s="474">
        <f t="shared" si="39"/>
        <v>1109.0898</v>
      </c>
      <c r="P586" s="488">
        <v>0.63</v>
      </c>
      <c r="R586" s="474">
        <v>1421.91</v>
      </c>
      <c r="S586" s="474">
        <v>894.29</v>
      </c>
      <c r="U586" s="474">
        <v>1421.91</v>
      </c>
      <c r="V586" s="474">
        <v>894.29</v>
      </c>
      <c r="X586" s="465">
        <v>1354.2</v>
      </c>
      <c r="Y586" s="465">
        <v>851.7</v>
      </c>
      <c r="AA586" s="474">
        <v>1177.5999999999999</v>
      </c>
      <c r="AB586" s="474">
        <v>740.6</v>
      </c>
      <c r="AD586" s="474">
        <v>1024</v>
      </c>
      <c r="AE586" s="474">
        <v>644</v>
      </c>
      <c r="AG586" s="474">
        <v>1024</v>
      </c>
      <c r="AH586" s="474">
        <v>644</v>
      </c>
      <c r="AP586" s="535"/>
    </row>
    <row r="587" spans="1:42" ht="24" customHeight="1" outlineLevel="1" x14ac:dyDescent="0.25">
      <c r="A587" s="493" t="s">
        <v>13559</v>
      </c>
      <c r="B587" s="471" t="s">
        <v>8431</v>
      </c>
      <c r="C587" s="469" t="s">
        <v>4610</v>
      </c>
      <c r="E587" s="472" t="s">
        <v>13348</v>
      </c>
      <c r="F587" s="469" t="s">
        <v>4455</v>
      </c>
      <c r="G587" s="468">
        <v>4.7</v>
      </c>
      <c r="H587" s="468">
        <v>1.35</v>
      </c>
      <c r="I587" s="468">
        <v>0.5</v>
      </c>
      <c r="J587" s="477">
        <v>261</v>
      </c>
      <c r="K587" s="468"/>
      <c r="M587" s="474">
        <f t="shared" si="38"/>
        <v>1846.5200000000002</v>
      </c>
      <c r="N587" s="474">
        <f t="shared" si="39"/>
        <v>1163.3076000000001</v>
      </c>
      <c r="P587" s="488">
        <v>0.63</v>
      </c>
      <c r="R587" s="474">
        <v>1491.42</v>
      </c>
      <c r="S587" s="474">
        <v>894.81</v>
      </c>
      <c r="U587" s="474">
        <v>1491.42</v>
      </c>
      <c r="V587" s="474">
        <v>894.81</v>
      </c>
      <c r="X587" s="465">
        <v>1420.4</v>
      </c>
      <c r="Y587" s="465">
        <v>852.2</v>
      </c>
      <c r="AA587" s="474">
        <v>1235.0999999999999</v>
      </c>
      <c r="AB587" s="474">
        <v>741.06</v>
      </c>
      <c r="AD587" s="474">
        <v>1074</v>
      </c>
      <c r="AE587" s="474">
        <v>644.4</v>
      </c>
      <c r="AG587" s="474">
        <v>1074</v>
      </c>
      <c r="AH587" s="474">
        <v>644.4</v>
      </c>
      <c r="AP587" s="535"/>
    </row>
    <row r="588" spans="1:42" s="466" customFormat="1" ht="24" customHeight="1" outlineLevel="1" x14ac:dyDescent="0.25">
      <c r="A588" s="492" t="s">
        <v>13559</v>
      </c>
      <c r="B588" s="462" t="s">
        <v>8432</v>
      </c>
      <c r="C588" s="461" t="s">
        <v>4610</v>
      </c>
      <c r="D588" s="461"/>
      <c r="E588" s="466" t="s">
        <v>13349</v>
      </c>
      <c r="F588" s="461" t="s">
        <v>4455</v>
      </c>
      <c r="G588" s="464">
        <v>3.3</v>
      </c>
      <c r="H588" s="464">
        <v>1.4</v>
      </c>
      <c r="I588" s="464">
        <v>0.25</v>
      </c>
      <c r="J588" s="464">
        <v>520</v>
      </c>
      <c r="K588" s="464"/>
      <c r="L588" s="464">
        <v>14.7</v>
      </c>
      <c r="M588" s="465">
        <f t="shared" si="38"/>
        <v>2491.19</v>
      </c>
      <c r="N588" s="465">
        <f t="shared" si="39"/>
        <v>1494.7139999999999</v>
      </c>
      <c r="O588" s="514"/>
      <c r="P588" s="486">
        <v>0.6</v>
      </c>
      <c r="Q588" s="514"/>
      <c r="R588" s="465">
        <v>2012.12</v>
      </c>
      <c r="S588" s="465">
        <v>1207.29</v>
      </c>
      <c r="T588" s="514"/>
      <c r="U588" s="465">
        <v>2012.12</v>
      </c>
      <c r="V588" s="465">
        <v>1207.29</v>
      </c>
      <c r="W588" s="514"/>
      <c r="X588" s="465">
        <v>1916.3</v>
      </c>
      <c r="Y588" s="465">
        <v>1149.8</v>
      </c>
      <c r="Z588" s="514"/>
      <c r="AA588" s="465">
        <v>1666.35</v>
      </c>
      <c r="AB588" s="465">
        <v>999.81</v>
      </c>
      <c r="AC588" s="514"/>
      <c r="AD588" s="465">
        <v>1449</v>
      </c>
      <c r="AE588" s="465">
        <v>869.4</v>
      </c>
      <c r="AF588" s="514"/>
      <c r="AG588" s="465">
        <v>1449</v>
      </c>
      <c r="AH588" s="465">
        <v>869.4</v>
      </c>
      <c r="AI588" s="530"/>
      <c r="AJ588" s="533"/>
      <c r="AK588" s="533"/>
      <c r="AL588" s="533"/>
      <c r="AM588" s="533"/>
      <c r="AN588" s="533"/>
      <c r="AO588" s="533"/>
      <c r="AP588" s="534"/>
    </row>
    <row r="589" spans="1:42" ht="24" customHeight="1" outlineLevel="1" x14ac:dyDescent="0.25">
      <c r="A589" s="493" t="s">
        <v>13559</v>
      </c>
      <c r="B589" s="471" t="s">
        <v>8433</v>
      </c>
      <c r="C589" s="469" t="s">
        <v>4610</v>
      </c>
      <c r="E589" s="472" t="s">
        <v>13350</v>
      </c>
      <c r="F589" s="469" t="s">
        <v>4455</v>
      </c>
      <c r="G589" s="468">
        <v>3.3</v>
      </c>
      <c r="H589" s="468">
        <v>1.4</v>
      </c>
      <c r="I589" s="468">
        <v>0.25</v>
      </c>
      <c r="J589" s="468">
        <v>547</v>
      </c>
      <c r="K589" s="468"/>
      <c r="M589" s="474">
        <f t="shared" si="38"/>
        <v>3407.17</v>
      </c>
      <c r="N589" s="474">
        <f t="shared" si="39"/>
        <v>2555.3775000000001</v>
      </c>
      <c r="P589" s="488">
        <v>0.75</v>
      </c>
      <c r="R589" s="474">
        <v>2751.95</v>
      </c>
      <c r="S589" s="474">
        <v>1947.12</v>
      </c>
      <c r="U589" s="474">
        <v>2751.95</v>
      </c>
      <c r="V589" s="474">
        <v>1947.12</v>
      </c>
      <c r="X589" s="465">
        <v>2620.9</v>
      </c>
      <c r="Y589" s="465">
        <v>1854.4</v>
      </c>
      <c r="AA589" s="474">
        <v>2279.0700000000002</v>
      </c>
      <c r="AB589" s="474">
        <v>1612.53</v>
      </c>
      <c r="AD589" s="474">
        <v>1981.8</v>
      </c>
      <c r="AE589" s="474">
        <v>1402.1999999999998</v>
      </c>
      <c r="AG589" s="474">
        <v>1981.8</v>
      </c>
      <c r="AH589" s="474">
        <v>1402.1999999999998</v>
      </c>
      <c r="AP589" s="535"/>
    </row>
    <row r="590" spans="1:42" ht="24" customHeight="1" outlineLevel="1" x14ac:dyDescent="0.25">
      <c r="A590" s="493" t="s">
        <v>13559</v>
      </c>
      <c r="B590" s="471" t="s">
        <v>8434</v>
      </c>
      <c r="C590" s="469" t="s">
        <v>4610</v>
      </c>
      <c r="E590" s="472" t="s">
        <v>13351</v>
      </c>
      <c r="F590" s="469" t="s">
        <v>4455</v>
      </c>
      <c r="G590" s="468">
        <v>3.3</v>
      </c>
      <c r="H590" s="468">
        <v>1.4</v>
      </c>
      <c r="I590" s="468">
        <v>0.25</v>
      </c>
      <c r="J590" s="468">
        <v>523</v>
      </c>
      <c r="K590" s="468"/>
      <c r="M590" s="474">
        <f t="shared" si="38"/>
        <v>3152.7599999999998</v>
      </c>
      <c r="N590" s="474">
        <f t="shared" si="39"/>
        <v>2269.9871999999996</v>
      </c>
      <c r="P590" s="488">
        <v>0.72</v>
      </c>
      <c r="R590" s="474">
        <v>2546.46</v>
      </c>
      <c r="S590" s="474">
        <v>1741.64</v>
      </c>
      <c r="U590" s="474">
        <v>2546.46</v>
      </c>
      <c r="V590" s="474">
        <v>1741.64</v>
      </c>
      <c r="X590" s="465">
        <v>2425.1999999999998</v>
      </c>
      <c r="Y590" s="465">
        <v>1658.7</v>
      </c>
      <c r="AA590" s="474">
        <v>2108.87</v>
      </c>
      <c r="AB590" s="474">
        <v>1442.33</v>
      </c>
      <c r="AD590" s="474">
        <v>1833.8</v>
      </c>
      <c r="AE590" s="474">
        <v>1254.1999999999998</v>
      </c>
      <c r="AF590" s="514"/>
      <c r="AG590" s="474">
        <v>1833.8</v>
      </c>
      <c r="AH590" s="474">
        <v>1254.1999999999998</v>
      </c>
      <c r="AP590" s="535"/>
    </row>
    <row r="591" spans="1:42" ht="24" customHeight="1" outlineLevel="1" x14ac:dyDescent="0.25">
      <c r="A591" s="493" t="s">
        <v>13559</v>
      </c>
      <c r="B591" s="471" t="s">
        <v>8435</v>
      </c>
      <c r="C591" s="469" t="s">
        <v>4610</v>
      </c>
      <c r="E591" s="472" t="s">
        <v>13352</v>
      </c>
      <c r="F591" s="469" t="s">
        <v>4455</v>
      </c>
      <c r="G591" s="468">
        <v>3.3</v>
      </c>
      <c r="H591" s="468">
        <v>1.4</v>
      </c>
      <c r="I591" s="468">
        <v>0.25</v>
      </c>
      <c r="J591" s="468">
        <v>544</v>
      </c>
      <c r="K591" s="468"/>
      <c r="M591" s="474">
        <f t="shared" si="38"/>
        <v>2745.6</v>
      </c>
      <c r="N591" s="474">
        <f t="shared" si="39"/>
        <v>1729.7280000000001</v>
      </c>
      <c r="P591" s="488">
        <v>0.63</v>
      </c>
      <c r="R591" s="474">
        <v>2217.6</v>
      </c>
      <c r="S591" s="474">
        <v>1412.78</v>
      </c>
      <c r="U591" s="474">
        <v>2217.6</v>
      </c>
      <c r="V591" s="474">
        <v>1412.78</v>
      </c>
      <c r="X591" s="465">
        <v>2112</v>
      </c>
      <c r="Y591" s="465">
        <v>1345.5</v>
      </c>
      <c r="AA591" s="474">
        <v>1836.55</v>
      </c>
      <c r="AB591" s="474">
        <v>1170.01</v>
      </c>
      <c r="AD591" s="474">
        <v>1597</v>
      </c>
      <c r="AE591" s="474">
        <v>1017.4</v>
      </c>
      <c r="AG591" s="474">
        <v>1597</v>
      </c>
      <c r="AH591" s="474">
        <v>1017.4</v>
      </c>
      <c r="AP591" s="535"/>
    </row>
    <row r="592" spans="1:42" ht="24" customHeight="1" outlineLevel="1" x14ac:dyDescent="0.25">
      <c r="A592" s="493" t="s">
        <v>13559</v>
      </c>
      <c r="B592" s="471" t="s">
        <v>8436</v>
      </c>
      <c r="C592" s="469" t="s">
        <v>4610</v>
      </c>
      <c r="E592" s="472" t="s">
        <v>13353</v>
      </c>
      <c r="F592" s="469" t="s">
        <v>4455</v>
      </c>
      <c r="G592" s="468">
        <v>3.3</v>
      </c>
      <c r="H592" s="468">
        <v>1.4</v>
      </c>
      <c r="I592" s="468">
        <v>0.25</v>
      </c>
      <c r="J592" s="477">
        <v>390</v>
      </c>
      <c r="K592" s="468"/>
      <c r="M592" s="474">
        <f t="shared" si="38"/>
        <v>2816.1900000000005</v>
      </c>
      <c r="N592" s="474">
        <f t="shared" si="39"/>
        <v>1774.1997000000003</v>
      </c>
      <c r="P592" s="488">
        <v>0.63</v>
      </c>
      <c r="R592" s="474">
        <v>2274.62</v>
      </c>
      <c r="S592" s="474">
        <v>1364.79</v>
      </c>
      <c r="U592" s="474">
        <v>2274.62</v>
      </c>
      <c r="V592" s="474">
        <v>1364.79</v>
      </c>
      <c r="X592" s="465">
        <v>2166.3000000000002</v>
      </c>
      <c r="Y592" s="465">
        <v>1299.8</v>
      </c>
      <c r="AA592" s="474">
        <v>1883.7</v>
      </c>
      <c r="AB592" s="474">
        <v>1130.22</v>
      </c>
      <c r="AD592" s="474">
        <v>1638</v>
      </c>
      <c r="AE592" s="474">
        <v>982.8</v>
      </c>
      <c r="AG592" s="474">
        <v>1638</v>
      </c>
      <c r="AH592" s="474">
        <v>982.8</v>
      </c>
      <c r="AP592" s="535"/>
    </row>
    <row r="593" spans="1:42" ht="24" customHeight="1" outlineLevel="1" x14ac:dyDescent="0.25">
      <c r="A593" s="493" t="s">
        <v>13559</v>
      </c>
      <c r="B593" s="471" t="s">
        <v>8437</v>
      </c>
      <c r="C593" s="469" t="s">
        <v>4610</v>
      </c>
      <c r="E593" s="472" t="s">
        <v>13354</v>
      </c>
      <c r="F593" s="469" t="s">
        <v>4455</v>
      </c>
      <c r="G593" s="468">
        <v>3.3</v>
      </c>
      <c r="H593" s="468">
        <v>1.4</v>
      </c>
      <c r="I593" s="468">
        <v>0.25</v>
      </c>
      <c r="K593" s="468"/>
      <c r="M593" s="474">
        <f t="shared" si="38"/>
        <v>2999.4900000000002</v>
      </c>
      <c r="N593" s="474">
        <f t="shared" si="39"/>
        <v>2159.6328000000003</v>
      </c>
      <c r="P593" s="488">
        <v>0.72</v>
      </c>
      <c r="R593" s="474">
        <v>2422.67</v>
      </c>
      <c r="S593" s="474">
        <v>1617.84</v>
      </c>
      <c r="U593" s="474">
        <v>2422.67</v>
      </c>
      <c r="V593" s="474">
        <v>1617.84</v>
      </c>
      <c r="X593" s="465">
        <v>2307.3000000000002</v>
      </c>
      <c r="Y593" s="465">
        <v>1540.8</v>
      </c>
      <c r="AA593" s="474">
        <f>AA588+340</f>
        <v>2006.35</v>
      </c>
      <c r="AB593" s="474">
        <f>AB588+340</f>
        <v>1339.81</v>
      </c>
      <c r="AD593" s="474"/>
      <c r="AE593" s="474"/>
      <c r="AG593" s="474"/>
      <c r="AH593" s="474"/>
      <c r="AP593" s="535"/>
    </row>
    <row r="594" spans="1:42" ht="24" customHeight="1" outlineLevel="1" x14ac:dyDescent="0.25">
      <c r="A594" s="493"/>
      <c r="B594" s="471" t="s">
        <v>19657</v>
      </c>
      <c r="C594" s="469" t="s">
        <v>4610</v>
      </c>
      <c r="E594" s="472" t="s">
        <v>19658</v>
      </c>
      <c r="F594" s="469" t="s">
        <v>4455</v>
      </c>
      <c r="G594" s="468">
        <v>3.3</v>
      </c>
      <c r="H594" s="468">
        <v>1.4</v>
      </c>
      <c r="I594" s="468">
        <v>0.25</v>
      </c>
      <c r="K594" s="468"/>
      <c r="M594" s="474">
        <f t="shared" si="38"/>
        <v>3253.9</v>
      </c>
      <c r="N594" s="474">
        <f t="shared" si="39"/>
        <v>2440.4250000000002</v>
      </c>
      <c r="P594" s="488">
        <v>0.75</v>
      </c>
      <c r="R594" s="474">
        <v>2628.15</v>
      </c>
      <c r="S594" s="474">
        <v>1823.33</v>
      </c>
      <c r="U594" s="474">
        <v>2628.15</v>
      </c>
      <c r="V594" s="474">
        <v>1823.33</v>
      </c>
      <c r="X594" s="465">
        <v>2503</v>
      </c>
      <c r="Y594" s="465">
        <v>1736.5</v>
      </c>
      <c r="AA594" s="474">
        <f>AA591+340</f>
        <v>2176.5500000000002</v>
      </c>
      <c r="AB594" s="474">
        <f>AB591+340</f>
        <v>1510.01</v>
      </c>
      <c r="AD594" s="474"/>
      <c r="AE594" s="474"/>
      <c r="AG594" s="474"/>
      <c r="AH594" s="474"/>
      <c r="AP594" s="535"/>
    </row>
    <row r="595" spans="1:42" s="466" customFormat="1" ht="24" customHeight="1" outlineLevel="1" x14ac:dyDescent="0.25">
      <c r="A595" s="492" t="s">
        <v>13559</v>
      </c>
      <c r="B595" s="462" t="s">
        <v>8438</v>
      </c>
      <c r="C595" s="461" t="s">
        <v>4610</v>
      </c>
      <c r="D595" s="461"/>
      <c r="E595" s="466" t="s">
        <v>13355</v>
      </c>
      <c r="F595" s="461" t="s">
        <v>4455</v>
      </c>
      <c r="G595" s="464">
        <v>4.8499999999999996</v>
      </c>
      <c r="H595" s="464">
        <v>1.85</v>
      </c>
      <c r="I595" s="464">
        <v>0.25</v>
      </c>
      <c r="J595" s="464">
        <v>640</v>
      </c>
      <c r="K595" s="464"/>
      <c r="L595" s="464">
        <v>18</v>
      </c>
      <c r="M595" s="465">
        <f t="shared" si="38"/>
        <v>3180.58</v>
      </c>
      <c r="N595" s="465">
        <f t="shared" si="39"/>
        <v>1908.348</v>
      </c>
      <c r="O595" s="514"/>
      <c r="P595" s="486">
        <v>0.6</v>
      </c>
      <c r="Q595" s="514"/>
      <c r="R595" s="465">
        <v>2568.9299999999998</v>
      </c>
      <c r="S595" s="465">
        <v>1541.4</v>
      </c>
      <c r="T595" s="514"/>
      <c r="U595" s="465">
        <v>2568.9299999999998</v>
      </c>
      <c r="V595" s="465">
        <v>1541.4</v>
      </c>
      <c r="W595" s="514"/>
      <c r="X595" s="465">
        <v>2446.6</v>
      </c>
      <c r="Y595" s="465">
        <v>1468</v>
      </c>
      <c r="Z595" s="514"/>
      <c r="AA595" s="465">
        <v>2127.5</v>
      </c>
      <c r="AB595" s="465">
        <v>1276.5</v>
      </c>
      <c r="AC595" s="514"/>
      <c r="AD595" s="465">
        <v>1850</v>
      </c>
      <c r="AE595" s="465">
        <v>1110</v>
      </c>
      <c r="AF595" s="514"/>
      <c r="AG595" s="465">
        <v>1850</v>
      </c>
      <c r="AH595" s="465">
        <v>1110</v>
      </c>
      <c r="AI595" s="530"/>
      <c r="AJ595" s="533"/>
      <c r="AK595" s="533"/>
      <c r="AL595" s="533"/>
      <c r="AM595" s="533"/>
      <c r="AN595" s="533"/>
      <c r="AO595" s="533"/>
      <c r="AP595" s="534"/>
    </row>
    <row r="596" spans="1:42" ht="24" customHeight="1" outlineLevel="1" x14ac:dyDescent="0.25">
      <c r="A596" s="493" t="s">
        <v>13559</v>
      </c>
      <c r="B596" s="471" t="s">
        <v>8439</v>
      </c>
      <c r="C596" s="469" t="s">
        <v>4610</v>
      </c>
      <c r="E596" s="472" t="s">
        <v>13356</v>
      </c>
      <c r="F596" s="469" t="s">
        <v>4455</v>
      </c>
      <c r="G596" s="468">
        <v>4.8499999999999996</v>
      </c>
      <c r="H596" s="468">
        <v>1.85</v>
      </c>
      <c r="I596" s="468">
        <v>0.25</v>
      </c>
      <c r="J596" s="468">
        <v>667</v>
      </c>
      <c r="K596" s="468"/>
      <c r="M596" s="474">
        <f t="shared" si="38"/>
        <v>4387.1099999999997</v>
      </c>
      <c r="N596" s="474">
        <f t="shared" si="39"/>
        <v>3290.3324999999995</v>
      </c>
      <c r="P596" s="488">
        <v>0.75</v>
      </c>
      <c r="R596" s="474">
        <v>3543.44</v>
      </c>
      <c r="S596" s="474">
        <v>2515.8000000000002</v>
      </c>
      <c r="U596" s="474">
        <v>3543.44</v>
      </c>
      <c r="V596" s="474">
        <v>2515.8000000000002</v>
      </c>
      <c r="X596" s="465">
        <v>3374.7</v>
      </c>
      <c r="Y596" s="465">
        <v>2396</v>
      </c>
      <c r="AA596" s="474">
        <v>2934.51</v>
      </c>
      <c r="AB596" s="474">
        <v>2083.5100000000002</v>
      </c>
      <c r="AD596" s="474">
        <v>2551.75</v>
      </c>
      <c r="AE596" s="474">
        <v>1811.75</v>
      </c>
      <c r="AF596" s="514"/>
      <c r="AG596" s="474">
        <v>2551.75</v>
      </c>
      <c r="AH596" s="474">
        <v>1811.75</v>
      </c>
      <c r="AP596" s="535"/>
    </row>
    <row r="597" spans="1:42" ht="24" customHeight="1" outlineLevel="1" x14ac:dyDescent="0.25">
      <c r="A597" s="493" t="s">
        <v>13559</v>
      </c>
      <c r="B597" s="471" t="s">
        <v>8440</v>
      </c>
      <c r="C597" s="469" t="s">
        <v>4610</v>
      </c>
      <c r="E597" s="472" t="s">
        <v>13357</v>
      </c>
      <c r="F597" s="469" t="s">
        <v>4455</v>
      </c>
      <c r="G597" s="468">
        <v>4.8499999999999996</v>
      </c>
      <c r="H597" s="468">
        <v>1.85</v>
      </c>
      <c r="I597" s="468">
        <v>0.25</v>
      </c>
      <c r="J597" s="468">
        <v>643</v>
      </c>
      <c r="K597" s="468"/>
      <c r="M597" s="474">
        <f t="shared" si="38"/>
        <v>4132.7</v>
      </c>
      <c r="N597" s="474">
        <f t="shared" si="39"/>
        <v>2975.5439999999999</v>
      </c>
      <c r="P597" s="488">
        <v>0.72</v>
      </c>
      <c r="R597" s="474">
        <v>3337.95</v>
      </c>
      <c r="S597" s="474">
        <v>2310.3200000000002</v>
      </c>
      <c r="U597" s="474">
        <v>3337.95</v>
      </c>
      <c r="V597" s="474">
        <v>2310.3200000000002</v>
      </c>
      <c r="X597" s="465">
        <v>3179</v>
      </c>
      <c r="Y597" s="465">
        <v>2200.3000000000002</v>
      </c>
      <c r="AA597" s="474">
        <v>2764.31</v>
      </c>
      <c r="AB597" s="474">
        <v>1913.31</v>
      </c>
      <c r="AD597" s="474">
        <v>2403.75</v>
      </c>
      <c r="AE597" s="474">
        <v>1663.75</v>
      </c>
      <c r="AG597" s="474">
        <v>2403.75</v>
      </c>
      <c r="AH597" s="474">
        <v>1663.75</v>
      </c>
      <c r="AP597" s="535"/>
    </row>
    <row r="598" spans="1:42" ht="24" customHeight="1" outlineLevel="1" x14ac:dyDescent="0.25">
      <c r="A598" s="493" t="s">
        <v>13559</v>
      </c>
      <c r="B598" s="471" t="s">
        <v>8441</v>
      </c>
      <c r="C598" s="469" t="s">
        <v>4610</v>
      </c>
      <c r="E598" s="472" t="s">
        <v>13358</v>
      </c>
      <c r="F598" s="469" t="s">
        <v>4455</v>
      </c>
      <c r="G598" s="468">
        <v>4.8499999999999996</v>
      </c>
      <c r="H598" s="468">
        <v>1.85</v>
      </c>
      <c r="I598" s="468">
        <v>0.25</v>
      </c>
      <c r="J598" s="468">
        <v>664</v>
      </c>
      <c r="K598" s="468"/>
      <c r="M598" s="474">
        <f t="shared" si="38"/>
        <v>3435.1200000000003</v>
      </c>
      <c r="N598" s="474">
        <f t="shared" si="39"/>
        <v>2164.1256000000003</v>
      </c>
      <c r="P598" s="488">
        <v>0.63</v>
      </c>
      <c r="R598" s="474">
        <v>2774.52</v>
      </c>
      <c r="S598" s="474">
        <v>1746.89</v>
      </c>
      <c r="U598" s="474">
        <v>2774.52</v>
      </c>
      <c r="V598" s="474">
        <v>1746.89</v>
      </c>
      <c r="X598" s="465">
        <v>2642.4</v>
      </c>
      <c r="Y598" s="465">
        <v>1663.7</v>
      </c>
      <c r="AA598" s="474">
        <v>2297.6999999999998</v>
      </c>
      <c r="AB598" s="474">
        <v>1446.7</v>
      </c>
      <c r="AD598" s="474">
        <v>1998</v>
      </c>
      <c r="AE598" s="474">
        <v>1258</v>
      </c>
      <c r="AG598" s="474">
        <v>1998</v>
      </c>
      <c r="AH598" s="474">
        <v>1258</v>
      </c>
      <c r="AP598" s="535"/>
    </row>
    <row r="599" spans="1:42" ht="24" customHeight="1" outlineLevel="1" x14ac:dyDescent="0.25">
      <c r="A599" s="493" t="s">
        <v>13559</v>
      </c>
      <c r="B599" s="471" t="s">
        <v>8442</v>
      </c>
      <c r="C599" s="469" t="s">
        <v>4610</v>
      </c>
      <c r="E599" s="472" t="s">
        <v>13359</v>
      </c>
      <c r="F599" s="469" t="s">
        <v>4455</v>
      </c>
      <c r="G599" s="468">
        <v>4.8499999999999996</v>
      </c>
      <c r="H599" s="468">
        <v>1.85</v>
      </c>
      <c r="I599" s="468">
        <v>0.25</v>
      </c>
      <c r="J599" s="477">
        <v>315</v>
      </c>
      <c r="K599" s="468"/>
      <c r="M599" s="474">
        <f t="shared" si="38"/>
        <v>3594.8900000000003</v>
      </c>
      <c r="N599" s="474">
        <f t="shared" si="39"/>
        <v>2264.7807000000003</v>
      </c>
      <c r="P599" s="488">
        <v>0.63</v>
      </c>
      <c r="R599" s="474">
        <v>2903.57</v>
      </c>
      <c r="S599" s="474">
        <v>1742.16</v>
      </c>
      <c r="U599" s="474">
        <v>2903.57</v>
      </c>
      <c r="V599" s="474">
        <v>1742.16</v>
      </c>
      <c r="X599" s="465">
        <v>2765.3</v>
      </c>
      <c r="Y599" s="465">
        <v>1659.2</v>
      </c>
      <c r="AA599" s="474">
        <v>2404.65</v>
      </c>
      <c r="AB599" s="474">
        <v>1442.79</v>
      </c>
      <c r="AD599" s="474">
        <v>2091</v>
      </c>
      <c r="AE599" s="474">
        <v>1254.5999999999999</v>
      </c>
      <c r="AG599" s="474">
        <v>2091</v>
      </c>
      <c r="AH599" s="474">
        <v>1254.5999999999999</v>
      </c>
      <c r="AP599" s="535"/>
    </row>
    <row r="600" spans="1:42" ht="24" customHeight="1" outlineLevel="1" x14ac:dyDescent="0.25">
      <c r="A600" s="493" t="s">
        <v>13559</v>
      </c>
      <c r="B600" s="471" t="s">
        <v>8443</v>
      </c>
      <c r="C600" s="469" t="s">
        <v>4610</v>
      </c>
      <c r="E600" s="472" t="s">
        <v>13360</v>
      </c>
      <c r="F600" s="469" t="s">
        <v>4455</v>
      </c>
      <c r="G600" s="468">
        <v>4.8499999999999996</v>
      </c>
      <c r="H600" s="468">
        <v>1.85</v>
      </c>
      <c r="I600" s="468">
        <v>0.25</v>
      </c>
      <c r="J600" s="468">
        <v>652</v>
      </c>
      <c r="K600" s="468"/>
      <c r="M600" s="474">
        <f t="shared" si="38"/>
        <v>3455.66</v>
      </c>
      <c r="N600" s="474">
        <f t="shared" si="39"/>
        <v>2488.0751999999998</v>
      </c>
      <c r="P600" s="488">
        <v>0.72</v>
      </c>
      <c r="R600" s="474">
        <v>2791.11</v>
      </c>
      <c r="S600" s="474">
        <v>1763.58</v>
      </c>
      <c r="U600" s="474">
        <v>2791.11</v>
      </c>
      <c r="V600" s="474">
        <v>1763.58</v>
      </c>
      <c r="X600" s="465">
        <v>2658.2</v>
      </c>
      <c r="Y600" s="465">
        <v>1679.6</v>
      </c>
      <c r="AA600" s="474">
        <v>2311.5</v>
      </c>
      <c r="AB600" s="474">
        <v>1460.5</v>
      </c>
      <c r="AD600" s="474">
        <v>2010</v>
      </c>
      <c r="AE600" s="474">
        <v>1270</v>
      </c>
      <c r="AG600" s="474"/>
      <c r="AH600" s="474"/>
      <c r="AP600" s="535"/>
    </row>
    <row r="601" spans="1:42" ht="24" customHeight="1" outlineLevel="1" x14ac:dyDescent="0.25">
      <c r="A601" s="493"/>
      <c r="B601" s="471" t="s">
        <v>19659</v>
      </c>
      <c r="C601" s="469" t="s">
        <v>4610</v>
      </c>
      <c r="E601" s="472" t="s">
        <v>19660</v>
      </c>
      <c r="F601" s="469" t="s">
        <v>4455</v>
      </c>
      <c r="G601" s="468">
        <v>4.8499999999999996</v>
      </c>
      <c r="H601" s="468">
        <v>1.85</v>
      </c>
      <c r="I601" s="468">
        <v>0.25</v>
      </c>
      <c r="J601" s="468">
        <v>676</v>
      </c>
      <c r="K601" s="468"/>
      <c r="M601" s="474">
        <f t="shared" si="38"/>
        <v>3710.2000000000003</v>
      </c>
      <c r="N601" s="474">
        <f t="shared" si="39"/>
        <v>2782.65</v>
      </c>
      <c r="P601" s="488">
        <v>0.75</v>
      </c>
      <c r="R601" s="474">
        <v>2996.7</v>
      </c>
      <c r="S601" s="474">
        <v>1969.07</v>
      </c>
      <c r="U601" s="474">
        <v>2996.7</v>
      </c>
      <c r="V601" s="474">
        <v>1969.07</v>
      </c>
      <c r="X601" s="465">
        <v>2854</v>
      </c>
      <c r="Y601" s="465">
        <v>1875.3</v>
      </c>
      <c r="AA601" s="474">
        <v>2481.6999999999998</v>
      </c>
      <c r="AB601" s="474">
        <v>1630.7</v>
      </c>
      <c r="AD601" s="474">
        <v>2158</v>
      </c>
      <c r="AE601" s="474">
        <v>1418</v>
      </c>
      <c r="AG601" s="474"/>
      <c r="AH601" s="474"/>
      <c r="AP601" s="535"/>
    </row>
    <row r="602" spans="1:42" s="466" customFormat="1" ht="24" customHeight="1" outlineLevel="1" x14ac:dyDescent="0.25">
      <c r="A602" s="492" t="s">
        <v>13559</v>
      </c>
      <c r="B602" s="462" t="s">
        <v>8444</v>
      </c>
      <c r="C602" s="461" t="s">
        <v>4610</v>
      </c>
      <c r="D602" s="461"/>
      <c r="E602" s="466" t="s">
        <v>13361</v>
      </c>
      <c r="F602" s="461" t="s">
        <v>4455</v>
      </c>
      <c r="G602" s="464">
        <v>4.3499999999999996</v>
      </c>
      <c r="H602" s="464">
        <v>1.3</v>
      </c>
      <c r="I602" s="464" t="s">
        <v>4616</v>
      </c>
      <c r="J602" s="464">
        <v>282</v>
      </c>
      <c r="K602" s="464"/>
      <c r="L602" s="464"/>
      <c r="M602" s="465">
        <f t="shared" si="38"/>
        <v>1770.8600000000001</v>
      </c>
      <c r="N602" s="465">
        <f t="shared" si="39"/>
        <v>1239.6020000000003</v>
      </c>
      <c r="O602" s="514"/>
      <c r="P602" s="486">
        <v>0.70000000000000007</v>
      </c>
      <c r="Q602" s="514"/>
      <c r="R602" s="465">
        <v>1430.31</v>
      </c>
      <c r="S602" s="465">
        <v>858.17</v>
      </c>
      <c r="T602" s="514"/>
      <c r="U602" s="465">
        <v>1430.31</v>
      </c>
      <c r="V602" s="465">
        <v>858.17</v>
      </c>
      <c r="W602" s="514"/>
      <c r="X602" s="465">
        <v>1362.2</v>
      </c>
      <c r="Y602" s="465">
        <v>817.3</v>
      </c>
      <c r="Z602" s="514"/>
      <c r="AA602" s="465">
        <v>1184.5</v>
      </c>
      <c r="AB602" s="465">
        <v>710.7</v>
      </c>
      <c r="AC602" s="514"/>
      <c r="AD602" s="465">
        <v>1030</v>
      </c>
      <c r="AE602" s="465">
        <v>618</v>
      </c>
      <c r="AF602" s="514"/>
      <c r="AG602" s="465">
        <v>1030</v>
      </c>
      <c r="AH602" s="465">
        <v>618</v>
      </c>
      <c r="AI602" s="530"/>
      <c r="AJ602" s="533"/>
      <c r="AK602" s="533"/>
      <c r="AL602" s="533"/>
      <c r="AM602" s="533"/>
      <c r="AN602" s="533"/>
      <c r="AO602" s="533"/>
      <c r="AP602" s="534"/>
    </row>
    <row r="603" spans="1:42" ht="24" customHeight="1" outlineLevel="1" x14ac:dyDescent="0.25">
      <c r="A603" s="493" t="s">
        <v>13559</v>
      </c>
      <c r="B603" s="471" t="s">
        <v>8445</v>
      </c>
      <c r="C603" s="469" t="s">
        <v>4610</v>
      </c>
      <c r="E603" s="472" t="s">
        <v>13362</v>
      </c>
      <c r="F603" s="469" t="s">
        <v>4455</v>
      </c>
      <c r="G603" s="468">
        <v>4.3499999999999996</v>
      </c>
      <c r="H603" s="468">
        <v>1.3</v>
      </c>
      <c r="I603" s="468" t="s">
        <v>4616</v>
      </c>
      <c r="J603" s="468">
        <v>310</v>
      </c>
      <c r="K603" s="468"/>
      <c r="M603" s="474">
        <f t="shared" si="38"/>
        <v>2732.08</v>
      </c>
      <c r="N603" s="474">
        <f t="shared" si="39"/>
        <v>2322.268</v>
      </c>
      <c r="P603" s="488">
        <v>0.85</v>
      </c>
      <c r="R603" s="474">
        <v>2206.6799999999998</v>
      </c>
      <c r="S603" s="474">
        <v>1634.64</v>
      </c>
      <c r="U603" s="474">
        <v>2206.6799999999998</v>
      </c>
      <c r="V603" s="474">
        <v>1634.64</v>
      </c>
      <c r="X603" s="465">
        <v>2101.6</v>
      </c>
      <c r="Y603" s="465">
        <v>1556.8</v>
      </c>
      <c r="AA603" s="474">
        <v>1827.52</v>
      </c>
      <c r="AB603" s="474">
        <v>1353.72</v>
      </c>
      <c r="AD603" s="474">
        <v>1589.15</v>
      </c>
      <c r="AE603" s="474">
        <v>1177.1500000000001</v>
      </c>
      <c r="AG603" s="474">
        <v>1589.15</v>
      </c>
      <c r="AH603" s="474">
        <v>1177.1500000000001</v>
      </c>
      <c r="AP603" s="535"/>
    </row>
    <row r="604" spans="1:42" ht="24" customHeight="1" outlineLevel="1" x14ac:dyDescent="0.25">
      <c r="A604" s="493" t="s">
        <v>13559</v>
      </c>
      <c r="B604" s="471" t="s">
        <v>8446</v>
      </c>
      <c r="C604" s="469" t="s">
        <v>4610</v>
      </c>
      <c r="E604" s="472" t="s">
        <v>13363</v>
      </c>
      <c r="F604" s="469" t="s">
        <v>4455</v>
      </c>
      <c r="G604" s="468">
        <v>4.3499999999999996</v>
      </c>
      <c r="H604" s="468">
        <v>1.3</v>
      </c>
      <c r="I604" s="468" t="s">
        <v>4616</v>
      </c>
      <c r="J604" s="468">
        <v>286</v>
      </c>
      <c r="K604" s="468"/>
      <c r="M604" s="474">
        <f t="shared" si="38"/>
        <v>2541.3700000000003</v>
      </c>
      <c r="N604" s="474">
        <f t="shared" si="39"/>
        <v>2083.9234000000006</v>
      </c>
      <c r="P604" s="488">
        <v>0.82000000000000006</v>
      </c>
      <c r="R604" s="474">
        <v>2052.65</v>
      </c>
      <c r="S604" s="474">
        <v>1480.5</v>
      </c>
      <c r="U604" s="474">
        <v>2052.65</v>
      </c>
      <c r="V604" s="474">
        <v>1480.5</v>
      </c>
      <c r="X604" s="465">
        <v>1954.9</v>
      </c>
      <c r="Y604" s="465">
        <v>1410</v>
      </c>
      <c r="AA604" s="474">
        <v>1699.87</v>
      </c>
      <c r="AB604" s="474">
        <v>1226.07</v>
      </c>
      <c r="AD604" s="474">
        <v>1478.15</v>
      </c>
      <c r="AE604" s="474">
        <v>1066.1500000000001</v>
      </c>
      <c r="AG604" s="474">
        <v>1478.15</v>
      </c>
      <c r="AH604" s="474">
        <v>1066.1500000000001</v>
      </c>
      <c r="AP604" s="535"/>
    </row>
    <row r="605" spans="1:42" ht="24" customHeight="1" outlineLevel="1" x14ac:dyDescent="0.25">
      <c r="A605" s="493" t="s">
        <v>13559</v>
      </c>
      <c r="B605" s="471" t="s">
        <v>8447</v>
      </c>
      <c r="C605" s="469" t="s">
        <v>4610</v>
      </c>
      <c r="E605" s="472" t="s">
        <v>13364</v>
      </c>
      <c r="F605" s="469" t="s">
        <v>4455</v>
      </c>
      <c r="G605" s="468">
        <v>4.3499999999999996</v>
      </c>
      <c r="H605" s="468">
        <v>1.3</v>
      </c>
      <c r="I605" s="468" t="s">
        <v>4616</v>
      </c>
      <c r="J605" s="468">
        <v>306</v>
      </c>
      <c r="K605" s="468"/>
      <c r="M605" s="474">
        <f t="shared" si="38"/>
        <v>1961.7</v>
      </c>
      <c r="N605" s="474">
        <f t="shared" si="39"/>
        <v>1432.0409999999999</v>
      </c>
      <c r="P605" s="488">
        <v>0.73</v>
      </c>
      <c r="R605" s="474">
        <v>1584.45</v>
      </c>
      <c r="S605" s="474">
        <v>1012.31</v>
      </c>
      <c r="U605" s="474">
        <v>1584.45</v>
      </c>
      <c r="V605" s="474">
        <v>1012.31</v>
      </c>
      <c r="X605" s="465">
        <v>1509</v>
      </c>
      <c r="Y605" s="465">
        <v>964.1</v>
      </c>
      <c r="AA605" s="474">
        <v>1312.15</v>
      </c>
      <c r="AB605" s="474">
        <v>838.35</v>
      </c>
      <c r="AD605" s="474">
        <v>1141</v>
      </c>
      <c r="AE605" s="474">
        <v>729</v>
      </c>
      <c r="AG605" s="474">
        <v>1141</v>
      </c>
      <c r="AH605" s="474">
        <v>729</v>
      </c>
      <c r="AP605" s="535"/>
    </row>
    <row r="606" spans="1:42" ht="24" customHeight="1" outlineLevel="1" x14ac:dyDescent="0.25">
      <c r="A606" s="493" t="s">
        <v>13559</v>
      </c>
      <c r="B606" s="471" t="s">
        <v>8448</v>
      </c>
      <c r="C606" s="469" t="s">
        <v>4610</v>
      </c>
      <c r="E606" s="472" t="s">
        <v>13365</v>
      </c>
      <c r="F606" s="469" t="s">
        <v>4455</v>
      </c>
      <c r="G606" s="468">
        <v>4.3499999999999996</v>
      </c>
      <c r="H606" s="468">
        <v>1.3</v>
      </c>
      <c r="I606" s="468" t="s">
        <v>4616</v>
      </c>
      <c r="J606" s="477">
        <v>75</v>
      </c>
      <c r="K606" s="468"/>
      <c r="M606" s="474">
        <f t="shared" si="38"/>
        <v>2001.2200000000003</v>
      </c>
      <c r="N606" s="474">
        <f t="shared" si="39"/>
        <v>1460.8906000000002</v>
      </c>
      <c r="P606" s="488">
        <v>0.73</v>
      </c>
      <c r="R606" s="474">
        <v>1616.37</v>
      </c>
      <c r="S606" s="474">
        <v>969.78</v>
      </c>
      <c r="U606" s="474">
        <v>1616.37</v>
      </c>
      <c r="V606" s="474">
        <v>969.78</v>
      </c>
      <c r="X606" s="465">
        <v>1539.4</v>
      </c>
      <c r="Y606" s="465">
        <v>923.6</v>
      </c>
      <c r="AA606" s="474">
        <v>1338.6</v>
      </c>
      <c r="AB606" s="474">
        <v>803.16</v>
      </c>
      <c r="AD606" s="474">
        <v>1164</v>
      </c>
      <c r="AE606" s="474">
        <v>698.4</v>
      </c>
      <c r="AG606" s="474">
        <v>1164</v>
      </c>
      <c r="AH606" s="474">
        <v>698.4</v>
      </c>
      <c r="AP606" s="535"/>
    </row>
    <row r="607" spans="1:42" s="466" customFormat="1" ht="24" customHeight="1" outlineLevel="1" x14ac:dyDescent="0.25">
      <c r="A607" s="492" t="s">
        <v>13559</v>
      </c>
      <c r="B607" s="462" t="s">
        <v>8449</v>
      </c>
      <c r="C607" s="461" t="s">
        <v>4610</v>
      </c>
      <c r="D607" s="461"/>
      <c r="E607" s="466" t="s">
        <v>11381</v>
      </c>
      <c r="F607" s="461" t="s">
        <v>4455</v>
      </c>
      <c r="G607" s="464">
        <v>4.3499999999999996</v>
      </c>
      <c r="H607" s="464">
        <v>1.55</v>
      </c>
      <c r="I607" s="464" t="s">
        <v>4616</v>
      </c>
      <c r="J607" s="464">
        <v>512</v>
      </c>
      <c r="K607" s="464"/>
      <c r="L607" s="464">
        <v>15.2</v>
      </c>
      <c r="M607" s="465">
        <f t="shared" si="38"/>
        <v>3452.28</v>
      </c>
      <c r="N607" s="465">
        <f t="shared" si="39"/>
        <v>2071.3679999999999</v>
      </c>
      <c r="O607" s="514"/>
      <c r="P607" s="486">
        <v>0.6</v>
      </c>
      <c r="Q607" s="514"/>
      <c r="R607" s="465">
        <v>2788.38</v>
      </c>
      <c r="S607" s="465">
        <v>1672.97</v>
      </c>
      <c r="T607" s="514"/>
      <c r="U607" s="465">
        <v>2788.38</v>
      </c>
      <c r="V607" s="465">
        <v>1672.97</v>
      </c>
      <c r="W607" s="514"/>
      <c r="X607" s="465">
        <v>2655.6</v>
      </c>
      <c r="Y607" s="465">
        <v>1593.3</v>
      </c>
      <c r="Z607" s="514"/>
      <c r="AA607" s="465">
        <v>2309.1999999999998</v>
      </c>
      <c r="AB607" s="465">
        <v>1385.52</v>
      </c>
      <c r="AC607" s="514"/>
      <c r="AD607" s="465">
        <v>2008</v>
      </c>
      <c r="AE607" s="465">
        <v>1204.8</v>
      </c>
      <c r="AF607" s="514"/>
      <c r="AG607" s="465">
        <v>2008</v>
      </c>
      <c r="AH607" s="465">
        <v>1204.8</v>
      </c>
      <c r="AI607" s="530"/>
      <c r="AJ607" s="533"/>
      <c r="AK607" s="533"/>
      <c r="AL607" s="533"/>
      <c r="AM607" s="533"/>
      <c r="AN607" s="533"/>
      <c r="AO607" s="533"/>
      <c r="AP607" s="534"/>
    </row>
    <row r="608" spans="1:42" ht="24" customHeight="1" outlineLevel="1" x14ac:dyDescent="0.25">
      <c r="A608" s="493" t="s">
        <v>13559</v>
      </c>
      <c r="B608" s="471" t="s">
        <v>8450</v>
      </c>
      <c r="C608" s="469" t="s">
        <v>4610</v>
      </c>
      <c r="E608" s="472" t="s">
        <v>11382</v>
      </c>
      <c r="F608" s="469" t="s">
        <v>4455</v>
      </c>
      <c r="G608" s="468">
        <v>4.3499999999999996</v>
      </c>
      <c r="H608" s="468">
        <v>1.55</v>
      </c>
      <c r="I608" s="468" t="s">
        <v>4616</v>
      </c>
      <c r="J608" s="468">
        <v>541</v>
      </c>
      <c r="K608" s="468"/>
      <c r="M608" s="474">
        <f t="shared" si="38"/>
        <v>4828.33</v>
      </c>
      <c r="N608" s="474">
        <f t="shared" si="39"/>
        <v>3621.2474999999999</v>
      </c>
      <c r="P608" s="488">
        <v>0.75</v>
      </c>
      <c r="R608" s="474">
        <v>3899.81</v>
      </c>
      <c r="S608" s="474">
        <v>2784.5</v>
      </c>
      <c r="U608" s="474">
        <v>3899.81</v>
      </c>
      <c r="V608" s="474">
        <v>2784.5</v>
      </c>
      <c r="X608" s="465">
        <v>3714.1</v>
      </c>
      <c r="Y608" s="465">
        <v>2651.9</v>
      </c>
      <c r="AA608" s="474">
        <v>3229.66</v>
      </c>
      <c r="AB608" s="474">
        <v>2305.98</v>
      </c>
      <c r="AD608" s="474">
        <v>2808.4</v>
      </c>
      <c r="AE608" s="474">
        <v>2005.1999999999998</v>
      </c>
      <c r="AG608" s="474">
        <v>2808.4</v>
      </c>
      <c r="AH608" s="474">
        <v>2005.1999999999998</v>
      </c>
      <c r="AP608" s="535"/>
    </row>
    <row r="609" spans="1:42" ht="24" customHeight="1" outlineLevel="1" x14ac:dyDescent="0.25">
      <c r="A609" s="493" t="s">
        <v>13559</v>
      </c>
      <c r="B609" s="471" t="s">
        <v>8451</v>
      </c>
      <c r="C609" s="469" t="s">
        <v>4610</v>
      </c>
      <c r="E609" s="472" t="s">
        <v>11383</v>
      </c>
      <c r="F609" s="469" t="s">
        <v>4455</v>
      </c>
      <c r="G609" s="468">
        <v>4.3499999999999996</v>
      </c>
      <c r="H609" s="468">
        <v>1.55</v>
      </c>
      <c r="I609" s="468" t="s">
        <v>4616</v>
      </c>
      <c r="J609" s="468">
        <v>517</v>
      </c>
      <c r="K609" s="468"/>
      <c r="M609" s="474">
        <f t="shared" si="38"/>
        <v>4573.92</v>
      </c>
      <c r="N609" s="474">
        <f t="shared" si="39"/>
        <v>3293.2224000000001</v>
      </c>
      <c r="P609" s="488">
        <v>0.72</v>
      </c>
      <c r="R609" s="474">
        <v>3694.32</v>
      </c>
      <c r="S609" s="474">
        <v>2578.91</v>
      </c>
      <c r="U609" s="474">
        <v>3694.32</v>
      </c>
      <c r="V609" s="474">
        <v>2578.91</v>
      </c>
      <c r="X609" s="465">
        <v>3518.4</v>
      </c>
      <c r="Y609" s="465">
        <v>2456.1</v>
      </c>
      <c r="AA609" s="474">
        <v>3059.46</v>
      </c>
      <c r="AB609" s="474">
        <v>2135.7800000000002</v>
      </c>
      <c r="AD609" s="474">
        <v>2660.4</v>
      </c>
      <c r="AE609" s="474">
        <v>1857.1999999999998</v>
      </c>
      <c r="AG609" s="474">
        <v>2660.4</v>
      </c>
      <c r="AH609" s="474">
        <v>1857.1999999999998</v>
      </c>
      <c r="AP609" s="535"/>
    </row>
    <row r="610" spans="1:42" ht="24" customHeight="1" outlineLevel="1" x14ac:dyDescent="0.25">
      <c r="A610" s="493" t="s">
        <v>13559</v>
      </c>
      <c r="B610" s="471" t="s">
        <v>8452</v>
      </c>
      <c r="C610" s="469" t="s">
        <v>4610</v>
      </c>
      <c r="E610" s="472" t="s">
        <v>11384</v>
      </c>
      <c r="F610" s="469" t="s">
        <v>4455</v>
      </c>
      <c r="G610" s="468">
        <v>4.3499999999999996</v>
      </c>
      <c r="H610" s="468">
        <v>1.55</v>
      </c>
      <c r="I610" s="468" t="s">
        <v>4616</v>
      </c>
      <c r="J610" s="468">
        <v>536</v>
      </c>
      <c r="K610" s="468"/>
      <c r="M610" s="474">
        <f t="shared" si="38"/>
        <v>3706.6900000000005</v>
      </c>
      <c r="N610" s="474">
        <f t="shared" si="39"/>
        <v>2335.2147000000004</v>
      </c>
      <c r="P610" s="488">
        <v>0.63</v>
      </c>
      <c r="R610" s="474">
        <v>2993.87</v>
      </c>
      <c r="S610" s="474">
        <v>1878.56</v>
      </c>
      <c r="U610" s="474">
        <v>2993.87</v>
      </c>
      <c r="V610" s="474">
        <v>1878.56</v>
      </c>
      <c r="X610" s="465">
        <v>2851.3</v>
      </c>
      <c r="Y610" s="465">
        <v>1789.1</v>
      </c>
      <c r="AA610" s="474">
        <v>2479.4</v>
      </c>
      <c r="AB610" s="474">
        <v>1555.72</v>
      </c>
      <c r="AD610" s="474">
        <v>2156</v>
      </c>
      <c r="AE610" s="474">
        <v>1352.8</v>
      </c>
      <c r="AG610" s="474">
        <v>2156</v>
      </c>
      <c r="AH610" s="474">
        <v>1352.8</v>
      </c>
      <c r="AP610" s="535"/>
    </row>
    <row r="611" spans="1:42" ht="24" customHeight="1" outlineLevel="1" x14ac:dyDescent="0.25">
      <c r="A611" s="493" t="s">
        <v>13559</v>
      </c>
      <c r="B611" s="471" t="s">
        <v>8453</v>
      </c>
      <c r="C611" s="469" t="s">
        <v>4610</v>
      </c>
      <c r="E611" s="472" t="s">
        <v>11385</v>
      </c>
      <c r="F611" s="469" t="s">
        <v>4455</v>
      </c>
      <c r="G611" s="468">
        <v>4.3499999999999996</v>
      </c>
      <c r="H611" s="468">
        <v>1.55</v>
      </c>
      <c r="I611" s="468" t="s">
        <v>4616</v>
      </c>
      <c r="J611" s="477">
        <v>96</v>
      </c>
      <c r="K611" s="468"/>
      <c r="M611" s="474">
        <f t="shared" si="38"/>
        <v>3902.73</v>
      </c>
      <c r="N611" s="474">
        <f t="shared" si="39"/>
        <v>2458.7199000000001</v>
      </c>
      <c r="P611" s="488">
        <v>0.63</v>
      </c>
      <c r="R611" s="474">
        <v>3152.21</v>
      </c>
      <c r="S611" s="474">
        <v>1891.26</v>
      </c>
      <c r="U611" s="474">
        <v>3152.21</v>
      </c>
      <c r="V611" s="474">
        <v>1891.26</v>
      </c>
      <c r="X611" s="465">
        <v>3002.1</v>
      </c>
      <c r="Y611" s="465">
        <v>1801.2</v>
      </c>
      <c r="AA611" s="474">
        <v>2610.5</v>
      </c>
      <c r="AB611" s="474">
        <v>1566.3</v>
      </c>
      <c r="AD611" s="474">
        <v>2270</v>
      </c>
      <c r="AE611" s="474">
        <v>1362</v>
      </c>
      <c r="AG611" s="474">
        <v>2270</v>
      </c>
      <c r="AH611" s="474">
        <v>1362</v>
      </c>
      <c r="AP611" s="535"/>
    </row>
    <row r="612" spans="1:42" ht="24" customHeight="1" outlineLevel="1" x14ac:dyDescent="0.25">
      <c r="A612" s="493" t="s">
        <v>13559</v>
      </c>
      <c r="B612" s="471" t="s">
        <v>8454</v>
      </c>
      <c r="C612" s="469" t="s">
        <v>4610</v>
      </c>
      <c r="E612" s="472" t="s">
        <v>11386</v>
      </c>
      <c r="F612" s="469" t="s">
        <v>4455</v>
      </c>
      <c r="G612" s="468">
        <v>4.3499999999999996</v>
      </c>
      <c r="H612" s="468">
        <v>1.55</v>
      </c>
      <c r="I612" s="468" t="s">
        <v>4616</v>
      </c>
      <c r="K612" s="468"/>
      <c r="M612" s="474">
        <v>3764.78</v>
      </c>
      <c r="N612" s="474">
        <f t="shared" si="39"/>
        <v>2710.6415999999999</v>
      </c>
      <c r="P612" s="488">
        <v>0.72</v>
      </c>
      <c r="R612" s="474">
        <v>0</v>
      </c>
      <c r="S612" s="474">
        <v>0</v>
      </c>
      <c r="U612" s="474">
        <v>0</v>
      </c>
      <c r="V612" s="474">
        <v>0</v>
      </c>
      <c r="X612" s="465">
        <v>0</v>
      </c>
      <c r="Y612" s="465">
        <v>0</v>
      </c>
      <c r="AA612" s="474">
        <v>0</v>
      </c>
      <c r="AB612" s="474">
        <v>0</v>
      </c>
      <c r="AD612" s="474"/>
      <c r="AE612" s="474"/>
      <c r="AF612" s="514"/>
      <c r="AG612" s="474"/>
      <c r="AH612" s="474"/>
      <c r="AP612" s="535"/>
    </row>
    <row r="613" spans="1:42" ht="24" customHeight="1" outlineLevel="1" x14ac:dyDescent="0.25">
      <c r="A613" s="493"/>
      <c r="B613" s="471" t="s">
        <v>19661</v>
      </c>
      <c r="C613" s="469" t="s">
        <v>4610</v>
      </c>
      <c r="E613" s="472" t="s">
        <v>19662</v>
      </c>
      <c r="F613" s="469" t="s">
        <v>4455</v>
      </c>
      <c r="G613" s="468">
        <v>4.3499999999999996</v>
      </c>
      <c r="H613" s="468">
        <v>1.55</v>
      </c>
      <c r="I613" s="468" t="s">
        <v>4616</v>
      </c>
      <c r="K613" s="468"/>
      <c r="M613" s="474">
        <v>3984.78</v>
      </c>
      <c r="N613" s="474">
        <f t="shared" si="39"/>
        <v>2988.585</v>
      </c>
      <c r="P613" s="488">
        <v>0.75</v>
      </c>
      <c r="R613" s="474">
        <v>0</v>
      </c>
      <c r="S613" s="474">
        <v>0</v>
      </c>
      <c r="U613" s="474">
        <v>0</v>
      </c>
      <c r="V613" s="474">
        <v>0</v>
      </c>
      <c r="X613" s="465">
        <v>0</v>
      </c>
      <c r="Y613" s="465">
        <v>0</v>
      </c>
      <c r="AA613" s="474">
        <v>0</v>
      </c>
      <c r="AB613" s="474">
        <v>0</v>
      </c>
      <c r="AD613" s="474"/>
      <c r="AE613" s="474"/>
      <c r="AF613" s="514"/>
      <c r="AG613" s="474"/>
      <c r="AH613" s="474"/>
      <c r="AP613" s="535"/>
    </row>
    <row r="614" spans="1:42" s="466" customFormat="1" ht="24" customHeight="1" outlineLevel="1" x14ac:dyDescent="0.25">
      <c r="A614" s="492" t="s">
        <v>13557</v>
      </c>
      <c r="B614" s="462" t="s">
        <v>11238</v>
      </c>
      <c r="C614" s="461" t="s">
        <v>4610</v>
      </c>
      <c r="D614" s="461"/>
      <c r="E614" s="466" t="s">
        <v>11184</v>
      </c>
      <c r="F614" s="461" t="s">
        <v>4455</v>
      </c>
      <c r="G614" s="464">
        <v>4.25</v>
      </c>
      <c r="H614" s="464">
        <v>1.6</v>
      </c>
      <c r="I614" s="464" t="s">
        <v>4616</v>
      </c>
      <c r="J614" s="464">
        <v>352</v>
      </c>
      <c r="K614" s="464"/>
      <c r="L614" s="464">
        <v>19.7</v>
      </c>
      <c r="M614" s="465">
        <f t="shared" ref="M614:M619" si="40">X614*$O$3</f>
        <v>2499.77</v>
      </c>
      <c r="N614" s="465">
        <f t="shared" si="39"/>
        <v>1499.8619999999999</v>
      </c>
      <c r="O614" s="514"/>
      <c r="P614" s="486">
        <v>0.6</v>
      </c>
      <c r="Q614" s="514"/>
      <c r="R614" s="465">
        <v>2019.05</v>
      </c>
      <c r="S614" s="465">
        <v>1211.3900000000001</v>
      </c>
      <c r="T614" s="514"/>
      <c r="U614" s="465">
        <v>2019.05</v>
      </c>
      <c r="V614" s="465">
        <v>1211.3900000000001</v>
      </c>
      <c r="W614" s="514"/>
      <c r="X614" s="465">
        <v>1922.9</v>
      </c>
      <c r="Y614" s="465">
        <v>1153.7</v>
      </c>
      <c r="Z614" s="514"/>
      <c r="AA614" s="465">
        <v>1672.1</v>
      </c>
      <c r="AB614" s="465">
        <v>1003.26</v>
      </c>
      <c r="AC614" s="514"/>
      <c r="AD614" s="465">
        <v>1454</v>
      </c>
      <c r="AE614" s="465">
        <v>872.4</v>
      </c>
      <c r="AF614" s="514"/>
      <c r="AG614" s="465">
        <v>1454</v>
      </c>
      <c r="AH614" s="465">
        <v>872.4</v>
      </c>
      <c r="AI614" s="530"/>
      <c r="AJ614" s="533"/>
      <c r="AK614" s="533"/>
      <c r="AL614" s="533"/>
      <c r="AM614" s="533"/>
      <c r="AN614" s="533"/>
      <c r="AO614" s="533"/>
      <c r="AP614" s="534"/>
    </row>
    <row r="615" spans="1:42" ht="24" customHeight="1" outlineLevel="1" x14ac:dyDescent="0.25">
      <c r="A615" s="493" t="s">
        <v>13557</v>
      </c>
      <c r="B615" s="471" t="s">
        <v>11239</v>
      </c>
      <c r="C615" s="469" t="s">
        <v>4610</v>
      </c>
      <c r="E615" s="472" t="s">
        <v>11185</v>
      </c>
      <c r="F615" s="469" t="s">
        <v>4455</v>
      </c>
      <c r="G615" s="468">
        <v>4.25</v>
      </c>
      <c r="H615" s="468">
        <v>1.6</v>
      </c>
      <c r="I615" s="468" t="s">
        <v>4616</v>
      </c>
      <c r="J615" s="468">
        <v>385</v>
      </c>
      <c r="K615" s="468"/>
      <c r="M615" s="474">
        <f t="shared" si="40"/>
        <v>3515.7200000000003</v>
      </c>
      <c r="N615" s="474">
        <f t="shared" si="39"/>
        <v>2636.79</v>
      </c>
      <c r="P615" s="488">
        <v>0.75</v>
      </c>
      <c r="R615" s="474">
        <v>2839.62</v>
      </c>
      <c r="S615" s="474">
        <v>2031.96</v>
      </c>
      <c r="U615" s="474">
        <v>2839.62</v>
      </c>
      <c r="V615" s="474">
        <v>2031.96</v>
      </c>
      <c r="X615" s="465">
        <v>2704.4</v>
      </c>
      <c r="Y615" s="465">
        <v>1935.2</v>
      </c>
      <c r="AA615" s="474">
        <v>2351.64</v>
      </c>
      <c r="AB615" s="474">
        <v>1682.8</v>
      </c>
      <c r="AD615" s="474">
        <v>2044.9</v>
      </c>
      <c r="AE615" s="474">
        <v>1463.3</v>
      </c>
      <c r="AG615" s="474">
        <v>2044.9</v>
      </c>
      <c r="AH615" s="474">
        <v>1463.3</v>
      </c>
      <c r="AP615" s="535"/>
    </row>
    <row r="616" spans="1:42" ht="24" customHeight="1" outlineLevel="1" x14ac:dyDescent="0.25">
      <c r="A616" s="493" t="s">
        <v>13557</v>
      </c>
      <c r="B616" s="471" t="s">
        <v>11240</v>
      </c>
      <c r="C616" s="469" t="s">
        <v>4610</v>
      </c>
      <c r="E616" s="472" t="s">
        <v>11186</v>
      </c>
      <c r="F616" s="469" t="s">
        <v>4455</v>
      </c>
      <c r="G616" s="468">
        <v>4.25</v>
      </c>
      <c r="H616" s="468">
        <v>1.6</v>
      </c>
      <c r="I616" s="468" t="s">
        <v>4616</v>
      </c>
      <c r="J616" s="468">
        <v>355</v>
      </c>
      <c r="K616" s="468"/>
      <c r="M616" s="474">
        <f t="shared" si="40"/>
        <v>3197.6099999999997</v>
      </c>
      <c r="N616" s="474">
        <f t="shared" si="39"/>
        <v>2302.2791999999995</v>
      </c>
      <c r="P616" s="488">
        <v>0.72</v>
      </c>
      <c r="R616" s="474">
        <v>2582.69</v>
      </c>
      <c r="S616" s="474">
        <v>1775.13</v>
      </c>
      <c r="U616" s="474">
        <v>2582.69</v>
      </c>
      <c r="V616" s="474">
        <v>1775.13</v>
      </c>
      <c r="X616" s="465">
        <v>2459.6999999999998</v>
      </c>
      <c r="Y616" s="465">
        <v>1690.6</v>
      </c>
      <c r="AA616" s="474">
        <v>2138.89</v>
      </c>
      <c r="AB616" s="474">
        <v>1470.05</v>
      </c>
      <c r="AD616" s="474">
        <v>1859.9</v>
      </c>
      <c r="AE616" s="474">
        <v>1278.3</v>
      </c>
      <c r="AG616" s="474">
        <v>1859.9</v>
      </c>
      <c r="AH616" s="474">
        <v>1278.3</v>
      </c>
      <c r="AP616" s="535"/>
    </row>
    <row r="617" spans="1:42" ht="24" customHeight="1" outlineLevel="1" x14ac:dyDescent="0.25">
      <c r="A617" s="493" t="s">
        <v>13557</v>
      </c>
      <c r="B617" s="471" t="s">
        <v>11241</v>
      </c>
      <c r="C617" s="469" t="s">
        <v>4610</v>
      </c>
      <c r="E617" s="472" t="s">
        <v>11187</v>
      </c>
      <c r="F617" s="469" t="s">
        <v>4455</v>
      </c>
      <c r="G617" s="468">
        <v>4.25</v>
      </c>
      <c r="H617" s="468">
        <v>1.6</v>
      </c>
      <c r="I617" s="468" t="s">
        <v>4616</v>
      </c>
      <c r="J617" s="468">
        <v>382</v>
      </c>
      <c r="K617" s="468"/>
      <c r="M617" s="474">
        <f t="shared" si="40"/>
        <v>2817.88</v>
      </c>
      <c r="N617" s="474">
        <f t="shared" si="39"/>
        <v>1775.2644</v>
      </c>
      <c r="P617" s="488">
        <v>0.63</v>
      </c>
      <c r="R617" s="474">
        <v>2275.98</v>
      </c>
      <c r="S617" s="474">
        <v>1468.32</v>
      </c>
      <c r="U617" s="474">
        <v>2275.98</v>
      </c>
      <c r="V617" s="474">
        <v>1468.32</v>
      </c>
      <c r="X617" s="465">
        <v>2167.6</v>
      </c>
      <c r="Y617" s="465">
        <v>1398.4</v>
      </c>
      <c r="AA617" s="474">
        <v>1884.85</v>
      </c>
      <c r="AB617" s="474">
        <v>1216.01</v>
      </c>
      <c r="AD617" s="474">
        <v>1639</v>
      </c>
      <c r="AE617" s="474">
        <v>1057.4000000000001</v>
      </c>
      <c r="AG617" s="474">
        <v>1639</v>
      </c>
      <c r="AH617" s="474">
        <v>1057.4000000000001</v>
      </c>
      <c r="AP617" s="535"/>
    </row>
    <row r="618" spans="1:42" ht="24" customHeight="1" outlineLevel="1" x14ac:dyDescent="0.25">
      <c r="A618" s="493" t="s">
        <v>13557</v>
      </c>
      <c r="B618" s="471" t="s">
        <v>11242</v>
      </c>
      <c r="C618" s="469" t="s">
        <v>4610</v>
      </c>
      <c r="E618" s="472" t="s">
        <v>11188</v>
      </c>
      <c r="F618" s="469" t="s">
        <v>4455</v>
      </c>
      <c r="G618" s="468">
        <v>4.25</v>
      </c>
      <c r="H618" s="468">
        <v>1.6</v>
      </c>
      <c r="I618" s="468" t="s">
        <v>4616</v>
      </c>
      <c r="K618" s="468"/>
      <c r="M618" s="474">
        <f t="shared" si="40"/>
        <v>2826.46</v>
      </c>
      <c r="N618" s="474">
        <f t="shared" si="39"/>
        <v>1780.6698000000001</v>
      </c>
      <c r="P618" s="488">
        <v>0.63</v>
      </c>
      <c r="R618" s="474">
        <v>2282.91</v>
      </c>
      <c r="S618" s="474">
        <v>1369.73</v>
      </c>
      <c r="U618" s="474">
        <v>2282.91</v>
      </c>
      <c r="V618" s="474">
        <v>1369.73</v>
      </c>
      <c r="X618" s="465">
        <v>2174.1999999999998</v>
      </c>
      <c r="Y618" s="465">
        <v>1304.5</v>
      </c>
      <c r="AA618" s="474">
        <v>1890.6</v>
      </c>
      <c r="AB618" s="474">
        <v>1134.3599999999999</v>
      </c>
      <c r="AD618" s="474">
        <v>1644</v>
      </c>
      <c r="AE618" s="474">
        <v>986.4</v>
      </c>
      <c r="AG618" s="474">
        <v>1644</v>
      </c>
      <c r="AH618" s="474">
        <v>986.4</v>
      </c>
      <c r="AP618" s="535"/>
    </row>
    <row r="619" spans="1:42" ht="24" customHeight="1" outlineLevel="1" x14ac:dyDescent="0.25">
      <c r="A619" s="493" t="s">
        <v>13557</v>
      </c>
      <c r="B619" s="471" t="s">
        <v>11243</v>
      </c>
      <c r="C619" s="469" t="s">
        <v>4610</v>
      </c>
      <c r="E619" s="472" t="s">
        <v>11189</v>
      </c>
      <c r="F619" s="469" t="s">
        <v>4455</v>
      </c>
      <c r="G619" s="468">
        <v>4.25</v>
      </c>
      <c r="H619" s="468">
        <v>1.6</v>
      </c>
      <c r="I619" s="468" t="s">
        <v>4616</v>
      </c>
      <c r="K619" s="468"/>
      <c r="M619" s="474">
        <f t="shared" si="40"/>
        <v>2993.7700000000004</v>
      </c>
      <c r="N619" s="474">
        <f t="shared" si="39"/>
        <v>2155.5144</v>
      </c>
      <c r="P619" s="488">
        <v>0.72</v>
      </c>
      <c r="R619" s="474">
        <v>2418.0500000000002</v>
      </c>
      <c r="S619" s="474">
        <v>1610.39</v>
      </c>
      <c r="U619" s="474">
        <v>2418.0500000000002</v>
      </c>
      <c r="V619" s="474">
        <v>1610.39</v>
      </c>
      <c r="X619" s="465">
        <v>2302.9</v>
      </c>
      <c r="Y619" s="465">
        <v>1533.7</v>
      </c>
      <c r="AA619" s="474">
        <v>0</v>
      </c>
      <c r="AB619" s="474">
        <v>0</v>
      </c>
      <c r="AD619" s="474"/>
      <c r="AE619" s="474"/>
      <c r="AG619" s="474"/>
      <c r="AH619" s="474"/>
      <c r="AP619" s="535"/>
    </row>
    <row r="620" spans="1:42" ht="24" customHeight="1" outlineLevel="1" x14ac:dyDescent="0.25">
      <c r="A620" s="493"/>
      <c r="B620" s="471" t="s">
        <v>19663</v>
      </c>
      <c r="C620" s="469" t="s">
        <v>4610</v>
      </c>
      <c r="E620" s="472" t="s">
        <v>19664</v>
      </c>
      <c r="F620" s="469" t="s">
        <v>4455</v>
      </c>
      <c r="G620" s="468">
        <v>4.25</v>
      </c>
      <c r="H620" s="468">
        <v>1.6</v>
      </c>
      <c r="I620" s="468" t="s">
        <v>4616</v>
      </c>
      <c r="K620" s="468"/>
      <c r="M620" s="474">
        <v>3274.77</v>
      </c>
      <c r="N620" s="474">
        <f t="shared" si="39"/>
        <v>2456.0774999999999</v>
      </c>
      <c r="P620" s="488">
        <v>0.75</v>
      </c>
      <c r="R620" s="474">
        <v>0</v>
      </c>
      <c r="S620" s="474">
        <v>0</v>
      </c>
      <c r="U620" s="474">
        <v>0</v>
      </c>
      <c r="V620" s="474">
        <v>0</v>
      </c>
      <c r="X620" s="465">
        <v>0</v>
      </c>
      <c r="Y620" s="465">
        <v>0</v>
      </c>
      <c r="AA620" s="474">
        <v>0</v>
      </c>
      <c r="AB620" s="474">
        <v>0</v>
      </c>
      <c r="AD620" s="474"/>
      <c r="AE620" s="474"/>
      <c r="AG620" s="474"/>
      <c r="AH620" s="474"/>
      <c r="AP620" s="535"/>
    </row>
    <row r="621" spans="1:42" s="466" customFormat="1" ht="24" customHeight="1" outlineLevel="1" x14ac:dyDescent="0.25">
      <c r="A621" s="492" t="s">
        <v>13557</v>
      </c>
      <c r="B621" s="462" t="s">
        <v>11244</v>
      </c>
      <c r="C621" s="461" t="s">
        <v>4610</v>
      </c>
      <c r="D621" s="461"/>
      <c r="E621" s="466" t="s">
        <v>11184</v>
      </c>
      <c r="F621" s="461" t="s">
        <v>4455</v>
      </c>
      <c r="G621" s="464">
        <v>4.25</v>
      </c>
      <c r="H621" s="464">
        <v>1.6</v>
      </c>
      <c r="I621" s="464" t="s">
        <v>4616</v>
      </c>
      <c r="J621" s="464">
        <v>496</v>
      </c>
      <c r="K621" s="464"/>
      <c r="L621" s="464"/>
      <c r="M621" s="465">
        <f>X621*$O$3</f>
        <v>3524.43</v>
      </c>
      <c r="N621" s="465">
        <f t="shared" si="39"/>
        <v>2114.6579999999999</v>
      </c>
      <c r="O621" s="514"/>
      <c r="P621" s="486">
        <v>0.6</v>
      </c>
      <c r="Q621" s="514"/>
      <c r="R621" s="465">
        <v>2846.66</v>
      </c>
      <c r="S621" s="465">
        <v>1708.04</v>
      </c>
      <c r="T621" s="514"/>
      <c r="U621" s="465">
        <v>2846.66</v>
      </c>
      <c r="V621" s="465">
        <v>1708.04</v>
      </c>
      <c r="W621" s="514"/>
      <c r="X621" s="465">
        <v>2711.1</v>
      </c>
      <c r="Y621" s="465">
        <v>1626.7</v>
      </c>
      <c r="Z621" s="514"/>
      <c r="AA621" s="465">
        <v>2357.5</v>
      </c>
      <c r="AB621" s="465">
        <v>1414.5</v>
      </c>
      <c r="AC621" s="514"/>
      <c r="AD621" s="465">
        <v>2050</v>
      </c>
      <c r="AE621" s="465">
        <v>1230</v>
      </c>
      <c r="AF621" s="514"/>
      <c r="AG621" s="465">
        <v>2050</v>
      </c>
      <c r="AH621" s="465">
        <v>1230</v>
      </c>
      <c r="AI621" s="530"/>
      <c r="AJ621" s="533"/>
      <c r="AK621" s="533"/>
      <c r="AL621" s="533"/>
      <c r="AM621" s="533"/>
      <c r="AN621" s="533"/>
      <c r="AO621" s="533"/>
      <c r="AP621" s="534"/>
    </row>
    <row r="622" spans="1:42" ht="24" customHeight="1" outlineLevel="1" x14ac:dyDescent="0.25">
      <c r="A622" s="493" t="s">
        <v>13557</v>
      </c>
      <c r="B622" s="471" t="s">
        <v>11245</v>
      </c>
      <c r="C622" s="469" t="s">
        <v>4610</v>
      </c>
      <c r="E622" s="472" t="s">
        <v>11185</v>
      </c>
      <c r="F622" s="469" t="s">
        <v>4455</v>
      </c>
      <c r="G622" s="468">
        <v>4.25</v>
      </c>
      <c r="H622" s="468">
        <v>1.6</v>
      </c>
      <c r="I622" s="468" t="s">
        <v>4616</v>
      </c>
      <c r="J622" s="468">
        <v>529</v>
      </c>
      <c r="K622" s="468"/>
      <c r="M622" s="474">
        <f>X622*$O$3</f>
        <v>4540.38</v>
      </c>
      <c r="N622" s="474">
        <f t="shared" si="39"/>
        <v>3405.2849999999999</v>
      </c>
      <c r="P622" s="488">
        <v>0.75</v>
      </c>
      <c r="R622" s="474">
        <v>3667.23</v>
      </c>
      <c r="S622" s="474">
        <v>2528.5100000000002</v>
      </c>
      <c r="U622" s="474">
        <v>3667.23</v>
      </c>
      <c r="V622" s="474">
        <v>2528.5100000000002</v>
      </c>
      <c r="X622" s="465">
        <v>3492.6</v>
      </c>
      <c r="Y622" s="465">
        <v>2408.1</v>
      </c>
      <c r="AA622" s="474">
        <v>3037.04</v>
      </c>
      <c r="AB622" s="474">
        <v>2094.04</v>
      </c>
      <c r="AD622" s="474">
        <v>2640.9</v>
      </c>
      <c r="AE622" s="474">
        <v>1820.9</v>
      </c>
      <c r="AG622" s="474">
        <v>2640.9</v>
      </c>
      <c r="AH622" s="474">
        <v>1820.9</v>
      </c>
      <c r="AP622" s="535"/>
    </row>
    <row r="623" spans="1:42" ht="24" customHeight="1" outlineLevel="1" x14ac:dyDescent="0.25">
      <c r="A623" s="493" t="s">
        <v>13557</v>
      </c>
      <c r="B623" s="471" t="s">
        <v>11246</v>
      </c>
      <c r="C623" s="469" t="s">
        <v>4610</v>
      </c>
      <c r="E623" s="472" t="s">
        <v>11186</v>
      </c>
      <c r="F623" s="469" t="s">
        <v>4455</v>
      </c>
      <c r="G623" s="468">
        <v>4.25</v>
      </c>
      <c r="H623" s="468">
        <v>1.6</v>
      </c>
      <c r="I623" s="468" t="s">
        <v>4616</v>
      </c>
      <c r="J623" s="468">
        <v>499</v>
      </c>
      <c r="K623" s="468"/>
      <c r="M623" s="474">
        <f>X623*$O$3</f>
        <v>4222.2700000000004</v>
      </c>
      <c r="N623" s="474">
        <f t="shared" si="39"/>
        <v>3040.0344</v>
      </c>
      <c r="P623" s="488">
        <v>0.72</v>
      </c>
      <c r="R623" s="474">
        <v>3410.3</v>
      </c>
      <c r="S623" s="474">
        <v>2271.6799999999998</v>
      </c>
      <c r="U623" s="474">
        <v>3410.3</v>
      </c>
      <c r="V623" s="474">
        <v>2271.6799999999998</v>
      </c>
      <c r="X623" s="465">
        <v>3247.9</v>
      </c>
      <c r="Y623" s="465">
        <v>2163.5</v>
      </c>
      <c r="AA623" s="474">
        <v>2824.29</v>
      </c>
      <c r="AB623" s="474">
        <v>1881.29</v>
      </c>
      <c r="AD623" s="474">
        <v>2455.9</v>
      </c>
      <c r="AE623" s="474">
        <v>1635.9</v>
      </c>
      <c r="AG623" s="474">
        <v>2455.9</v>
      </c>
      <c r="AH623" s="474">
        <v>1635.9</v>
      </c>
      <c r="AP623" s="535"/>
    </row>
    <row r="624" spans="1:42" ht="24" customHeight="1" outlineLevel="1" x14ac:dyDescent="0.25">
      <c r="A624" s="493" t="s">
        <v>13557</v>
      </c>
      <c r="B624" s="471" t="s">
        <v>11247</v>
      </c>
      <c r="C624" s="469" t="s">
        <v>4610</v>
      </c>
      <c r="E624" s="472" t="s">
        <v>11187</v>
      </c>
      <c r="F624" s="469" t="s">
        <v>4455</v>
      </c>
      <c r="G624" s="468">
        <v>4.25</v>
      </c>
      <c r="H624" s="468">
        <v>1.6</v>
      </c>
      <c r="I624" s="468" t="s">
        <v>4616</v>
      </c>
      <c r="J624" s="468">
        <v>526</v>
      </c>
      <c r="K624" s="468"/>
      <c r="M624" s="474">
        <f>X624*$O$3</f>
        <v>3842.5400000000004</v>
      </c>
      <c r="N624" s="474">
        <f t="shared" si="39"/>
        <v>2420.8002000000001</v>
      </c>
      <c r="P624" s="488">
        <v>0.63</v>
      </c>
      <c r="R624" s="474">
        <v>3103.59</v>
      </c>
      <c r="S624" s="474">
        <v>1964.87</v>
      </c>
      <c r="U624" s="474">
        <v>3103.59</v>
      </c>
      <c r="V624" s="474">
        <v>1964.87</v>
      </c>
      <c r="X624" s="465">
        <v>2955.8</v>
      </c>
      <c r="Y624" s="465">
        <v>1871.3</v>
      </c>
      <c r="AA624" s="474">
        <v>2570.25</v>
      </c>
      <c r="AB624" s="474">
        <v>1627.25</v>
      </c>
      <c r="AD624" s="474">
        <v>2235</v>
      </c>
      <c r="AE624" s="474">
        <v>1415</v>
      </c>
      <c r="AF624" s="514"/>
      <c r="AG624" s="474">
        <v>2235</v>
      </c>
      <c r="AH624" s="474">
        <v>1415</v>
      </c>
      <c r="AP624" s="535"/>
    </row>
    <row r="625" spans="1:42" ht="24" customHeight="1" outlineLevel="1" x14ac:dyDescent="0.25">
      <c r="A625" s="493" t="s">
        <v>13557</v>
      </c>
      <c r="B625" s="471" t="s">
        <v>11248</v>
      </c>
      <c r="C625" s="469" t="s">
        <v>4610</v>
      </c>
      <c r="E625" s="472" t="s">
        <v>11188</v>
      </c>
      <c r="F625" s="469" t="s">
        <v>4455</v>
      </c>
      <c r="G625" s="468">
        <v>4.25</v>
      </c>
      <c r="H625" s="468">
        <v>1.6</v>
      </c>
      <c r="I625" s="468" t="s">
        <v>4616</v>
      </c>
      <c r="K625" s="468"/>
      <c r="M625" s="474">
        <f>X625*$O$3</f>
        <v>3983.46</v>
      </c>
      <c r="N625" s="474">
        <f t="shared" si="39"/>
        <v>2509.5798</v>
      </c>
      <c r="P625" s="488">
        <v>0.63</v>
      </c>
      <c r="R625" s="474">
        <v>3217.41</v>
      </c>
      <c r="S625" s="474">
        <v>1930.43</v>
      </c>
      <c r="U625" s="474">
        <v>3217.41</v>
      </c>
      <c r="V625" s="474">
        <v>1930.43</v>
      </c>
      <c r="X625" s="465">
        <v>3064.2</v>
      </c>
      <c r="Y625" s="465">
        <v>1838.5</v>
      </c>
      <c r="AA625" s="474">
        <v>2664.55</v>
      </c>
      <c r="AB625" s="474">
        <v>1598.73</v>
      </c>
      <c r="AD625" s="474">
        <v>2317</v>
      </c>
      <c r="AE625" s="474">
        <v>1390.2</v>
      </c>
      <c r="AG625" s="474">
        <v>2317</v>
      </c>
      <c r="AH625" s="474">
        <v>1390.2</v>
      </c>
      <c r="AP625" s="535"/>
    </row>
    <row r="626" spans="1:42" ht="24" customHeight="1" outlineLevel="1" x14ac:dyDescent="0.25">
      <c r="A626" s="493" t="s">
        <v>13557</v>
      </c>
      <c r="B626" s="471" t="s">
        <v>11249</v>
      </c>
      <c r="C626" s="469" t="s">
        <v>4610</v>
      </c>
      <c r="E626" s="472" t="s">
        <v>11189</v>
      </c>
      <c r="F626" s="469" t="s">
        <v>4455</v>
      </c>
      <c r="G626" s="468">
        <v>4.25</v>
      </c>
      <c r="H626" s="468">
        <v>1.6</v>
      </c>
      <c r="I626" s="468" t="s">
        <v>4616</v>
      </c>
      <c r="K626" s="468"/>
      <c r="M626" s="474">
        <v>4024.43</v>
      </c>
      <c r="N626" s="474">
        <f t="shared" si="39"/>
        <v>2897.5895999999998</v>
      </c>
      <c r="P626" s="488">
        <v>0.72</v>
      </c>
      <c r="R626" s="474">
        <v>0</v>
      </c>
      <c r="S626" s="474">
        <v>0</v>
      </c>
      <c r="U626" s="474">
        <v>0</v>
      </c>
      <c r="V626" s="474">
        <v>0</v>
      </c>
      <c r="X626" s="465">
        <v>0</v>
      </c>
      <c r="Y626" s="465">
        <v>0</v>
      </c>
      <c r="AA626" s="474">
        <v>0</v>
      </c>
      <c r="AB626" s="474">
        <v>0</v>
      </c>
      <c r="AD626" s="474"/>
      <c r="AE626" s="474"/>
      <c r="AG626" s="474"/>
      <c r="AH626" s="474"/>
      <c r="AP626" s="535"/>
    </row>
    <row r="627" spans="1:42" ht="24" customHeight="1" outlineLevel="1" x14ac:dyDescent="0.25">
      <c r="A627" s="493"/>
      <c r="B627" s="471" t="s">
        <v>19665</v>
      </c>
      <c r="C627" s="469" t="s">
        <v>4610</v>
      </c>
      <c r="E627" s="472" t="s">
        <v>19664</v>
      </c>
      <c r="F627" s="469" t="s">
        <v>4455</v>
      </c>
      <c r="G627" s="468">
        <v>4.25</v>
      </c>
      <c r="H627" s="468">
        <v>1.6</v>
      </c>
      <c r="I627" s="468" t="s">
        <v>4616</v>
      </c>
      <c r="K627" s="468"/>
      <c r="M627" s="474">
        <v>4299.43</v>
      </c>
      <c r="N627" s="474">
        <f t="shared" si="39"/>
        <v>3224.5725000000002</v>
      </c>
      <c r="P627" s="488">
        <v>0.75</v>
      </c>
      <c r="R627" s="474">
        <v>0</v>
      </c>
      <c r="S627" s="474">
        <v>0</v>
      </c>
      <c r="U627" s="474">
        <v>0</v>
      </c>
      <c r="V627" s="474">
        <v>0</v>
      </c>
      <c r="X627" s="465">
        <v>0</v>
      </c>
      <c r="Y627" s="465">
        <v>0</v>
      </c>
      <c r="AA627" s="474">
        <v>0</v>
      </c>
      <c r="AB627" s="474">
        <v>0</v>
      </c>
      <c r="AD627" s="474"/>
      <c r="AE627" s="474"/>
      <c r="AG627" s="474"/>
      <c r="AH627" s="474"/>
      <c r="AP627" s="535"/>
    </row>
    <row r="628" spans="1:42" s="466" customFormat="1" ht="24" customHeight="1" outlineLevel="1" x14ac:dyDescent="0.25">
      <c r="A628" s="492" t="s">
        <v>13557</v>
      </c>
      <c r="B628" s="462" t="s">
        <v>11250</v>
      </c>
      <c r="C628" s="461" t="s">
        <v>4610</v>
      </c>
      <c r="D628" s="461"/>
      <c r="E628" s="466" t="s">
        <v>11184</v>
      </c>
      <c r="F628" s="461" t="s">
        <v>4455</v>
      </c>
      <c r="G628" s="464">
        <v>4.25</v>
      </c>
      <c r="H628" s="464">
        <v>1.6</v>
      </c>
      <c r="I628" s="464" t="s">
        <v>4616</v>
      </c>
      <c r="J628" s="464">
        <v>400</v>
      </c>
      <c r="K628" s="464"/>
      <c r="L628" s="464"/>
      <c r="M628" s="465">
        <f t="shared" ref="M628:M633" si="41">X628*$O$3</f>
        <v>2841.93</v>
      </c>
      <c r="N628" s="465">
        <f t="shared" si="39"/>
        <v>1705.1579999999999</v>
      </c>
      <c r="O628" s="514"/>
      <c r="P628" s="486">
        <v>0.6</v>
      </c>
      <c r="Q628" s="514"/>
      <c r="R628" s="465">
        <v>2295.41</v>
      </c>
      <c r="S628" s="465">
        <v>1377.29</v>
      </c>
      <c r="T628" s="514"/>
      <c r="U628" s="465">
        <v>2295.41</v>
      </c>
      <c r="V628" s="465">
        <v>1377.29</v>
      </c>
      <c r="W628" s="514"/>
      <c r="X628" s="465">
        <v>2186.1</v>
      </c>
      <c r="Y628" s="465">
        <v>1311.7</v>
      </c>
      <c r="Z628" s="514"/>
      <c r="AA628" s="465">
        <v>1900.95</v>
      </c>
      <c r="AB628" s="465">
        <v>1140.57</v>
      </c>
      <c r="AC628" s="514"/>
      <c r="AD628" s="465">
        <v>1653</v>
      </c>
      <c r="AE628" s="465">
        <v>991.8</v>
      </c>
      <c r="AF628" s="514"/>
      <c r="AG628" s="465">
        <v>1653</v>
      </c>
      <c r="AH628" s="465">
        <v>991.8</v>
      </c>
      <c r="AI628" s="530"/>
      <c r="AJ628" s="533"/>
      <c r="AK628" s="533"/>
      <c r="AL628" s="533"/>
      <c r="AM628" s="533"/>
      <c r="AN628" s="533"/>
      <c r="AO628" s="533"/>
      <c r="AP628" s="534"/>
    </row>
    <row r="629" spans="1:42" ht="24" customHeight="1" outlineLevel="1" x14ac:dyDescent="0.25">
      <c r="A629" s="493" t="s">
        <v>13557</v>
      </c>
      <c r="B629" s="471" t="s">
        <v>11251</v>
      </c>
      <c r="C629" s="469" t="s">
        <v>4610</v>
      </c>
      <c r="E629" s="472" t="s">
        <v>11185</v>
      </c>
      <c r="F629" s="469" t="s">
        <v>4455</v>
      </c>
      <c r="G629" s="468">
        <v>4.25</v>
      </c>
      <c r="H629" s="468">
        <v>1.6</v>
      </c>
      <c r="I629" s="468" t="s">
        <v>4616</v>
      </c>
      <c r="J629" s="468">
        <v>433</v>
      </c>
      <c r="K629" s="468"/>
      <c r="M629" s="474">
        <f t="shared" si="41"/>
        <v>3857.88</v>
      </c>
      <c r="N629" s="474">
        <f t="shared" si="39"/>
        <v>2893.41</v>
      </c>
      <c r="P629" s="488">
        <v>0.75</v>
      </c>
      <c r="R629" s="474">
        <v>3115.98</v>
      </c>
      <c r="S629" s="474">
        <v>2197.7600000000002</v>
      </c>
      <c r="U629" s="474">
        <v>3115.98</v>
      </c>
      <c r="V629" s="474">
        <v>2197.7600000000002</v>
      </c>
      <c r="X629" s="465">
        <v>2967.6</v>
      </c>
      <c r="Y629" s="465">
        <v>2093.1</v>
      </c>
      <c r="AA629" s="474">
        <v>2580.4899999999998</v>
      </c>
      <c r="AB629" s="474">
        <v>1820.11</v>
      </c>
      <c r="AD629" s="474">
        <v>2243.9</v>
      </c>
      <c r="AE629" s="474">
        <v>1582.6999999999998</v>
      </c>
      <c r="AG629" s="474">
        <v>2243.9</v>
      </c>
      <c r="AH629" s="474">
        <v>1582.6999999999998</v>
      </c>
      <c r="AP629" s="535"/>
    </row>
    <row r="630" spans="1:42" ht="24" customHeight="1" outlineLevel="1" x14ac:dyDescent="0.25">
      <c r="A630" s="493" t="s">
        <v>13557</v>
      </c>
      <c r="B630" s="471" t="s">
        <v>11252</v>
      </c>
      <c r="C630" s="469" t="s">
        <v>4610</v>
      </c>
      <c r="E630" s="472" t="s">
        <v>11186</v>
      </c>
      <c r="F630" s="469" t="s">
        <v>4455</v>
      </c>
      <c r="G630" s="468">
        <v>4.25</v>
      </c>
      <c r="H630" s="468">
        <v>1.6</v>
      </c>
      <c r="I630" s="468" t="s">
        <v>4616</v>
      </c>
      <c r="J630" s="468">
        <v>403</v>
      </c>
      <c r="K630" s="468"/>
      <c r="M630" s="474">
        <f t="shared" si="41"/>
        <v>3539.7700000000004</v>
      </c>
      <c r="N630" s="474">
        <f t="shared" si="39"/>
        <v>2548.6344000000004</v>
      </c>
      <c r="P630" s="488">
        <v>0.72</v>
      </c>
      <c r="R630" s="474">
        <v>2859.05</v>
      </c>
      <c r="S630" s="474">
        <v>1940.93</v>
      </c>
      <c r="U630" s="474">
        <v>2859.05</v>
      </c>
      <c r="V630" s="474">
        <v>1940.93</v>
      </c>
      <c r="X630" s="465">
        <v>2722.9</v>
      </c>
      <c r="Y630" s="465">
        <v>1848.5</v>
      </c>
      <c r="AA630" s="474">
        <v>2367.7399999999998</v>
      </c>
      <c r="AB630" s="474">
        <v>1607.36</v>
      </c>
      <c r="AD630" s="474">
        <v>2058.9</v>
      </c>
      <c r="AE630" s="474">
        <v>1397.6999999999998</v>
      </c>
      <c r="AF630" s="514"/>
      <c r="AG630" s="474">
        <v>2058.9</v>
      </c>
      <c r="AH630" s="474">
        <v>1397.6999999999998</v>
      </c>
      <c r="AP630" s="535"/>
    </row>
    <row r="631" spans="1:42" ht="24" customHeight="1" outlineLevel="1" x14ac:dyDescent="0.25">
      <c r="A631" s="493" t="s">
        <v>13557</v>
      </c>
      <c r="B631" s="471" t="s">
        <v>11253</v>
      </c>
      <c r="C631" s="469" t="s">
        <v>4610</v>
      </c>
      <c r="E631" s="472" t="s">
        <v>11187</v>
      </c>
      <c r="F631" s="469" t="s">
        <v>4455</v>
      </c>
      <c r="G631" s="468">
        <v>4.25</v>
      </c>
      <c r="H631" s="468">
        <v>1.6</v>
      </c>
      <c r="I631" s="468" t="s">
        <v>4616</v>
      </c>
      <c r="K631" s="468"/>
      <c r="M631" s="474">
        <f t="shared" si="41"/>
        <v>3160.0400000000004</v>
      </c>
      <c r="N631" s="474">
        <f t="shared" si="39"/>
        <v>1990.8252000000002</v>
      </c>
      <c r="P631" s="488">
        <v>0.63</v>
      </c>
      <c r="R631" s="474">
        <v>2552.34</v>
      </c>
      <c r="S631" s="474">
        <v>1634.12</v>
      </c>
      <c r="U631" s="474">
        <v>2552.34</v>
      </c>
      <c r="V631" s="474">
        <v>1634.12</v>
      </c>
      <c r="X631" s="465">
        <v>2430.8000000000002</v>
      </c>
      <c r="Y631" s="465">
        <v>1556.3</v>
      </c>
      <c r="AA631" s="474">
        <v>2113.6999999999998</v>
      </c>
      <c r="AB631" s="474">
        <v>1353.32</v>
      </c>
      <c r="AD631" s="474">
        <v>1838</v>
      </c>
      <c r="AE631" s="474">
        <v>1176.8</v>
      </c>
      <c r="AG631" s="474">
        <v>1838</v>
      </c>
      <c r="AH631" s="474">
        <v>1176.8</v>
      </c>
      <c r="AP631" s="535"/>
    </row>
    <row r="632" spans="1:42" ht="24" customHeight="1" outlineLevel="1" x14ac:dyDescent="0.25">
      <c r="A632" s="493" t="s">
        <v>13557</v>
      </c>
      <c r="B632" s="471" t="s">
        <v>11254</v>
      </c>
      <c r="C632" s="469" t="s">
        <v>4610</v>
      </c>
      <c r="E632" s="472" t="s">
        <v>11188</v>
      </c>
      <c r="F632" s="469" t="s">
        <v>4455</v>
      </c>
      <c r="G632" s="468">
        <v>4.25</v>
      </c>
      <c r="H632" s="468">
        <v>1.6</v>
      </c>
      <c r="I632" s="468" t="s">
        <v>4616</v>
      </c>
      <c r="K632" s="468"/>
      <c r="M632" s="474">
        <f t="shared" si="41"/>
        <v>3211.5200000000004</v>
      </c>
      <c r="N632" s="474">
        <f t="shared" si="39"/>
        <v>2023.2576000000004</v>
      </c>
      <c r="P632" s="488">
        <v>0.63</v>
      </c>
      <c r="R632" s="474">
        <v>2593.92</v>
      </c>
      <c r="S632" s="474">
        <v>1556.42</v>
      </c>
      <c r="U632" s="474">
        <v>2593.92</v>
      </c>
      <c r="V632" s="474">
        <v>1556.42</v>
      </c>
      <c r="X632" s="465">
        <v>2470.4</v>
      </c>
      <c r="Y632" s="465">
        <v>1482.3</v>
      </c>
      <c r="AA632" s="474">
        <v>2148.1999999999998</v>
      </c>
      <c r="AB632" s="474">
        <v>1288.92</v>
      </c>
      <c r="AD632" s="474">
        <v>1868</v>
      </c>
      <c r="AE632" s="474">
        <v>1120.8</v>
      </c>
      <c r="AG632" s="474">
        <v>1868</v>
      </c>
      <c r="AH632" s="474">
        <v>1120.8</v>
      </c>
      <c r="AP632" s="535"/>
    </row>
    <row r="633" spans="1:42" ht="24" customHeight="1" outlineLevel="1" x14ac:dyDescent="0.25">
      <c r="A633" s="493" t="s">
        <v>13557</v>
      </c>
      <c r="B633" s="471" t="s">
        <v>11255</v>
      </c>
      <c r="C633" s="469" t="s">
        <v>4610</v>
      </c>
      <c r="E633" s="472" t="s">
        <v>11189</v>
      </c>
      <c r="F633" s="469" t="s">
        <v>4455</v>
      </c>
      <c r="G633" s="468">
        <v>4.25</v>
      </c>
      <c r="H633" s="468">
        <v>1.6</v>
      </c>
      <c r="I633" s="468" t="s">
        <v>4616</v>
      </c>
      <c r="K633" s="468"/>
      <c r="M633" s="474">
        <f t="shared" si="41"/>
        <v>3335.93</v>
      </c>
      <c r="N633" s="474">
        <f t="shared" si="39"/>
        <v>2401.8696</v>
      </c>
      <c r="P633" s="488">
        <v>0.72</v>
      </c>
      <c r="R633" s="474">
        <v>2694.41</v>
      </c>
      <c r="S633" s="474">
        <v>1776.29</v>
      </c>
      <c r="U633" s="474">
        <v>2694.41</v>
      </c>
      <c r="V633" s="474">
        <v>1776.29</v>
      </c>
      <c r="X633" s="465">
        <v>2566.1</v>
      </c>
      <c r="Y633" s="465">
        <v>1691.7</v>
      </c>
      <c r="AA633" s="474">
        <v>0</v>
      </c>
      <c r="AB633" s="474">
        <v>0</v>
      </c>
      <c r="AD633" s="474"/>
      <c r="AE633" s="474"/>
      <c r="AG633" s="474"/>
      <c r="AH633" s="474"/>
      <c r="AP633" s="535"/>
    </row>
    <row r="634" spans="1:42" ht="24" customHeight="1" outlineLevel="1" x14ac:dyDescent="0.25">
      <c r="A634" s="493"/>
      <c r="B634" s="471" t="s">
        <v>19666</v>
      </c>
      <c r="C634" s="469" t="s">
        <v>4610</v>
      </c>
      <c r="E634" s="472" t="s">
        <v>19664</v>
      </c>
      <c r="F634" s="469" t="s">
        <v>4455</v>
      </c>
      <c r="G634" s="468">
        <v>4.25</v>
      </c>
      <c r="H634" s="468">
        <v>1.6</v>
      </c>
      <c r="I634" s="468" t="s">
        <v>4616</v>
      </c>
      <c r="K634" s="468"/>
      <c r="M634" s="474">
        <v>3616.93</v>
      </c>
      <c r="N634" s="474">
        <f t="shared" si="39"/>
        <v>2712.6974999999998</v>
      </c>
      <c r="P634" s="488">
        <v>0.75</v>
      </c>
      <c r="R634" s="474">
        <v>0</v>
      </c>
      <c r="S634" s="474">
        <v>0</v>
      </c>
      <c r="U634" s="474">
        <v>0</v>
      </c>
      <c r="V634" s="474">
        <v>0</v>
      </c>
      <c r="X634" s="465">
        <v>0</v>
      </c>
      <c r="Y634" s="465">
        <v>0</v>
      </c>
      <c r="AA634" s="474">
        <v>0</v>
      </c>
      <c r="AB634" s="474">
        <v>0</v>
      </c>
      <c r="AD634" s="474"/>
      <c r="AE634" s="474"/>
      <c r="AG634" s="474"/>
      <c r="AH634" s="474"/>
      <c r="AP634" s="535"/>
    </row>
    <row r="635" spans="1:42" s="466" customFormat="1" ht="24" customHeight="1" outlineLevel="1" x14ac:dyDescent="0.25">
      <c r="A635" s="492" t="s">
        <v>13557</v>
      </c>
      <c r="B635" s="462" t="s">
        <v>11256</v>
      </c>
      <c r="C635" s="461" t="s">
        <v>4610</v>
      </c>
      <c r="D635" s="461"/>
      <c r="E635" s="466" t="s">
        <v>13340</v>
      </c>
      <c r="F635" s="461" t="s">
        <v>4455</v>
      </c>
      <c r="G635" s="464">
        <v>3.25</v>
      </c>
      <c r="H635" s="464">
        <v>1.7</v>
      </c>
      <c r="I635" s="464" t="s">
        <v>4616</v>
      </c>
      <c r="J635" s="464">
        <v>304</v>
      </c>
      <c r="K635" s="464"/>
      <c r="L635" s="464"/>
      <c r="M635" s="465">
        <f t="shared" ref="M635:M640" si="42">X635*$O$3</f>
        <v>2159.4299999999998</v>
      </c>
      <c r="N635" s="465">
        <f t="shared" ref="N635:N698" si="43">M635*P635</f>
        <v>1295.6579999999999</v>
      </c>
      <c r="O635" s="514"/>
      <c r="P635" s="486">
        <v>0.6</v>
      </c>
      <c r="Q635" s="514"/>
      <c r="R635" s="465">
        <v>1744.16</v>
      </c>
      <c r="S635" s="465">
        <v>1046.43</v>
      </c>
      <c r="T635" s="514"/>
      <c r="U635" s="465">
        <v>1744.16</v>
      </c>
      <c r="V635" s="465">
        <v>1046.43</v>
      </c>
      <c r="W635" s="514"/>
      <c r="X635" s="465">
        <v>1661.1</v>
      </c>
      <c r="Y635" s="465">
        <v>996.6</v>
      </c>
      <c r="Z635" s="514"/>
      <c r="AA635" s="465">
        <v>1444.4</v>
      </c>
      <c r="AB635" s="465">
        <v>866.64</v>
      </c>
      <c r="AC635" s="514"/>
      <c r="AD635" s="465">
        <v>1256</v>
      </c>
      <c r="AE635" s="465">
        <v>753.6</v>
      </c>
      <c r="AF635" s="514"/>
      <c r="AG635" s="465">
        <v>1256</v>
      </c>
      <c r="AH635" s="465">
        <v>753.6</v>
      </c>
      <c r="AI635" s="530"/>
      <c r="AJ635" s="533"/>
      <c r="AK635" s="533"/>
      <c r="AL635" s="533"/>
      <c r="AM635" s="533"/>
      <c r="AN635" s="533"/>
      <c r="AO635" s="533"/>
      <c r="AP635" s="534"/>
    </row>
    <row r="636" spans="1:42" ht="24" customHeight="1" outlineLevel="1" x14ac:dyDescent="0.25">
      <c r="A636" s="493" t="s">
        <v>13557</v>
      </c>
      <c r="B636" s="471" t="s">
        <v>11257</v>
      </c>
      <c r="C636" s="469" t="s">
        <v>4610</v>
      </c>
      <c r="E636" s="472" t="s">
        <v>13341</v>
      </c>
      <c r="F636" s="469" t="s">
        <v>4455</v>
      </c>
      <c r="G636" s="468">
        <v>3.25</v>
      </c>
      <c r="H636" s="468">
        <v>1.7</v>
      </c>
      <c r="I636" s="468" t="s">
        <v>4616</v>
      </c>
      <c r="J636" s="468">
        <v>319</v>
      </c>
      <c r="K636" s="468"/>
      <c r="M636" s="474">
        <f t="shared" si="42"/>
        <v>3405.8700000000003</v>
      </c>
      <c r="N636" s="474">
        <f t="shared" si="43"/>
        <v>2554.4025000000001</v>
      </c>
      <c r="P636" s="488">
        <v>0.75</v>
      </c>
      <c r="R636" s="474">
        <v>2750.9</v>
      </c>
      <c r="S636" s="474">
        <v>2053.2800000000002</v>
      </c>
      <c r="U636" s="474">
        <v>2750.9</v>
      </c>
      <c r="V636" s="474">
        <v>2053.2800000000002</v>
      </c>
      <c r="X636" s="465">
        <v>2619.9</v>
      </c>
      <c r="Y636" s="465">
        <v>1955.5</v>
      </c>
      <c r="AA636" s="474">
        <v>2278.21</v>
      </c>
      <c r="AB636" s="474">
        <v>1700.45</v>
      </c>
      <c r="AD636" s="474">
        <v>1981.05</v>
      </c>
      <c r="AE636" s="474">
        <v>1478.65</v>
      </c>
      <c r="AF636" s="514"/>
      <c r="AG636" s="474">
        <v>1981.05</v>
      </c>
      <c r="AH636" s="474">
        <v>1478.65</v>
      </c>
      <c r="AP636" s="535"/>
    </row>
    <row r="637" spans="1:42" ht="24" customHeight="1" outlineLevel="1" x14ac:dyDescent="0.25">
      <c r="A637" s="493" t="s">
        <v>13557</v>
      </c>
      <c r="B637" s="471" t="s">
        <v>11258</v>
      </c>
      <c r="C637" s="469" t="s">
        <v>4610</v>
      </c>
      <c r="E637" s="472" t="s">
        <v>13342</v>
      </c>
      <c r="F637" s="469" t="s">
        <v>4455</v>
      </c>
      <c r="G637" s="468">
        <v>3.25</v>
      </c>
      <c r="H637" s="468">
        <v>1.7</v>
      </c>
      <c r="I637" s="468" t="s">
        <v>4616</v>
      </c>
      <c r="J637" s="468">
        <v>307</v>
      </c>
      <c r="K637" s="468"/>
      <c r="M637" s="474">
        <f t="shared" si="42"/>
        <v>3151.46</v>
      </c>
      <c r="N637" s="474">
        <f t="shared" si="43"/>
        <v>2269.0511999999999</v>
      </c>
      <c r="P637" s="488">
        <v>0.72</v>
      </c>
      <c r="R637" s="474">
        <v>2545.41</v>
      </c>
      <c r="S637" s="474">
        <v>1847.79</v>
      </c>
      <c r="U637" s="474">
        <v>2545.41</v>
      </c>
      <c r="V637" s="474">
        <v>1847.79</v>
      </c>
      <c r="X637" s="465">
        <v>2424.1999999999998</v>
      </c>
      <c r="Y637" s="465">
        <v>1759.8</v>
      </c>
      <c r="AA637" s="474">
        <v>2108.0100000000002</v>
      </c>
      <c r="AB637" s="474">
        <v>1530.25</v>
      </c>
      <c r="AD637" s="474">
        <v>1833.05</v>
      </c>
      <c r="AE637" s="474">
        <v>1330.65</v>
      </c>
      <c r="AG637" s="474">
        <v>1833.05</v>
      </c>
      <c r="AH637" s="474">
        <v>1330.65</v>
      </c>
      <c r="AP637" s="535"/>
    </row>
    <row r="638" spans="1:42" ht="24" customHeight="1" outlineLevel="1" x14ac:dyDescent="0.25">
      <c r="A638" s="493" t="s">
        <v>13557</v>
      </c>
      <c r="B638" s="471" t="s">
        <v>11259</v>
      </c>
      <c r="C638" s="469" t="s">
        <v>4610</v>
      </c>
      <c r="E638" s="472" t="s">
        <v>13343</v>
      </c>
      <c r="F638" s="469" t="s">
        <v>4455</v>
      </c>
      <c r="G638" s="468">
        <v>3.25</v>
      </c>
      <c r="H638" s="468">
        <v>1.7</v>
      </c>
      <c r="I638" s="468" t="s">
        <v>4616</v>
      </c>
      <c r="J638" s="468">
        <v>316</v>
      </c>
      <c r="K638" s="468"/>
      <c r="M638" s="474">
        <f t="shared" si="42"/>
        <v>2413.84</v>
      </c>
      <c r="N638" s="474">
        <f t="shared" si="43"/>
        <v>1520.7192</v>
      </c>
      <c r="P638" s="488">
        <v>0.63</v>
      </c>
      <c r="R638" s="474">
        <v>1949.64</v>
      </c>
      <c r="S638" s="474">
        <v>1252.02</v>
      </c>
      <c r="U638" s="474">
        <v>1949.64</v>
      </c>
      <c r="V638" s="474">
        <v>1252.02</v>
      </c>
      <c r="X638" s="465">
        <v>1856.8</v>
      </c>
      <c r="Y638" s="465">
        <v>1192.4000000000001</v>
      </c>
      <c r="AA638" s="474">
        <v>1614.6</v>
      </c>
      <c r="AB638" s="474">
        <v>1036.8399999999999</v>
      </c>
      <c r="AD638" s="474">
        <v>1404</v>
      </c>
      <c r="AE638" s="474">
        <v>901.6</v>
      </c>
      <c r="AG638" s="474">
        <v>1404</v>
      </c>
      <c r="AH638" s="474">
        <v>901.6</v>
      </c>
      <c r="AP638" s="535"/>
    </row>
    <row r="639" spans="1:42" ht="24" customHeight="1" outlineLevel="1" x14ac:dyDescent="0.25">
      <c r="A639" s="493" t="s">
        <v>13557</v>
      </c>
      <c r="B639" s="471" t="s">
        <v>11260</v>
      </c>
      <c r="C639" s="469" t="s">
        <v>4610</v>
      </c>
      <c r="E639" s="472" t="s">
        <v>13344</v>
      </c>
      <c r="F639" s="469" t="s">
        <v>4455</v>
      </c>
      <c r="G639" s="468">
        <v>3.25</v>
      </c>
      <c r="H639" s="468">
        <v>1.7</v>
      </c>
      <c r="I639" s="468" t="s">
        <v>4616</v>
      </c>
      <c r="K639" s="468"/>
      <c r="M639" s="474">
        <f t="shared" si="42"/>
        <v>2441.4</v>
      </c>
      <c r="N639" s="474">
        <f t="shared" si="43"/>
        <v>1538.0820000000001</v>
      </c>
      <c r="P639" s="488">
        <v>0.63</v>
      </c>
      <c r="R639" s="474">
        <v>1971.9</v>
      </c>
      <c r="S639" s="474">
        <v>1183.1400000000001</v>
      </c>
      <c r="U639" s="474">
        <v>1971.9</v>
      </c>
      <c r="V639" s="474">
        <v>1183.1400000000001</v>
      </c>
      <c r="X639" s="465">
        <v>1878</v>
      </c>
      <c r="Y639" s="465">
        <v>1126.8</v>
      </c>
      <c r="AA639" s="474">
        <v>1633</v>
      </c>
      <c r="AB639" s="474">
        <v>979.8</v>
      </c>
      <c r="AD639" s="474">
        <v>1420</v>
      </c>
      <c r="AE639" s="474">
        <v>852</v>
      </c>
      <c r="AG639" s="474">
        <v>1420</v>
      </c>
      <c r="AH639" s="474">
        <v>852</v>
      </c>
      <c r="AP639" s="535"/>
    </row>
    <row r="640" spans="1:42" ht="24" customHeight="1" outlineLevel="1" x14ac:dyDescent="0.25">
      <c r="A640" s="493" t="s">
        <v>13557</v>
      </c>
      <c r="B640" s="471" t="s">
        <v>11261</v>
      </c>
      <c r="C640" s="469" t="s">
        <v>4610</v>
      </c>
      <c r="E640" s="472" t="s">
        <v>13366</v>
      </c>
      <c r="F640" s="469" t="s">
        <v>4455</v>
      </c>
      <c r="G640" s="468">
        <v>3.25</v>
      </c>
      <c r="H640" s="468">
        <v>1.7</v>
      </c>
      <c r="I640" s="468" t="s">
        <v>4616</v>
      </c>
      <c r="K640" s="468"/>
      <c r="M640" s="474">
        <f t="shared" si="42"/>
        <v>3883.75</v>
      </c>
      <c r="N640" s="474">
        <f t="shared" si="43"/>
        <v>2796.2999999999997</v>
      </c>
      <c r="P640" s="488">
        <v>0.72</v>
      </c>
      <c r="R640" s="474">
        <v>3136.88</v>
      </c>
      <c r="S640" s="474">
        <v>1882.97</v>
      </c>
      <c r="U640" s="474">
        <v>3136.88</v>
      </c>
      <c r="V640" s="474">
        <v>1882.97</v>
      </c>
      <c r="X640" s="465">
        <v>2987.5</v>
      </c>
      <c r="Y640" s="465">
        <v>1793.3</v>
      </c>
      <c r="AA640" s="474">
        <v>2597.85</v>
      </c>
      <c r="AB640" s="474">
        <v>1559.4</v>
      </c>
      <c r="AD640" s="474">
        <v>2259</v>
      </c>
      <c r="AE640" s="474">
        <v>1356</v>
      </c>
      <c r="AG640" s="474">
        <v>2259</v>
      </c>
      <c r="AH640" s="474">
        <v>1356</v>
      </c>
      <c r="AP640" s="535"/>
    </row>
    <row r="641" spans="1:42" ht="24" customHeight="1" outlineLevel="1" x14ac:dyDescent="0.25">
      <c r="A641" s="493"/>
      <c r="B641" s="471" t="s">
        <v>19667</v>
      </c>
      <c r="C641" s="469" t="s">
        <v>4610</v>
      </c>
      <c r="E641" s="472" t="s">
        <v>19668</v>
      </c>
      <c r="F641" s="469" t="s">
        <v>4455</v>
      </c>
      <c r="G641" s="468">
        <v>3.25</v>
      </c>
      <c r="H641" s="468">
        <v>1.7</v>
      </c>
      <c r="I641" s="468" t="s">
        <v>4616</v>
      </c>
      <c r="K641" s="468"/>
      <c r="M641" s="474">
        <v>2816.93</v>
      </c>
      <c r="N641" s="474">
        <f t="shared" si="43"/>
        <v>2112.6974999999998</v>
      </c>
      <c r="P641" s="488">
        <v>0.75</v>
      </c>
      <c r="R641" s="474">
        <v>0</v>
      </c>
      <c r="S641" s="474">
        <v>0</v>
      </c>
      <c r="U641" s="474">
        <v>0</v>
      </c>
      <c r="V641" s="474">
        <v>0</v>
      </c>
      <c r="X641" s="465">
        <v>0</v>
      </c>
      <c r="Y641" s="465">
        <v>0</v>
      </c>
      <c r="AA641" s="474">
        <v>0</v>
      </c>
      <c r="AB641" s="474">
        <v>0</v>
      </c>
      <c r="AD641" s="474"/>
      <c r="AE641" s="474"/>
      <c r="AG641" s="474"/>
      <c r="AH641" s="474"/>
      <c r="AP641" s="535"/>
    </row>
    <row r="642" spans="1:42" s="466" customFormat="1" ht="24" customHeight="1" outlineLevel="1" x14ac:dyDescent="0.25">
      <c r="A642" s="492" t="s">
        <v>13557</v>
      </c>
      <c r="B642" s="462" t="s">
        <v>11262</v>
      </c>
      <c r="C642" s="461" t="s">
        <v>4610</v>
      </c>
      <c r="D642" s="461"/>
      <c r="E642" s="466" t="s">
        <v>13340</v>
      </c>
      <c r="F642" s="461" t="s">
        <v>4455</v>
      </c>
      <c r="G642" s="464">
        <v>3.25</v>
      </c>
      <c r="H642" s="464">
        <v>1.7</v>
      </c>
      <c r="I642" s="464" t="s">
        <v>4616</v>
      </c>
      <c r="J642" s="464">
        <v>416</v>
      </c>
      <c r="K642" s="464"/>
      <c r="L642" s="464"/>
      <c r="M642" s="465">
        <f>X642*$O$3</f>
        <v>2955.42</v>
      </c>
      <c r="N642" s="465">
        <f t="shared" si="43"/>
        <v>1773.252</v>
      </c>
      <c r="O642" s="514"/>
      <c r="P642" s="486">
        <v>0.6</v>
      </c>
      <c r="Q642" s="514"/>
      <c r="R642" s="465">
        <v>2387.0700000000002</v>
      </c>
      <c r="S642" s="465">
        <v>1432.2</v>
      </c>
      <c r="T642" s="514"/>
      <c r="U642" s="465">
        <v>2387.0700000000002</v>
      </c>
      <c r="V642" s="465">
        <v>1432.2</v>
      </c>
      <c r="W642" s="514"/>
      <c r="X642" s="465">
        <v>2273.4</v>
      </c>
      <c r="Y642" s="465">
        <v>1364</v>
      </c>
      <c r="Z642" s="514"/>
      <c r="AA642" s="465">
        <v>1976.85</v>
      </c>
      <c r="AB642" s="465">
        <v>1186.1099999999999</v>
      </c>
      <c r="AC642" s="514"/>
      <c r="AD642" s="465">
        <v>1719</v>
      </c>
      <c r="AE642" s="465">
        <v>1031.3999999999999</v>
      </c>
      <c r="AF642" s="514"/>
      <c r="AG642" s="465">
        <v>1719</v>
      </c>
      <c r="AH642" s="465">
        <v>1031.3999999999999</v>
      </c>
      <c r="AI642" s="530"/>
      <c r="AJ642" s="533"/>
      <c r="AK642" s="533"/>
      <c r="AL642" s="533"/>
      <c r="AM642" s="533"/>
      <c r="AN642" s="533"/>
      <c r="AO642" s="533"/>
      <c r="AP642" s="534"/>
    </row>
    <row r="643" spans="1:42" ht="24" customHeight="1" outlineLevel="1" x14ac:dyDescent="0.25">
      <c r="A643" s="493" t="s">
        <v>13557</v>
      </c>
      <c r="B643" s="471" t="s">
        <v>11263</v>
      </c>
      <c r="C643" s="469" t="s">
        <v>4610</v>
      </c>
      <c r="E643" s="472" t="s">
        <v>13341</v>
      </c>
      <c r="F643" s="469" t="s">
        <v>4455</v>
      </c>
      <c r="G643" s="468">
        <v>3.25</v>
      </c>
      <c r="H643" s="468">
        <v>1.7</v>
      </c>
      <c r="I643" s="468" t="s">
        <v>4616</v>
      </c>
      <c r="J643" s="468">
        <v>443</v>
      </c>
      <c r="K643" s="468"/>
      <c r="M643" s="474">
        <f>X643*$O$3</f>
        <v>3907.67</v>
      </c>
      <c r="N643" s="474">
        <f t="shared" si="43"/>
        <v>2930.7525000000001</v>
      </c>
      <c r="P643" s="488">
        <v>0.75</v>
      </c>
      <c r="R643" s="474">
        <v>3156.2</v>
      </c>
      <c r="S643" s="474">
        <v>2201.4299999999998</v>
      </c>
      <c r="U643" s="474">
        <v>3156.2</v>
      </c>
      <c r="V643" s="474">
        <v>2201.4299999999998</v>
      </c>
      <c r="X643" s="465">
        <v>3005.9</v>
      </c>
      <c r="Y643" s="465">
        <v>2096.6</v>
      </c>
      <c r="AA643" s="474">
        <v>2613.84</v>
      </c>
      <c r="AB643" s="474">
        <v>1823.1</v>
      </c>
      <c r="AD643" s="474">
        <v>2272.9</v>
      </c>
      <c r="AE643" s="474">
        <v>1585.2999999999997</v>
      </c>
      <c r="AG643" s="474">
        <v>2272.9</v>
      </c>
      <c r="AH643" s="474">
        <v>1585.2999999999997</v>
      </c>
      <c r="AP643" s="535"/>
    </row>
    <row r="644" spans="1:42" ht="24" customHeight="1" outlineLevel="1" x14ac:dyDescent="0.25">
      <c r="A644" s="493" t="s">
        <v>13557</v>
      </c>
      <c r="B644" s="471" t="s">
        <v>11264</v>
      </c>
      <c r="C644" s="469" t="s">
        <v>4610</v>
      </c>
      <c r="E644" s="472" t="s">
        <v>13342</v>
      </c>
      <c r="F644" s="469" t="s">
        <v>4455</v>
      </c>
      <c r="G644" s="468">
        <v>3.25</v>
      </c>
      <c r="H644" s="468">
        <v>1.7</v>
      </c>
      <c r="I644" s="468" t="s">
        <v>4616</v>
      </c>
      <c r="J644" s="468">
        <v>419</v>
      </c>
      <c r="K644" s="468"/>
      <c r="M644" s="474">
        <f>X644*$O$3</f>
        <v>3653.2599999999998</v>
      </c>
      <c r="N644" s="474">
        <f t="shared" si="43"/>
        <v>2630.3471999999997</v>
      </c>
      <c r="P644" s="488">
        <v>0.72</v>
      </c>
      <c r="R644" s="474">
        <v>2950.71</v>
      </c>
      <c r="S644" s="474">
        <v>1995.84</v>
      </c>
      <c r="U644" s="474">
        <v>2950.71</v>
      </c>
      <c r="V644" s="474">
        <v>1995.84</v>
      </c>
      <c r="X644" s="465">
        <v>2810.2</v>
      </c>
      <c r="Y644" s="465">
        <v>1900.8</v>
      </c>
      <c r="AA644" s="474">
        <v>2443.64</v>
      </c>
      <c r="AB644" s="474">
        <v>1652.9</v>
      </c>
      <c r="AD644" s="474">
        <v>2124.9</v>
      </c>
      <c r="AE644" s="474">
        <v>1437.2999999999997</v>
      </c>
      <c r="AG644" s="474">
        <v>2124.9</v>
      </c>
      <c r="AH644" s="474">
        <v>1437.2999999999997</v>
      </c>
      <c r="AP644" s="535"/>
    </row>
    <row r="645" spans="1:42" ht="24" customHeight="1" outlineLevel="1" x14ac:dyDescent="0.25">
      <c r="A645" s="493" t="s">
        <v>13557</v>
      </c>
      <c r="B645" s="471" t="s">
        <v>11265</v>
      </c>
      <c r="C645" s="469" t="s">
        <v>4610</v>
      </c>
      <c r="E645" s="472" t="s">
        <v>13343</v>
      </c>
      <c r="F645" s="469" t="s">
        <v>4455</v>
      </c>
      <c r="G645" s="468">
        <v>3.25</v>
      </c>
      <c r="H645" s="468">
        <v>1.7</v>
      </c>
      <c r="I645" s="468" t="s">
        <v>4616</v>
      </c>
      <c r="J645" s="468">
        <v>440</v>
      </c>
      <c r="K645" s="468"/>
      <c r="M645" s="474">
        <f>X645*$O$3</f>
        <v>3209.83</v>
      </c>
      <c r="N645" s="474">
        <f t="shared" si="43"/>
        <v>2022.1929</v>
      </c>
      <c r="P645" s="488">
        <v>0.63</v>
      </c>
      <c r="R645" s="474">
        <v>2592.56</v>
      </c>
      <c r="S645" s="474">
        <v>1637.79</v>
      </c>
      <c r="U645" s="474">
        <v>2592.56</v>
      </c>
      <c r="V645" s="474">
        <v>1637.79</v>
      </c>
      <c r="X645" s="465">
        <v>2469.1</v>
      </c>
      <c r="Y645" s="465">
        <v>1559.8</v>
      </c>
      <c r="AA645" s="474">
        <v>2147.0500000000002</v>
      </c>
      <c r="AB645" s="474">
        <v>1356.31</v>
      </c>
      <c r="AD645" s="474">
        <v>1867</v>
      </c>
      <c r="AE645" s="474">
        <v>1179.3999999999999</v>
      </c>
      <c r="AG645" s="474">
        <v>1867</v>
      </c>
      <c r="AH645" s="474">
        <v>1179.3999999999999</v>
      </c>
      <c r="AP645" s="535"/>
    </row>
    <row r="646" spans="1:42" ht="24" customHeight="1" outlineLevel="1" x14ac:dyDescent="0.25">
      <c r="A646" s="493" t="s">
        <v>13557</v>
      </c>
      <c r="B646" s="471" t="s">
        <v>11266</v>
      </c>
      <c r="C646" s="469" t="s">
        <v>4610</v>
      </c>
      <c r="E646" s="472" t="s">
        <v>13344</v>
      </c>
      <c r="F646" s="469" t="s">
        <v>4455</v>
      </c>
      <c r="G646" s="468">
        <v>3.25</v>
      </c>
      <c r="H646" s="468">
        <v>1.7</v>
      </c>
      <c r="I646" s="468" t="s">
        <v>4616</v>
      </c>
      <c r="K646" s="468"/>
      <c r="M646" s="474">
        <f>X646*$O$3</f>
        <v>3340.48</v>
      </c>
      <c r="N646" s="474">
        <f t="shared" si="43"/>
        <v>2104.5023999999999</v>
      </c>
      <c r="P646" s="488">
        <v>0.63</v>
      </c>
      <c r="R646" s="474">
        <v>2698.08</v>
      </c>
      <c r="S646" s="474">
        <v>1618.89</v>
      </c>
      <c r="U646" s="474">
        <v>2698.08</v>
      </c>
      <c r="V646" s="474">
        <v>1618.89</v>
      </c>
      <c r="X646" s="465">
        <v>2569.6</v>
      </c>
      <c r="Y646" s="465">
        <v>1541.8</v>
      </c>
      <c r="AA646" s="474">
        <v>2234.4499999999998</v>
      </c>
      <c r="AB646" s="474">
        <v>1340.67</v>
      </c>
      <c r="AD646" s="474">
        <v>1943</v>
      </c>
      <c r="AE646" s="474">
        <v>1165.8</v>
      </c>
      <c r="AG646" s="474">
        <v>1943</v>
      </c>
      <c r="AH646" s="474">
        <v>1165.8</v>
      </c>
      <c r="AP646" s="535"/>
    </row>
    <row r="647" spans="1:42" ht="24" customHeight="1" outlineLevel="1" x14ac:dyDescent="0.25">
      <c r="A647" s="493" t="s">
        <v>13557</v>
      </c>
      <c r="B647" s="471" t="s">
        <v>11267</v>
      </c>
      <c r="C647" s="469" t="s">
        <v>4610</v>
      </c>
      <c r="E647" s="472" t="s">
        <v>13366</v>
      </c>
      <c r="F647" s="469" t="s">
        <v>4455</v>
      </c>
      <c r="G647" s="468">
        <v>3.25</v>
      </c>
      <c r="H647" s="468">
        <v>1.7</v>
      </c>
      <c r="I647" s="468" t="s">
        <v>4616</v>
      </c>
      <c r="K647" s="468"/>
      <c r="M647" s="474">
        <v>3392.92</v>
      </c>
      <c r="N647" s="474">
        <f t="shared" si="43"/>
        <v>2442.9023999999999</v>
      </c>
      <c r="P647" s="488">
        <v>0.72</v>
      </c>
      <c r="R647" s="474">
        <v>0</v>
      </c>
      <c r="S647" s="474">
        <v>0</v>
      </c>
      <c r="U647" s="474">
        <v>0</v>
      </c>
      <c r="V647" s="474">
        <v>0</v>
      </c>
      <c r="X647" s="465">
        <v>0</v>
      </c>
      <c r="Y647" s="465">
        <v>0</v>
      </c>
      <c r="AA647" s="474">
        <v>0</v>
      </c>
      <c r="AB647" s="474">
        <v>0</v>
      </c>
      <c r="AD647" s="474"/>
      <c r="AE647" s="474"/>
      <c r="AF647" s="514"/>
      <c r="AG647" s="474"/>
      <c r="AH647" s="474"/>
      <c r="AP647" s="535"/>
    </row>
    <row r="648" spans="1:42" ht="24" customHeight="1" outlineLevel="1" x14ac:dyDescent="0.25">
      <c r="A648" s="493"/>
      <c r="B648" s="471" t="s">
        <v>19669</v>
      </c>
      <c r="C648" s="469" t="s">
        <v>4610</v>
      </c>
      <c r="E648" s="472" t="s">
        <v>19668</v>
      </c>
      <c r="F648" s="469" t="s">
        <v>4455</v>
      </c>
      <c r="G648" s="468">
        <v>3.25</v>
      </c>
      <c r="H648" s="468">
        <v>1.7</v>
      </c>
      <c r="I648" s="468" t="s">
        <v>4616</v>
      </c>
      <c r="K648" s="468"/>
      <c r="M648" s="474">
        <v>3612.92</v>
      </c>
      <c r="N648" s="474">
        <f t="shared" si="43"/>
        <v>2709.69</v>
      </c>
      <c r="P648" s="488">
        <v>0.75</v>
      </c>
      <c r="R648" s="474">
        <v>0</v>
      </c>
      <c r="S648" s="474">
        <v>0</v>
      </c>
      <c r="U648" s="474">
        <v>0</v>
      </c>
      <c r="V648" s="474">
        <v>0</v>
      </c>
      <c r="X648" s="465">
        <v>0</v>
      </c>
      <c r="Y648" s="465">
        <v>0</v>
      </c>
      <c r="AA648" s="474">
        <v>0</v>
      </c>
      <c r="AB648" s="474">
        <v>0</v>
      </c>
      <c r="AD648" s="474"/>
      <c r="AE648" s="474"/>
      <c r="AF648" s="514"/>
      <c r="AG648" s="474"/>
      <c r="AH648" s="474"/>
      <c r="AP648" s="535"/>
    </row>
    <row r="649" spans="1:42" s="466" customFormat="1" ht="24" customHeight="1" outlineLevel="1" x14ac:dyDescent="0.25">
      <c r="A649" s="492" t="s">
        <v>13557</v>
      </c>
      <c r="B649" s="462" t="s">
        <v>11268</v>
      </c>
      <c r="C649" s="461" t="s">
        <v>4610</v>
      </c>
      <c r="D649" s="461"/>
      <c r="E649" s="466" t="s">
        <v>13340</v>
      </c>
      <c r="F649" s="461" t="s">
        <v>4455</v>
      </c>
      <c r="G649" s="464">
        <v>3.25</v>
      </c>
      <c r="H649" s="464">
        <v>1.7</v>
      </c>
      <c r="I649" s="464" t="s">
        <v>4616</v>
      </c>
      <c r="J649" s="464">
        <v>352</v>
      </c>
      <c r="K649" s="464"/>
      <c r="L649" s="464"/>
      <c r="M649" s="465">
        <f t="shared" ref="M649:M654" si="44">X649*$O$3</f>
        <v>2499.77</v>
      </c>
      <c r="N649" s="465">
        <f t="shared" si="43"/>
        <v>1499.8619999999999</v>
      </c>
      <c r="O649" s="514"/>
      <c r="P649" s="486">
        <v>0.6</v>
      </c>
      <c r="Q649" s="514"/>
      <c r="R649" s="465">
        <v>2019.05</v>
      </c>
      <c r="S649" s="465">
        <v>1211.3900000000001</v>
      </c>
      <c r="T649" s="514"/>
      <c r="U649" s="465">
        <v>2019.05</v>
      </c>
      <c r="V649" s="465">
        <v>1211.3900000000001</v>
      </c>
      <c r="W649" s="514"/>
      <c r="X649" s="465">
        <v>1922.9</v>
      </c>
      <c r="Y649" s="465">
        <v>1153.7</v>
      </c>
      <c r="Z649" s="514"/>
      <c r="AA649" s="465">
        <v>1672.1</v>
      </c>
      <c r="AB649" s="465">
        <v>1003.26</v>
      </c>
      <c r="AC649" s="514"/>
      <c r="AD649" s="465">
        <v>1454</v>
      </c>
      <c r="AE649" s="465">
        <v>872.4</v>
      </c>
      <c r="AF649" s="514"/>
      <c r="AG649" s="465">
        <v>1454</v>
      </c>
      <c r="AH649" s="465">
        <v>872.4</v>
      </c>
      <c r="AI649" s="530"/>
      <c r="AJ649" s="533"/>
      <c r="AK649" s="533"/>
      <c r="AL649" s="533"/>
      <c r="AM649" s="533"/>
      <c r="AN649" s="533"/>
      <c r="AO649" s="533"/>
      <c r="AP649" s="534"/>
    </row>
    <row r="650" spans="1:42" ht="24" customHeight="1" outlineLevel="1" x14ac:dyDescent="0.25">
      <c r="A650" s="493" t="s">
        <v>13557</v>
      </c>
      <c r="B650" s="471" t="s">
        <v>11269</v>
      </c>
      <c r="C650" s="469" t="s">
        <v>4610</v>
      </c>
      <c r="E650" s="472" t="s">
        <v>13341</v>
      </c>
      <c r="F650" s="469" t="s">
        <v>4455</v>
      </c>
      <c r="G650" s="468">
        <v>3.25</v>
      </c>
      <c r="H650" s="468">
        <v>1.7</v>
      </c>
      <c r="I650" s="468" t="s">
        <v>4616</v>
      </c>
      <c r="J650" s="468">
        <v>379</v>
      </c>
      <c r="K650" s="468"/>
      <c r="M650" s="474">
        <f t="shared" si="44"/>
        <v>3452.15</v>
      </c>
      <c r="N650" s="474">
        <f t="shared" si="43"/>
        <v>2589.1125000000002</v>
      </c>
      <c r="P650" s="488">
        <v>0.75</v>
      </c>
      <c r="R650" s="474">
        <v>2788.28</v>
      </c>
      <c r="S650" s="474">
        <v>1980.62</v>
      </c>
      <c r="U650" s="474">
        <v>2788.28</v>
      </c>
      <c r="V650" s="474">
        <v>1980.62</v>
      </c>
      <c r="X650" s="465">
        <v>2655.5</v>
      </c>
      <c r="Y650" s="465">
        <v>1886.3</v>
      </c>
      <c r="AA650" s="474">
        <v>2309.09</v>
      </c>
      <c r="AB650" s="474">
        <v>1640.25</v>
      </c>
      <c r="AD650" s="474">
        <v>2007.9</v>
      </c>
      <c r="AE650" s="474">
        <v>1426.3</v>
      </c>
      <c r="AG650" s="474">
        <v>2007.9</v>
      </c>
      <c r="AH650" s="474">
        <v>1426.3</v>
      </c>
      <c r="AP650" s="535"/>
    </row>
    <row r="651" spans="1:42" ht="24" customHeight="1" outlineLevel="1" x14ac:dyDescent="0.25">
      <c r="A651" s="493" t="s">
        <v>13557</v>
      </c>
      <c r="B651" s="471" t="s">
        <v>11270</v>
      </c>
      <c r="C651" s="469" t="s">
        <v>4610</v>
      </c>
      <c r="E651" s="472" t="s">
        <v>13342</v>
      </c>
      <c r="F651" s="469" t="s">
        <v>4455</v>
      </c>
      <c r="G651" s="468">
        <v>3.25</v>
      </c>
      <c r="H651" s="468">
        <v>1.7</v>
      </c>
      <c r="I651" s="468" t="s">
        <v>4616</v>
      </c>
      <c r="J651" s="468">
        <v>355</v>
      </c>
      <c r="K651" s="468"/>
      <c r="M651" s="474">
        <f t="shared" si="44"/>
        <v>3197.6099999999997</v>
      </c>
      <c r="N651" s="474">
        <f t="shared" si="43"/>
        <v>2302.2791999999995</v>
      </c>
      <c r="P651" s="488">
        <v>0.72</v>
      </c>
      <c r="R651" s="474">
        <v>2582.69</v>
      </c>
      <c r="S651" s="474">
        <v>1775.13</v>
      </c>
      <c r="U651" s="474">
        <v>2582.69</v>
      </c>
      <c r="V651" s="474">
        <v>1775.13</v>
      </c>
      <c r="X651" s="465">
        <v>2459.6999999999998</v>
      </c>
      <c r="Y651" s="465">
        <v>1690.6</v>
      </c>
      <c r="AA651" s="474">
        <v>2138.89</v>
      </c>
      <c r="AB651" s="474">
        <v>1470.05</v>
      </c>
      <c r="AD651" s="474">
        <v>1859.9</v>
      </c>
      <c r="AE651" s="474">
        <v>1278.3</v>
      </c>
      <c r="AG651" s="474">
        <v>1859.9</v>
      </c>
      <c r="AH651" s="474">
        <v>1278.3</v>
      </c>
      <c r="AP651" s="535"/>
    </row>
    <row r="652" spans="1:42" ht="24" customHeight="1" outlineLevel="1" x14ac:dyDescent="0.25">
      <c r="A652" s="493" t="s">
        <v>13557</v>
      </c>
      <c r="B652" s="471" t="s">
        <v>11271</v>
      </c>
      <c r="C652" s="469" t="s">
        <v>4610</v>
      </c>
      <c r="E652" s="472" t="s">
        <v>13343</v>
      </c>
      <c r="F652" s="469" t="s">
        <v>4455</v>
      </c>
      <c r="G652" s="468">
        <v>3.25</v>
      </c>
      <c r="H652" s="468">
        <v>1.7</v>
      </c>
      <c r="I652" s="468" t="s">
        <v>4616</v>
      </c>
      <c r="J652" s="468">
        <v>376</v>
      </c>
      <c r="K652" s="468"/>
      <c r="M652" s="474">
        <f t="shared" si="44"/>
        <v>2754.18</v>
      </c>
      <c r="N652" s="474">
        <f t="shared" si="43"/>
        <v>1735.1333999999999</v>
      </c>
      <c r="P652" s="488">
        <v>0.63</v>
      </c>
      <c r="R652" s="474">
        <v>2224.5300000000002</v>
      </c>
      <c r="S652" s="474">
        <v>1416.98</v>
      </c>
      <c r="U652" s="474">
        <v>2224.5300000000002</v>
      </c>
      <c r="V652" s="474">
        <v>1416.98</v>
      </c>
      <c r="X652" s="465">
        <v>2118.6</v>
      </c>
      <c r="Y652" s="465">
        <v>1349.5</v>
      </c>
      <c r="AA652" s="474">
        <v>1842.3</v>
      </c>
      <c r="AB652" s="474">
        <v>1173.46</v>
      </c>
      <c r="AD652" s="474">
        <v>1602</v>
      </c>
      <c r="AE652" s="474">
        <v>1020.4</v>
      </c>
      <c r="AG652" s="474">
        <v>1602</v>
      </c>
      <c r="AH652" s="474">
        <v>1020.4</v>
      </c>
      <c r="AP652" s="535"/>
    </row>
    <row r="653" spans="1:42" ht="24" customHeight="1" outlineLevel="1" x14ac:dyDescent="0.25">
      <c r="A653" s="493" t="s">
        <v>13557</v>
      </c>
      <c r="B653" s="471" t="s">
        <v>11272</v>
      </c>
      <c r="C653" s="469" t="s">
        <v>4610</v>
      </c>
      <c r="E653" s="472" t="s">
        <v>13344</v>
      </c>
      <c r="F653" s="469" t="s">
        <v>4455</v>
      </c>
      <c r="G653" s="468">
        <v>3.25</v>
      </c>
      <c r="H653" s="468">
        <v>1.7</v>
      </c>
      <c r="I653" s="468" t="s">
        <v>4616</v>
      </c>
      <c r="K653" s="468"/>
      <c r="M653" s="474">
        <f t="shared" si="44"/>
        <v>2826.46</v>
      </c>
      <c r="N653" s="474">
        <f t="shared" si="43"/>
        <v>1780.6698000000001</v>
      </c>
      <c r="P653" s="488">
        <v>0.63</v>
      </c>
      <c r="R653" s="474">
        <v>2282.91</v>
      </c>
      <c r="S653" s="474">
        <v>1369.73</v>
      </c>
      <c r="U653" s="474">
        <v>2282.91</v>
      </c>
      <c r="V653" s="474">
        <v>1369.73</v>
      </c>
      <c r="X653" s="465">
        <v>2174.1999999999998</v>
      </c>
      <c r="Y653" s="465">
        <v>1304.5</v>
      </c>
      <c r="AA653" s="474">
        <v>1890.6</v>
      </c>
      <c r="AB653" s="474">
        <v>1134.3599999999999</v>
      </c>
      <c r="AD653" s="474">
        <v>1644</v>
      </c>
      <c r="AE653" s="474">
        <v>986.4</v>
      </c>
      <c r="AG653" s="474">
        <v>1644</v>
      </c>
      <c r="AH653" s="474">
        <v>986.4</v>
      </c>
      <c r="AP653" s="535"/>
    </row>
    <row r="654" spans="1:42" ht="24" customHeight="1" outlineLevel="1" x14ac:dyDescent="0.25">
      <c r="A654" s="493" t="s">
        <v>13557</v>
      </c>
      <c r="B654" s="471" t="s">
        <v>11273</v>
      </c>
      <c r="C654" s="469" t="s">
        <v>4610</v>
      </c>
      <c r="E654" s="472" t="s">
        <v>13366</v>
      </c>
      <c r="F654" s="469" t="s">
        <v>4455</v>
      </c>
      <c r="G654" s="468">
        <v>3.25</v>
      </c>
      <c r="H654" s="468">
        <v>1.7</v>
      </c>
      <c r="I654" s="468" t="s">
        <v>4616</v>
      </c>
      <c r="K654" s="468"/>
      <c r="M654" s="474">
        <f t="shared" si="44"/>
        <v>2932.0200000000004</v>
      </c>
      <c r="N654" s="474">
        <f t="shared" si="43"/>
        <v>2111.0544000000004</v>
      </c>
      <c r="P654" s="488">
        <v>0.72</v>
      </c>
      <c r="R654" s="474">
        <v>2368.17</v>
      </c>
      <c r="S654" s="474">
        <v>1560.51</v>
      </c>
      <c r="U654" s="474">
        <v>2368.17</v>
      </c>
      <c r="V654" s="474">
        <v>1560.51</v>
      </c>
      <c r="X654" s="465">
        <v>2255.4</v>
      </c>
      <c r="Y654" s="465">
        <v>1486.2</v>
      </c>
      <c r="AA654" s="474">
        <v>0</v>
      </c>
      <c r="AB654" s="474">
        <v>0</v>
      </c>
      <c r="AD654" s="474"/>
      <c r="AE654" s="474"/>
      <c r="AG654" s="474"/>
      <c r="AH654" s="474"/>
      <c r="AP654" s="535"/>
    </row>
    <row r="655" spans="1:42" ht="24" customHeight="1" outlineLevel="1" x14ac:dyDescent="0.25">
      <c r="A655" s="493"/>
      <c r="B655" s="471" t="s">
        <v>19670</v>
      </c>
      <c r="C655" s="469" t="s">
        <v>4610</v>
      </c>
      <c r="E655" s="472" t="s">
        <v>19668</v>
      </c>
      <c r="F655" s="469" t="s">
        <v>4455</v>
      </c>
      <c r="G655" s="468">
        <v>3.25</v>
      </c>
      <c r="H655" s="468">
        <v>1.7</v>
      </c>
      <c r="I655" s="468" t="s">
        <v>4616</v>
      </c>
      <c r="K655" s="468"/>
      <c r="M655" s="474">
        <v>3157.27</v>
      </c>
      <c r="N655" s="474">
        <f t="shared" si="43"/>
        <v>2367.9524999999999</v>
      </c>
      <c r="P655" s="488">
        <v>0.75</v>
      </c>
      <c r="R655" s="474">
        <v>0</v>
      </c>
      <c r="S655" s="474">
        <v>0</v>
      </c>
      <c r="U655" s="474">
        <v>0</v>
      </c>
      <c r="V655" s="474">
        <v>0</v>
      </c>
      <c r="X655" s="465">
        <v>0</v>
      </c>
      <c r="Y655" s="465">
        <v>0</v>
      </c>
      <c r="AA655" s="474">
        <v>0</v>
      </c>
      <c r="AB655" s="474">
        <v>0</v>
      </c>
      <c r="AD655" s="474"/>
      <c r="AE655" s="474"/>
      <c r="AG655" s="474"/>
      <c r="AH655" s="474"/>
      <c r="AP655" s="535"/>
    </row>
    <row r="656" spans="1:42" s="466" customFormat="1" ht="24" customHeight="1" outlineLevel="1" x14ac:dyDescent="0.25">
      <c r="A656" s="492" t="s">
        <v>13557</v>
      </c>
      <c r="B656" s="462" t="s">
        <v>11274</v>
      </c>
      <c r="C656" s="461" t="s">
        <v>4610</v>
      </c>
      <c r="D656" s="461"/>
      <c r="E656" s="466" t="s">
        <v>13367</v>
      </c>
      <c r="F656" s="461" t="s">
        <v>4455</v>
      </c>
      <c r="G656" s="464">
        <v>3.15</v>
      </c>
      <c r="H656" s="464">
        <v>1.45</v>
      </c>
      <c r="I656" s="464" t="s">
        <v>4616</v>
      </c>
      <c r="J656" s="464">
        <v>496</v>
      </c>
      <c r="K656" s="464"/>
      <c r="L656" s="464"/>
      <c r="M656" s="465">
        <f t="shared" ref="M656:M661" si="45">X656*$O$3</f>
        <v>3524.43</v>
      </c>
      <c r="N656" s="465">
        <f t="shared" si="43"/>
        <v>2114.6579999999999</v>
      </c>
      <c r="O656" s="514"/>
      <c r="P656" s="486">
        <v>0.6</v>
      </c>
      <c r="Q656" s="514"/>
      <c r="R656" s="465">
        <v>2846.66</v>
      </c>
      <c r="S656" s="465">
        <v>1708.04</v>
      </c>
      <c r="T656" s="514"/>
      <c r="U656" s="465">
        <v>2846.66</v>
      </c>
      <c r="V656" s="465">
        <v>1708.04</v>
      </c>
      <c r="W656" s="514"/>
      <c r="X656" s="465">
        <v>2711.1</v>
      </c>
      <c r="Y656" s="465">
        <v>1626.7</v>
      </c>
      <c r="Z656" s="514"/>
      <c r="AA656" s="465">
        <v>2357.5</v>
      </c>
      <c r="AB656" s="465">
        <v>1414.5</v>
      </c>
      <c r="AC656" s="514"/>
      <c r="AD656" s="465">
        <v>2050</v>
      </c>
      <c r="AE656" s="465">
        <v>1230</v>
      </c>
      <c r="AF656" s="514"/>
      <c r="AG656" s="465">
        <v>2050</v>
      </c>
      <c r="AH656" s="465">
        <v>1230</v>
      </c>
      <c r="AI656" s="530"/>
      <c r="AJ656" s="533"/>
      <c r="AK656" s="533"/>
      <c r="AL656" s="533"/>
      <c r="AM656" s="533"/>
      <c r="AN656" s="533"/>
      <c r="AO656" s="533"/>
      <c r="AP656" s="534"/>
    </row>
    <row r="657" spans="1:42" ht="24" customHeight="1" outlineLevel="1" x14ac:dyDescent="0.25">
      <c r="A657" s="493" t="s">
        <v>13557</v>
      </c>
      <c r="B657" s="471" t="s">
        <v>11275</v>
      </c>
      <c r="C657" s="469" t="s">
        <v>4610</v>
      </c>
      <c r="E657" s="472" t="s">
        <v>13368</v>
      </c>
      <c r="F657" s="469" t="s">
        <v>4455</v>
      </c>
      <c r="G657" s="468">
        <v>3.15</v>
      </c>
      <c r="H657" s="468">
        <v>1.45</v>
      </c>
      <c r="I657" s="468" t="s">
        <v>4616</v>
      </c>
      <c r="J657" s="468">
        <v>537</v>
      </c>
      <c r="K657" s="468"/>
      <c r="M657" s="474">
        <f t="shared" si="45"/>
        <v>4721.9900000000007</v>
      </c>
      <c r="N657" s="474">
        <f t="shared" si="43"/>
        <v>3541.4925000000003</v>
      </c>
      <c r="P657" s="488">
        <v>0.75</v>
      </c>
      <c r="R657" s="474">
        <v>3813.92</v>
      </c>
      <c r="S657" s="474">
        <v>2675.19</v>
      </c>
      <c r="U657" s="474">
        <v>3813.92</v>
      </c>
      <c r="V657" s="474">
        <v>2675.19</v>
      </c>
      <c r="X657" s="465">
        <v>3632.3</v>
      </c>
      <c r="Y657" s="465">
        <v>2547.8000000000002</v>
      </c>
      <c r="AA657" s="474">
        <v>3158.48</v>
      </c>
      <c r="AB657" s="474">
        <v>2215.48</v>
      </c>
      <c r="AD657" s="474">
        <v>2746.5</v>
      </c>
      <c r="AE657" s="474">
        <v>1926.5</v>
      </c>
      <c r="AG657" s="474">
        <v>2746.5</v>
      </c>
      <c r="AH657" s="474">
        <v>1926.5</v>
      </c>
      <c r="AP657" s="535"/>
    </row>
    <row r="658" spans="1:42" ht="24" customHeight="1" outlineLevel="1" x14ac:dyDescent="0.25">
      <c r="A658" s="493" t="s">
        <v>13557</v>
      </c>
      <c r="B658" s="471" t="s">
        <v>11276</v>
      </c>
      <c r="C658" s="469" t="s">
        <v>4610</v>
      </c>
      <c r="E658" s="472" t="s">
        <v>13369</v>
      </c>
      <c r="F658" s="469" t="s">
        <v>4455</v>
      </c>
      <c r="G658" s="468">
        <v>3.15</v>
      </c>
      <c r="H658" s="468">
        <v>1.45</v>
      </c>
      <c r="I658" s="468" t="s">
        <v>4616</v>
      </c>
      <c r="J658" s="468">
        <v>501</v>
      </c>
      <c r="K658" s="468"/>
      <c r="M658" s="474">
        <f t="shared" si="45"/>
        <v>4403.88</v>
      </c>
      <c r="N658" s="474">
        <f t="shared" si="43"/>
        <v>3170.7936</v>
      </c>
      <c r="P658" s="488">
        <v>0.72</v>
      </c>
      <c r="R658" s="474">
        <v>3556.98</v>
      </c>
      <c r="S658" s="474">
        <v>2418.2600000000002</v>
      </c>
      <c r="U658" s="474">
        <v>3556.98</v>
      </c>
      <c r="V658" s="474">
        <v>2418.2600000000002</v>
      </c>
      <c r="X658" s="465">
        <v>3387.6</v>
      </c>
      <c r="Y658" s="465">
        <v>2303.1</v>
      </c>
      <c r="AA658" s="474">
        <v>2945.73</v>
      </c>
      <c r="AB658" s="474">
        <v>2002.73</v>
      </c>
      <c r="AD658" s="474">
        <v>2561.5</v>
      </c>
      <c r="AE658" s="474">
        <v>1741.5</v>
      </c>
      <c r="AG658" s="474">
        <v>2561.5</v>
      </c>
      <c r="AH658" s="474">
        <v>1741.5</v>
      </c>
      <c r="AP658" s="535"/>
    </row>
    <row r="659" spans="1:42" ht="24" customHeight="1" outlineLevel="1" x14ac:dyDescent="0.25">
      <c r="A659" s="493" t="s">
        <v>13557</v>
      </c>
      <c r="B659" s="471" t="s">
        <v>11277</v>
      </c>
      <c r="C659" s="469" t="s">
        <v>4610</v>
      </c>
      <c r="E659" s="472" t="s">
        <v>13370</v>
      </c>
      <c r="F659" s="469" t="s">
        <v>4455</v>
      </c>
      <c r="G659" s="468">
        <v>3.15</v>
      </c>
      <c r="H659" s="468">
        <v>1.45</v>
      </c>
      <c r="I659" s="468" t="s">
        <v>4616</v>
      </c>
      <c r="J659" s="468">
        <v>532</v>
      </c>
      <c r="K659" s="468"/>
      <c r="M659" s="474">
        <f t="shared" si="45"/>
        <v>3842.5400000000004</v>
      </c>
      <c r="N659" s="474">
        <f t="shared" si="43"/>
        <v>2420.8002000000001</v>
      </c>
      <c r="P659" s="488">
        <v>0.63</v>
      </c>
      <c r="R659" s="474">
        <v>3103.59</v>
      </c>
      <c r="S659" s="474">
        <v>1964.87</v>
      </c>
      <c r="U659" s="474">
        <v>3103.59</v>
      </c>
      <c r="V659" s="474">
        <v>1964.87</v>
      </c>
      <c r="X659" s="465">
        <v>2955.8</v>
      </c>
      <c r="Y659" s="465">
        <v>1871.3</v>
      </c>
      <c r="AA659" s="474">
        <v>2570.25</v>
      </c>
      <c r="AB659" s="474">
        <v>1627.25</v>
      </c>
      <c r="AD659" s="474">
        <v>2235</v>
      </c>
      <c r="AE659" s="474">
        <v>1415</v>
      </c>
      <c r="AF659" s="514"/>
      <c r="AG659" s="474">
        <v>2235</v>
      </c>
      <c r="AH659" s="474">
        <v>1415</v>
      </c>
      <c r="AP659" s="535"/>
    </row>
    <row r="660" spans="1:42" ht="24" customHeight="1" outlineLevel="1" x14ac:dyDescent="0.25">
      <c r="A660" s="493" t="s">
        <v>13557</v>
      </c>
      <c r="B660" s="471" t="s">
        <v>11278</v>
      </c>
      <c r="C660" s="469" t="s">
        <v>4610</v>
      </c>
      <c r="E660" s="472" t="s">
        <v>13371</v>
      </c>
      <c r="F660" s="469" t="s">
        <v>4455</v>
      </c>
      <c r="G660" s="468">
        <v>3.15</v>
      </c>
      <c r="H660" s="468">
        <v>1.45</v>
      </c>
      <c r="I660" s="468" t="s">
        <v>4616</v>
      </c>
      <c r="K660" s="468"/>
      <c r="M660" s="474">
        <f t="shared" si="45"/>
        <v>3983.46</v>
      </c>
      <c r="N660" s="474">
        <f t="shared" si="43"/>
        <v>2509.5798</v>
      </c>
      <c r="P660" s="488">
        <v>0.63</v>
      </c>
      <c r="R660" s="474">
        <v>3217.41</v>
      </c>
      <c r="S660" s="474">
        <v>1930.43</v>
      </c>
      <c r="U660" s="474">
        <v>3217.41</v>
      </c>
      <c r="V660" s="474">
        <v>1930.43</v>
      </c>
      <c r="X660" s="465">
        <v>3064.2</v>
      </c>
      <c r="Y660" s="465">
        <v>1838.5</v>
      </c>
      <c r="AA660" s="474">
        <v>2664.55</v>
      </c>
      <c r="AB660" s="474">
        <v>1598.73</v>
      </c>
      <c r="AD660" s="474">
        <v>2317</v>
      </c>
      <c r="AE660" s="474">
        <v>1390.2</v>
      </c>
      <c r="AG660" s="474">
        <v>2317</v>
      </c>
      <c r="AH660" s="474">
        <v>1390.2</v>
      </c>
      <c r="AP660" s="535"/>
    </row>
    <row r="661" spans="1:42" ht="24" customHeight="1" outlineLevel="1" x14ac:dyDescent="0.25">
      <c r="A661" s="493" t="s">
        <v>13557</v>
      </c>
      <c r="B661" s="471" t="s">
        <v>11279</v>
      </c>
      <c r="C661" s="469" t="s">
        <v>4610</v>
      </c>
      <c r="E661" s="472" t="s">
        <v>13372</v>
      </c>
      <c r="F661" s="469" t="s">
        <v>4455</v>
      </c>
      <c r="G661" s="468">
        <v>3.15</v>
      </c>
      <c r="H661" s="468">
        <v>1.45</v>
      </c>
      <c r="I661" s="468" t="s">
        <v>4616</v>
      </c>
      <c r="K661" s="468"/>
      <c r="M661" s="474">
        <f t="shared" si="45"/>
        <v>5006.43</v>
      </c>
      <c r="N661" s="474">
        <f t="shared" si="43"/>
        <v>3604.6296000000002</v>
      </c>
      <c r="P661" s="488">
        <v>0.72</v>
      </c>
      <c r="R661" s="474">
        <v>4043.66</v>
      </c>
      <c r="S661" s="474">
        <v>2905.04</v>
      </c>
      <c r="U661" s="474">
        <v>4043.66</v>
      </c>
      <c r="V661" s="474">
        <v>2905.04</v>
      </c>
      <c r="X661" s="465">
        <v>3851.1</v>
      </c>
      <c r="Y661" s="465">
        <v>2766.7</v>
      </c>
      <c r="AA661" s="474">
        <v>0</v>
      </c>
      <c r="AB661" s="474">
        <v>0</v>
      </c>
      <c r="AD661" s="474"/>
      <c r="AE661" s="474"/>
      <c r="AG661" s="474"/>
      <c r="AH661" s="474"/>
      <c r="AP661" s="535"/>
    </row>
    <row r="662" spans="1:42" ht="24" customHeight="1" outlineLevel="1" x14ac:dyDescent="0.25">
      <c r="A662" s="493"/>
      <c r="B662" s="471" t="s">
        <v>19671</v>
      </c>
      <c r="C662" s="469" t="s">
        <v>4610</v>
      </c>
      <c r="E662" s="472" t="s">
        <v>19672</v>
      </c>
      <c r="F662" s="469" t="s">
        <v>4455</v>
      </c>
      <c r="G662" s="468">
        <v>3.15</v>
      </c>
      <c r="H662" s="468">
        <v>1.45</v>
      </c>
      <c r="I662" s="468" t="s">
        <v>4616</v>
      </c>
      <c r="K662" s="468"/>
      <c r="M662" s="474">
        <v>5299.43</v>
      </c>
      <c r="N662" s="474">
        <f t="shared" si="43"/>
        <v>3974.5725000000002</v>
      </c>
      <c r="P662" s="488">
        <v>0.75</v>
      </c>
      <c r="R662" s="474">
        <v>0</v>
      </c>
      <c r="S662" s="474">
        <v>0</v>
      </c>
      <c r="U662" s="474">
        <v>0</v>
      </c>
      <c r="V662" s="474">
        <v>0</v>
      </c>
      <c r="X662" s="465">
        <v>0</v>
      </c>
      <c r="Y662" s="465">
        <v>0</v>
      </c>
      <c r="AA662" s="474">
        <v>0</v>
      </c>
      <c r="AB662" s="474">
        <v>0</v>
      </c>
      <c r="AD662" s="474"/>
      <c r="AE662" s="474"/>
      <c r="AG662" s="474"/>
      <c r="AH662" s="474"/>
      <c r="AP662" s="535"/>
    </row>
    <row r="663" spans="1:42" s="466" customFormat="1" ht="24" customHeight="1" outlineLevel="1" x14ac:dyDescent="0.25">
      <c r="A663" s="492" t="s">
        <v>13557</v>
      </c>
      <c r="B663" s="462" t="s">
        <v>11280</v>
      </c>
      <c r="C663" s="461" t="s">
        <v>4610</v>
      </c>
      <c r="D663" s="461"/>
      <c r="E663" s="466" t="s">
        <v>13367</v>
      </c>
      <c r="F663" s="461" t="s">
        <v>4455</v>
      </c>
      <c r="G663" s="464">
        <v>3.15</v>
      </c>
      <c r="H663" s="464">
        <v>1.45</v>
      </c>
      <c r="I663" s="464" t="s">
        <v>4616</v>
      </c>
      <c r="J663" s="464">
        <v>560</v>
      </c>
      <c r="K663" s="464"/>
      <c r="L663" s="464">
        <v>19.3</v>
      </c>
      <c r="M663" s="465">
        <f>X663*$O$3</f>
        <v>3980.08</v>
      </c>
      <c r="N663" s="465">
        <f t="shared" si="43"/>
        <v>2388.0479999999998</v>
      </c>
      <c r="O663" s="514"/>
      <c r="P663" s="486">
        <v>0.6</v>
      </c>
      <c r="Q663" s="514"/>
      <c r="R663" s="465">
        <v>3214.68</v>
      </c>
      <c r="S663" s="465">
        <v>1928.85</v>
      </c>
      <c r="T663" s="514"/>
      <c r="U663" s="465">
        <v>3214.68</v>
      </c>
      <c r="V663" s="465">
        <v>1928.85</v>
      </c>
      <c r="W663" s="514"/>
      <c r="X663" s="465">
        <v>3061.6</v>
      </c>
      <c r="Y663" s="465">
        <v>1837</v>
      </c>
      <c r="Z663" s="514"/>
      <c r="AA663" s="465">
        <v>2662.25</v>
      </c>
      <c r="AB663" s="465">
        <v>1597.35</v>
      </c>
      <c r="AC663" s="514"/>
      <c r="AD663" s="465">
        <v>2315</v>
      </c>
      <c r="AE663" s="465">
        <v>1389</v>
      </c>
      <c r="AF663" s="514"/>
      <c r="AG663" s="465">
        <v>2315</v>
      </c>
      <c r="AH663" s="465">
        <v>1389</v>
      </c>
      <c r="AI663" s="530"/>
      <c r="AJ663" s="533"/>
      <c r="AK663" s="533"/>
      <c r="AL663" s="533"/>
      <c r="AM663" s="533"/>
      <c r="AN663" s="533"/>
      <c r="AO663" s="533"/>
      <c r="AP663" s="534"/>
    </row>
    <row r="664" spans="1:42" ht="24" customHeight="1" outlineLevel="1" x14ac:dyDescent="0.25">
      <c r="A664" s="493" t="s">
        <v>13557</v>
      </c>
      <c r="B664" s="471" t="s">
        <v>11281</v>
      </c>
      <c r="C664" s="469" t="s">
        <v>4610</v>
      </c>
      <c r="E664" s="472" t="s">
        <v>13368</v>
      </c>
      <c r="F664" s="469" t="s">
        <v>4455</v>
      </c>
      <c r="G664" s="468">
        <v>3.15</v>
      </c>
      <c r="H664" s="468">
        <v>1.45</v>
      </c>
      <c r="I664" s="468" t="s">
        <v>4616</v>
      </c>
      <c r="J664" s="468">
        <v>601</v>
      </c>
      <c r="K664" s="468"/>
      <c r="M664" s="474">
        <f>X664*$O$3</f>
        <v>5177.51</v>
      </c>
      <c r="N664" s="474">
        <f t="shared" si="43"/>
        <v>3883.1325000000002</v>
      </c>
      <c r="P664" s="488">
        <v>0.75</v>
      </c>
      <c r="R664" s="474">
        <v>4181.84</v>
      </c>
      <c r="S664" s="474">
        <v>2896.01</v>
      </c>
      <c r="U664" s="474">
        <v>4181.84</v>
      </c>
      <c r="V664" s="474">
        <v>2896.01</v>
      </c>
      <c r="X664" s="465">
        <v>3982.7</v>
      </c>
      <c r="Y664" s="465">
        <v>2758.1</v>
      </c>
      <c r="AA664" s="474">
        <v>3463.23</v>
      </c>
      <c r="AB664" s="474">
        <v>2398.33</v>
      </c>
      <c r="AD664" s="474">
        <v>3011.5</v>
      </c>
      <c r="AE664" s="474">
        <v>2085.5</v>
      </c>
      <c r="AG664" s="474">
        <v>3011.5</v>
      </c>
      <c r="AH664" s="474">
        <v>2085.5</v>
      </c>
      <c r="AP664" s="535"/>
    </row>
    <row r="665" spans="1:42" ht="24" customHeight="1" outlineLevel="1" x14ac:dyDescent="0.25">
      <c r="A665" s="493" t="s">
        <v>13557</v>
      </c>
      <c r="B665" s="471" t="s">
        <v>11282</v>
      </c>
      <c r="C665" s="469" t="s">
        <v>4610</v>
      </c>
      <c r="E665" s="472" t="s">
        <v>13369</v>
      </c>
      <c r="F665" s="469" t="s">
        <v>4455</v>
      </c>
      <c r="G665" s="468">
        <v>3.15</v>
      </c>
      <c r="H665" s="468">
        <v>1.45</v>
      </c>
      <c r="I665" s="468" t="s">
        <v>4616</v>
      </c>
      <c r="J665" s="468">
        <v>565</v>
      </c>
      <c r="K665" s="468"/>
      <c r="M665" s="474">
        <f>X665*$O$3</f>
        <v>4859.53</v>
      </c>
      <c r="N665" s="474">
        <f t="shared" si="43"/>
        <v>3498.8615999999997</v>
      </c>
      <c r="P665" s="488">
        <v>0.72</v>
      </c>
      <c r="R665" s="474">
        <v>3925.01</v>
      </c>
      <c r="S665" s="474">
        <v>2639.07</v>
      </c>
      <c r="U665" s="474">
        <v>3925.01</v>
      </c>
      <c r="V665" s="474">
        <v>2639.07</v>
      </c>
      <c r="X665" s="465">
        <v>3738.1</v>
      </c>
      <c r="Y665" s="465">
        <v>2513.4</v>
      </c>
      <c r="AA665" s="474">
        <v>3250.48</v>
      </c>
      <c r="AB665" s="474">
        <v>2185.58</v>
      </c>
      <c r="AD665" s="474">
        <v>2826.5</v>
      </c>
      <c r="AE665" s="474">
        <v>1900.5</v>
      </c>
      <c r="AF665" s="514"/>
      <c r="AG665" s="474">
        <v>2826.5</v>
      </c>
      <c r="AH665" s="474">
        <v>1900.5</v>
      </c>
      <c r="AP665" s="535"/>
    </row>
    <row r="666" spans="1:42" ht="24" customHeight="1" outlineLevel="1" x14ac:dyDescent="0.25">
      <c r="A666" s="493" t="s">
        <v>13557</v>
      </c>
      <c r="B666" s="471" t="s">
        <v>11283</v>
      </c>
      <c r="C666" s="469" t="s">
        <v>4610</v>
      </c>
      <c r="E666" s="472" t="s">
        <v>13370</v>
      </c>
      <c r="F666" s="469" t="s">
        <v>4455</v>
      </c>
      <c r="G666" s="468">
        <v>3.15</v>
      </c>
      <c r="H666" s="468">
        <v>1.45</v>
      </c>
      <c r="I666" s="468" t="s">
        <v>4616</v>
      </c>
      <c r="J666" s="468">
        <v>596</v>
      </c>
      <c r="K666" s="468"/>
      <c r="M666" s="474">
        <f>X666*$O$3</f>
        <v>4298.1900000000005</v>
      </c>
      <c r="N666" s="474">
        <f t="shared" si="43"/>
        <v>2707.8597000000004</v>
      </c>
      <c r="P666" s="488">
        <v>0.63</v>
      </c>
      <c r="R666" s="474">
        <v>3471.62</v>
      </c>
      <c r="S666" s="474">
        <v>2185.6799999999998</v>
      </c>
      <c r="U666" s="474">
        <v>3471.62</v>
      </c>
      <c r="V666" s="474">
        <v>2185.6799999999998</v>
      </c>
      <c r="X666" s="465">
        <v>3306.3</v>
      </c>
      <c r="Y666" s="465">
        <v>2081.6</v>
      </c>
      <c r="AA666" s="474">
        <v>2875</v>
      </c>
      <c r="AB666" s="474">
        <v>1810.1</v>
      </c>
      <c r="AD666" s="474">
        <v>2500</v>
      </c>
      <c r="AE666" s="474">
        <v>1574</v>
      </c>
      <c r="AG666" s="474">
        <v>2500</v>
      </c>
      <c r="AH666" s="474">
        <v>1574</v>
      </c>
      <c r="AP666" s="535"/>
    </row>
    <row r="667" spans="1:42" ht="24" customHeight="1" outlineLevel="1" x14ac:dyDescent="0.25">
      <c r="A667" s="493" t="s">
        <v>13557</v>
      </c>
      <c r="B667" s="471" t="s">
        <v>11284</v>
      </c>
      <c r="C667" s="469" t="s">
        <v>4610</v>
      </c>
      <c r="E667" s="472" t="s">
        <v>13371</v>
      </c>
      <c r="F667" s="469" t="s">
        <v>4455</v>
      </c>
      <c r="G667" s="468">
        <v>3.15</v>
      </c>
      <c r="H667" s="468">
        <v>1.45</v>
      </c>
      <c r="I667" s="468" t="s">
        <v>4616</v>
      </c>
      <c r="K667" s="468"/>
      <c r="M667" s="474">
        <f>X667*$O$3</f>
        <v>4497.6099999999997</v>
      </c>
      <c r="N667" s="474">
        <f t="shared" si="43"/>
        <v>2833.4942999999998</v>
      </c>
      <c r="P667" s="488">
        <v>0.63</v>
      </c>
      <c r="R667" s="474">
        <v>3632.69</v>
      </c>
      <c r="S667" s="474">
        <v>2179.59</v>
      </c>
      <c r="U667" s="474">
        <v>3632.69</v>
      </c>
      <c r="V667" s="474">
        <v>2179.59</v>
      </c>
      <c r="X667" s="465">
        <v>3459.7</v>
      </c>
      <c r="Y667" s="465">
        <v>2075.8000000000002</v>
      </c>
      <c r="AA667" s="474">
        <v>3008.4</v>
      </c>
      <c r="AB667" s="474">
        <v>1805.04</v>
      </c>
      <c r="AD667" s="474">
        <v>2616</v>
      </c>
      <c r="AE667" s="474">
        <v>1569.6</v>
      </c>
      <c r="AG667" s="474">
        <v>2616</v>
      </c>
      <c r="AH667" s="474">
        <v>1569.6</v>
      </c>
      <c r="AP667" s="535"/>
    </row>
    <row r="668" spans="1:42" ht="24" customHeight="1" outlineLevel="1" x14ac:dyDescent="0.25">
      <c r="A668" s="493" t="s">
        <v>13557</v>
      </c>
      <c r="B668" s="471" t="s">
        <v>11285</v>
      </c>
      <c r="C668" s="469" t="s">
        <v>4610</v>
      </c>
      <c r="E668" s="472" t="s">
        <v>13372</v>
      </c>
      <c r="F668" s="469" t="s">
        <v>4455</v>
      </c>
      <c r="G668" s="468">
        <v>3.15</v>
      </c>
      <c r="H668" s="468">
        <v>1.45</v>
      </c>
      <c r="I668" s="468" t="s">
        <v>4616</v>
      </c>
      <c r="K668" s="468"/>
      <c r="M668" s="474">
        <v>5480.08</v>
      </c>
      <c r="N668" s="474">
        <f t="shared" si="43"/>
        <v>3945.6576</v>
      </c>
      <c r="P668" s="488">
        <v>0.72</v>
      </c>
      <c r="R668" s="474">
        <v>0</v>
      </c>
      <c r="S668" s="474">
        <v>0</v>
      </c>
      <c r="U668" s="474">
        <v>0</v>
      </c>
      <c r="V668" s="474">
        <v>0</v>
      </c>
      <c r="X668" s="465">
        <v>0</v>
      </c>
      <c r="Y668" s="465">
        <v>0</v>
      </c>
      <c r="AA668" s="474">
        <v>0</v>
      </c>
      <c r="AB668" s="474">
        <v>0</v>
      </c>
      <c r="AD668" s="474"/>
      <c r="AE668" s="474"/>
      <c r="AG668" s="474"/>
      <c r="AH668" s="474"/>
      <c r="AP668" s="535"/>
    </row>
    <row r="669" spans="1:42" ht="24" customHeight="1" outlineLevel="1" x14ac:dyDescent="0.25">
      <c r="A669" s="493"/>
      <c r="B669" s="471" t="s">
        <v>19673</v>
      </c>
      <c r="C669" s="469" t="s">
        <v>4610</v>
      </c>
      <c r="E669" s="472" t="s">
        <v>19672</v>
      </c>
      <c r="F669" s="469" t="s">
        <v>4455</v>
      </c>
      <c r="G669" s="468">
        <v>3.15</v>
      </c>
      <c r="H669" s="468">
        <v>1.45</v>
      </c>
      <c r="I669" s="468" t="s">
        <v>4616</v>
      </c>
      <c r="K669" s="468"/>
      <c r="M669" s="474">
        <v>5755.08</v>
      </c>
      <c r="N669" s="474">
        <f t="shared" si="43"/>
        <v>4316.3099999999995</v>
      </c>
      <c r="P669" s="488">
        <v>0.75</v>
      </c>
      <c r="R669" s="474">
        <v>0</v>
      </c>
      <c r="S669" s="474">
        <v>0</v>
      </c>
      <c r="U669" s="474">
        <v>0</v>
      </c>
      <c r="V669" s="474">
        <v>0</v>
      </c>
      <c r="X669" s="465">
        <v>0</v>
      </c>
      <c r="Y669" s="465">
        <v>0</v>
      </c>
      <c r="AA669" s="474">
        <v>0</v>
      </c>
      <c r="AB669" s="474">
        <v>0</v>
      </c>
      <c r="AD669" s="474"/>
      <c r="AE669" s="474"/>
      <c r="AG669" s="474"/>
      <c r="AH669" s="474"/>
      <c r="AP669" s="535"/>
    </row>
    <row r="670" spans="1:42" s="466" customFormat="1" ht="24" customHeight="1" outlineLevel="1" x14ac:dyDescent="0.25">
      <c r="A670" s="492" t="s">
        <v>13557</v>
      </c>
      <c r="B670" s="462" t="s">
        <v>11286</v>
      </c>
      <c r="C670" s="461" t="s">
        <v>4610</v>
      </c>
      <c r="D670" s="461"/>
      <c r="E670" s="466" t="s">
        <v>13367</v>
      </c>
      <c r="F670" s="461" t="s">
        <v>4455</v>
      </c>
      <c r="G670" s="464">
        <v>3.15</v>
      </c>
      <c r="H670" s="464">
        <v>1.45</v>
      </c>
      <c r="I670" s="464" t="s">
        <v>4616</v>
      </c>
      <c r="J670" s="464">
        <v>448</v>
      </c>
      <c r="K670" s="464"/>
      <c r="L670" s="464"/>
      <c r="M670" s="465">
        <f t="shared" ref="M670:M675" si="46">X670*$O$3</f>
        <v>3182.2700000000004</v>
      </c>
      <c r="N670" s="465">
        <f t="shared" si="43"/>
        <v>1909.3620000000001</v>
      </c>
      <c r="O670" s="514"/>
      <c r="P670" s="486">
        <v>0.6</v>
      </c>
      <c r="Q670" s="514"/>
      <c r="R670" s="465">
        <v>2570.3000000000002</v>
      </c>
      <c r="S670" s="465">
        <v>1542.24</v>
      </c>
      <c r="T670" s="514"/>
      <c r="U670" s="465">
        <v>2570.3000000000002</v>
      </c>
      <c r="V670" s="465">
        <v>1542.24</v>
      </c>
      <c r="W670" s="514"/>
      <c r="X670" s="465">
        <v>2447.9</v>
      </c>
      <c r="Y670" s="465">
        <v>1468.8</v>
      </c>
      <c r="Z670" s="514"/>
      <c r="AA670" s="465">
        <v>2128.65</v>
      </c>
      <c r="AB670" s="465">
        <v>1277.19</v>
      </c>
      <c r="AC670" s="514"/>
      <c r="AD670" s="465">
        <v>1851</v>
      </c>
      <c r="AE670" s="465">
        <v>1110.5999999999999</v>
      </c>
      <c r="AF670" s="514"/>
      <c r="AG670" s="465">
        <v>1851</v>
      </c>
      <c r="AH670" s="465">
        <v>1110.5999999999999</v>
      </c>
      <c r="AI670" s="530"/>
      <c r="AJ670" s="533"/>
      <c r="AK670" s="533"/>
      <c r="AL670" s="533"/>
      <c r="AM670" s="533"/>
      <c r="AN670" s="533"/>
      <c r="AO670" s="533"/>
      <c r="AP670" s="534"/>
    </row>
    <row r="671" spans="1:42" ht="24" customHeight="1" outlineLevel="1" x14ac:dyDescent="0.25">
      <c r="A671" s="493" t="s">
        <v>13557</v>
      </c>
      <c r="B671" s="471" t="s">
        <v>11287</v>
      </c>
      <c r="C671" s="469" t="s">
        <v>4610</v>
      </c>
      <c r="E671" s="472" t="s">
        <v>13368</v>
      </c>
      <c r="F671" s="469" t="s">
        <v>4455</v>
      </c>
      <c r="G671" s="468">
        <v>3.15</v>
      </c>
      <c r="H671" s="468">
        <v>1.45</v>
      </c>
      <c r="I671" s="468" t="s">
        <v>4616</v>
      </c>
      <c r="J671" s="468">
        <v>489</v>
      </c>
      <c r="K671" s="468"/>
      <c r="M671" s="474">
        <f t="shared" si="46"/>
        <v>4379.83</v>
      </c>
      <c r="N671" s="474">
        <f t="shared" si="43"/>
        <v>3284.8724999999999</v>
      </c>
      <c r="P671" s="488">
        <v>0.75</v>
      </c>
      <c r="R671" s="474">
        <v>3537.56</v>
      </c>
      <c r="S671" s="474">
        <v>2509.4</v>
      </c>
      <c r="U671" s="474">
        <v>3537.56</v>
      </c>
      <c r="V671" s="474">
        <v>2509.4</v>
      </c>
      <c r="X671" s="465">
        <v>3369.1</v>
      </c>
      <c r="Y671" s="465">
        <v>2389.9</v>
      </c>
      <c r="AA671" s="474">
        <v>2929.63</v>
      </c>
      <c r="AB671" s="474">
        <v>2078.17</v>
      </c>
      <c r="AD671" s="474">
        <v>2547.5</v>
      </c>
      <c r="AE671" s="474">
        <v>1807.1</v>
      </c>
      <c r="AF671" s="514"/>
      <c r="AG671" s="474">
        <v>2547.5</v>
      </c>
      <c r="AH671" s="474">
        <v>1807.1</v>
      </c>
      <c r="AP671" s="535"/>
    </row>
    <row r="672" spans="1:42" ht="24" customHeight="1" outlineLevel="1" x14ac:dyDescent="0.25">
      <c r="A672" s="493" t="s">
        <v>13557</v>
      </c>
      <c r="B672" s="471" t="s">
        <v>11288</v>
      </c>
      <c r="C672" s="469" t="s">
        <v>4610</v>
      </c>
      <c r="E672" s="472" t="s">
        <v>13369</v>
      </c>
      <c r="F672" s="469" t="s">
        <v>4455</v>
      </c>
      <c r="G672" s="468">
        <v>3.15</v>
      </c>
      <c r="H672" s="468">
        <v>1.45</v>
      </c>
      <c r="I672" s="468" t="s">
        <v>4616</v>
      </c>
      <c r="J672" s="468">
        <v>453</v>
      </c>
      <c r="K672" s="468"/>
      <c r="M672" s="474">
        <f t="shared" si="46"/>
        <v>4061.7200000000003</v>
      </c>
      <c r="N672" s="474">
        <f t="shared" si="43"/>
        <v>2924.4384</v>
      </c>
      <c r="P672" s="488">
        <v>0.72</v>
      </c>
      <c r="R672" s="474">
        <v>3280.62</v>
      </c>
      <c r="S672" s="474">
        <v>2252.46</v>
      </c>
      <c r="U672" s="474">
        <v>3280.62</v>
      </c>
      <c r="V672" s="474">
        <v>2252.46</v>
      </c>
      <c r="X672" s="465">
        <v>3124.4</v>
      </c>
      <c r="Y672" s="465">
        <v>2145.1999999999998</v>
      </c>
      <c r="AA672" s="474">
        <v>2716.88</v>
      </c>
      <c r="AB672" s="474">
        <v>1865.42</v>
      </c>
      <c r="AD672" s="474">
        <v>2362.5</v>
      </c>
      <c r="AE672" s="474">
        <v>1622.1</v>
      </c>
      <c r="AG672" s="474">
        <v>2362.5</v>
      </c>
      <c r="AH672" s="474">
        <v>1622.1</v>
      </c>
      <c r="AP672" s="535"/>
    </row>
    <row r="673" spans="1:42" ht="24" customHeight="1" outlineLevel="1" x14ac:dyDescent="0.25">
      <c r="A673" s="493" t="s">
        <v>13557</v>
      </c>
      <c r="B673" s="471" t="s">
        <v>11289</v>
      </c>
      <c r="C673" s="469" t="s">
        <v>4610</v>
      </c>
      <c r="E673" s="472" t="s">
        <v>13370</v>
      </c>
      <c r="F673" s="469" t="s">
        <v>4455</v>
      </c>
      <c r="G673" s="468">
        <v>3.15</v>
      </c>
      <c r="H673" s="468">
        <v>1.45</v>
      </c>
      <c r="I673" s="468" t="s">
        <v>4616</v>
      </c>
      <c r="J673" s="468">
        <v>484</v>
      </c>
      <c r="K673" s="468"/>
      <c r="M673" s="474">
        <f t="shared" si="46"/>
        <v>3500.38</v>
      </c>
      <c r="N673" s="474">
        <f t="shared" si="43"/>
        <v>2205.2393999999999</v>
      </c>
      <c r="P673" s="488">
        <v>0.63</v>
      </c>
      <c r="R673" s="474">
        <v>2827.23</v>
      </c>
      <c r="S673" s="474">
        <v>1799.07</v>
      </c>
      <c r="U673" s="474">
        <v>2827.23</v>
      </c>
      <c r="V673" s="474">
        <v>1799.07</v>
      </c>
      <c r="X673" s="465">
        <v>2692.6</v>
      </c>
      <c r="Y673" s="465">
        <v>1713.4</v>
      </c>
      <c r="AA673" s="474">
        <v>2341.4</v>
      </c>
      <c r="AB673" s="474">
        <v>1489.94</v>
      </c>
      <c r="AD673" s="474">
        <v>2036</v>
      </c>
      <c r="AE673" s="474">
        <v>1295.5999999999999</v>
      </c>
      <c r="AG673" s="474">
        <v>2036</v>
      </c>
      <c r="AH673" s="474">
        <v>1295.5999999999999</v>
      </c>
      <c r="AP673" s="535"/>
    </row>
    <row r="674" spans="1:42" ht="24" customHeight="1" outlineLevel="1" x14ac:dyDescent="0.25">
      <c r="A674" s="493" t="s">
        <v>13557</v>
      </c>
      <c r="B674" s="471" t="s">
        <v>11290</v>
      </c>
      <c r="C674" s="469" t="s">
        <v>4610</v>
      </c>
      <c r="E674" s="472" t="s">
        <v>13371</v>
      </c>
      <c r="F674" s="469" t="s">
        <v>4455</v>
      </c>
      <c r="G674" s="468">
        <v>3.15</v>
      </c>
      <c r="H674" s="468">
        <v>1.45</v>
      </c>
      <c r="I674" s="468" t="s">
        <v>4616</v>
      </c>
      <c r="K674" s="468"/>
      <c r="M674" s="474">
        <f t="shared" si="46"/>
        <v>3596.71</v>
      </c>
      <c r="N674" s="474">
        <f t="shared" si="43"/>
        <v>2265.9272999999998</v>
      </c>
      <c r="P674" s="488">
        <v>0.63</v>
      </c>
      <c r="R674" s="474">
        <v>2905.04</v>
      </c>
      <c r="S674" s="474">
        <v>1743</v>
      </c>
      <c r="U674" s="474">
        <v>2905.04</v>
      </c>
      <c r="V674" s="474">
        <v>1743</v>
      </c>
      <c r="X674" s="465">
        <v>2766.7</v>
      </c>
      <c r="Y674" s="465">
        <v>1660</v>
      </c>
      <c r="AA674" s="474">
        <v>2405.8000000000002</v>
      </c>
      <c r="AB674" s="474">
        <v>1443.48</v>
      </c>
      <c r="AD674" s="474">
        <v>2092</v>
      </c>
      <c r="AE674" s="474">
        <v>1255.2</v>
      </c>
      <c r="AG674" s="474">
        <v>2092</v>
      </c>
      <c r="AH674" s="474">
        <v>1255.2</v>
      </c>
      <c r="AP674" s="535"/>
    </row>
    <row r="675" spans="1:42" ht="24" customHeight="1" outlineLevel="1" x14ac:dyDescent="0.25">
      <c r="A675" s="493" t="s">
        <v>13557</v>
      </c>
      <c r="B675" s="471" t="s">
        <v>11291</v>
      </c>
      <c r="C675" s="469" t="s">
        <v>4610</v>
      </c>
      <c r="E675" s="472" t="s">
        <v>13372</v>
      </c>
      <c r="F675" s="469" t="s">
        <v>4455</v>
      </c>
      <c r="G675" s="468">
        <v>3.15</v>
      </c>
      <c r="H675" s="468">
        <v>1.45</v>
      </c>
      <c r="I675" s="468" t="s">
        <v>4616</v>
      </c>
      <c r="K675" s="468"/>
      <c r="M675" s="474">
        <f t="shared" si="46"/>
        <v>4664.2700000000004</v>
      </c>
      <c r="N675" s="474">
        <f t="shared" si="43"/>
        <v>3358.2744000000002</v>
      </c>
      <c r="P675" s="488">
        <v>0.72</v>
      </c>
      <c r="R675" s="474">
        <v>3767.3</v>
      </c>
      <c r="S675" s="474">
        <v>2739.24</v>
      </c>
      <c r="U675" s="474">
        <v>3767.3</v>
      </c>
      <c r="V675" s="474">
        <v>2739.24</v>
      </c>
      <c r="X675" s="465">
        <v>3587.9</v>
      </c>
      <c r="Y675" s="465">
        <v>2608.8000000000002</v>
      </c>
      <c r="AA675" s="474">
        <v>0</v>
      </c>
      <c r="AB675" s="474">
        <v>0</v>
      </c>
      <c r="AD675" s="474"/>
      <c r="AE675" s="474"/>
      <c r="AG675" s="474"/>
      <c r="AH675" s="474"/>
      <c r="AP675" s="535"/>
    </row>
    <row r="676" spans="1:42" ht="24" customHeight="1" outlineLevel="1" x14ac:dyDescent="0.25">
      <c r="A676" s="493"/>
      <c r="B676" s="471" t="s">
        <v>19674</v>
      </c>
      <c r="C676" s="469" t="s">
        <v>4610</v>
      </c>
      <c r="E676" s="472" t="s">
        <v>19672</v>
      </c>
      <c r="F676" s="469" t="s">
        <v>4455</v>
      </c>
      <c r="G676" s="468">
        <v>3.15</v>
      </c>
      <c r="H676" s="468">
        <v>1.45</v>
      </c>
      <c r="I676" s="468" t="s">
        <v>4616</v>
      </c>
      <c r="K676" s="468"/>
      <c r="M676" s="474">
        <v>4957.2700000000004</v>
      </c>
      <c r="N676" s="474">
        <f t="shared" si="43"/>
        <v>3717.9525000000003</v>
      </c>
      <c r="P676" s="488">
        <v>0.75</v>
      </c>
      <c r="R676" s="474">
        <v>0</v>
      </c>
      <c r="S676" s="474">
        <v>0</v>
      </c>
      <c r="U676" s="474">
        <v>0</v>
      </c>
      <c r="V676" s="474">
        <v>0</v>
      </c>
      <c r="X676" s="465">
        <v>0</v>
      </c>
      <c r="Y676" s="465">
        <v>0</v>
      </c>
      <c r="AA676" s="474">
        <v>0</v>
      </c>
      <c r="AB676" s="474">
        <v>0</v>
      </c>
      <c r="AD676" s="474"/>
      <c r="AE676" s="474"/>
      <c r="AG676" s="474"/>
      <c r="AH676" s="474"/>
      <c r="AP676" s="535"/>
    </row>
    <row r="677" spans="1:42" s="466" customFormat="1" ht="24" customHeight="1" outlineLevel="1" x14ac:dyDescent="0.25">
      <c r="A677" s="492" t="s">
        <v>13557</v>
      </c>
      <c r="B677" s="462" t="s">
        <v>11292</v>
      </c>
      <c r="C677" s="461" t="s">
        <v>4610</v>
      </c>
      <c r="D677" s="461"/>
      <c r="E677" s="466" t="s">
        <v>11142</v>
      </c>
      <c r="F677" s="461" t="s">
        <v>4455</v>
      </c>
      <c r="G677" s="464">
        <v>4</v>
      </c>
      <c r="H677" s="464">
        <v>1.75</v>
      </c>
      <c r="I677" s="464" t="s">
        <v>4616</v>
      </c>
      <c r="J677" s="464">
        <v>560</v>
      </c>
      <c r="K677" s="464"/>
      <c r="L677" s="464">
        <v>21</v>
      </c>
      <c r="M677" s="465">
        <f>X677*$O$3</f>
        <v>3980.08</v>
      </c>
      <c r="N677" s="465">
        <f t="shared" si="43"/>
        <v>2388.0479999999998</v>
      </c>
      <c r="O677" s="514"/>
      <c r="P677" s="486">
        <v>0.6</v>
      </c>
      <c r="Q677" s="514"/>
      <c r="R677" s="465">
        <v>3214.68</v>
      </c>
      <c r="S677" s="465">
        <v>1928.85</v>
      </c>
      <c r="T677" s="514"/>
      <c r="U677" s="465">
        <v>3214.68</v>
      </c>
      <c r="V677" s="465">
        <v>1928.85</v>
      </c>
      <c r="W677" s="514"/>
      <c r="X677" s="465">
        <v>3061.6</v>
      </c>
      <c r="Y677" s="465">
        <v>1837</v>
      </c>
      <c r="Z677" s="514"/>
      <c r="AA677" s="465">
        <v>2662.25</v>
      </c>
      <c r="AB677" s="465">
        <v>1597.35</v>
      </c>
      <c r="AC677" s="514"/>
      <c r="AD677" s="465">
        <v>2315</v>
      </c>
      <c r="AE677" s="465">
        <v>1389</v>
      </c>
      <c r="AF677" s="514"/>
      <c r="AG677" s="465">
        <v>2315</v>
      </c>
      <c r="AH677" s="465">
        <v>1389</v>
      </c>
      <c r="AI677" s="530"/>
      <c r="AJ677" s="533"/>
      <c r="AK677" s="533"/>
      <c r="AL677" s="533"/>
      <c r="AM677" s="533"/>
      <c r="AN677" s="533"/>
      <c r="AO677" s="533"/>
      <c r="AP677" s="534"/>
    </row>
    <row r="678" spans="1:42" ht="24" customHeight="1" outlineLevel="1" x14ac:dyDescent="0.25">
      <c r="A678" s="493" t="s">
        <v>13557</v>
      </c>
      <c r="B678" s="471" t="s">
        <v>11293</v>
      </c>
      <c r="C678" s="469" t="s">
        <v>4610</v>
      </c>
      <c r="E678" s="472" t="s">
        <v>11143</v>
      </c>
      <c r="F678" s="469" t="s">
        <v>4455</v>
      </c>
      <c r="G678" s="468">
        <v>4</v>
      </c>
      <c r="H678" s="468">
        <v>1.75</v>
      </c>
      <c r="I678" s="468" t="s">
        <v>4616</v>
      </c>
      <c r="J678" s="468">
        <v>600</v>
      </c>
      <c r="K678" s="468"/>
      <c r="M678" s="474">
        <f>X678*$O$3</f>
        <v>5177.51</v>
      </c>
      <c r="N678" s="474">
        <f t="shared" si="43"/>
        <v>3883.1325000000002</v>
      </c>
      <c r="P678" s="488">
        <v>0.75</v>
      </c>
      <c r="R678" s="474">
        <v>4181.84</v>
      </c>
      <c r="S678" s="474">
        <v>2896.01</v>
      </c>
      <c r="U678" s="474">
        <v>4181.84</v>
      </c>
      <c r="V678" s="474">
        <v>2896.01</v>
      </c>
      <c r="X678" s="465">
        <v>3982.7</v>
      </c>
      <c r="Y678" s="465">
        <v>2758.1</v>
      </c>
      <c r="AA678" s="474">
        <v>3463.23</v>
      </c>
      <c r="AB678" s="474">
        <v>2398.33</v>
      </c>
      <c r="AD678" s="474">
        <v>3011.5</v>
      </c>
      <c r="AE678" s="474">
        <v>2085.5</v>
      </c>
      <c r="AG678" s="474">
        <v>3011.5</v>
      </c>
      <c r="AH678" s="474">
        <v>2085.5</v>
      </c>
      <c r="AP678" s="535"/>
    </row>
    <row r="679" spans="1:42" ht="24" customHeight="1" outlineLevel="1" x14ac:dyDescent="0.25">
      <c r="A679" s="493" t="s">
        <v>13557</v>
      </c>
      <c r="B679" s="471" t="s">
        <v>11294</v>
      </c>
      <c r="C679" s="469" t="s">
        <v>4610</v>
      </c>
      <c r="E679" s="472" t="s">
        <v>11144</v>
      </c>
      <c r="F679" s="469" t="s">
        <v>4455</v>
      </c>
      <c r="G679" s="468">
        <v>4</v>
      </c>
      <c r="H679" s="468">
        <v>1.75</v>
      </c>
      <c r="I679" s="468" t="s">
        <v>4616</v>
      </c>
      <c r="J679" s="468">
        <v>564</v>
      </c>
      <c r="K679" s="468"/>
      <c r="M679" s="474">
        <f>X679*$O$3</f>
        <v>4859.53</v>
      </c>
      <c r="N679" s="474">
        <f t="shared" si="43"/>
        <v>3498.8615999999997</v>
      </c>
      <c r="P679" s="488">
        <v>0.72</v>
      </c>
      <c r="R679" s="474">
        <v>3925.01</v>
      </c>
      <c r="S679" s="474">
        <v>2639.07</v>
      </c>
      <c r="U679" s="474">
        <v>3925.01</v>
      </c>
      <c r="V679" s="474">
        <v>2639.07</v>
      </c>
      <c r="X679" s="465">
        <v>3738.1</v>
      </c>
      <c r="Y679" s="465">
        <v>2513.4</v>
      </c>
      <c r="AA679" s="474">
        <v>3250.48</v>
      </c>
      <c r="AB679" s="474">
        <v>2185.58</v>
      </c>
      <c r="AD679" s="474">
        <v>2826.5</v>
      </c>
      <c r="AE679" s="474">
        <v>1900.5</v>
      </c>
      <c r="AG679" s="474">
        <v>2826.5</v>
      </c>
      <c r="AH679" s="474">
        <v>1900.5</v>
      </c>
      <c r="AP679" s="535"/>
    </row>
    <row r="680" spans="1:42" ht="24" customHeight="1" outlineLevel="1" x14ac:dyDescent="0.25">
      <c r="A680" s="493" t="s">
        <v>13557</v>
      </c>
      <c r="B680" s="471" t="s">
        <v>11295</v>
      </c>
      <c r="C680" s="469" t="s">
        <v>4610</v>
      </c>
      <c r="E680" s="472" t="s">
        <v>11145</v>
      </c>
      <c r="F680" s="469" t="s">
        <v>4455</v>
      </c>
      <c r="G680" s="468">
        <v>4</v>
      </c>
      <c r="H680" s="468">
        <v>1.75</v>
      </c>
      <c r="I680" s="468" t="s">
        <v>4616</v>
      </c>
      <c r="J680" s="468">
        <v>596</v>
      </c>
      <c r="K680" s="468"/>
      <c r="M680" s="474">
        <f>X680*$O$3</f>
        <v>4298.1900000000005</v>
      </c>
      <c r="N680" s="474">
        <f t="shared" si="43"/>
        <v>2707.8597000000004</v>
      </c>
      <c r="P680" s="488">
        <v>0.63</v>
      </c>
      <c r="R680" s="474">
        <v>3471.62</v>
      </c>
      <c r="S680" s="474">
        <v>2185.6799999999998</v>
      </c>
      <c r="U680" s="474">
        <v>3471.62</v>
      </c>
      <c r="V680" s="474">
        <v>2185.6799999999998</v>
      </c>
      <c r="X680" s="465">
        <v>3306.3</v>
      </c>
      <c r="Y680" s="465">
        <v>2081.6</v>
      </c>
      <c r="AA680" s="474">
        <v>2875</v>
      </c>
      <c r="AB680" s="474">
        <v>1810.1</v>
      </c>
      <c r="AD680" s="474">
        <v>2500</v>
      </c>
      <c r="AE680" s="474">
        <v>1574</v>
      </c>
      <c r="AG680" s="474">
        <v>2500</v>
      </c>
      <c r="AH680" s="474">
        <v>1574</v>
      </c>
      <c r="AP680" s="535"/>
    </row>
    <row r="681" spans="1:42" ht="24" customHeight="1" outlineLevel="1" x14ac:dyDescent="0.25">
      <c r="A681" s="493" t="s">
        <v>13557</v>
      </c>
      <c r="B681" s="471" t="s">
        <v>11296</v>
      </c>
      <c r="C681" s="469" t="s">
        <v>4610</v>
      </c>
      <c r="E681" s="472" t="s">
        <v>11146</v>
      </c>
      <c r="F681" s="469" t="s">
        <v>4455</v>
      </c>
      <c r="G681" s="468">
        <v>4</v>
      </c>
      <c r="H681" s="468">
        <v>1.75</v>
      </c>
      <c r="I681" s="468" t="s">
        <v>4616</v>
      </c>
      <c r="K681" s="468"/>
      <c r="M681" s="474">
        <f>X681*$O$3</f>
        <v>4497.6099999999997</v>
      </c>
      <c r="N681" s="474">
        <f t="shared" si="43"/>
        <v>2833.4942999999998</v>
      </c>
      <c r="P681" s="488">
        <v>0.63</v>
      </c>
      <c r="R681" s="474">
        <v>3632.69</v>
      </c>
      <c r="S681" s="474">
        <v>2179.59</v>
      </c>
      <c r="U681" s="474">
        <v>3632.69</v>
      </c>
      <c r="V681" s="474">
        <v>2179.59</v>
      </c>
      <c r="X681" s="465">
        <v>3459.7</v>
      </c>
      <c r="Y681" s="465">
        <v>2075.8000000000002</v>
      </c>
      <c r="AA681" s="474">
        <v>3008.4</v>
      </c>
      <c r="AB681" s="474">
        <v>1805.04</v>
      </c>
      <c r="AD681" s="474">
        <v>2616</v>
      </c>
      <c r="AE681" s="474">
        <v>1569.6</v>
      </c>
      <c r="AG681" s="474">
        <v>2616</v>
      </c>
      <c r="AH681" s="474">
        <v>1569.6</v>
      </c>
      <c r="AP681" s="535"/>
    </row>
    <row r="682" spans="1:42" ht="24" customHeight="1" outlineLevel="1" x14ac:dyDescent="0.25">
      <c r="A682" s="493" t="s">
        <v>13557</v>
      </c>
      <c r="B682" s="471" t="s">
        <v>11297</v>
      </c>
      <c r="C682" s="469" t="s">
        <v>4610</v>
      </c>
      <c r="E682" s="472" t="s">
        <v>11147</v>
      </c>
      <c r="F682" s="469" t="s">
        <v>4455</v>
      </c>
      <c r="G682" s="468">
        <v>4</v>
      </c>
      <c r="H682" s="468">
        <v>1.75</v>
      </c>
      <c r="I682" s="468" t="s">
        <v>4616</v>
      </c>
      <c r="K682" s="468"/>
      <c r="M682" s="474">
        <v>5355.08</v>
      </c>
      <c r="N682" s="474">
        <f t="shared" si="43"/>
        <v>3855.6576</v>
      </c>
      <c r="P682" s="488">
        <v>0.72</v>
      </c>
      <c r="R682" s="474">
        <v>0</v>
      </c>
      <c r="S682" s="474">
        <v>0</v>
      </c>
      <c r="U682" s="474">
        <v>0</v>
      </c>
      <c r="V682" s="474">
        <v>0</v>
      </c>
      <c r="X682" s="465">
        <v>0</v>
      </c>
      <c r="Y682" s="465">
        <v>0</v>
      </c>
      <c r="AA682" s="474">
        <v>0</v>
      </c>
      <c r="AB682" s="474">
        <v>0</v>
      </c>
      <c r="AD682" s="474"/>
      <c r="AE682" s="474"/>
      <c r="AF682" s="514"/>
      <c r="AG682" s="474"/>
      <c r="AH682" s="474"/>
      <c r="AP682" s="535"/>
    </row>
    <row r="683" spans="1:42" ht="24" customHeight="1" outlineLevel="1" x14ac:dyDescent="0.25">
      <c r="A683" s="493"/>
      <c r="B683" s="471" t="s">
        <v>19675</v>
      </c>
      <c r="C683" s="469" t="s">
        <v>4610</v>
      </c>
      <c r="E683" s="472" t="s">
        <v>19676</v>
      </c>
      <c r="F683" s="469" t="s">
        <v>4455</v>
      </c>
      <c r="G683" s="468">
        <v>4</v>
      </c>
      <c r="H683" s="468">
        <v>1.75</v>
      </c>
      <c r="I683" s="468" t="s">
        <v>4616</v>
      </c>
      <c r="K683" s="468"/>
      <c r="M683" s="474">
        <v>5630.08</v>
      </c>
      <c r="N683" s="474">
        <f t="shared" si="43"/>
        <v>4222.5599999999995</v>
      </c>
      <c r="P683" s="488">
        <v>0.75</v>
      </c>
      <c r="R683" s="474">
        <v>0</v>
      </c>
      <c r="S683" s="474">
        <v>0</v>
      </c>
      <c r="U683" s="474">
        <v>0</v>
      </c>
      <c r="V683" s="474">
        <v>0</v>
      </c>
      <c r="X683" s="465">
        <v>0</v>
      </c>
      <c r="Y683" s="465">
        <v>0</v>
      </c>
      <c r="AA683" s="474">
        <v>0</v>
      </c>
      <c r="AB683" s="474">
        <v>0</v>
      </c>
      <c r="AD683" s="474"/>
      <c r="AE683" s="474"/>
      <c r="AF683" s="514"/>
      <c r="AG683" s="474"/>
      <c r="AH683" s="474"/>
      <c r="AP683" s="535"/>
    </row>
    <row r="684" spans="1:42" s="466" customFormat="1" ht="24" customHeight="1" outlineLevel="1" x14ac:dyDescent="0.25">
      <c r="A684" s="492" t="s">
        <v>13557</v>
      </c>
      <c r="B684" s="462" t="s">
        <v>11298</v>
      </c>
      <c r="C684" s="461" t="s">
        <v>4610</v>
      </c>
      <c r="D684" s="461"/>
      <c r="E684" s="466" t="s">
        <v>11142</v>
      </c>
      <c r="F684" s="461" t="s">
        <v>4455</v>
      </c>
      <c r="G684" s="464">
        <v>4</v>
      </c>
      <c r="H684" s="464">
        <v>1.75</v>
      </c>
      <c r="I684" s="464" t="s">
        <v>4616</v>
      </c>
      <c r="J684" s="464">
        <v>512</v>
      </c>
      <c r="K684" s="464"/>
      <c r="L684" s="464"/>
      <c r="M684" s="465">
        <f t="shared" ref="M684:M689" si="47">X684*$O$3</f>
        <v>3637.92</v>
      </c>
      <c r="N684" s="465">
        <f t="shared" si="43"/>
        <v>2182.752</v>
      </c>
      <c r="O684" s="514"/>
      <c r="P684" s="486">
        <v>0.6</v>
      </c>
      <c r="Q684" s="514"/>
      <c r="R684" s="465">
        <v>2938.32</v>
      </c>
      <c r="S684" s="465">
        <v>1762.95</v>
      </c>
      <c r="T684" s="514"/>
      <c r="U684" s="465">
        <v>2938.32</v>
      </c>
      <c r="V684" s="465">
        <v>1762.95</v>
      </c>
      <c r="W684" s="514"/>
      <c r="X684" s="465">
        <v>2798.4</v>
      </c>
      <c r="Y684" s="465">
        <v>1679</v>
      </c>
      <c r="Z684" s="514"/>
      <c r="AA684" s="465">
        <v>2433.4</v>
      </c>
      <c r="AB684" s="465">
        <v>1460.04</v>
      </c>
      <c r="AC684" s="514"/>
      <c r="AD684" s="465">
        <v>2116</v>
      </c>
      <c r="AE684" s="465">
        <v>1269.5999999999999</v>
      </c>
      <c r="AF684" s="514"/>
      <c r="AG684" s="465">
        <v>2116</v>
      </c>
      <c r="AH684" s="465">
        <v>1269.5999999999999</v>
      </c>
      <c r="AI684" s="530"/>
      <c r="AJ684" s="533"/>
      <c r="AK684" s="533"/>
      <c r="AL684" s="533"/>
      <c r="AM684" s="533"/>
      <c r="AN684" s="533"/>
      <c r="AO684" s="533"/>
      <c r="AP684" s="534"/>
    </row>
    <row r="685" spans="1:42" ht="24" customHeight="1" outlineLevel="1" x14ac:dyDescent="0.25">
      <c r="A685" s="493" t="s">
        <v>13557</v>
      </c>
      <c r="B685" s="471" t="s">
        <v>11299</v>
      </c>
      <c r="C685" s="469" t="s">
        <v>4610</v>
      </c>
      <c r="E685" s="472" t="s">
        <v>11143</v>
      </c>
      <c r="F685" s="469" t="s">
        <v>4455</v>
      </c>
      <c r="G685" s="468">
        <v>4</v>
      </c>
      <c r="H685" s="468">
        <v>1.75</v>
      </c>
      <c r="I685" s="468" t="s">
        <v>4616</v>
      </c>
      <c r="J685" s="468">
        <v>552</v>
      </c>
      <c r="K685" s="468"/>
      <c r="M685" s="474">
        <f t="shared" si="47"/>
        <v>4835.3500000000004</v>
      </c>
      <c r="N685" s="474">
        <f t="shared" si="43"/>
        <v>3626.5125000000003</v>
      </c>
      <c r="P685" s="488">
        <v>0.75</v>
      </c>
      <c r="R685" s="474">
        <v>3905.48</v>
      </c>
      <c r="S685" s="474">
        <v>2730.21</v>
      </c>
      <c r="U685" s="474">
        <v>3905.48</v>
      </c>
      <c r="V685" s="474">
        <v>2730.21</v>
      </c>
      <c r="X685" s="465">
        <v>3719.5</v>
      </c>
      <c r="Y685" s="465">
        <v>2600.1999999999998</v>
      </c>
      <c r="AA685" s="474">
        <v>3234.38</v>
      </c>
      <c r="AB685" s="474">
        <v>2261.02</v>
      </c>
      <c r="AD685" s="474">
        <v>2812.5</v>
      </c>
      <c r="AE685" s="474">
        <v>1966.1</v>
      </c>
      <c r="AG685" s="474">
        <v>2812.5</v>
      </c>
      <c r="AH685" s="474">
        <v>1966.1</v>
      </c>
      <c r="AP685" s="535"/>
    </row>
    <row r="686" spans="1:42" ht="24" customHeight="1" outlineLevel="1" x14ac:dyDescent="0.25">
      <c r="A686" s="493" t="s">
        <v>13557</v>
      </c>
      <c r="B686" s="471" t="s">
        <v>11300</v>
      </c>
      <c r="C686" s="469" t="s">
        <v>4610</v>
      </c>
      <c r="E686" s="472" t="s">
        <v>11144</v>
      </c>
      <c r="F686" s="469" t="s">
        <v>4455</v>
      </c>
      <c r="G686" s="468">
        <v>4</v>
      </c>
      <c r="H686" s="468">
        <v>1.75</v>
      </c>
      <c r="I686" s="468" t="s">
        <v>4616</v>
      </c>
      <c r="J686" s="468">
        <v>516</v>
      </c>
      <c r="K686" s="468"/>
      <c r="M686" s="474">
        <f t="shared" si="47"/>
        <v>4517.37</v>
      </c>
      <c r="N686" s="474">
        <f t="shared" si="43"/>
        <v>3252.5063999999998</v>
      </c>
      <c r="P686" s="488">
        <v>0.72</v>
      </c>
      <c r="R686" s="474">
        <v>3648.65</v>
      </c>
      <c r="S686" s="474">
        <v>2473.2800000000002</v>
      </c>
      <c r="U686" s="474">
        <v>3648.65</v>
      </c>
      <c r="V686" s="474">
        <v>2473.2800000000002</v>
      </c>
      <c r="X686" s="465">
        <v>3474.9</v>
      </c>
      <c r="Y686" s="465">
        <v>2355.5</v>
      </c>
      <c r="AA686" s="474">
        <v>3021.63</v>
      </c>
      <c r="AB686" s="474">
        <v>2048.27</v>
      </c>
      <c r="AD686" s="474">
        <v>2627.5</v>
      </c>
      <c r="AE686" s="474">
        <v>1781.1</v>
      </c>
      <c r="AG686" s="474">
        <v>2627.5</v>
      </c>
      <c r="AH686" s="474">
        <v>1781.1</v>
      </c>
      <c r="AP686" s="535"/>
    </row>
    <row r="687" spans="1:42" ht="24" customHeight="1" outlineLevel="1" x14ac:dyDescent="0.25">
      <c r="A687" s="493" t="s">
        <v>13557</v>
      </c>
      <c r="B687" s="471" t="s">
        <v>11301</v>
      </c>
      <c r="C687" s="469" t="s">
        <v>4610</v>
      </c>
      <c r="E687" s="472" t="s">
        <v>11145</v>
      </c>
      <c r="F687" s="469" t="s">
        <v>4455</v>
      </c>
      <c r="G687" s="468">
        <v>4</v>
      </c>
      <c r="H687" s="468">
        <v>1.75</v>
      </c>
      <c r="I687" s="468" t="s">
        <v>4616</v>
      </c>
      <c r="J687" s="468">
        <v>548</v>
      </c>
      <c r="K687" s="468"/>
      <c r="M687" s="474">
        <f t="shared" si="47"/>
        <v>3956.03</v>
      </c>
      <c r="N687" s="474">
        <f t="shared" si="43"/>
        <v>2492.2989000000002</v>
      </c>
      <c r="P687" s="488">
        <v>0.63</v>
      </c>
      <c r="R687" s="474">
        <v>3195.26</v>
      </c>
      <c r="S687" s="474">
        <v>2019.89</v>
      </c>
      <c r="U687" s="474">
        <v>3195.26</v>
      </c>
      <c r="V687" s="474">
        <v>2019.89</v>
      </c>
      <c r="X687" s="465">
        <v>3043.1</v>
      </c>
      <c r="Y687" s="465">
        <v>1923.7</v>
      </c>
      <c r="AA687" s="474">
        <v>2646.15</v>
      </c>
      <c r="AB687" s="474">
        <v>1672.79</v>
      </c>
      <c r="AD687" s="474">
        <v>2301</v>
      </c>
      <c r="AE687" s="474">
        <v>1454.6</v>
      </c>
      <c r="AG687" s="474">
        <v>2301</v>
      </c>
      <c r="AH687" s="474">
        <v>1454.6</v>
      </c>
      <c r="AP687" s="535"/>
    </row>
    <row r="688" spans="1:42" ht="24" customHeight="1" outlineLevel="1" x14ac:dyDescent="0.25">
      <c r="A688" s="493" t="s">
        <v>13557</v>
      </c>
      <c r="B688" s="471" t="s">
        <v>11302</v>
      </c>
      <c r="C688" s="469" t="s">
        <v>4610</v>
      </c>
      <c r="E688" s="472" t="s">
        <v>11146</v>
      </c>
      <c r="F688" s="469" t="s">
        <v>4455</v>
      </c>
      <c r="G688" s="468">
        <v>4</v>
      </c>
      <c r="H688" s="468">
        <v>1.75</v>
      </c>
      <c r="I688" s="468" t="s">
        <v>4616</v>
      </c>
      <c r="K688" s="468"/>
      <c r="M688" s="474">
        <f t="shared" si="47"/>
        <v>4112.42</v>
      </c>
      <c r="N688" s="474">
        <f t="shared" si="43"/>
        <v>2590.8245999999999</v>
      </c>
      <c r="P688" s="488">
        <v>0.63</v>
      </c>
      <c r="R688" s="474">
        <v>3321.57</v>
      </c>
      <c r="S688" s="474">
        <v>1993.01</v>
      </c>
      <c r="U688" s="474">
        <v>3321.57</v>
      </c>
      <c r="V688" s="474">
        <v>1993.01</v>
      </c>
      <c r="X688" s="465">
        <v>3163.4</v>
      </c>
      <c r="Y688" s="465">
        <v>1898.1</v>
      </c>
      <c r="AA688" s="474">
        <v>2750.8</v>
      </c>
      <c r="AB688" s="474">
        <v>1650.48</v>
      </c>
      <c r="AD688" s="474">
        <v>2392</v>
      </c>
      <c r="AE688" s="474">
        <v>1435.2</v>
      </c>
      <c r="AG688" s="474">
        <v>2392</v>
      </c>
      <c r="AH688" s="474">
        <v>1435.2</v>
      </c>
      <c r="AP688" s="535"/>
    </row>
    <row r="689" spans="1:42" ht="24" customHeight="1" outlineLevel="1" x14ac:dyDescent="0.25">
      <c r="A689" s="493" t="s">
        <v>13557</v>
      </c>
      <c r="B689" s="471" t="s">
        <v>11303</v>
      </c>
      <c r="C689" s="469" t="s">
        <v>4610</v>
      </c>
      <c r="E689" s="472" t="s">
        <v>11147</v>
      </c>
      <c r="F689" s="469" t="s">
        <v>4455</v>
      </c>
      <c r="G689" s="468">
        <v>4</v>
      </c>
      <c r="H689" s="468">
        <v>1.75</v>
      </c>
      <c r="I689" s="468" t="s">
        <v>4616</v>
      </c>
      <c r="K689" s="468"/>
      <c r="M689" s="474">
        <f t="shared" si="47"/>
        <v>4996.42</v>
      </c>
      <c r="N689" s="474">
        <f t="shared" si="43"/>
        <v>3597.4223999999999</v>
      </c>
      <c r="P689" s="488">
        <v>0.72</v>
      </c>
      <c r="R689" s="474">
        <v>4035.57</v>
      </c>
      <c r="S689" s="474">
        <v>2860.2</v>
      </c>
      <c r="U689" s="474">
        <v>4035.57</v>
      </c>
      <c r="V689" s="474">
        <v>2860.2</v>
      </c>
      <c r="X689" s="465">
        <v>3843.4</v>
      </c>
      <c r="Y689" s="465">
        <v>2724</v>
      </c>
      <c r="AA689" s="474">
        <v>0</v>
      </c>
      <c r="AB689" s="474">
        <v>0</v>
      </c>
      <c r="AD689" s="474"/>
      <c r="AE689" s="474"/>
      <c r="AG689" s="474"/>
      <c r="AH689" s="474"/>
      <c r="AP689" s="535"/>
    </row>
    <row r="690" spans="1:42" ht="24" customHeight="1" outlineLevel="1" x14ac:dyDescent="0.25">
      <c r="A690" s="493"/>
      <c r="B690" s="471" t="s">
        <v>19677</v>
      </c>
      <c r="C690" s="469" t="s">
        <v>4610</v>
      </c>
      <c r="E690" s="472" t="s">
        <v>19676</v>
      </c>
      <c r="F690" s="469" t="s">
        <v>4455</v>
      </c>
      <c r="G690" s="468">
        <v>4</v>
      </c>
      <c r="H690" s="468">
        <v>1.75</v>
      </c>
      <c r="I690" s="468" t="s">
        <v>4616</v>
      </c>
      <c r="K690" s="468"/>
      <c r="M690" s="474">
        <v>5012.92</v>
      </c>
      <c r="N690" s="474">
        <f t="shared" si="43"/>
        <v>3759.69</v>
      </c>
      <c r="P690" s="488">
        <v>0.75</v>
      </c>
      <c r="R690" s="474">
        <v>0</v>
      </c>
      <c r="S690" s="474">
        <v>0</v>
      </c>
      <c r="U690" s="474">
        <v>0</v>
      </c>
      <c r="V690" s="474">
        <v>0</v>
      </c>
      <c r="X690" s="465">
        <v>0</v>
      </c>
      <c r="Y690" s="465">
        <v>0</v>
      </c>
      <c r="AA690" s="474">
        <v>0</v>
      </c>
      <c r="AB690" s="474">
        <v>0</v>
      </c>
      <c r="AD690" s="474"/>
      <c r="AE690" s="474"/>
      <c r="AG690" s="474"/>
      <c r="AH690" s="474"/>
      <c r="AP690" s="535"/>
    </row>
    <row r="691" spans="1:42" s="466" customFormat="1" ht="24" customHeight="1" outlineLevel="1" x14ac:dyDescent="0.25">
      <c r="A691" s="492" t="s">
        <v>13557</v>
      </c>
      <c r="B691" s="462" t="s">
        <v>11304</v>
      </c>
      <c r="C691" s="461" t="s">
        <v>4610</v>
      </c>
      <c r="D691" s="461"/>
      <c r="E691" s="466" t="s">
        <v>11142</v>
      </c>
      <c r="F691" s="461" t="s">
        <v>4455</v>
      </c>
      <c r="G691" s="464">
        <v>4</v>
      </c>
      <c r="H691" s="464">
        <v>1.75</v>
      </c>
      <c r="I691" s="464" t="s">
        <v>4616</v>
      </c>
      <c r="J691" s="464">
        <v>464</v>
      </c>
      <c r="K691" s="464"/>
      <c r="L691" s="464"/>
      <c r="M691" s="465">
        <f t="shared" ref="M691:M696" si="48">X691*$O$3</f>
        <v>3299.2700000000004</v>
      </c>
      <c r="N691" s="465">
        <f t="shared" si="43"/>
        <v>1979.5620000000001</v>
      </c>
      <c r="O691" s="514"/>
      <c r="P691" s="486">
        <v>0.6</v>
      </c>
      <c r="Q691" s="514"/>
      <c r="R691" s="465">
        <v>2664.8</v>
      </c>
      <c r="S691" s="465">
        <v>1598.84</v>
      </c>
      <c r="T691" s="514"/>
      <c r="U691" s="465">
        <v>2664.8</v>
      </c>
      <c r="V691" s="465">
        <v>1598.84</v>
      </c>
      <c r="W691" s="514"/>
      <c r="X691" s="465">
        <v>2537.9</v>
      </c>
      <c r="Y691" s="465">
        <v>1522.7</v>
      </c>
      <c r="Z691" s="514"/>
      <c r="AA691" s="465">
        <v>2206.85</v>
      </c>
      <c r="AB691" s="465">
        <v>1324.11</v>
      </c>
      <c r="AC691" s="514"/>
      <c r="AD691" s="465">
        <v>1919</v>
      </c>
      <c r="AE691" s="465">
        <v>1151.3999999999999</v>
      </c>
      <c r="AF691" s="514"/>
      <c r="AG691" s="465">
        <v>1919</v>
      </c>
      <c r="AH691" s="465">
        <v>1151.3999999999999</v>
      </c>
      <c r="AI691" s="530"/>
      <c r="AJ691" s="533"/>
      <c r="AK691" s="533"/>
      <c r="AL691" s="533"/>
      <c r="AM691" s="533"/>
      <c r="AN691" s="533"/>
      <c r="AO691" s="533"/>
      <c r="AP691" s="534"/>
    </row>
    <row r="692" spans="1:42" ht="24" customHeight="1" outlineLevel="1" x14ac:dyDescent="0.25">
      <c r="A692" s="493" t="s">
        <v>13557</v>
      </c>
      <c r="B692" s="471" t="s">
        <v>11305</v>
      </c>
      <c r="C692" s="469" t="s">
        <v>4610</v>
      </c>
      <c r="E692" s="472" t="s">
        <v>11143</v>
      </c>
      <c r="F692" s="469" t="s">
        <v>4455</v>
      </c>
      <c r="G692" s="468">
        <v>4</v>
      </c>
      <c r="H692" s="468">
        <v>1.75</v>
      </c>
      <c r="I692" s="468" t="s">
        <v>4616</v>
      </c>
      <c r="J692" s="468">
        <v>504</v>
      </c>
      <c r="K692" s="468"/>
      <c r="M692" s="474">
        <f t="shared" si="48"/>
        <v>4496.7</v>
      </c>
      <c r="N692" s="474">
        <f t="shared" si="43"/>
        <v>3372.5249999999996</v>
      </c>
      <c r="P692" s="488">
        <v>0.75</v>
      </c>
      <c r="R692" s="474">
        <v>3631.95</v>
      </c>
      <c r="S692" s="474">
        <v>2566.1</v>
      </c>
      <c r="U692" s="474">
        <v>3631.95</v>
      </c>
      <c r="V692" s="474">
        <v>2566.1</v>
      </c>
      <c r="X692" s="465">
        <v>3459</v>
      </c>
      <c r="Y692" s="465">
        <v>2443.9</v>
      </c>
      <c r="AA692" s="474">
        <v>3007.83</v>
      </c>
      <c r="AB692" s="474">
        <v>2125.09</v>
      </c>
      <c r="AD692" s="474">
        <v>2615.5</v>
      </c>
      <c r="AE692" s="474">
        <v>1847.8999999999999</v>
      </c>
      <c r="AG692" s="474">
        <v>2615.5</v>
      </c>
      <c r="AH692" s="474">
        <v>1847.8999999999999</v>
      </c>
      <c r="AP692" s="535"/>
    </row>
    <row r="693" spans="1:42" ht="24" customHeight="1" outlineLevel="1" x14ac:dyDescent="0.25">
      <c r="A693" s="493" t="s">
        <v>13557</v>
      </c>
      <c r="B693" s="471" t="s">
        <v>11306</v>
      </c>
      <c r="C693" s="469" t="s">
        <v>4610</v>
      </c>
      <c r="E693" s="472" t="s">
        <v>11144</v>
      </c>
      <c r="F693" s="469" t="s">
        <v>4455</v>
      </c>
      <c r="G693" s="468">
        <v>4</v>
      </c>
      <c r="H693" s="468">
        <v>1.75</v>
      </c>
      <c r="I693" s="468" t="s">
        <v>4616</v>
      </c>
      <c r="J693" s="468">
        <v>468</v>
      </c>
      <c r="K693" s="468"/>
      <c r="M693" s="474">
        <f t="shared" si="48"/>
        <v>4178.59</v>
      </c>
      <c r="N693" s="474">
        <f t="shared" si="43"/>
        <v>3008.5848000000001</v>
      </c>
      <c r="P693" s="488">
        <v>0.72</v>
      </c>
      <c r="R693" s="474">
        <v>3375.02</v>
      </c>
      <c r="S693" s="474">
        <v>2309.16</v>
      </c>
      <c r="U693" s="474">
        <v>3375.02</v>
      </c>
      <c r="V693" s="474">
        <v>2309.16</v>
      </c>
      <c r="X693" s="465">
        <v>3214.3</v>
      </c>
      <c r="Y693" s="465">
        <v>2199.1999999999998</v>
      </c>
      <c r="AA693" s="474">
        <v>2795.08</v>
      </c>
      <c r="AB693" s="474">
        <v>1912.34</v>
      </c>
      <c r="AD693" s="474">
        <v>2430.5</v>
      </c>
      <c r="AE693" s="474">
        <v>1662.8999999999999</v>
      </c>
      <c r="AG693" s="474">
        <v>2430.5</v>
      </c>
      <c r="AH693" s="474">
        <v>1662.8999999999999</v>
      </c>
      <c r="AP693" s="535"/>
    </row>
    <row r="694" spans="1:42" ht="24" customHeight="1" outlineLevel="1" x14ac:dyDescent="0.25">
      <c r="A694" s="493" t="s">
        <v>13557</v>
      </c>
      <c r="B694" s="471" t="s">
        <v>11307</v>
      </c>
      <c r="C694" s="469" t="s">
        <v>4610</v>
      </c>
      <c r="E694" s="472" t="s">
        <v>11145</v>
      </c>
      <c r="F694" s="469" t="s">
        <v>4455</v>
      </c>
      <c r="G694" s="468">
        <v>4</v>
      </c>
      <c r="H694" s="468">
        <v>1.75</v>
      </c>
      <c r="I694" s="468" t="s">
        <v>4616</v>
      </c>
      <c r="J694" s="468">
        <v>500</v>
      </c>
      <c r="K694" s="468"/>
      <c r="M694" s="474">
        <f t="shared" si="48"/>
        <v>3617.25</v>
      </c>
      <c r="N694" s="474">
        <f t="shared" si="43"/>
        <v>2278.8674999999998</v>
      </c>
      <c r="P694" s="488">
        <v>0.63</v>
      </c>
      <c r="R694" s="474">
        <v>2921.63</v>
      </c>
      <c r="S694" s="474">
        <v>1855.77</v>
      </c>
      <c r="U694" s="474">
        <v>2921.63</v>
      </c>
      <c r="V694" s="474">
        <v>1855.77</v>
      </c>
      <c r="X694" s="465">
        <v>2782.5</v>
      </c>
      <c r="Y694" s="465">
        <v>1767.4</v>
      </c>
      <c r="AA694" s="474">
        <v>2419.6</v>
      </c>
      <c r="AB694" s="474">
        <v>1536.86</v>
      </c>
      <c r="AD694" s="474">
        <v>2104</v>
      </c>
      <c r="AE694" s="474">
        <v>1336.3999999999999</v>
      </c>
      <c r="AF694" s="514"/>
      <c r="AG694" s="474">
        <v>2104</v>
      </c>
      <c r="AH694" s="474">
        <v>1336.3999999999999</v>
      </c>
      <c r="AP694" s="535"/>
    </row>
    <row r="695" spans="1:42" ht="24" customHeight="1" outlineLevel="1" x14ac:dyDescent="0.25">
      <c r="A695" s="493" t="s">
        <v>13557</v>
      </c>
      <c r="B695" s="471" t="s">
        <v>11308</v>
      </c>
      <c r="C695" s="469" t="s">
        <v>4610</v>
      </c>
      <c r="E695" s="472" t="s">
        <v>11146</v>
      </c>
      <c r="F695" s="469" t="s">
        <v>4455</v>
      </c>
      <c r="G695" s="468">
        <v>4</v>
      </c>
      <c r="H695" s="468">
        <v>1.75</v>
      </c>
      <c r="I695" s="468" t="s">
        <v>4616</v>
      </c>
      <c r="K695" s="468"/>
      <c r="M695" s="474">
        <f t="shared" si="48"/>
        <v>3729.05</v>
      </c>
      <c r="N695" s="474">
        <f t="shared" si="43"/>
        <v>2349.3015</v>
      </c>
      <c r="P695" s="488">
        <v>0.63</v>
      </c>
      <c r="R695" s="474">
        <v>3011.93</v>
      </c>
      <c r="S695" s="474">
        <v>1807.16</v>
      </c>
      <c r="U695" s="474">
        <v>3011.93</v>
      </c>
      <c r="V695" s="474">
        <v>1807.16</v>
      </c>
      <c r="X695" s="465">
        <v>2868.5</v>
      </c>
      <c r="Y695" s="465">
        <v>1721.1</v>
      </c>
      <c r="AA695" s="474">
        <v>2494.35</v>
      </c>
      <c r="AB695" s="474">
        <v>1496.61</v>
      </c>
      <c r="AD695" s="474">
        <v>2169</v>
      </c>
      <c r="AE695" s="474">
        <v>1301.3999999999999</v>
      </c>
      <c r="AG695" s="474">
        <v>2169</v>
      </c>
      <c r="AH695" s="474">
        <v>1301.3999999999999</v>
      </c>
      <c r="AP695" s="535"/>
    </row>
    <row r="696" spans="1:42" ht="24" customHeight="1" outlineLevel="1" x14ac:dyDescent="0.25">
      <c r="A696" s="493" t="s">
        <v>13557</v>
      </c>
      <c r="B696" s="471" t="s">
        <v>11309</v>
      </c>
      <c r="C696" s="469" t="s">
        <v>4610</v>
      </c>
      <c r="E696" s="472" t="s">
        <v>11147</v>
      </c>
      <c r="F696" s="469" t="s">
        <v>4455</v>
      </c>
      <c r="G696" s="468">
        <v>4</v>
      </c>
      <c r="H696" s="468">
        <v>1.75</v>
      </c>
      <c r="I696" s="468" t="s">
        <v>4616</v>
      </c>
      <c r="K696" s="468"/>
      <c r="M696" s="474">
        <f t="shared" si="48"/>
        <v>4657.7700000000004</v>
      </c>
      <c r="N696" s="474">
        <f t="shared" si="43"/>
        <v>3353.5944000000004</v>
      </c>
      <c r="P696" s="488">
        <v>0.72</v>
      </c>
      <c r="R696" s="474">
        <v>3762.05</v>
      </c>
      <c r="S696" s="474">
        <v>2696.09</v>
      </c>
      <c r="U696" s="474">
        <v>3762.05</v>
      </c>
      <c r="V696" s="474">
        <v>2696.09</v>
      </c>
      <c r="X696" s="465">
        <v>3582.9</v>
      </c>
      <c r="Y696" s="465">
        <v>2567.6999999999998</v>
      </c>
      <c r="AA696" s="474">
        <v>0</v>
      </c>
      <c r="AB696" s="474">
        <v>0</v>
      </c>
      <c r="AD696" s="474"/>
      <c r="AE696" s="474"/>
      <c r="AG696" s="474"/>
      <c r="AH696" s="474"/>
      <c r="AP696" s="535"/>
    </row>
    <row r="697" spans="1:42" ht="24" customHeight="1" outlineLevel="1" x14ac:dyDescent="0.25">
      <c r="A697" s="493"/>
      <c r="B697" s="471" t="s">
        <v>19678</v>
      </c>
      <c r="C697" s="469" t="s">
        <v>4610</v>
      </c>
      <c r="E697" s="472" t="s">
        <v>19676</v>
      </c>
      <c r="F697" s="469" t="s">
        <v>4455</v>
      </c>
      <c r="G697" s="468">
        <v>4</v>
      </c>
      <c r="H697" s="468">
        <v>1.75</v>
      </c>
      <c r="I697" s="468" t="s">
        <v>4616</v>
      </c>
      <c r="K697" s="468"/>
      <c r="M697" s="474">
        <v>4949.2700000000004</v>
      </c>
      <c r="N697" s="474">
        <f t="shared" si="43"/>
        <v>3711.9525000000003</v>
      </c>
      <c r="P697" s="488">
        <v>0.75</v>
      </c>
      <c r="R697" s="474">
        <v>0</v>
      </c>
      <c r="S697" s="474">
        <v>0</v>
      </c>
      <c r="U697" s="474">
        <v>0</v>
      </c>
      <c r="V697" s="474">
        <v>0</v>
      </c>
      <c r="X697" s="465">
        <v>0</v>
      </c>
      <c r="Y697" s="465">
        <v>0</v>
      </c>
      <c r="AA697" s="474">
        <v>0</v>
      </c>
      <c r="AB697" s="474">
        <v>0</v>
      </c>
      <c r="AD697" s="474"/>
      <c r="AE697" s="474"/>
      <c r="AG697" s="474"/>
      <c r="AH697" s="474"/>
      <c r="AP697" s="535"/>
    </row>
    <row r="698" spans="1:42" s="466" customFormat="1" ht="24" customHeight="1" outlineLevel="1" x14ac:dyDescent="0.25">
      <c r="A698" s="492" t="s">
        <v>17761</v>
      </c>
      <c r="B698" s="462" t="s">
        <v>11310</v>
      </c>
      <c r="C698" s="461" t="s">
        <v>4610</v>
      </c>
      <c r="D698" s="461"/>
      <c r="E698" s="466" t="s">
        <v>13373</v>
      </c>
      <c r="F698" s="461" t="s">
        <v>4455</v>
      </c>
      <c r="G698" s="464">
        <v>4.6500000000000004</v>
      </c>
      <c r="H698" s="464">
        <v>2.5</v>
      </c>
      <c r="I698" s="464" t="s">
        <v>4616</v>
      </c>
      <c r="J698" s="464">
        <v>400</v>
      </c>
      <c r="K698" s="464"/>
      <c r="L698" s="464"/>
      <c r="M698" s="465">
        <f>X698*$O$3</f>
        <v>2841.93</v>
      </c>
      <c r="N698" s="465">
        <f t="shared" si="43"/>
        <v>1705.1579999999999</v>
      </c>
      <c r="O698" s="514"/>
      <c r="P698" s="486">
        <v>0.6</v>
      </c>
      <c r="Q698" s="514"/>
      <c r="R698" s="465">
        <v>2295.41</v>
      </c>
      <c r="S698" s="465">
        <v>1377.29</v>
      </c>
      <c r="T698" s="514"/>
      <c r="U698" s="465">
        <v>2295.41</v>
      </c>
      <c r="V698" s="465">
        <v>1377.29</v>
      </c>
      <c r="W698" s="514"/>
      <c r="X698" s="465">
        <v>2186.1</v>
      </c>
      <c r="Y698" s="465">
        <v>1311.7</v>
      </c>
      <c r="Z698" s="514"/>
      <c r="AA698" s="465">
        <v>1900.95</v>
      </c>
      <c r="AB698" s="465">
        <v>1140.57</v>
      </c>
      <c r="AC698" s="514"/>
      <c r="AD698" s="465">
        <v>1653</v>
      </c>
      <c r="AE698" s="465">
        <v>991.8</v>
      </c>
      <c r="AF698" s="514"/>
      <c r="AG698" s="465">
        <v>1653</v>
      </c>
      <c r="AH698" s="465">
        <v>991.8</v>
      </c>
      <c r="AI698" s="530"/>
      <c r="AJ698" s="533"/>
      <c r="AK698" s="533"/>
      <c r="AL698" s="533"/>
      <c r="AM698" s="533"/>
      <c r="AN698" s="533"/>
      <c r="AO698" s="533"/>
      <c r="AP698" s="534"/>
    </row>
    <row r="699" spans="1:42" ht="24" customHeight="1" outlineLevel="1" x14ac:dyDescent="0.25">
      <c r="A699" s="493" t="s">
        <v>17761</v>
      </c>
      <c r="B699" s="471" t="s">
        <v>11311</v>
      </c>
      <c r="C699" s="469" t="s">
        <v>4610</v>
      </c>
      <c r="E699" s="472" t="s">
        <v>13374</v>
      </c>
      <c r="F699" s="469" t="s">
        <v>4455</v>
      </c>
      <c r="G699" s="468">
        <v>4.6500000000000004</v>
      </c>
      <c r="H699" s="468">
        <v>2.5</v>
      </c>
      <c r="I699" s="468" t="s">
        <v>4616</v>
      </c>
      <c r="K699" s="468"/>
      <c r="M699" s="474">
        <f>X699*$O$3</f>
        <v>4354.22</v>
      </c>
      <c r="N699" s="474">
        <f t="shared" ref="N699:N762" si="49">M699*P699</f>
        <v>3265.665</v>
      </c>
      <c r="P699" s="488">
        <v>0.75</v>
      </c>
      <c r="R699" s="474">
        <v>3516.87</v>
      </c>
      <c r="S699" s="474">
        <v>2598.75</v>
      </c>
      <c r="U699" s="474">
        <v>3516.87</v>
      </c>
      <c r="V699" s="474">
        <v>2598.75</v>
      </c>
      <c r="X699" s="465">
        <v>3349.4</v>
      </c>
      <c r="Y699" s="465">
        <v>2475</v>
      </c>
      <c r="AA699" s="474">
        <v>2912.55</v>
      </c>
      <c r="AB699" s="474">
        <v>2152.17</v>
      </c>
      <c r="AD699" s="474">
        <v>2532.65</v>
      </c>
      <c r="AE699" s="474">
        <v>1871.4499999999998</v>
      </c>
      <c r="AG699" s="474">
        <v>2532.65</v>
      </c>
      <c r="AH699" s="474">
        <v>1871.4499999999998</v>
      </c>
      <c r="AP699" s="535"/>
    </row>
    <row r="700" spans="1:42" ht="24" customHeight="1" outlineLevel="1" x14ac:dyDescent="0.25">
      <c r="A700" s="493" t="s">
        <v>17761</v>
      </c>
      <c r="B700" s="471" t="s">
        <v>11312</v>
      </c>
      <c r="C700" s="469" t="s">
        <v>4610</v>
      </c>
      <c r="E700" s="472" t="s">
        <v>13375</v>
      </c>
      <c r="F700" s="469" t="s">
        <v>4455</v>
      </c>
      <c r="G700" s="468">
        <v>4.6500000000000004</v>
      </c>
      <c r="H700" s="468">
        <v>2.5</v>
      </c>
      <c r="I700" s="468" t="s">
        <v>4616</v>
      </c>
      <c r="K700" s="468"/>
      <c r="M700" s="474">
        <f>X700*$O$3</f>
        <v>4036.2400000000002</v>
      </c>
      <c r="N700" s="474">
        <f t="shared" si="49"/>
        <v>2906.0927999999999</v>
      </c>
      <c r="P700" s="488">
        <v>0.72</v>
      </c>
      <c r="R700" s="474">
        <v>3260.04</v>
      </c>
      <c r="S700" s="474">
        <v>2341.8200000000002</v>
      </c>
      <c r="U700" s="474">
        <v>3260.04</v>
      </c>
      <c r="V700" s="474">
        <v>2341.8200000000002</v>
      </c>
      <c r="X700" s="465">
        <v>3104.8</v>
      </c>
      <c r="Y700" s="465">
        <v>2230.3000000000002</v>
      </c>
      <c r="AA700" s="474">
        <v>2699.8</v>
      </c>
      <c r="AB700" s="474">
        <v>1939.42</v>
      </c>
      <c r="AD700" s="474">
        <v>2347.65</v>
      </c>
      <c r="AE700" s="474">
        <v>1686.4499999999998</v>
      </c>
      <c r="AF700" s="514"/>
      <c r="AG700" s="474">
        <v>2347.65</v>
      </c>
      <c r="AH700" s="474">
        <v>1686.4499999999998</v>
      </c>
      <c r="AP700" s="535"/>
    </row>
    <row r="701" spans="1:42" ht="24" customHeight="1" outlineLevel="1" x14ac:dyDescent="0.25">
      <c r="A701" s="493" t="s">
        <v>17761</v>
      </c>
      <c r="B701" s="471" t="s">
        <v>11313</v>
      </c>
      <c r="C701" s="469" t="s">
        <v>4610</v>
      </c>
      <c r="E701" s="472" t="s">
        <v>13376</v>
      </c>
      <c r="F701" s="469" t="s">
        <v>4455</v>
      </c>
      <c r="G701" s="468">
        <v>4.6500000000000004</v>
      </c>
      <c r="H701" s="468">
        <v>2.5</v>
      </c>
      <c r="I701" s="468" t="s">
        <v>4616</v>
      </c>
      <c r="K701" s="468"/>
      <c r="M701" s="474">
        <f>X701*$O$3</f>
        <v>3160.0400000000004</v>
      </c>
      <c r="N701" s="474">
        <f t="shared" si="49"/>
        <v>1990.8252000000002</v>
      </c>
      <c r="P701" s="488">
        <v>0.63</v>
      </c>
      <c r="R701" s="474">
        <v>2552.34</v>
      </c>
      <c r="S701" s="474">
        <v>1634.12</v>
      </c>
      <c r="U701" s="474">
        <v>2552.34</v>
      </c>
      <c r="V701" s="474">
        <v>1634.12</v>
      </c>
      <c r="X701" s="465">
        <v>2430.8000000000002</v>
      </c>
      <c r="Y701" s="465">
        <v>1556.3</v>
      </c>
      <c r="AA701" s="474">
        <v>2113.6999999999998</v>
      </c>
      <c r="AB701" s="474">
        <v>1353.32</v>
      </c>
      <c r="AD701" s="474">
        <v>1838</v>
      </c>
      <c r="AE701" s="474">
        <v>1176.8</v>
      </c>
      <c r="AG701" s="474">
        <v>1838</v>
      </c>
      <c r="AH701" s="474">
        <v>1176.8</v>
      </c>
      <c r="AP701" s="535"/>
    </row>
    <row r="702" spans="1:42" ht="24" customHeight="1" outlineLevel="1" x14ac:dyDescent="0.25">
      <c r="A702" s="493" t="s">
        <v>17761</v>
      </c>
      <c r="B702" s="471" t="s">
        <v>11314</v>
      </c>
      <c r="C702" s="469" t="s">
        <v>4610</v>
      </c>
      <c r="E702" s="472" t="s">
        <v>13377</v>
      </c>
      <c r="F702" s="469" t="s">
        <v>4455</v>
      </c>
      <c r="G702" s="468">
        <v>4.6500000000000004</v>
      </c>
      <c r="H702" s="468">
        <v>2.5</v>
      </c>
      <c r="I702" s="468" t="s">
        <v>4616</v>
      </c>
      <c r="K702" s="468"/>
      <c r="M702" s="474">
        <f>X702*$O$3</f>
        <v>3211.5200000000004</v>
      </c>
      <c r="N702" s="474">
        <f t="shared" si="49"/>
        <v>2023.2576000000004</v>
      </c>
      <c r="P702" s="488">
        <v>0.63</v>
      </c>
      <c r="R702" s="474">
        <v>2593.92</v>
      </c>
      <c r="S702" s="474">
        <v>1556.42</v>
      </c>
      <c r="U702" s="474">
        <v>2593.92</v>
      </c>
      <c r="V702" s="474">
        <v>1556.42</v>
      </c>
      <c r="X702" s="465">
        <v>2470.4</v>
      </c>
      <c r="Y702" s="465">
        <v>1482.3</v>
      </c>
      <c r="AA702" s="474">
        <v>2148.1999999999998</v>
      </c>
      <c r="AB702" s="474">
        <v>1288.92</v>
      </c>
      <c r="AD702" s="474">
        <v>1868</v>
      </c>
      <c r="AE702" s="474">
        <v>1120.8</v>
      </c>
      <c r="AG702" s="474">
        <v>1868</v>
      </c>
      <c r="AH702" s="474">
        <v>1120.8</v>
      </c>
      <c r="AP702" s="535"/>
    </row>
    <row r="703" spans="1:42" ht="24" customHeight="1" outlineLevel="1" x14ac:dyDescent="0.25">
      <c r="A703" s="493" t="s">
        <v>17761</v>
      </c>
      <c r="B703" s="471" t="s">
        <v>11315</v>
      </c>
      <c r="C703" s="469" t="s">
        <v>4610</v>
      </c>
      <c r="E703" s="472" t="s">
        <v>13378</v>
      </c>
      <c r="F703" s="469" t="s">
        <v>4455</v>
      </c>
      <c r="G703" s="468">
        <v>4.6500000000000004</v>
      </c>
      <c r="H703" s="468">
        <v>2.5</v>
      </c>
      <c r="I703" s="468" t="s">
        <v>4616</v>
      </c>
      <c r="K703" s="468"/>
      <c r="M703" s="474">
        <v>3029.43</v>
      </c>
      <c r="N703" s="474">
        <f t="shared" si="49"/>
        <v>2181.1895999999997</v>
      </c>
      <c r="P703" s="488">
        <v>0.72</v>
      </c>
      <c r="R703" s="474">
        <v>0</v>
      </c>
      <c r="S703" s="474">
        <v>0</v>
      </c>
      <c r="U703" s="474">
        <v>0</v>
      </c>
      <c r="V703" s="474">
        <v>0</v>
      </c>
      <c r="X703" s="465">
        <v>0</v>
      </c>
      <c r="Y703" s="465">
        <v>0</v>
      </c>
      <c r="AA703" s="474">
        <v>0</v>
      </c>
      <c r="AB703" s="474">
        <v>0</v>
      </c>
      <c r="AD703" s="474"/>
      <c r="AE703" s="474"/>
      <c r="AG703" s="474"/>
      <c r="AH703" s="474"/>
      <c r="AP703" s="535"/>
    </row>
    <row r="704" spans="1:42" ht="24" customHeight="1" outlineLevel="1" x14ac:dyDescent="0.25">
      <c r="A704" s="493"/>
      <c r="B704" s="471" t="s">
        <v>19679</v>
      </c>
      <c r="C704" s="469" t="s">
        <v>4610</v>
      </c>
      <c r="E704" s="472" t="s">
        <v>19680</v>
      </c>
      <c r="F704" s="469" t="s">
        <v>4455</v>
      </c>
      <c r="G704" s="468">
        <v>4.6500000000000004</v>
      </c>
      <c r="H704" s="468">
        <v>2.5</v>
      </c>
      <c r="I704" s="468" t="s">
        <v>4616</v>
      </c>
      <c r="K704" s="468"/>
      <c r="M704" s="474">
        <v>3304.43</v>
      </c>
      <c r="N704" s="474">
        <f t="shared" si="49"/>
        <v>2478.3224999999998</v>
      </c>
      <c r="P704" s="488">
        <v>0.75</v>
      </c>
      <c r="R704" s="474">
        <v>0</v>
      </c>
      <c r="S704" s="474">
        <v>0</v>
      </c>
      <c r="U704" s="474">
        <v>0</v>
      </c>
      <c r="V704" s="474">
        <v>0</v>
      </c>
      <c r="X704" s="465">
        <v>0</v>
      </c>
      <c r="Y704" s="465">
        <v>0</v>
      </c>
      <c r="AA704" s="474">
        <v>0</v>
      </c>
      <c r="AB704" s="474">
        <v>0</v>
      </c>
      <c r="AD704" s="474"/>
      <c r="AE704" s="474"/>
      <c r="AG704" s="474"/>
      <c r="AH704" s="474"/>
      <c r="AP704" s="535"/>
    </row>
    <row r="705" spans="1:42" ht="24" customHeight="1" outlineLevel="1" x14ac:dyDescent="0.25">
      <c r="A705" s="493" t="s">
        <v>16810</v>
      </c>
      <c r="B705" s="471" t="s">
        <v>21272</v>
      </c>
      <c r="C705" s="469" t="s">
        <v>4610</v>
      </c>
      <c r="E705" s="472" t="s">
        <v>13593</v>
      </c>
      <c r="F705" s="469" t="s">
        <v>4455</v>
      </c>
      <c r="G705" s="468">
        <v>5</v>
      </c>
      <c r="H705" s="468">
        <v>1.2</v>
      </c>
      <c r="I705" s="468" t="s">
        <v>4616</v>
      </c>
      <c r="J705" s="468">
        <v>178</v>
      </c>
      <c r="K705" s="468"/>
      <c r="M705" s="474">
        <f t="shared" ref="M705:M741" si="50">X705*$O$3</f>
        <v>2095.08</v>
      </c>
      <c r="N705" s="474">
        <f t="shared" si="49"/>
        <v>1508.4576</v>
      </c>
      <c r="P705" s="488">
        <v>0.72</v>
      </c>
      <c r="R705" s="474">
        <v>1692.18</v>
      </c>
      <c r="S705" s="474">
        <v>1015.31</v>
      </c>
      <c r="U705" s="474">
        <v>1692.18</v>
      </c>
      <c r="V705" s="474">
        <v>1015.31</v>
      </c>
      <c r="X705" s="465">
        <v>1611.6</v>
      </c>
      <c r="Y705" s="465">
        <v>966.96</v>
      </c>
      <c r="AA705" s="474"/>
      <c r="AB705" s="474"/>
      <c r="AD705" s="474"/>
      <c r="AE705" s="474"/>
      <c r="AG705" s="474"/>
      <c r="AH705" s="474"/>
      <c r="AP705" s="535"/>
    </row>
    <row r="706" spans="1:42" ht="24" customHeight="1" outlineLevel="1" x14ac:dyDescent="0.25">
      <c r="A706" s="493" t="s">
        <v>16810</v>
      </c>
      <c r="B706" s="471" t="s">
        <v>21273</v>
      </c>
      <c r="C706" s="469" t="s">
        <v>4610</v>
      </c>
      <c r="E706" s="472" t="s">
        <v>13594</v>
      </c>
      <c r="F706" s="469" t="s">
        <v>4455</v>
      </c>
      <c r="G706" s="468">
        <v>5</v>
      </c>
      <c r="H706" s="468" t="s">
        <v>4616</v>
      </c>
      <c r="I706" s="468" t="s">
        <v>4616</v>
      </c>
      <c r="K706" s="468"/>
      <c r="M706" s="474">
        <f t="shared" si="50"/>
        <v>2285.92</v>
      </c>
      <c r="N706" s="474">
        <f t="shared" si="49"/>
        <v>1714.44</v>
      </c>
      <c r="P706" s="488">
        <v>0.75</v>
      </c>
      <c r="R706" s="474">
        <v>1846.32</v>
      </c>
      <c r="S706" s="474">
        <v>1107.79</v>
      </c>
      <c r="U706" s="474">
        <v>1846.32</v>
      </c>
      <c r="V706" s="474">
        <v>1107.79</v>
      </c>
      <c r="X706" s="465">
        <v>1758.4</v>
      </c>
      <c r="Y706" s="465">
        <v>1055.04</v>
      </c>
      <c r="AA706" s="474"/>
      <c r="AB706" s="474"/>
      <c r="AD706" s="474"/>
      <c r="AE706" s="474"/>
      <c r="AG706" s="474"/>
      <c r="AH706" s="474"/>
      <c r="AP706" s="535"/>
    </row>
    <row r="707" spans="1:42" ht="24" customHeight="1" outlineLevel="1" x14ac:dyDescent="0.25">
      <c r="A707" s="493" t="s">
        <v>16810</v>
      </c>
      <c r="B707" s="471" t="s">
        <v>21274</v>
      </c>
      <c r="C707" s="469" t="s">
        <v>4610</v>
      </c>
      <c r="E707" s="472" t="s">
        <v>13595</v>
      </c>
      <c r="F707" s="469" t="s">
        <v>4455</v>
      </c>
      <c r="G707" s="468">
        <v>5</v>
      </c>
      <c r="H707" s="468" t="s">
        <v>4616</v>
      </c>
      <c r="I707" s="468" t="s">
        <v>4616</v>
      </c>
      <c r="K707" s="468"/>
      <c r="M707" s="474">
        <f t="shared" si="50"/>
        <v>2376.92</v>
      </c>
      <c r="N707" s="474">
        <f t="shared" si="49"/>
        <v>1782.69</v>
      </c>
      <c r="P707" s="488">
        <v>0.75</v>
      </c>
      <c r="R707" s="474">
        <v>1919.82</v>
      </c>
      <c r="S707" s="474">
        <v>1151.8900000000001</v>
      </c>
      <c r="U707" s="474">
        <v>1919.82</v>
      </c>
      <c r="V707" s="474">
        <v>1151.8900000000001</v>
      </c>
      <c r="X707" s="465">
        <v>1828.4</v>
      </c>
      <c r="Y707" s="465">
        <v>1097.04</v>
      </c>
      <c r="AA707" s="474"/>
      <c r="AB707" s="474"/>
      <c r="AD707" s="474"/>
      <c r="AE707" s="474"/>
      <c r="AG707" s="474"/>
      <c r="AH707" s="474"/>
      <c r="AP707" s="535"/>
    </row>
    <row r="708" spans="1:42" s="466" customFormat="1" ht="24" customHeight="1" outlineLevel="1" x14ac:dyDescent="0.25">
      <c r="A708" s="492" t="s">
        <v>13558</v>
      </c>
      <c r="B708" s="462" t="s">
        <v>21275</v>
      </c>
      <c r="C708" s="461" t="s">
        <v>4610</v>
      </c>
      <c r="D708" s="461"/>
      <c r="E708" s="466" t="s">
        <v>13593</v>
      </c>
      <c r="F708" s="461" t="s">
        <v>4455</v>
      </c>
      <c r="G708" s="464">
        <v>7</v>
      </c>
      <c r="H708" s="464">
        <v>1.55</v>
      </c>
      <c r="I708" s="464" t="s">
        <v>4616</v>
      </c>
      <c r="J708" s="464">
        <v>196</v>
      </c>
      <c r="K708" s="464"/>
      <c r="L708" s="464"/>
      <c r="M708" s="465">
        <f t="shared" si="50"/>
        <v>2279.6799999999998</v>
      </c>
      <c r="N708" s="465">
        <f t="shared" si="49"/>
        <v>1641.3695999999998</v>
      </c>
      <c r="O708" s="514"/>
      <c r="P708" s="486">
        <v>0.72</v>
      </c>
      <c r="Q708" s="514"/>
      <c r="R708" s="465">
        <v>1841.28</v>
      </c>
      <c r="S708" s="465">
        <v>1104.81</v>
      </c>
      <c r="T708" s="514"/>
      <c r="U708" s="465">
        <v>1841.28</v>
      </c>
      <c r="V708" s="465">
        <v>1104.81</v>
      </c>
      <c r="W708" s="514"/>
      <c r="X708" s="465">
        <v>1753.6</v>
      </c>
      <c r="Y708" s="465">
        <v>1052.2</v>
      </c>
      <c r="Z708" s="514"/>
      <c r="AA708" s="465">
        <v>1524.9</v>
      </c>
      <c r="AB708" s="465">
        <v>914.94</v>
      </c>
      <c r="AC708" s="514"/>
      <c r="AD708" s="465">
        <v>1326</v>
      </c>
      <c r="AE708" s="465">
        <v>795.6</v>
      </c>
      <c r="AF708" s="514"/>
      <c r="AG708" s="465">
        <v>1326</v>
      </c>
      <c r="AH708" s="465">
        <v>795.6</v>
      </c>
      <c r="AI708" s="530"/>
      <c r="AJ708" s="533"/>
      <c r="AK708" s="533"/>
      <c r="AL708" s="533"/>
      <c r="AM708" s="533"/>
      <c r="AN708" s="533"/>
      <c r="AO708" s="533"/>
      <c r="AP708" s="534"/>
    </row>
    <row r="709" spans="1:42" ht="24" customHeight="1" outlineLevel="1" x14ac:dyDescent="0.25">
      <c r="A709" s="493" t="s">
        <v>13558</v>
      </c>
      <c r="B709" s="471" t="s">
        <v>21276</v>
      </c>
      <c r="C709" s="469" t="s">
        <v>4610</v>
      </c>
      <c r="E709" s="472" t="s">
        <v>13594</v>
      </c>
      <c r="F709" s="469" t="s">
        <v>4455</v>
      </c>
      <c r="G709" s="468">
        <v>7</v>
      </c>
      <c r="H709" s="468">
        <v>1.55</v>
      </c>
      <c r="I709" s="468" t="s">
        <v>4616</v>
      </c>
      <c r="M709" s="474">
        <f t="shared" si="50"/>
        <v>2470.52</v>
      </c>
      <c r="N709" s="474">
        <f t="shared" si="49"/>
        <v>1852.8899999999999</v>
      </c>
      <c r="P709" s="488">
        <v>0.75</v>
      </c>
      <c r="R709" s="474">
        <v>1995.42</v>
      </c>
      <c r="S709" s="474">
        <v>1258.95</v>
      </c>
      <c r="U709" s="474">
        <v>1995.42</v>
      </c>
      <c r="V709" s="474">
        <v>1258.95</v>
      </c>
      <c r="X709" s="465">
        <v>1900.4</v>
      </c>
      <c r="Y709" s="465">
        <v>1199</v>
      </c>
      <c r="AA709" s="474">
        <v>1652.55</v>
      </c>
      <c r="AB709" s="474">
        <v>1042.5899999999999</v>
      </c>
      <c r="AD709" s="474">
        <v>1437</v>
      </c>
      <c r="AE709" s="474">
        <v>906.6</v>
      </c>
      <c r="AF709" s="514"/>
      <c r="AG709" s="474">
        <v>1437</v>
      </c>
      <c r="AH709" s="474">
        <v>906.6</v>
      </c>
      <c r="AP709" s="535"/>
    </row>
    <row r="710" spans="1:42" ht="24" customHeight="1" outlineLevel="1" x14ac:dyDescent="0.25">
      <c r="A710" s="493" t="s">
        <v>13558</v>
      </c>
      <c r="B710" s="471" t="s">
        <v>21277</v>
      </c>
      <c r="C710" s="469" t="s">
        <v>4610</v>
      </c>
      <c r="E710" s="472" t="s">
        <v>13595</v>
      </c>
      <c r="F710" s="469" t="s">
        <v>4455</v>
      </c>
      <c r="G710" s="468">
        <v>7</v>
      </c>
      <c r="H710" s="468">
        <v>1.55</v>
      </c>
      <c r="I710" s="468" t="s">
        <v>4616</v>
      </c>
      <c r="M710" s="474">
        <f t="shared" si="50"/>
        <v>2577.1200000000003</v>
      </c>
      <c r="N710" s="474">
        <f t="shared" si="49"/>
        <v>1932.8400000000001</v>
      </c>
      <c r="P710" s="488">
        <v>0.75</v>
      </c>
      <c r="R710" s="474">
        <v>2081.52</v>
      </c>
      <c r="S710" s="474">
        <v>1248.98</v>
      </c>
      <c r="U710" s="474">
        <v>2081.52</v>
      </c>
      <c r="V710" s="474">
        <v>1248.98</v>
      </c>
      <c r="X710" s="465">
        <v>1982.4</v>
      </c>
      <c r="Y710" s="465">
        <v>1189.5</v>
      </c>
      <c r="AA710" s="474">
        <v>1723.85</v>
      </c>
      <c r="AB710" s="474">
        <v>1034.31</v>
      </c>
      <c r="AD710" s="474">
        <v>1499</v>
      </c>
      <c r="AE710" s="474">
        <v>899.4</v>
      </c>
      <c r="AG710" s="474">
        <v>1499</v>
      </c>
      <c r="AH710" s="474">
        <v>899.4</v>
      </c>
      <c r="AP710" s="535"/>
    </row>
    <row r="711" spans="1:42" s="466" customFormat="1" ht="24" customHeight="1" outlineLevel="1" x14ac:dyDescent="0.25">
      <c r="A711" s="492" t="s">
        <v>13558</v>
      </c>
      <c r="B711" s="462" t="s">
        <v>13206</v>
      </c>
      <c r="C711" s="461" t="s">
        <v>4610</v>
      </c>
      <c r="D711" s="461"/>
      <c r="E711" s="466" t="s">
        <v>13596</v>
      </c>
      <c r="F711" s="461" t="s">
        <v>4455</v>
      </c>
      <c r="G711" s="464">
        <v>6.7</v>
      </c>
      <c r="H711" s="464">
        <v>2</v>
      </c>
      <c r="I711" s="464" t="s">
        <v>4616</v>
      </c>
      <c r="J711" s="464">
        <v>432</v>
      </c>
      <c r="K711" s="461"/>
      <c r="L711" s="464"/>
      <c r="M711" s="465">
        <f t="shared" si="50"/>
        <v>3068.91</v>
      </c>
      <c r="N711" s="465">
        <f t="shared" si="49"/>
        <v>1841.3459999999998</v>
      </c>
      <c r="O711" s="514"/>
      <c r="P711" s="486">
        <v>0.6</v>
      </c>
      <c r="Q711" s="514"/>
      <c r="R711" s="465">
        <v>2478.7399999999998</v>
      </c>
      <c r="S711" s="465">
        <v>1487.22</v>
      </c>
      <c r="T711" s="514"/>
      <c r="U711" s="465">
        <v>2478.7399999999998</v>
      </c>
      <c r="V711" s="465">
        <v>1487.22</v>
      </c>
      <c r="W711" s="514"/>
      <c r="X711" s="465">
        <v>2360.6999999999998</v>
      </c>
      <c r="Y711" s="465">
        <v>1416.4</v>
      </c>
      <c r="Z711" s="514"/>
      <c r="AA711" s="465">
        <v>2052.75</v>
      </c>
      <c r="AB711" s="465">
        <v>1231.6500000000001</v>
      </c>
      <c r="AC711" s="514"/>
      <c r="AD711" s="465">
        <v>1785</v>
      </c>
      <c r="AE711" s="465">
        <v>1071</v>
      </c>
      <c r="AF711" s="514"/>
      <c r="AG711" s="465">
        <v>1785</v>
      </c>
      <c r="AH711" s="465">
        <v>1071</v>
      </c>
      <c r="AI711" s="530"/>
      <c r="AJ711" s="533"/>
      <c r="AK711" s="533"/>
      <c r="AL711" s="533"/>
      <c r="AM711" s="533"/>
      <c r="AN711" s="533"/>
      <c r="AO711" s="533"/>
      <c r="AP711" s="534"/>
    </row>
    <row r="712" spans="1:42" ht="24" customHeight="1" outlineLevel="1" x14ac:dyDescent="0.25">
      <c r="A712" s="493" t="s">
        <v>13558</v>
      </c>
      <c r="B712" s="471" t="s">
        <v>13207</v>
      </c>
      <c r="C712" s="469" t="s">
        <v>4610</v>
      </c>
      <c r="E712" s="472" t="s">
        <v>13597</v>
      </c>
      <c r="F712" s="469" t="s">
        <v>4455</v>
      </c>
      <c r="G712" s="468">
        <v>6.7</v>
      </c>
      <c r="H712" s="468">
        <v>2</v>
      </c>
      <c r="I712" s="468" t="s">
        <v>4616</v>
      </c>
      <c r="M712" s="474">
        <f t="shared" si="50"/>
        <v>4557.67</v>
      </c>
      <c r="N712" s="474">
        <f t="shared" si="49"/>
        <v>3418.2525000000001</v>
      </c>
      <c r="P712" s="488">
        <v>0.75</v>
      </c>
      <c r="R712" s="474">
        <v>3681.2</v>
      </c>
      <c r="S712" s="474">
        <v>2689.68</v>
      </c>
      <c r="U712" s="474">
        <v>3681.2</v>
      </c>
      <c r="V712" s="474">
        <v>2689.68</v>
      </c>
      <c r="X712" s="465">
        <v>3505.9</v>
      </c>
      <c r="Y712" s="465">
        <v>2561.6</v>
      </c>
      <c r="AA712" s="474">
        <v>3048.59</v>
      </c>
      <c r="AB712" s="474">
        <v>2227.4899999999998</v>
      </c>
      <c r="AD712" s="474">
        <v>2650.95</v>
      </c>
      <c r="AE712" s="474">
        <v>1936.95</v>
      </c>
      <c r="AG712" s="474">
        <v>2650.95</v>
      </c>
      <c r="AH712" s="474">
        <v>1936.95</v>
      </c>
      <c r="AP712" s="535"/>
    </row>
    <row r="713" spans="1:42" ht="24" customHeight="1" outlineLevel="1" x14ac:dyDescent="0.25">
      <c r="A713" s="493" t="s">
        <v>13558</v>
      </c>
      <c r="B713" s="471" t="s">
        <v>13208</v>
      </c>
      <c r="C713" s="469" t="s">
        <v>4610</v>
      </c>
      <c r="E713" s="472" t="s">
        <v>13598</v>
      </c>
      <c r="F713" s="469" t="s">
        <v>4455</v>
      </c>
      <c r="G713" s="468">
        <v>6.7</v>
      </c>
      <c r="H713" s="468">
        <v>2</v>
      </c>
      <c r="I713" s="468" t="s">
        <v>4616</v>
      </c>
      <c r="M713" s="474">
        <f t="shared" si="50"/>
        <v>4303.13</v>
      </c>
      <c r="N713" s="474">
        <f t="shared" si="49"/>
        <v>3098.2536</v>
      </c>
      <c r="P713" s="488">
        <v>0.72</v>
      </c>
      <c r="R713" s="474">
        <v>3475.61</v>
      </c>
      <c r="S713" s="474">
        <v>2484.1999999999998</v>
      </c>
      <c r="U713" s="474">
        <v>3475.61</v>
      </c>
      <c r="V713" s="474">
        <v>2484.1999999999998</v>
      </c>
      <c r="X713" s="465">
        <v>3310.1</v>
      </c>
      <c r="Y713" s="465">
        <v>2365.9</v>
      </c>
      <c r="AA713" s="474">
        <v>2878.39</v>
      </c>
      <c r="AB713" s="474">
        <v>2057.29</v>
      </c>
      <c r="AD713" s="474">
        <v>2502.9499999999998</v>
      </c>
      <c r="AE713" s="474">
        <v>1788.95</v>
      </c>
      <c r="AG713" s="474">
        <v>2502.9499999999998</v>
      </c>
      <c r="AH713" s="474">
        <v>1788.95</v>
      </c>
      <c r="AP713" s="535"/>
    </row>
    <row r="714" spans="1:42" ht="24" customHeight="1" outlineLevel="1" x14ac:dyDescent="0.25">
      <c r="A714" s="493" t="s">
        <v>13558</v>
      </c>
      <c r="B714" s="471" t="s">
        <v>13209</v>
      </c>
      <c r="C714" s="469" t="s">
        <v>4610</v>
      </c>
      <c r="E714" s="472" t="s">
        <v>13599</v>
      </c>
      <c r="F714" s="469" t="s">
        <v>4455</v>
      </c>
      <c r="G714" s="468">
        <v>6.7</v>
      </c>
      <c r="H714" s="468">
        <v>2</v>
      </c>
      <c r="I714" s="468" t="s">
        <v>4616</v>
      </c>
      <c r="M714" s="474">
        <f t="shared" si="50"/>
        <v>3323.32</v>
      </c>
      <c r="N714" s="474">
        <f t="shared" si="49"/>
        <v>2093.6916000000001</v>
      </c>
      <c r="P714" s="488">
        <v>0.63</v>
      </c>
      <c r="R714" s="474">
        <v>2684.22</v>
      </c>
      <c r="S714" s="474">
        <v>1692.71</v>
      </c>
      <c r="U714" s="474">
        <v>2684.22</v>
      </c>
      <c r="V714" s="474">
        <v>1692.71</v>
      </c>
      <c r="X714" s="465">
        <v>2556.4</v>
      </c>
      <c r="Y714" s="465">
        <v>1612.1</v>
      </c>
      <c r="AA714" s="474">
        <v>2222.9499999999998</v>
      </c>
      <c r="AB714" s="474">
        <v>1401.85</v>
      </c>
      <c r="AD714" s="474">
        <v>1933</v>
      </c>
      <c r="AE714" s="474">
        <v>1219</v>
      </c>
      <c r="AF714" s="514"/>
      <c r="AG714" s="474">
        <v>1933</v>
      </c>
      <c r="AH714" s="474">
        <v>1219</v>
      </c>
      <c r="AP714" s="535"/>
    </row>
    <row r="715" spans="1:42" ht="24" customHeight="1" outlineLevel="1" x14ac:dyDescent="0.25">
      <c r="A715" s="493" t="s">
        <v>13558</v>
      </c>
      <c r="B715" s="471" t="s">
        <v>13210</v>
      </c>
      <c r="C715" s="469" t="s">
        <v>4610</v>
      </c>
      <c r="E715" s="472" t="s">
        <v>13600</v>
      </c>
      <c r="F715" s="469" t="s">
        <v>4455</v>
      </c>
      <c r="G715" s="468">
        <v>6.7</v>
      </c>
      <c r="H715" s="468">
        <v>2</v>
      </c>
      <c r="I715" s="468" t="s">
        <v>4616</v>
      </c>
      <c r="M715" s="474">
        <f t="shared" si="50"/>
        <v>3469.4400000000005</v>
      </c>
      <c r="N715" s="474">
        <f t="shared" si="49"/>
        <v>2185.7472000000002</v>
      </c>
      <c r="P715" s="488">
        <v>0.63</v>
      </c>
      <c r="R715" s="474">
        <v>2802.24</v>
      </c>
      <c r="S715" s="474">
        <v>1681.37</v>
      </c>
      <c r="U715" s="474">
        <v>2802.24</v>
      </c>
      <c r="V715" s="474">
        <v>1681.37</v>
      </c>
      <c r="X715" s="465">
        <v>2668.8</v>
      </c>
      <c r="Y715" s="465">
        <v>1601.3</v>
      </c>
      <c r="AA715" s="474">
        <v>2320.6999999999998</v>
      </c>
      <c r="AB715" s="474">
        <v>1392.42</v>
      </c>
      <c r="AD715" s="474">
        <v>2018</v>
      </c>
      <c r="AE715" s="474">
        <v>1210.8</v>
      </c>
      <c r="AG715" s="474">
        <v>2018</v>
      </c>
      <c r="AH715" s="474">
        <v>1210.8</v>
      </c>
      <c r="AP715" s="535"/>
    </row>
    <row r="716" spans="1:42" ht="24" customHeight="1" outlineLevel="1" x14ac:dyDescent="0.25">
      <c r="A716" s="493" t="s">
        <v>13558</v>
      </c>
      <c r="B716" s="471" t="s">
        <v>13211</v>
      </c>
      <c r="C716" s="469" t="s">
        <v>4610</v>
      </c>
      <c r="E716" s="472" t="s">
        <v>13601</v>
      </c>
      <c r="F716" s="469" t="s">
        <v>4455</v>
      </c>
      <c r="G716" s="468">
        <v>6.7</v>
      </c>
      <c r="H716" s="468">
        <v>2</v>
      </c>
      <c r="I716" s="468" t="s">
        <v>4616</v>
      </c>
      <c r="M716" s="474">
        <f t="shared" si="50"/>
        <v>0</v>
      </c>
      <c r="N716" s="474">
        <f t="shared" si="49"/>
        <v>0</v>
      </c>
      <c r="P716" s="488">
        <v>0.72</v>
      </c>
      <c r="R716" s="474">
        <v>0</v>
      </c>
      <c r="S716" s="474">
        <v>0</v>
      </c>
      <c r="U716" s="474">
        <v>0</v>
      </c>
      <c r="V716" s="474">
        <v>0</v>
      </c>
      <c r="X716" s="465">
        <v>0</v>
      </c>
      <c r="Y716" s="465">
        <v>0</v>
      </c>
      <c r="AA716" s="474">
        <v>0</v>
      </c>
      <c r="AB716" s="474">
        <v>0</v>
      </c>
      <c r="AD716" s="474"/>
      <c r="AE716" s="474"/>
      <c r="AG716" s="474"/>
      <c r="AH716" s="474"/>
      <c r="AP716" s="535"/>
    </row>
    <row r="717" spans="1:42" ht="24" customHeight="1" outlineLevel="1" x14ac:dyDescent="0.25">
      <c r="A717" s="493"/>
      <c r="B717" s="471" t="s">
        <v>19681</v>
      </c>
      <c r="C717" s="469" t="s">
        <v>4610</v>
      </c>
      <c r="E717" s="472" t="s">
        <v>19682</v>
      </c>
      <c r="F717" s="469" t="s">
        <v>4455</v>
      </c>
      <c r="G717" s="468">
        <v>6.7</v>
      </c>
      <c r="H717" s="468">
        <v>2</v>
      </c>
      <c r="I717" s="468" t="s">
        <v>4616</v>
      </c>
      <c r="M717" s="474">
        <f t="shared" si="50"/>
        <v>0</v>
      </c>
      <c r="N717" s="474">
        <f t="shared" si="49"/>
        <v>0</v>
      </c>
      <c r="P717" s="488">
        <v>0.75</v>
      </c>
      <c r="R717" s="474">
        <v>0</v>
      </c>
      <c r="S717" s="474">
        <v>0</v>
      </c>
      <c r="U717" s="474">
        <v>0</v>
      </c>
      <c r="V717" s="474">
        <v>0</v>
      </c>
      <c r="X717" s="465">
        <v>0</v>
      </c>
      <c r="Y717" s="465">
        <v>0</v>
      </c>
      <c r="AA717" s="474">
        <v>0</v>
      </c>
      <c r="AB717" s="474">
        <v>0</v>
      </c>
      <c r="AD717" s="474"/>
      <c r="AE717" s="474"/>
      <c r="AG717" s="474"/>
      <c r="AH717" s="474"/>
      <c r="AP717" s="535"/>
    </row>
    <row r="718" spans="1:42" s="466" customFormat="1" ht="24" customHeight="1" outlineLevel="1" x14ac:dyDescent="0.25">
      <c r="A718" s="492" t="s">
        <v>13558</v>
      </c>
      <c r="B718" s="462" t="s">
        <v>13212</v>
      </c>
      <c r="C718" s="461" t="s">
        <v>4610</v>
      </c>
      <c r="D718" s="461"/>
      <c r="E718" s="466" t="s">
        <v>13617</v>
      </c>
      <c r="F718" s="461" t="s">
        <v>4455</v>
      </c>
      <c r="G718" s="464">
        <v>5.2</v>
      </c>
      <c r="H718" s="464">
        <v>1.4</v>
      </c>
      <c r="I718" s="464" t="s">
        <v>4616</v>
      </c>
      <c r="J718" s="464">
        <v>448</v>
      </c>
      <c r="K718" s="461"/>
      <c r="L718" s="464"/>
      <c r="M718" s="465">
        <f t="shared" si="50"/>
        <v>3182.2700000000004</v>
      </c>
      <c r="N718" s="465">
        <f t="shared" si="49"/>
        <v>1909.3620000000001</v>
      </c>
      <c r="O718" s="514"/>
      <c r="P718" s="486">
        <v>0.6</v>
      </c>
      <c r="Q718" s="514"/>
      <c r="R718" s="465">
        <v>2570.3000000000002</v>
      </c>
      <c r="S718" s="465">
        <v>1542.24</v>
      </c>
      <c r="T718" s="514"/>
      <c r="U718" s="465">
        <v>2570.3000000000002</v>
      </c>
      <c r="V718" s="465">
        <v>1542.24</v>
      </c>
      <c r="W718" s="514"/>
      <c r="X718" s="465">
        <v>2447.9</v>
      </c>
      <c r="Y718" s="465">
        <v>1468.8</v>
      </c>
      <c r="Z718" s="514"/>
      <c r="AA718" s="465">
        <v>2128.65</v>
      </c>
      <c r="AB718" s="465">
        <v>1277.19</v>
      </c>
      <c r="AC718" s="514"/>
      <c r="AD718" s="465">
        <v>1851</v>
      </c>
      <c r="AE718" s="465">
        <v>1110.5999999999999</v>
      </c>
      <c r="AF718" s="514"/>
      <c r="AG718" s="465">
        <v>1851</v>
      </c>
      <c r="AH718" s="465">
        <v>1110.5999999999999</v>
      </c>
      <c r="AI718" s="530"/>
      <c r="AJ718" s="533"/>
      <c r="AK718" s="533"/>
      <c r="AL718" s="533"/>
      <c r="AM718" s="533"/>
      <c r="AN718" s="533"/>
      <c r="AO718" s="533"/>
      <c r="AP718" s="534"/>
    </row>
    <row r="719" spans="1:42" ht="24" customHeight="1" outlineLevel="1" x14ac:dyDescent="0.25">
      <c r="A719" s="493" t="s">
        <v>13558</v>
      </c>
      <c r="B719" s="471" t="s">
        <v>13213</v>
      </c>
      <c r="C719" s="469" t="s">
        <v>4610</v>
      </c>
      <c r="E719" s="472" t="s">
        <v>13618</v>
      </c>
      <c r="F719" s="469" t="s">
        <v>4455</v>
      </c>
      <c r="G719" s="468">
        <v>5.2</v>
      </c>
      <c r="H719" s="468">
        <v>1.4</v>
      </c>
      <c r="I719" s="468" t="s">
        <v>4616</v>
      </c>
      <c r="M719" s="474">
        <f t="shared" si="50"/>
        <v>4492.54</v>
      </c>
      <c r="N719" s="474">
        <f t="shared" si="49"/>
        <v>3369.4049999999997</v>
      </c>
      <c r="P719" s="488">
        <v>0.75</v>
      </c>
      <c r="R719" s="474">
        <v>3628.59</v>
      </c>
      <c r="S719" s="474">
        <v>2600.4299999999998</v>
      </c>
      <c r="U719" s="474">
        <v>3628.59</v>
      </c>
      <c r="V719" s="474">
        <v>2600.4299999999998</v>
      </c>
      <c r="X719" s="465">
        <v>3455.8</v>
      </c>
      <c r="Y719" s="465">
        <v>2476.6</v>
      </c>
      <c r="AA719" s="474">
        <v>3005.01</v>
      </c>
      <c r="AB719" s="474">
        <v>2153.5500000000002</v>
      </c>
      <c r="AD719" s="474">
        <v>2613.0500000000002</v>
      </c>
      <c r="AE719" s="474">
        <v>1872.6499999999999</v>
      </c>
      <c r="AG719" s="474">
        <v>2613.0500000000002</v>
      </c>
      <c r="AH719" s="474">
        <v>1872.6499999999999</v>
      </c>
      <c r="AP719" s="535"/>
    </row>
    <row r="720" spans="1:42" ht="24" customHeight="1" outlineLevel="1" x14ac:dyDescent="0.25">
      <c r="A720" s="493" t="s">
        <v>13558</v>
      </c>
      <c r="B720" s="471" t="s">
        <v>13214</v>
      </c>
      <c r="C720" s="469" t="s">
        <v>4610</v>
      </c>
      <c r="E720" s="472" t="s">
        <v>13619</v>
      </c>
      <c r="F720" s="469" t="s">
        <v>4455</v>
      </c>
      <c r="G720" s="468">
        <v>5.2</v>
      </c>
      <c r="H720" s="468">
        <v>1.4</v>
      </c>
      <c r="I720" s="468" t="s">
        <v>4616</v>
      </c>
      <c r="M720" s="474">
        <f t="shared" si="50"/>
        <v>4174.43</v>
      </c>
      <c r="N720" s="474">
        <f t="shared" si="49"/>
        <v>3005.5896000000002</v>
      </c>
      <c r="P720" s="488">
        <v>0.72</v>
      </c>
      <c r="R720" s="474">
        <v>3371.66</v>
      </c>
      <c r="S720" s="474">
        <v>2343.5</v>
      </c>
      <c r="U720" s="474">
        <v>3371.66</v>
      </c>
      <c r="V720" s="474">
        <v>2343.5</v>
      </c>
      <c r="X720" s="465">
        <v>3211.1</v>
      </c>
      <c r="Y720" s="465">
        <v>2231.9</v>
      </c>
      <c r="AA720" s="474">
        <v>2792.26</v>
      </c>
      <c r="AB720" s="474">
        <v>1940.8</v>
      </c>
      <c r="AD720" s="474">
        <v>2428.0500000000002</v>
      </c>
      <c r="AE720" s="474">
        <v>1687.6499999999999</v>
      </c>
      <c r="AF720" s="514"/>
      <c r="AG720" s="474">
        <v>2428.0500000000002</v>
      </c>
      <c r="AH720" s="474">
        <v>1687.6499999999999</v>
      </c>
      <c r="AP720" s="535"/>
    </row>
    <row r="721" spans="1:42" ht="24" customHeight="1" outlineLevel="1" x14ac:dyDescent="0.25">
      <c r="A721" s="493" t="s">
        <v>13558</v>
      </c>
      <c r="B721" s="471" t="s">
        <v>13215</v>
      </c>
      <c r="C721" s="469" t="s">
        <v>4610</v>
      </c>
      <c r="E721" s="472" t="s">
        <v>13620</v>
      </c>
      <c r="F721" s="469" t="s">
        <v>4455</v>
      </c>
      <c r="G721" s="468">
        <v>5.2</v>
      </c>
      <c r="H721" s="468">
        <v>1.4</v>
      </c>
      <c r="I721" s="468" t="s">
        <v>4616</v>
      </c>
      <c r="M721" s="474">
        <f t="shared" si="50"/>
        <v>3500.38</v>
      </c>
      <c r="N721" s="474">
        <f t="shared" si="49"/>
        <v>2205.2393999999999</v>
      </c>
      <c r="P721" s="488">
        <v>0.63</v>
      </c>
      <c r="R721" s="474">
        <v>2827.23</v>
      </c>
      <c r="S721" s="474">
        <v>1799.07</v>
      </c>
      <c r="U721" s="474">
        <v>2827.23</v>
      </c>
      <c r="V721" s="474">
        <v>1799.07</v>
      </c>
      <c r="X721" s="465">
        <v>2692.6</v>
      </c>
      <c r="Y721" s="465">
        <v>1713.4</v>
      </c>
      <c r="AA721" s="474">
        <v>2341.4</v>
      </c>
      <c r="AB721" s="474">
        <v>1489.94</v>
      </c>
      <c r="AD721" s="474">
        <v>2036</v>
      </c>
      <c r="AE721" s="474">
        <v>1295.5999999999999</v>
      </c>
      <c r="AG721" s="474">
        <v>2036</v>
      </c>
      <c r="AH721" s="474">
        <v>1295.5999999999999</v>
      </c>
      <c r="AP721" s="535"/>
    </row>
    <row r="722" spans="1:42" ht="24" customHeight="1" outlineLevel="1" x14ac:dyDescent="0.25">
      <c r="A722" s="493" t="s">
        <v>13558</v>
      </c>
      <c r="B722" s="471" t="s">
        <v>13216</v>
      </c>
      <c r="C722" s="469" t="s">
        <v>4610</v>
      </c>
      <c r="E722" s="472" t="s">
        <v>13621</v>
      </c>
      <c r="F722" s="469" t="s">
        <v>4455</v>
      </c>
      <c r="G722" s="468">
        <v>5.2</v>
      </c>
      <c r="H722" s="468">
        <v>1.4</v>
      </c>
      <c r="I722" s="468" t="s">
        <v>4616</v>
      </c>
      <c r="M722" s="474">
        <f t="shared" si="50"/>
        <v>3596.71</v>
      </c>
      <c r="N722" s="474">
        <f t="shared" si="49"/>
        <v>2265.9272999999998</v>
      </c>
      <c r="P722" s="488">
        <v>0.63</v>
      </c>
      <c r="R722" s="474">
        <v>2905.04</v>
      </c>
      <c r="S722" s="474">
        <v>1743</v>
      </c>
      <c r="U722" s="474">
        <v>2905.04</v>
      </c>
      <c r="V722" s="474">
        <v>1743</v>
      </c>
      <c r="X722" s="465">
        <v>2766.7</v>
      </c>
      <c r="Y722" s="465">
        <v>1660</v>
      </c>
      <c r="AA722" s="474">
        <v>2405.8000000000002</v>
      </c>
      <c r="AB722" s="474">
        <v>1443.48</v>
      </c>
      <c r="AD722" s="474">
        <v>2092</v>
      </c>
      <c r="AE722" s="474">
        <v>1255.2</v>
      </c>
      <c r="AG722" s="474">
        <v>2092</v>
      </c>
      <c r="AH722" s="474">
        <v>1255.2</v>
      </c>
      <c r="AP722" s="535"/>
    </row>
    <row r="723" spans="1:42" ht="24" customHeight="1" outlineLevel="1" x14ac:dyDescent="0.25">
      <c r="A723" s="493" t="s">
        <v>13558</v>
      </c>
      <c r="B723" s="471" t="s">
        <v>13630</v>
      </c>
      <c r="C723" s="469" t="s">
        <v>4610</v>
      </c>
      <c r="E723" s="472" t="s">
        <v>13622</v>
      </c>
      <c r="F723" s="469" t="s">
        <v>4455</v>
      </c>
      <c r="G723" s="468">
        <v>5.2</v>
      </c>
      <c r="H723" s="468">
        <v>1.4</v>
      </c>
      <c r="I723" s="468" t="s">
        <v>4616</v>
      </c>
      <c r="M723" s="474">
        <f t="shared" si="50"/>
        <v>0</v>
      </c>
      <c r="N723" s="474">
        <f t="shared" si="49"/>
        <v>0</v>
      </c>
      <c r="P723" s="488">
        <v>0.72</v>
      </c>
      <c r="R723" s="474">
        <v>0</v>
      </c>
      <c r="S723" s="474">
        <v>0</v>
      </c>
      <c r="U723" s="474">
        <v>0</v>
      </c>
      <c r="V723" s="474">
        <v>0</v>
      </c>
      <c r="X723" s="465">
        <v>0</v>
      </c>
      <c r="Y723" s="465">
        <v>0</v>
      </c>
      <c r="AA723" s="474">
        <v>0</v>
      </c>
      <c r="AB723" s="474">
        <v>0</v>
      </c>
      <c r="AD723" s="474"/>
      <c r="AE723" s="474"/>
      <c r="AG723" s="474"/>
      <c r="AH723" s="474"/>
      <c r="AP723" s="535"/>
    </row>
    <row r="724" spans="1:42" ht="24" customHeight="1" outlineLevel="1" x14ac:dyDescent="0.25">
      <c r="A724" s="493"/>
      <c r="B724" s="471" t="s">
        <v>19648</v>
      </c>
      <c r="C724" s="469" t="s">
        <v>4610</v>
      </c>
      <c r="E724" s="472" t="s">
        <v>19649</v>
      </c>
      <c r="F724" s="469" t="s">
        <v>4455</v>
      </c>
      <c r="G724" s="468">
        <v>5.2</v>
      </c>
      <c r="H724" s="468">
        <v>1.4</v>
      </c>
      <c r="I724" s="468" t="s">
        <v>4616</v>
      </c>
      <c r="M724" s="474">
        <f t="shared" si="50"/>
        <v>0</v>
      </c>
      <c r="N724" s="474">
        <f t="shared" si="49"/>
        <v>0</v>
      </c>
      <c r="P724" s="488">
        <v>0.75</v>
      </c>
      <c r="R724" s="474">
        <v>0</v>
      </c>
      <c r="S724" s="474">
        <v>0</v>
      </c>
      <c r="U724" s="474">
        <v>0</v>
      </c>
      <c r="V724" s="474">
        <v>0</v>
      </c>
      <c r="X724" s="465">
        <v>0</v>
      </c>
      <c r="Y724" s="465">
        <v>0</v>
      </c>
      <c r="AA724" s="474">
        <v>0</v>
      </c>
      <c r="AB724" s="474">
        <v>0</v>
      </c>
      <c r="AD724" s="474"/>
      <c r="AE724" s="474"/>
      <c r="AG724" s="474"/>
      <c r="AH724" s="474"/>
      <c r="AP724" s="535"/>
    </row>
    <row r="725" spans="1:42" s="466" customFormat="1" ht="24" customHeight="1" outlineLevel="1" x14ac:dyDescent="0.25">
      <c r="A725" s="492" t="s">
        <v>13558</v>
      </c>
      <c r="B725" s="462" t="s">
        <v>13217</v>
      </c>
      <c r="C725" s="461" t="s">
        <v>4610</v>
      </c>
      <c r="D725" s="461"/>
      <c r="E725" s="463" t="s">
        <v>13576</v>
      </c>
      <c r="F725" s="461" t="s">
        <v>4455</v>
      </c>
      <c r="G725" s="464">
        <v>5.2</v>
      </c>
      <c r="H725" s="464">
        <v>3</v>
      </c>
      <c r="I725" s="464" t="s">
        <v>4616</v>
      </c>
      <c r="J725" s="464">
        <v>672</v>
      </c>
      <c r="K725" s="461"/>
      <c r="L725" s="464"/>
      <c r="M725" s="465">
        <f t="shared" si="50"/>
        <v>4774.38</v>
      </c>
      <c r="N725" s="465">
        <f t="shared" si="49"/>
        <v>2864.6280000000002</v>
      </c>
      <c r="O725" s="514"/>
      <c r="P725" s="486">
        <v>0.6</v>
      </c>
      <c r="Q725" s="514"/>
      <c r="R725" s="465">
        <v>3856.23</v>
      </c>
      <c r="S725" s="465">
        <v>2313.6799999999998</v>
      </c>
      <c r="T725" s="514"/>
      <c r="U725" s="465">
        <v>3856.23</v>
      </c>
      <c r="V725" s="465">
        <v>2313.6799999999998</v>
      </c>
      <c r="W725" s="514"/>
      <c r="X725" s="465">
        <v>3672.6</v>
      </c>
      <c r="Y725" s="465">
        <v>2203.5</v>
      </c>
      <c r="Z725" s="514"/>
      <c r="AA725" s="465">
        <v>3193.55</v>
      </c>
      <c r="AB725" s="465">
        <v>1916.13</v>
      </c>
      <c r="AC725" s="514"/>
      <c r="AD725" s="465">
        <v>2777</v>
      </c>
      <c r="AE725" s="465">
        <v>1666.2</v>
      </c>
      <c r="AF725" s="514"/>
      <c r="AG725" s="465">
        <v>2777</v>
      </c>
      <c r="AH725" s="465">
        <v>1666.2</v>
      </c>
      <c r="AI725" s="530"/>
      <c r="AJ725" s="533"/>
      <c r="AK725" s="533"/>
      <c r="AL725" s="533"/>
      <c r="AM725" s="533"/>
      <c r="AN725" s="533"/>
      <c r="AO725" s="533"/>
      <c r="AP725" s="534"/>
    </row>
    <row r="726" spans="1:42" ht="24" customHeight="1" outlineLevel="1" x14ac:dyDescent="0.25">
      <c r="A726" s="493" t="s">
        <v>13558</v>
      </c>
      <c r="B726" s="471" t="s">
        <v>13218</v>
      </c>
      <c r="C726" s="469" t="s">
        <v>4610</v>
      </c>
      <c r="E726" s="475" t="s">
        <v>13577</v>
      </c>
      <c r="F726" s="469" t="s">
        <v>4455</v>
      </c>
      <c r="G726" s="468">
        <v>5.2</v>
      </c>
      <c r="H726" s="468">
        <v>3</v>
      </c>
      <c r="I726" s="468" t="s">
        <v>4616</v>
      </c>
      <c r="M726" s="474">
        <f t="shared" si="50"/>
        <v>5980.7800000000007</v>
      </c>
      <c r="N726" s="474">
        <f t="shared" si="49"/>
        <v>4485.5850000000009</v>
      </c>
      <c r="P726" s="488">
        <v>0.75</v>
      </c>
      <c r="R726" s="474">
        <v>4830.63</v>
      </c>
      <c r="S726" s="474">
        <v>3288.18</v>
      </c>
      <c r="U726" s="474">
        <v>4830.63</v>
      </c>
      <c r="V726" s="474">
        <v>3288.18</v>
      </c>
      <c r="X726" s="465">
        <v>4600.6000000000004</v>
      </c>
      <c r="Y726" s="465">
        <v>3131.6</v>
      </c>
      <c r="AA726" s="474">
        <v>4000.56</v>
      </c>
      <c r="AB726" s="474">
        <v>2723.14</v>
      </c>
      <c r="AD726" s="474">
        <v>3478.75</v>
      </c>
      <c r="AE726" s="474">
        <v>2367.9499999999998</v>
      </c>
      <c r="AF726" s="514"/>
      <c r="AG726" s="474">
        <v>3478.75</v>
      </c>
      <c r="AH726" s="474">
        <v>2367.9499999999998</v>
      </c>
      <c r="AP726" s="535"/>
    </row>
    <row r="727" spans="1:42" ht="24" customHeight="1" outlineLevel="1" x14ac:dyDescent="0.25">
      <c r="A727" s="493" t="s">
        <v>13558</v>
      </c>
      <c r="B727" s="471" t="s">
        <v>13219</v>
      </c>
      <c r="C727" s="469" t="s">
        <v>4610</v>
      </c>
      <c r="E727" s="475" t="s">
        <v>13578</v>
      </c>
      <c r="F727" s="469" t="s">
        <v>4455</v>
      </c>
      <c r="G727" s="468">
        <v>5.2</v>
      </c>
      <c r="H727" s="468">
        <v>3</v>
      </c>
      <c r="I727" s="468" t="s">
        <v>4616</v>
      </c>
      <c r="M727" s="474">
        <f t="shared" si="50"/>
        <v>5726.37</v>
      </c>
      <c r="N727" s="474">
        <f t="shared" si="49"/>
        <v>4122.9863999999998</v>
      </c>
      <c r="P727" s="488">
        <v>0.72</v>
      </c>
      <c r="R727" s="474">
        <v>4625.1499999999996</v>
      </c>
      <c r="S727" s="474">
        <v>3082.7</v>
      </c>
      <c r="U727" s="474">
        <v>4625.1499999999996</v>
      </c>
      <c r="V727" s="474">
        <v>3082.7</v>
      </c>
      <c r="X727" s="465">
        <v>4404.8999999999996</v>
      </c>
      <c r="Y727" s="465">
        <v>2935.9</v>
      </c>
      <c r="AA727" s="474">
        <v>3830.36</v>
      </c>
      <c r="AB727" s="474">
        <v>2552.94</v>
      </c>
      <c r="AD727" s="474">
        <v>3330.75</v>
      </c>
      <c r="AE727" s="474">
        <v>2219.9499999999998</v>
      </c>
      <c r="AG727" s="474">
        <v>3330.75</v>
      </c>
      <c r="AH727" s="474">
        <v>2219.9499999999998</v>
      </c>
      <c r="AP727" s="535"/>
    </row>
    <row r="728" spans="1:42" ht="24" customHeight="1" outlineLevel="1" x14ac:dyDescent="0.25">
      <c r="A728" s="493" t="s">
        <v>13558</v>
      </c>
      <c r="B728" s="471" t="s">
        <v>13220</v>
      </c>
      <c r="C728" s="469" t="s">
        <v>4610</v>
      </c>
      <c r="E728" s="475" t="s">
        <v>13579</v>
      </c>
      <c r="F728" s="469" t="s">
        <v>4455</v>
      </c>
      <c r="G728" s="468">
        <v>5.2</v>
      </c>
      <c r="H728" s="468">
        <v>3</v>
      </c>
      <c r="I728" s="468" t="s">
        <v>4616</v>
      </c>
      <c r="M728" s="474">
        <f t="shared" si="50"/>
        <v>5092.3599999999997</v>
      </c>
      <c r="N728" s="474">
        <f t="shared" si="49"/>
        <v>3208.1867999999999</v>
      </c>
      <c r="P728" s="488">
        <v>0.63</v>
      </c>
      <c r="R728" s="474">
        <v>4113.0600000000004</v>
      </c>
      <c r="S728" s="474">
        <v>2570.61</v>
      </c>
      <c r="U728" s="474">
        <v>4113.0600000000004</v>
      </c>
      <c r="V728" s="474">
        <v>2570.61</v>
      </c>
      <c r="X728" s="465">
        <v>3917.2</v>
      </c>
      <c r="Y728" s="465">
        <v>2448.1999999999998</v>
      </c>
      <c r="AA728" s="474">
        <v>3406.3</v>
      </c>
      <c r="AB728" s="474">
        <v>2128.88</v>
      </c>
      <c r="AD728" s="474">
        <v>2962</v>
      </c>
      <c r="AE728" s="474">
        <v>1851.2</v>
      </c>
      <c r="AG728" s="474">
        <v>2962</v>
      </c>
      <c r="AH728" s="474">
        <v>1851.2</v>
      </c>
      <c r="AP728" s="535"/>
    </row>
    <row r="729" spans="1:42" ht="24" customHeight="1" outlineLevel="1" x14ac:dyDescent="0.25">
      <c r="A729" s="493" t="s">
        <v>13558</v>
      </c>
      <c r="B729" s="471" t="s">
        <v>13221</v>
      </c>
      <c r="C729" s="469" t="s">
        <v>4610</v>
      </c>
      <c r="E729" s="475" t="s">
        <v>13580</v>
      </c>
      <c r="F729" s="469" t="s">
        <v>4455</v>
      </c>
      <c r="G729" s="468">
        <v>5.2</v>
      </c>
      <c r="H729" s="468">
        <v>3</v>
      </c>
      <c r="I729" s="468" t="s">
        <v>4616</v>
      </c>
      <c r="M729" s="474">
        <f t="shared" si="50"/>
        <v>5396.6900000000005</v>
      </c>
      <c r="N729" s="474">
        <f t="shared" si="49"/>
        <v>3399.9147000000003</v>
      </c>
      <c r="P729" s="488">
        <v>0.63</v>
      </c>
      <c r="R729" s="474">
        <v>4358.87</v>
      </c>
      <c r="S729" s="474">
        <v>2615.34</v>
      </c>
      <c r="U729" s="474">
        <v>4358.87</v>
      </c>
      <c r="V729" s="474">
        <v>2615.34</v>
      </c>
      <c r="X729" s="465">
        <v>4151.3</v>
      </c>
      <c r="Y729" s="465">
        <v>2490.8000000000002</v>
      </c>
      <c r="AA729" s="474">
        <v>3609.85</v>
      </c>
      <c r="AB729" s="474">
        <v>2165.91</v>
      </c>
      <c r="AD729" s="474">
        <v>3139</v>
      </c>
      <c r="AE729" s="474">
        <v>1883.3999999999999</v>
      </c>
      <c r="AG729" s="474">
        <v>3139</v>
      </c>
      <c r="AH729" s="474">
        <v>1883.3999999999999</v>
      </c>
      <c r="AP729" s="535"/>
    </row>
    <row r="730" spans="1:42" ht="24" customHeight="1" outlineLevel="1" x14ac:dyDescent="0.25">
      <c r="A730" s="493" t="s">
        <v>13558</v>
      </c>
      <c r="B730" s="471" t="s">
        <v>13222</v>
      </c>
      <c r="C730" s="469" t="s">
        <v>4610</v>
      </c>
      <c r="E730" s="475" t="s">
        <v>13581</v>
      </c>
      <c r="F730" s="469" t="s">
        <v>4455</v>
      </c>
      <c r="G730" s="468">
        <v>5.2</v>
      </c>
      <c r="H730" s="468">
        <v>3</v>
      </c>
      <c r="I730" s="468" t="s">
        <v>4616</v>
      </c>
      <c r="M730" s="474">
        <f t="shared" si="50"/>
        <v>0</v>
      </c>
      <c r="N730" s="474">
        <f t="shared" si="49"/>
        <v>0</v>
      </c>
      <c r="P730" s="488">
        <v>0.72</v>
      </c>
      <c r="R730" s="474">
        <v>0</v>
      </c>
      <c r="S730" s="474">
        <v>0</v>
      </c>
      <c r="U730" s="474">
        <v>0</v>
      </c>
      <c r="V730" s="474">
        <v>0</v>
      </c>
      <c r="X730" s="465">
        <v>0</v>
      </c>
      <c r="Y730" s="465">
        <v>0</v>
      </c>
      <c r="AA730" s="474">
        <v>0</v>
      </c>
      <c r="AB730" s="474">
        <v>0</v>
      </c>
      <c r="AD730" s="474"/>
      <c r="AE730" s="474"/>
      <c r="AG730" s="474"/>
      <c r="AH730" s="474"/>
      <c r="AP730" s="535"/>
    </row>
    <row r="731" spans="1:42" ht="24" customHeight="1" outlineLevel="1" x14ac:dyDescent="0.25">
      <c r="A731" s="493"/>
      <c r="B731" s="471" t="s">
        <v>19646</v>
      </c>
      <c r="C731" s="469" t="s">
        <v>4610</v>
      </c>
      <c r="E731" s="475" t="s">
        <v>19647</v>
      </c>
      <c r="F731" s="469" t="s">
        <v>4455</v>
      </c>
      <c r="G731" s="468">
        <v>5.2</v>
      </c>
      <c r="H731" s="468">
        <v>3</v>
      </c>
      <c r="I731" s="468" t="s">
        <v>4616</v>
      </c>
      <c r="M731" s="474">
        <f t="shared" si="50"/>
        <v>0</v>
      </c>
      <c r="N731" s="474">
        <f t="shared" si="49"/>
        <v>0</v>
      </c>
      <c r="P731" s="488">
        <v>0.75</v>
      </c>
      <c r="R731" s="474">
        <v>0</v>
      </c>
      <c r="S731" s="474">
        <v>0</v>
      </c>
      <c r="U731" s="474">
        <v>0</v>
      </c>
      <c r="V731" s="474">
        <v>0</v>
      </c>
      <c r="X731" s="465">
        <v>0</v>
      </c>
      <c r="Y731" s="465">
        <v>0</v>
      </c>
      <c r="AA731" s="474">
        <v>0</v>
      </c>
      <c r="AB731" s="474">
        <v>0</v>
      </c>
      <c r="AD731" s="474"/>
      <c r="AE731" s="474"/>
      <c r="AG731" s="474"/>
      <c r="AH731" s="474"/>
      <c r="AP731" s="535"/>
    </row>
    <row r="732" spans="1:42" s="466" customFormat="1" ht="24" customHeight="1" outlineLevel="1" x14ac:dyDescent="0.25">
      <c r="A732" s="492" t="s">
        <v>13558</v>
      </c>
      <c r="B732" s="462" t="s">
        <v>13223</v>
      </c>
      <c r="C732" s="461" t="s">
        <v>4610</v>
      </c>
      <c r="D732" s="461"/>
      <c r="E732" s="463" t="s">
        <v>13607</v>
      </c>
      <c r="F732" s="461" t="s">
        <v>4455</v>
      </c>
      <c r="G732" s="464">
        <v>4.8</v>
      </c>
      <c r="H732" s="464">
        <v>2.9</v>
      </c>
      <c r="I732" s="464">
        <v>1.2</v>
      </c>
      <c r="J732" s="464">
        <v>521</v>
      </c>
      <c r="K732" s="461"/>
      <c r="L732" s="464"/>
      <c r="M732" s="465">
        <f t="shared" si="50"/>
        <v>3964.6099999999997</v>
      </c>
      <c r="N732" s="465">
        <f t="shared" si="49"/>
        <v>2775.2269999999999</v>
      </c>
      <c r="O732" s="514"/>
      <c r="P732" s="486">
        <v>0.70000000000000007</v>
      </c>
      <c r="Q732" s="514"/>
      <c r="R732" s="465">
        <v>3202.19</v>
      </c>
      <c r="S732" s="465">
        <v>1921.29</v>
      </c>
      <c r="T732" s="514"/>
      <c r="U732" s="465">
        <v>3202.19</v>
      </c>
      <c r="V732" s="465">
        <v>1921.29</v>
      </c>
      <c r="W732" s="514"/>
      <c r="X732" s="465">
        <v>3049.7</v>
      </c>
      <c r="Y732" s="465">
        <v>1829.8</v>
      </c>
      <c r="Z732" s="514"/>
      <c r="AA732" s="465">
        <v>2651.9</v>
      </c>
      <c r="AB732" s="465">
        <v>1591.14</v>
      </c>
      <c r="AC732" s="514"/>
      <c r="AD732" s="465">
        <v>2306</v>
      </c>
      <c r="AE732" s="465">
        <v>1383.6</v>
      </c>
      <c r="AF732" s="514"/>
      <c r="AG732" s="465">
        <v>2306</v>
      </c>
      <c r="AH732" s="465">
        <v>1383.6</v>
      </c>
      <c r="AI732" s="530"/>
      <c r="AJ732" s="533"/>
      <c r="AK732" s="533"/>
      <c r="AL732" s="533"/>
      <c r="AM732" s="533"/>
      <c r="AN732" s="533"/>
      <c r="AO732" s="533"/>
      <c r="AP732" s="534"/>
    </row>
    <row r="733" spans="1:42" ht="24" customHeight="1" outlineLevel="1" x14ac:dyDescent="0.25">
      <c r="A733" s="493" t="s">
        <v>13558</v>
      </c>
      <c r="B733" s="471" t="s">
        <v>13631</v>
      </c>
      <c r="C733" s="469" t="s">
        <v>4610</v>
      </c>
      <c r="E733" s="475" t="s">
        <v>13608</v>
      </c>
      <c r="F733" s="469" t="s">
        <v>4455</v>
      </c>
      <c r="G733" s="468">
        <v>4.8</v>
      </c>
      <c r="H733" s="468">
        <v>2.9</v>
      </c>
      <c r="I733" s="468">
        <v>1.2</v>
      </c>
      <c r="M733" s="474">
        <f t="shared" si="50"/>
        <v>5171.01</v>
      </c>
      <c r="N733" s="474">
        <f t="shared" si="49"/>
        <v>4395.3585000000003</v>
      </c>
      <c r="P733" s="488">
        <v>0.85</v>
      </c>
      <c r="R733" s="474">
        <v>4176.59</v>
      </c>
      <c r="S733" s="474">
        <v>2895.8</v>
      </c>
      <c r="U733" s="474">
        <v>4176.59</v>
      </c>
      <c r="V733" s="474">
        <v>2895.8</v>
      </c>
      <c r="X733" s="465">
        <v>3977.7</v>
      </c>
      <c r="Y733" s="465">
        <v>2757.9</v>
      </c>
      <c r="AA733" s="474">
        <v>3458.91</v>
      </c>
      <c r="AB733" s="474">
        <v>2398.15</v>
      </c>
      <c r="AD733" s="474">
        <v>3007.75</v>
      </c>
      <c r="AE733" s="474">
        <v>2085.35</v>
      </c>
      <c r="AG733" s="474">
        <v>3007.75</v>
      </c>
      <c r="AH733" s="474">
        <v>2085.35</v>
      </c>
      <c r="AP733" s="535"/>
    </row>
    <row r="734" spans="1:42" ht="24" customHeight="1" outlineLevel="1" x14ac:dyDescent="0.25">
      <c r="A734" s="493" t="s">
        <v>13558</v>
      </c>
      <c r="B734" s="471" t="s">
        <v>13632</v>
      </c>
      <c r="C734" s="469" t="s">
        <v>4610</v>
      </c>
      <c r="E734" s="475" t="s">
        <v>13609</v>
      </c>
      <c r="F734" s="469" t="s">
        <v>4455</v>
      </c>
      <c r="G734" s="468">
        <v>4.8</v>
      </c>
      <c r="H734" s="468">
        <v>2.9</v>
      </c>
      <c r="I734" s="468">
        <v>1.2</v>
      </c>
      <c r="M734" s="474">
        <f t="shared" si="50"/>
        <v>4916.6000000000004</v>
      </c>
      <c r="N734" s="474">
        <f t="shared" si="49"/>
        <v>4031.6120000000005</v>
      </c>
      <c r="P734" s="488">
        <v>0.82000000000000006</v>
      </c>
      <c r="R734" s="474">
        <v>3971.1</v>
      </c>
      <c r="S734" s="474">
        <v>2690.21</v>
      </c>
      <c r="U734" s="474">
        <v>3971.1</v>
      </c>
      <c r="V734" s="474">
        <v>2690.21</v>
      </c>
      <c r="X734" s="465">
        <v>3782</v>
      </c>
      <c r="Y734" s="465">
        <v>2562.1</v>
      </c>
      <c r="AA734" s="474">
        <v>3288.71</v>
      </c>
      <c r="AB734" s="474">
        <v>2227.9499999999998</v>
      </c>
      <c r="AD734" s="474">
        <v>2859.75</v>
      </c>
      <c r="AE734" s="474">
        <v>1937.35</v>
      </c>
      <c r="AG734" s="474">
        <v>2859.75</v>
      </c>
      <c r="AH734" s="474">
        <v>1937.35</v>
      </c>
      <c r="AP734" s="535"/>
    </row>
    <row r="735" spans="1:42" ht="24" customHeight="1" outlineLevel="1" x14ac:dyDescent="0.25">
      <c r="A735" s="493" t="s">
        <v>13558</v>
      </c>
      <c r="B735" s="471" t="s">
        <v>13224</v>
      </c>
      <c r="C735" s="469" t="s">
        <v>4610</v>
      </c>
      <c r="E735" s="475" t="s">
        <v>13610</v>
      </c>
      <c r="F735" s="469" t="s">
        <v>4455</v>
      </c>
      <c r="G735" s="468">
        <v>4.8</v>
      </c>
      <c r="H735" s="468">
        <v>2.9</v>
      </c>
      <c r="I735" s="468">
        <v>1.2</v>
      </c>
      <c r="M735" s="474">
        <f t="shared" si="50"/>
        <v>4219.0200000000004</v>
      </c>
      <c r="N735" s="474">
        <f t="shared" si="49"/>
        <v>3079.8846000000003</v>
      </c>
      <c r="P735" s="488">
        <v>0.73</v>
      </c>
      <c r="R735" s="474">
        <v>3407.67</v>
      </c>
      <c r="S735" s="474">
        <v>2126.7800000000002</v>
      </c>
      <c r="U735" s="474">
        <v>3407.67</v>
      </c>
      <c r="V735" s="474">
        <v>2126.7800000000002</v>
      </c>
      <c r="X735" s="465">
        <v>3245.4</v>
      </c>
      <c r="Y735" s="465">
        <v>2025.5</v>
      </c>
      <c r="AA735" s="474">
        <v>2822.1</v>
      </c>
      <c r="AB735" s="474">
        <v>1761.34</v>
      </c>
      <c r="AD735" s="474">
        <v>2454</v>
      </c>
      <c r="AE735" s="474">
        <v>1531.6</v>
      </c>
      <c r="AG735" s="474">
        <v>2454</v>
      </c>
      <c r="AH735" s="474">
        <v>1531.6</v>
      </c>
      <c r="AP735" s="535"/>
    </row>
    <row r="736" spans="1:42" ht="24" customHeight="1" outlineLevel="1" x14ac:dyDescent="0.25">
      <c r="A736" s="493" t="s">
        <v>13558</v>
      </c>
      <c r="B736" s="471" t="s">
        <v>13633</v>
      </c>
      <c r="C736" s="469" t="s">
        <v>4610</v>
      </c>
      <c r="E736" s="475" t="s">
        <v>13611</v>
      </c>
      <c r="F736" s="469" t="s">
        <v>4455</v>
      </c>
      <c r="G736" s="468">
        <v>4.8</v>
      </c>
      <c r="H736" s="468">
        <v>2.9</v>
      </c>
      <c r="I736" s="468">
        <v>1.2</v>
      </c>
      <c r="M736" s="474">
        <f t="shared" si="50"/>
        <v>4480.3200000000006</v>
      </c>
      <c r="N736" s="474">
        <f t="shared" si="49"/>
        <v>3270.6336000000006</v>
      </c>
      <c r="P736" s="488">
        <v>0.73</v>
      </c>
      <c r="R736" s="474">
        <v>3618.72</v>
      </c>
      <c r="S736" s="474">
        <v>2171.3000000000002</v>
      </c>
      <c r="U736" s="474">
        <v>3618.72</v>
      </c>
      <c r="V736" s="474">
        <v>2171.3000000000002</v>
      </c>
      <c r="X736" s="465">
        <v>3446.4</v>
      </c>
      <c r="Y736" s="465">
        <v>2067.9</v>
      </c>
      <c r="AA736" s="474">
        <v>2996.9</v>
      </c>
      <c r="AB736" s="474">
        <v>1798.14</v>
      </c>
      <c r="AD736" s="474">
        <v>2606</v>
      </c>
      <c r="AE736" s="474">
        <v>1563.6</v>
      </c>
      <c r="AG736" s="474">
        <v>2606</v>
      </c>
      <c r="AH736" s="474">
        <v>1563.6</v>
      </c>
      <c r="AP736" s="535"/>
    </row>
    <row r="737" spans="1:42" s="466" customFormat="1" ht="24" customHeight="1" outlineLevel="1" x14ac:dyDescent="0.25">
      <c r="A737" s="492" t="s">
        <v>13558</v>
      </c>
      <c r="B737" s="462" t="s">
        <v>13225</v>
      </c>
      <c r="C737" s="461" t="s">
        <v>4610</v>
      </c>
      <c r="D737" s="461"/>
      <c r="E737" s="466" t="s">
        <v>13605</v>
      </c>
      <c r="F737" s="461" t="s">
        <v>4455</v>
      </c>
      <c r="G737" s="464">
        <v>6</v>
      </c>
      <c r="H737" s="464">
        <v>1.8</v>
      </c>
      <c r="I737" s="464" t="s">
        <v>4616</v>
      </c>
      <c r="J737" s="464">
        <v>67</v>
      </c>
      <c r="K737" s="461"/>
      <c r="L737" s="464"/>
      <c r="M737" s="465">
        <f t="shared" si="50"/>
        <v>3147.9500000000003</v>
      </c>
      <c r="N737" s="465">
        <f t="shared" si="49"/>
        <v>2203.5650000000005</v>
      </c>
      <c r="O737" s="514"/>
      <c r="P737" s="486">
        <v>0.70000000000000007</v>
      </c>
      <c r="Q737" s="514"/>
      <c r="R737" s="465">
        <v>2542.58</v>
      </c>
      <c r="S737" s="465">
        <v>1779.86</v>
      </c>
      <c r="T737" s="514"/>
      <c r="U737" s="465">
        <v>2542.58</v>
      </c>
      <c r="V737" s="465">
        <v>1779.86</v>
      </c>
      <c r="W737" s="514"/>
      <c r="X737" s="465">
        <v>2421.5</v>
      </c>
      <c r="Y737" s="465">
        <v>1695.1</v>
      </c>
      <c r="Z737" s="514"/>
      <c r="AA737" s="465">
        <v>2105.65</v>
      </c>
      <c r="AB737" s="465">
        <v>1473.96</v>
      </c>
      <c r="AC737" s="514"/>
      <c r="AD737" s="465">
        <v>1831</v>
      </c>
      <c r="AE737" s="465">
        <v>1281.6999999999998</v>
      </c>
      <c r="AF737" s="514" t="s">
        <v>18057</v>
      </c>
      <c r="AG737" s="465">
        <v>1831</v>
      </c>
      <c r="AH737" s="465">
        <v>1281.6999999999998</v>
      </c>
      <c r="AI737" s="530"/>
      <c r="AJ737" s="533"/>
      <c r="AK737" s="533"/>
      <c r="AL737" s="533"/>
      <c r="AM737" s="533"/>
      <c r="AN737" s="533"/>
      <c r="AO737" s="533"/>
      <c r="AP737" s="534"/>
    </row>
    <row r="738" spans="1:42" ht="24" customHeight="1" outlineLevel="1" x14ac:dyDescent="0.25">
      <c r="A738" s="493" t="s">
        <v>13558</v>
      </c>
      <c r="B738" s="471" t="s">
        <v>13226</v>
      </c>
      <c r="C738" s="469" t="s">
        <v>4610</v>
      </c>
      <c r="E738" s="472" t="s">
        <v>13606</v>
      </c>
      <c r="F738" s="469" t="s">
        <v>4455</v>
      </c>
      <c r="G738" s="468">
        <v>6</v>
      </c>
      <c r="H738" s="468">
        <v>1.8</v>
      </c>
      <c r="I738" s="468" t="s">
        <v>4616</v>
      </c>
      <c r="M738" s="474">
        <f t="shared" si="50"/>
        <v>3275.2200000000003</v>
      </c>
      <c r="N738" s="474">
        <f t="shared" si="49"/>
        <v>2390.9106000000002</v>
      </c>
      <c r="P738" s="488">
        <v>0.73</v>
      </c>
      <c r="R738" s="474">
        <v>2645.37</v>
      </c>
      <c r="S738" s="474">
        <v>1882.55</v>
      </c>
      <c r="U738" s="474">
        <v>2645.37</v>
      </c>
      <c r="V738" s="474">
        <v>1882.55</v>
      </c>
      <c r="X738" s="465">
        <v>2519.4</v>
      </c>
      <c r="Y738" s="465">
        <v>1792.9</v>
      </c>
      <c r="AA738" s="474">
        <v>2190.75</v>
      </c>
      <c r="AB738" s="474">
        <v>1559.06</v>
      </c>
      <c r="AD738" s="474">
        <v>1905</v>
      </c>
      <c r="AE738" s="474">
        <v>1355.6999999999998</v>
      </c>
      <c r="AG738" s="474">
        <v>1905</v>
      </c>
      <c r="AH738" s="474">
        <v>1355.6999999999998</v>
      </c>
      <c r="AP738" s="535"/>
    </row>
    <row r="739" spans="1:42" ht="24" customHeight="1" outlineLevel="1" x14ac:dyDescent="0.25">
      <c r="A739" s="493" t="s">
        <v>13558</v>
      </c>
      <c r="B739" s="471" t="s">
        <v>13227</v>
      </c>
      <c r="C739" s="469" t="s">
        <v>4610</v>
      </c>
      <c r="E739" s="472" t="s">
        <v>13634</v>
      </c>
      <c r="F739" s="469" t="s">
        <v>4455</v>
      </c>
      <c r="G739" s="468">
        <v>6.3</v>
      </c>
      <c r="H739" s="468">
        <v>1.8</v>
      </c>
      <c r="I739" s="468" t="s">
        <v>4616</v>
      </c>
      <c r="J739" s="468">
        <v>512</v>
      </c>
      <c r="M739" s="474">
        <f t="shared" si="50"/>
        <v>4604.21</v>
      </c>
      <c r="N739" s="474">
        <f t="shared" si="49"/>
        <v>3361.0733</v>
      </c>
      <c r="P739" s="488">
        <v>0.73</v>
      </c>
      <c r="R739" s="474">
        <v>3718.79</v>
      </c>
      <c r="S739" s="474">
        <v>2603.16</v>
      </c>
      <c r="U739" s="474">
        <v>3718.79</v>
      </c>
      <c r="V739" s="474">
        <v>2603.16</v>
      </c>
      <c r="X739" s="465">
        <v>3541.7</v>
      </c>
      <c r="Y739" s="465">
        <v>2479.1999999999998</v>
      </c>
      <c r="AA739" s="474">
        <v>3079.7</v>
      </c>
      <c r="AB739" s="474">
        <v>2155.79</v>
      </c>
      <c r="AD739" s="474">
        <v>2678</v>
      </c>
      <c r="AE739" s="474">
        <v>1874.6</v>
      </c>
      <c r="AG739" s="474">
        <v>2678</v>
      </c>
      <c r="AH739" s="474">
        <v>1874.6</v>
      </c>
      <c r="AP739" s="535"/>
    </row>
    <row r="740" spans="1:42" ht="24" customHeight="1" outlineLevel="1" x14ac:dyDescent="0.25">
      <c r="A740" s="493" t="s">
        <v>13558</v>
      </c>
      <c r="B740" s="471" t="s">
        <v>13228</v>
      </c>
      <c r="C740" s="469" t="s">
        <v>4610</v>
      </c>
      <c r="E740" s="472" t="s">
        <v>13635</v>
      </c>
      <c r="F740" s="469" t="s">
        <v>4455</v>
      </c>
      <c r="G740" s="468">
        <v>6.3</v>
      </c>
      <c r="H740" s="468">
        <v>1.8</v>
      </c>
      <c r="I740" s="468" t="s">
        <v>4616</v>
      </c>
      <c r="M740" s="474">
        <f t="shared" si="50"/>
        <v>4922.1900000000005</v>
      </c>
      <c r="N740" s="474">
        <f t="shared" si="49"/>
        <v>3740.8644000000004</v>
      </c>
      <c r="P740" s="488">
        <v>0.76</v>
      </c>
      <c r="R740" s="474">
        <v>3975.62</v>
      </c>
      <c r="S740" s="474">
        <v>2859.99</v>
      </c>
      <c r="U740" s="474">
        <v>3975.62</v>
      </c>
      <c r="V740" s="474">
        <v>2859.99</v>
      </c>
      <c r="X740" s="465">
        <v>3786.3</v>
      </c>
      <c r="Y740" s="465">
        <v>2723.8</v>
      </c>
      <c r="AA740" s="474">
        <v>3292.45</v>
      </c>
      <c r="AB740" s="474">
        <v>2368.54</v>
      </c>
      <c r="AD740" s="474">
        <v>2863</v>
      </c>
      <c r="AE740" s="474">
        <v>2059.6</v>
      </c>
      <c r="AG740" s="474">
        <v>2863</v>
      </c>
      <c r="AH740" s="474">
        <v>2059.6</v>
      </c>
      <c r="AP740" s="535"/>
    </row>
    <row r="741" spans="1:42" ht="24" customHeight="1" outlineLevel="1" x14ac:dyDescent="0.25">
      <c r="A741" s="493" t="s">
        <v>13558</v>
      </c>
      <c r="B741" s="471" t="s">
        <v>13229</v>
      </c>
      <c r="C741" s="469" t="s">
        <v>4610</v>
      </c>
      <c r="E741" s="472" t="s">
        <v>13636</v>
      </c>
      <c r="F741" s="469" t="s">
        <v>4455</v>
      </c>
      <c r="G741" s="468">
        <v>6.3</v>
      </c>
      <c r="H741" s="468">
        <v>1.8</v>
      </c>
      <c r="I741" s="468" t="s">
        <v>4616</v>
      </c>
      <c r="M741" s="474">
        <f t="shared" si="50"/>
        <v>5204.16</v>
      </c>
      <c r="N741" s="474">
        <f t="shared" si="49"/>
        <v>3955.1615999999999</v>
      </c>
      <c r="P741" s="488">
        <v>0.76</v>
      </c>
      <c r="R741" s="474">
        <v>4203.3599999999997</v>
      </c>
      <c r="S741" s="474">
        <v>2942.42</v>
      </c>
      <c r="U741" s="474">
        <v>4203.3599999999997</v>
      </c>
      <c r="V741" s="474">
        <v>2942.42</v>
      </c>
      <c r="X741" s="465">
        <v>4003.2</v>
      </c>
      <c r="Y741" s="465">
        <v>2802.3</v>
      </c>
      <c r="AA741" s="474">
        <v>3481.05</v>
      </c>
      <c r="AB741" s="474">
        <v>2436.7399999999998</v>
      </c>
      <c r="AD741" s="474">
        <v>3027</v>
      </c>
      <c r="AE741" s="474">
        <v>2118.9</v>
      </c>
      <c r="AG741" s="474">
        <v>3027</v>
      </c>
      <c r="AH741" s="474">
        <v>2118.9</v>
      </c>
      <c r="AP741" s="535"/>
    </row>
    <row r="742" spans="1:42" s="466" customFormat="1" ht="24" customHeight="1" outlineLevel="1" x14ac:dyDescent="0.25">
      <c r="A742" s="492" t="s">
        <v>19207</v>
      </c>
      <c r="B742" s="462" t="s">
        <v>19234</v>
      </c>
      <c r="C742" s="461" t="s">
        <v>4610</v>
      </c>
      <c r="D742" s="461"/>
      <c r="E742" s="466" t="s">
        <v>19235</v>
      </c>
      <c r="F742" s="461" t="s">
        <v>4455</v>
      </c>
      <c r="G742" s="464">
        <v>3.6</v>
      </c>
      <c r="H742" s="464">
        <v>1.85</v>
      </c>
      <c r="I742" s="464"/>
      <c r="J742" s="464">
        <v>205</v>
      </c>
      <c r="K742" s="461"/>
      <c r="L742" s="464"/>
      <c r="M742" s="465">
        <v>4850</v>
      </c>
      <c r="N742" s="465">
        <f t="shared" si="49"/>
        <v>3637.5</v>
      </c>
      <c r="O742" s="514"/>
      <c r="P742" s="486">
        <v>0.75</v>
      </c>
      <c r="Q742" s="514"/>
      <c r="R742" s="465">
        <v>5068.46</v>
      </c>
      <c r="S742" s="465">
        <v>3294.48</v>
      </c>
      <c r="T742" s="514"/>
      <c r="U742" s="465">
        <v>5068.46</v>
      </c>
      <c r="V742" s="465">
        <v>3294.48</v>
      </c>
      <c r="W742" s="514"/>
      <c r="X742" s="465">
        <v>4827.1000000000004</v>
      </c>
      <c r="Y742" s="465">
        <v>3137.6</v>
      </c>
      <c r="Z742" s="514"/>
      <c r="AA742" s="465">
        <v>4197.5</v>
      </c>
      <c r="AB742" s="465">
        <v>2728.38</v>
      </c>
      <c r="AC742" s="514"/>
      <c r="AD742" s="465">
        <v>3650</v>
      </c>
      <c r="AE742" s="465">
        <v>2372.5</v>
      </c>
      <c r="AF742" s="514" t="s">
        <v>19452</v>
      </c>
      <c r="AG742" s="465"/>
      <c r="AH742" s="465"/>
      <c r="AI742" s="530"/>
      <c r="AJ742" s="533"/>
      <c r="AK742" s="533"/>
      <c r="AL742" s="533"/>
      <c r="AM742" s="533"/>
      <c r="AN742" s="533"/>
      <c r="AO742" s="533"/>
      <c r="AP742" s="534"/>
    </row>
    <row r="743" spans="1:42" s="466" customFormat="1" ht="24" customHeight="1" outlineLevel="1" x14ac:dyDescent="0.25">
      <c r="A743" s="492" t="s">
        <v>19207</v>
      </c>
      <c r="B743" s="462" t="s">
        <v>19236</v>
      </c>
      <c r="C743" s="461" t="s">
        <v>4610</v>
      </c>
      <c r="D743" s="461"/>
      <c r="E743" s="466" t="s">
        <v>19237</v>
      </c>
      <c r="F743" s="461" t="s">
        <v>4455</v>
      </c>
      <c r="G743" s="464">
        <v>4</v>
      </c>
      <c r="H743" s="464">
        <v>1.5</v>
      </c>
      <c r="I743" s="464"/>
      <c r="J743" s="464">
        <v>496</v>
      </c>
      <c r="K743" s="461"/>
      <c r="L743" s="464"/>
      <c r="M743" s="465">
        <f t="shared" ref="M743:M773" si="51">X743*$O$3</f>
        <v>3464.2400000000002</v>
      </c>
      <c r="N743" s="465">
        <f t="shared" si="49"/>
        <v>2078.5439999999999</v>
      </c>
      <c r="O743" s="514"/>
      <c r="P743" s="486">
        <v>0.6</v>
      </c>
      <c r="Q743" s="514"/>
      <c r="R743" s="465">
        <v>2798.04</v>
      </c>
      <c r="S743" s="465">
        <v>1678.85</v>
      </c>
      <c r="T743" s="514"/>
      <c r="U743" s="465">
        <v>2798.04</v>
      </c>
      <c r="V743" s="465">
        <v>1678.85</v>
      </c>
      <c r="W743" s="514"/>
      <c r="X743" s="465">
        <v>2664.8</v>
      </c>
      <c r="Y743" s="465">
        <v>1598.9</v>
      </c>
      <c r="Z743" s="514"/>
      <c r="AA743" s="465">
        <v>2317.25</v>
      </c>
      <c r="AB743" s="465">
        <v>1390.35</v>
      </c>
      <c r="AC743" s="514"/>
      <c r="AD743" s="465">
        <v>2015</v>
      </c>
      <c r="AE743" s="465">
        <v>1209</v>
      </c>
      <c r="AF743" s="514"/>
      <c r="AG743" s="465"/>
      <c r="AH743" s="465"/>
      <c r="AI743" s="530"/>
      <c r="AJ743" s="533"/>
      <c r="AK743" s="533"/>
      <c r="AL743" s="533"/>
      <c r="AM743" s="533"/>
      <c r="AN743" s="533"/>
      <c r="AO743" s="533"/>
      <c r="AP743" s="534"/>
    </row>
    <row r="744" spans="1:42" ht="24" customHeight="1" outlineLevel="1" x14ac:dyDescent="0.25">
      <c r="A744" s="492" t="s">
        <v>19207</v>
      </c>
      <c r="B744" s="471" t="s">
        <v>19240</v>
      </c>
      <c r="C744" s="469" t="s">
        <v>4610</v>
      </c>
      <c r="E744" s="472" t="s">
        <v>19245</v>
      </c>
      <c r="F744" s="469" t="s">
        <v>4455</v>
      </c>
      <c r="G744" s="468">
        <v>4</v>
      </c>
      <c r="H744" s="468">
        <v>1.5</v>
      </c>
      <c r="M744" s="474">
        <f t="shared" si="51"/>
        <v>0</v>
      </c>
      <c r="N744" s="474">
        <f t="shared" si="49"/>
        <v>0</v>
      </c>
      <c r="P744" s="488">
        <v>0.75</v>
      </c>
      <c r="R744" s="474">
        <v>0</v>
      </c>
      <c r="S744" s="474">
        <v>0</v>
      </c>
      <c r="U744" s="474">
        <v>0</v>
      </c>
      <c r="V744" s="474">
        <v>0</v>
      </c>
      <c r="X744" s="465">
        <v>0</v>
      </c>
      <c r="Y744" s="465">
        <v>0</v>
      </c>
      <c r="AA744" s="474">
        <v>0</v>
      </c>
      <c r="AB744" s="474">
        <v>0</v>
      </c>
      <c r="AD744" s="474"/>
      <c r="AE744" s="474"/>
      <c r="AG744" s="474"/>
      <c r="AH744" s="474"/>
      <c r="AP744" s="535"/>
    </row>
    <row r="745" spans="1:42" ht="24" customHeight="1" outlineLevel="1" x14ac:dyDescent="0.25">
      <c r="A745" s="492" t="s">
        <v>19207</v>
      </c>
      <c r="B745" s="471" t="s">
        <v>19239</v>
      </c>
      <c r="C745" s="469" t="s">
        <v>4610</v>
      </c>
      <c r="E745" s="472" t="s">
        <v>19244</v>
      </c>
      <c r="F745" s="469" t="s">
        <v>4455</v>
      </c>
      <c r="G745" s="468">
        <v>4</v>
      </c>
      <c r="H745" s="468">
        <v>1.5</v>
      </c>
      <c r="M745" s="474">
        <f t="shared" si="51"/>
        <v>0</v>
      </c>
      <c r="N745" s="474">
        <f t="shared" si="49"/>
        <v>0</v>
      </c>
      <c r="P745" s="488">
        <v>0.72</v>
      </c>
      <c r="R745" s="474">
        <v>0</v>
      </c>
      <c r="S745" s="474">
        <v>0</v>
      </c>
      <c r="U745" s="474">
        <v>0</v>
      </c>
      <c r="V745" s="474">
        <v>0</v>
      </c>
      <c r="X745" s="465">
        <v>0</v>
      </c>
      <c r="Y745" s="465">
        <v>0</v>
      </c>
      <c r="AA745" s="474">
        <v>0</v>
      </c>
      <c r="AB745" s="474">
        <v>0</v>
      </c>
      <c r="AD745" s="474"/>
      <c r="AE745" s="474"/>
      <c r="AG745" s="474"/>
      <c r="AH745" s="474"/>
      <c r="AP745" s="535"/>
    </row>
    <row r="746" spans="1:42" ht="24" customHeight="1" outlineLevel="1" x14ac:dyDescent="0.25">
      <c r="A746" s="492" t="s">
        <v>19207</v>
      </c>
      <c r="B746" s="471" t="s">
        <v>19238</v>
      </c>
      <c r="C746" s="469" t="s">
        <v>4610</v>
      </c>
      <c r="E746" s="472" t="s">
        <v>19242</v>
      </c>
      <c r="F746" s="469" t="s">
        <v>4455</v>
      </c>
      <c r="G746" s="468">
        <v>4</v>
      </c>
      <c r="H746" s="468">
        <v>1.5</v>
      </c>
      <c r="M746" s="474">
        <f t="shared" si="51"/>
        <v>0</v>
      </c>
      <c r="N746" s="474">
        <f t="shared" si="49"/>
        <v>0</v>
      </c>
      <c r="P746" s="488">
        <v>0.63</v>
      </c>
      <c r="R746" s="474">
        <v>0</v>
      </c>
      <c r="S746" s="474">
        <v>0</v>
      </c>
      <c r="U746" s="474">
        <v>0</v>
      </c>
      <c r="V746" s="474">
        <v>0</v>
      </c>
      <c r="X746" s="465">
        <v>0</v>
      </c>
      <c r="Y746" s="465">
        <v>0</v>
      </c>
      <c r="AA746" s="474">
        <v>0</v>
      </c>
      <c r="AB746" s="474">
        <v>0</v>
      </c>
      <c r="AD746" s="474"/>
      <c r="AE746" s="474"/>
      <c r="AG746" s="474"/>
      <c r="AH746" s="474"/>
      <c r="AP746" s="535"/>
    </row>
    <row r="747" spans="1:42" ht="24" customHeight="1" outlineLevel="1" x14ac:dyDescent="0.25">
      <c r="A747" s="492" t="s">
        <v>19207</v>
      </c>
      <c r="B747" s="471" t="s">
        <v>19241</v>
      </c>
      <c r="C747" s="469" t="s">
        <v>4610</v>
      </c>
      <c r="E747" s="472" t="s">
        <v>19243</v>
      </c>
      <c r="F747" s="469" t="s">
        <v>4455</v>
      </c>
      <c r="G747" s="468">
        <v>4</v>
      </c>
      <c r="H747" s="468">
        <v>1.5</v>
      </c>
      <c r="M747" s="474">
        <f t="shared" si="51"/>
        <v>0</v>
      </c>
      <c r="N747" s="474">
        <f t="shared" si="49"/>
        <v>0</v>
      </c>
      <c r="P747" s="488">
        <v>0.63</v>
      </c>
      <c r="R747" s="474">
        <v>0</v>
      </c>
      <c r="S747" s="474">
        <v>0</v>
      </c>
      <c r="U747" s="474">
        <v>0</v>
      </c>
      <c r="V747" s="474">
        <v>0</v>
      </c>
      <c r="X747" s="465">
        <v>0</v>
      </c>
      <c r="Y747" s="465">
        <v>0</v>
      </c>
      <c r="AA747" s="474">
        <v>0</v>
      </c>
      <c r="AB747" s="474">
        <v>0</v>
      </c>
      <c r="AD747" s="474"/>
      <c r="AE747" s="474"/>
      <c r="AG747" s="474"/>
      <c r="AH747" s="474"/>
      <c r="AP747" s="535"/>
    </row>
    <row r="748" spans="1:42" ht="24" customHeight="1" outlineLevel="1" x14ac:dyDescent="0.25">
      <c r="A748" s="492" t="s">
        <v>19207</v>
      </c>
      <c r="B748" s="471" t="s">
        <v>19422</v>
      </c>
      <c r="C748" s="469" t="s">
        <v>4610</v>
      </c>
      <c r="E748" s="472" t="s">
        <v>19423</v>
      </c>
      <c r="F748" s="469" t="s">
        <v>4455</v>
      </c>
      <c r="G748" s="468">
        <v>4</v>
      </c>
      <c r="H748" s="468">
        <v>1.5</v>
      </c>
      <c r="M748" s="474">
        <f t="shared" si="51"/>
        <v>0</v>
      </c>
      <c r="N748" s="474">
        <f t="shared" si="49"/>
        <v>0</v>
      </c>
      <c r="P748" s="488">
        <v>0.72</v>
      </c>
      <c r="R748" s="474">
        <v>0</v>
      </c>
      <c r="S748" s="474">
        <v>0</v>
      </c>
      <c r="U748" s="474">
        <v>0</v>
      </c>
      <c r="V748" s="474">
        <v>0</v>
      </c>
      <c r="X748" s="465">
        <v>0</v>
      </c>
      <c r="Y748" s="465">
        <v>0</v>
      </c>
      <c r="AA748" s="474">
        <v>0</v>
      </c>
      <c r="AB748" s="474">
        <v>0</v>
      </c>
      <c r="AD748" s="474"/>
      <c r="AE748" s="474"/>
      <c r="AG748" s="474"/>
      <c r="AH748" s="474"/>
      <c r="AP748" s="535"/>
    </row>
    <row r="749" spans="1:42" ht="24" customHeight="1" outlineLevel="1" x14ac:dyDescent="0.25">
      <c r="A749" s="492" t="s">
        <v>19207</v>
      </c>
      <c r="B749" s="471" t="s">
        <v>19644</v>
      </c>
      <c r="C749" s="469" t="s">
        <v>4610</v>
      </c>
      <c r="E749" s="472" t="s">
        <v>19645</v>
      </c>
      <c r="F749" s="469" t="s">
        <v>4455</v>
      </c>
      <c r="G749" s="468">
        <v>4</v>
      </c>
      <c r="H749" s="468">
        <v>1.5</v>
      </c>
      <c r="M749" s="474">
        <f t="shared" si="51"/>
        <v>0</v>
      </c>
      <c r="N749" s="474">
        <f t="shared" si="49"/>
        <v>0</v>
      </c>
      <c r="P749" s="488">
        <v>0.75</v>
      </c>
      <c r="R749" s="474">
        <v>0</v>
      </c>
      <c r="S749" s="474">
        <v>0</v>
      </c>
      <c r="U749" s="474">
        <v>0</v>
      </c>
      <c r="V749" s="474">
        <v>0</v>
      </c>
      <c r="X749" s="465">
        <v>0</v>
      </c>
      <c r="Y749" s="465">
        <v>0</v>
      </c>
      <c r="AA749" s="474">
        <v>0</v>
      </c>
      <c r="AB749" s="474">
        <v>0</v>
      </c>
      <c r="AD749" s="474"/>
      <c r="AE749" s="474"/>
      <c r="AG749" s="474"/>
      <c r="AH749" s="474"/>
      <c r="AP749" s="535"/>
    </row>
    <row r="750" spans="1:42" s="466" customFormat="1" ht="24" customHeight="1" outlineLevel="1" x14ac:dyDescent="0.25">
      <c r="A750" s="492" t="s">
        <v>19207</v>
      </c>
      <c r="B750" s="462" t="s">
        <v>19246</v>
      </c>
      <c r="C750" s="461" t="s">
        <v>4610</v>
      </c>
      <c r="D750" s="461"/>
      <c r="E750" s="466" t="s">
        <v>19250</v>
      </c>
      <c r="F750" s="461" t="s">
        <v>4455</v>
      </c>
      <c r="G750" s="464">
        <v>4.2</v>
      </c>
      <c r="H750" s="464">
        <v>1.55</v>
      </c>
      <c r="I750" s="464"/>
      <c r="J750" s="464">
        <v>416</v>
      </c>
      <c r="K750" s="461"/>
      <c r="L750" s="464"/>
      <c r="M750" s="465">
        <f t="shared" si="51"/>
        <v>2905.5</v>
      </c>
      <c r="N750" s="465">
        <f t="shared" si="49"/>
        <v>1743.3</v>
      </c>
      <c r="O750" s="514"/>
      <c r="P750" s="486">
        <v>0.6</v>
      </c>
      <c r="Q750" s="514"/>
      <c r="R750" s="465">
        <v>2346.75</v>
      </c>
      <c r="S750" s="465">
        <v>1408.05</v>
      </c>
      <c r="T750" s="514"/>
      <c r="U750" s="465">
        <v>2346.75</v>
      </c>
      <c r="V750" s="465">
        <v>1408.05</v>
      </c>
      <c r="W750" s="514"/>
      <c r="X750" s="465">
        <v>2235</v>
      </c>
      <c r="Y750" s="465">
        <v>1341</v>
      </c>
      <c r="Z750" s="514"/>
      <c r="AA750" s="465">
        <v>1943.5</v>
      </c>
      <c r="AB750" s="465">
        <v>1166.0999999999999</v>
      </c>
      <c r="AC750" s="514"/>
      <c r="AD750" s="465">
        <v>1690</v>
      </c>
      <c r="AE750" s="465">
        <v>1014</v>
      </c>
      <c r="AF750" s="514"/>
      <c r="AG750" s="465"/>
      <c r="AH750" s="465"/>
      <c r="AI750" s="530"/>
      <c r="AJ750" s="533"/>
      <c r="AK750" s="533"/>
      <c r="AL750" s="533"/>
      <c r="AM750" s="533"/>
      <c r="AN750" s="533"/>
      <c r="AO750" s="533"/>
      <c r="AP750" s="534"/>
    </row>
    <row r="751" spans="1:42" ht="24" customHeight="1" outlineLevel="1" x14ac:dyDescent="0.25">
      <c r="A751" s="492" t="s">
        <v>19207</v>
      </c>
      <c r="B751" s="471" t="s">
        <v>19249</v>
      </c>
      <c r="C751" s="469" t="s">
        <v>4610</v>
      </c>
      <c r="E751" s="472" t="s">
        <v>19254</v>
      </c>
      <c r="F751" s="469" t="s">
        <v>4455</v>
      </c>
      <c r="G751" s="468">
        <v>4.2</v>
      </c>
      <c r="H751" s="468">
        <v>1.55</v>
      </c>
      <c r="M751" s="474">
        <f t="shared" si="51"/>
        <v>0</v>
      </c>
      <c r="N751" s="474">
        <f t="shared" si="49"/>
        <v>0</v>
      </c>
      <c r="P751" s="488">
        <v>0.75</v>
      </c>
      <c r="R751" s="474">
        <v>0</v>
      </c>
      <c r="S751" s="474">
        <v>0</v>
      </c>
      <c r="U751" s="474">
        <v>0</v>
      </c>
      <c r="V751" s="474">
        <v>0</v>
      </c>
      <c r="X751" s="465">
        <v>0</v>
      </c>
      <c r="Y751" s="465">
        <v>0</v>
      </c>
      <c r="AA751" s="474">
        <v>0</v>
      </c>
      <c r="AB751" s="474">
        <v>0</v>
      </c>
      <c r="AD751" s="474"/>
      <c r="AE751" s="474"/>
      <c r="AG751" s="474"/>
      <c r="AH751" s="474"/>
      <c r="AP751" s="535"/>
    </row>
    <row r="752" spans="1:42" ht="24" customHeight="1" outlineLevel="1" x14ac:dyDescent="0.25">
      <c r="A752" s="492" t="s">
        <v>19207</v>
      </c>
      <c r="B752" s="471" t="s">
        <v>19248</v>
      </c>
      <c r="C752" s="469" t="s">
        <v>4610</v>
      </c>
      <c r="E752" s="472" t="s">
        <v>19253</v>
      </c>
      <c r="F752" s="469" t="s">
        <v>4455</v>
      </c>
      <c r="G752" s="468">
        <v>4.2</v>
      </c>
      <c r="H752" s="468">
        <v>1.55</v>
      </c>
      <c r="M752" s="474">
        <f t="shared" si="51"/>
        <v>0</v>
      </c>
      <c r="N752" s="474">
        <f t="shared" si="49"/>
        <v>0</v>
      </c>
      <c r="P752" s="488">
        <v>0.72</v>
      </c>
      <c r="R752" s="474">
        <v>0</v>
      </c>
      <c r="S752" s="474">
        <v>0</v>
      </c>
      <c r="U752" s="474">
        <v>0</v>
      </c>
      <c r="V752" s="474">
        <v>0</v>
      </c>
      <c r="X752" s="465">
        <v>0</v>
      </c>
      <c r="Y752" s="465">
        <v>0</v>
      </c>
      <c r="AA752" s="474">
        <v>0</v>
      </c>
      <c r="AB752" s="474">
        <v>0</v>
      </c>
      <c r="AD752" s="474"/>
      <c r="AE752" s="474"/>
      <c r="AG752" s="474"/>
      <c r="AH752" s="474"/>
      <c r="AP752" s="535"/>
    </row>
    <row r="753" spans="1:42" ht="24" customHeight="1" outlineLevel="1" x14ac:dyDescent="0.25">
      <c r="A753" s="492" t="s">
        <v>19207</v>
      </c>
      <c r="B753" s="471" t="s">
        <v>19247</v>
      </c>
      <c r="C753" s="469" t="s">
        <v>4610</v>
      </c>
      <c r="E753" s="472" t="s">
        <v>19251</v>
      </c>
      <c r="F753" s="469" t="s">
        <v>4455</v>
      </c>
      <c r="G753" s="468">
        <v>4.2</v>
      </c>
      <c r="H753" s="468">
        <v>1.55</v>
      </c>
      <c r="M753" s="474">
        <f t="shared" si="51"/>
        <v>3122.21</v>
      </c>
      <c r="N753" s="474">
        <f t="shared" si="49"/>
        <v>1966.9923000000001</v>
      </c>
      <c r="P753" s="488">
        <v>0.63</v>
      </c>
      <c r="R753" s="474">
        <v>2521.79</v>
      </c>
      <c r="S753" s="474">
        <v>1583.09</v>
      </c>
      <c r="U753" s="474">
        <v>2521.79</v>
      </c>
      <c r="V753" s="474">
        <v>1583.09</v>
      </c>
      <c r="X753" s="465">
        <v>2401.6999999999998</v>
      </c>
      <c r="Y753" s="465">
        <v>1507.7</v>
      </c>
      <c r="AA753" s="474">
        <v>2088.4</v>
      </c>
      <c r="AB753" s="474">
        <v>1311</v>
      </c>
      <c r="AD753" s="474">
        <v>1816</v>
      </c>
      <c r="AE753" s="474">
        <v>1140</v>
      </c>
      <c r="AG753" s="474"/>
      <c r="AH753" s="474"/>
      <c r="AP753" s="535"/>
    </row>
    <row r="754" spans="1:42" ht="24" customHeight="1" outlineLevel="1" x14ac:dyDescent="0.25">
      <c r="A754" s="492" t="s">
        <v>19207</v>
      </c>
      <c r="B754" s="471" t="s">
        <v>19433</v>
      </c>
      <c r="C754" s="469" t="s">
        <v>4610</v>
      </c>
      <c r="E754" s="472" t="s">
        <v>19252</v>
      </c>
      <c r="F754" s="469" t="s">
        <v>4455</v>
      </c>
      <c r="G754" s="468">
        <v>4.2</v>
      </c>
      <c r="H754" s="468">
        <v>1.55</v>
      </c>
      <c r="M754" s="474">
        <f t="shared" si="51"/>
        <v>0</v>
      </c>
      <c r="N754" s="474">
        <f t="shared" si="49"/>
        <v>0</v>
      </c>
      <c r="P754" s="488">
        <v>0.63</v>
      </c>
      <c r="R754" s="474">
        <v>0</v>
      </c>
      <c r="S754" s="474">
        <v>0</v>
      </c>
      <c r="U754" s="474">
        <v>0</v>
      </c>
      <c r="V754" s="474">
        <v>0</v>
      </c>
      <c r="X754" s="465">
        <v>0</v>
      </c>
      <c r="Y754" s="465">
        <v>0</v>
      </c>
      <c r="AA754" s="474">
        <v>0</v>
      </c>
      <c r="AB754" s="474">
        <v>0</v>
      </c>
      <c r="AD754" s="474"/>
      <c r="AE754" s="474"/>
      <c r="AG754" s="474"/>
      <c r="AH754" s="474"/>
      <c r="AP754" s="535"/>
    </row>
    <row r="755" spans="1:42" ht="24" customHeight="1" outlineLevel="1" x14ac:dyDescent="0.25">
      <c r="A755" s="492" t="s">
        <v>19207</v>
      </c>
      <c r="B755" s="471" t="s">
        <v>19424</v>
      </c>
      <c r="C755" s="469" t="s">
        <v>4610</v>
      </c>
      <c r="E755" s="472" t="s">
        <v>19425</v>
      </c>
      <c r="F755" s="469" t="s">
        <v>4455</v>
      </c>
      <c r="M755" s="474">
        <f t="shared" si="51"/>
        <v>3868.28</v>
      </c>
      <c r="N755" s="474">
        <f t="shared" si="49"/>
        <v>2785.1615999999999</v>
      </c>
      <c r="P755" s="488">
        <v>0.72</v>
      </c>
      <c r="R755" s="474">
        <v>3124.38</v>
      </c>
      <c r="S755" s="474">
        <v>2185.6799999999998</v>
      </c>
      <c r="U755" s="474">
        <v>3124.38</v>
      </c>
      <c r="V755" s="474">
        <v>2185.6799999999998</v>
      </c>
      <c r="X755" s="465">
        <v>2975.6</v>
      </c>
      <c r="Y755" s="465">
        <v>2081.6</v>
      </c>
      <c r="AA755" s="474">
        <v>2587.5</v>
      </c>
      <c r="AB755" s="474">
        <v>1810.1</v>
      </c>
      <c r="AD755" s="474">
        <v>2250</v>
      </c>
      <c r="AE755" s="474">
        <v>1574</v>
      </c>
      <c r="AG755" s="474"/>
      <c r="AH755" s="474"/>
      <c r="AP755" s="535"/>
    </row>
    <row r="756" spans="1:42" ht="24" customHeight="1" outlineLevel="1" x14ac:dyDescent="0.25">
      <c r="A756" s="492" t="s">
        <v>19207</v>
      </c>
      <c r="B756" s="471" t="s">
        <v>19642</v>
      </c>
      <c r="C756" s="469" t="s">
        <v>4610</v>
      </c>
      <c r="E756" s="472" t="s">
        <v>19643</v>
      </c>
      <c r="F756" s="469" t="s">
        <v>4455</v>
      </c>
      <c r="M756" s="474">
        <f t="shared" si="51"/>
        <v>4084.9900000000002</v>
      </c>
      <c r="N756" s="474">
        <f t="shared" si="49"/>
        <v>3063.7425000000003</v>
      </c>
      <c r="P756" s="488">
        <v>0.75</v>
      </c>
      <c r="R756" s="474">
        <v>3299.42</v>
      </c>
      <c r="S756" s="474">
        <v>2360.7199999999998</v>
      </c>
      <c r="U756" s="474">
        <v>3299.42</v>
      </c>
      <c r="V756" s="474">
        <v>2360.7199999999998</v>
      </c>
      <c r="X756" s="465">
        <v>3142.3</v>
      </c>
      <c r="Y756" s="465">
        <v>2248.3000000000002</v>
      </c>
      <c r="AA756" s="474">
        <v>2732.4</v>
      </c>
      <c r="AB756" s="474">
        <v>1955</v>
      </c>
      <c r="AD756" s="474">
        <v>2376</v>
      </c>
      <c r="AE756" s="474">
        <v>1700</v>
      </c>
      <c r="AG756" s="474"/>
      <c r="AH756" s="474"/>
      <c r="AP756" s="535"/>
    </row>
    <row r="757" spans="1:42" s="466" customFormat="1" ht="24" customHeight="1" outlineLevel="1" x14ac:dyDescent="0.25">
      <c r="A757" s="492" t="s">
        <v>19207</v>
      </c>
      <c r="B757" s="462" t="s">
        <v>19255</v>
      </c>
      <c r="C757" s="461" t="s">
        <v>4610</v>
      </c>
      <c r="D757" s="461"/>
      <c r="E757" s="466" t="s">
        <v>19260</v>
      </c>
      <c r="F757" s="461" t="s">
        <v>4455</v>
      </c>
      <c r="G757" s="464">
        <v>5</v>
      </c>
      <c r="H757" s="464">
        <v>1.3</v>
      </c>
      <c r="I757" s="464"/>
      <c r="J757" s="464">
        <v>416</v>
      </c>
      <c r="K757" s="461"/>
      <c r="L757" s="464"/>
      <c r="M757" s="465">
        <f t="shared" si="51"/>
        <v>2766.2700000000004</v>
      </c>
      <c r="N757" s="465">
        <f t="shared" si="49"/>
        <v>1659.7620000000002</v>
      </c>
      <c r="O757" s="514"/>
      <c r="P757" s="486">
        <v>0.6</v>
      </c>
      <c r="Q757" s="514"/>
      <c r="R757" s="465">
        <v>2234.3000000000002</v>
      </c>
      <c r="S757" s="465">
        <v>1340.54</v>
      </c>
      <c r="T757" s="514"/>
      <c r="U757" s="465">
        <v>2234.3000000000002</v>
      </c>
      <c r="V757" s="465">
        <v>1340.54</v>
      </c>
      <c r="W757" s="514"/>
      <c r="X757" s="465">
        <v>2127.9</v>
      </c>
      <c r="Y757" s="465">
        <v>1276.7</v>
      </c>
      <c r="Z757" s="514"/>
      <c r="AA757" s="465">
        <v>1850.35</v>
      </c>
      <c r="AB757" s="465">
        <v>1110.21</v>
      </c>
      <c r="AC757" s="514"/>
      <c r="AD757" s="465">
        <v>1609</v>
      </c>
      <c r="AE757" s="465">
        <v>965.4</v>
      </c>
      <c r="AF757" s="514"/>
      <c r="AG757" s="465"/>
      <c r="AH757" s="465"/>
      <c r="AI757" s="530"/>
      <c r="AJ757" s="533"/>
      <c r="AK757" s="533"/>
      <c r="AL757" s="533"/>
      <c r="AM757" s="533"/>
      <c r="AN757" s="533"/>
      <c r="AO757" s="533"/>
      <c r="AP757" s="534"/>
    </row>
    <row r="758" spans="1:42" ht="24" customHeight="1" outlineLevel="1" x14ac:dyDescent="0.25">
      <c r="A758" s="492" t="s">
        <v>19207</v>
      </c>
      <c r="B758" s="471" t="s">
        <v>19259</v>
      </c>
      <c r="C758" s="469" t="s">
        <v>4610</v>
      </c>
      <c r="E758" s="472" t="s">
        <v>19264</v>
      </c>
      <c r="F758" s="469" t="s">
        <v>4455</v>
      </c>
      <c r="G758" s="468">
        <v>5</v>
      </c>
      <c r="H758" s="468">
        <v>1.3</v>
      </c>
      <c r="M758" s="474">
        <f t="shared" si="51"/>
        <v>0</v>
      </c>
      <c r="N758" s="474">
        <f t="shared" si="49"/>
        <v>0</v>
      </c>
      <c r="P758" s="488">
        <v>0.75</v>
      </c>
      <c r="R758" s="474">
        <v>0</v>
      </c>
      <c r="S758" s="474">
        <v>0</v>
      </c>
      <c r="U758" s="474">
        <v>0</v>
      </c>
      <c r="V758" s="474">
        <v>0</v>
      </c>
      <c r="X758" s="465">
        <v>0</v>
      </c>
      <c r="Y758" s="465">
        <v>0</v>
      </c>
      <c r="AA758" s="474">
        <v>0</v>
      </c>
      <c r="AB758" s="474">
        <v>0</v>
      </c>
      <c r="AD758" s="474"/>
      <c r="AE758" s="474"/>
      <c r="AG758" s="474"/>
      <c r="AH758" s="474"/>
      <c r="AP758" s="535"/>
    </row>
    <row r="759" spans="1:42" ht="24" customHeight="1" outlineLevel="1" x14ac:dyDescent="0.25">
      <c r="A759" s="492" t="s">
        <v>19207</v>
      </c>
      <c r="B759" s="471" t="s">
        <v>19258</v>
      </c>
      <c r="C759" s="469" t="s">
        <v>4610</v>
      </c>
      <c r="E759" s="472" t="s">
        <v>19263</v>
      </c>
      <c r="F759" s="469" t="s">
        <v>4455</v>
      </c>
      <c r="G759" s="468">
        <v>5</v>
      </c>
      <c r="H759" s="468">
        <v>1.3</v>
      </c>
      <c r="M759" s="474">
        <f t="shared" si="51"/>
        <v>0</v>
      </c>
      <c r="N759" s="474">
        <f t="shared" si="49"/>
        <v>0</v>
      </c>
      <c r="P759" s="488">
        <v>0.72</v>
      </c>
      <c r="R759" s="474">
        <v>0</v>
      </c>
      <c r="S759" s="474">
        <v>0</v>
      </c>
      <c r="U759" s="474">
        <v>0</v>
      </c>
      <c r="V759" s="474">
        <v>0</v>
      </c>
      <c r="X759" s="465">
        <v>0</v>
      </c>
      <c r="Y759" s="465">
        <v>0</v>
      </c>
      <c r="AA759" s="474">
        <v>0</v>
      </c>
      <c r="AB759" s="474">
        <v>0</v>
      </c>
      <c r="AD759" s="474"/>
      <c r="AE759" s="474"/>
      <c r="AG759" s="474"/>
      <c r="AH759" s="474"/>
      <c r="AP759" s="535"/>
    </row>
    <row r="760" spans="1:42" ht="24" customHeight="1" outlineLevel="1" x14ac:dyDescent="0.25">
      <c r="A760" s="492" t="s">
        <v>19207</v>
      </c>
      <c r="B760" s="471" t="s">
        <v>19256</v>
      </c>
      <c r="C760" s="469" t="s">
        <v>4610</v>
      </c>
      <c r="E760" s="472" t="s">
        <v>19261</v>
      </c>
      <c r="F760" s="469" t="s">
        <v>4455</v>
      </c>
      <c r="G760" s="468">
        <v>5</v>
      </c>
      <c r="H760" s="468">
        <v>1.3</v>
      </c>
      <c r="M760" s="474">
        <f t="shared" si="51"/>
        <v>0</v>
      </c>
      <c r="N760" s="474">
        <f t="shared" si="49"/>
        <v>0</v>
      </c>
      <c r="P760" s="488">
        <v>0.63</v>
      </c>
      <c r="R760" s="474">
        <v>0</v>
      </c>
      <c r="S760" s="474">
        <v>0</v>
      </c>
      <c r="U760" s="474">
        <v>0</v>
      </c>
      <c r="V760" s="474">
        <v>0</v>
      </c>
      <c r="X760" s="465">
        <v>0</v>
      </c>
      <c r="Y760" s="465">
        <v>0</v>
      </c>
      <c r="AA760" s="474">
        <v>0</v>
      </c>
      <c r="AB760" s="474">
        <v>0</v>
      </c>
      <c r="AD760" s="474"/>
      <c r="AE760" s="474"/>
      <c r="AG760" s="474"/>
      <c r="AH760" s="474"/>
      <c r="AP760" s="535"/>
    </row>
    <row r="761" spans="1:42" ht="24" customHeight="1" outlineLevel="1" x14ac:dyDescent="0.25">
      <c r="A761" s="492" t="s">
        <v>19207</v>
      </c>
      <c r="B761" s="471" t="s">
        <v>19257</v>
      </c>
      <c r="C761" s="469" t="s">
        <v>4610</v>
      </c>
      <c r="E761" s="472" t="s">
        <v>19262</v>
      </c>
      <c r="F761" s="469" t="s">
        <v>4455</v>
      </c>
      <c r="G761" s="468">
        <v>5</v>
      </c>
      <c r="H761" s="468">
        <v>1.3</v>
      </c>
      <c r="M761" s="474">
        <f t="shared" si="51"/>
        <v>0</v>
      </c>
      <c r="N761" s="474">
        <f t="shared" si="49"/>
        <v>0</v>
      </c>
      <c r="P761" s="488">
        <v>0.63</v>
      </c>
      <c r="R761" s="474">
        <v>0</v>
      </c>
      <c r="S761" s="474">
        <v>0</v>
      </c>
      <c r="U761" s="474">
        <v>0</v>
      </c>
      <c r="V761" s="474">
        <v>0</v>
      </c>
      <c r="X761" s="465">
        <v>0</v>
      </c>
      <c r="Y761" s="465">
        <v>0</v>
      </c>
      <c r="AA761" s="474">
        <v>0</v>
      </c>
      <c r="AB761" s="474">
        <v>0</v>
      </c>
      <c r="AD761" s="474"/>
      <c r="AE761" s="474"/>
      <c r="AG761" s="474"/>
      <c r="AH761" s="474"/>
      <c r="AP761" s="535"/>
    </row>
    <row r="762" spans="1:42" ht="24" customHeight="1" outlineLevel="1" x14ac:dyDescent="0.25">
      <c r="A762" s="492" t="s">
        <v>19207</v>
      </c>
      <c r="B762" s="471" t="s">
        <v>19426</v>
      </c>
      <c r="C762" s="469" t="s">
        <v>4610</v>
      </c>
      <c r="E762" s="472" t="s">
        <v>19427</v>
      </c>
      <c r="F762" s="469" t="s">
        <v>4455</v>
      </c>
      <c r="G762" s="468">
        <v>5</v>
      </c>
      <c r="H762" s="468">
        <v>1.3</v>
      </c>
      <c r="M762" s="474">
        <f t="shared" si="51"/>
        <v>0</v>
      </c>
      <c r="N762" s="474">
        <f t="shared" si="49"/>
        <v>0</v>
      </c>
      <c r="P762" s="488">
        <v>0.72</v>
      </c>
      <c r="R762" s="474">
        <v>0</v>
      </c>
      <c r="S762" s="474">
        <v>0</v>
      </c>
      <c r="U762" s="474">
        <v>0</v>
      </c>
      <c r="V762" s="474">
        <v>0</v>
      </c>
      <c r="X762" s="465">
        <v>0</v>
      </c>
      <c r="Y762" s="465">
        <v>0</v>
      </c>
      <c r="AA762" s="474">
        <v>0</v>
      </c>
      <c r="AB762" s="474">
        <v>0</v>
      </c>
      <c r="AD762" s="474"/>
      <c r="AE762" s="474"/>
      <c r="AG762" s="474"/>
      <c r="AH762" s="474"/>
      <c r="AP762" s="535"/>
    </row>
    <row r="763" spans="1:42" ht="24" customHeight="1" outlineLevel="1" x14ac:dyDescent="0.25">
      <c r="A763" s="492" t="s">
        <v>19207</v>
      </c>
      <c r="B763" s="471" t="s">
        <v>19640</v>
      </c>
      <c r="C763" s="469" t="s">
        <v>4610</v>
      </c>
      <c r="E763" s="472" t="s">
        <v>19641</v>
      </c>
      <c r="F763" s="469" t="s">
        <v>4455</v>
      </c>
      <c r="G763" s="468">
        <v>5</v>
      </c>
      <c r="H763" s="468">
        <v>1.3</v>
      </c>
      <c r="M763" s="474">
        <f t="shared" si="51"/>
        <v>0</v>
      </c>
      <c r="N763" s="474">
        <f t="shared" ref="N763:N773" si="52">M763*P763</f>
        <v>0</v>
      </c>
      <c r="P763" s="488">
        <v>0.75</v>
      </c>
      <c r="R763" s="474">
        <v>0</v>
      </c>
      <c r="S763" s="474">
        <v>0</v>
      </c>
      <c r="U763" s="474">
        <v>0</v>
      </c>
      <c r="V763" s="474">
        <v>0</v>
      </c>
      <c r="X763" s="465">
        <v>0</v>
      </c>
      <c r="Y763" s="465">
        <v>0</v>
      </c>
      <c r="AA763" s="474">
        <v>0</v>
      </c>
      <c r="AB763" s="474">
        <v>0</v>
      </c>
      <c r="AD763" s="474"/>
      <c r="AE763" s="474"/>
      <c r="AG763" s="474"/>
      <c r="AH763" s="474"/>
      <c r="AP763" s="535"/>
    </row>
    <row r="764" spans="1:42" s="466" customFormat="1" ht="24" customHeight="1" outlineLevel="1" x14ac:dyDescent="0.25">
      <c r="A764" s="492" t="s">
        <v>19207</v>
      </c>
      <c r="B764" s="462" t="s">
        <v>19265</v>
      </c>
      <c r="C764" s="461" t="s">
        <v>4610</v>
      </c>
      <c r="D764" s="461"/>
      <c r="E764" s="466" t="s">
        <v>19434</v>
      </c>
      <c r="F764" s="461" t="s">
        <v>4455</v>
      </c>
      <c r="G764" s="464">
        <v>4.9000000000000004</v>
      </c>
      <c r="H764" s="464">
        <v>1.6</v>
      </c>
      <c r="I764" s="464"/>
      <c r="J764" s="464">
        <v>45</v>
      </c>
      <c r="K764" s="461"/>
      <c r="L764" s="464"/>
      <c r="M764" s="465">
        <f t="shared" si="51"/>
        <v>2982.85</v>
      </c>
      <c r="N764" s="465">
        <f t="shared" si="52"/>
        <v>2087.9950000000003</v>
      </c>
      <c r="O764" s="514"/>
      <c r="P764" s="486">
        <v>0.70000000000000007</v>
      </c>
      <c r="Q764" s="514"/>
      <c r="R764" s="465">
        <v>2409.23</v>
      </c>
      <c r="S764" s="465">
        <v>1686.51</v>
      </c>
      <c r="T764" s="514"/>
      <c r="U764" s="465">
        <v>2409.23</v>
      </c>
      <c r="V764" s="465">
        <v>1686.51</v>
      </c>
      <c r="W764" s="514"/>
      <c r="X764" s="465">
        <v>2294.5</v>
      </c>
      <c r="Y764" s="465">
        <v>1606.2</v>
      </c>
      <c r="Z764" s="514"/>
      <c r="AA764" s="465">
        <v>1995.25</v>
      </c>
      <c r="AB764" s="465">
        <v>1396.68</v>
      </c>
      <c r="AC764" s="514"/>
      <c r="AD764" s="465">
        <v>1735</v>
      </c>
      <c r="AE764" s="465">
        <v>1214.5</v>
      </c>
      <c r="AF764" s="514" t="s">
        <v>18057</v>
      </c>
      <c r="AG764" s="465"/>
      <c r="AH764" s="465"/>
      <c r="AI764" s="530"/>
      <c r="AJ764" s="533"/>
      <c r="AK764" s="533"/>
      <c r="AL764" s="533"/>
      <c r="AM764" s="533"/>
      <c r="AN764" s="533"/>
      <c r="AO764" s="533"/>
      <c r="AP764" s="534"/>
    </row>
    <row r="765" spans="1:42" ht="24" customHeight="1" outlineLevel="1" x14ac:dyDescent="0.25">
      <c r="A765" s="492" t="s">
        <v>19207</v>
      </c>
      <c r="B765" s="471" t="s">
        <v>19266</v>
      </c>
      <c r="C765" s="469" t="s">
        <v>4610</v>
      </c>
      <c r="E765" s="472" t="s">
        <v>19435</v>
      </c>
      <c r="F765" s="469" t="s">
        <v>4455</v>
      </c>
      <c r="G765" s="468">
        <v>4.9000000000000004</v>
      </c>
      <c r="H765" s="468">
        <v>1.6</v>
      </c>
      <c r="M765" s="474">
        <f t="shared" si="51"/>
        <v>0</v>
      </c>
      <c r="N765" s="474">
        <f t="shared" si="52"/>
        <v>0</v>
      </c>
      <c r="P765" s="488">
        <v>0.73</v>
      </c>
      <c r="R765" s="474">
        <v>0</v>
      </c>
      <c r="S765" s="474">
        <v>0</v>
      </c>
      <c r="U765" s="474">
        <v>0</v>
      </c>
      <c r="V765" s="474">
        <v>0</v>
      </c>
      <c r="X765" s="465">
        <v>0</v>
      </c>
      <c r="Y765" s="465">
        <v>0</v>
      </c>
      <c r="AA765" s="474">
        <v>0</v>
      </c>
      <c r="AB765" s="474">
        <v>0</v>
      </c>
      <c r="AD765" s="474"/>
      <c r="AE765" s="474"/>
      <c r="AG765" s="474"/>
      <c r="AH765" s="474"/>
      <c r="AP765" s="535"/>
    </row>
    <row r="766" spans="1:42" s="466" customFormat="1" ht="24" customHeight="1" outlineLevel="1" x14ac:dyDescent="0.25">
      <c r="A766" s="492" t="s">
        <v>19207</v>
      </c>
      <c r="B766" s="462" t="s">
        <v>19267</v>
      </c>
      <c r="C766" s="461" t="s">
        <v>4610</v>
      </c>
      <c r="D766" s="461"/>
      <c r="E766" s="466" t="s">
        <v>19272</v>
      </c>
      <c r="F766" s="461" t="s">
        <v>4455</v>
      </c>
      <c r="G766" s="464">
        <v>3.5</v>
      </c>
      <c r="H766" s="464">
        <v>3.5</v>
      </c>
      <c r="I766" s="464"/>
      <c r="J766" s="464">
        <v>304</v>
      </c>
      <c r="K766" s="461"/>
      <c r="M766" s="465">
        <f t="shared" si="51"/>
        <v>2123.29</v>
      </c>
      <c r="N766" s="465">
        <f t="shared" si="52"/>
        <v>1273.9739999999999</v>
      </c>
      <c r="O766" s="514"/>
      <c r="P766" s="486">
        <v>0.6</v>
      </c>
      <c r="Q766" s="514"/>
      <c r="R766" s="465">
        <v>1714.97</v>
      </c>
      <c r="S766" s="465">
        <v>1029</v>
      </c>
      <c r="T766" s="514"/>
      <c r="U766" s="465">
        <v>1714.97</v>
      </c>
      <c r="V766" s="465">
        <v>1029</v>
      </c>
      <c r="W766" s="514"/>
      <c r="X766" s="465">
        <v>1633.3</v>
      </c>
      <c r="Y766" s="465">
        <v>980</v>
      </c>
      <c r="Z766" s="514"/>
      <c r="AA766" s="465">
        <v>1420.25</v>
      </c>
      <c r="AB766" s="465">
        <v>852.15</v>
      </c>
      <c r="AC766" s="514"/>
      <c r="AD766" s="465">
        <v>1235</v>
      </c>
      <c r="AE766" s="465">
        <v>741</v>
      </c>
      <c r="AF766" s="514"/>
      <c r="AG766" s="465"/>
      <c r="AH766" s="465"/>
      <c r="AI766" s="530"/>
      <c r="AJ766" s="533"/>
      <c r="AK766" s="533"/>
      <c r="AL766" s="533"/>
      <c r="AM766" s="533"/>
      <c r="AN766" s="533"/>
      <c r="AO766" s="533"/>
      <c r="AP766" s="534"/>
    </row>
    <row r="767" spans="1:42" ht="24" customHeight="1" outlineLevel="1" x14ac:dyDescent="0.25">
      <c r="A767" s="492" t="s">
        <v>19207</v>
      </c>
      <c r="B767" s="471" t="s">
        <v>19271</v>
      </c>
      <c r="C767" s="469" t="s">
        <v>4610</v>
      </c>
      <c r="E767" s="472" t="s">
        <v>19276</v>
      </c>
      <c r="F767" s="469" t="s">
        <v>4455</v>
      </c>
      <c r="G767" s="468">
        <v>3.5</v>
      </c>
      <c r="H767" s="468">
        <v>3.5</v>
      </c>
      <c r="M767" s="474">
        <f t="shared" si="51"/>
        <v>0</v>
      </c>
      <c r="N767" s="474">
        <f t="shared" si="52"/>
        <v>0</v>
      </c>
      <c r="P767" s="488">
        <v>0.75</v>
      </c>
      <c r="R767" s="474">
        <v>0</v>
      </c>
      <c r="S767" s="474">
        <v>0</v>
      </c>
      <c r="U767" s="474">
        <v>0</v>
      </c>
      <c r="V767" s="474">
        <v>0</v>
      </c>
      <c r="X767" s="465">
        <v>0</v>
      </c>
      <c r="Y767" s="465">
        <v>0</v>
      </c>
      <c r="AA767" s="474">
        <v>0</v>
      </c>
      <c r="AB767" s="474">
        <v>0</v>
      </c>
      <c r="AD767" s="474"/>
      <c r="AE767" s="474"/>
      <c r="AG767" s="474"/>
      <c r="AH767" s="474"/>
      <c r="AP767" s="535"/>
    </row>
    <row r="768" spans="1:42" ht="24" customHeight="1" outlineLevel="1" x14ac:dyDescent="0.25">
      <c r="A768" s="492" t="s">
        <v>19207</v>
      </c>
      <c r="B768" s="471" t="s">
        <v>19269</v>
      </c>
      <c r="C768" s="469" t="s">
        <v>4610</v>
      </c>
      <c r="E768" s="472" t="s">
        <v>19275</v>
      </c>
      <c r="F768" s="469" t="s">
        <v>4455</v>
      </c>
      <c r="G768" s="468">
        <v>3.5</v>
      </c>
      <c r="H768" s="468">
        <v>3.5</v>
      </c>
      <c r="M768" s="474">
        <f t="shared" si="51"/>
        <v>0</v>
      </c>
      <c r="N768" s="474">
        <f t="shared" si="52"/>
        <v>0</v>
      </c>
      <c r="P768" s="488">
        <v>0.72</v>
      </c>
      <c r="R768" s="474">
        <v>0</v>
      </c>
      <c r="S768" s="474">
        <v>0</v>
      </c>
      <c r="U768" s="474">
        <v>0</v>
      </c>
      <c r="V768" s="474">
        <v>0</v>
      </c>
      <c r="X768" s="465">
        <v>0</v>
      </c>
      <c r="Y768" s="465">
        <v>0</v>
      </c>
      <c r="AA768" s="474">
        <v>0</v>
      </c>
      <c r="AB768" s="474">
        <v>0</v>
      </c>
      <c r="AD768" s="474"/>
      <c r="AE768" s="474"/>
      <c r="AG768" s="474"/>
      <c r="AH768" s="474"/>
      <c r="AP768" s="535"/>
    </row>
    <row r="769" spans="1:42" ht="24" customHeight="1" outlineLevel="1" x14ac:dyDescent="0.25">
      <c r="A769" s="492" t="s">
        <v>19207</v>
      </c>
      <c r="B769" s="471" t="s">
        <v>19268</v>
      </c>
      <c r="C769" s="469" t="s">
        <v>4610</v>
      </c>
      <c r="E769" s="472" t="s">
        <v>19273</v>
      </c>
      <c r="F769" s="469" t="s">
        <v>4455</v>
      </c>
      <c r="G769" s="468">
        <v>3.5</v>
      </c>
      <c r="H769" s="468">
        <v>3.5</v>
      </c>
      <c r="M769" s="474">
        <f t="shared" si="51"/>
        <v>2339.8700000000003</v>
      </c>
      <c r="N769" s="474">
        <f t="shared" si="52"/>
        <v>1474.1181000000001</v>
      </c>
      <c r="P769" s="488">
        <v>0.63</v>
      </c>
      <c r="R769" s="474">
        <v>1889.9</v>
      </c>
      <c r="S769" s="474">
        <v>1203.93</v>
      </c>
      <c r="U769" s="474">
        <v>1889.9</v>
      </c>
      <c r="V769" s="474">
        <v>1203.93</v>
      </c>
      <c r="X769" s="465">
        <v>1799.9</v>
      </c>
      <c r="Y769" s="465">
        <v>1146.5999999999999</v>
      </c>
      <c r="AA769" s="474">
        <v>1565.15</v>
      </c>
      <c r="AB769" s="474">
        <v>997.05</v>
      </c>
      <c r="AD769" s="474">
        <v>1361</v>
      </c>
      <c r="AE769" s="474">
        <v>867</v>
      </c>
      <c r="AG769" s="474"/>
      <c r="AH769" s="474"/>
      <c r="AP769" s="535"/>
    </row>
    <row r="770" spans="1:42" ht="24" customHeight="1" outlineLevel="1" x14ac:dyDescent="0.25">
      <c r="A770" s="492" t="s">
        <v>19207</v>
      </c>
      <c r="B770" s="471" t="s">
        <v>19270</v>
      </c>
      <c r="C770" s="469" t="s">
        <v>4610</v>
      </c>
      <c r="E770" s="472" t="s">
        <v>19274</v>
      </c>
      <c r="F770" s="469" t="s">
        <v>4455</v>
      </c>
      <c r="G770" s="468">
        <v>3.5</v>
      </c>
      <c r="H770" s="468">
        <v>3.5</v>
      </c>
      <c r="M770" s="474">
        <f t="shared" si="51"/>
        <v>2252.25</v>
      </c>
      <c r="N770" s="474">
        <f t="shared" si="52"/>
        <v>1418.9175</v>
      </c>
      <c r="P770" s="488">
        <v>0.63</v>
      </c>
      <c r="R770" s="474">
        <v>1819.13</v>
      </c>
      <c r="S770" s="474">
        <v>1273.3399999999999</v>
      </c>
      <c r="U770" s="474">
        <v>1819.13</v>
      </c>
      <c r="V770" s="474">
        <v>1273.3399999999999</v>
      </c>
      <c r="X770" s="465">
        <v>1732.5</v>
      </c>
      <c r="Y770" s="465">
        <v>1212.7</v>
      </c>
      <c r="AA770" s="474">
        <v>1506.5</v>
      </c>
      <c r="AB770" s="474">
        <v>1054.55</v>
      </c>
      <c r="AD770" s="474">
        <v>1310</v>
      </c>
      <c r="AE770" s="474">
        <v>917</v>
      </c>
      <c r="AG770" s="474"/>
      <c r="AH770" s="474"/>
      <c r="AP770" s="535"/>
    </row>
    <row r="771" spans="1:42" ht="24" customHeight="1" outlineLevel="1" x14ac:dyDescent="0.25">
      <c r="A771" s="492" t="s">
        <v>19207</v>
      </c>
      <c r="B771" s="471" t="s">
        <v>19428</v>
      </c>
      <c r="C771" s="469" t="s">
        <v>4610</v>
      </c>
      <c r="E771" s="472" t="s">
        <v>19429</v>
      </c>
      <c r="F771" s="469" t="s">
        <v>4455</v>
      </c>
      <c r="G771" s="468">
        <v>3.5</v>
      </c>
      <c r="H771" s="468">
        <v>3.5</v>
      </c>
      <c r="M771" s="474">
        <f t="shared" si="51"/>
        <v>3154.84</v>
      </c>
      <c r="N771" s="474">
        <f t="shared" si="52"/>
        <v>2271.4848000000002</v>
      </c>
      <c r="P771" s="488">
        <v>0.72</v>
      </c>
      <c r="R771" s="474">
        <v>2548.14</v>
      </c>
      <c r="S771" s="474">
        <v>1862.18</v>
      </c>
      <c r="U771" s="474">
        <v>2548.14</v>
      </c>
      <c r="V771" s="474">
        <v>1862.18</v>
      </c>
      <c r="X771" s="465">
        <v>2426.8000000000002</v>
      </c>
      <c r="Y771" s="465">
        <v>1773.5</v>
      </c>
      <c r="AA771" s="474">
        <v>2110.25</v>
      </c>
      <c r="AB771" s="474">
        <v>1542.15</v>
      </c>
      <c r="AD771" s="474">
        <v>1835</v>
      </c>
      <c r="AE771" s="474">
        <v>1341</v>
      </c>
      <c r="AG771" s="474"/>
      <c r="AH771" s="474"/>
      <c r="AP771" s="535"/>
    </row>
    <row r="772" spans="1:42" ht="24" customHeight="1" outlineLevel="1" x14ac:dyDescent="0.25">
      <c r="A772" s="492" t="s">
        <v>19207</v>
      </c>
      <c r="B772" s="471" t="s">
        <v>19638</v>
      </c>
      <c r="C772" s="469" t="s">
        <v>4610</v>
      </c>
      <c r="E772" s="472" t="s">
        <v>19639</v>
      </c>
      <c r="F772" s="469" t="s">
        <v>4455</v>
      </c>
      <c r="G772" s="468">
        <v>3.5</v>
      </c>
      <c r="H772" s="468">
        <v>3.5</v>
      </c>
      <c r="L772" s="464">
        <v>21.2</v>
      </c>
      <c r="M772" s="474">
        <f t="shared" si="51"/>
        <v>3371.42</v>
      </c>
      <c r="N772" s="474">
        <f t="shared" si="52"/>
        <v>2528.5650000000001</v>
      </c>
      <c r="P772" s="488">
        <v>0.75</v>
      </c>
      <c r="R772" s="474">
        <v>2723.07</v>
      </c>
      <c r="S772" s="474">
        <v>2037.11</v>
      </c>
      <c r="U772" s="474">
        <v>2723.07</v>
      </c>
      <c r="V772" s="474">
        <v>2037.11</v>
      </c>
      <c r="X772" s="465">
        <v>2593.4</v>
      </c>
      <c r="Y772" s="465">
        <v>1940.1</v>
      </c>
      <c r="AA772" s="474">
        <v>2255.15</v>
      </c>
      <c r="AB772" s="474">
        <v>1687.05</v>
      </c>
      <c r="AD772" s="474">
        <v>1961</v>
      </c>
      <c r="AE772" s="474">
        <v>1467</v>
      </c>
      <c r="AG772" s="474"/>
      <c r="AH772" s="474"/>
      <c r="AP772" s="535"/>
    </row>
    <row r="773" spans="1:42" s="466" customFormat="1" ht="24" customHeight="1" outlineLevel="1" x14ac:dyDescent="0.25">
      <c r="A773" s="492" t="s">
        <v>16810</v>
      </c>
      <c r="B773" s="462" t="s">
        <v>18121</v>
      </c>
      <c r="C773" s="461" t="s">
        <v>4610</v>
      </c>
      <c r="D773" s="461"/>
      <c r="E773" s="466" t="s">
        <v>18123</v>
      </c>
      <c r="F773" s="461" t="s">
        <v>4455</v>
      </c>
      <c r="G773" s="464"/>
      <c r="H773" s="464"/>
      <c r="I773" s="464"/>
      <c r="J773" s="464"/>
      <c r="K773" s="461"/>
      <c r="L773" s="464"/>
      <c r="M773" s="465">
        <f t="shared" si="51"/>
        <v>0</v>
      </c>
      <c r="N773" s="465">
        <f t="shared" si="52"/>
        <v>0</v>
      </c>
      <c r="O773" s="514"/>
      <c r="P773" s="486">
        <v>0</v>
      </c>
      <c r="Q773" s="514"/>
      <c r="R773" s="465">
        <v>0</v>
      </c>
      <c r="S773" s="465">
        <v>0</v>
      </c>
      <c r="T773" s="514"/>
      <c r="U773" s="465">
        <v>0</v>
      </c>
      <c r="V773" s="465">
        <v>0</v>
      </c>
      <c r="W773" s="514"/>
      <c r="X773" s="465">
        <v>0</v>
      </c>
      <c r="Y773" s="465">
        <v>0</v>
      </c>
      <c r="Z773" s="514"/>
      <c r="AA773" s="465">
        <v>0</v>
      </c>
      <c r="AB773" s="465">
        <v>0</v>
      </c>
      <c r="AC773" s="514"/>
      <c r="AD773" s="465"/>
      <c r="AE773" s="465"/>
      <c r="AF773" s="514"/>
      <c r="AG773" s="465"/>
      <c r="AH773" s="465"/>
      <c r="AI773" s="530"/>
      <c r="AJ773" s="533"/>
      <c r="AK773" s="533"/>
      <c r="AL773" s="533"/>
      <c r="AM773" s="533"/>
      <c r="AN773" s="533"/>
      <c r="AO773" s="533"/>
      <c r="AP773" s="534"/>
    </row>
    <row r="774" spans="1:42" ht="24" customHeight="1" outlineLevel="1" x14ac:dyDescent="0.25">
      <c r="A774" s="493"/>
      <c r="E774" s="472"/>
      <c r="M774" s="474"/>
      <c r="N774" s="474"/>
      <c r="P774" s="488"/>
      <c r="R774" s="474"/>
      <c r="S774" s="474"/>
      <c r="U774" s="474"/>
      <c r="V774" s="474"/>
      <c r="X774" s="465"/>
      <c r="Y774" s="465"/>
      <c r="AA774" s="474"/>
      <c r="AB774" s="474"/>
      <c r="AD774" s="474"/>
      <c r="AE774" s="474"/>
      <c r="AG774" s="474"/>
      <c r="AH774" s="474"/>
      <c r="AP774" s="535"/>
    </row>
    <row r="775" spans="1:42" ht="24" customHeight="1" outlineLevel="1" x14ac:dyDescent="0.25">
      <c r="A775" s="493"/>
      <c r="E775" s="472"/>
      <c r="M775" s="474"/>
      <c r="N775" s="474"/>
      <c r="P775" s="488"/>
      <c r="R775" s="474"/>
      <c r="S775" s="474"/>
      <c r="U775" s="474"/>
      <c r="V775" s="474"/>
      <c r="X775" s="465"/>
      <c r="Y775" s="465"/>
      <c r="AA775" s="474"/>
      <c r="AB775" s="474"/>
      <c r="AD775" s="474"/>
      <c r="AE775" s="474"/>
      <c r="AG775" s="474"/>
      <c r="AH775" s="474"/>
      <c r="AP775" s="535"/>
    </row>
    <row r="776" spans="1:42" ht="24" customHeight="1" outlineLevel="1" x14ac:dyDescent="0.25">
      <c r="A776" s="493"/>
      <c r="E776" s="472"/>
      <c r="M776" s="474"/>
      <c r="N776" s="474"/>
      <c r="P776" s="488"/>
      <c r="R776" s="474"/>
      <c r="S776" s="474"/>
      <c r="U776" s="474"/>
      <c r="V776" s="474"/>
      <c r="X776" s="465"/>
      <c r="Y776" s="465"/>
      <c r="AA776" s="474"/>
      <c r="AB776" s="474"/>
      <c r="AD776" s="474"/>
      <c r="AE776" s="474"/>
      <c r="AG776" s="474"/>
      <c r="AH776" s="474"/>
      <c r="AP776" s="535"/>
    </row>
    <row r="777" spans="1:42" ht="24" customHeight="1" outlineLevel="1" x14ac:dyDescent="0.25">
      <c r="A777" s="493"/>
      <c r="E777" s="472"/>
      <c r="M777" s="474"/>
      <c r="N777" s="474"/>
      <c r="P777" s="488"/>
      <c r="R777" s="474"/>
      <c r="S777" s="474"/>
      <c r="U777" s="474"/>
      <c r="V777" s="474"/>
      <c r="X777" s="465"/>
      <c r="Y777" s="465"/>
      <c r="AA777" s="474"/>
      <c r="AB777" s="474"/>
      <c r="AD777" s="474"/>
      <c r="AE777" s="474"/>
      <c r="AG777" s="474"/>
      <c r="AH777" s="474"/>
      <c r="AP777" s="535"/>
    </row>
    <row r="778" spans="1:42" ht="30.6" customHeight="1" x14ac:dyDescent="0.25">
      <c r="A778" s="491" t="s">
        <v>23318</v>
      </c>
      <c r="B778" s="478"/>
      <c r="E778" s="472"/>
      <c r="M778" s="474"/>
      <c r="N778" s="474"/>
      <c r="P778" s="488"/>
      <c r="R778" s="474"/>
      <c r="S778" s="474"/>
      <c r="U778" s="474"/>
      <c r="V778" s="474"/>
      <c r="X778" s="465"/>
      <c r="Y778" s="465"/>
      <c r="AA778" s="474"/>
      <c r="AB778" s="474"/>
      <c r="AD778" s="474"/>
      <c r="AE778" s="474"/>
      <c r="AG778" s="474"/>
      <c r="AH778" s="474"/>
      <c r="AP778" s="535"/>
    </row>
    <row r="779" spans="1:42" s="466" customFormat="1" ht="24" customHeight="1" outlineLevel="1" x14ac:dyDescent="0.25">
      <c r="A779" s="492"/>
      <c r="B779" s="462" t="s">
        <v>4611</v>
      </c>
      <c r="C779" s="461" t="s">
        <v>4615</v>
      </c>
      <c r="D779" s="461"/>
      <c r="E779" s="466" t="s">
        <v>13379</v>
      </c>
      <c r="F779" s="461" t="s">
        <v>4455</v>
      </c>
      <c r="G779" s="464">
        <v>1.05</v>
      </c>
      <c r="H779" s="464">
        <v>6.5</v>
      </c>
      <c r="I779" s="464" t="s">
        <v>4616</v>
      </c>
      <c r="J779" s="464">
        <v>448</v>
      </c>
      <c r="K779" s="461">
        <v>28</v>
      </c>
      <c r="L779" s="464">
        <v>15.5</v>
      </c>
      <c r="M779" s="465">
        <f t="shared" ref="M779:M810" si="53">X779*$O$3</f>
        <v>2854.0200000000004</v>
      </c>
      <c r="N779" s="465">
        <f t="shared" ref="N779:N810" si="54">M779*P779</f>
        <v>1712.4120000000003</v>
      </c>
      <c r="O779" s="514"/>
      <c r="P779" s="486">
        <v>0.6</v>
      </c>
      <c r="Q779" s="514"/>
      <c r="R779" s="465">
        <v>2305.17</v>
      </c>
      <c r="S779" s="465">
        <v>1383.06</v>
      </c>
      <c r="T779" s="514"/>
      <c r="U779" s="465">
        <v>2305.17</v>
      </c>
      <c r="V779" s="465">
        <v>1383.06</v>
      </c>
      <c r="W779" s="514"/>
      <c r="X779" s="465">
        <v>2195.4</v>
      </c>
      <c r="Y779" s="465">
        <v>1317.2</v>
      </c>
      <c r="Z779" s="514"/>
      <c r="AA779" s="465">
        <v>1909</v>
      </c>
      <c r="AB779" s="465">
        <v>1145.4000000000001</v>
      </c>
      <c r="AC779" s="514"/>
      <c r="AD779" s="465">
        <v>1660</v>
      </c>
      <c r="AE779" s="465">
        <v>996</v>
      </c>
      <c r="AF779" s="514"/>
      <c r="AG779" s="465">
        <v>1660</v>
      </c>
      <c r="AH779" s="465">
        <v>996</v>
      </c>
      <c r="AI779" s="530"/>
      <c r="AJ779" s="533"/>
      <c r="AK779" s="533"/>
      <c r="AL779" s="533"/>
      <c r="AM779" s="533"/>
      <c r="AN779" s="533"/>
      <c r="AO779" s="533"/>
      <c r="AP779" s="534"/>
    </row>
    <row r="780" spans="1:42" ht="24" customHeight="1" outlineLevel="1" x14ac:dyDescent="0.25">
      <c r="A780" s="493"/>
      <c r="B780" s="471" t="s">
        <v>8457</v>
      </c>
      <c r="C780" s="469" t="s">
        <v>4615</v>
      </c>
      <c r="E780" s="472" t="s">
        <v>13380</v>
      </c>
      <c r="F780" s="469" t="s">
        <v>4455</v>
      </c>
      <c r="G780" s="468">
        <v>1.05</v>
      </c>
      <c r="H780" s="468">
        <v>6.5</v>
      </c>
      <c r="I780" s="468" t="s">
        <v>4616</v>
      </c>
      <c r="J780" s="468">
        <v>474</v>
      </c>
      <c r="M780" s="474">
        <f t="shared" si="53"/>
        <v>5070.3900000000003</v>
      </c>
      <c r="N780" s="474">
        <f t="shared" si="54"/>
        <v>3802.7925000000005</v>
      </c>
      <c r="P780" s="488">
        <v>0.75</v>
      </c>
      <c r="R780" s="474">
        <v>4095.32</v>
      </c>
      <c r="S780" s="474">
        <v>3173.31</v>
      </c>
      <c r="U780" s="474">
        <v>4095.32</v>
      </c>
      <c r="V780" s="474">
        <v>3173.31</v>
      </c>
      <c r="X780" s="465">
        <v>3900.3</v>
      </c>
      <c r="Y780" s="465">
        <v>3022.2</v>
      </c>
      <c r="AA780" s="474">
        <v>3391.58</v>
      </c>
      <c r="AB780" s="474">
        <v>2627.98</v>
      </c>
      <c r="AD780" s="474">
        <v>2949.2</v>
      </c>
      <c r="AE780" s="474">
        <v>2285.1999999999998</v>
      </c>
      <c r="AG780" s="474">
        <v>2949.2</v>
      </c>
      <c r="AH780" s="474">
        <v>2285.1999999999998</v>
      </c>
      <c r="AP780" s="535"/>
    </row>
    <row r="781" spans="1:42" ht="24" customHeight="1" outlineLevel="1" x14ac:dyDescent="0.25">
      <c r="A781" s="493"/>
      <c r="B781" s="471" t="s">
        <v>8458</v>
      </c>
      <c r="C781" s="469" t="s">
        <v>4615</v>
      </c>
      <c r="E781" s="472" t="s">
        <v>13381</v>
      </c>
      <c r="F781" s="469" t="s">
        <v>4455</v>
      </c>
      <c r="G781" s="468">
        <v>1.05</v>
      </c>
      <c r="H781" s="468">
        <v>6.5</v>
      </c>
      <c r="I781" s="468" t="s">
        <v>4616</v>
      </c>
      <c r="J781" s="468">
        <v>456</v>
      </c>
      <c r="M781" s="474">
        <f t="shared" si="53"/>
        <v>4879.55</v>
      </c>
      <c r="N781" s="474">
        <f t="shared" si="54"/>
        <v>3513.2759999999998</v>
      </c>
      <c r="P781" s="488">
        <v>0.72</v>
      </c>
      <c r="R781" s="474">
        <v>3941.18</v>
      </c>
      <c r="S781" s="474">
        <v>3019.17</v>
      </c>
      <c r="U781" s="474">
        <v>3941.18</v>
      </c>
      <c r="V781" s="474">
        <v>3019.17</v>
      </c>
      <c r="X781" s="465">
        <v>3753.5</v>
      </c>
      <c r="Y781" s="465">
        <v>2875.4</v>
      </c>
      <c r="AA781" s="474">
        <v>3263.93</v>
      </c>
      <c r="AB781" s="474">
        <v>2500.33</v>
      </c>
      <c r="AD781" s="474">
        <v>2838.2</v>
      </c>
      <c r="AE781" s="474">
        <v>2174.1999999999998</v>
      </c>
      <c r="AG781" s="474">
        <v>2838.2</v>
      </c>
      <c r="AH781" s="474">
        <v>2174.1999999999998</v>
      </c>
      <c r="AP781" s="535"/>
    </row>
    <row r="782" spans="1:42" ht="24" customHeight="1" outlineLevel="1" x14ac:dyDescent="0.25">
      <c r="A782" s="493"/>
      <c r="B782" s="471" t="s">
        <v>8459</v>
      </c>
      <c r="C782" s="469" t="s">
        <v>4615</v>
      </c>
      <c r="E782" s="472" t="s">
        <v>13382</v>
      </c>
      <c r="F782" s="469" t="s">
        <v>4455</v>
      </c>
      <c r="G782" s="468">
        <v>1.05</v>
      </c>
      <c r="H782" s="468">
        <v>6.5</v>
      </c>
      <c r="I782" s="468" t="s">
        <v>4616</v>
      </c>
      <c r="J782" s="468">
        <v>466</v>
      </c>
      <c r="M782" s="474">
        <f t="shared" si="53"/>
        <v>3044.73</v>
      </c>
      <c r="N782" s="474">
        <f t="shared" si="54"/>
        <v>1918.1799000000001</v>
      </c>
      <c r="P782" s="488">
        <v>0.63</v>
      </c>
      <c r="R782" s="474">
        <v>2459.21</v>
      </c>
      <c r="S782" s="474">
        <v>1537.2</v>
      </c>
      <c r="U782" s="474">
        <v>2459.21</v>
      </c>
      <c r="V782" s="474">
        <v>1537.2</v>
      </c>
      <c r="X782" s="465">
        <v>2342.1</v>
      </c>
      <c r="Y782" s="465">
        <v>1464</v>
      </c>
      <c r="AA782" s="474">
        <v>2036.65</v>
      </c>
      <c r="AB782" s="474">
        <v>1273.05</v>
      </c>
      <c r="AD782" s="474">
        <v>1771</v>
      </c>
      <c r="AE782" s="474">
        <v>1107</v>
      </c>
      <c r="AG782" s="474">
        <v>1771</v>
      </c>
      <c r="AH782" s="474">
        <v>1107</v>
      </c>
      <c r="AP782" s="535"/>
    </row>
    <row r="783" spans="1:42" ht="24" customHeight="1" outlineLevel="1" x14ac:dyDescent="0.25">
      <c r="A783" s="493"/>
      <c r="B783" s="471" t="s">
        <v>8460</v>
      </c>
      <c r="C783" s="469" t="s">
        <v>4615</v>
      </c>
      <c r="E783" s="472" t="s">
        <v>13383</v>
      </c>
      <c r="F783" s="469" t="s">
        <v>4455</v>
      </c>
      <c r="G783" s="468">
        <v>1.05</v>
      </c>
      <c r="H783" s="468">
        <v>6.5</v>
      </c>
      <c r="I783" s="468" t="s">
        <v>4616</v>
      </c>
      <c r="J783" s="477">
        <v>84</v>
      </c>
      <c r="M783" s="474">
        <f t="shared" si="53"/>
        <v>3225.3</v>
      </c>
      <c r="N783" s="474">
        <f t="shared" si="54"/>
        <v>2031.9390000000001</v>
      </c>
      <c r="P783" s="488">
        <v>0.63</v>
      </c>
      <c r="R783" s="474">
        <v>2605.0500000000002</v>
      </c>
      <c r="S783" s="474">
        <v>1563.03</v>
      </c>
      <c r="U783" s="474">
        <v>2605.0500000000002</v>
      </c>
      <c r="V783" s="474">
        <v>1563.03</v>
      </c>
      <c r="X783" s="465">
        <v>2481</v>
      </c>
      <c r="Y783" s="465">
        <v>1488.6</v>
      </c>
      <c r="AA783" s="474">
        <v>2157.4</v>
      </c>
      <c r="AB783" s="474">
        <v>1294.44</v>
      </c>
      <c r="AD783" s="474">
        <v>1876</v>
      </c>
      <c r="AE783" s="474">
        <v>1125.5999999999999</v>
      </c>
      <c r="AG783" s="474">
        <v>1876</v>
      </c>
      <c r="AH783" s="474">
        <v>1125.5999999999999</v>
      </c>
      <c r="AP783" s="535"/>
    </row>
    <row r="784" spans="1:42" ht="24" customHeight="1" outlineLevel="1" x14ac:dyDescent="0.25">
      <c r="A784" s="493"/>
      <c r="B784" s="471" t="s">
        <v>8461</v>
      </c>
      <c r="C784" s="469" t="s">
        <v>4615</v>
      </c>
      <c r="E784" s="472" t="s">
        <v>13384</v>
      </c>
      <c r="F784" s="469" t="s">
        <v>4455</v>
      </c>
      <c r="G784" s="468">
        <v>1.05</v>
      </c>
      <c r="H784" s="468">
        <v>6.5</v>
      </c>
      <c r="I784" s="468" t="s">
        <v>4616</v>
      </c>
      <c r="M784" s="474">
        <f t="shared" si="53"/>
        <v>0</v>
      </c>
      <c r="N784" s="474">
        <f t="shared" si="54"/>
        <v>0</v>
      </c>
      <c r="P784" s="488">
        <v>0.72</v>
      </c>
      <c r="R784" s="474">
        <v>0</v>
      </c>
      <c r="S784" s="474">
        <v>0</v>
      </c>
      <c r="U784" s="474">
        <v>0</v>
      </c>
      <c r="V784" s="474">
        <v>0</v>
      </c>
      <c r="X784" s="465">
        <v>0</v>
      </c>
      <c r="Y784" s="465">
        <v>0</v>
      </c>
      <c r="AA784" s="474">
        <v>0</v>
      </c>
      <c r="AB784" s="474">
        <v>0</v>
      </c>
      <c r="AD784" s="474"/>
      <c r="AE784" s="474"/>
      <c r="AG784" s="474"/>
      <c r="AH784" s="474"/>
      <c r="AP784" s="535"/>
    </row>
    <row r="785" spans="1:42" ht="24" customHeight="1" outlineLevel="1" x14ac:dyDescent="0.25">
      <c r="A785" s="493"/>
      <c r="B785" s="471" t="s">
        <v>19683</v>
      </c>
      <c r="C785" s="469" t="s">
        <v>4615</v>
      </c>
      <c r="E785" s="472" t="s">
        <v>19684</v>
      </c>
      <c r="F785" s="469" t="s">
        <v>4455</v>
      </c>
      <c r="G785" s="468">
        <v>1.05</v>
      </c>
      <c r="H785" s="468">
        <v>6.5</v>
      </c>
      <c r="I785" s="468" t="s">
        <v>4616</v>
      </c>
      <c r="M785" s="474">
        <f t="shared" si="53"/>
        <v>0</v>
      </c>
      <c r="N785" s="474">
        <f t="shared" si="54"/>
        <v>0</v>
      </c>
      <c r="P785" s="488">
        <v>0.75</v>
      </c>
      <c r="R785" s="474">
        <v>0</v>
      </c>
      <c r="S785" s="474">
        <v>0</v>
      </c>
      <c r="U785" s="474">
        <v>0</v>
      </c>
      <c r="V785" s="474">
        <v>0</v>
      </c>
      <c r="X785" s="465">
        <v>0</v>
      </c>
      <c r="Y785" s="465">
        <v>0</v>
      </c>
      <c r="AA785" s="474">
        <v>0</v>
      </c>
      <c r="AB785" s="474">
        <v>0</v>
      </c>
      <c r="AD785" s="474"/>
      <c r="AE785" s="474"/>
      <c r="AG785" s="474"/>
      <c r="AH785" s="474"/>
      <c r="AP785" s="535"/>
    </row>
    <row r="786" spans="1:42" s="466" customFormat="1" ht="24" customHeight="1" outlineLevel="1" x14ac:dyDescent="0.25">
      <c r="A786" s="492"/>
      <c r="B786" s="462" t="s">
        <v>4612</v>
      </c>
      <c r="C786" s="461" t="s">
        <v>4615</v>
      </c>
      <c r="D786" s="461"/>
      <c r="E786" s="466" t="s">
        <v>13385</v>
      </c>
      <c r="F786" s="461" t="s">
        <v>4455</v>
      </c>
      <c r="G786" s="464">
        <v>1.25</v>
      </c>
      <c r="H786" s="464">
        <v>4.8</v>
      </c>
      <c r="I786" s="464" t="s">
        <v>4616</v>
      </c>
      <c r="J786" s="464">
        <v>640</v>
      </c>
      <c r="K786" s="461">
        <v>40</v>
      </c>
      <c r="L786" s="464">
        <v>20</v>
      </c>
      <c r="M786" s="465">
        <f t="shared" si="53"/>
        <v>4521.66</v>
      </c>
      <c r="N786" s="465">
        <f t="shared" si="54"/>
        <v>2712.9959999999996</v>
      </c>
      <c r="O786" s="514"/>
      <c r="P786" s="486">
        <v>0.6</v>
      </c>
      <c r="Q786" s="514"/>
      <c r="R786" s="465">
        <v>3652.11</v>
      </c>
      <c r="S786" s="465">
        <v>2191.25</v>
      </c>
      <c r="T786" s="514"/>
      <c r="U786" s="465">
        <v>3652.11</v>
      </c>
      <c r="V786" s="465">
        <v>2191.25</v>
      </c>
      <c r="W786" s="514"/>
      <c r="X786" s="465">
        <v>3478.2</v>
      </c>
      <c r="Y786" s="465">
        <v>2086.9</v>
      </c>
      <c r="Z786" s="514"/>
      <c r="AA786" s="465">
        <v>3024.5</v>
      </c>
      <c r="AB786" s="465">
        <v>1814.7</v>
      </c>
      <c r="AC786" s="514"/>
      <c r="AD786" s="465">
        <v>2630</v>
      </c>
      <c r="AE786" s="465">
        <v>1578</v>
      </c>
      <c r="AF786" s="514"/>
      <c r="AG786" s="465">
        <v>2630</v>
      </c>
      <c r="AH786" s="465">
        <v>1578</v>
      </c>
      <c r="AI786" s="530"/>
      <c r="AJ786" s="533"/>
      <c r="AK786" s="533"/>
      <c r="AL786" s="533"/>
      <c r="AM786" s="533"/>
      <c r="AN786" s="533"/>
      <c r="AO786" s="533"/>
      <c r="AP786" s="534"/>
    </row>
    <row r="787" spans="1:42" ht="24" customHeight="1" outlineLevel="1" x14ac:dyDescent="0.25">
      <c r="A787" s="493"/>
      <c r="B787" s="471" t="s">
        <v>8462</v>
      </c>
      <c r="C787" s="469" t="s">
        <v>4615</v>
      </c>
      <c r="E787" s="472" t="s">
        <v>13386</v>
      </c>
      <c r="F787" s="469" t="s">
        <v>4455</v>
      </c>
      <c r="G787" s="468">
        <v>1.25</v>
      </c>
      <c r="H787" s="468">
        <v>4.8</v>
      </c>
      <c r="I787" s="468" t="s">
        <v>4616</v>
      </c>
      <c r="J787" s="468">
        <v>668</v>
      </c>
      <c r="M787" s="474">
        <f t="shared" si="53"/>
        <v>5837</v>
      </c>
      <c r="N787" s="474">
        <f t="shared" si="54"/>
        <v>4377.75</v>
      </c>
      <c r="P787" s="488">
        <v>0.75</v>
      </c>
      <c r="R787" s="474">
        <v>4714.5</v>
      </c>
      <c r="S787" s="474">
        <v>3253.74</v>
      </c>
      <c r="U787" s="474">
        <v>4714.5</v>
      </c>
      <c r="V787" s="474">
        <v>3253.74</v>
      </c>
      <c r="X787" s="465">
        <v>4490</v>
      </c>
      <c r="Y787" s="465">
        <v>3098.8</v>
      </c>
      <c r="AA787" s="474">
        <v>3904.37</v>
      </c>
      <c r="AB787" s="474">
        <v>2694.57</v>
      </c>
      <c r="AD787" s="474">
        <v>3395.1</v>
      </c>
      <c r="AE787" s="474">
        <v>2343.1</v>
      </c>
      <c r="AG787" s="474">
        <v>3395.1</v>
      </c>
      <c r="AH787" s="474">
        <v>2343.1</v>
      </c>
      <c r="AP787" s="535"/>
    </row>
    <row r="788" spans="1:42" ht="24" customHeight="1" outlineLevel="1" x14ac:dyDescent="0.25">
      <c r="A788" s="493"/>
      <c r="B788" s="471" t="s">
        <v>8463</v>
      </c>
      <c r="C788" s="469" t="s">
        <v>4615</v>
      </c>
      <c r="E788" s="472" t="s">
        <v>13387</v>
      </c>
      <c r="F788" s="469" t="s">
        <v>4455</v>
      </c>
      <c r="G788" s="468">
        <v>1.25</v>
      </c>
      <c r="H788" s="468">
        <v>4.8</v>
      </c>
      <c r="I788" s="468" t="s">
        <v>4616</v>
      </c>
      <c r="J788" s="468">
        <v>644</v>
      </c>
      <c r="M788" s="474">
        <f t="shared" si="53"/>
        <v>5582.59</v>
      </c>
      <c r="N788" s="474">
        <f t="shared" si="54"/>
        <v>4019.4647999999997</v>
      </c>
      <c r="P788" s="488">
        <v>0.72</v>
      </c>
      <c r="R788" s="474">
        <v>4509.0200000000004</v>
      </c>
      <c r="S788" s="474">
        <v>3048.15</v>
      </c>
      <c r="U788" s="474">
        <v>4509.0200000000004</v>
      </c>
      <c r="V788" s="474">
        <v>3048.15</v>
      </c>
      <c r="X788" s="465">
        <v>4294.3</v>
      </c>
      <c r="Y788" s="465">
        <v>2903</v>
      </c>
      <c r="AA788" s="474">
        <v>3734.17</v>
      </c>
      <c r="AB788" s="474">
        <v>2524.37</v>
      </c>
      <c r="AD788" s="474">
        <v>3247.1</v>
      </c>
      <c r="AE788" s="474">
        <v>2195.1</v>
      </c>
      <c r="AG788" s="474">
        <v>3247.1</v>
      </c>
      <c r="AH788" s="474">
        <v>2195.1</v>
      </c>
      <c r="AP788" s="535"/>
    </row>
    <row r="789" spans="1:42" ht="24" customHeight="1" outlineLevel="1" x14ac:dyDescent="0.25">
      <c r="A789" s="493"/>
      <c r="B789" s="471" t="s">
        <v>8464</v>
      </c>
      <c r="C789" s="469" t="s">
        <v>4615</v>
      </c>
      <c r="E789" s="472" t="s">
        <v>13388</v>
      </c>
      <c r="F789" s="469" t="s">
        <v>4455</v>
      </c>
      <c r="G789" s="468">
        <v>1.25</v>
      </c>
      <c r="H789" s="468">
        <v>4.8</v>
      </c>
      <c r="I789" s="468" t="s">
        <v>4616</v>
      </c>
      <c r="J789" s="468">
        <v>664</v>
      </c>
      <c r="M789" s="474">
        <f t="shared" si="53"/>
        <v>4776.0700000000006</v>
      </c>
      <c r="N789" s="474">
        <f t="shared" si="54"/>
        <v>3008.9241000000006</v>
      </c>
      <c r="P789" s="488">
        <v>0.63</v>
      </c>
      <c r="R789" s="474">
        <v>3857.6</v>
      </c>
      <c r="S789" s="474">
        <v>2396.73</v>
      </c>
      <c r="U789" s="474">
        <v>3857.6</v>
      </c>
      <c r="V789" s="474">
        <v>2396.73</v>
      </c>
      <c r="X789" s="465">
        <v>3673.9</v>
      </c>
      <c r="Y789" s="465">
        <v>2282.6</v>
      </c>
      <c r="AA789" s="474">
        <v>3194.7</v>
      </c>
      <c r="AB789" s="474">
        <v>1984.9</v>
      </c>
      <c r="AD789" s="474">
        <v>2778</v>
      </c>
      <c r="AE789" s="474">
        <v>1726</v>
      </c>
      <c r="AG789" s="474">
        <v>2778</v>
      </c>
      <c r="AH789" s="474">
        <v>1726</v>
      </c>
      <c r="AP789" s="535"/>
    </row>
    <row r="790" spans="1:42" ht="24" customHeight="1" outlineLevel="1" x14ac:dyDescent="0.25">
      <c r="A790" s="493"/>
      <c r="B790" s="471" t="s">
        <v>8465</v>
      </c>
      <c r="C790" s="469" t="s">
        <v>4615</v>
      </c>
      <c r="E790" s="472" t="s">
        <v>13389</v>
      </c>
      <c r="F790" s="469" t="s">
        <v>4455</v>
      </c>
      <c r="G790" s="468">
        <v>1.25</v>
      </c>
      <c r="H790" s="468">
        <v>4.8</v>
      </c>
      <c r="I790" s="468" t="s">
        <v>4616</v>
      </c>
      <c r="J790" s="477">
        <v>120</v>
      </c>
      <c r="M790" s="474">
        <f t="shared" si="53"/>
        <v>5109.6500000000005</v>
      </c>
      <c r="N790" s="474">
        <f t="shared" si="54"/>
        <v>3219.0795000000003</v>
      </c>
      <c r="P790" s="488">
        <v>0.63</v>
      </c>
      <c r="R790" s="474">
        <v>4127.03</v>
      </c>
      <c r="S790" s="474">
        <v>2476.2199999999998</v>
      </c>
      <c r="U790" s="474">
        <v>4127.03</v>
      </c>
      <c r="V790" s="474">
        <v>2476.2199999999998</v>
      </c>
      <c r="X790" s="465">
        <v>3930.5</v>
      </c>
      <c r="Y790" s="465">
        <v>2358.3000000000002</v>
      </c>
      <c r="AA790" s="474">
        <v>3417.8</v>
      </c>
      <c r="AB790" s="474">
        <v>2050.6799999999998</v>
      </c>
      <c r="AD790" s="474">
        <v>2972</v>
      </c>
      <c r="AE790" s="474">
        <v>1783.2</v>
      </c>
      <c r="AG790" s="474">
        <v>2972</v>
      </c>
      <c r="AH790" s="474">
        <v>1783.2</v>
      </c>
      <c r="AP790" s="535"/>
    </row>
    <row r="791" spans="1:42" ht="24" customHeight="1" outlineLevel="1" x14ac:dyDescent="0.25">
      <c r="A791" s="493"/>
      <c r="B791" s="471" t="s">
        <v>8466</v>
      </c>
      <c r="C791" s="469" t="s">
        <v>4615</v>
      </c>
      <c r="E791" s="472" t="s">
        <v>13390</v>
      </c>
      <c r="F791" s="469" t="s">
        <v>4455</v>
      </c>
      <c r="G791" s="468">
        <v>1.25</v>
      </c>
      <c r="H791" s="468">
        <v>4.8</v>
      </c>
      <c r="I791" s="468" t="s">
        <v>4616</v>
      </c>
      <c r="M791" s="474">
        <f t="shared" si="53"/>
        <v>0</v>
      </c>
      <c r="N791" s="474">
        <f t="shared" si="54"/>
        <v>0</v>
      </c>
      <c r="P791" s="488">
        <v>0.72</v>
      </c>
      <c r="R791" s="474">
        <v>0</v>
      </c>
      <c r="S791" s="474">
        <v>0</v>
      </c>
      <c r="U791" s="474">
        <v>0</v>
      </c>
      <c r="V791" s="474">
        <v>0</v>
      </c>
      <c r="X791" s="465">
        <v>0</v>
      </c>
      <c r="Y791" s="465">
        <v>0</v>
      </c>
      <c r="AA791" s="474">
        <v>0</v>
      </c>
      <c r="AB791" s="474">
        <v>0</v>
      </c>
      <c r="AD791" s="474"/>
      <c r="AE791" s="474"/>
      <c r="AG791" s="474"/>
      <c r="AH791" s="474"/>
      <c r="AP791" s="535"/>
    </row>
    <row r="792" spans="1:42" ht="24" customHeight="1" outlineLevel="1" x14ac:dyDescent="0.25">
      <c r="A792" s="493"/>
      <c r="B792" s="471" t="s">
        <v>19685</v>
      </c>
      <c r="C792" s="469" t="s">
        <v>4615</v>
      </c>
      <c r="E792" s="472" t="s">
        <v>13390</v>
      </c>
      <c r="F792" s="469" t="s">
        <v>4455</v>
      </c>
      <c r="G792" s="468">
        <v>1.25</v>
      </c>
      <c r="H792" s="468">
        <v>4.8</v>
      </c>
      <c r="I792" s="468" t="s">
        <v>4616</v>
      </c>
      <c r="M792" s="474">
        <f t="shared" si="53"/>
        <v>0</v>
      </c>
      <c r="N792" s="474">
        <f t="shared" si="54"/>
        <v>0</v>
      </c>
      <c r="P792" s="488">
        <v>0.75</v>
      </c>
      <c r="R792" s="474">
        <v>0</v>
      </c>
      <c r="S792" s="474">
        <v>0</v>
      </c>
      <c r="U792" s="474">
        <v>0</v>
      </c>
      <c r="V792" s="474">
        <v>0</v>
      </c>
      <c r="X792" s="465">
        <v>0</v>
      </c>
      <c r="Y792" s="465">
        <v>0</v>
      </c>
      <c r="AA792" s="474">
        <v>0</v>
      </c>
      <c r="AB792" s="474">
        <v>0</v>
      </c>
      <c r="AD792" s="474"/>
      <c r="AE792" s="474"/>
      <c r="AG792" s="474"/>
      <c r="AH792" s="474"/>
      <c r="AP792" s="535"/>
    </row>
    <row r="793" spans="1:42" s="466" customFormat="1" ht="24" customHeight="1" outlineLevel="1" x14ac:dyDescent="0.25">
      <c r="A793" s="492"/>
      <c r="B793" s="462" t="s">
        <v>4613</v>
      </c>
      <c r="C793" s="461" t="s">
        <v>4615</v>
      </c>
      <c r="D793" s="461"/>
      <c r="E793" s="466" t="s">
        <v>13391</v>
      </c>
      <c r="F793" s="461" t="s">
        <v>4455</v>
      </c>
      <c r="G793" s="464">
        <v>1.1000000000000001</v>
      </c>
      <c r="H793" s="464">
        <v>6</v>
      </c>
      <c r="I793" s="464" t="s">
        <v>4616</v>
      </c>
      <c r="J793" s="464">
        <v>576</v>
      </c>
      <c r="K793" s="461">
        <v>36</v>
      </c>
      <c r="L793" s="464">
        <v>27</v>
      </c>
      <c r="M793" s="465">
        <f t="shared" si="53"/>
        <v>3741.1400000000003</v>
      </c>
      <c r="N793" s="465">
        <f t="shared" si="54"/>
        <v>2244.6840000000002</v>
      </c>
      <c r="O793" s="514"/>
      <c r="P793" s="486">
        <v>0.6</v>
      </c>
      <c r="Q793" s="514"/>
      <c r="R793" s="465">
        <v>3021.69</v>
      </c>
      <c r="S793" s="465">
        <v>1813.04</v>
      </c>
      <c r="T793" s="514"/>
      <c r="U793" s="465">
        <v>3021.69</v>
      </c>
      <c r="V793" s="465">
        <v>1813.04</v>
      </c>
      <c r="W793" s="514"/>
      <c r="X793" s="465">
        <v>2877.8</v>
      </c>
      <c r="Y793" s="465">
        <v>1726.7</v>
      </c>
      <c r="Z793" s="514"/>
      <c r="AA793" s="465">
        <v>2502.4</v>
      </c>
      <c r="AB793" s="465">
        <v>1501.44</v>
      </c>
      <c r="AC793" s="514"/>
      <c r="AD793" s="465">
        <v>2176</v>
      </c>
      <c r="AE793" s="465">
        <v>1305.5999999999999</v>
      </c>
      <c r="AF793" s="514"/>
      <c r="AG793" s="465">
        <v>2176</v>
      </c>
      <c r="AH793" s="465">
        <v>1305.5999999999999</v>
      </c>
      <c r="AI793" s="530"/>
      <c r="AJ793" s="533"/>
      <c r="AK793" s="533"/>
      <c r="AL793" s="533"/>
      <c r="AM793" s="533"/>
      <c r="AN793" s="533"/>
      <c r="AO793" s="533"/>
      <c r="AP793" s="534"/>
    </row>
    <row r="794" spans="1:42" ht="24" customHeight="1" outlineLevel="1" x14ac:dyDescent="0.25">
      <c r="A794" s="493"/>
      <c r="B794" s="471" t="s">
        <v>4556</v>
      </c>
      <c r="C794" s="469" t="s">
        <v>4615</v>
      </c>
      <c r="E794" s="472" t="s">
        <v>13392</v>
      </c>
      <c r="F794" s="469" t="s">
        <v>4455</v>
      </c>
      <c r="G794" s="468">
        <v>1.1000000000000001</v>
      </c>
      <c r="H794" s="468">
        <v>6</v>
      </c>
      <c r="I794" s="468" t="s">
        <v>4616</v>
      </c>
      <c r="J794" s="468">
        <v>623</v>
      </c>
      <c r="M794" s="474">
        <f t="shared" si="53"/>
        <v>5631.0800000000008</v>
      </c>
      <c r="N794" s="474">
        <f t="shared" si="54"/>
        <v>4223.3100000000004</v>
      </c>
      <c r="P794" s="488">
        <v>0.75</v>
      </c>
      <c r="R794" s="474">
        <v>4548.18</v>
      </c>
      <c r="S794" s="474">
        <v>3339.53</v>
      </c>
      <c r="U794" s="474">
        <v>4548.18</v>
      </c>
      <c r="V794" s="474">
        <v>3339.53</v>
      </c>
      <c r="X794" s="465">
        <v>4331.6000000000004</v>
      </c>
      <c r="Y794" s="465">
        <v>3180.5</v>
      </c>
      <c r="AA794" s="474">
        <v>3766.6</v>
      </c>
      <c r="AB794" s="474">
        <v>2765.64</v>
      </c>
      <c r="AD794" s="474">
        <v>3275.3</v>
      </c>
      <c r="AE794" s="474">
        <v>2404.8999999999996</v>
      </c>
      <c r="AG794" s="474">
        <v>3275.3</v>
      </c>
      <c r="AH794" s="474">
        <v>2404.8999999999996</v>
      </c>
      <c r="AP794" s="535"/>
    </row>
    <row r="795" spans="1:42" ht="24" customHeight="1" outlineLevel="1" x14ac:dyDescent="0.25">
      <c r="A795" s="493"/>
      <c r="B795" s="471" t="s">
        <v>4557</v>
      </c>
      <c r="C795" s="469" t="s">
        <v>4615</v>
      </c>
      <c r="E795" s="472" t="s">
        <v>13393</v>
      </c>
      <c r="F795" s="469" t="s">
        <v>4455</v>
      </c>
      <c r="G795" s="468">
        <v>1.1000000000000001</v>
      </c>
      <c r="H795" s="468">
        <v>6</v>
      </c>
      <c r="I795" s="468" t="s">
        <v>4616</v>
      </c>
      <c r="J795" s="468">
        <v>581</v>
      </c>
      <c r="M795" s="474">
        <f t="shared" si="53"/>
        <v>5185.83</v>
      </c>
      <c r="N795" s="474">
        <f t="shared" si="54"/>
        <v>3733.7975999999999</v>
      </c>
      <c r="P795" s="488">
        <v>0.72</v>
      </c>
      <c r="R795" s="474">
        <v>4188.5600000000004</v>
      </c>
      <c r="S795" s="474">
        <v>2979.9</v>
      </c>
      <c r="U795" s="474">
        <v>4188.5600000000004</v>
      </c>
      <c r="V795" s="474">
        <v>2979.9</v>
      </c>
      <c r="X795" s="465">
        <v>3989.1</v>
      </c>
      <c r="Y795" s="465">
        <v>2838</v>
      </c>
      <c r="AA795" s="474">
        <v>3468.75</v>
      </c>
      <c r="AB795" s="474">
        <v>2467.79</v>
      </c>
      <c r="AD795" s="474">
        <v>3016.3</v>
      </c>
      <c r="AE795" s="474">
        <v>2145.8999999999996</v>
      </c>
      <c r="AG795" s="474">
        <v>3016.3</v>
      </c>
      <c r="AH795" s="474">
        <v>2145.8999999999996</v>
      </c>
      <c r="AP795" s="535"/>
    </row>
    <row r="796" spans="1:42" ht="24" customHeight="1" outlineLevel="1" x14ac:dyDescent="0.25">
      <c r="A796" s="493"/>
      <c r="B796" s="471" t="s">
        <v>4558</v>
      </c>
      <c r="C796" s="469" t="s">
        <v>4615</v>
      </c>
      <c r="E796" s="472" t="s">
        <v>13394</v>
      </c>
      <c r="F796" s="469" t="s">
        <v>4455</v>
      </c>
      <c r="G796" s="468">
        <v>1.1000000000000001</v>
      </c>
      <c r="H796" s="468">
        <v>6</v>
      </c>
      <c r="I796" s="468" t="s">
        <v>4616</v>
      </c>
      <c r="J796" s="468">
        <v>618</v>
      </c>
      <c r="M796" s="474">
        <f t="shared" si="53"/>
        <v>4186.3900000000003</v>
      </c>
      <c r="N796" s="474">
        <f t="shared" si="54"/>
        <v>2637.4257000000002</v>
      </c>
      <c r="P796" s="488">
        <v>0.63</v>
      </c>
      <c r="R796" s="474">
        <v>3381.32</v>
      </c>
      <c r="S796" s="474">
        <v>2172.66</v>
      </c>
      <c r="U796" s="474">
        <v>3381.32</v>
      </c>
      <c r="V796" s="474">
        <v>2172.66</v>
      </c>
      <c r="X796" s="465">
        <v>3220.3</v>
      </c>
      <c r="Y796" s="465">
        <v>2069.1999999999998</v>
      </c>
      <c r="AA796" s="474">
        <v>2800.25</v>
      </c>
      <c r="AB796" s="474">
        <v>1799.29</v>
      </c>
      <c r="AD796" s="474">
        <v>2435</v>
      </c>
      <c r="AE796" s="474">
        <v>1564.6</v>
      </c>
      <c r="AG796" s="474">
        <v>2435</v>
      </c>
      <c r="AH796" s="474">
        <v>1564.6</v>
      </c>
      <c r="AP796" s="535"/>
    </row>
    <row r="797" spans="1:42" ht="24" customHeight="1" outlineLevel="1" x14ac:dyDescent="0.25">
      <c r="A797" s="493"/>
      <c r="B797" s="471" t="s">
        <v>8467</v>
      </c>
      <c r="C797" s="469" t="s">
        <v>4615</v>
      </c>
      <c r="E797" s="472" t="s">
        <v>13395</v>
      </c>
      <c r="F797" s="469" t="s">
        <v>4455</v>
      </c>
      <c r="G797" s="468">
        <v>1.1000000000000001</v>
      </c>
      <c r="H797" s="468">
        <v>6</v>
      </c>
      <c r="I797" s="468" t="s">
        <v>4616</v>
      </c>
      <c r="J797" s="477">
        <v>108</v>
      </c>
      <c r="M797" s="474">
        <f t="shared" si="53"/>
        <v>4227.6000000000004</v>
      </c>
      <c r="N797" s="474">
        <f t="shared" si="54"/>
        <v>2663.3880000000004</v>
      </c>
      <c r="P797" s="488">
        <v>0.63</v>
      </c>
      <c r="R797" s="474">
        <v>3414.6</v>
      </c>
      <c r="S797" s="474">
        <v>2048.7600000000002</v>
      </c>
      <c r="U797" s="474">
        <v>3414.6</v>
      </c>
      <c r="V797" s="474">
        <v>2048.7600000000002</v>
      </c>
      <c r="X797" s="465">
        <v>3252</v>
      </c>
      <c r="Y797" s="465">
        <v>1951.2</v>
      </c>
      <c r="AA797" s="474">
        <v>2827.85</v>
      </c>
      <c r="AB797" s="474">
        <v>1696.71</v>
      </c>
      <c r="AD797" s="474">
        <v>2459</v>
      </c>
      <c r="AE797" s="474">
        <v>1475.3999999999999</v>
      </c>
      <c r="AG797" s="474">
        <v>2459</v>
      </c>
      <c r="AH797" s="474">
        <v>1475.3999999999999</v>
      </c>
      <c r="AP797" s="535"/>
    </row>
    <row r="798" spans="1:42" ht="24" customHeight="1" outlineLevel="1" x14ac:dyDescent="0.25">
      <c r="A798" s="493"/>
      <c r="B798" s="471" t="s">
        <v>8468</v>
      </c>
      <c r="C798" s="469" t="s">
        <v>4615</v>
      </c>
      <c r="E798" s="472" t="s">
        <v>13396</v>
      </c>
      <c r="F798" s="469" t="s">
        <v>4455</v>
      </c>
      <c r="G798" s="468">
        <v>1.1000000000000001</v>
      </c>
      <c r="H798" s="468">
        <v>6</v>
      </c>
      <c r="I798" s="468" t="s">
        <v>4616</v>
      </c>
      <c r="M798" s="474">
        <f t="shared" si="53"/>
        <v>4729.1400000000003</v>
      </c>
      <c r="N798" s="474">
        <f t="shared" si="54"/>
        <v>3404.9808000000003</v>
      </c>
      <c r="P798" s="488">
        <v>0.72</v>
      </c>
      <c r="R798" s="474">
        <v>3819.69</v>
      </c>
      <c r="S798" s="474">
        <v>2611.0100000000002</v>
      </c>
      <c r="U798" s="474">
        <v>3819.69</v>
      </c>
      <c r="V798" s="474">
        <v>2611.0100000000002</v>
      </c>
      <c r="X798" s="465">
        <v>3637.8</v>
      </c>
      <c r="Y798" s="465">
        <v>2486.6799999999998</v>
      </c>
      <c r="AA798" s="474">
        <v>0</v>
      </c>
      <c r="AB798" s="474">
        <v>0</v>
      </c>
      <c r="AD798" s="474"/>
      <c r="AE798" s="474"/>
      <c r="AG798" s="474"/>
      <c r="AH798" s="474"/>
      <c r="AP798" s="535"/>
    </row>
    <row r="799" spans="1:42" ht="24" customHeight="1" outlineLevel="1" x14ac:dyDescent="0.25">
      <c r="A799" s="493"/>
      <c r="B799" s="471" t="s">
        <v>19686</v>
      </c>
      <c r="C799" s="469" t="s">
        <v>4615</v>
      </c>
      <c r="E799" s="472" t="s">
        <v>19687</v>
      </c>
      <c r="F799" s="469" t="s">
        <v>4455</v>
      </c>
      <c r="G799" s="468">
        <v>1.1000000000000001</v>
      </c>
      <c r="H799" s="468">
        <v>6</v>
      </c>
      <c r="I799" s="468" t="s">
        <v>4616</v>
      </c>
      <c r="M799" s="474">
        <f t="shared" si="53"/>
        <v>5165.9400000000005</v>
      </c>
      <c r="N799" s="474">
        <f t="shared" si="54"/>
        <v>3874.4550000000004</v>
      </c>
      <c r="P799" s="488">
        <v>0.75</v>
      </c>
      <c r="R799" s="474">
        <v>4172.49</v>
      </c>
      <c r="S799" s="474">
        <v>2963.81</v>
      </c>
      <c r="U799" s="474">
        <v>4172.49</v>
      </c>
      <c r="V799" s="474">
        <v>2963.81</v>
      </c>
      <c r="X799" s="465">
        <v>3973.8</v>
      </c>
      <c r="Y799" s="465">
        <v>2822.68</v>
      </c>
      <c r="AA799" s="474">
        <v>0</v>
      </c>
      <c r="AB799" s="474">
        <v>0</v>
      </c>
      <c r="AD799" s="474"/>
      <c r="AE799" s="474"/>
      <c r="AG799" s="474"/>
      <c r="AH799" s="474"/>
      <c r="AP799" s="535"/>
    </row>
    <row r="800" spans="1:42" s="466" customFormat="1" ht="24" customHeight="1" outlineLevel="1" x14ac:dyDescent="0.25">
      <c r="A800" s="492"/>
      <c r="B800" s="462" t="s">
        <v>4614</v>
      </c>
      <c r="C800" s="461" t="s">
        <v>4615</v>
      </c>
      <c r="D800" s="461"/>
      <c r="E800" s="466" t="s">
        <v>13397</v>
      </c>
      <c r="F800" s="461" t="s">
        <v>4455</v>
      </c>
      <c r="G800" s="464">
        <v>1.3</v>
      </c>
      <c r="H800" s="464">
        <v>4.9000000000000004</v>
      </c>
      <c r="I800" s="464" t="s">
        <v>4616</v>
      </c>
      <c r="J800" s="464">
        <v>272</v>
      </c>
      <c r="K800" s="461">
        <v>17</v>
      </c>
      <c r="L800" s="464">
        <v>10.6</v>
      </c>
      <c r="M800" s="465">
        <f t="shared" si="53"/>
        <v>2066.48</v>
      </c>
      <c r="N800" s="465">
        <f t="shared" si="54"/>
        <v>1239.8879999999999</v>
      </c>
      <c r="O800" s="514"/>
      <c r="P800" s="486">
        <v>0.6</v>
      </c>
      <c r="Q800" s="514"/>
      <c r="R800" s="465">
        <v>1669.08</v>
      </c>
      <c r="S800" s="465">
        <v>1001.49</v>
      </c>
      <c r="T800" s="514"/>
      <c r="U800" s="465">
        <v>1669.08</v>
      </c>
      <c r="V800" s="465">
        <v>1001.49</v>
      </c>
      <c r="W800" s="514"/>
      <c r="X800" s="465">
        <v>1589.6</v>
      </c>
      <c r="Y800" s="465">
        <v>953.8</v>
      </c>
      <c r="Z800" s="514"/>
      <c r="AA800" s="465">
        <v>1382.3</v>
      </c>
      <c r="AB800" s="465">
        <v>829.38</v>
      </c>
      <c r="AC800" s="514"/>
      <c r="AD800" s="465">
        <v>1202</v>
      </c>
      <c r="AE800" s="465">
        <v>721.19999999999993</v>
      </c>
      <c r="AF800" s="514"/>
      <c r="AG800" s="465">
        <v>1202</v>
      </c>
      <c r="AH800" s="465">
        <v>721.19999999999993</v>
      </c>
      <c r="AI800" s="530"/>
      <c r="AJ800" s="533"/>
      <c r="AK800" s="533"/>
      <c r="AL800" s="533"/>
      <c r="AM800" s="533"/>
      <c r="AN800" s="533"/>
      <c r="AO800" s="533"/>
      <c r="AP800" s="534"/>
    </row>
    <row r="801" spans="1:42" ht="24" customHeight="1" outlineLevel="1" x14ac:dyDescent="0.25">
      <c r="A801" s="493"/>
      <c r="B801" s="471" t="s">
        <v>8469</v>
      </c>
      <c r="C801" s="469" t="s">
        <v>4615</v>
      </c>
      <c r="E801" s="472" t="s">
        <v>13398</v>
      </c>
      <c r="F801" s="469" t="s">
        <v>4455</v>
      </c>
      <c r="G801" s="468">
        <v>1.3</v>
      </c>
      <c r="H801" s="468">
        <v>4.9000000000000004</v>
      </c>
      <c r="I801" s="468" t="s">
        <v>4616</v>
      </c>
      <c r="J801" s="468">
        <v>308</v>
      </c>
      <c r="M801" s="474">
        <f t="shared" si="53"/>
        <v>3647.8</v>
      </c>
      <c r="N801" s="474">
        <f t="shared" si="54"/>
        <v>2735.8500000000004</v>
      </c>
      <c r="P801" s="488">
        <v>0.75</v>
      </c>
      <c r="R801" s="474">
        <v>2946.3</v>
      </c>
      <c r="S801" s="474">
        <v>2278.61</v>
      </c>
      <c r="U801" s="474">
        <v>2946.3</v>
      </c>
      <c r="V801" s="474">
        <v>2278.61</v>
      </c>
      <c r="X801" s="465">
        <v>2806</v>
      </c>
      <c r="Y801" s="465">
        <v>2170.1</v>
      </c>
      <c r="AA801" s="474">
        <v>2439.96</v>
      </c>
      <c r="AB801" s="474">
        <v>1887.04</v>
      </c>
      <c r="AD801" s="474">
        <v>2121.6999999999998</v>
      </c>
      <c r="AE801" s="474">
        <v>1640.8999999999999</v>
      </c>
      <c r="AG801" s="474">
        <v>2121.6999999999998</v>
      </c>
      <c r="AH801" s="474">
        <v>1640.8999999999999</v>
      </c>
      <c r="AP801" s="535"/>
    </row>
    <row r="802" spans="1:42" ht="24" customHeight="1" outlineLevel="1" x14ac:dyDescent="0.25">
      <c r="A802" s="493"/>
      <c r="B802" s="471" t="s">
        <v>8470</v>
      </c>
      <c r="C802" s="469" t="s">
        <v>4615</v>
      </c>
      <c r="E802" s="472" t="s">
        <v>13399</v>
      </c>
      <c r="F802" s="469" t="s">
        <v>4455</v>
      </c>
      <c r="G802" s="468">
        <v>1.3</v>
      </c>
      <c r="H802" s="468">
        <v>4.9000000000000004</v>
      </c>
      <c r="I802" s="468" t="s">
        <v>4616</v>
      </c>
      <c r="J802" s="468">
        <v>278</v>
      </c>
      <c r="M802" s="474">
        <f t="shared" si="53"/>
        <v>3329.6900000000005</v>
      </c>
      <c r="N802" s="474">
        <f t="shared" si="54"/>
        <v>2397.3768000000005</v>
      </c>
      <c r="P802" s="488">
        <v>0.72</v>
      </c>
      <c r="R802" s="474">
        <v>2689.37</v>
      </c>
      <c r="S802" s="474">
        <v>2021.67</v>
      </c>
      <c r="U802" s="474">
        <v>2689.37</v>
      </c>
      <c r="V802" s="474">
        <v>2021.67</v>
      </c>
      <c r="X802" s="465">
        <v>2561.3000000000002</v>
      </c>
      <c r="Y802" s="465">
        <v>1925.4</v>
      </c>
      <c r="AA802" s="474">
        <v>2227.21</v>
      </c>
      <c r="AB802" s="474">
        <v>1674.29</v>
      </c>
      <c r="AD802" s="474">
        <v>1936.6999999999998</v>
      </c>
      <c r="AE802" s="474">
        <v>1455.8999999999999</v>
      </c>
      <c r="AG802" s="474">
        <v>1936.6999999999998</v>
      </c>
      <c r="AH802" s="474">
        <v>1455.8999999999999</v>
      </c>
      <c r="AP802" s="535"/>
    </row>
    <row r="803" spans="1:42" ht="24" customHeight="1" outlineLevel="1" x14ac:dyDescent="0.25">
      <c r="A803" s="493"/>
      <c r="B803" s="471" t="s">
        <v>8471</v>
      </c>
      <c r="C803" s="469" t="s">
        <v>4615</v>
      </c>
      <c r="E803" s="472" t="s">
        <v>13400</v>
      </c>
      <c r="F803" s="469" t="s">
        <v>4455</v>
      </c>
      <c r="G803" s="468">
        <v>1.3</v>
      </c>
      <c r="H803" s="468">
        <v>4.9000000000000004</v>
      </c>
      <c r="I803" s="468" t="s">
        <v>4616</v>
      </c>
      <c r="J803" s="468">
        <v>302</v>
      </c>
      <c r="M803" s="474">
        <f t="shared" si="53"/>
        <v>2384.59</v>
      </c>
      <c r="N803" s="474">
        <f t="shared" si="54"/>
        <v>1502.2917</v>
      </c>
      <c r="P803" s="488">
        <v>0.63</v>
      </c>
      <c r="R803" s="474">
        <v>1926.02</v>
      </c>
      <c r="S803" s="474">
        <v>1258.32</v>
      </c>
      <c r="U803" s="474">
        <v>1926.02</v>
      </c>
      <c r="V803" s="474">
        <v>1258.32</v>
      </c>
      <c r="X803" s="465">
        <v>1834.3</v>
      </c>
      <c r="Y803" s="465">
        <v>1198.4000000000001</v>
      </c>
      <c r="AA803" s="474">
        <v>1595.05</v>
      </c>
      <c r="AB803" s="474">
        <v>1042.1300000000001</v>
      </c>
      <c r="AD803" s="474">
        <v>1387</v>
      </c>
      <c r="AE803" s="474">
        <v>906.19999999999993</v>
      </c>
      <c r="AG803" s="474">
        <v>1387</v>
      </c>
      <c r="AH803" s="474">
        <v>906.19999999999993</v>
      </c>
      <c r="AP803" s="535"/>
    </row>
    <row r="804" spans="1:42" ht="24" customHeight="1" outlineLevel="1" x14ac:dyDescent="0.25">
      <c r="A804" s="493"/>
      <c r="B804" s="471" t="s">
        <v>8472</v>
      </c>
      <c r="C804" s="469" t="s">
        <v>4615</v>
      </c>
      <c r="E804" s="472" t="s">
        <v>13401</v>
      </c>
      <c r="F804" s="469" t="s">
        <v>4455</v>
      </c>
      <c r="G804" s="468">
        <v>1.3</v>
      </c>
      <c r="H804" s="468">
        <v>4.9000000000000004</v>
      </c>
      <c r="I804" s="468" t="s">
        <v>4616</v>
      </c>
      <c r="J804" s="477">
        <v>51</v>
      </c>
      <c r="M804" s="474">
        <f t="shared" si="53"/>
        <v>2336.4900000000002</v>
      </c>
      <c r="N804" s="474">
        <f t="shared" si="54"/>
        <v>1471.9887000000001</v>
      </c>
      <c r="P804" s="488">
        <v>0.63</v>
      </c>
      <c r="R804" s="474">
        <v>1887.17</v>
      </c>
      <c r="S804" s="474">
        <v>1132.32</v>
      </c>
      <c r="U804" s="474">
        <v>1887.17</v>
      </c>
      <c r="V804" s="474">
        <v>1132.32</v>
      </c>
      <c r="X804" s="465">
        <v>1797.3</v>
      </c>
      <c r="Y804" s="465">
        <v>1078.4000000000001</v>
      </c>
      <c r="AA804" s="474">
        <v>1562.85</v>
      </c>
      <c r="AB804" s="474">
        <v>937.71</v>
      </c>
      <c r="AD804" s="474">
        <v>1359</v>
      </c>
      <c r="AE804" s="474">
        <v>815.4</v>
      </c>
      <c r="AG804" s="474">
        <v>1359</v>
      </c>
      <c r="AH804" s="474">
        <v>815.4</v>
      </c>
      <c r="AP804" s="535"/>
    </row>
    <row r="805" spans="1:42" ht="24" customHeight="1" outlineLevel="1" x14ac:dyDescent="0.25">
      <c r="A805" s="493"/>
      <c r="B805" s="471" t="s">
        <v>8473</v>
      </c>
      <c r="C805" s="469" t="s">
        <v>4615</v>
      </c>
      <c r="E805" s="472" t="s">
        <v>13402</v>
      </c>
      <c r="F805" s="469" t="s">
        <v>4455</v>
      </c>
      <c r="G805" s="468">
        <v>1.3</v>
      </c>
      <c r="H805" s="468">
        <v>4.9000000000000004</v>
      </c>
      <c r="I805" s="468" t="s">
        <v>4616</v>
      </c>
      <c r="M805" s="474">
        <f t="shared" si="53"/>
        <v>0</v>
      </c>
      <c r="N805" s="474">
        <f t="shared" si="54"/>
        <v>0</v>
      </c>
      <c r="P805" s="488">
        <v>0.72</v>
      </c>
      <c r="R805" s="474">
        <v>0</v>
      </c>
      <c r="S805" s="474">
        <v>0</v>
      </c>
      <c r="U805" s="474">
        <v>0</v>
      </c>
      <c r="V805" s="474">
        <v>0</v>
      </c>
      <c r="X805" s="465">
        <v>0</v>
      </c>
      <c r="Y805" s="465">
        <v>0</v>
      </c>
      <c r="AA805" s="474">
        <v>0</v>
      </c>
      <c r="AB805" s="474">
        <v>0</v>
      </c>
      <c r="AD805" s="474"/>
      <c r="AE805" s="474"/>
      <c r="AG805" s="474"/>
      <c r="AH805" s="474"/>
      <c r="AP805" s="535"/>
    </row>
    <row r="806" spans="1:42" ht="24" customHeight="1" outlineLevel="1" x14ac:dyDescent="0.25">
      <c r="A806" s="493"/>
      <c r="B806" s="471" t="s">
        <v>19688</v>
      </c>
      <c r="C806" s="469" t="s">
        <v>4615</v>
      </c>
      <c r="E806" s="472" t="s">
        <v>19689</v>
      </c>
      <c r="F806" s="469" t="s">
        <v>4455</v>
      </c>
      <c r="G806" s="468">
        <v>1.3</v>
      </c>
      <c r="H806" s="468">
        <v>4.9000000000000004</v>
      </c>
      <c r="I806" s="468" t="s">
        <v>4616</v>
      </c>
      <c r="M806" s="474">
        <f t="shared" si="53"/>
        <v>0</v>
      </c>
      <c r="N806" s="474">
        <f t="shared" si="54"/>
        <v>0</v>
      </c>
      <c r="P806" s="488">
        <v>0.75</v>
      </c>
      <c r="R806" s="474">
        <v>0</v>
      </c>
      <c r="S806" s="474">
        <v>0</v>
      </c>
      <c r="U806" s="474">
        <v>0</v>
      </c>
      <c r="V806" s="474">
        <v>0</v>
      </c>
      <c r="X806" s="465">
        <v>0</v>
      </c>
      <c r="Y806" s="465">
        <v>0</v>
      </c>
      <c r="AA806" s="474">
        <v>0</v>
      </c>
      <c r="AB806" s="474">
        <v>0</v>
      </c>
      <c r="AD806" s="474"/>
      <c r="AE806" s="474"/>
      <c r="AG806" s="474"/>
      <c r="AH806" s="474"/>
      <c r="AP806" s="535"/>
    </row>
    <row r="807" spans="1:42" s="466" customFormat="1" ht="24" customHeight="1" outlineLevel="1" x14ac:dyDescent="0.25">
      <c r="A807" s="492"/>
      <c r="B807" s="462" t="s">
        <v>4840</v>
      </c>
      <c r="C807" s="461" t="s">
        <v>4615</v>
      </c>
      <c r="D807" s="461"/>
      <c r="E807" s="466" t="s">
        <v>8191</v>
      </c>
      <c r="F807" s="461" t="s">
        <v>4455</v>
      </c>
      <c r="G807" s="464">
        <v>1</v>
      </c>
      <c r="H807" s="464">
        <v>5</v>
      </c>
      <c r="I807" s="464" t="s">
        <v>4616</v>
      </c>
      <c r="J807" s="464">
        <v>400</v>
      </c>
      <c r="K807" s="461">
        <v>25</v>
      </c>
      <c r="L807" s="464">
        <v>15.3</v>
      </c>
      <c r="M807" s="465">
        <f t="shared" si="53"/>
        <v>2876.25</v>
      </c>
      <c r="N807" s="465">
        <f t="shared" si="54"/>
        <v>1725.75</v>
      </c>
      <c r="O807" s="514"/>
      <c r="P807" s="486">
        <v>0.6</v>
      </c>
      <c r="Q807" s="514"/>
      <c r="R807" s="465">
        <v>2323.13</v>
      </c>
      <c r="S807" s="465">
        <v>1393.88</v>
      </c>
      <c r="T807" s="514"/>
      <c r="U807" s="465">
        <v>2323.13</v>
      </c>
      <c r="V807" s="465">
        <v>1393.88</v>
      </c>
      <c r="W807" s="514"/>
      <c r="X807" s="465">
        <v>2212.5</v>
      </c>
      <c r="Y807" s="465">
        <v>1327.5</v>
      </c>
      <c r="Z807" s="514"/>
      <c r="AA807" s="465">
        <v>1923.95</v>
      </c>
      <c r="AB807" s="465">
        <v>1154.3699999999999</v>
      </c>
      <c r="AC807" s="514"/>
      <c r="AD807" s="465">
        <v>1673</v>
      </c>
      <c r="AE807" s="465">
        <v>1003.8</v>
      </c>
      <c r="AF807" s="514"/>
      <c r="AG807" s="465">
        <v>1673</v>
      </c>
      <c r="AH807" s="465">
        <v>1003.8</v>
      </c>
      <c r="AI807" s="530"/>
      <c r="AJ807" s="533"/>
      <c r="AK807" s="533"/>
      <c r="AL807" s="533"/>
      <c r="AM807" s="533"/>
      <c r="AN807" s="533"/>
      <c r="AO807" s="533"/>
      <c r="AP807" s="534"/>
    </row>
    <row r="808" spans="1:42" ht="24" customHeight="1" outlineLevel="1" x14ac:dyDescent="0.25">
      <c r="A808" s="493"/>
      <c r="B808" s="471" t="s">
        <v>4559</v>
      </c>
      <c r="C808" s="469" t="s">
        <v>4615</v>
      </c>
      <c r="E808" s="472" t="s">
        <v>9465</v>
      </c>
      <c r="F808" s="469" t="s">
        <v>4455</v>
      </c>
      <c r="G808" s="468">
        <v>1</v>
      </c>
      <c r="H808" s="468">
        <v>5</v>
      </c>
      <c r="I808" s="468" t="s">
        <v>4616</v>
      </c>
      <c r="J808" s="468">
        <v>442</v>
      </c>
      <c r="M808" s="474">
        <f t="shared" si="53"/>
        <v>5065.84</v>
      </c>
      <c r="N808" s="474">
        <f t="shared" si="54"/>
        <v>3799.38</v>
      </c>
      <c r="P808" s="488">
        <v>0.75</v>
      </c>
      <c r="R808" s="474">
        <v>4091.64</v>
      </c>
      <c r="S808" s="474">
        <v>3162.29</v>
      </c>
      <c r="U808" s="474">
        <v>4091.64</v>
      </c>
      <c r="V808" s="474">
        <v>3162.29</v>
      </c>
      <c r="X808" s="465">
        <v>3896.8</v>
      </c>
      <c r="Y808" s="465">
        <v>3011.7</v>
      </c>
      <c r="AA808" s="474">
        <v>3388.48</v>
      </c>
      <c r="AB808" s="474">
        <v>2618.9</v>
      </c>
      <c r="AD808" s="474">
        <v>2946.5</v>
      </c>
      <c r="AE808" s="474">
        <v>2277.3000000000002</v>
      </c>
      <c r="AG808" s="474">
        <v>2946.5</v>
      </c>
      <c r="AH808" s="474">
        <v>2277.3000000000002</v>
      </c>
      <c r="AP808" s="535"/>
    </row>
    <row r="809" spans="1:42" ht="24" customHeight="1" outlineLevel="1" x14ac:dyDescent="0.25">
      <c r="A809" s="493"/>
      <c r="B809" s="471" t="s">
        <v>4560</v>
      </c>
      <c r="C809" s="469" t="s">
        <v>4615</v>
      </c>
      <c r="E809" s="472" t="s">
        <v>8192</v>
      </c>
      <c r="F809" s="469" t="s">
        <v>4455</v>
      </c>
      <c r="G809" s="468">
        <v>1</v>
      </c>
      <c r="H809" s="468">
        <v>5</v>
      </c>
      <c r="I809" s="468" t="s">
        <v>4616</v>
      </c>
      <c r="J809" s="468">
        <v>406</v>
      </c>
      <c r="M809" s="474">
        <f t="shared" si="53"/>
        <v>4684.16</v>
      </c>
      <c r="N809" s="474">
        <f t="shared" si="54"/>
        <v>3372.5951999999997</v>
      </c>
      <c r="P809" s="488">
        <v>0.72</v>
      </c>
      <c r="R809" s="474">
        <v>3783.36</v>
      </c>
      <c r="S809" s="474">
        <v>2854.01</v>
      </c>
      <c r="U809" s="474">
        <v>3783.36</v>
      </c>
      <c r="V809" s="474">
        <v>2854.01</v>
      </c>
      <c r="X809" s="465">
        <v>3603.2</v>
      </c>
      <c r="Y809" s="465">
        <v>2718.1</v>
      </c>
      <c r="AA809" s="474">
        <v>3133.18</v>
      </c>
      <c r="AB809" s="474">
        <v>2363.6</v>
      </c>
      <c r="AD809" s="474">
        <v>2724.5</v>
      </c>
      <c r="AE809" s="474">
        <v>2055.3000000000002</v>
      </c>
      <c r="AG809" s="474">
        <v>2724.5</v>
      </c>
      <c r="AH809" s="474">
        <v>2055.3000000000002</v>
      </c>
      <c r="AP809" s="535"/>
    </row>
    <row r="810" spans="1:42" ht="24" customHeight="1" outlineLevel="1" x14ac:dyDescent="0.25">
      <c r="A810" s="493"/>
      <c r="B810" s="471" t="s">
        <v>4561</v>
      </c>
      <c r="C810" s="469" t="s">
        <v>4615</v>
      </c>
      <c r="E810" s="472" t="s">
        <v>9466</v>
      </c>
      <c r="F810" s="469" t="s">
        <v>4455</v>
      </c>
      <c r="G810" s="468">
        <v>1</v>
      </c>
      <c r="H810" s="468">
        <v>5</v>
      </c>
      <c r="I810" s="468" t="s">
        <v>4616</v>
      </c>
      <c r="J810" s="468">
        <v>436</v>
      </c>
      <c r="M810" s="474">
        <f t="shared" si="53"/>
        <v>3257.93</v>
      </c>
      <c r="N810" s="474">
        <f t="shared" si="54"/>
        <v>2052.4958999999999</v>
      </c>
      <c r="P810" s="488">
        <v>0.63</v>
      </c>
      <c r="R810" s="474">
        <v>2631.41</v>
      </c>
      <c r="S810" s="474">
        <v>1702.16</v>
      </c>
      <c r="U810" s="474">
        <v>2631.41</v>
      </c>
      <c r="V810" s="474">
        <v>1702.16</v>
      </c>
      <c r="X810" s="465">
        <v>2506.1</v>
      </c>
      <c r="Y810" s="465">
        <v>1621.1</v>
      </c>
      <c r="AA810" s="474">
        <v>2179.25</v>
      </c>
      <c r="AB810" s="474">
        <v>1409.67</v>
      </c>
      <c r="AD810" s="474">
        <v>1895</v>
      </c>
      <c r="AE810" s="474">
        <v>1225.8</v>
      </c>
      <c r="AG810" s="474">
        <v>1895</v>
      </c>
      <c r="AH810" s="474">
        <v>1225.8</v>
      </c>
      <c r="AP810" s="535"/>
    </row>
    <row r="811" spans="1:42" ht="24" customHeight="1" outlineLevel="1" x14ac:dyDescent="0.25">
      <c r="A811" s="493"/>
      <c r="B811" s="471" t="s">
        <v>8474</v>
      </c>
      <c r="C811" s="469" t="s">
        <v>4615</v>
      </c>
      <c r="E811" s="472" t="s">
        <v>13403</v>
      </c>
      <c r="F811" s="469" t="s">
        <v>4455</v>
      </c>
      <c r="G811" s="468">
        <v>1</v>
      </c>
      <c r="H811" s="468">
        <v>5</v>
      </c>
      <c r="I811" s="468" t="s">
        <v>4616</v>
      </c>
      <c r="J811" s="477">
        <v>75</v>
      </c>
      <c r="M811" s="474">
        <f t="shared" ref="M811:M842" si="55">X811*$O$3</f>
        <v>3251.0400000000004</v>
      </c>
      <c r="N811" s="474">
        <f t="shared" ref="N811:N842" si="56">M811*P811</f>
        <v>2048.1552000000001</v>
      </c>
      <c r="P811" s="488">
        <v>0.63</v>
      </c>
      <c r="R811" s="474">
        <v>2625.84</v>
      </c>
      <c r="S811" s="474">
        <v>1575.53</v>
      </c>
      <c r="U811" s="474">
        <v>2625.84</v>
      </c>
      <c r="V811" s="474">
        <v>1575.53</v>
      </c>
      <c r="X811" s="465">
        <v>2500.8000000000002</v>
      </c>
      <c r="Y811" s="465">
        <v>1500.5</v>
      </c>
      <c r="AA811" s="474">
        <v>2174.65</v>
      </c>
      <c r="AB811" s="474">
        <v>1304.79</v>
      </c>
      <c r="AD811" s="474">
        <v>1891</v>
      </c>
      <c r="AE811" s="474">
        <v>1134.5999999999999</v>
      </c>
      <c r="AG811" s="474">
        <v>1891</v>
      </c>
      <c r="AH811" s="474">
        <v>1134.5999999999999</v>
      </c>
      <c r="AP811" s="535"/>
    </row>
    <row r="812" spans="1:42" ht="24" customHeight="1" outlineLevel="1" x14ac:dyDescent="0.25">
      <c r="A812" s="493"/>
      <c r="B812" s="471" t="s">
        <v>8475</v>
      </c>
      <c r="C812" s="469" t="s">
        <v>4615</v>
      </c>
      <c r="E812" s="472" t="s">
        <v>13404</v>
      </c>
      <c r="F812" s="469" t="s">
        <v>4455</v>
      </c>
      <c r="G812" s="468">
        <v>1</v>
      </c>
      <c r="H812" s="468">
        <v>5</v>
      </c>
      <c r="I812" s="468" t="s">
        <v>4616</v>
      </c>
      <c r="M812" s="474">
        <f t="shared" si="55"/>
        <v>3061.5</v>
      </c>
      <c r="N812" s="474">
        <f t="shared" si="56"/>
        <v>2204.2799999999997</v>
      </c>
      <c r="P812" s="488">
        <v>0.72</v>
      </c>
      <c r="R812" s="474">
        <v>2472.75</v>
      </c>
      <c r="S812" s="474">
        <v>1543.5</v>
      </c>
      <c r="U812" s="474">
        <v>2472.75</v>
      </c>
      <c r="V812" s="474">
        <v>1543.5</v>
      </c>
      <c r="X812" s="465">
        <v>2355</v>
      </c>
      <c r="Y812" s="465">
        <v>1470</v>
      </c>
      <c r="AA812" s="474">
        <v>0</v>
      </c>
      <c r="AB812" s="474">
        <v>0</v>
      </c>
      <c r="AD812" s="474"/>
      <c r="AE812" s="474"/>
      <c r="AG812" s="474"/>
      <c r="AH812" s="474"/>
      <c r="AP812" s="535"/>
    </row>
    <row r="813" spans="1:42" ht="24" customHeight="1" outlineLevel="1" x14ac:dyDescent="0.25">
      <c r="A813" s="493"/>
      <c r="B813" s="471" t="s">
        <v>19690</v>
      </c>
      <c r="C813" s="469" t="s">
        <v>4615</v>
      </c>
      <c r="E813" s="472" t="s">
        <v>19691</v>
      </c>
      <c r="F813" s="469" t="s">
        <v>4455</v>
      </c>
      <c r="G813" s="468">
        <v>1</v>
      </c>
      <c r="H813" s="468">
        <v>5</v>
      </c>
      <c r="I813" s="468" t="s">
        <v>4616</v>
      </c>
      <c r="M813" s="474">
        <f t="shared" si="55"/>
        <v>3435.9</v>
      </c>
      <c r="N813" s="474">
        <f t="shared" si="56"/>
        <v>2576.9250000000002</v>
      </c>
      <c r="P813" s="488">
        <v>0.75</v>
      </c>
      <c r="R813" s="474">
        <v>2775.15</v>
      </c>
      <c r="S813" s="474">
        <v>1845.9</v>
      </c>
      <c r="U813" s="474">
        <v>2775.15</v>
      </c>
      <c r="V813" s="474">
        <v>1845.9</v>
      </c>
      <c r="X813" s="465">
        <v>2643</v>
      </c>
      <c r="Y813" s="465">
        <v>1758</v>
      </c>
      <c r="AA813" s="474">
        <v>0</v>
      </c>
      <c r="AB813" s="474">
        <v>0</v>
      </c>
      <c r="AD813" s="474"/>
      <c r="AE813" s="474"/>
      <c r="AG813" s="474"/>
      <c r="AH813" s="474"/>
      <c r="AP813" s="535"/>
    </row>
    <row r="814" spans="1:42" s="466" customFormat="1" ht="24" customHeight="1" outlineLevel="1" x14ac:dyDescent="0.25">
      <c r="A814" s="492"/>
      <c r="B814" s="462" t="s">
        <v>4841</v>
      </c>
      <c r="C814" s="461" t="s">
        <v>4615</v>
      </c>
      <c r="D814" s="461"/>
      <c r="E814" s="466" t="s">
        <v>13405</v>
      </c>
      <c r="F814" s="461" t="s">
        <v>4455</v>
      </c>
      <c r="G814" s="464">
        <v>0.85</v>
      </c>
      <c r="H814" s="464">
        <v>5.8</v>
      </c>
      <c r="I814" s="464" t="s">
        <v>4616</v>
      </c>
      <c r="J814" s="464">
        <v>304</v>
      </c>
      <c r="K814" s="461">
        <v>19</v>
      </c>
      <c r="L814" s="464">
        <v>14.25</v>
      </c>
      <c r="M814" s="465">
        <f t="shared" si="55"/>
        <v>2185.17</v>
      </c>
      <c r="N814" s="465">
        <f t="shared" si="56"/>
        <v>1311.1020000000001</v>
      </c>
      <c r="O814" s="514"/>
      <c r="P814" s="486">
        <v>0.6</v>
      </c>
      <c r="Q814" s="514"/>
      <c r="R814" s="465">
        <v>1764.95</v>
      </c>
      <c r="S814" s="465">
        <v>1058.93</v>
      </c>
      <c r="T814" s="514"/>
      <c r="U814" s="465">
        <v>1764.95</v>
      </c>
      <c r="V814" s="465">
        <v>1058.93</v>
      </c>
      <c r="W814" s="514"/>
      <c r="X814" s="465">
        <v>1680.9</v>
      </c>
      <c r="Y814" s="465">
        <v>1008.5</v>
      </c>
      <c r="Z814" s="514"/>
      <c r="AA814" s="465">
        <v>1461.65</v>
      </c>
      <c r="AB814" s="465">
        <v>876.99</v>
      </c>
      <c r="AC814" s="514"/>
      <c r="AD814" s="465">
        <v>1271</v>
      </c>
      <c r="AE814" s="465">
        <v>762.6</v>
      </c>
      <c r="AF814" s="514"/>
      <c r="AG814" s="465">
        <v>1271</v>
      </c>
      <c r="AH814" s="465">
        <v>762.6</v>
      </c>
      <c r="AI814" s="530"/>
      <c r="AJ814" s="533"/>
      <c r="AK814" s="533"/>
      <c r="AL814" s="533"/>
      <c r="AM814" s="533"/>
      <c r="AN814" s="533"/>
      <c r="AO814" s="533"/>
      <c r="AP814" s="534"/>
    </row>
    <row r="815" spans="1:42" ht="24" customHeight="1" outlineLevel="1" x14ac:dyDescent="0.25">
      <c r="A815" s="493"/>
      <c r="B815" s="471" t="s">
        <v>4562</v>
      </c>
      <c r="C815" s="469" t="s">
        <v>4615</v>
      </c>
      <c r="E815" s="472" t="s">
        <v>13406</v>
      </c>
      <c r="F815" s="469" t="s">
        <v>4455</v>
      </c>
      <c r="G815" s="468">
        <v>0.85</v>
      </c>
      <c r="H815" s="468">
        <v>5.8</v>
      </c>
      <c r="I815" s="468" t="s">
        <v>4616</v>
      </c>
      <c r="J815" s="468">
        <v>345</v>
      </c>
      <c r="M815" s="474">
        <f t="shared" si="55"/>
        <v>4011.5400000000004</v>
      </c>
      <c r="N815" s="474">
        <f t="shared" si="56"/>
        <v>3008.6550000000002</v>
      </c>
      <c r="P815" s="488">
        <v>0.75</v>
      </c>
      <c r="R815" s="474">
        <v>3240.09</v>
      </c>
      <c r="S815" s="474">
        <v>2534.0700000000002</v>
      </c>
      <c r="U815" s="474">
        <v>3240.09</v>
      </c>
      <c r="V815" s="474">
        <v>2534.0700000000002</v>
      </c>
      <c r="X815" s="465">
        <v>3085.8</v>
      </c>
      <c r="Y815" s="465">
        <v>2413.4</v>
      </c>
      <c r="AA815" s="474">
        <v>2683.3</v>
      </c>
      <c r="AB815" s="474">
        <v>2098.64</v>
      </c>
      <c r="AD815" s="474">
        <v>2333.3000000000002</v>
      </c>
      <c r="AE815" s="474">
        <v>1824.9</v>
      </c>
      <c r="AG815" s="474">
        <v>2333.3000000000002</v>
      </c>
      <c r="AH815" s="474">
        <v>1824.9</v>
      </c>
      <c r="AP815" s="535"/>
    </row>
    <row r="816" spans="1:42" ht="24" customHeight="1" outlineLevel="1" x14ac:dyDescent="0.25">
      <c r="A816" s="493"/>
      <c r="B816" s="471" t="s">
        <v>4563</v>
      </c>
      <c r="C816" s="469" t="s">
        <v>4615</v>
      </c>
      <c r="E816" s="472" t="s">
        <v>13407</v>
      </c>
      <c r="F816" s="469" t="s">
        <v>4455</v>
      </c>
      <c r="G816" s="468">
        <v>0.85</v>
      </c>
      <c r="H816" s="468">
        <v>5.8</v>
      </c>
      <c r="I816" s="468" t="s">
        <v>4616</v>
      </c>
      <c r="J816" s="468">
        <v>309</v>
      </c>
      <c r="M816" s="474">
        <f t="shared" si="55"/>
        <v>3629.8599999999997</v>
      </c>
      <c r="N816" s="474">
        <f t="shared" si="56"/>
        <v>2613.4991999999997</v>
      </c>
      <c r="P816" s="488">
        <v>0.72</v>
      </c>
      <c r="R816" s="474">
        <v>2931.81</v>
      </c>
      <c r="S816" s="474">
        <v>2225.79</v>
      </c>
      <c r="U816" s="474">
        <v>2931.81</v>
      </c>
      <c r="V816" s="474">
        <v>2225.79</v>
      </c>
      <c r="X816" s="465">
        <v>2792.2</v>
      </c>
      <c r="Y816" s="465">
        <v>2119.8000000000002</v>
      </c>
      <c r="AA816" s="474">
        <v>2428</v>
      </c>
      <c r="AB816" s="474">
        <v>1843.34</v>
      </c>
      <c r="AD816" s="474">
        <v>2111.3000000000002</v>
      </c>
      <c r="AE816" s="474">
        <v>1602.9</v>
      </c>
      <c r="AG816" s="474">
        <v>2111.3000000000002</v>
      </c>
      <c r="AH816" s="474">
        <v>1602.9</v>
      </c>
      <c r="AP816" s="535"/>
    </row>
    <row r="817" spans="1:42" ht="24" customHeight="1" outlineLevel="1" x14ac:dyDescent="0.25">
      <c r="A817" s="493"/>
      <c r="B817" s="471" t="s">
        <v>4564</v>
      </c>
      <c r="C817" s="469" t="s">
        <v>4615</v>
      </c>
      <c r="E817" s="472" t="s">
        <v>13408</v>
      </c>
      <c r="F817" s="469" t="s">
        <v>4455</v>
      </c>
      <c r="G817" s="468">
        <v>0.85</v>
      </c>
      <c r="H817" s="468">
        <v>5.8</v>
      </c>
      <c r="I817" s="468" t="s">
        <v>4616</v>
      </c>
      <c r="J817" s="468">
        <v>340</v>
      </c>
      <c r="M817" s="474">
        <f t="shared" si="55"/>
        <v>2566.85</v>
      </c>
      <c r="N817" s="474">
        <f t="shared" si="56"/>
        <v>1617.1154999999999</v>
      </c>
      <c r="P817" s="488">
        <v>0.63</v>
      </c>
      <c r="R817" s="474">
        <v>2073.23</v>
      </c>
      <c r="S817" s="474">
        <v>1367.21</v>
      </c>
      <c r="U817" s="474">
        <v>2073.23</v>
      </c>
      <c r="V817" s="474">
        <v>1367.21</v>
      </c>
      <c r="X817" s="465">
        <v>1974.5</v>
      </c>
      <c r="Y817" s="465">
        <v>1302.0999999999999</v>
      </c>
      <c r="AA817" s="474">
        <v>1716.95</v>
      </c>
      <c r="AB817" s="474">
        <v>1132.29</v>
      </c>
      <c r="AD817" s="474">
        <v>1493</v>
      </c>
      <c r="AE817" s="474">
        <v>984.6</v>
      </c>
      <c r="AG817" s="474">
        <v>1493</v>
      </c>
      <c r="AH817" s="474">
        <v>984.6</v>
      </c>
      <c r="AP817" s="535"/>
    </row>
    <row r="818" spans="1:42" ht="24" customHeight="1" outlineLevel="1" x14ac:dyDescent="0.25">
      <c r="A818" s="493"/>
      <c r="B818" s="471" t="s">
        <v>8476</v>
      </c>
      <c r="C818" s="469" t="s">
        <v>4615</v>
      </c>
      <c r="E818" s="472" t="s">
        <v>13409</v>
      </c>
      <c r="F818" s="469" t="s">
        <v>4455</v>
      </c>
      <c r="G818" s="468">
        <v>0.85</v>
      </c>
      <c r="H818" s="468">
        <v>5.8</v>
      </c>
      <c r="I818" s="468" t="s">
        <v>4616</v>
      </c>
      <c r="J818" s="477">
        <v>57</v>
      </c>
      <c r="M818" s="474">
        <f t="shared" si="55"/>
        <v>2470.52</v>
      </c>
      <c r="N818" s="474">
        <f t="shared" si="56"/>
        <v>1556.4276</v>
      </c>
      <c r="P818" s="488">
        <v>0.63</v>
      </c>
      <c r="R818" s="474">
        <v>1995.42</v>
      </c>
      <c r="S818" s="474">
        <v>1197.32</v>
      </c>
      <c r="U818" s="474">
        <v>1995.42</v>
      </c>
      <c r="V818" s="474">
        <v>1197.32</v>
      </c>
      <c r="X818" s="465">
        <v>1900.4</v>
      </c>
      <c r="Y818" s="465">
        <v>1140.3</v>
      </c>
      <c r="AA818" s="474">
        <v>1652.55</v>
      </c>
      <c r="AB818" s="474">
        <v>991.53</v>
      </c>
      <c r="AD818" s="474">
        <v>1437</v>
      </c>
      <c r="AE818" s="474">
        <v>862.19999999999993</v>
      </c>
      <c r="AG818" s="474">
        <v>1437</v>
      </c>
      <c r="AH818" s="474">
        <v>862.19999999999993</v>
      </c>
      <c r="AP818" s="535"/>
    </row>
    <row r="819" spans="1:42" ht="24" customHeight="1" outlineLevel="1" x14ac:dyDescent="0.25">
      <c r="A819" s="493"/>
      <c r="B819" s="471" t="s">
        <v>8477</v>
      </c>
      <c r="C819" s="469" t="s">
        <v>4615</v>
      </c>
      <c r="E819" s="472" t="s">
        <v>13410</v>
      </c>
      <c r="F819" s="469" t="s">
        <v>4455</v>
      </c>
      <c r="G819" s="468">
        <v>0.85</v>
      </c>
      <c r="H819" s="468">
        <v>5.8</v>
      </c>
      <c r="I819" s="468" t="s">
        <v>4616</v>
      </c>
      <c r="M819" s="474">
        <f t="shared" si="55"/>
        <v>0</v>
      </c>
      <c r="N819" s="474">
        <f t="shared" si="56"/>
        <v>0</v>
      </c>
      <c r="P819" s="488">
        <v>0.72</v>
      </c>
      <c r="R819" s="474">
        <v>0</v>
      </c>
      <c r="S819" s="474">
        <v>0</v>
      </c>
      <c r="U819" s="474">
        <v>0</v>
      </c>
      <c r="V819" s="474">
        <v>0</v>
      </c>
      <c r="X819" s="465">
        <v>0</v>
      </c>
      <c r="Y819" s="465">
        <v>0</v>
      </c>
      <c r="AA819" s="474">
        <v>0</v>
      </c>
      <c r="AB819" s="474">
        <v>0</v>
      </c>
      <c r="AD819" s="474"/>
      <c r="AE819" s="474"/>
      <c r="AG819" s="474"/>
      <c r="AH819" s="474"/>
      <c r="AP819" s="535"/>
    </row>
    <row r="820" spans="1:42" ht="24" customHeight="1" outlineLevel="1" x14ac:dyDescent="0.25">
      <c r="A820" s="493"/>
      <c r="B820" s="471" t="s">
        <v>19692</v>
      </c>
      <c r="C820" s="469" t="s">
        <v>4615</v>
      </c>
      <c r="E820" s="472" t="s">
        <v>19693</v>
      </c>
      <c r="F820" s="469" t="s">
        <v>4455</v>
      </c>
      <c r="G820" s="468">
        <v>0.85</v>
      </c>
      <c r="H820" s="468">
        <v>5.8</v>
      </c>
      <c r="I820" s="468" t="s">
        <v>4616</v>
      </c>
      <c r="M820" s="474">
        <f t="shared" si="55"/>
        <v>0</v>
      </c>
      <c r="N820" s="474">
        <f t="shared" si="56"/>
        <v>0</v>
      </c>
      <c r="P820" s="488">
        <v>0.75</v>
      </c>
      <c r="R820" s="474">
        <v>0</v>
      </c>
      <c r="S820" s="474">
        <v>0</v>
      </c>
      <c r="U820" s="474">
        <v>0</v>
      </c>
      <c r="V820" s="474">
        <v>0</v>
      </c>
      <c r="X820" s="465">
        <v>0</v>
      </c>
      <c r="Y820" s="465">
        <v>0</v>
      </c>
      <c r="AA820" s="474">
        <v>0</v>
      </c>
      <c r="AB820" s="474">
        <v>0</v>
      </c>
      <c r="AD820" s="474"/>
      <c r="AE820" s="474"/>
      <c r="AG820" s="474"/>
      <c r="AH820" s="474"/>
      <c r="AP820" s="535"/>
    </row>
    <row r="821" spans="1:42" s="466" customFormat="1" ht="24" customHeight="1" outlineLevel="1" x14ac:dyDescent="0.25">
      <c r="A821" s="492"/>
      <c r="B821" s="462" t="s">
        <v>4842</v>
      </c>
      <c r="C821" s="461" t="s">
        <v>4615</v>
      </c>
      <c r="D821" s="461"/>
      <c r="E821" s="466" t="s">
        <v>13411</v>
      </c>
      <c r="F821" s="461" t="s">
        <v>4455</v>
      </c>
      <c r="G821" s="464">
        <v>1</v>
      </c>
      <c r="H821" s="464">
        <v>4.0999999999999996</v>
      </c>
      <c r="I821" s="464" t="s">
        <v>4616</v>
      </c>
      <c r="J821" s="464">
        <v>320</v>
      </c>
      <c r="K821" s="461">
        <v>20</v>
      </c>
      <c r="L821" s="464">
        <v>11</v>
      </c>
      <c r="M821" s="465">
        <f t="shared" si="55"/>
        <v>2102.6200000000003</v>
      </c>
      <c r="N821" s="465">
        <f t="shared" si="56"/>
        <v>1261.5720000000001</v>
      </c>
      <c r="O821" s="514"/>
      <c r="P821" s="486">
        <v>0.6</v>
      </c>
      <c r="Q821" s="514"/>
      <c r="R821" s="465">
        <v>1698.27</v>
      </c>
      <c r="S821" s="465">
        <v>1019.03</v>
      </c>
      <c r="T821" s="514"/>
      <c r="U821" s="465">
        <v>1698.27</v>
      </c>
      <c r="V821" s="465">
        <v>1019.03</v>
      </c>
      <c r="W821" s="514"/>
      <c r="X821" s="465">
        <v>1617.4</v>
      </c>
      <c r="Y821" s="465">
        <v>970.5</v>
      </c>
      <c r="Z821" s="514"/>
      <c r="AA821" s="465">
        <v>1406.45</v>
      </c>
      <c r="AB821" s="465">
        <v>843.87</v>
      </c>
      <c r="AC821" s="514"/>
      <c r="AD821" s="465">
        <v>1223</v>
      </c>
      <c r="AE821" s="465">
        <v>733.8</v>
      </c>
      <c r="AF821" s="514"/>
      <c r="AG821" s="465">
        <v>1223</v>
      </c>
      <c r="AH821" s="465">
        <v>733.8</v>
      </c>
      <c r="AI821" s="530"/>
      <c r="AJ821" s="533"/>
      <c r="AK821" s="533"/>
      <c r="AL821" s="533"/>
      <c r="AM821" s="533"/>
      <c r="AN821" s="533"/>
      <c r="AO821" s="533"/>
      <c r="AP821" s="534"/>
    </row>
    <row r="822" spans="1:42" ht="24" customHeight="1" outlineLevel="1" x14ac:dyDescent="0.25">
      <c r="A822" s="493"/>
      <c r="B822" s="471" t="s">
        <v>4565</v>
      </c>
      <c r="C822" s="469" t="s">
        <v>4615</v>
      </c>
      <c r="E822" s="472" t="s">
        <v>13412</v>
      </c>
      <c r="F822" s="469" t="s">
        <v>4455</v>
      </c>
      <c r="G822" s="468">
        <v>1</v>
      </c>
      <c r="H822" s="468">
        <v>4.0999999999999996</v>
      </c>
      <c r="I822" s="468" t="s">
        <v>4616</v>
      </c>
      <c r="J822" s="468">
        <v>354</v>
      </c>
      <c r="M822" s="474">
        <f t="shared" si="55"/>
        <v>3626.8700000000003</v>
      </c>
      <c r="N822" s="474">
        <f t="shared" si="56"/>
        <v>2720.1525000000001</v>
      </c>
      <c r="P822" s="488">
        <v>0.75</v>
      </c>
      <c r="R822" s="474">
        <v>2929.4</v>
      </c>
      <c r="S822" s="474">
        <v>2250.15</v>
      </c>
      <c r="U822" s="474">
        <v>2929.4</v>
      </c>
      <c r="V822" s="474">
        <v>2250.15</v>
      </c>
      <c r="X822" s="465">
        <v>2789.9</v>
      </c>
      <c r="Y822" s="465">
        <v>2143</v>
      </c>
      <c r="AA822" s="474">
        <v>2426.04</v>
      </c>
      <c r="AB822" s="474">
        <v>1863.46</v>
      </c>
      <c r="AD822" s="474">
        <v>2109.6</v>
      </c>
      <c r="AE822" s="474">
        <v>1620.3999999999999</v>
      </c>
      <c r="AG822" s="474">
        <v>2109.6</v>
      </c>
      <c r="AH822" s="474">
        <v>1620.3999999999999</v>
      </c>
      <c r="AP822" s="535"/>
    </row>
    <row r="823" spans="1:42" ht="24" customHeight="1" outlineLevel="1" x14ac:dyDescent="0.25">
      <c r="A823" s="493"/>
      <c r="B823" s="471" t="s">
        <v>4566</v>
      </c>
      <c r="C823" s="469" t="s">
        <v>4615</v>
      </c>
      <c r="E823" s="472" t="s">
        <v>13413</v>
      </c>
      <c r="F823" s="469" t="s">
        <v>4455</v>
      </c>
      <c r="G823" s="468">
        <v>1</v>
      </c>
      <c r="H823" s="468">
        <v>4.0999999999999996</v>
      </c>
      <c r="I823" s="468" t="s">
        <v>4616</v>
      </c>
      <c r="J823" s="468">
        <v>324</v>
      </c>
      <c r="M823" s="474">
        <f t="shared" si="55"/>
        <v>3308.8900000000003</v>
      </c>
      <c r="N823" s="474">
        <f t="shared" si="56"/>
        <v>2382.4008000000003</v>
      </c>
      <c r="P823" s="488">
        <v>0.72</v>
      </c>
      <c r="R823" s="474">
        <v>2672.57</v>
      </c>
      <c r="S823" s="474">
        <v>1993.22</v>
      </c>
      <c r="U823" s="474">
        <v>2672.57</v>
      </c>
      <c r="V823" s="474">
        <v>1993.22</v>
      </c>
      <c r="X823" s="465">
        <v>2545.3000000000002</v>
      </c>
      <c r="Y823" s="465">
        <v>1898.3</v>
      </c>
      <c r="AA823" s="474">
        <v>2213.29</v>
      </c>
      <c r="AB823" s="474">
        <v>1650.71</v>
      </c>
      <c r="AD823" s="474">
        <v>1924.6</v>
      </c>
      <c r="AE823" s="474">
        <v>1435.3999999999999</v>
      </c>
      <c r="AG823" s="474">
        <v>1924.6</v>
      </c>
      <c r="AH823" s="474">
        <v>1435.3999999999999</v>
      </c>
      <c r="AP823" s="535"/>
    </row>
    <row r="824" spans="1:42" ht="24" customHeight="1" outlineLevel="1" x14ac:dyDescent="0.25">
      <c r="A824" s="493"/>
      <c r="B824" s="471" t="s">
        <v>4567</v>
      </c>
      <c r="C824" s="469" t="s">
        <v>4615</v>
      </c>
      <c r="E824" s="472" t="s">
        <v>13414</v>
      </c>
      <c r="F824" s="469" t="s">
        <v>4455</v>
      </c>
      <c r="G824" s="468">
        <v>1</v>
      </c>
      <c r="H824" s="468">
        <v>4.0999999999999996</v>
      </c>
      <c r="I824" s="468" t="s">
        <v>4616</v>
      </c>
      <c r="J824" s="468">
        <v>350</v>
      </c>
      <c r="M824" s="474">
        <f t="shared" si="55"/>
        <v>2420.73</v>
      </c>
      <c r="N824" s="474">
        <f t="shared" si="56"/>
        <v>1525.0599</v>
      </c>
      <c r="P824" s="488">
        <v>0.63</v>
      </c>
      <c r="R824" s="474">
        <v>1955.21</v>
      </c>
      <c r="S824" s="474">
        <v>1275.8599999999999</v>
      </c>
      <c r="U824" s="474">
        <v>1955.21</v>
      </c>
      <c r="V824" s="474">
        <v>1275.8599999999999</v>
      </c>
      <c r="X824" s="465">
        <v>1862.1</v>
      </c>
      <c r="Y824" s="465">
        <v>1215.0999999999999</v>
      </c>
      <c r="AA824" s="474">
        <v>1619.2</v>
      </c>
      <c r="AB824" s="474">
        <v>1056.6199999999999</v>
      </c>
      <c r="AD824" s="474">
        <v>1408</v>
      </c>
      <c r="AE824" s="474">
        <v>918.8</v>
      </c>
      <c r="AG824" s="474">
        <v>1408</v>
      </c>
      <c r="AH824" s="474">
        <v>918.8</v>
      </c>
      <c r="AP824" s="535"/>
    </row>
    <row r="825" spans="1:42" ht="24" customHeight="1" outlineLevel="1" x14ac:dyDescent="0.25">
      <c r="A825" s="493"/>
      <c r="B825" s="471" t="s">
        <v>8478</v>
      </c>
      <c r="C825" s="469" t="s">
        <v>4615</v>
      </c>
      <c r="E825" s="472" t="s">
        <v>13415</v>
      </c>
      <c r="F825" s="469" t="s">
        <v>4455</v>
      </c>
      <c r="G825" s="468">
        <v>1</v>
      </c>
      <c r="H825" s="468">
        <v>4.0999999999999996</v>
      </c>
      <c r="I825" s="468" t="s">
        <v>4616</v>
      </c>
      <c r="J825" s="477">
        <v>60</v>
      </c>
      <c r="M825" s="474">
        <f t="shared" si="55"/>
        <v>2376.0100000000002</v>
      </c>
      <c r="N825" s="474">
        <f t="shared" si="56"/>
        <v>1496.8863000000001</v>
      </c>
      <c r="P825" s="488">
        <v>0.63</v>
      </c>
      <c r="R825" s="474">
        <v>1919.09</v>
      </c>
      <c r="S825" s="474">
        <v>1151.43</v>
      </c>
      <c r="U825" s="474">
        <v>1919.09</v>
      </c>
      <c r="V825" s="474">
        <v>1151.43</v>
      </c>
      <c r="X825" s="465">
        <v>1827.7</v>
      </c>
      <c r="Y825" s="465">
        <v>1096.5999999999999</v>
      </c>
      <c r="AA825" s="474">
        <v>1589.3</v>
      </c>
      <c r="AB825" s="474">
        <v>953.58</v>
      </c>
      <c r="AD825" s="474">
        <v>1382</v>
      </c>
      <c r="AE825" s="474">
        <v>829.19999999999993</v>
      </c>
      <c r="AG825" s="474">
        <v>1382</v>
      </c>
      <c r="AH825" s="474">
        <v>829.19999999999993</v>
      </c>
      <c r="AP825" s="535"/>
    </row>
    <row r="826" spans="1:42" ht="24" customHeight="1" outlineLevel="1" x14ac:dyDescent="0.25">
      <c r="A826" s="493"/>
      <c r="B826" s="471" t="s">
        <v>8479</v>
      </c>
      <c r="C826" s="469" t="s">
        <v>4615</v>
      </c>
      <c r="E826" s="472" t="s">
        <v>13416</v>
      </c>
      <c r="F826" s="469" t="s">
        <v>4455</v>
      </c>
      <c r="G826" s="468">
        <v>1</v>
      </c>
      <c r="H826" s="468">
        <v>4.0999999999999996</v>
      </c>
      <c r="I826" s="468" t="s">
        <v>4616</v>
      </c>
      <c r="J826" s="468">
        <v>365</v>
      </c>
      <c r="M826" s="474">
        <f t="shared" si="55"/>
        <v>0</v>
      </c>
      <c r="N826" s="474">
        <f t="shared" si="56"/>
        <v>0</v>
      </c>
      <c r="P826" s="488">
        <v>0.72</v>
      </c>
      <c r="R826" s="474">
        <v>0</v>
      </c>
      <c r="S826" s="474">
        <v>0</v>
      </c>
      <c r="U826" s="474">
        <v>0</v>
      </c>
      <c r="V826" s="474">
        <v>0</v>
      </c>
      <c r="X826" s="465">
        <v>0</v>
      </c>
      <c r="Y826" s="465">
        <v>0</v>
      </c>
      <c r="AA826" s="474">
        <v>0</v>
      </c>
      <c r="AB826" s="474">
        <v>0</v>
      </c>
      <c r="AD826" s="474"/>
      <c r="AE826" s="474"/>
      <c r="AG826" s="474"/>
      <c r="AH826" s="474"/>
      <c r="AP826" s="535"/>
    </row>
    <row r="827" spans="1:42" ht="24" customHeight="1" outlineLevel="1" x14ac:dyDescent="0.25">
      <c r="A827" s="493"/>
      <c r="B827" s="471" t="s">
        <v>19694</v>
      </c>
      <c r="C827" s="469" t="s">
        <v>4615</v>
      </c>
      <c r="E827" s="472" t="s">
        <v>19695</v>
      </c>
      <c r="F827" s="469" t="s">
        <v>4455</v>
      </c>
      <c r="G827" s="468">
        <v>1</v>
      </c>
      <c r="H827" s="468">
        <v>4.0999999999999996</v>
      </c>
      <c r="I827" s="468" t="s">
        <v>4616</v>
      </c>
      <c r="J827" s="468">
        <v>395</v>
      </c>
      <c r="M827" s="474">
        <f t="shared" si="55"/>
        <v>3470.48</v>
      </c>
      <c r="N827" s="474">
        <f t="shared" si="56"/>
        <v>2602.86</v>
      </c>
      <c r="P827" s="488">
        <v>0.75</v>
      </c>
      <c r="R827" s="474">
        <v>2803.08</v>
      </c>
      <c r="S827" s="474">
        <v>2123.73</v>
      </c>
      <c r="U827" s="474">
        <v>2803.08</v>
      </c>
      <c r="V827" s="474">
        <v>2123.73</v>
      </c>
      <c r="X827" s="465">
        <v>2669.6</v>
      </c>
      <c r="Y827" s="465">
        <v>2022.6</v>
      </c>
      <c r="AA827" s="474">
        <v>0</v>
      </c>
      <c r="AB827" s="474">
        <v>0</v>
      </c>
      <c r="AD827" s="474"/>
      <c r="AE827" s="474"/>
      <c r="AG827" s="474"/>
      <c r="AH827" s="474"/>
      <c r="AP827" s="535"/>
    </row>
    <row r="828" spans="1:42" s="466" customFormat="1" ht="24" customHeight="1" outlineLevel="1" x14ac:dyDescent="0.25">
      <c r="A828" s="492"/>
      <c r="B828" s="462" t="s">
        <v>4843</v>
      </c>
      <c r="C828" s="461" t="s">
        <v>4615</v>
      </c>
      <c r="D828" s="461"/>
      <c r="E828" s="466" t="s">
        <v>8138</v>
      </c>
      <c r="F828" s="461" t="s">
        <v>4455</v>
      </c>
      <c r="G828" s="464">
        <v>0.8</v>
      </c>
      <c r="H828" s="464">
        <v>5</v>
      </c>
      <c r="I828" s="464" t="s">
        <v>4616</v>
      </c>
      <c r="J828" s="464">
        <v>384</v>
      </c>
      <c r="K828" s="461">
        <v>24</v>
      </c>
      <c r="L828" s="464">
        <v>18</v>
      </c>
      <c r="M828" s="465">
        <f t="shared" si="55"/>
        <v>2761.07</v>
      </c>
      <c r="N828" s="465">
        <f t="shared" si="56"/>
        <v>1656.6420000000001</v>
      </c>
      <c r="O828" s="514"/>
      <c r="P828" s="486">
        <v>0.6</v>
      </c>
      <c r="Q828" s="514"/>
      <c r="R828" s="465">
        <v>2230.1</v>
      </c>
      <c r="S828" s="465">
        <v>1338.12</v>
      </c>
      <c r="T828" s="514"/>
      <c r="U828" s="465">
        <v>2230.1</v>
      </c>
      <c r="V828" s="465">
        <v>1338.12</v>
      </c>
      <c r="W828" s="514"/>
      <c r="X828" s="465">
        <v>2123.9</v>
      </c>
      <c r="Y828" s="465">
        <v>1274.4000000000001</v>
      </c>
      <c r="Z828" s="514"/>
      <c r="AA828" s="465">
        <v>1846.9</v>
      </c>
      <c r="AB828" s="465">
        <v>1108.1400000000001</v>
      </c>
      <c r="AC828" s="514"/>
      <c r="AD828" s="465">
        <v>1606</v>
      </c>
      <c r="AE828" s="465">
        <v>963.59999999999991</v>
      </c>
      <c r="AF828" s="514"/>
      <c r="AG828" s="465">
        <v>1606</v>
      </c>
      <c r="AH828" s="465">
        <v>963.59999999999991</v>
      </c>
      <c r="AI828" s="530"/>
      <c r="AJ828" s="533"/>
      <c r="AK828" s="533"/>
      <c r="AL828" s="533"/>
      <c r="AM828" s="533"/>
      <c r="AN828" s="533"/>
      <c r="AO828" s="533"/>
      <c r="AP828" s="534"/>
    </row>
    <row r="829" spans="1:42" ht="24" customHeight="1" outlineLevel="1" x14ac:dyDescent="0.25">
      <c r="A829" s="493"/>
      <c r="B829" s="471" t="s">
        <v>4885</v>
      </c>
      <c r="C829" s="469" t="s">
        <v>4615</v>
      </c>
      <c r="E829" s="472" t="s">
        <v>9457</v>
      </c>
      <c r="F829" s="469" t="s">
        <v>4455</v>
      </c>
      <c r="G829" s="468">
        <v>0.8</v>
      </c>
      <c r="H829" s="468">
        <v>5</v>
      </c>
      <c r="I829" s="468" t="s">
        <v>4616</v>
      </c>
      <c r="J829" s="468">
        <v>421</v>
      </c>
      <c r="M829" s="474">
        <f t="shared" si="55"/>
        <v>4140.1099999999997</v>
      </c>
      <c r="N829" s="474">
        <f t="shared" si="56"/>
        <v>3105.0824999999995</v>
      </c>
      <c r="P829" s="488">
        <v>0.75</v>
      </c>
      <c r="R829" s="474">
        <v>3343.94</v>
      </c>
      <c r="S829" s="474">
        <v>2451.86</v>
      </c>
      <c r="U829" s="474">
        <v>3343.94</v>
      </c>
      <c r="V829" s="474">
        <v>2451.86</v>
      </c>
      <c r="X829" s="465">
        <v>3184.7</v>
      </c>
      <c r="Y829" s="465">
        <v>2335.1</v>
      </c>
      <c r="AA829" s="474">
        <v>2769.32</v>
      </c>
      <c r="AB829" s="474">
        <v>2030.56</v>
      </c>
      <c r="AD829" s="474">
        <v>2408.1</v>
      </c>
      <c r="AE829" s="474">
        <v>1765.6999999999998</v>
      </c>
      <c r="AG829" s="474">
        <v>2408.1</v>
      </c>
      <c r="AH829" s="474">
        <v>1765.6999999999998</v>
      </c>
      <c r="AP829" s="535"/>
    </row>
    <row r="830" spans="1:42" ht="24" customHeight="1" outlineLevel="1" x14ac:dyDescent="0.25">
      <c r="A830" s="493"/>
      <c r="B830" s="471" t="s">
        <v>4886</v>
      </c>
      <c r="C830" s="469" t="s">
        <v>4615</v>
      </c>
      <c r="E830" s="472" t="s">
        <v>8139</v>
      </c>
      <c r="F830" s="469" t="s">
        <v>4455</v>
      </c>
      <c r="G830" s="468">
        <v>0.8</v>
      </c>
      <c r="H830" s="468">
        <v>5</v>
      </c>
      <c r="I830" s="468" t="s">
        <v>4616</v>
      </c>
      <c r="J830" s="468">
        <v>391</v>
      </c>
      <c r="M830" s="474">
        <f t="shared" si="55"/>
        <v>3822.13</v>
      </c>
      <c r="N830" s="474">
        <f t="shared" si="56"/>
        <v>2751.9335999999998</v>
      </c>
      <c r="P830" s="488">
        <v>0.72</v>
      </c>
      <c r="R830" s="474">
        <v>3087.11</v>
      </c>
      <c r="S830" s="474">
        <v>2195.0300000000002</v>
      </c>
      <c r="U830" s="474">
        <v>3087.11</v>
      </c>
      <c r="V830" s="474">
        <v>2195.0300000000002</v>
      </c>
      <c r="X830" s="465">
        <v>2940.1</v>
      </c>
      <c r="Y830" s="465">
        <v>2090.5</v>
      </c>
      <c r="AA830" s="474">
        <v>2556.5700000000002</v>
      </c>
      <c r="AB830" s="474">
        <v>1817.81</v>
      </c>
      <c r="AD830" s="474">
        <v>2223.1</v>
      </c>
      <c r="AE830" s="474">
        <v>1580.6999999999998</v>
      </c>
      <c r="AG830" s="474">
        <v>2223.1</v>
      </c>
      <c r="AH830" s="474">
        <v>1580.6999999999998</v>
      </c>
      <c r="AP830" s="535"/>
    </row>
    <row r="831" spans="1:42" ht="24" customHeight="1" outlineLevel="1" x14ac:dyDescent="0.25">
      <c r="A831" s="493"/>
      <c r="B831" s="471" t="s">
        <v>4887</v>
      </c>
      <c r="C831" s="469" t="s">
        <v>4615</v>
      </c>
      <c r="E831" s="472" t="s">
        <v>9458</v>
      </c>
      <c r="F831" s="469" t="s">
        <v>4455</v>
      </c>
      <c r="G831" s="468">
        <v>0.8</v>
      </c>
      <c r="H831" s="468">
        <v>5</v>
      </c>
      <c r="I831" s="468" t="s">
        <v>4616</v>
      </c>
      <c r="J831" s="468">
        <v>414</v>
      </c>
      <c r="M831" s="474">
        <f t="shared" si="55"/>
        <v>3079.18</v>
      </c>
      <c r="N831" s="474">
        <f t="shared" si="56"/>
        <v>1939.8833999999999</v>
      </c>
      <c r="P831" s="488">
        <v>0.63</v>
      </c>
      <c r="R831" s="474">
        <v>2487.0300000000002</v>
      </c>
      <c r="S831" s="474">
        <v>1594.95</v>
      </c>
      <c r="U831" s="474">
        <v>2487.0300000000002</v>
      </c>
      <c r="V831" s="474">
        <v>1594.95</v>
      </c>
      <c r="X831" s="465">
        <v>2368.6</v>
      </c>
      <c r="Y831" s="465">
        <v>1519</v>
      </c>
      <c r="AA831" s="474">
        <v>2059.65</v>
      </c>
      <c r="AB831" s="474">
        <v>1320.89</v>
      </c>
      <c r="AD831" s="474">
        <v>1791</v>
      </c>
      <c r="AE831" s="474">
        <v>1148.5999999999999</v>
      </c>
      <c r="AG831" s="474">
        <v>1791</v>
      </c>
      <c r="AH831" s="474">
        <v>1148.5999999999999</v>
      </c>
      <c r="AP831" s="535"/>
    </row>
    <row r="832" spans="1:42" ht="24" customHeight="1" outlineLevel="1" x14ac:dyDescent="0.25">
      <c r="A832" s="493"/>
      <c r="B832" s="471" t="s">
        <v>8480</v>
      </c>
      <c r="C832" s="469" t="s">
        <v>4615</v>
      </c>
      <c r="E832" s="472" t="s">
        <v>13417</v>
      </c>
      <c r="F832" s="469" t="s">
        <v>4455</v>
      </c>
      <c r="G832" s="468">
        <v>0.8</v>
      </c>
      <c r="H832" s="468">
        <v>5</v>
      </c>
      <c r="I832" s="468" t="s">
        <v>4616</v>
      </c>
      <c r="J832" s="477">
        <v>72</v>
      </c>
      <c r="M832" s="474">
        <f t="shared" si="55"/>
        <v>3120.3900000000003</v>
      </c>
      <c r="N832" s="474">
        <f t="shared" si="56"/>
        <v>1965.8457000000003</v>
      </c>
      <c r="P832" s="488">
        <v>0.63</v>
      </c>
      <c r="R832" s="474">
        <v>2520.3200000000002</v>
      </c>
      <c r="S832" s="474">
        <v>1512.21</v>
      </c>
      <c r="U832" s="474">
        <v>2520.3200000000002</v>
      </c>
      <c r="V832" s="474">
        <v>1512.21</v>
      </c>
      <c r="X832" s="465">
        <v>2400.3000000000002</v>
      </c>
      <c r="Y832" s="465">
        <v>1440.2</v>
      </c>
      <c r="AA832" s="474">
        <v>2087.25</v>
      </c>
      <c r="AB832" s="474">
        <v>1252.3499999999999</v>
      </c>
      <c r="AD832" s="474">
        <v>1815</v>
      </c>
      <c r="AE832" s="474">
        <v>1089</v>
      </c>
      <c r="AG832" s="474">
        <v>1815</v>
      </c>
      <c r="AH832" s="474">
        <v>1089</v>
      </c>
      <c r="AP832" s="535"/>
    </row>
    <row r="833" spans="1:42" ht="24" customHeight="1" outlineLevel="1" x14ac:dyDescent="0.25">
      <c r="A833" s="493"/>
      <c r="B833" s="471" t="s">
        <v>8481</v>
      </c>
      <c r="C833" s="469" t="s">
        <v>4615</v>
      </c>
      <c r="E833" s="472" t="s">
        <v>13418</v>
      </c>
      <c r="F833" s="469" t="s">
        <v>4455</v>
      </c>
      <c r="G833" s="468">
        <v>0.8</v>
      </c>
      <c r="H833" s="468">
        <v>5</v>
      </c>
      <c r="I833" s="468" t="s">
        <v>4616</v>
      </c>
      <c r="M833" s="474">
        <f t="shared" si="55"/>
        <v>0</v>
      </c>
      <c r="N833" s="474">
        <f t="shared" si="56"/>
        <v>0</v>
      </c>
      <c r="P833" s="488">
        <v>0.72</v>
      </c>
      <c r="R833" s="474">
        <v>0</v>
      </c>
      <c r="S833" s="474">
        <v>0</v>
      </c>
      <c r="U833" s="474">
        <v>0</v>
      </c>
      <c r="V833" s="474">
        <v>0</v>
      </c>
      <c r="X833" s="465">
        <v>0</v>
      </c>
      <c r="Y833" s="465">
        <v>0</v>
      </c>
      <c r="AA833" s="474">
        <v>0</v>
      </c>
      <c r="AB833" s="474">
        <v>0</v>
      </c>
      <c r="AD833" s="474"/>
      <c r="AE833" s="474"/>
      <c r="AG833" s="474"/>
      <c r="AH833" s="474"/>
      <c r="AP833" s="535"/>
    </row>
    <row r="834" spans="1:42" ht="24" customHeight="1" outlineLevel="1" x14ac:dyDescent="0.25">
      <c r="A834" s="493"/>
      <c r="B834" s="471" t="s">
        <v>19696</v>
      </c>
      <c r="C834" s="469" t="s">
        <v>4615</v>
      </c>
      <c r="E834" s="472" t="s">
        <v>19697</v>
      </c>
      <c r="F834" s="469" t="s">
        <v>4455</v>
      </c>
      <c r="G834" s="468">
        <v>0.8</v>
      </c>
      <c r="H834" s="468">
        <v>5</v>
      </c>
      <c r="I834" s="468" t="s">
        <v>4616</v>
      </c>
      <c r="M834" s="474">
        <f t="shared" si="55"/>
        <v>0</v>
      </c>
      <c r="N834" s="474">
        <f t="shared" si="56"/>
        <v>0</v>
      </c>
      <c r="P834" s="488">
        <v>0.75</v>
      </c>
      <c r="R834" s="474">
        <v>0</v>
      </c>
      <c r="S834" s="474">
        <v>0</v>
      </c>
      <c r="U834" s="474">
        <v>0</v>
      </c>
      <c r="V834" s="474">
        <v>0</v>
      </c>
      <c r="X834" s="465">
        <v>0</v>
      </c>
      <c r="Y834" s="465">
        <v>0</v>
      </c>
      <c r="AA834" s="474">
        <v>0</v>
      </c>
      <c r="AB834" s="474">
        <v>0</v>
      </c>
      <c r="AD834" s="474"/>
      <c r="AE834" s="474"/>
      <c r="AG834" s="474"/>
      <c r="AH834" s="474"/>
      <c r="AP834" s="535"/>
    </row>
    <row r="835" spans="1:42" s="466" customFormat="1" ht="24" customHeight="1" outlineLevel="1" x14ac:dyDescent="0.25">
      <c r="A835" s="492"/>
      <c r="B835" s="462" t="s">
        <v>8482</v>
      </c>
      <c r="C835" s="461" t="s">
        <v>4615</v>
      </c>
      <c r="D835" s="461"/>
      <c r="E835" s="466" t="s">
        <v>13419</v>
      </c>
      <c r="F835" s="461" t="s">
        <v>4455</v>
      </c>
      <c r="G835" s="464">
        <v>1</v>
      </c>
      <c r="H835" s="464">
        <v>5.35</v>
      </c>
      <c r="I835" s="464">
        <v>0.25</v>
      </c>
      <c r="J835" s="464">
        <v>1048</v>
      </c>
      <c r="K835" s="461"/>
      <c r="L835" s="464"/>
      <c r="M835" s="465">
        <f t="shared" si="55"/>
        <v>6968.130000000001</v>
      </c>
      <c r="N835" s="465">
        <f t="shared" si="56"/>
        <v>4180.8780000000006</v>
      </c>
      <c r="O835" s="514"/>
      <c r="P835" s="486">
        <v>0.6</v>
      </c>
      <c r="Q835" s="514"/>
      <c r="R835" s="465">
        <v>5628.11</v>
      </c>
      <c r="S835" s="465">
        <v>3376.91</v>
      </c>
      <c r="T835" s="514"/>
      <c r="U835" s="465">
        <v>5628.11</v>
      </c>
      <c r="V835" s="465">
        <v>3376.91</v>
      </c>
      <c r="W835" s="514"/>
      <c r="X835" s="465">
        <v>5360.1</v>
      </c>
      <c r="Y835" s="465">
        <v>3216.1</v>
      </c>
      <c r="Z835" s="514"/>
      <c r="AA835" s="465">
        <v>4660.95</v>
      </c>
      <c r="AB835" s="465">
        <v>2796.57</v>
      </c>
      <c r="AC835" s="514"/>
      <c r="AD835" s="465">
        <v>4053</v>
      </c>
      <c r="AE835" s="465">
        <v>2431.7999999999997</v>
      </c>
      <c r="AF835" s="514"/>
      <c r="AG835" s="465">
        <v>4053</v>
      </c>
      <c r="AH835" s="465">
        <v>2431.7999999999997</v>
      </c>
      <c r="AI835" s="530"/>
      <c r="AJ835" s="533"/>
      <c r="AK835" s="533"/>
      <c r="AL835" s="533"/>
      <c r="AM835" s="533"/>
      <c r="AN835" s="533"/>
      <c r="AO835" s="533"/>
      <c r="AP835" s="534"/>
    </row>
    <row r="836" spans="1:42" ht="24" customHeight="1" outlineLevel="1" x14ac:dyDescent="0.25">
      <c r="A836" s="493"/>
      <c r="B836" s="471" t="s">
        <v>8483</v>
      </c>
      <c r="C836" s="469" t="s">
        <v>4615</v>
      </c>
      <c r="E836" s="472" t="s">
        <v>13420</v>
      </c>
      <c r="F836" s="469" t="s">
        <v>4455</v>
      </c>
      <c r="G836" s="468">
        <v>1</v>
      </c>
      <c r="H836" s="468">
        <v>5.35</v>
      </c>
      <c r="I836" s="468">
        <v>0.25</v>
      </c>
      <c r="J836" s="468">
        <v>1090</v>
      </c>
      <c r="M836" s="474">
        <f t="shared" si="55"/>
        <v>8794.5</v>
      </c>
      <c r="N836" s="474">
        <f t="shared" si="56"/>
        <v>6595.875</v>
      </c>
      <c r="P836" s="488">
        <v>0.75</v>
      </c>
      <c r="R836" s="474">
        <v>7103.25</v>
      </c>
      <c r="S836" s="474">
        <v>4852.05</v>
      </c>
      <c r="U836" s="474">
        <v>7103.25</v>
      </c>
      <c r="V836" s="474">
        <v>4852.05</v>
      </c>
      <c r="X836" s="465">
        <v>6765</v>
      </c>
      <c r="Y836" s="465">
        <v>4621</v>
      </c>
      <c r="AA836" s="474">
        <v>5882.6</v>
      </c>
      <c r="AB836" s="474">
        <v>4018.22</v>
      </c>
      <c r="AD836" s="474">
        <v>5115.3</v>
      </c>
      <c r="AE836" s="474">
        <v>3494.0999999999995</v>
      </c>
      <c r="AG836" s="474">
        <v>5115.3</v>
      </c>
      <c r="AH836" s="474">
        <v>3494.0999999999995</v>
      </c>
      <c r="AP836" s="535"/>
    </row>
    <row r="837" spans="1:42" ht="24" customHeight="1" outlineLevel="1" x14ac:dyDescent="0.25">
      <c r="A837" s="493"/>
      <c r="B837" s="471" t="s">
        <v>8484</v>
      </c>
      <c r="C837" s="469" t="s">
        <v>4615</v>
      </c>
      <c r="E837" s="472" t="s">
        <v>13421</v>
      </c>
      <c r="F837" s="469" t="s">
        <v>4455</v>
      </c>
      <c r="G837" s="468">
        <v>1</v>
      </c>
      <c r="H837" s="468">
        <v>5.35</v>
      </c>
      <c r="I837" s="468">
        <v>0.25</v>
      </c>
      <c r="J837" s="468">
        <v>1054</v>
      </c>
      <c r="M837" s="474">
        <f t="shared" si="55"/>
        <v>8412.82</v>
      </c>
      <c r="N837" s="474">
        <f t="shared" si="56"/>
        <v>6057.2303999999995</v>
      </c>
      <c r="P837" s="488">
        <v>0.72</v>
      </c>
      <c r="R837" s="474">
        <v>6794.97</v>
      </c>
      <c r="S837" s="474">
        <v>4543.7700000000004</v>
      </c>
      <c r="U837" s="474">
        <v>6794.97</v>
      </c>
      <c r="V837" s="474">
        <v>4543.7700000000004</v>
      </c>
      <c r="X837" s="465">
        <v>6471.4</v>
      </c>
      <c r="Y837" s="465">
        <v>4327.3999999999996</v>
      </c>
      <c r="AA837" s="474">
        <v>5627.3</v>
      </c>
      <c r="AB837" s="474">
        <v>3762.92</v>
      </c>
      <c r="AD837" s="474">
        <v>4893.3</v>
      </c>
      <c r="AE837" s="474">
        <v>3272.0999999999995</v>
      </c>
      <c r="AG837" s="474">
        <v>4893.3</v>
      </c>
      <c r="AH837" s="474">
        <v>3272.0999999999995</v>
      </c>
      <c r="AP837" s="535"/>
    </row>
    <row r="838" spans="1:42" ht="24" customHeight="1" outlineLevel="1" x14ac:dyDescent="0.25">
      <c r="A838" s="493"/>
      <c r="B838" s="471" t="s">
        <v>8485</v>
      </c>
      <c r="C838" s="469" t="s">
        <v>4615</v>
      </c>
      <c r="E838" s="472" t="s">
        <v>13422</v>
      </c>
      <c r="F838" s="469" t="s">
        <v>4455</v>
      </c>
      <c r="G838" s="468">
        <v>1</v>
      </c>
      <c r="H838" s="468">
        <v>5.35</v>
      </c>
      <c r="I838" s="468">
        <v>0.25</v>
      </c>
      <c r="J838" s="468">
        <v>1084</v>
      </c>
      <c r="M838" s="474">
        <f t="shared" si="55"/>
        <v>7349.81</v>
      </c>
      <c r="N838" s="474">
        <f t="shared" si="56"/>
        <v>4630.3803000000007</v>
      </c>
      <c r="P838" s="488">
        <v>0.63</v>
      </c>
      <c r="R838" s="474">
        <v>5936.39</v>
      </c>
      <c r="S838" s="474">
        <v>3685.19</v>
      </c>
      <c r="U838" s="474">
        <v>5936.39</v>
      </c>
      <c r="V838" s="474">
        <v>3685.19</v>
      </c>
      <c r="X838" s="465">
        <v>5653.7</v>
      </c>
      <c r="Y838" s="465">
        <v>3509.7</v>
      </c>
      <c r="AA838" s="474">
        <v>4916.25</v>
      </c>
      <c r="AB838" s="474">
        <v>3051.87</v>
      </c>
      <c r="AD838" s="474">
        <v>4275</v>
      </c>
      <c r="AE838" s="474">
        <v>2653.7999999999997</v>
      </c>
      <c r="AG838" s="474">
        <v>4275</v>
      </c>
      <c r="AH838" s="474">
        <v>2653.7999999999997</v>
      </c>
      <c r="AP838" s="535"/>
    </row>
    <row r="839" spans="1:42" ht="24" customHeight="1" outlineLevel="1" x14ac:dyDescent="0.25">
      <c r="A839" s="493"/>
      <c r="B839" s="471" t="s">
        <v>8486</v>
      </c>
      <c r="C839" s="469" t="s">
        <v>4615</v>
      </c>
      <c r="E839" s="472" t="s">
        <v>13423</v>
      </c>
      <c r="F839" s="469" t="s">
        <v>4455</v>
      </c>
      <c r="G839" s="468">
        <v>1</v>
      </c>
      <c r="H839" s="468">
        <v>5.35</v>
      </c>
      <c r="I839" s="468">
        <v>0.25</v>
      </c>
      <c r="J839" s="477">
        <v>489</v>
      </c>
      <c r="M839" s="474">
        <f t="shared" si="55"/>
        <v>7874.2300000000005</v>
      </c>
      <c r="N839" s="474">
        <f t="shared" si="56"/>
        <v>4960.7649000000001</v>
      </c>
      <c r="P839" s="488">
        <v>0.63</v>
      </c>
      <c r="R839" s="474">
        <v>6359.96</v>
      </c>
      <c r="S839" s="474">
        <v>3815.91</v>
      </c>
      <c r="U839" s="474">
        <v>6359.96</v>
      </c>
      <c r="V839" s="474">
        <v>3815.91</v>
      </c>
      <c r="X839" s="465">
        <v>6057.1</v>
      </c>
      <c r="Y839" s="465">
        <v>3634.2</v>
      </c>
      <c r="AA839" s="474">
        <v>5267</v>
      </c>
      <c r="AB839" s="474">
        <v>3160.2</v>
      </c>
      <c r="AD839" s="474">
        <v>4580</v>
      </c>
      <c r="AE839" s="474">
        <v>2748</v>
      </c>
      <c r="AG839" s="474">
        <v>4580</v>
      </c>
      <c r="AH839" s="474">
        <v>2748</v>
      </c>
      <c r="AP839" s="535"/>
    </row>
    <row r="840" spans="1:42" ht="24" customHeight="1" outlineLevel="1" x14ac:dyDescent="0.25">
      <c r="A840" s="493"/>
      <c r="B840" s="471" t="s">
        <v>8487</v>
      </c>
      <c r="C840" s="469" t="s">
        <v>4615</v>
      </c>
      <c r="E840" s="472" t="s">
        <v>13424</v>
      </c>
      <c r="F840" s="469" t="s">
        <v>4455</v>
      </c>
      <c r="G840" s="468">
        <v>1</v>
      </c>
      <c r="H840" s="468">
        <v>5.35</v>
      </c>
      <c r="I840" s="468">
        <v>0.25</v>
      </c>
      <c r="M840" s="474">
        <f t="shared" si="55"/>
        <v>0</v>
      </c>
      <c r="N840" s="474">
        <f t="shared" si="56"/>
        <v>0</v>
      </c>
      <c r="P840" s="488">
        <v>0.72</v>
      </c>
      <c r="R840" s="474">
        <v>0</v>
      </c>
      <c r="S840" s="474">
        <v>0</v>
      </c>
      <c r="U840" s="474">
        <v>0</v>
      </c>
      <c r="V840" s="474">
        <v>0</v>
      </c>
      <c r="X840" s="465">
        <v>0</v>
      </c>
      <c r="Y840" s="465">
        <v>0</v>
      </c>
      <c r="AA840" s="474">
        <v>0</v>
      </c>
      <c r="AB840" s="474">
        <v>0</v>
      </c>
      <c r="AD840" s="474"/>
      <c r="AE840" s="474"/>
      <c r="AG840" s="474"/>
      <c r="AH840" s="474"/>
      <c r="AP840" s="535"/>
    </row>
    <row r="841" spans="1:42" ht="24" customHeight="1" outlineLevel="1" x14ac:dyDescent="0.25">
      <c r="A841" s="493"/>
      <c r="B841" s="471" t="s">
        <v>19698</v>
      </c>
      <c r="C841" s="469" t="s">
        <v>4615</v>
      </c>
      <c r="E841" s="472" t="s">
        <v>19699</v>
      </c>
      <c r="F841" s="469" t="s">
        <v>4455</v>
      </c>
      <c r="G841" s="468">
        <v>1</v>
      </c>
      <c r="H841" s="468">
        <v>5.35</v>
      </c>
      <c r="I841" s="468">
        <v>0.25</v>
      </c>
      <c r="M841" s="474">
        <f t="shared" si="55"/>
        <v>0</v>
      </c>
      <c r="N841" s="474">
        <f t="shared" si="56"/>
        <v>0</v>
      </c>
      <c r="P841" s="488">
        <v>0.75</v>
      </c>
      <c r="R841" s="474">
        <v>0</v>
      </c>
      <c r="S841" s="474">
        <v>0</v>
      </c>
      <c r="U841" s="474">
        <v>0</v>
      </c>
      <c r="V841" s="474">
        <v>0</v>
      </c>
      <c r="X841" s="465">
        <v>0</v>
      </c>
      <c r="Y841" s="465">
        <v>0</v>
      </c>
      <c r="AA841" s="474">
        <v>0</v>
      </c>
      <c r="AB841" s="474">
        <v>0</v>
      </c>
      <c r="AD841" s="474"/>
      <c r="AE841" s="474"/>
      <c r="AG841" s="474"/>
      <c r="AH841" s="474"/>
      <c r="AP841" s="535"/>
    </row>
    <row r="842" spans="1:42" s="466" customFormat="1" ht="24" customHeight="1" outlineLevel="1" x14ac:dyDescent="0.25">
      <c r="A842" s="492"/>
      <c r="B842" s="462" t="s">
        <v>8488</v>
      </c>
      <c r="C842" s="461" t="s">
        <v>4615</v>
      </c>
      <c r="D842" s="461"/>
      <c r="E842" s="466" t="s">
        <v>13419</v>
      </c>
      <c r="F842" s="461" t="s">
        <v>4455</v>
      </c>
      <c r="G842" s="464">
        <v>1.2</v>
      </c>
      <c r="H842" s="464">
        <v>5.9</v>
      </c>
      <c r="I842" s="464">
        <v>0.25</v>
      </c>
      <c r="J842" s="464">
        <v>584</v>
      </c>
      <c r="K842" s="461"/>
      <c r="L842" s="464"/>
      <c r="M842" s="465">
        <f t="shared" si="55"/>
        <v>2845.31</v>
      </c>
      <c r="N842" s="465">
        <f t="shared" si="56"/>
        <v>1707.1859999999999</v>
      </c>
      <c r="O842" s="514"/>
      <c r="P842" s="486">
        <v>0.6</v>
      </c>
      <c r="Q842" s="514"/>
      <c r="R842" s="465">
        <v>2298.14</v>
      </c>
      <c r="S842" s="465">
        <v>1378.86</v>
      </c>
      <c r="T842" s="514"/>
      <c r="U842" s="465">
        <v>2298.14</v>
      </c>
      <c r="V842" s="465">
        <v>1378.86</v>
      </c>
      <c r="W842" s="514"/>
      <c r="X842" s="465">
        <v>2188.6999999999998</v>
      </c>
      <c r="Y842" s="465">
        <v>1313.2</v>
      </c>
      <c r="Z842" s="514"/>
      <c r="AA842" s="465">
        <v>1903.25</v>
      </c>
      <c r="AB842" s="465">
        <v>1141.95</v>
      </c>
      <c r="AC842" s="514"/>
      <c r="AD842" s="465">
        <v>1655</v>
      </c>
      <c r="AE842" s="465">
        <v>993</v>
      </c>
      <c r="AF842" s="514"/>
      <c r="AG842" s="465">
        <v>1655</v>
      </c>
      <c r="AH842" s="465">
        <v>993</v>
      </c>
      <c r="AI842" s="530"/>
      <c r="AJ842" s="533"/>
      <c r="AK842" s="533"/>
      <c r="AL842" s="533"/>
      <c r="AM842" s="533"/>
      <c r="AN842" s="533"/>
      <c r="AO842" s="533"/>
      <c r="AP842" s="534"/>
    </row>
    <row r="843" spans="1:42" ht="24" customHeight="1" outlineLevel="1" x14ac:dyDescent="0.25">
      <c r="A843" s="493"/>
      <c r="B843" s="471" t="s">
        <v>8489</v>
      </c>
      <c r="C843" s="469" t="s">
        <v>4615</v>
      </c>
      <c r="E843" s="472" t="s">
        <v>13420</v>
      </c>
      <c r="F843" s="469" t="s">
        <v>4455</v>
      </c>
      <c r="G843" s="468">
        <v>1.2</v>
      </c>
      <c r="H843" s="468">
        <v>5.9</v>
      </c>
      <c r="I843" s="468">
        <v>0.25</v>
      </c>
      <c r="J843" s="468">
        <v>614</v>
      </c>
      <c r="M843" s="474">
        <f t="shared" ref="M843:M867" si="57">X843*$O$3</f>
        <v>4160.78</v>
      </c>
      <c r="N843" s="474">
        <f t="shared" ref="N843:N867" si="58">M843*P843</f>
        <v>3120.585</v>
      </c>
      <c r="P843" s="488">
        <v>0.75</v>
      </c>
      <c r="R843" s="474">
        <v>3360.63</v>
      </c>
      <c r="S843" s="474">
        <v>2441.36</v>
      </c>
      <c r="U843" s="474">
        <v>3360.63</v>
      </c>
      <c r="V843" s="474">
        <v>2441.36</v>
      </c>
      <c r="X843" s="465">
        <v>3200.6</v>
      </c>
      <c r="Y843" s="465">
        <v>2325.1</v>
      </c>
      <c r="AA843" s="474">
        <v>2783.12</v>
      </c>
      <c r="AB843" s="474">
        <v>2021.82</v>
      </c>
      <c r="AD843" s="474">
        <v>2420.1</v>
      </c>
      <c r="AE843" s="474">
        <v>1758.1</v>
      </c>
      <c r="AG843" s="474">
        <v>2420.1</v>
      </c>
      <c r="AH843" s="474">
        <v>1758.1</v>
      </c>
      <c r="AP843" s="535"/>
    </row>
    <row r="844" spans="1:42" ht="24" customHeight="1" outlineLevel="1" x14ac:dyDescent="0.25">
      <c r="A844" s="493"/>
      <c r="B844" s="471" t="s">
        <v>8490</v>
      </c>
      <c r="C844" s="469" t="s">
        <v>4615</v>
      </c>
      <c r="E844" s="472" t="s">
        <v>13421</v>
      </c>
      <c r="F844" s="469" t="s">
        <v>4455</v>
      </c>
      <c r="G844" s="468">
        <v>1.2</v>
      </c>
      <c r="H844" s="468">
        <v>5.9</v>
      </c>
      <c r="I844" s="468">
        <v>0.25</v>
      </c>
      <c r="J844" s="468">
        <v>590</v>
      </c>
      <c r="M844" s="474">
        <f t="shared" si="57"/>
        <v>3906.3700000000003</v>
      </c>
      <c r="N844" s="474">
        <f t="shared" si="58"/>
        <v>2812.5864000000001</v>
      </c>
      <c r="P844" s="488">
        <v>0.72</v>
      </c>
      <c r="R844" s="474">
        <v>3155.15</v>
      </c>
      <c r="S844" s="474">
        <v>2235.87</v>
      </c>
      <c r="U844" s="474">
        <v>3155.15</v>
      </c>
      <c r="V844" s="474">
        <v>2235.87</v>
      </c>
      <c r="X844" s="465">
        <v>3004.9</v>
      </c>
      <c r="Y844" s="465">
        <v>2129.4</v>
      </c>
      <c r="AA844" s="474">
        <v>2612.92</v>
      </c>
      <c r="AB844" s="474">
        <v>1851.62</v>
      </c>
      <c r="AD844" s="474">
        <v>2272.1</v>
      </c>
      <c r="AE844" s="474">
        <v>1610.1</v>
      </c>
      <c r="AG844" s="474">
        <v>2272.1</v>
      </c>
      <c r="AH844" s="474">
        <v>1610.1</v>
      </c>
      <c r="AP844" s="535"/>
    </row>
    <row r="845" spans="1:42" ht="24" customHeight="1" outlineLevel="1" x14ac:dyDescent="0.25">
      <c r="A845" s="493"/>
      <c r="B845" s="471" t="s">
        <v>8491</v>
      </c>
      <c r="C845" s="469" t="s">
        <v>4615</v>
      </c>
      <c r="E845" s="472" t="s">
        <v>13422</v>
      </c>
      <c r="F845" s="469" t="s">
        <v>4455</v>
      </c>
      <c r="G845" s="468">
        <v>1.2</v>
      </c>
      <c r="H845" s="468">
        <v>5.9</v>
      </c>
      <c r="I845" s="468">
        <v>0.25</v>
      </c>
      <c r="J845" s="468">
        <v>608</v>
      </c>
      <c r="M845" s="474">
        <f t="shared" si="57"/>
        <v>3099.85</v>
      </c>
      <c r="N845" s="474">
        <f t="shared" si="58"/>
        <v>1952.9054999999998</v>
      </c>
      <c r="P845" s="488">
        <v>0.63</v>
      </c>
      <c r="R845" s="474">
        <v>2503.73</v>
      </c>
      <c r="S845" s="474">
        <v>1584.45</v>
      </c>
      <c r="U845" s="474">
        <v>2503.73</v>
      </c>
      <c r="V845" s="474">
        <v>1584.45</v>
      </c>
      <c r="X845" s="465">
        <v>2384.5</v>
      </c>
      <c r="Y845" s="465">
        <v>1509</v>
      </c>
      <c r="AA845" s="474">
        <v>2073.4499999999998</v>
      </c>
      <c r="AB845" s="474">
        <v>1312.15</v>
      </c>
      <c r="AD845" s="474">
        <v>1803</v>
      </c>
      <c r="AE845" s="474">
        <v>1141</v>
      </c>
      <c r="AG845" s="474">
        <v>1803</v>
      </c>
      <c r="AH845" s="474">
        <v>1141</v>
      </c>
      <c r="AP845" s="535"/>
    </row>
    <row r="846" spans="1:42" ht="24" customHeight="1" outlineLevel="1" x14ac:dyDescent="0.25">
      <c r="A846" s="493"/>
      <c r="B846" s="471" t="s">
        <v>8492</v>
      </c>
      <c r="C846" s="469" t="s">
        <v>4615</v>
      </c>
      <c r="E846" s="472" t="s">
        <v>13423</v>
      </c>
      <c r="F846" s="469" t="s">
        <v>4455</v>
      </c>
      <c r="G846" s="468">
        <v>1.2</v>
      </c>
      <c r="H846" s="468">
        <v>5.9</v>
      </c>
      <c r="I846" s="468">
        <v>0.25</v>
      </c>
      <c r="J846" s="468">
        <v>402</v>
      </c>
      <c r="M846" s="474">
        <f t="shared" si="57"/>
        <v>3216.7200000000003</v>
      </c>
      <c r="N846" s="474">
        <f t="shared" si="58"/>
        <v>2026.5336000000002</v>
      </c>
      <c r="P846" s="488">
        <v>0.63</v>
      </c>
      <c r="R846" s="474">
        <v>2598.12</v>
      </c>
      <c r="S846" s="474">
        <v>1558.83</v>
      </c>
      <c r="U846" s="474">
        <v>2598.12</v>
      </c>
      <c r="V846" s="474">
        <v>1558.83</v>
      </c>
      <c r="X846" s="465">
        <v>2474.4</v>
      </c>
      <c r="Y846" s="465">
        <v>1484.6</v>
      </c>
      <c r="AA846" s="474">
        <v>2151.65</v>
      </c>
      <c r="AB846" s="474">
        <v>1290.99</v>
      </c>
      <c r="AD846" s="474">
        <v>1871</v>
      </c>
      <c r="AE846" s="474">
        <v>1122.5999999999999</v>
      </c>
      <c r="AG846" s="474">
        <v>1871</v>
      </c>
      <c r="AH846" s="474">
        <v>1122.5999999999999</v>
      </c>
      <c r="AP846" s="535"/>
    </row>
    <row r="847" spans="1:42" s="466" customFormat="1" ht="24" customHeight="1" outlineLevel="1" x14ac:dyDescent="0.25">
      <c r="A847" s="492"/>
      <c r="B847" s="462" t="s">
        <v>8493</v>
      </c>
      <c r="C847" s="461" t="s">
        <v>4615</v>
      </c>
      <c r="D847" s="461"/>
      <c r="E847" s="466" t="s">
        <v>11381</v>
      </c>
      <c r="F847" s="461" t="s">
        <v>4455</v>
      </c>
      <c r="G847" s="464">
        <v>1</v>
      </c>
      <c r="H847" s="464">
        <v>5</v>
      </c>
      <c r="I847" s="464" t="s">
        <v>4616</v>
      </c>
      <c r="J847" s="464">
        <v>640</v>
      </c>
      <c r="K847" s="461"/>
      <c r="L847" s="464"/>
      <c r="M847" s="465">
        <f t="shared" si="57"/>
        <v>4899.83</v>
      </c>
      <c r="N847" s="465">
        <f t="shared" si="58"/>
        <v>2939.8979999999997</v>
      </c>
      <c r="O847" s="514"/>
      <c r="P847" s="486">
        <v>0.6</v>
      </c>
      <c r="Q847" s="514"/>
      <c r="R847" s="465">
        <v>3957.56</v>
      </c>
      <c r="S847" s="465">
        <v>2374.58</v>
      </c>
      <c r="T847" s="514"/>
      <c r="U847" s="465">
        <v>3957.56</v>
      </c>
      <c r="V847" s="465">
        <v>2374.58</v>
      </c>
      <c r="W847" s="514"/>
      <c r="X847" s="465">
        <v>3769.1</v>
      </c>
      <c r="Y847" s="465">
        <v>2261.5</v>
      </c>
      <c r="Z847" s="514"/>
      <c r="AA847" s="465">
        <v>3277.5</v>
      </c>
      <c r="AB847" s="465">
        <v>1966.5</v>
      </c>
      <c r="AC847" s="514"/>
      <c r="AD847" s="465">
        <v>2850</v>
      </c>
      <c r="AE847" s="465">
        <v>1710</v>
      </c>
      <c r="AF847" s="514"/>
      <c r="AG847" s="465">
        <v>2850</v>
      </c>
      <c r="AH847" s="465">
        <v>1710</v>
      </c>
      <c r="AI847" s="530"/>
      <c r="AJ847" s="533"/>
      <c r="AK847" s="533"/>
      <c r="AL847" s="533"/>
      <c r="AM847" s="533"/>
      <c r="AN847" s="533"/>
      <c r="AO847" s="533"/>
      <c r="AP847" s="534"/>
    </row>
    <row r="848" spans="1:42" ht="24" customHeight="1" outlineLevel="1" x14ac:dyDescent="0.25">
      <c r="A848" s="493"/>
      <c r="B848" s="471" t="s">
        <v>8494</v>
      </c>
      <c r="C848" s="469" t="s">
        <v>4615</v>
      </c>
      <c r="E848" s="472" t="s">
        <v>11382</v>
      </c>
      <c r="F848" s="469" t="s">
        <v>4455</v>
      </c>
      <c r="G848" s="468">
        <v>1</v>
      </c>
      <c r="H848" s="468">
        <v>5</v>
      </c>
      <c r="I848" s="468" t="s">
        <v>4616</v>
      </c>
      <c r="J848" s="468">
        <v>685</v>
      </c>
      <c r="M848" s="474">
        <f t="shared" si="57"/>
        <v>7089.2900000000009</v>
      </c>
      <c r="N848" s="474">
        <f t="shared" si="58"/>
        <v>5316.9675000000007</v>
      </c>
      <c r="P848" s="488">
        <v>0.75</v>
      </c>
      <c r="R848" s="474">
        <v>5725.97</v>
      </c>
      <c r="S848" s="474">
        <v>4142.99</v>
      </c>
      <c r="U848" s="474">
        <v>5725.97</v>
      </c>
      <c r="V848" s="474">
        <v>4142.99</v>
      </c>
      <c r="X848" s="465">
        <v>5453.3</v>
      </c>
      <c r="Y848" s="465">
        <v>3945.7</v>
      </c>
      <c r="AA848" s="474">
        <v>4742.03</v>
      </c>
      <c r="AB848" s="474">
        <v>3431.03</v>
      </c>
      <c r="AD848" s="474">
        <v>4123.5</v>
      </c>
      <c r="AE848" s="474">
        <v>2983.5</v>
      </c>
      <c r="AG848" s="474">
        <v>4123.5</v>
      </c>
      <c r="AH848" s="474">
        <v>2983.5</v>
      </c>
      <c r="AP848" s="535"/>
    </row>
    <row r="849" spans="1:42" ht="24" customHeight="1" outlineLevel="1" x14ac:dyDescent="0.25">
      <c r="A849" s="493"/>
      <c r="B849" s="471" t="s">
        <v>8495</v>
      </c>
      <c r="C849" s="469" t="s">
        <v>4615</v>
      </c>
      <c r="E849" s="472" t="s">
        <v>11383</v>
      </c>
      <c r="F849" s="469" t="s">
        <v>4455</v>
      </c>
      <c r="G849" s="468">
        <v>1</v>
      </c>
      <c r="H849" s="468">
        <v>5</v>
      </c>
      <c r="I849" s="468" t="s">
        <v>4616</v>
      </c>
      <c r="J849" s="468">
        <v>649</v>
      </c>
      <c r="M849" s="474">
        <f t="shared" si="57"/>
        <v>6707.61</v>
      </c>
      <c r="N849" s="474">
        <f t="shared" si="58"/>
        <v>4829.4791999999998</v>
      </c>
      <c r="P849" s="488">
        <v>0.72</v>
      </c>
      <c r="R849" s="474">
        <v>5417.69</v>
      </c>
      <c r="S849" s="474">
        <v>3834.71</v>
      </c>
      <c r="U849" s="474">
        <v>5417.69</v>
      </c>
      <c r="V849" s="474">
        <v>3834.71</v>
      </c>
      <c r="X849" s="465">
        <v>5159.7</v>
      </c>
      <c r="Y849" s="465">
        <v>3652.1</v>
      </c>
      <c r="AA849" s="474">
        <v>4486.7299999999996</v>
      </c>
      <c r="AB849" s="474">
        <v>3175.73</v>
      </c>
      <c r="AD849" s="474">
        <v>3901.5</v>
      </c>
      <c r="AE849" s="474">
        <v>2761.5</v>
      </c>
      <c r="AG849" s="474">
        <v>3901.5</v>
      </c>
      <c r="AH849" s="474">
        <v>2761.5</v>
      </c>
      <c r="AP849" s="535"/>
    </row>
    <row r="850" spans="1:42" ht="24" customHeight="1" outlineLevel="1" x14ac:dyDescent="0.25">
      <c r="A850" s="493"/>
      <c r="B850" s="471" t="s">
        <v>8496</v>
      </c>
      <c r="C850" s="469" t="s">
        <v>4615</v>
      </c>
      <c r="E850" s="472" t="s">
        <v>11384</v>
      </c>
      <c r="F850" s="469" t="s">
        <v>4455</v>
      </c>
      <c r="G850" s="468">
        <v>1</v>
      </c>
      <c r="H850" s="468">
        <v>5</v>
      </c>
      <c r="I850" s="468" t="s">
        <v>4616</v>
      </c>
      <c r="J850" s="468">
        <v>676</v>
      </c>
      <c r="M850" s="474">
        <f t="shared" si="57"/>
        <v>5281.51</v>
      </c>
      <c r="N850" s="474">
        <f t="shared" si="58"/>
        <v>3327.3513000000003</v>
      </c>
      <c r="P850" s="488">
        <v>0.63</v>
      </c>
      <c r="R850" s="474">
        <v>4265.84</v>
      </c>
      <c r="S850" s="474">
        <v>2682.86</v>
      </c>
      <c r="U850" s="474">
        <v>4265.84</v>
      </c>
      <c r="V850" s="474">
        <v>2682.86</v>
      </c>
      <c r="X850" s="465">
        <v>4062.7</v>
      </c>
      <c r="Y850" s="465">
        <v>2555.1</v>
      </c>
      <c r="AA850" s="474">
        <v>3532.8</v>
      </c>
      <c r="AB850" s="474">
        <v>2221.8000000000002</v>
      </c>
      <c r="AD850" s="474">
        <v>3072</v>
      </c>
      <c r="AE850" s="474">
        <v>1932</v>
      </c>
      <c r="AG850" s="474">
        <v>3072</v>
      </c>
      <c r="AH850" s="474">
        <v>1932</v>
      </c>
      <c r="AP850" s="535"/>
    </row>
    <row r="851" spans="1:42" ht="24" customHeight="1" outlineLevel="1" x14ac:dyDescent="0.25">
      <c r="A851" s="493"/>
      <c r="B851" s="471" t="s">
        <v>8497</v>
      </c>
      <c r="C851" s="469" t="s">
        <v>4615</v>
      </c>
      <c r="E851" s="472" t="s">
        <v>11385</v>
      </c>
      <c r="F851" s="469" t="s">
        <v>4455</v>
      </c>
      <c r="G851" s="468">
        <v>1</v>
      </c>
      <c r="H851" s="468">
        <v>5</v>
      </c>
      <c r="I851" s="468" t="s">
        <v>4616</v>
      </c>
      <c r="J851" s="477">
        <v>120</v>
      </c>
      <c r="M851" s="474">
        <f t="shared" si="57"/>
        <v>5537.7400000000007</v>
      </c>
      <c r="N851" s="474">
        <f t="shared" si="58"/>
        <v>3488.7762000000002</v>
      </c>
      <c r="P851" s="488">
        <v>0.63</v>
      </c>
      <c r="R851" s="474">
        <v>4472.79</v>
      </c>
      <c r="S851" s="474">
        <v>2683.7</v>
      </c>
      <c r="U851" s="474">
        <v>4472.79</v>
      </c>
      <c r="V851" s="474">
        <v>2683.7</v>
      </c>
      <c r="X851" s="465">
        <v>4259.8</v>
      </c>
      <c r="Y851" s="465">
        <v>2555.9</v>
      </c>
      <c r="AA851" s="474">
        <v>3704.15</v>
      </c>
      <c r="AB851" s="474">
        <v>2222.4899999999998</v>
      </c>
      <c r="AD851" s="474">
        <v>3221</v>
      </c>
      <c r="AE851" s="474">
        <v>1932.6</v>
      </c>
      <c r="AG851" s="474">
        <v>3221</v>
      </c>
      <c r="AH851" s="474">
        <v>1932.6</v>
      </c>
      <c r="AP851" s="535"/>
    </row>
    <row r="852" spans="1:42" ht="24" customHeight="1" outlineLevel="1" x14ac:dyDescent="0.25">
      <c r="A852" s="493"/>
      <c r="B852" s="471" t="s">
        <v>8498</v>
      </c>
      <c r="C852" s="469" t="s">
        <v>4615</v>
      </c>
      <c r="E852" s="472" t="s">
        <v>11386</v>
      </c>
      <c r="F852" s="469" t="s">
        <v>4455</v>
      </c>
      <c r="G852" s="468">
        <v>1</v>
      </c>
      <c r="H852" s="468">
        <v>5</v>
      </c>
      <c r="I852" s="468" t="s">
        <v>4616</v>
      </c>
      <c r="M852" s="474">
        <f t="shared" si="57"/>
        <v>0</v>
      </c>
      <c r="N852" s="474">
        <f t="shared" si="58"/>
        <v>0</v>
      </c>
      <c r="P852" s="488">
        <v>0.72</v>
      </c>
      <c r="R852" s="474">
        <v>0</v>
      </c>
      <c r="S852" s="474">
        <v>0</v>
      </c>
      <c r="U852" s="474">
        <v>0</v>
      </c>
      <c r="V852" s="474">
        <v>0</v>
      </c>
      <c r="X852" s="465">
        <v>0</v>
      </c>
      <c r="Y852" s="465">
        <v>0</v>
      </c>
      <c r="AA852" s="474">
        <v>0</v>
      </c>
      <c r="AB852" s="474">
        <v>0</v>
      </c>
      <c r="AD852" s="474"/>
      <c r="AE852" s="474"/>
      <c r="AG852" s="474"/>
      <c r="AH852" s="474"/>
      <c r="AP852" s="535"/>
    </row>
    <row r="853" spans="1:42" ht="24" customHeight="1" outlineLevel="1" x14ac:dyDescent="0.25">
      <c r="A853" s="493"/>
      <c r="B853" s="471" t="s">
        <v>19700</v>
      </c>
      <c r="C853" s="469" t="s">
        <v>4615</v>
      </c>
      <c r="E853" s="472" t="s">
        <v>19662</v>
      </c>
      <c r="F853" s="469" t="s">
        <v>4455</v>
      </c>
      <c r="G853" s="468">
        <v>1</v>
      </c>
      <c r="H853" s="468">
        <v>5</v>
      </c>
      <c r="I853" s="468" t="s">
        <v>4616</v>
      </c>
      <c r="M853" s="474">
        <f t="shared" si="57"/>
        <v>0</v>
      </c>
      <c r="N853" s="474">
        <f t="shared" si="58"/>
        <v>0</v>
      </c>
      <c r="P853" s="488">
        <v>0.75</v>
      </c>
      <c r="R853" s="474">
        <v>0</v>
      </c>
      <c r="S853" s="474">
        <v>0</v>
      </c>
      <c r="U853" s="474">
        <v>0</v>
      </c>
      <c r="V853" s="474">
        <v>0</v>
      </c>
      <c r="X853" s="465">
        <v>0</v>
      </c>
      <c r="Y853" s="465">
        <v>0</v>
      </c>
      <c r="AA853" s="474">
        <v>0</v>
      </c>
      <c r="AB853" s="474">
        <v>0</v>
      </c>
      <c r="AD853" s="474"/>
      <c r="AE853" s="474"/>
      <c r="AG853" s="474"/>
      <c r="AH853" s="474"/>
      <c r="AP853" s="535"/>
    </row>
    <row r="854" spans="1:42" s="466" customFormat="1" ht="24" customHeight="1" outlineLevel="1" x14ac:dyDescent="0.25">
      <c r="A854" s="492" t="s">
        <v>9127</v>
      </c>
      <c r="B854" s="462" t="s">
        <v>8499</v>
      </c>
      <c r="C854" s="461" t="s">
        <v>4615</v>
      </c>
      <c r="D854" s="461"/>
      <c r="E854" s="466" t="s">
        <v>8170</v>
      </c>
      <c r="F854" s="461" t="s">
        <v>4455</v>
      </c>
      <c r="G854" s="464">
        <v>1.3</v>
      </c>
      <c r="H854" s="464">
        <v>5.5</v>
      </c>
      <c r="I854" s="464" t="s">
        <v>4616</v>
      </c>
      <c r="J854" s="464">
        <v>560</v>
      </c>
      <c r="K854" s="461"/>
      <c r="L854" s="464"/>
      <c r="M854" s="465">
        <f t="shared" si="57"/>
        <v>3007.03</v>
      </c>
      <c r="N854" s="465">
        <f t="shared" si="58"/>
        <v>1804.2180000000001</v>
      </c>
      <c r="O854" s="514"/>
      <c r="P854" s="486">
        <v>0.6</v>
      </c>
      <c r="Q854" s="514"/>
      <c r="R854" s="465">
        <v>2428.7600000000002</v>
      </c>
      <c r="S854" s="465">
        <v>1457.19</v>
      </c>
      <c r="T854" s="514"/>
      <c r="U854" s="465">
        <v>2428.7600000000002</v>
      </c>
      <c r="V854" s="465">
        <v>1457.19</v>
      </c>
      <c r="W854" s="514"/>
      <c r="X854" s="465">
        <v>2313.1</v>
      </c>
      <c r="Y854" s="465">
        <v>1387.8</v>
      </c>
      <c r="Z854" s="514"/>
      <c r="AA854" s="465">
        <v>2011.35</v>
      </c>
      <c r="AB854" s="465">
        <v>1206.81</v>
      </c>
      <c r="AC854" s="514"/>
      <c r="AD854" s="465">
        <v>1749</v>
      </c>
      <c r="AE854" s="465">
        <v>1049.3999999999999</v>
      </c>
      <c r="AF854" s="514"/>
      <c r="AG854" s="465">
        <v>1749</v>
      </c>
      <c r="AH854" s="465">
        <v>1049.3999999999999</v>
      </c>
      <c r="AI854" s="530"/>
      <c r="AJ854" s="533"/>
      <c r="AK854" s="533"/>
      <c r="AL854" s="533"/>
      <c r="AM854" s="533"/>
      <c r="AN854" s="533"/>
      <c r="AO854" s="533"/>
      <c r="AP854" s="534"/>
    </row>
    <row r="855" spans="1:42" ht="24" customHeight="1" outlineLevel="1" x14ac:dyDescent="0.25">
      <c r="A855" s="493"/>
      <c r="B855" s="471" t="s">
        <v>8500</v>
      </c>
      <c r="C855" s="469" t="s">
        <v>4615</v>
      </c>
      <c r="E855" s="472" t="s">
        <v>9479</v>
      </c>
      <c r="F855" s="469" t="s">
        <v>4455</v>
      </c>
      <c r="G855" s="468">
        <v>1.3</v>
      </c>
      <c r="H855" s="468">
        <v>5.5</v>
      </c>
      <c r="I855" s="468" t="s">
        <v>4616</v>
      </c>
      <c r="J855" s="468">
        <v>611</v>
      </c>
      <c r="M855" s="474">
        <f t="shared" si="57"/>
        <v>4769.7</v>
      </c>
      <c r="N855" s="474">
        <f t="shared" si="58"/>
        <v>3577.2749999999996</v>
      </c>
      <c r="P855" s="488">
        <v>0.75</v>
      </c>
      <c r="R855" s="474">
        <v>3852.45</v>
      </c>
      <c r="S855" s="474">
        <v>2880.99</v>
      </c>
      <c r="U855" s="474">
        <v>3852.45</v>
      </c>
      <c r="V855" s="474">
        <v>2880.99</v>
      </c>
      <c r="X855" s="465">
        <v>3669</v>
      </c>
      <c r="Y855" s="465">
        <v>2743.8</v>
      </c>
      <c r="AA855" s="474">
        <v>3190.45</v>
      </c>
      <c r="AB855" s="474">
        <v>2385.91</v>
      </c>
      <c r="AD855" s="474">
        <v>2774.3</v>
      </c>
      <c r="AE855" s="474">
        <v>2074.6999999999998</v>
      </c>
      <c r="AG855" s="474">
        <v>2774.3</v>
      </c>
      <c r="AH855" s="474">
        <v>2074.6999999999998</v>
      </c>
      <c r="AP855" s="535"/>
    </row>
    <row r="856" spans="1:42" ht="24" customHeight="1" outlineLevel="1" x14ac:dyDescent="0.25">
      <c r="A856" s="493"/>
      <c r="B856" s="471" t="s">
        <v>8501</v>
      </c>
      <c r="C856" s="469" t="s">
        <v>4615</v>
      </c>
      <c r="E856" s="472" t="s">
        <v>8455</v>
      </c>
      <c r="F856" s="469" t="s">
        <v>4455</v>
      </c>
      <c r="G856" s="468">
        <v>1.3</v>
      </c>
      <c r="H856" s="468">
        <v>5.5</v>
      </c>
      <c r="I856" s="468" t="s">
        <v>4616</v>
      </c>
      <c r="J856" s="468">
        <v>569</v>
      </c>
      <c r="M856" s="474">
        <f t="shared" si="57"/>
        <v>4451.72</v>
      </c>
      <c r="N856" s="474">
        <f t="shared" si="58"/>
        <v>3205.2384000000002</v>
      </c>
      <c r="P856" s="488">
        <v>0.72</v>
      </c>
      <c r="R856" s="474">
        <v>3595.62</v>
      </c>
      <c r="S856" s="474">
        <v>2624.06</v>
      </c>
      <c r="U856" s="474">
        <v>3595.62</v>
      </c>
      <c r="V856" s="474">
        <v>2624.06</v>
      </c>
      <c r="X856" s="465">
        <v>3424.4</v>
      </c>
      <c r="Y856" s="465">
        <v>2499.1</v>
      </c>
      <c r="AA856" s="474">
        <v>2977.7</v>
      </c>
      <c r="AB856" s="474">
        <v>2173.16</v>
      </c>
      <c r="AD856" s="474">
        <v>2589.3000000000002</v>
      </c>
      <c r="AE856" s="474">
        <v>1889.6999999999998</v>
      </c>
      <c r="AG856" s="474">
        <v>2589.3000000000002</v>
      </c>
      <c r="AH856" s="474">
        <v>1889.6999999999998</v>
      </c>
      <c r="AP856" s="535"/>
    </row>
    <row r="857" spans="1:42" ht="24" customHeight="1" outlineLevel="1" x14ac:dyDescent="0.25">
      <c r="A857" s="493"/>
      <c r="B857" s="471" t="s">
        <v>8502</v>
      </c>
      <c r="C857" s="469" t="s">
        <v>4615</v>
      </c>
      <c r="E857" s="472" t="s">
        <v>9480</v>
      </c>
      <c r="F857" s="469" t="s">
        <v>4455</v>
      </c>
      <c r="G857" s="468">
        <v>1.3</v>
      </c>
      <c r="H857" s="468">
        <v>5.5</v>
      </c>
      <c r="I857" s="468" t="s">
        <v>4616</v>
      </c>
      <c r="J857" s="468">
        <v>602</v>
      </c>
      <c r="M857" s="474">
        <f t="shared" si="57"/>
        <v>3325.0099999999998</v>
      </c>
      <c r="N857" s="474">
        <f t="shared" si="58"/>
        <v>2094.7563</v>
      </c>
      <c r="P857" s="488">
        <v>0.63</v>
      </c>
      <c r="R857" s="474">
        <v>2685.59</v>
      </c>
      <c r="S857" s="474">
        <v>1714.13</v>
      </c>
      <c r="U857" s="474">
        <v>2685.59</v>
      </c>
      <c r="V857" s="474">
        <v>1714.13</v>
      </c>
      <c r="X857" s="465">
        <v>2557.6999999999998</v>
      </c>
      <c r="Y857" s="465">
        <v>1632.5</v>
      </c>
      <c r="AA857" s="474">
        <v>2224.1</v>
      </c>
      <c r="AB857" s="474">
        <v>1419.56</v>
      </c>
      <c r="AD857" s="474">
        <v>1934</v>
      </c>
      <c r="AE857" s="474">
        <v>1234.3999999999999</v>
      </c>
      <c r="AG857" s="474">
        <v>1934</v>
      </c>
      <c r="AH857" s="474">
        <v>1234.3999999999999</v>
      </c>
      <c r="AP857" s="535"/>
    </row>
    <row r="858" spans="1:42" ht="24" customHeight="1" outlineLevel="1" x14ac:dyDescent="0.25">
      <c r="A858" s="493"/>
      <c r="B858" s="471" t="s">
        <v>8503</v>
      </c>
      <c r="C858" s="469" t="s">
        <v>4615</v>
      </c>
      <c r="E858" s="472" t="s">
        <v>13425</v>
      </c>
      <c r="F858" s="469" t="s">
        <v>4455</v>
      </c>
      <c r="G858" s="468">
        <v>1.3</v>
      </c>
      <c r="H858" s="468">
        <v>5.5</v>
      </c>
      <c r="I858" s="468" t="s">
        <v>4616</v>
      </c>
      <c r="J858" s="477">
        <v>105</v>
      </c>
      <c r="M858" s="474">
        <f t="shared" si="57"/>
        <v>3398.98</v>
      </c>
      <c r="N858" s="474">
        <f t="shared" si="58"/>
        <v>2141.3573999999999</v>
      </c>
      <c r="P858" s="488">
        <v>0.63</v>
      </c>
      <c r="R858" s="474">
        <v>2745.33</v>
      </c>
      <c r="S858" s="474">
        <v>1647.14</v>
      </c>
      <c r="U858" s="474">
        <v>2745.33</v>
      </c>
      <c r="V858" s="474">
        <v>1647.14</v>
      </c>
      <c r="X858" s="465">
        <v>2614.6</v>
      </c>
      <c r="Y858" s="465">
        <v>1568.7</v>
      </c>
      <c r="AA858" s="474">
        <v>2273.5500000000002</v>
      </c>
      <c r="AB858" s="474">
        <v>1364.13</v>
      </c>
      <c r="AD858" s="474">
        <v>1977</v>
      </c>
      <c r="AE858" s="474">
        <v>1186.2</v>
      </c>
      <c r="AG858" s="474">
        <v>1977</v>
      </c>
      <c r="AH858" s="474">
        <v>1186.2</v>
      </c>
      <c r="AP858" s="535"/>
    </row>
    <row r="859" spans="1:42" ht="24" customHeight="1" outlineLevel="1" x14ac:dyDescent="0.25">
      <c r="A859" s="493"/>
      <c r="B859" s="471" t="s">
        <v>8504</v>
      </c>
      <c r="C859" s="469" t="s">
        <v>4615</v>
      </c>
      <c r="E859" s="472" t="s">
        <v>13426</v>
      </c>
      <c r="F859" s="469" t="s">
        <v>4455</v>
      </c>
      <c r="G859" s="468">
        <v>1.3</v>
      </c>
      <c r="H859" s="468">
        <v>5.5</v>
      </c>
      <c r="I859" s="468" t="s">
        <v>4616</v>
      </c>
      <c r="M859" s="474">
        <f t="shared" si="57"/>
        <v>3377.53</v>
      </c>
      <c r="N859" s="474">
        <f t="shared" si="58"/>
        <v>2431.8216000000002</v>
      </c>
      <c r="P859" s="488">
        <v>0.72</v>
      </c>
      <c r="R859" s="474">
        <v>2728.01</v>
      </c>
      <c r="S859" s="474">
        <v>1756.44</v>
      </c>
      <c r="U859" s="474">
        <v>2728.01</v>
      </c>
      <c r="V859" s="474">
        <v>1756.44</v>
      </c>
      <c r="X859" s="465">
        <v>2598.1</v>
      </c>
      <c r="Y859" s="465">
        <v>1672.8</v>
      </c>
      <c r="AA859" s="474">
        <v>0</v>
      </c>
      <c r="AB859" s="474">
        <v>0</v>
      </c>
      <c r="AD859" s="474"/>
      <c r="AE859" s="474"/>
      <c r="AG859" s="474"/>
      <c r="AH859" s="474"/>
      <c r="AP859" s="535"/>
    </row>
    <row r="860" spans="1:42" ht="24" customHeight="1" outlineLevel="1" x14ac:dyDescent="0.25">
      <c r="A860" s="493"/>
      <c r="B860" s="471" t="s">
        <v>19701</v>
      </c>
      <c r="C860" s="469" t="s">
        <v>4615</v>
      </c>
      <c r="E860" s="472" t="s">
        <v>19702</v>
      </c>
      <c r="F860" s="469" t="s">
        <v>4455</v>
      </c>
      <c r="G860" s="468">
        <v>1.3</v>
      </c>
      <c r="H860" s="468">
        <v>5.5</v>
      </c>
      <c r="I860" s="468" t="s">
        <v>4616</v>
      </c>
      <c r="M860" s="474">
        <f t="shared" si="57"/>
        <v>3689.53</v>
      </c>
      <c r="N860" s="474">
        <f t="shared" si="58"/>
        <v>2767.1475</v>
      </c>
      <c r="P860" s="488">
        <v>0.75</v>
      </c>
      <c r="R860" s="474">
        <v>2980.01</v>
      </c>
      <c r="S860" s="474">
        <v>2008.44</v>
      </c>
      <c r="U860" s="474">
        <v>2980.01</v>
      </c>
      <c r="V860" s="474">
        <v>2008.44</v>
      </c>
      <c r="X860" s="465">
        <v>2838.1</v>
      </c>
      <c r="Y860" s="465">
        <v>1912.8</v>
      </c>
      <c r="AA860" s="474">
        <v>0</v>
      </c>
      <c r="AB860" s="474">
        <v>0</v>
      </c>
      <c r="AD860" s="474"/>
      <c r="AE860" s="474"/>
      <c r="AG860" s="474"/>
      <c r="AH860" s="474"/>
      <c r="AP860" s="535"/>
    </row>
    <row r="861" spans="1:42" s="466" customFormat="1" ht="24" customHeight="1" outlineLevel="1" x14ac:dyDescent="0.25">
      <c r="A861" s="492" t="s">
        <v>13558</v>
      </c>
      <c r="B861" s="462" t="s">
        <v>13681</v>
      </c>
      <c r="C861" s="461" t="s">
        <v>4615</v>
      </c>
      <c r="D861" s="461"/>
      <c r="E861" s="466" t="s">
        <v>17762</v>
      </c>
      <c r="F861" s="461" t="s">
        <v>4455</v>
      </c>
      <c r="G861" s="464">
        <v>1.6</v>
      </c>
      <c r="H861" s="464">
        <v>7.05</v>
      </c>
      <c r="I861" s="464" t="s">
        <v>4616</v>
      </c>
      <c r="J861" s="464">
        <v>1360</v>
      </c>
      <c r="K861" s="461"/>
      <c r="L861" s="464"/>
      <c r="M861" s="465">
        <f t="shared" si="57"/>
        <v>9663.94</v>
      </c>
      <c r="N861" s="465">
        <f t="shared" si="58"/>
        <v>5798.3640000000005</v>
      </c>
      <c r="O861" s="514"/>
      <c r="P861" s="486">
        <v>0.6</v>
      </c>
      <c r="Q861" s="514"/>
      <c r="R861" s="465">
        <v>7805.49</v>
      </c>
      <c r="S861" s="465">
        <v>4683.32</v>
      </c>
      <c r="T861" s="514"/>
      <c r="U861" s="465">
        <v>7805.49</v>
      </c>
      <c r="V861" s="465">
        <v>4683.32</v>
      </c>
      <c r="W861" s="514"/>
      <c r="X861" s="465">
        <v>7433.8</v>
      </c>
      <c r="Y861" s="465">
        <v>4460.3</v>
      </c>
      <c r="Z861" s="514"/>
      <c r="AA861" s="465">
        <v>6464.15</v>
      </c>
      <c r="AB861" s="465">
        <v>3878.49</v>
      </c>
      <c r="AC861" s="514"/>
      <c r="AD861" s="465">
        <v>5621</v>
      </c>
      <c r="AE861" s="465">
        <v>3372.6</v>
      </c>
      <c r="AF861" s="514"/>
      <c r="AG861" s="465">
        <v>5621</v>
      </c>
      <c r="AH861" s="465">
        <v>3372.6</v>
      </c>
      <c r="AI861" s="530"/>
      <c r="AJ861" s="533"/>
      <c r="AK861" s="533"/>
      <c r="AL861" s="533"/>
      <c r="AM861" s="533"/>
      <c r="AN861" s="533"/>
      <c r="AO861" s="533"/>
      <c r="AP861" s="534"/>
    </row>
    <row r="862" spans="1:42" ht="24" customHeight="1" outlineLevel="1" x14ac:dyDescent="0.25">
      <c r="A862" s="493" t="s">
        <v>13558</v>
      </c>
      <c r="B862" s="471" t="s">
        <v>13704</v>
      </c>
      <c r="C862" s="469" t="s">
        <v>4615</v>
      </c>
      <c r="E862" s="472" t="s">
        <v>17763</v>
      </c>
      <c r="F862" s="469" t="s">
        <v>4455</v>
      </c>
      <c r="G862" s="468">
        <v>1.6</v>
      </c>
      <c r="H862" s="468">
        <v>7.05</v>
      </c>
      <c r="I862" s="468" t="s">
        <v>4616</v>
      </c>
      <c r="M862" s="474">
        <f t="shared" si="57"/>
        <v>11708.060000000001</v>
      </c>
      <c r="N862" s="474">
        <f t="shared" si="58"/>
        <v>8781.0450000000019</v>
      </c>
      <c r="P862" s="488">
        <v>0.75</v>
      </c>
      <c r="R862" s="474">
        <v>9456.51</v>
      </c>
      <c r="S862" s="474">
        <v>6334.34</v>
      </c>
      <c r="U862" s="474">
        <v>9456.51</v>
      </c>
      <c r="V862" s="474">
        <v>6334.34</v>
      </c>
      <c r="X862" s="465">
        <v>9006.2000000000007</v>
      </c>
      <c r="Y862" s="465">
        <v>6032.7</v>
      </c>
      <c r="AA862" s="474">
        <v>7831.5</v>
      </c>
      <c r="AB862" s="474">
        <v>5245.84</v>
      </c>
      <c r="AD862" s="474">
        <v>6810</v>
      </c>
      <c r="AE862" s="474">
        <v>4561.6000000000004</v>
      </c>
      <c r="AG862" s="474">
        <v>6810</v>
      </c>
      <c r="AH862" s="474">
        <v>4561.6000000000004</v>
      </c>
      <c r="AP862" s="535"/>
    </row>
    <row r="863" spans="1:42" ht="24" customHeight="1" outlineLevel="1" x14ac:dyDescent="0.25">
      <c r="A863" s="493" t="s">
        <v>13558</v>
      </c>
      <c r="B863" s="471" t="s">
        <v>13705</v>
      </c>
      <c r="C863" s="469" t="s">
        <v>4615</v>
      </c>
      <c r="E863" s="472" t="s">
        <v>17764</v>
      </c>
      <c r="F863" s="469" t="s">
        <v>4455</v>
      </c>
      <c r="G863" s="468">
        <v>1.6</v>
      </c>
      <c r="H863" s="468">
        <v>7.05</v>
      </c>
      <c r="I863" s="468" t="s">
        <v>4616</v>
      </c>
      <c r="M863" s="474">
        <f t="shared" si="57"/>
        <v>11326.380000000001</v>
      </c>
      <c r="N863" s="474">
        <f t="shared" si="58"/>
        <v>8154.9936000000007</v>
      </c>
      <c r="P863" s="488">
        <v>0.72</v>
      </c>
      <c r="R863" s="474">
        <v>9148.23</v>
      </c>
      <c r="S863" s="474">
        <v>6026.06</v>
      </c>
      <c r="U863" s="474">
        <v>9148.23</v>
      </c>
      <c r="V863" s="474">
        <v>6026.06</v>
      </c>
      <c r="X863" s="465">
        <v>8712.6</v>
      </c>
      <c r="Y863" s="465">
        <v>5739.1</v>
      </c>
      <c r="AA863" s="474">
        <v>7576.2</v>
      </c>
      <c r="AB863" s="474">
        <v>4990.54</v>
      </c>
      <c r="AD863" s="474">
        <v>6588</v>
      </c>
      <c r="AE863" s="474">
        <v>4339.6000000000004</v>
      </c>
      <c r="AG863" s="474">
        <v>6588</v>
      </c>
      <c r="AH863" s="474">
        <v>4339.6000000000004</v>
      </c>
      <c r="AP863" s="535"/>
    </row>
    <row r="864" spans="1:42" ht="24" customHeight="1" outlineLevel="1" x14ac:dyDescent="0.25">
      <c r="A864" s="493" t="s">
        <v>13558</v>
      </c>
      <c r="B864" s="471" t="s">
        <v>13706</v>
      </c>
      <c r="C864" s="469" t="s">
        <v>4615</v>
      </c>
      <c r="E864" s="472" t="s">
        <v>17765</v>
      </c>
      <c r="F864" s="469" t="s">
        <v>4455</v>
      </c>
      <c r="G864" s="468">
        <v>1.6</v>
      </c>
      <c r="H864" s="468">
        <v>7.05</v>
      </c>
      <c r="I864" s="468" t="s">
        <v>4616</v>
      </c>
      <c r="M864" s="474">
        <f t="shared" si="57"/>
        <v>10045.619999999999</v>
      </c>
      <c r="N864" s="474">
        <f t="shared" si="58"/>
        <v>6328.7405999999992</v>
      </c>
      <c r="P864" s="488">
        <v>0.63</v>
      </c>
      <c r="R864" s="474">
        <v>8113.77</v>
      </c>
      <c r="S864" s="474">
        <v>4991.6000000000004</v>
      </c>
      <c r="U864" s="474">
        <v>8113.77</v>
      </c>
      <c r="V864" s="474">
        <v>4991.6000000000004</v>
      </c>
      <c r="X864" s="465">
        <v>7727.4</v>
      </c>
      <c r="Y864" s="465">
        <v>4753.8999999999996</v>
      </c>
      <c r="AA864" s="474">
        <v>6719.45</v>
      </c>
      <c r="AB864" s="474">
        <v>4133.79</v>
      </c>
      <c r="AD864" s="474">
        <v>5843</v>
      </c>
      <c r="AE864" s="474">
        <v>3594.6</v>
      </c>
      <c r="AG864" s="474">
        <v>5843</v>
      </c>
      <c r="AH864" s="474">
        <v>3594.6</v>
      </c>
      <c r="AP864" s="535"/>
    </row>
    <row r="865" spans="1:42" ht="24" customHeight="1" outlineLevel="1" x14ac:dyDescent="0.25">
      <c r="A865" s="493" t="s">
        <v>13558</v>
      </c>
      <c r="B865" s="471" t="s">
        <v>13707</v>
      </c>
      <c r="C865" s="469" t="s">
        <v>4615</v>
      </c>
      <c r="E865" s="472" t="s">
        <v>17766</v>
      </c>
      <c r="F865" s="469" t="s">
        <v>4455</v>
      </c>
      <c r="G865" s="468">
        <v>1.6</v>
      </c>
      <c r="H865" s="468">
        <v>7.05</v>
      </c>
      <c r="I865" s="468" t="s">
        <v>4616</v>
      </c>
      <c r="M865" s="474">
        <f t="shared" si="57"/>
        <v>10920.65</v>
      </c>
      <c r="N865" s="474">
        <f t="shared" si="58"/>
        <v>6880.0095000000001</v>
      </c>
      <c r="P865" s="488">
        <v>0.63</v>
      </c>
      <c r="R865" s="474">
        <v>8820.5300000000007</v>
      </c>
      <c r="S865" s="474">
        <v>5292.32</v>
      </c>
      <c r="U865" s="474">
        <v>8820.5300000000007</v>
      </c>
      <c r="V865" s="474">
        <v>5292.32</v>
      </c>
      <c r="X865" s="465">
        <v>8400.5</v>
      </c>
      <c r="Y865" s="465">
        <v>5040.3</v>
      </c>
      <c r="AA865" s="474">
        <v>7304.8</v>
      </c>
      <c r="AB865" s="474">
        <v>4382.88</v>
      </c>
      <c r="AD865" s="474">
        <v>6352</v>
      </c>
      <c r="AE865" s="474">
        <v>3811.2</v>
      </c>
      <c r="AG865" s="474">
        <v>6352</v>
      </c>
      <c r="AH865" s="474">
        <v>3811.2</v>
      </c>
      <c r="AP865" s="535"/>
    </row>
    <row r="866" spans="1:42" ht="24" customHeight="1" outlineLevel="1" x14ac:dyDescent="0.25">
      <c r="A866" s="493" t="s">
        <v>13558</v>
      </c>
      <c r="B866" s="471" t="s">
        <v>13708</v>
      </c>
      <c r="C866" s="469" t="s">
        <v>4615</v>
      </c>
      <c r="E866" s="472" t="s">
        <v>17767</v>
      </c>
      <c r="F866" s="469" t="s">
        <v>4455</v>
      </c>
      <c r="G866" s="468">
        <v>1.6</v>
      </c>
      <c r="H866" s="468">
        <v>7.05</v>
      </c>
      <c r="I866" s="468" t="s">
        <v>4616</v>
      </c>
      <c r="M866" s="474">
        <f t="shared" si="57"/>
        <v>10898.939999999999</v>
      </c>
      <c r="N866" s="474">
        <f t="shared" si="58"/>
        <v>7847.2367999999988</v>
      </c>
      <c r="P866" s="488">
        <v>0.72</v>
      </c>
      <c r="R866" s="474">
        <v>8802.99</v>
      </c>
      <c r="S866" s="474">
        <v>5680.82</v>
      </c>
      <c r="U866" s="474">
        <v>8802.99</v>
      </c>
      <c r="V866" s="474">
        <v>5680.82</v>
      </c>
      <c r="X866" s="465">
        <v>8383.7999999999993</v>
      </c>
      <c r="Y866" s="465">
        <v>5410.3</v>
      </c>
      <c r="AA866" s="474">
        <v>0</v>
      </c>
      <c r="AB866" s="474">
        <v>0</v>
      </c>
      <c r="AD866" s="474"/>
      <c r="AE866" s="474"/>
      <c r="AG866" s="474"/>
      <c r="AH866" s="474"/>
      <c r="AP866" s="535"/>
    </row>
    <row r="867" spans="1:42" ht="24" customHeight="1" outlineLevel="1" x14ac:dyDescent="0.25">
      <c r="A867" s="493"/>
      <c r="B867" s="471" t="s">
        <v>19703</v>
      </c>
      <c r="C867" s="469" t="s">
        <v>4615</v>
      </c>
      <c r="E867" s="472" t="s">
        <v>19704</v>
      </c>
      <c r="F867" s="469" t="s">
        <v>4455</v>
      </c>
      <c r="G867" s="468">
        <v>1.6</v>
      </c>
      <c r="H867" s="468">
        <v>7.05</v>
      </c>
      <c r="I867" s="468" t="s">
        <v>4616</v>
      </c>
      <c r="M867" s="474">
        <f t="shared" si="57"/>
        <v>0</v>
      </c>
      <c r="N867" s="474">
        <f t="shared" si="58"/>
        <v>0</v>
      </c>
      <c r="P867" s="488">
        <v>0.75</v>
      </c>
      <c r="R867" s="474">
        <v>0</v>
      </c>
      <c r="S867" s="474">
        <v>0</v>
      </c>
      <c r="U867" s="474">
        <v>0</v>
      </c>
      <c r="V867" s="474">
        <v>0</v>
      </c>
      <c r="X867" s="465">
        <v>0</v>
      </c>
      <c r="Y867" s="465">
        <v>0</v>
      </c>
      <c r="AA867" s="474">
        <v>0</v>
      </c>
      <c r="AB867" s="474">
        <v>0</v>
      </c>
      <c r="AD867" s="474"/>
      <c r="AE867" s="474"/>
      <c r="AG867" s="474"/>
      <c r="AH867" s="474"/>
      <c r="AP867" s="535"/>
    </row>
    <row r="868" spans="1:42" ht="24" customHeight="1" outlineLevel="1" x14ac:dyDescent="0.25">
      <c r="A868" s="493"/>
      <c r="E868" s="472"/>
      <c r="M868" s="474"/>
      <c r="N868" s="474"/>
      <c r="P868" s="488"/>
      <c r="R868" s="474"/>
      <c r="S868" s="474"/>
      <c r="U868" s="474"/>
      <c r="V868" s="474"/>
      <c r="X868" s="465"/>
      <c r="Y868" s="465"/>
      <c r="AA868" s="474"/>
      <c r="AB868" s="474"/>
      <c r="AD868" s="474"/>
      <c r="AE868" s="474"/>
      <c r="AG868" s="474"/>
      <c r="AH868" s="474"/>
      <c r="AP868" s="535"/>
    </row>
    <row r="869" spans="1:42" ht="24" customHeight="1" outlineLevel="1" x14ac:dyDescent="0.25">
      <c r="A869" s="493"/>
      <c r="E869" s="472"/>
      <c r="M869" s="474"/>
      <c r="N869" s="474"/>
      <c r="P869" s="488"/>
      <c r="R869" s="474"/>
      <c r="S869" s="474"/>
      <c r="U869" s="474"/>
      <c r="V869" s="474"/>
      <c r="X869" s="465"/>
      <c r="Y869" s="465"/>
      <c r="AA869" s="474"/>
      <c r="AB869" s="474"/>
      <c r="AD869" s="474"/>
      <c r="AE869" s="474"/>
      <c r="AG869" s="474"/>
      <c r="AH869" s="474"/>
      <c r="AP869" s="535"/>
    </row>
    <row r="870" spans="1:42" ht="24" customHeight="1" outlineLevel="1" x14ac:dyDescent="0.25">
      <c r="A870" s="493" t="s">
        <v>22509</v>
      </c>
      <c r="B870" s="462" t="s">
        <v>24712</v>
      </c>
      <c r="C870" s="469" t="s">
        <v>24732</v>
      </c>
      <c r="E870" s="472" t="s">
        <v>24733</v>
      </c>
      <c r="F870" s="469" t="s">
        <v>4455</v>
      </c>
      <c r="G870" s="468">
        <v>0.65</v>
      </c>
      <c r="H870" s="468">
        <v>4.95</v>
      </c>
      <c r="J870" s="468">
        <v>416</v>
      </c>
      <c r="M870" s="474">
        <v>2749.1</v>
      </c>
      <c r="N870" s="474">
        <f t="shared" ref="N870:N895" si="59">M870*P870</f>
        <v>1649.4599999999998</v>
      </c>
      <c r="P870" s="488">
        <v>0.6</v>
      </c>
      <c r="R870" s="474"/>
      <c r="S870" s="474"/>
      <c r="U870" s="474"/>
      <c r="V870" s="474"/>
      <c r="X870" s="465"/>
      <c r="Y870" s="465"/>
      <c r="AA870" s="474"/>
      <c r="AB870" s="474"/>
      <c r="AD870" s="474"/>
      <c r="AE870" s="474"/>
      <c r="AG870" s="474"/>
      <c r="AH870" s="474"/>
      <c r="AP870" s="535"/>
    </row>
    <row r="871" spans="1:42" ht="24" customHeight="1" outlineLevel="1" x14ac:dyDescent="0.25">
      <c r="A871" s="493" t="s">
        <v>22509</v>
      </c>
      <c r="B871" s="471" t="s">
        <v>24713</v>
      </c>
      <c r="C871" s="469" t="s">
        <v>24732</v>
      </c>
      <c r="E871" s="472" t="s">
        <v>24734</v>
      </c>
      <c r="F871" s="469" t="s">
        <v>4455</v>
      </c>
      <c r="G871" s="468">
        <v>0.65</v>
      </c>
      <c r="H871" s="468">
        <v>4.95</v>
      </c>
      <c r="M871" s="474"/>
      <c r="N871" s="474">
        <f t="shared" si="59"/>
        <v>0</v>
      </c>
      <c r="P871" s="488">
        <v>0.63</v>
      </c>
      <c r="R871" s="474"/>
      <c r="S871" s="474"/>
      <c r="U871" s="474"/>
      <c r="V871" s="474"/>
      <c r="X871" s="465"/>
      <c r="Y871" s="465"/>
      <c r="AA871" s="474"/>
      <c r="AB871" s="474"/>
      <c r="AD871" s="474"/>
      <c r="AE871" s="474"/>
      <c r="AG871" s="474"/>
      <c r="AH871" s="474"/>
      <c r="AP871" s="535"/>
    </row>
    <row r="872" spans="1:42" ht="24" customHeight="1" outlineLevel="1" x14ac:dyDescent="0.25">
      <c r="A872" s="493" t="s">
        <v>22509</v>
      </c>
      <c r="B872" s="471" t="s">
        <v>24714</v>
      </c>
      <c r="C872" s="469" t="s">
        <v>24732</v>
      </c>
      <c r="E872" s="472" t="s">
        <v>24735</v>
      </c>
      <c r="F872" s="469" t="s">
        <v>4455</v>
      </c>
      <c r="G872" s="468">
        <v>0.65</v>
      </c>
      <c r="H872" s="468">
        <v>4.95</v>
      </c>
      <c r="J872" s="468">
        <v>182</v>
      </c>
      <c r="M872" s="474">
        <v>2964.5</v>
      </c>
      <c r="N872" s="474">
        <f t="shared" si="59"/>
        <v>1867.635</v>
      </c>
      <c r="P872" s="488">
        <v>0.63</v>
      </c>
      <c r="R872" s="474"/>
      <c r="S872" s="474"/>
      <c r="U872" s="474"/>
      <c r="V872" s="474"/>
      <c r="X872" s="465"/>
      <c r="Y872" s="465"/>
      <c r="AA872" s="474"/>
      <c r="AB872" s="474"/>
      <c r="AD872" s="474"/>
      <c r="AE872" s="474"/>
      <c r="AG872" s="474"/>
      <c r="AH872" s="474"/>
      <c r="AP872" s="535"/>
    </row>
    <row r="873" spans="1:42" ht="24" customHeight="1" outlineLevel="1" x14ac:dyDescent="0.25">
      <c r="A873" s="493" t="s">
        <v>22509</v>
      </c>
      <c r="B873" s="471" t="s">
        <v>24715</v>
      </c>
      <c r="C873" s="469" t="s">
        <v>24732</v>
      </c>
      <c r="E873" s="472" t="s">
        <v>24736</v>
      </c>
      <c r="F873" s="469" t="s">
        <v>4455</v>
      </c>
      <c r="G873" s="468">
        <v>0.65</v>
      </c>
      <c r="H873" s="468">
        <v>4.95</v>
      </c>
      <c r="M873" s="474">
        <v>5678.4</v>
      </c>
      <c r="N873" s="474">
        <f t="shared" si="59"/>
        <v>4088.4479999999994</v>
      </c>
      <c r="P873" s="488">
        <v>0.72</v>
      </c>
      <c r="R873" s="474"/>
      <c r="S873" s="474"/>
      <c r="U873" s="474"/>
      <c r="V873" s="474"/>
      <c r="X873" s="465"/>
      <c r="Y873" s="465"/>
      <c r="AA873" s="474"/>
      <c r="AB873" s="474"/>
      <c r="AD873" s="474"/>
      <c r="AE873" s="474"/>
      <c r="AG873" s="474"/>
      <c r="AH873" s="474"/>
      <c r="AP873" s="535"/>
    </row>
    <row r="874" spans="1:42" ht="24" customHeight="1" outlineLevel="1" x14ac:dyDescent="0.25">
      <c r="A874" s="493" t="s">
        <v>22509</v>
      </c>
      <c r="B874" s="471" t="s">
        <v>24716</v>
      </c>
      <c r="C874" s="469" t="s">
        <v>24732</v>
      </c>
      <c r="E874" s="472" t="s">
        <v>24737</v>
      </c>
      <c r="F874" s="469" t="s">
        <v>4455</v>
      </c>
      <c r="G874" s="468">
        <v>0.65</v>
      </c>
      <c r="H874" s="468">
        <v>4.95</v>
      </c>
      <c r="M874" s="474"/>
      <c r="N874" s="474">
        <f t="shared" si="59"/>
        <v>0</v>
      </c>
      <c r="P874" s="488">
        <v>0.75</v>
      </c>
      <c r="R874" s="474"/>
      <c r="S874" s="474"/>
      <c r="U874" s="474"/>
      <c r="V874" s="474"/>
      <c r="X874" s="465"/>
      <c r="Y874" s="465"/>
      <c r="AA874" s="474"/>
      <c r="AB874" s="474"/>
      <c r="AD874" s="474"/>
      <c r="AE874" s="474"/>
      <c r="AG874" s="474"/>
      <c r="AH874" s="474"/>
      <c r="AP874" s="535"/>
    </row>
    <row r="875" spans="1:42" ht="24" customHeight="1" outlineLevel="1" x14ac:dyDescent="0.25">
      <c r="A875" s="493" t="s">
        <v>22509</v>
      </c>
      <c r="B875" s="462" t="s">
        <v>24717</v>
      </c>
      <c r="C875" s="469" t="s">
        <v>24732</v>
      </c>
      <c r="E875" s="472" t="s">
        <v>24738</v>
      </c>
      <c r="F875" s="469" t="s">
        <v>4455</v>
      </c>
      <c r="G875" s="468">
        <v>0.65</v>
      </c>
      <c r="H875" s="468">
        <v>2.75</v>
      </c>
      <c r="J875" s="468">
        <v>240</v>
      </c>
      <c r="M875" s="474">
        <v>1584.55</v>
      </c>
      <c r="N875" s="474">
        <f t="shared" si="59"/>
        <v>950.7299999999999</v>
      </c>
      <c r="P875" s="488">
        <v>0.6</v>
      </c>
      <c r="R875" s="474"/>
      <c r="S875" s="474"/>
      <c r="U875" s="474"/>
      <c r="V875" s="474"/>
      <c r="X875" s="465"/>
      <c r="Y875" s="465"/>
      <c r="AA875" s="474"/>
      <c r="AB875" s="474"/>
      <c r="AD875" s="474"/>
      <c r="AE875" s="474"/>
      <c r="AG875" s="474"/>
      <c r="AH875" s="474"/>
      <c r="AP875" s="535"/>
    </row>
    <row r="876" spans="1:42" ht="24" customHeight="1" outlineLevel="1" x14ac:dyDescent="0.25">
      <c r="A876" s="493" t="s">
        <v>22509</v>
      </c>
      <c r="B876" s="471" t="s">
        <v>24718</v>
      </c>
      <c r="C876" s="469" t="s">
        <v>24732</v>
      </c>
      <c r="E876" s="472" t="s">
        <v>24739</v>
      </c>
      <c r="F876" s="469" t="s">
        <v>4455</v>
      </c>
      <c r="G876" s="468">
        <v>0.65</v>
      </c>
      <c r="H876" s="468">
        <v>2.75</v>
      </c>
      <c r="M876" s="474"/>
      <c r="N876" s="474">
        <f t="shared" si="59"/>
        <v>0</v>
      </c>
      <c r="P876" s="488">
        <v>0.63</v>
      </c>
      <c r="R876" s="474"/>
      <c r="S876" s="474"/>
      <c r="U876" s="474"/>
      <c r="V876" s="474"/>
      <c r="X876" s="465"/>
      <c r="Y876" s="465"/>
      <c r="AA876" s="474"/>
      <c r="AB876" s="474"/>
      <c r="AD876" s="474"/>
      <c r="AE876" s="474"/>
      <c r="AG876" s="474"/>
      <c r="AH876" s="474"/>
      <c r="AP876" s="535"/>
    </row>
    <row r="877" spans="1:42" ht="24" customHeight="1" outlineLevel="1" x14ac:dyDescent="0.25">
      <c r="A877" s="493" t="s">
        <v>22509</v>
      </c>
      <c r="B877" s="471" t="s">
        <v>24719</v>
      </c>
      <c r="C877" s="469" t="s">
        <v>24732</v>
      </c>
      <c r="E877" s="472" t="s">
        <v>24740</v>
      </c>
      <c r="F877" s="469" t="s">
        <v>4455</v>
      </c>
      <c r="G877" s="468">
        <v>0.65</v>
      </c>
      <c r="H877" s="468">
        <v>2.75</v>
      </c>
      <c r="J877" s="468">
        <v>105</v>
      </c>
      <c r="M877" s="474">
        <v>1708.25</v>
      </c>
      <c r="N877" s="474">
        <f t="shared" si="59"/>
        <v>1076.1975</v>
      </c>
      <c r="P877" s="488">
        <v>0.63</v>
      </c>
      <c r="R877" s="474"/>
      <c r="S877" s="474"/>
      <c r="U877" s="474"/>
      <c r="V877" s="474"/>
      <c r="X877" s="465"/>
      <c r="Y877" s="465"/>
      <c r="AA877" s="474"/>
      <c r="AB877" s="474"/>
      <c r="AD877" s="474"/>
      <c r="AE877" s="474"/>
      <c r="AG877" s="474"/>
      <c r="AH877" s="474"/>
      <c r="AP877" s="535"/>
    </row>
    <row r="878" spans="1:42" ht="24" customHeight="1" outlineLevel="1" x14ac:dyDescent="0.25">
      <c r="A878" s="493" t="s">
        <v>22509</v>
      </c>
      <c r="B878" s="471" t="s">
        <v>24720</v>
      </c>
      <c r="C878" s="469" t="s">
        <v>24732</v>
      </c>
      <c r="E878" s="472" t="s">
        <v>24741</v>
      </c>
      <c r="F878" s="469" t="s">
        <v>4455</v>
      </c>
      <c r="G878" s="468">
        <v>0.65</v>
      </c>
      <c r="H878" s="468">
        <v>2.75</v>
      </c>
      <c r="M878" s="474">
        <v>3118.7</v>
      </c>
      <c r="N878" s="474">
        <f t="shared" si="59"/>
        <v>2245.4639999999999</v>
      </c>
      <c r="P878" s="488">
        <v>0.72</v>
      </c>
      <c r="R878" s="474"/>
      <c r="S878" s="474"/>
      <c r="U878" s="474"/>
      <c r="V878" s="474"/>
      <c r="X878" s="465"/>
      <c r="Y878" s="465"/>
      <c r="AA878" s="474"/>
      <c r="AB878" s="474"/>
      <c r="AD878" s="474"/>
      <c r="AE878" s="474"/>
      <c r="AG878" s="474"/>
      <c r="AH878" s="474"/>
      <c r="AP878" s="535"/>
    </row>
    <row r="879" spans="1:42" ht="24" customHeight="1" outlineLevel="1" x14ac:dyDescent="0.25">
      <c r="A879" s="493" t="s">
        <v>22509</v>
      </c>
      <c r="B879" s="471" t="s">
        <v>24721</v>
      </c>
      <c r="C879" s="469" t="s">
        <v>24732</v>
      </c>
      <c r="E879" s="472" t="s">
        <v>24742</v>
      </c>
      <c r="F879" s="469" t="s">
        <v>4455</v>
      </c>
      <c r="G879" s="468">
        <v>0.65</v>
      </c>
      <c r="H879" s="468">
        <v>2.75</v>
      </c>
      <c r="M879" s="474"/>
      <c r="N879" s="474">
        <f t="shared" si="59"/>
        <v>0</v>
      </c>
      <c r="P879" s="488">
        <v>0.75</v>
      </c>
      <c r="R879" s="474"/>
      <c r="S879" s="474"/>
      <c r="U879" s="474"/>
      <c r="V879" s="474"/>
      <c r="X879" s="465"/>
      <c r="Y879" s="465"/>
      <c r="AA879" s="474"/>
      <c r="AB879" s="474"/>
      <c r="AD879" s="474"/>
      <c r="AE879" s="474"/>
      <c r="AG879" s="474"/>
      <c r="AH879" s="474"/>
      <c r="AP879" s="535"/>
    </row>
    <row r="880" spans="1:42" ht="24" customHeight="1" outlineLevel="1" x14ac:dyDescent="0.25">
      <c r="A880" s="493" t="s">
        <v>22509</v>
      </c>
      <c r="B880" s="462" t="s">
        <v>24722</v>
      </c>
      <c r="C880" s="469" t="s">
        <v>24732</v>
      </c>
      <c r="E880" s="472" t="s">
        <v>24743</v>
      </c>
      <c r="F880" s="469" t="s">
        <v>4455</v>
      </c>
      <c r="G880" s="468">
        <v>0.65</v>
      </c>
      <c r="H880" s="468">
        <v>2.65</v>
      </c>
      <c r="J880" s="468">
        <v>208</v>
      </c>
      <c r="M880" s="474">
        <v>1374.55</v>
      </c>
      <c r="N880" s="474">
        <f t="shared" si="59"/>
        <v>824.7299999999999</v>
      </c>
      <c r="P880" s="488">
        <v>0.6</v>
      </c>
      <c r="R880" s="474"/>
      <c r="S880" s="474"/>
      <c r="U880" s="474"/>
      <c r="V880" s="474"/>
      <c r="X880" s="465"/>
      <c r="Y880" s="465"/>
      <c r="AA880" s="474"/>
      <c r="AB880" s="474"/>
      <c r="AD880" s="474"/>
      <c r="AE880" s="474"/>
      <c r="AG880" s="474"/>
      <c r="AH880" s="474"/>
      <c r="AP880" s="535"/>
    </row>
    <row r="881" spans="1:42" ht="24" customHeight="1" outlineLevel="1" x14ac:dyDescent="0.25">
      <c r="A881" s="493" t="s">
        <v>22509</v>
      </c>
      <c r="B881" s="471" t="s">
        <v>24723</v>
      </c>
      <c r="C881" s="469" t="s">
        <v>24732</v>
      </c>
      <c r="E881" s="472" t="s">
        <v>24744</v>
      </c>
      <c r="F881" s="469" t="s">
        <v>4455</v>
      </c>
      <c r="G881" s="468">
        <v>0.65</v>
      </c>
      <c r="H881" s="468">
        <v>2.65</v>
      </c>
      <c r="M881" s="474"/>
      <c r="N881" s="474">
        <f t="shared" si="59"/>
        <v>0</v>
      </c>
      <c r="P881" s="488">
        <v>0.63</v>
      </c>
      <c r="R881" s="474"/>
      <c r="S881" s="474"/>
      <c r="U881" s="474"/>
      <c r="V881" s="474"/>
      <c r="X881" s="465"/>
      <c r="Y881" s="465"/>
      <c r="AA881" s="474"/>
      <c r="AB881" s="474"/>
      <c r="AD881" s="474"/>
      <c r="AE881" s="474"/>
      <c r="AG881" s="474"/>
      <c r="AH881" s="474"/>
      <c r="AP881" s="535"/>
    </row>
    <row r="882" spans="1:42" ht="24" customHeight="1" outlineLevel="1" x14ac:dyDescent="0.25">
      <c r="A882" s="493" t="s">
        <v>22509</v>
      </c>
      <c r="B882" s="471" t="s">
        <v>24724</v>
      </c>
      <c r="C882" s="469" t="s">
        <v>24732</v>
      </c>
      <c r="E882" s="472" t="s">
        <v>24745</v>
      </c>
      <c r="F882" s="469" t="s">
        <v>4455</v>
      </c>
      <c r="G882" s="468">
        <v>0.65</v>
      </c>
      <c r="H882" s="468">
        <v>2.65</v>
      </c>
      <c r="J882" s="468">
        <v>91</v>
      </c>
      <c r="M882" s="474">
        <v>1482.25</v>
      </c>
      <c r="N882" s="474">
        <f t="shared" si="59"/>
        <v>933.8175</v>
      </c>
      <c r="P882" s="488">
        <v>0.63</v>
      </c>
      <c r="R882" s="474"/>
      <c r="S882" s="474"/>
      <c r="U882" s="474"/>
      <c r="V882" s="474"/>
      <c r="X882" s="465"/>
      <c r="Y882" s="465"/>
      <c r="AA882" s="474"/>
      <c r="AB882" s="474"/>
      <c r="AD882" s="474"/>
      <c r="AE882" s="474"/>
      <c r="AG882" s="474"/>
      <c r="AH882" s="474"/>
      <c r="AP882" s="535"/>
    </row>
    <row r="883" spans="1:42" ht="24" customHeight="1" outlineLevel="1" x14ac:dyDescent="0.25">
      <c r="A883" s="493" t="s">
        <v>22509</v>
      </c>
      <c r="B883" s="471" t="s">
        <v>24725</v>
      </c>
      <c r="C883" s="469" t="s">
        <v>24732</v>
      </c>
      <c r="E883" s="472" t="s">
        <v>24746</v>
      </c>
      <c r="F883" s="469" t="s">
        <v>4455</v>
      </c>
      <c r="G883" s="468">
        <v>0.65</v>
      </c>
      <c r="H883" s="468">
        <v>2.65</v>
      </c>
      <c r="M883" s="474">
        <v>2718.3</v>
      </c>
      <c r="N883" s="474">
        <f t="shared" si="59"/>
        <v>1957.1760000000002</v>
      </c>
      <c r="P883" s="488">
        <v>0.72</v>
      </c>
      <c r="R883" s="474"/>
      <c r="S883" s="474"/>
      <c r="U883" s="474"/>
      <c r="V883" s="474"/>
      <c r="X883" s="465"/>
      <c r="Y883" s="465"/>
      <c r="AA883" s="474"/>
      <c r="AB883" s="474"/>
      <c r="AD883" s="474"/>
      <c r="AE883" s="474"/>
      <c r="AG883" s="474"/>
      <c r="AH883" s="474"/>
      <c r="AP883" s="535"/>
    </row>
    <row r="884" spans="1:42" ht="24" customHeight="1" outlineLevel="1" x14ac:dyDescent="0.25">
      <c r="A884" s="493" t="s">
        <v>22509</v>
      </c>
      <c r="B884" s="471" t="s">
        <v>24726</v>
      </c>
      <c r="C884" s="469" t="s">
        <v>24732</v>
      </c>
      <c r="E884" s="472" t="s">
        <v>24747</v>
      </c>
      <c r="F884" s="469" t="s">
        <v>4455</v>
      </c>
      <c r="G884" s="468">
        <v>0.65</v>
      </c>
      <c r="H884" s="468">
        <v>2.65</v>
      </c>
      <c r="M884" s="474"/>
      <c r="N884" s="474">
        <f t="shared" si="59"/>
        <v>0</v>
      </c>
      <c r="P884" s="488">
        <v>0.75</v>
      </c>
      <c r="R884" s="474"/>
      <c r="S884" s="474"/>
      <c r="U884" s="474"/>
      <c r="V884" s="474"/>
      <c r="X884" s="465"/>
      <c r="Y884" s="465"/>
      <c r="AA884" s="474"/>
      <c r="AB884" s="474"/>
      <c r="AD884" s="474"/>
      <c r="AE884" s="474"/>
      <c r="AG884" s="474"/>
      <c r="AH884" s="474"/>
      <c r="AP884" s="535"/>
    </row>
    <row r="885" spans="1:42" ht="24" customHeight="1" outlineLevel="1" x14ac:dyDescent="0.25">
      <c r="A885" s="493" t="s">
        <v>22509</v>
      </c>
      <c r="B885" s="462" t="s">
        <v>24727</v>
      </c>
      <c r="C885" s="469" t="s">
        <v>24732</v>
      </c>
      <c r="E885" s="472" t="s">
        <v>24748</v>
      </c>
      <c r="F885" s="469" t="s">
        <v>4455</v>
      </c>
      <c r="G885" s="468">
        <v>0.65</v>
      </c>
      <c r="H885" s="468">
        <v>1.65</v>
      </c>
      <c r="J885" s="468">
        <v>128</v>
      </c>
      <c r="M885" s="474">
        <v>849.55</v>
      </c>
      <c r="N885" s="474">
        <f t="shared" si="59"/>
        <v>509.72999999999996</v>
      </c>
      <c r="P885" s="488">
        <v>0.6</v>
      </c>
      <c r="R885" s="474"/>
      <c r="S885" s="474"/>
      <c r="U885" s="474"/>
      <c r="V885" s="474"/>
      <c r="X885" s="465"/>
      <c r="Y885" s="465"/>
      <c r="AA885" s="474"/>
      <c r="AB885" s="474"/>
      <c r="AD885" s="474"/>
      <c r="AE885" s="474"/>
      <c r="AG885" s="474"/>
      <c r="AH885" s="474"/>
      <c r="AP885" s="535"/>
    </row>
    <row r="886" spans="1:42" ht="24" customHeight="1" outlineLevel="1" x14ac:dyDescent="0.25">
      <c r="A886" s="493" t="s">
        <v>22509</v>
      </c>
      <c r="B886" s="471" t="s">
        <v>24728</v>
      </c>
      <c r="C886" s="469" t="s">
        <v>24732</v>
      </c>
      <c r="E886" s="472" t="s">
        <v>24749</v>
      </c>
      <c r="F886" s="469" t="s">
        <v>4455</v>
      </c>
      <c r="G886" s="468">
        <v>0.65</v>
      </c>
      <c r="H886" s="468">
        <v>1.65</v>
      </c>
      <c r="M886" s="474"/>
      <c r="N886" s="474">
        <f t="shared" si="59"/>
        <v>0</v>
      </c>
      <c r="P886" s="488">
        <v>0.63</v>
      </c>
      <c r="R886" s="474"/>
      <c r="S886" s="474"/>
      <c r="U886" s="474"/>
      <c r="V886" s="474"/>
      <c r="X886" s="465"/>
      <c r="Y886" s="465"/>
      <c r="AA886" s="474"/>
      <c r="AB886" s="474"/>
      <c r="AD886" s="474"/>
      <c r="AE886" s="474"/>
      <c r="AG886" s="474"/>
      <c r="AH886" s="474"/>
      <c r="AP886" s="535"/>
    </row>
    <row r="887" spans="1:42" ht="24" customHeight="1" outlineLevel="1" x14ac:dyDescent="0.25">
      <c r="A887" s="493" t="s">
        <v>22509</v>
      </c>
      <c r="B887" s="471" t="s">
        <v>24729</v>
      </c>
      <c r="C887" s="469" t="s">
        <v>24732</v>
      </c>
      <c r="E887" s="472" t="s">
        <v>24750</v>
      </c>
      <c r="F887" s="469" t="s">
        <v>4455</v>
      </c>
      <c r="G887" s="468">
        <v>0.65</v>
      </c>
      <c r="H887" s="468">
        <v>1.65</v>
      </c>
      <c r="J887" s="468">
        <v>56</v>
      </c>
      <c r="M887" s="474">
        <v>917.25</v>
      </c>
      <c r="N887" s="474">
        <f t="shared" si="59"/>
        <v>577.86749999999995</v>
      </c>
      <c r="P887" s="488">
        <v>0.63</v>
      </c>
      <c r="R887" s="474"/>
      <c r="S887" s="474"/>
      <c r="U887" s="474"/>
      <c r="V887" s="474"/>
      <c r="X887" s="465"/>
      <c r="Y887" s="465"/>
      <c r="AA887" s="474"/>
      <c r="AB887" s="474"/>
      <c r="AD887" s="474"/>
      <c r="AE887" s="474"/>
      <c r="AG887" s="474"/>
      <c r="AH887" s="474"/>
      <c r="AP887" s="535"/>
    </row>
    <row r="888" spans="1:42" ht="24" customHeight="1" outlineLevel="1" x14ac:dyDescent="0.25">
      <c r="A888" s="493" t="s">
        <v>22509</v>
      </c>
      <c r="B888" s="471" t="s">
        <v>24730</v>
      </c>
      <c r="C888" s="469" t="s">
        <v>24732</v>
      </c>
      <c r="E888" s="472" t="s">
        <v>24751</v>
      </c>
      <c r="F888" s="469" t="s">
        <v>4455</v>
      </c>
      <c r="G888" s="468">
        <v>0.65</v>
      </c>
      <c r="H888" s="468">
        <v>1.65</v>
      </c>
      <c r="M888" s="474">
        <v>1739.4</v>
      </c>
      <c r="N888" s="474">
        <f t="shared" si="59"/>
        <v>1252.3679999999999</v>
      </c>
      <c r="P888" s="488">
        <v>0.72</v>
      </c>
      <c r="R888" s="474"/>
      <c r="S888" s="474"/>
      <c r="U888" s="474"/>
      <c r="V888" s="474"/>
      <c r="X888" s="465"/>
      <c r="Y888" s="465"/>
      <c r="AA888" s="474"/>
      <c r="AB888" s="474"/>
      <c r="AD888" s="474"/>
      <c r="AE888" s="474"/>
      <c r="AG888" s="474"/>
      <c r="AH888" s="474"/>
      <c r="AP888" s="535"/>
    </row>
    <row r="889" spans="1:42" ht="24" customHeight="1" outlineLevel="1" x14ac:dyDescent="0.25">
      <c r="A889" s="493" t="s">
        <v>22509</v>
      </c>
      <c r="B889" s="471" t="s">
        <v>24731</v>
      </c>
      <c r="C889" s="469" t="s">
        <v>24732</v>
      </c>
      <c r="E889" s="472" t="s">
        <v>24752</v>
      </c>
      <c r="F889" s="469" t="s">
        <v>4455</v>
      </c>
      <c r="G889" s="468">
        <v>0.65</v>
      </c>
      <c r="H889" s="468">
        <v>1.65</v>
      </c>
      <c r="M889" s="474"/>
      <c r="N889" s="474">
        <f t="shared" si="59"/>
        <v>0</v>
      </c>
      <c r="P889" s="488">
        <v>0.75</v>
      </c>
      <c r="R889" s="474"/>
      <c r="S889" s="474"/>
      <c r="U889" s="474"/>
      <c r="V889" s="474"/>
      <c r="X889" s="465"/>
      <c r="Y889" s="465"/>
      <c r="AA889" s="474"/>
      <c r="AB889" s="474"/>
      <c r="AD889" s="474"/>
      <c r="AE889" s="474"/>
      <c r="AG889" s="474"/>
      <c r="AH889" s="474"/>
      <c r="AP889" s="535"/>
    </row>
    <row r="890" spans="1:42" ht="24" customHeight="1" outlineLevel="1" x14ac:dyDescent="0.25">
      <c r="A890" s="493" t="s">
        <v>22509</v>
      </c>
      <c r="B890" s="462" t="s">
        <v>24753</v>
      </c>
      <c r="C890" s="469" t="s">
        <v>24732</v>
      </c>
      <c r="E890" s="472" t="s">
        <v>24759</v>
      </c>
      <c r="F890" s="469" t="s">
        <v>4455</v>
      </c>
      <c r="G890" s="468">
        <v>1</v>
      </c>
      <c r="H890" s="468">
        <v>6.5</v>
      </c>
      <c r="J890" s="468">
        <v>608</v>
      </c>
      <c r="M890" s="474">
        <v>4018.65</v>
      </c>
      <c r="N890" s="474">
        <f t="shared" si="59"/>
        <v>2411.19</v>
      </c>
      <c r="P890" s="488">
        <v>0.6</v>
      </c>
      <c r="R890" s="474"/>
      <c r="S890" s="474"/>
      <c r="U890" s="474"/>
      <c r="V890" s="474"/>
      <c r="X890" s="465"/>
      <c r="Y890" s="465"/>
      <c r="AA890" s="474"/>
      <c r="AB890" s="474"/>
      <c r="AD890" s="474"/>
      <c r="AE890" s="474"/>
      <c r="AG890" s="474"/>
      <c r="AH890" s="474"/>
      <c r="AP890" s="535"/>
    </row>
    <row r="891" spans="1:42" ht="24" customHeight="1" outlineLevel="1" x14ac:dyDescent="0.25">
      <c r="A891" s="493" t="s">
        <v>22509</v>
      </c>
      <c r="B891" s="471" t="s">
        <v>24754</v>
      </c>
      <c r="C891" s="469" t="s">
        <v>24732</v>
      </c>
      <c r="E891" s="472" t="s">
        <v>24760</v>
      </c>
      <c r="F891" s="469" t="s">
        <v>4455</v>
      </c>
      <c r="G891" s="468">
        <v>1</v>
      </c>
      <c r="H891" s="468">
        <v>6.5</v>
      </c>
      <c r="J891" s="468">
        <v>668</v>
      </c>
      <c r="M891" s="474">
        <v>4568.6499999999996</v>
      </c>
      <c r="N891" s="474">
        <f t="shared" si="59"/>
        <v>2878.2494999999999</v>
      </c>
      <c r="P891" s="488">
        <v>0.63</v>
      </c>
      <c r="R891" s="474"/>
      <c r="S891" s="474"/>
      <c r="U891" s="474"/>
      <c r="V891" s="474"/>
      <c r="X891" s="465"/>
      <c r="Y891" s="465"/>
      <c r="AA891" s="474"/>
      <c r="AB891" s="474"/>
      <c r="AD891" s="474"/>
      <c r="AE891" s="474"/>
      <c r="AG891" s="474"/>
      <c r="AH891" s="474"/>
      <c r="AP891" s="535"/>
    </row>
    <row r="892" spans="1:42" ht="24" customHeight="1" outlineLevel="1" x14ac:dyDescent="0.25">
      <c r="A892" s="493" t="s">
        <v>22509</v>
      </c>
      <c r="B892" s="471" t="s">
        <v>24755</v>
      </c>
      <c r="C892" s="469" t="s">
        <v>24732</v>
      </c>
      <c r="E892" s="472" t="s">
        <v>24761</v>
      </c>
      <c r="F892" s="469" t="s">
        <v>4455</v>
      </c>
      <c r="G892" s="468">
        <v>1</v>
      </c>
      <c r="H892" s="468">
        <v>6.5</v>
      </c>
      <c r="J892" s="468">
        <v>266</v>
      </c>
      <c r="M892" s="474">
        <v>4333.75</v>
      </c>
      <c r="N892" s="474">
        <f t="shared" si="59"/>
        <v>2730.2624999999998</v>
      </c>
      <c r="P892" s="488">
        <v>0.63</v>
      </c>
      <c r="R892" s="474"/>
      <c r="S892" s="474"/>
      <c r="U892" s="474"/>
      <c r="V892" s="474"/>
      <c r="X892" s="465"/>
      <c r="Y892" s="465"/>
      <c r="AA892" s="474"/>
      <c r="AB892" s="474"/>
      <c r="AD892" s="474"/>
      <c r="AE892" s="474"/>
      <c r="AG892" s="474"/>
      <c r="AH892" s="474"/>
      <c r="AP892" s="535"/>
    </row>
    <row r="893" spans="1:42" ht="24" customHeight="1" outlineLevel="1" x14ac:dyDescent="0.25">
      <c r="A893" s="493" t="s">
        <v>22509</v>
      </c>
      <c r="B893" s="471" t="s">
        <v>24756</v>
      </c>
      <c r="C893" s="469" t="s">
        <v>24732</v>
      </c>
      <c r="E893" s="472" t="s">
        <v>24762</v>
      </c>
      <c r="F893" s="469" t="s">
        <v>4455</v>
      </c>
      <c r="G893" s="468">
        <v>1</v>
      </c>
      <c r="H893" s="468">
        <v>6.5</v>
      </c>
      <c r="J893" s="468">
        <v>648</v>
      </c>
      <c r="M893" s="474">
        <v>5102.6499999999996</v>
      </c>
      <c r="N893" s="474">
        <f t="shared" si="59"/>
        <v>3673.9079999999994</v>
      </c>
      <c r="P893" s="488">
        <v>0.72</v>
      </c>
      <c r="R893" s="474"/>
      <c r="S893" s="474"/>
      <c r="U893" s="474"/>
      <c r="V893" s="474"/>
      <c r="X893" s="465"/>
      <c r="Y893" s="465"/>
      <c r="AA893" s="474"/>
      <c r="AB893" s="474"/>
      <c r="AD893" s="474"/>
      <c r="AE893" s="474"/>
      <c r="AG893" s="474"/>
      <c r="AH893" s="474"/>
      <c r="AP893" s="535"/>
    </row>
    <row r="894" spans="1:42" ht="24" customHeight="1" outlineLevel="1" x14ac:dyDescent="0.25">
      <c r="A894" s="493" t="s">
        <v>22509</v>
      </c>
      <c r="B894" s="471" t="s">
        <v>24757</v>
      </c>
      <c r="C894" s="469" t="s">
        <v>24732</v>
      </c>
      <c r="E894" s="472" t="s">
        <v>24758</v>
      </c>
      <c r="F894" s="469" t="s">
        <v>4455</v>
      </c>
      <c r="G894" s="468">
        <v>1</v>
      </c>
      <c r="H894" s="468">
        <v>6.5</v>
      </c>
      <c r="J894" s="468">
        <v>708</v>
      </c>
      <c r="M894" s="474">
        <v>5590</v>
      </c>
      <c r="N894" s="474">
        <f t="shared" si="59"/>
        <v>4192.5</v>
      </c>
      <c r="P894" s="488">
        <v>0.75</v>
      </c>
      <c r="R894" s="474"/>
      <c r="S894" s="474"/>
      <c r="U894" s="474"/>
      <c r="V894" s="474"/>
      <c r="X894" s="465"/>
      <c r="Y894" s="465"/>
      <c r="AA894" s="474"/>
      <c r="AB894" s="474"/>
      <c r="AD894" s="474"/>
      <c r="AE894" s="474"/>
      <c r="AG894" s="474"/>
      <c r="AH894" s="474"/>
      <c r="AP894" s="535"/>
    </row>
    <row r="895" spans="1:42" ht="24" customHeight="1" outlineLevel="1" x14ac:dyDescent="0.25">
      <c r="A895" s="493" t="s">
        <v>23154</v>
      </c>
      <c r="B895" s="462" t="s">
        <v>25203</v>
      </c>
      <c r="C895" s="469" t="s">
        <v>24732</v>
      </c>
      <c r="E895" s="472" t="s">
        <v>25217</v>
      </c>
      <c r="F895" s="469" t="s">
        <v>4455</v>
      </c>
      <c r="G895" s="468">
        <v>0.63</v>
      </c>
      <c r="H895" s="468" t="s">
        <v>4616</v>
      </c>
      <c r="I895" s="468">
        <v>3.8</v>
      </c>
      <c r="M895" s="474">
        <v>4193.2</v>
      </c>
      <c r="N895" s="474">
        <f t="shared" si="59"/>
        <v>3144.8999999999996</v>
      </c>
      <c r="P895" s="488">
        <v>0.75</v>
      </c>
      <c r="R895" s="474"/>
      <c r="S895" s="474"/>
      <c r="U895" s="474"/>
      <c r="V895" s="474"/>
      <c r="X895" s="465"/>
      <c r="Y895" s="465"/>
      <c r="AA895" s="474"/>
      <c r="AB895" s="474"/>
      <c r="AD895" s="474"/>
      <c r="AE895" s="474"/>
      <c r="AG895" s="474"/>
      <c r="AH895" s="474"/>
      <c r="AP895" s="535"/>
    </row>
    <row r="896" spans="1:42" ht="24" customHeight="1" outlineLevel="1" x14ac:dyDescent="0.25">
      <c r="A896" s="492"/>
      <c r="B896" s="462"/>
      <c r="C896" s="461"/>
      <c r="E896" s="472"/>
      <c r="M896" s="474"/>
      <c r="N896" s="474"/>
      <c r="P896" s="488"/>
      <c r="R896" s="474"/>
      <c r="S896" s="474"/>
      <c r="U896" s="474"/>
      <c r="V896" s="474"/>
      <c r="X896" s="465"/>
      <c r="Y896" s="465"/>
      <c r="AA896" s="474"/>
      <c r="AB896" s="474"/>
      <c r="AD896" s="474"/>
      <c r="AE896" s="474"/>
      <c r="AG896" s="474"/>
      <c r="AH896" s="474"/>
      <c r="AP896" s="535"/>
    </row>
    <row r="897" spans="1:42" ht="24" customHeight="1" outlineLevel="1" x14ac:dyDescent="0.25">
      <c r="A897" s="493" t="s">
        <v>23154</v>
      </c>
      <c r="B897" s="471" t="s">
        <v>23373</v>
      </c>
      <c r="C897" s="469" t="s">
        <v>23376</v>
      </c>
      <c r="E897" s="472" t="s">
        <v>24243</v>
      </c>
      <c r="F897" s="469" t="s">
        <v>4455</v>
      </c>
      <c r="G897" s="468">
        <v>3.7</v>
      </c>
      <c r="H897" s="468">
        <v>4.8</v>
      </c>
      <c r="M897" s="474">
        <v>11243.84</v>
      </c>
      <c r="N897" s="474">
        <f t="shared" ref="N897:N905" si="60">M897*P897</f>
        <v>8432.880000000001</v>
      </c>
      <c r="P897" s="488">
        <v>0.75</v>
      </c>
      <c r="R897" s="474"/>
      <c r="S897" s="474"/>
      <c r="U897" s="474"/>
      <c r="V897" s="474"/>
      <c r="X897" s="465"/>
      <c r="Y897" s="465"/>
      <c r="AA897" s="474"/>
      <c r="AB897" s="474"/>
      <c r="AD897" s="474"/>
      <c r="AE897" s="474"/>
      <c r="AG897" s="474"/>
      <c r="AH897" s="474"/>
      <c r="AP897" s="535"/>
    </row>
    <row r="898" spans="1:42" ht="24" customHeight="1" outlineLevel="1" x14ac:dyDescent="0.25">
      <c r="A898" s="493" t="s">
        <v>23154</v>
      </c>
      <c r="B898" s="471" t="s">
        <v>24473</v>
      </c>
      <c r="C898" s="469" t="s">
        <v>23376</v>
      </c>
      <c r="E898" s="472" t="s">
        <v>24474</v>
      </c>
      <c r="F898" s="469" t="s">
        <v>4455</v>
      </c>
      <c r="G898" s="468">
        <v>3.7</v>
      </c>
      <c r="H898" s="468">
        <v>4.8</v>
      </c>
      <c r="M898" s="474">
        <f>M897+825</f>
        <v>12068.84</v>
      </c>
      <c r="N898" s="474">
        <f t="shared" si="60"/>
        <v>9051.630000000001</v>
      </c>
      <c r="O898" s="519"/>
      <c r="P898" s="488">
        <v>0.75</v>
      </c>
      <c r="Q898" s="519"/>
      <c r="R898" s="474"/>
      <c r="S898" s="474"/>
      <c r="T898" s="519"/>
      <c r="U898" s="474"/>
      <c r="V898" s="474"/>
      <c r="W898" s="519"/>
      <c r="X898" s="465"/>
      <c r="Y898" s="465"/>
      <c r="Z898" s="519"/>
      <c r="AA898" s="474"/>
      <c r="AB898" s="474"/>
      <c r="AC898" s="519"/>
      <c r="AD898" s="474"/>
      <c r="AE898" s="474"/>
      <c r="AF898" s="531"/>
      <c r="AG898" s="474"/>
      <c r="AH898" s="474"/>
      <c r="AP898" s="535"/>
    </row>
    <row r="899" spans="1:42" ht="24" customHeight="1" outlineLevel="1" x14ac:dyDescent="0.25">
      <c r="A899" s="493" t="s">
        <v>23154</v>
      </c>
      <c r="B899" s="471" t="s">
        <v>24584</v>
      </c>
      <c r="C899" s="469" t="s">
        <v>23376</v>
      </c>
      <c r="E899" s="472" t="s">
        <v>24585</v>
      </c>
      <c r="F899" s="469" t="s">
        <v>4455</v>
      </c>
      <c r="G899" s="468">
        <v>3.7</v>
      </c>
      <c r="H899" s="468">
        <v>4.8</v>
      </c>
      <c r="M899" s="474">
        <f>M897+1250</f>
        <v>12493.84</v>
      </c>
      <c r="N899" s="474">
        <f t="shared" si="60"/>
        <v>9370.380000000001</v>
      </c>
      <c r="O899" s="519"/>
      <c r="P899" s="488">
        <v>0.75</v>
      </c>
      <c r="Q899" s="519"/>
      <c r="R899" s="474"/>
      <c r="S899" s="474"/>
      <c r="T899" s="519"/>
      <c r="U899" s="474"/>
      <c r="V899" s="474"/>
      <c r="W899" s="519"/>
      <c r="X899" s="465"/>
      <c r="Y899" s="465"/>
      <c r="Z899" s="519"/>
      <c r="AA899" s="474"/>
      <c r="AB899" s="474"/>
      <c r="AC899" s="519"/>
      <c r="AD899" s="474"/>
      <c r="AE899" s="474"/>
      <c r="AF899" s="531"/>
      <c r="AG899" s="474"/>
      <c r="AH899" s="474"/>
      <c r="AP899" s="535"/>
    </row>
    <row r="900" spans="1:42" ht="24" customHeight="1" outlineLevel="1" x14ac:dyDescent="0.25">
      <c r="A900" s="493" t="s">
        <v>23154</v>
      </c>
      <c r="B900" s="471" t="s">
        <v>24475</v>
      </c>
      <c r="C900" s="469" t="s">
        <v>23376</v>
      </c>
      <c r="E900" s="472" t="s">
        <v>24476</v>
      </c>
      <c r="F900" s="469" t="s">
        <v>4455</v>
      </c>
      <c r="G900" s="468">
        <v>3.7</v>
      </c>
      <c r="H900" s="468">
        <v>4.8</v>
      </c>
      <c r="M900" s="474">
        <f>M898+1250</f>
        <v>13318.84</v>
      </c>
      <c r="N900" s="474">
        <f t="shared" si="60"/>
        <v>9989.130000000001</v>
      </c>
      <c r="O900" s="519"/>
      <c r="P900" s="488">
        <v>0.75</v>
      </c>
      <c r="Q900" s="519"/>
      <c r="R900" s="474"/>
      <c r="S900" s="474"/>
      <c r="T900" s="519"/>
      <c r="U900" s="474"/>
      <c r="V900" s="474"/>
      <c r="W900" s="519"/>
      <c r="X900" s="465"/>
      <c r="Y900" s="465"/>
      <c r="Z900" s="519"/>
      <c r="AA900" s="474"/>
      <c r="AB900" s="474"/>
      <c r="AC900" s="519"/>
      <c r="AD900" s="474"/>
      <c r="AE900" s="474"/>
      <c r="AF900" s="531"/>
      <c r="AG900" s="474"/>
      <c r="AH900" s="474"/>
      <c r="AP900" s="535"/>
    </row>
    <row r="901" spans="1:42" ht="24" customHeight="1" outlineLevel="1" x14ac:dyDescent="0.25">
      <c r="A901" s="493" t="s">
        <v>23154</v>
      </c>
      <c r="B901" s="471" t="s">
        <v>23374</v>
      </c>
      <c r="C901" s="469" t="s">
        <v>23376</v>
      </c>
      <c r="E901" s="472" t="s">
        <v>23377</v>
      </c>
      <c r="F901" s="469" t="s">
        <v>4455</v>
      </c>
      <c r="G901" s="468">
        <v>3.7</v>
      </c>
      <c r="H901" s="468">
        <v>6</v>
      </c>
      <c r="J901" s="468">
        <v>1792</v>
      </c>
      <c r="M901" s="539">
        <v>14859.84</v>
      </c>
      <c r="N901" s="474">
        <f t="shared" si="60"/>
        <v>11144.880000000001</v>
      </c>
      <c r="P901" s="488">
        <v>0.75</v>
      </c>
      <c r="R901" s="474"/>
      <c r="S901" s="474"/>
      <c r="U901" s="474"/>
      <c r="V901" s="474"/>
      <c r="X901" s="465"/>
      <c r="Y901" s="465"/>
      <c r="AA901" s="474"/>
      <c r="AB901" s="474"/>
      <c r="AD901" s="474"/>
      <c r="AE901" s="474"/>
      <c r="AG901" s="474"/>
      <c r="AH901" s="474"/>
      <c r="AP901" s="535"/>
    </row>
    <row r="902" spans="1:42" ht="24" customHeight="1" outlineLevel="1" x14ac:dyDescent="0.25">
      <c r="A902" s="493" t="s">
        <v>23154</v>
      </c>
      <c r="B902" s="471" t="s">
        <v>24477</v>
      </c>
      <c r="C902" s="469" t="s">
        <v>23376</v>
      </c>
      <c r="E902" s="472" t="s">
        <v>24478</v>
      </c>
      <c r="F902" s="469" t="s">
        <v>4455</v>
      </c>
      <c r="G902" s="468">
        <v>3.7</v>
      </c>
      <c r="H902" s="468">
        <v>6</v>
      </c>
      <c r="M902" s="541">
        <f>M901+880</f>
        <v>15739.84</v>
      </c>
      <c r="N902" s="474">
        <f t="shared" si="60"/>
        <v>11804.880000000001</v>
      </c>
      <c r="O902" s="519"/>
      <c r="P902" s="488">
        <v>0.75</v>
      </c>
      <c r="Q902" s="519"/>
      <c r="R902" s="474"/>
      <c r="S902" s="474"/>
      <c r="T902" s="519"/>
      <c r="U902" s="474"/>
      <c r="V902" s="474"/>
      <c r="W902" s="519"/>
      <c r="X902" s="465"/>
      <c r="Y902" s="465"/>
      <c r="Z902" s="519"/>
      <c r="AA902" s="474"/>
      <c r="AB902" s="474"/>
      <c r="AC902" s="519"/>
      <c r="AD902" s="474"/>
      <c r="AE902" s="474"/>
      <c r="AF902" s="531"/>
      <c r="AG902" s="474"/>
      <c r="AH902" s="474"/>
      <c r="AP902" s="535"/>
    </row>
    <row r="903" spans="1:42" ht="24" customHeight="1" outlineLevel="1" x14ac:dyDescent="0.25">
      <c r="A903" s="493" t="s">
        <v>23154</v>
      </c>
      <c r="B903" s="471" t="s">
        <v>24586</v>
      </c>
      <c r="C903" s="469" t="s">
        <v>23376</v>
      </c>
      <c r="E903" s="472" t="s">
        <v>24587</v>
      </c>
      <c r="F903" s="469" t="s">
        <v>4455</v>
      </c>
      <c r="G903" s="468">
        <v>3.7</v>
      </c>
      <c r="H903" s="468">
        <v>6</v>
      </c>
      <c r="M903" s="541">
        <v>17924</v>
      </c>
      <c r="N903" s="474">
        <f t="shared" si="60"/>
        <v>13443</v>
      </c>
      <c r="O903" s="519"/>
      <c r="P903" s="488">
        <v>0.75</v>
      </c>
      <c r="Q903" s="519"/>
      <c r="R903" s="474"/>
      <c r="S903" s="474"/>
      <c r="T903" s="519"/>
      <c r="U903" s="474"/>
      <c r="V903" s="474"/>
      <c r="W903" s="519"/>
      <c r="X903" s="465"/>
      <c r="Y903" s="465"/>
      <c r="Z903" s="519"/>
      <c r="AA903" s="474"/>
      <c r="AB903" s="474"/>
      <c r="AC903" s="519"/>
      <c r="AD903" s="474"/>
      <c r="AE903" s="474"/>
      <c r="AF903" s="531"/>
      <c r="AG903" s="474"/>
      <c r="AH903" s="474"/>
      <c r="AP903" s="535"/>
    </row>
    <row r="904" spans="1:42" ht="24" customHeight="1" outlineLevel="1" x14ac:dyDescent="0.25">
      <c r="A904" s="493" t="s">
        <v>23154</v>
      </c>
      <c r="B904" s="471" t="s">
        <v>24479</v>
      </c>
      <c r="C904" s="469" t="s">
        <v>23376</v>
      </c>
      <c r="E904" s="472" t="s">
        <v>24480</v>
      </c>
      <c r="F904" s="469" t="s">
        <v>4455</v>
      </c>
      <c r="G904" s="468">
        <v>3.7</v>
      </c>
      <c r="H904" s="468">
        <v>6</v>
      </c>
      <c r="M904" s="541">
        <v>18804</v>
      </c>
      <c r="N904" s="474">
        <f t="shared" si="60"/>
        <v>14103</v>
      </c>
      <c r="O904" s="519"/>
      <c r="P904" s="488">
        <v>0.75</v>
      </c>
      <c r="Q904" s="519"/>
      <c r="R904" s="474"/>
      <c r="S904" s="474"/>
      <c r="T904" s="519"/>
      <c r="U904" s="474"/>
      <c r="V904" s="474"/>
      <c r="W904" s="519"/>
      <c r="X904" s="465"/>
      <c r="Y904" s="465"/>
      <c r="Z904" s="519"/>
      <c r="AA904" s="474"/>
      <c r="AB904" s="474"/>
      <c r="AC904" s="519"/>
      <c r="AD904" s="474"/>
      <c r="AE904" s="474"/>
      <c r="AF904" s="531"/>
      <c r="AG904" s="474"/>
      <c r="AH904" s="474"/>
      <c r="AP904" s="535"/>
    </row>
    <row r="905" spans="1:42" ht="24" customHeight="1" outlineLevel="1" x14ac:dyDescent="0.25">
      <c r="A905" s="493" t="s">
        <v>23154</v>
      </c>
      <c r="B905" s="471" t="s">
        <v>23375</v>
      </c>
      <c r="C905" s="469" t="s">
        <v>23376</v>
      </c>
      <c r="E905" s="472" t="s">
        <v>23378</v>
      </c>
      <c r="F905" s="469" t="s">
        <v>4455</v>
      </c>
      <c r="G905" s="468">
        <v>3.7</v>
      </c>
      <c r="H905" s="468">
        <v>5</v>
      </c>
      <c r="M905" s="474">
        <v>10150</v>
      </c>
      <c r="N905" s="474">
        <f t="shared" si="60"/>
        <v>7612.5</v>
      </c>
      <c r="P905" s="488">
        <v>0.75</v>
      </c>
      <c r="R905" s="474"/>
      <c r="S905" s="474"/>
      <c r="U905" s="474"/>
      <c r="V905" s="474"/>
      <c r="X905" s="465"/>
      <c r="Y905" s="465"/>
      <c r="AA905" s="474"/>
      <c r="AB905" s="474"/>
      <c r="AD905" s="474"/>
      <c r="AE905" s="474"/>
      <c r="AG905" s="474"/>
      <c r="AH905" s="474"/>
      <c r="AP905" s="535"/>
    </row>
    <row r="906" spans="1:42" ht="24" customHeight="1" outlineLevel="1" x14ac:dyDescent="0.25">
      <c r="A906" s="493" t="s">
        <v>23154</v>
      </c>
      <c r="B906" s="471" t="s">
        <v>24481</v>
      </c>
      <c r="C906" s="469" t="s">
        <v>23376</v>
      </c>
      <c r="E906" s="472" t="s">
        <v>24589</v>
      </c>
      <c r="F906" s="469" t="s">
        <v>4455</v>
      </c>
      <c r="G906" s="468">
        <v>3.7</v>
      </c>
      <c r="H906" s="468">
        <v>5</v>
      </c>
      <c r="M906" s="474">
        <f>M905+825</f>
        <v>10975</v>
      </c>
      <c r="N906" s="474">
        <f>N905+825</f>
        <v>8437.5</v>
      </c>
      <c r="O906" s="519"/>
      <c r="P906" s="488">
        <v>0.75</v>
      </c>
      <c r="Q906" s="519"/>
      <c r="R906" s="474"/>
      <c r="S906" s="474"/>
      <c r="T906" s="519"/>
      <c r="U906" s="474"/>
      <c r="V906" s="474"/>
      <c r="W906" s="519"/>
      <c r="X906" s="465"/>
      <c r="Y906" s="465"/>
      <c r="Z906" s="519"/>
      <c r="AA906" s="474"/>
      <c r="AB906" s="474"/>
      <c r="AC906" s="519"/>
      <c r="AD906" s="474"/>
      <c r="AE906" s="474"/>
      <c r="AF906" s="531"/>
      <c r="AG906" s="474"/>
      <c r="AH906" s="474"/>
      <c r="AP906" s="535"/>
    </row>
    <row r="907" spans="1:42" ht="24" customHeight="1" outlineLevel="1" x14ac:dyDescent="0.25">
      <c r="A907" s="493" t="s">
        <v>23154</v>
      </c>
      <c r="B907" s="471" t="s">
        <v>24588</v>
      </c>
      <c r="C907" s="469" t="s">
        <v>23376</v>
      </c>
      <c r="E907" s="472" t="s">
        <v>24590</v>
      </c>
      <c r="F907" s="469" t="s">
        <v>4455</v>
      </c>
      <c r="G907" s="468">
        <v>3.7</v>
      </c>
      <c r="H907" s="468">
        <v>5</v>
      </c>
      <c r="M907" s="474">
        <f>M905+2250</f>
        <v>12400</v>
      </c>
      <c r="N907" s="474">
        <f>N905+2250</f>
        <v>9862.5</v>
      </c>
      <c r="O907" s="519"/>
      <c r="P907" s="488">
        <v>0.75</v>
      </c>
      <c r="Q907" s="519"/>
      <c r="R907" s="474"/>
      <c r="S907" s="474"/>
      <c r="T907" s="519"/>
      <c r="U907" s="474"/>
      <c r="V907" s="474"/>
      <c r="W907" s="519"/>
      <c r="X907" s="465"/>
      <c r="Y907" s="465"/>
      <c r="Z907" s="519"/>
      <c r="AA907" s="474"/>
      <c r="AB907" s="474"/>
      <c r="AC907" s="519"/>
      <c r="AD907" s="474"/>
      <c r="AE907" s="474"/>
      <c r="AF907" s="531"/>
      <c r="AG907" s="474"/>
      <c r="AH907" s="474"/>
      <c r="AP907" s="535"/>
    </row>
    <row r="908" spans="1:42" ht="24" customHeight="1" outlineLevel="1" x14ac:dyDescent="0.25">
      <c r="A908" s="493" t="s">
        <v>23154</v>
      </c>
      <c r="B908" s="471" t="s">
        <v>24482</v>
      </c>
      <c r="C908" s="469" t="s">
        <v>23376</v>
      </c>
      <c r="E908" s="472" t="s">
        <v>24483</v>
      </c>
      <c r="F908" s="469" t="s">
        <v>4455</v>
      </c>
      <c r="G908" s="468">
        <v>3.7</v>
      </c>
      <c r="H908" s="468">
        <v>5</v>
      </c>
      <c r="M908" s="474">
        <f>M907+825</f>
        <v>13225</v>
      </c>
      <c r="N908" s="474">
        <f>N907+825</f>
        <v>10687.5</v>
      </c>
      <c r="O908" s="519"/>
      <c r="P908" s="488">
        <v>0.75</v>
      </c>
      <c r="Q908" s="519"/>
      <c r="R908" s="474"/>
      <c r="S908" s="474"/>
      <c r="T908" s="519"/>
      <c r="U908" s="474"/>
      <c r="V908" s="474"/>
      <c r="W908" s="519"/>
      <c r="X908" s="465"/>
      <c r="Y908" s="465"/>
      <c r="Z908" s="519"/>
      <c r="AA908" s="474"/>
      <c r="AB908" s="474"/>
      <c r="AC908" s="519"/>
      <c r="AD908" s="474"/>
      <c r="AE908" s="474"/>
      <c r="AF908" s="531"/>
      <c r="AG908" s="474"/>
      <c r="AH908" s="474"/>
      <c r="AP908" s="535"/>
    </row>
    <row r="909" spans="1:42" ht="24" customHeight="1" outlineLevel="1" x14ac:dyDescent="0.25">
      <c r="A909" s="493"/>
      <c r="E909" s="472"/>
      <c r="M909" s="474"/>
      <c r="N909" s="474"/>
      <c r="P909" s="488"/>
      <c r="R909" s="474"/>
      <c r="S909" s="474"/>
      <c r="U909" s="474"/>
      <c r="V909" s="474"/>
      <c r="X909" s="465"/>
      <c r="Y909" s="465"/>
      <c r="AA909" s="474"/>
      <c r="AB909" s="474"/>
      <c r="AD909" s="474"/>
      <c r="AE909" s="474"/>
      <c r="AG909" s="474"/>
      <c r="AH909" s="474"/>
      <c r="AP909" s="535"/>
    </row>
    <row r="910" spans="1:42" ht="30.6" customHeight="1" x14ac:dyDescent="0.25">
      <c r="A910" s="491" t="s">
        <v>23319</v>
      </c>
      <c r="B910" s="478"/>
      <c r="E910" s="472"/>
      <c r="M910" s="474"/>
      <c r="N910" s="474"/>
      <c r="P910" s="488"/>
      <c r="R910" s="474"/>
      <c r="S910" s="474"/>
      <c r="U910" s="474"/>
      <c r="V910" s="474"/>
      <c r="X910" s="465"/>
      <c r="Y910" s="465"/>
      <c r="AA910" s="474"/>
      <c r="AB910" s="474"/>
      <c r="AD910" s="474"/>
      <c r="AE910" s="474"/>
      <c r="AG910" s="474"/>
      <c r="AH910" s="474"/>
      <c r="AP910" s="535"/>
    </row>
    <row r="911" spans="1:42" s="466" customFormat="1" ht="24" customHeight="1" outlineLevel="1" x14ac:dyDescent="0.25">
      <c r="A911" s="492"/>
      <c r="B911" s="462" t="s">
        <v>4637</v>
      </c>
      <c r="C911" s="461" t="s">
        <v>4634</v>
      </c>
      <c r="D911" s="461"/>
      <c r="E911" s="466" t="s">
        <v>13427</v>
      </c>
      <c r="F911" s="461" t="s">
        <v>4455</v>
      </c>
      <c r="G911" s="464">
        <v>3</v>
      </c>
      <c r="H911" s="464">
        <v>8</v>
      </c>
      <c r="I911" s="464" t="s">
        <v>4616</v>
      </c>
      <c r="J911" s="464">
        <v>960</v>
      </c>
      <c r="K911" s="461">
        <v>60</v>
      </c>
      <c r="L911" s="464">
        <v>45</v>
      </c>
      <c r="M911" s="465">
        <f t="shared" ref="M911:M938" si="61">X911*$O$3</f>
        <v>6185.92</v>
      </c>
      <c r="N911" s="465">
        <f t="shared" ref="N911:N938" si="62">M911*P911</f>
        <v>3711.5519999999997</v>
      </c>
      <c r="O911" s="514"/>
      <c r="P911" s="486">
        <v>0.6</v>
      </c>
      <c r="Q911" s="514"/>
      <c r="R911" s="465">
        <v>4996.32</v>
      </c>
      <c r="S911" s="465">
        <v>2997.75</v>
      </c>
      <c r="T911" s="514"/>
      <c r="U911" s="465">
        <v>4996.32</v>
      </c>
      <c r="V911" s="465">
        <v>2997.75</v>
      </c>
      <c r="W911" s="514"/>
      <c r="X911" s="465">
        <v>4758.3999999999996</v>
      </c>
      <c r="Y911" s="465">
        <v>2855</v>
      </c>
      <c r="Z911" s="514"/>
      <c r="AA911" s="465">
        <v>4137.7</v>
      </c>
      <c r="AB911" s="465">
        <v>2482.62</v>
      </c>
      <c r="AC911" s="514"/>
      <c r="AD911" s="465">
        <v>3598</v>
      </c>
      <c r="AE911" s="465">
        <v>2158.7999999999997</v>
      </c>
      <c r="AF911" s="514"/>
      <c r="AG911" s="465">
        <v>3598</v>
      </c>
      <c r="AH911" s="465">
        <v>2158.7999999999997</v>
      </c>
      <c r="AI911" s="530"/>
      <c r="AJ911" s="533"/>
      <c r="AK911" s="533"/>
      <c r="AL911" s="533"/>
      <c r="AM911" s="533"/>
      <c r="AN911" s="533"/>
      <c r="AO911" s="533"/>
      <c r="AP911" s="534"/>
    </row>
    <row r="912" spans="1:42" ht="24" customHeight="1" outlineLevel="1" x14ac:dyDescent="0.25">
      <c r="A912" s="493"/>
      <c r="B912" s="471" t="s">
        <v>8505</v>
      </c>
      <c r="C912" s="469" t="s">
        <v>4634</v>
      </c>
      <c r="E912" s="472" t="s">
        <v>13428</v>
      </c>
      <c r="F912" s="469" t="s">
        <v>4455</v>
      </c>
      <c r="G912" s="468">
        <v>3</v>
      </c>
      <c r="H912" s="468">
        <v>8</v>
      </c>
      <c r="I912" s="468" t="s">
        <v>4616</v>
      </c>
      <c r="J912" s="468">
        <v>1045</v>
      </c>
      <c r="M912" s="474">
        <f t="shared" si="61"/>
        <v>9210.76</v>
      </c>
      <c r="N912" s="474">
        <f t="shared" si="62"/>
        <v>6908.07</v>
      </c>
      <c r="P912" s="488">
        <v>0.75</v>
      </c>
      <c r="R912" s="474">
        <v>7439.46</v>
      </c>
      <c r="S912" s="474">
        <v>5440.89</v>
      </c>
      <c r="U912" s="474">
        <v>7439.46</v>
      </c>
      <c r="V912" s="474">
        <v>5440.89</v>
      </c>
      <c r="X912" s="465">
        <v>7085.2</v>
      </c>
      <c r="Y912" s="465">
        <v>5181.8</v>
      </c>
      <c r="AA912" s="474">
        <v>6161.01</v>
      </c>
      <c r="AB912" s="474">
        <v>4505.93</v>
      </c>
      <c r="AD912" s="474">
        <v>5357.4</v>
      </c>
      <c r="AE912" s="474">
        <v>3918.2</v>
      </c>
      <c r="AG912" s="474">
        <v>5357.4</v>
      </c>
      <c r="AH912" s="474">
        <v>3918.2</v>
      </c>
      <c r="AP912" s="535"/>
    </row>
    <row r="913" spans="1:42" ht="24" customHeight="1" outlineLevel="1" x14ac:dyDescent="0.25">
      <c r="A913" s="493"/>
      <c r="B913" s="471" t="s">
        <v>8506</v>
      </c>
      <c r="C913" s="469" t="s">
        <v>4634</v>
      </c>
      <c r="E913" s="472" t="s">
        <v>13429</v>
      </c>
      <c r="F913" s="469" t="s">
        <v>4455</v>
      </c>
      <c r="G913" s="468">
        <v>3</v>
      </c>
      <c r="H913" s="468">
        <v>8</v>
      </c>
      <c r="I913" s="468" t="s">
        <v>4616</v>
      </c>
      <c r="J913" s="468">
        <v>973</v>
      </c>
      <c r="M913" s="474">
        <f t="shared" si="61"/>
        <v>8574.5400000000009</v>
      </c>
      <c r="N913" s="474">
        <f t="shared" si="62"/>
        <v>6173.6688000000004</v>
      </c>
      <c r="P913" s="488">
        <v>0.72</v>
      </c>
      <c r="R913" s="474">
        <v>6925.59</v>
      </c>
      <c r="S913" s="474">
        <v>4927.13</v>
      </c>
      <c r="U913" s="474">
        <v>6925.59</v>
      </c>
      <c r="V913" s="474">
        <v>4927.13</v>
      </c>
      <c r="X913" s="465">
        <v>6595.8</v>
      </c>
      <c r="Y913" s="465">
        <v>4692.5</v>
      </c>
      <c r="AA913" s="474">
        <v>5735.51</v>
      </c>
      <c r="AB913" s="474">
        <v>4080.43</v>
      </c>
      <c r="AD913" s="474">
        <v>4987.3999999999996</v>
      </c>
      <c r="AE913" s="474">
        <v>3548.2</v>
      </c>
      <c r="AG913" s="474">
        <v>4987.3999999999996</v>
      </c>
      <c r="AH913" s="474">
        <v>3548.2</v>
      </c>
      <c r="AP913" s="535"/>
    </row>
    <row r="914" spans="1:42" ht="24" customHeight="1" outlineLevel="1" x14ac:dyDescent="0.25">
      <c r="A914" s="493"/>
      <c r="B914" s="471" t="s">
        <v>8507</v>
      </c>
      <c r="C914" s="469" t="s">
        <v>4634</v>
      </c>
      <c r="E914" s="472" t="s">
        <v>13430</v>
      </c>
      <c r="F914" s="469" t="s">
        <v>4455</v>
      </c>
      <c r="G914" s="468">
        <v>3</v>
      </c>
      <c r="H914" s="468">
        <v>8</v>
      </c>
      <c r="I914" s="468" t="s">
        <v>4616</v>
      </c>
      <c r="J914" s="468">
        <v>1032</v>
      </c>
      <c r="M914" s="474">
        <f t="shared" si="61"/>
        <v>6822.01</v>
      </c>
      <c r="N914" s="474">
        <f t="shared" si="62"/>
        <v>4297.8663000000006</v>
      </c>
      <c r="P914" s="488">
        <v>0.63</v>
      </c>
      <c r="R914" s="474">
        <v>5510.09</v>
      </c>
      <c r="S914" s="474">
        <v>3511.52</v>
      </c>
      <c r="U914" s="474">
        <v>5510.09</v>
      </c>
      <c r="V914" s="474">
        <v>3511.52</v>
      </c>
      <c r="X914" s="465">
        <v>5247.7</v>
      </c>
      <c r="Y914" s="465">
        <v>3344.3</v>
      </c>
      <c r="AA914" s="474">
        <v>4563.2</v>
      </c>
      <c r="AB914" s="474">
        <v>2908.12</v>
      </c>
      <c r="AD914" s="474">
        <v>3968</v>
      </c>
      <c r="AE914" s="474">
        <v>2528.7999999999997</v>
      </c>
      <c r="AG914" s="474">
        <v>3968</v>
      </c>
      <c r="AH914" s="474">
        <v>2528.7999999999997</v>
      </c>
      <c r="AP914" s="535"/>
    </row>
    <row r="915" spans="1:42" ht="24" customHeight="1" outlineLevel="1" x14ac:dyDescent="0.25">
      <c r="A915" s="493"/>
      <c r="B915" s="471" t="s">
        <v>8508</v>
      </c>
      <c r="C915" s="469" t="s">
        <v>4634</v>
      </c>
      <c r="E915" s="472" t="s">
        <v>13431</v>
      </c>
      <c r="F915" s="469" t="s">
        <v>4455</v>
      </c>
      <c r="G915" s="468">
        <v>3</v>
      </c>
      <c r="H915" s="468">
        <v>8</v>
      </c>
      <c r="I915" s="468" t="s">
        <v>4616</v>
      </c>
      <c r="J915" s="468">
        <v>180</v>
      </c>
      <c r="M915" s="474">
        <f t="shared" si="61"/>
        <v>6990.4900000000007</v>
      </c>
      <c r="N915" s="474">
        <f t="shared" si="62"/>
        <v>4404.0087000000003</v>
      </c>
      <c r="P915" s="488">
        <v>0.63</v>
      </c>
      <c r="R915" s="474">
        <v>5646.17</v>
      </c>
      <c r="S915" s="474">
        <v>3387.72</v>
      </c>
      <c r="U915" s="474">
        <v>5646.17</v>
      </c>
      <c r="V915" s="474">
        <v>3387.72</v>
      </c>
      <c r="X915" s="465">
        <v>5377.3</v>
      </c>
      <c r="Y915" s="465">
        <v>3226.4</v>
      </c>
      <c r="AA915" s="474">
        <v>4675.8999999999996</v>
      </c>
      <c r="AB915" s="474">
        <v>2805.54</v>
      </c>
      <c r="AD915" s="474">
        <v>4066</v>
      </c>
      <c r="AE915" s="474">
        <v>2439.6</v>
      </c>
      <c r="AG915" s="474">
        <v>4066</v>
      </c>
      <c r="AH915" s="474">
        <v>2439.6</v>
      </c>
      <c r="AP915" s="535"/>
    </row>
    <row r="916" spans="1:42" ht="24" customHeight="1" outlineLevel="1" x14ac:dyDescent="0.25">
      <c r="A916" s="493"/>
      <c r="B916" s="471" t="s">
        <v>8509</v>
      </c>
      <c r="C916" s="469" t="s">
        <v>4634</v>
      </c>
      <c r="E916" s="472" t="s">
        <v>13432</v>
      </c>
      <c r="F916" s="469" t="s">
        <v>4455</v>
      </c>
      <c r="G916" s="468">
        <v>3</v>
      </c>
      <c r="H916" s="468">
        <v>8</v>
      </c>
      <c r="I916" s="468" t="s">
        <v>4616</v>
      </c>
      <c r="M916" s="474">
        <f t="shared" si="61"/>
        <v>0</v>
      </c>
      <c r="N916" s="474">
        <f t="shared" si="62"/>
        <v>0</v>
      </c>
      <c r="P916" s="488">
        <v>0.72</v>
      </c>
      <c r="R916" s="474">
        <v>0</v>
      </c>
      <c r="S916" s="474">
        <v>0</v>
      </c>
      <c r="U916" s="474">
        <v>0</v>
      </c>
      <c r="V916" s="474">
        <v>0</v>
      </c>
      <c r="X916" s="465">
        <v>0</v>
      </c>
      <c r="Y916" s="465">
        <v>0</v>
      </c>
      <c r="AA916" s="474">
        <v>0</v>
      </c>
      <c r="AB916" s="474">
        <v>0</v>
      </c>
      <c r="AD916" s="474"/>
      <c r="AE916" s="474"/>
      <c r="AG916" s="474"/>
      <c r="AH916" s="474"/>
      <c r="AP916" s="535"/>
    </row>
    <row r="917" spans="1:42" ht="24" customHeight="1" outlineLevel="1" x14ac:dyDescent="0.25">
      <c r="A917" s="493"/>
      <c r="B917" s="471" t="s">
        <v>19705</v>
      </c>
      <c r="C917" s="469" t="s">
        <v>4634</v>
      </c>
      <c r="E917" s="472" t="s">
        <v>19706</v>
      </c>
      <c r="F917" s="469" t="s">
        <v>4455</v>
      </c>
      <c r="G917" s="468">
        <v>3</v>
      </c>
      <c r="H917" s="468">
        <v>8</v>
      </c>
      <c r="I917" s="468" t="s">
        <v>4616</v>
      </c>
      <c r="M917" s="474">
        <f t="shared" si="61"/>
        <v>0</v>
      </c>
      <c r="N917" s="474">
        <f t="shared" si="62"/>
        <v>0</v>
      </c>
      <c r="P917" s="488">
        <v>0.75</v>
      </c>
      <c r="R917" s="474">
        <v>0</v>
      </c>
      <c r="S917" s="474">
        <v>0</v>
      </c>
      <c r="U917" s="474">
        <v>0</v>
      </c>
      <c r="V917" s="474">
        <v>0</v>
      </c>
      <c r="X917" s="465">
        <v>0</v>
      </c>
      <c r="Y917" s="465">
        <v>0</v>
      </c>
      <c r="AA917" s="474">
        <v>0</v>
      </c>
      <c r="AB917" s="474">
        <v>0</v>
      </c>
      <c r="AD917" s="474"/>
      <c r="AE917" s="474"/>
      <c r="AG917" s="474"/>
      <c r="AH917" s="474"/>
      <c r="AP917" s="535"/>
    </row>
    <row r="918" spans="1:42" s="466" customFormat="1" ht="24" customHeight="1" outlineLevel="1" x14ac:dyDescent="0.25">
      <c r="A918" s="492"/>
      <c r="B918" s="462" t="s">
        <v>4638</v>
      </c>
      <c r="C918" s="461" t="s">
        <v>4634</v>
      </c>
      <c r="D918" s="461"/>
      <c r="E918" s="466" t="s">
        <v>13433</v>
      </c>
      <c r="F918" s="461" t="s">
        <v>4455</v>
      </c>
      <c r="G918" s="464">
        <v>3.2</v>
      </c>
      <c r="H918" s="464">
        <v>8</v>
      </c>
      <c r="I918" s="464" t="s">
        <v>4616</v>
      </c>
      <c r="J918" s="464">
        <v>1232</v>
      </c>
      <c r="K918" s="461">
        <v>77</v>
      </c>
      <c r="L918" s="464">
        <v>57.75</v>
      </c>
      <c r="M918" s="465">
        <f t="shared" si="61"/>
        <v>7920.64</v>
      </c>
      <c r="N918" s="465">
        <f t="shared" si="62"/>
        <v>4752.384</v>
      </c>
      <c r="O918" s="514"/>
      <c r="P918" s="486">
        <v>0.6</v>
      </c>
      <c r="Q918" s="514"/>
      <c r="R918" s="465">
        <v>6397.44</v>
      </c>
      <c r="S918" s="465">
        <v>3838.49</v>
      </c>
      <c r="T918" s="514"/>
      <c r="U918" s="465">
        <v>6397.44</v>
      </c>
      <c r="V918" s="465">
        <v>3838.49</v>
      </c>
      <c r="W918" s="514"/>
      <c r="X918" s="465">
        <v>6092.8</v>
      </c>
      <c r="Y918" s="465">
        <v>3655.7</v>
      </c>
      <c r="Z918" s="514"/>
      <c r="AA918" s="465">
        <v>5298.05</v>
      </c>
      <c r="AB918" s="465">
        <v>3178.83</v>
      </c>
      <c r="AC918" s="514"/>
      <c r="AD918" s="465">
        <v>4607</v>
      </c>
      <c r="AE918" s="465">
        <v>2764.2</v>
      </c>
      <c r="AF918" s="514"/>
      <c r="AG918" s="465">
        <v>4607</v>
      </c>
      <c r="AH918" s="465">
        <v>2764.2</v>
      </c>
      <c r="AI918" s="530"/>
      <c r="AJ918" s="533"/>
      <c r="AK918" s="533"/>
      <c r="AL918" s="533"/>
      <c r="AM918" s="533"/>
      <c r="AN918" s="533"/>
      <c r="AO918" s="533"/>
      <c r="AP918" s="534"/>
    </row>
    <row r="919" spans="1:42" ht="24" customHeight="1" outlineLevel="1" x14ac:dyDescent="0.25">
      <c r="A919" s="493"/>
      <c r="B919" s="471" t="s">
        <v>8510</v>
      </c>
      <c r="C919" s="469" t="s">
        <v>4634</v>
      </c>
      <c r="E919" s="472" t="s">
        <v>13434</v>
      </c>
      <c r="F919" s="469" t="s">
        <v>4455</v>
      </c>
      <c r="G919" s="468">
        <v>3.2</v>
      </c>
      <c r="H919" s="468">
        <v>8</v>
      </c>
      <c r="I919" s="468" t="s">
        <v>4616</v>
      </c>
      <c r="J919" s="468">
        <v>1317</v>
      </c>
      <c r="M919" s="474">
        <f t="shared" si="61"/>
        <v>10945.480000000001</v>
      </c>
      <c r="N919" s="474">
        <f t="shared" si="62"/>
        <v>8209.11</v>
      </c>
      <c r="P919" s="488">
        <v>0.75</v>
      </c>
      <c r="R919" s="474">
        <v>8840.58</v>
      </c>
      <c r="S919" s="474">
        <v>6281.63</v>
      </c>
      <c r="U919" s="474">
        <v>8840.58</v>
      </c>
      <c r="V919" s="474">
        <v>6281.63</v>
      </c>
      <c r="X919" s="465">
        <v>8419.6</v>
      </c>
      <c r="Y919" s="465">
        <v>5982.5</v>
      </c>
      <c r="AA919" s="474">
        <v>7321.36</v>
      </c>
      <c r="AB919" s="474">
        <v>5202.1400000000003</v>
      </c>
      <c r="AD919" s="474">
        <v>6366.4</v>
      </c>
      <c r="AE919" s="474">
        <v>4523.5999999999995</v>
      </c>
      <c r="AG919" s="474">
        <v>6366.4</v>
      </c>
      <c r="AH919" s="474">
        <v>4523.5999999999995</v>
      </c>
      <c r="AP919" s="535"/>
    </row>
    <row r="920" spans="1:42" ht="24" customHeight="1" outlineLevel="1" x14ac:dyDescent="0.25">
      <c r="A920" s="493"/>
      <c r="B920" s="471" t="s">
        <v>8511</v>
      </c>
      <c r="C920" s="469" t="s">
        <v>4634</v>
      </c>
      <c r="E920" s="472" t="s">
        <v>13435</v>
      </c>
      <c r="F920" s="469" t="s">
        <v>4455</v>
      </c>
      <c r="G920" s="468">
        <v>3.2</v>
      </c>
      <c r="H920" s="468">
        <v>8</v>
      </c>
      <c r="I920" s="468" t="s">
        <v>4616</v>
      </c>
      <c r="J920" s="468">
        <v>1245</v>
      </c>
      <c r="M920" s="474">
        <f t="shared" si="61"/>
        <v>10309.26</v>
      </c>
      <c r="N920" s="474">
        <f t="shared" si="62"/>
        <v>7422.6671999999999</v>
      </c>
      <c r="P920" s="488">
        <v>0.72</v>
      </c>
      <c r="R920" s="474">
        <v>8326.7099999999991</v>
      </c>
      <c r="S920" s="474">
        <v>5767.76</v>
      </c>
      <c r="U920" s="474">
        <v>8326.7099999999991</v>
      </c>
      <c r="V920" s="474">
        <v>5767.76</v>
      </c>
      <c r="X920" s="465">
        <v>7930.2</v>
      </c>
      <c r="Y920" s="465">
        <v>5493.1</v>
      </c>
      <c r="AA920" s="474">
        <v>6895.86</v>
      </c>
      <c r="AB920" s="474">
        <v>4776.6400000000003</v>
      </c>
      <c r="AD920" s="474">
        <v>5996.4</v>
      </c>
      <c r="AE920" s="474">
        <v>4153.5999999999995</v>
      </c>
      <c r="AG920" s="474">
        <v>5996.4</v>
      </c>
      <c r="AH920" s="474">
        <v>4153.5999999999995</v>
      </c>
      <c r="AP920" s="535"/>
    </row>
    <row r="921" spans="1:42" ht="24" customHeight="1" outlineLevel="1" x14ac:dyDescent="0.25">
      <c r="A921" s="493"/>
      <c r="B921" s="471" t="s">
        <v>8512</v>
      </c>
      <c r="C921" s="469" t="s">
        <v>4634</v>
      </c>
      <c r="E921" s="472" t="s">
        <v>13436</v>
      </c>
      <c r="F921" s="469" t="s">
        <v>4455</v>
      </c>
      <c r="G921" s="468">
        <v>3.2</v>
      </c>
      <c r="H921" s="468">
        <v>8</v>
      </c>
      <c r="I921" s="468" t="s">
        <v>4616</v>
      </c>
      <c r="J921" s="468">
        <v>1304</v>
      </c>
      <c r="M921" s="474">
        <f t="shared" si="61"/>
        <v>8556.7300000000014</v>
      </c>
      <c r="N921" s="474">
        <f t="shared" si="62"/>
        <v>5390.7399000000005</v>
      </c>
      <c r="P921" s="488">
        <v>0.63</v>
      </c>
      <c r="R921" s="474">
        <v>6911.21</v>
      </c>
      <c r="S921" s="474">
        <v>4352.25</v>
      </c>
      <c r="U921" s="474">
        <v>6911.21</v>
      </c>
      <c r="V921" s="474">
        <v>4352.25</v>
      </c>
      <c r="X921" s="465">
        <v>6582.1</v>
      </c>
      <c r="Y921" s="465">
        <v>4145</v>
      </c>
      <c r="AA921" s="474">
        <v>5723.55</v>
      </c>
      <c r="AB921" s="474">
        <v>3604.33</v>
      </c>
      <c r="AD921" s="474">
        <v>4977</v>
      </c>
      <c r="AE921" s="474">
        <v>3134.2</v>
      </c>
      <c r="AG921" s="474">
        <v>4977</v>
      </c>
      <c r="AH921" s="474">
        <v>3134.2</v>
      </c>
      <c r="AP921" s="535"/>
    </row>
    <row r="922" spans="1:42" ht="24" customHeight="1" outlineLevel="1" x14ac:dyDescent="0.25">
      <c r="A922" s="493"/>
      <c r="B922" s="471" t="s">
        <v>8513</v>
      </c>
      <c r="C922" s="469" t="s">
        <v>4634</v>
      </c>
      <c r="E922" s="472" t="s">
        <v>13437</v>
      </c>
      <c r="F922" s="469" t="s">
        <v>4455</v>
      </c>
      <c r="G922" s="468">
        <v>3.2</v>
      </c>
      <c r="H922" s="468">
        <v>8</v>
      </c>
      <c r="I922" s="468" t="s">
        <v>4616</v>
      </c>
      <c r="J922" s="468">
        <v>231</v>
      </c>
      <c r="M922" s="474">
        <f t="shared" si="61"/>
        <v>8950.369999999999</v>
      </c>
      <c r="N922" s="474">
        <f t="shared" si="62"/>
        <v>5638.7330999999995</v>
      </c>
      <c r="P922" s="488">
        <v>0.63</v>
      </c>
      <c r="R922" s="474">
        <v>7229.15</v>
      </c>
      <c r="S922" s="474">
        <v>4337.55</v>
      </c>
      <c r="U922" s="474">
        <v>7229.15</v>
      </c>
      <c r="V922" s="474">
        <v>4337.55</v>
      </c>
      <c r="X922" s="465">
        <v>6884.9</v>
      </c>
      <c r="Y922" s="465">
        <v>4131</v>
      </c>
      <c r="AA922" s="474">
        <v>5986.9</v>
      </c>
      <c r="AB922" s="474">
        <v>3592.14</v>
      </c>
      <c r="AD922" s="474">
        <v>5206</v>
      </c>
      <c r="AE922" s="474">
        <v>3123.6</v>
      </c>
      <c r="AG922" s="474">
        <v>5206</v>
      </c>
      <c r="AH922" s="474">
        <v>3123.6</v>
      </c>
      <c r="AP922" s="535"/>
    </row>
    <row r="923" spans="1:42" ht="24" customHeight="1" outlineLevel="1" x14ac:dyDescent="0.25">
      <c r="A923" s="493"/>
      <c r="B923" s="471" t="s">
        <v>8514</v>
      </c>
      <c r="C923" s="469" t="s">
        <v>4634</v>
      </c>
      <c r="E923" s="472" t="s">
        <v>13438</v>
      </c>
      <c r="F923" s="469" t="s">
        <v>4455</v>
      </c>
      <c r="G923" s="468">
        <v>3.2</v>
      </c>
      <c r="H923" s="468">
        <v>8</v>
      </c>
      <c r="I923" s="468" t="s">
        <v>4616</v>
      </c>
      <c r="M923" s="474">
        <f t="shared" si="61"/>
        <v>0</v>
      </c>
      <c r="N923" s="474">
        <f t="shared" si="62"/>
        <v>0</v>
      </c>
      <c r="P923" s="488">
        <v>0.72</v>
      </c>
      <c r="R923" s="474">
        <v>0</v>
      </c>
      <c r="S923" s="474">
        <v>0</v>
      </c>
      <c r="U923" s="474">
        <v>0</v>
      </c>
      <c r="V923" s="474">
        <v>0</v>
      </c>
      <c r="X923" s="465">
        <v>0</v>
      </c>
      <c r="Y923" s="465">
        <v>0</v>
      </c>
      <c r="AA923" s="474">
        <v>0</v>
      </c>
      <c r="AB923" s="474">
        <v>0</v>
      </c>
      <c r="AD923" s="474"/>
      <c r="AE923" s="474"/>
      <c r="AG923" s="474"/>
      <c r="AH923" s="474"/>
      <c r="AP923" s="535"/>
    </row>
    <row r="924" spans="1:42" ht="24" customHeight="1" outlineLevel="1" x14ac:dyDescent="0.25">
      <c r="A924" s="493"/>
      <c r="B924" s="471" t="s">
        <v>19707</v>
      </c>
      <c r="C924" s="469" t="s">
        <v>4634</v>
      </c>
      <c r="E924" s="472" t="s">
        <v>19708</v>
      </c>
      <c r="F924" s="469" t="s">
        <v>4455</v>
      </c>
      <c r="G924" s="468">
        <v>3.2</v>
      </c>
      <c r="H924" s="468">
        <v>8</v>
      </c>
      <c r="I924" s="468" t="s">
        <v>4616</v>
      </c>
      <c r="M924" s="474">
        <f t="shared" si="61"/>
        <v>0</v>
      </c>
      <c r="N924" s="474">
        <f t="shared" si="62"/>
        <v>0</v>
      </c>
      <c r="P924" s="488">
        <v>0.75</v>
      </c>
      <c r="R924" s="474">
        <v>0</v>
      </c>
      <c r="S924" s="474">
        <v>0</v>
      </c>
      <c r="U924" s="474">
        <v>0</v>
      </c>
      <c r="V924" s="474">
        <v>0</v>
      </c>
      <c r="X924" s="465">
        <v>0</v>
      </c>
      <c r="Y924" s="465">
        <v>0</v>
      </c>
      <c r="AA924" s="474">
        <v>0</v>
      </c>
      <c r="AB924" s="474">
        <v>0</v>
      </c>
      <c r="AD924" s="474"/>
      <c r="AE924" s="474"/>
      <c r="AG924" s="474"/>
      <c r="AH924" s="474"/>
      <c r="AP924" s="535"/>
    </row>
    <row r="925" spans="1:42" s="466" customFormat="1" ht="24" customHeight="1" outlineLevel="1" x14ac:dyDescent="0.25">
      <c r="A925" s="492"/>
      <c r="B925" s="462" t="s">
        <v>4639</v>
      </c>
      <c r="C925" s="461" t="s">
        <v>4634</v>
      </c>
      <c r="D925" s="461"/>
      <c r="E925" s="466" t="s">
        <v>13439</v>
      </c>
      <c r="F925" s="461" t="s">
        <v>4455</v>
      </c>
      <c r="G925" s="464">
        <v>3.1</v>
      </c>
      <c r="H925" s="464">
        <v>8</v>
      </c>
      <c r="I925" s="464" t="s">
        <v>4616</v>
      </c>
      <c r="J925" s="464">
        <v>1280</v>
      </c>
      <c r="K925" s="461">
        <v>80</v>
      </c>
      <c r="L925" s="464">
        <v>60</v>
      </c>
      <c r="M925" s="465">
        <f t="shared" si="61"/>
        <v>8249.02</v>
      </c>
      <c r="N925" s="465">
        <f t="shared" si="62"/>
        <v>4949.4120000000003</v>
      </c>
      <c r="O925" s="514"/>
      <c r="P925" s="486">
        <v>0.6</v>
      </c>
      <c r="Q925" s="514"/>
      <c r="R925" s="465">
        <v>6662.67</v>
      </c>
      <c r="S925" s="465">
        <v>3997.56</v>
      </c>
      <c r="T925" s="514"/>
      <c r="U925" s="465">
        <v>6662.67</v>
      </c>
      <c r="V925" s="465">
        <v>3997.56</v>
      </c>
      <c r="W925" s="514"/>
      <c r="X925" s="465">
        <v>6345.4</v>
      </c>
      <c r="Y925" s="465">
        <v>3807.2</v>
      </c>
      <c r="Z925" s="514"/>
      <c r="AA925" s="465">
        <v>5517.7</v>
      </c>
      <c r="AB925" s="465">
        <v>3310.62</v>
      </c>
      <c r="AC925" s="514"/>
      <c r="AD925" s="465">
        <v>4798</v>
      </c>
      <c r="AE925" s="465">
        <v>2878.7999999999997</v>
      </c>
      <c r="AF925" s="514"/>
      <c r="AG925" s="465">
        <v>4798</v>
      </c>
      <c r="AH925" s="465">
        <v>2878.7999999999997</v>
      </c>
      <c r="AI925" s="530"/>
      <c r="AJ925" s="533"/>
      <c r="AK925" s="533"/>
      <c r="AL925" s="533"/>
      <c r="AM925" s="533"/>
      <c r="AN925" s="533"/>
      <c r="AO925" s="533"/>
      <c r="AP925" s="534"/>
    </row>
    <row r="926" spans="1:42" ht="24" customHeight="1" outlineLevel="1" x14ac:dyDescent="0.25">
      <c r="A926" s="493"/>
      <c r="B926" s="471" t="s">
        <v>8515</v>
      </c>
      <c r="C926" s="469" t="s">
        <v>4634</v>
      </c>
      <c r="E926" s="472" t="s">
        <v>13440</v>
      </c>
      <c r="F926" s="469" t="s">
        <v>4455</v>
      </c>
      <c r="G926" s="468">
        <v>3.1</v>
      </c>
      <c r="H926" s="468">
        <v>8</v>
      </c>
      <c r="I926" s="468" t="s">
        <v>4616</v>
      </c>
      <c r="J926" s="468">
        <v>1328</v>
      </c>
      <c r="M926" s="474">
        <f t="shared" si="61"/>
        <v>10783.5</v>
      </c>
      <c r="N926" s="474">
        <f t="shared" si="62"/>
        <v>8087.625</v>
      </c>
      <c r="P926" s="488">
        <v>0.75</v>
      </c>
      <c r="R926" s="474">
        <v>8709.75</v>
      </c>
      <c r="S926" s="474">
        <v>6044.64</v>
      </c>
      <c r="U926" s="474">
        <v>8709.75</v>
      </c>
      <c r="V926" s="474">
        <v>6044.64</v>
      </c>
      <c r="X926" s="465">
        <v>8295</v>
      </c>
      <c r="Y926" s="465">
        <v>5756.8</v>
      </c>
      <c r="AA926" s="474">
        <v>7213.03</v>
      </c>
      <c r="AB926" s="474">
        <v>5005.95</v>
      </c>
      <c r="AD926" s="474">
        <v>6272.2</v>
      </c>
      <c r="AE926" s="474">
        <v>4353</v>
      </c>
      <c r="AG926" s="474">
        <v>6272.2</v>
      </c>
      <c r="AH926" s="474">
        <v>4353</v>
      </c>
      <c r="AP926" s="535"/>
    </row>
    <row r="927" spans="1:42" ht="24" customHeight="1" outlineLevel="1" x14ac:dyDescent="0.25">
      <c r="A927" s="493"/>
      <c r="B927" s="471" t="s">
        <v>8516</v>
      </c>
      <c r="C927" s="469" t="s">
        <v>4634</v>
      </c>
      <c r="E927" s="472" t="s">
        <v>13441</v>
      </c>
      <c r="F927" s="469" t="s">
        <v>4455</v>
      </c>
      <c r="G927" s="468">
        <v>3.1</v>
      </c>
      <c r="H927" s="468">
        <v>8</v>
      </c>
      <c r="I927" s="468" t="s">
        <v>4616</v>
      </c>
      <c r="J927" s="468">
        <v>1292</v>
      </c>
      <c r="M927" s="474">
        <f t="shared" si="61"/>
        <v>10274.550000000001</v>
      </c>
      <c r="N927" s="474">
        <f t="shared" si="62"/>
        <v>7397.6760000000004</v>
      </c>
      <c r="P927" s="488">
        <v>0.72</v>
      </c>
      <c r="R927" s="474">
        <v>8298.68</v>
      </c>
      <c r="S927" s="474">
        <v>5633.67</v>
      </c>
      <c r="U927" s="474">
        <v>8298.68</v>
      </c>
      <c r="V927" s="474">
        <v>5633.67</v>
      </c>
      <c r="X927" s="465">
        <v>7903.5</v>
      </c>
      <c r="Y927" s="465">
        <v>5365.4</v>
      </c>
      <c r="AA927" s="474">
        <v>6872.63</v>
      </c>
      <c r="AB927" s="474">
        <v>4665.55</v>
      </c>
      <c r="AD927" s="474">
        <v>5976.2</v>
      </c>
      <c r="AE927" s="474">
        <v>4056.9999999999995</v>
      </c>
      <c r="AG927" s="474">
        <v>5976.2</v>
      </c>
      <c r="AH927" s="474">
        <v>4056.9999999999995</v>
      </c>
      <c r="AP927" s="535"/>
    </row>
    <row r="928" spans="1:42" ht="24" customHeight="1" outlineLevel="1" x14ac:dyDescent="0.25">
      <c r="A928" s="493"/>
      <c r="B928" s="471" t="s">
        <v>8517</v>
      </c>
      <c r="C928" s="469" t="s">
        <v>4634</v>
      </c>
      <c r="E928" s="472" t="s">
        <v>13442</v>
      </c>
      <c r="F928" s="469" t="s">
        <v>4455</v>
      </c>
      <c r="G928" s="468">
        <v>3.1</v>
      </c>
      <c r="H928" s="468">
        <v>8</v>
      </c>
      <c r="I928" s="468" t="s">
        <v>4616</v>
      </c>
      <c r="J928" s="468">
        <v>1316</v>
      </c>
      <c r="M928" s="474">
        <f t="shared" si="61"/>
        <v>8757.84</v>
      </c>
      <c r="N928" s="474">
        <f t="shared" si="62"/>
        <v>5517.4391999999998</v>
      </c>
      <c r="P928" s="488">
        <v>0.63</v>
      </c>
      <c r="R928" s="474">
        <v>7073.64</v>
      </c>
      <c r="S928" s="474">
        <v>4408.6400000000003</v>
      </c>
      <c r="U928" s="474">
        <v>7073.64</v>
      </c>
      <c r="V928" s="474">
        <v>4408.6400000000003</v>
      </c>
      <c r="X928" s="465">
        <v>6736.8</v>
      </c>
      <c r="Y928" s="465">
        <v>4198.7</v>
      </c>
      <c r="AA928" s="474">
        <v>5858.1</v>
      </c>
      <c r="AB928" s="474">
        <v>3651.02</v>
      </c>
      <c r="AD928" s="474">
        <v>5094</v>
      </c>
      <c r="AE928" s="474">
        <v>3174.7999999999997</v>
      </c>
      <c r="AG928" s="474">
        <v>5094</v>
      </c>
      <c r="AH928" s="474">
        <v>3174.7999999999997</v>
      </c>
      <c r="AP928" s="535"/>
    </row>
    <row r="929" spans="1:42" ht="24" customHeight="1" outlineLevel="1" x14ac:dyDescent="0.25">
      <c r="A929" s="493"/>
      <c r="B929" s="471" t="s">
        <v>8518</v>
      </c>
      <c r="C929" s="469" t="s">
        <v>4634</v>
      </c>
      <c r="E929" s="472" t="s">
        <v>13443</v>
      </c>
      <c r="F929" s="469" t="s">
        <v>4455</v>
      </c>
      <c r="G929" s="468">
        <v>3.1</v>
      </c>
      <c r="H929" s="468">
        <v>8</v>
      </c>
      <c r="I929" s="468" t="s">
        <v>4616</v>
      </c>
      <c r="J929" s="468">
        <v>240</v>
      </c>
      <c r="M929" s="474">
        <f t="shared" si="61"/>
        <v>9321.7800000000007</v>
      </c>
      <c r="N929" s="474">
        <f t="shared" si="62"/>
        <v>5872.7214000000004</v>
      </c>
      <c r="P929" s="488">
        <v>0.63</v>
      </c>
      <c r="R929" s="474">
        <v>7529.13</v>
      </c>
      <c r="S929" s="474">
        <v>4517.5200000000004</v>
      </c>
      <c r="U929" s="474">
        <v>7529.13</v>
      </c>
      <c r="V929" s="474">
        <v>4517.5200000000004</v>
      </c>
      <c r="X929" s="465">
        <v>7170.6</v>
      </c>
      <c r="Y929" s="465">
        <v>4302.3999999999996</v>
      </c>
      <c r="AA929" s="474">
        <v>6235.3</v>
      </c>
      <c r="AB929" s="474">
        <v>3741.18</v>
      </c>
      <c r="AD929" s="474">
        <v>5422</v>
      </c>
      <c r="AE929" s="474">
        <v>3253.2</v>
      </c>
      <c r="AG929" s="474">
        <v>5422</v>
      </c>
      <c r="AH929" s="474">
        <v>3253.2</v>
      </c>
      <c r="AP929" s="535"/>
    </row>
    <row r="930" spans="1:42" ht="24" customHeight="1" outlineLevel="1" x14ac:dyDescent="0.25">
      <c r="A930" s="493"/>
      <c r="B930" s="471" t="s">
        <v>8519</v>
      </c>
      <c r="C930" s="469" t="s">
        <v>4634</v>
      </c>
      <c r="E930" s="472" t="s">
        <v>13444</v>
      </c>
      <c r="F930" s="469" t="s">
        <v>4455</v>
      </c>
      <c r="G930" s="468">
        <v>3.1</v>
      </c>
      <c r="H930" s="468">
        <v>8</v>
      </c>
      <c r="I930" s="468" t="s">
        <v>4616</v>
      </c>
      <c r="M930" s="474">
        <f t="shared" si="61"/>
        <v>0</v>
      </c>
      <c r="N930" s="474">
        <f t="shared" si="62"/>
        <v>0</v>
      </c>
      <c r="P930" s="488">
        <v>0.72</v>
      </c>
      <c r="R930" s="474">
        <v>0</v>
      </c>
      <c r="S930" s="474">
        <v>0</v>
      </c>
      <c r="U930" s="474">
        <v>0</v>
      </c>
      <c r="V930" s="474">
        <v>0</v>
      </c>
      <c r="X930" s="465">
        <v>0</v>
      </c>
      <c r="Y930" s="465">
        <v>0</v>
      </c>
      <c r="AA930" s="474">
        <v>0</v>
      </c>
      <c r="AB930" s="474">
        <v>0</v>
      </c>
      <c r="AD930" s="474"/>
      <c r="AE930" s="474"/>
      <c r="AG930" s="474"/>
      <c r="AH930" s="474"/>
      <c r="AP930" s="535"/>
    </row>
    <row r="931" spans="1:42" ht="24" customHeight="1" outlineLevel="1" x14ac:dyDescent="0.25">
      <c r="A931" s="493"/>
      <c r="B931" s="471" t="s">
        <v>19709</v>
      </c>
      <c r="C931" s="469" t="s">
        <v>4634</v>
      </c>
      <c r="E931" s="472" t="s">
        <v>19710</v>
      </c>
      <c r="F931" s="469" t="s">
        <v>4455</v>
      </c>
      <c r="G931" s="468">
        <v>3.1</v>
      </c>
      <c r="H931" s="468">
        <v>8</v>
      </c>
      <c r="I931" s="468" t="s">
        <v>4616</v>
      </c>
      <c r="M931" s="474">
        <f t="shared" si="61"/>
        <v>0</v>
      </c>
      <c r="N931" s="474">
        <f t="shared" si="62"/>
        <v>0</v>
      </c>
      <c r="P931" s="488">
        <v>0.75</v>
      </c>
      <c r="R931" s="474">
        <v>0</v>
      </c>
      <c r="S931" s="474">
        <v>0</v>
      </c>
      <c r="U931" s="474">
        <v>0</v>
      </c>
      <c r="V931" s="474">
        <v>0</v>
      </c>
      <c r="X931" s="465">
        <v>0</v>
      </c>
      <c r="Y931" s="465">
        <v>0</v>
      </c>
      <c r="AA931" s="474">
        <v>0</v>
      </c>
      <c r="AB931" s="474">
        <v>0</v>
      </c>
      <c r="AD931" s="474"/>
      <c r="AE931" s="474"/>
      <c r="AG931" s="474"/>
      <c r="AH931" s="474"/>
      <c r="AP931" s="535"/>
    </row>
    <row r="932" spans="1:42" s="466" customFormat="1" ht="24" customHeight="1" outlineLevel="1" x14ac:dyDescent="0.25">
      <c r="A932" s="492"/>
      <c r="B932" s="462" t="s">
        <v>4640</v>
      </c>
      <c r="C932" s="461" t="s">
        <v>4634</v>
      </c>
      <c r="D932" s="461"/>
      <c r="E932" s="466" t="s">
        <v>13445</v>
      </c>
      <c r="F932" s="461" t="s">
        <v>4455</v>
      </c>
      <c r="G932" s="464">
        <v>2.75</v>
      </c>
      <c r="H932" s="464">
        <v>8</v>
      </c>
      <c r="I932" s="464" t="s">
        <v>4616</v>
      </c>
      <c r="J932" s="464">
        <v>1264</v>
      </c>
      <c r="K932" s="461">
        <v>79</v>
      </c>
      <c r="L932" s="464">
        <v>59.25</v>
      </c>
      <c r="M932" s="465">
        <f t="shared" si="61"/>
        <v>7920.64</v>
      </c>
      <c r="N932" s="465">
        <f t="shared" si="62"/>
        <v>4752.384</v>
      </c>
      <c r="O932" s="514"/>
      <c r="P932" s="486">
        <v>0.6</v>
      </c>
      <c r="Q932" s="514"/>
      <c r="R932" s="465">
        <v>6397.44</v>
      </c>
      <c r="S932" s="465">
        <v>3838.49</v>
      </c>
      <c r="T932" s="514"/>
      <c r="U932" s="465">
        <v>6397.44</v>
      </c>
      <c r="V932" s="465">
        <v>3838.49</v>
      </c>
      <c r="W932" s="514"/>
      <c r="X932" s="465">
        <v>6092.8</v>
      </c>
      <c r="Y932" s="465">
        <v>3655.7</v>
      </c>
      <c r="Z932" s="514"/>
      <c r="AA932" s="465">
        <v>5298.05</v>
      </c>
      <c r="AB932" s="465">
        <v>3178.83</v>
      </c>
      <c r="AC932" s="514"/>
      <c r="AD932" s="465">
        <v>4607</v>
      </c>
      <c r="AE932" s="465">
        <v>2764.2</v>
      </c>
      <c r="AF932" s="514"/>
      <c r="AG932" s="465">
        <v>4607</v>
      </c>
      <c r="AH932" s="465">
        <v>2764.2</v>
      </c>
      <c r="AI932" s="530"/>
      <c r="AJ932" s="533"/>
      <c r="AK932" s="533"/>
      <c r="AL932" s="533"/>
      <c r="AM932" s="533"/>
      <c r="AN932" s="533"/>
      <c r="AO932" s="533"/>
      <c r="AP932" s="534"/>
    </row>
    <row r="933" spans="1:42" ht="24" customHeight="1" outlineLevel="1" x14ac:dyDescent="0.25">
      <c r="A933" s="493"/>
      <c r="B933" s="471" t="s">
        <v>8520</v>
      </c>
      <c r="C933" s="469" t="s">
        <v>4634</v>
      </c>
      <c r="E933" s="472" t="s">
        <v>13446</v>
      </c>
      <c r="F933" s="469" t="s">
        <v>4455</v>
      </c>
      <c r="G933" s="468">
        <v>2.75</v>
      </c>
      <c r="H933" s="468">
        <v>8</v>
      </c>
      <c r="I933" s="468" t="s">
        <v>4616</v>
      </c>
      <c r="J933" s="468">
        <v>1361</v>
      </c>
      <c r="M933" s="474">
        <f t="shared" si="61"/>
        <v>10945.480000000001</v>
      </c>
      <c r="N933" s="474">
        <f t="shared" si="62"/>
        <v>8209.11</v>
      </c>
      <c r="P933" s="488">
        <v>0.75</v>
      </c>
      <c r="R933" s="474">
        <v>8840.58</v>
      </c>
      <c r="S933" s="474">
        <v>6281.63</v>
      </c>
      <c r="U933" s="474">
        <v>8840.58</v>
      </c>
      <c r="V933" s="474">
        <v>6281.63</v>
      </c>
      <c r="X933" s="465">
        <v>8419.6</v>
      </c>
      <c r="Y933" s="465">
        <v>5982.5</v>
      </c>
      <c r="AA933" s="474">
        <v>7321.36</v>
      </c>
      <c r="AB933" s="474">
        <v>5202.1400000000003</v>
      </c>
      <c r="AD933" s="474">
        <v>6366.4</v>
      </c>
      <c r="AE933" s="474">
        <v>4523.5999999999995</v>
      </c>
      <c r="AG933" s="474">
        <v>6366.4</v>
      </c>
      <c r="AH933" s="474">
        <v>4523.5999999999995</v>
      </c>
      <c r="AP933" s="535"/>
    </row>
    <row r="934" spans="1:42" ht="24" customHeight="1" outlineLevel="1" x14ac:dyDescent="0.25">
      <c r="A934" s="493"/>
      <c r="B934" s="471" t="s">
        <v>8521</v>
      </c>
      <c r="C934" s="469" t="s">
        <v>4634</v>
      </c>
      <c r="E934" s="472" t="s">
        <v>13447</v>
      </c>
      <c r="F934" s="469" t="s">
        <v>4455</v>
      </c>
      <c r="G934" s="468">
        <v>2.75</v>
      </c>
      <c r="H934" s="468">
        <v>8</v>
      </c>
      <c r="I934" s="468" t="s">
        <v>4616</v>
      </c>
      <c r="J934" s="468">
        <v>1277</v>
      </c>
      <c r="M934" s="474">
        <f t="shared" si="61"/>
        <v>10309.26</v>
      </c>
      <c r="N934" s="474">
        <f t="shared" si="62"/>
        <v>7422.6671999999999</v>
      </c>
      <c r="P934" s="488">
        <v>0.72</v>
      </c>
      <c r="R934" s="474">
        <v>8326.7099999999991</v>
      </c>
      <c r="S934" s="474">
        <v>5767.76</v>
      </c>
      <c r="U934" s="474">
        <v>8326.7099999999991</v>
      </c>
      <c r="V934" s="474">
        <v>5767.76</v>
      </c>
      <c r="X934" s="465">
        <v>7930.2</v>
      </c>
      <c r="Y934" s="465">
        <v>5493.1</v>
      </c>
      <c r="AA934" s="474">
        <v>6895.86</v>
      </c>
      <c r="AB934" s="474">
        <v>4776.6400000000003</v>
      </c>
      <c r="AD934" s="474">
        <v>5996.4</v>
      </c>
      <c r="AE934" s="474">
        <v>4153.5999999999995</v>
      </c>
      <c r="AG934" s="474">
        <v>5996.4</v>
      </c>
      <c r="AH934" s="474">
        <v>4153.5999999999995</v>
      </c>
      <c r="AP934" s="535"/>
    </row>
    <row r="935" spans="1:42" ht="24" customHeight="1" outlineLevel="1" x14ac:dyDescent="0.25">
      <c r="A935" s="493"/>
      <c r="B935" s="471" t="s">
        <v>8522</v>
      </c>
      <c r="C935" s="469" t="s">
        <v>4634</v>
      </c>
      <c r="E935" s="472" t="s">
        <v>13448</v>
      </c>
      <c r="F935" s="469" t="s">
        <v>4455</v>
      </c>
      <c r="G935" s="468">
        <v>2.75</v>
      </c>
      <c r="H935" s="468">
        <v>8</v>
      </c>
      <c r="I935" s="468" t="s">
        <v>4616</v>
      </c>
      <c r="J935" s="468">
        <v>1348</v>
      </c>
      <c r="M935" s="474">
        <f t="shared" si="61"/>
        <v>8556.7300000000014</v>
      </c>
      <c r="N935" s="474">
        <f t="shared" si="62"/>
        <v>5390.7399000000005</v>
      </c>
      <c r="P935" s="488">
        <v>0.63</v>
      </c>
      <c r="R935" s="474">
        <v>6911.21</v>
      </c>
      <c r="S935" s="474">
        <v>4352.25</v>
      </c>
      <c r="U935" s="474">
        <v>6911.21</v>
      </c>
      <c r="V935" s="474">
        <v>4352.25</v>
      </c>
      <c r="X935" s="465">
        <v>6582.1</v>
      </c>
      <c r="Y935" s="465">
        <v>4145</v>
      </c>
      <c r="AA935" s="474">
        <v>5723.55</v>
      </c>
      <c r="AB935" s="474">
        <v>3604.33</v>
      </c>
      <c r="AD935" s="474">
        <v>4977</v>
      </c>
      <c r="AE935" s="474">
        <v>3134.2</v>
      </c>
      <c r="AG935" s="474">
        <v>4977</v>
      </c>
      <c r="AH935" s="474">
        <v>3134.2</v>
      </c>
      <c r="AP935" s="535"/>
    </row>
    <row r="936" spans="1:42" ht="24" customHeight="1" outlineLevel="1" x14ac:dyDescent="0.25">
      <c r="A936" s="493"/>
      <c r="B936" s="471" t="s">
        <v>8523</v>
      </c>
      <c r="C936" s="469" t="s">
        <v>4634</v>
      </c>
      <c r="E936" s="472" t="s">
        <v>13449</v>
      </c>
      <c r="F936" s="469" t="s">
        <v>4455</v>
      </c>
      <c r="G936" s="468">
        <v>2.75</v>
      </c>
      <c r="H936" s="468">
        <v>8</v>
      </c>
      <c r="I936" s="468" t="s">
        <v>4616</v>
      </c>
      <c r="J936" s="468">
        <v>237</v>
      </c>
      <c r="M936" s="474">
        <f t="shared" si="61"/>
        <v>8950.369999999999</v>
      </c>
      <c r="N936" s="474">
        <f t="shared" si="62"/>
        <v>5638.7330999999995</v>
      </c>
      <c r="P936" s="488">
        <v>0.63</v>
      </c>
      <c r="R936" s="474">
        <v>7229.15</v>
      </c>
      <c r="S936" s="474">
        <v>4337.55</v>
      </c>
      <c r="U936" s="474">
        <v>7229.15</v>
      </c>
      <c r="V936" s="474">
        <v>4337.55</v>
      </c>
      <c r="X936" s="465">
        <v>6884.9</v>
      </c>
      <c r="Y936" s="465">
        <v>4131</v>
      </c>
      <c r="AA936" s="474">
        <v>5986.9</v>
      </c>
      <c r="AB936" s="474">
        <v>3592.14</v>
      </c>
      <c r="AD936" s="474">
        <v>5206</v>
      </c>
      <c r="AE936" s="474">
        <v>3123.6</v>
      </c>
      <c r="AG936" s="474">
        <v>5206</v>
      </c>
      <c r="AH936" s="474">
        <v>3123.6</v>
      </c>
      <c r="AP936" s="535"/>
    </row>
    <row r="937" spans="1:42" ht="24" customHeight="1" outlineLevel="1" x14ac:dyDescent="0.25">
      <c r="A937" s="493"/>
      <c r="B937" s="471" t="s">
        <v>8524</v>
      </c>
      <c r="C937" s="469" t="s">
        <v>4634</v>
      </c>
      <c r="E937" s="472" t="s">
        <v>13450</v>
      </c>
      <c r="F937" s="469" t="s">
        <v>4455</v>
      </c>
      <c r="G937" s="468">
        <v>2.75</v>
      </c>
      <c r="H937" s="468">
        <v>8</v>
      </c>
      <c r="I937" s="468" t="s">
        <v>4616</v>
      </c>
      <c r="M937" s="474">
        <f t="shared" si="61"/>
        <v>0</v>
      </c>
      <c r="N937" s="474">
        <f t="shared" si="62"/>
        <v>0</v>
      </c>
      <c r="P937" s="488">
        <v>0.72</v>
      </c>
      <c r="R937" s="474">
        <v>0</v>
      </c>
      <c r="S937" s="474">
        <v>0</v>
      </c>
      <c r="U937" s="474">
        <v>0</v>
      </c>
      <c r="V937" s="474">
        <v>0</v>
      </c>
      <c r="X937" s="465">
        <v>0</v>
      </c>
      <c r="Y937" s="465">
        <v>0</v>
      </c>
      <c r="AA937" s="474">
        <v>0</v>
      </c>
      <c r="AB937" s="474">
        <v>0</v>
      </c>
      <c r="AD937" s="474"/>
      <c r="AE937" s="474"/>
      <c r="AG937" s="474"/>
      <c r="AH937" s="474"/>
      <c r="AP937" s="535"/>
    </row>
    <row r="938" spans="1:42" ht="24" customHeight="1" outlineLevel="1" x14ac:dyDescent="0.25">
      <c r="A938" s="493"/>
      <c r="B938" s="471" t="s">
        <v>19711</v>
      </c>
      <c r="C938" s="469" t="s">
        <v>4634</v>
      </c>
      <c r="E938" s="472" t="s">
        <v>19712</v>
      </c>
      <c r="F938" s="469" t="s">
        <v>4455</v>
      </c>
      <c r="G938" s="468">
        <v>2.75</v>
      </c>
      <c r="H938" s="468">
        <v>8</v>
      </c>
      <c r="I938" s="468" t="s">
        <v>4616</v>
      </c>
      <c r="M938" s="474">
        <f t="shared" si="61"/>
        <v>0</v>
      </c>
      <c r="N938" s="474">
        <f t="shared" si="62"/>
        <v>0</v>
      </c>
      <c r="P938" s="488">
        <v>0.75</v>
      </c>
      <c r="R938" s="474">
        <v>0</v>
      </c>
      <c r="S938" s="474">
        <v>0</v>
      </c>
      <c r="U938" s="474">
        <v>0</v>
      </c>
      <c r="V938" s="474">
        <v>0</v>
      </c>
      <c r="X938" s="465">
        <v>0</v>
      </c>
      <c r="Y938" s="465">
        <v>0</v>
      </c>
      <c r="AA938" s="474">
        <v>0</v>
      </c>
      <c r="AB938" s="474">
        <v>0</v>
      </c>
      <c r="AD938" s="474"/>
      <c r="AE938" s="474"/>
      <c r="AG938" s="474"/>
      <c r="AH938" s="474"/>
      <c r="AP938" s="535"/>
    </row>
    <row r="939" spans="1:42" ht="24" customHeight="1" outlineLevel="1" x14ac:dyDescent="0.25">
      <c r="A939" s="493"/>
      <c r="E939" s="472"/>
      <c r="M939" s="474"/>
      <c r="N939" s="474"/>
      <c r="P939" s="488"/>
      <c r="R939" s="474"/>
      <c r="S939" s="474"/>
      <c r="U939" s="474"/>
      <c r="V939" s="474"/>
      <c r="X939" s="465"/>
      <c r="Y939" s="465"/>
      <c r="AA939" s="474"/>
      <c r="AB939" s="474"/>
      <c r="AD939" s="474"/>
      <c r="AE939" s="474"/>
      <c r="AG939" s="474"/>
      <c r="AH939" s="474"/>
      <c r="AP939" s="535"/>
    </row>
    <row r="940" spans="1:42" ht="24" customHeight="1" outlineLevel="1" x14ac:dyDescent="0.25">
      <c r="A940" s="493"/>
      <c r="E940" s="472"/>
      <c r="M940" s="474"/>
      <c r="N940" s="474"/>
      <c r="P940" s="488"/>
      <c r="R940" s="474"/>
      <c r="S940" s="474"/>
      <c r="U940" s="474"/>
      <c r="V940" s="474"/>
      <c r="X940" s="465"/>
      <c r="Y940" s="465"/>
      <c r="AA940" s="474"/>
      <c r="AB940" s="474"/>
      <c r="AD940" s="474"/>
      <c r="AE940" s="474"/>
      <c r="AG940" s="474"/>
      <c r="AH940" s="474"/>
      <c r="AP940" s="535"/>
    </row>
    <row r="941" spans="1:42" ht="24" customHeight="1" outlineLevel="1" x14ac:dyDescent="0.25">
      <c r="A941" s="493"/>
      <c r="E941" s="472"/>
      <c r="M941" s="474"/>
      <c r="N941" s="474"/>
      <c r="P941" s="488"/>
      <c r="R941" s="474"/>
      <c r="S941" s="474"/>
      <c r="U941" s="474"/>
      <c r="V941" s="474"/>
      <c r="X941" s="465"/>
      <c r="Y941" s="465"/>
      <c r="AA941" s="474"/>
      <c r="AB941" s="474"/>
      <c r="AD941" s="474"/>
      <c r="AE941" s="474"/>
      <c r="AG941" s="474"/>
      <c r="AH941" s="474"/>
      <c r="AP941" s="535"/>
    </row>
    <row r="942" spans="1:42" ht="30.6" customHeight="1" x14ac:dyDescent="0.25">
      <c r="A942" s="491" t="s">
        <v>23320</v>
      </c>
      <c r="B942" s="478"/>
      <c r="E942" s="472"/>
      <c r="M942" s="474"/>
      <c r="N942" s="474"/>
      <c r="P942" s="488"/>
      <c r="R942" s="474"/>
      <c r="S942" s="474"/>
      <c r="U942" s="474"/>
      <c r="V942" s="474"/>
      <c r="X942" s="465"/>
      <c r="Y942" s="465"/>
      <c r="AA942" s="474"/>
      <c r="AB942" s="474"/>
      <c r="AD942" s="474"/>
      <c r="AE942" s="474"/>
      <c r="AG942" s="474"/>
      <c r="AH942" s="474"/>
      <c r="AP942" s="535"/>
    </row>
    <row r="943" spans="1:42" s="466" customFormat="1" ht="24" customHeight="1" outlineLevel="1" x14ac:dyDescent="0.25">
      <c r="A943" s="492"/>
      <c r="B943" s="462" t="s">
        <v>4617</v>
      </c>
      <c r="C943" s="461" t="s">
        <v>4619</v>
      </c>
      <c r="D943" s="461"/>
      <c r="E943" s="466" t="s">
        <v>8300</v>
      </c>
      <c r="F943" s="461" t="s">
        <v>4455</v>
      </c>
      <c r="G943" s="464">
        <v>1.65</v>
      </c>
      <c r="H943" s="464">
        <v>1.05</v>
      </c>
      <c r="I943" s="464" t="s">
        <v>4616</v>
      </c>
      <c r="J943" s="464">
        <v>256</v>
      </c>
      <c r="K943" s="461">
        <v>14</v>
      </c>
      <c r="L943" s="464">
        <v>6</v>
      </c>
      <c r="M943" s="465">
        <f t="shared" ref="M943:M1006" si="63">X943*$O$3</f>
        <v>1860.17</v>
      </c>
      <c r="N943" s="465">
        <f t="shared" ref="N943:N1006" si="64">M943*P943</f>
        <v>1116.1020000000001</v>
      </c>
      <c r="O943" s="514"/>
      <c r="P943" s="486">
        <v>0.6</v>
      </c>
      <c r="Q943" s="514"/>
      <c r="R943" s="465">
        <v>1502.45</v>
      </c>
      <c r="S943" s="465">
        <v>901.53</v>
      </c>
      <c r="T943" s="514"/>
      <c r="U943" s="465">
        <v>1502.45</v>
      </c>
      <c r="V943" s="465">
        <v>901.53</v>
      </c>
      <c r="W943" s="514"/>
      <c r="X943" s="465">
        <v>1430.9</v>
      </c>
      <c r="Y943" s="465">
        <v>858.6</v>
      </c>
      <c r="Z943" s="514"/>
      <c r="AA943" s="465">
        <v>1244.3</v>
      </c>
      <c r="AB943" s="465">
        <v>746.58</v>
      </c>
      <c r="AC943" s="514"/>
      <c r="AD943" s="465">
        <v>1082</v>
      </c>
      <c r="AE943" s="465">
        <v>649.19999999999993</v>
      </c>
      <c r="AF943" s="514"/>
      <c r="AG943" s="465">
        <v>1082</v>
      </c>
      <c r="AH943" s="465">
        <v>649.19999999999993</v>
      </c>
      <c r="AI943" s="530"/>
      <c r="AJ943" s="533"/>
      <c r="AK943" s="533"/>
      <c r="AL943" s="533"/>
      <c r="AM943" s="533"/>
      <c r="AN943" s="533"/>
      <c r="AO943" s="533"/>
      <c r="AP943" s="534"/>
    </row>
    <row r="944" spans="1:42" ht="24" customHeight="1" outlineLevel="1" x14ac:dyDescent="0.25">
      <c r="A944" s="493"/>
      <c r="B944" s="471" t="s">
        <v>8525</v>
      </c>
      <c r="C944" s="469" t="s">
        <v>4619</v>
      </c>
      <c r="E944" s="472" t="s">
        <v>11376</v>
      </c>
      <c r="F944" s="469" t="s">
        <v>4455</v>
      </c>
      <c r="G944" s="468">
        <v>1.65</v>
      </c>
      <c r="H944" s="468">
        <v>1.05</v>
      </c>
      <c r="I944" s="468" t="s">
        <v>4616</v>
      </c>
      <c r="M944" s="474">
        <f t="shared" si="63"/>
        <v>2576.34</v>
      </c>
      <c r="N944" s="474">
        <f t="shared" si="64"/>
        <v>1932.2550000000001</v>
      </c>
      <c r="P944" s="488">
        <v>0.75</v>
      </c>
      <c r="R944" s="474">
        <v>2080.89</v>
      </c>
      <c r="S944" s="474">
        <v>1479.98</v>
      </c>
      <c r="U944" s="474">
        <v>2080.89</v>
      </c>
      <c r="V944" s="474">
        <v>1479.98</v>
      </c>
      <c r="X944" s="465">
        <v>1981.8</v>
      </c>
      <c r="Y944" s="465">
        <v>1409.5</v>
      </c>
      <c r="AA944" s="474">
        <v>1723.33</v>
      </c>
      <c r="AB944" s="474">
        <v>1225.6099999999999</v>
      </c>
      <c r="AD944" s="474">
        <v>1498.55</v>
      </c>
      <c r="AE944" s="474">
        <v>1065.75</v>
      </c>
      <c r="AG944" s="474">
        <v>1498.55</v>
      </c>
      <c r="AH944" s="474">
        <v>1065.75</v>
      </c>
      <c r="AP944" s="535"/>
    </row>
    <row r="945" spans="1:42" ht="24" customHeight="1" outlineLevel="1" x14ac:dyDescent="0.25">
      <c r="A945" s="493"/>
      <c r="B945" s="471" t="s">
        <v>8526</v>
      </c>
      <c r="C945" s="469" t="s">
        <v>4619</v>
      </c>
      <c r="E945" s="472" t="s">
        <v>13451</v>
      </c>
      <c r="F945" s="469" t="s">
        <v>4455</v>
      </c>
      <c r="G945" s="468">
        <v>1.65</v>
      </c>
      <c r="H945" s="468">
        <v>1.05</v>
      </c>
      <c r="I945" s="468" t="s">
        <v>4616</v>
      </c>
      <c r="M945" s="474">
        <f t="shared" si="63"/>
        <v>2449.2000000000003</v>
      </c>
      <c r="N945" s="474">
        <f t="shared" si="64"/>
        <v>1763.4240000000002</v>
      </c>
      <c r="P945" s="488">
        <v>0.72</v>
      </c>
      <c r="R945" s="474">
        <v>1978.2</v>
      </c>
      <c r="S945" s="474">
        <v>1377.18</v>
      </c>
      <c r="U945" s="474">
        <v>1978.2</v>
      </c>
      <c r="V945" s="474">
        <v>1377.18</v>
      </c>
      <c r="X945" s="465">
        <v>1884</v>
      </c>
      <c r="Y945" s="465">
        <v>1311.6</v>
      </c>
      <c r="AA945" s="474">
        <v>1638.23</v>
      </c>
      <c r="AB945" s="474">
        <v>1140.51</v>
      </c>
      <c r="AD945" s="474">
        <v>1424.55</v>
      </c>
      <c r="AE945" s="474">
        <v>991.74999999999989</v>
      </c>
      <c r="AG945" s="474">
        <v>1424.55</v>
      </c>
      <c r="AH945" s="474">
        <v>991.74999999999989</v>
      </c>
      <c r="AP945" s="535"/>
    </row>
    <row r="946" spans="1:42" ht="24" customHeight="1" outlineLevel="1" x14ac:dyDescent="0.25">
      <c r="A946" s="493"/>
      <c r="B946" s="471" t="s">
        <v>8527</v>
      </c>
      <c r="C946" s="469" t="s">
        <v>4619</v>
      </c>
      <c r="E946" s="472" t="s">
        <v>11377</v>
      </c>
      <c r="F946" s="469" t="s">
        <v>4455</v>
      </c>
      <c r="G946" s="468">
        <v>1.65</v>
      </c>
      <c r="H946" s="468">
        <v>1.05</v>
      </c>
      <c r="I946" s="468" t="s">
        <v>4616</v>
      </c>
      <c r="M946" s="474">
        <f t="shared" si="63"/>
        <v>1987.44</v>
      </c>
      <c r="N946" s="474">
        <f t="shared" si="64"/>
        <v>1252.0871999999999</v>
      </c>
      <c r="P946" s="488">
        <v>0.63</v>
      </c>
      <c r="R946" s="474">
        <v>1605.24</v>
      </c>
      <c r="S946" s="474">
        <v>1004.22</v>
      </c>
      <c r="U946" s="474">
        <v>1605.24</v>
      </c>
      <c r="V946" s="474">
        <v>1004.22</v>
      </c>
      <c r="X946" s="465">
        <v>1528.8</v>
      </c>
      <c r="Y946" s="465">
        <v>956.4</v>
      </c>
      <c r="AA946" s="474">
        <v>1329.4</v>
      </c>
      <c r="AB946" s="474">
        <v>831.68</v>
      </c>
      <c r="AD946" s="474">
        <v>1156</v>
      </c>
      <c r="AE946" s="474">
        <v>723.19999999999993</v>
      </c>
      <c r="AG946" s="474">
        <v>1156</v>
      </c>
      <c r="AH946" s="474">
        <v>723.19999999999993</v>
      </c>
      <c r="AP946" s="535"/>
    </row>
    <row r="947" spans="1:42" ht="24" customHeight="1" outlineLevel="1" x14ac:dyDescent="0.25">
      <c r="A947" s="493"/>
      <c r="B947" s="471" t="s">
        <v>8528</v>
      </c>
      <c r="C947" s="469" t="s">
        <v>4619</v>
      </c>
      <c r="E947" s="472" t="s">
        <v>13452</v>
      </c>
      <c r="F947" s="469" t="s">
        <v>4455</v>
      </c>
      <c r="G947" s="468">
        <v>1.65</v>
      </c>
      <c r="H947" s="468">
        <v>1.05</v>
      </c>
      <c r="I947" s="468" t="s">
        <v>4616</v>
      </c>
      <c r="M947" s="474">
        <f t="shared" si="63"/>
        <v>2102.6200000000003</v>
      </c>
      <c r="N947" s="474">
        <f t="shared" si="64"/>
        <v>1324.6506000000002</v>
      </c>
      <c r="P947" s="488">
        <v>0.63</v>
      </c>
      <c r="R947" s="474">
        <v>1698.27</v>
      </c>
      <c r="S947" s="474">
        <v>1019.03</v>
      </c>
      <c r="U947" s="474">
        <v>1698.27</v>
      </c>
      <c r="V947" s="474">
        <v>1019.03</v>
      </c>
      <c r="X947" s="465">
        <v>1617.4</v>
      </c>
      <c r="Y947" s="465">
        <v>970.5</v>
      </c>
      <c r="AA947" s="474">
        <v>1406.45</v>
      </c>
      <c r="AB947" s="474">
        <v>843.87</v>
      </c>
      <c r="AD947" s="474">
        <v>1223</v>
      </c>
      <c r="AE947" s="474">
        <v>733.8</v>
      </c>
      <c r="AG947" s="474">
        <v>1223</v>
      </c>
      <c r="AH947" s="474">
        <v>733.8</v>
      </c>
      <c r="AP947" s="535"/>
    </row>
    <row r="948" spans="1:42" ht="24" customHeight="1" outlineLevel="1" x14ac:dyDescent="0.25">
      <c r="A948" s="493"/>
      <c r="B948" s="471" t="s">
        <v>8529</v>
      </c>
      <c r="C948" s="469" t="s">
        <v>4619</v>
      </c>
      <c r="E948" s="472" t="s">
        <v>13453</v>
      </c>
      <c r="F948" s="469" t="s">
        <v>4455</v>
      </c>
      <c r="G948" s="468">
        <v>1.65</v>
      </c>
      <c r="H948" s="468">
        <v>1.05</v>
      </c>
      <c r="I948" s="468" t="s">
        <v>4616</v>
      </c>
      <c r="M948" s="474">
        <f t="shared" si="63"/>
        <v>0</v>
      </c>
      <c r="N948" s="474">
        <f t="shared" si="64"/>
        <v>0</v>
      </c>
      <c r="P948" s="488">
        <v>0.72</v>
      </c>
      <c r="R948" s="474">
        <v>0</v>
      </c>
      <c r="S948" s="474">
        <v>0</v>
      </c>
      <c r="U948" s="474">
        <v>0</v>
      </c>
      <c r="V948" s="474">
        <v>0</v>
      </c>
      <c r="X948" s="465">
        <v>0</v>
      </c>
      <c r="Y948" s="465">
        <v>0</v>
      </c>
      <c r="AA948" s="474">
        <v>0</v>
      </c>
      <c r="AB948" s="474">
        <v>0</v>
      </c>
      <c r="AD948" s="474"/>
      <c r="AE948" s="474"/>
      <c r="AG948" s="474"/>
      <c r="AH948" s="474"/>
      <c r="AP948" s="535"/>
    </row>
    <row r="949" spans="1:42" ht="24" customHeight="1" outlineLevel="1" x14ac:dyDescent="0.25">
      <c r="A949" s="493"/>
      <c r="B949" s="471" t="s">
        <v>19715</v>
      </c>
      <c r="C949" s="469" t="s">
        <v>4619</v>
      </c>
      <c r="E949" s="472" t="s">
        <v>19716</v>
      </c>
      <c r="F949" s="469" t="s">
        <v>4455</v>
      </c>
      <c r="G949" s="468">
        <v>1.65</v>
      </c>
      <c r="H949" s="468">
        <v>1.05</v>
      </c>
      <c r="I949" s="468" t="s">
        <v>4616</v>
      </c>
      <c r="M949" s="474">
        <f t="shared" si="63"/>
        <v>0</v>
      </c>
      <c r="N949" s="474">
        <f t="shared" si="64"/>
        <v>0</v>
      </c>
      <c r="P949" s="488">
        <v>0.75</v>
      </c>
      <c r="R949" s="474">
        <v>0</v>
      </c>
      <c r="S949" s="474">
        <v>0</v>
      </c>
      <c r="U949" s="474">
        <v>0</v>
      </c>
      <c r="V949" s="474">
        <v>0</v>
      </c>
      <c r="X949" s="465">
        <v>0</v>
      </c>
      <c r="Y949" s="465">
        <v>0</v>
      </c>
      <c r="AA949" s="474">
        <v>0</v>
      </c>
      <c r="AB949" s="474">
        <v>0</v>
      </c>
      <c r="AD949" s="474"/>
      <c r="AE949" s="474"/>
      <c r="AG949" s="474"/>
      <c r="AH949" s="474"/>
      <c r="AP949" s="535"/>
    </row>
    <row r="950" spans="1:42" s="466" customFormat="1" ht="24" customHeight="1" outlineLevel="1" x14ac:dyDescent="0.25">
      <c r="A950" s="492"/>
      <c r="B950" s="462" t="s">
        <v>4618</v>
      </c>
      <c r="C950" s="461" t="s">
        <v>4619</v>
      </c>
      <c r="D950" s="461"/>
      <c r="E950" s="466" t="s">
        <v>8300</v>
      </c>
      <c r="F950" s="461" t="s">
        <v>4455</v>
      </c>
      <c r="G950" s="464">
        <v>1.1499999999999999</v>
      </c>
      <c r="H950" s="464">
        <v>1.3</v>
      </c>
      <c r="I950" s="464" t="s">
        <v>4616</v>
      </c>
      <c r="J950" s="464">
        <v>240</v>
      </c>
      <c r="K950" s="461">
        <v>11</v>
      </c>
      <c r="L950" s="464">
        <v>5</v>
      </c>
      <c r="M950" s="465">
        <f t="shared" si="63"/>
        <v>1507.74</v>
      </c>
      <c r="N950" s="465">
        <f t="shared" si="64"/>
        <v>904.64400000000001</v>
      </c>
      <c r="O950" s="514"/>
      <c r="P950" s="486">
        <v>0.6</v>
      </c>
      <c r="Q950" s="514"/>
      <c r="R950" s="465">
        <v>1217.79</v>
      </c>
      <c r="S950" s="465">
        <v>730.7</v>
      </c>
      <c r="T950" s="514"/>
      <c r="U950" s="465">
        <v>1217.79</v>
      </c>
      <c r="V950" s="465">
        <v>730.7</v>
      </c>
      <c r="W950" s="514"/>
      <c r="X950" s="465">
        <v>1159.8</v>
      </c>
      <c r="Y950" s="465">
        <v>695.9</v>
      </c>
      <c r="Z950" s="514"/>
      <c r="AA950" s="465">
        <v>1008.55</v>
      </c>
      <c r="AB950" s="465">
        <v>605.13</v>
      </c>
      <c r="AC950" s="514"/>
      <c r="AD950" s="465">
        <v>877</v>
      </c>
      <c r="AE950" s="465">
        <v>526.19999999999993</v>
      </c>
      <c r="AF950" s="514"/>
      <c r="AG950" s="465">
        <v>877</v>
      </c>
      <c r="AH950" s="465">
        <v>526.19999999999993</v>
      </c>
      <c r="AI950" s="530"/>
      <c r="AJ950" s="533"/>
      <c r="AK950" s="533"/>
      <c r="AL950" s="533"/>
      <c r="AM950" s="533"/>
      <c r="AN950" s="533"/>
      <c r="AO950" s="533"/>
      <c r="AP950" s="534"/>
    </row>
    <row r="951" spans="1:42" ht="24" customHeight="1" outlineLevel="1" x14ac:dyDescent="0.25">
      <c r="A951" s="493"/>
      <c r="B951" s="471" t="s">
        <v>8530</v>
      </c>
      <c r="C951" s="469" t="s">
        <v>4619</v>
      </c>
      <c r="E951" s="472" t="s">
        <v>11376</v>
      </c>
      <c r="F951" s="469" t="s">
        <v>4455</v>
      </c>
      <c r="G951" s="468">
        <v>1.1499999999999999</v>
      </c>
      <c r="H951" s="468">
        <v>1.3</v>
      </c>
      <c r="I951" s="468" t="s">
        <v>4616</v>
      </c>
      <c r="M951" s="474">
        <f t="shared" si="63"/>
        <v>2223.9100000000003</v>
      </c>
      <c r="N951" s="474">
        <f t="shared" si="64"/>
        <v>1667.9325000000003</v>
      </c>
      <c r="P951" s="488">
        <v>0.75</v>
      </c>
      <c r="R951" s="474">
        <v>1796.24</v>
      </c>
      <c r="S951" s="474">
        <v>1309.1400000000001</v>
      </c>
      <c r="U951" s="474">
        <v>1796.24</v>
      </c>
      <c r="V951" s="474">
        <v>1309.1400000000001</v>
      </c>
      <c r="X951" s="465">
        <v>1710.7</v>
      </c>
      <c r="Y951" s="465">
        <v>1246.8</v>
      </c>
      <c r="AA951" s="474">
        <v>1487.58</v>
      </c>
      <c r="AB951" s="474">
        <v>1084.1600000000001</v>
      </c>
      <c r="AD951" s="474">
        <v>1293.55</v>
      </c>
      <c r="AE951" s="474">
        <v>942.74999999999989</v>
      </c>
      <c r="AG951" s="474">
        <v>1293.55</v>
      </c>
      <c r="AH951" s="474">
        <v>942.74999999999989</v>
      </c>
      <c r="AP951" s="535"/>
    </row>
    <row r="952" spans="1:42" ht="24" customHeight="1" outlineLevel="1" x14ac:dyDescent="0.25">
      <c r="A952" s="493"/>
      <c r="B952" s="471" t="s">
        <v>8531</v>
      </c>
      <c r="C952" s="469" t="s">
        <v>4619</v>
      </c>
      <c r="E952" s="472" t="s">
        <v>13451</v>
      </c>
      <c r="F952" s="469" t="s">
        <v>4455</v>
      </c>
      <c r="G952" s="468">
        <v>1.1499999999999999</v>
      </c>
      <c r="H952" s="468">
        <v>1.3</v>
      </c>
      <c r="I952" s="468" t="s">
        <v>4616</v>
      </c>
      <c r="M952" s="474">
        <f t="shared" si="63"/>
        <v>2096.77</v>
      </c>
      <c r="N952" s="474">
        <f t="shared" si="64"/>
        <v>1509.6743999999999</v>
      </c>
      <c r="P952" s="488">
        <v>0.72</v>
      </c>
      <c r="R952" s="474">
        <v>1693.55</v>
      </c>
      <c r="S952" s="474">
        <v>1206.3499999999999</v>
      </c>
      <c r="U952" s="474">
        <v>1693.55</v>
      </c>
      <c r="V952" s="474">
        <v>1206.3499999999999</v>
      </c>
      <c r="X952" s="465">
        <v>1612.9</v>
      </c>
      <c r="Y952" s="465">
        <v>1148.9000000000001</v>
      </c>
      <c r="AA952" s="474">
        <v>1402.48</v>
      </c>
      <c r="AB952" s="474">
        <v>999.06</v>
      </c>
      <c r="AD952" s="474">
        <v>1219.55</v>
      </c>
      <c r="AE952" s="474">
        <v>868.74999999999989</v>
      </c>
      <c r="AG952" s="474">
        <v>1219.55</v>
      </c>
      <c r="AH952" s="474">
        <v>868.74999999999989</v>
      </c>
      <c r="AP952" s="535"/>
    </row>
    <row r="953" spans="1:42" ht="24" customHeight="1" outlineLevel="1" x14ac:dyDescent="0.25">
      <c r="A953" s="493"/>
      <c r="B953" s="471" t="s">
        <v>8532</v>
      </c>
      <c r="C953" s="469" t="s">
        <v>4619</v>
      </c>
      <c r="E953" s="472" t="s">
        <v>11377</v>
      </c>
      <c r="F953" s="469" t="s">
        <v>4455</v>
      </c>
      <c r="G953" s="468">
        <v>1.1499999999999999</v>
      </c>
      <c r="H953" s="468">
        <v>1.3</v>
      </c>
      <c r="I953" s="468" t="s">
        <v>4616</v>
      </c>
      <c r="M953" s="474">
        <f t="shared" si="63"/>
        <v>1635.0100000000002</v>
      </c>
      <c r="N953" s="474">
        <f t="shared" si="64"/>
        <v>1030.0563000000002</v>
      </c>
      <c r="P953" s="488">
        <v>0.63</v>
      </c>
      <c r="R953" s="474">
        <v>1320.59</v>
      </c>
      <c r="S953" s="474">
        <v>833.49</v>
      </c>
      <c r="U953" s="474">
        <v>1320.59</v>
      </c>
      <c r="V953" s="474">
        <v>833.49</v>
      </c>
      <c r="X953" s="465">
        <v>1257.7</v>
      </c>
      <c r="Y953" s="465">
        <v>793.8</v>
      </c>
      <c r="AA953" s="474">
        <v>1093.6500000000001</v>
      </c>
      <c r="AB953" s="474">
        <v>690.23</v>
      </c>
      <c r="AD953" s="474">
        <v>951</v>
      </c>
      <c r="AE953" s="474">
        <v>600.19999999999993</v>
      </c>
      <c r="AG953" s="474">
        <v>951</v>
      </c>
      <c r="AH953" s="474">
        <v>600.19999999999993</v>
      </c>
      <c r="AP953" s="535"/>
    </row>
    <row r="954" spans="1:42" ht="24" customHeight="1" outlineLevel="1" x14ac:dyDescent="0.25">
      <c r="A954" s="493"/>
      <c r="B954" s="471" t="s">
        <v>8533</v>
      </c>
      <c r="C954" s="469" t="s">
        <v>4619</v>
      </c>
      <c r="E954" s="472" t="s">
        <v>13452</v>
      </c>
      <c r="F954" s="469" t="s">
        <v>4455</v>
      </c>
      <c r="G954" s="468">
        <v>1.1499999999999999</v>
      </c>
      <c r="H954" s="468">
        <v>1.3</v>
      </c>
      <c r="I954" s="468" t="s">
        <v>4616</v>
      </c>
      <c r="M954" s="474">
        <f t="shared" si="63"/>
        <v>1705.4700000000003</v>
      </c>
      <c r="N954" s="474">
        <f t="shared" si="64"/>
        <v>1074.4461000000001</v>
      </c>
      <c r="P954" s="488">
        <v>0.63</v>
      </c>
      <c r="R954" s="474">
        <v>1377.5</v>
      </c>
      <c r="S954" s="474">
        <v>826.56</v>
      </c>
      <c r="U954" s="474">
        <v>1377.5</v>
      </c>
      <c r="V954" s="474">
        <v>826.56</v>
      </c>
      <c r="X954" s="465">
        <v>1311.9</v>
      </c>
      <c r="Y954" s="465">
        <v>787.2</v>
      </c>
      <c r="AA954" s="474">
        <v>1140.8</v>
      </c>
      <c r="AB954" s="474">
        <v>684.48</v>
      </c>
      <c r="AD954" s="474">
        <v>992</v>
      </c>
      <c r="AE954" s="474">
        <v>595.19999999999993</v>
      </c>
      <c r="AG954" s="474">
        <v>992</v>
      </c>
      <c r="AH954" s="474">
        <v>595.19999999999993</v>
      </c>
      <c r="AP954" s="535"/>
    </row>
    <row r="955" spans="1:42" ht="24" customHeight="1" outlineLevel="1" x14ac:dyDescent="0.25">
      <c r="A955" s="493"/>
      <c r="B955" s="471" t="s">
        <v>8534</v>
      </c>
      <c r="C955" s="469" t="s">
        <v>4619</v>
      </c>
      <c r="E955" s="472" t="s">
        <v>13453</v>
      </c>
      <c r="F955" s="469" t="s">
        <v>4455</v>
      </c>
      <c r="G955" s="468">
        <v>1.1499999999999999</v>
      </c>
      <c r="H955" s="468">
        <v>1.3</v>
      </c>
      <c r="I955" s="468" t="s">
        <v>4616</v>
      </c>
      <c r="M955" s="474">
        <f t="shared" si="63"/>
        <v>0</v>
      </c>
      <c r="N955" s="474">
        <f t="shared" si="64"/>
        <v>0</v>
      </c>
      <c r="P955" s="488">
        <v>0.72</v>
      </c>
      <c r="R955" s="474">
        <v>0</v>
      </c>
      <c r="S955" s="474">
        <v>0</v>
      </c>
      <c r="U955" s="474">
        <v>0</v>
      </c>
      <c r="V955" s="474">
        <v>0</v>
      </c>
      <c r="X955" s="465">
        <v>0</v>
      </c>
      <c r="Y955" s="465">
        <v>0</v>
      </c>
      <c r="AA955" s="474">
        <v>0</v>
      </c>
      <c r="AB955" s="474">
        <v>0</v>
      </c>
      <c r="AD955" s="474"/>
      <c r="AE955" s="474"/>
      <c r="AG955" s="474"/>
      <c r="AH955" s="474"/>
      <c r="AP955" s="535"/>
    </row>
    <row r="956" spans="1:42" ht="24" customHeight="1" outlineLevel="1" x14ac:dyDescent="0.25">
      <c r="A956" s="493"/>
      <c r="B956" s="471" t="s">
        <v>19717</v>
      </c>
      <c r="C956" s="469" t="s">
        <v>4619</v>
      </c>
      <c r="E956" s="472" t="s">
        <v>19718</v>
      </c>
      <c r="F956" s="469" t="s">
        <v>4455</v>
      </c>
      <c r="G956" s="468">
        <v>1.1499999999999999</v>
      </c>
      <c r="H956" s="468">
        <v>1.3</v>
      </c>
      <c r="I956" s="468" t="s">
        <v>4616</v>
      </c>
      <c r="M956" s="474">
        <f t="shared" si="63"/>
        <v>0</v>
      </c>
      <c r="N956" s="474">
        <f t="shared" si="64"/>
        <v>0</v>
      </c>
      <c r="P956" s="488">
        <v>0.75</v>
      </c>
      <c r="R956" s="474">
        <v>0</v>
      </c>
      <c r="S956" s="474">
        <v>0</v>
      </c>
      <c r="U956" s="474">
        <v>0</v>
      </c>
      <c r="V956" s="474">
        <v>0</v>
      </c>
      <c r="X956" s="465">
        <v>0</v>
      </c>
      <c r="Y956" s="465">
        <v>0</v>
      </c>
      <c r="AA956" s="474">
        <v>0</v>
      </c>
      <c r="AB956" s="474">
        <v>0</v>
      </c>
      <c r="AD956" s="474"/>
      <c r="AE956" s="474"/>
      <c r="AG956" s="474"/>
      <c r="AH956" s="474"/>
      <c r="AP956" s="535"/>
    </row>
    <row r="957" spans="1:42" s="466" customFormat="1" ht="24" customHeight="1" outlineLevel="1" x14ac:dyDescent="0.25">
      <c r="A957" s="492"/>
      <c r="B957" s="462" t="s">
        <v>4620</v>
      </c>
      <c r="C957" s="461" t="s">
        <v>4619</v>
      </c>
      <c r="D957" s="461"/>
      <c r="E957" s="466" t="s">
        <v>8300</v>
      </c>
      <c r="F957" s="461" t="s">
        <v>4455</v>
      </c>
      <c r="G957" s="464">
        <v>0.8</v>
      </c>
      <c r="H957" s="464">
        <v>1.75</v>
      </c>
      <c r="I957" s="464" t="s">
        <v>4616</v>
      </c>
      <c r="J957" s="464">
        <v>224</v>
      </c>
      <c r="K957" s="461">
        <v>12</v>
      </c>
      <c r="L957" s="464">
        <v>5</v>
      </c>
      <c r="M957" s="465">
        <f t="shared" si="63"/>
        <v>1624.74</v>
      </c>
      <c r="N957" s="465">
        <f t="shared" si="64"/>
        <v>974.84399999999994</v>
      </c>
      <c r="O957" s="514"/>
      <c r="P957" s="486">
        <v>0.6</v>
      </c>
      <c r="Q957" s="514"/>
      <c r="R957" s="465">
        <v>1312.29</v>
      </c>
      <c r="S957" s="465">
        <v>787.4</v>
      </c>
      <c r="T957" s="514"/>
      <c r="U957" s="465">
        <v>1312.29</v>
      </c>
      <c r="V957" s="465">
        <v>787.4</v>
      </c>
      <c r="W957" s="514"/>
      <c r="X957" s="465">
        <v>1249.8</v>
      </c>
      <c r="Y957" s="465">
        <v>749.9</v>
      </c>
      <c r="Z957" s="514"/>
      <c r="AA957" s="465">
        <v>1086.75</v>
      </c>
      <c r="AB957" s="465">
        <v>652.04999999999995</v>
      </c>
      <c r="AC957" s="514"/>
      <c r="AD957" s="465">
        <v>945</v>
      </c>
      <c r="AE957" s="465">
        <v>567</v>
      </c>
      <c r="AF957" s="514"/>
      <c r="AG957" s="465">
        <v>945</v>
      </c>
      <c r="AH957" s="465">
        <v>567</v>
      </c>
      <c r="AI957" s="530"/>
      <c r="AJ957" s="533"/>
      <c r="AK957" s="533"/>
      <c r="AL957" s="533"/>
      <c r="AM957" s="533"/>
      <c r="AN957" s="533"/>
      <c r="AO957" s="533"/>
      <c r="AP957" s="534"/>
    </row>
    <row r="958" spans="1:42" ht="24" customHeight="1" outlineLevel="1" x14ac:dyDescent="0.25">
      <c r="A958" s="493"/>
      <c r="B958" s="471" t="s">
        <v>8535</v>
      </c>
      <c r="C958" s="469" t="s">
        <v>4619</v>
      </c>
      <c r="E958" s="472" t="s">
        <v>11376</v>
      </c>
      <c r="F958" s="469" t="s">
        <v>4455</v>
      </c>
      <c r="G958" s="468">
        <v>0.8</v>
      </c>
      <c r="H958" s="468">
        <v>1.75</v>
      </c>
      <c r="I958" s="468" t="s">
        <v>4616</v>
      </c>
      <c r="M958" s="474">
        <f t="shared" si="63"/>
        <v>2231.9700000000003</v>
      </c>
      <c r="N958" s="474">
        <f t="shared" si="64"/>
        <v>1673.9775000000002</v>
      </c>
      <c r="P958" s="488">
        <v>0.75</v>
      </c>
      <c r="R958" s="474">
        <v>1802.75</v>
      </c>
      <c r="S958" s="474">
        <v>1277.8499999999999</v>
      </c>
      <c r="U958" s="474">
        <v>1802.75</v>
      </c>
      <c r="V958" s="474">
        <v>1277.8499999999999</v>
      </c>
      <c r="X958" s="465">
        <v>1716.9</v>
      </c>
      <c r="Y958" s="465">
        <v>1217</v>
      </c>
      <c r="AA958" s="474">
        <v>1492.93</v>
      </c>
      <c r="AB958" s="474">
        <v>1058.23</v>
      </c>
      <c r="AD958" s="474">
        <v>1298.2</v>
      </c>
      <c r="AE958" s="474">
        <v>920.2</v>
      </c>
      <c r="AG958" s="474">
        <v>1298.2</v>
      </c>
      <c r="AH958" s="474">
        <v>920.2</v>
      </c>
      <c r="AP958" s="535"/>
    </row>
    <row r="959" spans="1:42" ht="24" customHeight="1" outlineLevel="1" x14ac:dyDescent="0.25">
      <c r="A959" s="493"/>
      <c r="B959" s="471" t="s">
        <v>8536</v>
      </c>
      <c r="C959" s="469" t="s">
        <v>4619</v>
      </c>
      <c r="E959" s="472" t="s">
        <v>13451</v>
      </c>
      <c r="F959" s="469" t="s">
        <v>4455</v>
      </c>
      <c r="G959" s="468">
        <v>0.8</v>
      </c>
      <c r="H959" s="468">
        <v>1.75</v>
      </c>
      <c r="I959" s="468" t="s">
        <v>4616</v>
      </c>
      <c r="M959" s="474">
        <f t="shared" si="63"/>
        <v>2104.7000000000003</v>
      </c>
      <c r="N959" s="474">
        <f t="shared" si="64"/>
        <v>1515.3840000000002</v>
      </c>
      <c r="P959" s="488">
        <v>0.72</v>
      </c>
      <c r="R959" s="474">
        <v>1699.95</v>
      </c>
      <c r="S959" s="474">
        <v>1175.06</v>
      </c>
      <c r="U959" s="474">
        <v>1699.95</v>
      </c>
      <c r="V959" s="474">
        <v>1175.06</v>
      </c>
      <c r="X959" s="465">
        <v>1619</v>
      </c>
      <c r="Y959" s="465">
        <v>1119.0999999999999</v>
      </c>
      <c r="AA959" s="474">
        <v>1407.83</v>
      </c>
      <c r="AB959" s="474">
        <v>973.13</v>
      </c>
      <c r="AD959" s="474">
        <v>1224.2</v>
      </c>
      <c r="AE959" s="474">
        <v>846.2</v>
      </c>
      <c r="AG959" s="474">
        <v>1224.2</v>
      </c>
      <c r="AH959" s="474">
        <v>846.2</v>
      </c>
      <c r="AP959" s="535"/>
    </row>
    <row r="960" spans="1:42" ht="24" customHeight="1" outlineLevel="1" x14ac:dyDescent="0.25">
      <c r="A960" s="493"/>
      <c r="B960" s="471" t="s">
        <v>8537</v>
      </c>
      <c r="C960" s="469" t="s">
        <v>4619</v>
      </c>
      <c r="E960" s="472" t="s">
        <v>11377</v>
      </c>
      <c r="F960" s="469" t="s">
        <v>4455</v>
      </c>
      <c r="G960" s="468">
        <v>0.8</v>
      </c>
      <c r="H960" s="468">
        <v>1.75</v>
      </c>
      <c r="I960" s="468" t="s">
        <v>4616</v>
      </c>
      <c r="M960" s="474">
        <f t="shared" si="63"/>
        <v>1751.8799999999999</v>
      </c>
      <c r="N960" s="474">
        <f t="shared" si="64"/>
        <v>1103.6843999999999</v>
      </c>
      <c r="P960" s="488">
        <v>0.63</v>
      </c>
      <c r="R960" s="474">
        <v>1414.98</v>
      </c>
      <c r="S960" s="474">
        <v>890.09</v>
      </c>
      <c r="U960" s="474">
        <v>1414.98</v>
      </c>
      <c r="V960" s="474">
        <v>890.09</v>
      </c>
      <c r="X960" s="465">
        <v>1347.6</v>
      </c>
      <c r="Y960" s="465">
        <v>847.7</v>
      </c>
      <c r="AA960" s="474">
        <v>1171.8499999999999</v>
      </c>
      <c r="AB960" s="474">
        <v>737.15</v>
      </c>
      <c r="AD960" s="474">
        <v>1019</v>
      </c>
      <c r="AE960" s="474">
        <v>641</v>
      </c>
      <c r="AG960" s="474">
        <v>1019</v>
      </c>
      <c r="AH960" s="474">
        <v>641</v>
      </c>
      <c r="AP960" s="535"/>
    </row>
    <row r="961" spans="1:42" ht="24" customHeight="1" outlineLevel="1" x14ac:dyDescent="0.25">
      <c r="A961" s="493"/>
      <c r="B961" s="471" t="s">
        <v>8538</v>
      </c>
      <c r="C961" s="469" t="s">
        <v>4619</v>
      </c>
      <c r="E961" s="472" t="s">
        <v>13452</v>
      </c>
      <c r="F961" s="469" t="s">
        <v>4455</v>
      </c>
      <c r="G961" s="468">
        <v>0.8</v>
      </c>
      <c r="H961" s="468">
        <v>1.75</v>
      </c>
      <c r="I961" s="468" t="s">
        <v>4616</v>
      </c>
      <c r="M961" s="474">
        <f t="shared" si="63"/>
        <v>1836.1200000000001</v>
      </c>
      <c r="N961" s="474">
        <f t="shared" si="64"/>
        <v>1156.7556000000002</v>
      </c>
      <c r="P961" s="488">
        <v>0.63</v>
      </c>
      <c r="R961" s="474">
        <v>1483.02</v>
      </c>
      <c r="S961" s="474">
        <v>889.88</v>
      </c>
      <c r="U961" s="474">
        <v>1483.02</v>
      </c>
      <c r="V961" s="474">
        <v>889.88</v>
      </c>
      <c r="X961" s="465">
        <v>1412.4</v>
      </c>
      <c r="Y961" s="465">
        <v>847.5</v>
      </c>
      <c r="AA961" s="474">
        <v>1228.2</v>
      </c>
      <c r="AB961" s="474">
        <v>736.92</v>
      </c>
      <c r="AD961" s="474">
        <v>1068</v>
      </c>
      <c r="AE961" s="474">
        <v>640.79999999999995</v>
      </c>
      <c r="AG961" s="474">
        <v>1068</v>
      </c>
      <c r="AH961" s="474">
        <v>640.79999999999995</v>
      </c>
      <c r="AP961" s="535"/>
    </row>
    <row r="962" spans="1:42" ht="24" customHeight="1" outlineLevel="1" x14ac:dyDescent="0.25">
      <c r="A962" s="493"/>
      <c r="B962" s="471" t="s">
        <v>8539</v>
      </c>
      <c r="C962" s="469" t="s">
        <v>4619</v>
      </c>
      <c r="E962" s="472" t="s">
        <v>13453</v>
      </c>
      <c r="F962" s="469" t="s">
        <v>4455</v>
      </c>
      <c r="G962" s="468">
        <v>0.8</v>
      </c>
      <c r="H962" s="468">
        <v>1.75</v>
      </c>
      <c r="I962" s="468" t="s">
        <v>4616</v>
      </c>
      <c r="M962" s="474">
        <f t="shared" si="63"/>
        <v>0</v>
      </c>
      <c r="N962" s="474">
        <f t="shared" si="64"/>
        <v>0</v>
      </c>
      <c r="P962" s="488">
        <v>0.72</v>
      </c>
      <c r="R962" s="474">
        <v>0</v>
      </c>
      <c r="S962" s="474">
        <v>0</v>
      </c>
      <c r="U962" s="474">
        <v>0</v>
      </c>
      <c r="V962" s="474">
        <v>0</v>
      </c>
      <c r="X962" s="465">
        <v>0</v>
      </c>
      <c r="Y962" s="465">
        <v>0</v>
      </c>
      <c r="AA962" s="474">
        <v>0</v>
      </c>
      <c r="AB962" s="474">
        <v>0</v>
      </c>
      <c r="AD962" s="474"/>
      <c r="AE962" s="474"/>
      <c r="AG962" s="474"/>
      <c r="AH962" s="474"/>
      <c r="AP962" s="535"/>
    </row>
    <row r="963" spans="1:42" ht="24" customHeight="1" outlineLevel="1" x14ac:dyDescent="0.25">
      <c r="A963" s="493"/>
      <c r="B963" s="471" t="s">
        <v>19719</v>
      </c>
      <c r="C963" s="469" t="s">
        <v>4619</v>
      </c>
      <c r="E963" s="472" t="s">
        <v>19716</v>
      </c>
      <c r="F963" s="469" t="s">
        <v>4455</v>
      </c>
      <c r="G963" s="468">
        <v>0.8</v>
      </c>
      <c r="H963" s="468">
        <v>1.75</v>
      </c>
      <c r="I963" s="468" t="s">
        <v>4616</v>
      </c>
      <c r="M963" s="474">
        <f t="shared" si="63"/>
        <v>0</v>
      </c>
      <c r="N963" s="474">
        <f t="shared" si="64"/>
        <v>0</v>
      </c>
      <c r="P963" s="488">
        <v>0.75</v>
      </c>
      <c r="R963" s="474">
        <v>0</v>
      </c>
      <c r="S963" s="474">
        <v>0</v>
      </c>
      <c r="U963" s="474">
        <v>0</v>
      </c>
      <c r="V963" s="474">
        <v>0</v>
      </c>
      <c r="X963" s="465">
        <v>0</v>
      </c>
      <c r="Y963" s="465">
        <v>0</v>
      </c>
      <c r="AA963" s="474">
        <v>0</v>
      </c>
      <c r="AB963" s="474">
        <v>0</v>
      </c>
      <c r="AD963" s="474"/>
      <c r="AE963" s="474"/>
      <c r="AG963" s="474"/>
      <c r="AH963" s="474"/>
      <c r="AP963" s="535"/>
    </row>
    <row r="964" spans="1:42" s="466" customFormat="1" ht="24" customHeight="1" outlineLevel="1" x14ac:dyDescent="0.25">
      <c r="A964" s="492"/>
      <c r="B964" s="462" t="s">
        <v>4621</v>
      </c>
      <c r="C964" s="461" t="s">
        <v>4619</v>
      </c>
      <c r="D964" s="461"/>
      <c r="E964" s="466" t="s">
        <v>13454</v>
      </c>
      <c r="F964" s="461" t="s">
        <v>4455</v>
      </c>
      <c r="G964" s="464">
        <v>2.7</v>
      </c>
      <c r="H964" s="464">
        <v>6.5</v>
      </c>
      <c r="I964" s="464" t="s">
        <v>4616</v>
      </c>
      <c r="J964" s="464">
        <v>992</v>
      </c>
      <c r="K964" s="461">
        <v>62</v>
      </c>
      <c r="L964" s="464">
        <v>34.1</v>
      </c>
      <c r="M964" s="465">
        <f t="shared" si="63"/>
        <v>7083.31</v>
      </c>
      <c r="N964" s="465">
        <f t="shared" si="64"/>
        <v>4249.9859999999999</v>
      </c>
      <c r="O964" s="514"/>
      <c r="P964" s="486">
        <v>0.6</v>
      </c>
      <c r="Q964" s="514"/>
      <c r="R964" s="465">
        <v>5721.14</v>
      </c>
      <c r="S964" s="465">
        <v>3432.66</v>
      </c>
      <c r="T964" s="514"/>
      <c r="U964" s="465">
        <v>5721.14</v>
      </c>
      <c r="V964" s="465">
        <v>3432.66</v>
      </c>
      <c r="W964" s="514"/>
      <c r="X964" s="465">
        <v>5448.7</v>
      </c>
      <c r="Y964" s="465">
        <v>3269.2</v>
      </c>
      <c r="Z964" s="514"/>
      <c r="AA964" s="465">
        <v>4738</v>
      </c>
      <c r="AB964" s="465">
        <v>2842.8</v>
      </c>
      <c r="AC964" s="514"/>
      <c r="AD964" s="465">
        <v>4120</v>
      </c>
      <c r="AE964" s="465">
        <v>2472</v>
      </c>
      <c r="AF964" s="514"/>
      <c r="AG964" s="465">
        <v>4120</v>
      </c>
      <c r="AH964" s="465">
        <v>2472</v>
      </c>
      <c r="AI964" s="530"/>
      <c r="AJ964" s="533"/>
      <c r="AK964" s="533"/>
      <c r="AL964" s="533"/>
      <c r="AM964" s="533"/>
      <c r="AN964" s="533"/>
      <c r="AO964" s="533"/>
      <c r="AP964" s="534"/>
    </row>
    <row r="965" spans="1:42" ht="24" customHeight="1" outlineLevel="1" x14ac:dyDescent="0.25">
      <c r="A965" s="493"/>
      <c r="B965" s="471" t="s">
        <v>8540</v>
      </c>
      <c r="C965" s="469" t="s">
        <v>4619</v>
      </c>
      <c r="E965" s="472" t="s">
        <v>13455</v>
      </c>
      <c r="F965" s="469" t="s">
        <v>4455</v>
      </c>
      <c r="G965" s="468">
        <v>2.7</v>
      </c>
      <c r="H965" s="468">
        <v>6.5</v>
      </c>
      <c r="I965" s="468" t="s">
        <v>4616</v>
      </c>
      <c r="J965" s="468">
        <v>1008</v>
      </c>
      <c r="M965" s="474">
        <f t="shared" si="63"/>
        <v>8528.26</v>
      </c>
      <c r="N965" s="474">
        <f t="shared" si="64"/>
        <v>6396.1949999999997</v>
      </c>
      <c r="P965" s="488">
        <v>0.75</v>
      </c>
      <c r="R965" s="474">
        <v>6888.21</v>
      </c>
      <c r="S965" s="474">
        <v>4599.74</v>
      </c>
      <c r="U965" s="474">
        <v>6888.21</v>
      </c>
      <c r="V965" s="474">
        <v>4599.74</v>
      </c>
      <c r="X965" s="465">
        <v>6560.2</v>
      </c>
      <c r="Y965" s="465">
        <v>4380.7</v>
      </c>
      <c r="AA965" s="474">
        <v>5704.52</v>
      </c>
      <c r="AB965" s="474">
        <v>3809.32</v>
      </c>
      <c r="AD965" s="474">
        <v>4960.45</v>
      </c>
      <c r="AE965" s="474">
        <v>3312.45</v>
      </c>
      <c r="AG965" s="474">
        <v>4960.45</v>
      </c>
      <c r="AH965" s="474">
        <v>3312.45</v>
      </c>
      <c r="AP965" s="535"/>
    </row>
    <row r="966" spans="1:42" ht="24" customHeight="1" outlineLevel="1" x14ac:dyDescent="0.25">
      <c r="A966" s="493"/>
      <c r="B966" s="471" t="s">
        <v>8541</v>
      </c>
      <c r="C966" s="469" t="s">
        <v>4619</v>
      </c>
      <c r="E966" s="472" t="s">
        <v>13456</v>
      </c>
      <c r="F966" s="469" t="s">
        <v>4455</v>
      </c>
      <c r="G966" s="468">
        <v>2.7</v>
      </c>
      <c r="H966" s="468">
        <v>6.5</v>
      </c>
      <c r="I966" s="468" t="s">
        <v>4616</v>
      </c>
      <c r="J966" s="468">
        <v>996</v>
      </c>
      <c r="M966" s="474">
        <f t="shared" si="63"/>
        <v>8273.85</v>
      </c>
      <c r="N966" s="474">
        <f t="shared" si="64"/>
        <v>5957.1720000000005</v>
      </c>
      <c r="P966" s="488">
        <v>0.72</v>
      </c>
      <c r="R966" s="474">
        <v>6682.73</v>
      </c>
      <c r="S966" s="474">
        <v>4394.25</v>
      </c>
      <c r="U966" s="474">
        <v>6682.73</v>
      </c>
      <c r="V966" s="474">
        <v>4394.25</v>
      </c>
      <c r="X966" s="465">
        <v>6364.5</v>
      </c>
      <c r="Y966" s="465">
        <v>4185</v>
      </c>
      <c r="AA966" s="474">
        <v>5534.32</v>
      </c>
      <c r="AB966" s="474">
        <v>3639.12</v>
      </c>
      <c r="AD966" s="474">
        <v>4812.45</v>
      </c>
      <c r="AE966" s="474">
        <v>3164.45</v>
      </c>
      <c r="AG966" s="474">
        <v>4812.45</v>
      </c>
      <c r="AH966" s="474">
        <v>3164.45</v>
      </c>
      <c r="AP966" s="535"/>
    </row>
    <row r="967" spans="1:42" ht="24" customHeight="1" outlineLevel="1" x14ac:dyDescent="0.25">
      <c r="A967" s="493"/>
      <c r="B967" s="471" t="s">
        <v>8542</v>
      </c>
      <c r="C967" s="469" t="s">
        <v>4619</v>
      </c>
      <c r="E967" s="472" t="s">
        <v>13457</v>
      </c>
      <c r="F967" s="469" t="s">
        <v>4455</v>
      </c>
      <c r="G967" s="468">
        <v>2.7</v>
      </c>
      <c r="H967" s="468">
        <v>6.5</v>
      </c>
      <c r="I967" s="468" t="s">
        <v>4616</v>
      </c>
      <c r="J967" s="468">
        <v>1004</v>
      </c>
      <c r="M967" s="474">
        <f t="shared" si="63"/>
        <v>7337.7199999999993</v>
      </c>
      <c r="N967" s="474">
        <f t="shared" si="64"/>
        <v>4622.7635999999993</v>
      </c>
      <c r="P967" s="488">
        <v>0.63</v>
      </c>
      <c r="R967" s="474">
        <v>5926.62</v>
      </c>
      <c r="S967" s="474">
        <v>3638.25</v>
      </c>
      <c r="U967" s="474">
        <v>5926.62</v>
      </c>
      <c r="V967" s="474">
        <v>3638.25</v>
      </c>
      <c r="X967" s="465">
        <v>5644.4</v>
      </c>
      <c r="Y967" s="465">
        <v>3465</v>
      </c>
      <c r="AA967" s="474">
        <v>4908.2</v>
      </c>
      <c r="AB967" s="474">
        <v>3013</v>
      </c>
      <c r="AD967" s="474">
        <v>4268</v>
      </c>
      <c r="AE967" s="474">
        <v>2620</v>
      </c>
      <c r="AG967" s="474">
        <v>4268</v>
      </c>
      <c r="AH967" s="474">
        <v>2620</v>
      </c>
      <c r="AP967" s="535"/>
    </row>
    <row r="968" spans="1:42" ht="24" customHeight="1" outlineLevel="1" x14ac:dyDescent="0.25">
      <c r="A968" s="493"/>
      <c r="B968" s="471" t="s">
        <v>8543</v>
      </c>
      <c r="C968" s="469" t="s">
        <v>4619</v>
      </c>
      <c r="E968" s="472" t="s">
        <v>13458</v>
      </c>
      <c r="F968" s="469" t="s">
        <v>4455</v>
      </c>
      <c r="G968" s="468">
        <v>2.7</v>
      </c>
      <c r="H968" s="468">
        <v>6.5</v>
      </c>
      <c r="I968" s="468" t="s">
        <v>4616</v>
      </c>
      <c r="M968" s="474">
        <f t="shared" si="63"/>
        <v>8004.880000000001</v>
      </c>
      <c r="N968" s="474">
        <f t="shared" si="64"/>
        <v>5043.0744000000004</v>
      </c>
      <c r="P968" s="488">
        <v>0.63</v>
      </c>
      <c r="R968" s="474">
        <v>6465.48</v>
      </c>
      <c r="S968" s="474">
        <v>3879.23</v>
      </c>
      <c r="U968" s="474">
        <v>6465.48</v>
      </c>
      <c r="V968" s="474">
        <v>3879.23</v>
      </c>
      <c r="X968" s="465">
        <v>6157.6</v>
      </c>
      <c r="Y968" s="465">
        <v>3694.5</v>
      </c>
      <c r="AA968" s="474">
        <v>5354.4</v>
      </c>
      <c r="AB968" s="474">
        <v>3212.64</v>
      </c>
      <c r="AD968" s="474">
        <v>4656</v>
      </c>
      <c r="AE968" s="474">
        <v>2793.6</v>
      </c>
      <c r="AG968" s="474">
        <v>4656</v>
      </c>
      <c r="AH968" s="474">
        <v>2793.6</v>
      </c>
      <c r="AP968" s="535"/>
    </row>
    <row r="969" spans="1:42" ht="24" customHeight="1" outlineLevel="1" x14ac:dyDescent="0.25">
      <c r="A969" s="493"/>
      <c r="B969" s="471" t="s">
        <v>8544</v>
      </c>
      <c r="C969" s="469" t="s">
        <v>4619</v>
      </c>
      <c r="E969" s="472" t="s">
        <v>13459</v>
      </c>
      <c r="F969" s="469" t="s">
        <v>4455</v>
      </c>
      <c r="G969" s="468">
        <v>2.7</v>
      </c>
      <c r="H969" s="468">
        <v>6.5</v>
      </c>
      <c r="I969" s="468" t="s">
        <v>4616</v>
      </c>
      <c r="M969" s="474">
        <f t="shared" si="63"/>
        <v>0</v>
      </c>
      <c r="N969" s="474">
        <f t="shared" si="64"/>
        <v>0</v>
      </c>
      <c r="P969" s="488">
        <v>0.72</v>
      </c>
      <c r="R969" s="474">
        <v>0</v>
      </c>
      <c r="S969" s="474">
        <v>0</v>
      </c>
      <c r="U969" s="474">
        <v>0</v>
      </c>
      <c r="V969" s="474">
        <v>0</v>
      </c>
      <c r="X969" s="465">
        <v>0</v>
      </c>
      <c r="Y969" s="465">
        <v>0</v>
      </c>
      <c r="AA969" s="474">
        <v>0</v>
      </c>
      <c r="AB969" s="474">
        <v>0</v>
      </c>
      <c r="AD969" s="474"/>
      <c r="AE969" s="474"/>
      <c r="AG969" s="474"/>
      <c r="AH969" s="474"/>
      <c r="AP969" s="535"/>
    </row>
    <row r="970" spans="1:42" ht="24" customHeight="1" outlineLevel="1" x14ac:dyDescent="0.25">
      <c r="A970" s="493"/>
      <c r="B970" s="471" t="s">
        <v>19720</v>
      </c>
      <c r="C970" s="469" t="s">
        <v>4619</v>
      </c>
      <c r="E970" s="472" t="s">
        <v>19721</v>
      </c>
      <c r="F970" s="469" t="s">
        <v>4455</v>
      </c>
      <c r="G970" s="468">
        <v>2.7</v>
      </c>
      <c r="H970" s="468">
        <v>6.5</v>
      </c>
      <c r="I970" s="468" t="s">
        <v>4616</v>
      </c>
      <c r="M970" s="474">
        <f t="shared" si="63"/>
        <v>0</v>
      </c>
      <c r="N970" s="474">
        <f t="shared" si="64"/>
        <v>0</v>
      </c>
      <c r="P970" s="488">
        <v>0.75</v>
      </c>
      <c r="R970" s="474">
        <v>0</v>
      </c>
      <c r="S970" s="474">
        <v>0</v>
      </c>
      <c r="U970" s="474">
        <v>0</v>
      </c>
      <c r="V970" s="474">
        <v>0</v>
      </c>
      <c r="X970" s="465">
        <v>0</v>
      </c>
      <c r="Y970" s="465">
        <v>0</v>
      </c>
      <c r="AA970" s="474">
        <v>0</v>
      </c>
      <c r="AB970" s="474">
        <v>0</v>
      </c>
      <c r="AD970" s="474"/>
      <c r="AE970" s="474"/>
      <c r="AG970" s="474"/>
      <c r="AH970" s="474"/>
      <c r="AP970" s="535"/>
    </row>
    <row r="971" spans="1:42" s="466" customFormat="1" ht="24" customHeight="1" outlineLevel="1" x14ac:dyDescent="0.25">
      <c r="A971" s="492"/>
      <c r="B971" s="462" t="s">
        <v>4622</v>
      </c>
      <c r="C971" s="461" t="s">
        <v>4619</v>
      </c>
      <c r="D971" s="461"/>
      <c r="E971" s="466" t="s">
        <v>13460</v>
      </c>
      <c r="F971" s="461" t="s">
        <v>4455</v>
      </c>
      <c r="G971" s="464">
        <v>5</v>
      </c>
      <c r="H971" s="464">
        <v>4.5999999999999996</v>
      </c>
      <c r="I971" s="464" t="s">
        <v>4616</v>
      </c>
      <c r="J971" s="464">
        <v>1280</v>
      </c>
      <c r="K971" s="461">
        <v>80</v>
      </c>
      <c r="L971" s="464">
        <v>44</v>
      </c>
      <c r="M971" s="465">
        <f t="shared" si="63"/>
        <v>9418.11</v>
      </c>
      <c r="N971" s="465">
        <f t="shared" si="64"/>
        <v>5650.866</v>
      </c>
      <c r="O971" s="514"/>
      <c r="P971" s="486">
        <v>0.6</v>
      </c>
      <c r="Q971" s="514"/>
      <c r="R971" s="465">
        <v>7606.94</v>
      </c>
      <c r="S971" s="465">
        <v>4564.1400000000003</v>
      </c>
      <c r="T971" s="514"/>
      <c r="U971" s="465">
        <v>7606.94</v>
      </c>
      <c r="V971" s="465">
        <v>4564.1400000000003</v>
      </c>
      <c r="W971" s="514"/>
      <c r="X971" s="465">
        <v>7244.7</v>
      </c>
      <c r="Y971" s="465">
        <v>4346.8</v>
      </c>
      <c r="Z971" s="514"/>
      <c r="AA971" s="465">
        <v>6299.7</v>
      </c>
      <c r="AB971" s="465">
        <v>3779.82</v>
      </c>
      <c r="AC971" s="514"/>
      <c r="AD971" s="465">
        <v>5478</v>
      </c>
      <c r="AE971" s="465">
        <v>3286.7999999999997</v>
      </c>
      <c r="AF971" s="514"/>
      <c r="AG971" s="465">
        <v>5478</v>
      </c>
      <c r="AH971" s="465">
        <v>3286.7999999999997</v>
      </c>
      <c r="AI971" s="530"/>
      <c r="AJ971" s="533"/>
      <c r="AK971" s="533"/>
      <c r="AL971" s="533"/>
      <c r="AM971" s="533"/>
      <c r="AN971" s="533"/>
      <c r="AO971" s="533"/>
      <c r="AP971" s="534"/>
    </row>
    <row r="972" spans="1:42" ht="24" customHeight="1" outlineLevel="1" x14ac:dyDescent="0.25">
      <c r="A972" s="493"/>
      <c r="B972" s="471" t="s">
        <v>8545</v>
      </c>
      <c r="C972" s="469" t="s">
        <v>4619</v>
      </c>
      <c r="E972" s="472" t="s">
        <v>13461</v>
      </c>
      <c r="F972" s="469" t="s">
        <v>4455</v>
      </c>
      <c r="G972" s="468">
        <v>5</v>
      </c>
      <c r="H972" s="468">
        <v>4.5999999999999996</v>
      </c>
      <c r="I972" s="468" t="s">
        <v>4616</v>
      </c>
      <c r="J972" s="468">
        <v>1328</v>
      </c>
      <c r="M972" s="474">
        <f t="shared" si="63"/>
        <v>11416.99</v>
      </c>
      <c r="N972" s="474">
        <f t="shared" si="64"/>
        <v>8562.7425000000003</v>
      </c>
      <c r="P972" s="488">
        <v>0.75</v>
      </c>
      <c r="R972" s="474">
        <v>9221.42</v>
      </c>
      <c r="S972" s="474">
        <v>6178.62</v>
      </c>
      <c r="U972" s="474">
        <v>9221.42</v>
      </c>
      <c r="V972" s="474">
        <v>6178.62</v>
      </c>
      <c r="X972" s="465">
        <v>8782.2999999999993</v>
      </c>
      <c r="Y972" s="465">
        <v>5884.4</v>
      </c>
      <c r="AA972" s="474">
        <v>7636.75</v>
      </c>
      <c r="AB972" s="474">
        <v>5116.87</v>
      </c>
      <c r="AD972" s="474">
        <v>6640.65</v>
      </c>
      <c r="AE972" s="474">
        <v>4449.45</v>
      </c>
      <c r="AG972" s="474">
        <v>6640.65</v>
      </c>
      <c r="AH972" s="474">
        <v>4449.45</v>
      </c>
      <c r="AP972" s="535"/>
    </row>
    <row r="973" spans="1:42" ht="24" customHeight="1" outlineLevel="1" x14ac:dyDescent="0.25">
      <c r="A973" s="493"/>
      <c r="B973" s="471" t="s">
        <v>8546</v>
      </c>
      <c r="C973" s="469" t="s">
        <v>4619</v>
      </c>
      <c r="E973" s="472" t="s">
        <v>13462</v>
      </c>
      <c r="F973" s="469" t="s">
        <v>4455</v>
      </c>
      <c r="G973" s="468">
        <v>5</v>
      </c>
      <c r="H973" s="468">
        <v>4.5999999999999996</v>
      </c>
      <c r="I973" s="468" t="s">
        <v>4616</v>
      </c>
      <c r="J973" s="468">
        <v>1286</v>
      </c>
      <c r="M973" s="474">
        <f t="shared" si="63"/>
        <v>10971.61</v>
      </c>
      <c r="N973" s="474">
        <f t="shared" si="64"/>
        <v>7899.5591999999997</v>
      </c>
      <c r="P973" s="488">
        <v>0.72</v>
      </c>
      <c r="R973" s="474">
        <v>8861.69</v>
      </c>
      <c r="S973" s="474">
        <v>5819</v>
      </c>
      <c r="U973" s="474">
        <v>8861.69</v>
      </c>
      <c r="V973" s="474">
        <v>5819</v>
      </c>
      <c r="X973" s="465">
        <v>8439.7000000000007</v>
      </c>
      <c r="Y973" s="465">
        <v>5541.9</v>
      </c>
      <c r="AA973" s="474">
        <v>7338.9</v>
      </c>
      <c r="AB973" s="474">
        <v>4819.0200000000004</v>
      </c>
      <c r="AD973" s="474">
        <v>6381.65</v>
      </c>
      <c r="AE973" s="474">
        <v>4190.45</v>
      </c>
      <c r="AG973" s="474">
        <v>6381.65</v>
      </c>
      <c r="AH973" s="474">
        <v>4190.45</v>
      </c>
      <c r="AP973" s="535"/>
    </row>
    <row r="974" spans="1:42" ht="24" customHeight="1" outlineLevel="1" x14ac:dyDescent="0.25">
      <c r="A974" s="493"/>
      <c r="B974" s="471" t="s">
        <v>8547</v>
      </c>
      <c r="C974" s="469" t="s">
        <v>4619</v>
      </c>
      <c r="E974" s="472" t="s">
        <v>13463</v>
      </c>
      <c r="F974" s="469" t="s">
        <v>4455</v>
      </c>
      <c r="G974" s="468">
        <v>5</v>
      </c>
      <c r="H974" s="468">
        <v>4.5999999999999996</v>
      </c>
      <c r="I974" s="468" t="s">
        <v>4616</v>
      </c>
      <c r="J974" s="468">
        <v>1322</v>
      </c>
      <c r="M974" s="474">
        <f t="shared" si="63"/>
        <v>9863.36</v>
      </c>
      <c r="N974" s="474">
        <f t="shared" si="64"/>
        <v>6213.9168</v>
      </c>
      <c r="P974" s="488">
        <v>0.63</v>
      </c>
      <c r="R974" s="474">
        <v>7966.56</v>
      </c>
      <c r="S974" s="474">
        <v>4923.7700000000004</v>
      </c>
      <c r="U974" s="474">
        <v>7966.56</v>
      </c>
      <c r="V974" s="474">
        <v>4923.7700000000004</v>
      </c>
      <c r="X974" s="465">
        <v>7587.2</v>
      </c>
      <c r="Y974" s="465">
        <v>4689.3</v>
      </c>
      <c r="AA974" s="474">
        <v>6597.55</v>
      </c>
      <c r="AB974" s="474">
        <v>4077.67</v>
      </c>
      <c r="AD974" s="474">
        <v>5737</v>
      </c>
      <c r="AE974" s="474">
        <v>3545.7999999999997</v>
      </c>
      <c r="AG974" s="474">
        <v>5737</v>
      </c>
      <c r="AH974" s="474">
        <v>3545.7999999999997</v>
      </c>
      <c r="AP974" s="535"/>
    </row>
    <row r="975" spans="1:42" ht="24" customHeight="1" outlineLevel="1" x14ac:dyDescent="0.25">
      <c r="A975" s="493"/>
      <c r="B975" s="471" t="s">
        <v>8548</v>
      </c>
      <c r="C975" s="469" t="s">
        <v>4619</v>
      </c>
      <c r="E975" s="472" t="s">
        <v>13464</v>
      </c>
      <c r="F975" s="469" t="s">
        <v>4455</v>
      </c>
      <c r="G975" s="468">
        <v>5</v>
      </c>
      <c r="H975" s="468">
        <v>4.5999999999999996</v>
      </c>
      <c r="I975" s="468" t="s">
        <v>4616</v>
      </c>
      <c r="M975" s="474">
        <f t="shared" si="63"/>
        <v>10643.880000000001</v>
      </c>
      <c r="N975" s="474">
        <f t="shared" si="64"/>
        <v>6705.644400000001</v>
      </c>
      <c r="P975" s="488">
        <v>0.63</v>
      </c>
      <c r="R975" s="474">
        <v>8596.98</v>
      </c>
      <c r="S975" s="474">
        <v>5158.2299999999996</v>
      </c>
      <c r="U975" s="474">
        <v>8596.98</v>
      </c>
      <c r="V975" s="474">
        <v>5158.2299999999996</v>
      </c>
      <c r="X975" s="465">
        <v>8187.6</v>
      </c>
      <c r="Y975" s="465">
        <v>4912.6000000000004</v>
      </c>
      <c r="AA975" s="474">
        <v>7119.65</v>
      </c>
      <c r="AB975" s="474">
        <v>4271.79</v>
      </c>
      <c r="AD975" s="474">
        <v>6191</v>
      </c>
      <c r="AE975" s="474">
        <v>3714.6</v>
      </c>
      <c r="AG975" s="474">
        <v>6191</v>
      </c>
      <c r="AH975" s="474">
        <v>3714.6</v>
      </c>
      <c r="AP975" s="535"/>
    </row>
    <row r="976" spans="1:42" ht="24" customHeight="1" outlineLevel="1" x14ac:dyDescent="0.25">
      <c r="A976" s="493"/>
      <c r="B976" s="471" t="s">
        <v>8549</v>
      </c>
      <c r="C976" s="469" t="s">
        <v>4619</v>
      </c>
      <c r="E976" s="472" t="s">
        <v>13465</v>
      </c>
      <c r="F976" s="469" t="s">
        <v>4455</v>
      </c>
      <c r="G976" s="468">
        <v>5</v>
      </c>
      <c r="H976" s="468">
        <v>4.5999999999999996</v>
      </c>
      <c r="I976" s="468" t="s">
        <v>4616</v>
      </c>
      <c r="M976" s="474">
        <f t="shared" si="63"/>
        <v>0</v>
      </c>
      <c r="N976" s="474">
        <f t="shared" si="64"/>
        <v>0</v>
      </c>
      <c r="P976" s="488">
        <v>0.72</v>
      </c>
      <c r="R976" s="474">
        <v>0</v>
      </c>
      <c r="S976" s="474">
        <v>0</v>
      </c>
      <c r="U976" s="474">
        <v>0</v>
      </c>
      <c r="V976" s="474">
        <v>0</v>
      </c>
      <c r="X976" s="465">
        <v>0</v>
      </c>
      <c r="Y976" s="465">
        <v>0</v>
      </c>
      <c r="AA976" s="474">
        <v>0</v>
      </c>
      <c r="AB976" s="474">
        <v>0</v>
      </c>
      <c r="AD976" s="474"/>
      <c r="AE976" s="474"/>
      <c r="AG976" s="474"/>
      <c r="AH976" s="474"/>
      <c r="AP976" s="535"/>
    </row>
    <row r="977" spans="1:42" ht="24" customHeight="1" outlineLevel="1" x14ac:dyDescent="0.25">
      <c r="A977" s="493"/>
      <c r="B977" s="471" t="s">
        <v>19722</v>
      </c>
      <c r="C977" s="469" t="s">
        <v>4619</v>
      </c>
      <c r="E977" s="472" t="s">
        <v>19723</v>
      </c>
      <c r="F977" s="469" t="s">
        <v>4455</v>
      </c>
      <c r="G977" s="468">
        <v>5</v>
      </c>
      <c r="H977" s="468">
        <v>4.5999999999999996</v>
      </c>
      <c r="I977" s="468" t="s">
        <v>4616</v>
      </c>
      <c r="M977" s="474">
        <f t="shared" si="63"/>
        <v>0</v>
      </c>
      <c r="N977" s="474">
        <f t="shared" si="64"/>
        <v>0</v>
      </c>
      <c r="P977" s="488">
        <v>0.75</v>
      </c>
      <c r="R977" s="474">
        <v>0</v>
      </c>
      <c r="S977" s="474">
        <v>0</v>
      </c>
      <c r="U977" s="474">
        <v>0</v>
      </c>
      <c r="V977" s="474">
        <v>0</v>
      </c>
      <c r="X977" s="465">
        <v>0</v>
      </c>
      <c r="Y977" s="465">
        <v>0</v>
      </c>
      <c r="AA977" s="474">
        <v>0</v>
      </c>
      <c r="AB977" s="474">
        <v>0</v>
      </c>
      <c r="AD977" s="474"/>
      <c r="AE977" s="474"/>
      <c r="AG977" s="474"/>
      <c r="AH977" s="474"/>
      <c r="AP977" s="535"/>
    </row>
    <row r="978" spans="1:42" s="466" customFormat="1" ht="24" customHeight="1" outlineLevel="1" x14ac:dyDescent="0.25">
      <c r="A978" s="492"/>
      <c r="B978" s="462" t="s">
        <v>4623</v>
      </c>
      <c r="C978" s="461" t="s">
        <v>4619</v>
      </c>
      <c r="D978" s="461"/>
      <c r="E978" s="466" t="s">
        <v>8116</v>
      </c>
      <c r="F978" s="461" t="s">
        <v>4455</v>
      </c>
      <c r="G978" s="464">
        <v>2.1</v>
      </c>
      <c r="H978" s="464">
        <v>1.7</v>
      </c>
      <c r="I978" s="464" t="s">
        <v>4616</v>
      </c>
      <c r="J978" s="464">
        <v>288</v>
      </c>
      <c r="K978" s="461">
        <v>18</v>
      </c>
      <c r="L978" s="464">
        <v>9.9</v>
      </c>
      <c r="M978" s="465">
        <f t="shared" si="63"/>
        <v>2477.4100000000003</v>
      </c>
      <c r="N978" s="465">
        <f t="shared" si="64"/>
        <v>1486.4460000000001</v>
      </c>
      <c r="O978" s="514"/>
      <c r="P978" s="486">
        <v>0.6</v>
      </c>
      <c r="Q978" s="514"/>
      <c r="R978" s="465">
        <v>2000.99</v>
      </c>
      <c r="S978" s="465">
        <v>1200.57</v>
      </c>
      <c r="T978" s="514"/>
      <c r="U978" s="465">
        <v>2000.99</v>
      </c>
      <c r="V978" s="465">
        <v>1200.57</v>
      </c>
      <c r="W978" s="514"/>
      <c r="X978" s="465">
        <v>1905.7</v>
      </c>
      <c r="Y978" s="465">
        <v>1143.4000000000001</v>
      </c>
      <c r="Z978" s="514"/>
      <c r="AA978" s="465">
        <v>1657.15</v>
      </c>
      <c r="AB978" s="465">
        <v>994.29</v>
      </c>
      <c r="AC978" s="514"/>
      <c r="AD978" s="465">
        <v>1441</v>
      </c>
      <c r="AE978" s="465">
        <v>864.6</v>
      </c>
      <c r="AF978" s="514"/>
      <c r="AG978" s="465">
        <v>1441</v>
      </c>
      <c r="AH978" s="465">
        <v>864.6</v>
      </c>
      <c r="AI978" s="530"/>
      <c r="AJ978" s="533"/>
      <c r="AK978" s="533"/>
      <c r="AL978" s="533"/>
      <c r="AM978" s="533"/>
      <c r="AN978" s="533"/>
      <c r="AO978" s="533"/>
      <c r="AP978" s="534"/>
    </row>
    <row r="979" spans="1:42" ht="24" customHeight="1" outlineLevel="1" x14ac:dyDescent="0.25">
      <c r="A979" s="493"/>
      <c r="B979" s="471" t="s">
        <v>8550</v>
      </c>
      <c r="C979" s="469" t="s">
        <v>4619</v>
      </c>
      <c r="E979" s="472" t="s">
        <v>9453</v>
      </c>
      <c r="F979" s="469" t="s">
        <v>4455</v>
      </c>
      <c r="G979" s="468">
        <v>2.1</v>
      </c>
      <c r="H979" s="468">
        <v>1.7</v>
      </c>
      <c r="I979" s="468" t="s">
        <v>4616</v>
      </c>
      <c r="J979" s="468">
        <v>315</v>
      </c>
      <c r="M979" s="474">
        <f t="shared" si="63"/>
        <v>3084.6400000000003</v>
      </c>
      <c r="N979" s="474">
        <f t="shared" si="64"/>
        <v>2313.4800000000005</v>
      </c>
      <c r="P979" s="488">
        <v>0.75</v>
      </c>
      <c r="R979" s="474">
        <v>2491.44</v>
      </c>
      <c r="S979" s="474">
        <v>1691.03</v>
      </c>
      <c r="U979" s="474">
        <v>2491.44</v>
      </c>
      <c r="V979" s="474">
        <v>1691.03</v>
      </c>
      <c r="X979" s="465">
        <v>2372.8000000000002</v>
      </c>
      <c r="Y979" s="465">
        <v>1610.5</v>
      </c>
      <c r="AA979" s="474">
        <v>2063.33</v>
      </c>
      <c r="AB979" s="474">
        <v>1400.47</v>
      </c>
      <c r="AD979" s="474">
        <v>1794.2</v>
      </c>
      <c r="AE979" s="474">
        <v>1217.8</v>
      </c>
      <c r="AG979" s="474">
        <v>1794.2</v>
      </c>
      <c r="AH979" s="474">
        <v>1217.8</v>
      </c>
      <c r="AP979" s="535"/>
    </row>
    <row r="980" spans="1:42" ht="24" customHeight="1" outlineLevel="1" x14ac:dyDescent="0.25">
      <c r="A980" s="493"/>
      <c r="B980" s="471" t="s">
        <v>8551</v>
      </c>
      <c r="C980" s="469" t="s">
        <v>4619</v>
      </c>
      <c r="E980" s="472" t="s">
        <v>8552</v>
      </c>
      <c r="F980" s="469" t="s">
        <v>4455</v>
      </c>
      <c r="G980" s="468">
        <v>2.1</v>
      </c>
      <c r="H980" s="468">
        <v>1.7</v>
      </c>
      <c r="I980" s="468" t="s">
        <v>4616</v>
      </c>
      <c r="J980" s="468">
        <v>291</v>
      </c>
      <c r="M980" s="474">
        <f t="shared" si="63"/>
        <v>2957.5</v>
      </c>
      <c r="N980" s="474">
        <f t="shared" si="64"/>
        <v>2129.4</v>
      </c>
      <c r="P980" s="488">
        <v>0.72</v>
      </c>
      <c r="R980" s="474">
        <v>2388.75</v>
      </c>
      <c r="S980" s="474">
        <v>1588.34</v>
      </c>
      <c r="U980" s="474">
        <v>2388.75</v>
      </c>
      <c r="V980" s="474">
        <v>1588.34</v>
      </c>
      <c r="X980" s="465">
        <v>2275</v>
      </c>
      <c r="Y980" s="465">
        <v>1512.7</v>
      </c>
      <c r="AA980" s="474">
        <v>1978.23</v>
      </c>
      <c r="AB980" s="474">
        <v>1315.37</v>
      </c>
      <c r="AD980" s="474">
        <v>1720.2</v>
      </c>
      <c r="AE980" s="474">
        <v>1143.8</v>
      </c>
      <c r="AG980" s="474">
        <v>1720.2</v>
      </c>
      <c r="AH980" s="474">
        <v>1143.8</v>
      </c>
      <c r="AP980" s="535"/>
    </row>
    <row r="981" spans="1:42" ht="24" customHeight="1" outlineLevel="1" x14ac:dyDescent="0.25">
      <c r="A981" s="493"/>
      <c r="B981" s="471" t="s">
        <v>8553</v>
      </c>
      <c r="C981" s="469" t="s">
        <v>4619</v>
      </c>
      <c r="E981" s="472" t="s">
        <v>9454</v>
      </c>
      <c r="F981" s="469" t="s">
        <v>4455</v>
      </c>
      <c r="G981" s="468">
        <v>2.1</v>
      </c>
      <c r="H981" s="468">
        <v>1.7</v>
      </c>
      <c r="I981" s="468" t="s">
        <v>4616</v>
      </c>
      <c r="J981" s="468">
        <v>312</v>
      </c>
      <c r="M981" s="474">
        <f t="shared" si="63"/>
        <v>2604.6799999999998</v>
      </c>
      <c r="N981" s="474">
        <f t="shared" si="64"/>
        <v>1640.9484</v>
      </c>
      <c r="P981" s="488">
        <v>0.63</v>
      </c>
      <c r="R981" s="474">
        <v>2103.7800000000002</v>
      </c>
      <c r="S981" s="474">
        <v>1303.3699999999999</v>
      </c>
      <c r="U981" s="474">
        <v>2103.7800000000002</v>
      </c>
      <c r="V981" s="474">
        <v>1303.3699999999999</v>
      </c>
      <c r="X981" s="465">
        <v>2003.6</v>
      </c>
      <c r="Y981" s="465">
        <v>1241.3</v>
      </c>
      <c r="AA981" s="474">
        <v>1742.25</v>
      </c>
      <c r="AB981" s="474">
        <v>1079.3900000000001</v>
      </c>
      <c r="AD981" s="474">
        <v>1515</v>
      </c>
      <c r="AE981" s="474">
        <v>938.6</v>
      </c>
      <c r="AG981" s="474">
        <v>1515</v>
      </c>
      <c r="AH981" s="474">
        <v>938.6</v>
      </c>
      <c r="AP981" s="535"/>
    </row>
    <row r="982" spans="1:42" ht="24" customHeight="1" outlineLevel="1" x14ac:dyDescent="0.25">
      <c r="A982" s="493"/>
      <c r="B982" s="471" t="s">
        <v>8554</v>
      </c>
      <c r="C982" s="469" t="s">
        <v>4619</v>
      </c>
      <c r="E982" s="472" t="s">
        <v>13466</v>
      </c>
      <c r="F982" s="469" t="s">
        <v>4455</v>
      </c>
      <c r="G982" s="468">
        <v>2.1</v>
      </c>
      <c r="H982" s="468">
        <v>1.7</v>
      </c>
      <c r="I982" s="468" t="s">
        <v>4616</v>
      </c>
      <c r="M982" s="474">
        <f t="shared" si="63"/>
        <v>2800.7200000000003</v>
      </c>
      <c r="N982" s="474">
        <f t="shared" si="64"/>
        <v>1764.4536000000003</v>
      </c>
      <c r="P982" s="488">
        <v>0.63</v>
      </c>
      <c r="R982" s="474">
        <v>2262.12</v>
      </c>
      <c r="S982" s="474">
        <v>1357.23</v>
      </c>
      <c r="U982" s="474">
        <v>2262.12</v>
      </c>
      <c r="V982" s="474">
        <v>1357.23</v>
      </c>
      <c r="X982" s="465">
        <v>2154.4</v>
      </c>
      <c r="Y982" s="465">
        <v>1292.5999999999999</v>
      </c>
      <c r="AA982" s="474">
        <v>1873.35</v>
      </c>
      <c r="AB982" s="474">
        <v>1124.01</v>
      </c>
      <c r="AD982" s="474">
        <v>1629</v>
      </c>
      <c r="AE982" s="474">
        <v>977.4</v>
      </c>
      <c r="AG982" s="474">
        <v>1629</v>
      </c>
      <c r="AH982" s="474">
        <v>977.4</v>
      </c>
      <c r="AP982" s="535"/>
    </row>
    <row r="983" spans="1:42" ht="24" customHeight="1" outlineLevel="1" x14ac:dyDescent="0.25">
      <c r="A983" s="493"/>
      <c r="B983" s="471" t="s">
        <v>8555</v>
      </c>
      <c r="C983" s="469" t="s">
        <v>4619</v>
      </c>
      <c r="E983" s="472" t="s">
        <v>13345</v>
      </c>
      <c r="F983" s="469" t="s">
        <v>4455</v>
      </c>
      <c r="G983" s="468">
        <v>2.1</v>
      </c>
      <c r="H983" s="468">
        <v>1.7</v>
      </c>
      <c r="I983" s="468" t="s">
        <v>4616</v>
      </c>
      <c r="M983" s="474">
        <f t="shared" si="63"/>
        <v>0</v>
      </c>
      <c r="N983" s="474">
        <f t="shared" si="64"/>
        <v>0</v>
      </c>
      <c r="P983" s="488">
        <v>0.72</v>
      </c>
      <c r="R983" s="474">
        <v>0</v>
      </c>
      <c r="S983" s="474">
        <v>0</v>
      </c>
      <c r="U983" s="474">
        <v>0</v>
      </c>
      <c r="V983" s="474">
        <v>0</v>
      </c>
      <c r="X983" s="465">
        <v>0</v>
      </c>
      <c r="Y983" s="465">
        <v>0</v>
      </c>
      <c r="AA983" s="474">
        <v>0</v>
      </c>
      <c r="AB983" s="474">
        <v>0</v>
      </c>
      <c r="AD983" s="474"/>
      <c r="AE983" s="474"/>
      <c r="AG983" s="474"/>
      <c r="AH983" s="474"/>
      <c r="AP983" s="535"/>
    </row>
    <row r="984" spans="1:42" ht="24" customHeight="1" outlineLevel="1" x14ac:dyDescent="0.25">
      <c r="A984" s="493"/>
      <c r="B984" s="471" t="s">
        <v>19724</v>
      </c>
      <c r="C984" s="469" t="s">
        <v>4619</v>
      </c>
      <c r="E984" s="472" t="s">
        <v>19725</v>
      </c>
      <c r="F984" s="469" t="s">
        <v>4455</v>
      </c>
      <c r="G984" s="468">
        <v>2.1</v>
      </c>
      <c r="H984" s="468">
        <v>1.7</v>
      </c>
      <c r="I984" s="468" t="s">
        <v>4616</v>
      </c>
      <c r="M984" s="474">
        <f t="shared" si="63"/>
        <v>0</v>
      </c>
      <c r="N984" s="474">
        <f t="shared" si="64"/>
        <v>0</v>
      </c>
      <c r="P984" s="488">
        <v>0.75</v>
      </c>
      <c r="R984" s="474">
        <v>0</v>
      </c>
      <c r="S984" s="474">
        <v>0</v>
      </c>
      <c r="U984" s="474">
        <v>0</v>
      </c>
      <c r="V984" s="474">
        <v>0</v>
      </c>
      <c r="X984" s="465">
        <v>0</v>
      </c>
      <c r="Y984" s="465">
        <v>0</v>
      </c>
      <c r="AA984" s="474">
        <v>0</v>
      </c>
      <c r="AB984" s="474">
        <v>0</v>
      </c>
      <c r="AD984" s="474"/>
      <c r="AE984" s="474"/>
      <c r="AG984" s="474"/>
      <c r="AH984" s="474"/>
      <c r="AP984" s="535"/>
    </row>
    <row r="985" spans="1:42" s="466" customFormat="1" ht="24" customHeight="1" outlineLevel="1" x14ac:dyDescent="0.25">
      <c r="A985" s="492"/>
      <c r="B985" s="462" t="s">
        <v>4624</v>
      </c>
      <c r="C985" s="461" t="s">
        <v>4619</v>
      </c>
      <c r="D985" s="461"/>
      <c r="E985" s="466" t="s">
        <v>13467</v>
      </c>
      <c r="F985" s="461" t="s">
        <v>4455</v>
      </c>
      <c r="G985" s="464">
        <v>1.75</v>
      </c>
      <c r="H985" s="464">
        <v>1.6</v>
      </c>
      <c r="I985" s="464" t="s">
        <v>4616</v>
      </c>
      <c r="J985" s="464">
        <v>240</v>
      </c>
      <c r="K985" s="461">
        <v>15</v>
      </c>
      <c r="L985" s="464">
        <v>5.3</v>
      </c>
      <c r="M985" s="465">
        <f t="shared" si="63"/>
        <v>1855.1000000000001</v>
      </c>
      <c r="N985" s="465">
        <f t="shared" si="64"/>
        <v>1113.06</v>
      </c>
      <c r="O985" s="514"/>
      <c r="P985" s="486">
        <v>0.6</v>
      </c>
      <c r="Q985" s="514"/>
      <c r="R985" s="465">
        <v>1498.35</v>
      </c>
      <c r="S985" s="465">
        <v>899.01</v>
      </c>
      <c r="T985" s="514"/>
      <c r="U985" s="465">
        <v>1498.35</v>
      </c>
      <c r="V985" s="465">
        <v>899.01</v>
      </c>
      <c r="W985" s="514"/>
      <c r="X985" s="465">
        <v>1427</v>
      </c>
      <c r="Y985" s="465">
        <v>856.2</v>
      </c>
      <c r="Z985" s="514"/>
      <c r="AA985" s="465">
        <v>1240.8499999999999</v>
      </c>
      <c r="AB985" s="465">
        <v>744.51</v>
      </c>
      <c r="AC985" s="514"/>
      <c r="AD985" s="465">
        <v>1079</v>
      </c>
      <c r="AE985" s="465">
        <v>647.4</v>
      </c>
      <c r="AF985" s="514"/>
      <c r="AG985" s="465">
        <v>1079</v>
      </c>
      <c r="AH985" s="465">
        <v>647.4</v>
      </c>
      <c r="AI985" s="530"/>
      <c r="AJ985" s="533"/>
      <c r="AK985" s="533"/>
      <c r="AL985" s="533"/>
      <c r="AM985" s="533"/>
      <c r="AN985" s="533"/>
      <c r="AO985" s="533"/>
      <c r="AP985" s="534"/>
    </row>
    <row r="986" spans="1:42" ht="24" customHeight="1" outlineLevel="1" x14ac:dyDescent="0.25">
      <c r="A986" s="493"/>
      <c r="B986" s="471" t="s">
        <v>8556</v>
      </c>
      <c r="C986" s="469" t="s">
        <v>4619</v>
      </c>
      <c r="E986" s="472" t="s">
        <v>13468</v>
      </c>
      <c r="F986" s="469" t="s">
        <v>4455</v>
      </c>
      <c r="G986" s="468">
        <v>1.75</v>
      </c>
      <c r="H986" s="468">
        <v>1.6</v>
      </c>
      <c r="I986" s="468" t="s">
        <v>4616</v>
      </c>
      <c r="J986" s="468">
        <v>254</v>
      </c>
      <c r="M986" s="474">
        <f t="shared" si="63"/>
        <v>2571.27</v>
      </c>
      <c r="N986" s="474">
        <f t="shared" si="64"/>
        <v>1928.4524999999999</v>
      </c>
      <c r="P986" s="488">
        <v>0.75</v>
      </c>
      <c r="R986" s="474">
        <v>2076.8000000000002</v>
      </c>
      <c r="S986" s="474">
        <v>1477.46</v>
      </c>
      <c r="U986" s="474">
        <v>2076.8000000000002</v>
      </c>
      <c r="V986" s="474">
        <v>1477.46</v>
      </c>
      <c r="X986" s="465">
        <v>1977.9</v>
      </c>
      <c r="Y986" s="465">
        <v>1407.1</v>
      </c>
      <c r="AA986" s="474">
        <v>1719.88</v>
      </c>
      <c r="AB986" s="474">
        <v>1223.54</v>
      </c>
      <c r="AD986" s="474">
        <v>1495.55</v>
      </c>
      <c r="AE986" s="474">
        <v>1063.9499999999998</v>
      </c>
      <c r="AG986" s="474">
        <v>1495.55</v>
      </c>
      <c r="AH986" s="474">
        <v>1063.9499999999998</v>
      </c>
      <c r="AP986" s="535"/>
    </row>
    <row r="987" spans="1:42" ht="24" customHeight="1" outlineLevel="1" x14ac:dyDescent="0.25">
      <c r="A987" s="493"/>
      <c r="B987" s="471" t="s">
        <v>8557</v>
      </c>
      <c r="C987" s="469" t="s">
        <v>4619</v>
      </c>
      <c r="E987" s="472" t="s">
        <v>13469</v>
      </c>
      <c r="F987" s="469" t="s">
        <v>4455</v>
      </c>
      <c r="G987" s="468">
        <v>1.75</v>
      </c>
      <c r="H987" s="468">
        <v>1.6</v>
      </c>
      <c r="I987" s="468" t="s">
        <v>4616</v>
      </c>
      <c r="J987" s="468">
        <v>242</v>
      </c>
      <c r="M987" s="474">
        <f t="shared" si="63"/>
        <v>2444</v>
      </c>
      <c r="N987" s="474">
        <f t="shared" si="64"/>
        <v>1759.6799999999998</v>
      </c>
      <c r="P987" s="488">
        <v>0.72</v>
      </c>
      <c r="R987" s="474">
        <v>1974</v>
      </c>
      <c r="S987" s="474">
        <v>1374.66</v>
      </c>
      <c r="U987" s="474">
        <v>1974</v>
      </c>
      <c r="V987" s="474">
        <v>1374.66</v>
      </c>
      <c r="X987" s="465">
        <v>1880</v>
      </c>
      <c r="Y987" s="465">
        <v>1309.2</v>
      </c>
      <c r="AA987" s="474">
        <v>1634.78</v>
      </c>
      <c r="AB987" s="474">
        <v>1138.44</v>
      </c>
      <c r="AD987" s="474">
        <v>1421.55</v>
      </c>
      <c r="AE987" s="474">
        <v>989.94999999999993</v>
      </c>
      <c r="AG987" s="474">
        <v>1421.55</v>
      </c>
      <c r="AH987" s="474">
        <v>989.94999999999993</v>
      </c>
      <c r="AP987" s="535"/>
    </row>
    <row r="988" spans="1:42" ht="24" customHeight="1" outlineLevel="1" x14ac:dyDescent="0.25">
      <c r="A988" s="493"/>
      <c r="B988" s="471" t="s">
        <v>8558</v>
      </c>
      <c r="C988" s="469" t="s">
        <v>4619</v>
      </c>
      <c r="E988" s="472" t="s">
        <v>13470</v>
      </c>
      <c r="F988" s="469" t="s">
        <v>4455</v>
      </c>
      <c r="G988" s="468">
        <v>1.75</v>
      </c>
      <c r="H988" s="468">
        <v>1.6</v>
      </c>
      <c r="I988" s="468" t="s">
        <v>4616</v>
      </c>
      <c r="J988" s="468">
        <v>252</v>
      </c>
      <c r="M988" s="474">
        <f t="shared" si="63"/>
        <v>1982.24</v>
      </c>
      <c r="N988" s="474">
        <f t="shared" si="64"/>
        <v>1248.8112000000001</v>
      </c>
      <c r="P988" s="488">
        <v>0.63</v>
      </c>
      <c r="R988" s="474">
        <v>1601.04</v>
      </c>
      <c r="S988" s="474">
        <v>1001.81</v>
      </c>
      <c r="U988" s="474">
        <v>1601.04</v>
      </c>
      <c r="V988" s="474">
        <v>1001.81</v>
      </c>
      <c r="X988" s="465">
        <v>1524.8</v>
      </c>
      <c r="Y988" s="465">
        <v>954.1</v>
      </c>
      <c r="AA988" s="474">
        <v>1325.95</v>
      </c>
      <c r="AB988" s="474">
        <v>829.61</v>
      </c>
      <c r="AD988" s="474">
        <v>1153</v>
      </c>
      <c r="AE988" s="474">
        <v>721.4</v>
      </c>
      <c r="AG988" s="474">
        <v>1153</v>
      </c>
      <c r="AH988" s="474">
        <v>721.4</v>
      </c>
      <c r="AP988" s="535"/>
    </row>
    <row r="989" spans="1:42" ht="24" customHeight="1" outlineLevel="1" x14ac:dyDescent="0.25">
      <c r="A989" s="493"/>
      <c r="B989" s="471" t="s">
        <v>8559</v>
      </c>
      <c r="C989" s="469" t="s">
        <v>4619</v>
      </c>
      <c r="E989" s="472" t="s">
        <v>13471</v>
      </c>
      <c r="F989" s="469" t="s">
        <v>4455</v>
      </c>
      <c r="G989" s="468">
        <v>1.75</v>
      </c>
      <c r="H989" s="468">
        <v>1.6</v>
      </c>
      <c r="I989" s="468" t="s">
        <v>4616</v>
      </c>
      <c r="M989" s="474">
        <f t="shared" si="63"/>
        <v>2097.5500000000002</v>
      </c>
      <c r="N989" s="474">
        <f t="shared" si="64"/>
        <v>1321.4565000000002</v>
      </c>
      <c r="P989" s="488">
        <v>0.63</v>
      </c>
      <c r="R989" s="474">
        <v>1694.18</v>
      </c>
      <c r="S989" s="474">
        <v>1016.51</v>
      </c>
      <c r="U989" s="474">
        <v>1694.18</v>
      </c>
      <c r="V989" s="474">
        <v>1016.51</v>
      </c>
      <c r="X989" s="465">
        <v>1613.5</v>
      </c>
      <c r="Y989" s="465">
        <v>968.1</v>
      </c>
      <c r="AA989" s="474">
        <v>1403</v>
      </c>
      <c r="AB989" s="474">
        <v>841.8</v>
      </c>
      <c r="AD989" s="474">
        <v>1220</v>
      </c>
      <c r="AE989" s="474">
        <v>732</v>
      </c>
      <c r="AG989" s="474">
        <v>1220</v>
      </c>
      <c r="AH989" s="474">
        <v>732</v>
      </c>
      <c r="AP989" s="535"/>
    </row>
    <row r="990" spans="1:42" ht="24" customHeight="1" outlineLevel="1" x14ac:dyDescent="0.25">
      <c r="A990" s="493"/>
      <c r="B990" s="471" t="s">
        <v>8560</v>
      </c>
      <c r="C990" s="469" t="s">
        <v>4619</v>
      </c>
      <c r="E990" s="472" t="s">
        <v>13472</v>
      </c>
      <c r="F990" s="469" t="s">
        <v>4455</v>
      </c>
      <c r="G990" s="468">
        <v>1.75</v>
      </c>
      <c r="H990" s="468">
        <v>1.6</v>
      </c>
      <c r="I990" s="468" t="s">
        <v>4616</v>
      </c>
      <c r="M990" s="474">
        <f t="shared" si="63"/>
        <v>0</v>
      </c>
      <c r="N990" s="474">
        <f t="shared" si="64"/>
        <v>0</v>
      </c>
      <c r="P990" s="488">
        <v>0.72</v>
      </c>
      <c r="R990" s="474">
        <v>0</v>
      </c>
      <c r="S990" s="474">
        <v>0</v>
      </c>
      <c r="U990" s="474">
        <v>0</v>
      </c>
      <c r="V990" s="474">
        <v>0</v>
      </c>
      <c r="X990" s="465">
        <v>0</v>
      </c>
      <c r="Y990" s="465">
        <v>0</v>
      </c>
      <c r="AA990" s="474">
        <v>0</v>
      </c>
      <c r="AB990" s="474">
        <v>0</v>
      </c>
      <c r="AD990" s="474"/>
      <c r="AE990" s="474"/>
      <c r="AG990" s="474"/>
      <c r="AH990" s="474"/>
      <c r="AP990" s="535"/>
    </row>
    <row r="991" spans="1:42" ht="24" customHeight="1" outlineLevel="1" x14ac:dyDescent="0.25">
      <c r="A991" s="493"/>
      <c r="B991" s="471" t="s">
        <v>19726</v>
      </c>
      <c r="C991" s="469" t="s">
        <v>4619</v>
      </c>
      <c r="E991" s="472" t="s">
        <v>19727</v>
      </c>
      <c r="F991" s="469" t="s">
        <v>4455</v>
      </c>
      <c r="G991" s="468">
        <v>1.75</v>
      </c>
      <c r="H991" s="468">
        <v>1.6</v>
      </c>
      <c r="I991" s="468" t="s">
        <v>4616</v>
      </c>
      <c r="M991" s="474">
        <f t="shared" si="63"/>
        <v>0</v>
      </c>
      <c r="N991" s="474">
        <f t="shared" si="64"/>
        <v>0</v>
      </c>
      <c r="P991" s="488">
        <v>0.75</v>
      </c>
      <c r="R991" s="474">
        <v>0</v>
      </c>
      <c r="S991" s="474">
        <v>0</v>
      </c>
      <c r="U991" s="474">
        <v>0</v>
      </c>
      <c r="V991" s="474">
        <v>0</v>
      </c>
      <c r="X991" s="465">
        <v>0</v>
      </c>
      <c r="Y991" s="465">
        <v>0</v>
      </c>
      <c r="AA991" s="474">
        <v>0</v>
      </c>
      <c r="AB991" s="474">
        <v>0</v>
      </c>
      <c r="AD991" s="474"/>
      <c r="AE991" s="474"/>
      <c r="AG991" s="474"/>
      <c r="AH991" s="474"/>
      <c r="AP991" s="535"/>
    </row>
    <row r="992" spans="1:42" s="466" customFormat="1" ht="24" customHeight="1" outlineLevel="1" x14ac:dyDescent="0.25">
      <c r="A992" s="492"/>
      <c r="B992" s="462" t="s">
        <v>4625</v>
      </c>
      <c r="C992" s="461" t="s">
        <v>4619</v>
      </c>
      <c r="D992" s="461"/>
      <c r="E992" s="466" t="s">
        <v>11405</v>
      </c>
      <c r="F992" s="461" t="s">
        <v>4455</v>
      </c>
      <c r="G992" s="464">
        <v>1.55</v>
      </c>
      <c r="H992" s="464">
        <v>2.5</v>
      </c>
      <c r="I992" s="464" t="s">
        <v>4616</v>
      </c>
      <c r="J992" s="464">
        <v>352</v>
      </c>
      <c r="K992" s="461">
        <v>22</v>
      </c>
      <c r="L992" s="464">
        <v>7.2</v>
      </c>
      <c r="M992" s="465">
        <f t="shared" si="63"/>
        <v>2398.3700000000003</v>
      </c>
      <c r="N992" s="465">
        <f t="shared" si="64"/>
        <v>1439.0220000000002</v>
      </c>
      <c r="O992" s="514"/>
      <c r="P992" s="486">
        <v>0.6</v>
      </c>
      <c r="Q992" s="514"/>
      <c r="R992" s="465">
        <v>1937.15</v>
      </c>
      <c r="S992" s="465">
        <v>1162.25</v>
      </c>
      <c r="T992" s="514"/>
      <c r="U992" s="465">
        <v>1937.15</v>
      </c>
      <c r="V992" s="465">
        <v>1162.25</v>
      </c>
      <c r="W992" s="514"/>
      <c r="X992" s="465">
        <v>1844.9</v>
      </c>
      <c r="Y992" s="465">
        <v>1106.9000000000001</v>
      </c>
      <c r="Z992" s="514"/>
      <c r="AA992" s="465">
        <v>1604.25</v>
      </c>
      <c r="AB992" s="465">
        <v>962.55</v>
      </c>
      <c r="AC992" s="514"/>
      <c r="AD992" s="465">
        <v>1395</v>
      </c>
      <c r="AE992" s="465">
        <v>837</v>
      </c>
      <c r="AF992" s="514"/>
      <c r="AG992" s="465">
        <v>1395</v>
      </c>
      <c r="AH992" s="465">
        <v>837</v>
      </c>
      <c r="AI992" s="530"/>
      <c r="AJ992" s="533"/>
      <c r="AK992" s="533"/>
      <c r="AL992" s="533"/>
      <c r="AM992" s="533"/>
      <c r="AN992" s="533"/>
      <c r="AO992" s="533"/>
      <c r="AP992" s="534"/>
    </row>
    <row r="993" spans="1:42" ht="24" customHeight="1" outlineLevel="1" x14ac:dyDescent="0.25">
      <c r="A993" s="493"/>
      <c r="B993" s="471" t="s">
        <v>8561</v>
      </c>
      <c r="C993" s="469" t="s">
        <v>4619</v>
      </c>
      <c r="E993" s="472" t="s">
        <v>11406</v>
      </c>
      <c r="F993" s="469" t="s">
        <v>4455</v>
      </c>
      <c r="G993" s="468">
        <v>1.55</v>
      </c>
      <c r="H993" s="468">
        <v>2.5</v>
      </c>
      <c r="I993" s="468" t="s">
        <v>4616</v>
      </c>
      <c r="J993" s="468">
        <v>366</v>
      </c>
      <c r="M993" s="474">
        <f t="shared" si="63"/>
        <v>3613.8700000000003</v>
      </c>
      <c r="N993" s="474">
        <f t="shared" si="64"/>
        <v>2710.4025000000001</v>
      </c>
      <c r="P993" s="488">
        <v>0.75</v>
      </c>
      <c r="R993" s="474">
        <v>2918.9</v>
      </c>
      <c r="S993" s="474">
        <v>2144</v>
      </c>
      <c r="U993" s="474">
        <v>2918.9</v>
      </c>
      <c r="V993" s="474">
        <v>2144</v>
      </c>
      <c r="X993" s="465">
        <v>2779.9</v>
      </c>
      <c r="Y993" s="465">
        <v>2041.9</v>
      </c>
      <c r="AA993" s="474">
        <v>2417.3000000000002</v>
      </c>
      <c r="AB993" s="474">
        <v>1775.6</v>
      </c>
      <c r="AD993" s="474">
        <v>2102</v>
      </c>
      <c r="AE993" s="474">
        <v>1544</v>
      </c>
      <c r="AG993" s="474">
        <v>2102</v>
      </c>
      <c r="AH993" s="474">
        <v>1544</v>
      </c>
      <c r="AP993" s="535"/>
    </row>
    <row r="994" spans="1:42" ht="24" customHeight="1" outlineLevel="1" x14ac:dyDescent="0.25">
      <c r="A994" s="493"/>
      <c r="B994" s="471" t="s">
        <v>8562</v>
      </c>
      <c r="C994" s="469" t="s">
        <v>4619</v>
      </c>
      <c r="E994" s="472" t="s">
        <v>13473</v>
      </c>
      <c r="F994" s="469" t="s">
        <v>4455</v>
      </c>
      <c r="G994" s="468">
        <v>1.55</v>
      </c>
      <c r="H994" s="468">
        <v>2.5</v>
      </c>
      <c r="I994" s="468" t="s">
        <v>4616</v>
      </c>
      <c r="J994" s="468">
        <v>354</v>
      </c>
      <c r="M994" s="474">
        <f t="shared" si="63"/>
        <v>3423.03</v>
      </c>
      <c r="N994" s="474">
        <f t="shared" si="64"/>
        <v>2464.5816</v>
      </c>
      <c r="P994" s="488">
        <v>0.72</v>
      </c>
      <c r="R994" s="474">
        <v>2764.76</v>
      </c>
      <c r="S994" s="474">
        <v>1989.86</v>
      </c>
      <c r="U994" s="474">
        <v>2764.76</v>
      </c>
      <c r="V994" s="474">
        <v>1989.86</v>
      </c>
      <c r="X994" s="465">
        <v>2633.1</v>
      </c>
      <c r="Y994" s="465">
        <v>1895.1</v>
      </c>
      <c r="AA994" s="474">
        <v>2289.65</v>
      </c>
      <c r="AB994" s="474">
        <v>1647.95</v>
      </c>
      <c r="AD994" s="474">
        <v>1991</v>
      </c>
      <c r="AE994" s="474">
        <v>1433</v>
      </c>
      <c r="AG994" s="474">
        <v>1991</v>
      </c>
      <c r="AH994" s="474">
        <v>1433</v>
      </c>
      <c r="AP994" s="535"/>
    </row>
    <row r="995" spans="1:42" ht="24" customHeight="1" outlineLevel="1" x14ac:dyDescent="0.25">
      <c r="A995" s="493"/>
      <c r="B995" s="471" t="s">
        <v>8563</v>
      </c>
      <c r="C995" s="469" t="s">
        <v>4619</v>
      </c>
      <c r="E995" s="472" t="s">
        <v>11407</v>
      </c>
      <c r="F995" s="469" t="s">
        <v>4455</v>
      </c>
      <c r="G995" s="468">
        <v>1.55</v>
      </c>
      <c r="H995" s="468">
        <v>2.5</v>
      </c>
      <c r="I995" s="468" t="s">
        <v>4616</v>
      </c>
      <c r="J995" s="468">
        <v>364</v>
      </c>
      <c r="M995" s="474">
        <f t="shared" si="63"/>
        <v>2589.21</v>
      </c>
      <c r="N995" s="474">
        <f t="shared" si="64"/>
        <v>1631.2022999999999</v>
      </c>
      <c r="P995" s="488">
        <v>0.63</v>
      </c>
      <c r="R995" s="474">
        <v>2091.29</v>
      </c>
      <c r="S995" s="474">
        <v>1316.39</v>
      </c>
      <c r="U995" s="474">
        <v>2091.29</v>
      </c>
      <c r="V995" s="474">
        <v>1316.39</v>
      </c>
      <c r="X995" s="465">
        <v>1991.7</v>
      </c>
      <c r="Y995" s="465">
        <v>1253.7</v>
      </c>
      <c r="AA995" s="474">
        <v>1731.9</v>
      </c>
      <c r="AB995" s="474">
        <v>1090.2</v>
      </c>
      <c r="AD995" s="474">
        <v>1506</v>
      </c>
      <c r="AE995" s="474">
        <v>948</v>
      </c>
      <c r="AG995" s="474">
        <v>1506</v>
      </c>
      <c r="AH995" s="474">
        <v>948</v>
      </c>
      <c r="AP995" s="535"/>
    </row>
    <row r="996" spans="1:42" ht="24" customHeight="1" outlineLevel="1" x14ac:dyDescent="0.25">
      <c r="A996" s="493"/>
      <c r="B996" s="471" t="s">
        <v>8564</v>
      </c>
      <c r="C996" s="469" t="s">
        <v>4619</v>
      </c>
      <c r="E996" s="472" t="s">
        <v>13474</v>
      </c>
      <c r="F996" s="469" t="s">
        <v>4455</v>
      </c>
      <c r="G996" s="468">
        <v>1.55</v>
      </c>
      <c r="H996" s="468">
        <v>2.5</v>
      </c>
      <c r="I996" s="468" t="s">
        <v>4616</v>
      </c>
      <c r="M996" s="474">
        <f t="shared" si="63"/>
        <v>2711.28</v>
      </c>
      <c r="N996" s="474">
        <f t="shared" si="64"/>
        <v>1708.1064000000001</v>
      </c>
      <c r="P996" s="488">
        <v>0.63</v>
      </c>
      <c r="R996" s="474">
        <v>2189.88</v>
      </c>
      <c r="S996" s="474">
        <v>1313.87</v>
      </c>
      <c r="U996" s="474">
        <v>2189.88</v>
      </c>
      <c r="V996" s="474">
        <v>1313.87</v>
      </c>
      <c r="X996" s="465">
        <v>2085.6</v>
      </c>
      <c r="Y996" s="465">
        <v>1251.3</v>
      </c>
      <c r="AA996" s="474">
        <v>1813.55</v>
      </c>
      <c r="AB996" s="474">
        <v>1088.1300000000001</v>
      </c>
      <c r="AD996" s="474">
        <v>1577</v>
      </c>
      <c r="AE996" s="474">
        <v>946.19999999999993</v>
      </c>
      <c r="AG996" s="474">
        <v>1577</v>
      </c>
      <c r="AH996" s="474">
        <v>946.19999999999993</v>
      </c>
      <c r="AP996" s="535"/>
    </row>
    <row r="997" spans="1:42" ht="24" customHeight="1" outlineLevel="1" x14ac:dyDescent="0.25">
      <c r="A997" s="493"/>
      <c r="B997" s="471" t="s">
        <v>8565</v>
      </c>
      <c r="C997" s="469" t="s">
        <v>4619</v>
      </c>
      <c r="E997" s="472" t="s">
        <v>13475</v>
      </c>
      <c r="F997" s="469" t="s">
        <v>4455</v>
      </c>
      <c r="G997" s="468">
        <v>1.55</v>
      </c>
      <c r="H997" s="468">
        <v>2.5</v>
      </c>
      <c r="I997" s="468" t="s">
        <v>4616</v>
      </c>
      <c r="M997" s="474">
        <f t="shared" si="63"/>
        <v>0</v>
      </c>
      <c r="N997" s="474">
        <f t="shared" si="64"/>
        <v>0</v>
      </c>
      <c r="P997" s="488">
        <v>0.72</v>
      </c>
      <c r="R997" s="474">
        <v>0</v>
      </c>
      <c r="S997" s="474">
        <v>0</v>
      </c>
      <c r="U997" s="474">
        <v>0</v>
      </c>
      <c r="V997" s="474">
        <v>0</v>
      </c>
      <c r="X997" s="465">
        <v>0</v>
      </c>
      <c r="Y997" s="465">
        <v>0</v>
      </c>
      <c r="AA997" s="474">
        <v>0</v>
      </c>
      <c r="AB997" s="474">
        <v>0</v>
      </c>
      <c r="AD997" s="474"/>
      <c r="AE997" s="474"/>
      <c r="AG997" s="474"/>
      <c r="AH997" s="474"/>
      <c r="AP997" s="535"/>
    </row>
    <row r="998" spans="1:42" ht="24" customHeight="1" outlineLevel="1" x14ac:dyDescent="0.25">
      <c r="A998" s="493"/>
      <c r="B998" s="471" t="s">
        <v>19728</v>
      </c>
      <c r="C998" s="469" t="s">
        <v>4619</v>
      </c>
      <c r="E998" s="472" t="s">
        <v>19729</v>
      </c>
      <c r="F998" s="469" t="s">
        <v>4455</v>
      </c>
      <c r="G998" s="468">
        <v>1.55</v>
      </c>
      <c r="H998" s="468">
        <v>2.5</v>
      </c>
      <c r="I998" s="468" t="s">
        <v>4616</v>
      </c>
      <c r="M998" s="474">
        <f t="shared" si="63"/>
        <v>0</v>
      </c>
      <c r="N998" s="474">
        <f t="shared" si="64"/>
        <v>0</v>
      </c>
      <c r="P998" s="488">
        <v>0.75</v>
      </c>
      <c r="R998" s="474">
        <v>0</v>
      </c>
      <c r="S998" s="474">
        <v>0</v>
      </c>
      <c r="U998" s="474">
        <v>0</v>
      </c>
      <c r="V998" s="474">
        <v>0</v>
      </c>
      <c r="X998" s="465">
        <v>0</v>
      </c>
      <c r="Y998" s="465">
        <v>0</v>
      </c>
      <c r="AA998" s="474">
        <v>0</v>
      </c>
      <c r="AB998" s="474">
        <v>0</v>
      </c>
      <c r="AD998" s="474"/>
      <c r="AE998" s="474"/>
      <c r="AG998" s="474"/>
      <c r="AH998" s="474"/>
      <c r="AP998" s="535"/>
    </row>
    <row r="999" spans="1:42" s="466" customFormat="1" ht="24" customHeight="1" outlineLevel="1" x14ac:dyDescent="0.25">
      <c r="A999" s="492"/>
      <c r="B999" s="462" t="s">
        <v>4715</v>
      </c>
      <c r="C999" s="461" t="s">
        <v>4619</v>
      </c>
      <c r="D999" s="461"/>
      <c r="E999" s="466" t="s">
        <v>13476</v>
      </c>
      <c r="F999" s="461" t="s">
        <v>4455</v>
      </c>
      <c r="G999" s="464">
        <v>1.35</v>
      </c>
      <c r="H999" s="464">
        <v>1.05</v>
      </c>
      <c r="I999" s="464" t="s">
        <v>4616</v>
      </c>
      <c r="J999" s="464">
        <v>80</v>
      </c>
      <c r="K999" s="461">
        <v>5</v>
      </c>
      <c r="L999" s="464">
        <v>3.6</v>
      </c>
      <c r="M999" s="465">
        <f t="shared" si="63"/>
        <v>579.41</v>
      </c>
      <c r="N999" s="465">
        <f t="shared" si="64"/>
        <v>347.64599999999996</v>
      </c>
      <c r="O999" s="514"/>
      <c r="P999" s="486">
        <v>0.6</v>
      </c>
      <c r="Q999" s="514"/>
      <c r="R999" s="465">
        <v>467.99</v>
      </c>
      <c r="S999" s="465">
        <v>280.77</v>
      </c>
      <c r="T999" s="514"/>
      <c r="U999" s="465">
        <v>467.99</v>
      </c>
      <c r="V999" s="465">
        <v>280.77</v>
      </c>
      <c r="W999" s="514"/>
      <c r="X999" s="465">
        <v>445.7</v>
      </c>
      <c r="Y999" s="465">
        <v>267.39999999999998</v>
      </c>
      <c r="Z999" s="514"/>
      <c r="AA999" s="465">
        <v>387.55</v>
      </c>
      <c r="AB999" s="465">
        <v>232.53</v>
      </c>
      <c r="AC999" s="514"/>
      <c r="AD999" s="465">
        <v>337</v>
      </c>
      <c r="AE999" s="465">
        <v>202.2</v>
      </c>
      <c r="AF999" s="514"/>
      <c r="AG999" s="465">
        <v>337</v>
      </c>
      <c r="AH999" s="465">
        <v>202.2</v>
      </c>
      <c r="AI999" s="530"/>
      <c r="AJ999" s="533"/>
      <c r="AK999" s="533"/>
      <c r="AL999" s="533"/>
      <c r="AM999" s="533"/>
      <c r="AN999" s="533"/>
      <c r="AO999" s="533"/>
      <c r="AP999" s="534"/>
    </row>
    <row r="1000" spans="1:42" ht="24" customHeight="1" outlineLevel="1" x14ac:dyDescent="0.25">
      <c r="A1000" s="493"/>
      <c r="B1000" s="471" t="s">
        <v>8566</v>
      </c>
      <c r="C1000" s="469" t="s">
        <v>4619</v>
      </c>
      <c r="E1000" s="472" t="s">
        <v>13477</v>
      </c>
      <c r="F1000" s="469" t="s">
        <v>4455</v>
      </c>
      <c r="G1000" s="468">
        <v>1.35</v>
      </c>
      <c r="H1000" s="468">
        <v>1.05</v>
      </c>
      <c r="I1000" s="468" t="s">
        <v>4616</v>
      </c>
      <c r="J1000" s="468">
        <v>101</v>
      </c>
      <c r="M1000" s="474">
        <f t="shared" si="63"/>
        <v>1250.21</v>
      </c>
      <c r="N1000" s="474">
        <f t="shared" si="64"/>
        <v>937.65750000000003</v>
      </c>
      <c r="P1000" s="488">
        <v>0.75</v>
      </c>
      <c r="R1000" s="474">
        <v>1009.79</v>
      </c>
      <c r="S1000" s="474">
        <v>822.57</v>
      </c>
      <c r="U1000" s="474">
        <v>1009.79</v>
      </c>
      <c r="V1000" s="474">
        <v>822.57</v>
      </c>
      <c r="X1000" s="465">
        <v>961.7</v>
      </c>
      <c r="Y1000" s="465">
        <v>783.4</v>
      </c>
      <c r="AA1000" s="474">
        <v>836.28</v>
      </c>
      <c r="AB1000" s="474">
        <v>681.26</v>
      </c>
      <c r="AD1000" s="474">
        <v>727.2</v>
      </c>
      <c r="AE1000" s="474">
        <v>592.4</v>
      </c>
      <c r="AG1000" s="474">
        <v>727.2</v>
      </c>
      <c r="AH1000" s="474">
        <v>592.4</v>
      </c>
      <c r="AP1000" s="535"/>
    </row>
    <row r="1001" spans="1:42" ht="24" customHeight="1" outlineLevel="1" x14ac:dyDescent="0.25">
      <c r="A1001" s="493"/>
      <c r="B1001" s="471" t="s">
        <v>8567</v>
      </c>
      <c r="C1001" s="469" t="s">
        <v>4619</v>
      </c>
      <c r="E1001" s="472" t="s">
        <v>13478</v>
      </c>
      <c r="F1001" s="469" t="s">
        <v>4455</v>
      </c>
      <c r="G1001" s="468">
        <v>1.35</v>
      </c>
      <c r="H1001" s="468">
        <v>1.05</v>
      </c>
      <c r="I1001" s="468" t="s">
        <v>4616</v>
      </c>
      <c r="J1001" s="468">
        <v>83</v>
      </c>
      <c r="M1001" s="474">
        <f t="shared" si="63"/>
        <v>1059.3700000000001</v>
      </c>
      <c r="N1001" s="474">
        <f t="shared" si="64"/>
        <v>762.74640000000011</v>
      </c>
      <c r="P1001" s="488">
        <v>0.72</v>
      </c>
      <c r="R1001" s="474">
        <v>855.65</v>
      </c>
      <c r="S1001" s="474">
        <v>668.54</v>
      </c>
      <c r="U1001" s="474">
        <v>855.65</v>
      </c>
      <c r="V1001" s="474">
        <v>668.54</v>
      </c>
      <c r="X1001" s="465">
        <v>814.9</v>
      </c>
      <c r="Y1001" s="465">
        <v>636.70000000000005</v>
      </c>
      <c r="AA1001" s="474">
        <v>708.63</v>
      </c>
      <c r="AB1001" s="474">
        <v>553.61</v>
      </c>
      <c r="AD1001" s="474">
        <v>616.20000000000005</v>
      </c>
      <c r="AE1001" s="474">
        <v>481.4</v>
      </c>
      <c r="AG1001" s="474">
        <v>616.20000000000005</v>
      </c>
      <c r="AH1001" s="474">
        <v>481.4</v>
      </c>
      <c r="AP1001" s="535"/>
    </row>
    <row r="1002" spans="1:42" ht="24" customHeight="1" outlineLevel="1" x14ac:dyDescent="0.25">
      <c r="A1002" s="493"/>
      <c r="B1002" s="471" t="s">
        <v>8568</v>
      </c>
      <c r="C1002" s="469" t="s">
        <v>4619</v>
      </c>
      <c r="E1002" s="472" t="s">
        <v>13479</v>
      </c>
      <c r="F1002" s="469" t="s">
        <v>4455</v>
      </c>
      <c r="G1002" s="468">
        <v>1.35</v>
      </c>
      <c r="H1002" s="468">
        <v>1.05</v>
      </c>
      <c r="I1002" s="468" t="s">
        <v>4616</v>
      </c>
      <c r="J1002" s="468">
        <v>98</v>
      </c>
      <c r="M1002" s="474">
        <f t="shared" si="63"/>
        <v>770.25</v>
      </c>
      <c r="N1002" s="474">
        <f t="shared" si="64"/>
        <v>485.25749999999999</v>
      </c>
      <c r="P1002" s="488">
        <v>0.63</v>
      </c>
      <c r="R1002" s="474">
        <v>622.13</v>
      </c>
      <c r="S1002" s="474">
        <v>434.91</v>
      </c>
      <c r="U1002" s="474">
        <v>622.13</v>
      </c>
      <c r="V1002" s="474">
        <v>434.91</v>
      </c>
      <c r="X1002" s="465">
        <v>592.5</v>
      </c>
      <c r="Y1002" s="465">
        <v>414.2</v>
      </c>
      <c r="AA1002" s="474">
        <v>515.20000000000005</v>
      </c>
      <c r="AB1002" s="474">
        <v>360.18</v>
      </c>
      <c r="AD1002" s="474">
        <v>448</v>
      </c>
      <c r="AE1002" s="474">
        <v>313.2</v>
      </c>
      <c r="AG1002" s="474">
        <v>448</v>
      </c>
      <c r="AH1002" s="474">
        <v>313.2</v>
      </c>
      <c r="AP1002" s="535"/>
    </row>
    <row r="1003" spans="1:42" ht="24" customHeight="1" outlineLevel="1" x14ac:dyDescent="0.25">
      <c r="A1003" s="493"/>
      <c r="B1003" s="471" t="s">
        <v>8569</v>
      </c>
      <c r="C1003" s="469" t="s">
        <v>4619</v>
      </c>
      <c r="E1003" s="472" t="s">
        <v>13480</v>
      </c>
      <c r="F1003" s="469" t="s">
        <v>4455</v>
      </c>
      <c r="G1003" s="468">
        <v>1.35</v>
      </c>
      <c r="H1003" s="468">
        <v>1.05</v>
      </c>
      <c r="I1003" s="468" t="s">
        <v>4616</v>
      </c>
      <c r="M1003" s="474">
        <f t="shared" si="63"/>
        <v>655.06999999999994</v>
      </c>
      <c r="N1003" s="474">
        <f t="shared" si="64"/>
        <v>412.69409999999993</v>
      </c>
      <c r="P1003" s="488">
        <v>0.63</v>
      </c>
      <c r="R1003" s="474">
        <v>529.1</v>
      </c>
      <c r="S1003" s="474">
        <v>317.42</v>
      </c>
      <c r="U1003" s="474">
        <v>529.1</v>
      </c>
      <c r="V1003" s="474">
        <v>317.42</v>
      </c>
      <c r="X1003" s="465">
        <v>503.9</v>
      </c>
      <c r="Y1003" s="465">
        <v>302.3</v>
      </c>
      <c r="AA1003" s="474">
        <v>438.15</v>
      </c>
      <c r="AB1003" s="474">
        <v>262.89</v>
      </c>
      <c r="AD1003" s="474">
        <v>381</v>
      </c>
      <c r="AE1003" s="474">
        <v>228.6</v>
      </c>
      <c r="AG1003" s="474">
        <v>381</v>
      </c>
      <c r="AH1003" s="474">
        <v>228.6</v>
      </c>
      <c r="AP1003" s="535"/>
    </row>
    <row r="1004" spans="1:42" ht="24" customHeight="1" outlineLevel="1" x14ac:dyDescent="0.25">
      <c r="A1004" s="493"/>
      <c r="B1004" s="471" t="s">
        <v>8570</v>
      </c>
      <c r="C1004" s="469" t="s">
        <v>4619</v>
      </c>
      <c r="E1004" s="472" t="s">
        <v>13481</v>
      </c>
      <c r="F1004" s="469" t="s">
        <v>4455</v>
      </c>
      <c r="G1004" s="468">
        <v>1.35</v>
      </c>
      <c r="H1004" s="468">
        <v>1.05</v>
      </c>
      <c r="I1004" s="468" t="s">
        <v>4616</v>
      </c>
      <c r="M1004" s="474">
        <f t="shared" si="63"/>
        <v>0</v>
      </c>
      <c r="N1004" s="474">
        <f t="shared" si="64"/>
        <v>0</v>
      </c>
      <c r="P1004" s="488">
        <v>0.72</v>
      </c>
      <c r="R1004" s="474">
        <v>0</v>
      </c>
      <c r="S1004" s="474">
        <v>0</v>
      </c>
      <c r="U1004" s="474">
        <v>0</v>
      </c>
      <c r="V1004" s="474">
        <v>0</v>
      </c>
      <c r="X1004" s="465">
        <v>0</v>
      </c>
      <c r="Y1004" s="465">
        <v>0</v>
      </c>
      <c r="AA1004" s="474">
        <v>0</v>
      </c>
      <c r="AB1004" s="474">
        <v>0</v>
      </c>
      <c r="AD1004" s="474"/>
      <c r="AE1004" s="474"/>
      <c r="AG1004" s="474"/>
      <c r="AH1004" s="474"/>
      <c r="AP1004" s="535"/>
    </row>
    <row r="1005" spans="1:42" ht="24" customHeight="1" outlineLevel="1" x14ac:dyDescent="0.25">
      <c r="A1005" s="493"/>
      <c r="B1005" s="471" t="s">
        <v>19730</v>
      </c>
      <c r="C1005" s="469" t="s">
        <v>4619</v>
      </c>
      <c r="E1005" s="472" t="s">
        <v>19731</v>
      </c>
      <c r="F1005" s="469" t="s">
        <v>4455</v>
      </c>
      <c r="G1005" s="468">
        <v>1.35</v>
      </c>
      <c r="H1005" s="468">
        <v>1.05</v>
      </c>
      <c r="I1005" s="468" t="s">
        <v>4616</v>
      </c>
      <c r="M1005" s="474">
        <f t="shared" si="63"/>
        <v>0</v>
      </c>
      <c r="N1005" s="474">
        <f t="shared" si="64"/>
        <v>0</v>
      </c>
      <c r="P1005" s="488">
        <v>0.75</v>
      </c>
      <c r="R1005" s="474">
        <v>0</v>
      </c>
      <c r="S1005" s="474">
        <v>0</v>
      </c>
      <c r="U1005" s="474">
        <v>0</v>
      </c>
      <c r="V1005" s="474">
        <v>0</v>
      </c>
      <c r="X1005" s="465">
        <v>0</v>
      </c>
      <c r="Y1005" s="465">
        <v>0</v>
      </c>
      <c r="AA1005" s="474">
        <v>0</v>
      </c>
      <c r="AB1005" s="474">
        <v>0</v>
      </c>
      <c r="AD1005" s="474"/>
      <c r="AE1005" s="474"/>
      <c r="AG1005" s="474"/>
      <c r="AH1005" s="474"/>
      <c r="AP1005" s="535"/>
    </row>
    <row r="1006" spans="1:42" s="466" customFormat="1" ht="24" customHeight="1" outlineLevel="1" x14ac:dyDescent="0.25">
      <c r="A1006" s="492"/>
      <c r="B1006" s="462" t="s">
        <v>4716</v>
      </c>
      <c r="C1006" s="461" t="s">
        <v>4619</v>
      </c>
      <c r="D1006" s="461"/>
      <c r="E1006" s="466" t="s">
        <v>13476</v>
      </c>
      <c r="F1006" s="461" t="s">
        <v>4455</v>
      </c>
      <c r="G1006" s="464">
        <v>1.6</v>
      </c>
      <c r="H1006" s="464">
        <v>1.25</v>
      </c>
      <c r="I1006" s="464" t="s">
        <v>4616</v>
      </c>
      <c r="J1006" s="464">
        <v>112</v>
      </c>
      <c r="K1006" s="461">
        <v>7</v>
      </c>
      <c r="L1006" s="464">
        <v>4.5</v>
      </c>
      <c r="M1006" s="465">
        <f t="shared" si="63"/>
        <v>691.08</v>
      </c>
      <c r="N1006" s="465">
        <f t="shared" si="64"/>
        <v>414.64800000000002</v>
      </c>
      <c r="O1006" s="514"/>
      <c r="P1006" s="486">
        <v>0.6</v>
      </c>
      <c r="Q1006" s="514"/>
      <c r="R1006" s="465">
        <v>558.17999999999995</v>
      </c>
      <c r="S1006" s="465">
        <v>334.95</v>
      </c>
      <c r="T1006" s="514"/>
      <c r="U1006" s="465">
        <v>558.17999999999995</v>
      </c>
      <c r="V1006" s="465">
        <v>334.95</v>
      </c>
      <c r="W1006" s="514"/>
      <c r="X1006" s="465">
        <v>531.6</v>
      </c>
      <c r="Y1006" s="465">
        <v>319</v>
      </c>
      <c r="Z1006" s="514"/>
      <c r="AA1006" s="465">
        <v>462.3</v>
      </c>
      <c r="AB1006" s="465">
        <v>277.38</v>
      </c>
      <c r="AC1006" s="514"/>
      <c r="AD1006" s="465">
        <v>402</v>
      </c>
      <c r="AE1006" s="465">
        <v>241.2</v>
      </c>
      <c r="AF1006" s="514"/>
      <c r="AG1006" s="465">
        <v>402</v>
      </c>
      <c r="AH1006" s="465">
        <v>241.2</v>
      </c>
      <c r="AI1006" s="530"/>
      <c r="AJ1006" s="533"/>
      <c r="AK1006" s="533"/>
      <c r="AL1006" s="533"/>
      <c r="AM1006" s="533"/>
      <c r="AN1006" s="533"/>
      <c r="AO1006" s="533"/>
      <c r="AP1006" s="534"/>
    </row>
    <row r="1007" spans="1:42" ht="24" customHeight="1" outlineLevel="1" x14ac:dyDescent="0.25">
      <c r="A1007" s="493"/>
      <c r="B1007" s="471" t="s">
        <v>8571</v>
      </c>
      <c r="C1007" s="469" t="s">
        <v>4619</v>
      </c>
      <c r="E1007" s="472" t="s">
        <v>13477</v>
      </c>
      <c r="F1007" s="469" t="s">
        <v>4455</v>
      </c>
      <c r="G1007" s="468">
        <v>1.6</v>
      </c>
      <c r="H1007" s="468">
        <v>1.25</v>
      </c>
      <c r="I1007" s="468" t="s">
        <v>4616</v>
      </c>
      <c r="J1007" s="468">
        <v>133</v>
      </c>
      <c r="M1007" s="474">
        <f t="shared" ref="M1007:M1070" si="65">X1007*$O$3</f>
        <v>1579.89</v>
      </c>
      <c r="N1007" s="474">
        <f t="shared" ref="N1007:N1070" si="66">M1007*P1007</f>
        <v>1184.9175</v>
      </c>
      <c r="P1007" s="488">
        <v>0.75</v>
      </c>
      <c r="R1007" s="474">
        <v>1276.07</v>
      </c>
      <c r="S1007" s="474">
        <v>1052.73</v>
      </c>
      <c r="U1007" s="474">
        <v>1276.07</v>
      </c>
      <c r="V1007" s="474">
        <v>1052.73</v>
      </c>
      <c r="X1007" s="465">
        <v>1215.3</v>
      </c>
      <c r="Y1007" s="465">
        <v>1002.6</v>
      </c>
      <c r="AA1007" s="474">
        <v>1056.74</v>
      </c>
      <c r="AB1007" s="474">
        <v>871.82</v>
      </c>
      <c r="AD1007" s="474">
        <v>918.9</v>
      </c>
      <c r="AE1007" s="474">
        <v>758.09999999999991</v>
      </c>
      <c r="AG1007" s="474">
        <v>918.9</v>
      </c>
      <c r="AH1007" s="474">
        <v>758.09999999999991</v>
      </c>
      <c r="AP1007" s="535"/>
    </row>
    <row r="1008" spans="1:42" ht="24" customHeight="1" outlineLevel="1" x14ac:dyDescent="0.25">
      <c r="A1008" s="493"/>
      <c r="B1008" s="471" t="s">
        <v>8572</v>
      </c>
      <c r="C1008" s="469" t="s">
        <v>4619</v>
      </c>
      <c r="E1008" s="472" t="s">
        <v>13478</v>
      </c>
      <c r="F1008" s="469" t="s">
        <v>4455</v>
      </c>
      <c r="G1008" s="468">
        <v>1.6</v>
      </c>
      <c r="H1008" s="468">
        <v>1.25</v>
      </c>
      <c r="I1008" s="468" t="s">
        <v>4616</v>
      </c>
      <c r="J1008" s="468">
        <v>115</v>
      </c>
      <c r="M1008" s="474">
        <f t="shared" si="65"/>
        <v>1389.05</v>
      </c>
      <c r="N1008" s="474">
        <f t="shared" si="66"/>
        <v>1000.116</v>
      </c>
      <c r="P1008" s="488">
        <v>0.72</v>
      </c>
      <c r="R1008" s="474">
        <v>1121.93</v>
      </c>
      <c r="S1008" s="474">
        <v>898.59</v>
      </c>
      <c r="U1008" s="474">
        <v>1121.93</v>
      </c>
      <c r="V1008" s="474">
        <v>898.59</v>
      </c>
      <c r="X1008" s="465">
        <v>1068.5</v>
      </c>
      <c r="Y1008" s="465">
        <v>855.8</v>
      </c>
      <c r="AA1008" s="474">
        <v>929.09</v>
      </c>
      <c r="AB1008" s="474">
        <v>744.17</v>
      </c>
      <c r="AD1008" s="474">
        <v>807.9</v>
      </c>
      <c r="AE1008" s="474">
        <v>647.09999999999991</v>
      </c>
      <c r="AG1008" s="474">
        <v>807.9</v>
      </c>
      <c r="AH1008" s="474">
        <v>647.09999999999991</v>
      </c>
      <c r="AP1008" s="535"/>
    </row>
    <row r="1009" spans="1:42" ht="24" customHeight="1" outlineLevel="1" x14ac:dyDescent="0.25">
      <c r="A1009" s="493"/>
      <c r="B1009" s="471" t="s">
        <v>8573</v>
      </c>
      <c r="C1009" s="469" t="s">
        <v>4619</v>
      </c>
      <c r="E1009" s="472" t="s">
        <v>13479</v>
      </c>
      <c r="F1009" s="469" t="s">
        <v>4455</v>
      </c>
      <c r="G1009" s="468">
        <v>1.6</v>
      </c>
      <c r="H1009" s="468">
        <v>1.25</v>
      </c>
      <c r="I1009" s="468" t="s">
        <v>4616</v>
      </c>
      <c r="J1009" s="468">
        <v>130</v>
      </c>
      <c r="M1009" s="474">
        <f t="shared" si="65"/>
        <v>881.92</v>
      </c>
      <c r="N1009" s="474">
        <f t="shared" si="66"/>
        <v>555.6096</v>
      </c>
      <c r="P1009" s="488">
        <v>0.63</v>
      </c>
      <c r="R1009" s="474">
        <v>712.32</v>
      </c>
      <c r="S1009" s="474">
        <v>489.09</v>
      </c>
      <c r="U1009" s="474">
        <v>712.32</v>
      </c>
      <c r="V1009" s="474">
        <v>489.09</v>
      </c>
      <c r="X1009" s="465">
        <v>678.4</v>
      </c>
      <c r="Y1009" s="465">
        <v>465.8</v>
      </c>
      <c r="AA1009" s="474">
        <v>589.95000000000005</v>
      </c>
      <c r="AB1009" s="474">
        <v>405.03</v>
      </c>
      <c r="AD1009" s="474">
        <v>513</v>
      </c>
      <c r="AE1009" s="474">
        <v>352.2</v>
      </c>
      <c r="AG1009" s="474">
        <v>513</v>
      </c>
      <c r="AH1009" s="474">
        <v>352.2</v>
      </c>
      <c r="AP1009" s="535"/>
    </row>
    <row r="1010" spans="1:42" ht="24" customHeight="1" outlineLevel="1" x14ac:dyDescent="0.25">
      <c r="A1010" s="493"/>
      <c r="B1010" s="471" t="s">
        <v>8574</v>
      </c>
      <c r="C1010" s="469" t="s">
        <v>4619</v>
      </c>
      <c r="E1010" s="472" t="s">
        <v>13480</v>
      </c>
      <c r="F1010" s="469" t="s">
        <v>4455</v>
      </c>
      <c r="G1010" s="468">
        <v>1.6</v>
      </c>
      <c r="H1010" s="468">
        <v>1.25</v>
      </c>
      <c r="I1010" s="468" t="s">
        <v>4616</v>
      </c>
      <c r="M1010" s="474">
        <f t="shared" si="65"/>
        <v>782.21</v>
      </c>
      <c r="N1010" s="474">
        <f t="shared" si="66"/>
        <v>492.79230000000001</v>
      </c>
      <c r="P1010" s="488">
        <v>0.63</v>
      </c>
      <c r="R1010" s="474">
        <v>631.79</v>
      </c>
      <c r="S1010" s="474">
        <v>379.05</v>
      </c>
      <c r="U1010" s="474">
        <v>631.79</v>
      </c>
      <c r="V1010" s="474">
        <v>379.05</v>
      </c>
      <c r="X1010" s="465">
        <v>601.70000000000005</v>
      </c>
      <c r="Y1010" s="465">
        <v>361</v>
      </c>
      <c r="AA1010" s="474">
        <v>523.25</v>
      </c>
      <c r="AB1010" s="474">
        <v>313.95</v>
      </c>
      <c r="AD1010" s="474">
        <v>455</v>
      </c>
      <c r="AE1010" s="474">
        <v>273</v>
      </c>
      <c r="AG1010" s="474">
        <v>455</v>
      </c>
      <c r="AH1010" s="474">
        <v>273</v>
      </c>
      <c r="AP1010" s="535"/>
    </row>
    <row r="1011" spans="1:42" ht="24" customHeight="1" outlineLevel="1" x14ac:dyDescent="0.25">
      <c r="A1011" s="493"/>
      <c r="B1011" s="471" t="s">
        <v>8575</v>
      </c>
      <c r="C1011" s="469" t="s">
        <v>4619</v>
      </c>
      <c r="E1011" s="472" t="s">
        <v>13481</v>
      </c>
      <c r="F1011" s="469" t="s">
        <v>4455</v>
      </c>
      <c r="G1011" s="468">
        <v>1.6</v>
      </c>
      <c r="H1011" s="468">
        <v>1.25</v>
      </c>
      <c r="I1011" s="468" t="s">
        <v>4616</v>
      </c>
      <c r="M1011" s="474">
        <f t="shared" si="65"/>
        <v>0</v>
      </c>
      <c r="N1011" s="474">
        <f t="shared" si="66"/>
        <v>0</v>
      </c>
      <c r="P1011" s="488">
        <v>0.72</v>
      </c>
      <c r="R1011" s="474">
        <v>0</v>
      </c>
      <c r="S1011" s="474">
        <v>0</v>
      </c>
      <c r="U1011" s="474">
        <v>0</v>
      </c>
      <c r="V1011" s="474">
        <v>0</v>
      </c>
      <c r="X1011" s="465">
        <v>0</v>
      </c>
      <c r="Y1011" s="465">
        <v>0</v>
      </c>
      <c r="AA1011" s="474">
        <v>0</v>
      </c>
      <c r="AB1011" s="474">
        <v>0</v>
      </c>
      <c r="AD1011" s="474"/>
      <c r="AE1011" s="474"/>
      <c r="AG1011" s="474"/>
      <c r="AH1011" s="474"/>
      <c r="AP1011" s="535"/>
    </row>
    <row r="1012" spans="1:42" ht="24" customHeight="1" outlineLevel="1" x14ac:dyDescent="0.25">
      <c r="A1012" s="493"/>
      <c r="B1012" s="471" t="s">
        <v>19732</v>
      </c>
      <c r="C1012" s="469" t="s">
        <v>4619</v>
      </c>
      <c r="E1012" s="472" t="s">
        <v>19731</v>
      </c>
      <c r="F1012" s="469" t="s">
        <v>4455</v>
      </c>
      <c r="G1012" s="468">
        <v>1.6</v>
      </c>
      <c r="H1012" s="468">
        <v>1.25</v>
      </c>
      <c r="I1012" s="468" t="s">
        <v>4616</v>
      </c>
      <c r="M1012" s="474">
        <f t="shared" si="65"/>
        <v>0</v>
      </c>
      <c r="N1012" s="474">
        <f t="shared" si="66"/>
        <v>0</v>
      </c>
      <c r="P1012" s="488">
        <v>0.75</v>
      </c>
      <c r="R1012" s="474">
        <v>0</v>
      </c>
      <c r="S1012" s="474">
        <v>0</v>
      </c>
      <c r="U1012" s="474">
        <v>0</v>
      </c>
      <c r="V1012" s="474">
        <v>0</v>
      </c>
      <c r="X1012" s="465">
        <v>0</v>
      </c>
      <c r="Y1012" s="465">
        <v>0</v>
      </c>
      <c r="AA1012" s="474">
        <v>0</v>
      </c>
      <c r="AB1012" s="474">
        <v>0</v>
      </c>
      <c r="AD1012" s="474"/>
      <c r="AE1012" s="474"/>
      <c r="AG1012" s="474"/>
      <c r="AH1012" s="474"/>
      <c r="AP1012" s="535"/>
    </row>
    <row r="1013" spans="1:42" s="466" customFormat="1" ht="24" customHeight="1" outlineLevel="1" x14ac:dyDescent="0.25">
      <c r="A1013" s="492"/>
      <c r="B1013" s="462" t="s">
        <v>4717</v>
      </c>
      <c r="C1013" s="461" t="s">
        <v>4619</v>
      </c>
      <c r="D1013" s="461"/>
      <c r="E1013" s="466" t="s">
        <v>13476</v>
      </c>
      <c r="F1013" s="461" t="s">
        <v>4455</v>
      </c>
      <c r="G1013" s="464">
        <v>2.1</v>
      </c>
      <c r="H1013" s="464">
        <v>1.65</v>
      </c>
      <c r="I1013" s="464" t="s">
        <v>4616</v>
      </c>
      <c r="J1013" s="464">
        <v>194</v>
      </c>
      <c r="K1013" s="467">
        <v>12.125</v>
      </c>
      <c r="L1013" s="464"/>
      <c r="M1013" s="465">
        <f t="shared" si="65"/>
        <v>921.57</v>
      </c>
      <c r="N1013" s="465">
        <f t="shared" si="66"/>
        <v>552.94200000000001</v>
      </c>
      <c r="O1013" s="514"/>
      <c r="P1013" s="486">
        <v>0.6</v>
      </c>
      <c r="Q1013" s="514"/>
      <c r="R1013" s="465">
        <v>744.35</v>
      </c>
      <c r="S1013" s="465">
        <v>446.57</v>
      </c>
      <c r="T1013" s="514"/>
      <c r="U1013" s="465">
        <v>744.35</v>
      </c>
      <c r="V1013" s="465">
        <v>446.57</v>
      </c>
      <c r="W1013" s="514"/>
      <c r="X1013" s="465">
        <v>708.9</v>
      </c>
      <c r="Y1013" s="465">
        <v>425.3</v>
      </c>
      <c r="Z1013" s="514"/>
      <c r="AA1013" s="465">
        <v>616.4</v>
      </c>
      <c r="AB1013" s="465">
        <v>369.84</v>
      </c>
      <c r="AC1013" s="514"/>
      <c r="AD1013" s="465">
        <v>536</v>
      </c>
      <c r="AE1013" s="465">
        <v>321.59999999999997</v>
      </c>
      <c r="AF1013" s="514"/>
      <c r="AG1013" s="465">
        <v>536</v>
      </c>
      <c r="AH1013" s="465">
        <v>321.59999999999997</v>
      </c>
      <c r="AI1013" s="530"/>
      <c r="AJ1013" s="533"/>
      <c r="AK1013" s="533"/>
      <c r="AL1013" s="533"/>
      <c r="AM1013" s="533"/>
      <c r="AN1013" s="533"/>
      <c r="AO1013" s="533"/>
      <c r="AP1013" s="534"/>
    </row>
    <row r="1014" spans="1:42" ht="24" customHeight="1" outlineLevel="1" x14ac:dyDescent="0.25">
      <c r="A1014" s="493"/>
      <c r="B1014" s="471" t="s">
        <v>8576</v>
      </c>
      <c r="C1014" s="469" t="s">
        <v>4619</v>
      </c>
      <c r="E1014" s="472" t="s">
        <v>13477</v>
      </c>
      <c r="F1014" s="469" t="s">
        <v>4455</v>
      </c>
      <c r="G1014" s="468">
        <v>2.1</v>
      </c>
      <c r="H1014" s="468">
        <v>1.65</v>
      </c>
      <c r="I1014" s="468" t="s">
        <v>4616</v>
      </c>
      <c r="J1014" s="468">
        <v>215</v>
      </c>
      <c r="K1014" s="479"/>
      <c r="M1014" s="474">
        <f t="shared" si="65"/>
        <v>1810.25</v>
      </c>
      <c r="N1014" s="474">
        <f t="shared" si="66"/>
        <v>1357.6875</v>
      </c>
      <c r="P1014" s="488">
        <v>0.75</v>
      </c>
      <c r="R1014" s="474">
        <v>1462.13</v>
      </c>
      <c r="S1014" s="474">
        <v>1164.3499999999999</v>
      </c>
      <c r="U1014" s="474">
        <v>1462.13</v>
      </c>
      <c r="V1014" s="474">
        <v>1164.3499999999999</v>
      </c>
      <c r="X1014" s="465">
        <v>1392.5</v>
      </c>
      <c r="Y1014" s="465">
        <v>1108.9000000000001</v>
      </c>
      <c r="AA1014" s="474">
        <v>1210.8399999999999</v>
      </c>
      <c r="AB1014" s="474">
        <v>964.28</v>
      </c>
      <c r="AD1014" s="474">
        <v>1052.9000000000001</v>
      </c>
      <c r="AE1014" s="474">
        <v>838.5</v>
      </c>
      <c r="AG1014" s="474">
        <v>1052.9000000000001</v>
      </c>
      <c r="AH1014" s="474">
        <v>838.5</v>
      </c>
      <c r="AP1014" s="535"/>
    </row>
    <row r="1015" spans="1:42" ht="24" customHeight="1" outlineLevel="1" x14ac:dyDescent="0.25">
      <c r="A1015" s="493"/>
      <c r="B1015" s="471" t="s">
        <v>8577</v>
      </c>
      <c r="C1015" s="469" t="s">
        <v>4619</v>
      </c>
      <c r="E1015" s="472" t="s">
        <v>13478</v>
      </c>
      <c r="F1015" s="469" t="s">
        <v>4455</v>
      </c>
      <c r="G1015" s="468">
        <v>2.1</v>
      </c>
      <c r="H1015" s="468">
        <v>1.65</v>
      </c>
      <c r="I1015" s="468" t="s">
        <v>4616</v>
      </c>
      <c r="J1015" s="468">
        <v>197</v>
      </c>
      <c r="K1015" s="479"/>
      <c r="M1015" s="474">
        <f t="shared" si="65"/>
        <v>1619.41</v>
      </c>
      <c r="N1015" s="474">
        <f t="shared" si="66"/>
        <v>1165.9752000000001</v>
      </c>
      <c r="P1015" s="488">
        <v>0.72</v>
      </c>
      <c r="R1015" s="474">
        <v>1307.99</v>
      </c>
      <c r="S1015" s="474">
        <v>1010.21</v>
      </c>
      <c r="U1015" s="474">
        <v>1307.99</v>
      </c>
      <c r="V1015" s="474">
        <v>1010.21</v>
      </c>
      <c r="X1015" s="465">
        <v>1245.7</v>
      </c>
      <c r="Y1015" s="465">
        <v>962.1</v>
      </c>
      <c r="AA1015" s="474">
        <v>1083.19</v>
      </c>
      <c r="AB1015" s="474">
        <v>836.63</v>
      </c>
      <c r="AD1015" s="474">
        <v>941.9</v>
      </c>
      <c r="AE1015" s="474">
        <v>727.5</v>
      </c>
      <c r="AG1015" s="474">
        <v>941.9</v>
      </c>
      <c r="AH1015" s="474">
        <v>727.5</v>
      </c>
      <c r="AP1015" s="535"/>
    </row>
    <row r="1016" spans="1:42" ht="24" customHeight="1" outlineLevel="1" x14ac:dyDescent="0.25">
      <c r="A1016" s="493"/>
      <c r="B1016" s="471" t="s">
        <v>8578</v>
      </c>
      <c r="C1016" s="469" t="s">
        <v>4619</v>
      </c>
      <c r="E1016" s="472" t="s">
        <v>13479</v>
      </c>
      <c r="F1016" s="469" t="s">
        <v>4455</v>
      </c>
      <c r="G1016" s="468">
        <v>2.1</v>
      </c>
      <c r="H1016" s="468">
        <v>1.65</v>
      </c>
      <c r="I1016" s="468" t="s">
        <v>4616</v>
      </c>
      <c r="J1016" s="468">
        <v>212</v>
      </c>
      <c r="K1016" s="479"/>
      <c r="M1016" s="474">
        <f t="shared" si="65"/>
        <v>1112.4100000000001</v>
      </c>
      <c r="N1016" s="474">
        <f t="shared" si="66"/>
        <v>700.81830000000002</v>
      </c>
      <c r="P1016" s="488">
        <v>0.63</v>
      </c>
      <c r="R1016" s="474">
        <v>898.49</v>
      </c>
      <c r="S1016" s="474">
        <v>600.71</v>
      </c>
      <c r="U1016" s="474">
        <v>898.49</v>
      </c>
      <c r="V1016" s="474">
        <v>600.71</v>
      </c>
      <c r="X1016" s="465">
        <v>855.7</v>
      </c>
      <c r="Y1016" s="465">
        <v>572.1</v>
      </c>
      <c r="AA1016" s="474">
        <v>744.05</v>
      </c>
      <c r="AB1016" s="474">
        <v>497.49</v>
      </c>
      <c r="AD1016" s="474">
        <v>647</v>
      </c>
      <c r="AE1016" s="474">
        <v>432.59999999999997</v>
      </c>
      <c r="AG1016" s="474">
        <v>647</v>
      </c>
      <c r="AH1016" s="474">
        <v>432.59999999999997</v>
      </c>
      <c r="AP1016" s="535"/>
    </row>
    <row r="1017" spans="1:42" ht="24" customHeight="1" outlineLevel="1" x14ac:dyDescent="0.25">
      <c r="A1017" s="493"/>
      <c r="B1017" s="471" t="s">
        <v>11316</v>
      </c>
      <c r="C1017" s="469" t="s">
        <v>4619</v>
      </c>
      <c r="E1017" s="472" t="s">
        <v>13480</v>
      </c>
      <c r="F1017" s="469" t="s">
        <v>4455</v>
      </c>
      <c r="G1017" s="468">
        <v>2.1</v>
      </c>
      <c r="H1017" s="468">
        <v>1.65</v>
      </c>
      <c r="I1017" s="468" t="s">
        <v>4616</v>
      </c>
      <c r="K1017" s="479"/>
      <c r="M1017" s="474">
        <f t="shared" si="65"/>
        <v>1041.82</v>
      </c>
      <c r="N1017" s="474">
        <f t="shared" si="66"/>
        <v>656.34659999999997</v>
      </c>
      <c r="P1017" s="488">
        <v>0.63</v>
      </c>
      <c r="R1017" s="474">
        <v>841.47</v>
      </c>
      <c r="S1017" s="474">
        <v>504.95</v>
      </c>
      <c r="U1017" s="474">
        <v>841.47</v>
      </c>
      <c r="V1017" s="474">
        <v>504.95</v>
      </c>
      <c r="X1017" s="465">
        <v>801.4</v>
      </c>
      <c r="Y1017" s="465">
        <v>480.9</v>
      </c>
      <c r="AA1017" s="474">
        <v>696.9</v>
      </c>
      <c r="AB1017" s="474">
        <v>418.14</v>
      </c>
      <c r="AD1017" s="474">
        <v>606</v>
      </c>
      <c r="AE1017" s="474">
        <v>363.59999999999997</v>
      </c>
      <c r="AG1017" s="474">
        <v>606</v>
      </c>
      <c r="AH1017" s="474">
        <v>363.59999999999997</v>
      </c>
      <c r="AP1017" s="535"/>
    </row>
    <row r="1018" spans="1:42" ht="24" customHeight="1" outlineLevel="1" x14ac:dyDescent="0.25">
      <c r="A1018" s="493"/>
      <c r="B1018" s="471" t="s">
        <v>8579</v>
      </c>
      <c r="C1018" s="469" t="s">
        <v>4619</v>
      </c>
      <c r="E1018" s="472" t="s">
        <v>13481</v>
      </c>
      <c r="F1018" s="469" t="s">
        <v>4455</v>
      </c>
      <c r="G1018" s="468">
        <v>2.1</v>
      </c>
      <c r="H1018" s="468">
        <v>1.65</v>
      </c>
      <c r="I1018" s="468" t="s">
        <v>4616</v>
      </c>
      <c r="K1018" s="479"/>
      <c r="M1018" s="474">
        <f t="shared" si="65"/>
        <v>0</v>
      </c>
      <c r="N1018" s="474">
        <f t="shared" si="66"/>
        <v>0</v>
      </c>
      <c r="P1018" s="488">
        <v>0.72</v>
      </c>
      <c r="R1018" s="474">
        <v>0</v>
      </c>
      <c r="S1018" s="474">
        <v>0</v>
      </c>
      <c r="U1018" s="474">
        <v>0</v>
      </c>
      <c r="V1018" s="474">
        <v>0</v>
      </c>
      <c r="X1018" s="465">
        <v>0</v>
      </c>
      <c r="Y1018" s="465">
        <v>0</v>
      </c>
      <c r="AA1018" s="474">
        <v>0</v>
      </c>
      <c r="AB1018" s="474">
        <v>0</v>
      </c>
      <c r="AD1018" s="474"/>
      <c r="AE1018" s="474"/>
      <c r="AG1018" s="474"/>
      <c r="AH1018" s="474"/>
      <c r="AP1018" s="535"/>
    </row>
    <row r="1019" spans="1:42" ht="24" customHeight="1" outlineLevel="1" x14ac:dyDescent="0.25">
      <c r="A1019" s="493"/>
      <c r="B1019" s="471" t="s">
        <v>19733</v>
      </c>
      <c r="C1019" s="469" t="s">
        <v>4619</v>
      </c>
      <c r="E1019" s="472" t="s">
        <v>19731</v>
      </c>
      <c r="F1019" s="469" t="s">
        <v>4455</v>
      </c>
      <c r="G1019" s="468">
        <v>2.1</v>
      </c>
      <c r="H1019" s="468">
        <v>1.65</v>
      </c>
      <c r="I1019" s="468" t="s">
        <v>4616</v>
      </c>
      <c r="K1019" s="479"/>
      <c r="M1019" s="474">
        <f t="shared" si="65"/>
        <v>0</v>
      </c>
      <c r="N1019" s="474">
        <f t="shared" si="66"/>
        <v>0</v>
      </c>
      <c r="P1019" s="488">
        <v>0.75</v>
      </c>
      <c r="R1019" s="474">
        <v>0</v>
      </c>
      <c r="S1019" s="474">
        <v>0</v>
      </c>
      <c r="U1019" s="474">
        <v>0</v>
      </c>
      <c r="V1019" s="474">
        <v>0</v>
      </c>
      <c r="X1019" s="465">
        <v>0</v>
      </c>
      <c r="Y1019" s="465">
        <v>0</v>
      </c>
      <c r="AA1019" s="474">
        <v>0</v>
      </c>
      <c r="AB1019" s="474">
        <v>0</v>
      </c>
      <c r="AD1019" s="474"/>
      <c r="AE1019" s="474"/>
      <c r="AG1019" s="474"/>
      <c r="AH1019" s="474"/>
      <c r="AP1019" s="535"/>
    </row>
    <row r="1020" spans="1:42" s="466" customFormat="1" ht="24" customHeight="1" outlineLevel="1" x14ac:dyDescent="0.25">
      <c r="A1020" s="492"/>
      <c r="B1020" s="462" t="s">
        <v>4718</v>
      </c>
      <c r="C1020" s="461" t="s">
        <v>4619</v>
      </c>
      <c r="D1020" s="461"/>
      <c r="E1020" s="466" t="s">
        <v>8199</v>
      </c>
      <c r="F1020" s="461" t="s">
        <v>4455</v>
      </c>
      <c r="G1020" s="464">
        <v>1.1499999999999999</v>
      </c>
      <c r="H1020" s="464">
        <v>4.5</v>
      </c>
      <c r="I1020" s="464" t="s">
        <v>4616</v>
      </c>
      <c r="J1020" s="464">
        <v>352</v>
      </c>
      <c r="K1020" s="461">
        <v>22</v>
      </c>
      <c r="L1020" s="464">
        <v>12.5</v>
      </c>
      <c r="M1020" s="465">
        <f t="shared" si="65"/>
        <v>2530.71</v>
      </c>
      <c r="N1020" s="465">
        <f t="shared" si="66"/>
        <v>1518.4259999999999</v>
      </c>
      <c r="O1020" s="514"/>
      <c r="P1020" s="486">
        <v>0.6</v>
      </c>
      <c r="Q1020" s="514"/>
      <c r="R1020" s="465">
        <v>2044.04</v>
      </c>
      <c r="S1020" s="465">
        <v>1226.4000000000001</v>
      </c>
      <c r="T1020" s="514"/>
      <c r="U1020" s="465">
        <v>2044.04</v>
      </c>
      <c r="V1020" s="465">
        <v>1226.4000000000001</v>
      </c>
      <c r="W1020" s="514"/>
      <c r="X1020" s="465">
        <v>1946.7</v>
      </c>
      <c r="Y1020" s="465">
        <v>1168</v>
      </c>
      <c r="Z1020" s="514"/>
      <c r="AA1020" s="465">
        <v>1692.8</v>
      </c>
      <c r="AB1020" s="465">
        <v>1015.68</v>
      </c>
      <c r="AC1020" s="514"/>
      <c r="AD1020" s="465">
        <v>1472</v>
      </c>
      <c r="AE1020" s="465">
        <v>883.19999999999993</v>
      </c>
      <c r="AF1020" s="514"/>
      <c r="AG1020" s="465">
        <v>1472</v>
      </c>
      <c r="AH1020" s="465">
        <v>883.19999999999993</v>
      </c>
      <c r="AI1020" s="530"/>
      <c r="AJ1020" s="533"/>
      <c r="AK1020" s="533"/>
      <c r="AL1020" s="533"/>
      <c r="AM1020" s="533"/>
      <c r="AN1020" s="533"/>
      <c r="AO1020" s="533"/>
      <c r="AP1020" s="534"/>
    </row>
    <row r="1021" spans="1:42" ht="24" customHeight="1" outlineLevel="1" x14ac:dyDescent="0.25">
      <c r="A1021" s="493"/>
      <c r="B1021" s="471" t="s">
        <v>8580</v>
      </c>
      <c r="C1021" s="469" t="s">
        <v>4619</v>
      </c>
      <c r="E1021" s="472" t="s">
        <v>9467</v>
      </c>
      <c r="F1021" s="469" t="s">
        <v>4455</v>
      </c>
      <c r="G1021" s="468">
        <v>1.1499999999999999</v>
      </c>
      <c r="H1021" s="468">
        <v>4.5</v>
      </c>
      <c r="I1021" s="468" t="s">
        <v>4616</v>
      </c>
      <c r="J1021" s="468">
        <v>373</v>
      </c>
      <c r="M1021" s="474">
        <f t="shared" si="65"/>
        <v>3673.5400000000004</v>
      </c>
      <c r="N1021" s="474">
        <f t="shared" si="66"/>
        <v>2755.1550000000002</v>
      </c>
      <c r="P1021" s="488">
        <v>0.75</v>
      </c>
      <c r="R1021" s="474">
        <v>2967.09</v>
      </c>
      <c r="S1021" s="474">
        <v>2149.56</v>
      </c>
      <c r="U1021" s="474">
        <v>2967.09</v>
      </c>
      <c r="V1021" s="474">
        <v>2149.56</v>
      </c>
      <c r="X1021" s="465">
        <v>2825.8</v>
      </c>
      <c r="Y1021" s="465">
        <v>2047.2</v>
      </c>
      <c r="AA1021" s="474">
        <v>2457.2600000000002</v>
      </c>
      <c r="AB1021" s="474">
        <v>1780.14</v>
      </c>
      <c r="AD1021" s="474">
        <v>2136.75</v>
      </c>
      <c r="AE1021" s="474">
        <v>1547.9499999999998</v>
      </c>
      <c r="AG1021" s="474">
        <v>2136.75</v>
      </c>
      <c r="AH1021" s="474">
        <v>1547.9499999999998</v>
      </c>
      <c r="AP1021" s="535"/>
    </row>
    <row r="1022" spans="1:42" ht="24" customHeight="1" outlineLevel="1" x14ac:dyDescent="0.25">
      <c r="A1022" s="493"/>
      <c r="B1022" s="471" t="s">
        <v>8581</v>
      </c>
      <c r="C1022" s="469" t="s">
        <v>4619</v>
      </c>
      <c r="E1022" s="472" t="s">
        <v>8200</v>
      </c>
      <c r="F1022" s="469" t="s">
        <v>4455</v>
      </c>
      <c r="G1022" s="468">
        <v>1.1499999999999999</v>
      </c>
      <c r="H1022" s="468">
        <v>4.5</v>
      </c>
      <c r="I1022" s="468" t="s">
        <v>4616</v>
      </c>
      <c r="J1022" s="468">
        <v>355</v>
      </c>
      <c r="M1022" s="474">
        <f t="shared" si="65"/>
        <v>3482.83</v>
      </c>
      <c r="N1022" s="474">
        <f t="shared" si="66"/>
        <v>2507.6376</v>
      </c>
      <c r="P1022" s="488">
        <v>0.72</v>
      </c>
      <c r="R1022" s="474">
        <v>2813.06</v>
      </c>
      <c r="S1022" s="474">
        <v>1995.42</v>
      </c>
      <c r="U1022" s="474">
        <v>2813.06</v>
      </c>
      <c r="V1022" s="474">
        <v>1995.42</v>
      </c>
      <c r="X1022" s="465">
        <v>2679.1</v>
      </c>
      <c r="Y1022" s="465">
        <v>1900.4</v>
      </c>
      <c r="AA1022" s="474">
        <v>2329.61</v>
      </c>
      <c r="AB1022" s="474">
        <v>1652.49</v>
      </c>
      <c r="AD1022" s="474">
        <v>2025.75</v>
      </c>
      <c r="AE1022" s="474">
        <v>1436.9499999999998</v>
      </c>
      <c r="AG1022" s="474">
        <v>2025.75</v>
      </c>
      <c r="AH1022" s="474">
        <v>1436.9499999999998</v>
      </c>
      <c r="AP1022" s="535"/>
    </row>
    <row r="1023" spans="1:42" ht="24" customHeight="1" outlineLevel="1" x14ac:dyDescent="0.25">
      <c r="A1023" s="493"/>
      <c r="B1023" s="471" t="s">
        <v>8582</v>
      </c>
      <c r="C1023" s="469" t="s">
        <v>4619</v>
      </c>
      <c r="E1023" s="472" t="s">
        <v>9468</v>
      </c>
      <c r="F1023" s="469" t="s">
        <v>4455</v>
      </c>
      <c r="G1023" s="468">
        <v>1.1499999999999999</v>
      </c>
      <c r="H1023" s="468">
        <v>4.5</v>
      </c>
      <c r="I1023" s="468" t="s">
        <v>4616</v>
      </c>
      <c r="J1023" s="468">
        <v>370</v>
      </c>
      <c r="M1023" s="474">
        <f t="shared" si="65"/>
        <v>2721.55</v>
      </c>
      <c r="N1023" s="474">
        <f t="shared" si="66"/>
        <v>1714.5765000000001</v>
      </c>
      <c r="P1023" s="488">
        <v>0.63</v>
      </c>
      <c r="R1023" s="474">
        <v>2198.1799999999998</v>
      </c>
      <c r="S1023" s="474">
        <v>1380.54</v>
      </c>
      <c r="U1023" s="474">
        <v>2198.1799999999998</v>
      </c>
      <c r="V1023" s="474">
        <v>1380.54</v>
      </c>
      <c r="X1023" s="465">
        <v>2093.5</v>
      </c>
      <c r="Y1023" s="465">
        <v>1314.8</v>
      </c>
      <c r="AA1023" s="474">
        <v>1820.45</v>
      </c>
      <c r="AB1023" s="474">
        <v>1143.33</v>
      </c>
      <c r="AD1023" s="474">
        <v>1583</v>
      </c>
      <c r="AE1023" s="474">
        <v>994.19999999999993</v>
      </c>
      <c r="AG1023" s="474">
        <v>1583</v>
      </c>
      <c r="AH1023" s="474">
        <v>994.19999999999993</v>
      </c>
      <c r="AP1023" s="535"/>
    </row>
    <row r="1024" spans="1:42" ht="24" customHeight="1" outlineLevel="1" x14ac:dyDescent="0.25">
      <c r="A1024" s="493"/>
      <c r="B1024" s="471" t="s">
        <v>8583</v>
      </c>
      <c r="C1024" s="469" t="s">
        <v>4619</v>
      </c>
      <c r="E1024" s="472" t="s">
        <v>13482</v>
      </c>
      <c r="F1024" s="469" t="s">
        <v>4455</v>
      </c>
      <c r="G1024" s="468">
        <v>1.1499999999999999</v>
      </c>
      <c r="H1024" s="468">
        <v>4.5</v>
      </c>
      <c r="I1024" s="468" t="s">
        <v>4616</v>
      </c>
      <c r="M1024" s="474">
        <f t="shared" si="65"/>
        <v>2860.78</v>
      </c>
      <c r="N1024" s="474">
        <f t="shared" si="66"/>
        <v>1802.2914000000001</v>
      </c>
      <c r="P1024" s="488">
        <v>0.63</v>
      </c>
      <c r="R1024" s="474">
        <v>2310.63</v>
      </c>
      <c r="S1024" s="474">
        <v>1386.42</v>
      </c>
      <c r="U1024" s="474">
        <v>2310.63</v>
      </c>
      <c r="V1024" s="474">
        <v>1386.42</v>
      </c>
      <c r="X1024" s="465">
        <v>2200.6</v>
      </c>
      <c r="Y1024" s="465">
        <v>1320.4</v>
      </c>
      <c r="AA1024" s="474">
        <v>1913.6</v>
      </c>
      <c r="AB1024" s="474">
        <v>1148.1600000000001</v>
      </c>
      <c r="AD1024" s="474">
        <v>1664</v>
      </c>
      <c r="AE1024" s="474">
        <v>998.4</v>
      </c>
      <c r="AG1024" s="474">
        <v>1664</v>
      </c>
      <c r="AH1024" s="474">
        <v>998.4</v>
      </c>
      <c r="AP1024" s="535"/>
    </row>
    <row r="1025" spans="1:42" s="466" customFormat="1" ht="24" customHeight="1" outlineLevel="1" x14ac:dyDescent="0.25">
      <c r="A1025" s="492"/>
      <c r="B1025" s="462" t="s">
        <v>4719</v>
      </c>
      <c r="C1025" s="461" t="s">
        <v>4619</v>
      </c>
      <c r="D1025" s="461"/>
      <c r="E1025" s="466" t="s">
        <v>13483</v>
      </c>
      <c r="F1025" s="461" t="s">
        <v>4455</v>
      </c>
      <c r="G1025" s="464">
        <v>0.3</v>
      </c>
      <c r="H1025" s="464">
        <v>1.5</v>
      </c>
      <c r="I1025" s="464" t="s">
        <v>4616</v>
      </c>
      <c r="J1025" s="464">
        <v>112</v>
      </c>
      <c r="K1025" s="461">
        <v>7</v>
      </c>
      <c r="L1025" s="464">
        <v>3.2</v>
      </c>
      <c r="M1025" s="465">
        <f t="shared" si="65"/>
        <v>921.57</v>
      </c>
      <c r="N1025" s="465">
        <f t="shared" si="66"/>
        <v>552.94200000000001</v>
      </c>
      <c r="O1025" s="514"/>
      <c r="P1025" s="486">
        <v>0.6</v>
      </c>
      <c r="Q1025" s="514"/>
      <c r="R1025" s="465">
        <v>744.35</v>
      </c>
      <c r="S1025" s="465">
        <v>446.57</v>
      </c>
      <c r="T1025" s="514"/>
      <c r="U1025" s="465">
        <v>744.35</v>
      </c>
      <c r="V1025" s="465">
        <v>446.57</v>
      </c>
      <c r="W1025" s="514"/>
      <c r="X1025" s="465">
        <v>708.9</v>
      </c>
      <c r="Y1025" s="465">
        <v>425.3</v>
      </c>
      <c r="Z1025" s="514"/>
      <c r="AA1025" s="465">
        <v>616.4</v>
      </c>
      <c r="AB1025" s="465">
        <v>369.84</v>
      </c>
      <c r="AC1025" s="514"/>
      <c r="AD1025" s="465">
        <v>536</v>
      </c>
      <c r="AE1025" s="465">
        <v>321.59999999999997</v>
      </c>
      <c r="AF1025" s="514"/>
      <c r="AG1025" s="465">
        <v>536</v>
      </c>
      <c r="AH1025" s="465">
        <v>321.59999999999997</v>
      </c>
      <c r="AI1025" s="530"/>
      <c r="AJ1025" s="533"/>
      <c r="AK1025" s="533"/>
      <c r="AL1025" s="533"/>
      <c r="AM1025" s="533"/>
      <c r="AN1025" s="533"/>
      <c r="AO1025" s="533"/>
      <c r="AP1025" s="534"/>
    </row>
    <row r="1026" spans="1:42" ht="24" customHeight="1" outlineLevel="1" x14ac:dyDescent="0.25">
      <c r="A1026" s="493"/>
      <c r="B1026" s="471" t="s">
        <v>8584</v>
      </c>
      <c r="C1026" s="469" t="s">
        <v>4619</v>
      </c>
      <c r="E1026" s="472" t="s">
        <v>13484</v>
      </c>
      <c r="F1026" s="469" t="s">
        <v>4455</v>
      </c>
      <c r="G1026" s="468">
        <v>0.3</v>
      </c>
      <c r="H1026" s="468">
        <v>1.5</v>
      </c>
      <c r="I1026" s="468" t="s">
        <v>4616</v>
      </c>
      <c r="J1026" s="468">
        <v>153</v>
      </c>
      <c r="M1026" s="474">
        <f t="shared" si="65"/>
        <v>1955.46</v>
      </c>
      <c r="N1026" s="474">
        <f t="shared" si="66"/>
        <v>1466.595</v>
      </c>
      <c r="P1026" s="488">
        <v>0.75</v>
      </c>
      <c r="R1026" s="474">
        <v>1579.41</v>
      </c>
      <c r="S1026" s="474">
        <v>1281.74</v>
      </c>
      <c r="U1026" s="474">
        <v>1579.41</v>
      </c>
      <c r="V1026" s="474">
        <v>1281.74</v>
      </c>
      <c r="X1026" s="465">
        <v>1504.2</v>
      </c>
      <c r="Y1026" s="465">
        <v>1220.7</v>
      </c>
      <c r="AA1026" s="474">
        <v>1308.01</v>
      </c>
      <c r="AB1026" s="474">
        <v>1061.45</v>
      </c>
      <c r="AD1026" s="474">
        <v>1137.4000000000001</v>
      </c>
      <c r="AE1026" s="474">
        <v>923</v>
      </c>
      <c r="AF1026" s="514"/>
      <c r="AG1026" s="474">
        <v>1137.4000000000001</v>
      </c>
      <c r="AH1026" s="474">
        <v>923</v>
      </c>
      <c r="AP1026" s="535"/>
    </row>
    <row r="1027" spans="1:42" ht="24" customHeight="1" outlineLevel="1" x14ac:dyDescent="0.25">
      <c r="A1027" s="493"/>
      <c r="B1027" s="471" t="s">
        <v>8585</v>
      </c>
      <c r="C1027" s="469" t="s">
        <v>4619</v>
      </c>
      <c r="E1027" s="472" t="s">
        <v>13485</v>
      </c>
      <c r="F1027" s="469" t="s">
        <v>4455</v>
      </c>
      <c r="G1027" s="468">
        <v>0.3</v>
      </c>
      <c r="H1027" s="468">
        <v>1.5</v>
      </c>
      <c r="I1027" s="468" t="s">
        <v>4616</v>
      </c>
      <c r="J1027" s="468">
        <v>117</v>
      </c>
      <c r="M1027" s="474">
        <f t="shared" si="65"/>
        <v>1764.6200000000001</v>
      </c>
      <c r="N1027" s="474">
        <f t="shared" si="66"/>
        <v>1270.5264</v>
      </c>
      <c r="P1027" s="488">
        <v>0.72</v>
      </c>
      <c r="R1027" s="474">
        <v>1425.27</v>
      </c>
      <c r="S1027" s="474">
        <v>1127.5999999999999</v>
      </c>
      <c r="U1027" s="474">
        <v>1425.27</v>
      </c>
      <c r="V1027" s="474">
        <v>1127.5999999999999</v>
      </c>
      <c r="X1027" s="465">
        <v>1357.4</v>
      </c>
      <c r="Y1027" s="465">
        <v>1073.9000000000001</v>
      </c>
      <c r="AA1027" s="474">
        <v>1180.3599999999999</v>
      </c>
      <c r="AB1027" s="474">
        <v>933.8</v>
      </c>
      <c r="AD1027" s="474">
        <v>1026.4000000000001</v>
      </c>
      <c r="AE1027" s="474">
        <v>812</v>
      </c>
      <c r="AG1027" s="474">
        <v>1026.4000000000001</v>
      </c>
      <c r="AH1027" s="474">
        <v>812</v>
      </c>
      <c r="AP1027" s="535"/>
    </row>
    <row r="1028" spans="1:42" ht="24" customHeight="1" outlineLevel="1" x14ac:dyDescent="0.25">
      <c r="A1028" s="493"/>
      <c r="B1028" s="471" t="s">
        <v>8586</v>
      </c>
      <c r="C1028" s="469" t="s">
        <v>4619</v>
      </c>
      <c r="E1028" s="472" t="s">
        <v>13486</v>
      </c>
      <c r="F1028" s="469" t="s">
        <v>4455</v>
      </c>
      <c r="G1028" s="468">
        <v>0.3</v>
      </c>
      <c r="H1028" s="468">
        <v>1.5</v>
      </c>
      <c r="I1028" s="468" t="s">
        <v>4616</v>
      </c>
      <c r="J1028" s="468">
        <v>148</v>
      </c>
      <c r="M1028" s="474">
        <f t="shared" si="65"/>
        <v>1112.4100000000001</v>
      </c>
      <c r="N1028" s="474">
        <f t="shared" si="66"/>
        <v>700.81830000000002</v>
      </c>
      <c r="P1028" s="488">
        <v>0.63</v>
      </c>
      <c r="R1028" s="474">
        <v>898.49</v>
      </c>
      <c r="S1028" s="474">
        <v>600.71</v>
      </c>
      <c r="U1028" s="474">
        <v>898.49</v>
      </c>
      <c r="V1028" s="474">
        <v>600.71</v>
      </c>
      <c r="X1028" s="465">
        <v>855.7</v>
      </c>
      <c r="Y1028" s="465">
        <v>572.1</v>
      </c>
      <c r="AA1028" s="474">
        <v>744.05</v>
      </c>
      <c r="AB1028" s="474">
        <v>497.49</v>
      </c>
      <c r="AD1028" s="474">
        <v>647</v>
      </c>
      <c r="AE1028" s="474">
        <v>432.59999999999997</v>
      </c>
      <c r="AG1028" s="474">
        <v>647</v>
      </c>
      <c r="AH1028" s="474">
        <v>432.59999999999997</v>
      </c>
      <c r="AP1028" s="535"/>
    </row>
    <row r="1029" spans="1:42" ht="24" customHeight="1" outlineLevel="1" x14ac:dyDescent="0.25">
      <c r="A1029" s="493"/>
      <c r="B1029" s="471" t="s">
        <v>8587</v>
      </c>
      <c r="C1029" s="469" t="s">
        <v>4619</v>
      </c>
      <c r="E1029" s="472" t="s">
        <v>13487</v>
      </c>
      <c r="F1029" s="469" t="s">
        <v>4455</v>
      </c>
      <c r="G1029" s="468">
        <v>0.3</v>
      </c>
      <c r="H1029" s="468">
        <v>1.5</v>
      </c>
      <c r="I1029" s="468" t="s">
        <v>4616</v>
      </c>
      <c r="M1029" s="474">
        <f t="shared" si="65"/>
        <v>1041.82</v>
      </c>
      <c r="N1029" s="474">
        <f t="shared" si="66"/>
        <v>656.34659999999997</v>
      </c>
      <c r="P1029" s="488">
        <v>0.63</v>
      </c>
      <c r="R1029" s="474">
        <v>841.47</v>
      </c>
      <c r="S1029" s="474">
        <v>504.95</v>
      </c>
      <c r="U1029" s="474">
        <v>841.47</v>
      </c>
      <c r="V1029" s="474">
        <v>504.95</v>
      </c>
      <c r="X1029" s="465">
        <v>801.4</v>
      </c>
      <c r="Y1029" s="465">
        <v>480.9</v>
      </c>
      <c r="AA1029" s="474">
        <v>696.9</v>
      </c>
      <c r="AB1029" s="474">
        <v>418.14</v>
      </c>
      <c r="AD1029" s="474">
        <v>606</v>
      </c>
      <c r="AE1029" s="474">
        <v>363.59999999999997</v>
      </c>
      <c r="AG1029" s="474">
        <v>606</v>
      </c>
      <c r="AH1029" s="474">
        <v>363.59999999999997</v>
      </c>
      <c r="AP1029" s="535"/>
    </row>
    <row r="1030" spans="1:42" s="466" customFormat="1" ht="24" customHeight="1" outlineLevel="1" x14ac:dyDescent="0.25">
      <c r="A1030" s="492"/>
      <c r="B1030" s="462" t="s">
        <v>4720</v>
      </c>
      <c r="C1030" s="461" t="s">
        <v>4619</v>
      </c>
      <c r="D1030" s="461"/>
      <c r="E1030" s="466" t="s">
        <v>13483</v>
      </c>
      <c r="F1030" s="461" t="s">
        <v>4455</v>
      </c>
      <c r="G1030" s="464">
        <v>0.5</v>
      </c>
      <c r="H1030" s="464">
        <v>3</v>
      </c>
      <c r="I1030" s="464" t="s">
        <v>4616</v>
      </c>
      <c r="J1030" s="464">
        <v>224</v>
      </c>
      <c r="K1030" s="461">
        <v>14</v>
      </c>
      <c r="L1030" s="464">
        <v>9.3000000000000007</v>
      </c>
      <c r="M1030" s="465">
        <f t="shared" si="65"/>
        <v>1617.8500000000001</v>
      </c>
      <c r="N1030" s="465">
        <f t="shared" si="66"/>
        <v>970.71</v>
      </c>
      <c r="O1030" s="514"/>
      <c r="P1030" s="486">
        <v>0.6</v>
      </c>
      <c r="Q1030" s="514"/>
      <c r="R1030" s="465">
        <v>1306.73</v>
      </c>
      <c r="S1030" s="465">
        <v>784.04</v>
      </c>
      <c r="T1030" s="514"/>
      <c r="U1030" s="465">
        <v>1306.73</v>
      </c>
      <c r="V1030" s="465">
        <v>784.04</v>
      </c>
      <c r="W1030" s="514"/>
      <c r="X1030" s="465">
        <v>1244.5</v>
      </c>
      <c r="Y1030" s="465">
        <v>746.7</v>
      </c>
      <c r="Z1030" s="514"/>
      <c r="AA1030" s="465">
        <v>1082.1500000000001</v>
      </c>
      <c r="AB1030" s="465">
        <v>649.29</v>
      </c>
      <c r="AC1030" s="514"/>
      <c r="AD1030" s="465">
        <v>941</v>
      </c>
      <c r="AE1030" s="465">
        <v>564.6</v>
      </c>
      <c r="AF1030" s="514"/>
      <c r="AG1030" s="465">
        <v>941</v>
      </c>
      <c r="AH1030" s="465">
        <v>564.6</v>
      </c>
      <c r="AI1030" s="530"/>
      <c r="AJ1030" s="533"/>
      <c r="AK1030" s="533"/>
      <c r="AL1030" s="533"/>
      <c r="AM1030" s="533"/>
      <c r="AN1030" s="533"/>
      <c r="AO1030" s="533"/>
      <c r="AP1030" s="534"/>
    </row>
    <row r="1031" spans="1:42" ht="24" customHeight="1" outlineLevel="1" x14ac:dyDescent="0.25">
      <c r="A1031" s="493"/>
      <c r="B1031" s="471" t="s">
        <v>8588</v>
      </c>
      <c r="C1031" s="469" t="s">
        <v>4619</v>
      </c>
      <c r="E1031" s="472" t="s">
        <v>13484</v>
      </c>
      <c r="F1031" s="469" t="s">
        <v>4455</v>
      </c>
      <c r="G1031" s="468">
        <v>0.5</v>
      </c>
      <c r="H1031" s="468">
        <v>3</v>
      </c>
      <c r="I1031" s="468" t="s">
        <v>4616</v>
      </c>
      <c r="J1031" s="468">
        <v>265</v>
      </c>
      <c r="M1031" s="474">
        <f t="shared" si="65"/>
        <v>3142.1</v>
      </c>
      <c r="N1031" s="474">
        <f t="shared" si="66"/>
        <v>2356.5749999999998</v>
      </c>
      <c r="P1031" s="488">
        <v>0.75</v>
      </c>
      <c r="R1031" s="474">
        <v>2537.85</v>
      </c>
      <c r="S1031" s="474">
        <v>2015.16</v>
      </c>
      <c r="U1031" s="474">
        <v>2537.85</v>
      </c>
      <c r="V1031" s="474">
        <v>2015.16</v>
      </c>
      <c r="X1031" s="465">
        <v>2417</v>
      </c>
      <c r="Y1031" s="465">
        <v>1919.2</v>
      </c>
      <c r="AA1031" s="474">
        <v>2101.7399999999998</v>
      </c>
      <c r="AB1031" s="474">
        <v>1668.88</v>
      </c>
      <c r="AD1031" s="474">
        <v>1827.6</v>
      </c>
      <c r="AE1031" s="474">
        <v>1451.1999999999998</v>
      </c>
      <c r="AG1031" s="474">
        <v>1827.6</v>
      </c>
      <c r="AH1031" s="474">
        <v>1451.1999999999998</v>
      </c>
      <c r="AP1031" s="535"/>
    </row>
    <row r="1032" spans="1:42" ht="24" customHeight="1" outlineLevel="1" x14ac:dyDescent="0.25">
      <c r="A1032" s="493"/>
      <c r="B1032" s="471" t="s">
        <v>8589</v>
      </c>
      <c r="C1032" s="469" t="s">
        <v>4619</v>
      </c>
      <c r="E1032" s="472" t="s">
        <v>13485</v>
      </c>
      <c r="F1032" s="469" t="s">
        <v>4455</v>
      </c>
      <c r="G1032" s="468">
        <v>0.5</v>
      </c>
      <c r="H1032" s="468">
        <v>3</v>
      </c>
      <c r="I1032" s="468" t="s">
        <v>4616</v>
      </c>
      <c r="J1032" s="468">
        <v>229</v>
      </c>
      <c r="M1032" s="474">
        <f t="shared" si="65"/>
        <v>2823.9900000000002</v>
      </c>
      <c r="N1032" s="474">
        <f t="shared" si="66"/>
        <v>2033.2728000000002</v>
      </c>
      <c r="P1032" s="488">
        <v>0.72</v>
      </c>
      <c r="R1032" s="474">
        <v>2280.92</v>
      </c>
      <c r="S1032" s="474">
        <v>1758.23</v>
      </c>
      <c r="U1032" s="474">
        <v>2280.92</v>
      </c>
      <c r="V1032" s="474">
        <v>1758.23</v>
      </c>
      <c r="X1032" s="465">
        <v>2172.3000000000002</v>
      </c>
      <c r="Y1032" s="465">
        <v>1674.5</v>
      </c>
      <c r="AA1032" s="474">
        <v>1888.99</v>
      </c>
      <c r="AB1032" s="474">
        <v>1456.13</v>
      </c>
      <c r="AD1032" s="474">
        <v>1642.6</v>
      </c>
      <c r="AE1032" s="474">
        <v>1266.1999999999998</v>
      </c>
      <c r="AF1032" s="514"/>
      <c r="AG1032" s="474">
        <v>1642.6</v>
      </c>
      <c r="AH1032" s="474">
        <v>1266.1999999999998</v>
      </c>
      <c r="AP1032" s="535"/>
    </row>
    <row r="1033" spans="1:42" ht="24" customHeight="1" outlineLevel="1" x14ac:dyDescent="0.25">
      <c r="A1033" s="493"/>
      <c r="B1033" s="471" t="s">
        <v>8590</v>
      </c>
      <c r="C1033" s="469" t="s">
        <v>4619</v>
      </c>
      <c r="E1033" s="472" t="s">
        <v>13486</v>
      </c>
      <c r="F1033" s="469" t="s">
        <v>4455</v>
      </c>
      <c r="G1033" s="468">
        <v>0.5</v>
      </c>
      <c r="H1033" s="468">
        <v>3</v>
      </c>
      <c r="I1033" s="468" t="s">
        <v>4616</v>
      </c>
      <c r="J1033" s="468">
        <v>260</v>
      </c>
      <c r="M1033" s="474">
        <f t="shared" si="65"/>
        <v>1935.83</v>
      </c>
      <c r="N1033" s="474">
        <f t="shared" si="66"/>
        <v>1219.5728999999999</v>
      </c>
      <c r="P1033" s="488">
        <v>0.63</v>
      </c>
      <c r="R1033" s="474">
        <v>1563.56</v>
      </c>
      <c r="S1033" s="474">
        <v>1040.8699999999999</v>
      </c>
      <c r="U1033" s="474">
        <v>1563.56</v>
      </c>
      <c r="V1033" s="474">
        <v>1040.8699999999999</v>
      </c>
      <c r="X1033" s="465">
        <v>1489.1</v>
      </c>
      <c r="Y1033" s="465">
        <v>991.3</v>
      </c>
      <c r="AA1033" s="474">
        <v>1294.9000000000001</v>
      </c>
      <c r="AB1033" s="474">
        <v>862.04</v>
      </c>
      <c r="AD1033" s="474">
        <v>1126</v>
      </c>
      <c r="AE1033" s="474">
        <v>749.6</v>
      </c>
      <c r="AG1033" s="474">
        <v>1126</v>
      </c>
      <c r="AH1033" s="474">
        <v>749.6</v>
      </c>
      <c r="AP1033" s="535"/>
    </row>
    <row r="1034" spans="1:42" ht="24" customHeight="1" outlineLevel="1" x14ac:dyDescent="0.25">
      <c r="A1034" s="493"/>
      <c r="B1034" s="471" t="s">
        <v>8591</v>
      </c>
      <c r="C1034" s="469" t="s">
        <v>4619</v>
      </c>
      <c r="E1034" s="472" t="s">
        <v>13487</v>
      </c>
      <c r="F1034" s="469" t="s">
        <v>4455</v>
      </c>
      <c r="G1034" s="468">
        <v>0.5</v>
      </c>
      <c r="H1034" s="468">
        <v>3</v>
      </c>
      <c r="I1034" s="468" t="s">
        <v>4616</v>
      </c>
      <c r="M1034" s="474">
        <f t="shared" si="65"/>
        <v>1829.23</v>
      </c>
      <c r="N1034" s="474">
        <f t="shared" si="66"/>
        <v>1152.4149</v>
      </c>
      <c r="P1034" s="488">
        <v>0.63</v>
      </c>
      <c r="R1034" s="474">
        <v>1477.46</v>
      </c>
      <c r="S1034" s="474">
        <v>886.52</v>
      </c>
      <c r="U1034" s="474">
        <v>1477.46</v>
      </c>
      <c r="V1034" s="474">
        <v>886.52</v>
      </c>
      <c r="X1034" s="465">
        <v>1407.1</v>
      </c>
      <c r="Y1034" s="465">
        <v>844.3</v>
      </c>
      <c r="AA1034" s="474">
        <v>1223.5999999999999</v>
      </c>
      <c r="AB1034" s="474">
        <v>734.16</v>
      </c>
      <c r="AD1034" s="474">
        <v>1064</v>
      </c>
      <c r="AE1034" s="474">
        <v>638.4</v>
      </c>
      <c r="AG1034" s="474">
        <v>1064</v>
      </c>
      <c r="AH1034" s="474">
        <v>638.4</v>
      </c>
      <c r="AP1034" s="535"/>
    </row>
    <row r="1035" spans="1:42" s="466" customFormat="1" ht="24" customHeight="1" outlineLevel="1" x14ac:dyDescent="0.25">
      <c r="A1035" s="492" t="s">
        <v>19207</v>
      </c>
      <c r="B1035" s="462" t="s">
        <v>19436</v>
      </c>
      <c r="C1035" s="461" t="s">
        <v>4619</v>
      </c>
      <c r="D1035" s="461"/>
      <c r="E1035" s="466" t="s">
        <v>13483</v>
      </c>
      <c r="F1035" s="461" t="s">
        <v>4455</v>
      </c>
      <c r="G1035" s="464">
        <v>1.08</v>
      </c>
      <c r="H1035" s="464">
        <v>6</v>
      </c>
      <c r="I1035" s="464" t="s">
        <v>4616</v>
      </c>
      <c r="J1035" s="464">
        <v>320</v>
      </c>
      <c r="K1035" s="461"/>
      <c r="L1035" s="464"/>
      <c r="M1035" s="474">
        <f t="shared" si="65"/>
        <v>3799.5099999999998</v>
      </c>
      <c r="N1035" s="474">
        <f t="shared" si="66"/>
        <v>2279.7059999999997</v>
      </c>
      <c r="O1035" s="514"/>
      <c r="P1035" s="486">
        <v>0.6</v>
      </c>
      <c r="Q1035" s="514"/>
      <c r="R1035" s="474">
        <v>3068.84</v>
      </c>
      <c r="S1035" s="474">
        <v>1841.28</v>
      </c>
      <c r="T1035" s="514"/>
      <c r="U1035" s="474">
        <v>3068.84</v>
      </c>
      <c r="V1035" s="474">
        <v>1841.28</v>
      </c>
      <c r="W1035" s="514"/>
      <c r="X1035" s="465">
        <v>2922.7</v>
      </c>
      <c r="Y1035" s="465">
        <v>1753.6</v>
      </c>
      <c r="Z1035" s="514"/>
      <c r="AA1035" s="465">
        <v>2541.5</v>
      </c>
      <c r="AB1035" s="465">
        <v>1524.9</v>
      </c>
      <c r="AC1035" s="514"/>
      <c r="AD1035" s="465">
        <v>2210</v>
      </c>
      <c r="AE1035" s="465">
        <v>1326</v>
      </c>
      <c r="AF1035" s="514"/>
      <c r="AG1035" s="465">
        <v>941</v>
      </c>
      <c r="AH1035" s="465">
        <v>564.6</v>
      </c>
      <c r="AI1035" s="530"/>
      <c r="AJ1035" s="533"/>
      <c r="AK1035" s="533"/>
      <c r="AL1035" s="533"/>
      <c r="AM1035" s="533"/>
      <c r="AN1035" s="533"/>
      <c r="AO1035" s="533"/>
      <c r="AP1035" s="534"/>
    </row>
    <row r="1036" spans="1:42" ht="24" customHeight="1" outlineLevel="1" x14ac:dyDescent="0.25">
      <c r="A1036" s="493" t="s">
        <v>19207</v>
      </c>
      <c r="B1036" s="471" t="s">
        <v>19437</v>
      </c>
      <c r="C1036" s="469" t="s">
        <v>4619</v>
      </c>
      <c r="E1036" s="472" t="s">
        <v>13484</v>
      </c>
      <c r="F1036" s="469" t="s">
        <v>4455</v>
      </c>
      <c r="H1036" s="468">
        <v>6</v>
      </c>
      <c r="I1036" s="468" t="s">
        <v>4616</v>
      </c>
      <c r="M1036" s="474">
        <f t="shared" si="65"/>
        <v>0</v>
      </c>
      <c r="N1036" s="474">
        <f t="shared" si="66"/>
        <v>0</v>
      </c>
      <c r="P1036" s="488">
        <v>0.75</v>
      </c>
      <c r="R1036" s="474">
        <v>0</v>
      </c>
      <c r="S1036" s="474">
        <v>0</v>
      </c>
      <c r="U1036" s="474">
        <v>0</v>
      </c>
      <c r="V1036" s="474">
        <v>0</v>
      </c>
      <c r="X1036" s="465">
        <v>0</v>
      </c>
      <c r="Y1036" s="465">
        <v>0</v>
      </c>
      <c r="AA1036" s="474">
        <v>0</v>
      </c>
      <c r="AB1036" s="474">
        <v>0</v>
      </c>
      <c r="AD1036" s="474"/>
      <c r="AE1036" s="474"/>
      <c r="AG1036" s="474">
        <v>1827.6</v>
      </c>
      <c r="AH1036" s="474">
        <v>1451.1999999999998</v>
      </c>
      <c r="AP1036" s="535"/>
    </row>
    <row r="1037" spans="1:42" ht="24" customHeight="1" outlineLevel="1" x14ac:dyDescent="0.25">
      <c r="A1037" s="493" t="s">
        <v>19207</v>
      </c>
      <c r="B1037" s="471" t="s">
        <v>19438</v>
      </c>
      <c r="C1037" s="469" t="s">
        <v>4619</v>
      </c>
      <c r="E1037" s="472" t="s">
        <v>13485</v>
      </c>
      <c r="F1037" s="469" t="s">
        <v>4455</v>
      </c>
      <c r="H1037" s="468">
        <v>6</v>
      </c>
      <c r="I1037" s="468" t="s">
        <v>4616</v>
      </c>
      <c r="M1037" s="474">
        <f t="shared" si="65"/>
        <v>0</v>
      </c>
      <c r="N1037" s="474">
        <f t="shared" si="66"/>
        <v>0</v>
      </c>
      <c r="P1037" s="488">
        <v>0.72</v>
      </c>
      <c r="R1037" s="474">
        <v>0</v>
      </c>
      <c r="S1037" s="474">
        <v>0</v>
      </c>
      <c r="U1037" s="474">
        <v>0</v>
      </c>
      <c r="V1037" s="474">
        <v>0</v>
      </c>
      <c r="X1037" s="465">
        <v>0</v>
      </c>
      <c r="Y1037" s="465">
        <v>0</v>
      </c>
      <c r="AA1037" s="474">
        <v>0</v>
      </c>
      <c r="AB1037" s="474">
        <v>0</v>
      </c>
      <c r="AD1037" s="474"/>
      <c r="AE1037" s="474"/>
      <c r="AF1037" s="514"/>
      <c r="AG1037" s="474">
        <v>1642.6</v>
      </c>
      <c r="AH1037" s="474">
        <v>1266.1999999999998</v>
      </c>
      <c r="AP1037" s="535"/>
    </row>
    <row r="1038" spans="1:42" ht="24" customHeight="1" outlineLevel="1" x14ac:dyDescent="0.25">
      <c r="A1038" s="493" t="s">
        <v>19207</v>
      </c>
      <c r="B1038" s="471" t="s">
        <v>19439</v>
      </c>
      <c r="C1038" s="469" t="s">
        <v>4619</v>
      </c>
      <c r="E1038" s="472" t="s">
        <v>13486</v>
      </c>
      <c r="F1038" s="469" t="s">
        <v>4455</v>
      </c>
      <c r="H1038" s="468">
        <v>6</v>
      </c>
      <c r="I1038" s="468" t="s">
        <v>4616</v>
      </c>
      <c r="M1038" s="474">
        <f t="shared" si="65"/>
        <v>0</v>
      </c>
      <c r="N1038" s="474">
        <f t="shared" si="66"/>
        <v>0</v>
      </c>
      <c r="P1038" s="488">
        <v>0.63</v>
      </c>
      <c r="R1038" s="474">
        <v>3210.7</v>
      </c>
      <c r="S1038" s="474">
        <v>0</v>
      </c>
      <c r="U1038" s="474">
        <v>3210.7</v>
      </c>
      <c r="V1038" s="474">
        <v>0</v>
      </c>
      <c r="X1038" s="465">
        <v>0</v>
      </c>
      <c r="Y1038" s="465">
        <v>0</v>
      </c>
      <c r="AA1038" s="474">
        <v>0</v>
      </c>
      <c r="AB1038" s="474">
        <v>0</v>
      </c>
      <c r="AD1038" s="474"/>
      <c r="AE1038" s="474"/>
      <c r="AG1038" s="474">
        <v>1126</v>
      </c>
      <c r="AH1038" s="474">
        <v>749.6</v>
      </c>
      <c r="AP1038" s="535"/>
    </row>
    <row r="1039" spans="1:42" ht="24" customHeight="1" outlineLevel="1" x14ac:dyDescent="0.25">
      <c r="A1039" s="493" t="s">
        <v>19207</v>
      </c>
      <c r="B1039" s="471" t="s">
        <v>19440</v>
      </c>
      <c r="C1039" s="469" t="s">
        <v>4619</v>
      </c>
      <c r="E1039" s="472" t="s">
        <v>13487</v>
      </c>
      <c r="F1039" s="469" t="s">
        <v>4455</v>
      </c>
      <c r="H1039" s="468">
        <v>6</v>
      </c>
      <c r="I1039" s="468" t="s">
        <v>4616</v>
      </c>
      <c r="M1039" s="474">
        <f t="shared" si="65"/>
        <v>4066.0099999999998</v>
      </c>
      <c r="N1039" s="474">
        <f t="shared" si="66"/>
        <v>2561.5862999999999</v>
      </c>
      <c r="P1039" s="488">
        <v>0.63</v>
      </c>
      <c r="R1039" s="474">
        <v>3284.09</v>
      </c>
      <c r="S1039" s="474">
        <v>1970.43</v>
      </c>
      <c r="U1039" s="474">
        <v>3284.09</v>
      </c>
      <c r="V1039" s="474">
        <v>1970.43</v>
      </c>
      <c r="X1039" s="465">
        <v>3127.7</v>
      </c>
      <c r="Y1039" s="465">
        <v>1876.6</v>
      </c>
      <c r="AA1039" s="474">
        <v>2719.75</v>
      </c>
      <c r="AB1039" s="474">
        <v>1631.85</v>
      </c>
      <c r="AD1039" s="474">
        <v>2365</v>
      </c>
      <c r="AE1039" s="474">
        <v>1419</v>
      </c>
      <c r="AG1039" s="474">
        <v>1064</v>
      </c>
      <c r="AH1039" s="474">
        <v>638.4</v>
      </c>
      <c r="AP1039" s="535"/>
    </row>
    <row r="1040" spans="1:42" s="466" customFormat="1" ht="24" customHeight="1" outlineLevel="1" x14ac:dyDescent="0.25">
      <c r="A1040" s="492"/>
      <c r="B1040" s="462" t="s">
        <v>4721</v>
      </c>
      <c r="C1040" s="461" t="s">
        <v>4619</v>
      </c>
      <c r="D1040" s="461"/>
      <c r="E1040" s="466" t="s">
        <v>13488</v>
      </c>
      <c r="F1040" s="461" t="s">
        <v>4455</v>
      </c>
      <c r="G1040" s="464">
        <v>0.3</v>
      </c>
      <c r="H1040" s="464">
        <v>1.5</v>
      </c>
      <c r="I1040" s="464" t="s">
        <v>4616</v>
      </c>
      <c r="J1040" s="464">
        <v>112</v>
      </c>
      <c r="K1040" s="461">
        <v>7</v>
      </c>
      <c r="L1040" s="464">
        <v>3.85</v>
      </c>
      <c r="M1040" s="474">
        <f t="shared" si="65"/>
        <v>921.57</v>
      </c>
      <c r="N1040" s="474">
        <f t="shared" si="66"/>
        <v>552.94200000000001</v>
      </c>
      <c r="O1040" s="514"/>
      <c r="P1040" s="486">
        <v>0.6</v>
      </c>
      <c r="Q1040" s="514"/>
      <c r="R1040" s="474">
        <v>744.35</v>
      </c>
      <c r="S1040" s="474">
        <v>446.57</v>
      </c>
      <c r="T1040" s="514"/>
      <c r="U1040" s="474">
        <v>744.35</v>
      </c>
      <c r="V1040" s="474">
        <v>446.57</v>
      </c>
      <c r="W1040" s="514"/>
      <c r="X1040" s="465">
        <v>708.9</v>
      </c>
      <c r="Y1040" s="465">
        <v>425.3</v>
      </c>
      <c r="Z1040" s="514"/>
      <c r="AA1040" s="465">
        <v>616.4</v>
      </c>
      <c r="AB1040" s="465">
        <v>369.84</v>
      </c>
      <c r="AC1040" s="514"/>
      <c r="AD1040" s="465">
        <v>536</v>
      </c>
      <c r="AE1040" s="465">
        <v>321.59999999999997</v>
      </c>
      <c r="AF1040" s="514"/>
      <c r="AG1040" s="465">
        <v>536</v>
      </c>
      <c r="AH1040" s="465">
        <v>321.59999999999997</v>
      </c>
      <c r="AI1040" s="530"/>
      <c r="AJ1040" s="533"/>
      <c r="AK1040" s="533"/>
      <c r="AL1040" s="533"/>
      <c r="AM1040" s="533"/>
      <c r="AN1040" s="533"/>
      <c r="AO1040" s="533"/>
      <c r="AP1040" s="534"/>
    </row>
    <row r="1041" spans="1:42" ht="24" customHeight="1" outlineLevel="1" x14ac:dyDescent="0.25">
      <c r="A1041" s="493"/>
      <c r="B1041" s="471" t="s">
        <v>8592</v>
      </c>
      <c r="C1041" s="469" t="s">
        <v>4619</v>
      </c>
      <c r="E1041" s="472" t="s">
        <v>13489</v>
      </c>
      <c r="F1041" s="469" t="s">
        <v>4455</v>
      </c>
      <c r="G1041" s="468">
        <v>0.3</v>
      </c>
      <c r="H1041" s="468">
        <v>1.5</v>
      </c>
      <c r="I1041" s="468" t="s">
        <v>4616</v>
      </c>
      <c r="M1041" s="474">
        <f t="shared" si="65"/>
        <v>1955.46</v>
      </c>
      <c r="N1041" s="474">
        <f t="shared" si="66"/>
        <v>1466.595</v>
      </c>
      <c r="P1041" s="488">
        <v>0.75</v>
      </c>
      <c r="R1041" s="474">
        <v>1579.41</v>
      </c>
      <c r="S1041" s="474">
        <v>1281.74</v>
      </c>
      <c r="U1041" s="474">
        <v>1579.41</v>
      </c>
      <c r="V1041" s="474">
        <v>1281.74</v>
      </c>
      <c r="X1041" s="465">
        <v>1504.2</v>
      </c>
      <c r="Y1041" s="465">
        <v>1220.7</v>
      </c>
      <c r="AA1041" s="474">
        <v>1308.01</v>
      </c>
      <c r="AB1041" s="474">
        <v>1061.45</v>
      </c>
      <c r="AD1041" s="474">
        <v>1137.4000000000001</v>
      </c>
      <c r="AE1041" s="474">
        <v>923</v>
      </c>
      <c r="AG1041" s="474">
        <v>1137.4000000000001</v>
      </c>
      <c r="AH1041" s="474">
        <v>923</v>
      </c>
      <c r="AP1041" s="535"/>
    </row>
    <row r="1042" spans="1:42" ht="24" customHeight="1" outlineLevel="1" x14ac:dyDescent="0.25">
      <c r="A1042" s="493"/>
      <c r="B1042" s="471" t="s">
        <v>8593</v>
      </c>
      <c r="C1042" s="469" t="s">
        <v>4619</v>
      </c>
      <c r="E1042" s="472" t="s">
        <v>13490</v>
      </c>
      <c r="F1042" s="469" t="s">
        <v>4455</v>
      </c>
      <c r="G1042" s="468">
        <v>0.3</v>
      </c>
      <c r="H1042" s="468">
        <v>1.5</v>
      </c>
      <c r="I1042" s="468" t="s">
        <v>4616</v>
      </c>
      <c r="M1042" s="474">
        <f t="shared" si="65"/>
        <v>1764.6200000000001</v>
      </c>
      <c r="N1042" s="474">
        <f t="shared" si="66"/>
        <v>1270.5264</v>
      </c>
      <c r="P1042" s="488">
        <v>0.72</v>
      </c>
      <c r="R1042" s="474">
        <v>1425.27</v>
      </c>
      <c r="S1042" s="474">
        <v>1127.5999999999999</v>
      </c>
      <c r="U1042" s="474">
        <v>1425.27</v>
      </c>
      <c r="V1042" s="474">
        <v>1127.5999999999999</v>
      </c>
      <c r="X1042" s="465">
        <v>1357.4</v>
      </c>
      <c r="Y1042" s="465">
        <v>1073.9000000000001</v>
      </c>
      <c r="AA1042" s="474">
        <v>1180.3599999999999</v>
      </c>
      <c r="AB1042" s="474">
        <v>933.8</v>
      </c>
      <c r="AD1042" s="474">
        <v>1026.4000000000001</v>
      </c>
      <c r="AE1042" s="474">
        <v>812</v>
      </c>
      <c r="AG1042" s="474">
        <v>1026.4000000000001</v>
      </c>
      <c r="AH1042" s="474">
        <v>812</v>
      </c>
      <c r="AP1042" s="535"/>
    </row>
    <row r="1043" spans="1:42" ht="24" customHeight="1" outlineLevel="1" x14ac:dyDescent="0.25">
      <c r="A1043" s="493"/>
      <c r="B1043" s="471" t="s">
        <v>8594</v>
      </c>
      <c r="C1043" s="469" t="s">
        <v>4619</v>
      </c>
      <c r="E1043" s="472" t="s">
        <v>13491</v>
      </c>
      <c r="F1043" s="469" t="s">
        <v>4455</v>
      </c>
      <c r="G1043" s="468">
        <v>0.3</v>
      </c>
      <c r="H1043" s="468">
        <v>1.5</v>
      </c>
      <c r="I1043" s="468" t="s">
        <v>4616</v>
      </c>
      <c r="M1043" s="474">
        <f t="shared" si="65"/>
        <v>1112.4100000000001</v>
      </c>
      <c r="N1043" s="474">
        <f t="shared" si="66"/>
        <v>700.81830000000002</v>
      </c>
      <c r="P1043" s="488">
        <v>0.63</v>
      </c>
      <c r="R1043" s="474">
        <v>898.49</v>
      </c>
      <c r="S1043" s="474">
        <v>600.71</v>
      </c>
      <c r="U1043" s="474">
        <v>898.49</v>
      </c>
      <c r="V1043" s="474">
        <v>600.71</v>
      </c>
      <c r="X1043" s="465">
        <v>855.7</v>
      </c>
      <c r="Y1043" s="465">
        <v>572.1</v>
      </c>
      <c r="AA1043" s="474">
        <v>744.05</v>
      </c>
      <c r="AB1043" s="474">
        <v>497.49</v>
      </c>
      <c r="AD1043" s="474">
        <v>647</v>
      </c>
      <c r="AE1043" s="474">
        <v>432.59999999999997</v>
      </c>
      <c r="AF1043" s="514"/>
      <c r="AG1043" s="474">
        <v>647</v>
      </c>
      <c r="AH1043" s="474">
        <v>432.59999999999997</v>
      </c>
      <c r="AP1043" s="535"/>
    </row>
    <row r="1044" spans="1:42" ht="24" customHeight="1" outlineLevel="1" x14ac:dyDescent="0.25">
      <c r="A1044" s="493"/>
      <c r="B1044" s="471" t="s">
        <v>8595</v>
      </c>
      <c r="C1044" s="469" t="s">
        <v>4619</v>
      </c>
      <c r="E1044" s="472" t="s">
        <v>13492</v>
      </c>
      <c r="F1044" s="469" t="s">
        <v>4455</v>
      </c>
      <c r="G1044" s="468">
        <v>0.3</v>
      </c>
      <c r="H1044" s="468">
        <v>1.5</v>
      </c>
      <c r="I1044" s="468" t="s">
        <v>4616</v>
      </c>
      <c r="M1044" s="474">
        <f t="shared" si="65"/>
        <v>1041.82</v>
      </c>
      <c r="N1044" s="474">
        <f t="shared" si="66"/>
        <v>656.34659999999997</v>
      </c>
      <c r="P1044" s="488">
        <v>0.63</v>
      </c>
      <c r="R1044" s="474">
        <v>841.47</v>
      </c>
      <c r="S1044" s="474">
        <v>504.95</v>
      </c>
      <c r="U1044" s="474">
        <v>841.47</v>
      </c>
      <c r="V1044" s="474">
        <v>504.95</v>
      </c>
      <c r="X1044" s="465">
        <v>801.4</v>
      </c>
      <c r="Y1044" s="465">
        <v>480.9</v>
      </c>
      <c r="AA1044" s="474">
        <v>696.9</v>
      </c>
      <c r="AB1044" s="474">
        <v>418.14</v>
      </c>
      <c r="AD1044" s="474">
        <v>606</v>
      </c>
      <c r="AE1044" s="474">
        <v>363.59999999999997</v>
      </c>
      <c r="AG1044" s="474">
        <v>606</v>
      </c>
      <c r="AH1044" s="474">
        <v>363.59999999999997</v>
      </c>
      <c r="AP1044" s="535"/>
    </row>
    <row r="1045" spans="1:42" s="466" customFormat="1" ht="24" customHeight="1" outlineLevel="1" x14ac:dyDescent="0.25">
      <c r="A1045" s="492"/>
      <c r="B1045" s="462" t="s">
        <v>4722</v>
      </c>
      <c r="C1045" s="461" t="s">
        <v>4619</v>
      </c>
      <c r="D1045" s="461"/>
      <c r="E1045" s="466" t="s">
        <v>13488</v>
      </c>
      <c r="F1045" s="461" t="s">
        <v>4455</v>
      </c>
      <c r="G1045" s="464">
        <v>0.5</v>
      </c>
      <c r="H1045" s="464">
        <v>3</v>
      </c>
      <c r="I1045" s="464" t="s">
        <v>4616</v>
      </c>
      <c r="J1045" s="464">
        <v>224</v>
      </c>
      <c r="K1045" s="461">
        <v>14</v>
      </c>
      <c r="L1045" s="464">
        <v>9.6</v>
      </c>
      <c r="M1045" s="474">
        <f t="shared" si="65"/>
        <v>1617.8500000000001</v>
      </c>
      <c r="N1045" s="474">
        <f t="shared" si="66"/>
        <v>970.71</v>
      </c>
      <c r="O1045" s="514"/>
      <c r="P1045" s="486">
        <v>0.6</v>
      </c>
      <c r="Q1045" s="514"/>
      <c r="R1045" s="474">
        <v>1306.73</v>
      </c>
      <c r="S1045" s="474">
        <v>784.04</v>
      </c>
      <c r="T1045" s="514"/>
      <c r="U1045" s="474">
        <v>1306.73</v>
      </c>
      <c r="V1045" s="474">
        <v>784.04</v>
      </c>
      <c r="W1045" s="514"/>
      <c r="X1045" s="465">
        <v>1244.5</v>
      </c>
      <c r="Y1045" s="465">
        <v>746.7</v>
      </c>
      <c r="Z1045" s="514"/>
      <c r="AA1045" s="465">
        <v>1082.1500000000001</v>
      </c>
      <c r="AB1045" s="465">
        <v>649.29</v>
      </c>
      <c r="AC1045" s="514"/>
      <c r="AD1045" s="465">
        <v>941</v>
      </c>
      <c r="AE1045" s="465">
        <v>564.6</v>
      </c>
      <c r="AF1045" s="514"/>
      <c r="AG1045" s="465">
        <v>941</v>
      </c>
      <c r="AH1045" s="465">
        <v>564.6</v>
      </c>
      <c r="AI1045" s="530"/>
      <c r="AJ1045" s="533"/>
      <c r="AK1045" s="533"/>
      <c r="AL1045" s="533"/>
      <c r="AM1045" s="533"/>
      <c r="AN1045" s="533"/>
      <c r="AO1045" s="533"/>
      <c r="AP1045" s="534"/>
    </row>
    <row r="1046" spans="1:42" ht="24" customHeight="1" outlineLevel="1" x14ac:dyDescent="0.25">
      <c r="A1046" s="493"/>
      <c r="B1046" s="471" t="s">
        <v>8596</v>
      </c>
      <c r="C1046" s="469" t="s">
        <v>4619</v>
      </c>
      <c r="E1046" s="472" t="s">
        <v>13489</v>
      </c>
      <c r="F1046" s="469" t="s">
        <v>4455</v>
      </c>
      <c r="G1046" s="468">
        <v>0.5</v>
      </c>
      <c r="H1046" s="468">
        <v>3</v>
      </c>
      <c r="I1046" s="468" t="s">
        <v>4616</v>
      </c>
      <c r="M1046" s="474">
        <f t="shared" si="65"/>
        <v>3142.1</v>
      </c>
      <c r="N1046" s="474">
        <f t="shared" si="66"/>
        <v>2356.5749999999998</v>
      </c>
      <c r="P1046" s="488">
        <v>0.75</v>
      </c>
      <c r="R1046" s="474">
        <v>2537.85</v>
      </c>
      <c r="S1046" s="474">
        <v>2015.16</v>
      </c>
      <c r="U1046" s="474">
        <v>2537.85</v>
      </c>
      <c r="V1046" s="474">
        <v>2015.16</v>
      </c>
      <c r="X1046" s="465">
        <v>2417</v>
      </c>
      <c r="Y1046" s="465">
        <v>1919.2</v>
      </c>
      <c r="AA1046" s="474">
        <v>2101.7399999999998</v>
      </c>
      <c r="AB1046" s="474">
        <v>1668.88</v>
      </c>
      <c r="AD1046" s="474">
        <v>1827.6</v>
      </c>
      <c r="AE1046" s="474">
        <v>1451.1999999999998</v>
      </c>
      <c r="AG1046" s="474">
        <v>1827.6</v>
      </c>
      <c r="AH1046" s="474">
        <v>1451.1999999999998</v>
      </c>
      <c r="AP1046" s="535"/>
    </row>
    <row r="1047" spans="1:42" ht="24" customHeight="1" outlineLevel="1" x14ac:dyDescent="0.25">
      <c r="A1047" s="493"/>
      <c r="B1047" s="471" t="s">
        <v>8597</v>
      </c>
      <c r="C1047" s="469" t="s">
        <v>4619</v>
      </c>
      <c r="E1047" s="472" t="s">
        <v>13490</v>
      </c>
      <c r="F1047" s="469" t="s">
        <v>4455</v>
      </c>
      <c r="G1047" s="468">
        <v>0.5</v>
      </c>
      <c r="H1047" s="468">
        <v>3</v>
      </c>
      <c r="I1047" s="468" t="s">
        <v>4616</v>
      </c>
      <c r="M1047" s="474">
        <f t="shared" si="65"/>
        <v>2823.9900000000002</v>
      </c>
      <c r="N1047" s="474">
        <f t="shared" si="66"/>
        <v>2033.2728000000002</v>
      </c>
      <c r="P1047" s="488">
        <v>0.72</v>
      </c>
      <c r="R1047" s="474">
        <v>2280.92</v>
      </c>
      <c r="S1047" s="474">
        <v>1758.23</v>
      </c>
      <c r="U1047" s="474">
        <v>2280.92</v>
      </c>
      <c r="V1047" s="474">
        <v>1758.23</v>
      </c>
      <c r="X1047" s="465">
        <v>2172.3000000000002</v>
      </c>
      <c r="Y1047" s="465">
        <v>1674.5</v>
      </c>
      <c r="AA1047" s="474">
        <v>1888.99</v>
      </c>
      <c r="AB1047" s="474">
        <v>1456.13</v>
      </c>
      <c r="AD1047" s="474">
        <v>1642.6</v>
      </c>
      <c r="AE1047" s="474">
        <v>1266.1999999999998</v>
      </c>
      <c r="AG1047" s="474">
        <v>1642.6</v>
      </c>
      <c r="AH1047" s="474">
        <v>1266.1999999999998</v>
      </c>
      <c r="AP1047" s="535"/>
    </row>
    <row r="1048" spans="1:42" ht="24" customHeight="1" outlineLevel="1" x14ac:dyDescent="0.25">
      <c r="A1048" s="493"/>
      <c r="B1048" s="471" t="s">
        <v>8598</v>
      </c>
      <c r="C1048" s="469" t="s">
        <v>4619</v>
      </c>
      <c r="E1048" s="472" t="s">
        <v>13491</v>
      </c>
      <c r="F1048" s="469" t="s">
        <v>4455</v>
      </c>
      <c r="G1048" s="468">
        <v>0.5</v>
      </c>
      <c r="H1048" s="468">
        <v>3</v>
      </c>
      <c r="I1048" s="468" t="s">
        <v>4616</v>
      </c>
      <c r="M1048" s="474">
        <f t="shared" si="65"/>
        <v>1935.83</v>
      </c>
      <c r="N1048" s="474">
        <f t="shared" si="66"/>
        <v>1219.5728999999999</v>
      </c>
      <c r="P1048" s="488">
        <v>0.63</v>
      </c>
      <c r="R1048" s="474">
        <v>1563.56</v>
      </c>
      <c r="S1048" s="474">
        <v>1040.8699999999999</v>
      </c>
      <c r="U1048" s="474">
        <v>1563.56</v>
      </c>
      <c r="V1048" s="474">
        <v>1040.8699999999999</v>
      </c>
      <c r="X1048" s="465">
        <v>1489.1</v>
      </c>
      <c r="Y1048" s="465">
        <v>991.3</v>
      </c>
      <c r="AA1048" s="474">
        <v>1294.9000000000001</v>
      </c>
      <c r="AB1048" s="474">
        <v>862.04</v>
      </c>
      <c r="AD1048" s="474">
        <v>1126</v>
      </c>
      <c r="AE1048" s="474">
        <v>749.6</v>
      </c>
      <c r="AG1048" s="474">
        <v>1126</v>
      </c>
      <c r="AH1048" s="474">
        <v>749.6</v>
      </c>
      <c r="AP1048" s="535"/>
    </row>
    <row r="1049" spans="1:42" ht="24" customHeight="1" outlineLevel="1" x14ac:dyDescent="0.25">
      <c r="A1049" s="493"/>
      <c r="B1049" s="471" t="s">
        <v>8599</v>
      </c>
      <c r="C1049" s="469" t="s">
        <v>4619</v>
      </c>
      <c r="E1049" s="472" t="s">
        <v>13492</v>
      </c>
      <c r="F1049" s="469" t="s">
        <v>4455</v>
      </c>
      <c r="G1049" s="468">
        <v>0.5</v>
      </c>
      <c r="H1049" s="468">
        <v>3</v>
      </c>
      <c r="I1049" s="468" t="s">
        <v>4616</v>
      </c>
      <c r="M1049" s="474">
        <f t="shared" si="65"/>
        <v>1829.23</v>
      </c>
      <c r="N1049" s="474">
        <f t="shared" si="66"/>
        <v>1152.4149</v>
      </c>
      <c r="P1049" s="488">
        <v>0.63</v>
      </c>
      <c r="R1049" s="474">
        <v>1477.46</v>
      </c>
      <c r="S1049" s="474">
        <v>886.52</v>
      </c>
      <c r="U1049" s="474">
        <v>1477.46</v>
      </c>
      <c r="V1049" s="474">
        <v>886.52</v>
      </c>
      <c r="X1049" s="465">
        <v>1407.1</v>
      </c>
      <c r="Y1049" s="465">
        <v>844.3</v>
      </c>
      <c r="AA1049" s="474">
        <v>1223.5999999999999</v>
      </c>
      <c r="AB1049" s="474">
        <v>734.16</v>
      </c>
      <c r="AD1049" s="474">
        <v>1064</v>
      </c>
      <c r="AE1049" s="474">
        <v>638.4</v>
      </c>
      <c r="AG1049" s="474">
        <v>1064</v>
      </c>
      <c r="AH1049" s="474">
        <v>638.4</v>
      </c>
      <c r="AP1049" s="535"/>
    </row>
    <row r="1050" spans="1:42" s="466" customFormat="1" ht="24" customHeight="1" outlineLevel="1" x14ac:dyDescent="0.25">
      <c r="A1050" s="492" t="s">
        <v>19207</v>
      </c>
      <c r="B1050" s="462" t="s">
        <v>19441</v>
      </c>
      <c r="C1050" s="461" t="s">
        <v>4619</v>
      </c>
      <c r="D1050" s="461"/>
      <c r="E1050" s="466" t="s">
        <v>13488</v>
      </c>
      <c r="F1050" s="461" t="s">
        <v>4455</v>
      </c>
      <c r="G1050" s="464">
        <v>1.08</v>
      </c>
      <c r="H1050" s="464">
        <v>6</v>
      </c>
      <c r="I1050" s="464" t="s">
        <v>4616</v>
      </c>
      <c r="J1050" s="464">
        <v>320</v>
      </c>
      <c r="K1050" s="461"/>
      <c r="L1050" s="464"/>
      <c r="M1050" s="474">
        <f t="shared" si="65"/>
        <v>3799.5099999999998</v>
      </c>
      <c r="N1050" s="474">
        <f t="shared" si="66"/>
        <v>2279.7059999999997</v>
      </c>
      <c r="O1050" s="514"/>
      <c r="P1050" s="486">
        <v>0.6</v>
      </c>
      <c r="Q1050" s="514"/>
      <c r="R1050" s="474">
        <v>3068.84</v>
      </c>
      <c r="S1050" s="474">
        <v>1841.28</v>
      </c>
      <c r="T1050" s="514"/>
      <c r="U1050" s="474">
        <v>3068.84</v>
      </c>
      <c r="V1050" s="474">
        <v>1841.28</v>
      </c>
      <c r="W1050" s="514"/>
      <c r="X1050" s="465">
        <v>2922.7</v>
      </c>
      <c r="Y1050" s="465">
        <v>1753.6</v>
      </c>
      <c r="Z1050" s="514"/>
      <c r="AA1050" s="465">
        <v>2541.5</v>
      </c>
      <c r="AB1050" s="465">
        <v>1524.9</v>
      </c>
      <c r="AC1050" s="514"/>
      <c r="AD1050" s="465">
        <v>2210</v>
      </c>
      <c r="AE1050" s="465">
        <v>1326</v>
      </c>
      <c r="AF1050" s="514"/>
      <c r="AG1050" s="465">
        <v>941</v>
      </c>
      <c r="AH1050" s="465">
        <v>564.6</v>
      </c>
      <c r="AI1050" s="530"/>
      <c r="AJ1050" s="533"/>
      <c r="AK1050" s="533"/>
      <c r="AL1050" s="533"/>
      <c r="AM1050" s="533"/>
      <c r="AN1050" s="533"/>
      <c r="AO1050" s="533"/>
      <c r="AP1050" s="534"/>
    </row>
    <row r="1051" spans="1:42" ht="24" customHeight="1" outlineLevel="1" x14ac:dyDescent="0.25">
      <c r="A1051" s="493" t="s">
        <v>19207</v>
      </c>
      <c r="B1051" s="471" t="s">
        <v>19442</v>
      </c>
      <c r="C1051" s="469" t="s">
        <v>4619</v>
      </c>
      <c r="E1051" s="472" t="s">
        <v>13489</v>
      </c>
      <c r="F1051" s="469" t="s">
        <v>4455</v>
      </c>
      <c r="H1051" s="468">
        <v>6</v>
      </c>
      <c r="I1051" s="464" t="s">
        <v>4616</v>
      </c>
      <c r="M1051" s="474">
        <f t="shared" si="65"/>
        <v>0</v>
      </c>
      <c r="N1051" s="474">
        <f t="shared" si="66"/>
        <v>0</v>
      </c>
      <c r="P1051" s="488">
        <v>0.75</v>
      </c>
      <c r="R1051" s="474">
        <v>0</v>
      </c>
      <c r="S1051" s="474">
        <v>0</v>
      </c>
      <c r="U1051" s="474">
        <v>0</v>
      </c>
      <c r="V1051" s="474">
        <v>0</v>
      </c>
      <c r="X1051" s="465">
        <v>0</v>
      </c>
      <c r="Y1051" s="465">
        <v>0</v>
      </c>
      <c r="AA1051" s="474">
        <v>0</v>
      </c>
      <c r="AB1051" s="474">
        <v>0</v>
      </c>
      <c r="AD1051" s="474"/>
      <c r="AE1051" s="474"/>
      <c r="AG1051" s="474">
        <v>1827.6</v>
      </c>
      <c r="AH1051" s="474">
        <v>1451.1999999999998</v>
      </c>
      <c r="AP1051" s="535"/>
    </row>
    <row r="1052" spans="1:42" ht="24" customHeight="1" outlineLevel="1" x14ac:dyDescent="0.25">
      <c r="A1052" s="493" t="s">
        <v>19207</v>
      </c>
      <c r="B1052" s="471" t="s">
        <v>19443</v>
      </c>
      <c r="C1052" s="469" t="s">
        <v>4619</v>
      </c>
      <c r="E1052" s="472" t="s">
        <v>13490</v>
      </c>
      <c r="F1052" s="469" t="s">
        <v>4455</v>
      </c>
      <c r="H1052" s="468">
        <v>6</v>
      </c>
      <c r="I1052" s="464" t="s">
        <v>4616</v>
      </c>
      <c r="M1052" s="474">
        <f t="shared" si="65"/>
        <v>0</v>
      </c>
      <c r="N1052" s="474">
        <f t="shared" si="66"/>
        <v>0</v>
      </c>
      <c r="P1052" s="488">
        <v>0.72</v>
      </c>
      <c r="R1052" s="474">
        <v>0</v>
      </c>
      <c r="S1052" s="474">
        <v>0</v>
      </c>
      <c r="U1052" s="474">
        <v>0</v>
      </c>
      <c r="V1052" s="474">
        <v>0</v>
      </c>
      <c r="X1052" s="465">
        <v>0</v>
      </c>
      <c r="Y1052" s="465">
        <v>0</v>
      </c>
      <c r="AA1052" s="474">
        <v>0</v>
      </c>
      <c r="AB1052" s="474">
        <v>0</v>
      </c>
      <c r="AD1052" s="474"/>
      <c r="AE1052" s="474"/>
      <c r="AG1052" s="474">
        <v>1642.6</v>
      </c>
      <c r="AH1052" s="474">
        <v>1266.1999999999998</v>
      </c>
      <c r="AP1052" s="535"/>
    </row>
    <row r="1053" spans="1:42" ht="24" customHeight="1" outlineLevel="1" x14ac:dyDescent="0.25">
      <c r="A1053" s="493" t="s">
        <v>19207</v>
      </c>
      <c r="B1053" s="471" t="s">
        <v>19444</v>
      </c>
      <c r="C1053" s="469" t="s">
        <v>4619</v>
      </c>
      <c r="E1053" s="472" t="s">
        <v>13491</v>
      </c>
      <c r="F1053" s="469" t="s">
        <v>4455</v>
      </c>
      <c r="H1053" s="468">
        <v>6</v>
      </c>
      <c r="I1053" s="464" t="s">
        <v>4616</v>
      </c>
      <c r="M1053" s="474">
        <f t="shared" si="65"/>
        <v>0</v>
      </c>
      <c r="N1053" s="474">
        <f t="shared" si="66"/>
        <v>0</v>
      </c>
      <c r="P1053" s="488">
        <v>0.63</v>
      </c>
      <c r="R1053" s="474">
        <v>0</v>
      </c>
      <c r="S1053" s="474">
        <v>0</v>
      </c>
      <c r="U1053" s="474">
        <v>0</v>
      </c>
      <c r="V1053" s="474">
        <v>0</v>
      </c>
      <c r="X1053" s="465">
        <v>0</v>
      </c>
      <c r="Y1053" s="465">
        <v>0</v>
      </c>
      <c r="AA1053" s="474">
        <v>0</v>
      </c>
      <c r="AB1053" s="474">
        <v>0</v>
      </c>
      <c r="AD1053" s="474"/>
      <c r="AE1053" s="474"/>
      <c r="AG1053" s="474">
        <v>1126</v>
      </c>
      <c r="AH1053" s="474">
        <v>749.6</v>
      </c>
      <c r="AP1053" s="535"/>
    </row>
    <row r="1054" spans="1:42" ht="24" customHeight="1" outlineLevel="1" x14ac:dyDescent="0.25">
      <c r="A1054" s="493" t="s">
        <v>19207</v>
      </c>
      <c r="B1054" s="471" t="s">
        <v>19445</v>
      </c>
      <c r="C1054" s="469" t="s">
        <v>4619</v>
      </c>
      <c r="E1054" s="472" t="s">
        <v>13492</v>
      </c>
      <c r="F1054" s="469" t="s">
        <v>4455</v>
      </c>
      <c r="H1054" s="468">
        <v>6</v>
      </c>
      <c r="I1054" s="464" t="s">
        <v>4616</v>
      </c>
      <c r="M1054" s="474">
        <f t="shared" si="65"/>
        <v>4066.0099999999998</v>
      </c>
      <c r="N1054" s="474">
        <f t="shared" si="66"/>
        <v>2561.5862999999999</v>
      </c>
      <c r="P1054" s="488">
        <v>0.63</v>
      </c>
      <c r="R1054" s="474">
        <v>3284.09</v>
      </c>
      <c r="S1054" s="474">
        <v>1970.43</v>
      </c>
      <c r="U1054" s="474">
        <v>3284.09</v>
      </c>
      <c r="V1054" s="474">
        <v>1970.43</v>
      </c>
      <c r="X1054" s="465">
        <v>3127.7</v>
      </c>
      <c r="Y1054" s="465">
        <v>1876.6</v>
      </c>
      <c r="AA1054" s="474">
        <v>2719.75</v>
      </c>
      <c r="AB1054" s="474">
        <v>1631.85</v>
      </c>
      <c r="AD1054" s="474">
        <v>2365</v>
      </c>
      <c r="AE1054" s="474">
        <v>1419</v>
      </c>
      <c r="AG1054" s="474">
        <v>1064</v>
      </c>
      <c r="AH1054" s="474">
        <v>638.4</v>
      </c>
      <c r="AP1054" s="535"/>
    </row>
    <row r="1055" spans="1:42" s="466" customFormat="1" ht="24" customHeight="1" outlineLevel="1" x14ac:dyDescent="0.25">
      <c r="A1055" s="492"/>
      <c r="B1055" s="462" t="s">
        <v>4485</v>
      </c>
      <c r="C1055" s="461" t="s">
        <v>4619</v>
      </c>
      <c r="D1055" s="461"/>
      <c r="E1055" s="466" t="s">
        <v>24217</v>
      </c>
      <c r="F1055" s="461" t="s">
        <v>4455</v>
      </c>
      <c r="G1055" s="464">
        <v>1.6</v>
      </c>
      <c r="H1055" s="464">
        <v>1.4</v>
      </c>
      <c r="I1055" s="464" t="s">
        <v>4616</v>
      </c>
      <c r="J1055" s="464">
        <v>480</v>
      </c>
      <c r="K1055" s="461"/>
      <c r="L1055" s="464"/>
      <c r="M1055" s="474">
        <f t="shared" si="65"/>
        <v>2066.48</v>
      </c>
      <c r="N1055" s="474">
        <f t="shared" si="66"/>
        <v>1239.8879999999999</v>
      </c>
      <c r="O1055" s="514"/>
      <c r="P1055" s="486">
        <v>0.6</v>
      </c>
      <c r="Q1055" s="514"/>
      <c r="R1055" s="474">
        <v>1669.08</v>
      </c>
      <c r="S1055" s="474">
        <v>1001.49</v>
      </c>
      <c r="T1055" s="514"/>
      <c r="U1055" s="474">
        <v>1669.08</v>
      </c>
      <c r="V1055" s="474">
        <v>1001.49</v>
      </c>
      <c r="W1055" s="514"/>
      <c r="X1055" s="465">
        <v>1589.6</v>
      </c>
      <c r="Y1055" s="465">
        <v>953.8</v>
      </c>
      <c r="Z1055" s="514"/>
      <c r="AA1055" s="465">
        <v>1382.3</v>
      </c>
      <c r="AB1055" s="465">
        <v>829.38</v>
      </c>
      <c r="AC1055" s="514"/>
      <c r="AD1055" s="465">
        <v>1202</v>
      </c>
      <c r="AE1055" s="465">
        <v>721.19999999999993</v>
      </c>
      <c r="AF1055" s="514"/>
      <c r="AG1055" s="465">
        <v>1202</v>
      </c>
      <c r="AH1055" s="465">
        <v>721.19999999999993</v>
      </c>
      <c r="AI1055" s="530"/>
      <c r="AJ1055" s="533"/>
      <c r="AK1055" s="533"/>
      <c r="AL1055" s="533"/>
      <c r="AM1055" s="533"/>
      <c r="AN1055" s="533"/>
      <c r="AO1055" s="533"/>
      <c r="AP1055" s="534"/>
    </row>
    <row r="1056" spans="1:42" ht="24" customHeight="1" outlineLevel="1" x14ac:dyDescent="0.25">
      <c r="A1056" s="493"/>
      <c r="B1056" s="471" t="s">
        <v>8600</v>
      </c>
      <c r="C1056" s="469" t="s">
        <v>4619</v>
      </c>
      <c r="E1056" s="472" t="s">
        <v>24218</v>
      </c>
      <c r="F1056" s="469" t="s">
        <v>4455</v>
      </c>
      <c r="G1056" s="468">
        <v>1.6</v>
      </c>
      <c r="H1056" s="468">
        <v>1.4</v>
      </c>
      <c r="I1056" s="468" t="s">
        <v>4616</v>
      </c>
      <c r="J1056" s="468">
        <v>493</v>
      </c>
      <c r="M1056" s="474">
        <f t="shared" si="65"/>
        <v>2918.8900000000003</v>
      </c>
      <c r="N1056" s="474">
        <f t="shared" si="66"/>
        <v>2189.1675000000005</v>
      </c>
      <c r="P1056" s="488">
        <v>0.75</v>
      </c>
      <c r="R1056" s="474">
        <v>2357.5700000000002</v>
      </c>
      <c r="S1056" s="474">
        <v>1689.98</v>
      </c>
      <c r="U1056" s="474">
        <v>2357.5700000000002</v>
      </c>
      <c r="V1056" s="474">
        <v>1689.98</v>
      </c>
      <c r="X1056" s="465">
        <v>2245.3000000000002</v>
      </c>
      <c r="Y1056" s="465">
        <v>1609.5</v>
      </c>
      <c r="AA1056" s="474">
        <v>1952.47</v>
      </c>
      <c r="AB1056" s="474">
        <v>1399.55</v>
      </c>
      <c r="AD1056" s="474">
        <v>1697.8</v>
      </c>
      <c r="AE1056" s="474">
        <v>1217</v>
      </c>
      <c r="AG1056" s="474">
        <v>1697.8</v>
      </c>
      <c r="AH1056" s="474">
        <v>1217</v>
      </c>
      <c r="AP1056" s="535"/>
    </row>
    <row r="1057" spans="1:42" ht="24" customHeight="1" outlineLevel="1" x14ac:dyDescent="0.25">
      <c r="A1057" s="493"/>
      <c r="B1057" s="471" t="s">
        <v>8601</v>
      </c>
      <c r="C1057" s="469" t="s">
        <v>4619</v>
      </c>
      <c r="E1057" s="472" t="s">
        <v>24244</v>
      </c>
      <c r="F1057" s="469" t="s">
        <v>4455</v>
      </c>
      <c r="G1057" s="468">
        <v>1.6</v>
      </c>
      <c r="H1057" s="468">
        <v>1.4</v>
      </c>
      <c r="I1057" s="468" t="s">
        <v>4616</v>
      </c>
      <c r="J1057" s="468">
        <v>481</v>
      </c>
      <c r="M1057" s="474">
        <f t="shared" si="65"/>
        <v>2728.05</v>
      </c>
      <c r="N1057" s="474">
        <f t="shared" si="66"/>
        <v>1964.1960000000001</v>
      </c>
      <c r="P1057" s="488">
        <v>0.72</v>
      </c>
      <c r="R1057" s="474">
        <v>2203.4299999999998</v>
      </c>
      <c r="S1057" s="474">
        <v>1535.84</v>
      </c>
      <c r="U1057" s="474">
        <v>2203.4299999999998</v>
      </c>
      <c r="V1057" s="474">
        <v>1535.84</v>
      </c>
      <c r="X1057" s="465">
        <v>2098.5</v>
      </c>
      <c r="Y1057" s="465">
        <v>1462.7</v>
      </c>
      <c r="AA1057" s="474">
        <v>1824.82</v>
      </c>
      <c r="AB1057" s="474">
        <v>1271.9000000000001</v>
      </c>
      <c r="AD1057" s="474">
        <v>1586.8</v>
      </c>
      <c r="AE1057" s="474">
        <v>1106</v>
      </c>
      <c r="AG1057" s="474">
        <v>1586.8</v>
      </c>
      <c r="AH1057" s="474">
        <v>1106</v>
      </c>
      <c r="AP1057" s="535"/>
    </row>
    <row r="1058" spans="1:42" ht="24" customHeight="1" outlineLevel="1" x14ac:dyDescent="0.25">
      <c r="A1058" s="493"/>
      <c r="B1058" s="471" t="s">
        <v>8602</v>
      </c>
      <c r="C1058" s="469" t="s">
        <v>4619</v>
      </c>
      <c r="E1058" s="472" t="s">
        <v>24220</v>
      </c>
      <c r="F1058" s="469" t="s">
        <v>4455</v>
      </c>
      <c r="G1058" s="468">
        <v>1.6</v>
      </c>
      <c r="H1058" s="468">
        <v>1.4</v>
      </c>
      <c r="I1058" s="468" t="s">
        <v>4616</v>
      </c>
      <c r="J1058" s="468">
        <v>492</v>
      </c>
      <c r="M1058" s="474">
        <f t="shared" si="65"/>
        <v>2257.3200000000002</v>
      </c>
      <c r="N1058" s="474">
        <f t="shared" si="66"/>
        <v>1422.1116000000002</v>
      </c>
      <c r="P1058" s="488">
        <v>0.63</v>
      </c>
      <c r="R1058" s="474">
        <v>1823.22</v>
      </c>
      <c r="S1058" s="474">
        <v>1155.6300000000001</v>
      </c>
      <c r="U1058" s="474">
        <v>1823.22</v>
      </c>
      <c r="V1058" s="474">
        <v>1155.6300000000001</v>
      </c>
      <c r="X1058" s="465">
        <v>1736.4</v>
      </c>
      <c r="Y1058" s="465">
        <v>1100.5999999999999</v>
      </c>
      <c r="AA1058" s="474">
        <v>1509.95</v>
      </c>
      <c r="AB1058" s="474">
        <v>957.03</v>
      </c>
      <c r="AD1058" s="474">
        <v>1313</v>
      </c>
      <c r="AE1058" s="474">
        <v>832.19999999999993</v>
      </c>
      <c r="AG1058" s="474">
        <v>1313</v>
      </c>
      <c r="AH1058" s="474">
        <v>832.19999999999993</v>
      </c>
      <c r="AP1058" s="535"/>
    </row>
    <row r="1059" spans="1:42" ht="24" customHeight="1" outlineLevel="1" x14ac:dyDescent="0.25">
      <c r="A1059" s="493"/>
      <c r="B1059" s="471" t="s">
        <v>8603</v>
      </c>
      <c r="C1059" s="469" t="s">
        <v>4619</v>
      </c>
      <c r="E1059" s="472" t="s">
        <v>24245</v>
      </c>
      <c r="F1059" s="469" t="s">
        <v>4455</v>
      </c>
      <c r="G1059" s="468">
        <v>1.6</v>
      </c>
      <c r="H1059" s="468">
        <v>1.4</v>
      </c>
      <c r="I1059" s="468" t="s">
        <v>4616</v>
      </c>
      <c r="M1059" s="474">
        <f t="shared" si="65"/>
        <v>2336.4900000000002</v>
      </c>
      <c r="N1059" s="474">
        <f t="shared" si="66"/>
        <v>1471.9887000000001</v>
      </c>
      <c r="P1059" s="488">
        <v>0.63</v>
      </c>
      <c r="R1059" s="474">
        <v>1887.17</v>
      </c>
      <c r="S1059" s="474">
        <v>1132.32</v>
      </c>
      <c r="U1059" s="474">
        <v>1887.17</v>
      </c>
      <c r="V1059" s="474">
        <v>1132.32</v>
      </c>
      <c r="X1059" s="465">
        <v>1797.3</v>
      </c>
      <c r="Y1059" s="465">
        <v>1078.4000000000001</v>
      </c>
      <c r="AA1059" s="474">
        <v>1562.85</v>
      </c>
      <c r="AB1059" s="474">
        <v>937.71</v>
      </c>
      <c r="AD1059" s="474">
        <v>1359</v>
      </c>
      <c r="AE1059" s="474">
        <v>815.4</v>
      </c>
      <c r="AG1059" s="474">
        <v>1359</v>
      </c>
      <c r="AH1059" s="474">
        <v>815.4</v>
      </c>
      <c r="AP1059" s="535"/>
    </row>
    <row r="1060" spans="1:42" s="466" customFormat="1" ht="24" customHeight="1" outlineLevel="1" x14ac:dyDescent="0.25">
      <c r="A1060" s="492"/>
      <c r="B1060" s="462" t="s">
        <v>5047</v>
      </c>
      <c r="C1060" s="461" t="s">
        <v>4619</v>
      </c>
      <c r="D1060" s="461"/>
      <c r="E1060" s="466" t="s">
        <v>24246</v>
      </c>
      <c r="F1060" s="461" t="s">
        <v>4455</v>
      </c>
      <c r="G1060" s="464">
        <v>1.6</v>
      </c>
      <c r="H1060" s="464">
        <v>1.4</v>
      </c>
      <c r="I1060" s="464" t="s">
        <v>4616</v>
      </c>
      <c r="J1060" s="464">
        <v>304</v>
      </c>
      <c r="K1060" s="461"/>
      <c r="L1060" s="464"/>
      <c r="M1060" s="474">
        <f t="shared" si="65"/>
        <v>2159.4299999999998</v>
      </c>
      <c r="N1060" s="474">
        <f t="shared" si="66"/>
        <v>1295.6579999999999</v>
      </c>
      <c r="O1060" s="514"/>
      <c r="P1060" s="486">
        <v>0.6</v>
      </c>
      <c r="Q1060" s="514"/>
      <c r="R1060" s="474">
        <v>1744.16</v>
      </c>
      <c r="S1060" s="474">
        <v>1046.43</v>
      </c>
      <c r="T1060" s="514"/>
      <c r="U1060" s="474">
        <v>1744.16</v>
      </c>
      <c r="V1060" s="474">
        <v>1046.43</v>
      </c>
      <c r="W1060" s="514"/>
      <c r="X1060" s="465">
        <v>1661.1</v>
      </c>
      <c r="Y1060" s="465">
        <v>996.6</v>
      </c>
      <c r="Z1060" s="514"/>
      <c r="AA1060" s="465">
        <v>1444.4</v>
      </c>
      <c r="AB1060" s="465">
        <v>866.64</v>
      </c>
      <c r="AC1060" s="514"/>
      <c r="AD1060" s="465">
        <v>1256</v>
      </c>
      <c r="AE1060" s="465">
        <v>753.6</v>
      </c>
      <c r="AF1060" s="514"/>
      <c r="AG1060" s="465">
        <v>1256</v>
      </c>
      <c r="AH1060" s="465">
        <v>753.6</v>
      </c>
      <c r="AI1060" s="530"/>
      <c r="AJ1060" s="533"/>
      <c r="AK1060" s="533"/>
      <c r="AL1060" s="533"/>
      <c r="AM1060" s="533"/>
      <c r="AN1060" s="533"/>
      <c r="AO1060" s="533"/>
      <c r="AP1060" s="534"/>
    </row>
    <row r="1061" spans="1:42" ht="24" customHeight="1" outlineLevel="1" x14ac:dyDescent="0.25">
      <c r="A1061" s="493"/>
      <c r="B1061" s="471" t="s">
        <v>8604</v>
      </c>
      <c r="C1061" s="469" t="s">
        <v>4619</v>
      </c>
      <c r="E1061" s="472" t="s">
        <v>24247</v>
      </c>
      <c r="F1061" s="469" t="s">
        <v>4455</v>
      </c>
      <c r="G1061" s="468">
        <v>1.6</v>
      </c>
      <c r="H1061" s="468">
        <v>1.4</v>
      </c>
      <c r="I1061" s="468" t="s">
        <v>4616</v>
      </c>
      <c r="M1061" s="474">
        <f t="shared" si="65"/>
        <v>2894.84</v>
      </c>
      <c r="N1061" s="474">
        <f t="shared" si="66"/>
        <v>2171.13</v>
      </c>
      <c r="P1061" s="488">
        <v>0.75</v>
      </c>
      <c r="R1061" s="474">
        <v>2338.14</v>
      </c>
      <c r="S1061" s="474">
        <v>1640.52</v>
      </c>
      <c r="U1061" s="474">
        <v>2338.14</v>
      </c>
      <c r="V1061" s="474">
        <v>1640.52</v>
      </c>
      <c r="X1061" s="465">
        <v>2226.8000000000002</v>
      </c>
      <c r="Y1061" s="465">
        <v>1562.4</v>
      </c>
      <c r="AA1061" s="474">
        <v>1936.37</v>
      </c>
      <c r="AB1061" s="474">
        <v>1358.61</v>
      </c>
      <c r="AD1061" s="474">
        <v>1683.8</v>
      </c>
      <c r="AE1061" s="474">
        <v>1181.4000000000001</v>
      </c>
      <c r="AG1061" s="474">
        <v>1683.8</v>
      </c>
      <c r="AH1061" s="474">
        <v>1181.4000000000001</v>
      </c>
      <c r="AP1061" s="535"/>
    </row>
    <row r="1062" spans="1:42" ht="24" customHeight="1" outlineLevel="1" x14ac:dyDescent="0.25">
      <c r="A1062" s="493"/>
      <c r="B1062" s="471" t="s">
        <v>8605</v>
      </c>
      <c r="C1062" s="469" t="s">
        <v>4619</v>
      </c>
      <c r="E1062" s="472" t="s">
        <v>24248</v>
      </c>
      <c r="F1062" s="469" t="s">
        <v>4455</v>
      </c>
      <c r="G1062" s="468">
        <v>1.6</v>
      </c>
      <c r="H1062" s="468">
        <v>1.4</v>
      </c>
      <c r="I1062" s="468" t="s">
        <v>4616</v>
      </c>
      <c r="M1062" s="474">
        <f t="shared" si="65"/>
        <v>2704</v>
      </c>
      <c r="N1062" s="474">
        <f t="shared" si="66"/>
        <v>1946.8799999999999</v>
      </c>
      <c r="P1062" s="488">
        <v>0.72</v>
      </c>
      <c r="R1062" s="474">
        <v>2184</v>
      </c>
      <c r="S1062" s="474">
        <v>1486.38</v>
      </c>
      <c r="U1062" s="474">
        <v>2184</v>
      </c>
      <c r="V1062" s="474">
        <v>1486.38</v>
      </c>
      <c r="X1062" s="465">
        <v>2080</v>
      </c>
      <c r="Y1062" s="465">
        <v>1415.6</v>
      </c>
      <c r="AA1062" s="474">
        <v>1808.72</v>
      </c>
      <c r="AB1062" s="474">
        <v>1230.96</v>
      </c>
      <c r="AD1062" s="474">
        <v>1572.8</v>
      </c>
      <c r="AE1062" s="474">
        <v>1070.4000000000001</v>
      </c>
      <c r="AG1062" s="474">
        <v>1572.8</v>
      </c>
      <c r="AH1062" s="474">
        <v>1070.4000000000001</v>
      </c>
      <c r="AP1062" s="535"/>
    </row>
    <row r="1063" spans="1:42" ht="24" customHeight="1" outlineLevel="1" x14ac:dyDescent="0.25">
      <c r="A1063" s="493"/>
      <c r="B1063" s="471" t="s">
        <v>8606</v>
      </c>
      <c r="C1063" s="469" t="s">
        <v>4619</v>
      </c>
      <c r="E1063" s="472" t="s">
        <v>24249</v>
      </c>
      <c r="F1063" s="469" t="s">
        <v>4455</v>
      </c>
      <c r="G1063" s="468">
        <v>1.6</v>
      </c>
      <c r="H1063" s="468">
        <v>1.4</v>
      </c>
      <c r="I1063" s="468" t="s">
        <v>4616</v>
      </c>
      <c r="M1063" s="474">
        <f t="shared" si="65"/>
        <v>2350.27</v>
      </c>
      <c r="N1063" s="474">
        <f t="shared" si="66"/>
        <v>1480.6701</v>
      </c>
      <c r="P1063" s="488">
        <v>0.63</v>
      </c>
      <c r="R1063" s="474">
        <v>1898.3</v>
      </c>
      <c r="S1063" s="474">
        <v>1200.57</v>
      </c>
      <c r="U1063" s="474">
        <v>1898.3</v>
      </c>
      <c r="V1063" s="474">
        <v>1200.57</v>
      </c>
      <c r="X1063" s="465">
        <v>1807.9</v>
      </c>
      <c r="Y1063" s="465">
        <v>1143.4000000000001</v>
      </c>
      <c r="AA1063" s="474">
        <v>1572.05</v>
      </c>
      <c r="AB1063" s="474">
        <v>994.29</v>
      </c>
      <c r="AD1063" s="474">
        <v>1367</v>
      </c>
      <c r="AE1063" s="474">
        <v>864.6</v>
      </c>
      <c r="AG1063" s="474">
        <v>1367</v>
      </c>
      <c r="AH1063" s="474">
        <v>864.6</v>
      </c>
      <c r="AP1063" s="535"/>
    </row>
    <row r="1064" spans="1:42" ht="24" customHeight="1" outlineLevel="1" x14ac:dyDescent="0.25">
      <c r="A1064" s="493"/>
      <c r="B1064" s="471" t="s">
        <v>8607</v>
      </c>
      <c r="C1064" s="469" t="s">
        <v>4619</v>
      </c>
      <c r="E1064" s="472" t="s">
        <v>24250</v>
      </c>
      <c r="F1064" s="469" t="s">
        <v>4455</v>
      </c>
      <c r="G1064" s="468">
        <v>1.6</v>
      </c>
      <c r="H1064" s="468">
        <v>1.4</v>
      </c>
      <c r="I1064" s="468" t="s">
        <v>4616</v>
      </c>
      <c r="M1064" s="474">
        <f t="shared" si="65"/>
        <v>2441.4</v>
      </c>
      <c r="N1064" s="474">
        <f t="shared" si="66"/>
        <v>1538.0820000000001</v>
      </c>
      <c r="P1064" s="488">
        <v>0.63</v>
      </c>
      <c r="R1064" s="474">
        <v>1971.9</v>
      </c>
      <c r="S1064" s="474">
        <v>1183.1400000000001</v>
      </c>
      <c r="U1064" s="474">
        <v>1971.9</v>
      </c>
      <c r="V1064" s="474">
        <v>1183.1400000000001</v>
      </c>
      <c r="X1064" s="465">
        <v>1878</v>
      </c>
      <c r="Y1064" s="465">
        <v>1126.8</v>
      </c>
      <c r="AA1064" s="474">
        <v>1633</v>
      </c>
      <c r="AB1064" s="474">
        <v>979.8</v>
      </c>
      <c r="AD1064" s="474">
        <v>1420</v>
      </c>
      <c r="AE1064" s="474">
        <v>852</v>
      </c>
      <c r="AG1064" s="474">
        <v>1420</v>
      </c>
      <c r="AH1064" s="474">
        <v>852</v>
      </c>
      <c r="AP1064" s="535"/>
    </row>
    <row r="1065" spans="1:42" ht="24" customHeight="1" outlineLevel="1" x14ac:dyDescent="0.25">
      <c r="A1065" s="493"/>
      <c r="B1065" s="471" t="s">
        <v>8608</v>
      </c>
      <c r="C1065" s="469" t="s">
        <v>4619</v>
      </c>
      <c r="E1065" s="472" t="s">
        <v>24251</v>
      </c>
      <c r="F1065" s="469" t="s">
        <v>4455</v>
      </c>
      <c r="G1065" s="468">
        <v>1.6</v>
      </c>
      <c r="H1065" s="468">
        <v>1.4</v>
      </c>
      <c r="I1065" s="468" t="s">
        <v>4616</v>
      </c>
      <c r="M1065" s="474">
        <f t="shared" si="65"/>
        <v>0</v>
      </c>
      <c r="N1065" s="474">
        <f t="shared" si="66"/>
        <v>0</v>
      </c>
      <c r="P1065" s="488">
        <v>0.72</v>
      </c>
      <c r="R1065" s="474">
        <v>0</v>
      </c>
      <c r="S1065" s="474">
        <v>0</v>
      </c>
      <c r="U1065" s="474">
        <v>0</v>
      </c>
      <c r="V1065" s="474">
        <v>0</v>
      </c>
      <c r="X1065" s="465">
        <v>0</v>
      </c>
      <c r="Y1065" s="465">
        <v>0</v>
      </c>
      <c r="AA1065" s="474">
        <v>0</v>
      </c>
      <c r="AB1065" s="474">
        <v>0</v>
      </c>
      <c r="AD1065" s="474"/>
      <c r="AE1065" s="474"/>
      <c r="AG1065" s="474"/>
      <c r="AH1065" s="474"/>
      <c r="AP1065" s="535"/>
    </row>
    <row r="1066" spans="1:42" ht="24" customHeight="1" outlineLevel="1" x14ac:dyDescent="0.25">
      <c r="A1066" s="493"/>
      <c r="B1066" s="471" t="s">
        <v>19734</v>
      </c>
      <c r="C1066" s="469" t="s">
        <v>4619</v>
      </c>
      <c r="E1066" s="472" t="s">
        <v>24252</v>
      </c>
      <c r="F1066" s="469" t="s">
        <v>4455</v>
      </c>
      <c r="G1066" s="468">
        <v>1.6</v>
      </c>
      <c r="H1066" s="468">
        <v>1.4</v>
      </c>
      <c r="I1066" s="468" t="s">
        <v>4616</v>
      </c>
      <c r="M1066" s="474">
        <f t="shared" si="65"/>
        <v>0</v>
      </c>
      <c r="N1066" s="474">
        <f t="shared" si="66"/>
        <v>0</v>
      </c>
      <c r="P1066" s="488">
        <v>0.75</v>
      </c>
      <c r="R1066" s="474">
        <v>0</v>
      </c>
      <c r="S1066" s="474">
        <v>0</v>
      </c>
      <c r="U1066" s="474">
        <v>0</v>
      </c>
      <c r="V1066" s="474">
        <v>0</v>
      </c>
      <c r="X1066" s="465">
        <v>0</v>
      </c>
      <c r="Y1066" s="465">
        <v>0</v>
      </c>
      <c r="AA1066" s="474">
        <v>0</v>
      </c>
      <c r="AB1066" s="474">
        <v>0</v>
      </c>
      <c r="AD1066" s="474"/>
      <c r="AE1066" s="474"/>
      <c r="AG1066" s="474"/>
      <c r="AH1066" s="474"/>
      <c r="AP1066" s="535"/>
    </row>
    <row r="1067" spans="1:42" s="466" customFormat="1" ht="24" customHeight="1" outlineLevel="1" x14ac:dyDescent="0.25">
      <c r="A1067" s="492"/>
      <c r="B1067" s="462" t="s">
        <v>11109</v>
      </c>
      <c r="C1067" s="461" t="s">
        <v>4619</v>
      </c>
      <c r="D1067" s="461"/>
      <c r="E1067" s="466" t="s">
        <v>13504</v>
      </c>
      <c r="F1067" s="461" t="s">
        <v>4455</v>
      </c>
      <c r="G1067" s="464">
        <v>2.5</v>
      </c>
      <c r="H1067" s="464">
        <v>7.05</v>
      </c>
      <c r="I1067" s="464" t="s">
        <v>4616</v>
      </c>
      <c r="J1067" s="464">
        <v>816</v>
      </c>
      <c r="K1067" s="461"/>
      <c r="L1067" s="464"/>
      <c r="M1067" s="474">
        <f t="shared" si="65"/>
        <v>5799.0400000000009</v>
      </c>
      <c r="N1067" s="474">
        <f t="shared" si="66"/>
        <v>3479.4240000000004</v>
      </c>
      <c r="O1067" s="514"/>
      <c r="P1067" s="486">
        <v>0.6</v>
      </c>
      <c r="Q1067" s="514"/>
      <c r="R1067" s="474">
        <v>4683.84</v>
      </c>
      <c r="S1067" s="474">
        <v>2810.33</v>
      </c>
      <c r="T1067" s="514"/>
      <c r="U1067" s="474">
        <v>4683.84</v>
      </c>
      <c r="V1067" s="474">
        <v>2810.33</v>
      </c>
      <c r="W1067" s="514"/>
      <c r="X1067" s="465">
        <v>4460.8</v>
      </c>
      <c r="Y1067" s="465">
        <v>2676.5</v>
      </c>
      <c r="Z1067" s="514"/>
      <c r="AA1067" s="465">
        <v>3878.95</v>
      </c>
      <c r="AB1067" s="465">
        <v>2327.37</v>
      </c>
      <c r="AC1067" s="514"/>
      <c r="AD1067" s="465">
        <v>3373</v>
      </c>
      <c r="AE1067" s="465">
        <v>2023.8</v>
      </c>
      <c r="AF1067" s="514"/>
      <c r="AG1067" s="465">
        <v>3373</v>
      </c>
      <c r="AH1067" s="465">
        <v>2023.8</v>
      </c>
      <c r="AI1067" s="530"/>
      <c r="AJ1067" s="533"/>
      <c r="AK1067" s="533"/>
      <c r="AL1067" s="533"/>
      <c r="AM1067" s="533"/>
      <c r="AN1067" s="533"/>
      <c r="AO1067" s="533"/>
      <c r="AP1067" s="534"/>
    </row>
    <row r="1068" spans="1:42" ht="24" customHeight="1" outlineLevel="1" x14ac:dyDescent="0.25">
      <c r="A1068" s="493"/>
      <c r="B1068" s="471" t="s">
        <v>11317</v>
      </c>
      <c r="C1068" s="469" t="s">
        <v>4619</v>
      </c>
      <c r="E1068" s="472" t="s">
        <v>13505</v>
      </c>
      <c r="F1068" s="469" t="s">
        <v>4455</v>
      </c>
      <c r="G1068" s="468">
        <v>2.5</v>
      </c>
      <c r="H1068" s="468">
        <v>7.05</v>
      </c>
      <c r="I1068" s="468" t="s">
        <v>4616</v>
      </c>
      <c r="J1068" s="468">
        <v>908</v>
      </c>
      <c r="M1068" s="474">
        <f t="shared" si="65"/>
        <v>8751.34</v>
      </c>
      <c r="N1068" s="474">
        <f t="shared" si="66"/>
        <v>6563.5050000000001</v>
      </c>
      <c r="P1068" s="488">
        <v>0.75</v>
      </c>
      <c r="R1068" s="474">
        <v>7068.39</v>
      </c>
      <c r="S1068" s="474">
        <v>5194.88</v>
      </c>
      <c r="U1068" s="474">
        <v>7068.39</v>
      </c>
      <c r="V1068" s="474">
        <v>5194.88</v>
      </c>
      <c r="X1068" s="465">
        <v>6731.8</v>
      </c>
      <c r="Y1068" s="465">
        <v>4947.5</v>
      </c>
      <c r="AA1068" s="474">
        <v>5853.73</v>
      </c>
      <c r="AB1068" s="474">
        <v>4302.1499999999996</v>
      </c>
      <c r="AD1068" s="474">
        <v>5090.2</v>
      </c>
      <c r="AE1068" s="474">
        <v>3741</v>
      </c>
      <c r="AG1068" s="474">
        <v>5090.2</v>
      </c>
      <c r="AH1068" s="474">
        <v>3741</v>
      </c>
      <c r="AP1068" s="535"/>
    </row>
    <row r="1069" spans="1:42" ht="24" customHeight="1" outlineLevel="1" x14ac:dyDescent="0.25">
      <c r="A1069" s="493"/>
      <c r="B1069" s="471" t="s">
        <v>11318</v>
      </c>
      <c r="C1069" s="469" t="s">
        <v>4619</v>
      </c>
      <c r="E1069" s="472" t="s">
        <v>13506</v>
      </c>
      <c r="F1069" s="469" t="s">
        <v>4455</v>
      </c>
      <c r="G1069" s="468">
        <v>2.5</v>
      </c>
      <c r="H1069" s="468">
        <v>7.05</v>
      </c>
      <c r="I1069" s="468" t="s">
        <v>4616</v>
      </c>
      <c r="J1069" s="468">
        <v>824</v>
      </c>
      <c r="M1069" s="474">
        <f t="shared" si="65"/>
        <v>8115.25</v>
      </c>
      <c r="N1069" s="474">
        <f t="shared" si="66"/>
        <v>5842.98</v>
      </c>
      <c r="P1069" s="488">
        <v>0.72</v>
      </c>
      <c r="R1069" s="474">
        <v>6554.63</v>
      </c>
      <c r="S1069" s="474">
        <v>4681.01</v>
      </c>
      <c r="U1069" s="474">
        <v>6554.63</v>
      </c>
      <c r="V1069" s="474">
        <v>4681.01</v>
      </c>
      <c r="X1069" s="465">
        <v>6242.5</v>
      </c>
      <c r="Y1069" s="465">
        <v>4458.1000000000004</v>
      </c>
      <c r="AA1069" s="474">
        <v>5428.23</v>
      </c>
      <c r="AB1069" s="474">
        <v>3876.65</v>
      </c>
      <c r="AD1069" s="474">
        <v>4720.2</v>
      </c>
      <c r="AE1069" s="474">
        <v>3371</v>
      </c>
      <c r="AG1069" s="474">
        <v>4720.2</v>
      </c>
      <c r="AH1069" s="474">
        <v>3371</v>
      </c>
      <c r="AP1069" s="535"/>
    </row>
    <row r="1070" spans="1:42" ht="24" customHeight="1" outlineLevel="1" x14ac:dyDescent="0.25">
      <c r="A1070" s="493"/>
      <c r="B1070" s="471" t="s">
        <v>11319</v>
      </c>
      <c r="C1070" s="469" t="s">
        <v>4619</v>
      </c>
      <c r="E1070" s="472" t="s">
        <v>13507</v>
      </c>
      <c r="F1070" s="469" t="s">
        <v>4455</v>
      </c>
      <c r="G1070" s="468">
        <v>2.5</v>
      </c>
      <c r="H1070" s="468">
        <v>7.05</v>
      </c>
      <c r="I1070" s="468" t="s">
        <v>4616</v>
      </c>
      <c r="J1070" s="468">
        <v>900</v>
      </c>
      <c r="M1070" s="474">
        <f t="shared" si="65"/>
        <v>6435.130000000001</v>
      </c>
      <c r="N1070" s="474">
        <f t="shared" si="66"/>
        <v>4054.1319000000008</v>
      </c>
      <c r="P1070" s="488">
        <v>0.63</v>
      </c>
      <c r="R1070" s="474">
        <v>5197.6099999999997</v>
      </c>
      <c r="S1070" s="474">
        <v>3324.09</v>
      </c>
      <c r="U1070" s="474">
        <v>5197.6099999999997</v>
      </c>
      <c r="V1070" s="474">
        <v>3324.09</v>
      </c>
      <c r="X1070" s="465">
        <v>4950.1000000000004</v>
      </c>
      <c r="Y1070" s="465">
        <v>3165.8</v>
      </c>
      <c r="AA1070" s="474">
        <v>4304.45</v>
      </c>
      <c r="AB1070" s="474">
        <v>2752.87</v>
      </c>
      <c r="AD1070" s="474">
        <v>3743</v>
      </c>
      <c r="AE1070" s="474">
        <v>2393.8000000000002</v>
      </c>
      <c r="AG1070" s="474">
        <v>3743</v>
      </c>
      <c r="AH1070" s="474">
        <v>2393.8000000000002</v>
      </c>
      <c r="AP1070" s="535"/>
    </row>
    <row r="1071" spans="1:42" ht="24" customHeight="1" outlineLevel="1" x14ac:dyDescent="0.25">
      <c r="A1071" s="493"/>
      <c r="B1071" s="471" t="s">
        <v>11320</v>
      </c>
      <c r="C1071" s="469" t="s">
        <v>4619</v>
      </c>
      <c r="E1071" s="472" t="s">
        <v>13508</v>
      </c>
      <c r="F1071" s="469" t="s">
        <v>4455</v>
      </c>
      <c r="G1071" s="468">
        <v>2.5</v>
      </c>
      <c r="H1071" s="468">
        <v>7.05</v>
      </c>
      <c r="I1071" s="468" t="s">
        <v>4616</v>
      </c>
      <c r="M1071" s="474">
        <f t="shared" ref="M1071:M1134" si="67">X1071*$O$3</f>
        <v>6553.82</v>
      </c>
      <c r="N1071" s="474">
        <f t="shared" ref="N1071:N1134" si="68">M1071*P1071</f>
        <v>4128.9066000000003</v>
      </c>
      <c r="P1071" s="488">
        <v>0.63</v>
      </c>
      <c r="R1071" s="474">
        <v>5293.47</v>
      </c>
      <c r="S1071" s="474">
        <v>3176.04</v>
      </c>
      <c r="U1071" s="474">
        <v>5293.47</v>
      </c>
      <c r="V1071" s="474">
        <v>3176.04</v>
      </c>
      <c r="X1071" s="465">
        <v>5041.3999999999996</v>
      </c>
      <c r="Y1071" s="465">
        <v>3024.8</v>
      </c>
      <c r="AA1071" s="474">
        <v>4383.8</v>
      </c>
      <c r="AB1071" s="474">
        <v>2630.28</v>
      </c>
      <c r="AD1071" s="474">
        <v>3812</v>
      </c>
      <c r="AE1071" s="474">
        <v>2287.1999999999998</v>
      </c>
      <c r="AG1071" s="474">
        <v>3812</v>
      </c>
      <c r="AH1071" s="474">
        <v>2287.1999999999998</v>
      </c>
      <c r="AP1071" s="535"/>
    </row>
    <row r="1072" spans="1:42" ht="24" customHeight="1" outlineLevel="1" x14ac:dyDescent="0.25">
      <c r="A1072" s="493"/>
      <c r="B1072" s="471" t="s">
        <v>11321</v>
      </c>
      <c r="C1072" s="469" t="s">
        <v>4619</v>
      </c>
      <c r="E1072" s="472" t="s">
        <v>13509</v>
      </c>
      <c r="F1072" s="469" t="s">
        <v>4455</v>
      </c>
      <c r="G1072" s="468">
        <v>2.5</v>
      </c>
      <c r="H1072" s="468">
        <v>7.05</v>
      </c>
      <c r="I1072" s="468" t="s">
        <v>4616</v>
      </c>
      <c r="M1072" s="474">
        <f t="shared" si="67"/>
        <v>0</v>
      </c>
      <c r="N1072" s="474">
        <f t="shared" si="68"/>
        <v>0</v>
      </c>
      <c r="P1072" s="488">
        <v>0.72</v>
      </c>
      <c r="R1072" s="474">
        <v>0</v>
      </c>
      <c r="S1072" s="474">
        <v>0</v>
      </c>
      <c r="U1072" s="474">
        <v>0</v>
      </c>
      <c r="V1072" s="474">
        <v>0</v>
      </c>
      <c r="X1072" s="465">
        <v>0</v>
      </c>
      <c r="Y1072" s="465">
        <v>0</v>
      </c>
      <c r="AA1072" s="474">
        <v>0</v>
      </c>
      <c r="AB1072" s="474">
        <v>0</v>
      </c>
      <c r="AD1072" s="474"/>
      <c r="AE1072" s="474"/>
      <c r="AG1072" s="474"/>
      <c r="AH1072" s="474"/>
      <c r="AP1072" s="535"/>
    </row>
    <row r="1073" spans="1:42" ht="24" customHeight="1" outlineLevel="1" x14ac:dyDescent="0.25">
      <c r="A1073" s="493"/>
      <c r="B1073" s="471" t="s">
        <v>19736</v>
      </c>
      <c r="C1073" s="469" t="s">
        <v>4619</v>
      </c>
      <c r="E1073" s="472" t="s">
        <v>19737</v>
      </c>
      <c r="F1073" s="469" t="s">
        <v>4455</v>
      </c>
      <c r="G1073" s="468">
        <v>2.5</v>
      </c>
      <c r="H1073" s="468">
        <v>7.05</v>
      </c>
      <c r="I1073" s="468" t="s">
        <v>4616</v>
      </c>
      <c r="M1073" s="474">
        <f t="shared" si="67"/>
        <v>0</v>
      </c>
      <c r="N1073" s="474">
        <f t="shared" si="68"/>
        <v>0</v>
      </c>
      <c r="P1073" s="488">
        <v>0.75</v>
      </c>
      <c r="R1073" s="474">
        <v>0</v>
      </c>
      <c r="S1073" s="474">
        <v>0</v>
      </c>
      <c r="U1073" s="474">
        <v>0</v>
      </c>
      <c r="V1073" s="474">
        <v>0</v>
      </c>
      <c r="X1073" s="465">
        <v>0</v>
      </c>
      <c r="Y1073" s="465">
        <v>0</v>
      </c>
      <c r="AA1073" s="474">
        <v>0</v>
      </c>
      <c r="AB1073" s="474">
        <v>0</v>
      </c>
      <c r="AD1073" s="474"/>
      <c r="AE1073" s="474"/>
      <c r="AG1073" s="474"/>
      <c r="AH1073" s="474"/>
      <c r="AP1073" s="535"/>
    </row>
    <row r="1074" spans="1:42" s="466" customFormat="1" ht="24" customHeight="1" outlineLevel="1" x14ac:dyDescent="0.25">
      <c r="A1074" s="492"/>
      <c r="B1074" s="462" t="s">
        <v>11323</v>
      </c>
      <c r="C1074" s="461" t="s">
        <v>4619</v>
      </c>
      <c r="D1074" s="461"/>
      <c r="E1074" s="466" t="s">
        <v>13510</v>
      </c>
      <c r="F1074" s="461" t="s">
        <v>4455</v>
      </c>
      <c r="G1074" s="464">
        <v>0.85</v>
      </c>
      <c r="H1074" s="464" t="s">
        <v>4616</v>
      </c>
      <c r="I1074" s="464" t="s">
        <v>4616</v>
      </c>
      <c r="J1074" s="464">
        <v>160</v>
      </c>
      <c r="K1074" s="461"/>
      <c r="L1074" s="464"/>
      <c r="M1074" s="474">
        <f t="shared" si="67"/>
        <v>600.08000000000004</v>
      </c>
      <c r="N1074" s="474">
        <f t="shared" si="68"/>
        <v>360.048</v>
      </c>
      <c r="O1074" s="514"/>
      <c r="P1074" s="486">
        <v>0.6</v>
      </c>
      <c r="Q1074" s="514"/>
      <c r="R1074" s="474">
        <v>484.68</v>
      </c>
      <c r="S1074" s="474">
        <v>290.75</v>
      </c>
      <c r="T1074" s="514"/>
      <c r="U1074" s="474">
        <v>484.68</v>
      </c>
      <c r="V1074" s="474">
        <v>290.75</v>
      </c>
      <c r="W1074" s="514"/>
      <c r="X1074" s="465">
        <v>461.6</v>
      </c>
      <c r="Y1074" s="465">
        <v>276.89999999999998</v>
      </c>
      <c r="Z1074" s="514"/>
      <c r="AA1074" s="465">
        <v>401.35</v>
      </c>
      <c r="AB1074" s="465">
        <v>240.81</v>
      </c>
      <c r="AC1074" s="514"/>
      <c r="AD1074" s="465">
        <v>349</v>
      </c>
      <c r="AE1074" s="465">
        <v>209.4</v>
      </c>
      <c r="AF1074" s="514"/>
      <c r="AG1074" s="465">
        <v>349</v>
      </c>
      <c r="AH1074" s="465">
        <v>209.4</v>
      </c>
      <c r="AI1074" s="530"/>
      <c r="AJ1074" s="533"/>
      <c r="AK1074" s="533"/>
      <c r="AL1074" s="533"/>
      <c r="AM1074" s="533"/>
      <c r="AN1074" s="533"/>
      <c r="AO1074" s="533"/>
      <c r="AP1074" s="534"/>
    </row>
    <row r="1075" spans="1:42" ht="24" customHeight="1" outlineLevel="1" x14ac:dyDescent="0.25">
      <c r="A1075" s="493"/>
      <c r="B1075" s="471" t="s">
        <v>11324</v>
      </c>
      <c r="C1075" s="469" t="s">
        <v>4619</v>
      </c>
      <c r="E1075" s="472" t="s">
        <v>13511</v>
      </c>
      <c r="F1075" s="469" t="s">
        <v>4455</v>
      </c>
      <c r="G1075" s="468">
        <v>0.85</v>
      </c>
      <c r="H1075" s="468" t="s">
        <v>4616</v>
      </c>
      <c r="I1075" s="468" t="s">
        <v>4616</v>
      </c>
      <c r="J1075" s="468">
        <v>173</v>
      </c>
      <c r="M1075" s="474">
        <f t="shared" si="67"/>
        <v>1025.7</v>
      </c>
      <c r="N1075" s="474">
        <f t="shared" si="68"/>
        <v>769.27500000000009</v>
      </c>
      <c r="P1075" s="488">
        <v>0.75</v>
      </c>
      <c r="R1075" s="474">
        <v>828.45</v>
      </c>
      <c r="S1075" s="474">
        <v>634.62</v>
      </c>
      <c r="U1075" s="474">
        <v>828.45</v>
      </c>
      <c r="V1075" s="474">
        <v>634.62</v>
      </c>
      <c r="X1075" s="465">
        <v>789</v>
      </c>
      <c r="Y1075" s="465">
        <v>604.4</v>
      </c>
      <c r="AA1075" s="474">
        <v>686.09</v>
      </c>
      <c r="AB1075" s="474">
        <v>525.54999999999995</v>
      </c>
      <c r="AD1075" s="474">
        <v>596.6</v>
      </c>
      <c r="AE1075" s="474">
        <v>457</v>
      </c>
      <c r="AG1075" s="474">
        <v>596.6</v>
      </c>
      <c r="AH1075" s="474">
        <v>457</v>
      </c>
      <c r="AP1075" s="535"/>
    </row>
    <row r="1076" spans="1:42" ht="24" customHeight="1" outlineLevel="1" x14ac:dyDescent="0.25">
      <c r="A1076" s="493"/>
      <c r="B1076" s="471" t="s">
        <v>11325</v>
      </c>
      <c r="C1076" s="469" t="s">
        <v>4619</v>
      </c>
      <c r="E1076" s="472" t="s">
        <v>13512</v>
      </c>
      <c r="F1076" s="469" t="s">
        <v>4455</v>
      </c>
      <c r="G1076" s="468">
        <v>0.85</v>
      </c>
      <c r="H1076" s="468" t="s">
        <v>4616</v>
      </c>
      <c r="I1076" s="468" t="s">
        <v>4616</v>
      </c>
      <c r="J1076" s="468">
        <v>161</v>
      </c>
      <c r="M1076" s="474">
        <f t="shared" si="67"/>
        <v>898.43000000000006</v>
      </c>
      <c r="N1076" s="474">
        <f t="shared" si="68"/>
        <v>646.86959999999999</v>
      </c>
      <c r="P1076" s="488">
        <v>0.72</v>
      </c>
      <c r="R1076" s="474">
        <v>725.66</v>
      </c>
      <c r="S1076" s="474">
        <v>531.83000000000004</v>
      </c>
      <c r="U1076" s="474">
        <v>725.66</v>
      </c>
      <c r="V1076" s="474">
        <v>531.83000000000004</v>
      </c>
      <c r="X1076" s="465">
        <v>691.1</v>
      </c>
      <c r="Y1076" s="465">
        <v>506.5</v>
      </c>
      <c r="AA1076" s="474">
        <v>600.99</v>
      </c>
      <c r="AB1076" s="474">
        <v>440.45</v>
      </c>
      <c r="AD1076" s="474">
        <v>522.6</v>
      </c>
      <c r="AE1076" s="474">
        <v>383</v>
      </c>
      <c r="AG1076" s="474">
        <v>522.6</v>
      </c>
      <c r="AH1076" s="474">
        <v>383</v>
      </c>
      <c r="AP1076" s="535"/>
    </row>
    <row r="1077" spans="1:42" ht="24" customHeight="1" outlineLevel="1" x14ac:dyDescent="0.25">
      <c r="A1077" s="493"/>
      <c r="B1077" s="471" t="s">
        <v>11326</v>
      </c>
      <c r="C1077" s="469" t="s">
        <v>4619</v>
      </c>
      <c r="E1077" s="472" t="s">
        <v>13513</v>
      </c>
      <c r="F1077" s="469" t="s">
        <v>4455</v>
      </c>
      <c r="G1077" s="468">
        <v>0.85</v>
      </c>
      <c r="H1077" s="468" t="s">
        <v>4616</v>
      </c>
      <c r="I1077" s="468" t="s">
        <v>4616</v>
      </c>
      <c r="J1077" s="468">
        <v>172</v>
      </c>
      <c r="M1077" s="474">
        <f t="shared" si="67"/>
        <v>727.22</v>
      </c>
      <c r="N1077" s="474">
        <f t="shared" si="68"/>
        <v>458.14860000000004</v>
      </c>
      <c r="P1077" s="488">
        <v>0.63</v>
      </c>
      <c r="R1077" s="474">
        <v>587.37</v>
      </c>
      <c r="S1077" s="474">
        <v>393.54</v>
      </c>
      <c r="U1077" s="474">
        <v>587.37</v>
      </c>
      <c r="V1077" s="474">
        <v>393.54</v>
      </c>
      <c r="X1077" s="465">
        <v>559.4</v>
      </c>
      <c r="Y1077" s="465">
        <v>374.8</v>
      </c>
      <c r="AA1077" s="474">
        <v>486.45</v>
      </c>
      <c r="AB1077" s="474">
        <v>325.91000000000003</v>
      </c>
      <c r="AD1077" s="474">
        <v>423</v>
      </c>
      <c r="AE1077" s="474">
        <v>283.39999999999998</v>
      </c>
      <c r="AG1077" s="474">
        <v>423</v>
      </c>
      <c r="AH1077" s="474">
        <v>283.39999999999998</v>
      </c>
      <c r="AP1077" s="535"/>
    </row>
    <row r="1078" spans="1:42" ht="24" customHeight="1" outlineLevel="1" x14ac:dyDescent="0.25">
      <c r="A1078" s="493"/>
      <c r="B1078" s="471" t="s">
        <v>11327</v>
      </c>
      <c r="C1078" s="469" t="s">
        <v>4619</v>
      </c>
      <c r="E1078" s="472" t="s">
        <v>13514</v>
      </c>
      <c r="F1078" s="469" t="s">
        <v>4455</v>
      </c>
      <c r="G1078" s="468">
        <v>0.85</v>
      </c>
      <c r="H1078" s="468" t="s">
        <v>4616</v>
      </c>
      <c r="I1078" s="468" t="s">
        <v>4616</v>
      </c>
      <c r="M1078" s="474">
        <f t="shared" si="67"/>
        <v>679.12</v>
      </c>
      <c r="N1078" s="474">
        <f t="shared" si="68"/>
        <v>427.84559999999999</v>
      </c>
      <c r="P1078" s="488">
        <v>0.63</v>
      </c>
      <c r="R1078" s="474">
        <v>548.52</v>
      </c>
      <c r="S1078" s="474">
        <v>329.07</v>
      </c>
      <c r="U1078" s="474">
        <v>548.52</v>
      </c>
      <c r="V1078" s="474">
        <v>329.07</v>
      </c>
      <c r="X1078" s="465">
        <v>522.4</v>
      </c>
      <c r="Y1078" s="465">
        <v>313.39999999999998</v>
      </c>
      <c r="AA1078" s="474">
        <v>454.25</v>
      </c>
      <c r="AB1078" s="474">
        <v>272.55</v>
      </c>
      <c r="AD1078" s="474">
        <v>395</v>
      </c>
      <c r="AE1078" s="474">
        <v>237</v>
      </c>
      <c r="AG1078" s="474">
        <v>395</v>
      </c>
      <c r="AH1078" s="474">
        <v>237</v>
      </c>
      <c r="AP1078" s="535"/>
    </row>
    <row r="1079" spans="1:42" ht="24" customHeight="1" outlineLevel="1" x14ac:dyDescent="0.25">
      <c r="A1079" s="493"/>
      <c r="B1079" s="471" t="s">
        <v>11328</v>
      </c>
      <c r="C1079" s="469" t="s">
        <v>4619</v>
      </c>
      <c r="E1079" s="472" t="s">
        <v>13515</v>
      </c>
      <c r="F1079" s="469" t="s">
        <v>4455</v>
      </c>
      <c r="G1079" s="468">
        <v>0.85</v>
      </c>
      <c r="H1079" s="468" t="s">
        <v>4616</v>
      </c>
      <c r="I1079" s="468" t="s">
        <v>4616</v>
      </c>
      <c r="M1079" s="474">
        <f t="shared" si="67"/>
        <v>0</v>
      </c>
      <c r="N1079" s="474">
        <f t="shared" si="68"/>
        <v>0</v>
      </c>
      <c r="P1079" s="488">
        <v>0.72</v>
      </c>
      <c r="R1079" s="474">
        <v>0</v>
      </c>
      <c r="S1079" s="474">
        <v>0</v>
      </c>
      <c r="U1079" s="474">
        <v>0</v>
      </c>
      <c r="V1079" s="474">
        <v>0</v>
      </c>
      <c r="X1079" s="465">
        <v>0</v>
      </c>
      <c r="Y1079" s="465">
        <v>0</v>
      </c>
      <c r="AA1079" s="474">
        <v>0</v>
      </c>
      <c r="AB1079" s="474">
        <v>0</v>
      </c>
      <c r="AD1079" s="474"/>
      <c r="AE1079" s="474"/>
      <c r="AG1079" s="474"/>
      <c r="AH1079" s="474"/>
      <c r="AP1079" s="535"/>
    </row>
    <row r="1080" spans="1:42" ht="24" customHeight="1" outlineLevel="1" x14ac:dyDescent="0.25">
      <c r="A1080" s="493"/>
      <c r="B1080" s="471" t="s">
        <v>19738</v>
      </c>
      <c r="C1080" s="469" t="s">
        <v>4619</v>
      </c>
      <c r="E1080" s="472" t="s">
        <v>19739</v>
      </c>
      <c r="F1080" s="469" t="s">
        <v>4455</v>
      </c>
      <c r="G1080" s="468">
        <v>0.85</v>
      </c>
      <c r="H1080" s="468" t="s">
        <v>4616</v>
      </c>
      <c r="I1080" s="468" t="s">
        <v>4616</v>
      </c>
      <c r="M1080" s="474">
        <f t="shared" si="67"/>
        <v>0</v>
      </c>
      <c r="N1080" s="474">
        <f t="shared" si="68"/>
        <v>0</v>
      </c>
      <c r="P1080" s="488">
        <v>0.75</v>
      </c>
      <c r="R1080" s="474">
        <v>0</v>
      </c>
      <c r="S1080" s="474">
        <v>0</v>
      </c>
      <c r="U1080" s="474">
        <v>0</v>
      </c>
      <c r="V1080" s="474">
        <v>0</v>
      </c>
      <c r="X1080" s="465">
        <v>0</v>
      </c>
      <c r="Y1080" s="465">
        <v>0</v>
      </c>
      <c r="AA1080" s="474">
        <v>0</v>
      </c>
      <c r="AB1080" s="474">
        <v>0</v>
      </c>
      <c r="AD1080" s="474"/>
      <c r="AE1080" s="474"/>
      <c r="AG1080" s="474"/>
      <c r="AH1080" s="474"/>
      <c r="AP1080" s="535"/>
    </row>
    <row r="1081" spans="1:42" s="466" customFormat="1" ht="24" customHeight="1" outlineLevel="1" x14ac:dyDescent="0.25">
      <c r="A1081" s="492"/>
      <c r="B1081" s="462" t="s">
        <v>11322</v>
      </c>
      <c r="C1081" s="461" t="s">
        <v>4619</v>
      </c>
      <c r="D1081" s="461"/>
      <c r="E1081" s="466" t="s">
        <v>13510</v>
      </c>
      <c r="F1081" s="461" t="s">
        <v>4455</v>
      </c>
      <c r="G1081" s="464">
        <v>1.2</v>
      </c>
      <c r="H1081" s="464" t="s">
        <v>4616</v>
      </c>
      <c r="I1081" s="464" t="s">
        <v>4616</v>
      </c>
      <c r="J1081" s="464"/>
      <c r="K1081" s="461"/>
      <c r="L1081" s="464"/>
      <c r="M1081" s="474">
        <f t="shared" si="67"/>
        <v>844.08999999999992</v>
      </c>
      <c r="N1081" s="474">
        <f t="shared" si="68"/>
        <v>506.45399999999995</v>
      </c>
      <c r="O1081" s="514"/>
      <c r="P1081" s="486">
        <v>0.6</v>
      </c>
      <c r="Q1081" s="514"/>
      <c r="R1081" s="474">
        <v>681.77</v>
      </c>
      <c r="S1081" s="474">
        <v>409.08</v>
      </c>
      <c r="T1081" s="514"/>
      <c r="U1081" s="474">
        <v>681.77</v>
      </c>
      <c r="V1081" s="474">
        <v>409.08</v>
      </c>
      <c r="W1081" s="514"/>
      <c r="X1081" s="465">
        <v>649.29999999999995</v>
      </c>
      <c r="Y1081" s="465">
        <v>389.6</v>
      </c>
      <c r="Z1081" s="514"/>
      <c r="AA1081" s="465">
        <v>564.65</v>
      </c>
      <c r="AB1081" s="465">
        <v>338.79</v>
      </c>
      <c r="AC1081" s="514"/>
      <c r="AD1081" s="465">
        <v>491</v>
      </c>
      <c r="AE1081" s="465">
        <v>294.59999999999997</v>
      </c>
      <c r="AF1081" s="514"/>
      <c r="AG1081" s="465">
        <v>491</v>
      </c>
      <c r="AH1081" s="465">
        <v>294.59999999999997</v>
      </c>
      <c r="AI1081" s="530"/>
      <c r="AJ1081" s="533"/>
      <c r="AK1081" s="533"/>
      <c r="AL1081" s="533"/>
      <c r="AM1081" s="533"/>
      <c r="AN1081" s="533"/>
      <c r="AO1081" s="533"/>
      <c r="AP1081" s="534"/>
    </row>
    <row r="1082" spans="1:42" ht="24" customHeight="1" outlineLevel="1" x14ac:dyDescent="0.25">
      <c r="A1082" s="493"/>
      <c r="B1082" s="471" t="s">
        <v>11329</v>
      </c>
      <c r="C1082" s="469" t="s">
        <v>4619</v>
      </c>
      <c r="E1082" s="472" t="s">
        <v>13511</v>
      </c>
      <c r="F1082" s="469" t="s">
        <v>4455</v>
      </c>
      <c r="G1082" s="468">
        <v>1.2</v>
      </c>
      <c r="H1082" s="468" t="s">
        <v>4616</v>
      </c>
      <c r="I1082" s="468" t="s">
        <v>4616</v>
      </c>
      <c r="M1082" s="474">
        <f t="shared" si="67"/>
        <v>1451.45</v>
      </c>
      <c r="N1082" s="474">
        <f t="shared" si="68"/>
        <v>1088.5875000000001</v>
      </c>
      <c r="P1082" s="488">
        <v>0.75</v>
      </c>
      <c r="R1082" s="474">
        <v>1172.33</v>
      </c>
      <c r="S1082" s="474">
        <v>899.54</v>
      </c>
      <c r="U1082" s="474">
        <v>1172.33</v>
      </c>
      <c r="V1082" s="474">
        <v>899.54</v>
      </c>
      <c r="X1082" s="465">
        <v>1116.5</v>
      </c>
      <c r="Y1082" s="465">
        <v>856.7</v>
      </c>
      <c r="AA1082" s="474">
        <v>970.83</v>
      </c>
      <c r="AB1082" s="474">
        <v>744.97</v>
      </c>
      <c r="AD1082" s="474">
        <v>844.2</v>
      </c>
      <c r="AE1082" s="474">
        <v>647.79999999999995</v>
      </c>
      <c r="AG1082" s="474">
        <v>844.2</v>
      </c>
      <c r="AH1082" s="474">
        <v>647.79999999999995</v>
      </c>
      <c r="AP1082" s="535"/>
    </row>
    <row r="1083" spans="1:42" ht="24" customHeight="1" outlineLevel="1" x14ac:dyDescent="0.25">
      <c r="A1083" s="493"/>
      <c r="B1083" s="471" t="s">
        <v>11330</v>
      </c>
      <c r="C1083" s="469" t="s">
        <v>4619</v>
      </c>
      <c r="E1083" s="472" t="s">
        <v>13512</v>
      </c>
      <c r="F1083" s="469" t="s">
        <v>4455</v>
      </c>
      <c r="G1083" s="468">
        <v>1.2</v>
      </c>
      <c r="H1083" s="468" t="s">
        <v>4616</v>
      </c>
      <c r="I1083" s="468" t="s">
        <v>4616</v>
      </c>
      <c r="M1083" s="474">
        <f t="shared" si="67"/>
        <v>1324.18</v>
      </c>
      <c r="N1083" s="474">
        <f t="shared" si="68"/>
        <v>953.40959999999995</v>
      </c>
      <c r="P1083" s="488">
        <v>0.72</v>
      </c>
      <c r="R1083" s="474">
        <v>1069.53</v>
      </c>
      <c r="S1083" s="474">
        <v>796.85</v>
      </c>
      <c r="U1083" s="474">
        <v>1069.53</v>
      </c>
      <c r="V1083" s="474">
        <v>796.85</v>
      </c>
      <c r="X1083" s="465">
        <v>1018.6</v>
      </c>
      <c r="Y1083" s="465">
        <v>758.9</v>
      </c>
      <c r="AA1083" s="474">
        <v>885.73</v>
      </c>
      <c r="AB1083" s="474">
        <v>659.87</v>
      </c>
      <c r="AD1083" s="474">
        <v>770.2</v>
      </c>
      <c r="AE1083" s="474">
        <v>573.79999999999995</v>
      </c>
      <c r="AG1083" s="474">
        <v>770.2</v>
      </c>
      <c r="AH1083" s="474">
        <v>573.79999999999995</v>
      </c>
      <c r="AP1083" s="535"/>
    </row>
    <row r="1084" spans="1:42" ht="24" customHeight="1" outlineLevel="1" x14ac:dyDescent="0.25">
      <c r="A1084" s="493"/>
      <c r="B1084" s="471" t="s">
        <v>11331</v>
      </c>
      <c r="C1084" s="469" t="s">
        <v>4619</v>
      </c>
      <c r="E1084" s="472" t="s">
        <v>13513</v>
      </c>
      <c r="F1084" s="469" t="s">
        <v>4455</v>
      </c>
      <c r="G1084" s="468">
        <v>1.2</v>
      </c>
      <c r="H1084" s="468" t="s">
        <v>4616</v>
      </c>
      <c r="I1084" s="468" t="s">
        <v>4616</v>
      </c>
      <c r="M1084" s="474">
        <f t="shared" si="67"/>
        <v>971.36000000000013</v>
      </c>
      <c r="N1084" s="474">
        <f t="shared" si="68"/>
        <v>611.95680000000004</v>
      </c>
      <c r="P1084" s="488">
        <v>0.63</v>
      </c>
      <c r="R1084" s="474">
        <v>784.56</v>
      </c>
      <c r="S1084" s="474">
        <v>511.88</v>
      </c>
      <c r="U1084" s="474">
        <v>784.56</v>
      </c>
      <c r="V1084" s="474">
        <v>511.88</v>
      </c>
      <c r="X1084" s="465">
        <v>747.2</v>
      </c>
      <c r="Y1084" s="465">
        <v>487.5</v>
      </c>
      <c r="AA1084" s="474">
        <v>649.75</v>
      </c>
      <c r="AB1084" s="474">
        <v>423.89</v>
      </c>
      <c r="AD1084" s="474">
        <v>565</v>
      </c>
      <c r="AE1084" s="474">
        <v>368.59999999999997</v>
      </c>
      <c r="AG1084" s="474">
        <v>565</v>
      </c>
      <c r="AH1084" s="474">
        <v>368.59999999999997</v>
      </c>
      <c r="AP1084" s="535"/>
    </row>
    <row r="1085" spans="1:42" ht="24" customHeight="1" outlineLevel="1" x14ac:dyDescent="0.25">
      <c r="A1085" s="493"/>
      <c r="B1085" s="471" t="s">
        <v>11332</v>
      </c>
      <c r="C1085" s="469" t="s">
        <v>4619</v>
      </c>
      <c r="E1085" s="472" t="s">
        <v>13514</v>
      </c>
      <c r="F1085" s="469" t="s">
        <v>4455</v>
      </c>
      <c r="G1085" s="468">
        <v>1.2</v>
      </c>
      <c r="H1085" s="468" t="s">
        <v>4616</v>
      </c>
      <c r="I1085" s="468" t="s">
        <v>4616</v>
      </c>
      <c r="M1085" s="474">
        <f t="shared" si="67"/>
        <v>954.2</v>
      </c>
      <c r="N1085" s="474">
        <f t="shared" si="68"/>
        <v>601.14600000000007</v>
      </c>
      <c r="P1085" s="488">
        <v>0.63</v>
      </c>
      <c r="R1085" s="474">
        <v>770.7</v>
      </c>
      <c r="S1085" s="474">
        <v>462.42</v>
      </c>
      <c r="U1085" s="474">
        <v>770.7</v>
      </c>
      <c r="V1085" s="474">
        <v>462.42</v>
      </c>
      <c r="X1085" s="465">
        <v>734</v>
      </c>
      <c r="Y1085" s="465">
        <v>440.4</v>
      </c>
      <c r="AA1085" s="474">
        <v>638.25</v>
      </c>
      <c r="AB1085" s="474">
        <v>382.95</v>
      </c>
      <c r="AD1085" s="474">
        <v>555</v>
      </c>
      <c r="AE1085" s="474">
        <v>333</v>
      </c>
      <c r="AG1085" s="474">
        <v>555</v>
      </c>
      <c r="AH1085" s="474">
        <v>333</v>
      </c>
      <c r="AP1085" s="535"/>
    </row>
    <row r="1086" spans="1:42" ht="24" customHeight="1" outlineLevel="1" x14ac:dyDescent="0.25">
      <c r="A1086" s="493"/>
      <c r="B1086" s="471" t="s">
        <v>11333</v>
      </c>
      <c r="C1086" s="469" t="s">
        <v>4619</v>
      </c>
      <c r="E1086" s="472" t="s">
        <v>13515</v>
      </c>
      <c r="F1086" s="469" t="s">
        <v>4455</v>
      </c>
      <c r="G1086" s="468">
        <v>1.2</v>
      </c>
      <c r="H1086" s="468" t="s">
        <v>4616</v>
      </c>
      <c r="I1086" s="468" t="s">
        <v>4616</v>
      </c>
      <c r="M1086" s="474">
        <f t="shared" si="67"/>
        <v>0</v>
      </c>
      <c r="N1086" s="474">
        <f t="shared" si="68"/>
        <v>0</v>
      </c>
      <c r="P1086" s="488">
        <v>0.72</v>
      </c>
      <c r="R1086" s="474">
        <v>0</v>
      </c>
      <c r="S1086" s="474">
        <v>0</v>
      </c>
      <c r="U1086" s="474">
        <v>0</v>
      </c>
      <c r="V1086" s="474">
        <v>0</v>
      </c>
      <c r="X1086" s="465">
        <v>0</v>
      </c>
      <c r="Y1086" s="465">
        <v>0</v>
      </c>
      <c r="AA1086" s="474">
        <v>0</v>
      </c>
      <c r="AB1086" s="474">
        <v>0</v>
      </c>
      <c r="AD1086" s="474"/>
      <c r="AE1086" s="474"/>
      <c r="AG1086" s="474"/>
      <c r="AH1086" s="474"/>
      <c r="AP1086" s="535"/>
    </row>
    <row r="1087" spans="1:42" ht="24" customHeight="1" outlineLevel="1" x14ac:dyDescent="0.25">
      <c r="A1087" s="493"/>
      <c r="B1087" s="471" t="s">
        <v>22391</v>
      </c>
      <c r="C1087" s="469" t="s">
        <v>4619</v>
      </c>
      <c r="E1087" s="472" t="s">
        <v>19739</v>
      </c>
      <c r="F1087" s="469" t="s">
        <v>4455</v>
      </c>
      <c r="G1087" s="468">
        <v>1.2</v>
      </c>
      <c r="H1087" s="468" t="s">
        <v>4616</v>
      </c>
      <c r="I1087" s="468" t="s">
        <v>4616</v>
      </c>
      <c r="M1087" s="474">
        <f t="shared" si="67"/>
        <v>0</v>
      </c>
      <c r="N1087" s="474">
        <f t="shared" si="68"/>
        <v>0</v>
      </c>
      <c r="P1087" s="488">
        <v>0.75</v>
      </c>
      <c r="R1087" s="474">
        <v>0</v>
      </c>
      <c r="S1087" s="474">
        <v>0</v>
      </c>
      <c r="U1087" s="474">
        <v>0</v>
      </c>
      <c r="V1087" s="474">
        <v>0</v>
      </c>
      <c r="X1087" s="465">
        <v>0</v>
      </c>
      <c r="Y1087" s="465">
        <v>0</v>
      </c>
      <c r="AA1087" s="474">
        <v>0</v>
      </c>
      <c r="AB1087" s="474">
        <v>0</v>
      </c>
      <c r="AD1087" s="474"/>
      <c r="AE1087" s="474"/>
      <c r="AG1087" s="474"/>
      <c r="AH1087" s="474"/>
      <c r="AP1087" s="535"/>
    </row>
    <row r="1088" spans="1:42" s="466" customFormat="1" ht="24" customHeight="1" outlineLevel="1" x14ac:dyDescent="0.25">
      <c r="A1088" s="492"/>
      <c r="B1088" s="462" t="s">
        <v>11334</v>
      </c>
      <c r="C1088" s="461" t="s">
        <v>4619</v>
      </c>
      <c r="D1088" s="461"/>
      <c r="E1088" s="466" t="s">
        <v>13510</v>
      </c>
      <c r="F1088" s="461" t="s">
        <v>4455</v>
      </c>
      <c r="G1088" s="464">
        <v>1.6</v>
      </c>
      <c r="H1088" s="464" t="s">
        <v>4616</v>
      </c>
      <c r="I1088" s="464" t="s">
        <v>4616</v>
      </c>
      <c r="J1088" s="464">
        <v>160</v>
      </c>
      <c r="K1088" s="461"/>
      <c r="L1088" s="464"/>
      <c r="M1088" s="474">
        <f t="shared" si="67"/>
        <v>1024.6600000000001</v>
      </c>
      <c r="N1088" s="474">
        <f t="shared" si="68"/>
        <v>614.79600000000005</v>
      </c>
      <c r="O1088" s="514"/>
      <c r="P1088" s="486">
        <v>0.6</v>
      </c>
      <c r="Q1088" s="514"/>
      <c r="R1088" s="474">
        <v>827.61</v>
      </c>
      <c r="S1088" s="474">
        <v>496.55</v>
      </c>
      <c r="T1088" s="514"/>
      <c r="U1088" s="474">
        <v>827.61</v>
      </c>
      <c r="V1088" s="474">
        <v>496.55</v>
      </c>
      <c r="W1088" s="514"/>
      <c r="X1088" s="465">
        <v>788.2</v>
      </c>
      <c r="Y1088" s="465">
        <v>472.9</v>
      </c>
      <c r="Z1088" s="514"/>
      <c r="AA1088" s="465">
        <v>685.4</v>
      </c>
      <c r="AB1088" s="465">
        <v>411.24</v>
      </c>
      <c r="AC1088" s="514"/>
      <c r="AD1088" s="465">
        <v>596</v>
      </c>
      <c r="AE1088" s="465">
        <v>357.59999999999997</v>
      </c>
      <c r="AF1088" s="514"/>
      <c r="AG1088" s="465">
        <v>596</v>
      </c>
      <c r="AH1088" s="465">
        <v>357.59999999999997</v>
      </c>
      <c r="AI1088" s="530"/>
      <c r="AJ1088" s="533"/>
      <c r="AK1088" s="533"/>
      <c r="AL1088" s="533"/>
      <c r="AM1088" s="533"/>
      <c r="AN1088" s="533"/>
      <c r="AO1088" s="533"/>
      <c r="AP1088" s="534"/>
    </row>
    <row r="1089" spans="1:42" ht="24" customHeight="1" outlineLevel="1" x14ac:dyDescent="0.25">
      <c r="A1089" s="493"/>
      <c r="B1089" s="471" t="s">
        <v>11335</v>
      </c>
      <c r="C1089" s="469" t="s">
        <v>4619</v>
      </c>
      <c r="E1089" s="472" t="s">
        <v>13511</v>
      </c>
      <c r="F1089" s="469" t="s">
        <v>4455</v>
      </c>
      <c r="G1089" s="468">
        <v>1.6</v>
      </c>
      <c r="H1089" s="468" t="s">
        <v>4616</v>
      </c>
      <c r="I1089" s="468" t="s">
        <v>4616</v>
      </c>
      <c r="M1089" s="474">
        <f t="shared" si="67"/>
        <v>1631.89</v>
      </c>
      <c r="N1089" s="474">
        <f t="shared" si="68"/>
        <v>1223.9175</v>
      </c>
      <c r="P1089" s="488">
        <v>0.75</v>
      </c>
      <c r="R1089" s="474">
        <v>1318.07</v>
      </c>
      <c r="S1089" s="474">
        <v>987</v>
      </c>
      <c r="U1089" s="474">
        <v>1318.07</v>
      </c>
      <c r="V1089" s="474">
        <v>987</v>
      </c>
      <c r="X1089" s="465">
        <v>1255.3</v>
      </c>
      <c r="Y1089" s="465">
        <v>940</v>
      </c>
      <c r="AA1089" s="474">
        <v>1091.58</v>
      </c>
      <c r="AB1089" s="474">
        <v>817.42</v>
      </c>
      <c r="AD1089" s="474">
        <v>949.2</v>
      </c>
      <c r="AE1089" s="474">
        <v>710.8</v>
      </c>
      <c r="AG1089" s="474">
        <v>949.2</v>
      </c>
      <c r="AH1089" s="474">
        <v>710.8</v>
      </c>
      <c r="AP1089" s="535"/>
    </row>
    <row r="1090" spans="1:42" ht="24" customHeight="1" outlineLevel="1" x14ac:dyDescent="0.25">
      <c r="A1090" s="493"/>
      <c r="B1090" s="471" t="s">
        <v>11336</v>
      </c>
      <c r="C1090" s="469" t="s">
        <v>4619</v>
      </c>
      <c r="E1090" s="472" t="s">
        <v>13512</v>
      </c>
      <c r="F1090" s="469" t="s">
        <v>4455</v>
      </c>
      <c r="G1090" s="468">
        <v>1.6</v>
      </c>
      <c r="H1090" s="468" t="s">
        <v>4616</v>
      </c>
      <c r="I1090" s="468" t="s">
        <v>4616</v>
      </c>
      <c r="M1090" s="474">
        <f t="shared" si="67"/>
        <v>1504.75</v>
      </c>
      <c r="N1090" s="474">
        <f t="shared" si="68"/>
        <v>1083.42</v>
      </c>
      <c r="P1090" s="488">
        <v>0.72</v>
      </c>
      <c r="R1090" s="474">
        <v>1215.3800000000001</v>
      </c>
      <c r="S1090" s="474">
        <v>884.31</v>
      </c>
      <c r="U1090" s="474">
        <v>1215.3800000000001</v>
      </c>
      <c r="V1090" s="474">
        <v>884.31</v>
      </c>
      <c r="X1090" s="465">
        <v>1157.5</v>
      </c>
      <c r="Y1090" s="465">
        <v>842.2</v>
      </c>
      <c r="AA1090" s="474">
        <v>1006.48</v>
      </c>
      <c r="AB1090" s="474">
        <v>732.32</v>
      </c>
      <c r="AD1090" s="474">
        <v>875.2</v>
      </c>
      <c r="AE1090" s="474">
        <v>636.79999999999995</v>
      </c>
      <c r="AG1090" s="474">
        <v>875.2</v>
      </c>
      <c r="AH1090" s="474">
        <v>636.79999999999995</v>
      </c>
      <c r="AP1090" s="535"/>
    </row>
    <row r="1091" spans="1:42" ht="24" customHeight="1" outlineLevel="1" x14ac:dyDescent="0.25">
      <c r="A1091" s="493"/>
      <c r="B1091" s="471" t="s">
        <v>11337</v>
      </c>
      <c r="C1091" s="469" t="s">
        <v>4619</v>
      </c>
      <c r="E1091" s="472" t="s">
        <v>13513</v>
      </c>
      <c r="F1091" s="469" t="s">
        <v>4455</v>
      </c>
      <c r="G1091" s="468">
        <v>1.6</v>
      </c>
      <c r="H1091" s="468" t="s">
        <v>4616</v>
      </c>
      <c r="I1091" s="468" t="s">
        <v>4616</v>
      </c>
      <c r="M1091" s="474">
        <f t="shared" si="67"/>
        <v>1151.93</v>
      </c>
      <c r="N1091" s="474">
        <f t="shared" si="68"/>
        <v>725.71590000000003</v>
      </c>
      <c r="P1091" s="488">
        <v>0.63</v>
      </c>
      <c r="R1091" s="474">
        <v>930.41</v>
      </c>
      <c r="S1091" s="474">
        <v>599.34</v>
      </c>
      <c r="U1091" s="474">
        <v>930.41</v>
      </c>
      <c r="V1091" s="474">
        <v>599.34</v>
      </c>
      <c r="X1091" s="465">
        <v>886.1</v>
      </c>
      <c r="Y1091" s="465">
        <v>570.79999999999995</v>
      </c>
      <c r="AA1091" s="474">
        <v>770.5</v>
      </c>
      <c r="AB1091" s="474">
        <v>496.34</v>
      </c>
      <c r="AD1091" s="474">
        <v>670</v>
      </c>
      <c r="AE1091" s="474">
        <v>431.59999999999997</v>
      </c>
      <c r="AG1091" s="474">
        <v>670</v>
      </c>
      <c r="AH1091" s="474">
        <v>431.59999999999997</v>
      </c>
      <c r="AP1091" s="535"/>
    </row>
    <row r="1092" spans="1:42" ht="24" customHeight="1" outlineLevel="1" x14ac:dyDescent="0.25">
      <c r="A1092" s="493"/>
      <c r="B1092" s="471" t="s">
        <v>11338</v>
      </c>
      <c r="C1092" s="469" t="s">
        <v>4619</v>
      </c>
      <c r="E1092" s="472" t="s">
        <v>13514</v>
      </c>
      <c r="F1092" s="469" t="s">
        <v>4455</v>
      </c>
      <c r="G1092" s="468">
        <v>1.6</v>
      </c>
      <c r="H1092" s="468" t="s">
        <v>4616</v>
      </c>
      <c r="I1092" s="468" t="s">
        <v>4616</v>
      </c>
      <c r="M1092" s="474">
        <f t="shared" si="67"/>
        <v>1158.82</v>
      </c>
      <c r="N1092" s="474">
        <f t="shared" si="68"/>
        <v>730.0566</v>
      </c>
      <c r="P1092" s="488">
        <v>0.63</v>
      </c>
      <c r="R1092" s="474">
        <v>935.97</v>
      </c>
      <c r="S1092" s="474">
        <v>561.54</v>
      </c>
      <c r="U1092" s="474">
        <v>935.97</v>
      </c>
      <c r="V1092" s="474">
        <v>561.54</v>
      </c>
      <c r="X1092" s="465">
        <v>891.4</v>
      </c>
      <c r="Y1092" s="465">
        <v>534.79999999999995</v>
      </c>
      <c r="AA1092" s="474">
        <v>775.1</v>
      </c>
      <c r="AB1092" s="474">
        <v>465.06</v>
      </c>
      <c r="AD1092" s="474">
        <v>674</v>
      </c>
      <c r="AE1092" s="474">
        <v>404.4</v>
      </c>
      <c r="AG1092" s="474">
        <v>674</v>
      </c>
      <c r="AH1092" s="474">
        <v>404.4</v>
      </c>
      <c r="AP1092" s="535"/>
    </row>
    <row r="1093" spans="1:42" ht="24" customHeight="1" outlineLevel="1" x14ac:dyDescent="0.25">
      <c r="A1093" s="493"/>
      <c r="B1093" s="471" t="s">
        <v>11339</v>
      </c>
      <c r="C1093" s="469" t="s">
        <v>4619</v>
      </c>
      <c r="E1093" s="472" t="s">
        <v>13515</v>
      </c>
      <c r="F1093" s="469" t="s">
        <v>4455</v>
      </c>
      <c r="G1093" s="468">
        <v>1.6</v>
      </c>
      <c r="H1093" s="468" t="s">
        <v>4616</v>
      </c>
      <c r="I1093" s="468" t="s">
        <v>4616</v>
      </c>
      <c r="M1093" s="474">
        <f t="shared" si="67"/>
        <v>0</v>
      </c>
      <c r="N1093" s="474">
        <f t="shared" si="68"/>
        <v>0</v>
      </c>
      <c r="P1093" s="488">
        <v>0.72</v>
      </c>
      <c r="R1093" s="474">
        <v>0</v>
      </c>
      <c r="S1093" s="474">
        <v>0</v>
      </c>
      <c r="U1093" s="474">
        <v>0</v>
      </c>
      <c r="V1093" s="474">
        <v>0</v>
      </c>
      <c r="X1093" s="465">
        <v>0</v>
      </c>
      <c r="Y1093" s="465">
        <v>0</v>
      </c>
      <c r="AA1093" s="474">
        <v>0</v>
      </c>
      <c r="AB1093" s="474">
        <v>0</v>
      </c>
      <c r="AD1093" s="474"/>
      <c r="AE1093" s="474"/>
      <c r="AG1093" s="474"/>
      <c r="AH1093" s="474"/>
      <c r="AP1093" s="535"/>
    </row>
    <row r="1094" spans="1:42" ht="24" customHeight="1" outlineLevel="1" x14ac:dyDescent="0.25">
      <c r="A1094" s="493"/>
      <c r="B1094" s="471" t="s">
        <v>19741</v>
      </c>
      <c r="C1094" s="469" t="s">
        <v>4619</v>
      </c>
      <c r="E1094" s="472" t="s">
        <v>19739</v>
      </c>
      <c r="F1094" s="469" t="s">
        <v>4455</v>
      </c>
      <c r="G1094" s="468">
        <v>1.6</v>
      </c>
      <c r="H1094" s="468" t="s">
        <v>4616</v>
      </c>
      <c r="I1094" s="468" t="s">
        <v>4616</v>
      </c>
      <c r="M1094" s="474">
        <f t="shared" si="67"/>
        <v>0</v>
      </c>
      <c r="N1094" s="474">
        <f t="shared" si="68"/>
        <v>0</v>
      </c>
      <c r="P1094" s="488">
        <v>0.75</v>
      </c>
      <c r="R1094" s="474">
        <v>0</v>
      </c>
      <c r="S1094" s="474">
        <v>0</v>
      </c>
      <c r="U1094" s="474">
        <v>0</v>
      </c>
      <c r="V1094" s="474">
        <v>0</v>
      </c>
      <c r="X1094" s="465">
        <v>0</v>
      </c>
      <c r="Y1094" s="465">
        <v>0</v>
      </c>
      <c r="AA1094" s="474">
        <v>0</v>
      </c>
      <c r="AB1094" s="474">
        <v>0</v>
      </c>
      <c r="AD1094" s="474"/>
      <c r="AE1094" s="474"/>
      <c r="AG1094" s="474"/>
      <c r="AH1094" s="474"/>
      <c r="AP1094" s="535"/>
    </row>
    <row r="1095" spans="1:42" s="466" customFormat="1" ht="24" customHeight="1" outlineLevel="1" x14ac:dyDescent="0.25">
      <c r="A1095" s="492"/>
      <c r="B1095" s="462" t="s">
        <v>11408</v>
      </c>
      <c r="C1095" s="461" t="s">
        <v>4619</v>
      </c>
      <c r="D1095" s="461"/>
      <c r="E1095" s="466" t="s">
        <v>13510</v>
      </c>
      <c r="F1095" s="461" t="s">
        <v>4455</v>
      </c>
      <c r="G1095" s="464">
        <v>0.85</v>
      </c>
      <c r="H1095" s="464" t="s">
        <v>4616</v>
      </c>
      <c r="I1095" s="464" t="s">
        <v>4616</v>
      </c>
      <c r="J1095" s="464"/>
      <c r="K1095" s="461"/>
      <c r="L1095" s="464"/>
      <c r="M1095" s="474">
        <f t="shared" si="67"/>
        <v>1131.26</v>
      </c>
      <c r="N1095" s="474">
        <f t="shared" si="68"/>
        <v>678.75599999999997</v>
      </c>
      <c r="O1095" s="514"/>
      <c r="P1095" s="486">
        <v>0.6</v>
      </c>
      <c r="Q1095" s="514"/>
      <c r="R1095" s="474">
        <v>913.71</v>
      </c>
      <c r="S1095" s="474">
        <v>548.21</v>
      </c>
      <c r="T1095" s="514"/>
      <c r="U1095" s="474">
        <v>913.71</v>
      </c>
      <c r="V1095" s="474">
        <v>548.21</v>
      </c>
      <c r="W1095" s="514"/>
      <c r="X1095" s="465">
        <v>870.2</v>
      </c>
      <c r="Y1095" s="465">
        <v>522.1</v>
      </c>
      <c r="Z1095" s="514"/>
      <c r="AA1095" s="465">
        <v>756.7</v>
      </c>
      <c r="AB1095" s="465">
        <v>454.02</v>
      </c>
      <c r="AC1095" s="514"/>
      <c r="AD1095" s="465">
        <v>658</v>
      </c>
      <c r="AE1095" s="465">
        <v>394.8</v>
      </c>
      <c r="AF1095" s="514"/>
      <c r="AG1095" s="465">
        <v>658</v>
      </c>
      <c r="AH1095" s="465">
        <v>394.8</v>
      </c>
      <c r="AI1095" s="530"/>
      <c r="AJ1095" s="533"/>
      <c r="AK1095" s="533"/>
      <c r="AL1095" s="533"/>
      <c r="AM1095" s="533"/>
      <c r="AN1095" s="533"/>
      <c r="AO1095" s="533"/>
      <c r="AP1095" s="534"/>
    </row>
    <row r="1096" spans="1:42" ht="24" customHeight="1" outlineLevel="1" x14ac:dyDescent="0.25">
      <c r="A1096" s="493"/>
      <c r="B1096" s="471" t="s">
        <v>11409</v>
      </c>
      <c r="C1096" s="469" t="s">
        <v>4619</v>
      </c>
      <c r="E1096" s="472" t="s">
        <v>13511</v>
      </c>
      <c r="F1096" s="469" t="s">
        <v>4455</v>
      </c>
      <c r="G1096" s="468">
        <v>0.85</v>
      </c>
      <c r="H1096" s="468" t="s">
        <v>4616</v>
      </c>
      <c r="I1096" s="468" t="s">
        <v>4616</v>
      </c>
      <c r="M1096" s="474">
        <f t="shared" si="67"/>
        <v>1847.4299999999998</v>
      </c>
      <c r="N1096" s="474">
        <f t="shared" si="68"/>
        <v>1385.5724999999998</v>
      </c>
      <c r="P1096" s="488">
        <v>0.75</v>
      </c>
      <c r="R1096" s="474">
        <v>1492.16</v>
      </c>
      <c r="S1096" s="474">
        <v>1126.6500000000001</v>
      </c>
      <c r="U1096" s="474">
        <v>1492.16</v>
      </c>
      <c r="V1096" s="474">
        <v>1126.6500000000001</v>
      </c>
      <c r="X1096" s="465">
        <v>1421.1</v>
      </c>
      <c r="Y1096" s="465">
        <v>1073</v>
      </c>
      <c r="AA1096" s="474">
        <v>1235.73</v>
      </c>
      <c r="AB1096" s="474">
        <v>933.05</v>
      </c>
      <c r="AD1096" s="474">
        <v>1074.55</v>
      </c>
      <c r="AE1096" s="474">
        <v>811.34999999999991</v>
      </c>
      <c r="AG1096" s="474">
        <v>1074.55</v>
      </c>
      <c r="AH1096" s="474">
        <v>811.34999999999991</v>
      </c>
      <c r="AP1096" s="535"/>
    </row>
    <row r="1097" spans="1:42" ht="24" customHeight="1" outlineLevel="1" x14ac:dyDescent="0.25">
      <c r="A1097" s="493"/>
      <c r="B1097" s="471" t="s">
        <v>11410</v>
      </c>
      <c r="C1097" s="469" t="s">
        <v>4619</v>
      </c>
      <c r="E1097" s="472" t="s">
        <v>13512</v>
      </c>
      <c r="F1097" s="469" t="s">
        <v>4455</v>
      </c>
      <c r="G1097" s="468">
        <v>0.85</v>
      </c>
      <c r="H1097" s="468" t="s">
        <v>4616</v>
      </c>
      <c r="I1097" s="468" t="s">
        <v>4616</v>
      </c>
      <c r="M1097" s="474">
        <f t="shared" si="67"/>
        <v>1720.16</v>
      </c>
      <c r="N1097" s="474">
        <f t="shared" si="68"/>
        <v>1238.5152</v>
      </c>
      <c r="P1097" s="488">
        <v>0.72</v>
      </c>
      <c r="R1097" s="474">
        <v>1389.36</v>
      </c>
      <c r="S1097" s="474">
        <v>1023.86</v>
      </c>
      <c r="U1097" s="474">
        <v>1389.36</v>
      </c>
      <c r="V1097" s="474">
        <v>1023.86</v>
      </c>
      <c r="X1097" s="465">
        <v>1323.2</v>
      </c>
      <c r="Y1097" s="465">
        <v>975.1</v>
      </c>
      <c r="AA1097" s="474">
        <v>1150.6300000000001</v>
      </c>
      <c r="AB1097" s="474">
        <v>847.95</v>
      </c>
      <c r="AD1097" s="474">
        <v>1000.55</v>
      </c>
      <c r="AE1097" s="474">
        <v>737.34999999999991</v>
      </c>
      <c r="AG1097" s="474">
        <v>1000.55</v>
      </c>
      <c r="AH1097" s="474">
        <v>737.34999999999991</v>
      </c>
      <c r="AP1097" s="535"/>
    </row>
    <row r="1098" spans="1:42" ht="24" customHeight="1" outlineLevel="1" x14ac:dyDescent="0.25">
      <c r="A1098" s="493"/>
      <c r="B1098" s="471" t="s">
        <v>11411</v>
      </c>
      <c r="C1098" s="469" t="s">
        <v>4619</v>
      </c>
      <c r="E1098" s="472" t="s">
        <v>13513</v>
      </c>
      <c r="F1098" s="469" t="s">
        <v>4455</v>
      </c>
      <c r="G1098" s="468">
        <v>0.85</v>
      </c>
      <c r="H1098" s="468" t="s">
        <v>4616</v>
      </c>
      <c r="I1098" s="468" t="s">
        <v>4616</v>
      </c>
      <c r="M1098" s="474">
        <f t="shared" si="67"/>
        <v>1258.53</v>
      </c>
      <c r="N1098" s="474">
        <f t="shared" si="68"/>
        <v>792.87389999999994</v>
      </c>
      <c r="P1098" s="488">
        <v>0.63</v>
      </c>
      <c r="R1098" s="474">
        <v>1016.51</v>
      </c>
      <c r="S1098" s="474">
        <v>651</v>
      </c>
      <c r="U1098" s="474">
        <v>1016.51</v>
      </c>
      <c r="V1098" s="474">
        <v>651</v>
      </c>
      <c r="X1098" s="465">
        <v>968.1</v>
      </c>
      <c r="Y1098" s="465">
        <v>620</v>
      </c>
      <c r="AA1098" s="474">
        <v>841.8</v>
      </c>
      <c r="AB1098" s="474">
        <v>539.12</v>
      </c>
      <c r="AD1098" s="474">
        <v>732</v>
      </c>
      <c r="AE1098" s="474">
        <v>468.8</v>
      </c>
      <c r="AG1098" s="474">
        <v>732</v>
      </c>
      <c r="AH1098" s="474">
        <v>468.8</v>
      </c>
      <c r="AP1098" s="535"/>
    </row>
    <row r="1099" spans="1:42" ht="24" customHeight="1" outlineLevel="1" x14ac:dyDescent="0.25">
      <c r="A1099" s="493"/>
      <c r="B1099" s="471" t="s">
        <v>11412</v>
      </c>
      <c r="C1099" s="469" t="s">
        <v>4619</v>
      </c>
      <c r="E1099" s="472" t="s">
        <v>13514</v>
      </c>
      <c r="F1099" s="469" t="s">
        <v>4455</v>
      </c>
      <c r="G1099" s="468">
        <v>0.85</v>
      </c>
      <c r="H1099" s="468" t="s">
        <v>4616</v>
      </c>
      <c r="I1099" s="468" t="s">
        <v>4616</v>
      </c>
      <c r="M1099" s="474">
        <f t="shared" si="67"/>
        <v>1279.07</v>
      </c>
      <c r="N1099" s="474">
        <f t="shared" si="68"/>
        <v>805.81409999999994</v>
      </c>
      <c r="P1099" s="488">
        <v>0.63</v>
      </c>
      <c r="R1099" s="474">
        <v>1033.0999999999999</v>
      </c>
      <c r="S1099" s="474">
        <v>619.91999999999996</v>
      </c>
      <c r="U1099" s="474">
        <v>1033.0999999999999</v>
      </c>
      <c r="V1099" s="474">
        <v>619.91999999999996</v>
      </c>
      <c r="X1099" s="465">
        <v>983.9</v>
      </c>
      <c r="Y1099" s="465">
        <v>590.4</v>
      </c>
      <c r="AA1099" s="474">
        <v>855.6</v>
      </c>
      <c r="AB1099" s="474">
        <v>513.36</v>
      </c>
      <c r="AD1099" s="474">
        <v>744</v>
      </c>
      <c r="AE1099" s="474">
        <v>446.4</v>
      </c>
      <c r="AG1099" s="474">
        <v>744</v>
      </c>
      <c r="AH1099" s="474">
        <v>446.4</v>
      </c>
      <c r="AP1099" s="535"/>
    </row>
    <row r="1100" spans="1:42" ht="24" customHeight="1" outlineLevel="1" x14ac:dyDescent="0.25">
      <c r="A1100" s="493"/>
      <c r="B1100" s="471" t="s">
        <v>11413</v>
      </c>
      <c r="C1100" s="469" t="s">
        <v>4619</v>
      </c>
      <c r="E1100" s="472" t="s">
        <v>13515</v>
      </c>
      <c r="F1100" s="469" t="s">
        <v>4455</v>
      </c>
      <c r="G1100" s="468">
        <v>0.85</v>
      </c>
      <c r="H1100" s="468" t="s">
        <v>4616</v>
      </c>
      <c r="I1100" s="468" t="s">
        <v>4616</v>
      </c>
      <c r="M1100" s="474">
        <f t="shared" si="67"/>
        <v>0</v>
      </c>
      <c r="N1100" s="474">
        <f t="shared" si="68"/>
        <v>0</v>
      </c>
      <c r="P1100" s="488">
        <v>0.72</v>
      </c>
      <c r="R1100" s="474">
        <v>0</v>
      </c>
      <c r="S1100" s="474">
        <v>0</v>
      </c>
      <c r="U1100" s="474">
        <v>0</v>
      </c>
      <c r="V1100" s="474">
        <v>0</v>
      </c>
      <c r="X1100" s="465">
        <v>0</v>
      </c>
      <c r="Y1100" s="465">
        <v>0</v>
      </c>
      <c r="AA1100" s="474">
        <v>0</v>
      </c>
      <c r="AB1100" s="474">
        <v>0</v>
      </c>
      <c r="AD1100" s="474"/>
      <c r="AE1100" s="474"/>
      <c r="AG1100" s="474"/>
      <c r="AH1100" s="474"/>
      <c r="AP1100" s="535"/>
    </row>
    <row r="1101" spans="1:42" ht="24" customHeight="1" outlineLevel="1" x14ac:dyDescent="0.25">
      <c r="A1101" s="493"/>
      <c r="B1101" s="471" t="s">
        <v>19742</v>
      </c>
      <c r="C1101" s="469" t="s">
        <v>4619</v>
      </c>
      <c r="E1101" s="472" t="s">
        <v>19739</v>
      </c>
      <c r="F1101" s="469" t="s">
        <v>4455</v>
      </c>
      <c r="G1101" s="468">
        <v>0.85</v>
      </c>
      <c r="H1101" s="468" t="s">
        <v>4616</v>
      </c>
      <c r="I1101" s="468" t="s">
        <v>4616</v>
      </c>
      <c r="M1101" s="474">
        <f t="shared" si="67"/>
        <v>0</v>
      </c>
      <c r="N1101" s="474">
        <f t="shared" si="68"/>
        <v>0</v>
      </c>
      <c r="P1101" s="488">
        <v>0.75</v>
      </c>
      <c r="R1101" s="474">
        <v>0</v>
      </c>
      <c r="S1101" s="474">
        <v>0</v>
      </c>
      <c r="U1101" s="474">
        <v>0</v>
      </c>
      <c r="V1101" s="474">
        <v>0</v>
      </c>
      <c r="X1101" s="465">
        <v>0</v>
      </c>
      <c r="Y1101" s="465">
        <v>0</v>
      </c>
      <c r="AA1101" s="474">
        <v>0</v>
      </c>
      <c r="AB1101" s="474">
        <v>0</v>
      </c>
      <c r="AD1101" s="474"/>
      <c r="AE1101" s="474"/>
      <c r="AG1101" s="474"/>
      <c r="AH1101" s="474"/>
      <c r="AP1101" s="535"/>
    </row>
    <row r="1102" spans="1:42" s="466" customFormat="1" ht="24" customHeight="1" outlineLevel="1" x14ac:dyDescent="0.25">
      <c r="A1102" s="492"/>
      <c r="B1102" s="462" t="s">
        <v>11414</v>
      </c>
      <c r="C1102" s="461" t="s">
        <v>4619</v>
      </c>
      <c r="D1102" s="461"/>
      <c r="E1102" s="466" t="s">
        <v>13510</v>
      </c>
      <c r="F1102" s="461" t="s">
        <v>4455</v>
      </c>
      <c r="G1102" s="464">
        <v>1.2</v>
      </c>
      <c r="H1102" s="464" t="s">
        <v>4616</v>
      </c>
      <c r="I1102" s="464" t="s">
        <v>4616</v>
      </c>
      <c r="J1102" s="464"/>
      <c r="K1102" s="461"/>
      <c r="L1102" s="464"/>
      <c r="M1102" s="474">
        <f t="shared" si="67"/>
        <v>1597.1799999999998</v>
      </c>
      <c r="N1102" s="474">
        <f t="shared" si="68"/>
        <v>958.30799999999988</v>
      </c>
      <c r="O1102" s="514"/>
      <c r="P1102" s="486">
        <v>0.6</v>
      </c>
      <c r="Q1102" s="514"/>
      <c r="R1102" s="474">
        <v>1290.03</v>
      </c>
      <c r="S1102" s="474">
        <v>774.06</v>
      </c>
      <c r="T1102" s="514"/>
      <c r="U1102" s="474">
        <v>1290.03</v>
      </c>
      <c r="V1102" s="474">
        <v>774.06</v>
      </c>
      <c r="W1102" s="514"/>
      <c r="X1102" s="465">
        <v>1228.5999999999999</v>
      </c>
      <c r="Y1102" s="465">
        <v>737.2</v>
      </c>
      <c r="Z1102" s="514"/>
      <c r="AA1102" s="465">
        <v>1068.3499999999999</v>
      </c>
      <c r="AB1102" s="465">
        <v>641.01</v>
      </c>
      <c r="AC1102" s="514"/>
      <c r="AD1102" s="465">
        <v>929</v>
      </c>
      <c r="AE1102" s="465">
        <v>557.4</v>
      </c>
      <c r="AF1102" s="514"/>
      <c r="AG1102" s="465">
        <v>929</v>
      </c>
      <c r="AH1102" s="465">
        <v>557.4</v>
      </c>
      <c r="AI1102" s="530"/>
      <c r="AJ1102" s="533"/>
      <c r="AK1102" s="533"/>
      <c r="AL1102" s="533"/>
      <c r="AM1102" s="533"/>
      <c r="AN1102" s="533"/>
      <c r="AO1102" s="533"/>
      <c r="AP1102" s="534"/>
    </row>
    <row r="1103" spans="1:42" ht="24" customHeight="1" outlineLevel="1" x14ac:dyDescent="0.25">
      <c r="A1103" s="493"/>
      <c r="B1103" s="471" t="s">
        <v>11415</v>
      </c>
      <c r="C1103" s="469" t="s">
        <v>4619</v>
      </c>
      <c r="E1103" s="472" t="s">
        <v>13511</v>
      </c>
      <c r="F1103" s="469" t="s">
        <v>4455</v>
      </c>
      <c r="G1103" s="468">
        <v>1.2</v>
      </c>
      <c r="H1103" s="468" t="s">
        <v>4616</v>
      </c>
      <c r="I1103" s="468" t="s">
        <v>4616</v>
      </c>
      <c r="M1103" s="474">
        <f t="shared" si="67"/>
        <v>2494.83</v>
      </c>
      <c r="N1103" s="474">
        <f t="shared" si="68"/>
        <v>1871.1224999999999</v>
      </c>
      <c r="P1103" s="488">
        <v>0.75</v>
      </c>
      <c r="R1103" s="474">
        <v>2015.06</v>
      </c>
      <c r="S1103" s="474">
        <v>1499.09</v>
      </c>
      <c r="U1103" s="474">
        <v>2015.06</v>
      </c>
      <c r="V1103" s="474">
        <v>1499.09</v>
      </c>
      <c r="X1103" s="465">
        <v>1919.1</v>
      </c>
      <c r="Y1103" s="465">
        <v>1427.7</v>
      </c>
      <c r="AA1103" s="474">
        <v>1668.82</v>
      </c>
      <c r="AB1103" s="474">
        <v>1241.48</v>
      </c>
      <c r="AD1103" s="474">
        <v>1451.15</v>
      </c>
      <c r="AE1103" s="474">
        <v>1079.55</v>
      </c>
      <c r="AG1103" s="474">
        <v>1451.15</v>
      </c>
      <c r="AH1103" s="474">
        <v>1079.55</v>
      </c>
      <c r="AP1103" s="535"/>
    </row>
    <row r="1104" spans="1:42" ht="24" customHeight="1" outlineLevel="1" x14ac:dyDescent="0.25">
      <c r="A1104" s="493"/>
      <c r="B1104" s="471" t="s">
        <v>11416</v>
      </c>
      <c r="C1104" s="469" t="s">
        <v>4619</v>
      </c>
      <c r="E1104" s="472" t="s">
        <v>13512</v>
      </c>
      <c r="F1104" s="469" t="s">
        <v>4455</v>
      </c>
      <c r="G1104" s="468">
        <v>1.2</v>
      </c>
      <c r="H1104" s="468" t="s">
        <v>4616</v>
      </c>
      <c r="I1104" s="468" t="s">
        <v>4616</v>
      </c>
      <c r="M1104" s="474">
        <f t="shared" si="67"/>
        <v>2367.69</v>
      </c>
      <c r="N1104" s="474">
        <f t="shared" si="68"/>
        <v>1704.7367999999999</v>
      </c>
      <c r="P1104" s="488">
        <v>0.72</v>
      </c>
      <c r="R1104" s="474">
        <v>1912.37</v>
      </c>
      <c r="S1104" s="474">
        <v>1396.29</v>
      </c>
      <c r="U1104" s="474">
        <v>1912.37</v>
      </c>
      <c r="V1104" s="474">
        <v>1396.29</v>
      </c>
      <c r="X1104" s="465">
        <v>1821.3</v>
      </c>
      <c r="Y1104" s="465">
        <v>1329.8</v>
      </c>
      <c r="AA1104" s="474">
        <v>1583.72</v>
      </c>
      <c r="AB1104" s="474">
        <v>1156.3800000000001</v>
      </c>
      <c r="AD1104" s="474">
        <v>1377.15</v>
      </c>
      <c r="AE1104" s="474">
        <v>1005.55</v>
      </c>
      <c r="AG1104" s="474">
        <v>1377.15</v>
      </c>
      <c r="AH1104" s="474">
        <v>1005.55</v>
      </c>
      <c r="AP1104" s="535"/>
    </row>
    <row r="1105" spans="1:42" ht="24" customHeight="1" outlineLevel="1" x14ac:dyDescent="0.25">
      <c r="A1105" s="493"/>
      <c r="B1105" s="471" t="s">
        <v>11417</v>
      </c>
      <c r="C1105" s="469" t="s">
        <v>4619</v>
      </c>
      <c r="E1105" s="472" t="s">
        <v>13513</v>
      </c>
      <c r="F1105" s="469" t="s">
        <v>4455</v>
      </c>
      <c r="G1105" s="468">
        <v>1.2</v>
      </c>
      <c r="H1105" s="468" t="s">
        <v>4616</v>
      </c>
      <c r="I1105" s="468" t="s">
        <v>4616</v>
      </c>
      <c r="M1105" s="474">
        <f t="shared" si="67"/>
        <v>1724.45</v>
      </c>
      <c r="N1105" s="474">
        <f t="shared" si="68"/>
        <v>1086.4035000000001</v>
      </c>
      <c r="P1105" s="488">
        <v>0.63</v>
      </c>
      <c r="R1105" s="474">
        <v>1392.83</v>
      </c>
      <c r="S1105" s="474">
        <v>876.75</v>
      </c>
      <c r="U1105" s="474">
        <v>1392.83</v>
      </c>
      <c r="V1105" s="474">
        <v>876.75</v>
      </c>
      <c r="X1105" s="465">
        <v>1326.5</v>
      </c>
      <c r="Y1105" s="465">
        <v>835</v>
      </c>
      <c r="AA1105" s="474">
        <v>1153.45</v>
      </c>
      <c r="AB1105" s="474">
        <v>726.11</v>
      </c>
      <c r="AD1105" s="474">
        <v>1003</v>
      </c>
      <c r="AE1105" s="474">
        <v>631.4</v>
      </c>
      <c r="AG1105" s="474">
        <v>1003</v>
      </c>
      <c r="AH1105" s="474">
        <v>631.4</v>
      </c>
      <c r="AP1105" s="535"/>
    </row>
    <row r="1106" spans="1:42" ht="24" customHeight="1" outlineLevel="1" x14ac:dyDescent="0.25">
      <c r="A1106" s="493"/>
      <c r="B1106" s="471" t="s">
        <v>11418</v>
      </c>
      <c r="C1106" s="469" t="s">
        <v>4619</v>
      </c>
      <c r="E1106" s="472" t="s">
        <v>13514</v>
      </c>
      <c r="F1106" s="469" t="s">
        <v>4455</v>
      </c>
      <c r="G1106" s="468">
        <v>1.2</v>
      </c>
      <c r="H1106" s="468" t="s">
        <v>4616</v>
      </c>
      <c r="I1106" s="468" t="s">
        <v>4616</v>
      </c>
      <c r="M1106" s="474">
        <f t="shared" si="67"/>
        <v>1805.1799999999998</v>
      </c>
      <c r="N1106" s="474">
        <f t="shared" si="68"/>
        <v>1137.2633999999998</v>
      </c>
      <c r="P1106" s="488">
        <v>0.63</v>
      </c>
      <c r="R1106" s="474">
        <v>1458.03</v>
      </c>
      <c r="S1106" s="474">
        <v>874.86</v>
      </c>
      <c r="U1106" s="474">
        <v>1458.03</v>
      </c>
      <c r="V1106" s="474">
        <v>874.86</v>
      </c>
      <c r="X1106" s="465">
        <v>1388.6</v>
      </c>
      <c r="Y1106" s="465">
        <v>833.2</v>
      </c>
      <c r="AA1106" s="474">
        <v>1207.5</v>
      </c>
      <c r="AB1106" s="474">
        <v>724.5</v>
      </c>
      <c r="AD1106" s="474">
        <v>1050</v>
      </c>
      <c r="AE1106" s="474">
        <v>630</v>
      </c>
      <c r="AG1106" s="474">
        <v>1050</v>
      </c>
      <c r="AH1106" s="474">
        <v>630</v>
      </c>
      <c r="AP1106" s="535"/>
    </row>
    <row r="1107" spans="1:42" ht="24" customHeight="1" outlineLevel="1" x14ac:dyDescent="0.25">
      <c r="A1107" s="493"/>
      <c r="B1107" s="471" t="s">
        <v>11419</v>
      </c>
      <c r="C1107" s="469" t="s">
        <v>4619</v>
      </c>
      <c r="E1107" s="472" t="s">
        <v>13515</v>
      </c>
      <c r="F1107" s="469" t="s">
        <v>4455</v>
      </c>
      <c r="G1107" s="468">
        <v>1.2</v>
      </c>
      <c r="H1107" s="468" t="s">
        <v>4616</v>
      </c>
      <c r="I1107" s="468" t="s">
        <v>4616</v>
      </c>
      <c r="M1107" s="474">
        <f t="shared" si="67"/>
        <v>0</v>
      </c>
      <c r="N1107" s="474">
        <f t="shared" si="68"/>
        <v>0</v>
      </c>
      <c r="P1107" s="488">
        <v>0.72</v>
      </c>
      <c r="R1107" s="474">
        <v>0</v>
      </c>
      <c r="S1107" s="474">
        <v>0</v>
      </c>
      <c r="U1107" s="474">
        <v>0</v>
      </c>
      <c r="V1107" s="474">
        <v>0</v>
      </c>
      <c r="X1107" s="465">
        <v>0</v>
      </c>
      <c r="Y1107" s="465">
        <v>0</v>
      </c>
      <c r="AA1107" s="474">
        <v>0</v>
      </c>
      <c r="AB1107" s="474">
        <v>0</v>
      </c>
      <c r="AD1107" s="474"/>
      <c r="AE1107" s="474"/>
      <c r="AG1107" s="474"/>
      <c r="AH1107" s="474"/>
      <c r="AP1107" s="535"/>
    </row>
    <row r="1108" spans="1:42" ht="24" customHeight="1" outlineLevel="1" x14ac:dyDescent="0.25">
      <c r="A1108" s="493"/>
      <c r="B1108" s="471" t="s">
        <v>19743</v>
      </c>
      <c r="C1108" s="469" t="s">
        <v>4619</v>
      </c>
      <c r="E1108" s="472" t="s">
        <v>19739</v>
      </c>
      <c r="F1108" s="469" t="s">
        <v>4455</v>
      </c>
      <c r="G1108" s="468">
        <v>1.2</v>
      </c>
      <c r="H1108" s="468" t="s">
        <v>4616</v>
      </c>
      <c r="I1108" s="468" t="s">
        <v>4616</v>
      </c>
      <c r="M1108" s="474">
        <f t="shared" si="67"/>
        <v>0</v>
      </c>
      <c r="N1108" s="474">
        <f t="shared" si="68"/>
        <v>0</v>
      </c>
      <c r="P1108" s="488">
        <v>0.75</v>
      </c>
      <c r="R1108" s="474">
        <v>0</v>
      </c>
      <c r="S1108" s="474">
        <v>0</v>
      </c>
      <c r="U1108" s="474">
        <v>0</v>
      </c>
      <c r="V1108" s="474">
        <v>0</v>
      </c>
      <c r="X1108" s="465">
        <v>0</v>
      </c>
      <c r="Y1108" s="465">
        <v>0</v>
      </c>
      <c r="AA1108" s="474">
        <v>0</v>
      </c>
      <c r="AB1108" s="474">
        <v>0</v>
      </c>
      <c r="AD1108" s="474"/>
      <c r="AE1108" s="474"/>
      <c r="AG1108" s="474"/>
      <c r="AH1108" s="474"/>
      <c r="AP1108" s="535"/>
    </row>
    <row r="1109" spans="1:42" s="466" customFormat="1" ht="24" customHeight="1" outlineLevel="1" x14ac:dyDescent="0.25">
      <c r="A1109" s="492"/>
      <c r="B1109" s="462" t="s">
        <v>11420</v>
      </c>
      <c r="C1109" s="461" t="s">
        <v>4619</v>
      </c>
      <c r="D1109" s="461"/>
      <c r="E1109" s="466" t="s">
        <v>13510</v>
      </c>
      <c r="F1109" s="461" t="s">
        <v>4455</v>
      </c>
      <c r="G1109" s="464">
        <v>1.6</v>
      </c>
      <c r="H1109" s="464" t="s">
        <v>4616</v>
      </c>
      <c r="I1109" s="464" t="s">
        <v>4616</v>
      </c>
      <c r="J1109" s="464">
        <v>272</v>
      </c>
      <c r="K1109" s="461"/>
      <c r="L1109" s="464"/>
      <c r="M1109" s="474">
        <f t="shared" si="67"/>
        <v>1934.14</v>
      </c>
      <c r="N1109" s="474">
        <f t="shared" si="68"/>
        <v>1160.4839999999999</v>
      </c>
      <c r="O1109" s="514"/>
      <c r="P1109" s="486">
        <v>0.6</v>
      </c>
      <c r="Q1109" s="514"/>
      <c r="R1109" s="474">
        <v>1562.19</v>
      </c>
      <c r="S1109" s="474">
        <v>937.34</v>
      </c>
      <c r="T1109" s="514"/>
      <c r="U1109" s="474">
        <v>1562.19</v>
      </c>
      <c r="V1109" s="474">
        <v>937.34</v>
      </c>
      <c r="W1109" s="514"/>
      <c r="X1109" s="465">
        <v>1487.8</v>
      </c>
      <c r="Y1109" s="465">
        <v>892.7</v>
      </c>
      <c r="Z1109" s="514"/>
      <c r="AA1109" s="465">
        <v>1293.75</v>
      </c>
      <c r="AB1109" s="465">
        <v>776.25</v>
      </c>
      <c r="AC1109" s="514"/>
      <c r="AD1109" s="465">
        <v>1125</v>
      </c>
      <c r="AE1109" s="465">
        <v>675</v>
      </c>
      <c r="AF1109" s="514"/>
      <c r="AG1109" s="465">
        <v>1125</v>
      </c>
      <c r="AH1109" s="465">
        <v>675</v>
      </c>
      <c r="AI1109" s="530"/>
      <c r="AJ1109" s="533"/>
      <c r="AK1109" s="533"/>
      <c r="AL1109" s="533"/>
      <c r="AM1109" s="533"/>
      <c r="AN1109" s="533"/>
      <c r="AO1109" s="533"/>
      <c r="AP1109" s="534"/>
    </row>
    <row r="1110" spans="1:42" ht="24" customHeight="1" outlineLevel="1" x14ac:dyDescent="0.25">
      <c r="A1110" s="493"/>
      <c r="B1110" s="471" t="s">
        <v>11421</v>
      </c>
      <c r="C1110" s="469" t="s">
        <v>4619</v>
      </c>
      <c r="E1110" s="472" t="s">
        <v>13511</v>
      </c>
      <c r="F1110" s="469" t="s">
        <v>4455</v>
      </c>
      <c r="G1110" s="468">
        <v>1.6</v>
      </c>
      <c r="H1110" s="468" t="s">
        <v>4616</v>
      </c>
      <c r="I1110" s="468" t="s">
        <v>4616</v>
      </c>
      <c r="M1110" s="474">
        <f t="shared" si="67"/>
        <v>2831.92</v>
      </c>
      <c r="N1110" s="474">
        <f t="shared" si="68"/>
        <v>2123.94</v>
      </c>
      <c r="P1110" s="488">
        <v>0.75</v>
      </c>
      <c r="R1110" s="474">
        <v>2287.3200000000002</v>
      </c>
      <c r="S1110" s="474">
        <v>1662.36</v>
      </c>
      <c r="U1110" s="474">
        <v>2287.3200000000002</v>
      </c>
      <c r="V1110" s="474">
        <v>1662.36</v>
      </c>
      <c r="X1110" s="465">
        <v>2178.4</v>
      </c>
      <c r="Y1110" s="465">
        <v>1583.2</v>
      </c>
      <c r="AA1110" s="474">
        <v>1894.22</v>
      </c>
      <c r="AB1110" s="474">
        <v>1376.72</v>
      </c>
      <c r="AD1110" s="474">
        <v>1647.15</v>
      </c>
      <c r="AE1110" s="474">
        <v>1197.1500000000001</v>
      </c>
      <c r="AG1110" s="474">
        <v>1647.15</v>
      </c>
      <c r="AH1110" s="474">
        <v>1197.1500000000001</v>
      </c>
      <c r="AP1110" s="535"/>
    </row>
    <row r="1111" spans="1:42" ht="24" customHeight="1" outlineLevel="1" x14ac:dyDescent="0.25">
      <c r="A1111" s="493"/>
      <c r="B1111" s="471" t="s">
        <v>11422</v>
      </c>
      <c r="C1111" s="469" t="s">
        <v>4619</v>
      </c>
      <c r="E1111" s="472" t="s">
        <v>13512</v>
      </c>
      <c r="F1111" s="469" t="s">
        <v>4455</v>
      </c>
      <c r="G1111" s="468">
        <v>1.6</v>
      </c>
      <c r="H1111" s="468" t="s">
        <v>4616</v>
      </c>
      <c r="I1111" s="468" t="s">
        <v>4616</v>
      </c>
      <c r="M1111" s="474">
        <f t="shared" si="67"/>
        <v>2704.65</v>
      </c>
      <c r="N1111" s="474">
        <f t="shared" si="68"/>
        <v>1947.348</v>
      </c>
      <c r="P1111" s="488">
        <v>0.72</v>
      </c>
      <c r="R1111" s="474">
        <v>2184.5300000000002</v>
      </c>
      <c r="S1111" s="474">
        <v>1559.67</v>
      </c>
      <c r="U1111" s="474">
        <v>2184.5300000000002</v>
      </c>
      <c r="V1111" s="474">
        <v>1559.67</v>
      </c>
      <c r="X1111" s="465">
        <v>2080.5</v>
      </c>
      <c r="Y1111" s="465">
        <v>1485.4</v>
      </c>
      <c r="AA1111" s="474">
        <v>1809.12</v>
      </c>
      <c r="AB1111" s="474">
        <v>1291.6199999999999</v>
      </c>
      <c r="AD1111" s="474">
        <v>1573.15</v>
      </c>
      <c r="AE1111" s="474">
        <v>1123.1500000000001</v>
      </c>
      <c r="AG1111" s="474">
        <v>1573.15</v>
      </c>
      <c r="AH1111" s="474">
        <v>1123.1500000000001</v>
      </c>
      <c r="AP1111" s="535"/>
    </row>
    <row r="1112" spans="1:42" ht="24" customHeight="1" outlineLevel="1" x14ac:dyDescent="0.25">
      <c r="A1112" s="493"/>
      <c r="B1112" s="471" t="s">
        <v>11423</v>
      </c>
      <c r="C1112" s="469" t="s">
        <v>4619</v>
      </c>
      <c r="E1112" s="472" t="s">
        <v>13513</v>
      </c>
      <c r="F1112" s="469" t="s">
        <v>4455</v>
      </c>
      <c r="G1112" s="468">
        <v>1.6</v>
      </c>
      <c r="H1112" s="468" t="s">
        <v>4616</v>
      </c>
      <c r="I1112" s="468" t="s">
        <v>4616</v>
      </c>
      <c r="M1112" s="474">
        <f t="shared" si="67"/>
        <v>2061.4100000000003</v>
      </c>
      <c r="N1112" s="474">
        <f t="shared" si="68"/>
        <v>1298.6883000000003</v>
      </c>
      <c r="P1112" s="488">
        <v>0.63</v>
      </c>
      <c r="R1112" s="474">
        <v>1664.99</v>
      </c>
      <c r="S1112" s="474">
        <v>1040.1300000000001</v>
      </c>
      <c r="U1112" s="474">
        <v>1664.99</v>
      </c>
      <c r="V1112" s="474">
        <v>1040.1300000000001</v>
      </c>
      <c r="X1112" s="465">
        <v>1585.7</v>
      </c>
      <c r="Y1112" s="465">
        <v>990.6</v>
      </c>
      <c r="AA1112" s="474">
        <v>1378.85</v>
      </c>
      <c r="AB1112" s="474">
        <v>861.35</v>
      </c>
      <c r="AD1112" s="474">
        <v>1199</v>
      </c>
      <c r="AE1112" s="474">
        <v>749</v>
      </c>
      <c r="AG1112" s="474">
        <v>1199</v>
      </c>
      <c r="AH1112" s="474">
        <v>749</v>
      </c>
      <c r="AP1112" s="535"/>
    </row>
    <row r="1113" spans="1:42" ht="24" customHeight="1" outlineLevel="1" x14ac:dyDescent="0.25">
      <c r="A1113" s="493"/>
      <c r="B1113" s="471" t="s">
        <v>11424</v>
      </c>
      <c r="C1113" s="469" t="s">
        <v>4619</v>
      </c>
      <c r="E1113" s="472" t="s">
        <v>13514</v>
      </c>
      <c r="F1113" s="469" t="s">
        <v>4455</v>
      </c>
      <c r="G1113" s="468">
        <v>1.6</v>
      </c>
      <c r="H1113" s="468" t="s">
        <v>4616</v>
      </c>
      <c r="I1113" s="468" t="s">
        <v>4616</v>
      </c>
      <c r="M1113" s="474">
        <f t="shared" si="67"/>
        <v>2186.86</v>
      </c>
      <c r="N1113" s="474">
        <f t="shared" si="68"/>
        <v>1377.7218</v>
      </c>
      <c r="P1113" s="488">
        <v>0.63</v>
      </c>
      <c r="R1113" s="474">
        <v>1766.31</v>
      </c>
      <c r="S1113" s="474">
        <v>1059.77</v>
      </c>
      <c r="U1113" s="474">
        <v>1766.31</v>
      </c>
      <c r="V1113" s="474">
        <v>1059.77</v>
      </c>
      <c r="X1113" s="465">
        <v>1682.2</v>
      </c>
      <c r="Y1113" s="465">
        <v>1009.3</v>
      </c>
      <c r="AA1113" s="474">
        <v>1462.8</v>
      </c>
      <c r="AB1113" s="474">
        <v>877.68</v>
      </c>
      <c r="AD1113" s="474">
        <v>1272</v>
      </c>
      <c r="AE1113" s="474">
        <v>763.19999999999993</v>
      </c>
      <c r="AG1113" s="474">
        <v>1272</v>
      </c>
      <c r="AH1113" s="474">
        <v>763.19999999999993</v>
      </c>
      <c r="AP1113" s="535"/>
    </row>
    <row r="1114" spans="1:42" ht="24" customHeight="1" outlineLevel="1" x14ac:dyDescent="0.25">
      <c r="A1114" s="493"/>
      <c r="B1114" s="471" t="s">
        <v>11425</v>
      </c>
      <c r="C1114" s="469" t="s">
        <v>4619</v>
      </c>
      <c r="E1114" s="472" t="s">
        <v>13515</v>
      </c>
      <c r="F1114" s="469" t="s">
        <v>4455</v>
      </c>
      <c r="G1114" s="468">
        <v>1.6</v>
      </c>
      <c r="H1114" s="468" t="s">
        <v>4616</v>
      </c>
      <c r="I1114" s="468" t="s">
        <v>4616</v>
      </c>
      <c r="M1114" s="474">
        <f t="shared" si="67"/>
        <v>0</v>
      </c>
      <c r="N1114" s="474">
        <f t="shared" si="68"/>
        <v>0</v>
      </c>
      <c r="P1114" s="488">
        <v>0.72</v>
      </c>
      <c r="R1114" s="474">
        <v>0</v>
      </c>
      <c r="S1114" s="474">
        <v>0</v>
      </c>
      <c r="U1114" s="474">
        <v>0</v>
      </c>
      <c r="V1114" s="474">
        <v>0</v>
      </c>
      <c r="X1114" s="465">
        <v>0</v>
      </c>
      <c r="Y1114" s="465">
        <v>0</v>
      </c>
      <c r="AA1114" s="474">
        <v>0</v>
      </c>
      <c r="AB1114" s="474">
        <v>0</v>
      </c>
      <c r="AD1114" s="474"/>
      <c r="AE1114" s="474"/>
      <c r="AG1114" s="474"/>
      <c r="AH1114" s="474"/>
      <c r="AP1114" s="535"/>
    </row>
    <row r="1115" spans="1:42" ht="24" customHeight="1" outlineLevel="1" x14ac:dyDescent="0.25">
      <c r="A1115" s="493"/>
      <c r="B1115" s="471" t="s">
        <v>19744</v>
      </c>
      <c r="C1115" s="469" t="s">
        <v>4619</v>
      </c>
      <c r="E1115" s="472" t="s">
        <v>19739</v>
      </c>
      <c r="F1115" s="469" t="s">
        <v>4455</v>
      </c>
      <c r="G1115" s="468">
        <v>1.6</v>
      </c>
      <c r="H1115" s="468" t="s">
        <v>4616</v>
      </c>
      <c r="I1115" s="468" t="s">
        <v>4616</v>
      </c>
      <c r="M1115" s="474">
        <f t="shared" si="67"/>
        <v>0</v>
      </c>
      <c r="N1115" s="474">
        <f t="shared" si="68"/>
        <v>0</v>
      </c>
      <c r="P1115" s="488">
        <v>0.75</v>
      </c>
      <c r="R1115" s="474">
        <v>0</v>
      </c>
      <c r="S1115" s="474">
        <v>0</v>
      </c>
      <c r="U1115" s="474">
        <v>0</v>
      </c>
      <c r="V1115" s="474">
        <v>0</v>
      </c>
      <c r="X1115" s="465">
        <v>0</v>
      </c>
      <c r="Y1115" s="465">
        <v>0</v>
      </c>
      <c r="AA1115" s="474">
        <v>0</v>
      </c>
      <c r="AB1115" s="474">
        <v>0</v>
      </c>
      <c r="AD1115" s="474"/>
      <c r="AE1115" s="474"/>
      <c r="AG1115" s="474"/>
      <c r="AH1115" s="474"/>
      <c r="AP1115" s="535"/>
    </row>
    <row r="1116" spans="1:42" s="466" customFormat="1" ht="24" customHeight="1" outlineLevel="1" x14ac:dyDescent="0.25">
      <c r="A1116" s="492"/>
      <c r="B1116" s="462" t="s">
        <v>11426</v>
      </c>
      <c r="C1116" s="461" t="s">
        <v>4619</v>
      </c>
      <c r="D1116" s="461"/>
      <c r="E1116" s="466" t="s">
        <v>13510</v>
      </c>
      <c r="F1116" s="461" t="s">
        <v>4455</v>
      </c>
      <c r="G1116" s="464">
        <v>0.85</v>
      </c>
      <c r="H1116" s="464" t="s">
        <v>4616</v>
      </c>
      <c r="I1116" s="464" t="s">
        <v>4616</v>
      </c>
      <c r="J1116" s="464"/>
      <c r="K1116" s="461"/>
      <c r="L1116" s="464"/>
      <c r="M1116" s="474">
        <f t="shared" si="67"/>
        <v>795.99</v>
      </c>
      <c r="N1116" s="474">
        <f t="shared" si="68"/>
        <v>477.59399999999999</v>
      </c>
      <c r="O1116" s="514"/>
      <c r="P1116" s="486">
        <v>0.6</v>
      </c>
      <c r="Q1116" s="514"/>
      <c r="R1116" s="474">
        <v>642.91999999999996</v>
      </c>
      <c r="S1116" s="474">
        <v>385.77</v>
      </c>
      <c r="T1116" s="514"/>
      <c r="U1116" s="474">
        <v>642.91999999999996</v>
      </c>
      <c r="V1116" s="474">
        <v>385.77</v>
      </c>
      <c r="W1116" s="514"/>
      <c r="X1116" s="465">
        <v>612.29999999999995</v>
      </c>
      <c r="Y1116" s="465">
        <v>367.4</v>
      </c>
      <c r="Z1116" s="514"/>
      <c r="AA1116" s="465">
        <v>532.45000000000005</v>
      </c>
      <c r="AB1116" s="465">
        <v>319.47000000000003</v>
      </c>
      <c r="AC1116" s="514"/>
      <c r="AD1116" s="465">
        <v>463</v>
      </c>
      <c r="AE1116" s="465">
        <v>277.8</v>
      </c>
      <c r="AF1116" s="514"/>
      <c r="AG1116" s="465">
        <v>463</v>
      </c>
      <c r="AH1116" s="465">
        <v>277.8</v>
      </c>
      <c r="AI1116" s="530"/>
      <c r="AJ1116" s="533"/>
      <c r="AK1116" s="533"/>
      <c r="AL1116" s="533"/>
      <c r="AM1116" s="533"/>
      <c r="AN1116" s="533"/>
      <c r="AO1116" s="533"/>
      <c r="AP1116" s="534"/>
    </row>
    <row r="1117" spans="1:42" ht="24" customHeight="1" outlineLevel="1" x14ac:dyDescent="0.25">
      <c r="A1117" s="493"/>
      <c r="B1117" s="471" t="s">
        <v>11427</v>
      </c>
      <c r="C1117" s="469" t="s">
        <v>4619</v>
      </c>
      <c r="E1117" s="472" t="s">
        <v>13511</v>
      </c>
      <c r="F1117" s="469" t="s">
        <v>4455</v>
      </c>
      <c r="G1117" s="468">
        <v>0.85</v>
      </c>
      <c r="H1117" s="468" t="s">
        <v>4616</v>
      </c>
      <c r="I1117" s="468" t="s">
        <v>4616</v>
      </c>
      <c r="M1117" s="474">
        <f t="shared" si="67"/>
        <v>1221.74</v>
      </c>
      <c r="N1117" s="474">
        <f t="shared" si="68"/>
        <v>916.30500000000006</v>
      </c>
      <c r="P1117" s="488">
        <v>0.75</v>
      </c>
      <c r="R1117" s="474">
        <v>986.79</v>
      </c>
      <c r="S1117" s="474">
        <v>729.54</v>
      </c>
      <c r="U1117" s="474">
        <v>986.79</v>
      </c>
      <c r="V1117" s="474">
        <v>729.54</v>
      </c>
      <c r="X1117" s="465">
        <v>939.8</v>
      </c>
      <c r="Y1117" s="465">
        <v>694.8</v>
      </c>
      <c r="AA1117" s="474">
        <v>817.19</v>
      </c>
      <c r="AB1117" s="474">
        <v>604.21</v>
      </c>
      <c r="AD1117" s="474">
        <v>710.6</v>
      </c>
      <c r="AE1117" s="474">
        <v>525.4</v>
      </c>
      <c r="AG1117" s="474">
        <v>710.6</v>
      </c>
      <c r="AH1117" s="474">
        <v>525.4</v>
      </c>
      <c r="AP1117" s="535"/>
    </row>
    <row r="1118" spans="1:42" ht="24" customHeight="1" outlineLevel="1" x14ac:dyDescent="0.25">
      <c r="A1118" s="493"/>
      <c r="B1118" s="471" t="s">
        <v>11428</v>
      </c>
      <c r="C1118" s="469" t="s">
        <v>4619</v>
      </c>
      <c r="E1118" s="472" t="s">
        <v>13512</v>
      </c>
      <c r="F1118" s="469" t="s">
        <v>4455</v>
      </c>
      <c r="G1118" s="468">
        <v>0.85</v>
      </c>
      <c r="H1118" s="468" t="s">
        <v>4616</v>
      </c>
      <c r="I1118" s="468" t="s">
        <v>4616</v>
      </c>
      <c r="M1118" s="474">
        <f t="shared" si="67"/>
        <v>1094.47</v>
      </c>
      <c r="N1118" s="474">
        <f t="shared" si="68"/>
        <v>788.01840000000004</v>
      </c>
      <c r="P1118" s="488">
        <v>0.72</v>
      </c>
      <c r="R1118" s="474">
        <v>884</v>
      </c>
      <c r="S1118" s="474">
        <v>626.85</v>
      </c>
      <c r="U1118" s="474">
        <v>884</v>
      </c>
      <c r="V1118" s="474">
        <v>626.85</v>
      </c>
      <c r="X1118" s="465">
        <v>841.9</v>
      </c>
      <c r="Y1118" s="465">
        <v>597</v>
      </c>
      <c r="AA1118" s="474">
        <v>732.09</v>
      </c>
      <c r="AB1118" s="474">
        <v>519.11</v>
      </c>
      <c r="AD1118" s="474">
        <v>636.6</v>
      </c>
      <c r="AE1118" s="474">
        <v>451.4</v>
      </c>
      <c r="AG1118" s="474">
        <v>636.6</v>
      </c>
      <c r="AH1118" s="474">
        <v>451.4</v>
      </c>
      <c r="AP1118" s="535"/>
    </row>
    <row r="1119" spans="1:42" ht="24" customHeight="1" outlineLevel="1" x14ac:dyDescent="0.25">
      <c r="A1119" s="493"/>
      <c r="B1119" s="471" t="s">
        <v>11429</v>
      </c>
      <c r="C1119" s="469" t="s">
        <v>4619</v>
      </c>
      <c r="E1119" s="472" t="s">
        <v>13513</v>
      </c>
      <c r="F1119" s="469" t="s">
        <v>4455</v>
      </c>
      <c r="G1119" s="468">
        <v>0.85</v>
      </c>
      <c r="H1119" s="468" t="s">
        <v>4616</v>
      </c>
      <c r="I1119" s="468" t="s">
        <v>4616</v>
      </c>
      <c r="M1119" s="474">
        <f t="shared" si="67"/>
        <v>923.2600000000001</v>
      </c>
      <c r="N1119" s="474">
        <f t="shared" si="68"/>
        <v>581.65380000000005</v>
      </c>
      <c r="P1119" s="488">
        <v>0.63</v>
      </c>
      <c r="R1119" s="474">
        <v>745.71</v>
      </c>
      <c r="S1119" s="474">
        <v>488.57</v>
      </c>
      <c r="U1119" s="474">
        <v>745.71</v>
      </c>
      <c r="V1119" s="474">
        <v>488.57</v>
      </c>
      <c r="X1119" s="465">
        <v>710.2</v>
      </c>
      <c r="Y1119" s="465">
        <v>465.3</v>
      </c>
      <c r="AA1119" s="474">
        <v>617.54999999999995</v>
      </c>
      <c r="AB1119" s="474">
        <v>404.57</v>
      </c>
      <c r="AD1119" s="474">
        <v>537</v>
      </c>
      <c r="AE1119" s="474">
        <v>351.8</v>
      </c>
      <c r="AG1119" s="474">
        <v>537</v>
      </c>
      <c r="AH1119" s="474">
        <v>351.8</v>
      </c>
      <c r="AP1119" s="535"/>
    </row>
    <row r="1120" spans="1:42" ht="24" customHeight="1" outlineLevel="1" x14ac:dyDescent="0.25">
      <c r="A1120" s="493"/>
      <c r="B1120" s="471" t="s">
        <v>11430</v>
      </c>
      <c r="C1120" s="469" t="s">
        <v>4619</v>
      </c>
      <c r="E1120" s="472" t="s">
        <v>13514</v>
      </c>
      <c r="F1120" s="469" t="s">
        <v>4455</v>
      </c>
      <c r="G1120" s="468">
        <v>0.85</v>
      </c>
      <c r="H1120" s="468" t="s">
        <v>4616</v>
      </c>
      <c r="I1120" s="468" t="s">
        <v>4616</v>
      </c>
      <c r="M1120" s="474">
        <f t="shared" si="67"/>
        <v>900.9</v>
      </c>
      <c r="N1120" s="474">
        <f t="shared" si="68"/>
        <v>567.56700000000001</v>
      </c>
      <c r="P1120" s="488">
        <v>0.63</v>
      </c>
      <c r="R1120" s="474">
        <v>727.65</v>
      </c>
      <c r="S1120" s="474">
        <v>436.59</v>
      </c>
      <c r="U1120" s="474">
        <v>727.65</v>
      </c>
      <c r="V1120" s="474">
        <v>436.59</v>
      </c>
      <c r="X1120" s="465">
        <v>693</v>
      </c>
      <c r="Y1120" s="465">
        <v>415.8</v>
      </c>
      <c r="AA1120" s="474">
        <v>602.6</v>
      </c>
      <c r="AB1120" s="474">
        <v>361.56</v>
      </c>
      <c r="AD1120" s="474">
        <v>524</v>
      </c>
      <c r="AE1120" s="474">
        <v>314.39999999999998</v>
      </c>
      <c r="AG1120" s="474">
        <v>524</v>
      </c>
      <c r="AH1120" s="474">
        <v>314.39999999999998</v>
      </c>
      <c r="AP1120" s="535"/>
    </row>
    <row r="1121" spans="1:42" ht="24" customHeight="1" outlineLevel="1" x14ac:dyDescent="0.25">
      <c r="A1121" s="493"/>
      <c r="B1121" s="471" t="s">
        <v>11431</v>
      </c>
      <c r="C1121" s="469" t="s">
        <v>4619</v>
      </c>
      <c r="E1121" s="472" t="s">
        <v>13515</v>
      </c>
      <c r="F1121" s="469" t="s">
        <v>4455</v>
      </c>
      <c r="G1121" s="468">
        <v>0.85</v>
      </c>
      <c r="H1121" s="468" t="s">
        <v>4616</v>
      </c>
      <c r="I1121" s="468" t="s">
        <v>4616</v>
      </c>
      <c r="M1121" s="474">
        <f t="shared" si="67"/>
        <v>0</v>
      </c>
      <c r="N1121" s="474">
        <f t="shared" si="68"/>
        <v>0</v>
      </c>
      <c r="P1121" s="488">
        <v>0.72</v>
      </c>
      <c r="R1121" s="474">
        <v>0</v>
      </c>
      <c r="S1121" s="474">
        <v>0</v>
      </c>
      <c r="U1121" s="474">
        <v>0</v>
      </c>
      <c r="V1121" s="474">
        <v>0</v>
      </c>
      <c r="X1121" s="465">
        <v>0</v>
      </c>
      <c r="Y1121" s="465">
        <v>0</v>
      </c>
      <c r="AA1121" s="474">
        <v>0</v>
      </c>
      <c r="AB1121" s="474">
        <v>0</v>
      </c>
      <c r="AD1121" s="474"/>
      <c r="AE1121" s="474"/>
      <c r="AG1121" s="474"/>
      <c r="AH1121" s="474"/>
      <c r="AP1121" s="535"/>
    </row>
    <row r="1122" spans="1:42" ht="24" customHeight="1" outlineLevel="1" x14ac:dyDescent="0.25">
      <c r="A1122" s="493"/>
      <c r="B1122" s="471" t="s">
        <v>19745</v>
      </c>
      <c r="C1122" s="469" t="s">
        <v>4619</v>
      </c>
      <c r="E1122" s="472" t="s">
        <v>19739</v>
      </c>
      <c r="F1122" s="469" t="s">
        <v>4455</v>
      </c>
      <c r="G1122" s="468">
        <v>0.85</v>
      </c>
      <c r="H1122" s="468" t="s">
        <v>4616</v>
      </c>
      <c r="I1122" s="468" t="s">
        <v>4616</v>
      </c>
      <c r="M1122" s="474">
        <f t="shared" si="67"/>
        <v>0</v>
      </c>
      <c r="N1122" s="474">
        <f t="shared" si="68"/>
        <v>0</v>
      </c>
      <c r="P1122" s="488">
        <v>0.75</v>
      </c>
      <c r="R1122" s="474">
        <v>0</v>
      </c>
      <c r="S1122" s="474">
        <v>0</v>
      </c>
      <c r="U1122" s="474">
        <v>0</v>
      </c>
      <c r="V1122" s="474">
        <v>0</v>
      </c>
      <c r="X1122" s="465">
        <v>0</v>
      </c>
      <c r="Y1122" s="465">
        <v>0</v>
      </c>
      <c r="AA1122" s="474">
        <v>0</v>
      </c>
      <c r="AB1122" s="474">
        <v>0</v>
      </c>
      <c r="AD1122" s="474"/>
      <c r="AE1122" s="474"/>
      <c r="AG1122" s="474"/>
      <c r="AH1122" s="474"/>
      <c r="AP1122" s="535"/>
    </row>
    <row r="1123" spans="1:42" s="466" customFormat="1" ht="24" customHeight="1" outlineLevel="1" x14ac:dyDescent="0.25">
      <c r="A1123" s="492"/>
      <c r="B1123" s="462" t="s">
        <v>11432</v>
      </c>
      <c r="C1123" s="461" t="s">
        <v>4619</v>
      </c>
      <c r="D1123" s="461"/>
      <c r="E1123" s="466" t="s">
        <v>13510</v>
      </c>
      <c r="F1123" s="461" t="s">
        <v>4455</v>
      </c>
      <c r="G1123" s="464">
        <v>1.2</v>
      </c>
      <c r="H1123" s="464" t="s">
        <v>4616</v>
      </c>
      <c r="I1123" s="464" t="s">
        <v>4616</v>
      </c>
      <c r="J1123" s="464"/>
      <c r="K1123" s="461"/>
      <c r="L1123" s="464"/>
      <c r="M1123" s="474">
        <f t="shared" si="67"/>
        <v>1126.0600000000002</v>
      </c>
      <c r="N1123" s="474">
        <f t="shared" si="68"/>
        <v>675.63600000000008</v>
      </c>
      <c r="O1123" s="514"/>
      <c r="P1123" s="486">
        <v>0.6</v>
      </c>
      <c r="Q1123" s="514"/>
      <c r="R1123" s="474">
        <v>909.51</v>
      </c>
      <c r="S1123" s="474">
        <v>545.69000000000005</v>
      </c>
      <c r="T1123" s="514"/>
      <c r="U1123" s="474">
        <v>909.51</v>
      </c>
      <c r="V1123" s="474">
        <v>545.69000000000005</v>
      </c>
      <c r="W1123" s="514"/>
      <c r="X1123" s="465">
        <v>866.2</v>
      </c>
      <c r="Y1123" s="465">
        <v>519.70000000000005</v>
      </c>
      <c r="Z1123" s="514"/>
      <c r="AA1123" s="465">
        <v>753.25</v>
      </c>
      <c r="AB1123" s="465">
        <v>451.95</v>
      </c>
      <c r="AC1123" s="514"/>
      <c r="AD1123" s="465">
        <v>655</v>
      </c>
      <c r="AE1123" s="465">
        <v>393</v>
      </c>
      <c r="AF1123" s="514"/>
      <c r="AG1123" s="465">
        <v>655</v>
      </c>
      <c r="AH1123" s="465">
        <v>393</v>
      </c>
      <c r="AI1123" s="530"/>
      <c r="AJ1123" s="533"/>
      <c r="AK1123" s="533"/>
      <c r="AL1123" s="533"/>
      <c r="AM1123" s="533"/>
      <c r="AN1123" s="533"/>
      <c r="AO1123" s="533"/>
      <c r="AP1123" s="534"/>
    </row>
    <row r="1124" spans="1:42" ht="24" customHeight="1" outlineLevel="1" x14ac:dyDescent="0.25">
      <c r="A1124" s="493"/>
      <c r="B1124" s="471" t="s">
        <v>11433</v>
      </c>
      <c r="C1124" s="469" t="s">
        <v>4619</v>
      </c>
      <c r="E1124" s="472" t="s">
        <v>13511</v>
      </c>
      <c r="F1124" s="469" t="s">
        <v>4455</v>
      </c>
      <c r="G1124" s="468">
        <v>1.2</v>
      </c>
      <c r="H1124" s="468" t="s">
        <v>4616</v>
      </c>
      <c r="I1124" s="468" t="s">
        <v>4616</v>
      </c>
      <c r="M1124" s="474">
        <f t="shared" si="67"/>
        <v>1733.29</v>
      </c>
      <c r="N1124" s="474">
        <f t="shared" si="68"/>
        <v>1299.9675</v>
      </c>
      <c r="P1124" s="488">
        <v>0.75</v>
      </c>
      <c r="R1124" s="474">
        <v>1399.97</v>
      </c>
      <c r="S1124" s="474">
        <v>1036.1400000000001</v>
      </c>
      <c r="U1124" s="474">
        <v>1399.97</v>
      </c>
      <c r="V1124" s="474">
        <v>1036.1400000000001</v>
      </c>
      <c r="X1124" s="465">
        <v>1333.3</v>
      </c>
      <c r="Y1124" s="465">
        <v>986.8</v>
      </c>
      <c r="AA1124" s="474">
        <v>1159.43</v>
      </c>
      <c r="AB1124" s="474">
        <v>858.13</v>
      </c>
      <c r="AD1124" s="474">
        <v>1008.2</v>
      </c>
      <c r="AE1124" s="474">
        <v>746.2</v>
      </c>
      <c r="AG1124" s="474">
        <v>1008.2</v>
      </c>
      <c r="AH1124" s="474">
        <v>746.2</v>
      </c>
      <c r="AP1124" s="535"/>
    </row>
    <row r="1125" spans="1:42" ht="24" customHeight="1" outlineLevel="1" x14ac:dyDescent="0.25">
      <c r="A1125" s="493"/>
      <c r="B1125" s="471" t="s">
        <v>11434</v>
      </c>
      <c r="C1125" s="469" t="s">
        <v>4619</v>
      </c>
      <c r="E1125" s="472" t="s">
        <v>13512</v>
      </c>
      <c r="F1125" s="469" t="s">
        <v>4455</v>
      </c>
      <c r="G1125" s="468">
        <v>1.2</v>
      </c>
      <c r="H1125" s="468" t="s">
        <v>4616</v>
      </c>
      <c r="I1125" s="468" t="s">
        <v>4616</v>
      </c>
      <c r="M1125" s="474">
        <f t="shared" si="67"/>
        <v>1606.15</v>
      </c>
      <c r="N1125" s="474">
        <f t="shared" si="68"/>
        <v>1156.4280000000001</v>
      </c>
      <c r="P1125" s="488">
        <v>0.72</v>
      </c>
      <c r="R1125" s="474">
        <v>1297.28</v>
      </c>
      <c r="S1125" s="474">
        <v>933.45</v>
      </c>
      <c r="U1125" s="474">
        <v>1297.28</v>
      </c>
      <c r="V1125" s="474">
        <v>933.45</v>
      </c>
      <c r="X1125" s="465">
        <v>1235.5</v>
      </c>
      <c r="Y1125" s="465">
        <v>889</v>
      </c>
      <c r="AA1125" s="474">
        <v>1074.33</v>
      </c>
      <c r="AB1125" s="474">
        <v>773.03</v>
      </c>
      <c r="AD1125" s="474">
        <v>934.2</v>
      </c>
      <c r="AE1125" s="474">
        <v>672.2</v>
      </c>
      <c r="AG1125" s="474">
        <v>934.2</v>
      </c>
      <c r="AH1125" s="474">
        <v>672.2</v>
      </c>
      <c r="AP1125" s="535"/>
    </row>
    <row r="1126" spans="1:42" ht="24" customHeight="1" outlineLevel="1" x14ac:dyDescent="0.25">
      <c r="A1126" s="493"/>
      <c r="B1126" s="471" t="s">
        <v>11435</v>
      </c>
      <c r="C1126" s="469" t="s">
        <v>4619</v>
      </c>
      <c r="E1126" s="472" t="s">
        <v>13513</v>
      </c>
      <c r="F1126" s="469" t="s">
        <v>4455</v>
      </c>
      <c r="G1126" s="468">
        <v>1.2</v>
      </c>
      <c r="H1126" s="468" t="s">
        <v>4616</v>
      </c>
      <c r="I1126" s="468" t="s">
        <v>4616</v>
      </c>
      <c r="M1126" s="474">
        <f t="shared" si="67"/>
        <v>1253.3300000000002</v>
      </c>
      <c r="N1126" s="474">
        <f t="shared" si="68"/>
        <v>789.5979000000001</v>
      </c>
      <c r="P1126" s="488">
        <v>0.63</v>
      </c>
      <c r="R1126" s="474">
        <v>1012.31</v>
      </c>
      <c r="S1126" s="474">
        <v>648.48</v>
      </c>
      <c r="U1126" s="474">
        <v>1012.31</v>
      </c>
      <c r="V1126" s="474">
        <v>648.48</v>
      </c>
      <c r="X1126" s="465">
        <v>964.1</v>
      </c>
      <c r="Y1126" s="465">
        <v>617.6</v>
      </c>
      <c r="AA1126" s="474">
        <v>838.35</v>
      </c>
      <c r="AB1126" s="474">
        <v>537.04999999999995</v>
      </c>
      <c r="AD1126" s="474">
        <v>729</v>
      </c>
      <c r="AE1126" s="474">
        <v>467</v>
      </c>
      <c r="AG1126" s="474">
        <v>729</v>
      </c>
      <c r="AH1126" s="474">
        <v>467</v>
      </c>
      <c r="AP1126" s="535"/>
    </row>
    <row r="1127" spans="1:42" ht="24" customHeight="1" outlineLevel="1" x14ac:dyDescent="0.25">
      <c r="A1127" s="493"/>
      <c r="B1127" s="471" t="s">
        <v>11436</v>
      </c>
      <c r="C1127" s="469" t="s">
        <v>4619</v>
      </c>
      <c r="E1127" s="472" t="s">
        <v>13514</v>
      </c>
      <c r="F1127" s="469" t="s">
        <v>4455</v>
      </c>
      <c r="G1127" s="468">
        <v>1.2</v>
      </c>
      <c r="H1127" s="468" t="s">
        <v>4616</v>
      </c>
      <c r="I1127" s="468" t="s">
        <v>4616</v>
      </c>
      <c r="M1127" s="474">
        <f t="shared" si="67"/>
        <v>1274</v>
      </c>
      <c r="N1127" s="474">
        <f t="shared" si="68"/>
        <v>802.62</v>
      </c>
      <c r="P1127" s="488">
        <v>0.63</v>
      </c>
      <c r="R1127" s="474">
        <v>1029</v>
      </c>
      <c r="S1127" s="474">
        <v>617.4</v>
      </c>
      <c r="U1127" s="474">
        <v>1029</v>
      </c>
      <c r="V1127" s="474">
        <v>617.4</v>
      </c>
      <c r="X1127" s="465">
        <v>980</v>
      </c>
      <c r="Y1127" s="465">
        <v>588</v>
      </c>
      <c r="AA1127" s="474">
        <v>852.15</v>
      </c>
      <c r="AB1127" s="474">
        <v>511.29</v>
      </c>
      <c r="AD1127" s="474">
        <v>741</v>
      </c>
      <c r="AE1127" s="474">
        <v>444.59999999999997</v>
      </c>
      <c r="AG1127" s="474">
        <v>741</v>
      </c>
      <c r="AH1127" s="474">
        <v>444.59999999999997</v>
      </c>
      <c r="AP1127" s="535"/>
    </row>
    <row r="1128" spans="1:42" ht="24" customHeight="1" outlineLevel="1" x14ac:dyDescent="0.25">
      <c r="A1128" s="493"/>
      <c r="B1128" s="471" t="s">
        <v>11437</v>
      </c>
      <c r="C1128" s="469" t="s">
        <v>4619</v>
      </c>
      <c r="E1128" s="472" t="s">
        <v>13515</v>
      </c>
      <c r="F1128" s="469" t="s">
        <v>4455</v>
      </c>
      <c r="G1128" s="468">
        <v>1.2</v>
      </c>
      <c r="H1128" s="468" t="s">
        <v>4616</v>
      </c>
      <c r="I1128" s="468" t="s">
        <v>4616</v>
      </c>
      <c r="M1128" s="474">
        <f t="shared" si="67"/>
        <v>0</v>
      </c>
      <c r="N1128" s="474">
        <f t="shared" si="68"/>
        <v>0</v>
      </c>
      <c r="P1128" s="488">
        <v>0.72</v>
      </c>
      <c r="R1128" s="474">
        <v>0</v>
      </c>
      <c r="S1128" s="474">
        <v>0</v>
      </c>
      <c r="U1128" s="474">
        <v>0</v>
      </c>
      <c r="V1128" s="474">
        <v>0</v>
      </c>
      <c r="X1128" s="465">
        <v>0</v>
      </c>
      <c r="Y1128" s="465">
        <v>0</v>
      </c>
      <c r="AA1128" s="474">
        <v>0</v>
      </c>
      <c r="AB1128" s="474">
        <v>0</v>
      </c>
      <c r="AD1128" s="474"/>
      <c r="AE1128" s="474"/>
      <c r="AG1128" s="474"/>
      <c r="AH1128" s="474"/>
      <c r="AP1128" s="535"/>
    </row>
    <row r="1129" spans="1:42" ht="24" customHeight="1" outlineLevel="1" x14ac:dyDescent="0.25">
      <c r="A1129" s="493"/>
      <c r="B1129" s="471" t="s">
        <v>19746</v>
      </c>
      <c r="C1129" s="469" t="s">
        <v>4619</v>
      </c>
      <c r="E1129" s="472" t="s">
        <v>19739</v>
      </c>
      <c r="F1129" s="469" t="s">
        <v>4455</v>
      </c>
      <c r="G1129" s="468">
        <v>1.2</v>
      </c>
      <c r="H1129" s="468" t="s">
        <v>4616</v>
      </c>
      <c r="I1129" s="468" t="s">
        <v>4616</v>
      </c>
      <c r="M1129" s="474">
        <f t="shared" si="67"/>
        <v>0</v>
      </c>
      <c r="N1129" s="474">
        <f t="shared" si="68"/>
        <v>0</v>
      </c>
      <c r="P1129" s="488">
        <v>0.75</v>
      </c>
      <c r="R1129" s="474">
        <v>0</v>
      </c>
      <c r="S1129" s="474">
        <v>0</v>
      </c>
      <c r="U1129" s="474">
        <v>0</v>
      </c>
      <c r="V1129" s="474">
        <v>0</v>
      </c>
      <c r="X1129" s="465">
        <v>0</v>
      </c>
      <c r="Y1129" s="465">
        <v>0</v>
      </c>
      <c r="AA1129" s="474">
        <v>0</v>
      </c>
      <c r="AB1129" s="474">
        <v>0</v>
      </c>
      <c r="AD1129" s="474"/>
      <c r="AE1129" s="474"/>
      <c r="AG1129" s="474"/>
      <c r="AH1129" s="474"/>
      <c r="AP1129" s="535"/>
    </row>
    <row r="1130" spans="1:42" s="466" customFormat="1" ht="24" customHeight="1" outlineLevel="1" x14ac:dyDescent="0.25">
      <c r="A1130" s="492"/>
      <c r="B1130" s="462" t="s">
        <v>11438</v>
      </c>
      <c r="C1130" s="461" t="s">
        <v>4619</v>
      </c>
      <c r="D1130" s="461"/>
      <c r="E1130" s="466" t="s">
        <v>13510</v>
      </c>
      <c r="F1130" s="461" t="s">
        <v>4455</v>
      </c>
      <c r="G1130" s="464">
        <v>1.6</v>
      </c>
      <c r="H1130" s="464" t="s">
        <v>4616</v>
      </c>
      <c r="I1130" s="464" t="s">
        <v>4616</v>
      </c>
      <c r="J1130" s="464">
        <v>192</v>
      </c>
      <c r="K1130" s="461"/>
      <c r="L1130" s="464"/>
      <c r="M1130" s="474">
        <f t="shared" si="67"/>
        <v>1365.1299999999999</v>
      </c>
      <c r="N1130" s="474">
        <f t="shared" si="68"/>
        <v>819.07799999999986</v>
      </c>
      <c r="O1130" s="514"/>
      <c r="P1130" s="486">
        <v>0.6</v>
      </c>
      <c r="Q1130" s="514"/>
      <c r="R1130" s="474">
        <v>1102.6099999999999</v>
      </c>
      <c r="S1130" s="474">
        <v>661.5</v>
      </c>
      <c r="T1130" s="514"/>
      <c r="U1130" s="474">
        <v>1102.6099999999999</v>
      </c>
      <c r="V1130" s="474">
        <v>661.5</v>
      </c>
      <c r="W1130" s="514"/>
      <c r="X1130" s="465">
        <v>1050.0999999999999</v>
      </c>
      <c r="Y1130" s="465">
        <v>630</v>
      </c>
      <c r="Z1130" s="514"/>
      <c r="AA1130" s="465">
        <v>913.1</v>
      </c>
      <c r="AB1130" s="465">
        <v>547.86</v>
      </c>
      <c r="AC1130" s="514"/>
      <c r="AD1130" s="465">
        <v>794</v>
      </c>
      <c r="AE1130" s="465">
        <v>476.4</v>
      </c>
      <c r="AF1130" s="514"/>
      <c r="AG1130" s="465">
        <v>794</v>
      </c>
      <c r="AH1130" s="465">
        <v>476.4</v>
      </c>
      <c r="AI1130" s="530"/>
      <c r="AJ1130" s="533"/>
      <c r="AK1130" s="533"/>
      <c r="AL1130" s="533"/>
      <c r="AM1130" s="533"/>
      <c r="AN1130" s="533"/>
      <c r="AO1130" s="533"/>
      <c r="AP1130" s="534"/>
    </row>
    <row r="1131" spans="1:42" ht="24" customHeight="1" outlineLevel="1" x14ac:dyDescent="0.25">
      <c r="A1131" s="493"/>
      <c r="B1131" s="471" t="s">
        <v>11439</v>
      </c>
      <c r="C1131" s="469" t="s">
        <v>4619</v>
      </c>
      <c r="E1131" s="472" t="s">
        <v>13511</v>
      </c>
      <c r="F1131" s="469" t="s">
        <v>4455</v>
      </c>
      <c r="G1131" s="468">
        <v>1.6</v>
      </c>
      <c r="H1131" s="468" t="s">
        <v>4616</v>
      </c>
      <c r="I1131" s="468" t="s">
        <v>4616</v>
      </c>
      <c r="M1131" s="474">
        <f t="shared" si="67"/>
        <v>1972.3600000000001</v>
      </c>
      <c r="N1131" s="474">
        <f t="shared" si="68"/>
        <v>1479.27</v>
      </c>
      <c r="P1131" s="488">
        <v>0.75</v>
      </c>
      <c r="R1131" s="474">
        <v>1593.06</v>
      </c>
      <c r="S1131" s="474">
        <v>1151.96</v>
      </c>
      <c r="U1131" s="474">
        <v>1593.06</v>
      </c>
      <c r="V1131" s="474">
        <v>1151.96</v>
      </c>
      <c r="X1131" s="465">
        <v>1517.2</v>
      </c>
      <c r="Y1131" s="465">
        <v>1097.0999999999999</v>
      </c>
      <c r="AA1131" s="474">
        <v>1319.28</v>
      </c>
      <c r="AB1131" s="474">
        <v>954.04</v>
      </c>
      <c r="AD1131" s="474">
        <v>1147.2</v>
      </c>
      <c r="AE1131" s="474">
        <v>829.59999999999991</v>
      </c>
      <c r="AG1131" s="474">
        <v>1147.2</v>
      </c>
      <c r="AH1131" s="474">
        <v>829.59999999999991</v>
      </c>
      <c r="AP1131" s="535"/>
    </row>
    <row r="1132" spans="1:42" ht="24" customHeight="1" outlineLevel="1" x14ac:dyDescent="0.25">
      <c r="A1132" s="493"/>
      <c r="B1132" s="471" t="s">
        <v>11440</v>
      </c>
      <c r="C1132" s="469" t="s">
        <v>4619</v>
      </c>
      <c r="E1132" s="472" t="s">
        <v>13512</v>
      </c>
      <c r="F1132" s="469" t="s">
        <v>4455</v>
      </c>
      <c r="G1132" s="468">
        <v>1.6</v>
      </c>
      <c r="H1132" s="468" t="s">
        <v>4616</v>
      </c>
      <c r="I1132" s="468" t="s">
        <v>4616</v>
      </c>
      <c r="M1132" s="474">
        <f t="shared" si="67"/>
        <v>1845.09</v>
      </c>
      <c r="N1132" s="474">
        <f t="shared" si="68"/>
        <v>1328.4648</v>
      </c>
      <c r="P1132" s="488">
        <v>0.72</v>
      </c>
      <c r="R1132" s="474">
        <v>1490.27</v>
      </c>
      <c r="S1132" s="474">
        <v>1049.27</v>
      </c>
      <c r="U1132" s="474">
        <v>1490.27</v>
      </c>
      <c r="V1132" s="474">
        <v>1049.27</v>
      </c>
      <c r="X1132" s="465">
        <v>1419.3</v>
      </c>
      <c r="Y1132" s="465">
        <v>999.3</v>
      </c>
      <c r="AA1132" s="474">
        <v>1234.18</v>
      </c>
      <c r="AB1132" s="474">
        <v>868.94</v>
      </c>
      <c r="AD1132" s="474">
        <v>1073.2</v>
      </c>
      <c r="AE1132" s="474">
        <v>755.59999999999991</v>
      </c>
      <c r="AG1132" s="474">
        <v>1073.2</v>
      </c>
      <c r="AH1132" s="474">
        <v>755.59999999999991</v>
      </c>
      <c r="AP1132" s="535"/>
    </row>
    <row r="1133" spans="1:42" ht="24" customHeight="1" outlineLevel="1" x14ac:dyDescent="0.25">
      <c r="A1133" s="493"/>
      <c r="B1133" s="471" t="s">
        <v>11441</v>
      </c>
      <c r="C1133" s="469" t="s">
        <v>4619</v>
      </c>
      <c r="E1133" s="472" t="s">
        <v>13513</v>
      </c>
      <c r="F1133" s="469" t="s">
        <v>4455</v>
      </c>
      <c r="G1133" s="468">
        <v>1.6</v>
      </c>
      <c r="H1133" s="468" t="s">
        <v>4616</v>
      </c>
      <c r="I1133" s="468" t="s">
        <v>4616</v>
      </c>
      <c r="M1133" s="474">
        <f t="shared" si="67"/>
        <v>1492.2700000000002</v>
      </c>
      <c r="N1133" s="474">
        <f t="shared" si="68"/>
        <v>940.13010000000008</v>
      </c>
      <c r="P1133" s="488">
        <v>0.63</v>
      </c>
      <c r="R1133" s="474">
        <v>1205.3</v>
      </c>
      <c r="S1133" s="474">
        <v>764.3</v>
      </c>
      <c r="U1133" s="474">
        <v>1205.3</v>
      </c>
      <c r="V1133" s="474">
        <v>764.3</v>
      </c>
      <c r="X1133" s="465">
        <v>1147.9000000000001</v>
      </c>
      <c r="Y1133" s="465">
        <v>727.9</v>
      </c>
      <c r="AA1133" s="474">
        <v>998.2</v>
      </c>
      <c r="AB1133" s="474">
        <v>632.96</v>
      </c>
      <c r="AD1133" s="474">
        <v>868</v>
      </c>
      <c r="AE1133" s="474">
        <v>550.4</v>
      </c>
      <c r="AG1133" s="474">
        <v>868</v>
      </c>
      <c r="AH1133" s="474">
        <v>550.4</v>
      </c>
      <c r="AP1133" s="535"/>
    </row>
    <row r="1134" spans="1:42" ht="24" customHeight="1" outlineLevel="1" x14ac:dyDescent="0.25">
      <c r="A1134" s="493"/>
      <c r="B1134" s="471" t="s">
        <v>11442</v>
      </c>
      <c r="C1134" s="469" t="s">
        <v>4619</v>
      </c>
      <c r="E1134" s="472" t="s">
        <v>13514</v>
      </c>
      <c r="F1134" s="469" t="s">
        <v>4455</v>
      </c>
      <c r="G1134" s="468">
        <v>1.6</v>
      </c>
      <c r="H1134" s="468" t="s">
        <v>4616</v>
      </c>
      <c r="I1134" s="468" t="s">
        <v>4616</v>
      </c>
      <c r="M1134" s="474">
        <f t="shared" si="67"/>
        <v>1543.8799999999999</v>
      </c>
      <c r="N1134" s="474">
        <f t="shared" si="68"/>
        <v>972.64439999999991</v>
      </c>
      <c r="P1134" s="488">
        <v>0.63</v>
      </c>
      <c r="R1134" s="474">
        <v>1246.98</v>
      </c>
      <c r="S1134" s="474">
        <v>748.23</v>
      </c>
      <c r="U1134" s="474">
        <v>1246.98</v>
      </c>
      <c r="V1134" s="474">
        <v>748.23</v>
      </c>
      <c r="X1134" s="465">
        <v>1187.5999999999999</v>
      </c>
      <c r="Y1134" s="465">
        <v>712.6</v>
      </c>
      <c r="AA1134" s="474">
        <v>1032.7</v>
      </c>
      <c r="AB1134" s="474">
        <v>619.62</v>
      </c>
      <c r="AD1134" s="474">
        <v>898</v>
      </c>
      <c r="AE1134" s="474">
        <v>538.79999999999995</v>
      </c>
      <c r="AG1134" s="474">
        <v>898</v>
      </c>
      <c r="AH1134" s="474">
        <v>538.79999999999995</v>
      </c>
      <c r="AP1134" s="535"/>
    </row>
    <row r="1135" spans="1:42" ht="24" customHeight="1" outlineLevel="1" x14ac:dyDescent="0.25">
      <c r="A1135" s="493"/>
      <c r="B1135" s="471" t="s">
        <v>11443</v>
      </c>
      <c r="C1135" s="469" t="s">
        <v>4619</v>
      </c>
      <c r="E1135" s="472" t="s">
        <v>13515</v>
      </c>
      <c r="F1135" s="469" t="s">
        <v>4455</v>
      </c>
      <c r="G1135" s="468">
        <v>1.6</v>
      </c>
      <c r="H1135" s="468" t="s">
        <v>4616</v>
      </c>
      <c r="I1135" s="468" t="s">
        <v>4616</v>
      </c>
      <c r="M1135" s="474">
        <f t="shared" ref="M1135:M1198" si="69">X1135*$O$3</f>
        <v>0</v>
      </c>
      <c r="N1135" s="474">
        <f t="shared" ref="N1135:N1198" si="70">M1135*P1135</f>
        <v>0</v>
      </c>
      <c r="P1135" s="488">
        <v>0.72</v>
      </c>
      <c r="R1135" s="474">
        <v>0</v>
      </c>
      <c r="S1135" s="474">
        <v>0</v>
      </c>
      <c r="U1135" s="474">
        <v>0</v>
      </c>
      <c r="V1135" s="474">
        <v>0</v>
      </c>
      <c r="X1135" s="465">
        <v>0</v>
      </c>
      <c r="Y1135" s="465">
        <v>0</v>
      </c>
      <c r="AA1135" s="474">
        <v>0</v>
      </c>
      <c r="AB1135" s="474">
        <v>0</v>
      </c>
      <c r="AD1135" s="474"/>
      <c r="AE1135" s="474"/>
      <c r="AG1135" s="474"/>
      <c r="AH1135" s="474"/>
      <c r="AP1135" s="535"/>
    </row>
    <row r="1136" spans="1:42" ht="24" customHeight="1" outlineLevel="1" x14ac:dyDescent="0.25">
      <c r="A1136" s="493"/>
      <c r="B1136" s="471" t="s">
        <v>19747</v>
      </c>
      <c r="C1136" s="469" t="s">
        <v>4619</v>
      </c>
      <c r="E1136" s="472" t="s">
        <v>19739</v>
      </c>
      <c r="F1136" s="469" t="s">
        <v>4455</v>
      </c>
      <c r="G1136" s="468">
        <v>1.6</v>
      </c>
      <c r="H1136" s="468" t="s">
        <v>4616</v>
      </c>
      <c r="I1136" s="468" t="s">
        <v>4616</v>
      </c>
      <c r="M1136" s="474">
        <f t="shared" si="69"/>
        <v>0</v>
      </c>
      <c r="N1136" s="474">
        <f t="shared" si="70"/>
        <v>0</v>
      </c>
      <c r="P1136" s="488">
        <v>0.75</v>
      </c>
      <c r="R1136" s="474">
        <v>0</v>
      </c>
      <c r="S1136" s="474">
        <v>0</v>
      </c>
      <c r="U1136" s="474">
        <v>0</v>
      </c>
      <c r="V1136" s="474">
        <v>0</v>
      </c>
      <c r="X1136" s="465">
        <v>0</v>
      </c>
      <c r="Y1136" s="465">
        <v>0</v>
      </c>
      <c r="AA1136" s="474">
        <v>0</v>
      </c>
      <c r="AB1136" s="474">
        <v>0</v>
      </c>
      <c r="AD1136" s="474"/>
      <c r="AE1136" s="474"/>
      <c r="AG1136" s="474"/>
      <c r="AH1136" s="474"/>
      <c r="AP1136" s="535"/>
    </row>
    <row r="1137" spans="1:42" s="466" customFormat="1" ht="24" customHeight="1" outlineLevel="1" x14ac:dyDescent="0.25">
      <c r="A1137" s="492"/>
      <c r="B1137" s="462" t="s">
        <v>11444</v>
      </c>
      <c r="C1137" s="461" t="s">
        <v>4619</v>
      </c>
      <c r="D1137" s="461"/>
      <c r="E1137" s="466" t="s">
        <v>13516</v>
      </c>
      <c r="F1137" s="461" t="s">
        <v>4455</v>
      </c>
      <c r="G1137" s="464">
        <v>1.6</v>
      </c>
      <c r="H1137" s="464" t="s">
        <v>4616</v>
      </c>
      <c r="I1137" s="464" t="s">
        <v>4616</v>
      </c>
      <c r="J1137" s="464"/>
      <c r="K1137" s="461"/>
      <c r="L1137" s="464"/>
      <c r="M1137" s="474">
        <f t="shared" si="69"/>
        <v>1076.27</v>
      </c>
      <c r="N1137" s="474">
        <f t="shared" si="70"/>
        <v>645.76199999999994</v>
      </c>
      <c r="O1137" s="514"/>
      <c r="P1137" s="486">
        <v>0.6</v>
      </c>
      <c r="Q1137" s="514"/>
      <c r="R1137" s="474">
        <v>869.3</v>
      </c>
      <c r="S1137" s="474">
        <v>521.54</v>
      </c>
      <c r="T1137" s="514"/>
      <c r="U1137" s="474">
        <v>869.3</v>
      </c>
      <c r="V1137" s="474">
        <v>521.54</v>
      </c>
      <c r="W1137" s="514"/>
      <c r="X1137" s="465">
        <v>827.9</v>
      </c>
      <c r="Y1137" s="465">
        <v>496.7</v>
      </c>
      <c r="Z1137" s="514"/>
      <c r="AA1137" s="465">
        <v>719.9</v>
      </c>
      <c r="AB1137" s="465">
        <v>431.94</v>
      </c>
      <c r="AC1137" s="514"/>
      <c r="AD1137" s="465">
        <v>626</v>
      </c>
      <c r="AE1137" s="465">
        <v>375.59999999999997</v>
      </c>
      <c r="AF1137" s="514"/>
      <c r="AG1137" s="465">
        <v>626</v>
      </c>
      <c r="AH1137" s="465">
        <v>375.59999999999997</v>
      </c>
      <c r="AI1137" s="530"/>
      <c r="AJ1137" s="533"/>
      <c r="AK1137" s="533"/>
      <c r="AL1137" s="533"/>
      <c r="AM1137" s="533"/>
      <c r="AN1137" s="533"/>
      <c r="AO1137" s="533"/>
      <c r="AP1137" s="534"/>
    </row>
    <row r="1138" spans="1:42" ht="24" customHeight="1" outlineLevel="1" x14ac:dyDescent="0.25">
      <c r="A1138" s="493"/>
      <c r="B1138" s="471" t="s">
        <v>11445</v>
      </c>
      <c r="C1138" s="469" t="s">
        <v>4619</v>
      </c>
      <c r="E1138" s="472" t="s">
        <v>13517</v>
      </c>
      <c r="F1138" s="469" t="s">
        <v>4455</v>
      </c>
      <c r="G1138" s="468">
        <v>1.6</v>
      </c>
      <c r="H1138" s="468" t="s">
        <v>4616</v>
      </c>
      <c r="I1138" s="468" t="s">
        <v>4616</v>
      </c>
      <c r="M1138" s="474">
        <f t="shared" si="69"/>
        <v>1747.0700000000002</v>
      </c>
      <c r="N1138" s="474">
        <f t="shared" si="70"/>
        <v>1310.3025000000002</v>
      </c>
      <c r="P1138" s="488">
        <v>0.75</v>
      </c>
      <c r="R1138" s="474">
        <v>1411.1</v>
      </c>
      <c r="S1138" s="474">
        <v>1063.44</v>
      </c>
      <c r="U1138" s="474">
        <v>1411.1</v>
      </c>
      <c r="V1138" s="474">
        <v>1063.44</v>
      </c>
      <c r="X1138" s="465">
        <v>1343.9</v>
      </c>
      <c r="Y1138" s="465">
        <v>1012.8</v>
      </c>
      <c r="AA1138" s="474">
        <v>1168.6300000000001</v>
      </c>
      <c r="AB1138" s="474">
        <v>880.67</v>
      </c>
      <c r="AD1138" s="474">
        <v>1016.2</v>
      </c>
      <c r="AE1138" s="474">
        <v>765.8</v>
      </c>
      <c r="AG1138" s="474">
        <v>1016.2</v>
      </c>
      <c r="AH1138" s="474">
        <v>765.8</v>
      </c>
      <c r="AP1138" s="535"/>
    </row>
    <row r="1139" spans="1:42" ht="24" customHeight="1" outlineLevel="1" x14ac:dyDescent="0.25">
      <c r="A1139" s="493"/>
      <c r="B1139" s="471" t="s">
        <v>11446</v>
      </c>
      <c r="C1139" s="469" t="s">
        <v>4619</v>
      </c>
      <c r="E1139" s="472" t="s">
        <v>13518</v>
      </c>
      <c r="F1139" s="469" t="s">
        <v>4455</v>
      </c>
      <c r="G1139" s="468">
        <v>1.6</v>
      </c>
      <c r="H1139" s="468" t="s">
        <v>4616</v>
      </c>
      <c r="I1139" s="468" t="s">
        <v>4616</v>
      </c>
      <c r="M1139" s="474">
        <f t="shared" si="69"/>
        <v>1556.23</v>
      </c>
      <c r="N1139" s="474">
        <f t="shared" si="70"/>
        <v>1120.4856</v>
      </c>
      <c r="P1139" s="488">
        <v>0.72</v>
      </c>
      <c r="R1139" s="474">
        <v>1256.96</v>
      </c>
      <c r="S1139" s="474">
        <v>909.3</v>
      </c>
      <c r="U1139" s="474">
        <v>1256.96</v>
      </c>
      <c r="V1139" s="474">
        <v>909.3</v>
      </c>
      <c r="X1139" s="465">
        <v>1197.0999999999999</v>
      </c>
      <c r="Y1139" s="465">
        <v>866</v>
      </c>
      <c r="AA1139" s="474">
        <v>1040.98</v>
      </c>
      <c r="AB1139" s="474">
        <v>753.02</v>
      </c>
      <c r="AD1139" s="474">
        <v>905.2</v>
      </c>
      <c r="AE1139" s="474">
        <v>654.79999999999995</v>
      </c>
      <c r="AG1139" s="474">
        <v>905.2</v>
      </c>
      <c r="AH1139" s="474">
        <v>654.79999999999995</v>
      </c>
      <c r="AP1139" s="535"/>
    </row>
    <row r="1140" spans="1:42" ht="24" customHeight="1" outlineLevel="1" x14ac:dyDescent="0.25">
      <c r="A1140" s="493"/>
      <c r="B1140" s="471" t="s">
        <v>11447</v>
      </c>
      <c r="C1140" s="469" t="s">
        <v>4619</v>
      </c>
      <c r="E1140" s="472" t="s">
        <v>13519</v>
      </c>
      <c r="F1140" s="469" t="s">
        <v>4455</v>
      </c>
      <c r="G1140" s="468">
        <v>1.6</v>
      </c>
      <c r="H1140" s="468" t="s">
        <v>4616</v>
      </c>
      <c r="I1140" s="468" t="s">
        <v>4616</v>
      </c>
      <c r="M1140" s="474">
        <f t="shared" si="69"/>
        <v>1267.1100000000001</v>
      </c>
      <c r="N1140" s="474">
        <f t="shared" si="70"/>
        <v>798.27930000000003</v>
      </c>
      <c r="P1140" s="488">
        <v>0.63</v>
      </c>
      <c r="R1140" s="474">
        <v>1023.44</v>
      </c>
      <c r="S1140" s="474">
        <v>675.68</v>
      </c>
      <c r="U1140" s="474">
        <v>1023.44</v>
      </c>
      <c r="V1140" s="474">
        <v>675.68</v>
      </c>
      <c r="X1140" s="465">
        <v>974.7</v>
      </c>
      <c r="Y1140" s="465">
        <v>643.5</v>
      </c>
      <c r="AA1140" s="474">
        <v>847.55</v>
      </c>
      <c r="AB1140" s="474">
        <v>559.59</v>
      </c>
      <c r="AD1140" s="474">
        <v>737</v>
      </c>
      <c r="AE1140" s="474">
        <v>486.59999999999997</v>
      </c>
      <c r="AG1140" s="474">
        <v>737</v>
      </c>
      <c r="AH1140" s="474">
        <v>486.59999999999997</v>
      </c>
      <c r="AP1140" s="535"/>
    </row>
    <row r="1141" spans="1:42" ht="24" customHeight="1" outlineLevel="1" x14ac:dyDescent="0.25">
      <c r="A1141" s="493"/>
      <c r="B1141" s="471" t="s">
        <v>11448</v>
      </c>
      <c r="C1141" s="469" t="s">
        <v>4619</v>
      </c>
      <c r="E1141" s="472" t="s">
        <v>13520</v>
      </c>
      <c r="F1141" s="469" t="s">
        <v>4455</v>
      </c>
      <c r="G1141" s="468">
        <v>1.6</v>
      </c>
      <c r="H1141" s="468" t="s">
        <v>4616</v>
      </c>
      <c r="I1141" s="468" t="s">
        <v>4616</v>
      </c>
      <c r="M1141" s="474">
        <f t="shared" si="69"/>
        <v>1217.19</v>
      </c>
      <c r="N1141" s="474">
        <f t="shared" si="70"/>
        <v>766.8297</v>
      </c>
      <c r="P1141" s="488">
        <v>0.63</v>
      </c>
      <c r="R1141" s="474">
        <v>983.12</v>
      </c>
      <c r="S1141" s="474">
        <v>589.89</v>
      </c>
      <c r="U1141" s="474">
        <v>983.12</v>
      </c>
      <c r="V1141" s="474">
        <v>589.89</v>
      </c>
      <c r="X1141" s="465">
        <v>936.3</v>
      </c>
      <c r="Y1141" s="465">
        <v>561.79999999999995</v>
      </c>
      <c r="AA1141" s="474">
        <v>814.2</v>
      </c>
      <c r="AB1141" s="474">
        <v>488.52</v>
      </c>
      <c r="AD1141" s="474">
        <v>708</v>
      </c>
      <c r="AE1141" s="474">
        <v>424.8</v>
      </c>
      <c r="AG1141" s="474">
        <v>708</v>
      </c>
      <c r="AH1141" s="474">
        <v>424.8</v>
      </c>
      <c r="AP1141" s="535"/>
    </row>
    <row r="1142" spans="1:42" ht="24" customHeight="1" outlineLevel="1" x14ac:dyDescent="0.25">
      <c r="A1142" s="493"/>
      <c r="B1142" s="471" t="s">
        <v>11449</v>
      </c>
      <c r="C1142" s="469" t="s">
        <v>4619</v>
      </c>
      <c r="E1142" s="472" t="s">
        <v>13521</v>
      </c>
      <c r="F1142" s="469" t="s">
        <v>4455</v>
      </c>
      <c r="G1142" s="468">
        <v>1.6</v>
      </c>
      <c r="H1142" s="468" t="s">
        <v>4616</v>
      </c>
      <c r="I1142" s="468" t="s">
        <v>4616</v>
      </c>
      <c r="M1142" s="474">
        <f t="shared" si="69"/>
        <v>0</v>
      </c>
      <c r="N1142" s="474">
        <f t="shared" si="70"/>
        <v>0</v>
      </c>
      <c r="P1142" s="488">
        <v>0.72</v>
      </c>
      <c r="R1142" s="474">
        <v>0</v>
      </c>
      <c r="S1142" s="474">
        <v>0</v>
      </c>
      <c r="U1142" s="474">
        <v>0</v>
      </c>
      <c r="V1142" s="474">
        <v>0</v>
      </c>
      <c r="X1142" s="465">
        <v>0</v>
      </c>
      <c r="Y1142" s="465">
        <v>0</v>
      </c>
      <c r="AA1142" s="474">
        <v>0</v>
      </c>
      <c r="AB1142" s="474">
        <v>0</v>
      </c>
      <c r="AD1142" s="474"/>
      <c r="AE1142" s="474"/>
      <c r="AG1142" s="474"/>
      <c r="AH1142" s="474"/>
      <c r="AP1142" s="535"/>
    </row>
    <row r="1143" spans="1:42" ht="24" customHeight="1" outlineLevel="1" x14ac:dyDescent="0.25">
      <c r="A1143" s="493"/>
      <c r="B1143" s="471" t="s">
        <v>19748</v>
      </c>
      <c r="C1143" s="469" t="s">
        <v>4619</v>
      </c>
      <c r="E1143" s="472" t="s">
        <v>19749</v>
      </c>
      <c r="F1143" s="469" t="s">
        <v>4455</v>
      </c>
      <c r="G1143" s="468">
        <v>1.6</v>
      </c>
      <c r="H1143" s="468" t="s">
        <v>4616</v>
      </c>
      <c r="I1143" s="468" t="s">
        <v>4616</v>
      </c>
      <c r="M1143" s="474">
        <f t="shared" si="69"/>
        <v>0</v>
      </c>
      <c r="N1143" s="474">
        <f t="shared" si="70"/>
        <v>0</v>
      </c>
      <c r="P1143" s="488">
        <v>0.75</v>
      </c>
      <c r="R1143" s="474">
        <v>0</v>
      </c>
      <c r="S1143" s="474">
        <v>0</v>
      </c>
      <c r="U1143" s="474">
        <v>0</v>
      </c>
      <c r="V1143" s="474">
        <v>0</v>
      </c>
      <c r="X1143" s="465">
        <v>0</v>
      </c>
      <c r="Y1143" s="465">
        <v>0</v>
      </c>
      <c r="AA1143" s="474">
        <v>0</v>
      </c>
      <c r="AB1143" s="474">
        <v>0</v>
      </c>
      <c r="AD1143" s="474"/>
      <c r="AE1143" s="474"/>
      <c r="AG1143" s="474"/>
      <c r="AH1143" s="474"/>
      <c r="AP1143" s="535"/>
    </row>
    <row r="1144" spans="1:42" s="466" customFormat="1" ht="24" customHeight="1" outlineLevel="1" x14ac:dyDescent="0.25">
      <c r="A1144" s="492"/>
      <c r="B1144" s="462" t="s">
        <v>11450</v>
      </c>
      <c r="C1144" s="461" t="s">
        <v>4619</v>
      </c>
      <c r="D1144" s="461"/>
      <c r="E1144" s="466" t="s">
        <v>13516</v>
      </c>
      <c r="F1144" s="461" t="s">
        <v>4455</v>
      </c>
      <c r="G1144" s="464">
        <v>2</v>
      </c>
      <c r="H1144" s="464" t="s">
        <v>4616</v>
      </c>
      <c r="I1144" s="464" t="s">
        <v>4616</v>
      </c>
      <c r="J1144" s="464"/>
      <c r="K1144" s="461"/>
      <c r="L1144" s="464"/>
      <c r="M1144" s="474">
        <f t="shared" si="69"/>
        <v>1346.15</v>
      </c>
      <c r="N1144" s="474">
        <f t="shared" si="70"/>
        <v>807.69</v>
      </c>
      <c r="O1144" s="514"/>
      <c r="P1144" s="486">
        <v>0.6</v>
      </c>
      <c r="Q1144" s="514"/>
      <c r="R1144" s="474">
        <v>1087.28</v>
      </c>
      <c r="S1144" s="474">
        <v>652.37</v>
      </c>
      <c r="T1144" s="514"/>
      <c r="U1144" s="474">
        <v>1087.28</v>
      </c>
      <c r="V1144" s="474">
        <v>652.37</v>
      </c>
      <c r="W1144" s="514"/>
      <c r="X1144" s="465">
        <v>1035.5</v>
      </c>
      <c r="Y1144" s="465">
        <v>621.29999999999995</v>
      </c>
      <c r="Z1144" s="514"/>
      <c r="AA1144" s="465">
        <v>900.45</v>
      </c>
      <c r="AB1144" s="465">
        <v>540.27</v>
      </c>
      <c r="AC1144" s="514"/>
      <c r="AD1144" s="465">
        <v>783</v>
      </c>
      <c r="AE1144" s="465">
        <v>469.79999999999995</v>
      </c>
      <c r="AF1144" s="514"/>
      <c r="AG1144" s="465">
        <v>783</v>
      </c>
      <c r="AH1144" s="465">
        <v>469.79999999999995</v>
      </c>
      <c r="AI1144" s="530"/>
      <c r="AJ1144" s="533"/>
      <c r="AK1144" s="533"/>
      <c r="AL1144" s="533"/>
      <c r="AM1144" s="533"/>
      <c r="AN1144" s="533"/>
      <c r="AO1144" s="533"/>
      <c r="AP1144" s="534"/>
    </row>
    <row r="1145" spans="1:42" ht="24" customHeight="1" outlineLevel="1" x14ac:dyDescent="0.25">
      <c r="A1145" s="493"/>
      <c r="B1145" s="471" t="s">
        <v>11451</v>
      </c>
      <c r="C1145" s="469" t="s">
        <v>4619</v>
      </c>
      <c r="E1145" s="472" t="s">
        <v>13517</v>
      </c>
      <c r="F1145" s="469" t="s">
        <v>4455</v>
      </c>
      <c r="G1145" s="468">
        <v>2</v>
      </c>
      <c r="H1145" s="468" t="s">
        <v>4616</v>
      </c>
      <c r="I1145" s="468" t="s">
        <v>4616</v>
      </c>
      <c r="M1145" s="474">
        <f t="shared" si="69"/>
        <v>2017.08</v>
      </c>
      <c r="N1145" s="474">
        <f t="shared" si="70"/>
        <v>1512.81</v>
      </c>
      <c r="P1145" s="488">
        <v>0.75</v>
      </c>
      <c r="R1145" s="474">
        <v>1629.18</v>
      </c>
      <c r="S1145" s="474">
        <v>1194.27</v>
      </c>
      <c r="U1145" s="474">
        <v>1629.18</v>
      </c>
      <c r="V1145" s="474">
        <v>1194.27</v>
      </c>
      <c r="X1145" s="465">
        <v>1551.6</v>
      </c>
      <c r="Y1145" s="465">
        <v>1137.4000000000001</v>
      </c>
      <c r="AA1145" s="474">
        <v>1349.18</v>
      </c>
      <c r="AB1145" s="474">
        <v>989</v>
      </c>
      <c r="AD1145" s="474">
        <v>1173.2</v>
      </c>
      <c r="AE1145" s="474">
        <v>860</v>
      </c>
      <c r="AG1145" s="474">
        <v>1173.2</v>
      </c>
      <c r="AH1145" s="474">
        <v>860</v>
      </c>
      <c r="AP1145" s="535"/>
    </row>
    <row r="1146" spans="1:42" ht="24" customHeight="1" outlineLevel="1" x14ac:dyDescent="0.25">
      <c r="A1146" s="493"/>
      <c r="B1146" s="471" t="s">
        <v>11452</v>
      </c>
      <c r="C1146" s="469" t="s">
        <v>4619</v>
      </c>
      <c r="E1146" s="472" t="s">
        <v>13518</v>
      </c>
      <c r="F1146" s="469" t="s">
        <v>4455</v>
      </c>
      <c r="G1146" s="468">
        <v>2</v>
      </c>
      <c r="H1146" s="468" t="s">
        <v>4616</v>
      </c>
      <c r="I1146" s="468" t="s">
        <v>4616</v>
      </c>
      <c r="M1146" s="474">
        <f t="shared" si="69"/>
        <v>1826.24</v>
      </c>
      <c r="N1146" s="474">
        <f t="shared" si="70"/>
        <v>1314.8927999999999</v>
      </c>
      <c r="P1146" s="488">
        <v>0.72</v>
      </c>
      <c r="R1146" s="474">
        <v>1475.04</v>
      </c>
      <c r="S1146" s="474">
        <v>1040.1300000000001</v>
      </c>
      <c r="U1146" s="474">
        <v>1475.04</v>
      </c>
      <c r="V1146" s="474">
        <v>1040.1300000000001</v>
      </c>
      <c r="X1146" s="465">
        <v>1404.8</v>
      </c>
      <c r="Y1146" s="465">
        <v>990.6</v>
      </c>
      <c r="AA1146" s="474">
        <v>1221.53</v>
      </c>
      <c r="AB1146" s="474">
        <v>861.35</v>
      </c>
      <c r="AD1146" s="474">
        <v>1062.2</v>
      </c>
      <c r="AE1146" s="474">
        <v>749</v>
      </c>
      <c r="AG1146" s="474">
        <v>1062.2</v>
      </c>
      <c r="AH1146" s="474">
        <v>749</v>
      </c>
      <c r="AP1146" s="535"/>
    </row>
    <row r="1147" spans="1:42" ht="24" customHeight="1" outlineLevel="1" x14ac:dyDescent="0.25">
      <c r="A1147" s="493"/>
      <c r="B1147" s="471" t="s">
        <v>11453</v>
      </c>
      <c r="C1147" s="469" t="s">
        <v>4619</v>
      </c>
      <c r="E1147" s="472" t="s">
        <v>13519</v>
      </c>
      <c r="F1147" s="469" t="s">
        <v>4455</v>
      </c>
      <c r="G1147" s="468">
        <v>2</v>
      </c>
      <c r="H1147" s="468" t="s">
        <v>4616</v>
      </c>
      <c r="I1147" s="468" t="s">
        <v>4616</v>
      </c>
      <c r="M1147" s="474">
        <f t="shared" si="69"/>
        <v>1536.99</v>
      </c>
      <c r="N1147" s="474">
        <f t="shared" si="70"/>
        <v>968.30370000000005</v>
      </c>
      <c r="P1147" s="488">
        <v>0.63</v>
      </c>
      <c r="R1147" s="474">
        <v>1241.42</v>
      </c>
      <c r="S1147" s="474">
        <v>806.51</v>
      </c>
      <c r="U1147" s="474">
        <v>1241.42</v>
      </c>
      <c r="V1147" s="474">
        <v>806.51</v>
      </c>
      <c r="X1147" s="465">
        <v>1182.3</v>
      </c>
      <c r="Y1147" s="465">
        <v>768.1</v>
      </c>
      <c r="AA1147" s="474">
        <v>1028.0999999999999</v>
      </c>
      <c r="AB1147" s="474">
        <v>667.92</v>
      </c>
      <c r="AD1147" s="474">
        <v>894</v>
      </c>
      <c r="AE1147" s="474">
        <v>580.79999999999995</v>
      </c>
      <c r="AG1147" s="474">
        <v>894</v>
      </c>
      <c r="AH1147" s="474">
        <v>580.79999999999995</v>
      </c>
      <c r="AP1147" s="535"/>
    </row>
    <row r="1148" spans="1:42" ht="24" customHeight="1" outlineLevel="1" x14ac:dyDescent="0.25">
      <c r="A1148" s="493"/>
      <c r="B1148" s="471" t="s">
        <v>11454</v>
      </c>
      <c r="C1148" s="469" t="s">
        <v>4619</v>
      </c>
      <c r="E1148" s="472" t="s">
        <v>13520</v>
      </c>
      <c r="F1148" s="469" t="s">
        <v>4455</v>
      </c>
      <c r="G1148" s="468">
        <v>2</v>
      </c>
      <c r="H1148" s="468" t="s">
        <v>4616</v>
      </c>
      <c r="I1148" s="468" t="s">
        <v>4616</v>
      </c>
      <c r="M1148" s="474">
        <f t="shared" si="69"/>
        <v>1521.5200000000002</v>
      </c>
      <c r="N1148" s="474">
        <f t="shared" si="70"/>
        <v>958.55760000000009</v>
      </c>
      <c r="P1148" s="488">
        <v>0.63</v>
      </c>
      <c r="R1148" s="474">
        <v>1228.92</v>
      </c>
      <c r="S1148" s="474">
        <v>737.31</v>
      </c>
      <c r="U1148" s="474">
        <v>1228.92</v>
      </c>
      <c r="V1148" s="474">
        <v>737.31</v>
      </c>
      <c r="X1148" s="465">
        <v>1170.4000000000001</v>
      </c>
      <c r="Y1148" s="465">
        <v>702.2</v>
      </c>
      <c r="AA1148" s="474">
        <v>1017.75</v>
      </c>
      <c r="AB1148" s="474">
        <v>610.65</v>
      </c>
      <c r="AD1148" s="474">
        <v>885</v>
      </c>
      <c r="AE1148" s="474">
        <v>531</v>
      </c>
      <c r="AG1148" s="474">
        <v>885</v>
      </c>
      <c r="AH1148" s="474">
        <v>531</v>
      </c>
      <c r="AP1148" s="535"/>
    </row>
    <row r="1149" spans="1:42" ht="24" customHeight="1" outlineLevel="1" x14ac:dyDescent="0.25">
      <c r="A1149" s="493"/>
      <c r="B1149" s="471" t="s">
        <v>11455</v>
      </c>
      <c r="C1149" s="469" t="s">
        <v>4619</v>
      </c>
      <c r="E1149" s="472" t="s">
        <v>13521</v>
      </c>
      <c r="F1149" s="469" t="s">
        <v>4455</v>
      </c>
      <c r="G1149" s="468">
        <v>2</v>
      </c>
      <c r="H1149" s="468" t="s">
        <v>4616</v>
      </c>
      <c r="I1149" s="468" t="s">
        <v>4616</v>
      </c>
      <c r="M1149" s="474">
        <f t="shared" si="69"/>
        <v>0</v>
      </c>
      <c r="N1149" s="474">
        <f t="shared" si="70"/>
        <v>0</v>
      </c>
      <c r="P1149" s="488">
        <v>0.72</v>
      </c>
      <c r="R1149" s="474">
        <v>0</v>
      </c>
      <c r="S1149" s="474">
        <v>0</v>
      </c>
      <c r="U1149" s="474">
        <v>0</v>
      </c>
      <c r="V1149" s="474">
        <v>0</v>
      </c>
      <c r="X1149" s="465">
        <v>0</v>
      </c>
      <c r="Y1149" s="465">
        <v>0</v>
      </c>
      <c r="AA1149" s="474">
        <v>0</v>
      </c>
      <c r="AB1149" s="474">
        <v>0</v>
      </c>
      <c r="AD1149" s="474"/>
      <c r="AE1149" s="474"/>
      <c r="AG1149" s="474"/>
      <c r="AH1149" s="474"/>
      <c r="AP1149" s="535"/>
    </row>
    <row r="1150" spans="1:42" ht="24" customHeight="1" outlineLevel="1" x14ac:dyDescent="0.25">
      <c r="A1150" s="493"/>
      <c r="B1150" s="471" t="s">
        <v>19750</v>
      </c>
      <c r="C1150" s="469" t="s">
        <v>4619</v>
      </c>
      <c r="E1150" s="472" t="s">
        <v>19749</v>
      </c>
      <c r="F1150" s="469" t="s">
        <v>4455</v>
      </c>
      <c r="G1150" s="468">
        <v>2</v>
      </c>
      <c r="H1150" s="468" t="s">
        <v>4616</v>
      </c>
      <c r="I1150" s="468" t="s">
        <v>4616</v>
      </c>
      <c r="M1150" s="474">
        <f t="shared" si="69"/>
        <v>0</v>
      </c>
      <c r="N1150" s="474">
        <f t="shared" si="70"/>
        <v>0</v>
      </c>
      <c r="P1150" s="488">
        <v>0.75</v>
      </c>
      <c r="R1150" s="474">
        <v>0</v>
      </c>
      <c r="S1150" s="474">
        <v>0</v>
      </c>
      <c r="U1150" s="474">
        <v>0</v>
      </c>
      <c r="V1150" s="474">
        <v>0</v>
      </c>
      <c r="X1150" s="465">
        <v>0</v>
      </c>
      <c r="Y1150" s="465">
        <v>0</v>
      </c>
      <c r="AA1150" s="474">
        <v>0</v>
      </c>
      <c r="AB1150" s="474">
        <v>0</v>
      </c>
      <c r="AD1150" s="474"/>
      <c r="AE1150" s="474"/>
      <c r="AG1150" s="474"/>
      <c r="AH1150" s="474"/>
      <c r="AP1150" s="535"/>
    </row>
    <row r="1151" spans="1:42" s="466" customFormat="1" ht="24" customHeight="1" outlineLevel="1" x14ac:dyDescent="0.25">
      <c r="A1151" s="492"/>
      <c r="B1151" s="462" t="s">
        <v>11456</v>
      </c>
      <c r="C1151" s="461" t="s">
        <v>4619</v>
      </c>
      <c r="D1151" s="461"/>
      <c r="E1151" s="466" t="s">
        <v>13516</v>
      </c>
      <c r="F1151" s="461" t="s">
        <v>4455</v>
      </c>
      <c r="G1151" s="464">
        <v>2.6</v>
      </c>
      <c r="H1151" s="464" t="s">
        <v>4616</v>
      </c>
      <c r="I1151" s="464" t="s">
        <v>4616</v>
      </c>
      <c r="J1151" s="464">
        <v>224</v>
      </c>
      <c r="K1151" s="461"/>
      <c r="L1151" s="464"/>
      <c r="M1151" s="474">
        <f t="shared" si="69"/>
        <v>1591.98</v>
      </c>
      <c r="N1151" s="474">
        <f t="shared" si="70"/>
        <v>955.18799999999999</v>
      </c>
      <c r="O1151" s="514"/>
      <c r="P1151" s="486">
        <v>0.6</v>
      </c>
      <c r="Q1151" s="514"/>
      <c r="R1151" s="474">
        <v>1285.83</v>
      </c>
      <c r="S1151" s="474">
        <v>771.54</v>
      </c>
      <c r="T1151" s="514"/>
      <c r="U1151" s="474">
        <v>1285.83</v>
      </c>
      <c r="V1151" s="474">
        <v>771.54</v>
      </c>
      <c r="W1151" s="514"/>
      <c r="X1151" s="465">
        <v>1224.5999999999999</v>
      </c>
      <c r="Y1151" s="465">
        <v>734.8</v>
      </c>
      <c r="Z1151" s="514"/>
      <c r="AA1151" s="465">
        <v>1064.9000000000001</v>
      </c>
      <c r="AB1151" s="465">
        <v>638.94000000000005</v>
      </c>
      <c r="AC1151" s="514"/>
      <c r="AD1151" s="465">
        <v>926</v>
      </c>
      <c r="AE1151" s="465">
        <v>555.6</v>
      </c>
      <c r="AF1151" s="514"/>
      <c r="AG1151" s="465">
        <v>926</v>
      </c>
      <c r="AH1151" s="465">
        <v>555.6</v>
      </c>
      <c r="AI1151" s="530"/>
      <c r="AJ1151" s="533"/>
      <c r="AK1151" s="533"/>
      <c r="AL1151" s="533"/>
      <c r="AM1151" s="533"/>
      <c r="AN1151" s="533"/>
      <c r="AO1151" s="533"/>
      <c r="AP1151" s="534"/>
    </row>
    <row r="1152" spans="1:42" ht="24" customHeight="1" outlineLevel="1" x14ac:dyDescent="0.25">
      <c r="A1152" s="493"/>
      <c r="B1152" s="471" t="s">
        <v>11457</v>
      </c>
      <c r="C1152" s="469" t="s">
        <v>4619</v>
      </c>
      <c r="E1152" s="472" t="s">
        <v>13517</v>
      </c>
      <c r="F1152" s="469" t="s">
        <v>4455</v>
      </c>
      <c r="G1152" s="468">
        <v>2.6</v>
      </c>
      <c r="H1152" s="468" t="s">
        <v>4616</v>
      </c>
      <c r="I1152" s="468" t="s">
        <v>4616</v>
      </c>
      <c r="M1152" s="474">
        <f t="shared" si="69"/>
        <v>2508.09</v>
      </c>
      <c r="N1152" s="474">
        <f t="shared" si="70"/>
        <v>1881.0675000000001</v>
      </c>
      <c r="P1152" s="488">
        <v>0.75</v>
      </c>
      <c r="R1152" s="474">
        <v>2025.77</v>
      </c>
      <c r="S1152" s="474">
        <v>1511.37</v>
      </c>
      <c r="U1152" s="474">
        <v>2025.77</v>
      </c>
      <c r="V1152" s="474">
        <v>1511.37</v>
      </c>
      <c r="X1152" s="465">
        <v>1929.3</v>
      </c>
      <c r="Y1152" s="465">
        <v>1439.4</v>
      </c>
      <c r="AA1152" s="474">
        <v>1677.62</v>
      </c>
      <c r="AB1152" s="474">
        <v>1251.6600000000001</v>
      </c>
      <c r="AD1152" s="474">
        <v>1458.8</v>
      </c>
      <c r="AE1152" s="474">
        <v>1088.4000000000001</v>
      </c>
      <c r="AG1152" s="474">
        <v>1458.8</v>
      </c>
      <c r="AH1152" s="474">
        <v>1088.4000000000001</v>
      </c>
      <c r="AP1152" s="535"/>
    </row>
    <row r="1153" spans="1:42" ht="24" customHeight="1" outlineLevel="1" x14ac:dyDescent="0.25">
      <c r="A1153" s="493"/>
      <c r="B1153" s="471" t="s">
        <v>11458</v>
      </c>
      <c r="C1153" s="469" t="s">
        <v>4619</v>
      </c>
      <c r="E1153" s="472" t="s">
        <v>13518</v>
      </c>
      <c r="F1153" s="469" t="s">
        <v>4455</v>
      </c>
      <c r="G1153" s="468">
        <v>2.6</v>
      </c>
      <c r="H1153" s="468" t="s">
        <v>4616</v>
      </c>
      <c r="I1153" s="468" t="s">
        <v>4616</v>
      </c>
      <c r="M1153" s="474">
        <f t="shared" si="69"/>
        <v>2253.5500000000002</v>
      </c>
      <c r="N1153" s="474">
        <f t="shared" si="70"/>
        <v>1622.556</v>
      </c>
      <c r="P1153" s="488">
        <v>0.72</v>
      </c>
      <c r="R1153" s="474">
        <v>1820.18</v>
      </c>
      <c r="S1153" s="474">
        <v>1305.8900000000001</v>
      </c>
      <c r="U1153" s="474">
        <v>1820.18</v>
      </c>
      <c r="V1153" s="474">
        <v>1305.8900000000001</v>
      </c>
      <c r="X1153" s="465">
        <v>1733.5</v>
      </c>
      <c r="Y1153" s="465">
        <v>1243.7</v>
      </c>
      <c r="AA1153" s="474">
        <v>1507.42</v>
      </c>
      <c r="AB1153" s="474">
        <v>1081.46</v>
      </c>
      <c r="AD1153" s="474">
        <v>1310.8</v>
      </c>
      <c r="AE1153" s="474">
        <v>940.4</v>
      </c>
      <c r="AG1153" s="474">
        <v>1310.8</v>
      </c>
      <c r="AH1153" s="474">
        <v>940.4</v>
      </c>
      <c r="AP1153" s="535"/>
    </row>
    <row r="1154" spans="1:42" ht="24" customHeight="1" outlineLevel="1" x14ac:dyDescent="0.25">
      <c r="A1154" s="493"/>
      <c r="B1154" s="471" t="s">
        <v>11459</v>
      </c>
      <c r="C1154" s="469" t="s">
        <v>4619</v>
      </c>
      <c r="E1154" s="472" t="s">
        <v>13519</v>
      </c>
      <c r="F1154" s="469" t="s">
        <v>4455</v>
      </c>
      <c r="G1154" s="468">
        <v>2.6</v>
      </c>
      <c r="H1154" s="468" t="s">
        <v>4616</v>
      </c>
      <c r="I1154" s="468" t="s">
        <v>4616</v>
      </c>
      <c r="M1154" s="474">
        <f t="shared" si="69"/>
        <v>1846.5200000000002</v>
      </c>
      <c r="N1154" s="474">
        <f t="shared" si="70"/>
        <v>1163.3076000000001</v>
      </c>
      <c r="P1154" s="488">
        <v>0.63</v>
      </c>
      <c r="R1154" s="474">
        <v>1491.42</v>
      </c>
      <c r="S1154" s="474">
        <v>977.03</v>
      </c>
      <c r="U1154" s="474">
        <v>1491.42</v>
      </c>
      <c r="V1154" s="474">
        <v>977.03</v>
      </c>
      <c r="X1154" s="465">
        <v>1420.4</v>
      </c>
      <c r="Y1154" s="465">
        <v>930.5</v>
      </c>
      <c r="AA1154" s="474">
        <v>1235.0999999999999</v>
      </c>
      <c r="AB1154" s="474">
        <v>809.14</v>
      </c>
      <c r="AD1154" s="474">
        <v>1074</v>
      </c>
      <c r="AE1154" s="474">
        <v>703.6</v>
      </c>
      <c r="AG1154" s="474">
        <v>1074</v>
      </c>
      <c r="AH1154" s="474">
        <v>703.6</v>
      </c>
      <c r="AP1154" s="535"/>
    </row>
    <row r="1155" spans="1:42" ht="24" customHeight="1" outlineLevel="1" x14ac:dyDescent="0.25">
      <c r="A1155" s="493"/>
      <c r="B1155" s="471" t="s">
        <v>11460</v>
      </c>
      <c r="C1155" s="469" t="s">
        <v>4619</v>
      </c>
      <c r="E1155" s="472" t="s">
        <v>13520</v>
      </c>
      <c r="F1155" s="469" t="s">
        <v>4455</v>
      </c>
      <c r="G1155" s="468">
        <v>2.6</v>
      </c>
      <c r="H1155" s="468" t="s">
        <v>4616</v>
      </c>
      <c r="I1155" s="468" t="s">
        <v>4616</v>
      </c>
      <c r="M1155" s="474">
        <f t="shared" si="69"/>
        <v>1800.1100000000001</v>
      </c>
      <c r="N1155" s="474">
        <f t="shared" si="70"/>
        <v>1134.0693000000001</v>
      </c>
      <c r="P1155" s="488">
        <v>0.63</v>
      </c>
      <c r="R1155" s="474">
        <v>1453.94</v>
      </c>
      <c r="S1155" s="474">
        <v>872.34</v>
      </c>
      <c r="U1155" s="474">
        <v>1453.94</v>
      </c>
      <c r="V1155" s="474">
        <v>872.34</v>
      </c>
      <c r="X1155" s="465">
        <v>1384.7</v>
      </c>
      <c r="Y1155" s="465">
        <v>830.8</v>
      </c>
      <c r="AA1155" s="474">
        <v>1204.05</v>
      </c>
      <c r="AB1155" s="474">
        <v>722.43</v>
      </c>
      <c r="AD1155" s="474">
        <v>1047</v>
      </c>
      <c r="AE1155" s="474">
        <v>628.19999999999993</v>
      </c>
      <c r="AG1155" s="474">
        <v>1047</v>
      </c>
      <c r="AH1155" s="474">
        <v>628.19999999999993</v>
      </c>
      <c r="AP1155" s="535"/>
    </row>
    <row r="1156" spans="1:42" ht="24" customHeight="1" outlineLevel="1" x14ac:dyDescent="0.25">
      <c r="A1156" s="493"/>
      <c r="B1156" s="471" t="s">
        <v>11461</v>
      </c>
      <c r="C1156" s="469" t="s">
        <v>4619</v>
      </c>
      <c r="E1156" s="472" t="s">
        <v>13521</v>
      </c>
      <c r="F1156" s="469" t="s">
        <v>4455</v>
      </c>
      <c r="G1156" s="468">
        <v>2.6</v>
      </c>
      <c r="H1156" s="468" t="s">
        <v>4616</v>
      </c>
      <c r="I1156" s="468" t="s">
        <v>4616</v>
      </c>
      <c r="M1156" s="474">
        <f t="shared" si="69"/>
        <v>0</v>
      </c>
      <c r="N1156" s="474">
        <f t="shared" si="70"/>
        <v>0</v>
      </c>
      <c r="P1156" s="488">
        <v>0.72</v>
      </c>
      <c r="R1156" s="474">
        <v>0</v>
      </c>
      <c r="S1156" s="474">
        <v>0</v>
      </c>
      <c r="U1156" s="474">
        <v>0</v>
      </c>
      <c r="V1156" s="474">
        <v>0</v>
      </c>
      <c r="X1156" s="465">
        <v>0</v>
      </c>
      <c r="Y1156" s="465">
        <v>0</v>
      </c>
      <c r="AA1156" s="474">
        <v>0</v>
      </c>
      <c r="AB1156" s="474">
        <v>0</v>
      </c>
      <c r="AD1156" s="474"/>
      <c r="AE1156" s="474"/>
      <c r="AG1156" s="474"/>
      <c r="AH1156" s="474"/>
      <c r="AP1156" s="535"/>
    </row>
    <row r="1157" spans="1:42" ht="24" customHeight="1" outlineLevel="1" x14ac:dyDescent="0.25">
      <c r="A1157" s="493"/>
      <c r="B1157" s="471" t="s">
        <v>19751</v>
      </c>
      <c r="C1157" s="469" t="s">
        <v>4619</v>
      </c>
      <c r="E1157" s="472" t="s">
        <v>19749</v>
      </c>
      <c r="F1157" s="469" t="s">
        <v>4455</v>
      </c>
      <c r="G1157" s="468">
        <v>2.6</v>
      </c>
      <c r="H1157" s="468" t="s">
        <v>4616</v>
      </c>
      <c r="I1157" s="468" t="s">
        <v>4616</v>
      </c>
      <c r="M1157" s="474">
        <f t="shared" si="69"/>
        <v>0</v>
      </c>
      <c r="N1157" s="474">
        <f t="shared" si="70"/>
        <v>0</v>
      </c>
      <c r="P1157" s="488">
        <v>0.75</v>
      </c>
      <c r="R1157" s="474">
        <v>0</v>
      </c>
      <c r="S1157" s="474">
        <v>0</v>
      </c>
      <c r="U1157" s="474">
        <v>0</v>
      </c>
      <c r="V1157" s="474">
        <v>0</v>
      </c>
      <c r="X1157" s="465">
        <v>0</v>
      </c>
      <c r="Y1157" s="465">
        <v>0</v>
      </c>
      <c r="AA1157" s="474">
        <v>0</v>
      </c>
      <c r="AB1157" s="474">
        <v>0</v>
      </c>
      <c r="AD1157" s="474"/>
      <c r="AE1157" s="474"/>
      <c r="AG1157" s="474"/>
      <c r="AH1157" s="474"/>
      <c r="AP1157" s="535"/>
    </row>
    <row r="1158" spans="1:42" ht="24" customHeight="1" outlineLevel="1" x14ac:dyDescent="0.25">
      <c r="A1158" s="493" t="s">
        <v>16810</v>
      </c>
      <c r="B1158" s="471" t="s">
        <v>16821</v>
      </c>
      <c r="C1158" s="469" t="s">
        <v>4619</v>
      </c>
      <c r="E1158" s="472" t="s">
        <v>13521</v>
      </c>
      <c r="F1158" s="469" t="s">
        <v>4455</v>
      </c>
      <c r="G1158" s="468">
        <v>4.3</v>
      </c>
      <c r="H1158" s="468" t="s">
        <v>4616</v>
      </c>
      <c r="I1158" s="468" t="s">
        <v>4616</v>
      </c>
      <c r="M1158" s="474">
        <f t="shared" si="69"/>
        <v>0</v>
      </c>
      <c r="N1158" s="474">
        <f t="shared" si="70"/>
        <v>0</v>
      </c>
      <c r="P1158" s="488">
        <v>0.72</v>
      </c>
      <c r="R1158" s="474">
        <v>0</v>
      </c>
      <c r="S1158" s="474">
        <v>0</v>
      </c>
      <c r="U1158" s="474">
        <v>0</v>
      </c>
      <c r="V1158" s="474">
        <v>0</v>
      </c>
      <c r="X1158" s="465">
        <v>0</v>
      </c>
      <c r="Y1158" s="465">
        <v>0</v>
      </c>
      <c r="AA1158" s="474">
        <v>0</v>
      </c>
      <c r="AB1158" s="474">
        <v>0</v>
      </c>
      <c r="AD1158" s="474"/>
      <c r="AE1158" s="474"/>
      <c r="AF1158" s="514"/>
      <c r="AG1158" s="474"/>
      <c r="AH1158" s="474"/>
      <c r="AP1158" s="535"/>
    </row>
    <row r="1159" spans="1:42" ht="24" customHeight="1" outlineLevel="1" x14ac:dyDescent="0.25">
      <c r="A1159" s="493"/>
      <c r="B1159" s="471" t="s">
        <v>19752</v>
      </c>
      <c r="C1159" s="469" t="s">
        <v>4619</v>
      </c>
      <c r="E1159" s="472" t="s">
        <v>19749</v>
      </c>
      <c r="F1159" s="469" t="s">
        <v>4455</v>
      </c>
      <c r="G1159" s="468">
        <v>4.3</v>
      </c>
      <c r="H1159" s="468" t="s">
        <v>4616</v>
      </c>
      <c r="I1159" s="468" t="s">
        <v>4616</v>
      </c>
      <c r="M1159" s="474">
        <f t="shared" si="69"/>
        <v>0</v>
      </c>
      <c r="N1159" s="474">
        <f t="shared" si="70"/>
        <v>0</v>
      </c>
      <c r="P1159" s="488">
        <v>0.75</v>
      </c>
      <c r="R1159" s="474">
        <v>0</v>
      </c>
      <c r="S1159" s="474">
        <v>0</v>
      </c>
      <c r="U1159" s="474">
        <v>0</v>
      </c>
      <c r="V1159" s="474">
        <v>0</v>
      </c>
      <c r="X1159" s="465">
        <v>0</v>
      </c>
      <c r="Y1159" s="465">
        <v>0</v>
      </c>
      <c r="AA1159" s="474">
        <v>0</v>
      </c>
      <c r="AB1159" s="474">
        <v>0</v>
      </c>
      <c r="AD1159" s="474"/>
      <c r="AE1159" s="474"/>
      <c r="AF1159" s="514"/>
      <c r="AG1159" s="474"/>
      <c r="AH1159" s="474"/>
      <c r="AP1159" s="535"/>
    </row>
    <row r="1160" spans="1:42" s="466" customFormat="1" ht="24" customHeight="1" outlineLevel="1" x14ac:dyDescent="0.25">
      <c r="A1160" s="492"/>
      <c r="B1160" s="462" t="s">
        <v>11462</v>
      </c>
      <c r="C1160" s="461" t="s">
        <v>4619</v>
      </c>
      <c r="D1160" s="461"/>
      <c r="E1160" s="466" t="s">
        <v>13516</v>
      </c>
      <c r="F1160" s="461" t="s">
        <v>4455</v>
      </c>
      <c r="G1160" s="464">
        <v>1.6</v>
      </c>
      <c r="H1160" s="464" t="s">
        <v>4616</v>
      </c>
      <c r="I1160" s="464" t="s">
        <v>4616</v>
      </c>
      <c r="J1160" s="464"/>
      <c r="K1160" s="461"/>
      <c r="L1160" s="464"/>
      <c r="M1160" s="474">
        <f t="shared" si="69"/>
        <v>1229.28</v>
      </c>
      <c r="N1160" s="474">
        <f t="shared" si="70"/>
        <v>737.56799999999998</v>
      </c>
      <c r="O1160" s="514"/>
      <c r="P1160" s="486">
        <v>0.6</v>
      </c>
      <c r="Q1160" s="514"/>
      <c r="R1160" s="474">
        <v>992.88</v>
      </c>
      <c r="S1160" s="474">
        <v>595.77</v>
      </c>
      <c r="T1160" s="514"/>
      <c r="U1160" s="474">
        <v>992.88</v>
      </c>
      <c r="V1160" s="474">
        <v>595.77</v>
      </c>
      <c r="W1160" s="514"/>
      <c r="X1160" s="465">
        <v>945.6</v>
      </c>
      <c r="Y1160" s="465">
        <v>567.4</v>
      </c>
      <c r="Z1160" s="514"/>
      <c r="AA1160" s="465">
        <v>822.25</v>
      </c>
      <c r="AB1160" s="465">
        <v>493.35</v>
      </c>
      <c r="AC1160" s="514"/>
      <c r="AD1160" s="465">
        <v>715</v>
      </c>
      <c r="AE1160" s="465">
        <v>429</v>
      </c>
      <c r="AF1160" s="514"/>
      <c r="AG1160" s="465">
        <v>715</v>
      </c>
      <c r="AH1160" s="465">
        <v>429</v>
      </c>
      <c r="AI1160" s="530"/>
      <c r="AJ1160" s="533"/>
      <c r="AK1160" s="533"/>
      <c r="AL1160" s="533"/>
      <c r="AM1160" s="533"/>
      <c r="AN1160" s="533"/>
      <c r="AO1160" s="533"/>
      <c r="AP1160" s="534"/>
    </row>
    <row r="1161" spans="1:42" ht="24" customHeight="1" outlineLevel="1" x14ac:dyDescent="0.25">
      <c r="A1161" s="493"/>
      <c r="B1161" s="471" t="s">
        <v>11463</v>
      </c>
      <c r="C1161" s="469" t="s">
        <v>4619</v>
      </c>
      <c r="E1161" s="472" t="s">
        <v>13517</v>
      </c>
      <c r="F1161" s="469" t="s">
        <v>4455</v>
      </c>
      <c r="G1161" s="468">
        <v>1.6</v>
      </c>
      <c r="H1161" s="468" t="s">
        <v>4616</v>
      </c>
      <c r="I1161" s="468" t="s">
        <v>4616</v>
      </c>
      <c r="M1161" s="474">
        <f t="shared" si="69"/>
        <v>1900.08</v>
      </c>
      <c r="N1161" s="474">
        <f t="shared" si="70"/>
        <v>1425.06</v>
      </c>
      <c r="P1161" s="488">
        <v>0.75</v>
      </c>
      <c r="R1161" s="474">
        <v>1534.68</v>
      </c>
      <c r="S1161" s="474">
        <v>1137.57</v>
      </c>
      <c r="U1161" s="474">
        <v>1534.68</v>
      </c>
      <c r="V1161" s="474">
        <v>1137.57</v>
      </c>
      <c r="X1161" s="465">
        <v>1461.6</v>
      </c>
      <c r="Y1161" s="465">
        <v>1083.4000000000001</v>
      </c>
      <c r="AA1161" s="474">
        <v>1270.98</v>
      </c>
      <c r="AB1161" s="474">
        <v>942.08</v>
      </c>
      <c r="AD1161" s="474">
        <v>1105.2</v>
      </c>
      <c r="AE1161" s="474">
        <v>819.2</v>
      </c>
      <c r="AG1161" s="474">
        <v>1105.2</v>
      </c>
      <c r="AH1161" s="474">
        <v>819.2</v>
      </c>
      <c r="AP1161" s="535"/>
    </row>
    <row r="1162" spans="1:42" ht="24" customHeight="1" outlineLevel="1" x14ac:dyDescent="0.25">
      <c r="A1162" s="493"/>
      <c r="B1162" s="471" t="s">
        <v>11464</v>
      </c>
      <c r="C1162" s="469" t="s">
        <v>4619</v>
      </c>
      <c r="E1162" s="472" t="s">
        <v>13518</v>
      </c>
      <c r="F1162" s="469" t="s">
        <v>4455</v>
      </c>
      <c r="G1162" s="468">
        <v>1.6</v>
      </c>
      <c r="H1162" s="468" t="s">
        <v>4616</v>
      </c>
      <c r="I1162" s="468" t="s">
        <v>4616</v>
      </c>
      <c r="M1162" s="474">
        <f t="shared" si="69"/>
        <v>1709.24</v>
      </c>
      <c r="N1162" s="474">
        <f t="shared" si="70"/>
        <v>1230.6528000000001</v>
      </c>
      <c r="P1162" s="488">
        <v>0.72</v>
      </c>
      <c r="R1162" s="474">
        <v>1380.54</v>
      </c>
      <c r="S1162" s="474">
        <v>983.43</v>
      </c>
      <c r="U1162" s="474">
        <v>1380.54</v>
      </c>
      <c r="V1162" s="474">
        <v>983.43</v>
      </c>
      <c r="X1162" s="465">
        <v>1314.8</v>
      </c>
      <c r="Y1162" s="465">
        <v>936.6</v>
      </c>
      <c r="AA1162" s="474">
        <v>1143.33</v>
      </c>
      <c r="AB1162" s="474">
        <v>814.43</v>
      </c>
      <c r="AD1162" s="474">
        <v>994.2</v>
      </c>
      <c r="AE1162" s="474">
        <v>708.2</v>
      </c>
      <c r="AG1162" s="474">
        <v>994.2</v>
      </c>
      <c r="AH1162" s="474">
        <v>708.2</v>
      </c>
      <c r="AP1162" s="535"/>
    </row>
    <row r="1163" spans="1:42" ht="24" customHeight="1" outlineLevel="1" x14ac:dyDescent="0.25">
      <c r="A1163" s="493"/>
      <c r="B1163" s="471" t="s">
        <v>11465</v>
      </c>
      <c r="C1163" s="469" t="s">
        <v>4619</v>
      </c>
      <c r="E1163" s="472" t="s">
        <v>13519</v>
      </c>
      <c r="F1163" s="469" t="s">
        <v>4455</v>
      </c>
      <c r="G1163" s="468">
        <v>1.6</v>
      </c>
      <c r="H1163" s="468" t="s">
        <v>4616</v>
      </c>
      <c r="I1163" s="468" t="s">
        <v>4616</v>
      </c>
      <c r="M1163" s="474">
        <f t="shared" si="69"/>
        <v>1420.1200000000001</v>
      </c>
      <c r="N1163" s="474">
        <f t="shared" si="70"/>
        <v>894.67560000000003</v>
      </c>
      <c r="P1163" s="488">
        <v>0.63</v>
      </c>
      <c r="R1163" s="474">
        <v>1147.02</v>
      </c>
      <c r="S1163" s="474">
        <v>749.91</v>
      </c>
      <c r="U1163" s="474">
        <v>1147.02</v>
      </c>
      <c r="V1163" s="474">
        <v>749.91</v>
      </c>
      <c r="X1163" s="465">
        <v>1092.4000000000001</v>
      </c>
      <c r="Y1163" s="465">
        <v>714.2</v>
      </c>
      <c r="AA1163" s="474">
        <v>949.9</v>
      </c>
      <c r="AB1163" s="474">
        <v>621</v>
      </c>
      <c r="AD1163" s="474">
        <v>826</v>
      </c>
      <c r="AE1163" s="474">
        <v>540</v>
      </c>
      <c r="AG1163" s="474">
        <v>826</v>
      </c>
      <c r="AH1163" s="474">
        <v>540</v>
      </c>
      <c r="AP1163" s="535"/>
    </row>
    <row r="1164" spans="1:42" ht="24" customHeight="1" outlineLevel="1" x14ac:dyDescent="0.25">
      <c r="A1164" s="493"/>
      <c r="B1164" s="471" t="s">
        <v>11466</v>
      </c>
      <c r="C1164" s="469" t="s">
        <v>4619</v>
      </c>
      <c r="E1164" s="472" t="s">
        <v>13520</v>
      </c>
      <c r="F1164" s="469" t="s">
        <v>4455</v>
      </c>
      <c r="G1164" s="468">
        <v>1.6</v>
      </c>
      <c r="H1164" s="468" t="s">
        <v>4616</v>
      </c>
      <c r="I1164" s="468" t="s">
        <v>4616</v>
      </c>
      <c r="M1164" s="474">
        <f t="shared" si="69"/>
        <v>1389.1799999999998</v>
      </c>
      <c r="N1164" s="474">
        <f t="shared" si="70"/>
        <v>875.18339999999989</v>
      </c>
      <c r="P1164" s="488">
        <v>0.63</v>
      </c>
      <c r="R1164" s="474">
        <v>1122.03</v>
      </c>
      <c r="S1164" s="474">
        <v>673.16</v>
      </c>
      <c r="U1164" s="474">
        <v>1122.03</v>
      </c>
      <c r="V1164" s="474">
        <v>673.16</v>
      </c>
      <c r="X1164" s="465">
        <v>1068.5999999999999</v>
      </c>
      <c r="Y1164" s="465">
        <v>641.1</v>
      </c>
      <c r="AA1164" s="474">
        <v>929.2</v>
      </c>
      <c r="AB1164" s="474">
        <v>557.52</v>
      </c>
      <c r="AD1164" s="474">
        <v>808</v>
      </c>
      <c r="AE1164" s="474">
        <v>484.79999999999995</v>
      </c>
      <c r="AG1164" s="474">
        <v>808</v>
      </c>
      <c r="AH1164" s="474">
        <v>484.79999999999995</v>
      </c>
      <c r="AP1164" s="535"/>
    </row>
    <row r="1165" spans="1:42" ht="24" customHeight="1" outlineLevel="1" x14ac:dyDescent="0.25">
      <c r="A1165" s="493"/>
      <c r="B1165" s="471" t="s">
        <v>11467</v>
      </c>
      <c r="C1165" s="469" t="s">
        <v>4619</v>
      </c>
      <c r="E1165" s="472" t="s">
        <v>13521</v>
      </c>
      <c r="F1165" s="469" t="s">
        <v>4455</v>
      </c>
      <c r="G1165" s="468">
        <v>1.6</v>
      </c>
      <c r="H1165" s="468" t="s">
        <v>4616</v>
      </c>
      <c r="I1165" s="468" t="s">
        <v>4616</v>
      </c>
      <c r="M1165" s="474">
        <f t="shared" si="69"/>
        <v>0</v>
      </c>
      <c r="N1165" s="474">
        <f t="shared" si="70"/>
        <v>0</v>
      </c>
      <c r="P1165" s="488">
        <v>0.72</v>
      </c>
      <c r="R1165" s="474">
        <v>0</v>
      </c>
      <c r="S1165" s="474">
        <v>0</v>
      </c>
      <c r="U1165" s="474">
        <v>0</v>
      </c>
      <c r="V1165" s="474">
        <v>0</v>
      </c>
      <c r="X1165" s="465">
        <v>0</v>
      </c>
      <c r="Y1165" s="465">
        <v>0</v>
      </c>
      <c r="AA1165" s="474">
        <v>0</v>
      </c>
      <c r="AB1165" s="474">
        <v>0</v>
      </c>
      <c r="AD1165" s="474"/>
      <c r="AE1165" s="474"/>
      <c r="AF1165" s="514"/>
      <c r="AG1165" s="474"/>
      <c r="AH1165" s="474"/>
      <c r="AP1165" s="535"/>
    </row>
    <row r="1166" spans="1:42" ht="24" customHeight="1" outlineLevel="1" x14ac:dyDescent="0.25">
      <c r="A1166" s="493"/>
      <c r="B1166" s="471" t="s">
        <v>19753</v>
      </c>
      <c r="C1166" s="469" t="s">
        <v>4619</v>
      </c>
      <c r="E1166" s="472" t="s">
        <v>19749</v>
      </c>
      <c r="F1166" s="469" t="s">
        <v>4455</v>
      </c>
      <c r="G1166" s="468">
        <v>1.6</v>
      </c>
      <c r="H1166" s="468" t="s">
        <v>4616</v>
      </c>
      <c r="I1166" s="468" t="s">
        <v>4616</v>
      </c>
      <c r="M1166" s="474">
        <f t="shared" si="69"/>
        <v>0</v>
      </c>
      <c r="N1166" s="474">
        <f t="shared" si="70"/>
        <v>0</v>
      </c>
      <c r="P1166" s="488">
        <v>0.75</v>
      </c>
      <c r="R1166" s="474">
        <v>0</v>
      </c>
      <c r="S1166" s="474">
        <v>0</v>
      </c>
      <c r="U1166" s="474">
        <v>0</v>
      </c>
      <c r="V1166" s="474">
        <v>0</v>
      </c>
      <c r="X1166" s="465">
        <v>0</v>
      </c>
      <c r="Y1166" s="465">
        <v>0</v>
      </c>
      <c r="AA1166" s="474">
        <v>0</v>
      </c>
      <c r="AB1166" s="474">
        <v>0</v>
      </c>
      <c r="AD1166" s="474"/>
      <c r="AE1166" s="474"/>
      <c r="AF1166" s="514"/>
      <c r="AG1166" s="474"/>
      <c r="AH1166" s="474"/>
      <c r="AP1166" s="535"/>
    </row>
    <row r="1167" spans="1:42" s="466" customFormat="1" ht="24" customHeight="1" outlineLevel="1" x14ac:dyDescent="0.25">
      <c r="A1167" s="492"/>
      <c r="B1167" s="462" t="s">
        <v>11468</v>
      </c>
      <c r="C1167" s="461" t="s">
        <v>4619</v>
      </c>
      <c r="D1167" s="461"/>
      <c r="E1167" s="466" t="s">
        <v>13516</v>
      </c>
      <c r="F1167" s="461" t="s">
        <v>4455</v>
      </c>
      <c r="G1167" s="464">
        <v>2</v>
      </c>
      <c r="H1167" s="464" t="s">
        <v>4616</v>
      </c>
      <c r="I1167" s="464" t="s">
        <v>4616</v>
      </c>
      <c r="J1167" s="464"/>
      <c r="K1167" s="461"/>
      <c r="L1167" s="464"/>
      <c r="M1167" s="474">
        <f t="shared" si="69"/>
        <v>1538.6799999999998</v>
      </c>
      <c r="N1167" s="474">
        <f t="shared" si="70"/>
        <v>923.20799999999986</v>
      </c>
      <c r="O1167" s="514"/>
      <c r="P1167" s="486">
        <v>0.6</v>
      </c>
      <c r="Q1167" s="514"/>
      <c r="R1167" s="474">
        <v>1242.78</v>
      </c>
      <c r="S1167" s="474">
        <v>745.71</v>
      </c>
      <c r="T1167" s="514"/>
      <c r="U1167" s="474">
        <v>1242.78</v>
      </c>
      <c r="V1167" s="474">
        <v>745.71</v>
      </c>
      <c r="W1167" s="514"/>
      <c r="X1167" s="465">
        <v>1183.5999999999999</v>
      </c>
      <c r="Y1167" s="465">
        <v>710.2</v>
      </c>
      <c r="Z1167" s="514"/>
      <c r="AA1167" s="465">
        <v>1029.25</v>
      </c>
      <c r="AB1167" s="465">
        <v>617.54999999999995</v>
      </c>
      <c r="AC1167" s="514"/>
      <c r="AD1167" s="465">
        <v>895</v>
      </c>
      <c r="AE1167" s="465">
        <v>537</v>
      </c>
      <c r="AF1167" s="514"/>
      <c r="AG1167" s="465">
        <v>895</v>
      </c>
      <c r="AH1167" s="465">
        <v>537</v>
      </c>
      <c r="AI1167" s="530"/>
      <c r="AJ1167" s="533"/>
      <c r="AK1167" s="533"/>
      <c r="AL1167" s="533"/>
      <c r="AM1167" s="533"/>
      <c r="AN1167" s="533"/>
      <c r="AO1167" s="533"/>
      <c r="AP1167" s="534"/>
    </row>
    <row r="1168" spans="1:42" ht="24" customHeight="1" outlineLevel="1" x14ac:dyDescent="0.25">
      <c r="A1168" s="493"/>
      <c r="B1168" s="471" t="s">
        <v>11469</v>
      </c>
      <c r="C1168" s="469" t="s">
        <v>4619</v>
      </c>
      <c r="E1168" s="472" t="s">
        <v>13517</v>
      </c>
      <c r="F1168" s="469" t="s">
        <v>4455</v>
      </c>
      <c r="G1168" s="468">
        <v>2</v>
      </c>
      <c r="H1168" s="468" t="s">
        <v>4616</v>
      </c>
      <c r="I1168" s="468" t="s">
        <v>4616</v>
      </c>
      <c r="M1168" s="474">
        <f t="shared" si="69"/>
        <v>2209.61</v>
      </c>
      <c r="N1168" s="474">
        <f t="shared" si="70"/>
        <v>1657.2075</v>
      </c>
      <c r="P1168" s="488">
        <v>0.75</v>
      </c>
      <c r="R1168" s="474">
        <v>1784.69</v>
      </c>
      <c r="S1168" s="474">
        <v>1287.51</v>
      </c>
      <c r="U1168" s="474">
        <v>1784.69</v>
      </c>
      <c r="V1168" s="474">
        <v>1287.51</v>
      </c>
      <c r="X1168" s="465">
        <v>1699.7</v>
      </c>
      <c r="Y1168" s="465">
        <v>1226.2</v>
      </c>
      <c r="AA1168" s="474">
        <v>1477.98</v>
      </c>
      <c r="AB1168" s="474">
        <v>1066.28</v>
      </c>
      <c r="AD1168" s="474">
        <v>1285.2</v>
      </c>
      <c r="AE1168" s="474">
        <v>927.2</v>
      </c>
      <c r="AG1168" s="474">
        <v>1285.2</v>
      </c>
      <c r="AH1168" s="474">
        <v>927.2</v>
      </c>
      <c r="AP1168" s="535"/>
    </row>
    <row r="1169" spans="1:42" ht="24" customHeight="1" outlineLevel="1" x14ac:dyDescent="0.25">
      <c r="A1169" s="493"/>
      <c r="B1169" s="471" t="s">
        <v>11470</v>
      </c>
      <c r="C1169" s="469" t="s">
        <v>4619</v>
      </c>
      <c r="E1169" s="472" t="s">
        <v>13518</v>
      </c>
      <c r="F1169" s="469" t="s">
        <v>4455</v>
      </c>
      <c r="G1169" s="468">
        <v>2</v>
      </c>
      <c r="H1169" s="468" t="s">
        <v>4616</v>
      </c>
      <c r="I1169" s="468" t="s">
        <v>4616</v>
      </c>
      <c r="M1169" s="474">
        <f t="shared" si="69"/>
        <v>2018.7700000000002</v>
      </c>
      <c r="N1169" s="474">
        <f t="shared" si="70"/>
        <v>1453.5144</v>
      </c>
      <c r="P1169" s="488">
        <v>0.72</v>
      </c>
      <c r="R1169" s="474">
        <v>1630.55</v>
      </c>
      <c r="S1169" s="474">
        <v>1133.3699999999999</v>
      </c>
      <c r="U1169" s="474">
        <v>1630.55</v>
      </c>
      <c r="V1169" s="474">
        <v>1133.3699999999999</v>
      </c>
      <c r="X1169" s="465">
        <v>1552.9</v>
      </c>
      <c r="Y1169" s="465">
        <v>1079.4000000000001</v>
      </c>
      <c r="AA1169" s="474">
        <v>1350.33</v>
      </c>
      <c r="AB1169" s="474">
        <v>938.63</v>
      </c>
      <c r="AD1169" s="474">
        <v>1174.2</v>
      </c>
      <c r="AE1169" s="474">
        <v>816.2</v>
      </c>
      <c r="AG1169" s="474">
        <v>1174.2</v>
      </c>
      <c r="AH1169" s="474">
        <v>816.2</v>
      </c>
      <c r="AP1169" s="535"/>
    </row>
    <row r="1170" spans="1:42" ht="24" customHeight="1" outlineLevel="1" x14ac:dyDescent="0.25">
      <c r="A1170" s="493"/>
      <c r="B1170" s="471" t="s">
        <v>11471</v>
      </c>
      <c r="C1170" s="469" t="s">
        <v>4619</v>
      </c>
      <c r="E1170" s="472" t="s">
        <v>13519</v>
      </c>
      <c r="F1170" s="469" t="s">
        <v>4455</v>
      </c>
      <c r="G1170" s="468">
        <v>2</v>
      </c>
      <c r="H1170" s="468" t="s">
        <v>4616</v>
      </c>
      <c r="I1170" s="468" t="s">
        <v>4616</v>
      </c>
      <c r="M1170" s="474">
        <f t="shared" si="69"/>
        <v>1729.5200000000002</v>
      </c>
      <c r="N1170" s="474">
        <f t="shared" si="70"/>
        <v>1089.5976000000001</v>
      </c>
      <c r="P1170" s="488">
        <v>0.63</v>
      </c>
      <c r="R1170" s="474">
        <v>1396.92</v>
      </c>
      <c r="S1170" s="474">
        <v>899.85</v>
      </c>
      <c r="U1170" s="474">
        <v>1396.92</v>
      </c>
      <c r="V1170" s="474">
        <v>899.85</v>
      </c>
      <c r="X1170" s="465">
        <v>1330.4</v>
      </c>
      <c r="Y1170" s="465">
        <v>857</v>
      </c>
      <c r="AA1170" s="474">
        <v>1156.9000000000001</v>
      </c>
      <c r="AB1170" s="474">
        <v>745.2</v>
      </c>
      <c r="AD1170" s="474">
        <v>1006</v>
      </c>
      <c r="AE1170" s="474">
        <v>648</v>
      </c>
      <c r="AG1170" s="474">
        <v>1006</v>
      </c>
      <c r="AH1170" s="474">
        <v>648</v>
      </c>
      <c r="AP1170" s="535"/>
    </row>
    <row r="1171" spans="1:42" ht="24" customHeight="1" outlineLevel="1" x14ac:dyDescent="0.25">
      <c r="A1171" s="493"/>
      <c r="B1171" s="471" t="s">
        <v>11472</v>
      </c>
      <c r="C1171" s="469" t="s">
        <v>4619</v>
      </c>
      <c r="E1171" s="472" t="s">
        <v>13520</v>
      </c>
      <c r="F1171" s="469" t="s">
        <v>4455</v>
      </c>
      <c r="G1171" s="468">
        <v>2</v>
      </c>
      <c r="H1171" s="468" t="s">
        <v>4616</v>
      </c>
      <c r="I1171" s="468" t="s">
        <v>4616</v>
      </c>
      <c r="M1171" s="474">
        <f t="shared" si="69"/>
        <v>1739.92</v>
      </c>
      <c r="N1171" s="474">
        <f t="shared" si="70"/>
        <v>1096.1496</v>
      </c>
      <c r="P1171" s="488">
        <v>0.63</v>
      </c>
      <c r="R1171" s="474">
        <v>1405.32</v>
      </c>
      <c r="S1171" s="474">
        <v>843.15</v>
      </c>
      <c r="U1171" s="474">
        <v>1405.32</v>
      </c>
      <c r="V1171" s="474">
        <v>843.15</v>
      </c>
      <c r="X1171" s="465">
        <v>1338.4</v>
      </c>
      <c r="Y1171" s="465">
        <v>803</v>
      </c>
      <c r="AA1171" s="474">
        <v>1163.8</v>
      </c>
      <c r="AB1171" s="474">
        <v>698.28</v>
      </c>
      <c r="AD1171" s="474">
        <v>1012</v>
      </c>
      <c r="AE1171" s="474">
        <v>607.19999999999993</v>
      </c>
      <c r="AG1171" s="474">
        <v>1012</v>
      </c>
      <c r="AH1171" s="474">
        <v>607.19999999999993</v>
      </c>
      <c r="AP1171" s="535"/>
    </row>
    <row r="1172" spans="1:42" ht="24" customHeight="1" outlineLevel="1" x14ac:dyDescent="0.25">
      <c r="A1172" s="493"/>
      <c r="B1172" s="471" t="s">
        <v>11473</v>
      </c>
      <c r="C1172" s="469" t="s">
        <v>4619</v>
      </c>
      <c r="E1172" s="472" t="s">
        <v>13521</v>
      </c>
      <c r="F1172" s="469" t="s">
        <v>4455</v>
      </c>
      <c r="G1172" s="468">
        <v>2</v>
      </c>
      <c r="H1172" s="468" t="s">
        <v>4616</v>
      </c>
      <c r="I1172" s="468" t="s">
        <v>4616</v>
      </c>
      <c r="M1172" s="474">
        <f t="shared" si="69"/>
        <v>0</v>
      </c>
      <c r="N1172" s="474">
        <f t="shared" si="70"/>
        <v>0</v>
      </c>
      <c r="P1172" s="488">
        <v>0.72</v>
      </c>
      <c r="R1172" s="474">
        <v>0</v>
      </c>
      <c r="S1172" s="474">
        <v>0</v>
      </c>
      <c r="U1172" s="474">
        <v>0</v>
      </c>
      <c r="V1172" s="474">
        <v>0</v>
      </c>
      <c r="X1172" s="465">
        <v>0</v>
      </c>
      <c r="Y1172" s="465">
        <v>0</v>
      </c>
      <c r="AA1172" s="474">
        <v>0</v>
      </c>
      <c r="AB1172" s="474">
        <v>0</v>
      </c>
      <c r="AD1172" s="474"/>
      <c r="AE1172" s="474"/>
      <c r="AF1172" s="514"/>
      <c r="AG1172" s="474"/>
      <c r="AH1172" s="474"/>
      <c r="AP1172" s="535"/>
    </row>
    <row r="1173" spans="1:42" ht="24" customHeight="1" outlineLevel="1" x14ac:dyDescent="0.25">
      <c r="A1173" s="493"/>
      <c r="B1173" s="471" t="s">
        <v>19754</v>
      </c>
      <c r="C1173" s="469" t="s">
        <v>4619</v>
      </c>
      <c r="E1173" s="472" t="s">
        <v>19749</v>
      </c>
      <c r="F1173" s="469" t="s">
        <v>4455</v>
      </c>
      <c r="G1173" s="468">
        <v>2</v>
      </c>
      <c r="H1173" s="468" t="s">
        <v>4616</v>
      </c>
      <c r="I1173" s="468" t="s">
        <v>4616</v>
      </c>
      <c r="M1173" s="474">
        <f t="shared" si="69"/>
        <v>0</v>
      </c>
      <c r="N1173" s="474">
        <f t="shared" si="70"/>
        <v>0</v>
      </c>
      <c r="P1173" s="488">
        <v>0.75</v>
      </c>
      <c r="R1173" s="474">
        <v>0</v>
      </c>
      <c r="S1173" s="474">
        <v>0</v>
      </c>
      <c r="U1173" s="474">
        <v>0</v>
      </c>
      <c r="V1173" s="474">
        <v>0</v>
      </c>
      <c r="X1173" s="465">
        <v>0</v>
      </c>
      <c r="Y1173" s="465">
        <v>0</v>
      </c>
      <c r="AA1173" s="474">
        <v>0</v>
      </c>
      <c r="AB1173" s="474">
        <v>0</v>
      </c>
      <c r="AD1173" s="474"/>
      <c r="AE1173" s="474"/>
      <c r="AF1173" s="514"/>
      <c r="AG1173" s="474"/>
      <c r="AH1173" s="474"/>
      <c r="AP1173" s="535"/>
    </row>
    <row r="1174" spans="1:42" s="466" customFormat="1" ht="24" customHeight="1" outlineLevel="1" x14ac:dyDescent="0.25">
      <c r="A1174" s="492"/>
      <c r="B1174" s="462" t="s">
        <v>11474</v>
      </c>
      <c r="C1174" s="461" t="s">
        <v>4619</v>
      </c>
      <c r="D1174" s="461"/>
      <c r="E1174" s="466" t="s">
        <v>13516</v>
      </c>
      <c r="F1174" s="461" t="s">
        <v>4455</v>
      </c>
      <c r="G1174" s="464">
        <v>2.6</v>
      </c>
      <c r="H1174" s="464" t="s">
        <v>4616</v>
      </c>
      <c r="I1174" s="464" t="s">
        <v>4616</v>
      </c>
      <c r="J1174" s="464">
        <v>256</v>
      </c>
      <c r="K1174" s="461"/>
      <c r="L1174" s="464"/>
      <c r="M1174" s="474">
        <f t="shared" si="69"/>
        <v>1818.96</v>
      </c>
      <c r="N1174" s="474">
        <f t="shared" si="70"/>
        <v>1091.376</v>
      </c>
      <c r="O1174" s="514"/>
      <c r="P1174" s="486">
        <v>0.6</v>
      </c>
      <c r="Q1174" s="514"/>
      <c r="R1174" s="474">
        <v>1469.16</v>
      </c>
      <c r="S1174" s="474">
        <v>881.48</v>
      </c>
      <c r="T1174" s="514"/>
      <c r="U1174" s="474">
        <v>1469.16</v>
      </c>
      <c r="V1174" s="474">
        <v>881.48</v>
      </c>
      <c r="W1174" s="514"/>
      <c r="X1174" s="465">
        <v>1399.2</v>
      </c>
      <c r="Y1174" s="465">
        <v>839.5</v>
      </c>
      <c r="Z1174" s="514"/>
      <c r="AA1174" s="465">
        <v>1216.7</v>
      </c>
      <c r="AB1174" s="465">
        <v>730.02</v>
      </c>
      <c r="AC1174" s="514"/>
      <c r="AD1174" s="465">
        <v>1058</v>
      </c>
      <c r="AE1174" s="465">
        <v>634.79999999999995</v>
      </c>
      <c r="AF1174" s="514"/>
      <c r="AG1174" s="465">
        <v>1058</v>
      </c>
      <c r="AH1174" s="465">
        <v>634.79999999999995</v>
      </c>
      <c r="AI1174" s="530"/>
      <c r="AJ1174" s="533"/>
      <c r="AK1174" s="533"/>
      <c r="AL1174" s="533"/>
      <c r="AM1174" s="533"/>
      <c r="AN1174" s="533"/>
      <c r="AO1174" s="533"/>
      <c r="AP1174" s="534"/>
    </row>
    <row r="1175" spans="1:42" ht="24" customHeight="1" outlineLevel="1" x14ac:dyDescent="0.25">
      <c r="A1175" s="493"/>
      <c r="B1175" s="471" t="s">
        <v>11475</v>
      </c>
      <c r="C1175" s="469" t="s">
        <v>4619</v>
      </c>
      <c r="E1175" s="472" t="s">
        <v>13517</v>
      </c>
      <c r="F1175" s="469" t="s">
        <v>4455</v>
      </c>
      <c r="G1175" s="468">
        <v>2.6</v>
      </c>
      <c r="H1175" s="468" t="s">
        <v>4616</v>
      </c>
      <c r="I1175" s="468" t="s">
        <v>4616</v>
      </c>
      <c r="M1175" s="474">
        <f t="shared" si="69"/>
        <v>2734.9400000000005</v>
      </c>
      <c r="N1175" s="474">
        <f t="shared" si="70"/>
        <v>2051.2050000000004</v>
      </c>
      <c r="P1175" s="488">
        <v>0.75</v>
      </c>
      <c r="R1175" s="474">
        <v>2208.9899999999998</v>
      </c>
      <c r="S1175" s="474">
        <v>1621.41</v>
      </c>
      <c r="U1175" s="474">
        <v>2208.9899999999998</v>
      </c>
      <c r="V1175" s="474">
        <v>1621.41</v>
      </c>
      <c r="X1175" s="465">
        <v>2103.8000000000002</v>
      </c>
      <c r="Y1175" s="465">
        <v>1544.2</v>
      </c>
      <c r="AA1175" s="474">
        <v>1829.42</v>
      </c>
      <c r="AB1175" s="474">
        <v>1342.74</v>
      </c>
      <c r="AD1175" s="474">
        <v>1590.8</v>
      </c>
      <c r="AE1175" s="474">
        <v>1167.5999999999999</v>
      </c>
      <c r="AG1175" s="474">
        <v>1590.8</v>
      </c>
      <c r="AH1175" s="474">
        <v>1167.5999999999999</v>
      </c>
      <c r="AP1175" s="535"/>
    </row>
    <row r="1176" spans="1:42" ht="24" customHeight="1" outlineLevel="1" x14ac:dyDescent="0.25">
      <c r="A1176" s="493"/>
      <c r="B1176" s="471" t="s">
        <v>11476</v>
      </c>
      <c r="C1176" s="469" t="s">
        <v>4619</v>
      </c>
      <c r="E1176" s="472" t="s">
        <v>13518</v>
      </c>
      <c r="F1176" s="469" t="s">
        <v>4455</v>
      </c>
      <c r="G1176" s="468">
        <v>2.6</v>
      </c>
      <c r="H1176" s="468" t="s">
        <v>4616</v>
      </c>
      <c r="I1176" s="468" t="s">
        <v>4616</v>
      </c>
      <c r="M1176" s="474">
        <f t="shared" si="69"/>
        <v>2480.5299999999997</v>
      </c>
      <c r="N1176" s="474">
        <f t="shared" si="70"/>
        <v>1785.9815999999998</v>
      </c>
      <c r="P1176" s="488">
        <v>0.72</v>
      </c>
      <c r="R1176" s="474">
        <v>2003.51</v>
      </c>
      <c r="S1176" s="474">
        <v>1415.82</v>
      </c>
      <c r="U1176" s="474">
        <v>2003.51</v>
      </c>
      <c r="V1176" s="474">
        <v>1415.82</v>
      </c>
      <c r="X1176" s="465">
        <v>1908.1</v>
      </c>
      <c r="Y1176" s="465">
        <v>1348.4</v>
      </c>
      <c r="AA1176" s="474">
        <v>1659.22</v>
      </c>
      <c r="AB1176" s="474">
        <v>1172.54</v>
      </c>
      <c r="AD1176" s="474">
        <v>1442.8</v>
      </c>
      <c r="AE1176" s="474">
        <v>1019.5999999999999</v>
      </c>
      <c r="AG1176" s="474">
        <v>1442.8</v>
      </c>
      <c r="AH1176" s="474">
        <v>1019.5999999999999</v>
      </c>
      <c r="AP1176" s="535"/>
    </row>
    <row r="1177" spans="1:42" ht="24" customHeight="1" outlineLevel="1" x14ac:dyDescent="0.25">
      <c r="A1177" s="493"/>
      <c r="B1177" s="471" t="s">
        <v>11477</v>
      </c>
      <c r="C1177" s="469" t="s">
        <v>4619</v>
      </c>
      <c r="E1177" s="472" t="s">
        <v>13519</v>
      </c>
      <c r="F1177" s="469" t="s">
        <v>4455</v>
      </c>
      <c r="G1177" s="468">
        <v>2.6</v>
      </c>
      <c r="H1177" s="468" t="s">
        <v>4616</v>
      </c>
      <c r="I1177" s="468" t="s">
        <v>4616</v>
      </c>
      <c r="M1177" s="474">
        <f t="shared" si="69"/>
        <v>2073.3700000000003</v>
      </c>
      <c r="N1177" s="474">
        <f t="shared" si="70"/>
        <v>1306.2231000000002</v>
      </c>
      <c r="P1177" s="488">
        <v>0.63</v>
      </c>
      <c r="R1177" s="474">
        <v>1674.65</v>
      </c>
      <c r="S1177" s="474">
        <v>1087.07</v>
      </c>
      <c r="U1177" s="474">
        <v>1674.65</v>
      </c>
      <c r="V1177" s="474">
        <v>1087.07</v>
      </c>
      <c r="X1177" s="465">
        <v>1594.9</v>
      </c>
      <c r="Y1177" s="465">
        <v>1035.3</v>
      </c>
      <c r="AA1177" s="474">
        <v>1386.9</v>
      </c>
      <c r="AB1177" s="474">
        <v>900.22</v>
      </c>
      <c r="AD1177" s="474">
        <v>1206</v>
      </c>
      <c r="AE1177" s="474">
        <v>782.8</v>
      </c>
      <c r="AG1177" s="474">
        <v>1206</v>
      </c>
      <c r="AH1177" s="474">
        <v>782.8</v>
      </c>
      <c r="AP1177" s="535"/>
    </row>
    <row r="1178" spans="1:42" ht="24" customHeight="1" outlineLevel="1" x14ac:dyDescent="0.25">
      <c r="A1178" s="493"/>
      <c r="B1178" s="471" t="s">
        <v>11478</v>
      </c>
      <c r="C1178" s="469" t="s">
        <v>4619</v>
      </c>
      <c r="E1178" s="472" t="s">
        <v>13520</v>
      </c>
      <c r="F1178" s="469" t="s">
        <v>4455</v>
      </c>
      <c r="G1178" s="468">
        <v>2.6</v>
      </c>
      <c r="H1178" s="468" t="s">
        <v>4616</v>
      </c>
      <c r="I1178" s="468" t="s">
        <v>4616</v>
      </c>
      <c r="M1178" s="474">
        <f t="shared" si="69"/>
        <v>2056.21</v>
      </c>
      <c r="N1178" s="474">
        <f t="shared" si="70"/>
        <v>1295.4123</v>
      </c>
      <c r="P1178" s="488">
        <v>0.63</v>
      </c>
      <c r="R1178" s="474">
        <v>1660.79</v>
      </c>
      <c r="S1178" s="474">
        <v>996.45</v>
      </c>
      <c r="U1178" s="474">
        <v>1660.79</v>
      </c>
      <c r="V1178" s="474">
        <v>996.45</v>
      </c>
      <c r="X1178" s="465">
        <v>1581.7</v>
      </c>
      <c r="Y1178" s="465">
        <v>949</v>
      </c>
      <c r="AA1178" s="474">
        <v>1375.4</v>
      </c>
      <c r="AB1178" s="474">
        <v>825.24</v>
      </c>
      <c r="AD1178" s="474">
        <v>1196</v>
      </c>
      <c r="AE1178" s="474">
        <v>717.6</v>
      </c>
      <c r="AG1178" s="474">
        <v>1196</v>
      </c>
      <c r="AH1178" s="474">
        <v>717.6</v>
      </c>
      <c r="AP1178" s="535"/>
    </row>
    <row r="1179" spans="1:42" ht="24" customHeight="1" outlineLevel="1" x14ac:dyDescent="0.25">
      <c r="A1179" s="493"/>
      <c r="B1179" s="471" t="s">
        <v>11479</v>
      </c>
      <c r="C1179" s="469" t="s">
        <v>4619</v>
      </c>
      <c r="E1179" s="472" t="s">
        <v>13521</v>
      </c>
      <c r="F1179" s="469" t="s">
        <v>4455</v>
      </c>
      <c r="G1179" s="468">
        <v>2.6</v>
      </c>
      <c r="H1179" s="468" t="s">
        <v>4616</v>
      </c>
      <c r="I1179" s="468" t="s">
        <v>4616</v>
      </c>
      <c r="M1179" s="474">
        <f t="shared" si="69"/>
        <v>0</v>
      </c>
      <c r="N1179" s="474">
        <f t="shared" si="70"/>
        <v>0</v>
      </c>
      <c r="P1179" s="488">
        <v>0.72</v>
      </c>
      <c r="R1179" s="474">
        <v>0</v>
      </c>
      <c r="S1179" s="474">
        <v>0</v>
      </c>
      <c r="U1179" s="474">
        <v>0</v>
      </c>
      <c r="V1179" s="474">
        <v>0</v>
      </c>
      <c r="X1179" s="465">
        <v>0</v>
      </c>
      <c r="Y1179" s="465">
        <v>0</v>
      </c>
      <c r="AA1179" s="474">
        <v>0</v>
      </c>
      <c r="AB1179" s="474">
        <v>0</v>
      </c>
      <c r="AD1179" s="474"/>
      <c r="AE1179" s="474"/>
      <c r="AF1179" s="514"/>
      <c r="AG1179" s="474"/>
      <c r="AH1179" s="474"/>
      <c r="AP1179" s="535"/>
    </row>
    <row r="1180" spans="1:42" ht="24" customHeight="1" outlineLevel="1" x14ac:dyDescent="0.25">
      <c r="A1180" s="493"/>
      <c r="B1180" s="471" t="s">
        <v>19755</v>
      </c>
      <c r="C1180" s="469" t="s">
        <v>4619</v>
      </c>
      <c r="E1180" s="472" t="s">
        <v>19749</v>
      </c>
      <c r="F1180" s="469" t="s">
        <v>4455</v>
      </c>
      <c r="G1180" s="468">
        <v>2.6</v>
      </c>
      <c r="H1180" s="468" t="s">
        <v>4616</v>
      </c>
      <c r="I1180" s="468" t="s">
        <v>4616</v>
      </c>
      <c r="M1180" s="474">
        <f t="shared" si="69"/>
        <v>0</v>
      </c>
      <c r="N1180" s="474">
        <f t="shared" si="70"/>
        <v>0</v>
      </c>
      <c r="P1180" s="488">
        <v>0.75</v>
      </c>
      <c r="R1180" s="474">
        <v>0</v>
      </c>
      <c r="S1180" s="474">
        <v>0</v>
      </c>
      <c r="U1180" s="474">
        <v>0</v>
      </c>
      <c r="V1180" s="474">
        <v>0</v>
      </c>
      <c r="X1180" s="465">
        <v>0</v>
      </c>
      <c r="Y1180" s="465">
        <v>0</v>
      </c>
      <c r="AA1180" s="474">
        <v>0</v>
      </c>
      <c r="AB1180" s="474">
        <v>0</v>
      </c>
      <c r="AD1180" s="474"/>
      <c r="AE1180" s="474"/>
      <c r="AF1180" s="514"/>
      <c r="AG1180" s="474"/>
      <c r="AH1180" s="474"/>
      <c r="AP1180" s="535"/>
    </row>
    <row r="1181" spans="1:42" s="466" customFormat="1" ht="24" customHeight="1" outlineLevel="1" x14ac:dyDescent="0.25">
      <c r="A1181" s="492"/>
      <c r="B1181" s="462" t="s">
        <v>11480</v>
      </c>
      <c r="C1181" s="461" t="s">
        <v>4619</v>
      </c>
      <c r="D1181" s="461"/>
      <c r="E1181" s="466" t="s">
        <v>13516</v>
      </c>
      <c r="F1181" s="461" t="s">
        <v>4455</v>
      </c>
      <c r="G1181" s="464">
        <v>1.6</v>
      </c>
      <c r="H1181" s="464" t="s">
        <v>4616</v>
      </c>
      <c r="I1181" s="464" t="s">
        <v>4616</v>
      </c>
      <c r="J1181" s="464"/>
      <c r="K1181" s="461"/>
      <c r="L1181" s="464"/>
      <c r="M1181" s="474">
        <f t="shared" si="69"/>
        <v>1691.69</v>
      </c>
      <c r="N1181" s="474">
        <f t="shared" si="70"/>
        <v>1015.014</v>
      </c>
      <c r="O1181" s="514"/>
      <c r="P1181" s="486">
        <v>0.6</v>
      </c>
      <c r="Q1181" s="514"/>
      <c r="R1181" s="474">
        <v>1366.37</v>
      </c>
      <c r="S1181" s="474">
        <v>819.84</v>
      </c>
      <c r="T1181" s="514"/>
      <c r="U1181" s="474">
        <v>1366.37</v>
      </c>
      <c r="V1181" s="474">
        <v>819.84</v>
      </c>
      <c r="W1181" s="514"/>
      <c r="X1181" s="465">
        <v>1301.3</v>
      </c>
      <c r="Y1181" s="465">
        <v>780.8</v>
      </c>
      <c r="Z1181" s="514"/>
      <c r="AA1181" s="465">
        <v>1131.5999999999999</v>
      </c>
      <c r="AB1181" s="465">
        <v>678.96</v>
      </c>
      <c r="AC1181" s="514"/>
      <c r="AD1181" s="465">
        <v>984</v>
      </c>
      <c r="AE1181" s="465">
        <v>590.4</v>
      </c>
      <c r="AF1181" s="514"/>
      <c r="AG1181" s="465">
        <v>984</v>
      </c>
      <c r="AH1181" s="465">
        <v>590.4</v>
      </c>
      <c r="AI1181" s="530"/>
      <c r="AJ1181" s="533"/>
      <c r="AK1181" s="533"/>
      <c r="AL1181" s="533"/>
      <c r="AM1181" s="533"/>
      <c r="AN1181" s="533"/>
      <c r="AO1181" s="533"/>
      <c r="AP1181" s="534"/>
    </row>
    <row r="1182" spans="1:42" ht="24" customHeight="1" outlineLevel="1" x14ac:dyDescent="0.25">
      <c r="A1182" s="493"/>
      <c r="B1182" s="471" t="s">
        <v>11481</v>
      </c>
      <c r="C1182" s="469" t="s">
        <v>4619</v>
      </c>
      <c r="E1182" s="472" t="s">
        <v>13517</v>
      </c>
      <c r="F1182" s="469" t="s">
        <v>4455</v>
      </c>
      <c r="G1182" s="468">
        <v>1.6</v>
      </c>
      <c r="H1182" s="468" t="s">
        <v>4616</v>
      </c>
      <c r="I1182" s="468" t="s">
        <v>4616</v>
      </c>
      <c r="M1182" s="474">
        <f t="shared" si="69"/>
        <v>2362.6200000000003</v>
      </c>
      <c r="N1182" s="474">
        <f t="shared" si="70"/>
        <v>1771.9650000000001</v>
      </c>
      <c r="P1182" s="488">
        <v>0.75</v>
      </c>
      <c r="R1182" s="474">
        <v>1908.27</v>
      </c>
      <c r="S1182" s="474">
        <v>1361.64</v>
      </c>
      <c r="U1182" s="474">
        <v>1908.27</v>
      </c>
      <c r="V1182" s="474">
        <v>1361.64</v>
      </c>
      <c r="X1182" s="465">
        <v>1817.4</v>
      </c>
      <c r="Y1182" s="465">
        <v>1296.8</v>
      </c>
      <c r="AA1182" s="474">
        <v>1580.33</v>
      </c>
      <c r="AB1182" s="474">
        <v>1127.69</v>
      </c>
      <c r="AD1182" s="474">
        <v>1374.2</v>
      </c>
      <c r="AE1182" s="474">
        <v>980.59999999999991</v>
      </c>
      <c r="AG1182" s="474">
        <v>1374.2</v>
      </c>
      <c r="AH1182" s="474">
        <v>980.59999999999991</v>
      </c>
      <c r="AP1182" s="535"/>
    </row>
    <row r="1183" spans="1:42" ht="24" customHeight="1" outlineLevel="1" x14ac:dyDescent="0.25">
      <c r="A1183" s="493"/>
      <c r="B1183" s="471" t="s">
        <v>11482</v>
      </c>
      <c r="C1183" s="469" t="s">
        <v>4619</v>
      </c>
      <c r="E1183" s="472" t="s">
        <v>13518</v>
      </c>
      <c r="F1183" s="469" t="s">
        <v>4455</v>
      </c>
      <c r="G1183" s="468">
        <v>1.6</v>
      </c>
      <c r="H1183" s="468" t="s">
        <v>4616</v>
      </c>
      <c r="I1183" s="468" t="s">
        <v>4616</v>
      </c>
      <c r="M1183" s="474">
        <f t="shared" si="69"/>
        <v>2171.7799999999997</v>
      </c>
      <c r="N1183" s="474">
        <f t="shared" si="70"/>
        <v>1563.6815999999997</v>
      </c>
      <c r="P1183" s="488">
        <v>0.72</v>
      </c>
      <c r="R1183" s="474">
        <v>1754.13</v>
      </c>
      <c r="S1183" s="474">
        <v>1207.5</v>
      </c>
      <c r="U1183" s="474">
        <v>1754.13</v>
      </c>
      <c r="V1183" s="474">
        <v>1207.5</v>
      </c>
      <c r="X1183" s="465">
        <v>1670.6</v>
      </c>
      <c r="Y1183" s="465">
        <v>1150</v>
      </c>
      <c r="AA1183" s="474">
        <v>1452.68</v>
      </c>
      <c r="AB1183" s="474">
        <v>1000.04</v>
      </c>
      <c r="AD1183" s="474">
        <v>1263.2</v>
      </c>
      <c r="AE1183" s="474">
        <v>869.59999999999991</v>
      </c>
      <c r="AG1183" s="474">
        <v>1263.2</v>
      </c>
      <c r="AH1183" s="474">
        <v>869.59999999999991</v>
      </c>
      <c r="AP1183" s="535"/>
    </row>
    <row r="1184" spans="1:42" ht="24" customHeight="1" outlineLevel="1" x14ac:dyDescent="0.25">
      <c r="A1184" s="493"/>
      <c r="B1184" s="471" t="s">
        <v>11483</v>
      </c>
      <c r="C1184" s="469" t="s">
        <v>4619</v>
      </c>
      <c r="E1184" s="472" t="s">
        <v>13519</v>
      </c>
      <c r="F1184" s="469" t="s">
        <v>4455</v>
      </c>
      <c r="G1184" s="468">
        <v>1.6</v>
      </c>
      <c r="H1184" s="468" t="s">
        <v>4616</v>
      </c>
      <c r="I1184" s="468" t="s">
        <v>4616</v>
      </c>
      <c r="M1184" s="474">
        <f t="shared" si="69"/>
        <v>1882.53</v>
      </c>
      <c r="N1184" s="474">
        <f t="shared" si="70"/>
        <v>1185.9938999999999</v>
      </c>
      <c r="P1184" s="488">
        <v>0.63</v>
      </c>
      <c r="R1184" s="474">
        <v>1520.51</v>
      </c>
      <c r="S1184" s="474">
        <v>973.98</v>
      </c>
      <c r="U1184" s="474">
        <v>1520.51</v>
      </c>
      <c r="V1184" s="474">
        <v>973.98</v>
      </c>
      <c r="X1184" s="465">
        <v>1448.1</v>
      </c>
      <c r="Y1184" s="465">
        <v>927.6</v>
      </c>
      <c r="AA1184" s="474">
        <v>1259.25</v>
      </c>
      <c r="AB1184" s="474">
        <v>806.61</v>
      </c>
      <c r="AD1184" s="474">
        <v>1095</v>
      </c>
      <c r="AE1184" s="474">
        <v>701.4</v>
      </c>
      <c r="AG1184" s="474">
        <v>1095</v>
      </c>
      <c r="AH1184" s="474">
        <v>701.4</v>
      </c>
      <c r="AP1184" s="535"/>
    </row>
    <row r="1185" spans="1:42" ht="24" customHeight="1" outlineLevel="1" x14ac:dyDescent="0.25">
      <c r="A1185" s="493"/>
      <c r="B1185" s="471" t="s">
        <v>11484</v>
      </c>
      <c r="C1185" s="469" t="s">
        <v>4619</v>
      </c>
      <c r="E1185" s="472" t="s">
        <v>13520</v>
      </c>
      <c r="F1185" s="469" t="s">
        <v>4455</v>
      </c>
      <c r="G1185" s="468">
        <v>1.6</v>
      </c>
      <c r="H1185" s="468" t="s">
        <v>4616</v>
      </c>
      <c r="I1185" s="468" t="s">
        <v>4616</v>
      </c>
      <c r="M1185" s="474">
        <f t="shared" si="69"/>
        <v>1911.78</v>
      </c>
      <c r="N1185" s="474">
        <f t="shared" si="70"/>
        <v>1204.4213999999999</v>
      </c>
      <c r="P1185" s="488">
        <v>0.63</v>
      </c>
      <c r="R1185" s="474">
        <v>1544.13</v>
      </c>
      <c r="S1185" s="474">
        <v>926.52</v>
      </c>
      <c r="U1185" s="474">
        <v>1544.13</v>
      </c>
      <c r="V1185" s="474">
        <v>926.52</v>
      </c>
      <c r="X1185" s="465">
        <v>1470.6</v>
      </c>
      <c r="Y1185" s="465">
        <v>882.4</v>
      </c>
      <c r="AA1185" s="474">
        <v>1278.8</v>
      </c>
      <c r="AB1185" s="474">
        <v>767.28</v>
      </c>
      <c r="AD1185" s="474">
        <v>1112</v>
      </c>
      <c r="AE1185" s="474">
        <v>667.19999999999993</v>
      </c>
      <c r="AG1185" s="474">
        <v>1112</v>
      </c>
      <c r="AH1185" s="474">
        <v>667.19999999999993</v>
      </c>
      <c r="AP1185" s="535"/>
    </row>
    <row r="1186" spans="1:42" ht="24" customHeight="1" outlineLevel="1" x14ac:dyDescent="0.25">
      <c r="A1186" s="493"/>
      <c r="B1186" s="471" t="s">
        <v>11485</v>
      </c>
      <c r="C1186" s="469" t="s">
        <v>4619</v>
      </c>
      <c r="E1186" s="472" t="s">
        <v>13521</v>
      </c>
      <c r="F1186" s="469" t="s">
        <v>4455</v>
      </c>
      <c r="G1186" s="468">
        <v>1.6</v>
      </c>
      <c r="H1186" s="468" t="s">
        <v>4616</v>
      </c>
      <c r="I1186" s="468" t="s">
        <v>4616</v>
      </c>
      <c r="M1186" s="474">
        <f t="shared" si="69"/>
        <v>0</v>
      </c>
      <c r="N1186" s="474">
        <f t="shared" si="70"/>
        <v>0</v>
      </c>
      <c r="P1186" s="488">
        <v>0.72</v>
      </c>
      <c r="R1186" s="474">
        <v>0</v>
      </c>
      <c r="S1186" s="474">
        <v>0</v>
      </c>
      <c r="U1186" s="474">
        <v>0</v>
      </c>
      <c r="V1186" s="474">
        <v>0</v>
      </c>
      <c r="X1186" s="465">
        <v>0</v>
      </c>
      <c r="Y1186" s="465">
        <v>0</v>
      </c>
      <c r="AA1186" s="474">
        <v>0</v>
      </c>
      <c r="AB1186" s="474">
        <v>0</v>
      </c>
      <c r="AD1186" s="474"/>
      <c r="AE1186" s="474"/>
      <c r="AF1186" s="514"/>
      <c r="AG1186" s="474"/>
      <c r="AH1186" s="474"/>
      <c r="AP1186" s="535"/>
    </row>
    <row r="1187" spans="1:42" ht="24" customHeight="1" outlineLevel="1" x14ac:dyDescent="0.25">
      <c r="A1187" s="493"/>
      <c r="B1187" s="471" t="s">
        <v>19756</v>
      </c>
      <c r="C1187" s="469" t="s">
        <v>4619</v>
      </c>
      <c r="E1187" s="472" t="s">
        <v>19749</v>
      </c>
      <c r="F1187" s="469" t="s">
        <v>4455</v>
      </c>
      <c r="G1187" s="468">
        <v>1.6</v>
      </c>
      <c r="H1187" s="468" t="s">
        <v>4616</v>
      </c>
      <c r="I1187" s="468" t="s">
        <v>4616</v>
      </c>
      <c r="M1187" s="474">
        <f t="shared" si="69"/>
        <v>0</v>
      </c>
      <c r="N1187" s="474">
        <f t="shared" si="70"/>
        <v>0</v>
      </c>
      <c r="P1187" s="488">
        <v>0.75</v>
      </c>
      <c r="R1187" s="474">
        <v>0</v>
      </c>
      <c r="S1187" s="474">
        <v>0</v>
      </c>
      <c r="U1187" s="474">
        <v>0</v>
      </c>
      <c r="V1187" s="474">
        <v>0</v>
      </c>
      <c r="X1187" s="465">
        <v>0</v>
      </c>
      <c r="Y1187" s="465">
        <v>0</v>
      </c>
      <c r="AA1187" s="474">
        <v>0</v>
      </c>
      <c r="AB1187" s="474">
        <v>0</v>
      </c>
      <c r="AD1187" s="474"/>
      <c r="AE1187" s="474"/>
      <c r="AF1187" s="514"/>
      <c r="AG1187" s="474"/>
      <c r="AH1187" s="474"/>
      <c r="AP1187" s="535"/>
    </row>
    <row r="1188" spans="1:42" s="466" customFormat="1" ht="24" customHeight="1" outlineLevel="1" x14ac:dyDescent="0.25">
      <c r="A1188" s="492"/>
      <c r="B1188" s="462" t="s">
        <v>11486</v>
      </c>
      <c r="C1188" s="461" t="s">
        <v>4619</v>
      </c>
      <c r="D1188" s="461"/>
      <c r="E1188" s="466" t="s">
        <v>13516</v>
      </c>
      <c r="F1188" s="461" t="s">
        <v>4455</v>
      </c>
      <c r="G1188" s="464">
        <v>2</v>
      </c>
      <c r="H1188" s="464" t="s">
        <v>4616</v>
      </c>
      <c r="I1188" s="464" t="s">
        <v>4616</v>
      </c>
      <c r="J1188" s="464"/>
      <c r="K1188" s="461"/>
      <c r="L1188" s="464"/>
      <c r="M1188" s="474">
        <f t="shared" si="69"/>
        <v>2116.4</v>
      </c>
      <c r="N1188" s="474">
        <f t="shared" si="70"/>
        <v>1269.8399999999999</v>
      </c>
      <c r="O1188" s="514"/>
      <c r="P1188" s="486">
        <v>0.6</v>
      </c>
      <c r="Q1188" s="514"/>
      <c r="R1188" s="474">
        <v>1709.4</v>
      </c>
      <c r="S1188" s="474">
        <v>1025.6400000000001</v>
      </c>
      <c r="T1188" s="514"/>
      <c r="U1188" s="474">
        <v>1709.4</v>
      </c>
      <c r="V1188" s="474">
        <v>1025.6400000000001</v>
      </c>
      <c r="W1188" s="514"/>
      <c r="X1188" s="465">
        <v>1628</v>
      </c>
      <c r="Y1188" s="465">
        <v>976.8</v>
      </c>
      <c r="Z1188" s="514"/>
      <c r="AA1188" s="465">
        <v>1415.65</v>
      </c>
      <c r="AB1188" s="465">
        <v>849.39</v>
      </c>
      <c r="AC1188" s="514"/>
      <c r="AD1188" s="465">
        <v>1231</v>
      </c>
      <c r="AE1188" s="465">
        <v>738.6</v>
      </c>
      <c r="AF1188" s="514"/>
      <c r="AG1188" s="465">
        <v>1231</v>
      </c>
      <c r="AH1188" s="465">
        <v>738.6</v>
      </c>
      <c r="AI1188" s="530"/>
      <c r="AJ1188" s="533"/>
      <c r="AK1188" s="533"/>
      <c r="AL1188" s="533"/>
      <c r="AM1188" s="533"/>
      <c r="AN1188" s="533"/>
      <c r="AO1188" s="533"/>
      <c r="AP1188" s="534"/>
    </row>
    <row r="1189" spans="1:42" ht="24" customHeight="1" outlineLevel="1" x14ac:dyDescent="0.25">
      <c r="A1189" s="493"/>
      <c r="B1189" s="471" t="s">
        <v>11487</v>
      </c>
      <c r="C1189" s="469" t="s">
        <v>4619</v>
      </c>
      <c r="E1189" s="472" t="s">
        <v>13517</v>
      </c>
      <c r="F1189" s="469" t="s">
        <v>4455</v>
      </c>
      <c r="G1189" s="468">
        <v>2</v>
      </c>
      <c r="H1189" s="468" t="s">
        <v>4616</v>
      </c>
      <c r="I1189" s="468" t="s">
        <v>4616</v>
      </c>
      <c r="M1189" s="474">
        <f t="shared" si="69"/>
        <v>2787.2000000000003</v>
      </c>
      <c r="N1189" s="474">
        <f t="shared" si="70"/>
        <v>2090.4</v>
      </c>
      <c r="P1189" s="488">
        <v>0.75</v>
      </c>
      <c r="R1189" s="474">
        <v>2251.1999999999998</v>
      </c>
      <c r="S1189" s="474">
        <v>1567.44</v>
      </c>
      <c r="U1189" s="474">
        <v>2251.1999999999998</v>
      </c>
      <c r="V1189" s="474">
        <v>1567.44</v>
      </c>
      <c r="X1189" s="465">
        <v>2144</v>
      </c>
      <c r="Y1189" s="465">
        <v>1492.8</v>
      </c>
      <c r="AA1189" s="474">
        <v>1864.38</v>
      </c>
      <c r="AB1189" s="474">
        <v>1298.1199999999999</v>
      </c>
      <c r="AD1189" s="474">
        <v>1621.2</v>
      </c>
      <c r="AE1189" s="474">
        <v>1128.8</v>
      </c>
      <c r="AG1189" s="474">
        <v>1621.2</v>
      </c>
      <c r="AH1189" s="474">
        <v>1128.8</v>
      </c>
      <c r="AP1189" s="535"/>
    </row>
    <row r="1190" spans="1:42" ht="24" customHeight="1" outlineLevel="1" x14ac:dyDescent="0.25">
      <c r="A1190" s="493"/>
      <c r="B1190" s="471" t="s">
        <v>11488</v>
      </c>
      <c r="C1190" s="469" t="s">
        <v>4619</v>
      </c>
      <c r="E1190" s="472" t="s">
        <v>13518</v>
      </c>
      <c r="F1190" s="469" t="s">
        <v>4455</v>
      </c>
      <c r="G1190" s="468">
        <v>2</v>
      </c>
      <c r="H1190" s="468" t="s">
        <v>4616</v>
      </c>
      <c r="I1190" s="468" t="s">
        <v>4616</v>
      </c>
      <c r="M1190" s="474">
        <f t="shared" si="69"/>
        <v>2596.36</v>
      </c>
      <c r="N1190" s="474">
        <f t="shared" si="70"/>
        <v>1869.3792000000001</v>
      </c>
      <c r="P1190" s="488">
        <v>0.72</v>
      </c>
      <c r="R1190" s="474">
        <v>2097.06</v>
      </c>
      <c r="S1190" s="474">
        <v>1413.3</v>
      </c>
      <c r="U1190" s="474">
        <v>2097.06</v>
      </c>
      <c r="V1190" s="474">
        <v>1413.3</v>
      </c>
      <c r="X1190" s="465">
        <v>1997.2</v>
      </c>
      <c r="Y1190" s="465">
        <v>1346</v>
      </c>
      <c r="AA1190" s="474">
        <v>1736.73</v>
      </c>
      <c r="AB1190" s="474">
        <v>1170.47</v>
      </c>
      <c r="AD1190" s="474">
        <v>1510.2</v>
      </c>
      <c r="AE1190" s="474">
        <v>1017.8</v>
      </c>
      <c r="AG1190" s="474">
        <v>1510.2</v>
      </c>
      <c r="AH1190" s="474">
        <v>1017.8</v>
      </c>
      <c r="AP1190" s="535"/>
    </row>
    <row r="1191" spans="1:42" ht="24" customHeight="1" outlineLevel="1" x14ac:dyDescent="0.25">
      <c r="A1191" s="493"/>
      <c r="B1191" s="471" t="s">
        <v>11489</v>
      </c>
      <c r="C1191" s="469" t="s">
        <v>4619</v>
      </c>
      <c r="E1191" s="472" t="s">
        <v>13519</v>
      </c>
      <c r="F1191" s="469" t="s">
        <v>4455</v>
      </c>
      <c r="G1191" s="468">
        <v>2</v>
      </c>
      <c r="H1191" s="468" t="s">
        <v>4616</v>
      </c>
      <c r="I1191" s="468" t="s">
        <v>4616</v>
      </c>
      <c r="M1191" s="474">
        <f t="shared" si="69"/>
        <v>2307.2400000000002</v>
      </c>
      <c r="N1191" s="474">
        <f t="shared" si="70"/>
        <v>1453.5612000000001</v>
      </c>
      <c r="P1191" s="488">
        <v>0.63</v>
      </c>
      <c r="R1191" s="474">
        <v>1863.54</v>
      </c>
      <c r="S1191" s="474">
        <v>1179.78</v>
      </c>
      <c r="U1191" s="474">
        <v>1863.54</v>
      </c>
      <c r="V1191" s="474">
        <v>1179.78</v>
      </c>
      <c r="X1191" s="465">
        <v>1774.8</v>
      </c>
      <c r="Y1191" s="465">
        <v>1123.5999999999999</v>
      </c>
      <c r="AA1191" s="474">
        <v>1543.3</v>
      </c>
      <c r="AB1191" s="474">
        <v>977.04</v>
      </c>
      <c r="AD1191" s="474">
        <v>1342</v>
      </c>
      <c r="AE1191" s="474">
        <v>849.6</v>
      </c>
      <c r="AG1191" s="474">
        <v>1342</v>
      </c>
      <c r="AH1191" s="474">
        <v>849.6</v>
      </c>
      <c r="AP1191" s="535"/>
    </row>
    <row r="1192" spans="1:42" ht="24" customHeight="1" outlineLevel="1" x14ac:dyDescent="0.25">
      <c r="A1192" s="493"/>
      <c r="B1192" s="471" t="s">
        <v>11490</v>
      </c>
      <c r="C1192" s="469" t="s">
        <v>4619</v>
      </c>
      <c r="E1192" s="472" t="s">
        <v>13520</v>
      </c>
      <c r="F1192" s="469" t="s">
        <v>4455</v>
      </c>
      <c r="G1192" s="468">
        <v>2</v>
      </c>
      <c r="H1192" s="468" t="s">
        <v>4616</v>
      </c>
      <c r="I1192" s="468" t="s">
        <v>4616</v>
      </c>
      <c r="M1192" s="474">
        <f t="shared" si="69"/>
        <v>2393.17</v>
      </c>
      <c r="N1192" s="474">
        <f t="shared" si="70"/>
        <v>1507.6971000000001</v>
      </c>
      <c r="P1192" s="488">
        <v>0.63</v>
      </c>
      <c r="R1192" s="474">
        <v>1932.95</v>
      </c>
      <c r="S1192" s="474">
        <v>1159.83</v>
      </c>
      <c r="U1192" s="474">
        <v>1932.95</v>
      </c>
      <c r="V1192" s="474">
        <v>1159.83</v>
      </c>
      <c r="X1192" s="465">
        <v>1840.9</v>
      </c>
      <c r="Y1192" s="465">
        <v>1104.5999999999999</v>
      </c>
      <c r="AA1192" s="474">
        <v>1600.8</v>
      </c>
      <c r="AB1192" s="474">
        <v>960.48</v>
      </c>
      <c r="AD1192" s="474">
        <v>1392</v>
      </c>
      <c r="AE1192" s="474">
        <v>835.19999999999993</v>
      </c>
      <c r="AG1192" s="474">
        <v>1392</v>
      </c>
      <c r="AH1192" s="474">
        <v>835.19999999999993</v>
      </c>
      <c r="AP1192" s="535"/>
    </row>
    <row r="1193" spans="1:42" ht="24" customHeight="1" outlineLevel="1" x14ac:dyDescent="0.25">
      <c r="A1193" s="493"/>
      <c r="B1193" s="471" t="s">
        <v>11491</v>
      </c>
      <c r="C1193" s="469" t="s">
        <v>4619</v>
      </c>
      <c r="E1193" s="472" t="s">
        <v>13521</v>
      </c>
      <c r="F1193" s="469" t="s">
        <v>4455</v>
      </c>
      <c r="G1193" s="468">
        <v>2</v>
      </c>
      <c r="H1193" s="468" t="s">
        <v>4616</v>
      </c>
      <c r="I1193" s="468" t="s">
        <v>4616</v>
      </c>
      <c r="M1193" s="474">
        <f t="shared" si="69"/>
        <v>0</v>
      </c>
      <c r="N1193" s="474">
        <f t="shared" si="70"/>
        <v>0</v>
      </c>
      <c r="P1193" s="488">
        <v>0.72</v>
      </c>
      <c r="R1193" s="474">
        <v>0</v>
      </c>
      <c r="S1193" s="474">
        <v>0</v>
      </c>
      <c r="U1193" s="474">
        <v>0</v>
      </c>
      <c r="V1193" s="474">
        <v>0</v>
      </c>
      <c r="X1193" s="465">
        <v>0</v>
      </c>
      <c r="Y1193" s="465">
        <v>0</v>
      </c>
      <c r="AA1193" s="474">
        <v>0</v>
      </c>
      <c r="AB1193" s="474">
        <v>0</v>
      </c>
      <c r="AD1193" s="474"/>
      <c r="AE1193" s="474"/>
      <c r="AF1193" s="514"/>
      <c r="AG1193" s="474"/>
      <c r="AH1193" s="474"/>
      <c r="AP1193" s="535"/>
    </row>
    <row r="1194" spans="1:42" ht="24" customHeight="1" outlineLevel="1" x14ac:dyDescent="0.25">
      <c r="A1194" s="493"/>
      <c r="B1194" s="471" t="s">
        <v>19757</v>
      </c>
      <c r="C1194" s="469" t="s">
        <v>4619</v>
      </c>
      <c r="E1194" s="472" t="s">
        <v>19749</v>
      </c>
      <c r="F1194" s="469" t="s">
        <v>4455</v>
      </c>
      <c r="G1194" s="468">
        <v>2</v>
      </c>
      <c r="H1194" s="468" t="s">
        <v>4616</v>
      </c>
      <c r="I1194" s="468" t="s">
        <v>4616</v>
      </c>
      <c r="M1194" s="474">
        <f t="shared" si="69"/>
        <v>0</v>
      </c>
      <c r="N1194" s="474">
        <f t="shared" si="70"/>
        <v>0</v>
      </c>
      <c r="P1194" s="488">
        <v>0.75</v>
      </c>
      <c r="R1194" s="474">
        <v>0</v>
      </c>
      <c r="S1194" s="474">
        <v>0</v>
      </c>
      <c r="U1194" s="474">
        <v>0</v>
      </c>
      <c r="V1194" s="474">
        <v>0</v>
      </c>
      <c r="X1194" s="465">
        <v>0</v>
      </c>
      <c r="Y1194" s="465">
        <v>0</v>
      </c>
      <c r="AA1194" s="474">
        <v>0</v>
      </c>
      <c r="AB1194" s="474">
        <v>0</v>
      </c>
      <c r="AD1194" s="474"/>
      <c r="AE1194" s="474"/>
      <c r="AF1194" s="514"/>
      <c r="AG1194" s="474"/>
      <c r="AH1194" s="474"/>
      <c r="AP1194" s="535"/>
    </row>
    <row r="1195" spans="1:42" s="466" customFormat="1" ht="24" customHeight="1" outlineLevel="1" x14ac:dyDescent="0.25">
      <c r="A1195" s="492"/>
      <c r="B1195" s="462" t="s">
        <v>11492</v>
      </c>
      <c r="C1195" s="461" t="s">
        <v>4619</v>
      </c>
      <c r="D1195" s="461"/>
      <c r="E1195" s="466" t="s">
        <v>13516</v>
      </c>
      <c r="F1195" s="461" t="s">
        <v>4455</v>
      </c>
      <c r="G1195" s="464">
        <v>2.6</v>
      </c>
      <c r="H1195" s="464" t="s">
        <v>4616</v>
      </c>
      <c r="I1195" s="464" t="s">
        <v>4616</v>
      </c>
      <c r="J1195" s="464"/>
      <c r="K1195" s="461"/>
      <c r="L1195" s="464"/>
      <c r="M1195" s="474">
        <f t="shared" si="69"/>
        <v>2499.77</v>
      </c>
      <c r="N1195" s="474">
        <f t="shared" si="70"/>
        <v>1499.8619999999999</v>
      </c>
      <c r="O1195" s="514"/>
      <c r="P1195" s="486">
        <v>0.6</v>
      </c>
      <c r="Q1195" s="514"/>
      <c r="R1195" s="474">
        <v>2019.05</v>
      </c>
      <c r="S1195" s="474">
        <v>1211.3900000000001</v>
      </c>
      <c r="T1195" s="514"/>
      <c r="U1195" s="474">
        <v>2019.05</v>
      </c>
      <c r="V1195" s="474">
        <v>1211.3900000000001</v>
      </c>
      <c r="W1195" s="514"/>
      <c r="X1195" s="465">
        <v>1922.9</v>
      </c>
      <c r="Y1195" s="465">
        <v>1153.7</v>
      </c>
      <c r="Z1195" s="514"/>
      <c r="AA1195" s="465">
        <v>1672.1</v>
      </c>
      <c r="AB1195" s="465">
        <v>1003.26</v>
      </c>
      <c r="AC1195" s="514"/>
      <c r="AD1195" s="465">
        <v>1454</v>
      </c>
      <c r="AE1195" s="465">
        <v>872.4</v>
      </c>
      <c r="AF1195" s="514"/>
      <c r="AG1195" s="465">
        <v>1454</v>
      </c>
      <c r="AH1195" s="465">
        <v>872.4</v>
      </c>
      <c r="AI1195" s="530"/>
      <c r="AJ1195" s="533"/>
      <c r="AK1195" s="533"/>
      <c r="AL1195" s="533"/>
      <c r="AM1195" s="533"/>
      <c r="AN1195" s="533"/>
      <c r="AO1195" s="533"/>
      <c r="AP1195" s="534"/>
    </row>
    <row r="1196" spans="1:42" ht="24" customHeight="1" outlineLevel="1" x14ac:dyDescent="0.25">
      <c r="A1196" s="493"/>
      <c r="B1196" s="471" t="s">
        <v>11493</v>
      </c>
      <c r="C1196" s="469" t="s">
        <v>4619</v>
      </c>
      <c r="E1196" s="472" t="s">
        <v>13517</v>
      </c>
      <c r="F1196" s="469" t="s">
        <v>4455</v>
      </c>
      <c r="G1196" s="468">
        <v>2.6</v>
      </c>
      <c r="H1196" s="468" t="s">
        <v>4616</v>
      </c>
      <c r="I1196" s="468" t="s">
        <v>4616</v>
      </c>
      <c r="M1196" s="474">
        <f t="shared" si="69"/>
        <v>3415.75</v>
      </c>
      <c r="N1196" s="474">
        <f t="shared" si="70"/>
        <v>2561.8125</v>
      </c>
      <c r="P1196" s="488">
        <v>0.75</v>
      </c>
      <c r="R1196" s="474">
        <v>2758.88</v>
      </c>
      <c r="S1196" s="474">
        <v>1951.32</v>
      </c>
      <c r="U1196" s="474">
        <v>2758.88</v>
      </c>
      <c r="V1196" s="474">
        <v>1951.32</v>
      </c>
      <c r="X1196" s="465">
        <v>2627.5</v>
      </c>
      <c r="Y1196" s="465">
        <v>1858.4</v>
      </c>
      <c r="AA1196" s="474">
        <v>2284.8200000000002</v>
      </c>
      <c r="AB1196" s="474">
        <v>1615.98</v>
      </c>
      <c r="AD1196" s="474">
        <v>1986.8</v>
      </c>
      <c r="AE1196" s="474">
        <v>1405.1999999999998</v>
      </c>
      <c r="AG1196" s="474">
        <v>1986.8</v>
      </c>
      <c r="AH1196" s="474">
        <v>1405.1999999999998</v>
      </c>
      <c r="AP1196" s="535"/>
    </row>
    <row r="1197" spans="1:42" ht="24" customHeight="1" outlineLevel="1" x14ac:dyDescent="0.25">
      <c r="A1197" s="493"/>
      <c r="B1197" s="471" t="s">
        <v>11494</v>
      </c>
      <c r="C1197" s="469" t="s">
        <v>4619</v>
      </c>
      <c r="E1197" s="472" t="s">
        <v>13518</v>
      </c>
      <c r="F1197" s="469" t="s">
        <v>4455</v>
      </c>
      <c r="G1197" s="468">
        <v>2.6</v>
      </c>
      <c r="H1197" s="468" t="s">
        <v>4616</v>
      </c>
      <c r="I1197" s="468" t="s">
        <v>4616</v>
      </c>
      <c r="M1197" s="474">
        <f t="shared" si="69"/>
        <v>3161.34</v>
      </c>
      <c r="N1197" s="474">
        <f t="shared" si="70"/>
        <v>2276.1648</v>
      </c>
      <c r="P1197" s="488">
        <v>0.72</v>
      </c>
      <c r="R1197" s="474">
        <v>2553.39</v>
      </c>
      <c r="S1197" s="474">
        <v>1745.73</v>
      </c>
      <c r="U1197" s="474">
        <v>2553.39</v>
      </c>
      <c r="V1197" s="474">
        <v>1745.73</v>
      </c>
      <c r="X1197" s="465">
        <v>2431.8000000000002</v>
      </c>
      <c r="Y1197" s="465">
        <v>1662.6</v>
      </c>
      <c r="AA1197" s="474">
        <v>2114.62</v>
      </c>
      <c r="AB1197" s="474">
        <v>1445.78</v>
      </c>
      <c r="AD1197" s="474">
        <v>1838.8</v>
      </c>
      <c r="AE1197" s="474">
        <v>1257.1999999999998</v>
      </c>
      <c r="AG1197" s="474">
        <v>1838.8</v>
      </c>
      <c r="AH1197" s="474">
        <v>1257.1999999999998</v>
      </c>
      <c r="AP1197" s="535"/>
    </row>
    <row r="1198" spans="1:42" ht="24" customHeight="1" outlineLevel="1" x14ac:dyDescent="0.25">
      <c r="A1198" s="493"/>
      <c r="B1198" s="471" t="s">
        <v>11495</v>
      </c>
      <c r="C1198" s="469" t="s">
        <v>4619</v>
      </c>
      <c r="E1198" s="472" t="s">
        <v>13519</v>
      </c>
      <c r="F1198" s="469" t="s">
        <v>4455</v>
      </c>
      <c r="G1198" s="468">
        <v>2.6</v>
      </c>
      <c r="H1198" s="468" t="s">
        <v>4616</v>
      </c>
      <c r="I1198" s="468" t="s">
        <v>4616</v>
      </c>
      <c r="M1198" s="474">
        <f t="shared" si="69"/>
        <v>2754.18</v>
      </c>
      <c r="N1198" s="474">
        <f t="shared" si="70"/>
        <v>1735.1333999999999</v>
      </c>
      <c r="P1198" s="488">
        <v>0.63</v>
      </c>
      <c r="R1198" s="474">
        <v>2224.5300000000002</v>
      </c>
      <c r="S1198" s="474">
        <v>1416.98</v>
      </c>
      <c r="U1198" s="474">
        <v>2224.5300000000002</v>
      </c>
      <c r="V1198" s="474">
        <v>1416.98</v>
      </c>
      <c r="X1198" s="465">
        <v>2118.6</v>
      </c>
      <c r="Y1198" s="465">
        <v>1349.5</v>
      </c>
      <c r="AA1198" s="474">
        <v>1842.3</v>
      </c>
      <c r="AB1198" s="474">
        <v>1173.46</v>
      </c>
      <c r="AD1198" s="474">
        <v>1602</v>
      </c>
      <c r="AE1198" s="474">
        <v>1020.4</v>
      </c>
      <c r="AG1198" s="474">
        <v>1602</v>
      </c>
      <c r="AH1198" s="474">
        <v>1020.4</v>
      </c>
      <c r="AP1198" s="535"/>
    </row>
    <row r="1199" spans="1:42" ht="24" customHeight="1" outlineLevel="1" x14ac:dyDescent="0.25">
      <c r="A1199" s="493"/>
      <c r="B1199" s="471" t="s">
        <v>11496</v>
      </c>
      <c r="C1199" s="469" t="s">
        <v>4619</v>
      </c>
      <c r="E1199" s="472" t="s">
        <v>13520</v>
      </c>
      <c r="F1199" s="469" t="s">
        <v>4455</v>
      </c>
      <c r="G1199" s="468">
        <v>2.6</v>
      </c>
      <c r="H1199" s="468" t="s">
        <v>4616</v>
      </c>
      <c r="I1199" s="468" t="s">
        <v>4616</v>
      </c>
      <c r="M1199" s="474">
        <f t="shared" ref="M1199:M1209" si="71">X1199*$O$3</f>
        <v>2826.46</v>
      </c>
      <c r="N1199" s="474">
        <f t="shared" ref="N1199:N1262" si="72">M1199*P1199</f>
        <v>1780.6698000000001</v>
      </c>
      <c r="P1199" s="488">
        <v>0.63</v>
      </c>
      <c r="R1199" s="474">
        <v>2282.91</v>
      </c>
      <c r="S1199" s="474">
        <v>1369.73</v>
      </c>
      <c r="U1199" s="474">
        <v>2282.91</v>
      </c>
      <c r="V1199" s="474">
        <v>1369.73</v>
      </c>
      <c r="X1199" s="465">
        <v>2174.1999999999998</v>
      </c>
      <c r="Y1199" s="465">
        <v>1304.5</v>
      </c>
      <c r="AA1199" s="474">
        <v>1890.6</v>
      </c>
      <c r="AB1199" s="474">
        <v>1134.3599999999999</v>
      </c>
      <c r="AD1199" s="474">
        <v>1644</v>
      </c>
      <c r="AE1199" s="474">
        <v>986.4</v>
      </c>
      <c r="AG1199" s="474">
        <v>1644</v>
      </c>
      <c r="AH1199" s="474">
        <v>986.4</v>
      </c>
      <c r="AP1199" s="535"/>
    </row>
    <row r="1200" spans="1:42" ht="24" customHeight="1" outlineLevel="1" x14ac:dyDescent="0.25">
      <c r="A1200" s="493"/>
      <c r="B1200" s="471" t="s">
        <v>11497</v>
      </c>
      <c r="C1200" s="469" t="s">
        <v>4619</v>
      </c>
      <c r="E1200" s="472" t="s">
        <v>13521</v>
      </c>
      <c r="F1200" s="469" t="s">
        <v>4455</v>
      </c>
      <c r="G1200" s="468">
        <v>2.6</v>
      </c>
      <c r="H1200" s="468" t="s">
        <v>4616</v>
      </c>
      <c r="I1200" s="468" t="s">
        <v>4616</v>
      </c>
      <c r="M1200" s="474">
        <f t="shared" si="71"/>
        <v>0</v>
      </c>
      <c r="N1200" s="474">
        <f t="shared" si="72"/>
        <v>0</v>
      </c>
      <c r="P1200" s="488">
        <v>0.72</v>
      </c>
      <c r="R1200" s="474">
        <v>0</v>
      </c>
      <c r="S1200" s="474">
        <v>0</v>
      </c>
      <c r="U1200" s="474">
        <v>0</v>
      </c>
      <c r="V1200" s="474">
        <v>0</v>
      </c>
      <c r="X1200" s="465">
        <v>0</v>
      </c>
      <c r="Y1200" s="465">
        <v>0</v>
      </c>
      <c r="AA1200" s="474">
        <v>0</v>
      </c>
      <c r="AB1200" s="474">
        <v>0</v>
      </c>
      <c r="AD1200" s="474"/>
      <c r="AE1200" s="474"/>
      <c r="AF1200" s="514"/>
      <c r="AG1200" s="474"/>
      <c r="AH1200" s="474"/>
      <c r="AP1200" s="535"/>
    </row>
    <row r="1201" spans="1:42" ht="24" customHeight="1" outlineLevel="1" x14ac:dyDescent="0.25">
      <c r="A1201" s="493"/>
      <c r="B1201" s="471" t="s">
        <v>19758</v>
      </c>
      <c r="C1201" s="469" t="s">
        <v>4619</v>
      </c>
      <c r="E1201" s="472" t="s">
        <v>19749</v>
      </c>
      <c r="F1201" s="469" t="s">
        <v>4455</v>
      </c>
      <c r="G1201" s="468">
        <v>2.6</v>
      </c>
      <c r="H1201" s="468" t="s">
        <v>4616</v>
      </c>
      <c r="I1201" s="468" t="s">
        <v>4616</v>
      </c>
      <c r="M1201" s="474">
        <f t="shared" si="71"/>
        <v>0</v>
      </c>
      <c r="N1201" s="474">
        <f t="shared" si="72"/>
        <v>0</v>
      </c>
      <c r="P1201" s="488">
        <v>0.75</v>
      </c>
      <c r="R1201" s="474">
        <v>0</v>
      </c>
      <c r="S1201" s="474">
        <v>0</v>
      </c>
      <c r="U1201" s="474">
        <v>0</v>
      </c>
      <c r="V1201" s="474">
        <v>0</v>
      </c>
      <c r="X1201" s="465">
        <v>0</v>
      </c>
      <c r="Y1201" s="465">
        <v>0</v>
      </c>
      <c r="AA1201" s="474">
        <v>0</v>
      </c>
      <c r="AB1201" s="474">
        <v>0</v>
      </c>
      <c r="AD1201" s="474"/>
      <c r="AE1201" s="474"/>
      <c r="AF1201" s="514"/>
      <c r="AG1201" s="474"/>
      <c r="AH1201" s="474"/>
      <c r="AP1201" s="535"/>
    </row>
    <row r="1202" spans="1:42" ht="24" customHeight="1" outlineLevel="1" x14ac:dyDescent="0.25">
      <c r="A1202" s="493" t="s">
        <v>16810</v>
      </c>
      <c r="B1202" s="471" t="s">
        <v>16824</v>
      </c>
      <c r="C1202" s="469" t="s">
        <v>4619</v>
      </c>
      <c r="E1202" s="472" t="s">
        <v>16828</v>
      </c>
      <c r="F1202" s="469" t="s">
        <v>4455</v>
      </c>
      <c r="M1202" s="474">
        <f t="shared" si="71"/>
        <v>0</v>
      </c>
      <c r="N1202" s="474">
        <f t="shared" si="72"/>
        <v>0</v>
      </c>
      <c r="P1202" s="488">
        <v>0.6</v>
      </c>
      <c r="R1202" s="474">
        <v>0</v>
      </c>
      <c r="S1202" s="474">
        <v>0</v>
      </c>
      <c r="U1202" s="474">
        <v>0</v>
      </c>
      <c r="V1202" s="474">
        <v>0</v>
      </c>
      <c r="X1202" s="465">
        <v>0</v>
      </c>
      <c r="Y1202" s="465">
        <v>0</v>
      </c>
      <c r="AA1202" s="474">
        <v>0</v>
      </c>
      <c r="AB1202" s="474">
        <v>0</v>
      </c>
      <c r="AD1202" s="474"/>
      <c r="AE1202" s="474"/>
      <c r="AG1202" s="474"/>
      <c r="AH1202" s="474"/>
      <c r="AP1202" s="535"/>
    </row>
    <row r="1203" spans="1:42" ht="24" customHeight="1" outlineLevel="1" x14ac:dyDescent="0.25">
      <c r="A1203" s="493" t="s">
        <v>16810</v>
      </c>
      <c r="B1203" s="471" t="s">
        <v>17770</v>
      </c>
      <c r="C1203" s="469" t="s">
        <v>4619</v>
      </c>
      <c r="E1203" s="472" t="s">
        <v>17771</v>
      </c>
      <c r="F1203" s="469" t="s">
        <v>4455</v>
      </c>
      <c r="M1203" s="474">
        <f t="shared" si="71"/>
        <v>0</v>
      </c>
      <c r="N1203" s="474">
        <f t="shared" si="72"/>
        <v>0</v>
      </c>
      <c r="P1203" s="488">
        <v>0.6</v>
      </c>
      <c r="R1203" s="474">
        <v>0</v>
      </c>
      <c r="S1203" s="474">
        <v>0</v>
      </c>
      <c r="U1203" s="474">
        <v>0</v>
      </c>
      <c r="V1203" s="474">
        <v>0</v>
      </c>
      <c r="X1203" s="465">
        <v>0</v>
      </c>
      <c r="Y1203" s="465">
        <v>0</v>
      </c>
      <c r="AA1203" s="474">
        <v>0</v>
      </c>
      <c r="AB1203" s="474">
        <v>0</v>
      </c>
      <c r="AD1203" s="474"/>
      <c r="AE1203" s="474"/>
      <c r="AG1203" s="474"/>
      <c r="AH1203" s="474"/>
      <c r="AP1203" s="535"/>
    </row>
    <row r="1204" spans="1:42" ht="24" customHeight="1" outlineLevel="1" x14ac:dyDescent="0.25">
      <c r="A1204" s="493" t="s">
        <v>16810</v>
      </c>
      <c r="B1204" s="471" t="s">
        <v>16825</v>
      </c>
      <c r="C1204" s="469" t="s">
        <v>4619</v>
      </c>
      <c r="E1204" s="472" t="s">
        <v>16829</v>
      </c>
      <c r="F1204" s="469" t="s">
        <v>4455</v>
      </c>
      <c r="M1204" s="474">
        <f t="shared" si="71"/>
        <v>0</v>
      </c>
      <c r="N1204" s="474">
        <f t="shared" si="72"/>
        <v>0</v>
      </c>
      <c r="P1204" s="488">
        <v>0.6</v>
      </c>
      <c r="R1204" s="474">
        <v>0</v>
      </c>
      <c r="S1204" s="474">
        <v>0</v>
      </c>
      <c r="U1204" s="474">
        <v>0</v>
      </c>
      <c r="V1204" s="474">
        <v>0</v>
      </c>
      <c r="X1204" s="465">
        <v>0</v>
      </c>
      <c r="Y1204" s="465">
        <v>0</v>
      </c>
      <c r="AA1204" s="474">
        <v>0</v>
      </c>
      <c r="AB1204" s="474">
        <v>0</v>
      </c>
      <c r="AD1204" s="474"/>
      <c r="AE1204" s="474"/>
      <c r="AG1204" s="474"/>
      <c r="AH1204" s="474"/>
      <c r="AP1204" s="535"/>
    </row>
    <row r="1205" spans="1:42" ht="24" customHeight="1" outlineLevel="1" x14ac:dyDescent="0.25">
      <c r="A1205" s="493" t="s">
        <v>16810</v>
      </c>
      <c r="B1205" s="471" t="s">
        <v>16826</v>
      </c>
      <c r="C1205" s="469" t="s">
        <v>4619</v>
      </c>
      <c r="E1205" s="472" t="s">
        <v>17768</v>
      </c>
      <c r="F1205" s="469" t="s">
        <v>4455</v>
      </c>
      <c r="M1205" s="474">
        <f t="shared" si="71"/>
        <v>0</v>
      </c>
      <c r="N1205" s="474">
        <f t="shared" si="72"/>
        <v>0</v>
      </c>
      <c r="P1205" s="488">
        <v>0.6</v>
      </c>
      <c r="R1205" s="474">
        <v>0</v>
      </c>
      <c r="S1205" s="474">
        <v>0</v>
      </c>
      <c r="U1205" s="474">
        <v>0</v>
      </c>
      <c r="V1205" s="474">
        <v>0</v>
      </c>
      <c r="X1205" s="465">
        <v>0</v>
      </c>
      <c r="Y1205" s="465">
        <v>0</v>
      </c>
      <c r="AA1205" s="474">
        <v>0</v>
      </c>
      <c r="AB1205" s="474">
        <v>0</v>
      </c>
      <c r="AD1205" s="474"/>
      <c r="AE1205" s="474"/>
      <c r="AG1205" s="474"/>
      <c r="AH1205" s="474"/>
      <c r="AP1205" s="535"/>
    </row>
    <row r="1206" spans="1:42" ht="24" customHeight="1" outlineLevel="1" x14ac:dyDescent="0.25">
      <c r="A1206" s="493" t="s">
        <v>16810</v>
      </c>
      <c r="B1206" s="471" t="s">
        <v>17772</v>
      </c>
      <c r="C1206" s="469" t="s">
        <v>4619</v>
      </c>
      <c r="E1206" s="472" t="s">
        <v>17773</v>
      </c>
      <c r="F1206" s="469" t="s">
        <v>4455</v>
      </c>
      <c r="M1206" s="474">
        <f t="shared" si="71"/>
        <v>0</v>
      </c>
      <c r="N1206" s="474">
        <f t="shared" si="72"/>
        <v>0</v>
      </c>
      <c r="P1206" s="488">
        <v>0.6</v>
      </c>
      <c r="R1206" s="474">
        <v>0</v>
      </c>
      <c r="S1206" s="474">
        <v>0</v>
      </c>
      <c r="U1206" s="474">
        <v>0</v>
      </c>
      <c r="V1206" s="474">
        <v>0</v>
      </c>
      <c r="X1206" s="465">
        <v>0</v>
      </c>
      <c r="Y1206" s="465">
        <v>0</v>
      </c>
      <c r="AA1206" s="474">
        <v>0</v>
      </c>
      <c r="AB1206" s="474">
        <v>0</v>
      </c>
      <c r="AD1206" s="474"/>
      <c r="AE1206" s="474"/>
      <c r="AG1206" s="474"/>
      <c r="AH1206" s="474"/>
      <c r="AP1206" s="535"/>
    </row>
    <row r="1207" spans="1:42" ht="24" customHeight="1" outlineLevel="1" x14ac:dyDescent="0.25">
      <c r="A1207" s="493" t="s">
        <v>16810</v>
      </c>
      <c r="B1207" s="471" t="s">
        <v>16827</v>
      </c>
      <c r="C1207" s="469" t="s">
        <v>4619</v>
      </c>
      <c r="E1207" s="472" t="s">
        <v>17769</v>
      </c>
      <c r="F1207" s="469" t="s">
        <v>4455</v>
      </c>
      <c r="M1207" s="474">
        <f t="shared" si="71"/>
        <v>0</v>
      </c>
      <c r="N1207" s="474">
        <f t="shared" si="72"/>
        <v>0</v>
      </c>
      <c r="P1207" s="488">
        <v>0.6</v>
      </c>
      <c r="R1207" s="474">
        <v>0</v>
      </c>
      <c r="S1207" s="474">
        <v>0</v>
      </c>
      <c r="U1207" s="474">
        <v>0</v>
      </c>
      <c r="V1207" s="474">
        <v>0</v>
      </c>
      <c r="X1207" s="465">
        <v>0</v>
      </c>
      <c r="Y1207" s="465">
        <v>0</v>
      </c>
      <c r="AA1207" s="474">
        <v>0</v>
      </c>
      <c r="AB1207" s="474">
        <v>0</v>
      </c>
      <c r="AD1207" s="474"/>
      <c r="AE1207" s="474"/>
      <c r="AG1207" s="474"/>
      <c r="AH1207" s="474"/>
      <c r="AP1207" s="535"/>
    </row>
    <row r="1208" spans="1:42" ht="24" customHeight="1" outlineLevel="1" x14ac:dyDescent="0.25">
      <c r="A1208" s="493" t="s">
        <v>16810</v>
      </c>
      <c r="B1208" s="471" t="s">
        <v>17934</v>
      </c>
      <c r="C1208" s="469" t="s">
        <v>4619</v>
      </c>
      <c r="E1208" s="472" t="s">
        <v>17775</v>
      </c>
      <c r="F1208" s="469" t="s">
        <v>4455</v>
      </c>
      <c r="G1208" s="468">
        <v>1</v>
      </c>
      <c r="H1208" s="468" t="s">
        <v>4616</v>
      </c>
      <c r="I1208" s="468" t="s">
        <v>4616</v>
      </c>
      <c r="M1208" s="474">
        <f t="shared" si="71"/>
        <v>111.8</v>
      </c>
      <c r="N1208" s="474">
        <f t="shared" si="72"/>
        <v>67.08</v>
      </c>
      <c r="P1208" s="488">
        <v>0.6</v>
      </c>
      <c r="R1208" s="474">
        <v>90.3</v>
      </c>
      <c r="S1208" s="474">
        <v>54.18</v>
      </c>
      <c r="U1208" s="474">
        <v>90.3</v>
      </c>
      <c r="V1208" s="474">
        <v>54.18</v>
      </c>
      <c r="X1208" s="465">
        <v>86</v>
      </c>
      <c r="Y1208" s="465">
        <v>51.6</v>
      </c>
      <c r="AA1208" s="474">
        <v>74.75</v>
      </c>
      <c r="AB1208" s="474">
        <v>44.85</v>
      </c>
      <c r="AD1208" s="474">
        <v>65</v>
      </c>
      <c r="AE1208" s="474">
        <v>39</v>
      </c>
      <c r="AG1208" s="474">
        <v>65</v>
      </c>
      <c r="AH1208" s="474">
        <v>39</v>
      </c>
      <c r="AP1208" s="535"/>
    </row>
    <row r="1209" spans="1:42" ht="24" customHeight="1" outlineLevel="1" x14ac:dyDescent="0.25">
      <c r="A1209" s="493" t="s">
        <v>16810</v>
      </c>
      <c r="B1209" s="471" t="s">
        <v>17935</v>
      </c>
      <c r="C1209" s="469" t="s">
        <v>4619</v>
      </c>
      <c r="E1209" s="472" t="s">
        <v>17776</v>
      </c>
      <c r="F1209" s="469" t="s">
        <v>4455</v>
      </c>
      <c r="G1209" s="468">
        <v>1</v>
      </c>
      <c r="H1209" s="468" t="s">
        <v>4616</v>
      </c>
      <c r="I1209" s="468" t="s">
        <v>4616</v>
      </c>
      <c r="M1209" s="474">
        <f t="shared" si="71"/>
        <v>126.23</v>
      </c>
      <c r="N1209" s="474">
        <f t="shared" si="72"/>
        <v>79.524900000000002</v>
      </c>
      <c r="P1209" s="488">
        <v>0.63</v>
      </c>
      <c r="R1209" s="474">
        <v>101.96</v>
      </c>
      <c r="S1209" s="474">
        <v>61.22</v>
      </c>
      <c r="U1209" s="474">
        <v>101.96</v>
      </c>
      <c r="V1209" s="474">
        <v>61.22</v>
      </c>
      <c r="X1209" s="465">
        <v>97.1</v>
      </c>
      <c r="Y1209" s="465">
        <v>58.3</v>
      </c>
      <c r="AA1209" s="474">
        <v>84.47</v>
      </c>
      <c r="AB1209" s="474">
        <v>50.68</v>
      </c>
      <c r="AD1209" s="474">
        <v>73.45</v>
      </c>
      <c r="AE1209" s="474">
        <v>44.07</v>
      </c>
      <c r="AG1209" s="474">
        <v>73.45</v>
      </c>
      <c r="AH1209" s="474">
        <v>44.07</v>
      </c>
      <c r="AP1209" s="535"/>
    </row>
    <row r="1210" spans="1:42" s="466" customFormat="1" ht="24" customHeight="1" outlineLevel="1" x14ac:dyDescent="0.25">
      <c r="A1210" s="492" t="s">
        <v>17883</v>
      </c>
      <c r="B1210" s="462" t="s">
        <v>17936</v>
      </c>
      <c r="C1210" s="469" t="s">
        <v>4619</v>
      </c>
      <c r="D1210" s="461"/>
      <c r="E1210" s="466" t="s">
        <v>17938</v>
      </c>
      <c r="F1210" s="469" t="s">
        <v>4455</v>
      </c>
      <c r="G1210" s="464">
        <v>4</v>
      </c>
      <c r="H1210" s="464">
        <v>3.1</v>
      </c>
      <c r="I1210" s="464" t="s">
        <v>4616</v>
      </c>
      <c r="J1210" s="464">
        <v>747</v>
      </c>
      <c r="K1210" s="461"/>
      <c r="L1210" s="464"/>
      <c r="M1210" s="474">
        <v>9450</v>
      </c>
      <c r="N1210" s="474">
        <f t="shared" si="72"/>
        <v>7087.5</v>
      </c>
      <c r="O1210" s="514"/>
      <c r="P1210" s="486">
        <v>0.75</v>
      </c>
      <c r="Q1210" s="514"/>
      <c r="R1210" s="474">
        <v>7484.72</v>
      </c>
      <c r="S1210" s="474">
        <v>5239.29</v>
      </c>
      <c r="T1210" s="514"/>
      <c r="U1210" s="474">
        <v>7484.72</v>
      </c>
      <c r="V1210" s="474">
        <v>5239.29</v>
      </c>
      <c r="W1210" s="514"/>
      <c r="X1210" s="465">
        <v>7128.3</v>
      </c>
      <c r="Y1210" s="465">
        <v>4989.8</v>
      </c>
      <c r="Z1210" s="514"/>
      <c r="AA1210" s="465">
        <v>6198.5</v>
      </c>
      <c r="AB1210" s="465">
        <v>4338.95</v>
      </c>
      <c r="AC1210" s="514"/>
      <c r="AD1210" s="465">
        <v>5390</v>
      </c>
      <c r="AE1210" s="465">
        <v>3772.9999999999995</v>
      </c>
      <c r="AF1210" s="514" t="s">
        <v>18057</v>
      </c>
      <c r="AG1210" s="465">
        <v>4900</v>
      </c>
      <c r="AH1210" s="465">
        <v>3675</v>
      </c>
      <c r="AI1210" s="530"/>
      <c r="AJ1210" s="533"/>
      <c r="AK1210" s="533"/>
      <c r="AL1210" s="533"/>
      <c r="AM1210" s="533"/>
      <c r="AN1210" s="533"/>
      <c r="AO1210" s="533"/>
      <c r="AP1210" s="534"/>
    </row>
    <row r="1211" spans="1:42" s="466" customFormat="1" ht="24" customHeight="1" outlineLevel="1" x14ac:dyDescent="0.25">
      <c r="A1211" s="492" t="s">
        <v>17883</v>
      </c>
      <c r="B1211" s="462" t="s">
        <v>17937</v>
      </c>
      <c r="C1211" s="469" t="s">
        <v>4619</v>
      </c>
      <c r="D1211" s="461"/>
      <c r="E1211" s="466" t="s">
        <v>17939</v>
      </c>
      <c r="F1211" s="469" t="s">
        <v>4455</v>
      </c>
      <c r="G1211" s="464">
        <v>5.4</v>
      </c>
      <c r="H1211" s="464">
        <v>3.9</v>
      </c>
      <c r="I1211" s="464" t="s">
        <v>4616</v>
      </c>
      <c r="J1211" s="464">
        <v>915</v>
      </c>
      <c r="K1211" s="461"/>
      <c r="L1211" s="464"/>
      <c r="M1211" s="474">
        <v>9850</v>
      </c>
      <c r="N1211" s="474">
        <f t="shared" si="72"/>
        <v>7387.5</v>
      </c>
      <c r="O1211" s="514"/>
      <c r="P1211" s="486">
        <v>0.75</v>
      </c>
      <c r="Q1211" s="514"/>
      <c r="R1211" s="474">
        <v>8859.48</v>
      </c>
      <c r="S1211" s="474">
        <v>6201.62</v>
      </c>
      <c r="T1211" s="514"/>
      <c r="U1211" s="474">
        <v>8859.48</v>
      </c>
      <c r="V1211" s="474">
        <v>6201.62</v>
      </c>
      <c r="W1211" s="514"/>
      <c r="X1211" s="465">
        <v>8437.6</v>
      </c>
      <c r="Y1211" s="465">
        <v>5906.3</v>
      </c>
      <c r="Z1211" s="514"/>
      <c r="AA1211" s="465">
        <v>7337</v>
      </c>
      <c r="AB1211" s="465">
        <v>5135.8999999999996</v>
      </c>
      <c r="AC1211" s="514"/>
      <c r="AD1211" s="465">
        <v>6380</v>
      </c>
      <c r="AE1211" s="465">
        <v>4466</v>
      </c>
      <c r="AF1211" s="514" t="s">
        <v>18057</v>
      </c>
      <c r="AG1211" s="465">
        <v>5800</v>
      </c>
      <c r="AH1211" s="465">
        <v>4350</v>
      </c>
      <c r="AI1211" s="530"/>
      <c r="AJ1211" s="533"/>
      <c r="AK1211" s="533"/>
      <c r="AL1211" s="533"/>
      <c r="AM1211" s="533"/>
      <c r="AN1211" s="533"/>
      <c r="AO1211" s="533"/>
      <c r="AP1211" s="534"/>
    </row>
    <row r="1212" spans="1:42" s="466" customFormat="1" ht="24" customHeight="1" outlineLevel="1" x14ac:dyDescent="0.25">
      <c r="A1212" s="492" t="s">
        <v>19207</v>
      </c>
      <c r="B1212" s="462" t="s">
        <v>19277</v>
      </c>
      <c r="C1212" s="461" t="s">
        <v>4619</v>
      </c>
      <c r="D1212" s="461"/>
      <c r="E1212" s="466" t="s">
        <v>19278</v>
      </c>
      <c r="F1212" s="469" t="s">
        <v>4455</v>
      </c>
      <c r="G1212" s="464">
        <v>3.2</v>
      </c>
      <c r="H1212" s="464">
        <v>1.25</v>
      </c>
      <c r="I1212" s="464" t="s">
        <v>4616</v>
      </c>
      <c r="J1212" s="464">
        <v>336</v>
      </c>
      <c r="K1212" s="461"/>
      <c r="L1212" s="464"/>
      <c r="M1212" s="474">
        <f t="shared" ref="M1212:M1243" si="73">X1212*$O$3</f>
        <v>2346.7600000000002</v>
      </c>
      <c r="N1212" s="474">
        <f t="shared" si="72"/>
        <v>1408.056</v>
      </c>
      <c r="O1212" s="514"/>
      <c r="P1212" s="486">
        <v>0.6</v>
      </c>
      <c r="Q1212" s="514"/>
      <c r="R1212" s="474">
        <v>1895.46</v>
      </c>
      <c r="S1212" s="474">
        <v>1137.26</v>
      </c>
      <c r="T1212" s="514"/>
      <c r="U1212" s="474">
        <v>1895.46</v>
      </c>
      <c r="V1212" s="474">
        <v>1137.26</v>
      </c>
      <c r="W1212" s="514"/>
      <c r="X1212" s="465">
        <v>1805.2</v>
      </c>
      <c r="Y1212" s="465">
        <v>1083.0999999999999</v>
      </c>
      <c r="Z1212" s="514"/>
      <c r="AA1212" s="465">
        <v>1569.75</v>
      </c>
      <c r="AB1212" s="465">
        <v>941.85</v>
      </c>
      <c r="AC1212" s="514"/>
      <c r="AD1212" s="465">
        <v>1365</v>
      </c>
      <c r="AE1212" s="465">
        <v>819</v>
      </c>
      <c r="AF1212" s="514"/>
      <c r="AG1212" s="465"/>
      <c r="AH1212" s="465"/>
      <c r="AI1212" s="530"/>
      <c r="AJ1212" s="533"/>
      <c r="AK1212" s="533"/>
      <c r="AL1212" s="533"/>
      <c r="AM1212" s="533"/>
      <c r="AN1212" s="533"/>
      <c r="AO1212" s="533"/>
      <c r="AP1212" s="534"/>
    </row>
    <row r="1213" spans="1:42" ht="24" customHeight="1" outlineLevel="1" x14ac:dyDescent="0.25">
      <c r="A1213" s="493" t="s">
        <v>19207</v>
      </c>
      <c r="B1213" s="471" t="s">
        <v>19282</v>
      </c>
      <c r="C1213" s="469" t="s">
        <v>4619</v>
      </c>
      <c r="E1213" s="472" t="s">
        <v>19287</v>
      </c>
      <c r="F1213" s="469" t="s">
        <v>4455</v>
      </c>
      <c r="G1213" s="468">
        <v>3.2</v>
      </c>
      <c r="H1213" s="468">
        <v>1.25</v>
      </c>
      <c r="I1213" s="468" t="s">
        <v>4616</v>
      </c>
      <c r="M1213" s="474">
        <f t="shared" si="73"/>
        <v>0</v>
      </c>
      <c r="N1213" s="474">
        <f t="shared" si="72"/>
        <v>0</v>
      </c>
      <c r="P1213" s="488">
        <v>0.75</v>
      </c>
      <c r="R1213" s="474">
        <v>0</v>
      </c>
      <c r="S1213" s="474">
        <v>0</v>
      </c>
      <c r="U1213" s="474">
        <v>0</v>
      </c>
      <c r="V1213" s="474">
        <v>0</v>
      </c>
      <c r="X1213" s="465">
        <v>0</v>
      </c>
      <c r="Y1213" s="465">
        <v>0</v>
      </c>
      <c r="AA1213" s="474">
        <v>0</v>
      </c>
      <c r="AB1213" s="474">
        <v>0</v>
      </c>
      <c r="AD1213" s="474"/>
      <c r="AE1213" s="474"/>
      <c r="AG1213" s="474"/>
      <c r="AH1213" s="474"/>
      <c r="AP1213" s="535"/>
    </row>
    <row r="1214" spans="1:42" ht="24" customHeight="1" outlineLevel="1" x14ac:dyDescent="0.25">
      <c r="A1214" s="493" t="s">
        <v>19207</v>
      </c>
      <c r="B1214" s="471" t="s">
        <v>19281</v>
      </c>
      <c r="C1214" s="469" t="s">
        <v>4619</v>
      </c>
      <c r="E1214" s="472" t="s">
        <v>19286</v>
      </c>
      <c r="F1214" s="469" t="s">
        <v>4455</v>
      </c>
      <c r="G1214" s="468">
        <v>3.2</v>
      </c>
      <c r="H1214" s="468">
        <v>1.25</v>
      </c>
      <c r="I1214" s="468" t="s">
        <v>4616</v>
      </c>
      <c r="M1214" s="474">
        <f t="shared" si="73"/>
        <v>0</v>
      </c>
      <c r="N1214" s="474">
        <f t="shared" si="72"/>
        <v>0</v>
      </c>
      <c r="P1214" s="488">
        <v>0.72</v>
      </c>
      <c r="R1214" s="474">
        <v>0</v>
      </c>
      <c r="S1214" s="474">
        <v>0</v>
      </c>
      <c r="U1214" s="474">
        <v>0</v>
      </c>
      <c r="V1214" s="474">
        <v>0</v>
      </c>
      <c r="X1214" s="465">
        <v>0</v>
      </c>
      <c r="Y1214" s="465">
        <v>0</v>
      </c>
      <c r="AA1214" s="474">
        <v>0</v>
      </c>
      <c r="AB1214" s="474">
        <v>0</v>
      </c>
      <c r="AD1214" s="474"/>
      <c r="AE1214" s="474"/>
      <c r="AG1214" s="474"/>
      <c r="AH1214" s="474"/>
      <c r="AP1214" s="535"/>
    </row>
    <row r="1215" spans="1:42" ht="24" customHeight="1" outlineLevel="1" x14ac:dyDescent="0.25">
      <c r="A1215" s="493" t="s">
        <v>19207</v>
      </c>
      <c r="B1215" s="471" t="s">
        <v>19279</v>
      </c>
      <c r="C1215" s="469" t="s">
        <v>4619</v>
      </c>
      <c r="E1215" s="472" t="s">
        <v>19284</v>
      </c>
      <c r="F1215" s="469" t="s">
        <v>4455</v>
      </c>
      <c r="G1215" s="468">
        <v>3.2</v>
      </c>
      <c r="H1215" s="468">
        <v>1.25</v>
      </c>
      <c r="I1215" s="468" t="s">
        <v>4616</v>
      </c>
      <c r="M1215" s="474">
        <f t="shared" si="73"/>
        <v>0</v>
      </c>
      <c r="N1215" s="474">
        <f t="shared" si="72"/>
        <v>0</v>
      </c>
      <c r="P1215" s="488">
        <v>0.63</v>
      </c>
      <c r="R1215" s="474">
        <v>0</v>
      </c>
      <c r="S1215" s="474">
        <v>0</v>
      </c>
      <c r="U1215" s="474">
        <v>0</v>
      </c>
      <c r="V1215" s="474">
        <v>0</v>
      </c>
      <c r="X1215" s="465">
        <v>0</v>
      </c>
      <c r="Y1215" s="465">
        <v>0</v>
      </c>
      <c r="AA1215" s="474">
        <v>0</v>
      </c>
      <c r="AB1215" s="474">
        <v>0</v>
      </c>
      <c r="AD1215" s="474"/>
      <c r="AE1215" s="474"/>
      <c r="AG1215" s="474"/>
      <c r="AH1215" s="474"/>
      <c r="AP1215" s="535"/>
    </row>
    <row r="1216" spans="1:42" ht="24" customHeight="1" outlineLevel="1" x14ac:dyDescent="0.25">
      <c r="A1216" s="493" t="s">
        <v>19207</v>
      </c>
      <c r="B1216" s="471" t="s">
        <v>19280</v>
      </c>
      <c r="C1216" s="469" t="s">
        <v>4619</v>
      </c>
      <c r="E1216" s="472" t="s">
        <v>19285</v>
      </c>
      <c r="F1216" s="469" t="s">
        <v>4455</v>
      </c>
      <c r="G1216" s="468">
        <v>3.2</v>
      </c>
      <c r="H1216" s="468">
        <v>1.25</v>
      </c>
      <c r="I1216" s="468" t="s">
        <v>4616</v>
      </c>
      <c r="M1216" s="474">
        <f t="shared" si="73"/>
        <v>0</v>
      </c>
      <c r="N1216" s="474">
        <f t="shared" si="72"/>
        <v>0</v>
      </c>
      <c r="P1216" s="488">
        <v>0.63</v>
      </c>
      <c r="R1216" s="474">
        <v>0</v>
      </c>
      <c r="S1216" s="474">
        <v>0</v>
      </c>
      <c r="U1216" s="474">
        <v>0</v>
      </c>
      <c r="V1216" s="474">
        <v>0</v>
      </c>
      <c r="X1216" s="465">
        <v>0</v>
      </c>
      <c r="Y1216" s="465">
        <v>0</v>
      </c>
      <c r="AA1216" s="474">
        <v>0</v>
      </c>
      <c r="AB1216" s="474">
        <v>0</v>
      </c>
      <c r="AD1216" s="474"/>
      <c r="AE1216" s="474"/>
      <c r="AG1216" s="474"/>
      <c r="AH1216" s="474"/>
      <c r="AP1216" s="535"/>
    </row>
    <row r="1217" spans="1:42" ht="24" customHeight="1" outlineLevel="1" x14ac:dyDescent="0.25">
      <c r="A1217" s="493" t="s">
        <v>19207</v>
      </c>
      <c r="B1217" s="471" t="s">
        <v>19283</v>
      </c>
      <c r="C1217" s="469" t="s">
        <v>4619</v>
      </c>
      <c r="E1217" s="472" t="s">
        <v>19288</v>
      </c>
      <c r="F1217" s="469" t="s">
        <v>4455</v>
      </c>
      <c r="G1217" s="468">
        <v>3.2</v>
      </c>
      <c r="H1217" s="468">
        <v>1.25</v>
      </c>
      <c r="I1217" s="468" t="s">
        <v>4616</v>
      </c>
      <c r="M1217" s="474">
        <f t="shared" si="73"/>
        <v>0</v>
      </c>
      <c r="N1217" s="474">
        <f t="shared" si="72"/>
        <v>0</v>
      </c>
      <c r="P1217" s="488">
        <v>0.72</v>
      </c>
      <c r="R1217" s="474">
        <v>0</v>
      </c>
      <c r="S1217" s="474">
        <v>0</v>
      </c>
      <c r="U1217" s="474">
        <v>0</v>
      </c>
      <c r="V1217" s="474">
        <v>0</v>
      </c>
      <c r="X1217" s="465">
        <v>0</v>
      </c>
      <c r="Y1217" s="465">
        <v>0</v>
      </c>
      <c r="AA1217" s="474">
        <v>0</v>
      </c>
      <c r="AB1217" s="474">
        <v>0</v>
      </c>
      <c r="AD1217" s="474"/>
      <c r="AE1217" s="474"/>
      <c r="AG1217" s="474"/>
      <c r="AH1217" s="474"/>
      <c r="AP1217" s="535"/>
    </row>
    <row r="1218" spans="1:42" ht="24" customHeight="1" outlineLevel="1" x14ac:dyDescent="0.25">
      <c r="A1218" s="493"/>
      <c r="B1218" s="471" t="s">
        <v>19759</v>
      </c>
      <c r="C1218" s="469" t="s">
        <v>4619</v>
      </c>
      <c r="E1218" s="472" t="s">
        <v>19760</v>
      </c>
      <c r="F1218" s="469" t="s">
        <v>4455</v>
      </c>
      <c r="G1218" s="468">
        <v>3.2</v>
      </c>
      <c r="H1218" s="468">
        <v>1.25</v>
      </c>
      <c r="I1218" s="468" t="s">
        <v>4616</v>
      </c>
      <c r="M1218" s="474">
        <f t="shared" si="73"/>
        <v>0</v>
      </c>
      <c r="N1218" s="474">
        <f t="shared" si="72"/>
        <v>0</v>
      </c>
      <c r="P1218" s="488">
        <v>0.75</v>
      </c>
      <c r="R1218" s="474">
        <v>0</v>
      </c>
      <c r="S1218" s="474">
        <v>0</v>
      </c>
      <c r="U1218" s="474">
        <v>0</v>
      </c>
      <c r="V1218" s="474">
        <v>0</v>
      </c>
      <c r="X1218" s="465">
        <v>0</v>
      </c>
      <c r="Y1218" s="465">
        <v>0</v>
      </c>
      <c r="AA1218" s="474">
        <v>0</v>
      </c>
      <c r="AB1218" s="474">
        <v>0</v>
      </c>
      <c r="AD1218" s="474"/>
      <c r="AE1218" s="474"/>
      <c r="AG1218" s="474"/>
      <c r="AH1218" s="474"/>
      <c r="AP1218" s="535"/>
    </row>
    <row r="1219" spans="1:42" s="466" customFormat="1" ht="24" customHeight="1" outlineLevel="1" x14ac:dyDescent="0.25">
      <c r="A1219" s="492" t="s">
        <v>19207</v>
      </c>
      <c r="B1219" s="462" t="s">
        <v>19289</v>
      </c>
      <c r="C1219" s="461" t="s">
        <v>4619</v>
      </c>
      <c r="D1219" s="461"/>
      <c r="E1219" s="466" t="s">
        <v>19295</v>
      </c>
      <c r="F1219" s="469" t="s">
        <v>4455</v>
      </c>
      <c r="G1219" s="464">
        <v>2.7</v>
      </c>
      <c r="H1219" s="464">
        <v>1.4</v>
      </c>
      <c r="I1219" s="464" t="s">
        <v>4616</v>
      </c>
      <c r="J1219" s="464">
        <v>288</v>
      </c>
      <c r="K1219" s="461">
        <v>18</v>
      </c>
      <c r="L1219" s="464"/>
      <c r="M1219" s="474">
        <f t="shared" si="73"/>
        <v>2011.49</v>
      </c>
      <c r="N1219" s="474">
        <f t="shared" si="72"/>
        <v>1206.894</v>
      </c>
      <c r="O1219" s="514"/>
      <c r="P1219" s="486">
        <v>0.6</v>
      </c>
      <c r="Q1219" s="514"/>
      <c r="R1219" s="474">
        <v>1624.67</v>
      </c>
      <c r="S1219" s="474">
        <v>974.82</v>
      </c>
      <c r="T1219" s="514"/>
      <c r="U1219" s="474">
        <v>1624.67</v>
      </c>
      <c r="V1219" s="474">
        <v>974.82</v>
      </c>
      <c r="W1219" s="514"/>
      <c r="X1219" s="465">
        <v>1547.3</v>
      </c>
      <c r="Y1219" s="465">
        <v>928.4</v>
      </c>
      <c r="Z1219" s="514"/>
      <c r="AA1219" s="465">
        <v>1345.5</v>
      </c>
      <c r="AB1219" s="465">
        <v>807.3</v>
      </c>
      <c r="AC1219" s="514"/>
      <c r="AD1219" s="465">
        <v>1170</v>
      </c>
      <c r="AE1219" s="465">
        <v>702</v>
      </c>
      <c r="AF1219" s="514"/>
      <c r="AG1219" s="465"/>
      <c r="AH1219" s="465"/>
      <c r="AI1219" s="530"/>
      <c r="AJ1219" s="533"/>
      <c r="AK1219" s="533"/>
      <c r="AL1219" s="533"/>
      <c r="AM1219" s="533"/>
      <c r="AN1219" s="533"/>
      <c r="AO1219" s="533"/>
      <c r="AP1219" s="534"/>
    </row>
    <row r="1220" spans="1:42" ht="24" customHeight="1" outlineLevel="1" x14ac:dyDescent="0.25">
      <c r="A1220" s="493" t="s">
        <v>19207</v>
      </c>
      <c r="B1220" s="471" t="s">
        <v>19293</v>
      </c>
      <c r="C1220" s="469" t="s">
        <v>4619</v>
      </c>
      <c r="E1220" s="472" t="s">
        <v>19297</v>
      </c>
      <c r="F1220" s="469" t="s">
        <v>4455</v>
      </c>
      <c r="G1220" s="468">
        <v>2.7</v>
      </c>
      <c r="H1220" s="468">
        <v>1.4</v>
      </c>
      <c r="I1220" s="468" t="s">
        <v>4616</v>
      </c>
      <c r="M1220" s="474">
        <f t="shared" si="73"/>
        <v>0</v>
      </c>
      <c r="N1220" s="474">
        <f t="shared" si="72"/>
        <v>0</v>
      </c>
      <c r="P1220" s="488">
        <v>0.75</v>
      </c>
      <c r="R1220" s="474">
        <v>0</v>
      </c>
      <c r="S1220" s="474">
        <v>0</v>
      </c>
      <c r="U1220" s="474">
        <v>0</v>
      </c>
      <c r="V1220" s="474">
        <v>0</v>
      </c>
      <c r="X1220" s="465">
        <v>0</v>
      </c>
      <c r="Y1220" s="465">
        <v>0</v>
      </c>
      <c r="AA1220" s="474">
        <v>0</v>
      </c>
      <c r="AB1220" s="474">
        <v>0</v>
      </c>
      <c r="AD1220" s="474"/>
      <c r="AE1220" s="474"/>
      <c r="AG1220" s="474"/>
      <c r="AH1220" s="474"/>
      <c r="AP1220" s="535"/>
    </row>
    <row r="1221" spans="1:42" ht="24" customHeight="1" outlineLevel="1" x14ac:dyDescent="0.25">
      <c r="A1221" s="493" t="s">
        <v>19207</v>
      </c>
      <c r="B1221" s="471" t="s">
        <v>19291</v>
      </c>
      <c r="C1221" s="469" t="s">
        <v>4619</v>
      </c>
      <c r="E1221" s="472" t="s">
        <v>19296</v>
      </c>
      <c r="F1221" s="469" t="s">
        <v>4455</v>
      </c>
      <c r="G1221" s="468">
        <v>2.7</v>
      </c>
      <c r="H1221" s="468">
        <v>1.4</v>
      </c>
      <c r="I1221" s="468" t="s">
        <v>4616</v>
      </c>
      <c r="M1221" s="474">
        <f t="shared" si="73"/>
        <v>0</v>
      </c>
      <c r="N1221" s="474">
        <f t="shared" si="72"/>
        <v>0</v>
      </c>
      <c r="P1221" s="488">
        <v>0.72</v>
      </c>
      <c r="R1221" s="474">
        <v>0</v>
      </c>
      <c r="S1221" s="474">
        <v>0</v>
      </c>
      <c r="U1221" s="474">
        <v>0</v>
      </c>
      <c r="V1221" s="474">
        <v>0</v>
      </c>
      <c r="X1221" s="465">
        <v>0</v>
      </c>
      <c r="Y1221" s="465">
        <v>0</v>
      </c>
      <c r="AA1221" s="474">
        <v>0</v>
      </c>
      <c r="AB1221" s="474">
        <v>0</v>
      </c>
      <c r="AD1221" s="474"/>
      <c r="AE1221" s="474"/>
      <c r="AG1221" s="474"/>
      <c r="AH1221" s="474"/>
      <c r="AP1221" s="535"/>
    </row>
    <row r="1222" spans="1:42" ht="24" customHeight="1" outlineLevel="1" x14ac:dyDescent="0.25">
      <c r="A1222" s="493" t="s">
        <v>19207</v>
      </c>
      <c r="B1222" s="471" t="s">
        <v>19290</v>
      </c>
      <c r="C1222" s="469" t="s">
        <v>4619</v>
      </c>
      <c r="E1222" s="472" t="s">
        <v>19230</v>
      </c>
      <c r="F1222" s="469" t="s">
        <v>4455</v>
      </c>
      <c r="G1222" s="468">
        <v>2.7</v>
      </c>
      <c r="H1222" s="468">
        <v>1.4</v>
      </c>
      <c r="I1222" s="468" t="s">
        <v>4616</v>
      </c>
      <c r="M1222" s="474">
        <f t="shared" si="73"/>
        <v>2198.69</v>
      </c>
      <c r="N1222" s="474">
        <f t="shared" si="72"/>
        <v>1385.1747</v>
      </c>
      <c r="P1222" s="488">
        <v>0.63</v>
      </c>
      <c r="R1222" s="474">
        <v>1775.87</v>
      </c>
      <c r="S1222" s="474">
        <v>1126.02</v>
      </c>
      <c r="U1222" s="474">
        <v>1775.87</v>
      </c>
      <c r="V1222" s="474">
        <v>1126.02</v>
      </c>
      <c r="X1222" s="465">
        <v>1691.3</v>
      </c>
      <c r="Y1222" s="465">
        <v>1072.4000000000001</v>
      </c>
      <c r="AA1222" s="474">
        <v>0</v>
      </c>
      <c r="AB1222" s="474">
        <v>0</v>
      </c>
      <c r="AD1222" s="474"/>
      <c r="AE1222" s="474"/>
      <c r="AG1222" s="474"/>
      <c r="AH1222" s="474"/>
      <c r="AP1222" s="535"/>
    </row>
    <row r="1223" spans="1:42" ht="24" customHeight="1" outlineLevel="1" x14ac:dyDescent="0.25">
      <c r="A1223" s="493" t="s">
        <v>19207</v>
      </c>
      <c r="B1223" s="471" t="s">
        <v>19292</v>
      </c>
      <c r="C1223" s="469" t="s">
        <v>4619</v>
      </c>
      <c r="E1223" s="472" t="s">
        <v>19231</v>
      </c>
      <c r="F1223" s="469" t="s">
        <v>4455</v>
      </c>
      <c r="G1223" s="468">
        <v>2.7</v>
      </c>
      <c r="H1223" s="468">
        <v>1.4</v>
      </c>
      <c r="I1223" s="468" t="s">
        <v>4616</v>
      </c>
      <c r="M1223" s="474">
        <f t="shared" si="73"/>
        <v>0</v>
      </c>
      <c r="N1223" s="474">
        <f t="shared" si="72"/>
        <v>0</v>
      </c>
      <c r="P1223" s="488">
        <v>0.63</v>
      </c>
      <c r="R1223" s="474">
        <v>0</v>
      </c>
      <c r="S1223" s="474">
        <v>0</v>
      </c>
      <c r="U1223" s="474">
        <v>0</v>
      </c>
      <c r="V1223" s="474">
        <v>0</v>
      </c>
      <c r="X1223" s="465">
        <v>0</v>
      </c>
      <c r="Y1223" s="465">
        <v>0</v>
      </c>
      <c r="AA1223" s="474">
        <v>0</v>
      </c>
      <c r="AB1223" s="474">
        <v>0</v>
      </c>
      <c r="AD1223" s="474"/>
      <c r="AE1223" s="474"/>
      <c r="AG1223" s="474"/>
      <c r="AH1223" s="474"/>
      <c r="AP1223" s="535"/>
    </row>
    <row r="1224" spans="1:42" ht="24" customHeight="1" outlineLevel="1" x14ac:dyDescent="0.25">
      <c r="A1224" s="493" t="s">
        <v>19207</v>
      </c>
      <c r="B1224" s="471" t="s">
        <v>19294</v>
      </c>
      <c r="C1224" s="469" t="s">
        <v>4619</v>
      </c>
      <c r="E1224" s="472" t="s">
        <v>19298</v>
      </c>
      <c r="F1224" s="469" t="s">
        <v>4455</v>
      </c>
      <c r="G1224" s="468">
        <v>2.7</v>
      </c>
      <c r="H1224" s="468">
        <v>1.4</v>
      </c>
      <c r="I1224" s="468" t="s">
        <v>4616</v>
      </c>
      <c r="M1224" s="474">
        <f t="shared" si="73"/>
        <v>2807.4800000000005</v>
      </c>
      <c r="N1224" s="474">
        <f t="shared" si="72"/>
        <v>2021.3856000000003</v>
      </c>
      <c r="P1224" s="488">
        <v>0.72</v>
      </c>
      <c r="R1224" s="474">
        <v>2267.58</v>
      </c>
      <c r="S1224" s="474">
        <v>1617.74</v>
      </c>
      <c r="U1224" s="474">
        <v>2267.58</v>
      </c>
      <c r="V1224" s="474">
        <v>1617.74</v>
      </c>
      <c r="X1224" s="465">
        <v>2159.6000000000004</v>
      </c>
      <c r="Y1224" s="465">
        <v>1540.7</v>
      </c>
      <c r="AA1224" s="474">
        <v>0</v>
      </c>
      <c r="AB1224" s="474">
        <v>0</v>
      </c>
      <c r="AD1224" s="474"/>
      <c r="AE1224" s="474"/>
      <c r="AG1224" s="474"/>
      <c r="AH1224" s="474"/>
      <c r="AP1224" s="535"/>
    </row>
    <row r="1225" spans="1:42" ht="24" customHeight="1" outlineLevel="1" x14ac:dyDescent="0.25">
      <c r="A1225" s="493" t="s">
        <v>19207</v>
      </c>
      <c r="B1225" s="471" t="s">
        <v>19761</v>
      </c>
      <c r="C1225" s="469" t="s">
        <v>4619</v>
      </c>
      <c r="E1225" s="472" t="s">
        <v>19762</v>
      </c>
      <c r="F1225" s="469" t="s">
        <v>4455</v>
      </c>
      <c r="G1225" s="468">
        <v>2.7</v>
      </c>
      <c r="H1225" s="468">
        <v>1.4</v>
      </c>
      <c r="I1225" s="468" t="s">
        <v>4616</v>
      </c>
      <c r="M1225" s="474">
        <f t="shared" si="73"/>
        <v>2994.6800000000007</v>
      </c>
      <c r="N1225" s="474">
        <f t="shared" si="72"/>
        <v>2246.0100000000007</v>
      </c>
      <c r="P1225" s="488">
        <v>0.75</v>
      </c>
      <c r="R1225" s="474">
        <v>2418.7800000000002</v>
      </c>
      <c r="S1225" s="474">
        <v>1768.94</v>
      </c>
      <c r="U1225" s="474">
        <v>2418.7800000000002</v>
      </c>
      <c r="V1225" s="474">
        <v>1768.94</v>
      </c>
      <c r="X1225" s="465">
        <v>2303.6000000000004</v>
      </c>
      <c r="Y1225" s="465">
        <v>1684.7</v>
      </c>
      <c r="AA1225" s="474">
        <v>0</v>
      </c>
      <c r="AB1225" s="474">
        <v>0</v>
      </c>
      <c r="AD1225" s="474"/>
      <c r="AE1225" s="474"/>
      <c r="AG1225" s="474"/>
      <c r="AH1225" s="474"/>
      <c r="AP1225" s="535"/>
    </row>
    <row r="1226" spans="1:42" s="466" customFormat="1" ht="24" customHeight="1" outlineLevel="1" x14ac:dyDescent="0.25">
      <c r="A1226" s="492" t="s">
        <v>19207</v>
      </c>
      <c r="B1226" s="462" t="s">
        <v>19299</v>
      </c>
      <c r="C1226" s="461" t="s">
        <v>4619</v>
      </c>
      <c r="D1226" s="461"/>
      <c r="E1226" s="466" t="s">
        <v>19305</v>
      </c>
      <c r="F1226" s="469" t="s">
        <v>4455</v>
      </c>
      <c r="G1226" s="464">
        <v>7</v>
      </c>
      <c r="H1226" s="464">
        <v>7</v>
      </c>
      <c r="I1226" s="464" t="s">
        <v>4616</v>
      </c>
      <c r="J1226" s="464">
        <v>2304</v>
      </c>
      <c r="K1226" s="461"/>
      <c r="L1226" s="464"/>
      <c r="M1226" s="474">
        <f t="shared" si="73"/>
        <v>16092.18</v>
      </c>
      <c r="N1226" s="474">
        <f t="shared" si="72"/>
        <v>9655.3079999999991</v>
      </c>
      <c r="O1226" s="514"/>
      <c r="P1226" s="486">
        <v>0.6</v>
      </c>
      <c r="Q1226" s="514"/>
      <c r="R1226" s="474">
        <v>12997.53</v>
      </c>
      <c r="S1226" s="474">
        <v>7798.56</v>
      </c>
      <c r="T1226" s="514"/>
      <c r="U1226" s="474">
        <v>12997.53</v>
      </c>
      <c r="V1226" s="474">
        <v>7798.56</v>
      </c>
      <c r="W1226" s="514"/>
      <c r="X1226" s="465">
        <v>12378.6</v>
      </c>
      <c r="Y1226" s="465">
        <v>7427.2</v>
      </c>
      <c r="Z1226" s="514"/>
      <c r="AA1226" s="465">
        <v>10764</v>
      </c>
      <c r="AB1226" s="465">
        <v>6458.4</v>
      </c>
      <c r="AC1226" s="514"/>
      <c r="AD1226" s="465">
        <v>9360</v>
      </c>
      <c r="AE1226" s="465">
        <v>5616</v>
      </c>
      <c r="AF1226" s="514"/>
      <c r="AG1226" s="465"/>
      <c r="AH1226" s="465"/>
      <c r="AI1226" s="530"/>
      <c r="AJ1226" s="533"/>
      <c r="AK1226" s="533"/>
      <c r="AL1226" s="533"/>
      <c r="AM1226" s="533"/>
      <c r="AN1226" s="533"/>
      <c r="AO1226" s="533"/>
      <c r="AP1226" s="534"/>
    </row>
    <row r="1227" spans="1:42" ht="24" customHeight="1" outlineLevel="1" x14ac:dyDescent="0.25">
      <c r="A1227" s="493" t="s">
        <v>19207</v>
      </c>
      <c r="B1227" s="471" t="s">
        <v>19303</v>
      </c>
      <c r="C1227" s="469" t="s">
        <v>4619</v>
      </c>
      <c r="E1227" s="472" t="s">
        <v>19309</v>
      </c>
      <c r="F1227" s="469" t="s">
        <v>4455</v>
      </c>
      <c r="I1227" s="468" t="s">
        <v>4616</v>
      </c>
      <c r="M1227" s="474">
        <f t="shared" si="73"/>
        <v>0</v>
      </c>
      <c r="N1227" s="474">
        <f t="shared" si="72"/>
        <v>0</v>
      </c>
      <c r="P1227" s="488">
        <v>0.75</v>
      </c>
      <c r="R1227" s="474">
        <v>0</v>
      </c>
      <c r="S1227" s="474">
        <v>0</v>
      </c>
      <c r="U1227" s="474">
        <v>0</v>
      </c>
      <c r="V1227" s="474">
        <v>0</v>
      </c>
      <c r="X1227" s="465">
        <v>0</v>
      </c>
      <c r="Y1227" s="465">
        <v>0</v>
      </c>
      <c r="AA1227" s="474">
        <v>0</v>
      </c>
      <c r="AB1227" s="474">
        <v>0</v>
      </c>
      <c r="AD1227" s="474"/>
      <c r="AE1227" s="474"/>
      <c r="AG1227" s="474"/>
      <c r="AH1227" s="474"/>
      <c r="AP1227" s="535"/>
    </row>
    <row r="1228" spans="1:42" ht="24" customHeight="1" outlineLevel="1" x14ac:dyDescent="0.25">
      <c r="A1228" s="493" t="s">
        <v>19207</v>
      </c>
      <c r="B1228" s="471" t="s">
        <v>19302</v>
      </c>
      <c r="C1228" s="469" t="s">
        <v>4619</v>
      </c>
      <c r="E1228" s="472" t="s">
        <v>19308</v>
      </c>
      <c r="F1228" s="469" t="s">
        <v>4455</v>
      </c>
      <c r="I1228" s="468" t="s">
        <v>4616</v>
      </c>
      <c r="M1228" s="474">
        <f t="shared" si="73"/>
        <v>0</v>
      </c>
      <c r="N1228" s="474">
        <f t="shared" si="72"/>
        <v>0</v>
      </c>
      <c r="P1228" s="488">
        <v>0.72</v>
      </c>
      <c r="R1228" s="474">
        <v>0</v>
      </c>
      <c r="S1228" s="474">
        <v>0</v>
      </c>
      <c r="U1228" s="474">
        <v>0</v>
      </c>
      <c r="V1228" s="474">
        <v>0</v>
      </c>
      <c r="X1228" s="465">
        <v>0</v>
      </c>
      <c r="Y1228" s="465">
        <v>0</v>
      </c>
      <c r="AA1228" s="474">
        <v>0</v>
      </c>
      <c r="AB1228" s="474">
        <v>0</v>
      </c>
      <c r="AD1228" s="474"/>
      <c r="AE1228" s="474"/>
      <c r="AG1228" s="474"/>
      <c r="AH1228" s="474"/>
      <c r="AP1228" s="535"/>
    </row>
    <row r="1229" spans="1:42" ht="24" customHeight="1" outlineLevel="1" x14ac:dyDescent="0.25">
      <c r="A1229" s="493" t="s">
        <v>19207</v>
      </c>
      <c r="B1229" s="471" t="s">
        <v>19300</v>
      </c>
      <c r="C1229" s="469" t="s">
        <v>4619</v>
      </c>
      <c r="E1229" s="472" t="s">
        <v>19306</v>
      </c>
      <c r="F1229" s="469" t="s">
        <v>4455</v>
      </c>
      <c r="I1229" s="468" t="s">
        <v>4616</v>
      </c>
      <c r="M1229" s="474">
        <f t="shared" si="73"/>
        <v>17652.18</v>
      </c>
      <c r="N1229" s="474">
        <f t="shared" si="72"/>
        <v>11120.8734</v>
      </c>
      <c r="P1229" s="488">
        <v>0.63</v>
      </c>
      <c r="R1229" s="474">
        <v>14257.53</v>
      </c>
      <c r="S1229" s="474">
        <v>9058.56</v>
      </c>
      <c r="U1229" s="474">
        <v>14257.53</v>
      </c>
      <c r="V1229" s="474">
        <v>9058.56</v>
      </c>
      <c r="X1229" s="465">
        <v>13578.6</v>
      </c>
      <c r="Y1229" s="465">
        <v>8627.2000000000007</v>
      </c>
      <c r="AA1229" s="474">
        <v>0</v>
      </c>
      <c r="AB1229" s="474">
        <v>0</v>
      </c>
      <c r="AD1229" s="474"/>
      <c r="AE1229" s="474"/>
      <c r="AG1229" s="474"/>
      <c r="AH1229" s="474"/>
      <c r="AP1229" s="535"/>
    </row>
    <row r="1230" spans="1:42" ht="24" customHeight="1" outlineLevel="1" x14ac:dyDescent="0.25">
      <c r="A1230" s="493" t="s">
        <v>19207</v>
      </c>
      <c r="B1230" s="471" t="s">
        <v>19301</v>
      </c>
      <c r="C1230" s="469" t="s">
        <v>4619</v>
      </c>
      <c r="E1230" s="472" t="s">
        <v>19307</v>
      </c>
      <c r="F1230" s="469" t="s">
        <v>4455</v>
      </c>
      <c r="I1230" s="468" t="s">
        <v>4616</v>
      </c>
      <c r="M1230" s="474">
        <f t="shared" si="73"/>
        <v>0</v>
      </c>
      <c r="N1230" s="474">
        <f t="shared" si="72"/>
        <v>0</v>
      </c>
      <c r="P1230" s="488">
        <v>0.63</v>
      </c>
      <c r="R1230" s="474">
        <v>0</v>
      </c>
      <c r="S1230" s="474">
        <v>0</v>
      </c>
      <c r="U1230" s="474">
        <v>0</v>
      </c>
      <c r="V1230" s="474">
        <v>0</v>
      </c>
      <c r="X1230" s="465">
        <v>0</v>
      </c>
      <c r="Y1230" s="465">
        <v>0</v>
      </c>
      <c r="AA1230" s="474">
        <v>0</v>
      </c>
      <c r="AB1230" s="474">
        <v>0</v>
      </c>
      <c r="AD1230" s="474"/>
      <c r="AE1230" s="474"/>
      <c r="AG1230" s="474"/>
      <c r="AH1230" s="474"/>
      <c r="AP1230" s="535"/>
    </row>
    <row r="1231" spans="1:42" ht="24" customHeight="1" outlineLevel="1" x14ac:dyDescent="0.25">
      <c r="A1231" s="493" t="s">
        <v>19207</v>
      </c>
      <c r="B1231" s="471" t="s">
        <v>19304</v>
      </c>
      <c r="C1231" s="469" t="s">
        <v>4619</v>
      </c>
      <c r="E1231" s="472" t="s">
        <v>19310</v>
      </c>
      <c r="F1231" s="469" t="s">
        <v>4455</v>
      </c>
      <c r="I1231" s="468" t="s">
        <v>4616</v>
      </c>
      <c r="M1231" s="474">
        <f t="shared" si="73"/>
        <v>22813.18</v>
      </c>
      <c r="N1231" s="474">
        <f t="shared" si="72"/>
        <v>16425.489600000001</v>
      </c>
      <c r="P1231" s="488">
        <v>0.72</v>
      </c>
      <c r="R1231" s="474">
        <v>18426.03</v>
      </c>
      <c r="S1231" s="474">
        <v>13227.06</v>
      </c>
      <c r="U1231" s="474">
        <v>18426.03</v>
      </c>
      <c r="V1231" s="474">
        <v>13227.06</v>
      </c>
      <c r="X1231" s="465">
        <v>17548.599999999999</v>
      </c>
      <c r="Y1231" s="465">
        <v>12597.2</v>
      </c>
      <c r="AA1231" s="474">
        <v>0</v>
      </c>
      <c r="AB1231" s="474">
        <v>0</v>
      </c>
      <c r="AD1231" s="474"/>
      <c r="AE1231" s="474"/>
      <c r="AG1231" s="474"/>
      <c r="AH1231" s="474"/>
      <c r="AP1231" s="535"/>
    </row>
    <row r="1232" spans="1:42" ht="24" customHeight="1" outlineLevel="1" x14ac:dyDescent="0.25">
      <c r="A1232" s="493" t="s">
        <v>19207</v>
      </c>
      <c r="B1232" s="471" t="s">
        <v>19763</v>
      </c>
      <c r="C1232" s="469" t="s">
        <v>4619</v>
      </c>
      <c r="E1232" s="472" t="s">
        <v>19764</v>
      </c>
      <c r="F1232" s="469" t="s">
        <v>4455</v>
      </c>
      <c r="I1232" s="468" t="s">
        <v>4616</v>
      </c>
      <c r="M1232" s="474">
        <f t="shared" si="73"/>
        <v>23827.18</v>
      </c>
      <c r="N1232" s="474">
        <f t="shared" si="72"/>
        <v>17870.385000000002</v>
      </c>
      <c r="P1232" s="488">
        <v>0.75</v>
      </c>
      <c r="R1232" s="474">
        <v>19245.03</v>
      </c>
      <c r="S1232" s="474">
        <v>14046.06</v>
      </c>
      <c r="U1232" s="474">
        <v>19245.03</v>
      </c>
      <c r="V1232" s="474">
        <v>14046.06</v>
      </c>
      <c r="X1232" s="465">
        <v>18328.599999999999</v>
      </c>
      <c r="Y1232" s="465">
        <v>13377.2</v>
      </c>
      <c r="AA1232" s="474">
        <v>0</v>
      </c>
      <c r="AB1232" s="474">
        <v>0</v>
      </c>
      <c r="AD1232" s="474"/>
      <c r="AE1232" s="474"/>
      <c r="AG1232" s="474"/>
      <c r="AH1232" s="474"/>
      <c r="AP1232" s="535"/>
    </row>
    <row r="1233" spans="1:42" s="466" customFormat="1" ht="24" customHeight="1" outlineLevel="1" x14ac:dyDescent="0.25">
      <c r="A1233" s="492" t="s">
        <v>19207</v>
      </c>
      <c r="B1233" s="462" t="s">
        <v>19311</v>
      </c>
      <c r="C1233" s="461" t="s">
        <v>4619</v>
      </c>
      <c r="D1233" s="461"/>
      <c r="E1233" s="466" t="s">
        <v>19317</v>
      </c>
      <c r="F1233" s="469" t="s">
        <v>4455</v>
      </c>
      <c r="G1233" s="464">
        <v>3.8</v>
      </c>
      <c r="H1233" s="464">
        <v>3.8</v>
      </c>
      <c r="I1233" s="464" t="s">
        <v>4616</v>
      </c>
      <c r="J1233" s="464">
        <v>832</v>
      </c>
      <c r="K1233" s="461"/>
      <c r="L1233" s="464"/>
      <c r="M1233" s="474">
        <f t="shared" si="73"/>
        <v>6175</v>
      </c>
      <c r="N1233" s="474">
        <f t="shared" si="72"/>
        <v>3705</v>
      </c>
      <c r="O1233" s="514"/>
      <c r="P1233" s="486">
        <v>0.6</v>
      </c>
      <c r="Q1233" s="514"/>
      <c r="R1233" s="474">
        <v>4987.5</v>
      </c>
      <c r="S1233" s="474">
        <v>2816.1</v>
      </c>
      <c r="T1233" s="514"/>
      <c r="U1233" s="474">
        <v>4987.5</v>
      </c>
      <c r="V1233" s="474">
        <v>2816.1</v>
      </c>
      <c r="W1233" s="514"/>
      <c r="X1233" s="465">
        <v>4750</v>
      </c>
      <c r="Y1233" s="465">
        <v>2682</v>
      </c>
      <c r="Z1233" s="514"/>
      <c r="AA1233" s="465">
        <v>3887</v>
      </c>
      <c r="AB1233" s="465">
        <v>2332.1999999999998</v>
      </c>
      <c r="AC1233" s="514"/>
      <c r="AD1233" s="465">
        <v>3380</v>
      </c>
      <c r="AE1233" s="465">
        <v>2028</v>
      </c>
      <c r="AF1233" s="514"/>
      <c r="AG1233" s="465"/>
      <c r="AH1233" s="465"/>
      <c r="AI1233" s="530"/>
      <c r="AJ1233" s="533"/>
      <c r="AK1233" s="533"/>
      <c r="AL1233" s="533"/>
      <c r="AM1233" s="533"/>
      <c r="AN1233" s="533"/>
      <c r="AO1233" s="533"/>
      <c r="AP1233" s="534"/>
    </row>
    <row r="1234" spans="1:42" ht="24" customHeight="1" outlineLevel="1" x14ac:dyDescent="0.25">
      <c r="A1234" s="493" t="s">
        <v>19207</v>
      </c>
      <c r="B1234" s="471" t="s">
        <v>19315</v>
      </c>
      <c r="C1234" s="469" t="s">
        <v>4619</v>
      </c>
      <c r="E1234" s="472" t="s">
        <v>19320</v>
      </c>
      <c r="F1234" s="469" t="s">
        <v>4455</v>
      </c>
      <c r="G1234" s="468">
        <v>3.8</v>
      </c>
      <c r="H1234" s="468">
        <v>3.8</v>
      </c>
      <c r="I1234" s="468" t="s">
        <v>4616</v>
      </c>
      <c r="M1234" s="474">
        <f t="shared" si="73"/>
        <v>0</v>
      </c>
      <c r="N1234" s="474">
        <f t="shared" si="72"/>
        <v>0</v>
      </c>
      <c r="P1234" s="488">
        <v>0.75</v>
      </c>
      <c r="R1234" s="474">
        <v>0</v>
      </c>
      <c r="S1234" s="474">
        <v>0</v>
      </c>
      <c r="U1234" s="474">
        <v>0</v>
      </c>
      <c r="V1234" s="474">
        <v>0</v>
      </c>
      <c r="X1234" s="465">
        <v>0</v>
      </c>
      <c r="Y1234" s="465">
        <v>0</v>
      </c>
      <c r="AA1234" s="474">
        <v>0</v>
      </c>
      <c r="AB1234" s="474">
        <v>0</v>
      </c>
      <c r="AD1234" s="474"/>
      <c r="AE1234" s="474"/>
      <c r="AG1234" s="474"/>
      <c r="AH1234" s="474"/>
      <c r="AP1234" s="535"/>
    </row>
    <row r="1235" spans="1:42" ht="24" customHeight="1" outlineLevel="1" x14ac:dyDescent="0.25">
      <c r="A1235" s="493" t="s">
        <v>19207</v>
      </c>
      <c r="B1235" s="471" t="s">
        <v>19314</v>
      </c>
      <c r="C1235" s="469" t="s">
        <v>4619</v>
      </c>
      <c r="E1235" s="472" t="s">
        <v>19321</v>
      </c>
      <c r="F1235" s="469" t="s">
        <v>4455</v>
      </c>
      <c r="G1235" s="468">
        <v>3.8</v>
      </c>
      <c r="H1235" s="468">
        <v>3.8</v>
      </c>
      <c r="I1235" s="468" t="s">
        <v>4616</v>
      </c>
      <c r="M1235" s="474">
        <f t="shared" si="73"/>
        <v>0</v>
      </c>
      <c r="N1235" s="474">
        <f t="shared" si="72"/>
        <v>0</v>
      </c>
      <c r="P1235" s="488">
        <v>0.72</v>
      </c>
      <c r="R1235" s="474">
        <v>0</v>
      </c>
      <c r="S1235" s="474">
        <v>0</v>
      </c>
      <c r="U1235" s="474">
        <v>0</v>
      </c>
      <c r="V1235" s="474">
        <v>0</v>
      </c>
      <c r="X1235" s="465">
        <v>0</v>
      </c>
      <c r="Y1235" s="465">
        <v>0</v>
      </c>
      <c r="AA1235" s="474">
        <v>0</v>
      </c>
      <c r="AB1235" s="474">
        <v>0</v>
      </c>
      <c r="AD1235" s="474"/>
      <c r="AE1235" s="474"/>
      <c r="AG1235" s="474"/>
      <c r="AH1235" s="474"/>
      <c r="AP1235" s="535"/>
    </row>
    <row r="1236" spans="1:42" ht="24" customHeight="1" outlineLevel="1" x14ac:dyDescent="0.25">
      <c r="A1236" s="493" t="s">
        <v>19207</v>
      </c>
      <c r="B1236" s="471" t="s">
        <v>19312</v>
      </c>
      <c r="C1236" s="469" t="s">
        <v>4619</v>
      </c>
      <c r="E1236" s="472" t="s">
        <v>19318</v>
      </c>
      <c r="F1236" s="469" t="s">
        <v>4455</v>
      </c>
      <c r="G1236" s="468">
        <v>3.8</v>
      </c>
      <c r="H1236" s="468">
        <v>3.8</v>
      </c>
      <c r="I1236" s="468" t="s">
        <v>4616</v>
      </c>
      <c r="M1236" s="474">
        <f t="shared" si="73"/>
        <v>0</v>
      </c>
      <c r="N1236" s="474">
        <f t="shared" si="72"/>
        <v>0</v>
      </c>
      <c r="P1236" s="488">
        <v>0.63</v>
      </c>
      <c r="R1236" s="474">
        <v>0</v>
      </c>
      <c r="S1236" s="474">
        <v>0</v>
      </c>
      <c r="U1236" s="474">
        <v>0</v>
      </c>
      <c r="V1236" s="474">
        <v>0</v>
      </c>
      <c r="X1236" s="465">
        <v>0</v>
      </c>
      <c r="Y1236" s="465">
        <v>0</v>
      </c>
      <c r="AA1236" s="474">
        <v>0</v>
      </c>
      <c r="AB1236" s="474">
        <v>0</v>
      </c>
      <c r="AD1236" s="474"/>
      <c r="AE1236" s="474"/>
      <c r="AG1236" s="474"/>
      <c r="AH1236" s="474"/>
      <c r="AP1236" s="535"/>
    </row>
    <row r="1237" spans="1:42" ht="24" customHeight="1" outlineLevel="1" x14ac:dyDescent="0.25">
      <c r="A1237" s="493" t="s">
        <v>19207</v>
      </c>
      <c r="B1237" s="471" t="s">
        <v>19313</v>
      </c>
      <c r="C1237" s="469" t="s">
        <v>4619</v>
      </c>
      <c r="E1237" s="472" t="s">
        <v>19319</v>
      </c>
      <c r="F1237" s="469" t="s">
        <v>4455</v>
      </c>
      <c r="G1237" s="468">
        <v>3.8</v>
      </c>
      <c r="H1237" s="468">
        <v>3.8</v>
      </c>
      <c r="I1237" s="468" t="s">
        <v>4616</v>
      </c>
      <c r="M1237" s="474">
        <f t="shared" si="73"/>
        <v>0</v>
      </c>
      <c r="N1237" s="474">
        <f t="shared" si="72"/>
        <v>0</v>
      </c>
      <c r="P1237" s="488">
        <v>0.63</v>
      </c>
      <c r="R1237" s="474">
        <v>0</v>
      </c>
      <c r="S1237" s="474">
        <v>0</v>
      </c>
      <c r="U1237" s="474">
        <v>0</v>
      </c>
      <c r="V1237" s="474">
        <v>0</v>
      </c>
      <c r="X1237" s="465">
        <v>0</v>
      </c>
      <c r="Y1237" s="465">
        <v>0</v>
      </c>
      <c r="AA1237" s="474">
        <v>0</v>
      </c>
      <c r="AB1237" s="474">
        <v>0</v>
      </c>
      <c r="AD1237" s="474"/>
      <c r="AE1237" s="474"/>
      <c r="AG1237" s="474"/>
      <c r="AH1237" s="474"/>
      <c r="AP1237" s="535"/>
    </row>
    <row r="1238" spans="1:42" ht="24" customHeight="1" outlineLevel="1" x14ac:dyDescent="0.25">
      <c r="A1238" s="493" t="s">
        <v>19207</v>
      </c>
      <c r="B1238" s="471" t="s">
        <v>19316</v>
      </c>
      <c r="C1238" s="469" t="s">
        <v>4619</v>
      </c>
      <c r="E1238" s="472" t="s">
        <v>19322</v>
      </c>
      <c r="F1238" s="469" t="s">
        <v>4455</v>
      </c>
      <c r="G1238" s="468">
        <v>3.8</v>
      </c>
      <c r="H1238" s="468">
        <v>3.8</v>
      </c>
      <c r="I1238" s="468" t="s">
        <v>4616</v>
      </c>
      <c r="M1238" s="474">
        <f t="shared" si="73"/>
        <v>0</v>
      </c>
      <c r="N1238" s="474">
        <f t="shared" si="72"/>
        <v>0</v>
      </c>
      <c r="P1238" s="488">
        <v>0.72</v>
      </c>
      <c r="R1238" s="474">
        <v>0</v>
      </c>
      <c r="S1238" s="474">
        <v>0</v>
      </c>
      <c r="U1238" s="474">
        <v>0</v>
      </c>
      <c r="V1238" s="474">
        <v>0</v>
      </c>
      <c r="X1238" s="465">
        <v>0</v>
      </c>
      <c r="Y1238" s="465">
        <v>0</v>
      </c>
      <c r="AA1238" s="474">
        <v>0</v>
      </c>
      <c r="AB1238" s="474">
        <v>0</v>
      </c>
      <c r="AD1238" s="474"/>
      <c r="AE1238" s="474"/>
      <c r="AG1238" s="474"/>
      <c r="AH1238" s="474"/>
      <c r="AP1238" s="535"/>
    </row>
    <row r="1239" spans="1:42" ht="24" customHeight="1" outlineLevel="1" x14ac:dyDescent="0.25">
      <c r="A1239" s="493" t="s">
        <v>19207</v>
      </c>
      <c r="B1239" s="471" t="s">
        <v>19765</v>
      </c>
      <c r="C1239" s="469" t="s">
        <v>4619</v>
      </c>
      <c r="E1239" s="472" t="s">
        <v>19766</v>
      </c>
      <c r="F1239" s="469" t="s">
        <v>4455</v>
      </c>
      <c r="G1239" s="468">
        <v>3.8</v>
      </c>
      <c r="H1239" s="468">
        <v>3.8</v>
      </c>
      <c r="I1239" s="468" t="s">
        <v>4616</v>
      </c>
      <c r="M1239" s="474">
        <f t="shared" si="73"/>
        <v>0</v>
      </c>
      <c r="N1239" s="474">
        <f t="shared" si="72"/>
        <v>0</v>
      </c>
      <c r="P1239" s="488">
        <v>0.75</v>
      </c>
      <c r="R1239" s="474">
        <v>0</v>
      </c>
      <c r="S1239" s="474">
        <v>0</v>
      </c>
      <c r="U1239" s="474">
        <v>0</v>
      </c>
      <c r="V1239" s="474">
        <v>0</v>
      </c>
      <c r="X1239" s="465">
        <v>0</v>
      </c>
      <c r="Y1239" s="465">
        <v>0</v>
      </c>
      <c r="AA1239" s="474">
        <v>0</v>
      </c>
      <c r="AB1239" s="474">
        <v>0</v>
      </c>
      <c r="AD1239" s="474"/>
      <c r="AE1239" s="474"/>
      <c r="AG1239" s="474"/>
      <c r="AH1239" s="474"/>
      <c r="AP1239" s="535"/>
    </row>
    <row r="1240" spans="1:42" s="466" customFormat="1" ht="24" customHeight="1" outlineLevel="1" x14ac:dyDescent="0.25">
      <c r="A1240" s="492" t="s">
        <v>19207</v>
      </c>
      <c r="B1240" s="462" t="s">
        <v>19323</v>
      </c>
      <c r="C1240" s="461" t="s">
        <v>4619</v>
      </c>
      <c r="D1240" s="461"/>
      <c r="E1240" s="466" t="s">
        <v>19317</v>
      </c>
      <c r="F1240" s="469" t="s">
        <v>4455</v>
      </c>
      <c r="G1240" s="464">
        <v>4.9000000000000004</v>
      </c>
      <c r="H1240" s="464">
        <v>4.9000000000000004</v>
      </c>
      <c r="I1240" s="464" t="s">
        <v>4616</v>
      </c>
      <c r="J1240" s="464">
        <v>1088</v>
      </c>
      <c r="K1240" s="461"/>
      <c r="L1240" s="464"/>
      <c r="M1240" s="474">
        <f t="shared" si="73"/>
        <v>7599.1500000000005</v>
      </c>
      <c r="N1240" s="474">
        <f t="shared" si="72"/>
        <v>4559.49</v>
      </c>
      <c r="O1240" s="514"/>
      <c r="P1240" s="486">
        <v>0.6</v>
      </c>
      <c r="Q1240" s="514"/>
      <c r="R1240" s="474">
        <v>6137.78</v>
      </c>
      <c r="S1240" s="474">
        <v>3682.67</v>
      </c>
      <c r="T1240" s="514"/>
      <c r="U1240" s="474">
        <v>6137.78</v>
      </c>
      <c r="V1240" s="474">
        <v>3682.67</v>
      </c>
      <c r="W1240" s="514"/>
      <c r="X1240" s="465">
        <v>5845.5</v>
      </c>
      <c r="Y1240" s="465">
        <v>3507.3</v>
      </c>
      <c r="Z1240" s="514"/>
      <c r="AA1240" s="465">
        <v>5083</v>
      </c>
      <c r="AB1240" s="465">
        <v>3049.8</v>
      </c>
      <c r="AC1240" s="514"/>
      <c r="AD1240" s="465">
        <v>4420</v>
      </c>
      <c r="AE1240" s="465">
        <v>2652</v>
      </c>
      <c r="AF1240" s="514"/>
      <c r="AG1240" s="465"/>
      <c r="AH1240" s="465"/>
      <c r="AI1240" s="530"/>
      <c r="AJ1240" s="533"/>
      <c r="AK1240" s="533"/>
      <c r="AL1240" s="533"/>
      <c r="AM1240" s="533"/>
      <c r="AN1240" s="533"/>
      <c r="AO1240" s="533"/>
      <c r="AP1240" s="534"/>
    </row>
    <row r="1241" spans="1:42" ht="24" customHeight="1" outlineLevel="1" x14ac:dyDescent="0.25">
      <c r="A1241" s="493" t="s">
        <v>19207</v>
      </c>
      <c r="B1241" s="471" t="s">
        <v>19327</v>
      </c>
      <c r="C1241" s="469" t="s">
        <v>4619</v>
      </c>
      <c r="E1241" s="472" t="s">
        <v>19320</v>
      </c>
      <c r="F1241" s="469" t="s">
        <v>4455</v>
      </c>
      <c r="G1241" s="468">
        <v>4.9000000000000004</v>
      </c>
      <c r="H1241" s="468">
        <v>4.9000000000000004</v>
      </c>
      <c r="I1241" s="468" t="s">
        <v>4616</v>
      </c>
      <c r="M1241" s="474">
        <f t="shared" si="73"/>
        <v>0</v>
      </c>
      <c r="N1241" s="474">
        <f t="shared" si="72"/>
        <v>0</v>
      </c>
      <c r="P1241" s="488">
        <v>0.75</v>
      </c>
      <c r="R1241" s="474">
        <v>0</v>
      </c>
      <c r="S1241" s="474">
        <v>0</v>
      </c>
      <c r="U1241" s="474">
        <v>0</v>
      </c>
      <c r="V1241" s="474">
        <v>0</v>
      </c>
      <c r="X1241" s="465">
        <v>0</v>
      </c>
      <c r="Y1241" s="465">
        <v>0</v>
      </c>
      <c r="AA1241" s="474">
        <v>0</v>
      </c>
      <c r="AB1241" s="474">
        <v>0</v>
      </c>
      <c r="AD1241" s="474"/>
      <c r="AE1241" s="474"/>
      <c r="AG1241" s="474"/>
      <c r="AH1241" s="474"/>
      <c r="AP1241" s="535"/>
    </row>
    <row r="1242" spans="1:42" ht="24" customHeight="1" outlineLevel="1" x14ac:dyDescent="0.25">
      <c r="A1242" s="493" t="s">
        <v>19207</v>
      </c>
      <c r="B1242" s="471" t="s">
        <v>19326</v>
      </c>
      <c r="C1242" s="469" t="s">
        <v>4619</v>
      </c>
      <c r="E1242" s="472" t="s">
        <v>19321</v>
      </c>
      <c r="F1242" s="469" t="s">
        <v>4455</v>
      </c>
      <c r="G1242" s="468">
        <v>4.9000000000000004</v>
      </c>
      <c r="H1242" s="468">
        <v>4.9000000000000004</v>
      </c>
      <c r="I1242" s="468" t="s">
        <v>4616</v>
      </c>
      <c r="M1242" s="474">
        <f t="shared" si="73"/>
        <v>0</v>
      </c>
      <c r="N1242" s="474">
        <f t="shared" si="72"/>
        <v>0</v>
      </c>
      <c r="P1242" s="488">
        <v>0.72</v>
      </c>
      <c r="R1242" s="474">
        <v>0</v>
      </c>
      <c r="S1242" s="474">
        <v>0</v>
      </c>
      <c r="U1242" s="474">
        <v>0</v>
      </c>
      <c r="V1242" s="474">
        <v>0</v>
      </c>
      <c r="X1242" s="465">
        <v>0</v>
      </c>
      <c r="Y1242" s="465">
        <v>0</v>
      </c>
      <c r="AA1242" s="474">
        <v>0</v>
      </c>
      <c r="AB1242" s="474">
        <v>0</v>
      </c>
      <c r="AD1242" s="474"/>
      <c r="AE1242" s="474"/>
      <c r="AG1242" s="474"/>
      <c r="AH1242" s="474"/>
      <c r="AP1242" s="535"/>
    </row>
    <row r="1243" spans="1:42" ht="24" customHeight="1" outlineLevel="1" x14ac:dyDescent="0.25">
      <c r="A1243" s="493" t="s">
        <v>19207</v>
      </c>
      <c r="B1243" s="471" t="s">
        <v>19324</v>
      </c>
      <c r="C1243" s="469" t="s">
        <v>4619</v>
      </c>
      <c r="E1243" s="472" t="s">
        <v>19318</v>
      </c>
      <c r="F1243" s="469" t="s">
        <v>4455</v>
      </c>
      <c r="G1243" s="468">
        <v>4.9000000000000004</v>
      </c>
      <c r="H1243" s="468">
        <v>4.9000000000000004</v>
      </c>
      <c r="I1243" s="468" t="s">
        <v>4616</v>
      </c>
      <c r="M1243" s="474">
        <f t="shared" si="73"/>
        <v>0</v>
      </c>
      <c r="N1243" s="474">
        <f t="shared" si="72"/>
        <v>0</v>
      </c>
      <c r="P1243" s="488">
        <v>0.63</v>
      </c>
      <c r="R1243" s="474">
        <v>0</v>
      </c>
      <c r="S1243" s="474">
        <v>0</v>
      </c>
      <c r="U1243" s="474">
        <v>0</v>
      </c>
      <c r="V1243" s="474">
        <v>0</v>
      </c>
      <c r="X1243" s="465">
        <v>0</v>
      </c>
      <c r="Y1243" s="465">
        <v>0</v>
      </c>
      <c r="AA1243" s="474">
        <v>0</v>
      </c>
      <c r="AB1243" s="474">
        <v>0</v>
      </c>
      <c r="AD1243" s="474"/>
      <c r="AE1243" s="474"/>
      <c r="AG1243" s="474"/>
      <c r="AH1243" s="474"/>
      <c r="AP1243" s="535"/>
    </row>
    <row r="1244" spans="1:42" ht="24" customHeight="1" outlineLevel="1" x14ac:dyDescent="0.25">
      <c r="A1244" s="493" t="s">
        <v>19207</v>
      </c>
      <c r="B1244" s="471" t="s">
        <v>19325</v>
      </c>
      <c r="C1244" s="469" t="s">
        <v>4619</v>
      </c>
      <c r="E1244" s="472" t="s">
        <v>19319</v>
      </c>
      <c r="F1244" s="469" t="s">
        <v>4455</v>
      </c>
      <c r="G1244" s="468">
        <v>4.9000000000000004</v>
      </c>
      <c r="H1244" s="468">
        <v>4.9000000000000004</v>
      </c>
      <c r="I1244" s="468" t="s">
        <v>4616</v>
      </c>
      <c r="M1244" s="474">
        <f t="shared" ref="M1244:M1275" si="74">X1244*$O$3</f>
        <v>0</v>
      </c>
      <c r="N1244" s="474">
        <f t="shared" si="72"/>
        <v>0</v>
      </c>
      <c r="P1244" s="488">
        <v>0.63</v>
      </c>
      <c r="R1244" s="474">
        <v>0</v>
      </c>
      <c r="S1244" s="474">
        <v>0</v>
      </c>
      <c r="U1244" s="474">
        <v>0</v>
      </c>
      <c r="V1244" s="474">
        <v>0</v>
      </c>
      <c r="X1244" s="465">
        <v>0</v>
      </c>
      <c r="Y1244" s="465">
        <v>0</v>
      </c>
      <c r="AA1244" s="474">
        <v>0</v>
      </c>
      <c r="AB1244" s="474">
        <v>0</v>
      </c>
      <c r="AD1244" s="474"/>
      <c r="AE1244" s="474"/>
      <c r="AG1244" s="474"/>
      <c r="AH1244" s="474"/>
      <c r="AP1244" s="535"/>
    </row>
    <row r="1245" spans="1:42" ht="24" customHeight="1" outlineLevel="1" x14ac:dyDescent="0.25">
      <c r="A1245" s="493" t="s">
        <v>19207</v>
      </c>
      <c r="B1245" s="471" t="s">
        <v>19328</v>
      </c>
      <c r="C1245" s="469" t="s">
        <v>4619</v>
      </c>
      <c r="E1245" s="472" t="s">
        <v>19322</v>
      </c>
      <c r="F1245" s="469" t="s">
        <v>4455</v>
      </c>
      <c r="G1245" s="468">
        <v>4.9000000000000004</v>
      </c>
      <c r="H1245" s="468">
        <v>4.9000000000000004</v>
      </c>
      <c r="I1245" s="468" t="s">
        <v>4616</v>
      </c>
      <c r="M1245" s="474">
        <f t="shared" si="74"/>
        <v>0</v>
      </c>
      <c r="N1245" s="474">
        <f t="shared" si="72"/>
        <v>0</v>
      </c>
      <c r="P1245" s="488">
        <v>0.72</v>
      </c>
      <c r="R1245" s="474">
        <v>0</v>
      </c>
      <c r="S1245" s="474">
        <v>0</v>
      </c>
      <c r="U1245" s="474">
        <v>0</v>
      </c>
      <c r="V1245" s="474">
        <v>0</v>
      </c>
      <c r="X1245" s="465">
        <v>0</v>
      </c>
      <c r="Y1245" s="465">
        <v>0</v>
      </c>
      <c r="AA1245" s="474">
        <v>0</v>
      </c>
      <c r="AB1245" s="474">
        <v>0</v>
      </c>
      <c r="AD1245" s="474"/>
      <c r="AE1245" s="474"/>
      <c r="AG1245" s="474"/>
      <c r="AH1245" s="474"/>
      <c r="AP1245" s="535"/>
    </row>
    <row r="1246" spans="1:42" ht="24" customHeight="1" outlineLevel="1" x14ac:dyDescent="0.25">
      <c r="A1246" s="493" t="s">
        <v>19207</v>
      </c>
      <c r="B1246" s="471" t="s">
        <v>19767</v>
      </c>
      <c r="C1246" s="469" t="s">
        <v>4619</v>
      </c>
      <c r="E1246" s="472" t="s">
        <v>19766</v>
      </c>
      <c r="F1246" s="469" t="s">
        <v>4455</v>
      </c>
      <c r="G1246" s="468">
        <v>4.9000000000000004</v>
      </c>
      <c r="H1246" s="468">
        <v>4.9000000000000004</v>
      </c>
      <c r="I1246" s="468" t="s">
        <v>4616</v>
      </c>
      <c r="M1246" s="474">
        <f t="shared" si="74"/>
        <v>0</v>
      </c>
      <c r="N1246" s="474">
        <f t="shared" si="72"/>
        <v>0</v>
      </c>
      <c r="P1246" s="488">
        <v>0.75</v>
      </c>
      <c r="R1246" s="474">
        <v>0</v>
      </c>
      <c r="S1246" s="474">
        <v>0</v>
      </c>
      <c r="U1246" s="474">
        <v>0</v>
      </c>
      <c r="V1246" s="474">
        <v>0</v>
      </c>
      <c r="X1246" s="465">
        <v>0</v>
      </c>
      <c r="Y1246" s="465">
        <v>0</v>
      </c>
      <c r="AA1246" s="474">
        <v>0</v>
      </c>
      <c r="AB1246" s="474">
        <v>0</v>
      </c>
      <c r="AD1246" s="474"/>
      <c r="AE1246" s="474"/>
      <c r="AG1246" s="474"/>
      <c r="AH1246" s="474"/>
      <c r="AP1246" s="535"/>
    </row>
    <row r="1247" spans="1:42" s="466" customFormat="1" ht="24" customHeight="1" outlineLevel="1" x14ac:dyDescent="0.25">
      <c r="A1247" s="492" t="s">
        <v>19207</v>
      </c>
      <c r="B1247" s="462" t="s">
        <v>19329</v>
      </c>
      <c r="C1247" s="461" t="s">
        <v>4619</v>
      </c>
      <c r="D1247" s="461"/>
      <c r="E1247" s="466" t="s">
        <v>19335</v>
      </c>
      <c r="F1247" s="461" t="s">
        <v>4455</v>
      </c>
      <c r="G1247" s="464">
        <v>3</v>
      </c>
      <c r="H1247" s="464">
        <v>2.75</v>
      </c>
      <c r="I1247" s="464" t="s">
        <v>4616</v>
      </c>
      <c r="J1247" s="464">
        <v>928</v>
      </c>
      <c r="K1247" s="461"/>
      <c r="L1247" s="464"/>
      <c r="M1247" s="474">
        <f t="shared" si="74"/>
        <v>6481.5400000000009</v>
      </c>
      <c r="N1247" s="474">
        <f t="shared" si="72"/>
        <v>3888.9240000000004</v>
      </c>
      <c r="O1247" s="514"/>
      <c r="P1247" s="486">
        <v>0.6</v>
      </c>
      <c r="Q1247" s="514"/>
      <c r="R1247" s="474">
        <v>5235.09</v>
      </c>
      <c r="S1247" s="474">
        <v>3141.08</v>
      </c>
      <c r="T1247" s="514"/>
      <c r="U1247" s="474">
        <v>5235.09</v>
      </c>
      <c r="V1247" s="474">
        <v>3141.08</v>
      </c>
      <c r="W1247" s="514"/>
      <c r="X1247" s="465">
        <v>4985.8</v>
      </c>
      <c r="Y1247" s="465">
        <v>2991.5</v>
      </c>
      <c r="Z1247" s="514"/>
      <c r="AA1247" s="465">
        <v>4335.5</v>
      </c>
      <c r="AB1247" s="465">
        <v>2601.3000000000002</v>
      </c>
      <c r="AC1247" s="514"/>
      <c r="AD1247" s="465">
        <v>3770</v>
      </c>
      <c r="AE1247" s="465">
        <v>2262</v>
      </c>
      <c r="AF1247" s="514"/>
      <c r="AG1247" s="465"/>
      <c r="AH1247" s="465"/>
      <c r="AI1247" s="530"/>
      <c r="AJ1247" s="533"/>
      <c r="AK1247" s="533"/>
      <c r="AL1247" s="533"/>
      <c r="AM1247" s="533"/>
      <c r="AN1247" s="533"/>
      <c r="AO1247" s="533"/>
      <c r="AP1247" s="534"/>
    </row>
    <row r="1248" spans="1:42" ht="24" customHeight="1" outlineLevel="1" x14ac:dyDescent="0.25">
      <c r="A1248" s="493" t="s">
        <v>19207</v>
      </c>
      <c r="B1248" s="471" t="s">
        <v>19333</v>
      </c>
      <c r="C1248" s="469" t="s">
        <v>4619</v>
      </c>
      <c r="E1248" s="472" t="s">
        <v>24253</v>
      </c>
      <c r="F1248" s="469" t="s">
        <v>4455</v>
      </c>
      <c r="G1248" s="468">
        <v>3</v>
      </c>
      <c r="H1248" s="468">
        <v>2.75</v>
      </c>
      <c r="I1248" s="468" t="s">
        <v>4616</v>
      </c>
      <c r="M1248" s="474">
        <f t="shared" si="74"/>
        <v>0</v>
      </c>
      <c r="N1248" s="474">
        <f t="shared" si="72"/>
        <v>0</v>
      </c>
      <c r="P1248" s="488">
        <v>0.75</v>
      </c>
      <c r="R1248" s="474">
        <v>0</v>
      </c>
      <c r="S1248" s="474">
        <v>0</v>
      </c>
      <c r="U1248" s="474">
        <v>0</v>
      </c>
      <c r="V1248" s="474">
        <v>0</v>
      </c>
      <c r="X1248" s="465">
        <v>0</v>
      </c>
      <c r="Y1248" s="465">
        <v>0</v>
      </c>
      <c r="AA1248" s="474">
        <v>0</v>
      </c>
      <c r="AB1248" s="474">
        <v>0</v>
      </c>
      <c r="AD1248" s="474"/>
      <c r="AE1248" s="474"/>
      <c r="AG1248" s="474"/>
      <c r="AH1248" s="474"/>
      <c r="AP1248" s="535"/>
    </row>
    <row r="1249" spans="1:42" ht="24" customHeight="1" outlineLevel="1" x14ac:dyDescent="0.25">
      <c r="A1249" s="493" t="s">
        <v>19207</v>
      </c>
      <c r="B1249" s="471" t="s">
        <v>19332</v>
      </c>
      <c r="C1249" s="469" t="s">
        <v>4619</v>
      </c>
      <c r="E1249" s="472" t="s">
        <v>19338</v>
      </c>
      <c r="F1249" s="469" t="s">
        <v>4455</v>
      </c>
      <c r="G1249" s="468">
        <v>3</v>
      </c>
      <c r="H1249" s="468">
        <v>2.75</v>
      </c>
      <c r="I1249" s="468" t="s">
        <v>4616</v>
      </c>
      <c r="M1249" s="474">
        <f t="shared" si="74"/>
        <v>0</v>
      </c>
      <c r="N1249" s="474">
        <f t="shared" si="72"/>
        <v>0</v>
      </c>
      <c r="P1249" s="488">
        <v>0.72</v>
      </c>
      <c r="R1249" s="474">
        <v>0</v>
      </c>
      <c r="S1249" s="474">
        <v>0</v>
      </c>
      <c r="U1249" s="474">
        <v>0</v>
      </c>
      <c r="V1249" s="474">
        <v>0</v>
      </c>
      <c r="X1249" s="465">
        <v>0</v>
      </c>
      <c r="Y1249" s="465">
        <v>0</v>
      </c>
      <c r="AA1249" s="474">
        <v>0</v>
      </c>
      <c r="AB1249" s="474">
        <v>0</v>
      </c>
      <c r="AD1249" s="474"/>
      <c r="AE1249" s="474"/>
      <c r="AG1249" s="474"/>
      <c r="AH1249" s="474"/>
      <c r="AP1249" s="535"/>
    </row>
    <row r="1250" spans="1:42" ht="24" customHeight="1" outlineLevel="1" x14ac:dyDescent="0.25">
      <c r="A1250" s="493" t="s">
        <v>19207</v>
      </c>
      <c r="B1250" s="471" t="s">
        <v>19330</v>
      </c>
      <c r="C1250" s="469" t="s">
        <v>4619</v>
      </c>
      <c r="E1250" s="472" t="s">
        <v>19336</v>
      </c>
      <c r="F1250" s="469" t="s">
        <v>4455</v>
      </c>
      <c r="G1250" s="468">
        <v>3</v>
      </c>
      <c r="H1250" s="468">
        <v>2.75</v>
      </c>
      <c r="I1250" s="468" t="s">
        <v>4616</v>
      </c>
      <c r="M1250" s="474">
        <f t="shared" si="74"/>
        <v>0</v>
      </c>
      <c r="N1250" s="474">
        <f t="shared" si="72"/>
        <v>0</v>
      </c>
      <c r="P1250" s="488">
        <v>0.63</v>
      </c>
      <c r="R1250" s="474">
        <v>0</v>
      </c>
      <c r="S1250" s="474">
        <v>0</v>
      </c>
      <c r="U1250" s="474">
        <v>0</v>
      </c>
      <c r="V1250" s="474">
        <v>0</v>
      </c>
      <c r="X1250" s="465">
        <v>0</v>
      </c>
      <c r="Y1250" s="465">
        <v>0</v>
      </c>
      <c r="AA1250" s="474">
        <v>0</v>
      </c>
      <c r="AB1250" s="474">
        <v>0</v>
      </c>
      <c r="AD1250" s="474"/>
      <c r="AE1250" s="474"/>
      <c r="AG1250" s="474"/>
      <c r="AH1250" s="474"/>
      <c r="AP1250" s="535"/>
    </row>
    <row r="1251" spans="1:42" ht="24" customHeight="1" outlineLevel="1" x14ac:dyDescent="0.25">
      <c r="A1251" s="493" t="s">
        <v>19207</v>
      </c>
      <c r="B1251" s="471" t="s">
        <v>19331</v>
      </c>
      <c r="C1251" s="469" t="s">
        <v>4619</v>
      </c>
      <c r="E1251" s="472" t="s">
        <v>19337</v>
      </c>
      <c r="F1251" s="469" t="s">
        <v>4455</v>
      </c>
      <c r="G1251" s="468">
        <v>3</v>
      </c>
      <c r="H1251" s="468">
        <v>2.75</v>
      </c>
      <c r="I1251" s="468" t="s">
        <v>4616</v>
      </c>
      <c r="M1251" s="474">
        <f t="shared" si="74"/>
        <v>0</v>
      </c>
      <c r="N1251" s="474">
        <f t="shared" si="72"/>
        <v>0</v>
      </c>
      <c r="P1251" s="488">
        <v>0.63</v>
      </c>
      <c r="R1251" s="474">
        <v>0</v>
      </c>
      <c r="S1251" s="474">
        <v>0</v>
      </c>
      <c r="U1251" s="474">
        <v>0</v>
      </c>
      <c r="V1251" s="474">
        <v>0</v>
      </c>
      <c r="X1251" s="465">
        <v>0</v>
      </c>
      <c r="Y1251" s="465">
        <v>0</v>
      </c>
      <c r="AA1251" s="474">
        <v>0</v>
      </c>
      <c r="AB1251" s="474">
        <v>0</v>
      </c>
      <c r="AD1251" s="474"/>
      <c r="AE1251" s="474"/>
      <c r="AG1251" s="474"/>
      <c r="AH1251" s="474"/>
      <c r="AP1251" s="535"/>
    </row>
    <row r="1252" spans="1:42" ht="24" customHeight="1" outlineLevel="1" x14ac:dyDescent="0.25">
      <c r="A1252" s="493" t="s">
        <v>19207</v>
      </c>
      <c r="B1252" s="471" t="s">
        <v>19334</v>
      </c>
      <c r="C1252" s="469" t="s">
        <v>4619</v>
      </c>
      <c r="E1252" s="472" t="s">
        <v>19340</v>
      </c>
      <c r="F1252" s="469" t="s">
        <v>4455</v>
      </c>
      <c r="G1252" s="468">
        <v>3</v>
      </c>
      <c r="H1252" s="468">
        <v>2.75</v>
      </c>
      <c r="I1252" s="468" t="s">
        <v>4616</v>
      </c>
      <c r="M1252" s="474">
        <f t="shared" si="74"/>
        <v>0</v>
      </c>
      <c r="N1252" s="474">
        <f t="shared" si="72"/>
        <v>0</v>
      </c>
      <c r="P1252" s="488">
        <v>0.72</v>
      </c>
      <c r="R1252" s="474">
        <v>0</v>
      </c>
      <c r="S1252" s="474">
        <v>0</v>
      </c>
      <c r="U1252" s="474">
        <v>0</v>
      </c>
      <c r="V1252" s="474">
        <v>0</v>
      </c>
      <c r="X1252" s="465">
        <v>0</v>
      </c>
      <c r="Y1252" s="465">
        <v>0</v>
      </c>
      <c r="AA1252" s="474">
        <v>0</v>
      </c>
      <c r="AB1252" s="474">
        <v>0</v>
      </c>
      <c r="AD1252" s="474"/>
      <c r="AE1252" s="474"/>
      <c r="AG1252" s="474"/>
      <c r="AH1252" s="474"/>
      <c r="AP1252" s="535"/>
    </row>
    <row r="1253" spans="1:42" ht="24" customHeight="1" outlineLevel="1" x14ac:dyDescent="0.25">
      <c r="A1253" s="493" t="s">
        <v>19207</v>
      </c>
      <c r="B1253" s="471" t="s">
        <v>19768</v>
      </c>
      <c r="C1253" s="469" t="s">
        <v>4619</v>
      </c>
      <c r="E1253" s="472" t="s">
        <v>19769</v>
      </c>
      <c r="F1253" s="469" t="s">
        <v>4455</v>
      </c>
      <c r="G1253" s="468">
        <v>3</v>
      </c>
      <c r="H1253" s="468">
        <v>2.75</v>
      </c>
      <c r="I1253" s="468" t="s">
        <v>4616</v>
      </c>
      <c r="M1253" s="474">
        <f t="shared" si="74"/>
        <v>0</v>
      </c>
      <c r="N1253" s="474">
        <f t="shared" si="72"/>
        <v>0</v>
      </c>
      <c r="P1253" s="488">
        <v>0.75</v>
      </c>
      <c r="R1253" s="474">
        <v>0</v>
      </c>
      <c r="S1253" s="474">
        <v>0</v>
      </c>
      <c r="U1253" s="474">
        <v>0</v>
      </c>
      <c r="V1253" s="474">
        <v>0</v>
      </c>
      <c r="X1253" s="465">
        <v>0</v>
      </c>
      <c r="Y1253" s="465">
        <v>0</v>
      </c>
      <c r="AA1253" s="474">
        <v>0</v>
      </c>
      <c r="AB1253" s="474">
        <v>0</v>
      </c>
      <c r="AD1253" s="474"/>
      <c r="AE1253" s="474"/>
      <c r="AG1253" s="474"/>
      <c r="AH1253" s="474"/>
      <c r="AP1253" s="535"/>
    </row>
    <row r="1254" spans="1:42" s="466" customFormat="1" ht="24" customHeight="1" outlineLevel="1" x14ac:dyDescent="0.25">
      <c r="A1254" s="492" t="s">
        <v>19207</v>
      </c>
      <c r="B1254" s="462" t="s">
        <v>19341</v>
      </c>
      <c r="C1254" s="461" t="s">
        <v>4619</v>
      </c>
      <c r="D1254" s="461"/>
      <c r="E1254" s="466" t="s">
        <v>19335</v>
      </c>
      <c r="F1254" s="461" t="s">
        <v>4455</v>
      </c>
      <c r="G1254" s="464">
        <v>4</v>
      </c>
      <c r="H1254" s="464">
        <v>3.7</v>
      </c>
      <c r="I1254" s="464" t="s">
        <v>4616</v>
      </c>
      <c r="J1254" s="464">
        <v>1232</v>
      </c>
      <c r="K1254" s="461"/>
      <c r="L1254" s="464"/>
      <c r="M1254" s="474">
        <f t="shared" si="74"/>
        <v>8596.25</v>
      </c>
      <c r="N1254" s="474">
        <f t="shared" si="72"/>
        <v>5157.75</v>
      </c>
      <c r="O1254" s="514"/>
      <c r="P1254" s="486">
        <v>0.6</v>
      </c>
      <c r="Q1254" s="514"/>
      <c r="R1254" s="474">
        <v>6943.13</v>
      </c>
      <c r="S1254" s="474">
        <v>4165.88</v>
      </c>
      <c r="T1254" s="514"/>
      <c r="U1254" s="474">
        <v>6943.13</v>
      </c>
      <c r="V1254" s="474">
        <v>4165.88</v>
      </c>
      <c r="W1254" s="514"/>
      <c r="X1254" s="465">
        <v>6612.5</v>
      </c>
      <c r="Y1254" s="465">
        <v>3967.5</v>
      </c>
      <c r="Z1254" s="514"/>
      <c r="AA1254" s="465">
        <v>5750</v>
      </c>
      <c r="AB1254" s="465">
        <v>3450</v>
      </c>
      <c r="AC1254" s="514"/>
      <c r="AD1254" s="465">
        <v>5000</v>
      </c>
      <c r="AE1254" s="465">
        <v>3000</v>
      </c>
      <c r="AF1254" s="514"/>
      <c r="AG1254" s="465"/>
      <c r="AH1254" s="465"/>
      <c r="AI1254" s="530"/>
      <c r="AJ1254" s="533"/>
      <c r="AK1254" s="533"/>
      <c r="AL1254" s="533"/>
      <c r="AM1254" s="533"/>
      <c r="AN1254" s="533"/>
      <c r="AO1254" s="533"/>
      <c r="AP1254" s="534"/>
    </row>
    <row r="1255" spans="1:42" ht="24" customHeight="1" outlineLevel="1" x14ac:dyDescent="0.25">
      <c r="A1255" s="493" t="s">
        <v>19207</v>
      </c>
      <c r="B1255" s="471" t="s">
        <v>19353</v>
      </c>
      <c r="C1255" s="469" t="s">
        <v>4619</v>
      </c>
      <c r="E1255" s="472" t="s">
        <v>24253</v>
      </c>
      <c r="F1255" s="469" t="s">
        <v>4455</v>
      </c>
      <c r="G1255" s="468">
        <v>4</v>
      </c>
      <c r="H1255" s="468">
        <v>3.7</v>
      </c>
      <c r="I1255" s="468" t="s">
        <v>4616</v>
      </c>
      <c r="M1255" s="474">
        <f t="shared" si="74"/>
        <v>0</v>
      </c>
      <c r="N1255" s="474">
        <f t="shared" si="72"/>
        <v>0</v>
      </c>
      <c r="P1255" s="488">
        <v>0.75</v>
      </c>
      <c r="R1255" s="474">
        <v>0</v>
      </c>
      <c r="S1255" s="474">
        <v>0</v>
      </c>
      <c r="U1255" s="474">
        <v>0</v>
      </c>
      <c r="V1255" s="474">
        <v>0</v>
      </c>
      <c r="X1255" s="465">
        <v>0</v>
      </c>
      <c r="Y1255" s="465">
        <v>0</v>
      </c>
      <c r="AA1255" s="474">
        <v>0</v>
      </c>
      <c r="AB1255" s="474">
        <v>0</v>
      </c>
      <c r="AD1255" s="474"/>
      <c r="AE1255" s="474"/>
      <c r="AG1255" s="474"/>
      <c r="AH1255" s="474"/>
      <c r="AP1255" s="535"/>
    </row>
    <row r="1256" spans="1:42" ht="24" customHeight="1" outlineLevel="1" x14ac:dyDescent="0.25">
      <c r="A1256" s="493" t="s">
        <v>19207</v>
      </c>
      <c r="B1256" s="471" t="s">
        <v>19352</v>
      </c>
      <c r="C1256" s="469" t="s">
        <v>4619</v>
      </c>
      <c r="E1256" s="472" t="s">
        <v>19338</v>
      </c>
      <c r="F1256" s="469" t="s">
        <v>4455</v>
      </c>
      <c r="G1256" s="468">
        <v>4</v>
      </c>
      <c r="H1256" s="468">
        <v>3.7</v>
      </c>
      <c r="I1256" s="468" t="s">
        <v>4616</v>
      </c>
      <c r="M1256" s="474">
        <f t="shared" si="74"/>
        <v>0</v>
      </c>
      <c r="N1256" s="474">
        <f t="shared" si="72"/>
        <v>0</v>
      </c>
      <c r="P1256" s="488">
        <v>0.72</v>
      </c>
      <c r="R1256" s="474">
        <v>0</v>
      </c>
      <c r="S1256" s="474">
        <v>0</v>
      </c>
      <c r="U1256" s="474">
        <v>0</v>
      </c>
      <c r="V1256" s="474">
        <v>0</v>
      </c>
      <c r="X1256" s="465">
        <v>0</v>
      </c>
      <c r="Y1256" s="465">
        <v>0</v>
      </c>
      <c r="AA1256" s="474">
        <v>0</v>
      </c>
      <c r="AB1256" s="474">
        <v>0</v>
      </c>
      <c r="AD1256" s="474"/>
      <c r="AE1256" s="474"/>
      <c r="AG1256" s="474"/>
      <c r="AH1256" s="474"/>
      <c r="AP1256" s="535"/>
    </row>
    <row r="1257" spans="1:42" ht="24" customHeight="1" outlineLevel="1" x14ac:dyDescent="0.25">
      <c r="A1257" s="493" t="s">
        <v>19207</v>
      </c>
      <c r="B1257" s="471" t="s">
        <v>19350</v>
      </c>
      <c r="C1257" s="469" t="s">
        <v>4619</v>
      </c>
      <c r="E1257" s="472" t="s">
        <v>19336</v>
      </c>
      <c r="F1257" s="469" t="s">
        <v>4455</v>
      </c>
      <c r="G1257" s="468">
        <v>4</v>
      </c>
      <c r="H1257" s="468">
        <v>3.7</v>
      </c>
      <c r="I1257" s="468" t="s">
        <v>4616</v>
      </c>
      <c r="M1257" s="474">
        <f t="shared" si="74"/>
        <v>0</v>
      </c>
      <c r="N1257" s="474">
        <f t="shared" si="72"/>
        <v>0</v>
      </c>
      <c r="P1257" s="488">
        <v>0.63</v>
      </c>
      <c r="R1257" s="474">
        <v>0</v>
      </c>
      <c r="S1257" s="474">
        <v>0</v>
      </c>
      <c r="U1257" s="474">
        <v>0</v>
      </c>
      <c r="V1257" s="474">
        <v>0</v>
      </c>
      <c r="X1257" s="465">
        <v>0</v>
      </c>
      <c r="Y1257" s="465">
        <v>0</v>
      </c>
      <c r="AA1257" s="474">
        <v>0</v>
      </c>
      <c r="AB1257" s="474">
        <v>0</v>
      </c>
      <c r="AD1257" s="474"/>
      <c r="AE1257" s="474"/>
      <c r="AG1257" s="474"/>
      <c r="AH1257" s="474"/>
      <c r="AP1257" s="535"/>
    </row>
    <row r="1258" spans="1:42" ht="24" customHeight="1" outlineLevel="1" x14ac:dyDescent="0.25">
      <c r="A1258" s="493" t="s">
        <v>19207</v>
      </c>
      <c r="B1258" s="471" t="s">
        <v>19351</v>
      </c>
      <c r="C1258" s="469" t="s">
        <v>4619</v>
      </c>
      <c r="E1258" s="472" t="s">
        <v>19337</v>
      </c>
      <c r="F1258" s="469" t="s">
        <v>4455</v>
      </c>
      <c r="G1258" s="468">
        <v>4</v>
      </c>
      <c r="H1258" s="468">
        <v>3.7</v>
      </c>
      <c r="I1258" s="468" t="s">
        <v>4616</v>
      </c>
      <c r="M1258" s="474">
        <f t="shared" si="74"/>
        <v>0</v>
      </c>
      <c r="N1258" s="474">
        <f t="shared" si="72"/>
        <v>0</v>
      </c>
      <c r="P1258" s="488">
        <v>0.63</v>
      </c>
      <c r="R1258" s="474">
        <v>0</v>
      </c>
      <c r="S1258" s="474">
        <v>0</v>
      </c>
      <c r="U1258" s="474">
        <v>0</v>
      </c>
      <c r="V1258" s="474">
        <v>0</v>
      </c>
      <c r="X1258" s="465">
        <v>0</v>
      </c>
      <c r="Y1258" s="465">
        <v>0</v>
      </c>
      <c r="AA1258" s="474">
        <v>0</v>
      </c>
      <c r="AB1258" s="474">
        <v>0</v>
      </c>
      <c r="AD1258" s="474"/>
      <c r="AE1258" s="474"/>
      <c r="AG1258" s="474"/>
      <c r="AH1258" s="474"/>
      <c r="AP1258" s="535"/>
    </row>
    <row r="1259" spans="1:42" ht="24" customHeight="1" outlineLevel="1" x14ac:dyDescent="0.25">
      <c r="A1259" s="493" t="s">
        <v>19207</v>
      </c>
      <c r="B1259" s="471" t="s">
        <v>19354</v>
      </c>
      <c r="C1259" s="469" t="s">
        <v>4619</v>
      </c>
      <c r="E1259" s="472" t="s">
        <v>19340</v>
      </c>
      <c r="F1259" s="469" t="s">
        <v>4455</v>
      </c>
      <c r="G1259" s="468">
        <v>4</v>
      </c>
      <c r="H1259" s="468">
        <v>3.7</v>
      </c>
      <c r="I1259" s="468" t="s">
        <v>4616</v>
      </c>
      <c r="M1259" s="474">
        <f t="shared" si="74"/>
        <v>0</v>
      </c>
      <c r="N1259" s="474">
        <f t="shared" si="72"/>
        <v>0</v>
      </c>
      <c r="P1259" s="488">
        <v>0.72</v>
      </c>
      <c r="R1259" s="474">
        <v>0</v>
      </c>
      <c r="S1259" s="474">
        <v>0</v>
      </c>
      <c r="U1259" s="474">
        <v>0</v>
      </c>
      <c r="V1259" s="474">
        <v>0</v>
      </c>
      <c r="X1259" s="465">
        <v>0</v>
      </c>
      <c r="Y1259" s="465">
        <v>0</v>
      </c>
      <c r="AA1259" s="474">
        <v>0</v>
      </c>
      <c r="AB1259" s="474">
        <v>0</v>
      </c>
      <c r="AD1259" s="474"/>
      <c r="AE1259" s="474"/>
      <c r="AG1259" s="474"/>
      <c r="AH1259" s="474"/>
      <c r="AP1259" s="535"/>
    </row>
    <row r="1260" spans="1:42" ht="24" customHeight="1" outlineLevel="1" x14ac:dyDescent="0.25">
      <c r="A1260" s="493" t="s">
        <v>19207</v>
      </c>
      <c r="B1260" s="471" t="s">
        <v>19770</v>
      </c>
      <c r="C1260" s="469" t="s">
        <v>4619</v>
      </c>
      <c r="E1260" s="472" t="s">
        <v>19769</v>
      </c>
      <c r="F1260" s="469" t="s">
        <v>4455</v>
      </c>
      <c r="G1260" s="468">
        <v>4</v>
      </c>
      <c r="H1260" s="468">
        <v>3.7</v>
      </c>
      <c r="I1260" s="468" t="s">
        <v>4616</v>
      </c>
      <c r="M1260" s="474">
        <f t="shared" si="74"/>
        <v>0</v>
      </c>
      <c r="N1260" s="474">
        <f t="shared" si="72"/>
        <v>0</v>
      </c>
      <c r="P1260" s="488">
        <v>0.75</v>
      </c>
      <c r="R1260" s="474">
        <v>0</v>
      </c>
      <c r="S1260" s="474">
        <v>0</v>
      </c>
      <c r="U1260" s="474">
        <v>0</v>
      </c>
      <c r="V1260" s="474">
        <v>0</v>
      </c>
      <c r="X1260" s="465">
        <v>0</v>
      </c>
      <c r="Y1260" s="465">
        <v>0</v>
      </c>
      <c r="AA1260" s="474">
        <v>0</v>
      </c>
      <c r="AB1260" s="474">
        <v>0</v>
      </c>
      <c r="AD1260" s="474"/>
      <c r="AE1260" s="474"/>
      <c r="AG1260" s="474"/>
      <c r="AH1260" s="474"/>
      <c r="AP1260" s="535"/>
    </row>
    <row r="1261" spans="1:42" s="466" customFormat="1" ht="24" customHeight="1" outlineLevel="1" x14ac:dyDescent="0.25">
      <c r="A1261" s="492" t="s">
        <v>19207</v>
      </c>
      <c r="B1261" s="462" t="s">
        <v>19342</v>
      </c>
      <c r="C1261" s="461" t="s">
        <v>4619</v>
      </c>
      <c r="D1261" s="461"/>
      <c r="E1261" s="466" t="s">
        <v>19360</v>
      </c>
      <c r="F1261" s="461" t="s">
        <v>4455</v>
      </c>
      <c r="G1261" s="464">
        <v>1.7</v>
      </c>
      <c r="H1261" s="464">
        <v>1.6</v>
      </c>
      <c r="I1261" s="464" t="s">
        <v>4616</v>
      </c>
      <c r="J1261" s="464">
        <v>400</v>
      </c>
      <c r="K1261" s="461"/>
      <c r="L1261" s="464"/>
      <c r="M1261" s="474">
        <f t="shared" si="74"/>
        <v>2793.83</v>
      </c>
      <c r="N1261" s="474">
        <f t="shared" si="72"/>
        <v>1676.298</v>
      </c>
      <c r="O1261" s="514"/>
      <c r="P1261" s="486">
        <v>0.6</v>
      </c>
      <c r="Q1261" s="514"/>
      <c r="R1261" s="474">
        <v>2256.56</v>
      </c>
      <c r="S1261" s="474">
        <v>1353.87</v>
      </c>
      <c r="T1261" s="514"/>
      <c r="U1261" s="474">
        <v>2256.56</v>
      </c>
      <c r="V1261" s="474">
        <v>1353.87</v>
      </c>
      <c r="W1261" s="514"/>
      <c r="X1261" s="465">
        <v>2149.1</v>
      </c>
      <c r="Y1261" s="465">
        <v>1289.4000000000001</v>
      </c>
      <c r="Z1261" s="514"/>
      <c r="AA1261" s="465">
        <v>1868.75</v>
      </c>
      <c r="AB1261" s="465">
        <v>1121.25</v>
      </c>
      <c r="AC1261" s="514"/>
      <c r="AD1261" s="465">
        <v>1625</v>
      </c>
      <c r="AE1261" s="465">
        <v>975</v>
      </c>
      <c r="AF1261" s="514"/>
      <c r="AG1261" s="465"/>
      <c r="AH1261" s="465"/>
      <c r="AI1261" s="530"/>
      <c r="AJ1261" s="533"/>
      <c r="AK1261" s="533"/>
      <c r="AL1261" s="533"/>
      <c r="AM1261" s="533"/>
      <c r="AN1261" s="533"/>
      <c r="AO1261" s="533"/>
      <c r="AP1261" s="534"/>
    </row>
    <row r="1262" spans="1:42" ht="24" customHeight="1" outlineLevel="1" x14ac:dyDescent="0.25">
      <c r="A1262" s="493" t="s">
        <v>19207</v>
      </c>
      <c r="B1262" s="471" t="s">
        <v>19358</v>
      </c>
      <c r="C1262" s="469" t="s">
        <v>4619</v>
      </c>
      <c r="E1262" s="472" t="s">
        <v>24254</v>
      </c>
      <c r="F1262" s="469" t="s">
        <v>4455</v>
      </c>
      <c r="G1262" s="468">
        <v>1.7</v>
      </c>
      <c r="H1262" s="468">
        <v>1.6</v>
      </c>
      <c r="I1262" s="468" t="s">
        <v>4616</v>
      </c>
      <c r="M1262" s="474">
        <f t="shared" si="74"/>
        <v>0</v>
      </c>
      <c r="N1262" s="474">
        <f t="shared" si="72"/>
        <v>0</v>
      </c>
      <c r="P1262" s="488">
        <v>0.75</v>
      </c>
      <c r="R1262" s="474">
        <v>0</v>
      </c>
      <c r="S1262" s="474">
        <v>0</v>
      </c>
      <c r="U1262" s="474">
        <v>0</v>
      </c>
      <c r="V1262" s="474">
        <v>0</v>
      </c>
      <c r="X1262" s="465">
        <v>0</v>
      </c>
      <c r="Y1262" s="465">
        <v>0</v>
      </c>
      <c r="AA1262" s="474">
        <v>0</v>
      </c>
      <c r="AB1262" s="474">
        <v>0</v>
      </c>
      <c r="AD1262" s="474"/>
      <c r="AE1262" s="474"/>
      <c r="AG1262" s="474"/>
      <c r="AH1262" s="474"/>
      <c r="AP1262" s="535"/>
    </row>
    <row r="1263" spans="1:42" ht="24" customHeight="1" outlineLevel="1" x14ac:dyDescent="0.25">
      <c r="A1263" s="493" t="s">
        <v>19207</v>
      </c>
      <c r="B1263" s="471" t="s">
        <v>19357</v>
      </c>
      <c r="C1263" s="469" t="s">
        <v>4619</v>
      </c>
      <c r="E1263" s="472" t="s">
        <v>19363</v>
      </c>
      <c r="F1263" s="469" t="s">
        <v>4455</v>
      </c>
      <c r="G1263" s="468">
        <v>1.7</v>
      </c>
      <c r="H1263" s="468">
        <v>1.6</v>
      </c>
      <c r="I1263" s="468" t="s">
        <v>4616</v>
      </c>
      <c r="M1263" s="474">
        <f t="shared" si="74"/>
        <v>0</v>
      </c>
      <c r="N1263" s="474">
        <f t="shared" ref="N1263:N1316" si="75">M1263*P1263</f>
        <v>0</v>
      </c>
      <c r="P1263" s="488">
        <v>0.72</v>
      </c>
      <c r="R1263" s="474">
        <v>0</v>
      </c>
      <c r="S1263" s="474">
        <v>0</v>
      </c>
      <c r="U1263" s="474">
        <v>0</v>
      </c>
      <c r="V1263" s="474">
        <v>0</v>
      </c>
      <c r="X1263" s="465">
        <v>0</v>
      </c>
      <c r="Y1263" s="465">
        <v>0</v>
      </c>
      <c r="AA1263" s="474">
        <v>0</v>
      </c>
      <c r="AB1263" s="474">
        <v>0</v>
      </c>
      <c r="AD1263" s="474"/>
      <c r="AE1263" s="474"/>
      <c r="AG1263" s="474"/>
      <c r="AH1263" s="474"/>
      <c r="AP1263" s="535"/>
    </row>
    <row r="1264" spans="1:42" ht="24" customHeight="1" outlineLevel="1" x14ac:dyDescent="0.25">
      <c r="A1264" s="493" t="s">
        <v>19207</v>
      </c>
      <c r="B1264" s="471" t="s">
        <v>19355</v>
      </c>
      <c r="C1264" s="469" t="s">
        <v>4619</v>
      </c>
      <c r="E1264" s="472" t="s">
        <v>19361</v>
      </c>
      <c r="F1264" s="469" t="s">
        <v>4455</v>
      </c>
      <c r="G1264" s="468">
        <v>1.7</v>
      </c>
      <c r="H1264" s="468">
        <v>1.6</v>
      </c>
      <c r="I1264" s="468" t="s">
        <v>4616</v>
      </c>
      <c r="M1264" s="474">
        <f t="shared" si="74"/>
        <v>0</v>
      </c>
      <c r="N1264" s="474">
        <f t="shared" si="75"/>
        <v>0</v>
      </c>
      <c r="P1264" s="488">
        <v>0.63</v>
      </c>
      <c r="R1264" s="474">
        <v>0</v>
      </c>
      <c r="S1264" s="474">
        <v>0</v>
      </c>
      <c r="U1264" s="474">
        <v>0</v>
      </c>
      <c r="V1264" s="474">
        <v>0</v>
      </c>
      <c r="X1264" s="465">
        <v>0</v>
      </c>
      <c r="Y1264" s="465">
        <v>0</v>
      </c>
      <c r="AA1264" s="474">
        <v>0</v>
      </c>
      <c r="AB1264" s="474">
        <v>0</v>
      </c>
      <c r="AD1264" s="474"/>
      <c r="AE1264" s="474"/>
      <c r="AG1264" s="474"/>
      <c r="AH1264" s="474"/>
      <c r="AP1264" s="535"/>
    </row>
    <row r="1265" spans="1:42" ht="24" customHeight="1" outlineLevel="1" x14ac:dyDescent="0.25">
      <c r="A1265" s="493" t="s">
        <v>19207</v>
      </c>
      <c r="B1265" s="471" t="s">
        <v>19356</v>
      </c>
      <c r="C1265" s="469" t="s">
        <v>4619</v>
      </c>
      <c r="E1265" s="472" t="s">
        <v>19362</v>
      </c>
      <c r="F1265" s="469" t="s">
        <v>4455</v>
      </c>
      <c r="G1265" s="468">
        <v>1.7</v>
      </c>
      <c r="H1265" s="468">
        <v>1.6</v>
      </c>
      <c r="I1265" s="468" t="s">
        <v>4616</v>
      </c>
      <c r="M1265" s="474">
        <f t="shared" si="74"/>
        <v>0</v>
      </c>
      <c r="N1265" s="474">
        <f t="shared" si="75"/>
        <v>0</v>
      </c>
      <c r="P1265" s="488">
        <v>0.63</v>
      </c>
      <c r="R1265" s="474">
        <v>0</v>
      </c>
      <c r="S1265" s="474">
        <v>0</v>
      </c>
      <c r="U1265" s="474">
        <v>0</v>
      </c>
      <c r="V1265" s="474">
        <v>0</v>
      </c>
      <c r="X1265" s="465">
        <v>0</v>
      </c>
      <c r="Y1265" s="465">
        <v>0</v>
      </c>
      <c r="AA1265" s="474">
        <v>0</v>
      </c>
      <c r="AB1265" s="474">
        <v>0</v>
      </c>
      <c r="AD1265" s="474"/>
      <c r="AE1265" s="474"/>
      <c r="AG1265" s="474"/>
      <c r="AH1265" s="474"/>
      <c r="AP1265" s="535"/>
    </row>
    <row r="1266" spans="1:42" ht="24" customHeight="1" outlineLevel="1" x14ac:dyDescent="0.25">
      <c r="A1266" s="493" t="s">
        <v>19207</v>
      </c>
      <c r="B1266" s="471" t="s">
        <v>19359</v>
      </c>
      <c r="C1266" s="469" t="s">
        <v>4619</v>
      </c>
      <c r="E1266" s="472" t="s">
        <v>19365</v>
      </c>
      <c r="F1266" s="469" t="s">
        <v>4455</v>
      </c>
      <c r="G1266" s="468">
        <v>1.7</v>
      </c>
      <c r="H1266" s="468">
        <v>1.6</v>
      </c>
      <c r="I1266" s="468" t="s">
        <v>4616</v>
      </c>
      <c r="M1266" s="474">
        <f t="shared" si="74"/>
        <v>0</v>
      </c>
      <c r="N1266" s="474">
        <f t="shared" si="75"/>
        <v>0</v>
      </c>
      <c r="P1266" s="488">
        <v>0.72</v>
      </c>
      <c r="R1266" s="474">
        <v>0</v>
      </c>
      <c r="S1266" s="474">
        <v>0</v>
      </c>
      <c r="U1266" s="474">
        <v>0</v>
      </c>
      <c r="V1266" s="474">
        <v>0</v>
      </c>
      <c r="X1266" s="465">
        <v>0</v>
      </c>
      <c r="Y1266" s="465">
        <v>0</v>
      </c>
      <c r="AA1266" s="474">
        <v>0</v>
      </c>
      <c r="AB1266" s="474">
        <v>0</v>
      </c>
      <c r="AD1266" s="474"/>
      <c r="AE1266" s="474"/>
      <c r="AG1266" s="474"/>
      <c r="AH1266" s="474"/>
      <c r="AP1266" s="535"/>
    </row>
    <row r="1267" spans="1:42" ht="24" customHeight="1" outlineLevel="1" x14ac:dyDescent="0.25">
      <c r="A1267" s="493" t="s">
        <v>19207</v>
      </c>
      <c r="B1267" s="471" t="s">
        <v>19771</v>
      </c>
      <c r="C1267" s="469" t="s">
        <v>4619</v>
      </c>
      <c r="E1267" s="472" t="s">
        <v>19772</v>
      </c>
      <c r="F1267" s="469" t="s">
        <v>4455</v>
      </c>
      <c r="G1267" s="468">
        <v>1.7</v>
      </c>
      <c r="H1267" s="468">
        <v>1.6</v>
      </c>
      <c r="I1267" s="468" t="s">
        <v>4616</v>
      </c>
      <c r="M1267" s="474">
        <f t="shared" si="74"/>
        <v>0</v>
      </c>
      <c r="N1267" s="474">
        <f t="shared" si="75"/>
        <v>0</v>
      </c>
      <c r="P1267" s="488">
        <v>0.75</v>
      </c>
      <c r="R1267" s="474">
        <v>0</v>
      </c>
      <c r="S1267" s="474">
        <v>0</v>
      </c>
      <c r="U1267" s="474">
        <v>0</v>
      </c>
      <c r="V1267" s="474">
        <v>0</v>
      </c>
      <c r="X1267" s="465">
        <v>0</v>
      </c>
      <c r="Y1267" s="465">
        <v>0</v>
      </c>
      <c r="AA1267" s="474">
        <v>0</v>
      </c>
      <c r="AB1267" s="474">
        <v>0</v>
      </c>
      <c r="AD1267" s="474"/>
      <c r="AE1267" s="474"/>
      <c r="AG1267" s="474"/>
      <c r="AH1267" s="474"/>
      <c r="AP1267" s="535"/>
    </row>
    <row r="1268" spans="1:42" s="466" customFormat="1" ht="24" customHeight="1" outlineLevel="1" x14ac:dyDescent="0.25">
      <c r="A1268" s="492" t="s">
        <v>19207</v>
      </c>
      <c r="B1268" s="462" t="s">
        <v>19343</v>
      </c>
      <c r="C1268" s="461" t="s">
        <v>4619</v>
      </c>
      <c r="D1268" s="461"/>
      <c r="E1268" s="466" t="s">
        <v>19360</v>
      </c>
      <c r="F1268" s="461" t="s">
        <v>4455</v>
      </c>
      <c r="G1268" s="464">
        <v>2.4</v>
      </c>
      <c r="H1268" s="464">
        <v>2.25</v>
      </c>
      <c r="I1268" s="464" t="s">
        <v>4616</v>
      </c>
      <c r="J1268" s="464">
        <v>512</v>
      </c>
      <c r="K1268" s="461"/>
      <c r="L1268" s="464"/>
      <c r="M1268" s="474">
        <f t="shared" si="74"/>
        <v>3576.0400000000004</v>
      </c>
      <c r="N1268" s="474">
        <f t="shared" si="75"/>
        <v>2145.6240000000003</v>
      </c>
      <c r="O1268" s="514"/>
      <c r="P1268" s="486">
        <v>0.6</v>
      </c>
      <c r="Q1268" s="514"/>
      <c r="R1268" s="474">
        <v>2888.34</v>
      </c>
      <c r="S1268" s="474">
        <v>1733.03</v>
      </c>
      <c r="T1268" s="514"/>
      <c r="U1268" s="474">
        <v>2888.34</v>
      </c>
      <c r="V1268" s="474">
        <v>1733.03</v>
      </c>
      <c r="W1268" s="514"/>
      <c r="X1268" s="465">
        <v>2750.8</v>
      </c>
      <c r="Y1268" s="465">
        <v>1650.5</v>
      </c>
      <c r="Z1268" s="514"/>
      <c r="AA1268" s="465">
        <v>2392</v>
      </c>
      <c r="AB1268" s="465">
        <v>1435.2</v>
      </c>
      <c r="AC1268" s="514"/>
      <c r="AD1268" s="465">
        <v>2080</v>
      </c>
      <c r="AE1268" s="465">
        <v>1248</v>
      </c>
      <c r="AF1268" s="514"/>
      <c r="AG1268" s="465"/>
      <c r="AH1268" s="465"/>
      <c r="AI1268" s="530"/>
      <c r="AJ1268" s="533"/>
      <c r="AK1268" s="533"/>
      <c r="AL1268" s="533"/>
      <c r="AM1268" s="533"/>
      <c r="AN1268" s="533"/>
      <c r="AO1268" s="533"/>
      <c r="AP1268" s="534"/>
    </row>
    <row r="1269" spans="1:42" ht="24" customHeight="1" outlineLevel="1" x14ac:dyDescent="0.25">
      <c r="A1269" s="493" t="s">
        <v>19207</v>
      </c>
      <c r="B1269" s="471" t="s">
        <v>19369</v>
      </c>
      <c r="C1269" s="469" t="s">
        <v>4619</v>
      </c>
      <c r="E1269" s="472" t="s">
        <v>24254</v>
      </c>
      <c r="F1269" s="469" t="s">
        <v>4455</v>
      </c>
      <c r="G1269" s="468">
        <v>2.4</v>
      </c>
      <c r="H1269" s="468">
        <v>2.25</v>
      </c>
      <c r="I1269" s="468" t="s">
        <v>4616</v>
      </c>
      <c r="M1269" s="474">
        <f t="shared" si="74"/>
        <v>0</v>
      </c>
      <c r="N1269" s="474">
        <f t="shared" si="75"/>
        <v>0</v>
      </c>
      <c r="P1269" s="488">
        <v>0.75</v>
      </c>
      <c r="R1269" s="474">
        <v>0</v>
      </c>
      <c r="S1269" s="474">
        <v>0</v>
      </c>
      <c r="U1269" s="474">
        <v>0</v>
      </c>
      <c r="V1269" s="474">
        <v>0</v>
      </c>
      <c r="X1269" s="465">
        <v>0</v>
      </c>
      <c r="Y1269" s="465">
        <v>0</v>
      </c>
      <c r="AA1269" s="474">
        <v>0</v>
      </c>
      <c r="AB1269" s="474">
        <v>0</v>
      </c>
      <c r="AD1269" s="474"/>
      <c r="AE1269" s="474"/>
      <c r="AG1269" s="474"/>
      <c r="AH1269" s="474"/>
      <c r="AP1269" s="535"/>
    </row>
    <row r="1270" spans="1:42" ht="24" customHeight="1" outlineLevel="1" x14ac:dyDescent="0.25">
      <c r="A1270" s="493" t="s">
        <v>19207</v>
      </c>
      <c r="B1270" s="471" t="s">
        <v>19368</v>
      </c>
      <c r="C1270" s="469" t="s">
        <v>4619</v>
      </c>
      <c r="E1270" s="472" t="s">
        <v>19363</v>
      </c>
      <c r="F1270" s="469" t="s">
        <v>4455</v>
      </c>
      <c r="G1270" s="468">
        <v>2.4</v>
      </c>
      <c r="H1270" s="468">
        <v>2.25</v>
      </c>
      <c r="I1270" s="468" t="s">
        <v>4616</v>
      </c>
      <c r="M1270" s="474">
        <f t="shared" si="74"/>
        <v>0</v>
      </c>
      <c r="N1270" s="474">
        <f t="shared" si="75"/>
        <v>0</v>
      </c>
      <c r="P1270" s="488">
        <v>0.72</v>
      </c>
      <c r="R1270" s="474">
        <v>0</v>
      </c>
      <c r="S1270" s="474">
        <v>0</v>
      </c>
      <c r="U1270" s="474">
        <v>0</v>
      </c>
      <c r="V1270" s="474">
        <v>0</v>
      </c>
      <c r="X1270" s="465">
        <v>0</v>
      </c>
      <c r="Y1270" s="465">
        <v>0</v>
      </c>
      <c r="AA1270" s="474">
        <v>0</v>
      </c>
      <c r="AB1270" s="474">
        <v>0</v>
      </c>
      <c r="AD1270" s="474"/>
      <c r="AE1270" s="474"/>
      <c r="AG1270" s="474"/>
      <c r="AH1270" s="474"/>
      <c r="AP1270" s="535"/>
    </row>
    <row r="1271" spans="1:42" ht="24" customHeight="1" outlineLevel="1" x14ac:dyDescent="0.25">
      <c r="A1271" s="493" t="s">
        <v>19207</v>
      </c>
      <c r="B1271" s="471" t="s">
        <v>19366</v>
      </c>
      <c r="C1271" s="469" t="s">
        <v>4619</v>
      </c>
      <c r="E1271" s="472" t="s">
        <v>19361</v>
      </c>
      <c r="F1271" s="469" t="s">
        <v>4455</v>
      </c>
      <c r="G1271" s="468">
        <v>2.4</v>
      </c>
      <c r="H1271" s="468">
        <v>2.25</v>
      </c>
      <c r="I1271" s="468" t="s">
        <v>4616</v>
      </c>
      <c r="M1271" s="474">
        <f t="shared" si="74"/>
        <v>0</v>
      </c>
      <c r="N1271" s="474">
        <f t="shared" si="75"/>
        <v>0</v>
      </c>
      <c r="P1271" s="488">
        <v>0.63</v>
      </c>
      <c r="R1271" s="474">
        <v>0</v>
      </c>
      <c r="S1271" s="474">
        <v>0</v>
      </c>
      <c r="U1271" s="474">
        <v>0</v>
      </c>
      <c r="V1271" s="474">
        <v>0</v>
      </c>
      <c r="X1271" s="465">
        <v>0</v>
      </c>
      <c r="Y1271" s="465">
        <v>0</v>
      </c>
      <c r="AA1271" s="474">
        <v>0</v>
      </c>
      <c r="AB1271" s="474">
        <v>0</v>
      </c>
      <c r="AD1271" s="474"/>
      <c r="AE1271" s="474"/>
      <c r="AG1271" s="474"/>
      <c r="AH1271" s="474"/>
      <c r="AP1271" s="535"/>
    </row>
    <row r="1272" spans="1:42" ht="24" customHeight="1" outlineLevel="1" x14ac:dyDescent="0.25">
      <c r="A1272" s="493" t="s">
        <v>19207</v>
      </c>
      <c r="B1272" s="471" t="s">
        <v>19367</v>
      </c>
      <c r="C1272" s="469" t="s">
        <v>4619</v>
      </c>
      <c r="E1272" s="472" t="s">
        <v>19362</v>
      </c>
      <c r="F1272" s="469" t="s">
        <v>4455</v>
      </c>
      <c r="G1272" s="468">
        <v>2.4</v>
      </c>
      <c r="H1272" s="468">
        <v>2.25</v>
      </c>
      <c r="I1272" s="468" t="s">
        <v>4616</v>
      </c>
      <c r="M1272" s="474">
        <f t="shared" si="74"/>
        <v>0</v>
      </c>
      <c r="N1272" s="474">
        <f t="shared" si="75"/>
        <v>0</v>
      </c>
      <c r="P1272" s="488">
        <v>0.63</v>
      </c>
      <c r="R1272" s="474">
        <v>0</v>
      </c>
      <c r="S1272" s="474">
        <v>0</v>
      </c>
      <c r="U1272" s="474">
        <v>0</v>
      </c>
      <c r="V1272" s="474">
        <v>0</v>
      </c>
      <c r="X1272" s="465">
        <v>0</v>
      </c>
      <c r="Y1272" s="465">
        <v>0</v>
      </c>
      <c r="AA1272" s="474">
        <v>0</v>
      </c>
      <c r="AB1272" s="474">
        <v>0</v>
      </c>
      <c r="AD1272" s="474"/>
      <c r="AE1272" s="474"/>
      <c r="AG1272" s="474"/>
      <c r="AH1272" s="474"/>
      <c r="AP1272" s="535"/>
    </row>
    <row r="1273" spans="1:42" ht="24" customHeight="1" outlineLevel="1" x14ac:dyDescent="0.25">
      <c r="A1273" s="493" t="s">
        <v>19207</v>
      </c>
      <c r="B1273" s="471" t="s">
        <v>19370</v>
      </c>
      <c r="C1273" s="469" t="s">
        <v>4619</v>
      </c>
      <c r="E1273" s="472" t="s">
        <v>19365</v>
      </c>
      <c r="F1273" s="469" t="s">
        <v>4455</v>
      </c>
      <c r="G1273" s="468">
        <v>2.4</v>
      </c>
      <c r="H1273" s="468">
        <v>2.25</v>
      </c>
      <c r="I1273" s="468" t="s">
        <v>4616</v>
      </c>
      <c r="M1273" s="474">
        <f t="shared" si="74"/>
        <v>0</v>
      </c>
      <c r="N1273" s="474">
        <f t="shared" si="75"/>
        <v>0</v>
      </c>
      <c r="P1273" s="488">
        <v>0.72</v>
      </c>
      <c r="R1273" s="474">
        <v>0</v>
      </c>
      <c r="S1273" s="474">
        <v>0</v>
      </c>
      <c r="U1273" s="474">
        <v>0</v>
      </c>
      <c r="V1273" s="474">
        <v>0</v>
      </c>
      <c r="X1273" s="465">
        <v>0</v>
      </c>
      <c r="Y1273" s="465">
        <v>0</v>
      </c>
      <c r="AA1273" s="474">
        <v>0</v>
      </c>
      <c r="AB1273" s="474">
        <v>0</v>
      </c>
      <c r="AD1273" s="474"/>
      <c r="AE1273" s="474"/>
      <c r="AG1273" s="474"/>
      <c r="AH1273" s="474"/>
      <c r="AP1273" s="535"/>
    </row>
    <row r="1274" spans="1:42" ht="24" customHeight="1" outlineLevel="1" x14ac:dyDescent="0.25">
      <c r="A1274" s="493" t="s">
        <v>19207</v>
      </c>
      <c r="B1274" s="471" t="s">
        <v>19773</v>
      </c>
      <c r="C1274" s="469" t="s">
        <v>4619</v>
      </c>
      <c r="E1274" s="472" t="s">
        <v>19772</v>
      </c>
      <c r="F1274" s="469" t="s">
        <v>4455</v>
      </c>
      <c r="G1274" s="468">
        <v>2.4</v>
      </c>
      <c r="H1274" s="468">
        <v>2.25</v>
      </c>
      <c r="I1274" s="468" t="s">
        <v>4616</v>
      </c>
      <c r="M1274" s="474">
        <f t="shared" si="74"/>
        <v>0</v>
      </c>
      <c r="N1274" s="474">
        <f t="shared" si="75"/>
        <v>0</v>
      </c>
      <c r="P1274" s="488">
        <v>0.75</v>
      </c>
      <c r="R1274" s="474">
        <v>0</v>
      </c>
      <c r="S1274" s="474">
        <v>0</v>
      </c>
      <c r="U1274" s="474">
        <v>0</v>
      </c>
      <c r="V1274" s="474">
        <v>0</v>
      </c>
      <c r="X1274" s="465">
        <v>0</v>
      </c>
      <c r="Y1274" s="465">
        <v>0</v>
      </c>
      <c r="AA1274" s="474">
        <v>0</v>
      </c>
      <c r="AB1274" s="474">
        <v>0</v>
      </c>
      <c r="AD1274" s="474"/>
      <c r="AE1274" s="474"/>
      <c r="AG1274" s="474"/>
      <c r="AH1274" s="474"/>
      <c r="AP1274" s="535"/>
    </row>
    <row r="1275" spans="1:42" s="466" customFormat="1" ht="24" customHeight="1" outlineLevel="1" x14ac:dyDescent="0.25">
      <c r="A1275" s="492" t="s">
        <v>19207</v>
      </c>
      <c r="B1275" s="462" t="s">
        <v>19344</v>
      </c>
      <c r="C1275" s="461" t="s">
        <v>4619</v>
      </c>
      <c r="D1275" s="461"/>
      <c r="E1275" s="466" t="s">
        <v>19360</v>
      </c>
      <c r="F1275" s="461" t="s">
        <v>4455</v>
      </c>
      <c r="G1275" s="464">
        <v>1.7</v>
      </c>
      <c r="H1275" s="464">
        <v>1.6</v>
      </c>
      <c r="I1275" s="464" t="s">
        <v>4616</v>
      </c>
      <c r="J1275" s="464">
        <v>400</v>
      </c>
      <c r="K1275" s="461"/>
      <c r="L1275" s="464"/>
      <c r="M1275" s="474">
        <f t="shared" si="74"/>
        <v>2793.83</v>
      </c>
      <c r="N1275" s="474">
        <f t="shared" si="75"/>
        <v>1676.298</v>
      </c>
      <c r="O1275" s="514"/>
      <c r="P1275" s="486">
        <v>0.6</v>
      </c>
      <c r="Q1275" s="514"/>
      <c r="R1275" s="474">
        <v>2256.56</v>
      </c>
      <c r="S1275" s="474">
        <v>1353.87</v>
      </c>
      <c r="T1275" s="514"/>
      <c r="U1275" s="474">
        <v>2256.56</v>
      </c>
      <c r="V1275" s="474">
        <v>1353.87</v>
      </c>
      <c r="W1275" s="514"/>
      <c r="X1275" s="465">
        <v>2149.1</v>
      </c>
      <c r="Y1275" s="465">
        <v>1289.4000000000001</v>
      </c>
      <c r="Z1275" s="514"/>
      <c r="AA1275" s="465">
        <v>1868.75</v>
      </c>
      <c r="AB1275" s="465">
        <v>1121.25</v>
      </c>
      <c r="AC1275" s="514"/>
      <c r="AD1275" s="465">
        <v>1625</v>
      </c>
      <c r="AE1275" s="465">
        <v>975</v>
      </c>
      <c r="AF1275" s="514"/>
      <c r="AG1275" s="465"/>
      <c r="AH1275" s="465"/>
      <c r="AI1275" s="530"/>
      <c r="AJ1275" s="533"/>
      <c r="AK1275" s="533"/>
      <c r="AL1275" s="533"/>
      <c r="AM1275" s="533"/>
      <c r="AN1275" s="533"/>
      <c r="AO1275" s="533"/>
      <c r="AP1275" s="534"/>
    </row>
    <row r="1276" spans="1:42" ht="24" customHeight="1" outlineLevel="1" x14ac:dyDescent="0.25">
      <c r="A1276" s="493" t="s">
        <v>19207</v>
      </c>
      <c r="B1276" s="471" t="s">
        <v>19374</v>
      </c>
      <c r="C1276" s="469" t="s">
        <v>4619</v>
      </c>
      <c r="E1276" s="472" t="s">
        <v>24254</v>
      </c>
      <c r="F1276" s="469" t="s">
        <v>4455</v>
      </c>
      <c r="G1276" s="468">
        <v>1.7</v>
      </c>
      <c r="H1276" s="468">
        <v>1.6</v>
      </c>
      <c r="I1276" s="468" t="s">
        <v>4616</v>
      </c>
      <c r="M1276" s="474">
        <f t="shared" ref="M1276:M1307" si="76">X1276*$O$3</f>
        <v>0</v>
      </c>
      <c r="N1276" s="474">
        <f t="shared" si="75"/>
        <v>0</v>
      </c>
      <c r="P1276" s="488">
        <v>0.75</v>
      </c>
      <c r="R1276" s="474">
        <v>0</v>
      </c>
      <c r="S1276" s="474">
        <v>0</v>
      </c>
      <c r="U1276" s="474">
        <v>0</v>
      </c>
      <c r="V1276" s="474">
        <v>0</v>
      </c>
      <c r="X1276" s="465">
        <v>0</v>
      </c>
      <c r="Y1276" s="465">
        <v>0</v>
      </c>
      <c r="AA1276" s="474">
        <v>0</v>
      </c>
      <c r="AB1276" s="474">
        <v>0</v>
      </c>
      <c r="AD1276" s="474"/>
      <c r="AE1276" s="474"/>
      <c r="AG1276" s="474"/>
      <c r="AH1276" s="474"/>
      <c r="AP1276" s="535"/>
    </row>
    <row r="1277" spans="1:42" ht="24" customHeight="1" outlineLevel="1" x14ac:dyDescent="0.25">
      <c r="A1277" s="493" t="s">
        <v>19207</v>
      </c>
      <c r="B1277" s="471" t="s">
        <v>19373</v>
      </c>
      <c r="C1277" s="469" t="s">
        <v>4619</v>
      </c>
      <c r="E1277" s="472" t="s">
        <v>19363</v>
      </c>
      <c r="F1277" s="469" t="s">
        <v>4455</v>
      </c>
      <c r="G1277" s="468">
        <v>1.7</v>
      </c>
      <c r="H1277" s="468">
        <v>1.6</v>
      </c>
      <c r="I1277" s="468" t="s">
        <v>4616</v>
      </c>
      <c r="M1277" s="474">
        <f t="shared" si="76"/>
        <v>0</v>
      </c>
      <c r="N1277" s="474">
        <f t="shared" si="75"/>
        <v>0</v>
      </c>
      <c r="P1277" s="488">
        <v>0.72</v>
      </c>
      <c r="R1277" s="474">
        <v>0</v>
      </c>
      <c r="S1277" s="474">
        <v>0</v>
      </c>
      <c r="U1277" s="474">
        <v>0</v>
      </c>
      <c r="V1277" s="474">
        <v>0</v>
      </c>
      <c r="X1277" s="465">
        <v>0</v>
      </c>
      <c r="Y1277" s="465">
        <v>0</v>
      </c>
      <c r="AA1277" s="474">
        <v>0</v>
      </c>
      <c r="AB1277" s="474">
        <v>0</v>
      </c>
      <c r="AD1277" s="474"/>
      <c r="AE1277" s="474"/>
      <c r="AG1277" s="474"/>
      <c r="AH1277" s="474"/>
      <c r="AP1277" s="535"/>
    </row>
    <row r="1278" spans="1:42" ht="24" customHeight="1" outlineLevel="1" x14ac:dyDescent="0.25">
      <c r="A1278" s="493" t="s">
        <v>19207</v>
      </c>
      <c r="B1278" s="471" t="s">
        <v>19371</v>
      </c>
      <c r="C1278" s="469" t="s">
        <v>4619</v>
      </c>
      <c r="E1278" s="472" t="s">
        <v>19361</v>
      </c>
      <c r="F1278" s="469" t="s">
        <v>4455</v>
      </c>
      <c r="G1278" s="468">
        <v>1.7</v>
      </c>
      <c r="H1278" s="468">
        <v>1.6</v>
      </c>
      <c r="I1278" s="468" t="s">
        <v>4616</v>
      </c>
      <c r="M1278" s="474">
        <f t="shared" si="76"/>
        <v>0</v>
      </c>
      <c r="N1278" s="474">
        <f t="shared" si="75"/>
        <v>0</v>
      </c>
      <c r="P1278" s="488">
        <v>0.63</v>
      </c>
      <c r="R1278" s="474">
        <v>0</v>
      </c>
      <c r="S1278" s="474">
        <v>0</v>
      </c>
      <c r="U1278" s="474">
        <v>0</v>
      </c>
      <c r="V1278" s="474">
        <v>0</v>
      </c>
      <c r="X1278" s="465">
        <v>0</v>
      </c>
      <c r="Y1278" s="465">
        <v>0</v>
      </c>
      <c r="AA1278" s="474">
        <v>0</v>
      </c>
      <c r="AB1278" s="474">
        <v>0</v>
      </c>
      <c r="AD1278" s="474"/>
      <c r="AE1278" s="474"/>
      <c r="AG1278" s="474"/>
      <c r="AH1278" s="474"/>
      <c r="AP1278" s="535"/>
    </row>
    <row r="1279" spans="1:42" ht="24" customHeight="1" outlineLevel="1" x14ac:dyDescent="0.25">
      <c r="A1279" s="493" t="s">
        <v>19207</v>
      </c>
      <c r="B1279" s="471" t="s">
        <v>19372</v>
      </c>
      <c r="C1279" s="469" t="s">
        <v>4619</v>
      </c>
      <c r="E1279" s="472" t="s">
        <v>19362</v>
      </c>
      <c r="F1279" s="469" t="s">
        <v>4455</v>
      </c>
      <c r="G1279" s="468">
        <v>1.7</v>
      </c>
      <c r="H1279" s="468">
        <v>1.6</v>
      </c>
      <c r="I1279" s="468" t="s">
        <v>4616</v>
      </c>
      <c r="M1279" s="474">
        <f t="shared" si="76"/>
        <v>0</v>
      </c>
      <c r="N1279" s="474">
        <f t="shared" si="75"/>
        <v>0</v>
      </c>
      <c r="P1279" s="488">
        <v>0.63</v>
      </c>
      <c r="R1279" s="474">
        <v>0</v>
      </c>
      <c r="S1279" s="474">
        <v>0</v>
      </c>
      <c r="U1279" s="474">
        <v>0</v>
      </c>
      <c r="V1279" s="474">
        <v>0</v>
      </c>
      <c r="X1279" s="465">
        <v>0</v>
      </c>
      <c r="Y1279" s="465">
        <v>0</v>
      </c>
      <c r="AA1279" s="474">
        <v>0</v>
      </c>
      <c r="AB1279" s="474">
        <v>0</v>
      </c>
      <c r="AD1279" s="474"/>
      <c r="AE1279" s="474"/>
      <c r="AG1279" s="474"/>
      <c r="AH1279" s="474"/>
      <c r="AP1279" s="535"/>
    </row>
    <row r="1280" spans="1:42" ht="24" customHeight="1" outlineLevel="1" x14ac:dyDescent="0.25">
      <c r="A1280" s="493" t="s">
        <v>19207</v>
      </c>
      <c r="B1280" s="471" t="s">
        <v>19375</v>
      </c>
      <c r="C1280" s="469" t="s">
        <v>4619</v>
      </c>
      <c r="E1280" s="472" t="s">
        <v>19365</v>
      </c>
      <c r="F1280" s="469" t="s">
        <v>4455</v>
      </c>
      <c r="G1280" s="468">
        <v>1.7</v>
      </c>
      <c r="H1280" s="468">
        <v>1.6</v>
      </c>
      <c r="I1280" s="468" t="s">
        <v>4616</v>
      </c>
      <c r="M1280" s="474">
        <f t="shared" si="76"/>
        <v>0</v>
      </c>
      <c r="N1280" s="474">
        <f t="shared" si="75"/>
        <v>0</v>
      </c>
      <c r="P1280" s="488">
        <v>0.72</v>
      </c>
      <c r="R1280" s="474">
        <v>0</v>
      </c>
      <c r="S1280" s="474">
        <v>0</v>
      </c>
      <c r="U1280" s="474">
        <v>0</v>
      </c>
      <c r="V1280" s="474">
        <v>0</v>
      </c>
      <c r="X1280" s="465">
        <v>0</v>
      </c>
      <c r="Y1280" s="465">
        <v>0</v>
      </c>
      <c r="AA1280" s="474">
        <v>0</v>
      </c>
      <c r="AB1280" s="474">
        <v>0</v>
      </c>
      <c r="AD1280" s="474"/>
      <c r="AE1280" s="474"/>
      <c r="AG1280" s="474"/>
      <c r="AH1280" s="474"/>
      <c r="AP1280" s="535"/>
    </row>
    <row r="1281" spans="1:42" s="466" customFormat="1" ht="24" customHeight="1" outlineLevel="1" x14ac:dyDescent="0.25">
      <c r="A1281" s="492" t="s">
        <v>19207</v>
      </c>
      <c r="B1281" s="462" t="s">
        <v>19345</v>
      </c>
      <c r="C1281" s="461" t="s">
        <v>4619</v>
      </c>
      <c r="D1281" s="461"/>
      <c r="E1281" s="466" t="s">
        <v>19360</v>
      </c>
      <c r="F1281" s="461" t="s">
        <v>4455</v>
      </c>
      <c r="G1281" s="464">
        <v>2.4</v>
      </c>
      <c r="H1281" s="464">
        <v>2.25</v>
      </c>
      <c r="I1281" s="464" t="s">
        <v>4616</v>
      </c>
      <c r="J1281" s="464">
        <v>512</v>
      </c>
      <c r="K1281" s="461"/>
      <c r="L1281" s="464"/>
      <c r="M1281" s="474">
        <f t="shared" si="76"/>
        <v>3576.0400000000004</v>
      </c>
      <c r="N1281" s="474">
        <f t="shared" si="75"/>
        <v>2145.6240000000003</v>
      </c>
      <c r="O1281" s="514"/>
      <c r="P1281" s="486">
        <v>0.6</v>
      </c>
      <c r="Q1281" s="514"/>
      <c r="R1281" s="474">
        <v>2888.34</v>
      </c>
      <c r="S1281" s="474">
        <v>1733.03</v>
      </c>
      <c r="T1281" s="514"/>
      <c r="U1281" s="474">
        <v>2888.34</v>
      </c>
      <c r="V1281" s="474">
        <v>1733.03</v>
      </c>
      <c r="W1281" s="514"/>
      <c r="X1281" s="465">
        <v>2750.8</v>
      </c>
      <c r="Y1281" s="465">
        <v>1650.5</v>
      </c>
      <c r="Z1281" s="514"/>
      <c r="AA1281" s="465">
        <v>2392</v>
      </c>
      <c r="AB1281" s="465">
        <v>1435.2</v>
      </c>
      <c r="AC1281" s="514"/>
      <c r="AD1281" s="465">
        <v>2080</v>
      </c>
      <c r="AE1281" s="465">
        <v>1248</v>
      </c>
      <c r="AF1281" s="514"/>
      <c r="AG1281" s="465"/>
      <c r="AH1281" s="465"/>
      <c r="AI1281" s="530"/>
      <c r="AJ1281" s="533"/>
      <c r="AK1281" s="533"/>
      <c r="AL1281" s="533"/>
      <c r="AM1281" s="533"/>
      <c r="AN1281" s="533"/>
      <c r="AO1281" s="533"/>
      <c r="AP1281" s="534"/>
    </row>
    <row r="1282" spans="1:42" ht="24" customHeight="1" outlineLevel="1" x14ac:dyDescent="0.25">
      <c r="A1282" s="493" t="s">
        <v>19207</v>
      </c>
      <c r="B1282" s="471" t="s">
        <v>19379</v>
      </c>
      <c r="C1282" s="469" t="s">
        <v>4619</v>
      </c>
      <c r="E1282" s="472" t="s">
        <v>24254</v>
      </c>
      <c r="F1282" s="469" t="s">
        <v>4455</v>
      </c>
      <c r="G1282" s="468">
        <v>2.4</v>
      </c>
      <c r="H1282" s="468">
        <v>2.25</v>
      </c>
      <c r="I1282" s="468" t="s">
        <v>4616</v>
      </c>
      <c r="M1282" s="474">
        <f t="shared" si="76"/>
        <v>0</v>
      </c>
      <c r="N1282" s="474">
        <f t="shared" si="75"/>
        <v>0</v>
      </c>
      <c r="P1282" s="488">
        <v>0.75</v>
      </c>
      <c r="R1282" s="474">
        <v>0</v>
      </c>
      <c r="S1282" s="474">
        <v>0</v>
      </c>
      <c r="U1282" s="474">
        <v>0</v>
      </c>
      <c r="V1282" s="474">
        <v>0</v>
      </c>
      <c r="X1282" s="465">
        <v>0</v>
      </c>
      <c r="Y1282" s="465">
        <v>0</v>
      </c>
      <c r="AA1282" s="474">
        <v>0</v>
      </c>
      <c r="AB1282" s="474">
        <v>0</v>
      </c>
      <c r="AD1282" s="474"/>
      <c r="AE1282" s="474"/>
      <c r="AG1282" s="474"/>
      <c r="AH1282" s="474"/>
      <c r="AP1282" s="535"/>
    </row>
    <row r="1283" spans="1:42" ht="24" customHeight="1" outlineLevel="1" x14ac:dyDescent="0.25">
      <c r="A1283" s="493" t="s">
        <v>19207</v>
      </c>
      <c r="B1283" s="471" t="s">
        <v>19378</v>
      </c>
      <c r="C1283" s="469" t="s">
        <v>4619</v>
      </c>
      <c r="E1283" s="472" t="s">
        <v>19363</v>
      </c>
      <c r="F1283" s="469" t="s">
        <v>4455</v>
      </c>
      <c r="G1283" s="468">
        <v>2.4</v>
      </c>
      <c r="H1283" s="468">
        <v>2.25</v>
      </c>
      <c r="I1283" s="468" t="s">
        <v>4616</v>
      </c>
      <c r="M1283" s="474">
        <f t="shared" si="76"/>
        <v>0</v>
      </c>
      <c r="N1283" s="474">
        <f t="shared" si="75"/>
        <v>0</v>
      </c>
      <c r="P1283" s="488">
        <v>0.72</v>
      </c>
      <c r="R1283" s="474">
        <v>0</v>
      </c>
      <c r="S1283" s="474">
        <v>0</v>
      </c>
      <c r="U1283" s="474">
        <v>0</v>
      </c>
      <c r="V1283" s="474">
        <v>0</v>
      </c>
      <c r="X1283" s="465">
        <v>0</v>
      </c>
      <c r="Y1283" s="465">
        <v>0</v>
      </c>
      <c r="AA1283" s="474">
        <v>0</v>
      </c>
      <c r="AB1283" s="474">
        <v>0</v>
      </c>
      <c r="AD1283" s="474"/>
      <c r="AE1283" s="474"/>
      <c r="AG1283" s="474"/>
      <c r="AH1283" s="474"/>
      <c r="AP1283" s="535"/>
    </row>
    <row r="1284" spans="1:42" ht="24" customHeight="1" outlineLevel="1" x14ac:dyDescent="0.25">
      <c r="A1284" s="493" t="s">
        <v>19207</v>
      </c>
      <c r="B1284" s="471" t="s">
        <v>19376</v>
      </c>
      <c r="C1284" s="469" t="s">
        <v>4619</v>
      </c>
      <c r="E1284" s="472" t="s">
        <v>19361</v>
      </c>
      <c r="F1284" s="469" t="s">
        <v>4455</v>
      </c>
      <c r="G1284" s="468">
        <v>2.4</v>
      </c>
      <c r="H1284" s="468">
        <v>2.25</v>
      </c>
      <c r="I1284" s="468" t="s">
        <v>4616</v>
      </c>
      <c r="M1284" s="474">
        <f t="shared" si="76"/>
        <v>0</v>
      </c>
      <c r="N1284" s="474">
        <f t="shared" si="75"/>
        <v>0</v>
      </c>
      <c r="P1284" s="488">
        <v>0.63</v>
      </c>
      <c r="R1284" s="474">
        <v>0</v>
      </c>
      <c r="S1284" s="474">
        <v>0</v>
      </c>
      <c r="U1284" s="474">
        <v>0</v>
      </c>
      <c r="V1284" s="474">
        <v>0</v>
      </c>
      <c r="X1284" s="465">
        <v>0</v>
      </c>
      <c r="Y1284" s="465">
        <v>0</v>
      </c>
      <c r="AA1284" s="474">
        <v>0</v>
      </c>
      <c r="AB1284" s="474">
        <v>0</v>
      </c>
      <c r="AD1284" s="474"/>
      <c r="AE1284" s="474"/>
      <c r="AG1284" s="474"/>
      <c r="AH1284" s="474"/>
      <c r="AP1284" s="535"/>
    </row>
    <row r="1285" spans="1:42" ht="24" customHeight="1" outlineLevel="1" x14ac:dyDescent="0.25">
      <c r="A1285" s="493" t="s">
        <v>19207</v>
      </c>
      <c r="B1285" s="471" t="s">
        <v>19377</v>
      </c>
      <c r="C1285" s="469" t="s">
        <v>4619</v>
      </c>
      <c r="E1285" s="472" t="s">
        <v>19362</v>
      </c>
      <c r="F1285" s="469" t="s">
        <v>4455</v>
      </c>
      <c r="G1285" s="468">
        <v>2.4</v>
      </c>
      <c r="H1285" s="468">
        <v>2.25</v>
      </c>
      <c r="I1285" s="468" t="s">
        <v>4616</v>
      </c>
      <c r="M1285" s="474">
        <f t="shared" si="76"/>
        <v>0</v>
      </c>
      <c r="N1285" s="474">
        <f t="shared" si="75"/>
        <v>0</v>
      </c>
      <c r="P1285" s="488">
        <v>0.63</v>
      </c>
      <c r="R1285" s="474">
        <v>0</v>
      </c>
      <c r="S1285" s="474">
        <v>0</v>
      </c>
      <c r="U1285" s="474">
        <v>0</v>
      </c>
      <c r="V1285" s="474">
        <v>0</v>
      </c>
      <c r="X1285" s="465">
        <v>0</v>
      </c>
      <c r="Y1285" s="465">
        <v>0</v>
      </c>
      <c r="AA1285" s="474">
        <v>0</v>
      </c>
      <c r="AB1285" s="474">
        <v>0</v>
      </c>
      <c r="AD1285" s="474"/>
      <c r="AE1285" s="474"/>
      <c r="AG1285" s="474"/>
      <c r="AH1285" s="474"/>
      <c r="AP1285" s="535"/>
    </row>
    <row r="1286" spans="1:42" ht="24" customHeight="1" outlineLevel="1" x14ac:dyDescent="0.25">
      <c r="A1286" s="493" t="s">
        <v>19207</v>
      </c>
      <c r="B1286" s="471" t="s">
        <v>19380</v>
      </c>
      <c r="C1286" s="469" t="s">
        <v>4619</v>
      </c>
      <c r="E1286" s="472" t="s">
        <v>19365</v>
      </c>
      <c r="F1286" s="469" t="s">
        <v>4455</v>
      </c>
      <c r="G1286" s="468">
        <v>2.4</v>
      </c>
      <c r="H1286" s="468">
        <v>2.25</v>
      </c>
      <c r="I1286" s="468" t="s">
        <v>4616</v>
      </c>
      <c r="M1286" s="474">
        <f t="shared" si="76"/>
        <v>0</v>
      </c>
      <c r="N1286" s="474">
        <f t="shared" si="75"/>
        <v>0</v>
      </c>
      <c r="P1286" s="488">
        <v>0.72</v>
      </c>
      <c r="R1286" s="474">
        <v>0</v>
      </c>
      <c r="S1286" s="474">
        <v>0</v>
      </c>
      <c r="U1286" s="474">
        <v>0</v>
      </c>
      <c r="V1286" s="474">
        <v>0</v>
      </c>
      <c r="X1286" s="465">
        <v>0</v>
      </c>
      <c r="Y1286" s="465">
        <v>0</v>
      </c>
      <c r="AA1286" s="474">
        <v>0</v>
      </c>
      <c r="AB1286" s="474">
        <v>0</v>
      </c>
      <c r="AD1286" s="474"/>
      <c r="AE1286" s="474"/>
      <c r="AG1286" s="474"/>
      <c r="AH1286" s="474"/>
      <c r="AP1286" s="535"/>
    </row>
    <row r="1287" spans="1:42" ht="24" customHeight="1" outlineLevel="1" x14ac:dyDescent="0.25">
      <c r="A1287" s="493" t="s">
        <v>19207</v>
      </c>
      <c r="B1287" s="471" t="s">
        <v>19774</v>
      </c>
      <c r="C1287" s="469" t="s">
        <v>4619</v>
      </c>
      <c r="E1287" s="472" t="s">
        <v>19772</v>
      </c>
      <c r="F1287" s="469" t="s">
        <v>4455</v>
      </c>
      <c r="G1287" s="468">
        <v>2.4</v>
      </c>
      <c r="H1287" s="468">
        <v>2.25</v>
      </c>
      <c r="I1287" s="468" t="s">
        <v>4616</v>
      </c>
      <c r="M1287" s="474">
        <f t="shared" si="76"/>
        <v>0</v>
      </c>
      <c r="N1287" s="474">
        <f t="shared" si="75"/>
        <v>0</v>
      </c>
      <c r="P1287" s="488">
        <v>0.75</v>
      </c>
      <c r="R1287" s="474">
        <v>0</v>
      </c>
      <c r="S1287" s="474">
        <v>0</v>
      </c>
      <c r="U1287" s="474">
        <v>0</v>
      </c>
      <c r="V1287" s="474">
        <v>0</v>
      </c>
      <c r="X1287" s="465">
        <v>0</v>
      </c>
      <c r="Y1287" s="465">
        <v>0</v>
      </c>
      <c r="AA1287" s="474">
        <v>0</v>
      </c>
      <c r="AB1287" s="474">
        <v>0</v>
      </c>
      <c r="AD1287" s="474"/>
      <c r="AE1287" s="474"/>
      <c r="AG1287" s="474"/>
      <c r="AH1287" s="474"/>
      <c r="AP1287" s="535"/>
    </row>
    <row r="1288" spans="1:42" s="466" customFormat="1" ht="24" customHeight="1" outlineLevel="1" x14ac:dyDescent="0.25">
      <c r="A1288" s="492" t="s">
        <v>19207</v>
      </c>
      <c r="B1288" s="462" t="s">
        <v>19346</v>
      </c>
      <c r="C1288" s="461" t="s">
        <v>4619</v>
      </c>
      <c r="D1288" s="461"/>
      <c r="E1288" s="466" t="s">
        <v>19386</v>
      </c>
      <c r="F1288" s="461" t="s">
        <v>4455</v>
      </c>
      <c r="G1288" s="464">
        <v>1.8</v>
      </c>
      <c r="H1288" s="464">
        <v>1.5</v>
      </c>
      <c r="I1288" s="464" t="s">
        <v>4616</v>
      </c>
      <c r="J1288" s="464">
        <v>352</v>
      </c>
      <c r="K1288" s="461"/>
      <c r="L1288" s="464"/>
      <c r="M1288" s="474">
        <f t="shared" si="76"/>
        <v>2458.56</v>
      </c>
      <c r="N1288" s="474">
        <f t="shared" si="75"/>
        <v>1475.136</v>
      </c>
      <c r="O1288" s="514"/>
      <c r="P1288" s="486">
        <v>0.6</v>
      </c>
      <c r="Q1288" s="514"/>
      <c r="R1288" s="474">
        <v>1985.76</v>
      </c>
      <c r="S1288" s="474">
        <v>1191.44</v>
      </c>
      <c r="T1288" s="514"/>
      <c r="U1288" s="474">
        <v>1985.76</v>
      </c>
      <c r="V1288" s="474">
        <v>1191.44</v>
      </c>
      <c r="W1288" s="514"/>
      <c r="X1288" s="465">
        <v>1891.2</v>
      </c>
      <c r="Y1288" s="465">
        <v>1134.7</v>
      </c>
      <c r="Z1288" s="514"/>
      <c r="AA1288" s="465">
        <v>1644.5</v>
      </c>
      <c r="AB1288" s="465">
        <v>986.7</v>
      </c>
      <c r="AC1288" s="514"/>
      <c r="AD1288" s="465">
        <v>1430</v>
      </c>
      <c r="AE1288" s="465">
        <v>858</v>
      </c>
      <c r="AF1288" s="514"/>
      <c r="AG1288" s="465"/>
      <c r="AH1288" s="465"/>
      <c r="AI1288" s="530"/>
      <c r="AJ1288" s="533"/>
      <c r="AK1288" s="533"/>
      <c r="AL1288" s="533"/>
      <c r="AM1288" s="533"/>
      <c r="AN1288" s="533"/>
      <c r="AO1288" s="533"/>
      <c r="AP1288" s="534"/>
    </row>
    <row r="1289" spans="1:42" ht="24" customHeight="1" outlineLevel="1" x14ac:dyDescent="0.25">
      <c r="A1289" s="493" t="s">
        <v>19207</v>
      </c>
      <c r="B1289" s="471" t="s">
        <v>19384</v>
      </c>
      <c r="C1289" s="469" t="s">
        <v>4619</v>
      </c>
      <c r="E1289" s="472" t="s">
        <v>24255</v>
      </c>
      <c r="F1289" s="469" t="s">
        <v>4455</v>
      </c>
      <c r="G1289" s="468">
        <v>1.8</v>
      </c>
      <c r="H1289" s="468">
        <v>1.5</v>
      </c>
      <c r="I1289" s="468" t="s">
        <v>4616</v>
      </c>
      <c r="M1289" s="474">
        <f t="shared" si="76"/>
        <v>0</v>
      </c>
      <c r="N1289" s="474">
        <f t="shared" si="75"/>
        <v>0</v>
      </c>
      <c r="P1289" s="488">
        <v>0.75</v>
      </c>
      <c r="R1289" s="474">
        <v>0</v>
      </c>
      <c r="S1289" s="474">
        <v>0</v>
      </c>
      <c r="U1289" s="474">
        <v>0</v>
      </c>
      <c r="V1289" s="474">
        <v>0</v>
      </c>
      <c r="X1289" s="465">
        <v>0</v>
      </c>
      <c r="Y1289" s="465">
        <v>0</v>
      </c>
      <c r="AA1289" s="474">
        <v>0</v>
      </c>
      <c r="AB1289" s="474">
        <v>0</v>
      </c>
      <c r="AD1289" s="474"/>
      <c r="AE1289" s="474"/>
      <c r="AG1289" s="474"/>
      <c r="AH1289" s="474"/>
      <c r="AP1289" s="535"/>
    </row>
    <row r="1290" spans="1:42" ht="24" customHeight="1" outlineLevel="1" x14ac:dyDescent="0.25">
      <c r="A1290" s="493" t="s">
        <v>19207</v>
      </c>
      <c r="B1290" s="471" t="s">
        <v>19383</v>
      </c>
      <c r="C1290" s="469" t="s">
        <v>4619</v>
      </c>
      <c r="E1290" s="472" t="s">
        <v>24256</v>
      </c>
      <c r="F1290" s="469" t="s">
        <v>4455</v>
      </c>
      <c r="G1290" s="468">
        <v>1.8</v>
      </c>
      <c r="H1290" s="468">
        <v>1.5</v>
      </c>
      <c r="I1290" s="468" t="s">
        <v>4616</v>
      </c>
      <c r="M1290" s="474">
        <f t="shared" si="76"/>
        <v>0</v>
      </c>
      <c r="N1290" s="474">
        <f t="shared" si="75"/>
        <v>0</v>
      </c>
      <c r="P1290" s="488">
        <v>0.72</v>
      </c>
      <c r="R1290" s="474">
        <v>0</v>
      </c>
      <c r="S1290" s="474">
        <v>0</v>
      </c>
      <c r="U1290" s="474">
        <v>0</v>
      </c>
      <c r="V1290" s="474">
        <v>0</v>
      </c>
      <c r="X1290" s="465">
        <v>0</v>
      </c>
      <c r="Y1290" s="465">
        <v>0</v>
      </c>
      <c r="AA1290" s="474">
        <v>0</v>
      </c>
      <c r="AB1290" s="474">
        <v>0</v>
      </c>
      <c r="AD1290" s="474"/>
      <c r="AE1290" s="474"/>
      <c r="AG1290" s="474"/>
      <c r="AH1290" s="474"/>
      <c r="AP1290" s="535"/>
    </row>
    <row r="1291" spans="1:42" ht="24" customHeight="1" outlineLevel="1" x14ac:dyDescent="0.25">
      <c r="A1291" s="493" t="s">
        <v>19207</v>
      </c>
      <c r="B1291" s="471" t="s">
        <v>19381</v>
      </c>
      <c r="C1291" s="469" t="s">
        <v>4619</v>
      </c>
      <c r="E1291" s="472" t="s">
        <v>24257</v>
      </c>
      <c r="F1291" s="469" t="s">
        <v>4455</v>
      </c>
      <c r="G1291" s="468">
        <v>1.8</v>
      </c>
      <c r="H1291" s="468">
        <v>1.5</v>
      </c>
      <c r="I1291" s="468" t="s">
        <v>4616</v>
      </c>
      <c r="M1291" s="474">
        <f t="shared" si="76"/>
        <v>0</v>
      </c>
      <c r="N1291" s="474">
        <f t="shared" si="75"/>
        <v>0</v>
      </c>
      <c r="P1291" s="488">
        <v>0.63</v>
      </c>
      <c r="R1291" s="474">
        <v>0</v>
      </c>
      <c r="S1291" s="474">
        <v>0</v>
      </c>
      <c r="U1291" s="474">
        <v>0</v>
      </c>
      <c r="V1291" s="474">
        <v>0</v>
      </c>
      <c r="X1291" s="465">
        <v>0</v>
      </c>
      <c r="Y1291" s="465">
        <v>0</v>
      </c>
      <c r="AA1291" s="474">
        <v>0</v>
      </c>
      <c r="AB1291" s="474">
        <v>0</v>
      </c>
      <c r="AD1291" s="474"/>
      <c r="AE1291" s="474"/>
      <c r="AG1291" s="474"/>
      <c r="AH1291" s="474"/>
      <c r="AP1291" s="535"/>
    </row>
    <row r="1292" spans="1:42" ht="24" customHeight="1" outlineLevel="1" x14ac:dyDescent="0.25">
      <c r="A1292" s="493" t="s">
        <v>19207</v>
      </c>
      <c r="B1292" s="471" t="s">
        <v>19382</v>
      </c>
      <c r="C1292" s="469" t="s">
        <v>4619</v>
      </c>
      <c r="E1292" s="472" t="s">
        <v>19388</v>
      </c>
      <c r="F1292" s="469" t="s">
        <v>4455</v>
      </c>
      <c r="G1292" s="468">
        <v>1.8</v>
      </c>
      <c r="H1292" s="468">
        <v>1.5</v>
      </c>
      <c r="I1292" s="468" t="s">
        <v>4616</v>
      </c>
      <c r="M1292" s="474">
        <f t="shared" si="76"/>
        <v>0</v>
      </c>
      <c r="N1292" s="474">
        <f t="shared" si="75"/>
        <v>0</v>
      </c>
      <c r="P1292" s="488">
        <v>0.63</v>
      </c>
      <c r="R1292" s="474">
        <v>0</v>
      </c>
      <c r="S1292" s="474">
        <v>0</v>
      </c>
      <c r="U1292" s="474">
        <v>0</v>
      </c>
      <c r="V1292" s="474">
        <v>0</v>
      </c>
      <c r="X1292" s="465">
        <v>0</v>
      </c>
      <c r="Y1292" s="465">
        <v>0</v>
      </c>
      <c r="AA1292" s="474">
        <v>0</v>
      </c>
      <c r="AB1292" s="474">
        <v>0</v>
      </c>
      <c r="AD1292" s="474"/>
      <c r="AE1292" s="474"/>
      <c r="AG1292" s="474"/>
      <c r="AH1292" s="474"/>
      <c r="AP1292" s="535"/>
    </row>
    <row r="1293" spans="1:42" ht="24" customHeight="1" outlineLevel="1" x14ac:dyDescent="0.25">
      <c r="A1293" s="493" t="s">
        <v>19207</v>
      </c>
      <c r="B1293" s="471" t="s">
        <v>19385</v>
      </c>
      <c r="C1293" s="469" t="s">
        <v>4619</v>
      </c>
      <c r="E1293" s="472" t="s">
        <v>19391</v>
      </c>
      <c r="F1293" s="469" t="s">
        <v>4455</v>
      </c>
      <c r="G1293" s="468">
        <v>1.8</v>
      </c>
      <c r="H1293" s="468">
        <v>1.5</v>
      </c>
      <c r="I1293" s="468" t="s">
        <v>4616</v>
      </c>
      <c r="M1293" s="474">
        <f t="shared" si="76"/>
        <v>0</v>
      </c>
      <c r="N1293" s="474">
        <f t="shared" si="75"/>
        <v>0</v>
      </c>
      <c r="P1293" s="488">
        <v>0.72</v>
      </c>
      <c r="R1293" s="474">
        <v>0</v>
      </c>
      <c r="S1293" s="474">
        <v>0</v>
      </c>
      <c r="U1293" s="474">
        <v>0</v>
      </c>
      <c r="V1293" s="474">
        <v>0</v>
      </c>
      <c r="X1293" s="465">
        <v>0</v>
      </c>
      <c r="Y1293" s="465">
        <v>0</v>
      </c>
      <c r="AA1293" s="474">
        <v>0</v>
      </c>
      <c r="AB1293" s="474">
        <v>0</v>
      </c>
      <c r="AD1293" s="474"/>
      <c r="AE1293" s="474"/>
      <c r="AG1293" s="474"/>
      <c r="AH1293" s="474"/>
      <c r="AP1293" s="535"/>
    </row>
    <row r="1294" spans="1:42" ht="24" customHeight="1" outlineLevel="1" x14ac:dyDescent="0.25">
      <c r="A1294" s="493" t="s">
        <v>19207</v>
      </c>
      <c r="B1294" s="471" t="s">
        <v>19775</v>
      </c>
      <c r="C1294" s="469" t="s">
        <v>4619</v>
      </c>
      <c r="E1294" s="472" t="s">
        <v>19776</v>
      </c>
      <c r="F1294" s="469" t="s">
        <v>4455</v>
      </c>
      <c r="G1294" s="468">
        <v>1.8</v>
      </c>
      <c r="H1294" s="468">
        <v>1.5</v>
      </c>
      <c r="I1294" s="468" t="s">
        <v>4616</v>
      </c>
      <c r="M1294" s="474">
        <f t="shared" si="76"/>
        <v>0</v>
      </c>
      <c r="N1294" s="474">
        <f t="shared" si="75"/>
        <v>0</v>
      </c>
      <c r="P1294" s="488">
        <v>0.75</v>
      </c>
      <c r="R1294" s="474">
        <v>0</v>
      </c>
      <c r="S1294" s="474">
        <v>0</v>
      </c>
      <c r="U1294" s="474">
        <v>0</v>
      </c>
      <c r="V1294" s="474">
        <v>0</v>
      </c>
      <c r="X1294" s="465">
        <v>0</v>
      </c>
      <c r="Y1294" s="465">
        <v>0</v>
      </c>
      <c r="AA1294" s="474">
        <v>0</v>
      </c>
      <c r="AB1294" s="474">
        <v>0</v>
      </c>
      <c r="AD1294" s="474"/>
      <c r="AE1294" s="474"/>
      <c r="AG1294" s="474"/>
      <c r="AH1294" s="474"/>
      <c r="AP1294" s="535"/>
    </row>
    <row r="1295" spans="1:42" s="466" customFormat="1" ht="24" customHeight="1" outlineLevel="1" x14ac:dyDescent="0.25">
      <c r="A1295" s="492" t="s">
        <v>19207</v>
      </c>
      <c r="B1295" s="462" t="s">
        <v>19347</v>
      </c>
      <c r="C1295" s="461" t="s">
        <v>4619</v>
      </c>
      <c r="D1295" s="461"/>
      <c r="E1295" s="466" t="s">
        <v>19386</v>
      </c>
      <c r="F1295" s="461" t="s">
        <v>4455</v>
      </c>
      <c r="G1295" s="464">
        <v>2.6</v>
      </c>
      <c r="H1295" s="464">
        <v>2.1</v>
      </c>
      <c r="I1295" s="464" t="s">
        <v>4616</v>
      </c>
      <c r="J1295" s="464">
        <v>496</v>
      </c>
      <c r="K1295" s="461"/>
      <c r="L1295" s="464"/>
      <c r="M1295" s="474">
        <f t="shared" si="76"/>
        <v>3464.2400000000002</v>
      </c>
      <c r="N1295" s="474">
        <f t="shared" si="75"/>
        <v>2078.5439999999999</v>
      </c>
      <c r="O1295" s="514"/>
      <c r="P1295" s="486">
        <v>0.6</v>
      </c>
      <c r="Q1295" s="514"/>
      <c r="R1295" s="474">
        <v>2798.04</v>
      </c>
      <c r="S1295" s="474">
        <v>1678.85</v>
      </c>
      <c r="T1295" s="514"/>
      <c r="U1295" s="474">
        <v>2798.04</v>
      </c>
      <c r="V1295" s="474">
        <v>1678.85</v>
      </c>
      <c r="W1295" s="514"/>
      <c r="X1295" s="465">
        <v>2664.8</v>
      </c>
      <c r="Y1295" s="465">
        <v>1598.9</v>
      </c>
      <c r="Z1295" s="514"/>
      <c r="AA1295" s="465">
        <v>2317.25</v>
      </c>
      <c r="AB1295" s="465">
        <v>1390.35</v>
      </c>
      <c r="AC1295" s="514"/>
      <c r="AD1295" s="465">
        <v>2015</v>
      </c>
      <c r="AE1295" s="465">
        <v>1209</v>
      </c>
      <c r="AF1295" s="514"/>
      <c r="AG1295" s="465"/>
      <c r="AH1295" s="465"/>
      <c r="AI1295" s="530"/>
      <c r="AJ1295" s="533"/>
      <c r="AK1295" s="533"/>
      <c r="AL1295" s="533"/>
      <c r="AM1295" s="533"/>
      <c r="AN1295" s="533"/>
      <c r="AO1295" s="533"/>
      <c r="AP1295" s="534"/>
    </row>
    <row r="1296" spans="1:42" ht="24" customHeight="1" outlineLevel="1" x14ac:dyDescent="0.25">
      <c r="A1296" s="493" t="s">
        <v>19207</v>
      </c>
      <c r="B1296" s="471" t="s">
        <v>19395</v>
      </c>
      <c r="C1296" s="469" t="s">
        <v>4619</v>
      </c>
      <c r="E1296" s="472" t="s">
        <v>24255</v>
      </c>
      <c r="F1296" s="469" t="s">
        <v>4455</v>
      </c>
      <c r="G1296" s="468">
        <v>2.6</v>
      </c>
      <c r="H1296" s="468">
        <v>2.1</v>
      </c>
      <c r="I1296" s="468" t="s">
        <v>4616</v>
      </c>
      <c r="M1296" s="474">
        <f t="shared" si="76"/>
        <v>0</v>
      </c>
      <c r="N1296" s="474">
        <f t="shared" si="75"/>
        <v>0</v>
      </c>
      <c r="P1296" s="488">
        <v>0.75</v>
      </c>
      <c r="R1296" s="474">
        <v>0</v>
      </c>
      <c r="S1296" s="474">
        <v>0</v>
      </c>
      <c r="U1296" s="474">
        <v>0</v>
      </c>
      <c r="V1296" s="474">
        <v>0</v>
      </c>
      <c r="X1296" s="465">
        <v>0</v>
      </c>
      <c r="Y1296" s="465">
        <v>0</v>
      </c>
      <c r="AA1296" s="474">
        <v>0</v>
      </c>
      <c r="AB1296" s="474">
        <v>0</v>
      </c>
      <c r="AD1296" s="474"/>
      <c r="AE1296" s="474"/>
      <c r="AG1296" s="474"/>
      <c r="AH1296" s="474"/>
      <c r="AP1296" s="535"/>
    </row>
    <row r="1297" spans="1:42" ht="24" customHeight="1" outlineLevel="1" x14ac:dyDescent="0.25">
      <c r="A1297" s="493" t="s">
        <v>19207</v>
      </c>
      <c r="B1297" s="471" t="s">
        <v>19394</v>
      </c>
      <c r="C1297" s="469" t="s">
        <v>4619</v>
      </c>
      <c r="E1297" s="472" t="s">
        <v>24256</v>
      </c>
      <c r="F1297" s="469" t="s">
        <v>4455</v>
      </c>
      <c r="G1297" s="468">
        <v>2.6</v>
      </c>
      <c r="H1297" s="468">
        <v>2.1</v>
      </c>
      <c r="I1297" s="468" t="s">
        <v>4616</v>
      </c>
      <c r="M1297" s="474">
        <f t="shared" si="76"/>
        <v>0</v>
      </c>
      <c r="N1297" s="474">
        <f t="shared" si="75"/>
        <v>0</v>
      </c>
      <c r="P1297" s="488">
        <v>0.72</v>
      </c>
      <c r="R1297" s="474">
        <v>0</v>
      </c>
      <c r="S1297" s="474">
        <v>0</v>
      </c>
      <c r="U1297" s="474">
        <v>0</v>
      </c>
      <c r="V1297" s="474">
        <v>0</v>
      </c>
      <c r="X1297" s="465">
        <v>0</v>
      </c>
      <c r="Y1297" s="465">
        <v>0</v>
      </c>
      <c r="AA1297" s="474">
        <v>0</v>
      </c>
      <c r="AB1297" s="474">
        <v>0</v>
      </c>
      <c r="AD1297" s="474"/>
      <c r="AE1297" s="474"/>
      <c r="AG1297" s="474"/>
      <c r="AH1297" s="474"/>
      <c r="AP1297" s="535"/>
    </row>
    <row r="1298" spans="1:42" ht="24" customHeight="1" outlineLevel="1" x14ac:dyDescent="0.25">
      <c r="A1298" s="493" t="s">
        <v>19207</v>
      </c>
      <c r="B1298" s="471" t="s">
        <v>19392</v>
      </c>
      <c r="C1298" s="469" t="s">
        <v>4619</v>
      </c>
      <c r="E1298" s="472" t="s">
        <v>24257</v>
      </c>
      <c r="F1298" s="469" t="s">
        <v>4455</v>
      </c>
      <c r="G1298" s="468">
        <v>2.6</v>
      </c>
      <c r="H1298" s="468">
        <v>2.1</v>
      </c>
      <c r="I1298" s="468" t="s">
        <v>4616</v>
      </c>
      <c r="M1298" s="474">
        <f t="shared" si="76"/>
        <v>0</v>
      </c>
      <c r="N1298" s="474">
        <f t="shared" si="75"/>
        <v>0</v>
      </c>
      <c r="P1298" s="488">
        <v>0.63</v>
      </c>
      <c r="R1298" s="474">
        <v>0</v>
      </c>
      <c r="S1298" s="474">
        <v>0</v>
      </c>
      <c r="U1298" s="474">
        <v>0</v>
      </c>
      <c r="V1298" s="474">
        <v>0</v>
      </c>
      <c r="X1298" s="465">
        <v>0</v>
      </c>
      <c r="Y1298" s="465">
        <v>0</v>
      </c>
      <c r="AA1298" s="474">
        <v>0</v>
      </c>
      <c r="AB1298" s="474">
        <v>0</v>
      </c>
      <c r="AD1298" s="474"/>
      <c r="AE1298" s="474"/>
      <c r="AG1298" s="474"/>
      <c r="AH1298" s="474"/>
      <c r="AP1298" s="535"/>
    </row>
    <row r="1299" spans="1:42" ht="24" customHeight="1" outlineLevel="1" x14ac:dyDescent="0.25">
      <c r="A1299" s="493" t="s">
        <v>19207</v>
      </c>
      <c r="B1299" s="471" t="s">
        <v>19393</v>
      </c>
      <c r="C1299" s="469" t="s">
        <v>4619</v>
      </c>
      <c r="E1299" s="472" t="s">
        <v>19388</v>
      </c>
      <c r="F1299" s="469" t="s">
        <v>4455</v>
      </c>
      <c r="G1299" s="468">
        <v>2.6</v>
      </c>
      <c r="H1299" s="468">
        <v>2.1</v>
      </c>
      <c r="I1299" s="468" t="s">
        <v>4616</v>
      </c>
      <c r="M1299" s="474">
        <f t="shared" si="76"/>
        <v>0</v>
      </c>
      <c r="N1299" s="474">
        <f t="shared" si="75"/>
        <v>0</v>
      </c>
      <c r="P1299" s="488">
        <v>0.63</v>
      </c>
      <c r="R1299" s="474">
        <v>0</v>
      </c>
      <c r="S1299" s="474">
        <v>0</v>
      </c>
      <c r="U1299" s="474">
        <v>0</v>
      </c>
      <c r="V1299" s="474">
        <v>0</v>
      </c>
      <c r="X1299" s="465">
        <v>0</v>
      </c>
      <c r="Y1299" s="465">
        <v>0</v>
      </c>
      <c r="AA1299" s="474">
        <v>0</v>
      </c>
      <c r="AB1299" s="474">
        <v>0</v>
      </c>
      <c r="AD1299" s="474"/>
      <c r="AE1299" s="474"/>
      <c r="AG1299" s="474"/>
      <c r="AH1299" s="474"/>
      <c r="AP1299" s="535"/>
    </row>
    <row r="1300" spans="1:42" ht="24" customHeight="1" outlineLevel="1" x14ac:dyDescent="0.25">
      <c r="A1300" s="493" t="s">
        <v>19207</v>
      </c>
      <c r="B1300" s="471" t="s">
        <v>19396</v>
      </c>
      <c r="C1300" s="469" t="s">
        <v>4619</v>
      </c>
      <c r="E1300" s="472" t="s">
        <v>19391</v>
      </c>
      <c r="F1300" s="469" t="s">
        <v>4455</v>
      </c>
      <c r="G1300" s="468">
        <v>2.6</v>
      </c>
      <c r="H1300" s="468">
        <v>2.1</v>
      </c>
      <c r="I1300" s="468" t="s">
        <v>4616</v>
      </c>
      <c r="J1300" s="468">
        <v>526.5</v>
      </c>
      <c r="M1300" s="474">
        <f t="shared" si="76"/>
        <v>0</v>
      </c>
      <c r="N1300" s="474">
        <f t="shared" si="75"/>
        <v>0</v>
      </c>
      <c r="P1300" s="488">
        <v>0.72</v>
      </c>
      <c r="R1300" s="474">
        <v>0</v>
      </c>
      <c r="S1300" s="474">
        <v>0</v>
      </c>
      <c r="U1300" s="474">
        <v>0</v>
      </c>
      <c r="V1300" s="474">
        <v>0</v>
      </c>
      <c r="X1300" s="465">
        <v>0</v>
      </c>
      <c r="Y1300" s="465">
        <v>0</v>
      </c>
      <c r="AA1300" s="474">
        <v>0</v>
      </c>
      <c r="AB1300" s="474">
        <v>0</v>
      </c>
      <c r="AD1300" s="474"/>
      <c r="AE1300" s="474"/>
      <c r="AG1300" s="474"/>
      <c r="AH1300" s="474"/>
      <c r="AP1300" s="535"/>
    </row>
    <row r="1301" spans="1:42" ht="24" customHeight="1" outlineLevel="1" x14ac:dyDescent="0.25">
      <c r="A1301" s="493" t="s">
        <v>19207</v>
      </c>
      <c r="B1301" s="471" t="s">
        <v>19777</v>
      </c>
      <c r="C1301" s="469" t="s">
        <v>4619</v>
      </c>
      <c r="E1301" s="472" t="s">
        <v>19776</v>
      </c>
      <c r="F1301" s="469" t="s">
        <v>4455</v>
      </c>
      <c r="G1301" s="468">
        <v>2.6</v>
      </c>
      <c r="H1301" s="468">
        <v>2.1</v>
      </c>
      <c r="I1301" s="468" t="s">
        <v>4616</v>
      </c>
      <c r="M1301" s="474">
        <f t="shared" si="76"/>
        <v>0</v>
      </c>
      <c r="N1301" s="474">
        <f t="shared" si="75"/>
        <v>0</v>
      </c>
      <c r="P1301" s="488">
        <v>0.75</v>
      </c>
      <c r="R1301" s="474">
        <v>0</v>
      </c>
      <c r="S1301" s="474">
        <v>0</v>
      </c>
      <c r="U1301" s="474">
        <v>0</v>
      </c>
      <c r="V1301" s="474">
        <v>0</v>
      </c>
      <c r="X1301" s="465">
        <v>0</v>
      </c>
      <c r="Y1301" s="465">
        <v>0</v>
      </c>
      <c r="AA1301" s="474">
        <v>0</v>
      </c>
      <c r="AB1301" s="474">
        <v>0</v>
      </c>
      <c r="AD1301" s="474"/>
      <c r="AE1301" s="474"/>
      <c r="AG1301" s="474"/>
      <c r="AH1301" s="474"/>
      <c r="AP1301" s="535"/>
    </row>
    <row r="1302" spans="1:42" s="466" customFormat="1" ht="24" customHeight="1" outlineLevel="1" x14ac:dyDescent="0.25">
      <c r="A1302" s="492" t="s">
        <v>19207</v>
      </c>
      <c r="B1302" s="462" t="s">
        <v>19348</v>
      </c>
      <c r="C1302" s="461" t="s">
        <v>4619</v>
      </c>
      <c r="D1302" s="461"/>
      <c r="E1302" s="466" t="s">
        <v>19397</v>
      </c>
      <c r="F1302" s="461" t="s">
        <v>4455</v>
      </c>
      <c r="G1302" s="464">
        <v>1.8</v>
      </c>
      <c r="H1302" s="464">
        <v>1.5</v>
      </c>
      <c r="I1302" s="464" t="s">
        <v>4616</v>
      </c>
      <c r="J1302" s="464">
        <v>464</v>
      </c>
      <c r="K1302" s="461"/>
      <c r="L1302" s="464"/>
      <c r="M1302" s="474">
        <f t="shared" si="76"/>
        <v>3240.7700000000004</v>
      </c>
      <c r="N1302" s="474">
        <f t="shared" si="75"/>
        <v>1944.4620000000002</v>
      </c>
      <c r="O1302" s="514"/>
      <c r="P1302" s="486">
        <v>0.6</v>
      </c>
      <c r="Q1302" s="514"/>
      <c r="R1302" s="474">
        <v>2617.5500000000002</v>
      </c>
      <c r="S1302" s="474">
        <v>1570.49</v>
      </c>
      <c r="T1302" s="514"/>
      <c r="U1302" s="474">
        <v>2617.5500000000002</v>
      </c>
      <c r="V1302" s="474">
        <v>1570.49</v>
      </c>
      <c r="W1302" s="514"/>
      <c r="X1302" s="465">
        <v>2492.9</v>
      </c>
      <c r="Y1302" s="465">
        <v>1495.7</v>
      </c>
      <c r="Z1302" s="514"/>
      <c r="AA1302" s="465">
        <v>2167.75</v>
      </c>
      <c r="AB1302" s="465">
        <v>1300.6500000000001</v>
      </c>
      <c r="AC1302" s="514"/>
      <c r="AD1302" s="465">
        <v>1885</v>
      </c>
      <c r="AE1302" s="465">
        <v>1131</v>
      </c>
      <c r="AF1302" s="514"/>
      <c r="AG1302" s="465"/>
      <c r="AH1302" s="465"/>
      <c r="AI1302" s="530"/>
      <c r="AJ1302" s="533"/>
      <c r="AK1302" s="533"/>
      <c r="AL1302" s="533"/>
      <c r="AM1302" s="533"/>
      <c r="AN1302" s="533"/>
      <c r="AO1302" s="533"/>
      <c r="AP1302" s="534"/>
    </row>
    <row r="1303" spans="1:42" ht="24" customHeight="1" outlineLevel="1" x14ac:dyDescent="0.25">
      <c r="A1303" s="493" t="s">
        <v>19207</v>
      </c>
      <c r="B1303" s="471" t="s">
        <v>19406</v>
      </c>
      <c r="C1303" s="469" t="s">
        <v>4619</v>
      </c>
      <c r="E1303" s="472" t="s">
        <v>24258</v>
      </c>
      <c r="F1303" s="469" t="s">
        <v>4455</v>
      </c>
      <c r="G1303" s="468">
        <v>1.8</v>
      </c>
      <c r="H1303" s="468">
        <v>1.5</v>
      </c>
      <c r="I1303" s="468" t="s">
        <v>4616</v>
      </c>
      <c r="M1303" s="474">
        <f t="shared" si="76"/>
        <v>0</v>
      </c>
      <c r="N1303" s="474">
        <f t="shared" si="75"/>
        <v>0</v>
      </c>
      <c r="P1303" s="488">
        <v>0.75</v>
      </c>
      <c r="R1303" s="474">
        <v>0</v>
      </c>
      <c r="S1303" s="474">
        <v>0</v>
      </c>
      <c r="U1303" s="474">
        <v>0</v>
      </c>
      <c r="V1303" s="474">
        <v>0</v>
      </c>
      <c r="X1303" s="465">
        <v>0</v>
      </c>
      <c r="Y1303" s="465">
        <v>0</v>
      </c>
      <c r="AA1303" s="474">
        <v>0</v>
      </c>
      <c r="AB1303" s="474">
        <v>0</v>
      </c>
      <c r="AD1303" s="474"/>
      <c r="AE1303" s="474"/>
      <c r="AG1303" s="474"/>
      <c r="AH1303" s="474"/>
      <c r="AP1303" s="535"/>
    </row>
    <row r="1304" spans="1:42" ht="24" customHeight="1" outlineLevel="1" x14ac:dyDescent="0.25">
      <c r="A1304" s="493" t="s">
        <v>19207</v>
      </c>
      <c r="B1304" s="471" t="s">
        <v>19405</v>
      </c>
      <c r="C1304" s="469" t="s">
        <v>4619</v>
      </c>
      <c r="E1304" s="472" t="s">
        <v>19400</v>
      </c>
      <c r="F1304" s="469" t="s">
        <v>4455</v>
      </c>
      <c r="G1304" s="468">
        <v>1.8</v>
      </c>
      <c r="H1304" s="468">
        <v>1.5</v>
      </c>
      <c r="I1304" s="468" t="s">
        <v>4616</v>
      </c>
      <c r="M1304" s="474">
        <f t="shared" si="76"/>
        <v>0</v>
      </c>
      <c r="N1304" s="474">
        <f t="shared" si="75"/>
        <v>0</v>
      </c>
      <c r="P1304" s="488">
        <v>0.72</v>
      </c>
      <c r="R1304" s="474">
        <v>0</v>
      </c>
      <c r="S1304" s="474">
        <v>0</v>
      </c>
      <c r="U1304" s="474">
        <v>0</v>
      </c>
      <c r="V1304" s="474">
        <v>0</v>
      </c>
      <c r="X1304" s="465">
        <v>0</v>
      </c>
      <c r="Y1304" s="465">
        <v>0</v>
      </c>
      <c r="AA1304" s="474">
        <v>0</v>
      </c>
      <c r="AB1304" s="474">
        <v>0</v>
      </c>
      <c r="AD1304" s="474"/>
      <c r="AE1304" s="474"/>
      <c r="AG1304" s="474"/>
      <c r="AH1304" s="474"/>
      <c r="AP1304" s="535"/>
    </row>
    <row r="1305" spans="1:42" ht="24" customHeight="1" outlineLevel="1" x14ac:dyDescent="0.25">
      <c r="A1305" s="493" t="s">
        <v>19207</v>
      </c>
      <c r="B1305" s="471" t="s">
        <v>19403</v>
      </c>
      <c r="C1305" s="469" t="s">
        <v>4619</v>
      </c>
      <c r="E1305" s="472" t="s">
        <v>19398</v>
      </c>
      <c r="F1305" s="469" t="s">
        <v>4455</v>
      </c>
      <c r="G1305" s="468">
        <v>1.8</v>
      </c>
      <c r="H1305" s="468">
        <v>1.5</v>
      </c>
      <c r="I1305" s="468" t="s">
        <v>4616</v>
      </c>
      <c r="M1305" s="474">
        <f t="shared" si="76"/>
        <v>0</v>
      </c>
      <c r="N1305" s="474">
        <f t="shared" si="75"/>
        <v>0</v>
      </c>
      <c r="P1305" s="488">
        <v>0.63</v>
      </c>
      <c r="R1305" s="474">
        <v>0</v>
      </c>
      <c r="S1305" s="474">
        <v>0</v>
      </c>
      <c r="U1305" s="474">
        <v>0</v>
      </c>
      <c r="V1305" s="474">
        <v>0</v>
      </c>
      <c r="X1305" s="465">
        <v>0</v>
      </c>
      <c r="Y1305" s="465">
        <v>0</v>
      </c>
      <c r="AA1305" s="474">
        <v>0</v>
      </c>
      <c r="AB1305" s="474">
        <v>0</v>
      </c>
      <c r="AD1305" s="474"/>
      <c r="AE1305" s="474"/>
      <c r="AG1305" s="474"/>
      <c r="AH1305" s="474"/>
      <c r="AP1305" s="535"/>
    </row>
    <row r="1306" spans="1:42" ht="24" customHeight="1" outlineLevel="1" x14ac:dyDescent="0.25">
      <c r="A1306" s="493" t="s">
        <v>19207</v>
      </c>
      <c r="B1306" s="471" t="s">
        <v>19404</v>
      </c>
      <c r="C1306" s="469" t="s">
        <v>4619</v>
      </c>
      <c r="E1306" s="472" t="s">
        <v>19399</v>
      </c>
      <c r="F1306" s="469" t="s">
        <v>4455</v>
      </c>
      <c r="G1306" s="468">
        <v>1.8</v>
      </c>
      <c r="H1306" s="468">
        <v>1.5</v>
      </c>
      <c r="I1306" s="468" t="s">
        <v>4616</v>
      </c>
      <c r="M1306" s="474">
        <f t="shared" si="76"/>
        <v>0</v>
      </c>
      <c r="N1306" s="474">
        <f t="shared" si="75"/>
        <v>0</v>
      </c>
      <c r="P1306" s="488">
        <v>0.63</v>
      </c>
      <c r="R1306" s="474">
        <v>0</v>
      </c>
      <c r="S1306" s="474">
        <v>0</v>
      </c>
      <c r="U1306" s="474">
        <v>0</v>
      </c>
      <c r="V1306" s="474">
        <v>0</v>
      </c>
      <c r="X1306" s="465">
        <v>0</v>
      </c>
      <c r="Y1306" s="465">
        <v>0</v>
      </c>
      <c r="AA1306" s="474">
        <v>0</v>
      </c>
      <c r="AB1306" s="474">
        <v>0</v>
      </c>
      <c r="AD1306" s="474"/>
      <c r="AE1306" s="474"/>
      <c r="AG1306" s="474"/>
      <c r="AH1306" s="474"/>
      <c r="AP1306" s="535"/>
    </row>
    <row r="1307" spans="1:42" ht="24" customHeight="1" outlineLevel="1" x14ac:dyDescent="0.25">
      <c r="A1307" s="493" t="s">
        <v>19207</v>
      </c>
      <c r="B1307" s="471" t="s">
        <v>19407</v>
      </c>
      <c r="C1307" s="469" t="s">
        <v>4619</v>
      </c>
      <c r="E1307" s="472" t="s">
        <v>19402</v>
      </c>
      <c r="F1307" s="469" t="s">
        <v>4455</v>
      </c>
      <c r="G1307" s="468">
        <v>1.8</v>
      </c>
      <c r="H1307" s="468">
        <v>1.5</v>
      </c>
      <c r="I1307" s="468" t="s">
        <v>4616</v>
      </c>
      <c r="M1307" s="474">
        <f t="shared" si="76"/>
        <v>4414.0200000000004</v>
      </c>
      <c r="N1307" s="474">
        <f t="shared" si="75"/>
        <v>3178.0944000000004</v>
      </c>
      <c r="P1307" s="488">
        <v>0.72</v>
      </c>
      <c r="R1307" s="474">
        <v>3565.17</v>
      </c>
      <c r="S1307" s="474">
        <v>2518.11</v>
      </c>
      <c r="U1307" s="474">
        <v>3565.17</v>
      </c>
      <c r="V1307" s="474">
        <v>2518.11</v>
      </c>
      <c r="X1307" s="465">
        <v>3395.4</v>
      </c>
      <c r="Y1307" s="465">
        <v>2398.1999999999998</v>
      </c>
      <c r="AA1307" s="474">
        <v>0</v>
      </c>
      <c r="AB1307" s="474">
        <v>0</v>
      </c>
      <c r="AD1307" s="474"/>
      <c r="AE1307" s="474"/>
      <c r="AG1307" s="474"/>
      <c r="AH1307" s="474"/>
      <c r="AP1307" s="535"/>
    </row>
    <row r="1308" spans="1:42" ht="24" customHeight="1" outlineLevel="1" x14ac:dyDescent="0.25">
      <c r="A1308" s="493" t="s">
        <v>19207</v>
      </c>
      <c r="B1308" s="471" t="s">
        <v>19778</v>
      </c>
      <c r="C1308" s="469" t="s">
        <v>4619</v>
      </c>
      <c r="E1308" s="472" t="s">
        <v>19714</v>
      </c>
      <c r="F1308" s="469" t="s">
        <v>4455</v>
      </c>
      <c r="G1308" s="468">
        <v>1.8</v>
      </c>
      <c r="H1308" s="468">
        <v>1.5</v>
      </c>
      <c r="I1308" s="468" t="s">
        <v>4616</v>
      </c>
      <c r="M1308" s="474">
        <f t="shared" ref="M1308:M1316" si="77">X1308*$O$3</f>
        <v>0</v>
      </c>
      <c r="N1308" s="474">
        <f t="shared" si="75"/>
        <v>0</v>
      </c>
      <c r="P1308" s="488">
        <v>0.75</v>
      </c>
      <c r="R1308" s="474">
        <v>0</v>
      </c>
      <c r="S1308" s="474">
        <v>0</v>
      </c>
      <c r="U1308" s="474">
        <v>0</v>
      </c>
      <c r="V1308" s="474">
        <v>0</v>
      </c>
      <c r="X1308" s="465">
        <v>0</v>
      </c>
      <c r="Y1308" s="465">
        <v>0</v>
      </c>
      <c r="AA1308" s="474">
        <v>0</v>
      </c>
      <c r="AB1308" s="474">
        <v>0</v>
      </c>
      <c r="AD1308" s="474"/>
      <c r="AE1308" s="474"/>
      <c r="AG1308" s="474"/>
      <c r="AH1308" s="474"/>
      <c r="AP1308" s="535"/>
    </row>
    <row r="1309" spans="1:42" s="466" customFormat="1" ht="24" customHeight="1" outlineLevel="1" x14ac:dyDescent="0.25">
      <c r="A1309" s="492" t="s">
        <v>19207</v>
      </c>
      <c r="B1309" s="462" t="s">
        <v>19349</v>
      </c>
      <c r="C1309" s="461" t="s">
        <v>4619</v>
      </c>
      <c r="D1309" s="461"/>
      <c r="E1309" s="466" t="s">
        <v>19397</v>
      </c>
      <c r="F1309" s="461" t="s">
        <v>4455</v>
      </c>
      <c r="G1309" s="464">
        <v>2.6</v>
      </c>
      <c r="H1309" s="464">
        <v>2.1</v>
      </c>
      <c r="I1309" s="464" t="s">
        <v>4616</v>
      </c>
      <c r="J1309" s="464">
        <v>656</v>
      </c>
      <c r="K1309" s="461"/>
      <c r="L1309" s="464"/>
      <c r="M1309" s="474">
        <f t="shared" si="77"/>
        <v>4581.8500000000004</v>
      </c>
      <c r="N1309" s="474">
        <f t="shared" si="75"/>
        <v>2749.11</v>
      </c>
      <c r="O1309" s="514"/>
      <c r="P1309" s="486">
        <v>0.6</v>
      </c>
      <c r="Q1309" s="514"/>
      <c r="R1309" s="474">
        <v>3700.73</v>
      </c>
      <c r="S1309" s="474">
        <v>2220.44</v>
      </c>
      <c r="T1309" s="514"/>
      <c r="U1309" s="474">
        <v>3700.73</v>
      </c>
      <c r="V1309" s="474">
        <v>2220.44</v>
      </c>
      <c r="W1309" s="514"/>
      <c r="X1309" s="465">
        <v>3524.5</v>
      </c>
      <c r="Y1309" s="465">
        <v>2114.6999999999998</v>
      </c>
      <c r="Z1309" s="514"/>
      <c r="AA1309" s="465">
        <v>3064.75</v>
      </c>
      <c r="AB1309" s="465">
        <v>1838.85</v>
      </c>
      <c r="AC1309" s="514"/>
      <c r="AD1309" s="465">
        <v>2665</v>
      </c>
      <c r="AE1309" s="465">
        <v>1599</v>
      </c>
      <c r="AF1309" s="514"/>
      <c r="AG1309" s="465"/>
      <c r="AH1309" s="465"/>
      <c r="AI1309" s="530"/>
      <c r="AJ1309" s="533"/>
      <c r="AK1309" s="533"/>
      <c r="AL1309" s="533"/>
      <c r="AM1309" s="533"/>
      <c r="AN1309" s="533"/>
      <c r="AO1309" s="533"/>
      <c r="AP1309" s="534"/>
    </row>
    <row r="1310" spans="1:42" ht="24" customHeight="1" outlineLevel="1" x14ac:dyDescent="0.25">
      <c r="A1310" s="493" t="s">
        <v>19207</v>
      </c>
      <c r="B1310" s="471" t="s">
        <v>19411</v>
      </c>
      <c r="C1310" s="469" t="s">
        <v>4619</v>
      </c>
      <c r="E1310" s="472" t="s">
        <v>24258</v>
      </c>
      <c r="F1310" s="469" t="s">
        <v>4455</v>
      </c>
      <c r="G1310" s="468">
        <v>2.6</v>
      </c>
      <c r="H1310" s="468">
        <v>2.1</v>
      </c>
      <c r="I1310" s="468" t="s">
        <v>4616</v>
      </c>
      <c r="M1310" s="474">
        <f t="shared" si="77"/>
        <v>0</v>
      </c>
      <c r="N1310" s="474">
        <f t="shared" si="75"/>
        <v>0</v>
      </c>
      <c r="P1310" s="488">
        <v>0.75</v>
      </c>
      <c r="R1310" s="474">
        <v>0</v>
      </c>
      <c r="S1310" s="474">
        <v>0</v>
      </c>
      <c r="U1310" s="474">
        <v>0</v>
      </c>
      <c r="V1310" s="474">
        <v>0</v>
      </c>
      <c r="X1310" s="465">
        <v>0</v>
      </c>
      <c r="Y1310" s="465">
        <v>0</v>
      </c>
      <c r="AA1310" s="474">
        <v>0</v>
      </c>
      <c r="AB1310" s="474">
        <v>0</v>
      </c>
      <c r="AD1310" s="474"/>
      <c r="AE1310" s="474"/>
      <c r="AG1310" s="474"/>
      <c r="AH1310" s="474"/>
      <c r="AP1310" s="535"/>
    </row>
    <row r="1311" spans="1:42" ht="24" customHeight="1" outlineLevel="1" x14ac:dyDescent="0.25">
      <c r="A1311" s="493" t="s">
        <v>19207</v>
      </c>
      <c r="B1311" s="471" t="s">
        <v>19410</v>
      </c>
      <c r="C1311" s="469" t="s">
        <v>4619</v>
      </c>
      <c r="E1311" s="472" t="s">
        <v>19400</v>
      </c>
      <c r="F1311" s="469" t="s">
        <v>4455</v>
      </c>
      <c r="G1311" s="468">
        <v>2.6</v>
      </c>
      <c r="H1311" s="468">
        <v>2.1</v>
      </c>
      <c r="I1311" s="468" t="s">
        <v>4616</v>
      </c>
      <c r="M1311" s="474">
        <f t="shared" si="77"/>
        <v>0</v>
      </c>
      <c r="N1311" s="474">
        <f t="shared" si="75"/>
        <v>0</v>
      </c>
      <c r="P1311" s="488">
        <v>0.72</v>
      </c>
      <c r="R1311" s="474">
        <v>0</v>
      </c>
      <c r="S1311" s="474">
        <v>0</v>
      </c>
      <c r="U1311" s="474">
        <v>0</v>
      </c>
      <c r="V1311" s="474">
        <v>0</v>
      </c>
      <c r="X1311" s="465">
        <v>0</v>
      </c>
      <c r="Y1311" s="465">
        <v>0</v>
      </c>
      <c r="AA1311" s="474">
        <v>0</v>
      </c>
      <c r="AB1311" s="474">
        <v>0</v>
      </c>
      <c r="AD1311" s="474"/>
      <c r="AE1311" s="474"/>
      <c r="AG1311" s="474"/>
      <c r="AH1311" s="474"/>
      <c r="AP1311" s="535"/>
    </row>
    <row r="1312" spans="1:42" ht="24" customHeight="1" outlineLevel="1" x14ac:dyDescent="0.25">
      <c r="A1312" s="493" t="s">
        <v>19207</v>
      </c>
      <c r="B1312" s="471" t="s">
        <v>19408</v>
      </c>
      <c r="C1312" s="469" t="s">
        <v>4619</v>
      </c>
      <c r="E1312" s="472" t="s">
        <v>19398</v>
      </c>
      <c r="F1312" s="469" t="s">
        <v>4455</v>
      </c>
      <c r="G1312" s="468">
        <v>2.6</v>
      </c>
      <c r="H1312" s="468">
        <v>2.1</v>
      </c>
      <c r="I1312" s="468" t="s">
        <v>4616</v>
      </c>
      <c r="M1312" s="474">
        <f t="shared" si="77"/>
        <v>0</v>
      </c>
      <c r="N1312" s="474">
        <f t="shared" si="75"/>
        <v>0</v>
      </c>
      <c r="P1312" s="488">
        <v>0.63</v>
      </c>
      <c r="R1312" s="474">
        <v>0</v>
      </c>
      <c r="S1312" s="474">
        <v>0</v>
      </c>
      <c r="U1312" s="474">
        <v>0</v>
      </c>
      <c r="V1312" s="474">
        <v>0</v>
      </c>
      <c r="X1312" s="465">
        <v>0</v>
      </c>
      <c r="Y1312" s="465">
        <v>0</v>
      </c>
      <c r="AA1312" s="474">
        <v>0</v>
      </c>
      <c r="AB1312" s="474">
        <v>0</v>
      </c>
      <c r="AD1312" s="474"/>
      <c r="AE1312" s="474"/>
      <c r="AG1312" s="474"/>
      <c r="AH1312" s="474"/>
      <c r="AP1312" s="535"/>
    </row>
    <row r="1313" spans="1:42" ht="24" customHeight="1" outlineLevel="1" x14ac:dyDescent="0.25">
      <c r="A1313" s="493" t="s">
        <v>19207</v>
      </c>
      <c r="B1313" s="471" t="s">
        <v>19409</v>
      </c>
      <c r="C1313" s="469" t="s">
        <v>4619</v>
      </c>
      <c r="E1313" s="472" t="s">
        <v>19399</v>
      </c>
      <c r="F1313" s="469" t="s">
        <v>4455</v>
      </c>
      <c r="G1313" s="468">
        <v>2.6</v>
      </c>
      <c r="H1313" s="468">
        <v>2.1</v>
      </c>
      <c r="I1313" s="468" t="s">
        <v>4616</v>
      </c>
      <c r="M1313" s="474">
        <f t="shared" si="77"/>
        <v>0</v>
      </c>
      <c r="N1313" s="474">
        <f t="shared" si="75"/>
        <v>0</v>
      </c>
      <c r="P1313" s="488">
        <v>0.63</v>
      </c>
      <c r="R1313" s="474">
        <v>0</v>
      </c>
      <c r="S1313" s="474">
        <v>0</v>
      </c>
      <c r="U1313" s="474">
        <v>0</v>
      </c>
      <c r="V1313" s="474">
        <v>0</v>
      </c>
      <c r="X1313" s="465">
        <v>0</v>
      </c>
      <c r="Y1313" s="465">
        <v>0</v>
      </c>
      <c r="AA1313" s="474">
        <v>0</v>
      </c>
      <c r="AB1313" s="474">
        <v>0</v>
      </c>
      <c r="AD1313" s="474"/>
      <c r="AE1313" s="474"/>
      <c r="AG1313" s="474"/>
      <c r="AH1313" s="474"/>
      <c r="AP1313" s="535"/>
    </row>
    <row r="1314" spans="1:42" ht="24" customHeight="1" outlineLevel="1" x14ac:dyDescent="0.25">
      <c r="A1314" s="493" t="s">
        <v>19207</v>
      </c>
      <c r="B1314" s="471" t="s">
        <v>19412</v>
      </c>
      <c r="C1314" s="469" t="s">
        <v>4619</v>
      </c>
      <c r="E1314" s="472" t="s">
        <v>19402</v>
      </c>
      <c r="F1314" s="469" t="s">
        <v>4455</v>
      </c>
      <c r="G1314" s="468">
        <v>2.6</v>
      </c>
      <c r="H1314" s="468">
        <v>2.1</v>
      </c>
      <c r="I1314" s="468" t="s">
        <v>4616</v>
      </c>
      <c r="M1314" s="474">
        <f t="shared" si="77"/>
        <v>6434.35</v>
      </c>
      <c r="N1314" s="474">
        <f t="shared" si="75"/>
        <v>4632.732</v>
      </c>
      <c r="P1314" s="488">
        <v>0.72</v>
      </c>
      <c r="R1314" s="474">
        <v>5196.9799999999996</v>
      </c>
      <c r="S1314" s="474">
        <v>3716.69</v>
      </c>
      <c r="U1314" s="474">
        <v>5196.9799999999996</v>
      </c>
      <c r="V1314" s="474">
        <v>3716.69</v>
      </c>
      <c r="X1314" s="465">
        <v>4949.5</v>
      </c>
      <c r="Y1314" s="465">
        <v>3539.7</v>
      </c>
      <c r="AA1314" s="474">
        <v>0</v>
      </c>
      <c r="AB1314" s="474">
        <v>0</v>
      </c>
      <c r="AD1314" s="474"/>
      <c r="AE1314" s="474"/>
      <c r="AG1314" s="474"/>
      <c r="AH1314" s="474"/>
      <c r="AP1314" s="535"/>
    </row>
    <row r="1315" spans="1:42" ht="24" customHeight="1" outlineLevel="1" x14ac:dyDescent="0.25">
      <c r="A1315" s="493" t="s">
        <v>19207</v>
      </c>
      <c r="B1315" s="471" t="s">
        <v>19713</v>
      </c>
      <c r="C1315" s="469" t="s">
        <v>4619</v>
      </c>
      <c r="E1315" s="472" t="s">
        <v>19714</v>
      </c>
      <c r="F1315" s="469" t="s">
        <v>4455</v>
      </c>
      <c r="G1315" s="468">
        <v>2.6</v>
      </c>
      <c r="H1315" s="468">
        <v>2.1</v>
      </c>
      <c r="I1315" s="468" t="s">
        <v>4616</v>
      </c>
      <c r="M1315" s="474">
        <f t="shared" si="77"/>
        <v>0</v>
      </c>
      <c r="N1315" s="474">
        <f t="shared" si="75"/>
        <v>0</v>
      </c>
      <c r="P1315" s="488">
        <v>0.75</v>
      </c>
      <c r="R1315" s="474">
        <v>0</v>
      </c>
      <c r="S1315" s="474">
        <v>0</v>
      </c>
      <c r="U1315" s="474">
        <v>0</v>
      </c>
      <c r="V1315" s="474">
        <v>0</v>
      </c>
      <c r="X1315" s="465">
        <v>0</v>
      </c>
      <c r="Y1315" s="465">
        <v>0</v>
      </c>
      <c r="AA1315" s="474">
        <v>0</v>
      </c>
      <c r="AB1315" s="474">
        <v>0</v>
      </c>
      <c r="AD1315" s="474"/>
      <c r="AE1315" s="474"/>
      <c r="AG1315" s="474"/>
      <c r="AH1315" s="474"/>
      <c r="AP1315" s="535"/>
    </row>
    <row r="1316" spans="1:42" s="466" customFormat="1" ht="24" customHeight="1" outlineLevel="1" x14ac:dyDescent="0.25">
      <c r="A1316" s="492"/>
      <c r="B1316" s="462" t="s">
        <v>22383</v>
      </c>
      <c r="C1316" s="469" t="s">
        <v>4619</v>
      </c>
      <c r="D1316" s="461"/>
      <c r="E1316" s="466" t="s">
        <v>24259</v>
      </c>
      <c r="F1316" s="461" t="s">
        <v>4455</v>
      </c>
      <c r="G1316" s="464"/>
      <c r="H1316" s="464"/>
      <c r="I1316" s="464"/>
      <c r="J1316" s="464"/>
      <c r="K1316" s="461"/>
      <c r="L1316" s="464"/>
      <c r="M1316" s="474">
        <f t="shared" si="77"/>
        <v>0</v>
      </c>
      <c r="N1316" s="474">
        <f t="shared" si="75"/>
        <v>0</v>
      </c>
      <c r="O1316" s="514"/>
      <c r="P1316" s="486">
        <v>0.72</v>
      </c>
      <c r="Q1316" s="514"/>
      <c r="R1316" s="474">
        <v>0</v>
      </c>
      <c r="S1316" s="474">
        <v>0</v>
      </c>
      <c r="T1316" s="514"/>
      <c r="U1316" s="474">
        <v>0</v>
      </c>
      <c r="V1316" s="474">
        <v>0</v>
      </c>
      <c r="W1316" s="514"/>
      <c r="X1316" s="465">
        <v>0</v>
      </c>
      <c r="Y1316" s="465">
        <v>0</v>
      </c>
      <c r="Z1316" s="514"/>
      <c r="AA1316" s="465">
        <v>0</v>
      </c>
      <c r="AB1316" s="465">
        <v>0</v>
      </c>
      <c r="AC1316" s="514"/>
      <c r="AD1316" s="465">
        <v>39597</v>
      </c>
      <c r="AE1316" s="465">
        <v>39597</v>
      </c>
      <c r="AF1316" s="514"/>
      <c r="AG1316" s="465"/>
      <c r="AH1316" s="465"/>
      <c r="AI1316" s="530"/>
      <c r="AJ1316" s="533"/>
      <c r="AK1316" s="533"/>
      <c r="AL1316" s="533"/>
      <c r="AM1316" s="533"/>
      <c r="AN1316" s="533"/>
      <c r="AO1316" s="533"/>
      <c r="AP1316" s="534"/>
    </row>
    <row r="1317" spans="1:42" s="466" customFormat="1" ht="24" customHeight="1" outlineLevel="1" x14ac:dyDescent="0.25">
      <c r="A1317" s="492"/>
      <c r="B1317" s="462"/>
      <c r="C1317" s="469"/>
      <c r="D1317" s="461"/>
      <c r="F1317" s="461"/>
      <c r="G1317" s="464"/>
      <c r="H1317" s="464"/>
      <c r="I1317" s="464"/>
      <c r="J1317" s="464"/>
      <c r="K1317" s="461"/>
      <c r="L1317" s="464"/>
      <c r="M1317" s="474"/>
      <c r="N1317" s="474"/>
      <c r="O1317" s="514"/>
      <c r="P1317" s="486"/>
      <c r="Q1317" s="514"/>
      <c r="R1317" s="474"/>
      <c r="S1317" s="474"/>
      <c r="T1317" s="514"/>
      <c r="U1317" s="474"/>
      <c r="V1317" s="474"/>
      <c r="W1317" s="514"/>
      <c r="X1317" s="465"/>
      <c r="Y1317" s="465"/>
      <c r="Z1317" s="514"/>
      <c r="AA1317" s="465"/>
      <c r="AB1317" s="465"/>
      <c r="AC1317" s="514"/>
      <c r="AD1317" s="465"/>
      <c r="AE1317" s="465"/>
      <c r="AF1317" s="514"/>
      <c r="AG1317" s="465"/>
      <c r="AH1317" s="465"/>
      <c r="AI1317" s="530"/>
      <c r="AJ1317" s="533"/>
      <c r="AK1317" s="533"/>
      <c r="AL1317" s="533"/>
      <c r="AM1317" s="533"/>
      <c r="AN1317" s="533"/>
      <c r="AO1317" s="533"/>
      <c r="AP1317" s="534"/>
    </row>
    <row r="1318" spans="1:42" s="466" customFormat="1" ht="24" customHeight="1" outlineLevel="1" x14ac:dyDescent="0.25">
      <c r="A1318" s="493" t="s">
        <v>22509</v>
      </c>
      <c r="B1318" s="462" t="s">
        <v>24763</v>
      </c>
      <c r="C1318" s="469" t="s">
        <v>24772</v>
      </c>
      <c r="D1318" s="461"/>
      <c r="E1318" s="472" t="s">
        <v>24773</v>
      </c>
      <c r="F1318" s="469" t="s">
        <v>4455</v>
      </c>
      <c r="G1318" s="468">
        <v>1.8</v>
      </c>
      <c r="H1318" s="468">
        <v>1</v>
      </c>
      <c r="I1318" s="464" t="s">
        <v>4616</v>
      </c>
      <c r="J1318" s="468">
        <v>192</v>
      </c>
      <c r="K1318" s="461"/>
      <c r="L1318" s="464"/>
      <c r="M1318" s="474">
        <v>1279.0999999999999</v>
      </c>
      <c r="N1318" s="474">
        <f t="shared" ref="N1318:N1335" si="78">M1318*P1318</f>
        <v>767.45999999999992</v>
      </c>
      <c r="O1318" s="514"/>
      <c r="P1318" s="488">
        <v>0.6</v>
      </c>
      <c r="Q1318" s="514"/>
      <c r="R1318" s="474"/>
      <c r="S1318" s="474"/>
      <c r="T1318" s="514"/>
      <c r="U1318" s="474"/>
      <c r="V1318" s="474"/>
      <c r="W1318" s="514"/>
      <c r="X1318" s="465"/>
      <c r="Y1318" s="465"/>
      <c r="Z1318" s="514"/>
      <c r="AA1318" s="465"/>
      <c r="AB1318" s="465"/>
      <c r="AC1318" s="514"/>
      <c r="AD1318" s="465"/>
      <c r="AE1318" s="465"/>
      <c r="AF1318" s="514"/>
      <c r="AG1318" s="465"/>
      <c r="AH1318" s="465"/>
      <c r="AI1318" s="530"/>
      <c r="AJ1318" s="533"/>
      <c r="AK1318" s="533"/>
      <c r="AL1318" s="533"/>
      <c r="AM1318" s="533"/>
      <c r="AN1318" s="533"/>
      <c r="AO1318" s="533"/>
      <c r="AP1318" s="534"/>
    </row>
    <row r="1319" spans="1:42" s="466" customFormat="1" ht="24" customHeight="1" outlineLevel="1" x14ac:dyDescent="0.25">
      <c r="A1319" s="493" t="s">
        <v>22509</v>
      </c>
      <c r="B1319" s="471" t="s">
        <v>24764</v>
      </c>
      <c r="C1319" s="469" t="s">
        <v>24772</v>
      </c>
      <c r="D1319" s="461"/>
      <c r="E1319" s="472" t="s">
        <v>24774</v>
      </c>
      <c r="F1319" s="469" t="s">
        <v>4455</v>
      </c>
      <c r="G1319" s="468">
        <v>1.8</v>
      </c>
      <c r="H1319" s="468">
        <v>1</v>
      </c>
      <c r="I1319" s="464" t="s">
        <v>4616</v>
      </c>
      <c r="J1319" s="468">
        <v>36</v>
      </c>
      <c r="K1319" s="461"/>
      <c r="L1319" s="464"/>
      <c r="M1319" s="474">
        <v>1382.5</v>
      </c>
      <c r="N1319" s="474">
        <f t="shared" si="78"/>
        <v>870.97500000000002</v>
      </c>
      <c r="O1319" s="514"/>
      <c r="P1319" s="488">
        <v>0.63</v>
      </c>
      <c r="Q1319" s="514"/>
      <c r="R1319" s="474"/>
      <c r="S1319" s="474"/>
      <c r="T1319" s="514"/>
      <c r="U1319" s="474"/>
      <c r="V1319" s="474"/>
      <c r="W1319" s="514"/>
      <c r="X1319" s="465"/>
      <c r="Y1319" s="465"/>
      <c r="Z1319" s="514"/>
      <c r="AA1319" s="465"/>
      <c r="AB1319" s="465"/>
      <c r="AC1319" s="514"/>
      <c r="AD1319" s="465"/>
      <c r="AE1319" s="465"/>
      <c r="AF1319" s="514"/>
      <c r="AG1319" s="465"/>
      <c r="AH1319" s="465"/>
      <c r="AI1319" s="530"/>
      <c r="AJ1319" s="533"/>
      <c r="AK1319" s="533"/>
      <c r="AL1319" s="533"/>
      <c r="AM1319" s="533"/>
      <c r="AN1319" s="533"/>
      <c r="AO1319" s="533"/>
      <c r="AP1319" s="534"/>
    </row>
    <row r="1320" spans="1:42" s="466" customFormat="1" ht="24" customHeight="1" outlineLevel="1" x14ac:dyDescent="0.25">
      <c r="A1320" s="493" t="s">
        <v>22509</v>
      </c>
      <c r="B1320" s="471" t="s">
        <v>24765</v>
      </c>
      <c r="C1320" s="469" t="s">
        <v>24772</v>
      </c>
      <c r="D1320" s="461"/>
      <c r="E1320" s="472" t="s">
        <v>24775</v>
      </c>
      <c r="F1320" s="469" t="s">
        <v>4455</v>
      </c>
      <c r="G1320" s="468">
        <v>1.8</v>
      </c>
      <c r="H1320" s="468">
        <v>1</v>
      </c>
      <c r="I1320" s="464" t="s">
        <v>4616</v>
      </c>
      <c r="J1320" s="468">
        <v>202</v>
      </c>
      <c r="K1320" s="461"/>
      <c r="L1320" s="464"/>
      <c r="M1320" s="474">
        <v>1571.1</v>
      </c>
      <c r="N1320" s="474">
        <f t="shared" si="78"/>
        <v>1131.1919999999998</v>
      </c>
      <c r="O1320" s="514"/>
      <c r="P1320" s="488">
        <v>0.72</v>
      </c>
      <c r="Q1320" s="514"/>
      <c r="R1320" s="474"/>
      <c r="S1320" s="474"/>
      <c r="T1320" s="514"/>
      <c r="U1320" s="474"/>
      <c r="V1320" s="474"/>
      <c r="W1320" s="514"/>
      <c r="X1320" s="465"/>
      <c r="Y1320" s="465"/>
      <c r="Z1320" s="514"/>
      <c r="AA1320" s="465"/>
      <c r="AB1320" s="465"/>
      <c r="AC1320" s="514"/>
      <c r="AD1320" s="465"/>
      <c r="AE1320" s="465"/>
      <c r="AF1320" s="514"/>
      <c r="AG1320" s="465"/>
      <c r="AH1320" s="465"/>
      <c r="AI1320" s="530"/>
      <c r="AJ1320" s="533"/>
      <c r="AK1320" s="533"/>
      <c r="AL1320" s="533"/>
      <c r="AM1320" s="533"/>
      <c r="AN1320" s="533"/>
      <c r="AO1320" s="533"/>
      <c r="AP1320" s="534"/>
    </row>
    <row r="1321" spans="1:42" s="466" customFormat="1" ht="24" customHeight="1" outlineLevel="1" x14ac:dyDescent="0.25">
      <c r="A1321" s="493" t="s">
        <v>22509</v>
      </c>
      <c r="B1321" s="462" t="s">
        <v>24766</v>
      </c>
      <c r="C1321" s="469" t="s">
        <v>24772</v>
      </c>
      <c r="D1321" s="461"/>
      <c r="E1321" s="472" t="s">
        <v>24776</v>
      </c>
      <c r="F1321" s="469" t="s">
        <v>4455</v>
      </c>
      <c r="G1321" s="468">
        <v>1.1000000000000001</v>
      </c>
      <c r="H1321" s="468">
        <v>1.5</v>
      </c>
      <c r="I1321" s="464" t="s">
        <v>4616</v>
      </c>
      <c r="J1321" s="468">
        <v>176</v>
      </c>
      <c r="K1321" s="461"/>
      <c r="L1321" s="464"/>
      <c r="M1321" s="474">
        <v>1174.0999999999999</v>
      </c>
      <c r="N1321" s="474">
        <f t="shared" si="78"/>
        <v>704.45999999999992</v>
      </c>
      <c r="O1321" s="514"/>
      <c r="P1321" s="488">
        <v>0.6</v>
      </c>
      <c r="Q1321" s="514"/>
      <c r="R1321" s="474"/>
      <c r="S1321" s="474"/>
      <c r="T1321" s="514"/>
      <c r="U1321" s="474"/>
      <c r="V1321" s="474"/>
      <c r="W1321" s="514"/>
      <c r="X1321" s="465"/>
      <c r="Y1321" s="465"/>
      <c r="Z1321" s="514"/>
      <c r="AA1321" s="465"/>
      <c r="AB1321" s="465"/>
      <c r="AC1321" s="514"/>
      <c r="AD1321" s="465"/>
      <c r="AE1321" s="465"/>
      <c r="AF1321" s="514"/>
      <c r="AG1321" s="465"/>
      <c r="AH1321" s="465"/>
      <c r="AI1321" s="530"/>
      <c r="AJ1321" s="533"/>
      <c r="AK1321" s="533"/>
      <c r="AL1321" s="533"/>
      <c r="AM1321" s="533"/>
      <c r="AN1321" s="533"/>
      <c r="AO1321" s="533"/>
      <c r="AP1321" s="534"/>
    </row>
    <row r="1322" spans="1:42" s="466" customFormat="1" ht="24" customHeight="1" outlineLevel="1" x14ac:dyDescent="0.25">
      <c r="A1322" s="493" t="s">
        <v>22509</v>
      </c>
      <c r="B1322" s="471" t="s">
        <v>24767</v>
      </c>
      <c r="C1322" s="469" t="s">
        <v>24772</v>
      </c>
      <c r="D1322" s="461"/>
      <c r="E1322" s="472" t="s">
        <v>24777</v>
      </c>
      <c r="F1322" s="469" t="s">
        <v>4455</v>
      </c>
      <c r="G1322" s="468">
        <v>1.1000000000000001</v>
      </c>
      <c r="H1322" s="468">
        <v>1.5</v>
      </c>
      <c r="I1322" s="464" t="s">
        <v>4616</v>
      </c>
      <c r="J1322" s="468">
        <v>33</v>
      </c>
      <c r="K1322" s="461"/>
      <c r="L1322" s="464"/>
      <c r="M1322" s="474">
        <v>1269.5</v>
      </c>
      <c r="N1322" s="474">
        <f t="shared" si="78"/>
        <v>799.78499999999997</v>
      </c>
      <c r="O1322" s="514"/>
      <c r="P1322" s="488">
        <v>0.63</v>
      </c>
      <c r="Q1322" s="514"/>
      <c r="R1322" s="474"/>
      <c r="S1322" s="474"/>
      <c r="T1322" s="514"/>
      <c r="U1322" s="474"/>
      <c r="V1322" s="474"/>
      <c r="W1322" s="514"/>
      <c r="X1322" s="465"/>
      <c r="Y1322" s="465"/>
      <c r="Z1322" s="514"/>
      <c r="AA1322" s="465"/>
      <c r="AB1322" s="465"/>
      <c r="AC1322" s="514"/>
      <c r="AD1322" s="465"/>
      <c r="AE1322" s="465"/>
      <c r="AF1322" s="514"/>
      <c r="AG1322" s="465"/>
      <c r="AH1322" s="465"/>
      <c r="AI1322" s="530"/>
      <c r="AJ1322" s="533"/>
      <c r="AK1322" s="533"/>
      <c r="AL1322" s="533"/>
      <c r="AM1322" s="533"/>
      <c r="AN1322" s="533"/>
      <c r="AO1322" s="533"/>
      <c r="AP1322" s="534"/>
    </row>
    <row r="1323" spans="1:42" s="466" customFormat="1" ht="24" customHeight="1" outlineLevel="1" x14ac:dyDescent="0.25">
      <c r="A1323" s="493" t="s">
        <v>22509</v>
      </c>
      <c r="B1323" s="471" t="s">
        <v>24768</v>
      </c>
      <c r="C1323" s="469" t="s">
        <v>24772</v>
      </c>
      <c r="D1323" s="461"/>
      <c r="E1323" s="472" t="s">
        <v>24778</v>
      </c>
      <c r="F1323" s="469" t="s">
        <v>4455</v>
      </c>
      <c r="G1323" s="468">
        <v>1.1000000000000001</v>
      </c>
      <c r="H1323" s="468">
        <v>1.5</v>
      </c>
      <c r="I1323" s="464" t="s">
        <v>4616</v>
      </c>
      <c r="J1323" s="468">
        <v>186</v>
      </c>
      <c r="K1323" s="461"/>
      <c r="L1323" s="464"/>
      <c r="M1323" s="474">
        <v>1466.1</v>
      </c>
      <c r="N1323" s="474">
        <f t="shared" si="78"/>
        <v>1055.5919999999999</v>
      </c>
      <c r="O1323" s="514"/>
      <c r="P1323" s="488">
        <v>0.72</v>
      </c>
      <c r="Q1323" s="514"/>
      <c r="R1323" s="474"/>
      <c r="S1323" s="474"/>
      <c r="T1323" s="514"/>
      <c r="U1323" s="474"/>
      <c r="V1323" s="474"/>
      <c r="W1323" s="514"/>
      <c r="X1323" s="465"/>
      <c r="Y1323" s="465"/>
      <c r="Z1323" s="514"/>
      <c r="AA1323" s="465"/>
      <c r="AB1323" s="465"/>
      <c r="AC1323" s="514"/>
      <c r="AD1323" s="465"/>
      <c r="AE1323" s="465"/>
      <c r="AF1323" s="514"/>
      <c r="AG1323" s="465"/>
      <c r="AH1323" s="465"/>
      <c r="AI1323" s="530"/>
      <c r="AJ1323" s="533"/>
      <c r="AK1323" s="533"/>
      <c r="AL1323" s="533"/>
      <c r="AM1323" s="533"/>
      <c r="AN1323" s="533"/>
      <c r="AO1323" s="533"/>
      <c r="AP1323" s="534"/>
    </row>
    <row r="1324" spans="1:42" s="466" customFormat="1" ht="24" customHeight="1" outlineLevel="1" x14ac:dyDescent="0.25">
      <c r="A1324" s="493" t="s">
        <v>22509</v>
      </c>
      <c r="B1324" s="462" t="s">
        <v>24769</v>
      </c>
      <c r="C1324" s="469" t="s">
        <v>24772</v>
      </c>
      <c r="D1324" s="461"/>
      <c r="E1324" s="472" t="s">
        <v>24779</v>
      </c>
      <c r="F1324" s="469" t="s">
        <v>4455</v>
      </c>
      <c r="G1324" s="468">
        <v>1.35</v>
      </c>
      <c r="H1324" s="468">
        <v>1.1499999999999999</v>
      </c>
      <c r="I1324" s="464" t="s">
        <v>4616</v>
      </c>
      <c r="J1324" s="468">
        <v>128</v>
      </c>
      <c r="K1324" s="461"/>
      <c r="L1324" s="464"/>
      <c r="M1324" s="474">
        <v>859.1</v>
      </c>
      <c r="N1324" s="474">
        <f t="shared" si="78"/>
        <v>515.46</v>
      </c>
      <c r="O1324" s="514"/>
      <c r="P1324" s="488">
        <v>0.6</v>
      </c>
      <c r="Q1324" s="514"/>
      <c r="R1324" s="474"/>
      <c r="S1324" s="474"/>
      <c r="T1324" s="514"/>
      <c r="U1324" s="474"/>
      <c r="V1324" s="474"/>
      <c r="W1324" s="514"/>
      <c r="X1324" s="465"/>
      <c r="Y1324" s="465"/>
      <c r="Z1324" s="514"/>
      <c r="AA1324" s="465"/>
      <c r="AB1324" s="465"/>
      <c r="AC1324" s="514"/>
      <c r="AD1324" s="465"/>
      <c r="AE1324" s="465"/>
      <c r="AF1324" s="514"/>
      <c r="AG1324" s="465"/>
      <c r="AH1324" s="465"/>
      <c r="AI1324" s="530"/>
      <c r="AJ1324" s="533"/>
      <c r="AK1324" s="533"/>
      <c r="AL1324" s="533"/>
      <c r="AM1324" s="533"/>
      <c r="AN1324" s="533"/>
      <c r="AO1324" s="533"/>
      <c r="AP1324" s="534"/>
    </row>
    <row r="1325" spans="1:42" s="466" customFormat="1" ht="24" customHeight="1" outlineLevel="1" x14ac:dyDescent="0.25">
      <c r="A1325" s="493" t="s">
        <v>22509</v>
      </c>
      <c r="B1325" s="471" t="s">
        <v>24770</v>
      </c>
      <c r="C1325" s="469" t="s">
        <v>24772</v>
      </c>
      <c r="D1325" s="461"/>
      <c r="E1325" s="472" t="s">
        <v>24780</v>
      </c>
      <c r="F1325" s="469" t="s">
        <v>4455</v>
      </c>
      <c r="G1325" s="468">
        <v>1.35</v>
      </c>
      <c r="H1325" s="468">
        <v>1.1499999999999999</v>
      </c>
      <c r="I1325" s="464" t="s">
        <v>4616</v>
      </c>
      <c r="J1325" s="468">
        <v>24</v>
      </c>
      <c r="K1325" s="461"/>
      <c r="L1325" s="464"/>
      <c r="M1325" s="474">
        <v>930.5</v>
      </c>
      <c r="N1325" s="474">
        <f t="shared" si="78"/>
        <v>586.21500000000003</v>
      </c>
      <c r="O1325" s="514"/>
      <c r="P1325" s="488">
        <v>0.63</v>
      </c>
      <c r="Q1325" s="514"/>
      <c r="R1325" s="474"/>
      <c r="S1325" s="474"/>
      <c r="T1325" s="514"/>
      <c r="U1325" s="474"/>
      <c r="V1325" s="474"/>
      <c r="W1325" s="514"/>
      <c r="X1325" s="465"/>
      <c r="Y1325" s="465"/>
      <c r="Z1325" s="514"/>
      <c r="AA1325" s="465"/>
      <c r="AB1325" s="465"/>
      <c r="AC1325" s="514"/>
      <c r="AD1325" s="465"/>
      <c r="AE1325" s="465"/>
      <c r="AF1325" s="514"/>
      <c r="AG1325" s="465"/>
      <c r="AH1325" s="465"/>
      <c r="AI1325" s="530"/>
      <c r="AJ1325" s="533"/>
      <c r="AK1325" s="533"/>
      <c r="AL1325" s="533"/>
      <c r="AM1325" s="533"/>
      <c r="AN1325" s="533"/>
      <c r="AO1325" s="533"/>
      <c r="AP1325" s="534"/>
    </row>
    <row r="1326" spans="1:42" s="466" customFormat="1" ht="24" customHeight="1" outlineLevel="1" x14ac:dyDescent="0.25">
      <c r="A1326" s="493" t="s">
        <v>22509</v>
      </c>
      <c r="B1326" s="471" t="s">
        <v>24771</v>
      </c>
      <c r="C1326" s="469" t="s">
        <v>24772</v>
      </c>
      <c r="D1326" s="461"/>
      <c r="E1326" s="472" t="s">
        <v>24781</v>
      </c>
      <c r="F1326" s="469" t="s">
        <v>4455</v>
      </c>
      <c r="G1326" s="468">
        <v>1.35</v>
      </c>
      <c r="H1326" s="468">
        <v>1.1499999999999999</v>
      </c>
      <c r="I1326" s="464" t="s">
        <v>4616</v>
      </c>
      <c r="J1326" s="468">
        <v>138</v>
      </c>
      <c r="K1326" s="461"/>
      <c r="L1326" s="464"/>
      <c r="M1326" s="474">
        <v>1088.5999999999999</v>
      </c>
      <c r="N1326" s="474">
        <f t="shared" si="78"/>
        <v>783.79199999999992</v>
      </c>
      <c r="O1326" s="514"/>
      <c r="P1326" s="488">
        <v>0.72</v>
      </c>
      <c r="Q1326" s="514"/>
      <c r="R1326" s="474"/>
      <c r="S1326" s="474"/>
      <c r="T1326" s="514"/>
      <c r="U1326" s="474"/>
      <c r="V1326" s="474"/>
      <c r="W1326" s="514"/>
      <c r="X1326" s="465"/>
      <c r="Y1326" s="465"/>
      <c r="Z1326" s="514"/>
      <c r="AA1326" s="465"/>
      <c r="AB1326" s="465"/>
      <c r="AC1326" s="514"/>
      <c r="AD1326" s="465"/>
      <c r="AE1326" s="465"/>
      <c r="AF1326" s="514"/>
      <c r="AG1326" s="465"/>
      <c r="AH1326" s="465"/>
      <c r="AI1326" s="530"/>
      <c r="AJ1326" s="533"/>
      <c r="AK1326" s="533"/>
      <c r="AL1326" s="533"/>
      <c r="AM1326" s="533"/>
      <c r="AN1326" s="533"/>
      <c r="AO1326" s="533"/>
      <c r="AP1326" s="534"/>
    </row>
    <row r="1327" spans="1:42" s="466" customFormat="1" ht="24" customHeight="1" outlineLevel="1" x14ac:dyDescent="0.25">
      <c r="A1327" s="493" t="s">
        <v>22509</v>
      </c>
      <c r="B1327" s="471" t="s">
        <v>25084</v>
      </c>
      <c r="C1327" s="469" t="s">
        <v>24772</v>
      </c>
      <c r="D1327" s="461"/>
      <c r="E1327" s="472" t="s">
        <v>25082</v>
      </c>
      <c r="F1327" s="469" t="s">
        <v>4455</v>
      </c>
      <c r="G1327" s="468"/>
      <c r="H1327" s="468"/>
      <c r="I1327" s="464"/>
      <c r="J1327" s="468"/>
      <c r="K1327" s="461"/>
      <c r="L1327" s="464"/>
      <c r="M1327" s="474"/>
      <c r="N1327" s="474">
        <f t="shared" si="78"/>
        <v>0</v>
      </c>
      <c r="O1327" s="514"/>
      <c r="P1327" s="488"/>
      <c r="Q1327" s="514"/>
      <c r="R1327" s="474"/>
      <c r="S1327" s="474"/>
      <c r="T1327" s="514"/>
      <c r="U1327" s="474"/>
      <c r="V1327" s="474"/>
      <c r="W1327" s="514"/>
      <c r="X1327" s="465"/>
      <c r="Y1327" s="465"/>
      <c r="Z1327" s="514"/>
      <c r="AA1327" s="465"/>
      <c r="AB1327" s="465"/>
      <c r="AC1327" s="514"/>
      <c r="AD1327" s="465"/>
      <c r="AE1327" s="465"/>
      <c r="AF1327" s="514"/>
      <c r="AG1327" s="465"/>
      <c r="AH1327" s="465"/>
      <c r="AI1327" s="530"/>
      <c r="AJ1327" s="533"/>
      <c r="AK1327" s="533"/>
      <c r="AL1327" s="533"/>
      <c r="AM1327" s="533"/>
      <c r="AN1327" s="533"/>
      <c r="AO1327" s="533"/>
      <c r="AP1327" s="534"/>
    </row>
    <row r="1328" spans="1:42" s="466" customFormat="1" ht="24" customHeight="1" outlineLevel="1" x14ac:dyDescent="0.25">
      <c r="A1328" s="493" t="s">
        <v>22509</v>
      </c>
      <c r="B1328" s="471" t="s">
        <v>25081</v>
      </c>
      <c r="C1328" s="469" t="s">
        <v>24772</v>
      </c>
      <c r="D1328" s="461"/>
      <c r="E1328" s="472" t="s">
        <v>25086</v>
      </c>
      <c r="F1328" s="469" t="s">
        <v>4455</v>
      </c>
      <c r="G1328" s="468"/>
      <c r="H1328" s="468">
        <v>12.4</v>
      </c>
      <c r="I1328" s="464"/>
      <c r="J1328" s="468"/>
      <c r="K1328" s="461"/>
      <c r="L1328" s="464"/>
      <c r="M1328" s="474"/>
      <c r="N1328" s="474">
        <f t="shared" si="78"/>
        <v>0</v>
      </c>
      <c r="O1328" s="514"/>
      <c r="P1328" s="488"/>
      <c r="Q1328" s="514"/>
      <c r="R1328" s="474"/>
      <c r="S1328" s="474"/>
      <c r="T1328" s="514"/>
      <c r="U1328" s="474"/>
      <c r="V1328" s="474"/>
      <c r="W1328" s="514"/>
      <c r="X1328" s="465"/>
      <c r="Y1328" s="465"/>
      <c r="Z1328" s="514"/>
      <c r="AA1328" s="465"/>
      <c r="AB1328" s="465"/>
      <c r="AC1328" s="514"/>
      <c r="AD1328" s="465"/>
      <c r="AE1328" s="465"/>
      <c r="AF1328" s="514"/>
      <c r="AG1328" s="465"/>
      <c r="AH1328" s="465"/>
      <c r="AI1328" s="530"/>
      <c r="AJ1328" s="533"/>
      <c r="AK1328" s="533"/>
      <c r="AL1328" s="533"/>
      <c r="AM1328" s="533"/>
      <c r="AN1328" s="533"/>
      <c r="AO1328" s="533"/>
      <c r="AP1328" s="534"/>
    </row>
    <row r="1329" spans="1:42" s="466" customFormat="1" ht="24" customHeight="1" outlineLevel="1" x14ac:dyDescent="0.25">
      <c r="A1329" s="493" t="s">
        <v>22509</v>
      </c>
      <c r="B1329" s="471" t="s">
        <v>25085</v>
      </c>
      <c r="C1329" s="469" t="s">
        <v>24772</v>
      </c>
      <c r="D1329" s="461"/>
      <c r="E1329" s="472" t="s">
        <v>25083</v>
      </c>
      <c r="F1329" s="469" t="s">
        <v>4455</v>
      </c>
      <c r="G1329" s="468"/>
      <c r="H1329" s="468"/>
      <c r="I1329" s="464"/>
      <c r="J1329" s="468"/>
      <c r="K1329" s="461"/>
      <c r="L1329" s="464"/>
      <c r="M1329" s="474"/>
      <c r="N1329" s="474">
        <f t="shared" si="78"/>
        <v>0</v>
      </c>
      <c r="O1329" s="514"/>
      <c r="P1329" s="488"/>
      <c r="Q1329" s="514"/>
      <c r="R1329" s="474"/>
      <c r="S1329" s="474"/>
      <c r="T1329" s="514"/>
      <c r="U1329" s="474"/>
      <c r="V1329" s="474"/>
      <c r="W1329" s="514"/>
      <c r="X1329" s="465"/>
      <c r="Y1329" s="465"/>
      <c r="Z1329" s="514"/>
      <c r="AA1329" s="465"/>
      <c r="AB1329" s="465"/>
      <c r="AC1329" s="514"/>
      <c r="AD1329" s="465"/>
      <c r="AE1329" s="465"/>
      <c r="AF1329" s="514"/>
      <c r="AG1329" s="465"/>
      <c r="AH1329" s="465"/>
      <c r="AI1329" s="530"/>
      <c r="AJ1329" s="533"/>
      <c r="AK1329" s="533"/>
      <c r="AL1329" s="533"/>
      <c r="AM1329" s="533"/>
      <c r="AN1329" s="533"/>
      <c r="AO1329" s="533"/>
      <c r="AP1329" s="534"/>
    </row>
    <row r="1330" spans="1:42" s="466" customFormat="1" ht="24" customHeight="1" outlineLevel="1" x14ac:dyDescent="0.25">
      <c r="A1330" s="493" t="s">
        <v>22509</v>
      </c>
      <c r="B1330" s="471" t="s">
        <v>25087</v>
      </c>
      <c r="C1330" s="471" t="s">
        <v>24772</v>
      </c>
      <c r="D1330" s="471"/>
      <c r="E1330" s="565" t="s">
        <v>25088</v>
      </c>
      <c r="F1330" s="471" t="s">
        <v>4455</v>
      </c>
      <c r="G1330" s="471">
        <v>0.7</v>
      </c>
      <c r="H1330" s="471">
        <v>3.8</v>
      </c>
      <c r="I1330" s="471"/>
      <c r="J1330" s="471"/>
      <c r="K1330" s="471"/>
      <c r="L1330" s="464"/>
      <c r="M1330" s="474"/>
      <c r="N1330" s="474">
        <f t="shared" si="78"/>
        <v>0</v>
      </c>
      <c r="O1330" s="514"/>
      <c r="P1330" s="486"/>
      <c r="Q1330" s="514"/>
      <c r="R1330" s="474"/>
      <c r="S1330" s="474"/>
      <c r="T1330" s="514"/>
      <c r="U1330" s="474"/>
      <c r="V1330" s="474"/>
      <c r="W1330" s="514"/>
      <c r="X1330" s="465"/>
      <c r="Y1330" s="465"/>
      <c r="Z1330" s="514"/>
      <c r="AA1330" s="465"/>
      <c r="AB1330" s="465"/>
      <c r="AC1330" s="514"/>
      <c r="AD1330" s="465"/>
      <c r="AE1330" s="465"/>
      <c r="AF1330" s="514"/>
      <c r="AG1330" s="465"/>
      <c r="AH1330" s="465"/>
      <c r="AI1330" s="530"/>
      <c r="AJ1330" s="533"/>
      <c r="AK1330" s="533"/>
      <c r="AL1330" s="533"/>
      <c r="AM1330" s="533"/>
      <c r="AN1330" s="533"/>
      <c r="AO1330" s="533"/>
      <c r="AP1330" s="534"/>
    </row>
    <row r="1331" spans="1:42" s="466" customFormat="1" ht="24" customHeight="1" outlineLevel="1" x14ac:dyDescent="0.25">
      <c r="A1331" s="493" t="s">
        <v>22509</v>
      </c>
      <c r="B1331" s="471" t="s">
        <v>25089</v>
      </c>
      <c r="C1331" s="471" t="s">
        <v>24772</v>
      </c>
      <c r="D1331" s="471"/>
      <c r="E1331" s="565" t="s">
        <v>25090</v>
      </c>
      <c r="F1331" s="471" t="s">
        <v>4455</v>
      </c>
      <c r="G1331" s="471">
        <v>1.1000000000000001</v>
      </c>
      <c r="H1331" s="471">
        <v>3.8</v>
      </c>
      <c r="I1331" s="471"/>
      <c r="J1331" s="471"/>
      <c r="K1331" s="471"/>
      <c r="L1331" s="464"/>
      <c r="M1331" s="474"/>
      <c r="N1331" s="474">
        <f t="shared" si="78"/>
        <v>0</v>
      </c>
      <c r="O1331" s="514"/>
      <c r="P1331" s="486"/>
      <c r="Q1331" s="514"/>
      <c r="R1331" s="474"/>
      <c r="S1331" s="474"/>
      <c r="T1331" s="514"/>
      <c r="U1331" s="474"/>
      <c r="V1331" s="474"/>
      <c r="W1331" s="514"/>
      <c r="X1331" s="465"/>
      <c r="Y1331" s="465"/>
      <c r="Z1331" s="514"/>
      <c r="AA1331" s="465"/>
      <c r="AB1331" s="465"/>
      <c r="AC1331" s="514"/>
      <c r="AD1331" s="465"/>
      <c r="AE1331" s="465"/>
      <c r="AF1331" s="514"/>
      <c r="AG1331" s="465"/>
      <c r="AH1331" s="465"/>
      <c r="AI1331" s="530"/>
      <c r="AJ1331" s="533"/>
      <c r="AK1331" s="533"/>
      <c r="AL1331" s="533"/>
      <c r="AM1331" s="533"/>
      <c r="AN1331" s="533"/>
      <c r="AO1331" s="533"/>
      <c r="AP1331" s="534"/>
    </row>
    <row r="1332" spans="1:42" s="466" customFormat="1" ht="24" customHeight="1" outlineLevel="1" x14ac:dyDescent="0.25">
      <c r="A1332" s="493" t="s">
        <v>23154</v>
      </c>
      <c r="B1332" s="471" t="s">
        <v>25194</v>
      </c>
      <c r="C1332" s="471" t="s">
        <v>24772</v>
      </c>
      <c r="D1332" s="471"/>
      <c r="E1332" s="482" t="s">
        <v>25198</v>
      </c>
      <c r="F1332" s="471" t="s">
        <v>4455</v>
      </c>
      <c r="G1332" s="480">
        <v>1.8</v>
      </c>
      <c r="H1332" s="480">
        <v>0.9</v>
      </c>
      <c r="I1332" s="471"/>
      <c r="J1332" s="471">
        <v>194</v>
      </c>
      <c r="K1332" s="471"/>
      <c r="L1332" s="464"/>
      <c r="M1332" s="474">
        <v>2251.4699999999998</v>
      </c>
      <c r="N1332" s="474">
        <f t="shared" si="78"/>
        <v>1688.6025</v>
      </c>
      <c r="O1332" s="514"/>
      <c r="P1332" s="486">
        <v>0.75</v>
      </c>
      <c r="Q1332" s="514"/>
      <c r="R1332" s="474"/>
      <c r="S1332" s="474"/>
      <c r="T1332" s="514"/>
      <c r="U1332" s="474"/>
      <c r="V1332" s="474"/>
      <c r="W1332" s="514"/>
      <c r="X1332" s="465"/>
      <c r="Y1332" s="465"/>
      <c r="Z1332" s="514"/>
      <c r="AA1332" s="465"/>
      <c r="AB1332" s="465"/>
      <c r="AC1332" s="514"/>
      <c r="AD1332" s="465"/>
      <c r="AE1332" s="465"/>
      <c r="AF1332" s="514"/>
      <c r="AG1332" s="465"/>
      <c r="AH1332" s="465"/>
      <c r="AI1332" s="530"/>
      <c r="AJ1332" s="533"/>
      <c r="AK1332" s="533"/>
      <c r="AL1332" s="533"/>
      <c r="AM1332" s="533"/>
      <c r="AN1332" s="533"/>
      <c r="AO1332" s="533"/>
      <c r="AP1332" s="534"/>
    </row>
    <row r="1333" spans="1:42" s="466" customFormat="1" ht="24" customHeight="1" outlineLevel="1" x14ac:dyDescent="0.25">
      <c r="A1333" s="493" t="s">
        <v>23154</v>
      </c>
      <c r="B1333" s="471" t="s">
        <v>25195</v>
      </c>
      <c r="C1333" s="471" t="s">
        <v>24772</v>
      </c>
      <c r="D1333" s="471"/>
      <c r="E1333" s="482" t="s">
        <v>25198</v>
      </c>
      <c r="F1333" s="471" t="s">
        <v>4455</v>
      </c>
      <c r="G1333" s="471">
        <v>2.25</v>
      </c>
      <c r="H1333" s="471">
        <v>1.1299999999999999</v>
      </c>
      <c r="I1333" s="471"/>
      <c r="J1333" s="471">
        <v>261</v>
      </c>
      <c r="K1333" s="471"/>
      <c r="L1333" s="464"/>
      <c r="M1333" s="474">
        <v>3388.13</v>
      </c>
      <c r="N1333" s="474">
        <f t="shared" si="78"/>
        <v>2541.0974999999999</v>
      </c>
      <c r="O1333" s="514"/>
      <c r="P1333" s="486">
        <v>0.75</v>
      </c>
      <c r="Q1333" s="514"/>
      <c r="R1333" s="474"/>
      <c r="S1333" s="474"/>
      <c r="T1333" s="514"/>
      <c r="U1333" s="474"/>
      <c r="V1333" s="474"/>
      <c r="W1333" s="514"/>
      <c r="X1333" s="465"/>
      <c r="Y1333" s="465"/>
      <c r="Z1333" s="514"/>
      <c r="AA1333" s="465"/>
      <c r="AB1333" s="465"/>
      <c r="AC1333" s="514"/>
      <c r="AD1333" s="465"/>
      <c r="AE1333" s="465"/>
      <c r="AF1333" s="514"/>
      <c r="AG1333" s="465"/>
      <c r="AH1333" s="465"/>
      <c r="AI1333" s="530"/>
      <c r="AJ1333" s="533"/>
      <c r="AK1333" s="533"/>
      <c r="AL1333" s="533"/>
      <c r="AM1333" s="533"/>
      <c r="AN1333" s="533"/>
      <c r="AO1333" s="533"/>
      <c r="AP1333" s="534"/>
    </row>
    <row r="1334" spans="1:42" s="466" customFormat="1" ht="24" customHeight="1" outlineLevel="1" x14ac:dyDescent="0.25">
      <c r="A1334" s="493" t="s">
        <v>23154</v>
      </c>
      <c r="B1334" s="471" t="s">
        <v>25196</v>
      </c>
      <c r="C1334" s="471" t="s">
        <v>24772</v>
      </c>
      <c r="D1334" s="471"/>
      <c r="E1334" s="482" t="s">
        <v>25199</v>
      </c>
      <c r="F1334" s="471" t="s">
        <v>4455</v>
      </c>
      <c r="G1334" s="480">
        <v>1.8</v>
      </c>
      <c r="H1334" s="471">
        <v>1.27</v>
      </c>
      <c r="I1334" s="471"/>
      <c r="J1334" s="471">
        <v>263</v>
      </c>
      <c r="K1334" s="471"/>
      <c r="L1334" s="464"/>
      <c r="M1334" s="474">
        <v>2858.73</v>
      </c>
      <c r="N1334" s="474">
        <f t="shared" si="78"/>
        <v>2144.0475000000001</v>
      </c>
      <c r="O1334" s="514"/>
      <c r="P1334" s="486">
        <v>0.75</v>
      </c>
      <c r="Q1334" s="514"/>
      <c r="R1334" s="474"/>
      <c r="S1334" s="474"/>
      <c r="T1334" s="514"/>
      <c r="U1334" s="474"/>
      <c r="V1334" s="474"/>
      <c r="W1334" s="514"/>
      <c r="X1334" s="465"/>
      <c r="Y1334" s="465"/>
      <c r="Z1334" s="514"/>
      <c r="AA1334" s="465"/>
      <c r="AB1334" s="465"/>
      <c r="AC1334" s="514"/>
      <c r="AD1334" s="465"/>
      <c r="AE1334" s="465"/>
      <c r="AF1334" s="514"/>
      <c r="AG1334" s="465"/>
      <c r="AH1334" s="465"/>
      <c r="AI1334" s="530"/>
      <c r="AJ1334" s="533"/>
      <c r="AK1334" s="533"/>
      <c r="AL1334" s="533"/>
      <c r="AM1334" s="533"/>
      <c r="AN1334" s="533"/>
      <c r="AO1334" s="533"/>
      <c r="AP1334" s="534"/>
    </row>
    <row r="1335" spans="1:42" s="466" customFormat="1" ht="24" customHeight="1" outlineLevel="1" x14ac:dyDescent="0.25">
      <c r="A1335" s="493" t="s">
        <v>23154</v>
      </c>
      <c r="B1335" s="471" t="s">
        <v>25197</v>
      </c>
      <c r="C1335" s="471" t="s">
        <v>24772</v>
      </c>
      <c r="D1335" s="471"/>
      <c r="E1335" s="482" t="s">
        <v>25199</v>
      </c>
      <c r="F1335" s="471" t="s">
        <v>4455</v>
      </c>
      <c r="G1335" s="480">
        <v>2.8</v>
      </c>
      <c r="H1335" s="471">
        <v>1.98</v>
      </c>
      <c r="I1335" s="471"/>
      <c r="J1335" s="471">
        <v>315</v>
      </c>
      <c r="K1335" s="471"/>
      <c r="L1335" s="464"/>
      <c r="M1335" s="474">
        <v>4636.13</v>
      </c>
      <c r="N1335" s="474">
        <f t="shared" si="78"/>
        <v>3477.0974999999999</v>
      </c>
      <c r="O1335" s="514"/>
      <c r="P1335" s="486">
        <v>0.75</v>
      </c>
      <c r="Q1335" s="514"/>
      <c r="R1335" s="474"/>
      <c r="S1335" s="474"/>
      <c r="T1335" s="514"/>
      <c r="U1335" s="474"/>
      <c r="V1335" s="474"/>
      <c r="W1335" s="514"/>
      <c r="X1335" s="465"/>
      <c r="Y1335" s="465"/>
      <c r="Z1335" s="514"/>
      <c r="AA1335" s="465"/>
      <c r="AB1335" s="465"/>
      <c r="AC1335" s="514"/>
      <c r="AD1335" s="465"/>
      <c r="AE1335" s="465"/>
      <c r="AF1335" s="514"/>
      <c r="AG1335" s="465"/>
      <c r="AH1335" s="465"/>
      <c r="AI1335" s="530"/>
      <c r="AJ1335" s="533"/>
      <c r="AK1335" s="533"/>
      <c r="AL1335" s="533"/>
      <c r="AM1335" s="533"/>
      <c r="AN1335" s="533"/>
      <c r="AO1335" s="533"/>
      <c r="AP1335" s="534"/>
    </row>
    <row r="1336" spans="1:42" s="466" customFormat="1" ht="24" customHeight="1" outlineLevel="1" x14ac:dyDescent="0.25">
      <c r="A1336" s="493"/>
      <c r="B1336" s="471"/>
      <c r="C1336" s="471"/>
      <c r="D1336" s="471"/>
      <c r="E1336" s="471"/>
      <c r="F1336" s="471"/>
      <c r="G1336" s="471"/>
      <c r="H1336" s="471"/>
      <c r="I1336" s="471"/>
      <c r="J1336" s="471"/>
      <c r="K1336" s="471"/>
      <c r="L1336" s="464"/>
      <c r="M1336" s="474"/>
      <c r="N1336" s="474"/>
      <c r="O1336" s="514"/>
      <c r="P1336" s="486"/>
      <c r="Q1336" s="514"/>
      <c r="R1336" s="474"/>
      <c r="S1336" s="474"/>
      <c r="T1336" s="514"/>
      <c r="U1336" s="474"/>
      <c r="V1336" s="474"/>
      <c r="W1336" s="514"/>
      <c r="X1336" s="465"/>
      <c r="Y1336" s="465"/>
      <c r="Z1336" s="514"/>
      <c r="AA1336" s="465"/>
      <c r="AB1336" s="465"/>
      <c r="AC1336" s="514"/>
      <c r="AD1336" s="465"/>
      <c r="AE1336" s="465"/>
      <c r="AF1336" s="514"/>
      <c r="AG1336" s="465"/>
      <c r="AH1336" s="465"/>
      <c r="AI1336" s="530"/>
      <c r="AJ1336" s="533"/>
      <c r="AK1336" s="533"/>
      <c r="AL1336" s="533"/>
      <c r="AM1336" s="533"/>
      <c r="AN1336" s="533"/>
      <c r="AO1336" s="533"/>
      <c r="AP1336" s="534"/>
    </row>
    <row r="1337" spans="1:42" s="466" customFormat="1" ht="24" customHeight="1" outlineLevel="1" x14ac:dyDescent="0.25">
      <c r="A1337" s="493"/>
      <c r="B1337" s="471"/>
      <c r="C1337" s="471"/>
      <c r="D1337" s="471"/>
      <c r="E1337" s="471"/>
      <c r="F1337" s="471"/>
      <c r="G1337" s="471"/>
      <c r="H1337" s="471"/>
      <c r="I1337" s="471"/>
      <c r="J1337" s="471"/>
      <c r="K1337" s="471"/>
      <c r="L1337" s="464"/>
      <c r="M1337" s="474"/>
      <c r="N1337" s="474"/>
      <c r="O1337" s="514"/>
      <c r="P1337" s="486"/>
      <c r="Q1337" s="514"/>
      <c r="R1337" s="474"/>
      <c r="S1337" s="474"/>
      <c r="T1337" s="514"/>
      <c r="U1337" s="474"/>
      <c r="V1337" s="474"/>
      <c r="W1337" s="514"/>
      <c r="X1337" s="465"/>
      <c r="Y1337" s="465"/>
      <c r="Z1337" s="514"/>
      <c r="AA1337" s="465"/>
      <c r="AB1337" s="465"/>
      <c r="AC1337" s="514"/>
      <c r="AD1337" s="465"/>
      <c r="AE1337" s="465"/>
      <c r="AF1337" s="514"/>
      <c r="AG1337" s="465"/>
      <c r="AH1337" s="465"/>
      <c r="AI1337" s="530"/>
      <c r="AJ1337" s="533"/>
      <c r="AK1337" s="533"/>
      <c r="AL1337" s="533"/>
      <c r="AM1337" s="533"/>
      <c r="AN1337" s="533"/>
      <c r="AO1337" s="533"/>
      <c r="AP1337" s="534"/>
    </row>
    <row r="1338" spans="1:42" s="466" customFormat="1" ht="24" customHeight="1" outlineLevel="1" x14ac:dyDescent="0.25">
      <c r="A1338" s="493"/>
      <c r="B1338" s="471"/>
      <c r="C1338" s="471"/>
      <c r="D1338" s="471"/>
      <c r="E1338" s="471"/>
      <c r="F1338" s="471"/>
      <c r="G1338" s="471"/>
      <c r="H1338" s="471"/>
      <c r="I1338" s="471"/>
      <c r="J1338" s="471"/>
      <c r="K1338" s="471"/>
      <c r="L1338" s="464"/>
      <c r="M1338" s="474"/>
      <c r="N1338" s="474"/>
      <c r="O1338" s="514"/>
      <c r="P1338" s="486"/>
      <c r="Q1338" s="514"/>
      <c r="R1338" s="474"/>
      <c r="S1338" s="474"/>
      <c r="T1338" s="514"/>
      <c r="U1338" s="474"/>
      <c r="V1338" s="474"/>
      <c r="W1338" s="514"/>
      <c r="X1338" s="465"/>
      <c r="Y1338" s="465"/>
      <c r="Z1338" s="514"/>
      <c r="AA1338" s="465"/>
      <c r="AB1338" s="465"/>
      <c r="AC1338" s="514"/>
      <c r="AD1338" s="465"/>
      <c r="AE1338" s="465"/>
      <c r="AF1338" s="514"/>
      <c r="AG1338" s="465"/>
      <c r="AH1338" s="465"/>
      <c r="AI1338" s="530"/>
      <c r="AJ1338" s="533"/>
      <c r="AK1338" s="533"/>
      <c r="AL1338" s="533"/>
      <c r="AM1338" s="533"/>
      <c r="AN1338" s="533"/>
      <c r="AO1338" s="533"/>
      <c r="AP1338" s="534"/>
    </row>
    <row r="1339" spans="1:42" s="466" customFormat="1" ht="24" customHeight="1" outlineLevel="1" x14ac:dyDescent="0.25">
      <c r="A1339" s="493"/>
      <c r="B1339" s="471"/>
      <c r="C1339" s="471"/>
      <c r="D1339" s="471"/>
      <c r="E1339" s="471"/>
      <c r="F1339" s="471"/>
      <c r="G1339" s="471"/>
      <c r="H1339" s="471"/>
      <c r="I1339" s="471"/>
      <c r="J1339" s="471"/>
      <c r="K1339" s="471"/>
      <c r="L1339" s="464"/>
      <c r="M1339" s="474"/>
      <c r="N1339" s="474"/>
      <c r="O1339" s="514"/>
      <c r="P1339" s="486"/>
      <c r="Q1339" s="514"/>
      <c r="R1339" s="474"/>
      <c r="S1339" s="474"/>
      <c r="T1339" s="514"/>
      <c r="U1339" s="474"/>
      <c r="V1339" s="474"/>
      <c r="W1339" s="514"/>
      <c r="X1339" s="465"/>
      <c r="Y1339" s="465"/>
      <c r="Z1339" s="514"/>
      <c r="AA1339" s="465"/>
      <c r="AB1339" s="465"/>
      <c r="AC1339" s="514"/>
      <c r="AD1339" s="465"/>
      <c r="AE1339" s="465"/>
      <c r="AF1339" s="514"/>
      <c r="AG1339" s="465"/>
      <c r="AH1339" s="465"/>
      <c r="AI1339" s="530"/>
      <c r="AJ1339" s="533"/>
      <c r="AK1339" s="533"/>
      <c r="AL1339" s="533"/>
      <c r="AM1339" s="533"/>
      <c r="AN1339" s="533"/>
      <c r="AO1339" s="533"/>
      <c r="AP1339" s="534"/>
    </row>
    <row r="1340" spans="1:42" s="466" customFormat="1" ht="24" customHeight="1" outlineLevel="1" x14ac:dyDescent="0.25">
      <c r="A1340" s="493"/>
      <c r="B1340" s="471"/>
      <c r="C1340" s="471"/>
      <c r="D1340" s="471"/>
      <c r="E1340" s="471"/>
      <c r="F1340" s="471"/>
      <c r="G1340" s="471"/>
      <c r="H1340" s="471"/>
      <c r="I1340" s="471"/>
      <c r="J1340" s="471"/>
      <c r="K1340" s="471"/>
      <c r="L1340" s="464"/>
      <c r="M1340" s="474"/>
      <c r="N1340" s="474"/>
      <c r="O1340" s="514"/>
      <c r="P1340" s="486"/>
      <c r="Q1340" s="514"/>
      <c r="R1340" s="474"/>
      <c r="S1340" s="474"/>
      <c r="T1340" s="514"/>
      <c r="U1340" s="474"/>
      <c r="V1340" s="474"/>
      <c r="W1340" s="514"/>
      <c r="X1340" s="465"/>
      <c r="Y1340" s="465"/>
      <c r="Z1340" s="514"/>
      <c r="AA1340" s="465"/>
      <c r="AB1340" s="465"/>
      <c r="AC1340" s="514"/>
      <c r="AD1340" s="465"/>
      <c r="AE1340" s="465"/>
      <c r="AF1340" s="514"/>
      <c r="AG1340" s="465"/>
      <c r="AH1340" s="465"/>
      <c r="AI1340" s="530"/>
      <c r="AJ1340" s="533"/>
      <c r="AK1340" s="533"/>
      <c r="AL1340" s="533"/>
      <c r="AM1340" s="533"/>
      <c r="AN1340" s="533"/>
      <c r="AO1340" s="533"/>
      <c r="AP1340" s="534"/>
    </row>
    <row r="1341" spans="1:42" s="466" customFormat="1" ht="24" customHeight="1" outlineLevel="1" x14ac:dyDescent="0.25">
      <c r="A1341" s="492"/>
      <c r="B1341" s="462"/>
      <c r="C1341" s="469"/>
      <c r="D1341" s="461"/>
      <c r="F1341" s="461"/>
      <c r="G1341" s="464"/>
      <c r="H1341" s="464"/>
      <c r="I1341" s="464"/>
      <c r="J1341" s="464"/>
      <c r="K1341" s="461"/>
      <c r="L1341" s="464"/>
      <c r="M1341" s="474"/>
      <c r="N1341" s="474"/>
      <c r="O1341" s="514"/>
      <c r="P1341" s="486"/>
      <c r="Q1341" s="514"/>
      <c r="R1341" s="474"/>
      <c r="S1341" s="474"/>
      <c r="T1341" s="514"/>
      <c r="U1341" s="474"/>
      <c r="V1341" s="474"/>
      <c r="W1341" s="514"/>
      <c r="X1341" s="465"/>
      <c r="Y1341" s="465"/>
      <c r="Z1341" s="514"/>
      <c r="AA1341" s="465"/>
      <c r="AB1341" s="465"/>
      <c r="AC1341" s="514"/>
      <c r="AD1341" s="465"/>
      <c r="AE1341" s="465"/>
      <c r="AF1341" s="514"/>
      <c r="AG1341" s="465"/>
      <c r="AH1341" s="465"/>
      <c r="AI1341" s="530"/>
      <c r="AJ1341" s="533"/>
      <c r="AK1341" s="533"/>
      <c r="AL1341" s="533"/>
      <c r="AM1341" s="533"/>
      <c r="AN1341" s="533"/>
      <c r="AO1341" s="533"/>
      <c r="AP1341" s="534"/>
    </row>
    <row r="1342" spans="1:42" s="466" customFormat="1" ht="24" customHeight="1" outlineLevel="1" x14ac:dyDescent="0.25">
      <c r="A1342" s="492"/>
      <c r="B1342" s="462"/>
      <c r="C1342" s="469"/>
      <c r="D1342" s="461"/>
      <c r="F1342" s="461"/>
      <c r="G1342" s="464"/>
      <c r="H1342" s="464"/>
      <c r="I1342" s="464" t="s">
        <v>4616</v>
      </c>
      <c r="J1342" s="464"/>
      <c r="K1342" s="461"/>
      <c r="L1342" s="464"/>
      <c r="M1342" s="474"/>
      <c r="N1342" s="474"/>
      <c r="O1342" s="514"/>
      <c r="P1342" s="486"/>
      <c r="Q1342" s="514"/>
      <c r="R1342" s="474"/>
      <c r="S1342" s="474"/>
      <c r="T1342" s="514"/>
      <c r="U1342" s="474"/>
      <c r="V1342" s="474"/>
      <c r="W1342" s="514"/>
      <c r="X1342" s="465"/>
      <c r="Y1342" s="465"/>
      <c r="Z1342" s="514"/>
      <c r="AA1342" s="465"/>
      <c r="AB1342" s="465"/>
      <c r="AC1342" s="514"/>
      <c r="AD1342" s="465"/>
      <c r="AE1342" s="465"/>
      <c r="AF1342" s="514"/>
      <c r="AG1342" s="465"/>
      <c r="AH1342" s="465"/>
      <c r="AI1342" s="530"/>
      <c r="AJ1342" s="533"/>
      <c r="AK1342" s="533"/>
      <c r="AL1342" s="533"/>
      <c r="AM1342" s="533"/>
      <c r="AN1342" s="533"/>
      <c r="AO1342" s="533"/>
      <c r="AP1342" s="534"/>
    </row>
    <row r="1343" spans="1:42" ht="30.6" customHeight="1" x14ac:dyDescent="0.25">
      <c r="A1343" s="491" t="s">
        <v>23280</v>
      </c>
      <c r="B1343" s="478"/>
      <c r="E1343" s="472"/>
      <c r="I1343" s="464" t="s">
        <v>4616</v>
      </c>
      <c r="M1343" s="474"/>
      <c r="N1343" s="474"/>
      <c r="P1343" s="488"/>
      <c r="R1343" s="474"/>
      <c r="S1343" s="474"/>
      <c r="U1343" s="474"/>
      <c r="V1343" s="474"/>
      <c r="X1343" s="465"/>
      <c r="Y1343" s="465"/>
      <c r="AA1343" s="474"/>
      <c r="AB1343" s="474"/>
      <c r="AD1343" s="474"/>
      <c r="AE1343" s="474"/>
      <c r="AG1343" s="474"/>
      <c r="AH1343" s="474"/>
      <c r="AP1343" s="535"/>
    </row>
    <row r="1344" spans="1:42" s="466" customFormat="1" ht="24" customHeight="1" outlineLevel="1" x14ac:dyDescent="0.25">
      <c r="A1344" s="492"/>
      <c r="B1344" s="462" t="s">
        <v>125</v>
      </c>
      <c r="C1344" s="461" t="s">
        <v>4627</v>
      </c>
      <c r="D1344" s="461"/>
      <c r="E1344" s="466" t="s">
        <v>13522</v>
      </c>
      <c r="F1344" s="461" t="s">
        <v>4455</v>
      </c>
      <c r="G1344" s="464">
        <v>0.7</v>
      </c>
      <c r="H1344" s="464">
        <v>0.7</v>
      </c>
      <c r="I1344" s="464" t="s">
        <v>4616</v>
      </c>
      <c r="J1344" s="464">
        <v>91</v>
      </c>
      <c r="K1344" s="467">
        <v>5.6875</v>
      </c>
      <c r="L1344" s="464">
        <v>2</v>
      </c>
      <c r="M1344" s="474">
        <f>X1344*$O$3</f>
        <v>581.1</v>
      </c>
      <c r="N1344" s="474">
        <f t="shared" ref="N1344:N1407" si="79">M1344*P1344</f>
        <v>348.66</v>
      </c>
      <c r="O1344" s="514"/>
      <c r="P1344" s="486">
        <v>0.6</v>
      </c>
      <c r="Q1344" s="514"/>
      <c r="R1344" s="474">
        <v>469.35</v>
      </c>
      <c r="S1344" s="474">
        <v>281.61</v>
      </c>
      <c r="T1344" s="514"/>
      <c r="U1344" s="474">
        <v>469.35</v>
      </c>
      <c r="V1344" s="474">
        <v>281.61</v>
      </c>
      <c r="W1344" s="514"/>
      <c r="X1344" s="465">
        <v>447</v>
      </c>
      <c r="Y1344" s="465">
        <v>268.2</v>
      </c>
      <c r="Z1344" s="514"/>
      <c r="AA1344" s="465">
        <v>388.7</v>
      </c>
      <c r="AB1344" s="465">
        <v>233.22</v>
      </c>
      <c r="AC1344" s="514"/>
      <c r="AD1344" s="465">
        <v>338</v>
      </c>
      <c r="AE1344" s="465">
        <v>202.79999999999998</v>
      </c>
      <c r="AF1344" s="514"/>
      <c r="AG1344" s="465">
        <v>338</v>
      </c>
      <c r="AH1344" s="465">
        <v>202.79999999999998</v>
      </c>
      <c r="AI1344" s="530"/>
      <c r="AJ1344" s="533"/>
      <c r="AK1344" s="533"/>
      <c r="AL1344" s="533"/>
      <c r="AM1344" s="533"/>
      <c r="AN1344" s="533"/>
      <c r="AO1344" s="533"/>
      <c r="AP1344" s="534"/>
    </row>
    <row r="1345" spans="1:42" ht="24" customHeight="1" outlineLevel="1" x14ac:dyDescent="0.25">
      <c r="A1345" s="493"/>
      <c r="B1345" s="471" t="s">
        <v>8609</v>
      </c>
      <c r="C1345" s="469" t="s">
        <v>4627</v>
      </c>
      <c r="E1345" s="472" t="s">
        <v>13523</v>
      </c>
      <c r="F1345" s="469" t="s">
        <v>4455</v>
      </c>
      <c r="G1345" s="468">
        <v>0.7</v>
      </c>
      <c r="H1345" s="468">
        <v>0.7</v>
      </c>
      <c r="I1345" s="468" t="s">
        <v>4616</v>
      </c>
      <c r="K1345" s="479"/>
      <c r="M1345" s="474">
        <f>X1345*$O$3</f>
        <v>943.15</v>
      </c>
      <c r="N1345" s="474">
        <f t="shared" si="79"/>
        <v>707.36249999999995</v>
      </c>
      <c r="P1345" s="488">
        <v>0.75</v>
      </c>
      <c r="R1345" s="474">
        <v>761.78</v>
      </c>
      <c r="S1345" s="474">
        <v>574.04</v>
      </c>
      <c r="U1345" s="474">
        <v>761.78</v>
      </c>
      <c r="V1345" s="474">
        <v>574.04</v>
      </c>
      <c r="X1345" s="465">
        <v>725.5</v>
      </c>
      <c r="Y1345" s="465">
        <v>546.70000000000005</v>
      </c>
      <c r="AA1345" s="474">
        <v>630.89</v>
      </c>
      <c r="AB1345" s="474">
        <v>475.41</v>
      </c>
      <c r="AD1345" s="474">
        <v>548.6</v>
      </c>
      <c r="AE1345" s="474">
        <v>413.4</v>
      </c>
      <c r="AG1345" s="474">
        <v>548.6</v>
      </c>
      <c r="AH1345" s="474">
        <v>413.4</v>
      </c>
      <c r="AP1345" s="535"/>
    </row>
    <row r="1346" spans="1:42" ht="24" customHeight="1" outlineLevel="1" x14ac:dyDescent="0.25">
      <c r="A1346" s="493"/>
      <c r="B1346" s="471" t="s">
        <v>8610</v>
      </c>
      <c r="C1346" s="469" t="s">
        <v>4627</v>
      </c>
      <c r="E1346" s="472" t="s">
        <v>13524</v>
      </c>
      <c r="F1346" s="469" t="s">
        <v>4455</v>
      </c>
      <c r="G1346" s="468">
        <v>0.7</v>
      </c>
      <c r="H1346" s="468">
        <v>0.7</v>
      </c>
      <c r="I1346" s="468" t="s">
        <v>4616</v>
      </c>
      <c r="K1346" s="479"/>
      <c r="M1346" s="474">
        <f>X1346*$O$3</f>
        <v>879.58</v>
      </c>
      <c r="N1346" s="474">
        <f t="shared" si="79"/>
        <v>633.29759999999999</v>
      </c>
      <c r="P1346" s="488">
        <v>0.72</v>
      </c>
      <c r="R1346" s="474">
        <v>710.43</v>
      </c>
      <c r="S1346" s="474">
        <v>522.69000000000005</v>
      </c>
      <c r="U1346" s="474">
        <v>710.43</v>
      </c>
      <c r="V1346" s="474">
        <v>522.69000000000005</v>
      </c>
      <c r="X1346" s="465">
        <v>676.6</v>
      </c>
      <c r="Y1346" s="465">
        <v>497.8</v>
      </c>
      <c r="AA1346" s="474">
        <v>588.34</v>
      </c>
      <c r="AB1346" s="474">
        <v>432.86</v>
      </c>
      <c r="AD1346" s="474">
        <v>511.6</v>
      </c>
      <c r="AE1346" s="474">
        <v>376.4</v>
      </c>
      <c r="AG1346" s="474">
        <v>511.6</v>
      </c>
      <c r="AH1346" s="474">
        <v>376.4</v>
      </c>
      <c r="AP1346" s="535"/>
    </row>
    <row r="1347" spans="1:42" ht="24" customHeight="1" outlineLevel="1" x14ac:dyDescent="0.25">
      <c r="A1347" s="493"/>
      <c r="B1347" s="471" t="s">
        <v>8611</v>
      </c>
      <c r="C1347" s="469" t="s">
        <v>4627</v>
      </c>
      <c r="E1347" s="472" t="s">
        <v>13525</v>
      </c>
      <c r="F1347" s="469" t="s">
        <v>4455</v>
      </c>
      <c r="G1347" s="468">
        <v>0.7</v>
      </c>
      <c r="H1347" s="468">
        <v>0.7</v>
      </c>
      <c r="I1347" s="468" t="s">
        <v>4616</v>
      </c>
      <c r="K1347" s="479"/>
      <c r="M1347" s="474">
        <f>X1347*$O$3</f>
        <v>644.66999999999996</v>
      </c>
      <c r="N1347" s="474">
        <f t="shared" si="79"/>
        <v>406.14209999999997</v>
      </c>
      <c r="P1347" s="488">
        <v>0.63</v>
      </c>
      <c r="R1347" s="474">
        <v>520.70000000000005</v>
      </c>
      <c r="S1347" s="474">
        <v>332.96</v>
      </c>
      <c r="U1347" s="474">
        <v>520.70000000000005</v>
      </c>
      <c r="V1347" s="474">
        <v>332.96</v>
      </c>
      <c r="X1347" s="465">
        <v>495.9</v>
      </c>
      <c r="Y1347" s="465">
        <v>317.10000000000002</v>
      </c>
      <c r="AA1347" s="474">
        <v>431.25</v>
      </c>
      <c r="AB1347" s="474">
        <v>275.77</v>
      </c>
      <c r="AD1347" s="474">
        <v>375</v>
      </c>
      <c r="AE1347" s="474">
        <v>239.79999999999998</v>
      </c>
      <c r="AG1347" s="474">
        <v>375</v>
      </c>
      <c r="AH1347" s="474">
        <v>239.79999999999998</v>
      </c>
      <c r="AP1347" s="535"/>
    </row>
    <row r="1348" spans="1:42" ht="24" customHeight="1" outlineLevel="1" x14ac:dyDescent="0.25">
      <c r="A1348" s="493"/>
      <c r="B1348" s="471" t="s">
        <v>8612</v>
      </c>
      <c r="C1348" s="469" t="s">
        <v>4627</v>
      </c>
      <c r="E1348" s="472" t="s">
        <v>13526</v>
      </c>
      <c r="F1348" s="469" t="s">
        <v>4455</v>
      </c>
      <c r="G1348" s="468">
        <v>0.7</v>
      </c>
      <c r="H1348" s="468">
        <v>0.7</v>
      </c>
      <c r="I1348" s="468" t="s">
        <v>4616</v>
      </c>
      <c r="J1348" s="477">
        <v>17.0625</v>
      </c>
      <c r="K1348" s="479"/>
      <c r="M1348" s="474">
        <f>X1348*$O$3</f>
        <v>656.76</v>
      </c>
      <c r="N1348" s="474">
        <f t="shared" si="79"/>
        <v>413.75880000000001</v>
      </c>
      <c r="P1348" s="488">
        <v>0.63</v>
      </c>
      <c r="R1348" s="474">
        <v>530.46</v>
      </c>
      <c r="S1348" s="474">
        <v>318.26</v>
      </c>
      <c r="U1348" s="474">
        <v>530.46</v>
      </c>
      <c r="V1348" s="474">
        <v>318.26</v>
      </c>
      <c r="X1348" s="465">
        <v>505.2</v>
      </c>
      <c r="Y1348" s="465">
        <v>303.10000000000002</v>
      </c>
      <c r="AA1348" s="474">
        <v>439.3</v>
      </c>
      <c r="AB1348" s="474">
        <v>263.58</v>
      </c>
      <c r="AD1348" s="474">
        <v>382</v>
      </c>
      <c r="AE1348" s="474">
        <v>229.2</v>
      </c>
      <c r="AG1348" s="474">
        <v>382</v>
      </c>
      <c r="AH1348" s="474">
        <v>229.2</v>
      </c>
      <c r="AP1348" s="535"/>
    </row>
    <row r="1349" spans="1:42" ht="24" customHeight="1" outlineLevel="1" x14ac:dyDescent="0.25">
      <c r="A1349" s="493"/>
      <c r="B1349" s="471" t="s">
        <v>8613</v>
      </c>
      <c r="C1349" s="469" t="s">
        <v>4627</v>
      </c>
      <c r="E1349" s="472" t="s">
        <v>13527</v>
      </c>
      <c r="F1349" s="469" t="s">
        <v>4455</v>
      </c>
      <c r="G1349" s="468">
        <v>0.7</v>
      </c>
      <c r="H1349" s="468">
        <v>0.7</v>
      </c>
      <c r="I1349" s="468" t="s">
        <v>4616</v>
      </c>
      <c r="K1349" s="479"/>
      <c r="M1349" s="474">
        <v>706.1</v>
      </c>
      <c r="N1349" s="474">
        <f t="shared" si="79"/>
        <v>508.392</v>
      </c>
      <c r="P1349" s="488">
        <v>0.72</v>
      </c>
      <c r="R1349" s="474">
        <v>0</v>
      </c>
      <c r="S1349" s="474">
        <v>0</v>
      </c>
      <c r="U1349" s="474">
        <v>0</v>
      </c>
      <c r="V1349" s="474">
        <v>0</v>
      </c>
      <c r="X1349" s="465">
        <v>0</v>
      </c>
      <c r="Y1349" s="465">
        <v>0</v>
      </c>
      <c r="AA1349" s="474">
        <v>0</v>
      </c>
      <c r="AB1349" s="474">
        <v>0</v>
      </c>
      <c r="AD1349" s="474"/>
      <c r="AE1349" s="474"/>
      <c r="AG1349" s="474"/>
      <c r="AH1349" s="474"/>
      <c r="AP1349" s="535"/>
    </row>
    <row r="1350" spans="1:42" ht="24" customHeight="1" outlineLevel="1" x14ac:dyDescent="0.25">
      <c r="A1350" s="493"/>
      <c r="B1350" s="471" t="s">
        <v>19779</v>
      </c>
      <c r="C1350" s="469" t="s">
        <v>4627</v>
      </c>
      <c r="E1350" s="472" t="s">
        <v>19780</v>
      </c>
      <c r="F1350" s="469" t="s">
        <v>4455</v>
      </c>
      <c r="G1350" s="468">
        <v>0.7</v>
      </c>
      <c r="H1350" s="468">
        <v>0.7</v>
      </c>
      <c r="I1350" s="468" t="s">
        <v>4616</v>
      </c>
      <c r="K1350" s="479"/>
      <c r="M1350" s="474">
        <v>761.1</v>
      </c>
      <c r="N1350" s="474">
        <f t="shared" si="79"/>
        <v>570.82500000000005</v>
      </c>
      <c r="P1350" s="488">
        <v>0.75</v>
      </c>
      <c r="R1350" s="474">
        <v>0</v>
      </c>
      <c r="S1350" s="474">
        <v>0</v>
      </c>
      <c r="U1350" s="474">
        <v>0</v>
      </c>
      <c r="V1350" s="474">
        <v>0</v>
      </c>
      <c r="X1350" s="465">
        <v>0</v>
      </c>
      <c r="Y1350" s="465">
        <v>0</v>
      </c>
      <c r="AA1350" s="474">
        <v>0</v>
      </c>
      <c r="AB1350" s="474">
        <v>0</v>
      </c>
      <c r="AD1350" s="474"/>
      <c r="AE1350" s="474"/>
      <c r="AG1350" s="474"/>
      <c r="AH1350" s="474"/>
      <c r="AP1350" s="535"/>
    </row>
    <row r="1351" spans="1:42" s="466" customFormat="1" ht="24" customHeight="1" outlineLevel="1" x14ac:dyDescent="0.25">
      <c r="A1351" s="492"/>
      <c r="B1351" s="462" t="s">
        <v>126</v>
      </c>
      <c r="C1351" s="461" t="s">
        <v>4627</v>
      </c>
      <c r="D1351" s="461"/>
      <c r="E1351" s="466" t="s">
        <v>13522</v>
      </c>
      <c r="F1351" s="461" t="s">
        <v>4455</v>
      </c>
      <c r="G1351" s="464">
        <v>1</v>
      </c>
      <c r="H1351" s="464">
        <v>1</v>
      </c>
      <c r="I1351" s="464" t="s">
        <v>4616</v>
      </c>
      <c r="J1351" s="464">
        <v>130</v>
      </c>
      <c r="K1351" s="467">
        <v>8.125</v>
      </c>
      <c r="L1351" s="464">
        <v>3.4</v>
      </c>
      <c r="M1351" s="474">
        <f>X1351*$O$3</f>
        <v>825.24</v>
      </c>
      <c r="N1351" s="474">
        <f t="shared" si="79"/>
        <v>495.14400000000001</v>
      </c>
      <c r="O1351" s="514"/>
      <c r="P1351" s="486">
        <v>0.6</v>
      </c>
      <c r="Q1351" s="514"/>
      <c r="R1351" s="474">
        <v>666.54</v>
      </c>
      <c r="S1351" s="474">
        <v>399.95</v>
      </c>
      <c r="T1351" s="514"/>
      <c r="U1351" s="474">
        <v>666.54</v>
      </c>
      <c r="V1351" s="474">
        <v>399.95</v>
      </c>
      <c r="W1351" s="514"/>
      <c r="X1351" s="465">
        <v>634.79999999999995</v>
      </c>
      <c r="Y1351" s="465">
        <v>380.9</v>
      </c>
      <c r="Z1351" s="514"/>
      <c r="AA1351" s="465">
        <v>552</v>
      </c>
      <c r="AB1351" s="465">
        <v>331.2</v>
      </c>
      <c r="AC1351" s="514"/>
      <c r="AD1351" s="465">
        <v>480</v>
      </c>
      <c r="AE1351" s="465">
        <v>288</v>
      </c>
      <c r="AF1351" s="514"/>
      <c r="AG1351" s="465">
        <v>480</v>
      </c>
      <c r="AH1351" s="465">
        <v>288</v>
      </c>
      <c r="AI1351" s="530"/>
      <c r="AJ1351" s="533"/>
      <c r="AK1351" s="533"/>
      <c r="AL1351" s="533"/>
      <c r="AM1351" s="533"/>
      <c r="AN1351" s="533"/>
      <c r="AO1351" s="533"/>
      <c r="AP1351" s="534"/>
    </row>
    <row r="1352" spans="1:42" ht="24" customHeight="1" outlineLevel="1" x14ac:dyDescent="0.25">
      <c r="A1352" s="493"/>
      <c r="B1352" s="471" t="s">
        <v>8614</v>
      </c>
      <c r="C1352" s="469" t="s">
        <v>4627</v>
      </c>
      <c r="E1352" s="472" t="s">
        <v>13523</v>
      </c>
      <c r="F1352" s="469" t="s">
        <v>4455</v>
      </c>
      <c r="G1352" s="468">
        <v>1</v>
      </c>
      <c r="H1352" s="468">
        <v>1</v>
      </c>
      <c r="I1352" s="468" t="s">
        <v>4616</v>
      </c>
      <c r="J1352" s="468">
        <v>143</v>
      </c>
      <c r="K1352" s="479"/>
      <c r="M1352" s="474">
        <f>X1352*$O$3</f>
        <v>1250.99</v>
      </c>
      <c r="N1352" s="474">
        <f t="shared" si="79"/>
        <v>938.24250000000006</v>
      </c>
      <c r="P1352" s="488">
        <v>0.75</v>
      </c>
      <c r="R1352" s="474">
        <v>1010.42</v>
      </c>
      <c r="S1352" s="474">
        <v>743.72</v>
      </c>
      <c r="U1352" s="474">
        <v>1010.42</v>
      </c>
      <c r="V1352" s="474">
        <v>743.72</v>
      </c>
      <c r="X1352" s="465">
        <v>962.3</v>
      </c>
      <c r="Y1352" s="465">
        <v>708.3</v>
      </c>
      <c r="AA1352" s="474">
        <v>836.74</v>
      </c>
      <c r="AB1352" s="474">
        <v>615.94000000000005</v>
      </c>
      <c r="AD1352" s="474">
        <v>727.6</v>
      </c>
      <c r="AE1352" s="474">
        <v>535.6</v>
      </c>
      <c r="AG1352" s="474">
        <v>727.6</v>
      </c>
      <c r="AH1352" s="474">
        <v>535.6</v>
      </c>
      <c r="AP1352" s="535"/>
    </row>
    <row r="1353" spans="1:42" ht="24" customHeight="1" outlineLevel="1" x14ac:dyDescent="0.25">
      <c r="A1353" s="493"/>
      <c r="B1353" s="471" t="s">
        <v>8615</v>
      </c>
      <c r="C1353" s="469" t="s">
        <v>4627</v>
      </c>
      <c r="E1353" s="472" t="s">
        <v>13524</v>
      </c>
      <c r="F1353" s="469" t="s">
        <v>4455</v>
      </c>
      <c r="G1353" s="468">
        <v>1</v>
      </c>
      <c r="H1353" s="468">
        <v>1</v>
      </c>
      <c r="I1353" s="468" t="s">
        <v>4616</v>
      </c>
      <c r="J1353" s="468">
        <v>131</v>
      </c>
      <c r="K1353" s="479"/>
      <c r="M1353" s="474">
        <f>X1353*$O$3</f>
        <v>1123.72</v>
      </c>
      <c r="N1353" s="474">
        <f t="shared" si="79"/>
        <v>809.07839999999999</v>
      </c>
      <c r="P1353" s="488">
        <v>0.72</v>
      </c>
      <c r="R1353" s="474">
        <v>907.62</v>
      </c>
      <c r="S1353" s="474">
        <v>641.03</v>
      </c>
      <c r="U1353" s="474">
        <v>907.62</v>
      </c>
      <c r="V1353" s="474">
        <v>641.03</v>
      </c>
      <c r="X1353" s="465">
        <v>864.4</v>
      </c>
      <c r="Y1353" s="465">
        <v>610.5</v>
      </c>
      <c r="AA1353" s="474">
        <v>751.64</v>
      </c>
      <c r="AB1353" s="474">
        <v>530.84</v>
      </c>
      <c r="AD1353" s="474">
        <v>653.6</v>
      </c>
      <c r="AE1353" s="474">
        <v>461.6</v>
      </c>
      <c r="AG1353" s="474">
        <v>653.6</v>
      </c>
      <c r="AH1353" s="474">
        <v>461.6</v>
      </c>
      <c r="AP1353" s="535"/>
    </row>
    <row r="1354" spans="1:42" ht="24" customHeight="1" outlineLevel="1" x14ac:dyDescent="0.25">
      <c r="A1354" s="493"/>
      <c r="B1354" s="471" t="s">
        <v>8616</v>
      </c>
      <c r="C1354" s="469" t="s">
        <v>4627</v>
      </c>
      <c r="E1354" s="472" t="s">
        <v>13525</v>
      </c>
      <c r="F1354" s="469" t="s">
        <v>4455</v>
      </c>
      <c r="G1354" s="468">
        <v>1</v>
      </c>
      <c r="H1354" s="468">
        <v>1</v>
      </c>
      <c r="I1354" s="468" t="s">
        <v>4616</v>
      </c>
      <c r="J1354" s="468">
        <v>142</v>
      </c>
      <c r="K1354" s="479"/>
      <c r="M1354" s="474">
        <f>X1354*$O$3</f>
        <v>952.5100000000001</v>
      </c>
      <c r="N1354" s="474">
        <f t="shared" si="79"/>
        <v>600.08130000000006</v>
      </c>
      <c r="P1354" s="488">
        <v>0.63</v>
      </c>
      <c r="R1354" s="474">
        <v>769.34</v>
      </c>
      <c r="S1354" s="474">
        <v>502.64</v>
      </c>
      <c r="U1354" s="474">
        <v>769.34</v>
      </c>
      <c r="V1354" s="474">
        <v>502.64</v>
      </c>
      <c r="X1354" s="465">
        <v>732.7</v>
      </c>
      <c r="Y1354" s="465">
        <v>478.7</v>
      </c>
      <c r="AA1354" s="474">
        <v>637.1</v>
      </c>
      <c r="AB1354" s="474">
        <v>416.3</v>
      </c>
      <c r="AD1354" s="474">
        <v>554</v>
      </c>
      <c r="AE1354" s="474">
        <v>362</v>
      </c>
      <c r="AG1354" s="474">
        <v>554</v>
      </c>
      <c r="AH1354" s="474">
        <v>362</v>
      </c>
      <c r="AP1354" s="535"/>
    </row>
    <row r="1355" spans="1:42" ht="24" customHeight="1" outlineLevel="1" x14ac:dyDescent="0.25">
      <c r="A1355" s="493"/>
      <c r="B1355" s="471" t="s">
        <v>8617</v>
      </c>
      <c r="C1355" s="469" t="s">
        <v>4627</v>
      </c>
      <c r="E1355" s="472" t="s">
        <v>13526</v>
      </c>
      <c r="F1355" s="469" t="s">
        <v>4455</v>
      </c>
      <c r="G1355" s="468">
        <v>1</v>
      </c>
      <c r="H1355" s="468">
        <v>1</v>
      </c>
      <c r="I1355" s="468" t="s">
        <v>4616</v>
      </c>
      <c r="J1355" s="477">
        <v>24.375</v>
      </c>
      <c r="K1355" s="479"/>
      <c r="M1355" s="474">
        <f>X1355*$O$3</f>
        <v>933.53000000000009</v>
      </c>
      <c r="N1355" s="474">
        <f t="shared" si="79"/>
        <v>588.12390000000005</v>
      </c>
      <c r="P1355" s="488">
        <v>0.63</v>
      </c>
      <c r="R1355" s="474">
        <v>754.01</v>
      </c>
      <c r="S1355" s="474">
        <v>452.45</v>
      </c>
      <c r="U1355" s="474">
        <v>754.01</v>
      </c>
      <c r="V1355" s="474">
        <v>452.45</v>
      </c>
      <c r="X1355" s="465">
        <v>718.1</v>
      </c>
      <c r="Y1355" s="465">
        <v>430.9</v>
      </c>
      <c r="AA1355" s="474">
        <v>624.45000000000005</v>
      </c>
      <c r="AB1355" s="474">
        <v>374.67</v>
      </c>
      <c r="AD1355" s="474">
        <v>543</v>
      </c>
      <c r="AE1355" s="474">
        <v>325.8</v>
      </c>
      <c r="AG1355" s="474">
        <v>543</v>
      </c>
      <c r="AH1355" s="474">
        <v>325.8</v>
      </c>
      <c r="AP1355" s="535"/>
    </row>
    <row r="1356" spans="1:42" ht="24" customHeight="1" outlineLevel="1" x14ac:dyDescent="0.25">
      <c r="A1356" s="493"/>
      <c r="B1356" s="471" t="s">
        <v>8618</v>
      </c>
      <c r="C1356" s="469" t="s">
        <v>4627</v>
      </c>
      <c r="E1356" s="472" t="s">
        <v>13527</v>
      </c>
      <c r="F1356" s="469" t="s">
        <v>4455</v>
      </c>
      <c r="G1356" s="468">
        <v>1</v>
      </c>
      <c r="H1356" s="468">
        <v>1</v>
      </c>
      <c r="I1356" s="468" t="s">
        <v>4616</v>
      </c>
      <c r="K1356" s="479"/>
      <c r="M1356" s="474">
        <v>1012.74</v>
      </c>
      <c r="N1356" s="474">
        <f t="shared" si="79"/>
        <v>729.17279999999994</v>
      </c>
      <c r="P1356" s="488">
        <v>0.72</v>
      </c>
      <c r="R1356" s="474">
        <v>0</v>
      </c>
      <c r="S1356" s="474">
        <v>0</v>
      </c>
      <c r="U1356" s="474">
        <v>0</v>
      </c>
      <c r="V1356" s="474">
        <v>0</v>
      </c>
      <c r="X1356" s="465">
        <v>0</v>
      </c>
      <c r="Y1356" s="465">
        <v>0</v>
      </c>
      <c r="AA1356" s="474">
        <v>0</v>
      </c>
      <c r="AB1356" s="474">
        <v>0</v>
      </c>
      <c r="AD1356" s="474"/>
      <c r="AE1356" s="474"/>
      <c r="AG1356" s="474"/>
      <c r="AH1356" s="474"/>
      <c r="AP1356" s="535"/>
    </row>
    <row r="1357" spans="1:42" ht="24" customHeight="1" outlineLevel="1" x14ac:dyDescent="0.25">
      <c r="A1357" s="493"/>
      <c r="B1357" s="471" t="s">
        <v>19781</v>
      </c>
      <c r="C1357" s="469" t="s">
        <v>4627</v>
      </c>
      <c r="E1357" s="472" t="s">
        <v>19780</v>
      </c>
      <c r="F1357" s="469" t="s">
        <v>4455</v>
      </c>
      <c r="G1357" s="468">
        <v>1</v>
      </c>
      <c r="H1357" s="468">
        <v>1</v>
      </c>
      <c r="I1357" s="468" t="s">
        <v>4616</v>
      </c>
      <c r="K1357" s="479"/>
      <c r="M1357" s="474">
        <v>1122.74</v>
      </c>
      <c r="N1357" s="474">
        <f t="shared" si="79"/>
        <v>842.05500000000006</v>
      </c>
      <c r="P1357" s="488">
        <v>0.75</v>
      </c>
      <c r="R1357" s="474">
        <v>0</v>
      </c>
      <c r="S1357" s="474">
        <v>0</v>
      </c>
      <c r="U1357" s="474">
        <v>0</v>
      </c>
      <c r="V1357" s="474">
        <v>0</v>
      </c>
      <c r="X1357" s="465">
        <v>0</v>
      </c>
      <c r="Y1357" s="465">
        <v>0</v>
      </c>
      <c r="AA1357" s="474">
        <v>0</v>
      </c>
      <c r="AB1357" s="474">
        <v>0</v>
      </c>
      <c r="AD1357" s="474"/>
      <c r="AE1357" s="474"/>
      <c r="AG1357" s="474"/>
      <c r="AH1357" s="474"/>
      <c r="AP1357" s="535"/>
    </row>
    <row r="1358" spans="1:42" s="466" customFormat="1" ht="24" customHeight="1" outlineLevel="1" x14ac:dyDescent="0.25">
      <c r="A1358" s="492"/>
      <c r="B1358" s="462" t="s">
        <v>127</v>
      </c>
      <c r="C1358" s="461" t="s">
        <v>4627</v>
      </c>
      <c r="D1358" s="461"/>
      <c r="E1358" s="466" t="s">
        <v>13522</v>
      </c>
      <c r="F1358" s="461" t="s">
        <v>4455</v>
      </c>
      <c r="G1358" s="464">
        <v>1.65</v>
      </c>
      <c r="H1358" s="464">
        <v>1.65</v>
      </c>
      <c r="I1358" s="464" t="s">
        <v>4616</v>
      </c>
      <c r="J1358" s="464">
        <v>214</v>
      </c>
      <c r="K1358" s="467">
        <v>13.375</v>
      </c>
      <c r="L1358" s="464">
        <v>5.7</v>
      </c>
      <c r="M1358" s="474">
        <f t="shared" ref="M1358:M1363" si="80">X1358*$O$3</f>
        <v>1365.1299999999999</v>
      </c>
      <c r="N1358" s="474">
        <f t="shared" si="79"/>
        <v>819.07799999999986</v>
      </c>
      <c r="O1358" s="514"/>
      <c r="P1358" s="486">
        <v>0.6</v>
      </c>
      <c r="Q1358" s="514"/>
      <c r="R1358" s="474">
        <v>1102.6099999999999</v>
      </c>
      <c r="S1358" s="474">
        <v>661.5</v>
      </c>
      <c r="T1358" s="514"/>
      <c r="U1358" s="474">
        <v>1102.6099999999999</v>
      </c>
      <c r="V1358" s="474">
        <v>661.5</v>
      </c>
      <c r="W1358" s="514"/>
      <c r="X1358" s="465">
        <v>1050.0999999999999</v>
      </c>
      <c r="Y1358" s="465">
        <v>630</v>
      </c>
      <c r="Z1358" s="514"/>
      <c r="AA1358" s="465">
        <v>913.1</v>
      </c>
      <c r="AB1358" s="465">
        <v>547.86</v>
      </c>
      <c r="AC1358" s="514"/>
      <c r="AD1358" s="465">
        <v>794</v>
      </c>
      <c r="AE1358" s="465">
        <v>476.4</v>
      </c>
      <c r="AF1358" s="514"/>
      <c r="AG1358" s="465">
        <v>794</v>
      </c>
      <c r="AH1358" s="465">
        <v>476.4</v>
      </c>
      <c r="AI1358" s="530"/>
      <c r="AJ1358" s="533"/>
      <c r="AK1358" s="533"/>
      <c r="AL1358" s="533"/>
      <c r="AM1358" s="533"/>
      <c r="AN1358" s="533"/>
      <c r="AO1358" s="533"/>
      <c r="AP1358" s="534"/>
    </row>
    <row r="1359" spans="1:42" ht="24" customHeight="1" outlineLevel="1" x14ac:dyDescent="0.25">
      <c r="A1359" s="493"/>
      <c r="B1359" s="471" t="s">
        <v>8619</v>
      </c>
      <c r="C1359" s="469" t="s">
        <v>4627</v>
      </c>
      <c r="E1359" s="472" t="s">
        <v>13523</v>
      </c>
      <c r="F1359" s="469" t="s">
        <v>4455</v>
      </c>
      <c r="G1359" s="468">
        <v>1.65</v>
      </c>
      <c r="H1359" s="468">
        <v>1.65</v>
      </c>
      <c r="I1359" s="468" t="s">
        <v>4616</v>
      </c>
      <c r="J1359" s="468">
        <v>233</v>
      </c>
      <c r="K1359" s="479"/>
      <c r="M1359" s="474">
        <f t="shared" si="80"/>
        <v>2144.8700000000003</v>
      </c>
      <c r="N1359" s="474">
        <f t="shared" si="79"/>
        <v>1608.6525000000001</v>
      </c>
      <c r="P1359" s="488">
        <v>0.75</v>
      </c>
      <c r="R1359" s="474">
        <v>1732.4</v>
      </c>
      <c r="S1359" s="474">
        <v>1291.4000000000001</v>
      </c>
      <c r="U1359" s="474">
        <v>1732.4</v>
      </c>
      <c r="V1359" s="474">
        <v>1291.4000000000001</v>
      </c>
      <c r="X1359" s="465">
        <v>1649.9</v>
      </c>
      <c r="Y1359" s="465">
        <v>1229.9000000000001</v>
      </c>
      <c r="AA1359" s="474">
        <v>1434.68</v>
      </c>
      <c r="AB1359" s="474">
        <v>1069.44</v>
      </c>
      <c r="AD1359" s="474">
        <v>1247.55</v>
      </c>
      <c r="AE1359" s="474">
        <v>929.94999999999993</v>
      </c>
      <c r="AG1359" s="474">
        <v>1247.55</v>
      </c>
      <c r="AH1359" s="474">
        <v>929.94999999999993</v>
      </c>
      <c r="AP1359" s="535"/>
    </row>
    <row r="1360" spans="1:42" ht="24" customHeight="1" outlineLevel="1" x14ac:dyDescent="0.25">
      <c r="A1360" s="493"/>
      <c r="B1360" s="471" t="s">
        <v>8620</v>
      </c>
      <c r="C1360" s="469" t="s">
        <v>4627</v>
      </c>
      <c r="E1360" s="472" t="s">
        <v>13524</v>
      </c>
      <c r="F1360" s="469" t="s">
        <v>4455</v>
      </c>
      <c r="G1360" s="468">
        <v>1.65</v>
      </c>
      <c r="H1360" s="468">
        <v>1.65</v>
      </c>
      <c r="I1360" s="468" t="s">
        <v>4616</v>
      </c>
      <c r="J1360" s="468">
        <v>215</v>
      </c>
      <c r="K1360" s="479"/>
      <c r="M1360" s="474">
        <f t="shared" si="80"/>
        <v>1954.03</v>
      </c>
      <c r="N1360" s="474">
        <f t="shared" si="79"/>
        <v>1406.9015999999999</v>
      </c>
      <c r="P1360" s="488">
        <v>0.72</v>
      </c>
      <c r="R1360" s="474">
        <v>1578.26</v>
      </c>
      <c r="S1360" s="474">
        <v>1137.26</v>
      </c>
      <c r="U1360" s="474">
        <v>1578.26</v>
      </c>
      <c r="V1360" s="474">
        <v>1137.26</v>
      </c>
      <c r="X1360" s="465">
        <v>1503.1</v>
      </c>
      <c r="Y1360" s="465">
        <v>1083.0999999999999</v>
      </c>
      <c r="AA1360" s="474">
        <v>1307.03</v>
      </c>
      <c r="AB1360" s="474">
        <v>941.79</v>
      </c>
      <c r="AD1360" s="474">
        <v>1136.55</v>
      </c>
      <c r="AE1360" s="474">
        <v>818.94999999999993</v>
      </c>
      <c r="AG1360" s="474">
        <v>1136.55</v>
      </c>
      <c r="AH1360" s="474">
        <v>818.94999999999993</v>
      </c>
      <c r="AP1360" s="535"/>
    </row>
    <row r="1361" spans="1:42" ht="24" customHeight="1" outlineLevel="1" x14ac:dyDescent="0.25">
      <c r="A1361" s="493"/>
      <c r="B1361" s="471" t="s">
        <v>8621</v>
      </c>
      <c r="C1361" s="469" t="s">
        <v>4627</v>
      </c>
      <c r="E1361" s="472" t="s">
        <v>13525</v>
      </c>
      <c r="F1361" s="469" t="s">
        <v>4455</v>
      </c>
      <c r="G1361" s="468">
        <v>1.65</v>
      </c>
      <c r="H1361" s="468">
        <v>1.65</v>
      </c>
      <c r="I1361" s="468" t="s">
        <v>4616</v>
      </c>
      <c r="J1361" s="468">
        <v>232</v>
      </c>
      <c r="K1361" s="479"/>
      <c r="M1361" s="474">
        <f t="shared" si="80"/>
        <v>1555.9700000000003</v>
      </c>
      <c r="N1361" s="474">
        <f t="shared" si="79"/>
        <v>980.26110000000017</v>
      </c>
      <c r="P1361" s="488">
        <v>0.63</v>
      </c>
      <c r="R1361" s="474">
        <v>1256.75</v>
      </c>
      <c r="S1361" s="474">
        <v>815.64</v>
      </c>
      <c r="U1361" s="474">
        <v>1256.75</v>
      </c>
      <c r="V1361" s="474">
        <v>815.64</v>
      </c>
      <c r="X1361" s="465">
        <v>1196.9000000000001</v>
      </c>
      <c r="Y1361" s="465">
        <v>776.8</v>
      </c>
      <c r="AA1361" s="474">
        <v>1040.75</v>
      </c>
      <c r="AB1361" s="474">
        <v>675.51</v>
      </c>
      <c r="AD1361" s="474">
        <v>905</v>
      </c>
      <c r="AE1361" s="474">
        <v>587.4</v>
      </c>
      <c r="AG1361" s="474">
        <v>905</v>
      </c>
      <c r="AH1361" s="474">
        <v>587.4</v>
      </c>
      <c r="AP1361" s="535"/>
    </row>
    <row r="1362" spans="1:42" ht="24" customHeight="1" outlineLevel="1" x14ac:dyDescent="0.25">
      <c r="A1362" s="493"/>
      <c r="B1362" s="471" t="s">
        <v>8622</v>
      </c>
      <c r="C1362" s="469" t="s">
        <v>4627</v>
      </c>
      <c r="E1362" s="472" t="s">
        <v>13526</v>
      </c>
      <c r="F1362" s="469" t="s">
        <v>4455</v>
      </c>
      <c r="G1362" s="468">
        <v>1.65</v>
      </c>
      <c r="H1362" s="468">
        <v>1.65</v>
      </c>
      <c r="I1362" s="468" t="s">
        <v>4616</v>
      </c>
      <c r="J1362" s="477">
        <v>40.125</v>
      </c>
      <c r="K1362" s="479"/>
      <c r="M1362" s="474">
        <f t="shared" si="80"/>
        <v>1543.8799999999999</v>
      </c>
      <c r="N1362" s="474">
        <f t="shared" si="79"/>
        <v>972.64439999999991</v>
      </c>
      <c r="P1362" s="488">
        <v>0.63</v>
      </c>
      <c r="R1362" s="474">
        <v>1246.98</v>
      </c>
      <c r="S1362" s="474">
        <v>748.23</v>
      </c>
      <c r="U1362" s="474">
        <v>1246.98</v>
      </c>
      <c r="V1362" s="474">
        <v>748.23</v>
      </c>
      <c r="X1362" s="465">
        <v>1187.5999999999999</v>
      </c>
      <c r="Y1362" s="465">
        <v>712.6</v>
      </c>
      <c r="AA1362" s="474">
        <v>1032.7</v>
      </c>
      <c r="AB1362" s="474">
        <v>619.62</v>
      </c>
      <c r="AD1362" s="474">
        <v>898</v>
      </c>
      <c r="AE1362" s="474">
        <v>538.79999999999995</v>
      </c>
      <c r="AG1362" s="474">
        <v>898</v>
      </c>
      <c r="AH1362" s="474">
        <v>538.79999999999995</v>
      </c>
      <c r="AP1362" s="535"/>
    </row>
    <row r="1363" spans="1:42" ht="24" customHeight="1" outlineLevel="1" x14ac:dyDescent="0.25">
      <c r="A1363" s="493"/>
      <c r="B1363" s="471" t="s">
        <v>8623</v>
      </c>
      <c r="C1363" s="469" t="s">
        <v>4627</v>
      </c>
      <c r="E1363" s="472" t="s">
        <v>13527</v>
      </c>
      <c r="F1363" s="469" t="s">
        <v>4455</v>
      </c>
      <c r="G1363" s="468">
        <v>1.65</v>
      </c>
      <c r="H1363" s="468">
        <v>1.65</v>
      </c>
      <c r="I1363" s="468" t="s">
        <v>4616</v>
      </c>
      <c r="K1363" s="479"/>
      <c r="M1363" s="474">
        <f t="shared" si="80"/>
        <v>1558.5700000000002</v>
      </c>
      <c r="N1363" s="474">
        <f t="shared" si="79"/>
        <v>1122.1704</v>
      </c>
      <c r="P1363" s="488">
        <v>0.72</v>
      </c>
      <c r="R1363" s="474">
        <v>1258.8499999999999</v>
      </c>
      <c r="S1363" s="474">
        <v>817.74</v>
      </c>
      <c r="U1363" s="474">
        <v>1258.8499999999999</v>
      </c>
      <c r="V1363" s="474">
        <v>817.74</v>
      </c>
      <c r="X1363" s="465">
        <v>1198.9000000000001</v>
      </c>
      <c r="Y1363" s="465">
        <v>778.8</v>
      </c>
      <c r="AA1363" s="474">
        <v>1042.48</v>
      </c>
      <c r="AB1363" s="474">
        <v>677.24</v>
      </c>
      <c r="AD1363" s="474">
        <v>906.5</v>
      </c>
      <c r="AE1363" s="474">
        <v>588.9</v>
      </c>
      <c r="AG1363" s="474">
        <v>906.5</v>
      </c>
      <c r="AH1363" s="474">
        <v>588.9</v>
      </c>
      <c r="AP1363" s="535"/>
    </row>
    <row r="1364" spans="1:42" ht="24" customHeight="1" outlineLevel="1" x14ac:dyDescent="0.25">
      <c r="A1364" s="493"/>
      <c r="B1364" s="471" t="s">
        <v>19782</v>
      </c>
      <c r="C1364" s="469" t="s">
        <v>4627</v>
      </c>
      <c r="E1364" s="472" t="s">
        <v>19780</v>
      </c>
      <c r="F1364" s="469" t="s">
        <v>4455</v>
      </c>
      <c r="G1364" s="468">
        <v>1.65</v>
      </c>
      <c r="H1364" s="468">
        <v>1.65</v>
      </c>
      <c r="I1364" s="468" t="s">
        <v>4616</v>
      </c>
      <c r="K1364" s="479"/>
      <c r="M1364" s="474">
        <f>M1363+165</f>
        <v>1723.5700000000002</v>
      </c>
      <c r="N1364" s="474">
        <f t="shared" si="79"/>
        <v>1292.6775000000002</v>
      </c>
      <c r="P1364" s="488">
        <v>0.75</v>
      </c>
      <c r="R1364" s="474">
        <v>0</v>
      </c>
      <c r="S1364" s="474">
        <v>0</v>
      </c>
      <c r="U1364" s="474">
        <v>0</v>
      </c>
      <c r="V1364" s="474">
        <v>0</v>
      </c>
      <c r="X1364" s="465">
        <v>0</v>
      </c>
      <c r="Y1364" s="465">
        <v>0</v>
      </c>
      <c r="AA1364" s="474">
        <v>0</v>
      </c>
      <c r="AB1364" s="474">
        <v>0</v>
      </c>
      <c r="AD1364" s="474"/>
      <c r="AE1364" s="474"/>
      <c r="AG1364" s="474"/>
      <c r="AH1364" s="474"/>
      <c r="AP1364" s="535"/>
    </row>
    <row r="1365" spans="1:42" s="466" customFormat="1" ht="24" customHeight="1" outlineLevel="1" x14ac:dyDescent="0.25">
      <c r="A1365" s="492"/>
      <c r="B1365" s="462" t="s">
        <v>128</v>
      </c>
      <c r="C1365" s="461" t="s">
        <v>4627</v>
      </c>
      <c r="D1365" s="461"/>
      <c r="E1365" s="466" t="s">
        <v>13522</v>
      </c>
      <c r="F1365" s="461" t="s">
        <v>4455</v>
      </c>
      <c r="G1365" s="464">
        <v>2.1</v>
      </c>
      <c r="H1365" s="464">
        <v>2.1</v>
      </c>
      <c r="I1365" s="464" t="s">
        <v>4616</v>
      </c>
      <c r="J1365" s="464">
        <v>272</v>
      </c>
      <c r="K1365" s="467">
        <v>17</v>
      </c>
      <c r="L1365" s="464">
        <v>7</v>
      </c>
      <c r="M1365" s="474">
        <f t="shared" ref="M1365:M1370" si="81">X1365*$O$3</f>
        <v>1734.7200000000003</v>
      </c>
      <c r="N1365" s="474">
        <f t="shared" si="79"/>
        <v>1040.8320000000001</v>
      </c>
      <c r="O1365" s="514"/>
      <c r="P1365" s="486">
        <v>0.6</v>
      </c>
      <c r="Q1365" s="514"/>
      <c r="R1365" s="474">
        <v>1401.12</v>
      </c>
      <c r="S1365" s="474">
        <v>840.63</v>
      </c>
      <c r="T1365" s="514"/>
      <c r="U1365" s="474">
        <v>1401.12</v>
      </c>
      <c r="V1365" s="474">
        <v>840.63</v>
      </c>
      <c r="W1365" s="514"/>
      <c r="X1365" s="465">
        <v>1334.4</v>
      </c>
      <c r="Y1365" s="465">
        <v>800.6</v>
      </c>
      <c r="Z1365" s="514"/>
      <c r="AA1365" s="465">
        <v>1160.3499999999999</v>
      </c>
      <c r="AB1365" s="465">
        <v>696.21</v>
      </c>
      <c r="AC1365" s="514"/>
      <c r="AD1365" s="465">
        <v>1009</v>
      </c>
      <c r="AE1365" s="465">
        <v>605.4</v>
      </c>
      <c r="AF1365" s="514"/>
      <c r="AG1365" s="465">
        <v>1009</v>
      </c>
      <c r="AH1365" s="465">
        <v>605.4</v>
      </c>
      <c r="AI1365" s="530"/>
      <c r="AJ1365" s="533"/>
      <c r="AK1365" s="533"/>
      <c r="AL1365" s="533"/>
      <c r="AM1365" s="533"/>
      <c r="AN1365" s="533"/>
      <c r="AO1365" s="533"/>
      <c r="AP1365" s="534"/>
    </row>
    <row r="1366" spans="1:42" ht="24" customHeight="1" outlineLevel="1" x14ac:dyDescent="0.25">
      <c r="A1366" s="493"/>
      <c r="B1366" s="471" t="s">
        <v>8624</v>
      </c>
      <c r="C1366" s="469" t="s">
        <v>4627</v>
      </c>
      <c r="E1366" s="472" t="s">
        <v>13523</v>
      </c>
      <c r="F1366" s="469" t="s">
        <v>4455</v>
      </c>
      <c r="G1366" s="468">
        <v>2.1</v>
      </c>
      <c r="H1366" s="468">
        <v>2.1</v>
      </c>
      <c r="I1366" s="468" t="s">
        <v>4616</v>
      </c>
      <c r="J1366" s="468">
        <v>299</v>
      </c>
      <c r="K1366" s="479"/>
      <c r="M1366" s="474">
        <f t="shared" si="81"/>
        <v>2623.4</v>
      </c>
      <c r="N1366" s="474">
        <f t="shared" si="79"/>
        <v>1967.5500000000002</v>
      </c>
      <c r="P1366" s="488">
        <v>0.75</v>
      </c>
      <c r="R1366" s="474">
        <v>2118.9</v>
      </c>
      <c r="S1366" s="474">
        <v>1558.41</v>
      </c>
      <c r="U1366" s="474">
        <v>2118.9</v>
      </c>
      <c r="V1366" s="474">
        <v>1558.41</v>
      </c>
      <c r="X1366" s="465">
        <v>2018</v>
      </c>
      <c r="Y1366" s="465">
        <v>1484.2</v>
      </c>
      <c r="AA1366" s="474">
        <v>1754.79</v>
      </c>
      <c r="AB1366" s="474">
        <v>1290.6500000000001</v>
      </c>
      <c r="AD1366" s="474">
        <v>1525.9</v>
      </c>
      <c r="AE1366" s="474">
        <v>1122.3</v>
      </c>
      <c r="AG1366" s="474">
        <v>1525.9</v>
      </c>
      <c r="AH1366" s="474">
        <v>1122.3</v>
      </c>
      <c r="AP1366" s="535"/>
    </row>
    <row r="1367" spans="1:42" ht="24" customHeight="1" outlineLevel="1" x14ac:dyDescent="0.25">
      <c r="A1367" s="493"/>
      <c r="B1367" s="471" t="s">
        <v>8625</v>
      </c>
      <c r="C1367" s="469" t="s">
        <v>4627</v>
      </c>
      <c r="E1367" s="472" t="s">
        <v>13524</v>
      </c>
      <c r="F1367" s="469" t="s">
        <v>4455</v>
      </c>
      <c r="G1367" s="468">
        <v>2.1</v>
      </c>
      <c r="H1367" s="468">
        <v>2.1</v>
      </c>
      <c r="I1367" s="468" t="s">
        <v>4616</v>
      </c>
      <c r="J1367" s="468">
        <v>275</v>
      </c>
      <c r="K1367" s="479"/>
      <c r="M1367" s="474">
        <f t="shared" si="81"/>
        <v>2432.56</v>
      </c>
      <c r="N1367" s="474">
        <f t="shared" si="79"/>
        <v>1751.4431999999999</v>
      </c>
      <c r="P1367" s="488">
        <v>0.72</v>
      </c>
      <c r="R1367" s="474">
        <v>1964.76</v>
      </c>
      <c r="S1367" s="474">
        <v>1404.38</v>
      </c>
      <c r="U1367" s="474">
        <v>1964.76</v>
      </c>
      <c r="V1367" s="474">
        <v>1404.38</v>
      </c>
      <c r="X1367" s="465">
        <v>1871.2</v>
      </c>
      <c r="Y1367" s="465">
        <v>1337.5</v>
      </c>
      <c r="AA1367" s="474">
        <v>1627.14</v>
      </c>
      <c r="AB1367" s="474">
        <v>1163</v>
      </c>
      <c r="AD1367" s="474">
        <v>1414.9</v>
      </c>
      <c r="AE1367" s="474">
        <v>1011.3</v>
      </c>
      <c r="AG1367" s="474">
        <v>1414.9</v>
      </c>
      <c r="AH1367" s="474">
        <v>1011.3</v>
      </c>
      <c r="AP1367" s="535"/>
    </row>
    <row r="1368" spans="1:42" ht="24" customHeight="1" outlineLevel="1" x14ac:dyDescent="0.25">
      <c r="A1368" s="493"/>
      <c r="B1368" s="471" t="s">
        <v>8626</v>
      </c>
      <c r="C1368" s="469" t="s">
        <v>4627</v>
      </c>
      <c r="E1368" s="472" t="s">
        <v>13525</v>
      </c>
      <c r="F1368" s="469" t="s">
        <v>4455</v>
      </c>
      <c r="G1368" s="468">
        <v>2.1</v>
      </c>
      <c r="H1368" s="468">
        <v>2.1</v>
      </c>
      <c r="I1368" s="468" t="s">
        <v>4616</v>
      </c>
      <c r="J1368" s="468">
        <v>296</v>
      </c>
      <c r="K1368" s="479"/>
      <c r="M1368" s="474">
        <f t="shared" si="81"/>
        <v>1925.5600000000002</v>
      </c>
      <c r="N1368" s="474">
        <f t="shared" si="79"/>
        <v>1213.1028000000001</v>
      </c>
      <c r="P1368" s="488">
        <v>0.63</v>
      </c>
      <c r="R1368" s="474">
        <v>1555.26</v>
      </c>
      <c r="S1368" s="474">
        <v>994.77</v>
      </c>
      <c r="U1368" s="474">
        <v>1555.26</v>
      </c>
      <c r="V1368" s="474">
        <v>994.77</v>
      </c>
      <c r="X1368" s="465">
        <v>1481.2</v>
      </c>
      <c r="Y1368" s="465">
        <v>947.4</v>
      </c>
      <c r="AA1368" s="474">
        <v>1288</v>
      </c>
      <c r="AB1368" s="474">
        <v>823.86</v>
      </c>
      <c r="AD1368" s="474">
        <v>1120</v>
      </c>
      <c r="AE1368" s="474">
        <v>716.4</v>
      </c>
      <c r="AG1368" s="474">
        <v>1120</v>
      </c>
      <c r="AH1368" s="474">
        <v>716.4</v>
      </c>
      <c r="AP1368" s="535"/>
    </row>
    <row r="1369" spans="1:42" ht="24" customHeight="1" outlineLevel="1" x14ac:dyDescent="0.25">
      <c r="A1369" s="493"/>
      <c r="B1369" s="471" t="s">
        <v>8627</v>
      </c>
      <c r="C1369" s="469" t="s">
        <v>4627</v>
      </c>
      <c r="E1369" s="472" t="s">
        <v>13526</v>
      </c>
      <c r="F1369" s="469" t="s">
        <v>4455</v>
      </c>
      <c r="G1369" s="468">
        <v>2.1</v>
      </c>
      <c r="H1369" s="468">
        <v>2.1</v>
      </c>
      <c r="I1369" s="468" t="s">
        <v>4616</v>
      </c>
      <c r="J1369" s="477">
        <v>51</v>
      </c>
      <c r="K1369" s="479"/>
      <c r="M1369" s="474">
        <f t="shared" si="81"/>
        <v>1961.7</v>
      </c>
      <c r="N1369" s="474">
        <f t="shared" si="79"/>
        <v>1235.8710000000001</v>
      </c>
      <c r="P1369" s="488">
        <v>0.63</v>
      </c>
      <c r="R1369" s="474">
        <v>1584.45</v>
      </c>
      <c r="S1369" s="474">
        <v>950.67</v>
      </c>
      <c r="U1369" s="474">
        <v>1584.45</v>
      </c>
      <c r="V1369" s="474">
        <v>950.67</v>
      </c>
      <c r="X1369" s="465">
        <v>1509</v>
      </c>
      <c r="Y1369" s="465">
        <v>905.4</v>
      </c>
      <c r="AA1369" s="474">
        <v>1312.15</v>
      </c>
      <c r="AB1369" s="474">
        <v>787.29</v>
      </c>
      <c r="AD1369" s="474">
        <v>1141</v>
      </c>
      <c r="AE1369" s="474">
        <v>684.6</v>
      </c>
      <c r="AG1369" s="474">
        <v>1141</v>
      </c>
      <c r="AH1369" s="474">
        <v>684.6</v>
      </c>
      <c r="AP1369" s="535"/>
    </row>
    <row r="1370" spans="1:42" ht="24" customHeight="1" outlineLevel="1" x14ac:dyDescent="0.25">
      <c r="A1370" s="493"/>
      <c r="B1370" s="471" t="s">
        <v>8628</v>
      </c>
      <c r="C1370" s="469" t="s">
        <v>4627</v>
      </c>
      <c r="E1370" s="472" t="s">
        <v>13527</v>
      </c>
      <c r="F1370" s="469" t="s">
        <v>4455</v>
      </c>
      <c r="G1370" s="468">
        <v>2.1</v>
      </c>
      <c r="H1370" s="468">
        <v>2.1</v>
      </c>
      <c r="I1370" s="468" t="s">
        <v>4616</v>
      </c>
      <c r="K1370" s="479"/>
      <c r="M1370" s="474">
        <f t="shared" si="81"/>
        <v>1992.64</v>
      </c>
      <c r="N1370" s="474">
        <f t="shared" si="79"/>
        <v>1434.7008000000001</v>
      </c>
      <c r="P1370" s="488">
        <v>0.72</v>
      </c>
      <c r="R1370" s="474">
        <v>1609.44</v>
      </c>
      <c r="S1370" s="474">
        <v>1048.95</v>
      </c>
      <c r="U1370" s="474">
        <v>1609.44</v>
      </c>
      <c r="V1370" s="474">
        <v>1048.95</v>
      </c>
      <c r="X1370" s="465">
        <v>1532.8</v>
      </c>
      <c r="Y1370" s="465">
        <v>999</v>
      </c>
      <c r="AA1370" s="474">
        <v>1332.85</v>
      </c>
      <c r="AB1370" s="474">
        <v>868.71</v>
      </c>
      <c r="AD1370" s="474">
        <v>1159</v>
      </c>
      <c r="AE1370" s="474">
        <v>755.4</v>
      </c>
      <c r="AG1370" s="474">
        <v>1159</v>
      </c>
      <c r="AH1370" s="474">
        <v>755.4</v>
      </c>
      <c r="AP1370" s="535"/>
    </row>
    <row r="1371" spans="1:42" ht="24" customHeight="1" outlineLevel="1" x14ac:dyDescent="0.25">
      <c r="A1371" s="493"/>
      <c r="B1371" s="471" t="s">
        <v>19783</v>
      </c>
      <c r="C1371" s="469" t="s">
        <v>4627</v>
      </c>
      <c r="E1371" s="472" t="s">
        <v>19780</v>
      </c>
      <c r="F1371" s="469" t="s">
        <v>4455</v>
      </c>
      <c r="G1371" s="468">
        <v>2.1</v>
      </c>
      <c r="H1371" s="468">
        <v>2.1</v>
      </c>
      <c r="I1371" s="468" t="s">
        <v>4616</v>
      </c>
      <c r="K1371" s="479"/>
      <c r="M1371" s="474">
        <v>2212.2199999999998</v>
      </c>
      <c r="N1371" s="474">
        <f t="shared" si="79"/>
        <v>1659.165</v>
      </c>
      <c r="P1371" s="488">
        <v>0.75</v>
      </c>
      <c r="R1371" s="474">
        <v>0</v>
      </c>
      <c r="S1371" s="474">
        <v>0</v>
      </c>
      <c r="U1371" s="474">
        <v>0</v>
      </c>
      <c r="V1371" s="474">
        <v>0</v>
      </c>
      <c r="X1371" s="465">
        <v>0</v>
      </c>
      <c r="Y1371" s="465">
        <v>0</v>
      </c>
      <c r="AA1371" s="474">
        <v>0</v>
      </c>
      <c r="AB1371" s="474">
        <v>0</v>
      </c>
      <c r="AD1371" s="474"/>
      <c r="AE1371" s="474"/>
      <c r="AG1371" s="474"/>
      <c r="AH1371" s="474"/>
      <c r="AP1371" s="535"/>
    </row>
    <row r="1372" spans="1:42" s="466" customFormat="1" ht="24" customHeight="1" outlineLevel="1" x14ac:dyDescent="0.25">
      <c r="A1372" s="492" t="s">
        <v>16810</v>
      </c>
      <c r="B1372" s="462" t="s">
        <v>16822</v>
      </c>
      <c r="C1372" s="461" t="s">
        <v>4627</v>
      </c>
      <c r="D1372" s="461"/>
      <c r="E1372" s="466" t="s">
        <v>13522</v>
      </c>
      <c r="F1372" s="461" t="s">
        <v>4455</v>
      </c>
      <c r="G1372" s="464">
        <v>3</v>
      </c>
      <c r="H1372" s="464">
        <v>3</v>
      </c>
      <c r="I1372" s="464" t="s">
        <v>4616</v>
      </c>
      <c r="J1372" s="464"/>
      <c r="K1372" s="467"/>
      <c r="L1372" s="464"/>
      <c r="M1372" s="474">
        <f>X1372*$O$3</f>
        <v>0</v>
      </c>
      <c r="N1372" s="474">
        <f t="shared" si="79"/>
        <v>0</v>
      </c>
      <c r="O1372" s="514"/>
      <c r="P1372" s="486">
        <v>0.6</v>
      </c>
      <c r="Q1372" s="514"/>
      <c r="R1372" s="474">
        <v>0</v>
      </c>
      <c r="S1372" s="474">
        <v>0</v>
      </c>
      <c r="T1372" s="514"/>
      <c r="U1372" s="474">
        <v>0</v>
      </c>
      <c r="V1372" s="474">
        <v>0</v>
      </c>
      <c r="W1372" s="514"/>
      <c r="X1372" s="465">
        <v>0</v>
      </c>
      <c r="Y1372" s="465">
        <v>0</v>
      </c>
      <c r="Z1372" s="514"/>
      <c r="AA1372" s="465">
        <v>0</v>
      </c>
      <c r="AB1372" s="465">
        <v>0</v>
      </c>
      <c r="AC1372" s="514"/>
      <c r="AD1372" s="465">
        <v>0</v>
      </c>
      <c r="AE1372" s="465">
        <v>0</v>
      </c>
      <c r="AF1372" s="514"/>
      <c r="AG1372" s="465">
        <v>0</v>
      </c>
      <c r="AH1372" s="465">
        <v>0</v>
      </c>
      <c r="AI1372" s="530"/>
      <c r="AJ1372" s="533"/>
      <c r="AK1372" s="533"/>
      <c r="AL1372" s="533"/>
      <c r="AM1372" s="533"/>
      <c r="AN1372" s="533"/>
      <c r="AO1372" s="533"/>
      <c r="AP1372" s="534"/>
    </row>
    <row r="1373" spans="1:42" s="466" customFormat="1" ht="24" customHeight="1" outlineLevel="1" x14ac:dyDescent="0.25">
      <c r="A1373" s="492" t="s">
        <v>16810</v>
      </c>
      <c r="B1373" s="462" t="s">
        <v>16823</v>
      </c>
      <c r="C1373" s="461" t="s">
        <v>4627</v>
      </c>
      <c r="D1373" s="461"/>
      <c r="E1373" s="466" t="s">
        <v>13522</v>
      </c>
      <c r="F1373" s="461" t="s">
        <v>4455</v>
      </c>
      <c r="G1373" s="464">
        <v>3.5</v>
      </c>
      <c r="H1373" s="464">
        <v>3.5</v>
      </c>
      <c r="I1373" s="464" t="s">
        <v>4616</v>
      </c>
      <c r="J1373" s="464"/>
      <c r="K1373" s="467"/>
      <c r="L1373" s="464"/>
      <c r="M1373" s="474">
        <f>X1373*$O$3</f>
        <v>0</v>
      </c>
      <c r="N1373" s="474">
        <f t="shared" si="79"/>
        <v>0</v>
      </c>
      <c r="O1373" s="514"/>
      <c r="P1373" s="486">
        <v>0.6</v>
      </c>
      <c r="Q1373" s="514"/>
      <c r="R1373" s="474">
        <v>0</v>
      </c>
      <c r="S1373" s="474">
        <v>0</v>
      </c>
      <c r="T1373" s="514"/>
      <c r="U1373" s="474">
        <v>0</v>
      </c>
      <c r="V1373" s="474">
        <v>0</v>
      </c>
      <c r="W1373" s="514"/>
      <c r="X1373" s="465">
        <v>0</v>
      </c>
      <c r="Y1373" s="465">
        <v>0</v>
      </c>
      <c r="Z1373" s="514"/>
      <c r="AA1373" s="465">
        <v>0</v>
      </c>
      <c r="AB1373" s="465">
        <v>0</v>
      </c>
      <c r="AC1373" s="514"/>
      <c r="AD1373" s="465">
        <v>0</v>
      </c>
      <c r="AE1373" s="465">
        <v>0</v>
      </c>
      <c r="AF1373" s="514"/>
      <c r="AG1373" s="465">
        <v>0</v>
      </c>
      <c r="AH1373" s="465">
        <v>0</v>
      </c>
      <c r="AI1373" s="530"/>
      <c r="AJ1373" s="533"/>
      <c r="AK1373" s="533"/>
      <c r="AL1373" s="533"/>
      <c r="AM1373" s="533"/>
      <c r="AN1373" s="533"/>
      <c r="AO1373" s="533"/>
      <c r="AP1373" s="534"/>
    </row>
    <row r="1374" spans="1:42" s="466" customFormat="1" ht="24" customHeight="1" outlineLevel="1" x14ac:dyDescent="0.25">
      <c r="A1374" s="561" t="s">
        <v>16810</v>
      </c>
      <c r="B1374" s="556" t="s">
        <v>21496</v>
      </c>
      <c r="C1374" s="557" t="s">
        <v>4627</v>
      </c>
      <c r="D1374" s="557"/>
      <c r="E1374" s="559" t="s">
        <v>13522</v>
      </c>
      <c r="F1374" s="557" t="s">
        <v>4455</v>
      </c>
      <c r="G1374" s="558">
        <v>6</v>
      </c>
      <c r="H1374" s="558">
        <v>6</v>
      </c>
      <c r="I1374" s="558"/>
      <c r="J1374" s="558">
        <v>688</v>
      </c>
      <c r="K1374" s="560"/>
      <c r="L1374" s="558"/>
      <c r="M1374" s="548">
        <v>4557</v>
      </c>
      <c r="N1374" s="548">
        <f t="shared" si="79"/>
        <v>2734.2</v>
      </c>
      <c r="O1374" s="514"/>
      <c r="P1374" s="486">
        <v>0.6</v>
      </c>
      <c r="Q1374" s="514"/>
      <c r="R1374" s="474"/>
      <c r="S1374" s="474"/>
      <c r="T1374" s="514"/>
      <c r="U1374" s="474"/>
      <c r="V1374" s="474"/>
      <c r="W1374" s="514"/>
      <c r="X1374" s="465"/>
      <c r="Y1374" s="465"/>
      <c r="Z1374" s="514"/>
      <c r="AA1374" s="465"/>
      <c r="AB1374" s="465"/>
      <c r="AC1374" s="514"/>
      <c r="AD1374" s="465"/>
      <c r="AE1374" s="465"/>
      <c r="AF1374" s="514"/>
      <c r="AG1374" s="465"/>
      <c r="AH1374" s="465"/>
      <c r="AI1374" s="530"/>
      <c r="AJ1374" s="533"/>
      <c r="AK1374" s="533"/>
      <c r="AL1374" s="533"/>
      <c r="AM1374" s="533"/>
      <c r="AN1374" s="533"/>
      <c r="AO1374" s="533"/>
      <c r="AP1374" s="534"/>
    </row>
    <row r="1375" spans="1:42" s="466" customFormat="1" ht="24" customHeight="1" outlineLevel="1" x14ac:dyDescent="0.25">
      <c r="A1375" s="561"/>
      <c r="B1375" s="544" t="s">
        <v>24625</v>
      </c>
      <c r="C1375" s="557" t="s">
        <v>4627</v>
      </c>
      <c r="D1375" s="557"/>
      <c r="E1375" s="559" t="s">
        <v>13522</v>
      </c>
      <c r="F1375" s="557" t="s">
        <v>4455</v>
      </c>
      <c r="G1375" s="558">
        <v>6</v>
      </c>
      <c r="H1375" s="558">
        <v>6</v>
      </c>
      <c r="I1375" s="558"/>
      <c r="J1375" s="547">
        <v>778</v>
      </c>
      <c r="K1375" s="560"/>
      <c r="L1375" s="558"/>
      <c r="M1375" s="548">
        <v>5382</v>
      </c>
      <c r="N1375" s="548">
        <f t="shared" si="79"/>
        <v>3390.66</v>
      </c>
      <c r="O1375" s="514"/>
      <c r="P1375" s="486">
        <v>0.63</v>
      </c>
      <c r="Q1375" s="514"/>
      <c r="R1375" s="474"/>
      <c r="S1375" s="474"/>
      <c r="T1375" s="514"/>
      <c r="U1375" s="474"/>
      <c r="V1375" s="474"/>
      <c r="W1375" s="514"/>
      <c r="X1375" s="465"/>
      <c r="Y1375" s="465"/>
      <c r="Z1375" s="514"/>
      <c r="AA1375" s="465"/>
      <c r="AB1375" s="465"/>
      <c r="AC1375" s="514"/>
      <c r="AD1375" s="465"/>
      <c r="AE1375" s="465"/>
      <c r="AF1375" s="514"/>
      <c r="AG1375" s="465"/>
      <c r="AH1375" s="465"/>
      <c r="AI1375" s="530"/>
      <c r="AJ1375" s="533"/>
      <c r="AK1375" s="533"/>
      <c r="AL1375" s="533"/>
      <c r="AM1375" s="533"/>
      <c r="AN1375" s="533"/>
      <c r="AO1375" s="533"/>
      <c r="AP1375" s="534"/>
    </row>
    <row r="1376" spans="1:42" s="466" customFormat="1" ht="24" customHeight="1" outlineLevel="1" x14ac:dyDescent="0.25">
      <c r="A1376" s="561"/>
      <c r="B1376" s="544" t="s">
        <v>24626</v>
      </c>
      <c r="C1376" s="557" t="s">
        <v>4627</v>
      </c>
      <c r="D1376" s="557"/>
      <c r="E1376" s="559" t="s">
        <v>13522</v>
      </c>
      <c r="F1376" s="557" t="s">
        <v>4455</v>
      </c>
      <c r="G1376" s="558">
        <v>6</v>
      </c>
      <c r="H1376" s="558">
        <v>6</v>
      </c>
      <c r="I1376" s="558"/>
      <c r="J1376" s="547">
        <v>798</v>
      </c>
      <c r="K1376" s="560"/>
      <c r="L1376" s="558"/>
      <c r="M1376" s="548">
        <v>7475</v>
      </c>
      <c r="N1376" s="548">
        <f t="shared" si="79"/>
        <v>5382</v>
      </c>
      <c r="O1376" s="514"/>
      <c r="P1376" s="486">
        <v>0.72</v>
      </c>
      <c r="Q1376" s="514"/>
      <c r="R1376" s="474"/>
      <c r="S1376" s="474"/>
      <c r="T1376" s="514"/>
      <c r="U1376" s="474"/>
      <c r="V1376" s="474"/>
      <c r="W1376" s="514"/>
      <c r="X1376" s="465"/>
      <c r="Y1376" s="465"/>
      <c r="Z1376" s="514"/>
      <c r="AA1376" s="465"/>
      <c r="AB1376" s="465"/>
      <c r="AC1376" s="514"/>
      <c r="AD1376" s="465"/>
      <c r="AE1376" s="465"/>
      <c r="AF1376" s="514"/>
      <c r="AG1376" s="465"/>
      <c r="AH1376" s="465"/>
      <c r="AI1376" s="530"/>
      <c r="AJ1376" s="533"/>
      <c r="AK1376" s="533"/>
      <c r="AL1376" s="533"/>
      <c r="AM1376" s="533"/>
      <c r="AN1376" s="533"/>
      <c r="AO1376" s="533"/>
      <c r="AP1376" s="534"/>
    </row>
    <row r="1377" spans="1:42" s="466" customFormat="1" ht="24" customHeight="1" outlineLevel="1" x14ac:dyDescent="0.25">
      <c r="B1377" s="471" t="s">
        <v>24624</v>
      </c>
      <c r="C1377" s="461" t="s">
        <v>4627</v>
      </c>
      <c r="D1377" s="461"/>
      <c r="E1377" s="466" t="s">
        <v>13522</v>
      </c>
      <c r="F1377" s="461" t="s">
        <v>4455</v>
      </c>
      <c r="G1377" s="464">
        <v>6</v>
      </c>
      <c r="H1377" s="464">
        <v>6</v>
      </c>
      <c r="I1377" s="464" t="s">
        <v>4616</v>
      </c>
      <c r="J1377" s="468">
        <v>888</v>
      </c>
      <c r="K1377" s="467"/>
      <c r="L1377" s="464"/>
      <c r="M1377" s="474">
        <v>8300</v>
      </c>
      <c r="N1377" s="474">
        <f t="shared" si="79"/>
        <v>6225</v>
      </c>
      <c r="O1377" s="514"/>
      <c r="P1377" s="486">
        <v>0.75</v>
      </c>
      <c r="Q1377" s="514"/>
      <c r="R1377" s="474"/>
      <c r="S1377" s="474"/>
      <c r="T1377" s="514"/>
      <c r="U1377" s="474"/>
      <c r="V1377" s="474"/>
      <c r="W1377" s="514"/>
      <c r="X1377" s="465"/>
      <c r="Y1377" s="465"/>
      <c r="Z1377" s="514"/>
      <c r="AA1377" s="465"/>
      <c r="AB1377" s="465"/>
      <c r="AC1377" s="514"/>
      <c r="AD1377" s="465"/>
      <c r="AE1377" s="465"/>
      <c r="AF1377" s="514"/>
      <c r="AG1377" s="465"/>
      <c r="AH1377" s="465"/>
      <c r="AI1377" s="530"/>
      <c r="AJ1377" s="533"/>
      <c r="AK1377" s="533"/>
      <c r="AL1377" s="533"/>
      <c r="AM1377" s="533"/>
      <c r="AN1377" s="533"/>
      <c r="AO1377" s="533"/>
      <c r="AP1377" s="534"/>
    </row>
    <row r="1378" spans="1:42" s="466" customFormat="1" ht="24" customHeight="1" outlineLevel="1" x14ac:dyDescent="0.25">
      <c r="A1378" s="492"/>
      <c r="B1378" s="462" t="s">
        <v>129</v>
      </c>
      <c r="C1378" s="461" t="s">
        <v>4627</v>
      </c>
      <c r="D1378" s="461"/>
      <c r="E1378" s="466" t="s">
        <v>13528</v>
      </c>
      <c r="F1378" s="461" t="s">
        <v>4455</v>
      </c>
      <c r="G1378" s="464">
        <v>0.7</v>
      </c>
      <c r="H1378" s="464">
        <v>0.7</v>
      </c>
      <c r="I1378" s="464" t="s">
        <v>4616</v>
      </c>
      <c r="J1378" s="464">
        <v>53</v>
      </c>
      <c r="K1378" s="467">
        <v>3.3125</v>
      </c>
      <c r="L1378" s="464">
        <v>1.8218749999999999</v>
      </c>
      <c r="M1378" s="474">
        <f>X1378*$O$3</f>
        <v>388.57</v>
      </c>
      <c r="N1378" s="474">
        <f t="shared" si="79"/>
        <v>233.142</v>
      </c>
      <c r="O1378" s="514"/>
      <c r="P1378" s="486">
        <v>0.6</v>
      </c>
      <c r="Q1378" s="514"/>
      <c r="R1378" s="474">
        <v>313.85000000000002</v>
      </c>
      <c r="S1378" s="474">
        <v>188.27</v>
      </c>
      <c r="T1378" s="514"/>
      <c r="U1378" s="474">
        <v>313.85000000000002</v>
      </c>
      <c r="V1378" s="474">
        <v>188.27</v>
      </c>
      <c r="W1378" s="514"/>
      <c r="X1378" s="465">
        <v>298.89999999999998</v>
      </c>
      <c r="Y1378" s="465">
        <v>179.3</v>
      </c>
      <c r="Z1378" s="514"/>
      <c r="AA1378" s="465">
        <v>259.89999999999998</v>
      </c>
      <c r="AB1378" s="465">
        <v>155.94</v>
      </c>
      <c r="AC1378" s="514"/>
      <c r="AD1378" s="465">
        <v>226</v>
      </c>
      <c r="AE1378" s="465">
        <v>135.6</v>
      </c>
      <c r="AF1378" s="514"/>
      <c r="AG1378" s="465">
        <v>226</v>
      </c>
      <c r="AH1378" s="465">
        <v>135.6</v>
      </c>
      <c r="AI1378" s="530"/>
      <c r="AJ1378" s="533"/>
      <c r="AK1378" s="533"/>
      <c r="AL1378" s="533"/>
      <c r="AM1378" s="533"/>
      <c r="AN1378" s="533"/>
      <c r="AO1378" s="533"/>
      <c r="AP1378" s="534"/>
    </row>
    <row r="1379" spans="1:42" ht="24" customHeight="1" outlineLevel="1" x14ac:dyDescent="0.25">
      <c r="A1379" s="493"/>
      <c r="B1379" s="471" t="s">
        <v>8629</v>
      </c>
      <c r="C1379" s="469" t="s">
        <v>4627</v>
      </c>
      <c r="E1379" s="472" t="s">
        <v>13529</v>
      </c>
      <c r="F1379" s="469" t="s">
        <v>4455</v>
      </c>
      <c r="G1379" s="468">
        <v>0.7</v>
      </c>
      <c r="H1379" s="468">
        <v>0.7</v>
      </c>
      <c r="I1379" s="468" t="s">
        <v>4616</v>
      </c>
      <c r="K1379" s="479"/>
      <c r="M1379" s="474">
        <f>X1379*$O$3</f>
        <v>750.62</v>
      </c>
      <c r="N1379" s="474">
        <f t="shared" si="79"/>
        <v>562.96500000000003</v>
      </c>
      <c r="P1379" s="488">
        <v>0.75</v>
      </c>
      <c r="R1379" s="474">
        <v>606.27</v>
      </c>
      <c r="S1379" s="474">
        <v>480.69</v>
      </c>
      <c r="U1379" s="474">
        <v>606.27</v>
      </c>
      <c r="V1379" s="474">
        <v>480.69</v>
      </c>
      <c r="X1379" s="465">
        <v>577.4</v>
      </c>
      <c r="Y1379" s="465">
        <v>457.8</v>
      </c>
      <c r="AA1379" s="474">
        <v>502.09</v>
      </c>
      <c r="AB1379" s="474">
        <v>398.13</v>
      </c>
      <c r="AD1379" s="474">
        <v>436.6</v>
      </c>
      <c r="AE1379" s="474">
        <v>346.2</v>
      </c>
      <c r="AG1379" s="474">
        <v>436.6</v>
      </c>
      <c r="AH1379" s="474">
        <v>346.2</v>
      </c>
      <c r="AP1379" s="535"/>
    </row>
    <row r="1380" spans="1:42" ht="24" customHeight="1" outlineLevel="1" x14ac:dyDescent="0.25">
      <c r="A1380" s="493"/>
      <c r="B1380" s="471" t="s">
        <v>8630</v>
      </c>
      <c r="C1380" s="469" t="s">
        <v>4627</v>
      </c>
      <c r="E1380" s="472" t="s">
        <v>13530</v>
      </c>
      <c r="F1380" s="469" t="s">
        <v>4455</v>
      </c>
      <c r="G1380" s="468">
        <v>0.7</v>
      </c>
      <c r="H1380" s="468">
        <v>0.7</v>
      </c>
      <c r="I1380" s="468" t="s">
        <v>4616</v>
      </c>
      <c r="K1380" s="479"/>
      <c r="M1380" s="474">
        <f>X1380*$O$3</f>
        <v>687.05000000000007</v>
      </c>
      <c r="N1380" s="474">
        <f t="shared" si="79"/>
        <v>494.67600000000004</v>
      </c>
      <c r="P1380" s="488">
        <v>0.72</v>
      </c>
      <c r="R1380" s="474">
        <v>554.92999999999995</v>
      </c>
      <c r="S1380" s="474">
        <v>429.35</v>
      </c>
      <c r="U1380" s="474">
        <v>554.92999999999995</v>
      </c>
      <c r="V1380" s="474">
        <v>429.35</v>
      </c>
      <c r="X1380" s="465">
        <v>528.5</v>
      </c>
      <c r="Y1380" s="465">
        <v>408.9</v>
      </c>
      <c r="AA1380" s="474">
        <v>459.54</v>
      </c>
      <c r="AB1380" s="474">
        <v>355.58</v>
      </c>
      <c r="AD1380" s="474">
        <v>399.6</v>
      </c>
      <c r="AE1380" s="474">
        <v>309.2</v>
      </c>
      <c r="AG1380" s="474">
        <v>399.6</v>
      </c>
      <c r="AH1380" s="474">
        <v>309.2</v>
      </c>
      <c r="AP1380" s="535"/>
    </row>
    <row r="1381" spans="1:42" ht="24" customHeight="1" outlineLevel="1" x14ac:dyDescent="0.25">
      <c r="A1381" s="493"/>
      <c r="B1381" s="471" t="s">
        <v>8631</v>
      </c>
      <c r="C1381" s="469" t="s">
        <v>4627</v>
      </c>
      <c r="E1381" s="472" t="s">
        <v>13531</v>
      </c>
      <c r="F1381" s="469" t="s">
        <v>4455</v>
      </c>
      <c r="G1381" s="468">
        <v>0.7</v>
      </c>
      <c r="H1381" s="468">
        <v>0.7</v>
      </c>
      <c r="I1381" s="468" t="s">
        <v>4616</v>
      </c>
      <c r="K1381" s="479"/>
      <c r="M1381" s="474">
        <f>X1381*$O$3</f>
        <v>452.14000000000004</v>
      </c>
      <c r="N1381" s="474">
        <f t="shared" si="79"/>
        <v>284.84820000000002</v>
      </c>
      <c r="P1381" s="488">
        <v>0.63</v>
      </c>
      <c r="R1381" s="474">
        <v>365.19</v>
      </c>
      <c r="S1381" s="474">
        <v>239.72</v>
      </c>
      <c r="U1381" s="474">
        <v>365.19</v>
      </c>
      <c r="V1381" s="474">
        <v>239.72</v>
      </c>
      <c r="X1381" s="465">
        <v>347.8</v>
      </c>
      <c r="Y1381" s="465">
        <v>228.3</v>
      </c>
      <c r="AA1381" s="474">
        <v>302.45</v>
      </c>
      <c r="AB1381" s="474">
        <v>198.49</v>
      </c>
      <c r="AD1381" s="474">
        <v>263</v>
      </c>
      <c r="AE1381" s="474">
        <v>172.6</v>
      </c>
      <c r="AG1381" s="474">
        <v>263</v>
      </c>
      <c r="AH1381" s="474">
        <v>172.6</v>
      </c>
      <c r="AP1381" s="535"/>
    </row>
    <row r="1382" spans="1:42" ht="24" customHeight="1" outlineLevel="1" x14ac:dyDescent="0.25">
      <c r="A1382" s="493"/>
      <c r="B1382" s="471" t="s">
        <v>8632</v>
      </c>
      <c r="C1382" s="469" t="s">
        <v>4627</v>
      </c>
      <c r="E1382" s="472" t="s">
        <v>13532</v>
      </c>
      <c r="F1382" s="469" t="s">
        <v>4455</v>
      </c>
      <c r="G1382" s="468">
        <v>0.7</v>
      </c>
      <c r="H1382" s="468">
        <v>0.7</v>
      </c>
      <c r="I1382" s="468" t="s">
        <v>4616</v>
      </c>
      <c r="J1382" s="477">
        <v>9.9375</v>
      </c>
      <c r="K1382" s="479"/>
      <c r="M1382" s="474">
        <f>X1382*$O$3</f>
        <v>440.18000000000006</v>
      </c>
      <c r="N1382" s="474">
        <f t="shared" si="79"/>
        <v>277.31340000000006</v>
      </c>
      <c r="P1382" s="488">
        <v>0.63</v>
      </c>
      <c r="R1382" s="474">
        <v>355.53</v>
      </c>
      <c r="S1382" s="474">
        <v>213.26</v>
      </c>
      <c r="U1382" s="474">
        <v>355.53</v>
      </c>
      <c r="V1382" s="474">
        <v>213.26</v>
      </c>
      <c r="X1382" s="465">
        <v>338.6</v>
      </c>
      <c r="Y1382" s="465">
        <v>203.1</v>
      </c>
      <c r="AA1382" s="474">
        <v>294.39999999999998</v>
      </c>
      <c r="AB1382" s="474">
        <v>176.64</v>
      </c>
      <c r="AD1382" s="474">
        <v>256</v>
      </c>
      <c r="AE1382" s="474">
        <v>153.6</v>
      </c>
      <c r="AG1382" s="474">
        <v>256</v>
      </c>
      <c r="AH1382" s="474">
        <v>153.6</v>
      </c>
      <c r="AP1382" s="535"/>
    </row>
    <row r="1383" spans="1:42" ht="24" customHeight="1" outlineLevel="1" x14ac:dyDescent="0.25">
      <c r="A1383" s="493"/>
      <c r="B1383" s="471" t="s">
        <v>8633</v>
      </c>
      <c r="C1383" s="469" t="s">
        <v>4627</v>
      </c>
      <c r="E1383" s="472" t="s">
        <v>13533</v>
      </c>
      <c r="F1383" s="469" t="s">
        <v>4455</v>
      </c>
      <c r="G1383" s="468">
        <v>0.7</v>
      </c>
      <c r="H1383" s="468">
        <v>0.7</v>
      </c>
      <c r="I1383" s="468" t="s">
        <v>4616</v>
      </c>
      <c r="K1383" s="479"/>
      <c r="M1383" s="474">
        <v>513.57000000000005</v>
      </c>
      <c r="N1383" s="474">
        <f t="shared" si="79"/>
        <v>369.7704</v>
      </c>
      <c r="P1383" s="488">
        <v>0.72</v>
      </c>
      <c r="R1383" s="474">
        <v>0</v>
      </c>
      <c r="S1383" s="474">
        <v>0</v>
      </c>
      <c r="U1383" s="474">
        <v>0</v>
      </c>
      <c r="V1383" s="474">
        <v>0</v>
      </c>
      <c r="X1383" s="465">
        <v>0</v>
      </c>
      <c r="Y1383" s="465">
        <v>0</v>
      </c>
      <c r="AA1383" s="474">
        <v>0</v>
      </c>
      <c r="AB1383" s="474">
        <v>0</v>
      </c>
      <c r="AD1383" s="474"/>
      <c r="AE1383" s="474"/>
      <c r="AG1383" s="474"/>
      <c r="AH1383" s="474"/>
      <c r="AP1383" s="535"/>
    </row>
    <row r="1384" spans="1:42" ht="24" customHeight="1" outlineLevel="1" x14ac:dyDescent="0.25">
      <c r="A1384" s="493"/>
      <c r="B1384" s="471" t="s">
        <v>19784</v>
      </c>
      <c r="C1384" s="469" t="s">
        <v>4627</v>
      </c>
      <c r="E1384" s="472" t="s">
        <v>19785</v>
      </c>
      <c r="F1384" s="469" t="s">
        <v>4455</v>
      </c>
      <c r="G1384" s="468">
        <v>0.7</v>
      </c>
      <c r="H1384" s="468">
        <v>0.7</v>
      </c>
      <c r="I1384" s="468" t="s">
        <v>4616</v>
      </c>
      <c r="K1384" s="479"/>
      <c r="M1384" s="474">
        <v>568.57000000000005</v>
      </c>
      <c r="N1384" s="474">
        <f t="shared" si="79"/>
        <v>426.42750000000001</v>
      </c>
      <c r="P1384" s="488">
        <v>0.75</v>
      </c>
      <c r="R1384" s="474">
        <v>0</v>
      </c>
      <c r="S1384" s="474">
        <v>0</v>
      </c>
      <c r="U1384" s="474">
        <v>0</v>
      </c>
      <c r="V1384" s="474">
        <v>0</v>
      </c>
      <c r="X1384" s="465">
        <v>0</v>
      </c>
      <c r="Y1384" s="465">
        <v>0</v>
      </c>
      <c r="AA1384" s="474">
        <v>0</v>
      </c>
      <c r="AB1384" s="474">
        <v>0</v>
      </c>
      <c r="AD1384" s="474"/>
      <c r="AE1384" s="474"/>
      <c r="AG1384" s="474"/>
      <c r="AH1384" s="474"/>
      <c r="AP1384" s="535"/>
    </row>
    <row r="1385" spans="1:42" s="466" customFormat="1" ht="24" customHeight="1" outlineLevel="1" x14ac:dyDescent="0.25">
      <c r="A1385" s="492"/>
      <c r="B1385" s="462" t="s">
        <v>130</v>
      </c>
      <c r="C1385" s="461" t="s">
        <v>4627</v>
      </c>
      <c r="D1385" s="461"/>
      <c r="E1385" s="466" t="s">
        <v>13528</v>
      </c>
      <c r="F1385" s="461" t="s">
        <v>4455</v>
      </c>
      <c r="G1385" s="464">
        <v>1</v>
      </c>
      <c r="H1385" s="464">
        <v>1</v>
      </c>
      <c r="I1385" s="464" t="s">
        <v>4616</v>
      </c>
      <c r="J1385" s="464">
        <v>76</v>
      </c>
      <c r="K1385" s="467">
        <v>4.75</v>
      </c>
      <c r="L1385" s="464">
        <v>2.4</v>
      </c>
      <c r="M1385" s="474">
        <f>X1385*$O$3</f>
        <v>551.85</v>
      </c>
      <c r="N1385" s="474">
        <f t="shared" si="79"/>
        <v>331.11</v>
      </c>
      <c r="O1385" s="514"/>
      <c r="P1385" s="486">
        <v>0.6</v>
      </c>
      <c r="Q1385" s="514"/>
      <c r="R1385" s="474">
        <v>445.73</v>
      </c>
      <c r="S1385" s="474">
        <v>267.44</v>
      </c>
      <c r="T1385" s="514"/>
      <c r="U1385" s="474">
        <v>445.73</v>
      </c>
      <c r="V1385" s="474">
        <v>267.44</v>
      </c>
      <c r="W1385" s="514"/>
      <c r="X1385" s="465">
        <v>424.5</v>
      </c>
      <c r="Y1385" s="465">
        <v>254.7</v>
      </c>
      <c r="Z1385" s="514"/>
      <c r="AA1385" s="465">
        <v>369.15</v>
      </c>
      <c r="AB1385" s="465">
        <v>221.49</v>
      </c>
      <c r="AC1385" s="514"/>
      <c r="AD1385" s="465">
        <v>321</v>
      </c>
      <c r="AE1385" s="465">
        <v>192.6</v>
      </c>
      <c r="AF1385" s="514"/>
      <c r="AG1385" s="465">
        <v>321</v>
      </c>
      <c r="AH1385" s="465">
        <v>192.6</v>
      </c>
      <c r="AI1385" s="530"/>
      <c r="AJ1385" s="533"/>
      <c r="AK1385" s="533"/>
      <c r="AL1385" s="533"/>
      <c r="AM1385" s="533"/>
      <c r="AN1385" s="533"/>
      <c r="AO1385" s="533"/>
      <c r="AP1385" s="534"/>
    </row>
    <row r="1386" spans="1:42" ht="24" customHeight="1" outlineLevel="1" x14ac:dyDescent="0.25">
      <c r="A1386" s="493"/>
      <c r="B1386" s="471" t="s">
        <v>8634</v>
      </c>
      <c r="C1386" s="469" t="s">
        <v>4627</v>
      </c>
      <c r="E1386" s="472" t="s">
        <v>13529</v>
      </c>
      <c r="F1386" s="469" t="s">
        <v>4455</v>
      </c>
      <c r="G1386" s="468">
        <v>1</v>
      </c>
      <c r="H1386" s="468">
        <v>1</v>
      </c>
      <c r="I1386" s="468" t="s">
        <v>4616</v>
      </c>
      <c r="J1386" s="468">
        <v>89</v>
      </c>
      <c r="K1386" s="479"/>
      <c r="M1386" s="474">
        <f>X1386*$O$3</f>
        <v>977.6</v>
      </c>
      <c r="N1386" s="474">
        <f t="shared" si="79"/>
        <v>733.2</v>
      </c>
      <c r="P1386" s="488">
        <v>0.75</v>
      </c>
      <c r="R1386" s="474">
        <v>789.6</v>
      </c>
      <c r="S1386" s="474">
        <v>611.30999999999995</v>
      </c>
      <c r="U1386" s="474">
        <v>789.6</v>
      </c>
      <c r="V1386" s="474">
        <v>611.30999999999995</v>
      </c>
      <c r="X1386" s="465">
        <v>752</v>
      </c>
      <c r="Y1386" s="465">
        <v>582.20000000000005</v>
      </c>
      <c r="AA1386" s="474">
        <v>653.89</v>
      </c>
      <c r="AB1386" s="474">
        <v>506.23</v>
      </c>
      <c r="AD1386" s="474">
        <v>568.6</v>
      </c>
      <c r="AE1386" s="474">
        <v>440.2</v>
      </c>
      <c r="AG1386" s="474">
        <v>568.6</v>
      </c>
      <c r="AH1386" s="474">
        <v>440.2</v>
      </c>
      <c r="AP1386" s="535"/>
    </row>
    <row r="1387" spans="1:42" ht="24" customHeight="1" outlineLevel="1" x14ac:dyDescent="0.25">
      <c r="A1387" s="493"/>
      <c r="B1387" s="471" t="s">
        <v>8635</v>
      </c>
      <c r="C1387" s="469" t="s">
        <v>4627</v>
      </c>
      <c r="E1387" s="472" t="s">
        <v>13530</v>
      </c>
      <c r="F1387" s="469" t="s">
        <v>4455</v>
      </c>
      <c r="G1387" s="468">
        <v>1</v>
      </c>
      <c r="H1387" s="468">
        <v>1</v>
      </c>
      <c r="I1387" s="468" t="s">
        <v>4616</v>
      </c>
      <c r="J1387" s="468">
        <v>77</v>
      </c>
      <c r="K1387" s="479"/>
      <c r="M1387" s="474">
        <f>X1387*$O$3</f>
        <v>850.33</v>
      </c>
      <c r="N1387" s="474">
        <f t="shared" si="79"/>
        <v>612.23760000000004</v>
      </c>
      <c r="P1387" s="488">
        <v>0.72</v>
      </c>
      <c r="R1387" s="474">
        <v>686.81</v>
      </c>
      <c r="S1387" s="474">
        <v>508.52</v>
      </c>
      <c r="U1387" s="474">
        <v>686.81</v>
      </c>
      <c r="V1387" s="474">
        <v>508.52</v>
      </c>
      <c r="X1387" s="465">
        <v>654.1</v>
      </c>
      <c r="Y1387" s="465">
        <v>484.3</v>
      </c>
      <c r="AA1387" s="474">
        <v>568.79</v>
      </c>
      <c r="AB1387" s="474">
        <v>421.13</v>
      </c>
      <c r="AD1387" s="474">
        <v>494.6</v>
      </c>
      <c r="AE1387" s="474">
        <v>366.2</v>
      </c>
      <c r="AG1387" s="474">
        <v>494.6</v>
      </c>
      <c r="AH1387" s="474">
        <v>366.2</v>
      </c>
      <c r="AP1387" s="535"/>
    </row>
    <row r="1388" spans="1:42" ht="24" customHeight="1" outlineLevel="1" x14ac:dyDescent="0.25">
      <c r="A1388" s="493"/>
      <c r="B1388" s="471" t="s">
        <v>8636</v>
      </c>
      <c r="C1388" s="469" t="s">
        <v>4627</v>
      </c>
      <c r="E1388" s="472" t="s">
        <v>15632</v>
      </c>
      <c r="F1388" s="469" t="s">
        <v>4455</v>
      </c>
      <c r="G1388" s="468">
        <v>1</v>
      </c>
      <c r="H1388" s="468">
        <v>1</v>
      </c>
      <c r="I1388" s="468" t="s">
        <v>4616</v>
      </c>
      <c r="J1388" s="468">
        <v>88</v>
      </c>
      <c r="K1388" s="479"/>
      <c r="M1388" s="474">
        <f>X1388*$O$3</f>
        <v>679.12</v>
      </c>
      <c r="N1388" s="474">
        <f t="shared" si="79"/>
        <v>427.84559999999999</v>
      </c>
      <c r="P1388" s="488">
        <v>0.63</v>
      </c>
      <c r="R1388" s="474">
        <v>548.52</v>
      </c>
      <c r="S1388" s="474">
        <v>370.23</v>
      </c>
      <c r="U1388" s="474">
        <v>548.52</v>
      </c>
      <c r="V1388" s="474">
        <v>370.23</v>
      </c>
      <c r="X1388" s="465">
        <v>522.4</v>
      </c>
      <c r="Y1388" s="465">
        <v>352.6</v>
      </c>
      <c r="AA1388" s="474">
        <v>454.25</v>
      </c>
      <c r="AB1388" s="474">
        <v>306.58999999999997</v>
      </c>
      <c r="AD1388" s="474">
        <v>395</v>
      </c>
      <c r="AE1388" s="474">
        <v>266.60000000000002</v>
      </c>
      <c r="AG1388" s="474">
        <v>395</v>
      </c>
      <c r="AH1388" s="474">
        <v>266.60000000000002</v>
      </c>
      <c r="AP1388" s="535"/>
    </row>
    <row r="1389" spans="1:42" ht="24" customHeight="1" outlineLevel="1" x14ac:dyDescent="0.25">
      <c r="A1389" s="493"/>
      <c r="B1389" s="471" t="s">
        <v>8637</v>
      </c>
      <c r="C1389" s="469" t="s">
        <v>4627</v>
      </c>
      <c r="E1389" s="472" t="s">
        <v>13532</v>
      </c>
      <c r="F1389" s="469" t="s">
        <v>4455</v>
      </c>
      <c r="G1389" s="468">
        <v>1</v>
      </c>
      <c r="H1389" s="468">
        <v>1</v>
      </c>
      <c r="I1389" s="468" t="s">
        <v>4616</v>
      </c>
      <c r="J1389" s="477">
        <v>14.25</v>
      </c>
      <c r="K1389" s="479"/>
      <c r="M1389" s="474">
        <f>X1389*$O$3</f>
        <v>624.13</v>
      </c>
      <c r="N1389" s="474">
        <f t="shared" si="79"/>
        <v>393.20190000000002</v>
      </c>
      <c r="P1389" s="488">
        <v>0.63</v>
      </c>
      <c r="R1389" s="474">
        <v>504.11</v>
      </c>
      <c r="S1389" s="474">
        <v>302.39999999999998</v>
      </c>
      <c r="U1389" s="474">
        <v>504.11</v>
      </c>
      <c r="V1389" s="474">
        <v>302.39999999999998</v>
      </c>
      <c r="X1389" s="465">
        <v>480.1</v>
      </c>
      <c r="Y1389" s="465">
        <v>288</v>
      </c>
      <c r="AA1389" s="474">
        <v>417.45</v>
      </c>
      <c r="AB1389" s="474">
        <v>250.47</v>
      </c>
      <c r="AD1389" s="474">
        <v>363</v>
      </c>
      <c r="AE1389" s="474">
        <v>217.79999999999998</v>
      </c>
      <c r="AG1389" s="474">
        <v>363</v>
      </c>
      <c r="AH1389" s="474">
        <v>217.79999999999998</v>
      </c>
      <c r="AP1389" s="535"/>
    </row>
    <row r="1390" spans="1:42" ht="24" customHeight="1" outlineLevel="1" x14ac:dyDescent="0.25">
      <c r="A1390" s="493"/>
      <c r="B1390" s="471" t="s">
        <v>8638</v>
      </c>
      <c r="C1390" s="469" t="s">
        <v>4627</v>
      </c>
      <c r="E1390" s="472" t="s">
        <v>13533</v>
      </c>
      <c r="F1390" s="469" t="s">
        <v>4455</v>
      </c>
      <c r="G1390" s="468">
        <v>1</v>
      </c>
      <c r="H1390" s="468">
        <v>1</v>
      </c>
      <c r="I1390" s="468" t="s">
        <v>4616</v>
      </c>
      <c r="K1390" s="479"/>
      <c r="M1390" s="474">
        <v>739.35</v>
      </c>
      <c r="N1390" s="474">
        <f t="shared" si="79"/>
        <v>532.33199999999999</v>
      </c>
      <c r="P1390" s="488">
        <v>0.72</v>
      </c>
      <c r="R1390" s="474">
        <v>0</v>
      </c>
      <c r="S1390" s="474">
        <v>0</v>
      </c>
      <c r="U1390" s="474">
        <v>0</v>
      </c>
      <c r="V1390" s="474">
        <v>0</v>
      </c>
      <c r="X1390" s="465">
        <v>0</v>
      </c>
      <c r="Y1390" s="465">
        <v>0</v>
      </c>
      <c r="AA1390" s="474">
        <v>0</v>
      </c>
      <c r="AB1390" s="474">
        <v>0</v>
      </c>
      <c r="AD1390" s="474"/>
      <c r="AE1390" s="474"/>
      <c r="AG1390" s="474"/>
      <c r="AH1390" s="474"/>
      <c r="AP1390" s="535"/>
    </row>
    <row r="1391" spans="1:42" ht="24" customHeight="1" outlineLevel="1" x14ac:dyDescent="0.25">
      <c r="A1391" s="493"/>
      <c r="B1391" s="471" t="s">
        <v>19786</v>
      </c>
      <c r="C1391" s="469" t="s">
        <v>4627</v>
      </c>
      <c r="E1391" s="472" t="s">
        <v>19785</v>
      </c>
      <c r="F1391" s="469" t="s">
        <v>4455</v>
      </c>
      <c r="G1391" s="468">
        <v>1</v>
      </c>
      <c r="H1391" s="468">
        <v>1</v>
      </c>
      <c r="I1391" s="468" t="s">
        <v>4616</v>
      </c>
      <c r="K1391" s="479"/>
      <c r="M1391" s="474">
        <v>849.35</v>
      </c>
      <c r="N1391" s="474">
        <f t="shared" si="79"/>
        <v>637.01250000000005</v>
      </c>
      <c r="P1391" s="488">
        <v>0.75</v>
      </c>
      <c r="R1391" s="474">
        <v>0</v>
      </c>
      <c r="S1391" s="474">
        <v>0</v>
      </c>
      <c r="U1391" s="474">
        <v>0</v>
      </c>
      <c r="V1391" s="474">
        <v>0</v>
      </c>
      <c r="X1391" s="465">
        <v>0</v>
      </c>
      <c r="Y1391" s="465">
        <v>0</v>
      </c>
      <c r="AA1391" s="474">
        <v>0</v>
      </c>
      <c r="AB1391" s="474">
        <v>0</v>
      </c>
      <c r="AD1391" s="474"/>
      <c r="AE1391" s="474"/>
      <c r="AG1391" s="474"/>
      <c r="AH1391" s="474"/>
      <c r="AP1391" s="535"/>
    </row>
    <row r="1392" spans="1:42" s="466" customFormat="1" ht="24" customHeight="1" outlineLevel="1" x14ac:dyDescent="0.25">
      <c r="A1392" s="492"/>
      <c r="B1392" s="462" t="s">
        <v>131</v>
      </c>
      <c r="C1392" s="461" t="s">
        <v>4627</v>
      </c>
      <c r="D1392" s="461"/>
      <c r="E1392" s="466" t="s">
        <v>13528</v>
      </c>
      <c r="F1392" s="461" t="s">
        <v>4455</v>
      </c>
      <c r="G1392" s="464">
        <v>1.65</v>
      </c>
      <c r="H1392" s="464">
        <v>1.65</v>
      </c>
      <c r="I1392" s="464" t="s">
        <v>4616</v>
      </c>
      <c r="J1392" s="464">
        <v>126</v>
      </c>
      <c r="K1392" s="467">
        <v>7.875</v>
      </c>
      <c r="L1392" s="464">
        <v>4.3312499999999998</v>
      </c>
      <c r="M1392" s="474">
        <f t="shared" ref="M1392:M1403" si="82">X1392*$O$3</f>
        <v>912.86000000000013</v>
      </c>
      <c r="N1392" s="474">
        <f t="shared" si="79"/>
        <v>547.71600000000001</v>
      </c>
      <c r="O1392" s="514"/>
      <c r="P1392" s="486">
        <v>0.6</v>
      </c>
      <c r="Q1392" s="514"/>
      <c r="R1392" s="474">
        <v>737.31</v>
      </c>
      <c r="S1392" s="474">
        <v>442.37</v>
      </c>
      <c r="T1392" s="514"/>
      <c r="U1392" s="474">
        <v>737.31</v>
      </c>
      <c r="V1392" s="474">
        <v>442.37</v>
      </c>
      <c r="W1392" s="514"/>
      <c r="X1392" s="465">
        <v>702.2</v>
      </c>
      <c r="Y1392" s="465">
        <v>421.3</v>
      </c>
      <c r="Z1392" s="514"/>
      <c r="AA1392" s="465">
        <v>610.65</v>
      </c>
      <c r="AB1392" s="465">
        <v>366.39</v>
      </c>
      <c r="AC1392" s="514"/>
      <c r="AD1392" s="465">
        <v>531</v>
      </c>
      <c r="AE1392" s="465">
        <v>318.59999999999997</v>
      </c>
      <c r="AF1392" s="514"/>
      <c r="AG1392" s="465">
        <v>531</v>
      </c>
      <c r="AH1392" s="465">
        <v>318.59999999999997</v>
      </c>
      <c r="AI1392" s="530"/>
      <c r="AJ1392" s="533"/>
      <c r="AK1392" s="533"/>
      <c r="AL1392" s="533"/>
      <c r="AM1392" s="533"/>
      <c r="AN1392" s="533"/>
      <c r="AO1392" s="533"/>
      <c r="AP1392" s="534"/>
    </row>
    <row r="1393" spans="1:42" ht="24" customHeight="1" outlineLevel="1" x14ac:dyDescent="0.25">
      <c r="A1393" s="493"/>
      <c r="B1393" s="471" t="s">
        <v>8639</v>
      </c>
      <c r="C1393" s="469" t="s">
        <v>4627</v>
      </c>
      <c r="E1393" s="472" t="s">
        <v>13529</v>
      </c>
      <c r="F1393" s="469" t="s">
        <v>4455</v>
      </c>
      <c r="G1393" s="468">
        <v>1.65</v>
      </c>
      <c r="H1393" s="468">
        <v>1.65</v>
      </c>
      <c r="I1393" s="468" t="s">
        <v>4616</v>
      </c>
      <c r="J1393" s="468">
        <v>145</v>
      </c>
      <c r="K1393" s="479"/>
      <c r="M1393" s="474">
        <f t="shared" si="82"/>
        <v>1801.67</v>
      </c>
      <c r="N1393" s="474">
        <f t="shared" si="79"/>
        <v>1351.2525000000001</v>
      </c>
      <c r="P1393" s="488">
        <v>0.75</v>
      </c>
      <c r="R1393" s="474">
        <v>1455.2</v>
      </c>
      <c r="S1393" s="474">
        <v>1160.25</v>
      </c>
      <c r="U1393" s="474">
        <v>1455.2</v>
      </c>
      <c r="V1393" s="474">
        <v>1160.25</v>
      </c>
      <c r="X1393" s="465">
        <v>1385.9</v>
      </c>
      <c r="Y1393" s="465">
        <v>1105</v>
      </c>
      <c r="AA1393" s="474">
        <v>1205.0899999999999</v>
      </c>
      <c r="AB1393" s="474">
        <v>960.83</v>
      </c>
      <c r="AD1393" s="474">
        <v>1047.9000000000001</v>
      </c>
      <c r="AE1393" s="474">
        <v>835.5</v>
      </c>
      <c r="AG1393" s="474">
        <v>1047.9000000000001</v>
      </c>
      <c r="AH1393" s="474">
        <v>835.5</v>
      </c>
      <c r="AP1393" s="535"/>
    </row>
    <row r="1394" spans="1:42" ht="24" customHeight="1" outlineLevel="1" x14ac:dyDescent="0.25">
      <c r="A1394" s="493"/>
      <c r="B1394" s="471" t="s">
        <v>8640</v>
      </c>
      <c r="C1394" s="469" t="s">
        <v>4627</v>
      </c>
      <c r="E1394" s="472" t="s">
        <v>13530</v>
      </c>
      <c r="F1394" s="469" t="s">
        <v>4455</v>
      </c>
      <c r="G1394" s="468">
        <v>1.65</v>
      </c>
      <c r="H1394" s="468">
        <v>1.65</v>
      </c>
      <c r="I1394" s="468" t="s">
        <v>4616</v>
      </c>
      <c r="J1394" s="468">
        <v>127</v>
      </c>
      <c r="K1394" s="479"/>
      <c r="M1394" s="474">
        <f t="shared" si="82"/>
        <v>1610.83</v>
      </c>
      <c r="N1394" s="474">
        <f t="shared" si="79"/>
        <v>1159.7975999999999</v>
      </c>
      <c r="P1394" s="488">
        <v>0.72</v>
      </c>
      <c r="R1394" s="474">
        <v>1301.06</v>
      </c>
      <c r="S1394" s="474">
        <v>1006.11</v>
      </c>
      <c r="U1394" s="474">
        <v>1301.06</v>
      </c>
      <c r="V1394" s="474">
        <v>1006.11</v>
      </c>
      <c r="X1394" s="465">
        <v>1239.0999999999999</v>
      </c>
      <c r="Y1394" s="465">
        <v>958.2</v>
      </c>
      <c r="AA1394" s="474">
        <v>1077.44</v>
      </c>
      <c r="AB1394" s="474">
        <v>833.18</v>
      </c>
      <c r="AD1394" s="474">
        <v>936.9</v>
      </c>
      <c r="AE1394" s="474">
        <v>724.5</v>
      </c>
      <c r="AG1394" s="474">
        <v>936.9</v>
      </c>
      <c r="AH1394" s="474">
        <v>724.5</v>
      </c>
      <c r="AP1394" s="535"/>
    </row>
    <row r="1395" spans="1:42" ht="24" customHeight="1" outlineLevel="1" x14ac:dyDescent="0.25">
      <c r="A1395" s="493"/>
      <c r="B1395" s="471" t="s">
        <v>8641</v>
      </c>
      <c r="C1395" s="469" t="s">
        <v>4627</v>
      </c>
      <c r="E1395" s="472" t="s">
        <v>13531</v>
      </c>
      <c r="F1395" s="469" t="s">
        <v>4455</v>
      </c>
      <c r="G1395" s="468">
        <v>1.65</v>
      </c>
      <c r="H1395" s="468">
        <v>1.65</v>
      </c>
      <c r="I1395" s="468" t="s">
        <v>4616</v>
      </c>
      <c r="J1395" s="468">
        <v>144</v>
      </c>
      <c r="K1395" s="479"/>
      <c r="M1395" s="474">
        <f t="shared" si="82"/>
        <v>1103.7</v>
      </c>
      <c r="N1395" s="474">
        <f t="shared" si="79"/>
        <v>695.33100000000002</v>
      </c>
      <c r="P1395" s="488">
        <v>0.63</v>
      </c>
      <c r="R1395" s="474">
        <v>891.45</v>
      </c>
      <c r="S1395" s="474">
        <v>596.51</v>
      </c>
      <c r="U1395" s="474">
        <v>891.45</v>
      </c>
      <c r="V1395" s="474">
        <v>596.51</v>
      </c>
      <c r="X1395" s="465">
        <v>849</v>
      </c>
      <c r="Y1395" s="465">
        <v>568.1</v>
      </c>
      <c r="AA1395" s="474">
        <v>738.3</v>
      </c>
      <c r="AB1395" s="474">
        <v>494.04</v>
      </c>
      <c r="AD1395" s="474">
        <v>642</v>
      </c>
      <c r="AE1395" s="474">
        <v>429.59999999999997</v>
      </c>
      <c r="AG1395" s="474">
        <v>642</v>
      </c>
      <c r="AH1395" s="474">
        <v>429.59999999999997</v>
      </c>
      <c r="AP1395" s="535"/>
    </row>
    <row r="1396" spans="1:42" ht="24" customHeight="1" outlineLevel="1" x14ac:dyDescent="0.25">
      <c r="A1396" s="493"/>
      <c r="B1396" s="471" t="s">
        <v>8642</v>
      </c>
      <c r="C1396" s="469" t="s">
        <v>4627</v>
      </c>
      <c r="E1396" s="472" t="s">
        <v>13532</v>
      </c>
      <c r="F1396" s="469" t="s">
        <v>4455</v>
      </c>
      <c r="G1396" s="468">
        <v>1.65</v>
      </c>
      <c r="H1396" s="468">
        <v>1.65</v>
      </c>
      <c r="I1396" s="468" t="s">
        <v>4616</v>
      </c>
      <c r="J1396" s="477">
        <v>23.625</v>
      </c>
      <c r="K1396" s="479"/>
      <c r="M1396" s="474">
        <f t="shared" si="82"/>
        <v>1033.24</v>
      </c>
      <c r="N1396" s="474">
        <f t="shared" si="79"/>
        <v>650.94119999999998</v>
      </c>
      <c r="P1396" s="488">
        <v>0.63</v>
      </c>
      <c r="R1396" s="474">
        <v>834.54</v>
      </c>
      <c r="S1396" s="474">
        <v>500.75</v>
      </c>
      <c r="U1396" s="474">
        <v>834.54</v>
      </c>
      <c r="V1396" s="474">
        <v>500.75</v>
      </c>
      <c r="X1396" s="465">
        <v>794.8</v>
      </c>
      <c r="Y1396" s="465">
        <v>476.9</v>
      </c>
      <c r="AA1396" s="474">
        <v>691.15</v>
      </c>
      <c r="AB1396" s="474">
        <v>414.69</v>
      </c>
      <c r="AD1396" s="474">
        <v>601</v>
      </c>
      <c r="AE1396" s="474">
        <v>360.59999999999997</v>
      </c>
      <c r="AG1396" s="474">
        <v>601</v>
      </c>
      <c r="AH1396" s="474">
        <v>360.59999999999997</v>
      </c>
      <c r="AP1396" s="535"/>
    </row>
    <row r="1397" spans="1:42" ht="24" customHeight="1" outlineLevel="1" x14ac:dyDescent="0.25">
      <c r="A1397" s="493"/>
      <c r="B1397" s="471" t="s">
        <v>8643</v>
      </c>
      <c r="C1397" s="469" t="s">
        <v>4627</v>
      </c>
      <c r="E1397" s="472" t="s">
        <v>13533</v>
      </c>
      <c r="F1397" s="469" t="s">
        <v>4455</v>
      </c>
      <c r="G1397" s="468">
        <v>1.65</v>
      </c>
      <c r="H1397" s="468">
        <v>1.65</v>
      </c>
      <c r="I1397" s="468" t="s">
        <v>4616</v>
      </c>
      <c r="K1397" s="479"/>
      <c r="M1397" s="474">
        <f t="shared" si="82"/>
        <v>1159.8600000000001</v>
      </c>
      <c r="N1397" s="474">
        <f t="shared" si="79"/>
        <v>835.09920000000011</v>
      </c>
      <c r="P1397" s="488">
        <v>0.72</v>
      </c>
      <c r="R1397" s="474">
        <v>936.81</v>
      </c>
      <c r="S1397" s="474">
        <v>641.87</v>
      </c>
      <c r="U1397" s="474">
        <v>936.81</v>
      </c>
      <c r="V1397" s="474">
        <v>641.87</v>
      </c>
      <c r="X1397" s="465">
        <v>892.2</v>
      </c>
      <c r="Y1397" s="465">
        <v>611.29999999999995</v>
      </c>
      <c r="AA1397" s="474">
        <v>0</v>
      </c>
      <c r="AB1397" s="474">
        <v>0</v>
      </c>
      <c r="AD1397" s="474"/>
      <c r="AE1397" s="474"/>
      <c r="AG1397" s="474"/>
      <c r="AH1397" s="474"/>
      <c r="AP1397" s="535"/>
    </row>
    <row r="1398" spans="1:42" ht="24" customHeight="1" outlineLevel="1" x14ac:dyDescent="0.25">
      <c r="A1398" s="493"/>
      <c r="B1398" s="471" t="s">
        <v>19787</v>
      </c>
      <c r="C1398" s="469" t="s">
        <v>4627</v>
      </c>
      <c r="E1398" s="472" t="s">
        <v>19785</v>
      </c>
      <c r="F1398" s="469" t="s">
        <v>4455</v>
      </c>
      <c r="G1398" s="468">
        <v>1.65</v>
      </c>
      <c r="H1398" s="468">
        <v>1.65</v>
      </c>
      <c r="I1398" s="468" t="s">
        <v>4616</v>
      </c>
      <c r="K1398" s="479"/>
      <c r="M1398" s="474">
        <f t="shared" si="82"/>
        <v>1347.0600000000002</v>
      </c>
      <c r="N1398" s="474">
        <f t="shared" si="79"/>
        <v>1010.2950000000001</v>
      </c>
      <c r="P1398" s="488">
        <v>0.75</v>
      </c>
      <c r="R1398" s="474">
        <v>1088.01</v>
      </c>
      <c r="S1398" s="474">
        <v>793.07</v>
      </c>
      <c r="U1398" s="474">
        <v>1088.01</v>
      </c>
      <c r="V1398" s="474">
        <v>793.07</v>
      </c>
      <c r="X1398" s="465">
        <v>1036.2</v>
      </c>
      <c r="Y1398" s="465">
        <v>755.3</v>
      </c>
      <c r="AA1398" s="474">
        <v>0</v>
      </c>
      <c r="AB1398" s="474">
        <v>0</v>
      </c>
      <c r="AD1398" s="474"/>
      <c r="AE1398" s="474"/>
      <c r="AG1398" s="474"/>
      <c r="AH1398" s="474"/>
      <c r="AP1398" s="535"/>
    </row>
    <row r="1399" spans="1:42" s="466" customFormat="1" ht="24" customHeight="1" outlineLevel="1" x14ac:dyDescent="0.25">
      <c r="A1399" s="492"/>
      <c r="B1399" s="462" t="s">
        <v>132</v>
      </c>
      <c r="C1399" s="461" t="s">
        <v>4627</v>
      </c>
      <c r="D1399" s="461"/>
      <c r="E1399" s="466" t="s">
        <v>13528</v>
      </c>
      <c r="F1399" s="461" t="s">
        <v>4455</v>
      </c>
      <c r="G1399" s="464">
        <v>2.1</v>
      </c>
      <c r="H1399" s="464">
        <v>2.1</v>
      </c>
      <c r="I1399" s="464" t="s">
        <v>4616</v>
      </c>
      <c r="J1399" s="464">
        <v>160</v>
      </c>
      <c r="K1399" s="461">
        <v>10</v>
      </c>
      <c r="L1399" s="464">
        <v>4.2</v>
      </c>
      <c r="M1399" s="474">
        <f t="shared" si="82"/>
        <v>1162.2</v>
      </c>
      <c r="N1399" s="474">
        <f t="shared" si="79"/>
        <v>697.32</v>
      </c>
      <c r="O1399" s="514"/>
      <c r="P1399" s="486">
        <v>0.6</v>
      </c>
      <c r="Q1399" s="514"/>
      <c r="R1399" s="474">
        <v>938.7</v>
      </c>
      <c r="S1399" s="474">
        <v>563.22</v>
      </c>
      <c r="T1399" s="514"/>
      <c r="U1399" s="474">
        <v>938.7</v>
      </c>
      <c r="V1399" s="474">
        <v>563.22</v>
      </c>
      <c r="W1399" s="514"/>
      <c r="X1399" s="465">
        <v>894</v>
      </c>
      <c r="Y1399" s="465">
        <v>536.4</v>
      </c>
      <c r="Z1399" s="514"/>
      <c r="AA1399" s="465">
        <v>777.4</v>
      </c>
      <c r="AB1399" s="465">
        <v>466.44</v>
      </c>
      <c r="AC1399" s="514"/>
      <c r="AD1399" s="465">
        <v>676</v>
      </c>
      <c r="AE1399" s="465">
        <v>405.59999999999997</v>
      </c>
      <c r="AF1399" s="514"/>
      <c r="AG1399" s="465">
        <v>676</v>
      </c>
      <c r="AH1399" s="465">
        <v>405.59999999999997</v>
      </c>
      <c r="AI1399" s="530"/>
      <c r="AJ1399" s="533"/>
      <c r="AK1399" s="533"/>
      <c r="AL1399" s="533"/>
      <c r="AM1399" s="533"/>
      <c r="AN1399" s="533"/>
      <c r="AO1399" s="533"/>
      <c r="AP1399" s="534"/>
    </row>
    <row r="1400" spans="1:42" ht="24" customHeight="1" outlineLevel="1" x14ac:dyDescent="0.25">
      <c r="A1400" s="493"/>
      <c r="B1400" s="471" t="s">
        <v>8644</v>
      </c>
      <c r="C1400" s="469" t="s">
        <v>4627</v>
      </c>
      <c r="E1400" s="472" t="s">
        <v>13529</v>
      </c>
      <c r="F1400" s="469" t="s">
        <v>4455</v>
      </c>
      <c r="G1400" s="468">
        <v>2.1</v>
      </c>
      <c r="H1400" s="468">
        <v>2.1</v>
      </c>
      <c r="I1400" s="468" t="s">
        <v>4616</v>
      </c>
      <c r="J1400" s="468">
        <v>187</v>
      </c>
      <c r="M1400" s="474">
        <f t="shared" si="82"/>
        <v>2050.88</v>
      </c>
      <c r="N1400" s="474">
        <f t="shared" si="79"/>
        <v>1538.16</v>
      </c>
      <c r="P1400" s="488">
        <v>0.75</v>
      </c>
      <c r="R1400" s="474">
        <v>1656.48</v>
      </c>
      <c r="S1400" s="474">
        <v>1281</v>
      </c>
      <c r="U1400" s="474">
        <v>1656.48</v>
      </c>
      <c r="V1400" s="474">
        <v>1281</v>
      </c>
      <c r="X1400" s="465">
        <v>1577.6</v>
      </c>
      <c r="Y1400" s="465">
        <v>1220</v>
      </c>
      <c r="AA1400" s="474">
        <v>1371.84</v>
      </c>
      <c r="AB1400" s="474">
        <v>1060.8800000000001</v>
      </c>
      <c r="AD1400" s="474">
        <v>1192.9000000000001</v>
      </c>
      <c r="AE1400" s="474">
        <v>922.5</v>
      </c>
      <c r="AG1400" s="474">
        <v>1192.9000000000001</v>
      </c>
      <c r="AH1400" s="474">
        <v>922.5</v>
      </c>
      <c r="AP1400" s="535"/>
    </row>
    <row r="1401" spans="1:42" ht="24" customHeight="1" outlineLevel="1" x14ac:dyDescent="0.25">
      <c r="A1401" s="493"/>
      <c r="B1401" s="471" t="s">
        <v>8645</v>
      </c>
      <c r="C1401" s="469" t="s">
        <v>4627</v>
      </c>
      <c r="E1401" s="472" t="s">
        <v>13530</v>
      </c>
      <c r="F1401" s="469" t="s">
        <v>4455</v>
      </c>
      <c r="G1401" s="468">
        <v>2.1</v>
      </c>
      <c r="H1401" s="468">
        <v>2.1</v>
      </c>
      <c r="I1401" s="468" t="s">
        <v>4616</v>
      </c>
      <c r="J1401" s="468">
        <v>163</v>
      </c>
      <c r="M1401" s="474">
        <f t="shared" si="82"/>
        <v>1860.04</v>
      </c>
      <c r="N1401" s="474">
        <f t="shared" si="79"/>
        <v>1339.2287999999999</v>
      </c>
      <c r="P1401" s="488">
        <v>0.72</v>
      </c>
      <c r="R1401" s="474">
        <v>1502.34</v>
      </c>
      <c r="S1401" s="474">
        <v>1126.8599999999999</v>
      </c>
      <c r="U1401" s="474">
        <v>1502.34</v>
      </c>
      <c r="V1401" s="474">
        <v>1126.8599999999999</v>
      </c>
      <c r="X1401" s="465">
        <v>1430.8</v>
      </c>
      <c r="Y1401" s="465">
        <v>1073.2</v>
      </c>
      <c r="AA1401" s="474">
        <v>1244.19</v>
      </c>
      <c r="AB1401" s="474">
        <v>933.23</v>
      </c>
      <c r="AD1401" s="474">
        <v>1081.9000000000001</v>
      </c>
      <c r="AE1401" s="474">
        <v>811.5</v>
      </c>
      <c r="AG1401" s="474">
        <v>1081.9000000000001</v>
      </c>
      <c r="AH1401" s="474">
        <v>811.5</v>
      </c>
      <c r="AP1401" s="535"/>
    </row>
    <row r="1402" spans="1:42" ht="24" customHeight="1" outlineLevel="1" x14ac:dyDescent="0.25">
      <c r="A1402" s="493"/>
      <c r="B1402" s="471" t="s">
        <v>8646</v>
      </c>
      <c r="C1402" s="469" t="s">
        <v>4627</v>
      </c>
      <c r="E1402" s="472" t="s">
        <v>13531</v>
      </c>
      <c r="F1402" s="469" t="s">
        <v>4455</v>
      </c>
      <c r="G1402" s="468">
        <v>2.1</v>
      </c>
      <c r="H1402" s="468">
        <v>2.1</v>
      </c>
      <c r="I1402" s="468" t="s">
        <v>4616</v>
      </c>
      <c r="J1402" s="468">
        <v>184</v>
      </c>
      <c r="M1402" s="474">
        <f t="shared" si="82"/>
        <v>1353.04</v>
      </c>
      <c r="N1402" s="474">
        <f t="shared" si="79"/>
        <v>852.41520000000003</v>
      </c>
      <c r="P1402" s="488">
        <v>0.63</v>
      </c>
      <c r="R1402" s="474">
        <v>1092.8399999999999</v>
      </c>
      <c r="S1402" s="474">
        <v>717.36</v>
      </c>
      <c r="U1402" s="474">
        <v>1092.8399999999999</v>
      </c>
      <c r="V1402" s="474">
        <v>717.36</v>
      </c>
      <c r="X1402" s="465">
        <v>1040.8</v>
      </c>
      <c r="Y1402" s="465">
        <v>683.2</v>
      </c>
      <c r="AA1402" s="474">
        <v>905.05</v>
      </c>
      <c r="AB1402" s="474">
        <v>594.09</v>
      </c>
      <c r="AD1402" s="474">
        <v>787</v>
      </c>
      <c r="AE1402" s="474">
        <v>516.59999999999991</v>
      </c>
      <c r="AG1402" s="474">
        <v>787</v>
      </c>
      <c r="AH1402" s="474">
        <v>516.59999999999991</v>
      </c>
      <c r="AP1402" s="535"/>
    </row>
    <row r="1403" spans="1:42" ht="24" customHeight="1" outlineLevel="1" x14ac:dyDescent="0.25">
      <c r="A1403" s="493"/>
      <c r="B1403" s="471" t="s">
        <v>8647</v>
      </c>
      <c r="C1403" s="469" t="s">
        <v>4627</v>
      </c>
      <c r="E1403" s="472" t="s">
        <v>13532</v>
      </c>
      <c r="F1403" s="469" t="s">
        <v>4455</v>
      </c>
      <c r="G1403" s="468">
        <v>2.1</v>
      </c>
      <c r="H1403" s="468">
        <v>2.1</v>
      </c>
      <c r="I1403" s="468" t="s">
        <v>4616</v>
      </c>
      <c r="J1403" s="477">
        <v>30</v>
      </c>
      <c r="M1403" s="474">
        <f t="shared" si="82"/>
        <v>1313.52</v>
      </c>
      <c r="N1403" s="474">
        <f t="shared" si="79"/>
        <v>827.51760000000002</v>
      </c>
      <c r="P1403" s="488">
        <v>0.63</v>
      </c>
      <c r="R1403" s="474">
        <v>1060.92</v>
      </c>
      <c r="S1403" s="474">
        <v>636.51</v>
      </c>
      <c r="U1403" s="474">
        <v>1060.92</v>
      </c>
      <c r="V1403" s="474">
        <v>636.51</v>
      </c>
      <c r="X1403" s="465">
        <v>1010.4</v>
      </c>
      <c r="Y1403" s="465">
        <v>606.20000000000005</v>
      </c>
      <c r="AA1403" s="474">
        <v>878.6</v>
      </c>
      <c r="AB1403" s="474">
        <v>527.16</v>
      </c>
      <c r="AD1403" s="474">
        <v>764</v>
      </c>
      <c r="AE1403" s="474">
        <v>458.4</v>
      </c>
      <c r="AG1403" s="474">
        <v>764</v>
      </c>
      <c r="AH1403" s="474">
        <v>458.4</v>
      </c>
      <c r="AP1403" s="535"/>
    </row>
    <row r="1404" spans="1:42" ht="24" customHeight="1" outlineLevel="1" x14ac:dyDescent="0.25">
      <c r="A1404" s="493"/>
      <c r="B1404" s="471" t="s">
        <v>8648</v>
      </c>
      <c r="C1404" s="469" t="s">
        <v>4627</v>
      </c>
      <c r="E1404" s="472" t="s">
        <v>13533</v>
      </c>
      <c r="F1404" s="469" t="s">
        <v>4455</v>
      </c>
      <c r="G1404" s="468">
        <v>2.1</v>
      </c>
      <c r="H1404" s="468">
        <v>2.1</v>
      </c>
      <c r="I1404" s="468" t="s">
        <v>4616</v>
      </c>
      <c r="M1404" s="474">
        <v>1474.7</v>
      </c>
      <c r="N1404" s="474">
        <f t="shared" si="79"/>
        <v>1061.7840000000001</v>
      </c>
      <c r="P1404" s="488">
        <v>0.72</v>
      </c>
      <c r="R1404" s="474">
        <v>0</v>
      </c>
      <c r="S1404" s="474">
        <v>0</v>
      </c>
      <c r="U1404" s="474">
        <v>0</v>
      </c>
      <c r="V1404" s="474">
        <v>0</v>
      </c>
      <c r="X1404" s="465">
        <v>0</v>
      </c>
      <c r="Y1404" s="465">
        <v>0</v>
      </c>
      <c r="AA1404" s="474">
        <v>0</v>
      </c>
      <c r="AB1404" s="474">
        <v>0</v>
      </c>
      <c r="AD1404" s="474"/>
      <c r="AE1404" s="474"/>
      <c r="AG1404" s="474"/>
      <c r="AH1404" s="474"/>
      <c r="AP1404" s="535"/>
    </row>
    <row r="1405" spans="1:42" ht="24" customHeight="1" outlineLevel="1" x14ac:dyDescent="0.25">
      <c r="A1405" s="493"/>
      <c r="B1405" s="471" t="s">
        <v>19788</v>
      </c>
      <c r="C1405" s="469" t="s">
        <v>4627</v>
      </c>
      <c r="E1405" s="472" t="s">
        <v>19785</v>
      </c>
      <c r="F1405" s="469" t="s">
        <v>4455</v>
      </c>
      <c r="G1405" s="468">
        <v>2.1</v>
      </c>
      <c r="H1405" s="468">
        <v>2.1</v>
      </c>
      <c r="I1405" s="468" t="s">
        <v>4616</v>
      </c>
      <c r="M1405" s="474">
        <v>1639.7</v>
      </c>
      <c r="N1405" s="474">
        <f t="shared" si="79"/>
        <v>1229.7750000000001</v>
      </c>
      <c r="P1405" s="488">
        <v>0.75</v>
      </c>
      <c r="R1405" s="474">
        <v>0</v>
      </c>
      <c r="S1405" s="474">
        <v>0</v>
      </c>
      <c r="U1405" s="474">
        <v>0</v>
      </c>
      <c r="V1405" s="474">
        <v>0</v>
      </c>
      <c r="X1405" s="465">
        <v>0</v>
      </c>
      <c r="Y1405" s="465">
        <v>0</v>
      </c>
      <c r="AA1405" s="474">
        <v>0</v>
      </c>
      <c r="AB1405" s="474">
        <v>0</v>
      </c>
      <c r="AD1405" s="474"/>
      <c r="AE1405" s="474"/>
      <c r="AG1405" s="474"/>
      <c r="AH1405" s="474"/>
      <c r="AP1405" s="535"/>
    </row>
    <row r="1406" spans="1:42" s="466" customFormat="1" ht="24" customHeight="1" outlineLevel="1" x14ac:dyDescent="0.25">
      <c r="A1406" s="492"/>
      <c r="B1406" s="462" t="s">
        <v>133</v>
      </c>
      <c r="C1406" s="461" t="s">
        <v>4627</v>
      </c>
      <c r="D1406" s="461"/>
      <c r="E1406" s="466" t="s">
        <v>13534</v>
      </c>
      <c r="F1406" s="461" t="s">
        <v>4455</v>
      </c>
      <c r="G1406" s="464">
        <v>0.7</v>
      </c>
      <c r="H1406" s="464">
        <v>0.45</v>
      </c>
      <c r="I1406" s="464" t="s">
        <v>4616</v>
      </c>
      <c r="J1406" s="464">
        <v>29</v>
      </c>
      <c r="K1406" s="467">
        <v>1.8125</v>
      </c>
      <c r="L1406" s="464">
        <v>1.1000000000000001</v>
      </c>
      <c r="M1406" s="474">
        <f t="shared" ref="M1406:M1411" si="83">X1406*$O$3</f>
        <v>202.93</v>
      </c>
      <c r="N1406" s="474">
        <f t="shared" si="79"/>
        <v>121.758</v>
      </c>
      <c r="O1406" s="514"/>
      <c r="P1406" s="486">
        <v>0.6</v>
      </c>
      <c r="Q1406" s="514"/>
      <c r="R1406" s="474">
        <v>163.91</v>
      </c>
      <c r="S1406" s="474">
        <v>98.28</v>
      </c>
      <c r="T1406" s="514"/>
      <c r="U1406" s="474">
        <v>163.91</v>
      </c>
      <c r="V1406" s="474">
        <v>98.28</v>
      </c>
      <c r="W1406" s="514"/>
      <c r="X1406" s="465">
        <v>156.1</v>
      </c>
      <c r="Y1406" s="465">
        <v>93.6</v>
      </c>
      <c r="Z1406" s="514"/>
      <c r="AA1406" s="465">
        <v>135.69999999999999</v>
      </c>
      <c r="AB1406" s="465">
        <v>81.42</v>
      </c>
      <c r="AC1406" s="514"/>
      <c r="AD1406" s="465">
        <v>118</v>
      </c>
      <c r="AE1406" s="465">
        <v>70.8</v>
      </c>
      <c r="AF1406" s="514"/>
      <c r="AG1406" s="465">
        <v>118</v>
      </c>
      <c r="AH1406" s="465">
        <v>70.8</v>
      </c>
      <c r="AI1406" s="530"/>
      <c r="AJ1406" s="533"/>
      <c r="AK1406" s="533"/>
      <c r="AL1406" s="533"/>
      <c r="AM1406" s="533"/>
      <c r="AN1406" s="533"/>
      <c r="AO1406" s="533"/>
      <c r="AP1406" s="534"/>
    </row>
    <row r="1407" spans="1:42" ht="24" customHeight="1" outlineLevel="1" x14ac:dyDescent="0.25">
      <c r="A1407" s="493"/>
      <c r="B1407" s="471" t="s">
        <v>8649</v>
      </c>
      <c r="C1407" s="469" t="s">
        <v>4627</v>
      </c>
      <c r="E1407" s="472" t="s">
        <v>13535</v>
      </c>
      <c r="F1407" s="469" t="s">
        <v>4455</v>
      </c>
      <c r="G1407" s="468">
        <v>0.7</v>
      </c>
      <c r="H1407" s="468">
        <v>0.45</v>
      </c>
      <c r="I1407" s="468" t="s">
        <v>4616</v>
      </c>
      <c r="J1407" s="468">
        <v>42</v>
      </c>
      <c r="K1407" s="479"/>
      <c r="M1407" s="474">
        <f t="shared" si="83"/>
        <v>564.98</v>
      </c>
      <c r="N1407" s="474">
        <f t="shared" si="79"/>
        <v>423.73500000000001</v>
      </c>
      <c r="P1407" s="488">
        <v>0.75</v>
      </c>
      <c r="R1407" s="474">
        <v>456.33</v>
      </c>
      <c r="S1407" s="474">
        <v>390.81</v>
      </c>
      <c r="U1407" s="474">
        <v>456.33</v>
      </c>
      <c r="V1407" s="474">
        <v>390.81</v>
      </c>
      <c r="X1407" s="465">
        <v>434.6</v>
      </c>
      <c r="Y1407" s="465">
        <v>372.2</v>
      </c>
      <c r="AA1407" s="474">
        <v>377.89</v>
      </c>
      <c r="AB1407" s="474">
        <v>323.61</v>
      </c>
      <c r="AD1407" s="474">
        <v>328.6</v>
      </c>
      <c r="AE1407" s="474">
        <v>281.39999999999998</v>
      </c>
      <c r="AG1407" s="474">
        <v>328.6</v>
      </c>
      <c r="AH1407" s="474">
        <v>281.39999999999998</v>
      </c>
      <c r="AP1407" s="535"/>
    </row>
    <row r="1408" spans="1:42" ht="24" customHeight="1" outlineLevel="1" x14ac:dyDescent="0.25">
      <c r="A1408" s="493"/>
      <c r="B1408" s="471" t="s">
        <v>8650</v>
      </c>
      <c r="C1408" s="469" t="s">
        <v>4627</v>
      </c>
      <c r="E1408" s="472" t="s">
        <v>13536</v>
      </c>
      <c r="F1408" s="469" t="s">
        <v>4455</v>
      </c>
      <c r="G1408" s="468">
        <v>0.7</v>
      </c>
      <c r="H1408" s="468">
        <v>0.45</v>
      </c>
      <c r="I1408" s="468" t="s">
        <v>4616</v>
      </c>
      <c r="J1408" s="468">
        <v>30</v>
      </c>
      <c r="K1408" s="479"/>
      <c r="M1408" s="474">
        <f t="shared" si="83"/>
        <v>501.28000000000003</v>
      </c>
      <c r="N1408" s="474">
        <f t="shared" ref="N1408:N1471" si="84">M1408*P1408</f>
        <v>360.92160000000001</v>
      </c>
      <c r="P1408" s="488">
        <v>0.72</v>
      </c>
      <c r="R1408" s="474">
        <v>404.88</v>
      </c>
      <c r="S1408" s="474">
        <v>339.36</v>
      </c>
      <c r="U1408" s="474">
        <v>404.88</v>
      </c>
      <c r="V1408" s="474">
        <v>339.36</v>
      </c>
      <c r="X1408" s="465">
        <v>385.6</v>
      </c>
      <c r="Y1408" s="465">
        <v>323.2</v>
      </c>
      <c r="AA1408" s="474">
        <v>335.34</v>
      </c>
      <c r="AB1408" s="474">
        <v>281.06</v>
      </c>
      <c r="AD1408" s="474">
        <v>291.60000000000002</v>
      </c>
      <c r="AE1408" s="474">
        <v>244.39999999999998</v>
      </c>
      <c r="AG1408" s="474">
        <v>291.60000000000002</v>
      </c>
      <c r="AH1408" s="474">
        <v>244.39999999999998</v>
      </c>
      <c r="AP1408" s="535"/>
    </row>
    <row r="1409" spans="1:42" ht="24" customHeight="1" outlineLevel="1" x14ac:dyDescent="0.25">
      <c r="A1409" s="493"/>
      <c r="B1409" s="471" t="s">
        <v>8651</v>
      </c>
      <c r="C1409" s="469" t="s">
        <v>4627</v>
      </c>
      <c r="E1409" s="472" t="s">
        <v>13537</v>
      </c>
      <c r="F1409" s="469" t="s">
        <v>4455</v>
      </c>
      <c r="G1409" s="468">
        <v>0.7</v>
      </c>
      <c r="H1409" s="468">
        <v>0.45</v>
      </c>
      <c r="I1409" s="468" t="s">
        <v>4616</v>
      </c>
      <c r="J1409" s="468">
        <v>41</v>
      </c>
      <c r="K1409" s="479"/>
      <c r="M1409" s="474">
        <f t="shared" si="83"/>
        <v>266.5</v>
      </c>
      <c r="N1409" s="474">
        <f t="shared" si="84"/>
        <v>167.89500000000001</v>
      </c>
      <c r="P1409" s="488">
        <v>0.63</v>
      </c>
      <c r="R1409" s="474">
        <v>215.25</v>
      </c>
      <c r="S1409" s="474">
        <v>149.72999999999999</v>
      </c>
      <c r="U1409" s="474">
        <v>215.25</v>
      </c>
      <c r="V1409" s="474">
        <v>149.72999999999999</v>
      </c>
      <c r="X1409" s="465">
        <v>205</v>
      </c>
      <c r="Y1409" s="465">
        <v>142.6</v>
      </c>
      <c r="AA1409" s="474">
        <v>178.25</v>
      </c>
      <c r="AB1409" s="474">
        <v>123.97</v>
      </c>
      <c r="AD1409" s="474">
        <v>155</v>
      </c>
      <c r="AE1409" s="474">
        <v>107.8</v>
      </c>
      <c r="AG1409" s="474">
        <v>155</v>
      </c>
      <c r="AH1409" s="474">
        <v>107.8</v>
      </c>
      <c r="AP1409" s="535"/>
    </row>
    <row r="1410" spans="1:42" ht="24" customHeight="1" outlineLevel="1" x14ac:dyDescent="0.25">
      <c r="A1410" s="493"/>
      <c r="B1410" s="471" t="s">
        <v>8652</v>
      </c>
      <c r="C1410" s="469" t="s">
        <v>4627</v>
      </c>
      <c r="E1410" s="472" t="s">
        <v>13538</v>
      </c>
      <c r="F1410" s="469" t="s">
        <v>4455</v>
      </c>
      <c r="G1410" s="468">
        <v>0.7</v>
      </c>
      <c r="H1410" s="468">
        <v>0.45</v>
      </c>
      <c r="I1410" s="468" t="s">
        <v>4616</v>
      </c>
      <c r="J1410" s="477">
        <v>5.4375</v>
      </c>
      <c r="K1410" s="479"/>
      <c r="M1410" s="474">
        <f t="shared" si="83"/>
        <v>230.35999999999999</v>
      </c>
      <c r="N1410" s="474">
        <f t="shared" si="84"/>
        <v>145.1268</v>
      </c>
      <c r="P1410" s="488">
        <v>0.63</v>
      </c>
      <c r="R1410" s="474">
        <v>186.06</v>
      </c>
      <c r="S1410" s="474">
        <v>111.62</v>
      </c>
      <c r="U1410" s="474">
        <v>186.06</v>
      </c>
      <c r="V1410" s="474">
        <v>111.62</v>
      </c>
      <c r="X1410" s="465">
        <v>177.2</v>
      </c>
      <c r="Y1410" s="465">
        <v>106.3</v>
      </c>
      <c r="AA1410" s="474">
        <v>154.1</v>
      </c>
      <c r="AB1410" s="474">
        <v>92.46</v>
      </c>
      <c r="AD1410" s="474">
        <v>134</v>
      </c>
      <c r="AE1410" s="474">
        <v>80.399999999999991</v>
      </c>
      <c r="AG1410" s="474">
        <v>134</v>
      </c>
      <c r="AH1410" s="474">
        <v>80.399999999999991</v>
      </c>
      <c r="AP1410" s="535"/>
    </row>
    <row r="1411" spans="1:42" ht="24" customHeight="1" outlineLevel="1" x14ac:dyDescent="0.25">
      <c r="A1411" s="493"/>
      <c r="B1411" s="471" t="s">
        <v>8653</v>
      </c>
      <c r="C1411" s="469" t="s">
        <v>4627</v>
      </c>
      <c r="E1411" s="472" t="s">
        <v>13539</v>
      </c>
      <c r="F1411" s="469" t="s">
        <v>4455</v>
      </c>
      <c r="G1411" s="468">
        <v>0.7</v>
      </c>
      <c r="H1411" s="468">
        <v>0.45</v>
      </c>
      <c r="I1411" s="468" t="s">
        <v>4616</v>
      </c>
      <c r="K1411" s="479"/>
      <c r="M1411" s="474">
        <f t="shared" si="83"/>
        <v>267.40999999999997</v>
      </c>
      <c r="N1411" s="474">
        <f t="shared" si="84"/>
        <v>192.53519999999997</v>
      </c>
      <c r="P1411" s="488">
        <v>0.72</v>
      </c>
      <c r="R1411" s="474">
        <v>215.99</v>
      </c>
      <c r="S1411" s="474">
        <v>150.36000000000001</v>
      </c>
      <c r="U1411" s="474">
        <v>215.99</v>
      </c>
      <c r="V1411" s="474">
        <v>150.36000000000001</v>
      </c>
      <c r="X1411" s="465">
        <v>205.7</v>
      </c>
      <c r="Y1411" s="465">
        <v>143.19999999999999</v>
      </c>
      <c r="AA1411" s="474">
        <v>178.83</v>
      </c>
      <c r="AB1411" s="474">
        <v>124.55</v>
      </c>
      <c r="AD1411" s="474">
        <v>155.5</v>
      </c>
      <c r="AE1411" s="474">
        <v>108.3</v>
      </c>
      <c r="AG1411" s="474">
        <v>155.5</v>
      </c>
      <c r="AH1411" s="474">
        <v>108.3</v>
      </c>
      <c r="AP1411" s="535"/>
    </row>
    <row r="1412" spans="1:42" ht="24" customHeight="1" outlineLevel="1" x14ac:dyDescent="0.25">
      <c r="A1412" s="493"/>
      <c r="B1412" s="471" t="s">
        <v>19789</v>
      </c>
      <c r="C1412" s="469" t="s">
        <v>4627</v>
      </c>
      <c r="E1412" s="472" t="s">
        <v>19790</v>
      </c>
      <c r="F1412" s="469" t="s">
        <v>4455</v>
      </c>
      <c r="G1412" s="468">
        <v>0.7</v>
      </c>
      <c r="H1412" s="468">
        <v>0.45</v>
      </c>
      <c r="I1412" s="468" t="s">
        <v>4616</v>
      </c>
      <c r="K1412" s="479"/>
      <c r="M1412" s="474">
        <v>328</v>
      </c>
      <c r="N1412" s="474">
        <f t="shared" si="84"/>
        <v>246</v>
      </c>
      <c r="P1412" s="488">
        <v>0.75</v>
      </c>
      <c r="R1412" s="474">
        <v>0</v>
      </c>
      <c r="S1412" s="474">
        <v>0</v>
      </c>
      <c r="U1412" s="474">
        <v>0</v>
      </c>
      <c r="V1412" s="474">
        <v>0</v>
      </c>
      <c r="X1412" s="465">
        <v>0</v>
      </c>
      <c r="Y1412" s="465">
        <v>0</v>
      </c>
      <c r="AA1412" s="474">
        <v>0</v>
      </c>
      <c r="AB1412" s="474">
        <v>0</v>
      </c>
      <c r="AD1412" s="474"/>
      <c r="AE1412" s="474"/>
      <c r="AG1412" s="474"/>
      <c r="AH1412" s="474"/>
      <c r="AP1412" s="535"/>
    </row>
    <row r="1413" spans="1:42" s="466" customFormat="1" ht="24" customHeight="1" outlineLevel="1" x14ac:dyDescent="0.25">
      <c r="A1413" s="492"/>
      <c r="B1413" s="462" t="s">
        <v>134</v>
      </c>
      <c r="C1413" s="461" t="s">
        <v>4627</v>
      </c>
      <c r="D1413" s="461"/>
      <c r="E1413" s="466" t="s">
        <v>13534</v>
      </c>
      <c r="F1413" s="461" t="s">
        <v>4455</v>
      </c>
      <c r="G1413" s="464">
        <v>1.1000000000000001</v>
      </c>
      <c r="H1413" s="464">
        <v>0.7</v>
      </c>
      <c r="I1413" s="464" t="s">
        <v>4616</v>
      </c>
      <c r="J1413" s="464">
        <v>46</v>
      </c>
      <c r="K1413" s="467">
        <v>2.875</v>
      </c>
      <c r="L1413" s="464">
        <v>1.3</v>
      </c>
      <c r="M1413" s="474">
        <f t="shared" ref="M1413:M1420" si="85">X1413*$O$3</f>
        <v>318.11</v>
      </c>
      <c r="N1413" s="474">
        <f t="shared" si="84"/>
        <v>190.86600000000001</v>
      </c>
      <c r="O1413" s="514"/>
      <c r="P1413" s="486">
        <v>0.6</v>
      </c>
      <c r="Q1413" s="514"/>
      <c r="R1413" s="474">
        <v>256.94</v>
      </c>
      <c r="S1413" s="474">
        <v>154.13999999999999</v>
      </c>
      <c r="T1413" s="514"/>
      <c r="U1413" s="474">
        <v>256.94</v>
      </c>
      <c r="V1413" s="474">
        <v>154.13999999999999</v>
      </c>
      <c r="W1413" s="514"/>
      <c r="X1413" s="465">
        <v>244.7</v>
      </c>
      <c r="Y1413" s="465">
        <v>146.80000000000001</v>
      </c>
      <c r="Z1413" s="514"/>
      <c r="AA1413" s="465">
        <v>212.75</v>
      </c>
      <c r="AB1413" s="465">
        <v>127.65</v>
      </c>
      <c r="AC1413" s="514"/>
      <c r="AD1413" s="465">
        <v>185</v>
      </c>
      <c r="AE1413" s="465">
        <v>111</v>
      </c>
      <c r="AF1413" s="514"/>
      <c r="AG1413" s="465">
        <v>185</v>
      </c>
      <c r="AH1413" s="465">
        <v>111</v>
      </c>
      <c r="AI1413" s="530"/>
      <c r="AJ1413" s="533"/>
      <c r="AK1413" s="533"/>
      <c r="AL1413" s="533"/>
      <c r="AM1413" s="533"/>
      <c r="AN1413" s="533"/>
      <c r="AO1413" s="533"/>
      <c r="AP1413" s="534"/>
    </row>
    <row r="1414" spans="1:42" ht="24" customHeight="1" outlineLevel="1" x14ac:dyDescent="0.25">
      <c r="A1414" s="493"/>
      <c r="B1414" s="471" t="s">
        <v>8654</v>
      </c>
      <c r="C1414" s="469" t="s">
        <v>4627</v>
      </c>
      <c r="E1414" s="472" t="s">
        <v>13535</v>
      </c>
      <c r="F1414" s="469" t="s">
        <v>4455</v>
      </c>
      <c r="G1414" s="468">
        <v>1.1000000000000001</v>
      </c>
      <c r="H1414" s="468">
        <v>0.7</v>
      </c>
      <c r="I1414" s="468" t="s">
        <v>4616</v>
      </c>
      <c r="J1414" s="468">
        <v>59</v>
      </c>
      <c r="K1414" s="479"/>
      <c r="M1414" s="474">
        <f t="shared" si="85"/>
        <v>743.73</v>
      </c>
      <c r="N1414" s="474">
        <f t="shared" si="84"/>
        <v>557.79750000000001</v>
      </c>
      <c r="P1414" s="488">
        <v>0.75</v>
      </c>
      <c r="R1414" s="474">
        <v>600.71</v>
      </c>
      <c r="S1414" s="474">
        <v>497.91</v>
      </c>
      <c r="U1414" s="474">
        <v>600.71</v>
      </c>
      <c r="V1414" s="474">
        <v>497.91</v>
      </c>
      <c r="X1414" s="465">
        <v>572.1</v>
      </c>
      <c r="Y1414" s="465">
        <v>474.2</v>
      </c>
      <c r="AA1414" s="474">
        <v>497.49</v>
      </c>
      <c r="AB1414" s="474">
        <v>412.39</v>
      </c>
      <c r="AD1414" s="474">
        <v>432.6</v>
      </c>
      <c r="AE1414" s="474">
        <v>358.6</v>
      </c>
      <c r="AG1414" s="474">
        <v>432.6</v>
      </c>
      <c r="AH1414" s="474">
        <v>358.6</v>
      </c>
      <c r="AP1414" s="535"/>
    </row>
    <row r="1415" spans="1:42" ht="24" customHeight="1" outlineLevel="1" x14ac:dyDescent="0.25">
      <c r="A1415" s="493"/>
      <c r="B1415" s="471" t="s">
        <v>8655</v>
      </c>
      <c r="C1415" s="469" t="s">
        <v>4627</v>
      </c>
      <c r="E1415" s="472" t="s">
        <v>13536</v>
      </c>
      <c r="F1415" s="469" t="s">
        <v>4455</v>
      </c>
      <c r="G1415" s="468">
        <v>1.1000000000000001</v>
      </c>
      <c r="H1415" s="468">
        <v>0.7</v>
      </c>
      <c r="I1415" s="468" t="s">
        <v>4616</v>
      </c>
      <c r="J1415" s="468">
        <v>47</v>
      </c>
      <c r="K1415" s="479"/>
      <c r="M1415" s="474">
        <f t="shared" si="85"/>
        <v>616.46</v>
      </c>
      <c r="N1415" s="474">
        <f t="shared" si="84"/>
        <v>443.85120000000001</v>
      </c>
      <c r="P1415" s="488">
        <v>0.72</v>
      </c>
      <c r="R1415" s="474">
        <v>497.91</v>
      </c>
      <c r="S1415" s="474">
        <v>395.22</v>
      </c>
      <c r="U1415" s="474">
        <v>497.91</v>
      </c>
      <c r="V1415" s="474">
        <v>395.22</v>
      </c>
      <c r="X1415" s="465">
        <v>474.2</v>
      </c>
      <c r="Y1415" s="465">
        <v>376.4</v>
      </c>
      <c r="AA1415" s="474">
        <v>412.39</v>
      </c>
      <c r="AB1415" s="474">
        <v>327.29000000000002</v>
      </c>
      <c r="AD1415" s="474">
        <v>358.6</v>
      </c>
      <c r="AE1415" s="474">
        <v>284.60000000000002</v>
      </c>
      <c r="AG1415" s="474">
        <v>358.6</v>
      </c>
      <c r="AH1415" s="474">
        <v>284.60000000000002</v>
      </c>
      <c r="AP1415" s="535"/>
    </row>
    <row r="1416" spans="1:42" ht="24" customHeight="1" outlineLevel="1" x14ac:dyDescent="0.25">
      <c r="A1416" s="493"/>
      <c r="B1416" s="471" t="s">
        <v>8656</v>
      </c>
      <c r="C1416" s="469" t="s">
        <v>4627</v>
      </c>
      <c r="E1416" s="472" t="s">
        <v>13537</v>
      </c>
      <c r="F1416" s="469" t="s">
        <v>4455</v>
      </c>
      <c r="G1416" s="468">
        <v>1.1000000000000001</v>
      </c>
      <c r="H1416" s="468">
        <v>0.7</v>
      </c>
      <c r="I1416" s="468" t="s">
        <v>4616</v>
      </c>
      <c r="J1416" s="468">
        <v>58</v>
      </c>
      <c r="K1416" s="479"/>
      <c r="M1416" s="474">
        <f t="shared" si="85"/>
        <v>445.25</v>
      </c>
      <c r="N1416" s="474">
        <f t="shared" si="84"/>
        <v>280.50749999999999</v>
      </c>
      <c r="P1416" s="488">
        <v>0.63</v>
      </c>
      <c r="R1416" s="474">
        <v>359.63</v>
      </c>
      <c r="S1416" s="474">
        <v>256.94</v>
      </c>
      <c r="U1416" s="474">
        <v>359.63</v>
      </c>
      <c r="V1416" s="474">
        <v>256.94</v>
      </c>
      <c r="X1416" s="465">
        <v>342.5</v>
      </c>
      <c r="Y1416" s="465">
        <v>244.7</v>
      </c>
      <c r="AA1416" s="474">
        <v>297.85000000000002</v>
      </c>
      <c r="AB1416" s="474">
        <v>212.75</v>
      </c>
      <c r="AD1416" s="474">
        <v>259</v>
      </c>
      <c r="AE1416" s="474">
        <v>185</v>
      </c>
      <c r="AG1416" s="474">
        <v>259</v>
      </c>
      <c r="AH1416" s="474">
        <v>185</v>
      </c>
      <c r="AP1416" s="535"/>
    </row>
    <row r="1417" spans="1:42" ht="24" customHeight="1" outlineLevel="1" x14ac:dyDescent="0.25">
      <c r="A1417" s="493"/>
      <c r="B1417" s="471" t="s">
        <v>8657</v>
      </c>
      <c r="C1417" s="469" t="s">
        <v>4627</v>
      </c>
      <c r="E1417" s="472" t="s">
        <v>13538</v>
      </c>
      <c r="F1417" s="469" t="s">
        <v>4455</v>
      </c>
      <c r="G1417" s="468">
        <v>1.1000000000000001</v>
      </c>
      <c r="H1417" s="468">
        <v>0.7</v>
      </c>
      <c r="I1417" s="468" t="s">
        <v>4616</v>
      </c>
      <c r="J1417" s="477">
        <v>8.625</v>
      </c>
      <c r="K1417" s="479"/>
      <c r="M1417" s="474">
        <f t="shared" si="85"/>
        <v>361.01</v>
      </c>
      <c r="N1417" s="474">
        <f t="shared" si="84"/>
        <v>227.43629999999999</v>
      </c>
      <c r="P1417" s="488">
        <v>0.63</v>
      </c>
      <c r="R1417" s="474">
        <v>291.58999999999997</v>
      </c>
      <c r="S1417" s="474">
        <v>174.93</v>
      </c>
      <c r="U1417" s="474">
        <v>291.58999999999997</v>
      </c>
      <c r="V1417" s="474">
        <v>174.93</v>
      </c>
      <c r="X1417" s="465">
        <v>277.7</v>
      </c>
      <c r="Y1417" s="465">
        <v>166.6</v>
      </c>
      <c r="AA1417" s="474">
        <v>241.5</v>
      </c>
      <c r="AB1417" s="474">
        <v>144.9</v>
      </c>
      <c r="AD1417" s="474">
        <v>210</v>
      </c>
      <c r="AE1417" s="474">
        <v>126</v>
      </c>
      <c r="AG1417" s="474">
        <v>210</v>
      </c>
      <c r="AH1417" s="474">
        <v>126</v>
      </c>
      <c r="AP1417" s="535"/>
    </row>
    <row r="1418" spans="1:42" ht="24" customHeight="1" outlineLevel="1" x14ac:dyDescent="0.25">
      <c r="A1418" s="493"/>
      <c r="B1418" s="471" t="s">
        <v>8658</v>
      </c>
      <c r="C1418" s="469" t="s">
        <v>4627</v>
      </c>
      <c r="E1418" s="472" t="s">
        <v>13539</v>
      </c>
      <c r="F1418" s="469" t="s">
        <v>4455</v>
      </c>
      <c r="G1418" s="468">
        <v>1.1000000000000001</v>
      </c>
      <c r="H1418" s="468">
        <v>0.7</v>
      </c>
      <c r="I1418" s="468" t="s">
        <v>4616</v>
      </c>
      <c r="K1418" s="479"/>
      <c r="M1418" s="474">
        <f t="shared" si="85"/>
        <v>447.07</v>
      </c>
      <c r="N1418" s="474">
        <f t="shared" si="84"/>
        <v>321.8904</v>
      </c>
      <c r="P1418" s="488">
        <v>0.72</v>
      </c>
      <c r="R1418" s="474">
        <v>361.1</v>
      </c>
      <c r="S1418" s="474">
        <v>258.3</v>
      </c>
      <c r="U1418" s="474">
        <v>361.1</v>
      </c>
      <c r="V1418" s="474">
        <v>258.3</v>
      </c>
      <c r="X1418" s="465">
        <v>343.9</v>
      </c>
      <c r="Y1418" s="465">
        <v>246</v>
      </c>
      <c r="AA1418" s="474">
        <v>299</v>
      </c>
      <c r="AB1418" s="474">
        <v>213.9</v>
      </c>
      <c r="AD1418" s="474">
        <v>260</v>
      </c>
      <c r="AE1418" s="474">
        <v>186</v>
      </c>
      <c r="AG1418" s="474">
        <v>260</v>
      </c>
      <c r="AH1418" s="474">
        <v>186</v>
      </c>
      <c r="AP1418" s="535"/>
    </row>
    <row r="1419" spans="1:42" ht="24" customHeight="1" outlineLevel="1" x14ac:dyDescent="0.25">
      <c r="A1419" s="493"/>
      <c r="B1419" s="471" t="s">
        <v>19791</v>
      </c>
      <c r="C1419" s="469" t="s">
        <v>4627</v>
      </c>
      <c r="E1419" s="472" t="s">
        <v>19790</v>
      </c>
      <c r="F1419" s="469" t="s">
        <v>4455</v>
      </c>
      <c r="G1419" s="468">
        <v>1.1000000000000001</v>
      </c>
      <c r="H1419" s="468">
        <v>0.7</v>
      </c>
      <c r="I1419" s="468" t="s">
        <v>4616</v>
      </c>
      <c r="K1419" s="479"/>
      <c r="M1419" s="474">
        <f t="shared" si="85"/>
        <v>635.89499999999998</v>
      </c>
      <c r="N1419" s="474">
        <f t="shared" si="84"/>
        <v>476.92124999999999</v>
      </c>
      <c r="P1419" s="488">
        <v>0.75</v>
      </c>
      <c r="R1419" s="474">
        <v>513.61</v>
      </c>
      <c r="S1419" s="474">
        <v>385.2</v>
      </c>
      <c r="U1419" s="474">
        <v>513.61</v>
      </c>
      <c r="V1419" s="474">
        <v>385.2</v>
      </c>
      <c r="X1419" s="465">
        <v>489.15</v>
      </c>
      <c r="Y1419" s="465">
        <v>366.86</v>
      </c>
      <c r="AA1419" s="474">
        <v>0</v>
      </c>
      <c r="AB1419" s="474">
        <v>0</v>
      </c>
      <c r="AD1419" s="474"/>
      <c r="AE1419" s="474"/>
      <c r="AG1419" s="474"/>
      <c r="AH1419" s="474"/>
      <c r="AP1419" s="535"/>
    </row>
    <row r="1420" spans="1:42" s="466" customFormat="1" ht="24" customHeight="1" outlineLevel="1" x14ac:dyDescent="0.25">
      <c r="A1420" s="492"/>
      <c r="B1420" s="462" t="s">
        <v>19792</v>
      </c>
      <c r="C1420" s="461" t="s">
        <v>4627</v>
      </c>
      <c r="D1420" s="461"/>
      <c r="E1420" s="466" t="s">
        <v>13534</v>
      </c>
      <c r="F1420" s="461" t="s">
        <v>4455</v>
      </c>
      <c r="G1420" s="464">
        <v>1.5</v>
      </c>
      <c r="H1420" s="464">
        <v>0.7</v>
      </c>
      <c r="I1420" s="464" t="s">
        <v>4616</v>
      </c>
      <c r="J1420" s="464">
        <v>46</v>
      </c>
      <c r="K1420" s="467">
        <v>2.875</v>
      </c>
      <c r="L1420" s="464">
        <v>1.3</v>
      </c>
      <c r="M1420" s="474">
        <f t="shared" si="85"/>
        <v>390</v>
      </c>
      <c r="N1420" s="474">
        <f t="shared" si="84"/>
        <v>234</v>
      </c>
      <c r="O1420" s="514"/>
      <c r="P1420" s="486">
        <v>0.6</v>
      </c>
      <c r="Q1420" s="514"/>
      <c r="R1420" s="474">
        <v>315</v>
      </c>
      <c r="S1420" s="474">
        <v>189</v>
      </c>
      <c r="T1420" s="514"/>
      <c r="U1420" s="474">
        <v>315</v>
      </c>
      <c r="V1420" s="474">
        <v>189</v>
      </c>
      <c r="W1420" s="514"/>
      <c r="X1420" s="465">
        <v>300</v>
      </c>
      <c r="Y1420" s="465">
        <v>180</v>
      </c>
      <c r="Z1420" s="514"/>
      <c r="AA1420" s="465">
        <v>0</v>
      </c>
      <c r="AB1420" s="465">
        <v>0</v>
      </c>
      <c r="AC1420" s="514"/>
      <c r="AD1420" s="465"/>
      <c r="AE1420" s="465"/>
      <c r="AF1420" s="514"/>
      <c r="AG1420" s="465">
        <v>185</v>
      </c>
      <c r="AH1420" s="465">
        <v>111</v>
      </c>
      <c r="AI1420" s="530"/>
      <c r="AJ1420" s="533"/>
      <c r="AK1420" s="533"/>
      <c r="AL1420" s="533"/>
      <c r="AM1420" s="533"/>
      <c r="AN1420" s="533"/>
      <c r="AO1420" s="533"/>
      <c r="AP1420" s="534"/>
    </row>
    <row r="1421" spans="1:42" ht="24" customHeight="1" outlineLevel="1" x14ac:dyDescent="0.25">
      <c r="A1421" s="493"/>
      <c r="B1421" s="471" t="s">
        <v>19793</v>
      </c>
      <c r="C1421" s="469" t="s">
        <v>4627</v>
      </c>
      <c r="E1421" s="472" t="s">
        <v>13535</v>
      </c>
      <c r="F1421" s="469" t="s">
        <v>4455</v>
      </c>
      <c r="G1421" s="468">
        <v>1.5</v>
      </c>
      <c r="H1421" s="468">
        <v>0.7</v>
      </c>
      <c r="I1421" s="468" t="s">
        <v>4616</v>
      </c>
      <c r="J1421" s="468">
        <v>59</v>
      </c>
      <c r="K1421" s="479"/>
      <c r="M1421" s="474">
        <v>800.85</v>
      </c>
      <c r="N1421" s="474">
        <f t="shared" si="84"/>
        <v>600.63750000000005</v>
      </c>
      <c r="P1421" s="488">
        <v>0.75</v>
      </c>
      <c r="R1421" s="474">
        <v>0</v>
      </c>
      <c r="S1421" s="474">
        <v>0</v>
      </c>
      <c r="U1421" s="474">
        <v>0</v>
      </c>
      <c r="V1421" s="474">
        <v>0</v>
      </c>
      <c r="X1421" s="465">
        <v>0</v>
      </c>
      <c r="Y1421" s="465">
        <v>0</v>
      </c>
      <c r="AA1421" s="474">
        <v>0</v>
      </c>
      <c r="AB1421" s="474">
        <v>0</v>
      </c>
      <c r="AD1421" s="474"/>
      <c r="AE1421" s="474"/>
      <c r="AG1421" s="474">
        <v>432.6</v>
      </c>
      <c r="AH1421" s="474">
        <v>358.6</v>
      </c>
      <c r="AP1421" s="535"/>
    </row>
    <row r="1422" spans="1:42" ht="24" customHeight="1" outlineLevel="1" x14ac:dyDescent="0.25">
      <c r="A1422" s="493"/>
      <c r="B1422" s="471" t="s">
        <v>19794</v>
      </c>
      <c r="C1422" s="469" t="s">
        <v>4627</v>
      </c>
      <c r="E1422" s="472" t="s">
        <v>13536</v>
      </c>
      <c r="F1422" s="469" t="s">
        <v>4455</v>
      </c>
      <c r="G1422" s="468">
        <v>1.5</v>
      </c>
      <c r="H1422" s="468">
        <v>0.7</v>
      </c>
      <c r="I1422" s="468" t="s">
        <v>4616</v>
      </c>
      <c r="J1422" s="468">
        <v>47</v>
      </c>
      <c r="K1422" s="479"/>
      <c r="M1422" s="474">
        <v>690.85</v>
      </c>
      <c r="N1422" s="474">
        <f t="shared" si="84"/>
        <v>497.41199999999998</v>
      </c>
      <c r="P1422" s="488">
        <v>0.72</v>
      </c>
      <c r="R1422" s="474">
        <v>0</v>
      </c>
      <c r="S1422" s="474">
        <v>0</v>
      </c>
      <c r="U1422" s="474">
        <v>0</v>
      </c>
      <c r="V1422" s="474">
        <v>0</v>
      </c>
      <c r="X1422" s="465">
        <v>0</v>
      </c>
      <c r="Y1422" s="465">
        <v>0</v>
      </c>
      <c r="AA1422" s="474">
        <v>0</v>
      </c>
      <c r="AB1422" s="474">
        <v>0</v>
      </c>
      <c r="AD1422" s="474"/>
      <c r="AE1422" s="474"/>
      <c r="AG1422" s="474">
        <v>358.6</v>
      </c>
      <c r="AH1422" s="474">
        <v>284.60000000000002</v>
      </c>
      <c r="AP1422" s="535"/>
    </row>
    <row r="1423" spans="1:42" ht="24" customHeight="1" outlineLevel="1" x14ac:dyDescent="0.25">
      <c r="A1423" s="493"/>
      <c r="B1423" s="471" t="s">
        <v>19795</v>
      </c>
      <c r="C1423" s="469" t="s">
        <v>4627</v>
      </c>
      <c r="E1423" s="472" t="s">
        <v>13537</v>
      </c>
      <c r="F1423" s="469" t="s">
        <v>4455</v>
      </c>
      <c r="G1423" s="468">
        <v>1.5</v>
      </c>
      <c r="H1423" s="468">
        <v>0.7</v>
      </c>
      <c r="I1423" s="468" t="s">
        <v>4616</v>
      </c>
      <c r="J1423" s="468">
        <v>58</v>
      </c>
      <c r="K1423" s="479"/>
      <c r="M1423" s="474">
        <f>X1423*$O$3</f>
        <v>514.80000000000007</v>
      </c>
      <c r="N1423" s="474">
        <f t="shared" si="84"/>
        <v>324.32400000000007</v>
      </c>
      <c r="P1423" s="488">
        <v>0.63</v>
      </c>
      <c r="R1423" s="474">
        <v>415.8</v>
      </c>
      <c r="S1423" s="474">
        <v>289.8</v>
      </c>
      <c r="U1423" s="474">
        <v>415.8</v>
      </c>
      <c r="V1423" s="474">
        <v>289.8</v>
      </c>
      <c r="X1423" s="465">
        <v>396</v>
      </c>
      <c r="Y1423" s="465">
        <v>276</v>
      </c>
      <c r="AA1423" s="474">
        <v>0</v>
      </c>
      <c r="AB1423" s="474">
        <v>0</v>
      </c>
      <c r="AD1423" s="474"/>
      <c r="AE1423" s="474"/>
      <c r="AG1423" s="474">
        <v>259</v>
      </c>
      <c r="AH1423" s="474">
        <v>185</v>
      </c>
      <c r="AP1423" s="535"/>
    </row>
    <row r="1424" spans="1:42" ht="24" customHeight="1" outlineLevel="1" x14ac:dyDescent="0.25">
      <c r="A1424" s="493"/>
      <c r="B1424" s="471" t="s">
        <v>19796</v>
      </c>
      <c r="C1424" s="469" t="s">
        <v>4627</v>
      </c>
      <c r="E1424" s="472" t="s">
        <v>13538</v>
      </c>
      <c r="F1424" s="469" t="s">
        <v>4455</v>
      </c>
      <c r="G1424" s="468">
        <v>1.5</v>
      </c>
      <c r="H1424" s="468">
        <v>0.7</v>
      </c>
      <c r="I1424" s="468" t="s">
        <v>4616</v>
      </c>
      <c r="J1424" s="477">
        <v>8.625</v>
      </c>
      <c r="K1424" s="479"/>
      <c r="M1424" s="474">
        <v>414</v>
      </c>
      <c r="N1424" s="474">
        <f t="shared" si="84"/>
        <v>260.82</v>
      </c>
      <c r="P1424" s="488">
        <v>0.63</v>
      </c>
      <c r="R1424" s="474">
        <v>0</v>
      </c>
      <c r="S1424" s="474">
        <v>0</v>
      </c>
      <c r="U1424" s="474">
        <v>0</v>
      </c>
      <c r="V1424" s="474">
        <v>0</v>
      </c>
      <c r="X1424" s="465">
        <v>0</v>
      </c>
      <c r="Y1424" s="465">
        <v>0</v>
      </c>
      <c r="AA1424" s="474">
        <v>0</v>
      </c>
      <c r="AB1424" s="474">
        <v>0</v>
      </c>
      <c r="AD1424" s="474"/>
      <c r="AE1424" s="474"/>
      <c r="AG1424" s="474">
        <v>210</v>
      </c>
      <c r="AH1424" s="474">
        <v>126</v>
      </c>
      <c r="AP1424" s="535"/>
    </row>
    <row r="1425" spans="1:42" ht="24" customHeight="1" outlineLevel="1" x14ac:dyDescent="0.25">
      <c r="A1425" s="493"/>
      <c r="B1425" s="471" t="s">
        <v>19797</v>
      </c>
      <c r="C1425" s="469" t="s">
        <v>4627</v>
      </c>
      <c r="E1425" s="472" t="s">
        <v>13539</v>
      </c>
      <c r="F1425" s="469" t="s">
        <v>4455</v>
      </c>
      <c r="G1425" s="468">
        <v>1.5</v>
      </c>
      <c r="H1425" s="468">
        <v>0.7</v>
      </c>
      <c r="I1425" s="468" t="s">
        <v>4616</v>
      </c>
      <c r="K1425" s="479"/>
      <c r="M1425" s="474">
        <f t="shared" ref="M1425:M1438" si="86">X1425*$O$3</f>
        <v>637</v>
      </c>
      <c r="N1425" s="474">
        <f t="shared" si="84"/>
        <v>458.64</v>
      </c>
      <c r="P1425" s="488">
        <v>0.72</v>
      </c>
      <c r="R1425" s="474">
        <v>514.5</v>
      </c>
      <c r="S1425" s="474">
        <v>388.5</v>
      </c>
      <c r="U1425" s="474">
        <v>514.5</v>
      </c>
      <c r="V1425" s="474">
        <v>388.5</v>
      </c>
      <c r="X1425" s="465">
        <v>490</v>
      </c>
      <c r="Y1425" s="465">
        <v>370</v>
      </c>
      <c r="AA1425" s="474">
        <v>0</v>
      </c>
      <c r="AB1425" s="474">
        <v>0</v>
      </c>
      <c r="AD1425" s="474"/>
      <c r="AE1425" s="474"/>
      <c r="AG1425" s="474">
        <v>260</v>
      </c>
      <c r="AH1425" s="474">
        <v>186</v>
      </c>
      <c r="AP1425" s="535"/>
    </row>
    <row r="1426" spans="1:42" ht="24" customHeight="1" outlineLevel="1" x14ac:dyDescent="0.25">
      <c r="A1426" s="493"/>
      <c r="B1426" s="471" t="s">
        <v>19798</v>
      </c>
      <c r="C1426" s="469" t="s">
        <v>4627</v>
      </c>
      <c r="E1426" s="472" t="s">
        <v>19790</v>
      </c>
      <c r="F1426" s="469" t="s">
        <v>4455</v>
      </c>
      <c r="G1426" s="468">
        <v>1.5</v>
      </c>
      <c r="H1426" s="468">
        <v>0.7</v>
      </c>
      <c r="I1426" s="468" t="s">
        <v>4616</v>
      </c>
      <c r="K1426" s="479"/>
      <c r="M1426" s="474">
        <f t="shared" si="86"/>
        <v>761.80000000000007</v>
      </c>
      <c r="N1426" s="474">
        <f t="shared" si="84"/>
        <v>571.35</v>
      </c>
      <c r="P1426" s="488">
        <v>0.75</v>
      </c>
      <c r="R1426" s="474">
        <v>615.29999999999995</v>
      </c>
      <c r="S1426" s="474">
        <v>489.3</v>
      </c>
      <c r="U1426" s="474">
        <v>615.29999999999995</v>
      </c>
      <c r="V1426" s="474">
        <v>489.3</v>
      </c>
      <c r="X1426" s="465">
        <v>586</v>
      </c>
      <c r="Y1426" s="465">
        <v>466</v>
      </c>
      <c r="AA1426" s="474">
        <v>0</v>
      </c>
      <c r="AB1426" s="474">
        <v>0</v>
      </c>
      <c r="AD1426" s="474"/>
      <c r="AE1426" s="474"/>
      <c r="AG1426" s="474"/>
      <c r="AH1426" s="474"/>
      <c r="AP1426" s="535"/>
    </row>
    <row r="1427" spans="1:42" s="466" customFormat="1" ht="24" customHeight="1" outlineLevel="1" x14ac:dyDescent="0.25">
      <c r="A1427" s="492"/>
      <c r="B1427" s="462" t="s">
        <v>135</v>
      </c>
      <c r="C1427" s="461" t="s">
        <v>4627</v>
      </c>
      <c r="D1427" s="461"/>
      <c r="E1427" s="466" t="s">
        <v>13534</v>
      </c>
      <c r="F1427" s="461" t="s">
        <v>4455</v>
      </c>
      <c r="G1427" s="464">
        <v>1.9</v>
      </c>
      <c r="H1427" s="464">
        <v>1.22</v>
      </c>
      <c r="I1427" s="464" t="s">
        <v>4616</v>
      </c>
      <c r="J1427" s="464">
        <v>80</v>
      </c>
      <c r="K1427" s="467">
        <v>5</v>
      </c>
      <c r="L1427" s="464">
        <v>4</v>
      </c>
      <c r="M1427" s="474">
        <f t="shared" si="86"/>
        <v>550.16</v>
      </c>
      <c r="N1427" s="474">
        <f t="shared" si="84"/>
        <v>330.09599999999995</v>
      </c>
      <c r="O1427" s="514"/>
      <c r="P1427" s="486">
        <v>0.6</v>
      </c>
      <c r="Q1427" s="514"/>
      <c r="R1427" s="474">
        <v>444.36</v>
      </c>
      <c r="S1427" s="474">
        <v>266.60000000000002</v>
      </c>
      <c r="T1427" s="514"/>
      <c r="U1427" s="474">
        <v>444.36</v>
      </c>
      <c r="V1427" s="474">
        <v>266.60000000000002</v>
      </c>
      <c r="W1427" s="514"/>
      <c r="X1427" s="465">
        <v>423.2</v>
      </c>
      <c r="Y1427" s="465">
        <v>253.9</v>
      </c>
      <c r="Z1427" s="514"/>
      <c r="AA1427" s="465">
        <v>368</v>
      </c>
      <c r="AB1427" s="465">
        <v>220.8</v>
      </c>
      <c r="AC1427" s="514"/>
      <c r="AD1427" s="465">
        <v>320</v>
      </c>
      <c r="AE1427" s="465">
        <v>192</v>
      </c>
      <c r="AF1427" s="514"/>
      <c r="AG1427" s="465">
        <v>320</v>
      </c>
      <c r="AH1427" s="465">
        <v>192</v>
      </c>
      <c r="AI1427" s="530"/>
      <c r="AJ1427" s="533"/>
      <c r="AK1427" s="533"/>
      <c r="AL1427" s="533"/>
      <c r="AM1427" s="533"/>
      <c r="AN1427" s="533"/>
      <c r="AO1427" s="533"/>
      <c r="AP1427" s="534"/>
    </row>
    <row r="1428" spans="1:42" ht="24" customHeight="1" outlineLevel="1" x14ac:dyDescent="0.25">
      <c r="A1428" s="493"/>
      <c r="B1428" s="471" t="s">
        <v>8659</v>
      </c>
      <c r="C1428" s="469" t="s">
        <v>4627</v>
      </c>
      <c r="E1428" s="472" t="s">
        <v>13535</v>
      </c>
      <c r="F1428" s="469" t="s">
        <v>4455</v>
      </c>
      <c r="G1428" s="468">
        <v>1.9</v>
      </c>
      <c r="H1428" s="468">
        <v>1.22</v>
      </c>
      <c r="I1428" s="468" t="s">
        <v>4616</v>
      </c>
      <c r="J1428" s="468">
        <v>93</v>
      </c>
      <c r="K1428" s="479"/>
      <c r="M1428" s="474">
        <f t="shared" si="86"/>
        <v>1157.3899999999999</v>
      </c>
      <c r="N1428" s="474">
        <f t="shared" si="84"/>
        <v>868.0424999999999</v>
      </c>
      <c r="P1428" s="488">
        <v>0.75</v>
      </c>
      <c r="R1428" s="474">
        <v>934.82</v>
      </c>
      <c r="S1428" s="474">
        <v>757.05</v>
      </c>
      <c r="U1428" s="474">
        <v>934.82</v>
      </c>
      <c r="V1428" s="474">
        <v>757.05</v>
      </c>
      <c r="X1428" s="465">
        <v>890.3</v>
      </c>
      <c r="Y1428" s="465">
        <v>721</v>
      </c>
      <c r="AA1428" s="474">
        <v>774.18</v>
      </c>
      <c r="AB1428" s="474">
        <v>626.98</v>
      </c>
      <c r="AD1428" s="474">
        <v>673.2</v>
      </c>
      <c r="AE1428" s="474">
        <v>545.20000000000005</v>
      </c>
      <c r="AG1428" s="474">
        <v>673.2</v>
      </c>
      <c r="AH1428" s="474">
        <v>545.20000000000005</v>
      </c>
      <c r="AP1428" s="535"/>
    </row>
    <row r="1429" spans="1:42" ht="24" customHeight="1" outlineLevel="1" x14ac:dyDescent="0.25">
      <c r="A1429" s="493"/>
      <c r="B1429" s="471" t="s">
        <v>8660</v>
      </c>
      <c r="C1429" s="469" t="s">
        <v>4627</v>
      </c>
      <c r="E1429" s="472" t="s">
        <v>13536</v>
      </c>
      <c r="F1429" s="469" t="s">
        <v>4455</v>
      </c>
      <c r="G1429" s="468">
        <v>1.9</v>
      </c>
      <c r="H1429" s="468">
        <v>1.22</v>
      </c>
      <c r="I1429" s="468" t="s">
        <v>4616</v>
      </c>
      <c r="J1429" s="468">
        <v>81</v>
      </c>
      <c r="K1429" s="479"/>
      <c r="M1429" s="474">
        <f t="shared" si="86"/>
        <v>1030.1200000000001</v>
      </c>
      <c r="N1429" s="474">
        <f t="shared" si="84"/>
        <v>741.68640000000005</v>
      </c>
      <c r="P1429" s="488">
        <v>0.72</v>
      </c>
      <c r="R1429" s="474">
        <v>832.02</v>
      </c>
      <c r="S1429" s="474">
        <v>654.36</v>
      </c>
      <c r="U1429" s="474">
        <v>832.02</v>
      </c>
      <c r="V1429" s="474">
        <v>654.36</v>
      </c>
      <c r="X1429" s="465">
        <v>792.4</v>
      </c>
      <c r="Y1429" s="465">
        <v>623.20000000000005</v>
      </c>
      <c r="AA1429" s="474">
        <v>689.08</v>
      </c>
      <c r="AB1429" s="474">
        <v>541.88</v>
      </c>
      <c r="AD1429" s="474">
        <v>599.20000000000005</v>
      </c>
      <c r="AE1429" s="474">
        <v>471.2</v>
      </c>
      <c r="AG1429" s="474">
        <v>599.20000000000005</v>
      </c>
      <c r="AH1429" s="474">
        <v>471.2</v>
      </c>
      <c r="AP1429" s="535"/>
    </row>
    <row r="1430" spans="1:42" ht="24" customHeight="1" outlineLevel="1" x14ac:dyDescent="0.25">
      <c r="A1430" s="493"/>
      <c r="B1430" s="471" t="s">
        <v>8661</v>
      </c>
      <c r="C1430" s="469" t="s">
        <v>4627</v>
      </c>
      <c r="E1430" s="472" t="s">
        <v>13537</v>
      </c>
      <c r="F1430" s="469" t="s">
        <v>4455</v>
      </c>
      <c r="G1430" s="468">
        <v>1.9</v>
      </c>
      <c r="H1430" s="468">
        <v>1.22</v>
      </c>
      <c r="I1430" s="468" t="s">
        <v>4616</v>
      </c>
      <c r="J1430" s="468">
        <v>92</v>
      </c>
      <c r="K1430" s="479"/>
      <c r="M1430" s="474">
        <f t="shared" si="86"/>
        <v>677.43000000000006</v>
      </c>
      <c r="N1430" s="474">
        <f t="shared" si="84"/>
        <v>426.78090000000003</v>
      </c>
      <c r="P1430" s="488">
        <v>0.63</v>
      </c>
      <c r="R1430" s="474">
        <v>547.16</v>
      </c>
      <c r="S1430" s="474">
        <v>369.39</v>
      </c>
      <c r="U1430" s="474">
        <v>547.16</v>
      </c>
      <c r="V1430" s="474">
        <v>369.39</v>
      </c>
      <c r="X1430" s="465">
        <v>521.1</v>
      </c>
      <c r="Y1430" s="465">
        <v>351.8</v>
      </c>
      <c r="AA1430" s="474">
        <v>453.1</v>
      </c>
      <c r="AB1430" s="474">
        <v>305.89999999999998</v>
      </c>
      <c r="AD1430" s="474">
        <v>394</v>
      </c>
      <c r="AE1430" s="474">
        <v>266</v>
      </c>
      <c r="AG1430" s="474">
        <v>394</v>
      </c>
      <c r="AH1430" s="474">
        <v>266</v>
      </c>
      <c r="AP1430" s="535"/>
    </row>
    <row r="1431" spans="1:42" ht="24" customHeight="1" outlineLevel="1" x14ac:dyDescent="0.25">
      <c r="A1431" s="493"/>
      <c r="B1431" s="471" t="s">
        <v>8662</v>
      </c>
      <c r="C1431" s="469" t="s">
        <v>4627</v>
      </c>
      <c r="E1431" s="472" t="s">
        <v>13538</v>
      </c>
      <c r="F1431" s="469" t="s">
        <v>4455</v>
      </c>
      <c r="G1431" s="468">
        <v>1.9</v>
      </c>
      <c r="H1431" s="468">
        <v>1.22</v>
      </c>
      <c r="I1431" s="468" t="s">
        <v>4616</v>
      </c>
      <c r="J1431" s="477">
        <v>15</v>
      </c>
      <c r="K1431" s="479"/>
      <c r="M1431" s="474">
        <f t="shared" si="86"/>
        <v>622.31000000000006</v>
      </c>
      <c r="N1431" s="474">
        <f t="shared" si="84"/>
        <v>392.05530000000005</v>
      </c>
      <c r="P1431" s="488">
        <v>0.63</v>
      </c>
      <c r="R1431" s="474">
        <v>502.64</v>
      </c>
      <c r="S1431" s="474">
        <v>301.56</v>
      </c>
      <c r="U1431" s="474">
        <v>502.64</v>
      </c>
      <c r="V1431" s="474">
        <v>301.56</v>
      </c>
      <c r="X1431" s="465">
        <v>478.7</v>
      </c>
      <c r="Y1431" s="465">
        <v>287.2</v>
      </c>
      <c r="AA1431" s="474">
        <v>416.3</v>
      </c>
      <c r="AB1431" s="474">
        <v>249.78</v>
      </c>
      <c r="AD1431" s="474">
        <v>362</v>
      </c>
      <c r="AE1431" s="474">
        <v>217.2</v>
      </c>
      <c r="AG1431" s="474">
        <v>362</v>
      </c>
      <c r="AH1431" s="474">
        <v>217.2</v>
      </c>
      <c r="AP1431" s="535"/>
    </row>
    <row r="1432" spans="1:42" ht="24" customHeight="1" outlineLevel="1" x14ac:dyDescent="0.25">
      <c r="A1432" s="493"/>
      <c r="B1432" s="471" t="s">
        <v>8663</v>
      </c>
      <c r="C1432" s="469" t="s">
        <v>4627</v>
      </c>
      <c r="E1432" s="472" t="s">
        <v>13539</v>
      </c>
      <c r="F1432" s="469" t="s">
        <v>4455</v>
      </c>
      <c r="G1432" s="468">
        <v>1.9</v>
      </c>
      <c r="H1432" s="468">
        <v>1.22</v>
      </c>
      <c r="I1432" s="468" t="s">
        <v>4616</v>
      </c>
      <c r="K1432" s="479"/>
      <c r="M1432" s="474">
        <f t="shared" si="86"/>
        <v>743.6</v>
      </c>
      <c r="N1432" s="474">
        <f t="shared" si="84"/>
        <v>535.39200000000005</v>
      </c>
      <c r="P1432" s="488">
        <v>0.72</v>
      </c>
      <c r="R1432" s="474">
        <v>600.6</v>
      </c>
      <c r="S1432" s="474">
        <v>422.84</v>
      </c>
      <c r="U1432" s="474">
        <v>600.6</v>
      </c>
      <c r="V1432" s="474">
        <v>422.84</v>
      </c>
      <c r="X1432" s="465">
        <v>572</v>
      </c>
      <c r="Y1432" s="465">
        <v>402.7</v>
      </c>
      <c r="AA1432" s="474">
        <v>497.38</v>
      </c>
      <c r="AB1432" s="474">
        <v>350.18</v>
      </c>
      <c r="AD1432" s="474">
        <v>432.5</v>
      </c>
      <c r="AE1432" s="474">
        <v>304.5</v>
      </c>
      <c r="AG1432" s="474">
        <v>432.5</v>
      </c>
      <c r="AH1432" s="474">
        <v>304.5</v>
      </c>
      <c r="AP1432" s="535"/>
    </row>
    <row r="1433" spans="1:42" ht="24" customHeight="1" outlineLevel="1" x14ac:dyDescent="0.25">
      <c r="A1433" s="493"/>
      <c r="B1433" s="471" t="s">
        <v>19799</v>
      </c>
      <c r="C1433" s="469" t="s">
        <v>4627</v>
      </c>
      <c r="E1433" s="472" t="s">
        <v>19790</v>
      </c>
      <c r="F1433" s="469" t="s">
        <v>4455</v>
      </c>
      <c r="G1433" s="468">
        <v>1.9</v>
      </c>
      <c r="H1433" s="468">
        <v>1.22</v>
      </c>
      <c r="I1433" s="468" t="s">
        <v>4616</v>
      </c>
      <c r="K1433" s="479"/>
      <c r="M1433" s="474">
        <f t="shared" si="86"/>
        <v>993.2</v>
      </c>
      <c r="N1433" s="474">
        <f t="shared" si="84"/>
        <v>744.90000000000009</v>
      </c>
      <c r="P1433" s="488">
        <v>0.75</v>
      </c>
      <c r="R1433" s="474">
        <v>802.2</v>
      </c>
      <c r="S1433" s="474">
        <v>601.61</v>
      </c>
      <c r="U1433" s="474">
        <v>802.2</v>
      </c>
      <c r="V1433" s="474">
        <v>601.61</v>
      </c>
      <c r="X1433" s="465">
        <v>764</v>
      </c>
      <c r="Y1433" s="465">
        <v>572.96</v>
      </c>
      <c r="AA1433" s="474">
        <v>0</v>
      </c>
      <c r="AB1433" s="474">
        <v>0</v>
      </c>
      <c r="AD1433" s="474"/>
      <c r="AE1433" s="474"/>
      <c r="AG1433" s="474"/>
      <c r="AH1433" s="474"/>
      <c r="AP1433" s="535"/>
    </row>
    <row r="1434" spans="1:42" s="466" customFormat="1" ht="24" customHeight="1" outlineLevel="1" x14ac:dyDescent="0.25">
      <c r="A1434" s="492"/>
      <c r="B1434" s="462" t="s">
        <v>136</v>
      </c>
      <c r="C1434" s="461" t="s">
        <v>4627</v>
      </c>
      <c r="D1434" s="461"/>
      <c r="E1434" s="466" t="s">
        <v>13534</v>
      </c>
      <c r="F1434" s="461" t="s">
        <v>4455</v>
      </c>
      <c r="G1434" s="464">
        <v>2.2999999999999998</v>
      </c>
      <c r="H1434" s="464">
        <v>1.47</v>
      </c>
      <c r="I1434" s="464" t="s">
        <v>4616</v>
      </c>
      <c r="J1434" s="464">
        <v>97</v>
      </c>
      <c r="K1434" s="467">
        <v>6.0625</v>
      </c>
      <c r="L1434" s="464">
        <v>4.5</v>
      </c>
      <c r="M1434" s="474">
        <f t="shared" si="86"/>
        <v>667.03000000000009</v>
      </c>
      <c r="N1434" s="474">
        <f t="shared" si="84"/>
        <v>400.21800000000002</v>
      </c>
      <c r="O1434" s="514"/>
      <c r="P1434" s="486">
        <v>0.6</v>
      </c>
      <c r="Q1434" s="514"/>
      <c r="R1434" s="474">
        <v>538.76</v>
      </c>
      <c r="S1434" s="474">
        <v>323.3</v>
      </c>
      <c r="T1434" s="514"/>
      <c r="U1434" s="474">
        <v>538.76</v>
      </c>
      <c r="V1434" s="474">
        <v>323.3</v>
      </c>
      <c r="W1434" s="514"/>
      <c r="X1434" s="465">
        <v>513.1</v>
      </c>
      <c r="Y1434" s="465">
        <v>307.89999999999998</v>
      </c>
      <c r="Z1434" s="514"/>
      <c r="AA1434" s="465">
        <v>446.2</v>
      </c>
      <c r="AB1434" s="465">
        <v>267.72000000000003</v>
      </c>
      <c r="AC1434" s="514"/>
      <c r="AD1434" s="465">
        <v>388</v>
      </c>
      <c r="AE1434" s="465">
        <v>232.79999999999998</v>
      </c>
      <c r="AF1434" s="514"/>
      <c r="AG1434" s="465">
        <v>388</v>
      </c>
      <c r="AH1434" s="465">
        <v>232.79999999999998</v>
      </c>
      <c r="AI1434" s="530"/>
      <c r="AJ1434" s="533"/>
      <c r="AK1434" s="533"/>
      <c r="AL1434" s="533"/>
      <c r="AM1434" s="533"/>
      <c r="AN1434" s="533"/>
      <c r="AO1434" s="533"/>
      <c r="AP1434" s="534"/>
    </row>
    <row r="1435" spans="1:42" ht="24" customHeight="1" outlineLevel="1" x14ac:dyDescent="0.25">
      <c r="A1435" s="493"/>
      <c r="B1435" s="471" t="s">
        <v>8664</v>
      </c>
      <c r="C1435" s="469" t="s">
        <v>4627</v>
      </c>
      <c r="E1435" s="472" t="s">
        <v>13535</v>
      </c>
      <c r="F1435" s="469" t="s">
        <v>4455</v>
      </c>
      <c r="G1435" s="468">
        <v>2.2999999999999998</v>
      </c>
      <c r="H1435" s="468">
        <v>1.47</v>
      </c>
      <c r="I1435" s="468" t="s">
        <v>4616</v>
      </c>
      <c r="J1435" s="468">
        <v>110</v>
      </c>
      <c r="K1435" s="479"/>
      <c r="M1435" s="474">
        <f t="shared" si="86"/>
        <v>1274.26</v>
      </c>
      <c r="N1435" s="474">
        <f t="shared" si="84"/>
        <v>955.69499999999994</v>
      </c>
      <c r="P1435" s="488">
        <v>0.75</v>
      </c>
      <c r="R1435" s="474">
        <v>1029.21</v>
      </c>
      <c r="S1435" s="474">
        <v>813.75</v>
      </c>
      <c r="U1435" s="474">
        <v>1029.21</v>
      </c>
      <c r="V1435" s="474">
        <v>813.75</v>
      </c>
      <c r="X1435" s="465">
        <v>980.2</v>
      </c>
      <c r="Y1435" s="465">
        <v>775</v>
      </c>
      <c r="AA1435" s="474">
        <v>852.38</v>
      </c>
      <c r="AB1435" s="474">
        <v>673.9</v>
      </c>
      <c r="AD1435" s="474">
        <v>741.2</v>
      </c>
      <c r="AE1435" s="474">
        <v>586</v>
      </c>
      <c r="AG1435" s="474">
        <v>741.2</v>
      </c>
      <c r="AH1435" s="474">
        <v>586</v>
      </c>
      <c r="AP1435" s="535"/>
    </row>
    <row r="1436" spans="1:42" ht="24" customHeight="1" outlineLevel="1" x14ac:dyDescent="0.25">
      <c r="A1436" s="493"/>
      <c r="B1436" s="471" t="s">
        <v>8665</v>
      </c>
      <c r="C1436" s="469" t="s">
        <v>4627</v>
      </c>
      <c r="E1436" s="472" t="s">
        <v>13536</v>
      </c>
      <c r="F1436" s="469" t="s">
        <v>4455</v>
      </c>
      <c r="G1436" s="468">
        <v>2.2999999999999998</v>
      </c>
      <c r="H1436" s="468">
        <v>1.47</v>
      </c>
      <c r="I1436" s="468" t="s">
        <v>4616</v>
      </c>
      <c r="J1436" s="468">
        <v>98</v>
      </c>
      <c r="K1436" s="479"/>
      <c r="M1436" s="474">
        <f t="shared" si="86"/>
        <v>1147.1200000000001</v>
      </c>
      <c r="N1436" s="474">
        <f t="shared" si="84"/>
        <v>825.92640000000006</v>
      </c>
      <c r="P1436" s="488">
        <v>0.72</v>
      </c>
      <c r="R1436" s="474">
        <v>926.52</v>
      </c>
      <c r="S1436" s="474">
        <v>710.96</v>
      </c>
      <c r="U1436" s="474">
        <v>926.52</v>
      </c>
      <c r="V1436" s="474">
        <v>710.96</v>
      </c>
      <c r="X1436" s="465">
        <v>882.4</v>
      </c>
      <c r="Y1436" s="465">
        <v>677.1</v>
      </c>
      <c r="AA1436" s="474">
        <v>767.28</v>
      </c>
      <c r="AB1436" s="474">
        <v>588.79999999999995</v>
      </c>
      <c r="AD1436" s="474">
        <v>667.2</v>
      </c>
      <c r="AE1436" s="474">
        <v>512</v>
      </c>
      <c r="AG1436" s="474">
        <v>667.2</v>
      </c>
      <c r="AH1436" s="474">
        <v>512</v>
      </c>
      <c r="AP1436" s="535"/>
    </row>
    <row r="1437" spans="1:42" ht="24" customHeight="1" outlineLevel="1" x14ac:dyDescent="0.25">
      <c r="A1437" s="493"/>
      <c r="B1437" s="471" t="s">
        <v>8666</v>
      </c>
      <c r="C1437" s="469" t="s">
        <v>4627</v>
      </c>
      <c r="E1437" s="472" t="s">
        <v>13537</v>
      </c>
      <c r="F1437" s="469" t="s">
        <v>4455</v>
      </c>
      <c r="G1437" s="468">
        <v>2.2999999999999998</v>
      </c>
      <c r="H1437" s="468">
        <v>1.47</v>
      </c>
      <c r="I1437" s="468" t="s">
        <v>4616</v>
      </c>
      <c r="J1437" s="468">
        <v>109</v>
      </c>
      <c r="K1437" s="479"/>
      <c r="M1437" s="474">
        <f t="shared" si="86"/>
        <v>794.30000000000007</v>
      </c>
      <c r="N1437" s="474">
        <f t="shared" si="84"/>
        <v>500.40900000000005</v>
      </c>
      <c r="P1437" s="488">
        <v>0.63</v>
      </c>
      <c r="R1437" s="474">
        <v>641.54999999999995</v>
      </c>
      <c r="S1437" s="474">
        <v>425.99</v>
      </c>
      <c r="U1437" s="474">
        <v>641.54999999999995</v>
      </c>
      <c r="V1437" s="474">
        <v>425.99</v>
      </c>
      <c r="X1437" s="465">
        <v>611</v>
      </c>
      <c r="Y1437" s="465">
        <v>405.7</v>
      </c>
      <c r="AA1437" s="474">
        <v>531.29999999999995</v>
      </c>
      <c r="AB1437" s="474">
        <v>352.82</v>
      </c>
      <c r="AD1437" s="474">
        <v>462</v>
      </c>
      <c r="AE1437" s="474">
        <v>306.79999999999995</v>
      </c>
      <c r="AG1437" s="474">
        <v>462</v>
      </c>
      <c r="AH1437" s="474">
        <v>306.79999999999995</v>
      </c>
      <c r="AP1437" s="535"/>
    </row>
    <row r="1438" spans="1:42" ht="24" customHeight="1" outlineLevel="1" x14ac:dyDescent="0.25">
      <c r="A1438" s="493"/>
      <c r="B1438" s="471" t="s">
        <v>8667</v>
      </c>
      <c r="C1438" s="469" t="s">
        <v>4627</v>
      </c>
      <c r="E1438" s="472" t="s">
        <v>13538</v>
      </c>
      <c r="F1438" s="469" t="s">
        <v>4455</v>
      </c>
      <c r="G1438" s="468">
        <v>2.2999999999999998</v>
      </c>
      <c r="H1438" s="468">
        <v>1.47</v>
      </c>
      <c r="I1438" s="468" t="s">
        <v>4616</v>
      </c>
      <c r="J1438" s="477">
        <v>18.1875</v>
      </c>
      <c r="K1438" s="479"/>
      <c r="M1438" s="474">
        <f t="shared" si="86"/>
        <v>754.78000000000009</v>
      </c>
      <c r="N1438" s="474">
        <f t="shared" si="84"/>
        <v>475.51140000000004</v>
      </c>
      <c r="P1438" s="488">
        <v>0.63</v>
      </c>
      <c r="R1438" s="474">
        <v>609.63</v>
      </c>
      <c r="S1438" s="474">
        <v>365.72</v>
      </c>
      <c r="U1438" s="474">
        <v>609.63</v>
      </c>
      <c r="V1438" s="474">
        <v>365.72</v>
      </c>
      <c r="X1438" s="465">
        <v>580.6</v>
      </c>
      <c r="Y1438" s="465">
        <v>348.3</v>
      </c>
      <c r="AA1438" s="474">
        <v>504.85</v>
      </c>
      <c r="AB1438" s="474">
        <v>302.91000000000003</v>
      </c>
      <c r="AD1438" s="474">
        <v>439</v>
      </c>
      <c r="AE1438" s="474">
        <v>263.39999999999998</v>
      </c>
      <c r="AG1438" s="474">
        <v>439</v>
      </c>
      <c r="AH1438" s="474">
        <v>263.39999999999998</v>
      </c>
      <c r="AP1438" s="535"/>
    </row>
    <row r="1439" spans="1:42" ht="24" customHeight="1" outlineLevel="1" x14ac:dyDescent="0.25">
      <c r="A1439" s="493"/>
      <c r="B1439" s="471" t="s">
        <v>8668</v>
      </c>
      <c r="C1439" s="469" t="s">
        <v>4627</v>
      </c>
      <c r="E1439" s="472" t="s">
        <v>13539</v>
      </c>
      <c r="F1439" s="469" t="s">
        <v>4455</v>
      </c>
      <c r="G1439" s="468">
        <v>2.2999999999999998</v>
      </c>
      <c r="H1439" s="468">
        <v>1.47</v>
      </c>
      <c r="I1439" s="468" t="s">
        <v>4616</v>
      </c>
      <c r="K1439" s="479"/>
      <c r="M1439" s="474">
        <v>1042.03</v>
      </c>
      <c r="N1439" s="474">
        <f t="shared" si="84"/>
        <v>750.26159999999993</v>
      </c>
      <c r="P1439" s="488">
        <v>0.72</v>
      </c>
      <c r="R1439" s="474">
        <v>0</v>
      </c>
      <c r="S1439" s="474">
        <v>0</v>
      </c>
      <c r="U1439" s="474">
        <v>0</v>
      </c>
      <c r="V1439" s="474">
        <v>0</v>
      </c>
      <c r="X1439" s="465">
        <v>0</v>
      </c>
      <c r="Y1439" s="465">
        <v>0</v>
      </c>
      <c r="AA1439" s="474">
        <v>0</v>
      </c>
      <c r="AB1439" s="474">
        <v>0</v>
      </c>
      <c r="AD1439" s="474"/>
      <c r="AE1439" s="474"/>
      <c r="AG1439" s="474"/>
      <c r="AH1439" s="474"/>
      <c r="AP1439" s="535"/>
    </row>
    <row r="1440" spans="1:42" ht="24" customHeight="1" outlineLevel="1" x14ac:dyDescent="0.25">
      <c r="A1440" s="493"/>
      <c r="B1440" s="471" t="s">
        <v>19800</v>
      </c>
      <c r="C1440" s="469" t="s">
        <v>4627</v>
      </c>
      <c r="E1440" s="472" t="s">
        <v>19790</v>
      </c>
      <c r="F1440" s="469" t="s">
        <v>4455</v>
      </c>
      <c r="G1440" s="468">
        <v>2.2999999999999998</v>
      </c>
      <c r="H1440" s="468">
        <v>1.47</v>
      </c>
      <c r="I1440" s="468" t="s">
        <v>4616</v>
      </c>
      <c r="K1440" s="479"/>
      <c r="M1440" s="474">
        <v>1152.03</v>
      </c>
      <c r="N1440" s="474">
        <f t="shared" si="84"/>
        <v>864.02250000000004</v>
      </c>
      <c r="P1440" s="488">
        <v>0.75</v>
      </c>
      <c r="R1440" s="474">
        <v>0</v>
      </c>
      <c r="S1440" s="474">
        <v>0</v>
      </c>
      <c r="U1440" s="474">
        <v>0</v>
      </c>
      <c r="V1440" s="474">
        <v>0</v>
      </c>
      <c r="X1440" s="465">
        <v>0</v>
      </c>
      <c r="Y1440" s="465">
        <v>0</v>
      </c>
      <c r="AA1440" s="474">
        <v>0</v>
      </c>
      <c r="AB1440" s="474">
        <v>0</v>
      </c>
      <c r="AD1440" s="474"/>
      <c r="AE1440" s="474"/>
      <c r="AG1440" s="474"/>
      <c r="AH1440" s="474"/>
      <c r="AP1440" s="535"/>
    </row>
    <row r="1441" spans="1:42" s="466" customFormat="1" ht="24" customHeight="1" outlineLevel="1" x14ac:dyDescent="0.25">
      <c r="A1441" s="492"/>
      <c r="B1441" s="462" t="s">
        <v>137</v>
      </c>
      <c r="C1441" s="461" t="s">
        <v>4627</v>
      </c>
      <c r="D1441" s="461"/>
      <c r="E1441" s="466" t="s">
        <v>13540</v>
      </c>
      <c r="F1441" s="461" t="s">
        <v>4455</v>
      </c>
      <c r="G1441" s="464">
        <v>1</v>
      </c>
      <c r="H1441" s="464">
        <v>1</v>
      </c>
      <c r="I1441" s="464" t="s">
        <v>4616</v>
      </c>
      <c r="J1441" s="464">
        <v>76</v>
      </c>
      <c r="K1441" s="467">
        <v>4.75</v>
      </c>
      <c r="L1441" s="464">
        <v>2.6124999999999998</v>
      </c>
      <c r="M1441" s="474">
        <f t="shared" ref="M1441:M1472" si="87">X1441*$O$3</f>
        <v>541.58000000000004</v>
      </c>
      <c r="N1441" s="474">
        <f t="shared" si="84"/>
        <v>324.94800000000004</v>
      </c>
      <c r="O1441" s="514"/>
      <c r="P1441" s="486">
        <v>0.6</v>
      </c>
      <c r="Q1441" s="514"/>
      <c r="R1441" s="474">
        <v>437.43</v>
      </c>
      <c r="S1441" s="474">
        <v>262.5</v>
      </c>
      <c r="T1441" s="514"/>
      <c r="U1441" s="474">
        <v>437.43</v>
      </c>
      <c r="V1441" s="474">
        <v>262.5</v>
      </c>
      <c r="W1441" s="514"/>
      <c r="X1441" s="465">
        <v>416.6</v>
      </c>
      <c r="Y1441" s="465">
        <v>250</v>
      </c>
      <c r="Z1441" s="514"/>
      <c r="AA1441" s="465">
        <v>362.25</v>
      </c>
      <c r="AB1441" s="465">
        <v>217.35</v>
      </c>
      <c r="AC1441" s="514"/>
      <c r="AD1441" s="465">
        <v>315</v>
      </c>
      <c r="AE1441" s="465">
        <v>189</v>
      </c>
      <c r="AF1441" s="514"/>
      <c r="AG1441" s="465">
        <v>315</v>
      </c>
      <c r="AH1441" s="465">
        <v>189</v>
      </c>
      <c r="AI1441" s="530"/>
      <c r="AJ1441" s="533"/>
      <c r="AK1441" s="533"/>
      <c r="AL1441" s="533"/>
      <c r="AM1441" s="533"/>
      <c r="AN1441" s="533"/>
      <c r="AO1441" s="533"/>
      <c r="AP1441" s="534"/>
    </row>
    <row r="1442" spans="1:42" ht="24" customHeight="1" outlineLevel="1" x14ac:dyDescent="0.25">
      <c r="A1442" s="493"/>
      <c r="B1442" s="471" t="s">
        <v>8669</v>
      </c>
      <c r="C1442" s="469" t="s">
        <v>4627</v>
      </c>
      <c r="E1442" s="472" t="s">
        <v>13541</v>
      </c>
      <c r="F1442" s="469" t="s">
        <v>4455</v>
      </c>
      <c r="G1442" s="468">
        <v>1</v>
      </c>
      <c r="H1442" s="468">
        <v>1</v>
      </c>
      <c r="I1442" s="468" t="s">
        <v>4616</v>
      </c>
      <c r="J1442" s="468">
        <v>89</v>
      </c>
      <c r="K1442" s="479"/>
      <c r="M1442" s="474">
        <f t="shared" si="87"/>
        <v>967.2</v>
      </c>
      <c r="N1442" s="474">
        <f t="shared" si="84"/>
        <v>725.40000000000009</v>
      </c>
      <c r="P1442" s="488">
        <v>0.75</v>
      </c>
      <c r="R1442" s="474">
        <v>781.2</v>
      </c>
      <c r="S1442" s="474">
        <v>606.27</v>
      </c>
      <c r="U1442" s="474">
        <v>781.2</v>
      </c>
      <c r="V1442" s="474">
        <v>606.27</v>
      </c>
      <c r="X1442" s="465">
        <v>744</v>
      </c>
      <c r="Y1442" s="465">
        <v>577.4</v>
      </c>
      <c r="AA1442" s="474">
        <v>646.99</v>
      </c>
      <c r="AB1442" s="474">
        <v>502.09</v>
      </c>
      <c r="AD1442" s="474">
        <v>562.6</v>
      </c>
      <c r="AE1442" s="474">
        <v>436.6</v>
      </c>
      <c r="AG1442" s="474">
        <v>562.6</v>
      </c>
      <c r="AH1442" s="474">
        <v>436.6</v>
      </c>
      <c r="AP1442" s="535"/>
    </row>
    <row r="1443" spans="1:42" ht="24" customHeight="1" outlineLevel="1" x14ac:dyDescent="0.25">
      <c r="A1443" s="493"/>
      <c r="B1443" s="471" t="s">
        <v>8670</v>
      </c>
      <c r="C1443" s="469" t="s">
        <v>4627</v>
      </c>
      <c r="E1443" s="472" t="s">
        <v>13542</v>
      </c>
      <c r="F1443" s="469" t="s">
        <v>4455</v>
      </c>
      <c r="G1443" s="468">
        <v>1</v>
      </c>
      <c r="H1443" s="468">
        <v>1</v>
      </c>
      <c r="I1443" s="468" t="s">
        <v>4616</v>
      </c>
      <c r="J1443" s="468">
        <v>77</v>
      </c>
      <c r="K1443" s="479"/>
      <c r="M1443" s="474">
        <f t="shared" si="87"/>
        <v>840.06000000000006</v>
      </c>
      <c r="N1443" s="474">
        <f t="shared" si="84"/>
        <v>604.84320000000002</v>
      </c>
      <c r="P1443" s="488">
        <v>0.72</v>
      </c>
      <c r="R1443" s="474">
        <v>678.51</v>
      </c>
      <c r="S1443" s="474">
        <v>503.48</v>
      </c>
      <c r="U1443" s="474">
        <v>678.51</v>
      </c>
      <c r="V1443" s="474">
        <v>503.48</v>
      </c>
      <c r="X1443" s="465">
        <v>646.20000000000005</v>
      </c>
      <c r="Y1443" s="465">
        <v>479.5</v>
      </c>
      <c r="AA1443" s="474">
        <v>561.89</v>
      </c>
      <c r="AB1443" s="474">
        <v>416.99</v>
      </c>
      <c r="AD1443" s="474">
        <v>488.6</v>
      </c>
      <c r="AE1443" s="474">
        <v>362.6</v>
      </c>
      <c r="AG1443" s="474">
        <v>488.6</v>
      </c>
      <c r="AH1443" s="474">
        <v>362.6</v>
      </c>
      <c r="AP1443" s="535"/>
    </row>
    <row r="1444" spans="1:42" ht="24" customHeight="1" outlineLevel="1" x14ac:dyDescent="0.25">
      <c r="A1444" s="493"/>
      <c r="B1444" s="471" t="s">
        <v>8671</v>
      </c>
      <c r="C1444" s="469" t="s">
        <v>4627</v>
      </c>
      <c r="E1444" s="472" t="s">
        <v>13543</v>
      </c>
      <c r="F1444" s="469" t="s">
        <v>4455</v>
      </c>
      <c r="G1444" s="468">
        <v>1</v>
      </c>
      <c r="H1444" s="468">
        <v>1</v>
      </c>
      <c r="I1444" s="468" t="s">
        <v>4616</v>
      </c>
      <c r="J1444" s="468">
        <v>88</v>
      </c>
      <c r="K1444" s="479"/>
      <c r="M1444" s="474">
        <f t="shared" si="87"/>
        <v>668.85</v>
      </c>
      <c r="N1444" s="474">
        <f t="shared" si="84"/>
        <v>421.37550000000005</v>
      </c>
      <c r="P1444" s="488">
        <v>0.63</v>
      </c>
      <c r="R1444" s="474">
        <v>540.23</v>
      </c>
      <c r="S1444" s="474">
        <v>365.19</v>
      </c>
      <c r="U1444" s="474">
        <v>540.23</v>
      </c>
      <c r="V1444" s="474">
        <v>365.19</v>
      </c>
      <c r="X1444" s="465">
        <v>514.5</v>
      </c>
      <c r="Y1444" s="465">
        <v>347.8</v>
      </c>
      <c r="AA1444" s="474">
        <v>447.35</v>
      </c>
      <c r="AB1444" s="474">
        <v>302.45</v>
      </c>
      <c r="AD1444" s="474">
        <v>389</v>
      </c>
      <c r="AE1444" s="474">
        <v>263</v>
      </c>
      <c r="AG1444" s="474">
        <v>389</v>
      </c>
      <c r="AH1444" s="474">
        <v>263</v>
      </c>
      <c r="AP1444" s="535"/>
    </row>
    <row r="1445" spans="1:42" ht="24" customHeight="1" outlineLevel="1" x14ac:dyDescent="0.25">
      <c r="A1445" s="493"/>
      <c r="B1445" s="471" t="s">
        <v>8672</v>
      </c>
      <c r="C1445" s="469" t="s">
        <v>4627</v>
      </c>
      <c r="E1445" s="472" t="s">
        <v>13544</v>
      </c>
      <c r="F1445" s="469" t="s">
        <v>4455</v>
      </c>
      <c r="G1445" s="468">
        <v>1</v>
      </c>
      <c r="H1445" s="468">
        <v>1</v>
      </c>
      <c r="I1445" s="468" t="s">
        <v>4616</v>
      </c>
      <c r="J1445" s="477">
        <v>14.25</v>
      </c>
      <c r="K1445" s="479"/>
      <c r="M1445" s="474">
        <f t="shared" si="87"/>
        <v>612.04000000000008</v>
      </c>
      <c r="N1445" s="474">
        <f t="shared" si="84"/>
        <v>385.58520000000004</v>
      </c>
      <c r="P1445" s="488">
        <v>0.63</v>
      </c>
      <c r="R1445" s="474">
        <v>494.34</v>
      </c>
      <c r="S1445" s="474">
        <v>296.63</v>
      </c>
      <c r="U1445" s="474">
        <v>494.34</v>
      </c>
      <c r="V1445" s="474">
        <v>296.63</v>
      </c>
      <c r="X1445" s="465">
        <v>470.8</v>
      </c>
      <c r="Y1445" s="465">
        <v>282.5</v>
      </c>
      <c r="AA1445" s="474">
        <v>409.4</v>
      </c>
      <c r="AB1445" s="474">
        <v>245.64</v>
      </c>
      <c r="AD1445" s="474">
        <v>356</v>
      </c>
      <c r="AE1445" s="474">
        <v>213.6</v>
      </c>
      <c r="AG1445" s="474">
        <v>356</v>
      </c>
      <c r="AH1445" s="474">
        <v>213.6</v>
      </c>
      <c r="AP1445" s="535"/>
    </row>
    <row r="1446" spans="1:42" ht="24" customHeight="1" outlineLevel="1" x14ac:dyDescent="0.25">
      <c r="A1446" s="493"/>
      <c r="B1446" s="471" t="s">
        <v>8673</v>
      </c>
      <c r="C1446" s="469" t="s">
        <v>4627</v>
      </c>
      <c r="E1446" s="472" t="s">
        <v>13545</v>
      </c>
      <c r="F1446" s="469" t="s">
        <v>4455</v>
      </c>
      <c r="G1446" s="468">
        <v>1</v>
      </c>
      <c r="H1446" s="468">
        <v>1</v>
      </c>
      <c r="I1446" s="468" t="s">
        <v>4616</v>
      </c>
      <c r="K1446" s="479"/>
      <c r="M1446" s="474">
        <f t="shared" si="87"/>
        <v>732.16000000000008</v>
      </c>
      <c r="N1446" s="474">
        <f t="shared" si="84"/>
        <v>527.15520000000004</v>
      </c>
      <c r="P1446" s="488">
        <v>0.72</v>
      </c>
      <c r="R1446" s="474">
        <v>591.36</v>
      </c>
      <c r="S1446" s="474">
        <v>416.43</v>
      </c>
      <c r="U1446" s="474">
        <v>591.36</v>
      </c>
      <c r="V1446" s="474">
        <v>416.43</v>
      </c>
      <c r="X1446" s="465">
        <v>563.20000000000005</v>
      </c>
      <c r="Y1446" s="465">
        <v>396.6</v>
      </c>
      <c r="AA1446" s="474">
        <f>AA1441+127.5</f>
        <v>489.75</v>
      </c>
      <c r="AB1446" s="474">
        <f>AB1441+127.5</f>
        <v>344.85</v>
      </c>
      <c r="AD1446" s="474"/>
      <c r="AE1446" s="474"/>
      <c r="AG1446" s="474"/>
      <c r="AH1446" s="474"/>
      <c r="AP1446" s="535"/>
    </row>
    <row r="1447" spans="1:42" ht="24" customHeight="1" outlineLevel="1" x14ac:dyDescent="0.25">
      <c r="A1447" s="493"/>
      <c r="B1447" s="471" t="s">
        <v>19801</v>
      </c>
      <c r="C1447" s="469" t="s">
        <v>4627</v>
      </c>
      <c r="E1447" s="472" t="s">
        <v>19802</v>
      </c>
      <c r="F1447" s="469" t="s">
        <v>4455</v>
      </c>
      <c r="G1447" s="468">
        <v>1</v>
      </c>
      <c r="H1447" s="468">
        <v>1</v>
      </c>
      <c r="I1447" s="468" t="s">
        <v>4616</v>
      </c>
      <c r="K1447" s="479"/>
      <c r="M1447" s="474">
        <f t="shared" si="87"/>
        <v>859.43000000000006</v>
      </c>
      <c r="N1447" s="474">
        <f t="shared" si="84"/>
        <v>644.57249999999999</v>
      </c>
      <c r="P1447" s="488">
        <v>0.75</v>
      </c>
      <c r="R1447" s="474">
        <v>694.16</v>
      </c>
      <c r="S1447" s="474">
        <v>519.12</v>
      </c>
      <c r="U1447" s="474">
        <v>694.16</v>
      </c>
      <c r="V1447" s="474">
        <v>519.12</v>
      </c>
      <c r="X1447" s="465">
        <v>661.1</v>
      </c>
      <c r="Y1447" s="465">
        <v>494.4</v>
      </c>
      <c r="AA1447" s="474">
        <f>AA1444+127.5</f>
        <v>574.85</v>
      </c>
      <c r="AB1447" s="474">
        <f>AB1444+127.5</f>
        <v>429.95</v>
      </c>
      <c r="AD1447" s="474"/>
      <c r="AE1447" s="474"/>
      <c r="AG1447" s="474"/>
      <c r="AH1447" s="474"/>
      <c r="AP1447" s="535"/>
    </row>
    <row r="1448" spans="1:42" s="466" customFormat="1" ht="24" customHeight="1" outlineLevel="1" x14ac:dyDescent="0.25">
      <c r="A1448" s="492"/>
      <c r="B1448" s="462" t="s">
        <v>138</v>
      </c>
      <c r="C1448" s="461" t="s">
        <v>4627</v>
      </c>
      <c r="D1448" s="461"/>
      <c r="E1448" s="466" t="s">
        <v>13540</v>
      </c>
      <c r="F1448" s="461" t="s">
        <v>4455</v>
      </c>
      <c r="G1448" s="464">
        <v>1.4</v>
      </c>
      <c r="H1448" s="464">
        <v>1.4</v>
      </c>
      <c r="I1448" s="464" t="s">
        <v>4616</v>
      </c>
      <c r="J1448" s="464">
        <v>106</v>
      </c>
      <c r="K1448" s="467">
        <v>6.625</v>
      </c>
      <c r="L1448" s="464">
        <v>3.6437499999999998</v>
      </c>
      <c r="M1448" s="474">
        <f t="shared" si="87"/>
        <v>753.08999999999992</v>
      </c>
      <c r="N1448" s="474">
        <f t="shared" si="84"/>
        <v>451.85399999999993</v>
      </c>
      <c r="O1448" s="514"/>
      <c r="P1448" s="486">
        <v>0.6</v>
      </c>
      <c r="Q1448" s="514"/>
      <c r="R1448" s="474">
        <v>608.27</v>
      </c>
      <c r="S1448" s="474">
        <v>364.98</v>
      </c>
      <c r="T1448" s="514"/>
      <c r="U1448" s="474">
        <v>608.27</v>
      </c>
      <c r="V1448" s="474">
        <v>364.98</v>
      </c>
      <c r="W1448" s="514"/>
      <c r="X1448" s="465">
        <v>579.29999999999995</v>
      </c>
      <c r="Y1448" s="465">
        <v>347.6</v>
      </c>
      <c r="Z1448" s="514"/>
      <c r="AA1448" s="465">
        <v>503.7</v>
      </c>
      <c r="AB1448" s="465">
        <v>302.22000000000003</v>
      </c>
      <c r="AC1448" s="514"/>
      <c r="AD1448" s="465">
        <v>438</v>
      </c>
      <c r="AE1448" s="465">
        <v>262.8</v>
      </c>
      <c r="AF1448" s="514"/>
      <c r="AG1448" s="465">
        <v>438</v>
      </c>
      <c r="AH1448" s="465">
        <v>262.8</v>
      </c>
      <c r="AI1448" s="530"/>
      <c r="AJ1448" s="533"/>
      <c r="AK1448" s="533"/>
      <c r="AL1448" s="533"/>
      <c r="AM1448" s="533"/>
      <c r="AN1448" s="533"/>
      <c r="AO1448" s="533"/>
      <c r="AP1448" s="534"/>
    </row>
    <row r="1449" spans="1:42" ht="24" customHeight="1" outlineLevel="1" x14ac:dyDescent="0.25">
      <c r="A1449" s="493"/>
      <c r="B1449" s="471" t="s">
        <v>8674</v>
      </c>
      <c r="C1449" s="469" t="s">
        <v>4627</v>
      </c>
      <c r="E1449" s="472" t="s">
        <v>13541</v>
      </c>
      <c r="F1449" s="469" t="s">
        <v>4455</v>
      </c>
      <c r="G1449" s="468">
        <v>1.4</v>
      </c>
      <c r="H1449" s="468">
        <v>1.4</v>
      </c>
      <c r="I1449" s="468" t="s">
        <v>4616</v>
      </c>
      <c r="J1449" s="468">
        <v>119</v>
      </c>
      <c r="K1449" s="479"/>
      <c r="M1449" s="474">
        <f t="shared" si="87"/>
        <v>1360.3200000000002</v>
      </c>
      <c r="N1449" s="474">
        <f t="shared" si="84"/>
        <v>1020.2400000000001</v>
      </c>
      <c r="P1449" s="488">
        <v>0.75</v>
      </c>
      <c r="R1449" s="474">
        <v>1098.72</v>
      </c>
      <c r="S1449" s="474">
        <v>855.44</v>
      </c>
      <c r="U1449" s="474">
        <v>1098.72</v>
      </c>
      <c r="V1449" s="474">
        <v>855.44</v>
      </c>
      <c r="X1449" s="465">
        <v>1046.4000000000001</v>
      </c>
      <c r="Y1449" s="465">
        <v>814.7</v>
      </c>
      <c r="AA1449" s="474">
        <v>909.88</v>
      </c>
      <c r="AB1449" s="474">
        <v>708.4</v>
      </c>
      <c r="AD1449" s="474">
        <v>791.2</v>
      </c>
      <c r="AE1449" s="474">
        <v>616</v>
      </c>
      <c r="AG1449" s="474">
        <v>791.2</v>
      </c>
      <c r="AH1449" s="474">
        <v>616</v>
      </c>
      <c r="AP1449" s="535"/>
    </row>
    <row r="1450" spans="1:42" ht="24" customHeight="1" outlineLevel="1" x14ac:dyDescent="0.25">
      <c r="A1450" s="493"/>
      <c r="B1450" s="471" t="s">
        <v>8675</v>
      </c>
      <c r="C1450" s="469" t="s">
        <v>4627</v>
      </c>
      <c r="E1450" s="472" t="s">
        <v>13542</v>
      </c>
      <c r="F1450" s="469" t="s">
        <v>4455</v>
      </c>
      <c r="G1450" s="468">
        <v>1.4</v>
      </c>
      <c r="H1450" s="468">
        <v>1.4</v>
      </c>
      <c r="I1450" s="468" t="s">
        <v>4616</v>
      </c>
      <c r="J1450" s="468">
        <v>107</v>
      </c>
      <c r="K1450" s="479"/>
      <c r="M1450" s="474">
        <f t="shared" si="87"/>
        <v>1233.05</v>
      </c>
      <c r="N1450" s="474">
        <f t="shared" si="84"/>
        <v>887.79599999999994</v>
      </c>
      <c r="P1450" s="488">
        <v>0.72</v>
      </c>
      <c r="R1450" s="474">
        <v>995.93</v>
      </c>
      <c r="S1450" s="474">
        <v>752.64</v>
      </c>
      <c r="U1450" s="474">
        <v>995.93</v>
      </c>
      <c r="V1450" s="474">
        <v>752.64</v>
      </c>
      <c r="X1450" s="465">
        <v>948.5</v>
      </c>
      <c r="Y1450" s="465">
        <v>716.8</v>
      </c>
      <c r="AA1450" s="474">
        <v>824.78</v>
      </c>
      <c r="AB1450" s="474">
        <v>623.29999999999995</v>
      </c>
      <c r="AD1450" s="474">
        <v>717.2</v>
      </c>
      <c r="AE1450" s="474">
        <v>542</v>
      </c>
      <c r="AG1450" s="474">
        <v>717.2</v>
      </c>
      <c r="AH1450" s="474">
        <v>542</v>
      </c>
      <c r="AP1450" s="535"/>
    </row>
    <row r="1451" spans="1:42" ht="24" customHeight="1" outlineLevel="1" x14ac:dyDescent="0.25">
      <c r="A1451" s="493"/>
      <c r="B1451" s="471" t="s">
        <v>8676</v>
      </c>
      <c r="C1451" s="469" t="s">
        <v>4627</v>
      </c>
      <c r="E1451" s="472" t="s">
        <v>13543</v>
      </c>
      <c r="F1451" s="469" t="s">
        <v>4455</v>
      </c>
      <c r="G1451" s="468">
        <v>1.4</v>
      </c>
      <c r="H1451" s="468">
        <v>1.4</v>
      </c>
      <c r="I1451" s="468" t="s">
        <v>4616</v>
      </c>
      <c r="J1451" s="468">
        <v>118</v>
      </c>
      <c r="K1451" s="479"/>
      <c r="M1451" s="474">
        <f t="shared" si="87"/>
        <v>880.23</v>
      </c>
      <c r="N1451" s="474">
        <f t="shared" si="84"/>
        <v>554.54489999999998</v>
      </c>
      <c r="P1451" s="488">
        <v>0.63</v>
      </c>
      <c r="R1451" s="474">
        <v>710.96</v>
      </c>
      <c r="S1451" s="474">
        <v>467.67</v>
      </c>
      <c r="U1451" s="474">
        <v>710.96</v>
      </c>
      <c r="V1451" s="474">
        <v>467.67</v>
      </c>
      <c r="X1451" s="465">
        <v>677.1</v>
      </c>
      <c r="Y1451" s="465">
        <v>445.4</v>
      </c>
      <c r="AA1451" s="474">
        <v>588.79999999999995</v>
      </c>
      <c r="AB1451" s="474">
        <v>387.32</v>
      </c>
      <c r="AD1451" s="474">
        <v>512</v>
      </c>
      <c r="AE1451" s="474">
        <v>336.8</v>
      </c>
      <c r="AG1451" s="474">
        <v>512</v>
      </c>
      <c r="AH1451" s="474">
        <v>336.8</v>
      </c>
      <c r="AP1451" s="535"/>
    </row>
    <row r="1452" spans="1:42" ht="24" customHeight="1" outlineLevel="1" x14ac:dyDescent="0.25">
      <c r="A1452" s="493"/>
      <c r="B1452" s="471" t="s">
        <v>8677</v>
      </c>
      <c r="C1452" s="469" t="s">
        <v>4627</v>
      </c>
      <c r="E1452" s="472" t="s">
        <v>13544</v>
      </c>
      <c r="F1452" s="469" t="s">
        <v>4455</v>
      </c>
      <c r="G1452" s="468">
        <v>1.4</v>
      </c>
      <c r="H1452" s="468">
        <v>1.4</v>
      </c>
      <c r="I1452" s="468" t="s">
        <v>4616</v>
      </c>
      <c r="J1452" s="477">
        <v>19.875</v>
      </c>
      <c r="K1452" s="479"/>
      <c r="M1452" s="474">
        <f t="shared" si="87"/>
        <v>850.98</v>
      </c>
      <c r="N1452" s="474">
        <f t="shared" si="84"/>
        <v>536.11739999999998</v>
      </c>
      <c r="P1452" s="488">
        <v>0.63</v>
      </c>
      <c r="R1452" s="474">
        <v>687.33</v>
      </c>
      <c r="S1452" s="474">
        <v>412.44</v>
      </c>
      <c r="U1452" s="474">
        <v>687.33</v>
      </c>
      <c r="V1452" s="474">
        <v>412.44</v>
      </c>
      <c r="X1452" s="465">
        <v>654.6</v>
      </c>
      <c r="Y1452" s="465">
        <v>392.8</v>
      </c>
      <c r="AA1452" s="474">
        <v>569.25</v>
      </c>
      <c r="AB1452" s="474">
        <v>341.55</v>
      </c>
      <c r="AD1452" s="474">
        <v>495</v>
      </c>
      <c r="AE1452" s="474">
        <v>297</v>
      </c>
      <c r="AG1452" s="474">
        <v>495</v>
      </c>
      <c r="AH1452" s="474">
        <v>297</v>
      </c>
      <c r="AP1452" s="535"/>
    </row>
    <row r="1453" spans="1:42" ht="24" customHeight="1" outlineLevel="1" x14ac:dyDescent="0.25">
      <c r="A1453" s="493"/>
      <c r="B1453" s="471" t="s">
        <v>8678</v>
      </c>
      <c r="C1453" s="469" t="s">
        <v>4627</v>
      </c>
      <c r="E1453" s="472" t="s">
        <v>13545</v>
      </c>
      <c r="F1453" s="469" t="s">
        <v>4455</v>
      </c>
      <c r="G1453" s="468">
        <v>1.4</v>
      </c>
      <c r="H1453" s="468">
        <v>1.4</v>
      </c>
      <c r="I1453" s="468" t="s">
        <v>4616</v>
      </c>
      <c r="K1453" s="479"/>
      <c r="M1453" s="474">
        <f t="shared" si="87"/>
        <v>1007.24</v>
      </c>
      <c r="N1453" s="474">
        <f t="shared" si="84"/>
        <v>725.21280000000002</v>
      </c>
      <c r="P1453" s="488">
        <v>0.72</v>
      </c>
      <c r="R1453" s="474">
        <v>813.54</v>
      </c>
      <c r="S1453" s="474">
        <v>570.26</v>
      </c>
      <c r="U1453" s="474">
        <v>813.54</v>
      </c>
      <c r="V1453" s="474">
        <v>570.26</v>
      </c>
      <c r="X1453" s="465">
        <v>774.8</v>
      </c>
      <c r="Y1453" s="465">
        <v>543.1</v>
      </c>
      <c r="AA1453" s="474">
        <f>AA1448+170</f>
        <v>673.7</v>
      </c>
      <c r="AB1453" s="474">
        <f>AB1448+170</f>
        <v>472.22</v>
      </c>
      <c r="AD1453" s="474"/>
      <c r="AE1453" s="474"/>
      <c r="AG1453" s="474"/>
      <c r="AH1453" s="474"/>
      <c r="AP1453" s="535"/>
    </row>
    <row r="1454" spans="1:42" ht="24" customHeight="1" outlineLevel="1" x14ac:dyDescent="0.25">
      <c r="A1454" s="493"/>
      <c r="B1454" s="471" t="s">
        <v>19803</v>
      </c>
      <c r="C1454" s="469" t="s">
        <v>4627</v>
      </c>
      <c r="E1454" s="472" t="s">
        <v>19802</v>
      </c>
      <c r="F1454" s="469" t="s">
        <v>4455</v>
      </c>
      <c r="G1454" s="468">
        <v>1.4</v>
      </c>
      <c r="H1454" s="468">
        <v>1.4</v>
      </c>
      <c r="I1454" s="468" t="s">
        <v>4616</v>
      </c>
      <c r="K1454" s="479"/>
      <c r="M1454" s="474">
        <f t="shared" si="87"/>
        <v>1134.3800000000001</v>
      </c>
      <c r="N1454" s="474">
        <f t="shared" si="84"/>
        <v>850.78500000000008</v>
      </c>
      <c r="P1454" s="488">
        <v>0.75</v>
      </c>
      <c r="R1454" s="474">
        <v>916.23</v>
      </c>
      <c r="S1454" s="474">
        <v>672.95</v>
      </c>
      <c r="U1454" s="474">
        <v>916.23</v>
      </c>
      <c r="V1454" s="474">
        <v>672.95</v>
      </c>
      <c r="X1454" s="465">
        <v>872.6</v>
      </c>
      <c r="Y1454" s="465">
        <v>640.9</v>
      </c>
      <c r="AA1454" s="474">
        <f>AA1451+170</f>
        <v>758.8</v>
      </c>
      <c r="AB1454" s="474">
        <f>AB1451+170</f>
        <v>557.31999999999994</v>
      </c>
      <c r="AD1454" s="474"/>
      <c r="AE1454" s="474"/>
      <c r="AG1454" s="474"/>
      <c r="AH1454" s="474"/>
      <c r="AP1454" s="535"/>
    </row>
    <row r="1455" spans="1:42" s="466" customFormat="1" ht="24" customHeight="1" outlineLevel="1" x14ac:dyDescent="0.25">
      <c r="A1455" s="492"/>
      <c r="B1455" s="462" t="s">
        <v>139</v>
      </c>
      <c r="C1455" s="461" t="s">
        <v>4627</v>
      </c>
      <c r="D1455" s="461"/>
      <c r="E1455" s="466" t="s">
        <v>13540</v>
      </c>
      <c r="F1455" s="461" t="s">
        <v>4455</v>
      </c>
      <c r="G1455" s="464">
        <v>1.9</v>
      </c>
      <c r="H1455" s="464">
        <v>1.9</v>
      </c>
      <c r="I1455" s="464" t="s">
        <v>4616</v>
      </c>
      <c r="J1455" s="464">
        <v>144</v>
      </c>
      <c r="K1455" s="467">
        <v>9</v>
      </c>
      <c r="L1455" s="464">
        <v>6.9</v>
      </c>
      <c r="M1455" s="474">
        <f t="shared" si="87"/>
        <v>1024.6600000000001</v>
      </c>
      <c r="N1455" s="474">
        <f t="shared" si="84"/>
        <v>614.79600000000005</v>
      </c>
      <c r="O1455" s="514"/>
      <c r="P1455" s="486">
        <v>0.6</v>
      </c>
      <c r="Q1455" s="514"/>
      <c r="R1455" s="474">
        <v>827.61</v>
      </c>
      <c r="S1455" s="474">
        <v>496.55</v>
      </c>
      <c r="T1455" s="514"/>
      <c r="U1455" s="474">
        <v>827.61</v>
      </c>
      <c r="V1455" s="474">
        <v>496.55</v>
      </c>
      <c r="W1455" s="514"/>
      <c r="X1455" s="465">
        <v>788.2</v>
      </c>
      <c r="Y1455" s="465">
        <v>472.9</v>
      </c>
      <c r="Z1455" s="514"/>
      <c r="AA1455" s="465">
        <v>685.4</v>
      </c>
      <c r="AB1455" s="465">
        <v>411.24</v>
      </c>
      <c r="AC1455" s="514"/>
      <c r="AD1455" s="465">
        <v>596</v>
      </c>
      <c r="AE1455" s="465">
        <v>357.59999999999997</v>
      </c>
      <c r="AF1455" s="514"/>
      <c r="AG1455" s="465">
        <v>596</v>
      </c>
      <c r="AH1455" s="465">
        <v>357.59999999999997</v>
      </c>
      <c r="AI1455" s="530"/>
      <c r="AJ1455" s="533"/>
      <c r="AK1455" s="533"/>
      <c r="AL1455" s="533"/>
      <c r="AM1455" s="533"/>
      <c r="AN1455" s="533"/>
      <c r="AO1455" s="533"/>
      <c r="AP1455" s="534"/>
    </row>
    <row r="1456" spans="1:42" ht="24" customHeight="1" outlineLevel="1" x14ac:dyDescent="0.25">
      <c r="A1456" s="493"/>
      <c r="B1456" s="471" t="s">
        <v>8679</v>
      </c>
      <c r="C1456" s="469" t="s">
        <v>4627</v>
      </c>
      <c r="E1456" s="472" t="s">
        <v>13541</v>
      </c>
      <c r="F1456" s="469" t="s">
        <v>4455</v>
      </c>
      <c r="G1456" s="468">
        <v>1.9</v>
      </c>
      <c r="H1456" s="468">
        <v>1.9</v>
      </c>
      <c r="I1456" s="468" t="s">
        <v>4616</v>
      </c>
      <c r="J1456" s="468">
        <v>157</v>
      </c>
      <c r="K1456" s="479"/>
      <c r="M1456" s="474">
        <f t="shared" si="87"/>
        <v>1913.34</v>
      </c>
      <c r="N1456" s="474">
        <f t="shared" si="84"/>
        <v>1435.0049999999999</v>
      </c>
      <c r="P1456" s="488">
        <v>0.75</v>
      </c>
      <c r="R1456" s="474">
        <v>1545.39</v>
      </c>
      <c r="S1456" s="474">
        <v>1214.33</v>
      </c>
      <c r="U1456" s="474">
        <v>1545.39</v>
      </c>
      <c r="V1456" s="474">
        <v>1214.33</v>
      </c>
      <c r="X1456" s="465">
        <v>1471.8</v>
      </c>
      <c r="Y1456" s="465">
        <v>1156.5</v>
      </c>
      <c r="AA1456" s="474">
        <v>1279.8399999999999</v>
      </c>
      <c r="AB1456" s="474">
        <v>1005.68</v>
      </c>
      <c r="AD1456" s="474">
        <v>1112.9000000000001</v>
      </c>
      <c r="AE1456" s="474">
        <v>874.5</v>
      </c>
      <c r="AG1456" s="474">
        <v>1112.9000000000001</v>
      </c>
      <c r="AH1456" s="474">
        <v>874.5</v>
      </c>
      <c r="AP1456" s="535"/>
    </row>
    <row r="1457" spans="1:42" ht="24" customHeight="1" outlineLevel="1" x14ac:dyDescent="0.25">
      <c r="A1457" s="493"/>
      <c r="B1457" s="471" t="s">
        <v>8680</v>
      </c>
      <c r="C1457" s="469" t="s">
        <v>4627</v>
      </c>
      <c r="E1457" s="472" t="s">
        <v>13542</v>
      </c>
      <c r="F1457" s="469" t="s">
        <v>4455</v>
      </c>
      <c r="G1457" s="468">
        <v>1.9</v>
      </c>
      <c r="H1457" s="468">
        <v>1.9</v>
      </c>
      <c r="I1457" s="468" t="s">
        <v>4616</v>
      </c>
      <c r="J1457" s="468">
        <v>145</v>
      </c>
      <c r="K1457" s="479"/>
      <c r="M1457" s="474">
        <f t="shared" si="87"/>
        <v>1722.5</v>
      </c>
      <c r="N1457" s="474">
        <f t="shared" si="84"/>
        <v>1240.2</v>
      </c>
      <c r="P1457" s="488">
        <v>0.72</v>
      </c>
      <c r="R1457" s="474">
        <v>1391.25</v>
      </c>
      <c r="S1457" s="474">
        <v>1060.19</v>
      </c>
      <c r="U1457" s="474">
        <v>1391.25</v>
      </c>
      <c r="V1457" s="474">
        <v>1060.19</v>
      </c>
      <c r="X1457" s="465">
        <v>1325</v>
      </c>
      <c r="Y1457" s="465">
        <v>1009.7</v>
      </c>
      <c r="AA1457" s="474">
        <v>1152.19</v>
      </c>
      <c r="AB1457" s="474">
        <v>878.03</v>
      </c>
      <c r="AD1457" s="474">
        <v>1001.9</v>
      </c>
      <c r="AE1457" s="474">
        <v>763.5</v>
      </c>
      <c r="AG1457" s="474">
        <v>1001.9</v>
      </c>
      <c r="AH1457" s="474">
        <v>763.5</v>
      </c>
      <c r="AP1457" s="535"/>
    </row>
    <row r="1458" spans="1:42" ht="24" customHeight="1" outlineLevel="1" x14ac:dyDescent="0.25">
      <c r="A1458" s="493"/>
      <c r="B1458" s="471" t="s">
        <v>8681</v>
      </c>
      <c r="C1458" s="469" t="s">
        <v>4627</v>
      </c>
      <c r="E1458" s="472" t="s">
        <v>13543</v>
      </c>
      <c r="F1458" s="469" t="s">
        <v>4455</v>
      </c>
      <c r="G1458" s="468">
        <v>1.9</v>
      </c>
      <c r="H1458" s="468">
        <v>1.9</v>
      </c>
      <c r="I1458" s="468" t="s">
        <v>4616</v>
      </c>
      <c r="J1458" s="468">
        <v>156</v>
      </c>
      <c r="K1458" s="479"/>
      <c r="M1458" s="474">
        <f t="shared" si="87"/>
        <v>1215.5</v>
      </c>
      <c r="N1458" s="474">
        <f t="shared" si="84"/>
        <v>765.76499999999999</v>
      </c>
      <c r="P1458" s="488">
        <v>0.63</v>
      </c>
      <c r="R1458" s="474">
        <v>981.75</v>
      </c>
      <c r="S1458" s="474">
        <v>650.69000000000005</v>
      </c>
      <c r="U1458" s="474">
        <v>981.75</v>
      </c>
      <c r="V1458" s="474">
        <v>650.69000000000005</v>
      </c>
      <c r="X1458" s="465">
        <v>935</v>
      </c>
      <c r="Y1458" s="465">
        <v>619.70000000000005</v>
      </c>
      <c r="AA1458" s="474">
        <v>813.05</v>
      </c>
      <c r="AB1458" s="474">
        <v>538.89</v>
      </c>
      <c r="AD1458" s="474">
        <v>707</v>
      </c>
      <c r="AE1458" s="474">
        <v>468.59999999999997</v>
      </c>
      <c r="AG1458" s="474">
        <v>707</v>
      </c>
      <c r="AH1458" s="474">
        <v>468.59999999999997</v>
      </c>
      <c r="AP1458" s="535"/>
    </row>
    <row r="1459" spans="1:42" ht="24" customHeight="1" outlineLevel="1" x14ac:dyDescent="0.25">
      <c r="A1459" s="493"/>
      <c r="B1459" s="471" t="s">
        <v>8682</v>
      </c>
      <c r="C1459" s="469" t="s">
        <v>4627</v>
      </c>
      <c r="E1459" s="472" t="s">
        <v>13544</v>
      </c>
      <c r="F1459" s="469" t="s">
        <v>4455</v>
      </c>
      <c r="G1459" s="468">
        <v>1.9</v>
      </c>
      <c r="H1459" s="468">
        <v>1.9</v>
      </c>
      <c r="I1459" s="468" t="s">
        <v>4616</v>
      </c>
      <c r="J1459" s="477">
        <v>27</v>
      </c>
      <c r="K1459" s="479"/>
      <c r="M1459" s="474">
        <f t="shared" si="87"/>
        <v>1158.82</v>
      </c>
      <c r="N1459" s="474">
        <f t="shared" si="84"/>
        <v>730.0566</v>
      </c>
      <c r="P1459" s="488">
        <v>0.63</v>
      </c>
      <c r="R1459" s="474">
        <v>935.97</v>
      </c>
      <c r="S1459" s="474">
        <v>561.54</v>
      </c>
      <c r="U1459" s="474">
        <v>935.97</v>
      </c>
      <c r="V1459" s="474">
        <v>561.54</v>
      </c>
      <c r="X1459" s="465">
        <v>891.4</v>
      </c>
      <c r="Y1459" s="465">
        <v>534.79999999999995</v>
      </c>
      <c r="AA1459" s="474">
        <v>775.1</v>
      </c>
      <c r="AB1459" s="474">
        <v>465.06</v>
      </c>
      <c r="AD1459" s="474">
        <v>674</v>
      </c>
      <c r="AE1459" s="474">
        <v>404.4</v>
      </c>
      <c r="AG1459" s="474">
        <v>674</v>
      </c>
      <c r="AH1459" s="474">
        <v>404.4</v>
      </c>
      <c r="AP1459" s="535"/>
    </row>
    <row r="1460" spans="1:42" ht="24" customHeight="1" outlineLevel="1" x14ac:dyDescent="0.25">
      <c r="A1460" s="493"/>
      <c r="B1460" s="471" t="s">
        <v>8683</v>
      </c>
      <c r="C1460" s="469" t="s">
        <v>4627</v>
      </c>
      <c r="E1460" s="472" t="s">
        <v>13545</v>
      </c>
      <c r="F1460" s="469" t="s">
        <v>4455</v>
      </c>
      <c r="G1460" s="468">
        <v>1.9</v>
      </c>
      <c r="H1460" s="468">
        <v>1.9</v>
      </c>
      <c r="I1460" s="468" t="s">
        <v>4616</v>
      </c>
      <c r="K1460" s="479"/>
      <c r="M1460" s="474">
        <f t="shared" si="87"/>
        <v>1342.3799999999999</v>
      </c>
      <c r="N1460" s="474">
        <f t="shared" si="84"/>
        <v>966.51359999999988</v>
      </c>
      <c r="P1460" s="488">
        <v>0.72</v>
      </c>
      <c r="R1460" s="474">
        <v>1084.23</v>
      </c>
      <c r="S1460" s="474">
        <v>753.17</v>
      </c>
      <c r="U1460" s="474">
        <v>1084.23</v>
      </c>
      <c r="V1460" s="474">
        <v>753.17</v>
      </c>
      <c r="X1460" s="465">
        <v>1032.5999999999999</v>
      </c>
      <c r="Y1460" s="465">
        <v>717.3</v>
      </c>
      <c r="AA1460" s="474">
        <f>AA1455+212.5</f>
        <v>897.9</v>
      </c>
      <c r="AB1460" s="474">
        <f>AB1455+212.5</f>
        <v>623.74</v>
      </c>
      <c r="AD1460" s="474"/>
      <c r="AE1460" s="474"/>
      <c r="AG1460" s="474"/>
      <c r="AH1460" s="474"/>
      <c r="AP1460" s="535"/>
    </row>
    <row r="1461" spans="1:42" ht="24" customHeight="1" outlineLevel="1" x14ac:dyDescent="0.25">
      <c r="A1461" s="493"/>
      <c r="B1461" s="471" t="s">
        <v>19804</v>
      </c>
      <c r="C1461" s="469" t="s">
        <v>4627</v>
      </c>
      <c r="E1461" s="472" t="s">
        <v>19802</v>
      </c>
      <c r="F1461" s="469" t="s">
        <v>4455</v>
      </c>
      <c r="G1461" s="468">
        <v>1.9</v>
      </c>
      <c r="H1461" s="468">
        <v>1.9</v>
      </c>
      <c r="I1461" s="468" t="s">
        <v>4616</v>
      </c>
      <c r="K1461" s="479"/>
      <c r="M1461" s="474">
        <f t="shared" si="87"/>
        <v>1533.2200000000003</v>
      </c>
      <c r="N1461" s="474">
        <f t="shared" si="84"/>
        <v>1149.9150000000002</v>
      </c>
      <c r="P1461" s="488">
        <v>0.75</v>
      </c>
      <c r="R1461" s="474">
        <v>1238.3699999999999</v>
      </c>
      <c r="S1461" s="474">
        <v>907.31</v>
      </c>
      <c r="U1461" s="474">
        <v>1238.3699999999999</v>
      </c>
      <c r="V1461" s="474">
        <v>907.31</v>
      </c>
      <c r="X1461" s="465">
        <v>1179.4000000000001</v>
      </c>
      <c r="Y1461" s="465">
        <v>864.1</v>
      </c>
      <c r="AA1461" s="474">
        <f>AA1458+212.5</f>
        <v>1025.55</v>
      </c>
      <c r="AB1461" s="474">
        <f>AB1458+212.5</f>
        <v>751.39</v>
      </c>
      <c r="AD1461" s="474"/>
      <c r="AE1461" s="474"/>
      <c r="AG1461" s="474"/>
      <c r="AH1461" s="474"/>
      <c r="AP1461" s="535"/>
    </row>
    <row r="1462" spans="1:42" s="466" customFormat="1" ht="24" customHeight="1" outlineLevel="1" x14ac:dyDescent="0.25">
      <c r="A1462" s="492"/>
      <c r="B1462" s="462" t="s">
        <v>140</v>
      </c>
      <c r="C1462" s="461" t="s">
        <v>4627</v>
      </c>
      <c r="D1462" s="461"/>
      <c r="E1462" s="466" t="s">
        <v>13540</v>
      </c>
      <c r="F1462" s="461" t="s">
        <v>4455</v>
      </c>
      <c r="G1462" s="464">
        <v>2.6</v>
      </c>
      <c r="H1462" s="464">
        <v>2.6</v>
      </c>
      <c r="I1462" s="464" t="s">
        <v>4616</v>
      </c>
      <c r="J1462" s="464">
        <v>197</v>
      </c>
      <c r="K1462" s="467">
        <v>12.3125</v>
      </c>
      <c r="L1462" s="464">
        <v>6.7718749999999996</v>
      </c>
      <c r="M1462" s="474">
        <f t="shared" si="87"/>
        <v>1397.7600000000002</v>
      </c>
      <c r="N1462" s="474">
        <f t="shared" si="84"/>
        <v>838.65600000000006</v>
      </c>
      <c r="O1462" s="514"/>
      <c r="P1462" s="486">
        <v>0.6</v>
      </c>
      <c r="Q1462" s="514"/>
      <c r="R1462" s="474">
        <v>1128.96</v>
      </c>
      <c r="S1462" s="474">
        <v>677.36</v>
      </c>
      <c r="T1462" s="514"/>
      <c r="U1462" s="474">
        <v>1128.96</v>
      </c>
      <c r="V1462" s="474">
        <v>677.36</v>
      </c>
      <c r="W1462" s="514"/>
      <c r="X1462" s="465">
        <v>1075.2</v>
      </c>
      <c r="Y1462" s="465">
        <v>645.1</v>
      </c>
      <c r="Z1462" s="514"/>
      <c r="AA1462" s="465">
        <v>934.95</v>
      </c>
      <c r="AB1462" s="465">
        <v>560.97</v>
      </c>
      <c r="AC1462" s="514"/>
      <c r="AD1462" s="465">
        <v>813</v>
      </c>
      <c r="AE1462" s="465">
        <v>487.79999999999995</v>
      </c>
      <c r="AF1462" s="514"/>
      <c r="AG1462" s="465">
        <v>813</v>
      </c>
      <c r="AH1462" s="465">
        <v>487.79999999999995</v>
      </c>
      <c r="AI1462" s="530"/>
      <c r="AJ1462" s="533"/>
      <c r="AK1462" s="533"/>
      <c r="AL1462" s="533"/>
      <c r="AM1462" s="533"/>
      <c r="AN1462" s="533"/>
      <c r="AO1462" s="533"/>
      <c r="AP1462" s="534"/>
    </row>
    <row r="1463" spans="1:42" ht="24" customHeight="1" outlineLevel="1" x14ac:dyDescent="0.25">
      <c r="A1463" s="493"/>
      <c r="B1463" s="471" t="s">
        <v>8684</v>
      </c>
      <c r="C1463" s="469" t="s">
        <v>4627</v>
      </c>
      <c r="E1463" s="472" t="s">
        <v>13541</v>
      </c>
      <c r="F1463" s="469" t="s">
        <v>4455</v>
      </c>
      <c r="G1463" s="468">
        <v>2.6</v>
      </c>
      <c r="H1463" s="468">
        <v>2.6</v>
      </c>
      <c r="I1463" s="468" t="s">
        <v>4616</v>
      </c>
      <c r="J1463" s="468">
        <v>212</v>
      </c>
      <c r="K1463" s="479"/>
      <c r="M1463" s="474">
        <f t="shared" si="87"/>
        <v>2286.44</v>
      </c>
      <c r="N1463" s="474">
        <f t="shared" si="84"/>
        <v>1714.83</v>
      </c>
      <c r="P1463" s="488">
        <v>0.75</v>
      </c>
      <c r="R1463" s="474">
        <v>1846.74</v>
      </c>
      <c r="S1463" s="474">
        <v>1395.14</v>
      </c>
      <c r="U1463" s="474">
        <v>1846.74</v>
      </c>
      <c r="V1463" s="474">
        <v>1395.14</v>
      </c>
      <c r="X1463" s="465">
        <v>1758.8</v>
      </c>
      <c r="Y1463" s="465">
        <v>1328.7</v>
      </c>
      <c r="AA1463" s="474">
        <v>1529.39</v>
      </c>
      <c r="AB1463" s="474">
        <v>1155.4100000000001</v>
      </c>
      <c r="AD1463" s="474">
        <v>1329.9</v>
      </c>
      <c r="AE1463" s="474">
        <v>1004.6999999999999</v>
      </c>
      <c r="AG1463" s="474">
        <v>1329.9</v>
      </c>
      <c r="AH1463" s="474">
        <v>1004.6999999999999</v>
      </c>
      <c r="AP1463" s="535"/>
    </row>
    <row r="1464" spans="1:42" ht="24" customHeight="1" outlineLevel="1" x14ac:dyDescent="0.25">
      <c r="A1464" s="493"/>
      <c r="B1464" s="471" t="s">
        <v>8685</v>
      </c>
      <c r="C1464" s="469" t="s">
        <v>4627</v>
      </c>
      <c r="E1464" s="472" t="s">
        <v>13542</v>
      </c>
      <c r="F1464" s="469" t="s">
        <v>4455</v>
      </c>
      <c r="G1464" s="468">
        <v>2.6</v>
      </c>
      <c r="H1464" s="468">
        <v>2.6</v>
      </c>
      <c r="I1464" s="468" t="s">
        <v>4616</v>
      </c>
      <c r="J1464" s="468">
        <v>200</v>
      </c>
      <c r="K1464" s="479"/>
      <c r="M1464" s="474">
        <f t="shared" si="87"/>
        <v>2095.6</v>
      </c>
      <c r="N1464" s="474">
        <f t="shared" si="84"/>
        <v>1508.8319999999999</v>
      </c>
      <c r="P1464" s="488">
        <v>0.72</v>
      </c>
      <c r="R1464" s="474">
        <v>1692.6</v>
      </c>
      <c r="S1464" s="474">
        <v>1241</v>
      </c>
      <c r="U1464" s="474">
        <v>1692.6</v>
      </c>
      <c r="V1464" s="474">
        <v>1241</v>
      </c>
      <c r="X1464" s="465">
        <v>1612</v>
      </c>
      <c r="Y1464" s="465">
        <v>1181.9000000000001</v>
      </c>
      <c r="AA1464" s="474">
        <v>1401.74</v>
      </c>
      <c r="AB1464" s="474">
        <v>1027.76</v>
      </c>
      <c r="AD1464" s="474">
        <v>1218.9000000000001</v>
      </c>
      <c r="AE1464" s="474">
        <v>893.69999999999993</v>
      </c>
      <c r="AG1464" s="474">
        <v>1218.9000000000001</v>
      </c>
      <c r="AH1464" s="474">
        <v>893.69999999999993</v>
      </c>
      <c r="AP1464" s="535"/>
    </row>
    <row r="1465" spans="1:42" ht="24" customHeight="1" outlineLevel="1" x14ac:dyDescent="0.25">
      <c r="A1465" s="493"/>
      <c r="B1465" s="471" t="s">
        <v>8686</v>
      </c>
      <c r="C1465" s="469" t="s">
        <v>4627</v>
      </c>
      <c r="E1465" s="472" t="s">
        <v>13543</v>
      </c>
      <c r="F1465" s="469" t="s">
        <v>4455</v>
      </c>
      <c r="G1465" s="468">
        <v>2.6</v>
      </c>
      <c r="H1465" s="468">
        <v>2.6</v>
      </c>
      <c r="I1465" s="468" t="s">
        <v>4616</v>
      </c>
      <c r="J1465" s="468">
        <v>209</v>
      </c>
      <c r="K1465" s="479"/>
      <c r="M1465" s="474">
        <f t="shared" si="87"/>
        <v>1588.6000000000001</v>
      </c>
      <c r="N1465" s="474">
        <f t="shared" si="84"/>
        <v>1000.8180000000001</v>
      </c>
      <c r="P1465" s="488">
        <v>0.63</v>
      </c>
      <c r="R1465" s="474">
        <v>1283.0999999999999</v>
      </c>
      <c r="S1465" s="474">
        <v>831.5</v>
      </c>
      <c r="U1465" s="474">
        <v>1283.0999999999999</v>
      </c>
      <c r="V1465" s="474">
        <v>831.5</v>
      </c>
      <c r="X1465" s="465">
        <v>1222</v>
      </c>
      <c r="Y1465" s="465">
        <v>791.9</v>
      </c>
      <c r="AA1465" s="474">
        <v>1062.5999999999999</v>
      </c>
      <c r="AB1465" s="474">
        <v>688.62</v>
      </c>
      <c r="AD1465" s="474">
        <v>924</v>
      </c>
      <c r="AE1465" s="474">
        <v>598.79999999999995</v>
      </c>
      <c r="AG1465" s="474">
        <v>924</v>
      </c>
      <c r="AH1465" s="474">
        <v>598.79999999999995</v>
      </c>
      <c r="AP1465" s="535"/>
    </row>
    <row r="1466" spans="1:42" ht="24" customHeight="1" outlineLevel="1" x14ac:dyDescent="0.25">
      <c r="A1466" s="493"/>
      <c r="B1466" s="471" t="s">
        <v>8687</v>
      </c>
      <c r="C1466" s="469" t="s">
        <v>4627</v>
      </c>
      <c r="E1466" s="472" t="s">
        <v>13544</v>
      </c>
      <c r="F1466" s="469" t="s">
        <v>4455</v>
      </c>
      <c r="G1466" s="468">
        <v>2.6</v>
      </c>
      <c r="H1466" s="468">
        <v>2.6</v>
      </c>
      <c r="I1466" s="468" t="s">
        <v>4616</v>
      </c>
      <c r="J1466" s="477">
        <v>36.9375</v>
      </c>
      <c r="K1466" s="479"/>
      <c r="M1466" s="474">
        <f t="shared" si="87"/>
        <v>1580.0200000000002</v>
      </c>
      <c r="N1466" s="474">
        <f t="shared" si="84"/>
        <v>995.41260000000011</v>
      </c>
      <c r="P1466" s="488">
        <v>0.63</v>
      </c>
      <c r="R1466" s="474">
        <v>1276.17</v>
      </c>
      <c r="S1466" s="474">
        <v>765.66</v>
      </c>
      <c r="U1466" s="474">
        <v>1276.17</v>
      </c>
      <c r="V1466" s="474">
        <v>765.66</v>
      </c>
      <c r="X1466" s="465">
        <v>1215.4000000000001</v>
      </c>
      <c r="Y1466" s="465">
        <v>729.2</v>
      </c>
      <c r="AA1466" s="474">
        <v>1056.8499999999999</v>
      </c>
      <c r="AB1466" s="474">
        <v>634.11</v>
      </c>
      <c r="AD1466" s="474">
        <v>919</v>
      </c>
      <c r="AE1466" s="474">
        <v>551.4</v>
      </c>
      <c r="AG1466" s="474">
        <v>919</v>
      </c>
      <c r="AH1466" s="474">
        <v>551.4</v>
      </c>
      <c r="AP1466" s="535"/>
    </row>
    <row r="1467" spans="1:42" ht="24" customHeight="1" outlineLevel="1" x14ac:dyDescent="0.25">
      <c r="A1467" s="493"/>
      <c r="B1467" s="471" t="s">
        <v>8688</v>
      </c>
      <c r="C1467" s="469" t="s">
        <v>4627</v>
      </c>
      <c r="E1467" s="472" t="s">
        <v>13545</v>
      </c>
      <c r="F1467" s="469" t="s">
        <v>4455</v>
      </c>
      <c r="G1467" s="468">
        <v>2.6</v>
      </c>
      <c r="H1467" s="468">
        <v>2.6</v>
      </c>
      <c r="I1467" s="468" t="s">
        <v>4616</v>
      </c>
      <c r="K1467" s="479"/>
      <c r="M1467" s="474">
        <f t="shared" si="87"/>
        <v>1778.92</v>
      </c>
      <c r="N1467" s="474">
        <f t="shared" si="84"/>
        <v>1280.8224</v>
      </c>
      <c r="P1467" s="488">
        <v>0.72</v>
      </c>
      <c r="R1467" s="474">
        <v>1436.82</v>
      </c>
      <c r="S1467" s="474">
        <v>985.32</v>
      </c>
      <c r="U1467" s="474">
        <v>1436.82</v>
      </c>
      <c r="V1467" s="474">
        <v>985.32</v>
      </c>
      <c r="X1467" s="465">
        <v>1368.4</v>
      </c>
      <c r="Y1467" s="465">
        <v>938.4</v>
      </c>
      <c r="AA1467" s="474">
        <f>AA1462+255</f>
        <v>1189.95</v>
      </c>
      <c r="AB1467" s="474">
        <f>AB1462+255</f>
        <v>815.97</v>
      </c>
      <c r="AD1467" s="474"/>
      <c r="AE1467" s="474"/>
      <c r="AG1467" s="474"/>
      <c r="AH1467" s="474"/>
      <c r="AP1467" s="535"/>
    </row>
    <row r="1468" spans="1:42" ht="24" customHeight="1" outlineLevel="1" x14ac:dyDescent="0.25">
      <c r="A1468" s="493"/>
      <c r="B1468" s="471" t="s">
        <v>19805</v>
      </c>
      <c r="C1468" s="469" t="s">
        <v>4627</v>
      </c>
      <c r="E1468" s="472" t="s">
        <v>19802</v>
      </c>
      <c r="F1468" s="469" t="s">
        <v>4455</v>
      </c>
      <c r="G1468" s="468">
        <v>2.6</v>
      </c>
      <c r="H1468" s="468">
        <v>2.6</v>
      </c>
      <c r="I1468" s="468" t="s">
        <v>4616</v>
      </c>
      <c r="K1468" s="479"/>
      <c r="M1468" s="474">
        <f t="shared" si="87"/>
        <v>1969.7600000000002</v>
      </c>
      <c r="N1468" s="474">
        <f t="shared" si="84"/>
        <v>1477.3200000000002</v>
      </c>
      <c r="P1468" s="488">
        <v>0.75</v>
      </c>
      <c r="R1468" s="474">
        <v>1590.96</v>
      </c>
      <c r="S1468" s="474">
        <v>1139.46</v>
      </c>
      <c r="U1468" s="474">
        <v>1590.96</v>
      </c>
      <c r="V1468" s="474">
        <v>1139.46</v>
      </c>
      <c r="X1468" s="465">
        <v>1515.2</v>
      </c>
      <c r="Y1468" s="465">
        <v>1085.2</v>
      </c>
      <c r="AA1468" s="474">
        <f>AA1465+255</f>
        <v>1317.6</v>
      </c>
      <c r="AB1468" s="474">
        <f>AB1465+255</f>
        <v>943.62</v>
      </c>
      <c r="AD1468" s="474"/>
      <c r="AE1468" s="474"/>
      <c r="AG1468" s="474"/>
      <c r="AH1468" s="474"/>
      <c r="AP1468" s="535"/>
    </row>
    <row r="1469" spans="1:42" s="466" customFormat="1" ht="24" customHeight="1" outlineLevel="1" x14ac:dyDescent="0.25">
      <c r="A1469" s="492"/>
      <c r="B1469" s="462" t="s">
        <v>141</v>
      </c>
      <c r="C1469" s="461" t="s">
        <v>4627</v>
      </c>
      <c r="D1469" s="461"/>
      <c r="E1469" s="466" t="s">
        <v>13540</v>
      </c>
      <c r="F1469" s="461" t="s">
        <v>4455</v>
      </c>
      <c r="G1469" s="464">
        <v>3</v>
      </c>
      <c r="H1469" s="464">
        <v>3</v>
      </c>
      <c r="I1469" s="464" t="s">
        <v>4616</v>
      </c>
      <c r="J1469" s="464">
        <v>227</v>
      </c>
      <c r="K1469" s="467">
        <v>14.1875</v>
      </c>
      <c r="L1469" s="464">
        <v>7.8031249999999996</v>
      </c>
      <c r="M1469" s="474">
        <f t="shared" si="87"/>
        <v>1612.65</v>
      </c>
      <c r="N1469" s="474">
        <f t="shared" si="84"/>
        <v>967.59</v>
      </c>
      <c r="O1469" s="514"/>
      <c r="P1469" s="486">
        <v>0.6</v>
      </c>
      <c r="Q1469" s="514"/>
      <c r="R1469" s="474">
        <v>1302.53</v>
      </c>
      <c r="S1469" s="474">
        <v>781.52</v>
      </c>
      <c r="T1469" s="514"/>
      <c r="U1469" s="474">
        <v>1302.53</v>
      </c>
      <c r="V1469" s="474">
        <v>781.52</v>
      </c>
      <c r="W1469" s="514"/>
      <c r="X1469" s="465">
        <v>1240.5</v>
      </c>
      <c r="Y1469" s="465">
        <v>744.3</v>
      </c>
      <c r="Z1469" s="514"/>
      <c r="AA1469" s="465">
        <v>1078.7</v>
      </c>
      <c r="AB1469" s="465">
        <v>647.22</v>
      </c>
      <c r="AC1469" s="514"/>
      <c r="AD1469" s="465">
        <v>938</v>
      </c>
      <c r="AE1469" s="465">
        <v>562.79999999999995</v>
      </c>
      <c r="AF1469" s="514"/>
      <c r="AG1469" s="465">
        <v>938</v>
      </c>
      <c r="AH1469" s="465">
        <v>562.79999999999995</v>
      </c>
      <c r="AI1469" s="530"/>
      <c r="AJ1469" s="533"/>
      <c r="AK1469" s="533"/>
      <c r="AL1469" s="533"/>
      <c r="AM1469" s="533"/>
      <c r="AN1469" s="533"/>
      <c r="AO1469" s="533"/>
      <c r="AP1469" s="534"/>
    </row>
    <row r="1470" spans="1:42" ht="24" customHeight="1" outlineLevel="1" x14ac:dyDescent="0.25">
      <c r="A1470" s="493"/>
      <c r="B1470" s="471" t="s">
        <v>8689</v>
      </c>
      <c r="C1470" s="469" t="s">
        <v>4627</v>
      </c>
      <c r="E1470" s="472" t="s">
        <v>13541</v>
      </c>
      <c r="F1470" s="469" t="s">
        <v>4455</v>
      </c>
      <c r="G1470" s="468">
        <v>3</v>
      </c>
      <c r="H1470" s="468">
        <v>3</v>
      </c>
      <c r="I1470" s="468" t="s">
        <v>4616</v>
      </c>
      <c r="J1470" s="468">
        <v>242</v>
      </c>
      <c r="K1470" s="479"/>
      <c r="M1470" s="474">
        <f t="shared" si="87"/>
        <v>2726.75</v>
      </c>
      <c r="N1470" s="474">
        <f t="shared" si="84"/>
        <v>2045.0625</v>
      </c>
      <c r="P1470" s="488">
        <v>0.75</v>
      </c>
      <c r="R1470" s="474">
        <v>2202.38</v>
      </c>
      <c r="S1470" s="474">
        <v>1681.37</v>
      </c>
      <c r="U1470" s="474">
        <v>2202.38</v>
      </c>
      <c r="V1470" s="474">
        <v>1681.37</v>
      </c>
      <c r="X1470" s="465">
        <v>2097.5</v>
      </c>
      <c r="Y1470" s="465">
        <v>1601.3</v>
      </c>
      <c r="AA1470" s="474">
        <v>1823.9</v>
      </c>
      <c r="AB1470" s="474">
        <v>1392.42</v>
      </c>
      <c r="AD1470" s="474">
        <v>1586</v>
      </c>
      <c r="AE1470" s="474">
        <v>1210.8</v>
      </c>
      <c r="AG1470" s="474">
        <v>1586</v>
      </c>
      <c r="AH1470" s="474">
        <v>1210.8</v>
      </c>
      <c r="AP1470" s="535"/>
    </row>
    <row r="1471" spans="1:42" ht="24" customHeight="1" outlineLevel="1" x14ac:dyDescent="0.25">
      <c r="A1471" s="493"/>
      <c r="B1471" s="471" t="s">
        <v>8690</v>
      </c>
      <c r="C1471" s="469" t="s">
        <v>4627</v>
      </c>
      <c r="E1471" s="472" t="s">
        <v>13542</v>
      </c>
      <c r="F1471" s="469" t="s">
        <v>4455</v>
      </c>
      <c r="G1471" s="468">
        <v>3</v>
      </c>
      <c r="H1471" s="468">
        <v>3</v>
      </c>
      <c r="I1471" s="468" t="s">
        <v>4616</v>
      </c>
      <c r="J1471" s="468">
        <v>230</v>
      </c>
      <c r="K1471" s="479"/>
      <c r="M1471" s="474">
        <f t="shared" si="87"/>
        <v>2535.9100000000003</v>
      </c>
      <c r="N1471" s="474">
        <f t="shared" si="84"/>
        <v>1825.8552000000002</v>
      </c>
      <c r="P1471" s="488">
        <v>0.72</v>
      </c>
      <c r="R1471" s="474">
        <v>2048.2399999999998</v>
      </c>
      <c r="S1471" s="474">
        <v>1527.23</v>
      </c>
      <c r="U1471" s="474">
        <v>2048.2399999999998</v>
      </c>
      <c r="V1471" s="474">
        <v>1527.23</v>
      </c>
      <c r="X1471" s="465">
        <v>1950.7</v>
      </c>
      <c r="Y1471" s="465">
        <v>1454.5</v>
      </c>
      <c r="AA1471" s="474">
        <v>1696.25</v>
      </c>
      <c r="AB1471" s="474">
        <v>1264.77</v>
      </c>
      <c r="AD1471" s="474">
        <v>1475</v>
      </c>
      <c r="AE1471" s="474">
        <v>1099.8</v>
      </c>
      <c r="AG1471" s="474">
        <v>1475</v>
      </c>
      <c r="AH1471" s="474">
        <v>1099.8</v>
      </c>
      <c r="AP1471" s="535"/>
    </row>
    <row r="1472" spans="1:42" ht="24" customHeight="1" outlineLevel="1" x14ac:dyDescent="0.25">
      <c r="A1472" s="493"/>
      <c r="B1472" s="471" t="s">
        <v>8691</v>
      </c>
      <c r="C1472" s="469" t="s">
        <v>4627</v>
      </c>
      <c r="E1472" s="472" t="s">
        <v>13543</v>
      </c>
      <c r="F1472" s="469" t="s">
        <v>4455</v>
      </c>
      <c r="G1472" s="468">
        <v>3</v>
      </c>
      <c r="H1472" s="468">
        <v>3</v>
      </c>
      <c r="I1472" s="468" t="s">
        <v>4616</v>
      </c>
      <c r="J1472" s="468">
        <v>239</v>
      </c>
      <c r="K1472" s="479"/>
      <c r="M1472" s="474">
        <f t="shared" si="87"/>
        <v>1803.49</v>
      </c>
      <c r="N1472" s="474">
        <f t="shared" ref="N1472:N1535" si="88">M1472*P1472</f>
        <v>1136.1986999999999</v>
      </c>
      <c r="P1472" s="488">
        <v>0.63</v>
      </c>
      <c r="R1472" s="474">
        <v>1456.67</v>
      </c>
      <c r="S1472" s="474">
        <v>935.66</v>
      </c>
      <c r="U1472" s="474">
        <v>1456.67</v>
      </c>
      <c r="V1472" s="474">
        <v>935.66</v>
      </c>
      <c r="X1472" s="465">
        <v>1387.3</v>
      </c>
      <c r="Y1472" s="465">
        <v>891.1</v>
      </c>
      <c r="AA1472" s="474">
        <v>1206.3499999999999</v>
      </c>
      <c r="AB1472" s="474">
        <v>774.87</v>
      </c>
      <c r="AD1472" s="474">
        <v>1049</v>
      </c>
      <c r="AE1472" s="474">
        <v>673.8</v>
      </c>
      <c r="AG1472" s="474">
        <v>1049</v>
      </c>
      <c r="AH1472" s="474">
        <v>673.8</v>
      </c>
      <c r="AP1472" s="535"/>
    </row>
    <row r="1473" spans="1:42" ht="24" customHeight="1" outlineLevel="1" x14ac:dyDescent="0.25">
      <c r="A1473" s="493"/>
      <c r="B1473" s="471" t="s">
        <v>8692</v>
      </c>
      <c r="C1473" s="469" t="s">
        <v>4627</v>
      </c>
      <c r="E1473" s="472" t="s">
        <v>13544</v>
      </c>
      <c r="F1473" s="469" t="s">
        <v>4455</v>
      </c>
      <c r="G1473" s="468">
        <v>3</v>
      </c>
      <c r="H1473" s="468">
        <v>3</v>
      </c>
      <c r="I1473" s="468" t="s">
        <v>4616</v>
      </c>
      <c r="J1473" s="477">
        <v>42.5625</v>
      </c>
      <c r="K1473" s="479"/>
      <c r="M1473" s="474">
        <f t="shared" ref="M1473:M1504" si="89">X1473*$O$3</f>
        <v>1822.4700000000003</v>
      </c>
      <c r="N1473" s="474">
        <f t="shared" si="88"/>
        <v>1148.1561000000002</v>
      </c>
      <c r="P1473" s="488">
        <v>0.63</v>
      </c>
      <c r="R1473" s="474">
        <v>1472</v>
      </c>
      <c r="S1473" s="474">
        <v>883.16</v>
      </c>
      <c r="U1473" s="474">
        <v>1472</v>
      </c>
      <c r="V1473" s="474">
        <v>883.16</v>
      </c>
      <c r="X1473" s="465">
        <v>1401.9</v>
      </c>
      <c r="Y1473" s="465">
        <v>841.1</v>
      </c>
      <c r="AA1473" s="474">
        <v>1219</v>
      </c>
      <c r="AB1473" s="474">
        <v>731.4</v>
      </c>
      <c r="AD1473" s="474">
        <v>1060</v>
      </c>
      <c r="AE1473" s="474">
        <v>636</v>
      </c>
      <c r="AG1473" s="474">
        <v>1060</v>
      </c>
      <c r="AH1473" s="474">
        <v>636</v>
      </c>
      <c r="AP1473" s="535"/>
    </row>
    <row r="1474" spans="1:42" ht="24" customHeight="1" outlineLevel="1" x14ac:dyDescent="0.25">
      <c r="A1474" s="493"/>
      <c r="B1474" s="471" t="s">
        <v>8693</v>
      </c>
      <c r="C1474" s="469" t="s">
        <v>4627</v>
      </c>
      <c r="E1474" s="472" t="s">
        <v>13545</v>
      </c>
      <c r="F1474" s="469" t="s">
        <v>4455</v>
      </c>
      <c r="G1474" s="468">
        <v>3</v>
      </c>
      <c r="H1474" s="468">
        <v>3</v>
      </c>
      <c r="I1474" s="468" t="s">
        <v>4616</v>
      </c>
      <c r="K1474" s="479"/>
      <c r="M1474" s="474">
        <f t="shared" si="89"/>
        <v>2120.9500000000003</v>
      </c>
      <c r="N1474" s="474">
        <f t="shared" si="88"/>
        <v>1527.0840000000001</v>
      </c>
      <c r="P1474" s="488">
        <v>0.72</v>
      </c>
      <c r="R1474" s="474">
        <v>1713.08</v>
      </c>
      <c r="S1474" s="474">
        <v>1192.07</v>
      </c>
      <c r="U1474" s="474">
        <v>1713.08</v>
      </c>
      <c r="V1474" s="474">
        <v>1192.07</v>
      </c>
      <c r="X1474" s="465">
        <v>1631.5</v>
      </c>
      <c r="Y1474" s="465">
        <v>1135.3</v>
      </c>
      <c r="AA1474" s="474">
        <f>AA1469+340</f>
        <v>1418.7</v>
      </c>
      <c r="AB1474" s="474">
        <f>AB1469+340</f>
        <v>987.22</v>
      </c>
      <c r="AD1474" s="474"/>
      <c r="AE1474" s="474"/>
      <c r="AG1474" s="474"/>
      <c r="AH1474" s="474"/>
      <c r="AP1474" s="535"/>
    </row>
    <row r="1475" spans="1:42" ht="24" customHeight="1" outlineLevel="1" x14ac:dyDescent="0.25">
      <c r="A1475" s="493"/>
      <c r="B1475" s="471" t="s">
        <v>19806</v>
      </c>
      <c r="C1475" s="469" t="s">
        <v>4627</v>
      </c>
      <c r="E1475" s="472" t="s">
        <v>19802</v>
      </c>
      <c r="F1475" s="469" t="s">
        <v>4455</v>
      </c>
      <c r="G1475" s="468">
        <v>3</v>
      </c>
      <c r="H1475" s="468">
        <v>3</v>
      </c>
      <c r="I1475" s="468" t="s">
        <v>4616</v>
      </c>
      <c r="K1475" s="479"/>
      <c r="M1475" s="474">
        <f t="shared" si="89"/>
        <v>2311.79</v>
      </c>
      <c r="N1475" s="474">
        <f t="shared" si="88"/>
        <v>1733.8425</v>
      </c>
      <c r="P1475" s="488">
        <v>0.75</v>
      </c>
      <c r="R1475" s="474">
        <v>1867.22</v>
      </c>
      <c r="S1475" s="474">
        <v>1346.21</v>
      </c>
      <c r="U1475" s="474">
        <v>1867.22</v>
      </c>
      <c r="V1475" s="474">
        <v>1346.21</v>
      </c>
      <c r="X1475" s="465">
        <v>1778.3</v>
      </c>
      <c r="Y1475" s="465">
        <v>1282.0999999999999</v>
      </c>
      <c r="AA1475" s="474">
        <f>AA1472+340</f>
        <v>1546.35</v>
      </c>
      <c r="AB1475" s="474">
        <f>AB1472+340</f>
        <v>1114.8699999999999</v>
      </c>
      <c r="AD1475" s="474"/>
      <c r="AE1475" s="474"/>
      <c r="AG1475" s="474"/>
      <c r="AH1475" s="474"/>
      <c r="AP1475" s="535"/>
    </row>
    <row r="1476" spans="1:42" s="466" customFormat="1" ht="24" customHeight="1" outlineLevel="1" x14ac:dyDescent="0.25">
      <c r="A1476" s="492"/>
      <c r="B1476" s="462" t="s">
        <v>142</v>
      </c>
      <c r="C1476" s="461" t="s">
        <v>4627</v>
      </c>
      <c r="D1476" s="461"/>
      <c r="E1476" s="466" t="s">
        <v>13546</v>
      </c>
      <c r="F1476" s="461" t="s">
        <v>4455</v>
      </c>
      <c r="G1476" s="464">
        <v>0.3</v>
      </c>
      <c r="H1476" s="464">
        <v>0.3</v>
      </c>
      <c r="I1476" s="464" t="s">
        <v>4616</v>
      </c>
      <c r="J1476" s="464">
        <v>20</v>
      </c>
      <c r="K1476" s="467">
        <v>1.25</v>
      </c>
      <c r="L1476" s="464">
        <v>0.4</v>
      </c>
      <c r="M1476" s="474">
        <f t="shared" si="89"/>
        <v>139.22999999999999</v>
      </c>
      <c r="N1476" s="474">
        <f t="shared" si="88"/>
        <v>83.537999999999997</v>
      </c>
      <c r="O1476" s="514"/>
      <c r="P1476" s="486">
        <v>0.6</v>
      </c>
      <c r="Q1476" s="514"/>
      <c r="R1476" s="474">
        <v>112.46</v>
      </c>
      <c r="S1476" s="474">
        <v>67.52</v>
      </c>
      <c r="T1476" s="514"/>
      <c r="U1476" s="474">
        <v>112.46</v>
      </c>
      <c r="V1476" s="474">
        <v>67.52</v>
      </c>
      <c r="W1476" s="514"/>
      <c r="X1476" s="465">
        <v>107.1</v>
      </c>
      <c r="Y1476" s="465">
        <v>64.3</v>
      </c>
      <c r="Z1476" s="514"/>
      <c r="AA1476" s="465">
        <v>93.15</v>
      </c>
      <c r="AB1476" s="465">
        <v>55.89</v>
      </c>
      <c r="AC1476" s="514"/>
      <c r="AD1476" s="465">
        <v>81</v>
      </c>
      <c r="AE1476" s="465">
        <v>48.6</v>
      </c>
      <c r="AF1476" s="514"/>
      <c r="AG1476" s="465">
        <v>81</v>
      </c>
      <c r="AH1476" s="465">
        <v>48.6</v>
      </c>
      <c r="AI1476" s="530"/>
      <c r="AJ1476" s="533"/>
      <c r="AK1476" s="533"/>
      <c r="AL1476" s="533"/>
      <c r="AM1476" s="533"/>
      <c r="AN1476" s="533"/>
      <c r="AO1476" s="533"/>
      <c r="AP1476" s="534"/>
    </row>
    <row r="1477" spans="1:42" ht="24" customHeight="1" outlineLevel="1" x14ac:dyDescent="0.25">
      <c r="A1477" s="493"/>
      <c r="B1477" s="471" t="s">
        <v>8694</v>
      </c>
      <c r="C1477" s="469" t="s">
        <v>4627</v>
      </c>
      <c r="E1477" s="472" t="s">
        <v>13549</v>
      </c>
      <c r="F1477" s="469" t="s">
        <v>4455</v>
      </c>
      <c r="G1477" s="468">
        <v>0.3</v>
      </c>
      <c r="H1477" s="468">
        <v>0.3</v>
      </c>
      <c r="I1477" s="468" t="s">
        <v>4616</v>
      </c>
      <c r="J1477" s="468">
        <v>26</v>
      </c>
      <c r="K1477" s="479"/>
      <c r="M1477" s="474">
        <f t="shared" si="89"/>
        <v>202.93</v>
      </c>
      <c r="N1477" s="474">
        <f t="shared" si="88"/>
        <v>127.8459</v>
      </c>
      <c r="P1477" s="488">
        <v>0.63</v>
      </c>
      <c r="R1477" s="474">
        <v>163.91</v>
      </c>
      <c r="S1477" s="474">
        <v>118.86</v>
      </c>
      <c r="U1477" s="474">
        <v>163.91</v>
      </c>
      <c r="V1477" s="474">
        <v>118.86</v>
      </c>
      <c r="X1477" s="465">
        <v>156.1</v>
      </c>
      <c r="Y1477" s="465">
        <v>113.2</v>
      </c>
      <c r="AA1477" s="474">
        <v>135.69999999999999</v>
      </c>
      <c r="AB1477" s="474">
        <v>98.44</v>
      </c>
      <c r="AD1477" s="474">
        <v>118</v>
      </c>
      <c r="AE1477" s="474">
        <v>85.6</v>
      </c>
      <c r="AG1477" s="474">
        <v>118</v>
      </c>
      <c r="AH1477" s="474">
        <v>85.6</v>
      </c>
      <c r="AP1477" s="535"/>
    </row>
    <row r="1478" spans="1:42" ht="24" customHeight="1" outlineLevel="1" x14ac:dyDescent="0.25">
      <c r="A1478" s="493"/>
      <c r="B1478" s="471" t="s">
        <v>8695</v>
      </c>
      <c r="C1478" s="469" t="s">
        <v>4627</v>
      </c>
      <c r="E1478" s="472" t="s">
        <v>13550</v>
      </c>
      <c r="F1478" s="469" t="s">
        <v>4455</v>
      </c>
      <c r="G1478" s="468">
        <v>0.3</v>
      </c>
      <c r="H1478" s="468">
        <v>0.3</v>
      </c>
      <c r="I1478" s="468" t="s">
        <v>4616</v>
      </c>
      <c r="J1478" s="477">
        <v>3.75</v>
      </c>
      <c r="K1478" s="479"/>
      <c r="M1478" s="474">
        <f t="shared" si="89"/>
        <v>158.21</v>
      </c>
      <c r="N1478" s="474">
        <f t="shared" si="88"/>
        <v>99.672300000000007</v>
      </c>
      <c r="P1478" s="488">
        <v>0.63</v>
      </c>
      <c r="R1478" s="474">
        <v>127.79</v>
      </c>
      <c r="S1478" s="474">
        <v>76.650000000000006</v>
      </c>
      <c r="U1478" s="474">
        <v>127.79</v>
      </c>
      <c r="V1478" s="474">
        <v>76.650000000000006</v>
      </c>
      <c r="X1478" s="465">
        <v>121.7</v>
      </c>
      <c r="Y1478" s="465">
        <v>73</v>
      </c>
      <c r="AA1478" s="474">
        <v>105.8</v>
      </c>
      <c r="AB1478" s="474">
        <v>63.48</v>
      </c>
      <c r="AD1478" s="474">
        <v>92</v>
      </c>
      <c r="AE1478" s="474">
        <v>55.199999999999996</v>
      </c>
      <c r="AG1478" s="474">
        <v>92</v>
      </c>
      <c r="AH1478" s="474">
        <v>55.199999999999996</v>
      </c>
      <c r="AP1478" s="535"/>
    </row>
    <row r="1479" spans="1:42" ht="24" customHeight="1" outlineLevel="1" x14ac:dyDescent="0.25">
      <c r="A1479" s="493"/>
      <c r="B1479" s="471" t="s">
        <v>8696</v>
      </c>
      <c r="C1479" s="469" t="s">
        <v>4627</v>
      </c>
      <c r="E1479" s="472" t="s">
        <v>13551</v>
      </c>
      <c r="F1479" s="469" t="s">
        <v>4455</v>
      </c>
      <c r="G1479" s="468">
        <v>0.3</v>
      </c>
      <c r="H1479" s="468">
        <v>0.3</v>
      </c>
      <c r="I1479" s="468" t="s">
        <v>4616</v>
      </c>
      <c r="J1479" s="468">
        <v>23.5</v>
      </c>
      <c r="K1479" s="479"/>
      <c r="M1479" s="474">
        <f t="shared" si="89"/>
        <v>199.81</v>
      </c>
      <c r="N1479" s="474">
        <f t="shared" si="88"/>
        <v>143.86320000000001</v>
      </c>
      <c r="P1479" s="488">
        <v>0.72</v>
      </c>
      <c r="R1479" s="474">
        <v>161.38999999999999</v>
      </c>
      <c r="S1479" s="474">
        <v>116.45</v>
      </c>
      <c r="U1479" s="474">
        <v>161.38999999999999</v>
      </c>
      <c r="V1479" s="474">
        <v>116.45</v>
      </c>
      <c r="X1479" s="465">
        <v>153.69999999999999</v>
      </c>
      <c r="Y1479" s="465">
        <v>110.9</v>
      </c>
      <c r="AA1479" s="474">
        <v>133.66</v>
      </c>
      <c r="AB1479" s="474">
        <v>96.4</v>
      </c>
      <c r="AD1479" s="474">
        <v>116.22499999999999</v>
      </c>
      <c r="AE1479" s="474">
        <v>83.825000000000003</v>
      </c>
      <c r="AG1479" s="474">
        <v>116.22499999999999</v>
      </c>
      <c r="AH1479" s="474">
        <v>83.825000000000003</v>
      </c>
      <c r="AP1479" s="535"/>
    </row>
    <row r="1480" spans="1:42" ht="24" customHeight="1" outlineLevel="1" x14ac:dyDescent="0.25">
      <c r="A1480" s="493"/>
      <c r="B1480" s="471" t="s">
        <v>19807</v>
      </c>
      <c r="C1480" s="469" t="s">
        <v>4627</v>
      </c>
      <c r="E1480" s="472" t="s">
        <v>19808</v>
      </c>
      <c r="F1480" s="469" t="s">
        <v>4455</v>
      </c>
      <c r="G1480" s="468">
        <v>0.3</v>
      </c>
      <c r="H1480" s="468">
        <v>0.3</v>
      </c>
      <c r="I1480" s="468" t="s">
        <v>4616</v>
      </c>
      <c r="J1480" s="468">
        <v>29.5</v>
      </c>
      <c r="K1480" s="479"/>
      <c r="M1480" s="474">
        <f t="shared" si="89"/>
        <v>271.7</v>
      </c>
      <c r="N1480" s="474">
        <f t="shared" si="88"/>
        <v>203.77499999999998</v>
      </c>
      <c r="P1480" s="488">
        <v>0.75</v>
      </c>
      <c r="R1480" s="474">
        <v>219.45</v>
      </c>
      <c r="S1480" s="474">
        <v>174.41</v>
      </c>
      <c r="U1480" s="474">
        <v>219.45</v>
      </c>
      <c r="V1480" s="474">
        <v>174.41</v>
      </c>
      <c r="X1480" s="465">
        <v>209</v>
      </c>
      <c r="Y1480" s="465">
        <v>166.1</v>
      </c>
      <c r="AA1480" s="474">
        <v>181.7</v>
      </c>
      <c r="AB1480" s="474">
        <v>144.44</v>
      </c>
      <c r="AD1480" s="474">
        <v>158</v>
      </c>
      <c r="AE1480" s="474">
        <v>125.6</v>
      </c>
      <c r="AG1480" s="474"/>
      <c r="AH1480" s="474"/>
      <c r="AP1480" s="535"/>
    </row>
    <row r="1481" spans="1:42" s="466" customFormat="1" ht="24" customHeight="1" outlineLevel="1" x14ac:dyDescent="0.25">
      <c r="A1481" s="492"/>
      <c r="B1481" s="462" t="s">
        <v>143</v>
      </c>
      <c r="C1481" s="461" t="s">
        <v>4627</v>
      </c>
      <c r="D1481" s="461"/>
      <c r="E1481" s="466" t="s">
        <v>13546</v>
      </c>
      <c r="F1481" s="461" t="s">
        <v>4455</v>
      </c>
      <c r="G1481" s="464">
        <v>0.5</v>
      </c>
      <c r="H1481" s="464">
        <v>0.5</v>
      </c>
      <c r="I1481" s="464" t="s">
        <v>4616</v>
      </c>
      <c r="J1481" s="464">
        <v>32</v>
      </c>
      <c r="K1481" s="467">
        <v>2.125</v>
      </c>
      <c r="L1481" s="464">
        <v>0.6</v>
      </c>
      <c r="M1481" s="474">
        <f t="shared" si="89"/>
        <v>233.87</v>
      </c>
      <c r="N1481" s="474">
        <f t="shared" si="88"/>
        <v>140.322</v>
      </c>
      <c r="O1481" s="514"/>
      <c r="P1481" s="486">
        <v>0.6</v>
      </c>
      <c r="Q1481" s="514"/>
      <c r="R1481" s="474">
        <v>188.9</v>
      </c>
      <c r="S1481" s="474">
        <v>113.3</v>
      </c>
      <c r="T1481" s="514"/>
      <c r="U1481" s="474">
        <v>188.9</v>
      </c>
      <c r="V1481" s="474">
        <v>113.3</v>
      </c>
      <c r="W1481" s="514"/>
      <c r="X1481" s="465">
        <v>179.9</v>
      </c>
      <c r="Y1481" s="465">
        <v>107.9</v>
      </c>
      <c r="Z1481" s="514"/>
      <c r="AA1481" s="465">
        <v>156.4</v>
      </c>
      <c r="AB1481" s="465">
        <v>93.84</v>
      </c>
      <c r="AC1481" s="514"/>
      <c r="AD1481" s="465">
        <v>136</v>
      </c>
      <c r="AE1481" s="465">
        <v>81.599999999999994</v>
      </c>
      <c r="AF1481" s="514"/>
      <c r="AG1481" s="465">
        <v>136</v>
      </c>
      <c r="AH1481" s="465">
        <v>81.599999999999994</v>
      </c>
      <c r="AI1481" s="530"/>
      <c r="AJ1481" s="533"/>
      <c r="AK1481" s="533"/>
      <c r="AL1481" s="533"/>
      <c r="AM1481" s="533"/>
      <c r="AN1481" s="533"/>
      <c r="AO1481" s="533"/>
      <c r="AP1481" s="534"/>
    </row>
    <row r="1482" spans="1:42" ht="24" customHeight="1" outlineLevel="1" x14ac:dyDescent="0.25">
      <c r="A1482" s="493"/>
      <c r="B1482" s="471" t="s">
        <v>8697</v>
      </c>
      <c r="C1482" s="469" t="s">
        <v>4627</v>
      </c>
      <c r="E1482" s="472" t="s">
        <v>13547</v>
      </c>
      <c r="F1482" s="469" t="s">
        <v>4455</v>
      </c>
      <c r="G1482" s="468">
        <v>0.5</v>
      </c>
      <c r="H1482" s="468">
        <v>0.5</v>
      </c>
      <c r="I1482" s="468" t="s">
        <v>4616</v>
      </c>
      <c r="K1482" s="479"/>
      <c r="M1482" s="474">
        <f t="shared" si="89"/>
        <v>595.91999999999996</v>
      </c>
      <c r="N1482" s="474">
        <f t="shared" si="88"/>
        <v>446.93999999999994</v>
      </c>
      <c r="P1482" s="488">
        <v>0.75</v>
      </c>
      <c r="R1482" s="474">
        <v>481.32</v>
      </c>
      <c r="S1482" s="474">
        <v>405.72</v>
      </c>
      <c r="U1482" s="474">
        <v>481.32</v>
      </c>
      <c r="V1482" s="474">
        <v>405.72</v>
      </c>
      <c r="X1482" s="465">
        <v>458.4</v>
      </c>
      <c r="Y1482" s="465">
        <v>386.4</v>
      </c>
      <c r="AA1482" s="474">
        <v>398.59</v>
      </c>
      <c r="AB1482" s="474">
        <v>336.03</v>
      </c>
      <c r="AD1482" s="474">
        <v>346.6</v>
      </c>
      <c r="AE1482" s="474">
        <v>292.2</v>
      </c>
      <c r="AG1482" s="474">
        <v>346.6</v>
      </c>
      <c r="AH1482" s="474">
        <v>292.2</v>
      </c>
      <c r="AP1482" s="535"/>
    </row>
    <row r="1483" spans="1:42" ht="24" customHeight="1" outlineLevel="1" x14ac:dyDescent="0.25">
      <c r="A1483" s="493"/>
      <c r="B1483" s="471" t="s">
        <v>8698</v>
      </c>
      <c r="C1483" s="469" t="s">
        <v>4627</v>
      </c>
      <c r="E1483" s="472" t="s">
        <v>13548</v>
      </c>
      <c r="F1483" s="469" t="s">
        <v>4455</v>
      </c>
      <c r="G1483" s="468">
        <v>0.5</v>
      </c>
      <c r="H1483" s="468">
        <v>0.5</v>
      </c>
      <c r="I1483" s="468" t="s">
        <v>4616</v>
      </c>
      <c r="K1483" s="479"/>
      <c r="M1483" s="474">
        <f t="shared" si="89"/>
        <v>532.22</v>
      </c>
      <c r="N1483" s="474">
        <f t="shared" si="88"/>
        <v>383.19839999999999</v>
      </c>
      <c r="P1483" s="488">
        <v>0.72</v>
      </c>
      <c r="R1483" s="474">
        <v>429.87</v>
      </c>
      <c r="S1483" s="474">
        <v>354.38</v>
      </c>
      <c r="U1483" s="474">
        <v>429.87</v>
      </c>
      <c r="V1483" s="474">
        <v>354.38</v>
      </c>
      <c r="X1483" s="465">
        <v>409.4</v>
      </c>
      <c r="Y1483" s="465">
        <v>337.5</v>
      </c>
      <c r="AA1483" s="474">
        <v>356.04</v>
      </c>
      <c r="AB1483" s="474">
        <v>293.48</v>
      </c>
      <c r="AD1483" s="474">
        <v>309.60000000000002</v>
      </c>
      <c r="AE1483" s="474">
        <v>255.2</v>
      </c>
      <c r="AG1483" s="474">
        <v>309.60000000000002</v>
      </c>
      <c r="AH1483" s="474">
        <v>255.2</v>
      </c>
      <c r="AP1483" s="535"/>
    </row>
    <row r="1484" spans="1:42" ht="24" customHeight="1" outlineLevel="1" x14ac:dyDescent="0.25">
      <c r="A1484" s="493"/>
      <c r="B1484" s="471" t="s">
        <v>8699</v>
      </c>
      <c r="C1484" s="469" t="s">
        <v>4627</v>
      </c>
      <c r="E1484" s="472" t="s">
        <v>13549</v>
      </c>
      <c r="F1484" s="469" t="s">
        <v>4455</v>
      </c>
      <c r="G1484" s="468">
        <v>0.5</v>
      </c>
      <c r="H1484" s="468">
        <v>0.5</v>
      </c>
      <c r="I1484" s="468" t="s">
        <v>4616</v>
      </c>
      <c r="J1484" s="468">
        <v>38</v>
      </c>
      <c r="K1484" s="479"/>
      <c r="M1484" s="474">
        <f t="shared" si="89"/>
        <v>297.44</v>
      </c>
      <c r="N1484" s="474">
        <f t="shared" si="88"/>
        <v>187.38720000000001</v>
      </c>
      <c r="P1484" s="488">
        <v>0.63</v>
      </c>
      <c r="R1484" s="474">
        <v>240.24</v>
      </c>
      <c r="S1484" s="474">
        <v>164.64</v>
      </c>
      <c r="U1484" s="474">
        <v>240.24</v>
      </c>
      <c r="V1484" s="474">
        <v>164.64</v>
      </c>
      <c r="X1484" s="465">
        <v>228.8</v>
      </c>
      <c r="Y1484" s="465">
        <v>156.80000000000001</v>
      </c>
      <c r="AA1484" s="474">
        <v>198.95</v>
      </c>
      <c r="AB1484" s="474">
        <v>136.38999999999999</v>
      </c>
      <c r="AD1484" s="474">
        <v>173</v>
      </c>
      <c r="AE1484" s="474">
        <v>118.6</v>
      </c>
      <c r="AG1484" s="474">
        <v>173</v>
      </c>
      <c r="AH1484" s="474">
        <v>118.6</v>
      </c>
      <c r="AP1484" s="535"/>
    </row>
    <row r="1485" spans="1:42" ht="24" customHeight="1" outlineLevel="1" x14ac:dyDescent="0.25">
      <c r="A1485" s="493"/>
      <c r="B1485" s="471" t="s">
        <v>8700</v>
      </c>
      <c r="C1485" s="469" t="s">
        <v>4627</v>
      </c>
      <c r="E1485" s="472" t="s">
        <v>13550</v>
      </c>
      <c r="F1485" s="469" t="s">
        <v>4455</v>
      </c>
      <c r="G1485" s="468">
        <v>0.5</v>
      </c>
      <c r="H1485" s="468">
        <v>0.5</v>
      </c>
      <c r="I1485" s="468" t="s">
        <v>4616</v>
      </c>
      <c r="J1485" s="477">
        <v>6</v>
      </c>
      <c r="K1485" s="479"/>
      <c r="M1485" s="474">
        <f t="shared" si="89"/>
        <v>264.81</v>
      </c>
      <c r="N1485" s="474">
        <f t="shared" si="88"/>
        <v>166.83029999999999</v>
      </c>
      <c r="P1485" s="488">
        <v>0.63</v>
      </c>
      <c r="R1485" s="474">
        <v>213.89</v>
      </c>
      <c r="S1485" s="474">
        <v>128.31</v>
      </c>
      <c r="U1485" s="474">
        <v>213.89</v>
      </c>
      <c r="V1485" s="474">
        <v>128.31</v>
      </c>
      <c r="X1485" s="465">
        <v>203.7</v>
      </c>
      <c r="Y1485" s="465">
        <v>122.2</v>
      </c>
      <c r="AA1485" s="474">
        <v>177.1</v>
      </c>
      <c r="AB1485" s="474">
        <v>106.26</v>
      </c>
      <c r="AD1485" s="474">
        <v>154</v>
      </c>
      <c r="AE1485" s="474">
        <v>92.399999999999991</v>
      </c>
      <c r="AG1485" s="474">
        <v>154</v>
      </c>
      <c r="AH1485" s="474">
        <v>92.399999999999991</v>
      </c>
      <c r="AP1485" s="535"/>
    </row>
    <row r="1486" spans="1:42" ht="24" customHeight="1" outlineLevel="1" x14ac:dyDescent="0.25">
      <c r="A1486" s="493"/>
      <c r="B1486" s="471" t="s">
        <v>8701</v>
      </c>
      <c r="C1486" s="469" t="s">
        <v>4627</v>
      </c>
      <c r="E1486" s="472" t="s">
        <v>13551</v>
      </c>
      <c r="F1486" s="469" t="s">
        <v>4455</v>
      </c>
      <c r="G1486" s="468">
        <v>0.5</v>
      </c>
      <c r="H1486" s="468">
        <v>0.5</v>
      </c>
      <c r="I1486" s="468" t="s">
        <v>4616</v>
      </c>
      <c r="J1486" s="468">
        <v>34</v>
      </c>
      <c r="K1486" s="479"/>
      <c r="M1486" s="474">
        <f t="shared" si="89"/>
        <v>362.7</v>
      </c>
      <c r="N1486" s="474">
        <f t="shared" si="88"/>
        <v>261.14400000000001</v>
      </c>
      <c r="P1486" s="488">
        <v>0.72</v>
      </c>
      <c r="R1486" s="474">
        <v>292.95</v>
      </c>
      <c r="S1486" s="474">
        <v>217.46</v>
      </c>
      <c r="U1486" s="474">
        <v>292.95</v>
      </c>
      <c r="V1486" s="474">
        <v>217.46</v>
      </c>
      <c r="X1486" s="465">
        <v>279</v>
      </c>
      <c r="Y1486" s="465">
        <v>207.1</v>
      </c>
      <c r="AA1486" s="474">
        <v>242.65</v>
      </c>
      <c r="AB1486" s="474">
        <v>180.09</v>
      </c>
      <c r="AD1486" s="474">
        <v>211</v>
      </c>
      <c r="AE1486" s="474">
        <v>156.6</v>
      </c>
      <c r="AG1486" s="474">
        <v>211</v>
      </c>
      <c r="AH1486" s="474">
        <v>156.6</v>
      </c>
      <c r="AP1486" s="535"/>
    </row>
    <row r="1487" spans="1:42" ht="24" customHeight="1" outlineLevel="1" x14ac:dyDescent="0.25">
      <c r="A1487" s="493"/>
      <c r="B1487" s="471" t="s">
        <v>19809</v>
      </c>
      <c r="C1487" s="469" t="s">
        <v>4627</v>
      </c>
      <c r="E1487" s="472" t="s">
        <v>19808</v>
      </c>
      <c r="F1487" s="469" t="s">
        <v>4455</v>
      </c>
      <c r="G1487" s="468">
        <v>0.5</v>
      </c>
      <c r="H1487" s="468">
        <v>0.5</v>
      </c>
      <c r="I1487" s="468" t="s">
        <v>4616</v>
      </c>
      <c r="J1487" s="468">
        <v>40.5</v>
      </c>
      <c r="K1487" s="479"/>
      <c r="M1487" s="474">
        <f t="shared" si="89"/>
        <v>366.21</v>
      </c>
      <c r="N1487" s="474">
        <f t="shared" si="88"/>
        <v>274.65749999999997</v>
      </c>
      <c r="P1487" s="488">
        <v>0.75</v>
      </c>
      <c r="R1487" s="474">
        <v>295.79000000000002</v>
      </c>
      <c r="S1487" s="474">
        <v>220.19</v>
      </c>
      <c r="U1487" s="474">
        <v>295.79000000000002</v>
      </c>
      <c r="V1487" s="474">
        <v>220.19</v>
      </c>
      <c r="X1487" s="465">
        <v>281.7</v>
      </c>
      <c r="Y1487" s="465">
        <v>209.7</v>
      </c>
      <c r="AA1487" s="474">
        <v>244.95</v>
      </c>
      <c r="AB1487" s="474">
        <v>182.39</v>
      </c>
      <c r="AD1487" s="474">
        <v>213</v>
      </c>
      <c r="AE1487" s="474">
        <v>158.6</v>
      </c>
      <c r="AG1487" s="474"/>
      <c r="AH1487" s="474"/>
      <c r="AP1487" s="535"/>
    </row>
    <row r="1488" spans="1:42" s="466" customFormat="1" ht="24" customHeight="1" outlineLevel="1" x14ac:dyDescent="0.25">
      <c r="A1488" s="492" t="s">
        <v>16810</v>
      </c>
      <c r="B1488" s="462" t="s">
        <v>144</v>
      </c>
      <c r="C1488" s="461" t="s">
        <v>4627</v>
      </c>
      <c r="D1488" s="461"/>
      <c r="E1488" s="466" t="s">
        <v>13546</v>
      </c>
      <c r="F1488" s="461" t="s">
        <v>4455</v>
      </c>
      <c r="G1488" s="464">
        <v>0.7</v>
      </c>
      <c r="H1488" s="464">
        <v>0.7</v>
      </c>
      <c r="I1488" s="464" t="s">
        <v>4616</v>
      </c>
      <c r="J1488" s="464">
        <v>47</v>
      </c>
      <c r="K1488" s="467">
        <v>2.9375</v>
      </c>
      <c r="L1488" s="464">
        <v>1.6156250000000001</v>
      </c>
      <c r="M1488" s="474">
        <f t="shared" si="89"/>
        <v>330.07</v>
      </c>
      <c r="N1488" s="474">
        <f t="shared" si="88"/>
        <v>198.042</v>
      </c>
      <c r="O1488" s="514"/>
      <c r="P1488" s="486">
        <v>0.6</v>
      </c>
      <c r="Q1488" s="514"/>
      <c r="R1488" s="474">
        <v>266.60000000000002</v>
      </c>
      <c r="S1488" s="474">
        <v>160.02000000000001</v>
      </c>
      <c r="T1488" s="514"/>
      <c r="U1488" s="474">
        <v>266.60000000000002</v>
      </c>
      <c r="V1488" s="474">
        <v>160.02000000000001</v>
      </c>
      <c r="W1488" s="514"/>
      <c r="X1488" s="465">
        <v>253.9</v>
      </c>
      <c r="Y1488" s="465">
        <v>152.4</v>
      </c>
      <c r="Z1488" s="514"/>
      <c r="AA1488" s="465">
        <v>220.8</v>
      </c>
      <c r="AB1488" s="465">
        <v>132.47999999999999</v>
      </c>
      <c r="AC1488" s="514"/>
      <c r="AD1488" s="465">
        <v>192</v>
      </c>
      <c r="AE1488" s="465">
        <v>115.19999999999999</v>
      </c>
      <c r="AF1488" s="514"/>
      <c r="AG1488" s="465">
        <v>192</v>
      </c>
      <c r="AH1488" s="465">
        <v>115.19999999999999</v>
      </c>
      <c r="AI1488" s="530"/>
      <c r="AJ1488" s="533"/>
      <c r="AK1488" s="533"/>
      <c r="AL1488" s="533"/>
      <c r="AM1488" s="533"/>
      <c r="AN1488" s="533"/>
      <c r="AO1488" s="533"/>
      <c r="AP1488" s="534"/>
    </row>
    <row r="1489" spans="1:42" ht="24" customHeight="1" outlineLevel="1" x14ac:dyDescent="0.25">
      <c r="A1489" s="493" t="s">
        <v>16810</v>
      </c>
      <c r="B1489" s="471" t="s">
        <v>8702</v>
      </c>
      <c r="C1489" s="469" t="s">
        <v>4627</v>
      </c>
      <c r="E1489" s="472" t="s">
        <v>13547</v>
      </c>
      <c r="F1489" s="469" t="s">
        <v>4455</v>
      </c>
      <c r="G1489" s="468">
        <v>0.7</v>
      </c>
      <c r="H1489" s="468">
        <v>0.7</v>
      </c>
      <c r="I1489" s="468" t="s">
        <v>4616</v>
      </c>
      <c r="K1489" s="479"/>
      <c r="M1489" s="474">
        <f t="shared" si="89"/>
        <v>692.12</v>
      </c>
      <c r="N1489" s="474">
        <f t="shared" si="88"/>
        <v>519.09</v>
      </c>
      <c r="P1489" s="488">
        <v>0.75</v>
      </c>
      <c r="R1489" s="474">
        <v>559.02</v>
      </c>
      <c r="S1489" s="474">
        <v>452.45</v>
      </c>
      <c r="U1489" s="474">
        <v>559.02</v>
      </c>
      <c r="V1489" s="474">
        <v>452.45</v>
      </c>
      <c r="X1489" s="465">
        <v>532.4</v>
      </c>
      <c r="Y1489" s="465">
        <v>430.9</v>
      </c>
      <c r="AA1489" s="474">
        <v>462.99</v>
      </c>
      <c r="AB1489" s="474">
        <v>374.67</v>
      </c>
      <c r="AD1489" s="474">
        <v>402.6</v>
      </c>
      <c r="AE1489" s="474">
        <v>325.79999999999995</v>
      </c>
      <c r="AG1489" s="474">
        <v>402.6</v>
      </c>
      <c r="AH1489" s="474">
        <v>325.79999999999995</v>
      </c>
      <c r="AP1489" s="535"/>
    </row>
    <row r="1490" spans="1:42" ht="24" customHeight="1" outlineLevel="1" x14ac:dyDescent="0.25">
      <c r="A1490" s="493" t="s">
        <v>16810</v>
      </c>
      <c r="B1490" s="471" t="s">
        <v>8703</v>
      </c>
      <c r="C1490" s="469" t="s">
        <v>4627</v>
      </c>
      <c r="E1490" s="472" t="s">
        <v>13548</v>
      </c>
      <c r="F1490" s="469" t="s">
        <v>4455</v>
      </c>
      <c r="G1490" s="468">
        <v>0.7</v>
      </c>
      <c r="H1490" s="468">
        <v>0.7</v>
      </c>
      <c r="I1490" s="468" t="s">
        <v>4616</v>
      </c>
      <c r="K1490" s="479"/>
      <c r="M1490" s="474">
        <f t="shared" si="89"/>
        <v>628.55000000000007</v>
      </c>
      <c r="N1490" s="474">
        <f t="shared" si="88"/>
        <v>452.55600000000004</v>
      </c>
      <c r="P1490" s="488">
        <v>0.72</v>
      </c>
      <c r="R1490" s="474">
        <v>507.68</v>
      </c>
      <c r="S1490" s="474">
        <v>401</v>
      </c>
      <c r="U1490" s="474">
        <v>507.68</v>
      </c>
      <c r="V1490" s="474">
        <v>401</v>
      </c>
      <c r="X1490" s="465">
        <v>483.5</v>
      </c>
      <c r="Y1490" s="465">
        <v>381.9</v>
      </c>
      <c r="AA1490" s="474">
        <v>420.44</v>
      </c>
      <c r="AB1490" s="474">
        <v>332.12</v>
      </c>
      <c r="AD1490" s="474">
        <v>365.6</v>
      </c>
      <c r="AE1490" s="474">
        <v>288.79999999999995</v>
      </c>
      <c r="AG1490" s="474">
        <v>365.6</v>
      </c>
      <c r="AH1490" s="474">
        <v>288.79999999999995</v>
      </c>
      <c r="AP1490" s="535"/>
    </row>
    <row r="1491" spans="1:42" ht="24" customHeight="1" outlineLevel="1" x14ac:dyDescent="0.25">
      <c r="A1491" s="493" t="s">
        <v>16810</v>
      </c>
      <c r="B1491" s="471" t="s">
        <v>8704</v>
      </c>
      <c r="C1491" s="469" t="s">
        <v>4627</v>
      </c>
      <c r="E1491" s="472" t="s">
        <v>13549</v>
      </c>
      <c r="F1491" s="469" t="s">
        <v>4455</v>
      </c>
      <c r="G1491" s="468">
        <v>0.7</v>
      </c>
      <c r="H1491" s="468">
        <v>0.7</v>
      </c>
      <c r="I1491" s="468" t="s">
        <v>4616</v>
      </c>
      <c r="J1491" s="468">
        <v>48</v>
      </c>
      <c r="K1491" s="479"/>
      <c r="M1491" s="474">
        <f t="shared" si="89"/>
        <v>393.77</v>
      </c>
      <c r="N1491" s="474">
        <f t="shared" si="88"/>
        <v>248.07509999999999</v>
      </c>
      <c r="P1491" s="488">
        <v>0.63</v>
      </c>
      <c r="R1491" s="474">
        <v>318.05</v>
      </c>
      <c r="S1491" s="474">
        <v>211.37</v>
      </c>
      <c r="U1491" s="474">
        <v>318.05</v>
      </c>
      <c r="V1491" s="474">
        <v>211.37</v>
      </c>
      <c r="X1491" s="465">
        <v>302.89999999999998</v>
      </c>
      <c r="Y1491" s="465">
        <v>201.3</v>
      </c>
      <c r="AA1491" s="474">
        <v>263.35000000000002</v>
      </c>
      <c r="AB1491" s="474">
        <v>175.03</v>
      </c>
      <c r="AD1491" s="474">
        <v>229</v>
      </c>
      <c r="AE1491" s="474">
        <v>152.19999999999999</v>
      </c>
      <c r="AG1491" s="474">
        <v>229</v>
      </c>
      <c r="AH1491" s="474">
        <v>152.19999999999999</v>
      </c>
      <c r="AP1491" s="535"/>
    </row>
    <row r="1492" spans="1:42" ht="24" customHeight="1" outlineLevel="1" x14ac:dyDescent="0.25">
      <c r="A1492" s="493" t="s">
        <v>16810</v>
      </c>
      <c r="B1492" s="471" t="s">
        <v>8705</v>
      </c>
      <c r="C1492" s="469" t="s">
        <v>4627</v>
      </c>
      <c r="E1492" s="472" t="s">
        <v>13550</v>
      </c>
      <c r="F1492" s="469" t="s">
        <v>4455</v>
      </c>
      <c r="G1492" s="468">
        <v>0.7</v>
      </c>
      <c r="H1492" s="468">
        <v>0.7</v>
      </c>
      <c r="I1492" s="468" t="s">
        <v>4616</v>
      </c>
      <c r="J1492" s="477">
        <v>8.8125</v>
      </c>
      <c r="K1492" s="479"/>
      <c r="M1492" s="474">
        <f t="shared" si="89"/>
        <v>373.1</v>
      </c>
      <c r="N1492" s="474">
        <f t="shared" si="88"/>
        <v>235.05300000000003</v>
      </c>
      <c r="P1492" s="488">
        <v>0.63</v>
      </c>
      <c r="R1492" s="474">
        <v>301.35000000000002</v>
      </c>
      <c r="S1492" s="474">
        <v>180.81</v>
      </c>
      <c r="U1492" s="474">
        <v>301.35000000000002</v>
      </c>
      <c r="V1492" s="474">
        <v>180.81</v>
      </c>
      <c r="X1492" s="465">
        <v>287</v>
      </c>
      <c r="Y1492" s="465">
        <v>172.2</v>
      </c>
      <c r="AA1492" s="474">
        <v>249.55</v>
      </c>
      <c r="AB1492" s="474">
        <v>149.72999999999999</v>
      </c>
      <c r="AD1492" s="474">
        <v>217</v>
      </c>
      <c r="AE1492" s="474">
        <v>130.19999999999999</v>
      </c>
      <c r="AG1492" s="474">
        <v>217</v>
      </c>
      <c r="AH1492" s="474">
        <v>130.19999999999999</v>
      </c>
      <c r="AP1492" s="535"/>
    </row>
    <row r="1493" spans="1:42" ht="24" customHeight="1" outlineLevel="1" x14ac:dyDescent="0.25">
      <c r="A1493" s="493" t="s">
        <v>16810</v>
      </c>
      <c r="B1493" s="471" t="s">
        <v>8706</v>
      </c>
      <c r="C1493" s="469" t="s">
        <v>4627</v>
      </c>
      <c r="E1493" s="472" t="s">
        <v>13551</v>
      </c>
      <c r="F1493" s="469" t="s">
        <v>4455</v>
      </c>
      <c r="G1493" s="468">
        <v>0.7</v>
      </c>
      <c r="H1493" s="468">
        <v>0.7</v>
      </c>
      <c r="I1493" s="468" t="s">
        <v>4616</v>
      </c>
      <c r="K1493" s="479"/>
      <c r="M1493" s="474">
        <f t="shared" si="89"/>
        <v>467.61</v>
      </c>
      <c r="N1493" s="474">
        <f t="shared" si="88"/>
        <v>336.67919999999998</v>
      </c>
      <c r="P1493" s="488">
        <v>0.72</v>
      </c>
      <c r="R1493" s="474">
        <v>377.69</v>
      </c>
      <c r="S1493" s="474">
        <v>271.11</v>
      </c>
      <c r="U1493" s="474">
        <v>377.69</v>
      </c>
      <c r="V1493" s="474">
        <v>271.11</v>
      </c>
      <c r="X1493" s="465">
        <v>359.7</v>
      </c>
      <c r="Y1493" s="465">
        <v>258.2</v>
      </c>
      <c r="AA1493" s="474">
        <v>312.8</v>
      </c>
      <c r="AB1493" s="474">
        <v>224.48</v>
      </c>
      <c r="AD1493" s="474">
        <v>272</v>
      </c>
      <c r="AE1493" s="474">
        <v>195.2</v>
      </c>
      <c r="AG1493" s="474"/>
      <c r="AH1493" s="474"/>
      <c r="AP1493" s="535"/>
    </row>
    <row r="1494" spans="1:42" ht="24" customHeight="1" outlineLevel="1" x14ac:dyDescent="0.25">
      <c r="A1494" s="493"/>
      <c r="B1494" s="471" t="s">
        <v>19810</v>
      </c>
      <c r="C1494" s="469" t="s">
        <v>4627</v>
      </c>
      <c r="E1494" s="472" t="s">
        <v>19808</v>
      </c>
      <c r="F1494" s="469" t="s">
        <v>4455</v>
      </c>
      <c r="G1494" s="468">
        <v>0.7</v>
      </c>
      <c r="H1494" s="468">
        <v>0.7</v>
      </c>
      <c r="I1494" s="468" t="s">
        <v>4616</v>
      </c>
      <c r="K1494" s="479"/>
      <c r="M1494" s="474">
        <f t="shared" si="89"/>
        <v>531.31000000000006</v>
      </c>
      <c r="N1494" s="474">
        <f t="shared" si="88"/>
        <v>398.48250000000007</v>
      </c>
      <c r="P1494" s="488">
        <v>0.75</v>
      </c>
      <c r="R1494" s="474">
        <v>429.14</v>
      </c>
      <c r="S1494" s="474">
        <v>322.45999999999998</v>
      </c>
      <c r="U1494" s="474">
        <v>429.14</v>
      </c>
      <c r="V1494" s="474">
        <v>322.45999999999998</v>
      </c>
      <c r="X1494" s="465">
        <v>408.7</v>
      </c>
      <c r="Y1494" s="465">
        <v>307.10000000000002</v>
      </c>
      <c r="AA1494" s="474">
        <v>355.35</v>
      </c>
      <c r="AB1494" s="474">
        <v>267.02999999999997</v>
      </c>
      <c r="AD1494" s="474">
        <v>309</v>
      </c>
      <c r="AE1494" s="474">
        <v>232.2</v>
      </c>
      <c r="AG1494" s="474"/>
      <c r="AH1494" s="474"/>
      <c r="AP1494" s="535"/>
    </row>
    <row r="1495" spans="1:42" s="466" customFormat="1" ht="24" customHeight="1" outlineLevel="1" x14ac:dyDescent="0.25">
      <c r="A1495" s="492"/>
      <c r="B1495" s="462" t="s">
        <v>145</v>
      </c>
      <c r="C1495" s="461" t="s">
        <v>4627</v>
      </c>
      <c r="D1495" s="461"/>
      <c r="E1495" s="466" t="s">
        <v>13546</v>
      </c>
      <c r="F1495" s="461" t="s">
        <v>4455</v>
      </c>
      <c r="G1495" s="464">
        <v>0.8</v>
      </c>
      <c r="H1495" s="464">
        <v>0.8</v>
      </c>
      <c r="I1495" s="464" t="s">
        <v>4616</v>
      </c>
      <c r="J1495" s="464">
        <v>48</v>
      </c>
      <c r="K1495" s="467">
        <v>3.375</v>
      </c>
      <c r="L1495" s="464">
        <v>1.1000000000000001</v>
      </c>
      <c r="M1495" s="474">
        <f t="shared" si="89"/>
        <v>374.79</v>
      </c>
      <c r="N1495" s="474">
        <f t="shared" si="88"/>
        <v>224.874</v>
      </c>
      <c r="O1495" s="514"/>
      <c r="P1495" s="486">
        <v>0.6</v>
      </c>
      <c r="Q1495" s="514"/>
      <c r="R1495" s="474">
        <v>302.72000000000003</v>
      </c>
      <c r="S1495" s="474">
        <v>181.65</v>
      </c>
      <c r="T1495" s="514"/>
      <c r="U1495" s="474">
        <v>302.72000000000003</v>
      </c>
      <c r="V1495" s="474">
        <v>181.65</v>
      </c>
      <c r="W1495" s="514"/>
      <c r="X1495" s="465">
        <v>288.3</v>
      </c>
      <c r="Y1495" s="465">
        <v>173</v>
      </c>
      <c r="Z1495" s="514"/>
      <c r="AA1495" s="465">
        <v>250.7</v>
      </c>
      <c r="AB1495" s="465">
        <v>150.41999999999999</v>
      </c>
      <c r="AC1495" s="514"/>
      <c r="AD1495" s="465">
        <v>218</v>
      </c>
      <c r="AE1495" s="465">
        <v>130.79999999999998</v>
      </c>
      <c r="AF1495" s="514"/>
      <c r="AG1495" s="465">
        <v>218</v>
      </c>
      <c r="AH1495" s="465">
        <v>130.79999999999998</v>
      </c>
      <c r="AI1495" s="530"/>
      <c r="AJ1495" s="533"/>
      <c r="AK1495" s="533"/>
      <c r="AL1495" s="533"/>
      <c r="AM1495" s="533"/>
      <c r="AN1495" s="533"/>
      <c r="AO1495" s="533"/>
      <c r="AP1495" s="534"/>
    </row>
    <row r="1496" spans="1:42" ht="24" customHeight="1" outlineLevel="1" x14ac:dyDescent="0.25">
      <c r="A1496" s="493"/>
      <c r="B1496" s="471" t="s">
        <v>8707</v>
      </c>
      <c r="C1496" s="469" t="s">
        <v>4627</v>
      </c>
      <c r="E1496" s="472" t="s">
        <v>13547</v>
      </c>
      <c r="F1496" s="469" t="s">
        <v>4455</v>
      </c>
      <c r="G1496" s="468">
        <v>0.8</v>
      </c>
      <c r="H1496" s="468">
        <v>0.8</v>
      </c>
      <c r="I1496" s="468" t="s">
        <v>4616</v>
      </c>
      <c r="J1496" s="468">
        <v>61</v>
      </c>
      <c r="K1496" s="479"/>
      <c r="M1496" s="474">
        <f t="shared" si="89"/>
        <v>736.83999999999992</v>
      </c>
      <c r="N1496" s="474">
        <f t="shared" si="88"/>
        <v>552.62999999999988</v>
      </c>
      <c r="P1496" s="488">
        <v>0.75</v>
      </c>
      <c r="R1496" s="474">
        <v>595.14</v>
      </c>
      <c r="S1496" s="474">
        <v>474.08</v>
      </c>
      <c r="U1496" s="474">
        <v>595.14</v>
      </c>
      <c r="V1496" s="474">
        <v>474.08</v>
      </c>
      <c r="X1496" s="465">
        <v>566.79999999999995</v>
      </c>
      <c r="Y1496" s="465">
        <v>451.5</v>
      </c>
      <c r="AA1496" s="474">
        <v>492.89</v>
      </c>
      <c r="AB1496" s="474">
        <v>392.61</v>
      </c>
      <c r="AD1496" s="474">
        <v>428.6</v>
      </c>
      <c r="AE1496" s="474">
        <v>341.4</v>
      </c>
      <c r="AG1496" s="474">
        <v>428.6</v>
      </c>
      <c r="AH1496" s="474">
        <v>341.4</v>
      </c>
      <c r="AP1496" s="535"/>
    </row>
    <row r="1497" spans="1:42" ht="24" customHeight="1" outlineLevel="1" x14ac:dyDescent="0.25">
      <c r="A1497" s="493"/>
      <c r="B1497" s="471" t="s">
        <v>8708</v>
      </c>
      <c r="C1497" s="469" t="s">
        <v>4627</v>
      </c>
      <c r="E1497" s="472" t="s">
        <v>13548</v>
      </c>
      <c r="F1497" s="469" t="s">
        <v>4455</v>
      </c>
      <c r="G1497" s="468">
        <v>0.8</v>
      </c>
      <c r="H1497" s="468">
        <v>0.8</v>
      </c>
      <c r="I1497" s="468" t="s">
        <v>4616</v>
      </c>
      <c r="J1497" s="468">
        <v>55</v>
      </c>
      <c r="K1497" s="479"/>
      <c r="M1497" s="474">
        <f t="shared" si="89"/>
        <v>673.27</v>
      </c>
      <c r="N1497" s="474">
        <f t="shared" si="88"/>
        <v>484.75439999999998</v>
      </c>
      <c r="P1497" s="488">
        <v>0.72</v>
      </c>
      <c r="R1497" s="474">
        <v>543.79999999999995</v>
      </c>
      <c r="S1497" s="474">
        <v>422.73</v>
      </c>
      <c r="U1497" s="474">
        <v>543.79999999999995</v>
      </c>
      <c r="V1497" s="474">
        <v>422.73</v>
      </c>
      <c r="X1497" s="465">
        <v>517.9</v>
      </c>
      <c r="Y1497" s="465">
        <v>402.6</v>
      </c>
      <c r="AA1497" s="474">
        <v>450.34</v>
      </c>
      <c r="AB1497" s="474">
        <v>350.06</v>
      </c>
      <c r="AD1497" s="474">
        <v>391.6</v>
      </c>
      <c r="AE1497" s="474">
        <v>304.39999999999998</v>
      </c>
      <c r="AG1497" s="474">
        <v>391.6</v>
      </c>
      <c r="AH1497" s="474">
        <v>304.39999999999998</v>
      </c>
      <c r="AP1497" s="535"/>
    </row>
    <row r="1498" spans="1:42" ht="24" customHeight="1" outlineLevel="1" x14ac:dyDescent="0.25">
      <c r="A1498" s="493"/>
      <c r="B1498" s="471" t="s">
        <v>8709</v>
      </c>
      <c r="C1498" s="469" t="s">
        <v>4627</v>
      </c>
      <c r="E1498" s="472" t="s">
        <v>13549</v>
      </c>
      <c r="F1498" s="469" t="s">
        <v>4455</v>
      </c>
      <c r="G1498" s="468">
        <v>0.8</v>
      </c>
      <c r="H1498" s="468">
        <v>0.8</v>
      </c>
      <c r="I1498" s="468" t="s">
        <v>4616</v>
      </c>
      <c r="J1498" s="468">
        <v>54</v>
      </c>
      <c r="K1498" s="479"/>
      <c r="M1498" s="474">
        <f t="shared" si="89"/>
        <v>438.36</v>
      </c>
      <c r="N1498" s="474">
        <f t="shared" si="88"/>
        <v>276.16680000000002</v>
      </c>
      <c r="P1498" s="488">
        <v>0.63</v>
      </c>
      <c r="R1498" s="474">
        <v>354.06</v>
      </c>
      <c r="S1498" s="474">
        <v>233</v>
      </c>
      <c r="U1498" s="474">
        <v>354.06</v>
      </c>
      <c r="V1498" s="474">
        <v>233</v>
      </c>
      <c r="X1498" s="465">
        <v>337.2</v>
      </c>
      <c r="Y1498" s="465">
        <v>221.9</v>
      </c>
      <c r="AA1498" s="474">
        <v>293.25</v>
      </c>
      <c r="AB1498" s="474">
        <v>192.97</v>
      </c>
      <c r="AD1498" s="474">
        <v>255</v>
      </c>
      <c r="AE1498" s="474">
        <v>167.79999999999998</v>
      </c>
      <c r="AG1498" s="474">
        <v>255</v>
      </c>
      <c r="AH1498" s="474">
        <v>167.79999999999998</v>
      </c>
      <c r="AP1498" s="535"/>
    </row>
    <row r="1499" spans="1:42" ht="24" customHeight="1" outlineLevel="1" x14ac:dyDescent="0.25">
      <c r="A1499" s="493"/>
      <c r="B1499" s="471" t="s">
        <v>8710</v>
      </c>
      <c r="C1499" s="469" t="s">
        <v>4627</v>
      </c>
      <c r="E1499" s="472" t="s">
        <v>13550</v>
      </c>
      <c r="F1499" s="469" t="s">
        <v>4455</v>
      </c>
      <c r="G1499" s="468">
        <v>0.8</v>
      </c>
      <c r="H1499" s="468">
        <v>0.8</v>
      </c>
      <c r="I1499" s="468" t="s">
        <v>4616</v>
      </c>
      <c r="J1499" s="477">
        <v>9</v>
      </c>
      <c r="K1499" s="479"/>
      <c r="M1499" s="474">
        <f t="shared" si="89"/>
        <v>424.71</v>
      </c>
      <c r="N1499" s="474">
        <f t="shared" si="88"/>
        <v>267.56729999999999</v>
      </c>
      <c r="P1499" s="488">
        <v>0.63</v>
      </c>
      <c r="R1499" s="474">
        <v>343.04</v>
      </c>
      <c r="S1499" s="474">
        <v>205.8</v>
      </c>
      <c r="U1499" s="474">
        <v>343.04</v>
      </c>
      <c r="V1499" s="474">
        <v>205.8</v>
      </c>
      <c r="X1499" s="465">
        <v>326.7</v>
      </c>
      <c r="Y1499" s="465">
        <v>196</v>
      </c>
      <c r="AA1499" s="474">
        <v>284.05</v>
      </c>
      <c r="AB1499" s="474">
        <v>170.43</v>
      </c>
      <c r="AD1499" s="474">
        <v>247</v>
      </c>
      <c r="AE1499" s="474">
        <v>148.19999999999999</v>
      </c>
      <c r="AG1499" s="474">
        <v>247</v>
      </c>
      <c r="AH1499" s="474">
        <v>148.19999999999999</v>
      </c>
      <c r="AP1499" s="535"/>
    </row>
    <row r="1500" spans="1:42" ht="24" customHeight="1" outlineLevel="1" x14ac:dyDescent="0.25">
      <c r="A1500" s="493"/>
      <c r="B1500" s="471" t="s">
        <v>8711</v>
      </c>
      <c r="C1500" s="469" t="s">
        <v>4627</v>
      </c>
      <c r="E1500" s="472" t="s">
        <v>13551</v>
      </c>
      <c r="F1500" s="469" t="s">
        <v>4455</v>
      </c>
      <c r="G1500" s="468">
        <v>0.8</v>
      </c>
      <c r="H1500" s="468">
        <v>0.8</v>
      </c>
      <c r="I1500" s="468" t="s">
        <v>4616</v>
      </c>
      <c r="J1500" s="468">
        <v>52</v>
      </c>
      <c r="K1500" s="479"/>
      <c r="M1500" s="474">
        <f t="shared" si="89"/>
        <v>512.33000000000004</v>
      </c>
      <c r="N1500" s="474">
        <f t="shared" si="88"/>
        <v>368.87760000000003</v>
      </c>
      <c r="P1500" s="488">
        <v>0.72</v>
      </c>
      <c r="R1500" s="474">
        <v>413.81</v>
      </c>
      <c r="S1500" s="474">
        <v>292.74</v>
      </c>
      <c r="U1500" s="474">
        <v>413.81</v>
      </c>
      <c r="V1500" s="474">
        <v>292.74</v>
      </c>
      <c r="X1500" s="465">
        <v>394.1</v>
      </c>
      <c r="Y1500" s="465">
        <v>278.8</v>
      </c>
      <c r="AA1500" s="474">
        <v>342.7</v>
      </c>
      <c r="AB1500" s="474">
        <v>242.42</v>
      </c>
      <c r="AD1500" s="474">
        <v>298</v>
      </c>
      <c r="AE1500" s="474">
        <v>210.8</v>
      </c>
      <c r="AG1500" s="474">
        <v>330</v>
      </c>
      <c r="AH1500" s="474">
        <v>243.3</v>
      </c>
      <c r="AP1500" s="535"/>
    </row>
    <row r="1501" spans="1:42" ht="24" customHeight="1" outlineLevel="1" x14ac:dyDescent="0.25">
      <c r="A1501" s="493"/>
      <c r="B1501" s="471" t="s">
        <v>19811</v>
      </c>
      <c r="C1501" s="469" t="s">
        <v>4627</v>
      </c>
      <c r="E1501" s="472" t="s">
        <v>19808</v>
      </c>
      <c r="F1501" s="469" t="s">
        <v>4455</v>
      </c>
      <c r="G1501" s="468">
        <v>0.8</v>
      </c>
      <c r="H1501" s="468">
        <v>0.8</v>
      </c>
      <c r="I1501" s="468" t="s">
        <v>4616</v>
      </c>
      <c r="K1501" s="479"/>
      <c r="M1501" s="474">
        <f t="shared" si="89"/>
        <v>575.9</v>
      </c>
      <c r="N1501" s="474">
        <f t="shared" si="88"/>
        <v>431.92499999999995</v>
      </c>
      <c r="P1501" s="488">
        <v>0.75</v>
      </c>
      <c r="R1501" s="474">
        <v>465.15</v>
      </c>
      <c r="S1501" s="474">
        <v>344.09</v>
      </c>
      <c r="U1501" s="474">
        <v>465.15</v>
      </c>
      <c r="V1501" s="474">
        <v>344.09</v>
      </c>
      <c r="X1501" s="465">
        <v>443</v>
      </c>
      <c r="Y1501" s="465">
        <v>327.7</v>
      </c>
      <c r="AA1501" s="474">
        <v>385.25</v>
      </c>
      <c r="AB1501" s="474">
        <v>284.97000000000003</v>
      </c>
      <c r="AD1501" s="474">
        <v>335</v>
      </c>
      <c r="AE1501" s="474">
        <v>247.8</v>
      </c>
      <c r="AG1501" s="474"/>
      <c r="AH1501" s="474"/>
      <c r="AP1501" s="535"/>
    </row>
    <row r="1502" spans="1:42" s="466" customFormat="1" ht="24" customHeight="1" outlineLevel="1" x14ac:dyDescent="0.25">
      <c r="A1502" s="492"/>
      <c r="B1502" s="462" t="s">
        <v>146</v>
      </c>
      <c r="C1502" s="461" t="s">
        <v>4627</v>
      </c>
      <c r="D1502" s="461"/>
      <c r="E1502" s="466" t="s">
        <v>13546</v>
      </c>
      <c r="F1502" s="461" t="s">
        <v>4455</v>
      </c>
      <c r="G1502" s="464">
        <v>1</v>
      </c>
      <c r="H1502" s="464">
        <v>1</v>
      </c>
      <c r="I1502" s="464" t="s">
        <v>4616</v>
      </c>
      <c r="J1502" s="464">
        <v>80</v>
      </c>
      <c r="K1502" s="467">
        <v>5</v>
      </c>
      <c r="L1502" s="464">
        <v>1.2</v>
      </c>
      <c r="M1502" s="474">
        <f t="shared" si="89"/>
        <v>471.12</v>
      </c>
      <c r="N1502" s="474">
        <f t="shared" si="88"/>
        <v>282.67199999999997</v>
      </c>
      <c r="O1502" s="514"/>
      <c r="P1502" s="486">
        <v>0.6</v>
      </c>
      <c r="Q1502" s="514"/>
      <c r="R1502" s="474">
        <v>380.52</v>
      </c>
      <c r="S1502" s="474">
        <v>228.27</v>
      </c>
      <c r="T1502" s="514"/>
      <c r="U1502" s="474">
        <v>380.52</v>
      </c>
      <c r="V1502" s="474">
        <v>228.27</v>
      </c>
      <c r="W1502" s="514"/>
      <c r="X1502" s="465">
        <v>362.4</v>
      </c>
      <c r="Y1502" s="465">
        <v>217.4</v>
      </c>
      <c r="Z1502" s="514"/>
      <c r="AA1502" s="465">
        <v>315.10000000000002</v>
      </c>
      <c r="AB1502" s="465">
        <v>189.06</v>
      </c>
      <c r="AC1502" s="514"/>
      <c r="AD1502" s="465">
        <v>274</v>
      </c>
      <c r="AE1502" s="465">
        <v>164.4</v>
      </c>
      <c r="AF1502" s="514"/>
      <c r="AG1502" s="465">
        <v>274</v>
      </c>
      <c r="AH1502" s="465">
        <v>164.4</v>
      </c>
      <c r="AI1502" s="530"/>
      <c r="AJ1502" s="533"/>
      <c r="AK1502" s="533"/>
      <c r="AL1502" s="533"/>
      <c r="AM1502" s="533"/>
      <c r="AN1502" s="533"/>
      <c r="AO1502" s="533"/>
      <c r="AP1502" s="534"/>
    </row>
    <row r="1503" spans="1:42" ht="24" customHeight="1" outlineLevel="1" x14ac:dyDescent="0.25">
      <c r="A1503" s="493"/>
      <c r="B1503" s="471" t="s">
        <v>8712</v>
      </c>
      <c r="C1503" s="469" t="s">
        <v>4627</v>
      </c>
      <c r="E1503" s="472" t="s">
        <v>13547</v>
      </c>
      <c r="F1503" s="469" t="s">
        <v>4455</v>
      </c>
      <c r="G1503" s="468">
        <v>1</v>
      </c>
      <c r="H1503" s="468">
        <v>1</v>
      </c>
      <c r="I1503" s="468" t="s">
        <v>4616</v>
      </c>
      <c r="J1503" s="468">
        <v>80</v>
      </c>
      <c r="K1503" s="479"/>
      <c r="M1503" s="474">
        <f t="shared" si="89"/>
        <v>896.74</v>
      </c>
      <c r="N1503" s="474">
        <f t="shared" si="88"/>
        <v>672.55500000000006</v>
      </c>
      <c r="P1503" s="488">
        <v>0.75</v>
      </c>
      <c r="R1503" s="474">
        <v>724.29</v>
      </c>
      <c r="S1503" s="474">
        <v>572.15</v>
      </c>
      <c r="U1503" s="474">
        <v>724.29</v>
      </c>
      <c r="V1503" s="474">
        <v>572.15</v>
      </c>
      <c r="X1503" s="465">
        <v>689.8</v>
      </c>
      <c r="Y1503" s="465">
        <v>544.9</v>
      </c>
      <c r="AA1503" s="474">
        <v>599.84</v>
      </c>
      <c r="AB1503" s="474">
        <v>473.8</v>
      </c>
      <c r="AD1503" s="474">
        <v>521.6</v>
      </c>
      <c r="AE1503" s="474">
        <v>412</v>
      </c>
      <c r="AG1503" s="474">
        <v>521.6</v>
      </c>
      <c r="AH1503" s="474">
        <v>412</v>
      </c>
      <c r="AP1503" s="535"/>
    </row>
    <row r="1504" spans="1:42" ht="24" customHeight="1" outlineLevel="1" x14ac:dyDescent="0.25">
      <c r="A1504" s="493"/>
      <c r="B1504" s="471" t="s">
        <v>8713</v>
      </c>
      <c r="C1504" s="469" t="s">
        <v>4627</v>
      </c>
      <c r="E1504" s="472" t="s">
        <v>13548</v>
      </c>
      <c r="F1504" s="469" t="s">
        <v>4455</v>
      </c>
      <c r="G1504" s="468">
        <v>1</v>
      </c>
      <c r="H1504" s="468">
        <v>1</v>
      </c>
      <c r="I1504" s="468" t="s">
        <v>4616</v>
      </c>
      <c r="J1504" s="468">
        <v>68</v>
      </c>
      <c r="K1504" s="479"/>
      <c r="M1504" s="474">
        <f t="shared" si="89"/>
        <v>769.6</v>
      </c>
      <c r="N1504" s="474">
        <f t="shared" si="88"/>
        <v>554.11199999999997</v>
      </c>
      <c r="P1504" s="488">
        <v>0.72</v>
      </c>
      <c r="R1504" s="474">
        <v>621.6</v>
      </c>
      <c r="S1504" s="474">
        <v>469.35</v>
      </c>
      <c r="U1504" s="474">
        <v>621.6</v>
      </c>
      <c r="V1504" s="474">
        <v>469.35</v>
      </c>
      <c r="X1504" s="465">
        <v>592</v>
      </c>
      <c r="Y1504" s="465">
        <v>447</v>
      </c>
      <c r="AA1504" s="474">
        <v>514.74</v>
      </c>
      <c r="AB1504" s="474">
        <v>388.7</v>
      </c>
      <c r="AD1504" s="474">
        <v>447.6</v>
      </c>
      <c r="AE1504" s="474">
        <v>338</v>
      </c>
      <c r="AG1504" s="474">
        <v>447.6</v>
      </c>
      <c r="AH1504" s="474">
        <v>338</v>
      </c>
      <c r="AP1504" s="535"/>
    </row>
    <row r="1505" spans="1:42" ht="24" customHeight="1" outlineLevel="1" x14ac:dyDescent="0.25">
      <c r="A1505" s="493"/>
      <c r="B1505" s="471" t="s">
        <v>8714</v>
      </c>
      <c r="C1505" s="469" t="s">
        <v>4627</v>
      </c>
      <c r="E1505" s="472" t="s">
        <v>13549</v>
      </c>
      <c r="F1505" s="469" t="s">
        <v>4455</v>
      </c>
      <c r="G1505" s="468">
        <v>1</v>
      </c>
      <c r="H1505" s="468">
        <v>1</v>
      </c>
      <c r="I1505" s="468" t="s">
        <v>4616</v>
      </c>
      <c r="J1505" s="468">
        <v>70</v>
      </c>
      <c r="K1505" s="479"/>
      <c r="M1505" s="474">
        <f t="shared" ref="M1505:M1536" si="90">X1505*$O$3</f>
        <v>615.55000000000007</v>
      </c>
      <c r="N1505" s="474">
        <f t="shared" si="88"/>
        <v>387.79650000000004</v>
      </c>
      <c r="P1505" s="488">
        <v>0.63</v>
      </c>
      <c r="R1505" s="474">
        <v>497.18</v>
      </c>
      <c r="S1505" s="474">
        <v>344.93</v>
      </c>
      <c r="U1505" s="474">
        <v>497.18</v>
      </c>
      <c r="V1505" s="474">
        <v>344.93</v>
      </c>
      <c r="X1505" s="465">
        <v>473.5</v>
      </c>
      <c r="Y1505" s="465">
        <v>328.5</v>
      </c>
      <c r="AA1505" s="474">
        <v>411.7</v>
      </c>
      <c r="AB1505" s="474">
        <v>285.66000000000003</v>
      </c>
      <c r="AD1505" s="474">
        <v>358</v>
      </c>
      <c r="AE1505" s="474">
        <v>248.4</v>
      </c>
      <c r="AG1505" s="474">
        <v>348</v>
      </c>
      <c r="AH1505" s="474">
        <v>238.4</v>
      </c>
      <c r="AP1505" s="535"/>
    </row>
    <row r="1506" spans="1:42" ht="24" customHeight="1" outlineLevel="1" x14ac:dyDescent="0.25">
      <c r="A1506" s="493"/>
      <c r="B1506" s="471" t="s">
        <v>8715</v>
      </c>
      <c r="C1506" s="469" t="s">
        <v>4627</v>
      </c>
      <c r="E1506" s="472" t="s">
        <v>13550</v>
      </c>
      <c r="F1506" s="469" t="s">
        <v>4455</v>
      </c>
      <c r="G1506" s="468">
        <v>1</v>
      </c>
      <c r="H1506" s="468">
        <v>1</v>
      </c>
      <c r="I1506" s="468" t="s">
        <v>4616</v>
      </c>
      <c r="J1506" s="477">
        <v>12</v>
      </c>
      <c r="K1506" s="479"/>
      <c r="M1506" s="474">
        <f t="shared" si="90"/>
        <v>533</v>
      </c>
      <c r="N1506" s="474">
        <f t="shared" si="88"/>
        <v>335.79</v>
      </c>
      <c r="P1506" s="488">
        <v>0.63</v>
      </c>
      <c r="R1506" s="474">
        <v>430.5</v>
      </c>
      <c r="S1506" s="474">
        <v>258.3</v>
      </c>
      <c r="U1506" s="474">
        <v>430.5</v>
      </c>
      <c r="V1506" s="474">
        <v>258.3</v>
      </c>
      <c r="X1506" s="465">
        <v>410</v>
      </c>
      <c r="Y1506" s="465">
        <v>246</v>
      </c>
      <c r="AA1506" s="474">
        <v>356.5</v>
      </c>
      <c r="AB1506" s="474">
        <v>213.9</v>
      </c>
      <c r="AD1506" s="474">
        <v>310</v>
      </c>
      <c r="AE1506" s="474">
        <v>186</v>
      </c>
      <c r="AG1506" s="474">
        <v>310</v>
      </c>
      <c r="AH1506" s="474">
        <v>186</v>
      </c>
      <c r="AP1506" s="535"/>
    </row>
    <row r="1507" spans="1:42" ht="24" customHeight="1" outlineLevel="1" x14ac:dyDescent="0.25">
      <c r="A1507" s="493"/>
      <c r="B1507" s="471" t="s">
        <v>8716</v>
      </c>
      <c r="C1507" s="469" t="s">
        <v>4627</v>
      </c>
      <c r="E1507" s="472" t="s">
        <v>13551</v>
      </c>
      <c r="F1507" s="469" t="s">
        <v>4455</v>
      </c>
      <c r="G1507" s="468">
        <v>1</v>
      </c>
      <c r="H1507" s="468">
        <v>1</v>
      </c>
      <c r="I1507" s="468" t="s">
        <v>4616</v>
      </c>
      <c r="J1507" s="468">
        <v>71.5</v>
      </c>
      <c r="K1507" s="479"/>
      <c r="M1507" s="474">
        <f t="shared" si="90"/>
        <v>677.43000000000006</v>
      </c>
      <c r="N1507" s="474">
        <f t="shared" si="88"/>
        <v>487.74960000000004</v>
      </c>
      <c r="P1507" s="488">
        <v>0.72</v>
      </c>
      <c r="R1507" s="474">
        <v>547.16</v>
      </c>
      <c r="S1507" s="474">
        <v>394.91</v>
      </c>
      <c r="U1507" s="474">
        <v>547.16</v>
      </c>
      <c r="V1507" s="474">
        <v>394.91</v>
      </c>
      <c r="X1507" s="465">
        <v>521.1</v>
      </c>
      <c r="Y1507" s="465">
        <v>376.1</v>
      </c>
      <c r="AA1507" s="474">
        <v>453.1</v>
      </c>
      <c r="AB1507" s="474">
        <v>327.06</v>
      </c>
      <c r="AD1507" s="474">
        <v>394</v>
      </c>
      <c r="AE1507" s="474">
        <v>284.39999999999998</v>
      </c>
      <c r="AG1507" s="474">
        <v>414.9</v>
      </c>
      <c r="AH1507" s="474">
        <v>305.3</v>
      </c>
      <c r="AP1507" s="535"/>
    </row>
    <row r="1508" spans="1:42" ht="24" customHeight="1" outlineLevel="1" x14ac:dyDescent="0.25">
      <c r="A1508" s="493"/>
      <c r="B1508" s="471" t="s">
        <v>19812</v>
      </c>
      <c r="C1508" s="469" t="s">
        <v>4627</v>
      </c>
      <c r="E1508" s="472" t="s">
        <v>19808</v>
      </c>
      <c r="F1508" s="469" t="s">
        <v>4455</v>
      </c>
      <c r="G1508" s="468">
        <v>1</v>
      </c>
      <c r="H1508" s="468">
        <v>1</v>
      </c>
      <c r="I1508" s="468" t="s">
        <v>4616</v>
      </c>
      <c r="J1508" s="468">
        <v>77.5</v>
      </c>
      <c r="K1508" s="479"/>
      <c r="M1508" s="474">
        <f t="shared" si="90"/>
        <v>821.86000000000013</v>
      </c>
      <c r="N1508" s="474">
        <f t="shared" si="88"/>
        <v>616.3950000000001</v>
      </c>
      <c r="P1508" s="488">
        <v>0.75</v>
      </c>
      <c r="R1508" s="474">
        <v>663.81</v>
      </c>
      <c r="S1508" s="474">
        <v>511.56</v>
      </c>
      <c r="U1508" s="474">
        <v>663.81</v>
      </c>
      <c r="V1508" s="474">
        <v>511.56</v>
      </c>
      <c r="X1508" s="465">
        <v>632.20000000000005</v>
      </c>
      <c r="Y1508" s="465">
        <v>487.2</v>
      </c>
      <c r="AA1508" s="474">
        <v>549.70000000000005</v>
      </c>
      <c r="AB1508" s="474">
        <v>423.66</v>
      </c>
      <c r="AD1508" s="474">
        <v>478</v>
      </c>
      <c r="AE1508" s="474">
        <v>368.4</v>
      </c>
      <c r="AG1508" s="474"/>
      <c r="AH1508" s="474"/>
      <c r="AP1508" s="535"/>
    </row>
    <row r="1509" spans="1:42" s="466" customFormat="1" ht="24" customHeight="1" outlineLevel="1" x14ac:dyDescent="0.25">
      <c r="A1509" s="492" t="s">
        <v>16810</v>
      </c>
      <c r="B1509" s="462" t="s">
        <v>147</v>
      </c>
      <c r="C1509" s="461" t="s">
        <v>4627</v>
      </c>
      <c r="D1509" s="461"/>
      <c r="E1509" s="466" t="s">
        <v>13546</v>
      </c>
      <c r="F1509" s="461" t="s">
        <v>4455</v>
      </c>
      <c r="G1509" s="464">
        <v>1.2</v>
      </c>
      <c r="H1509" s="464">
        <v>1.2</v>
      </c>
      <c r="I1509" s="464" t="s">
        <v>4616</v>
      </c>
      <c r="J1509" s="464">
        <v>81</v>
      </c>
      <c r="K1509" s="467">
        <v>5.0625</v>
      </c>
      <c r="L1509" s="464">
        <v>2.7843749999999998</v>
      </c>
      <c r="M1509" s="474">
        <f t="shared" si="90"/>
        <v>562.25</v>
      </c>
      <c r="N1509" s="474">
        <f t="shared" si="88"/>
        <v>337.34999999999997</v>
      </c>
      <c r="O1509" s="514"/>
      <c r="P1509" s="486">
        <v>0.6</v>
      </c>
      <c r="Q1509" s="514"/>
      <c r="R1509" s="474">
        <v>454.13</v>
      </c>
      <c r="S1509" s="474">
        <v>272.48</v>
      </c>
      <c r="T1509" s="514"/>
      <c r="U1509" s="474">
        <v>454.13</v>
      </c>
      <c r="V1509" s="474">
        <v>272.48</v>
      </c>
      <c r="W1509" s="514"/>
      <c r="X1509" s="465">
        <v>432.5</v>
      </c>
      <c r="Y1509" s="465">
        <v>259.5</v>
      </c>
      <c r="Z1509" s="514"/>
      <c r="AA1509" s="465">
        <v>376.05</v>
      </c>
      <c r="AB1509" s="465">
        <v>225.63</v>
      </c>
      <c r="AC1509" s="514"/>
      <c r="AD1509" s="465">
        <v>327</v>
      </c>
      <c r="AE1509" s="465">
        <v>196.2</v>
      </c>
      <c r="AF1509" s="514"/>
      <c r="AG1509" s="465">
        <v>327</v>
      </c>
      <c r="AH1509" s="465">
        <v>196.2</v>
      </c>
      <c r="AI1509" s="530"/>
      <c r="AJ1509" s="533"/>
      <c r="AK1509" s="533"/>
      <c r="AL1509" s="533"/>
      <c r="AM1509" s="533"/>
      <c r="AN1509" s="533"/>
      <c r="AO1509" s="533"/>
      <c r="AP1509" s="534"/>
    </row>
    <row r="1510" spans="1:42" ht="24" customHeight="1" outlineLevel="1" x14ac:dyDescent="0.25">
      <c r="A1510" s="493" t="s">
        <v>16810</v>
      </c>
      <c r="B1510" s="471" t="s">
        <v>8717</v>
      </c>
      <c r="C1510" s="469" t="s">
        <v>4627</v>
      </c>
      <c r="E1510" s="472" t="s">
        <v>13547</v>
      </c>
      <c r="F1510" s="469" t="s">
        <v>4455</v>
      </c>
      <c r="G1510" s="468">
        <v>1.2</v>
      </c>
      <c r="H1510" s="468">
        <v>1.2</v>
      </c>
      <c r="I1510" s="468" t="s">
        <v>4616</v>
      </c>
      <c r="J1510" s="468">
        <v>94</v>
      </c>
      <c r="K1510" s="479"/>
      <c r="M1510" s="474">
        <f t="shared" si="90"/>
        <v>1169.48</v>
      </c>
      <c r="N1510" s="474">
        <f t="shared" si="88"/>
        <v>877.11</v>
      </c>
      <c r="P1510" s="488">
        <v>0.75</v>
      </c>
      <c r="R1510" s="474">
        <v>944.58</v>
      </c>
      <c r="S1510" s="474">
        <v>762.93</v>
      </c>
      <c r="U1510" s="474">
        <v>944.58</v>
      </c>
      <c r="V1510" s="474">
        <v>762.93</v>
      </c>
      <c r="X1510" s="465">
        <v>899.6</v>
      </c>
      <c r="Y1510" s="465">
        <v>726.6</v>
      </c>
      <c r="AA1510" s="474">
        <v>782.23</v>
      </c>
      <c r="AB1510" s="474">
        <v>631.80999999999995</v>
      </c>
      <c r="AD1510" s="474">
        <v>680.2</v>
      </c>
      <c r="AE1510" s="474">
        <v>549.4</v>
      </c>
      <c r="AG1510" s="474">
        <v>680.2</v>
      </c>
      <c r="AH1510" s="474">
        <v>549.4</v>
      </c>
      <c r="AP1510" s="535"/>
    </row>
    <row r="1511" spans="1:42" ht="24" customHeight="1" outlineLevel="1" x14ac:dyDescent="0.25">
      <c r="A1511" s="493" t="s">
        <v>16810</v>
      </c>
      <c r="B1511" s="471" t="s">
        <v>8718</v>
      </c>
      <c r="C1511" s="469" t="s">
        <v>4627</v>
      </c>
      <c r="E1511" s="472" t="s">
        <v>13548</v>
      </c>
      <c r="F1511" s="469" t="s">
        <v>4455</v>
      </c>
      <c r="G1511" s="468">
        <v>1.2</v>
      </c>
      <c r="H1511" s="468">
        <v>1.2</v>
      </c>
      <c r="I1511" s="468" t="s">
        <v>4616</v>
      </c>
      <c r="J1511" s="468">
        <v>82</v>
      </c>
      <c r="K1511" s="479"/>
      <c r="M1511" s="474">
        <f t="shared" si="90"/>
        <v>1042.21</v>
      </c>
      <c r="N1511" s="474">
        <f t="shared" si="88"/>
        <v>750.39120000000003</v>
      </c>
      <c r="P1511" s="488">
        <v>0.72</v>
      </c>
      <c r="R1511" s="474">
        <v>841.79</v>
      </c>
      <c r="S1511" s="474">
        <v>660.14</v>
      </c>
      <c r="U1511" s="474">
        <v>841.79</v>
      </c>
      <c r="V1511" s="474">
        <v>660.14</v>
      </c>
      <c r="X1511" s="465">
        <v>801.7</v>
      </c>
      <c r="Y1511" s="465">
        <v>628.70000000000005</v>
      </c>
      <c r="AA1511" s="474">
        <v>697.13</v>
      </c>
      <c r="AB1511" s="474">
        <v>546.71</v>
      </c>
      <c r="AD1511" s="474">
        <v>606.20000000000005</v>
      </c>
      <c r="AE1511" s="474">
        <v>475.4</v>
      </c>
      <c r="AG1511" s="474">
        <v>606.20000000000005</v>
      </c>
      <c r="AH1511" s="474">
        <v>475.4</v>
      </c>
      <c r="AP1511" s="535"/>
    </row>
    <row r="1512" spans="1:42" ht="24" customHeight="1" outlineLevel="1" x14ac:dyDescent="0.25">
      <c r="A1512" s="493" t="s">
        <v>16810</v>
      </c>
      <c r="B1512" s="471" t="s">
        <v>8719</v>
      </c>
      <c r="C1512" s="469" t="s">
        <v>4627</v>
      </c>
      <c r="E1512" s="472" t="s">
        <v>13549</v>
      </c>
      <c r="F1512" s="469" t="s">
        <v>4455</v>
      </c>
      <c r="G1512" s="468">
        <v>1.2</v>
      </c>
      <c r="H1512" s="468">
        <v>1.2</v>
      </c>
      <c r="I1512" s="468" t="s">
        <v>4616</v>
      </c>
      <c r="J1512" s="468">
        <v>93</v>
      </c>
      <c r="K1512" s="479"/>
      <c r="M1512" s="474">
        <f t="shared" si="90"/>
        <v>706.55000000000007</v>
      </c>
      <c r="N1512" s="474">
        <f t="shared" si="88"/>
        <v>445.12650000000002</v>
      </c>
      <c r="P1512" s="488">
        <v>0.63</v>
      </c>
      <c r="R1512" s="474">
        <v>570.67999999999995</v>
      </c>
      <c r="S1512" s="474">
        <v>389.13</v>
      </c>
      <c r="U1512" s="474">
        <v>570.67999999999995</v>
      </c>
      <c r="V1512" s="474">
        <v>389.13</v>
      </c>
      <c r="X1512" s="465">
        <v>543.5</v>
      </c>
      <c r="Y1512" s="465">
        <v>370.6</v>
      </c>
      <c r="AA1512" s="474">
        <v>472.65</v>
      </c>
      <c r="AB1512" s="474">
        <v>322.23</v>
      </c>
      <c r="AD1512" s="474">
        <v>411</v>
      </c>
      <c r="AE1512" s="474">
        <v>280.2</v>
      </c>
      <c r="AG1512" s="474">
        <v>401</v>
      </c>
      <c r="AH1512" s="474">
        <v>270.2</v>
      </c>
      <c r="AP1512" s="535"/>
    </row>
    <row r="1513" spans="1:42" ht="24" customHeight="1" outlineLevel="1" x14ac:dyDescent="0.25">
      <c r="A1513" s="493" t="s">
        <v>16810</v>
      </c>
      <c r="B1513" s="471" t="s">
        <v>8720</v>
      </c>
      <c r="C1513" s="469" t="s">
        <v>4627</v>
      </c>
      <c r="E1513" s="472" t="s">
        <v>13550</v>
      </c>
      <c r="F1513" s="469" t="s">
        <v>4455</v>
      </c>
      <c r="G1513" s="468">
        <v>1.2</v>
      </c>
      <c r="H1513" s="468">
        <v>1.2</v>
      </c>
      <c r="I1513" s="468" t="s">
        <v>4616</v>
      </c>
      <c r="J1513" s="477">
        <v>15.1875</v>
      </c>
      <c r="K1513" s="479"/>
      <c r="M1513" s="474">
        <f t="shared" si="90"/>
        <v>636.09</v>
      </c>
      <c r="N1513" s="474">
        <f t="shared" si="88"/>
        <v>400.73670000000004</v>
      </c>
      <c r="P1513" s="488">
        <v>0.63</v>
      </c>
      <c r="R1513" s="474">
        <v>513.77</v>
      </c>
      <c r="S1513" s="474">
        <v>308.27999999999997</v>
      </c>
      <c r="U1513" s="474">
        <v>513.77</v>
      </c>
      <c r="V1513" s="474">
        <v>308.27999999999997</v>
      </c>
      <c r="X1513" s="465">
        <v>489.3</v>
      </c>
      <c r="Y1513" s="465">
        <v>293.60000000000002</v>
      </c>
      <c r="AA1513" s="474">
        <v>425.5</v>
      </c>
      <c r="AB1513" s="474">
        <v>255.3</v>
      </c>
      <c r="AD1513" s="474">
        <v>370</v>
      </c>
      <c r="AE1513" s="474">
        <v>222</v>
      </c>
      <c r="AG1513" s="474">
        <v>370</v>
      </c>
      <c r="AH1513" s="474">
        <v>222</v>
      </c>
      <c r="AP1513" s="535"/>
    </row>
    <row r="1514" spans="1:42" ht="24" customHeight="1" outlineLevel="1" x14ac:dyDescent="0.25">
      <c r="A1514" s="493" t="s">
        <v>16810</v>
      </c>
      <c r="B1514" s="471" t="s">
        <v>8721</v>
      </c>
      <c r="C1514" s="469" t="s">
        <v>4627</v>
      </c>
      <c r="E1514" s="472" t="s">
        <v>13551</v>
      </c>
      <c r="F1514" s="469" t="s">
        <v>4455</v>
      </c>
      <c r="G1514" s="468">
        <v>1.2</v>
      </c>
      <c r="H1514" s="468">
        <v>1.2</v>
      </c>
      <c r="I1514" s="468" t="s">
        <v>4616</v>
      </c>
      <c r="K1514" s="479"/>
      <c r="M1514" s="474">
        <f t="shared" si="90"/>
        <v>768.56000000000006</v>
      </c>
      <c r="N1514" s="474">
        <f t="shared" si="88"/>
        <v>553.36320000000001</v>
      </c>
      <c r="P1514" s="488">
        <v>0.72</v>
      </c>
      <c r="R1514" s="474">
        <v>620.76</v>
      </c>
      <c r="S1514" s="474">
        <v>439.11</v>
      </c>
      <c r="U1514" s="474">
        <v>620.76</v>
      </c>
      <c r="V1514" s="474">
        <v>439.11</v>
      </c>
      <c r="X1514" s="465">
        <v>591.20000000000005</v>
      </c>
      <c r="Y1514" s="465">
        <v>418.2</v>
      </c>
      <c r="AA1514" s="474">
        <v>514.04999999999995</v>
      </c>
      <c r="AB1514" s="474">
        <v>363.63</v>
      </c>
      <c r="AD1514" s="474">
        <v>447</v>
      </c>
      <c r="AE1514" s="474">
        <v>316.2</v>
      </c>
      <c r="AG1514" s="474">
        <v>514.5</v>
      </c>
      <c r="AH1514" s="474">
        <v>383.7</v>
      </c>
      <c r="AP1514" s="535"/>
    </row>
    <row r="1515" spans="1:42" ht="24" customHeight="1" outlineLevel="1" x14ac:dyDescent="0.25">
      <c r="A1515" s="493"/>
      <c r="B1515" s="471" t="s">
        <v>19813</v>
      </c>
      <c r="C1515" s="469" t="s">
        <v>4627</v>
      </c>
      <c r="E1515" s="472" t="s">
        <v>19808</v>
      </c>
      <c r="F1515" s="469" t="s">
        <v>4455</v>
      </c>
      <c r="G1515" s="468">
        <v>1.2</v>
      </c>
      <c r="H1515" s="468">
        <v>1.2</v>
      </c>
      <c r="I1515" s="468" t="s">
        <v>4616</v>
      </c>
      <c r="K1515" s="479"/>
      <c r="M1515" s="474">
        <f t="shared" si="90"/>
        <v>912.86000000000013</v>
      </c>
      <c r="N1515" s="474">
        <f t="shared" si="88"/>
        <v>684.6450000000001</v>
      </c>
      <c r="P1515" s="488">
        <v>0.75</v>
      </c>
      <c r="R1515" s="474">
        <v>737.31</v>
      </c>
      <c r="S1515" s="474">
        <v>555.77</v>
      </c>
      <c r="U1515" s="474">
        <v>737.31</v>
      </c>
      <c r="V1515" s="474">
        <v>555.77</v>
      </c>
      <c r="X1515" s="465">
        <v>702.2</v>
      </c>
      <c r="Y1515" s="465">
        <v>529.29999999999995</v>
      </c>
      <c r="AA1515" s="474">
        <v>610.65</v>
      </c>
      <c r="AB1515" s="474">
        <v>460.23</v>
      </c>
      <c r="AD1515" s="474">
        <v>531</v>
      </c>
      <c r="AE1515" s="474">
        <v>400.2</v>
      </c>
      <c r="AG1515" s="474"/>
      <c r="AH1515" s="474"/>
      <c r="AP1515" s="535"/>
    </row>
    <row r="1516" spans="1:42" s="466" customFormat="1" ht="24" customHeight="1" outlineLevel="1" x14ac:dyDescent="0.25">
      <c r="A1516" s="492"/>
      <c r="B1516" s="462" t="s">
        <v>148</v>
      </c>
      <c r="C1516" s="461" t="s">
        <v>4627</v>
      </c>
      <c r="D1516" s="461"/>
      <c r="E1516" s="466" t="s">
        <v>13546</v>
      </c>
      <c r="F1516" s="461" t="s">
        <v>4455</v>
      </c>
      <c r="G1516" s="464">
        <v>1.3</v>
      </c>
      <c r="H1516" s="464">
        <v>1.3</v>
      </c>
      <c r="I1516" s="464" t="s">
        <v>4616</v>
      </c>
      <c r="J1516" s="464">
        <v>88</v>
      </c>
      <c r="K1516" s="467">
        <v>5.5</v>
      </c>
      <c r="L1516" s="464">
        <v>3</v>
      </c>
      <c r="M1516" s="474">
        <f t="shared" si="90"/>
        <v>610.35</v>
      </c>
      <c r="N1516" s="474">
        <f t="shared" si="88"/>
        <v>366.21</v>
      </c>
      <c r="O1516" s="514"/>
      <c r="P1516" s="486">
        <v>0.6</v>
      </c>
      <c r="Q1516" s="514"/>
      <c r="R1516" s="474">
        <v>492.98</v>
      </c>
      <c r="S1516" s="474">
        <v>295.79000000000002</v>
      </c>
      <c r="T1516" s="514"/>
      <c r="U1516" s="474">
        <v>492.98</v>
      </c>
      <c r="V1516" s="474">
        <v>295.79000000000002</v>
      </c>
      <c r="W1516" s="514"/>
      <c r="X1516" s="465">
        <v>469.5</v>
      </c>
      <c r="Y1516" s="465">
        <v>281.7</v>
      </c>
      <c r="Z1516" s="514"/>
      <c r="AA1516" s="465">
        <v>408.25</v>
      </c>
      <c r="AB1516" s="465">
        <v>244.95</v>
      </c>
      <c r="AC1516" s="514"/>
      <c r="AD1516" s="465">
        <v>355</v>
      </c>
      <c r="AE1516" s="465">
        <v>213</v>
      </c>
      <c r="AF1516" s="514"/>
      <c r="AG1516" s="465">
        <v>355</v>
      </c>
      <c r="AH1516" s="465">
        <v>213</v>
      </c>
      <c r="AI1516" s="530"/>
      <c r="AJ1516" s="533"/>
      <c r="AK1516" s="533"/>
      <c r="AL1516" s="533"/>
      <c r="AM1516" s="533"/>
      <c r="AN1516" s="533"/>
      <c r="AO1516" s="533"/>
      <c r="AP1516" s="534"/>
    </row>
    <row r="1517" spans="1:42" ht="24" customHeight="1" outlineLevel="1" x14ac:dyDescent="0.25">
      <c r="A1517" s="493"/>
      <c r="B1517" s="471" t="s">
        <v>8722</v>
      </c>
      <c r="C1517" s="469" t="s">
        <v>4627</v>
      </c>
      <c r="E1517" s="472" t="s">
        <v>13547</v>
      </c>
      <c r="F1517" s="469" t="s">
        <v>4455</v>
      </c>
      <c r="G1517" s="468">
        <v>1.3</v>
      </c>
      <c r="H1517" s="468">
        <v>1.3</v>
      </c>
      <c r="I1517" s="468" t="s">
        <v>4616</v>
      </c>
      <c r="J1517" s="468">
        <v>101</v>
      </c>
      <c r="K1517" s="479"/>
      <c r="M1517" s="474">
        <f t="shared" si="90"/>
        <v>1217.5800000000002</v>
      </c>
      <c r="N1517" s="474">
        <f t="shared" si="88"/>
        <v>913.18500000000017</v>
      </c>
      <c r="P1517" s="488">
        <v>0.75</v>
      </c>
      <c r="R1517" s="474">
        <v>983.43</v>
      </c>
      <c r="S1517" s="474">
        <v>786.24</v>
      </c>
      <c r="U1517" s="474">
        <v>983.43</v>
      </c>
      <c r="V1517" s="474">
        <v>786.24</v>
      </c>
      <c r="X1517" s="465">
        <v>936.6</v>
      </c>
      <c r="Y1517" s="465">
        <v>748.8</v>
      </c>
      <c r="AA1517" s="474">
        <v>814.43</v>
      </c>
      <c r="AB1517" s="474">
        <v>651.13</v>
      </c>
      <c r="AD1517" s="474">
        <v>708.2</v>
      </c>
      <c r="AE1517" s="474">
        <v>566.20000000000005</v>
      </c>
      <c r="AG1517" s="474">
        <v>708.2</v>
      </c>
      <c r="AH1517" s="474">
        <v>566.20000000000005</v>
      </c>
      <c r="AP1517" s="535"/>
    </row>
    <row r="1518" spans="1:42" ht="24" customHeight="1" outlineLevel="1" x14ac:dyDescent="0.25">
      <c r="A1518" s="493"/>
      <c r="B1518" s="471" t="s">
        <v>8723</v>
      </c>
      <c r="C1518" s="469" t="s">
        <v>4627</v>
      </c>
      <c r="E1518" s="472" t="s">
        <v>13548</v>
      </c>
      <c r="F1518" s="469" t="s">
        <v>4455</v>
      </c>
      <c r="G1518" s="468">
        <v>1.3</v>
      </c>
      <c r="H1518" s="468">
        <v>1.3</v>
      </c>
      <c r="I1518" s="468" t="s">
        <v>4616</v>
      </c>
      <c r="J1518" s="468">
        <v>89</v>
      </c>
      <c r="K1518" s="479"/>
      <c r="M1518" s="474">
        <f t="shared" si="90"/>
        <v>1090.3100000000002</v>
      </c>
      <c r="N1518" s="474">
        <f t="shared" si="88"/>
        <v>785.02320000000009</v>
      </c>
      <c r="P1518" s="488">
        <v>0.72</v>
      </c>
      <c r="R1518" s="474">
        <v>880.64</v>
      </c>
      <c r="S1518" s="474">
        <v>683.45</v>
      </c>
      <c r="U1518" s="474">
        <v>880.64</v>
      </c>
      <c r="V1518" s="474">
        <v>683.45</v>
      </c>
      <c r="X1518" s="465">
        <v>838.7</v>
      </c>
      <c r="Y1518" s="465">
        <v>650.9</v>
      </c>
      <c r="AA1518" s="474">
        <v>729.33</v>
      </c>
      <c r="AB1518" s="474">
        <v>566.03</v>
      </c>
      <c r="AD1518" s="474">
        <v>634.20000000000005</v>
      </c>
      <c r="AE1518" s="474">
        <v>492.2</v>
      </c>
      <c r="AG1518" s="474">
        <v>634.20000000000005</v>
      </c>
      <c r="AH1518" s="474">
        <v>492.2</v>
      </c>
      <c r="AP1518" s="535"/>
    </row>
    <row r="1519" spans="1:42" ht="24" customHeight="1" outlineLevel="1" x14ac:dyDescent="0.25">
      <c r="A1519" s="493"/>
      <c r="B1519" s="471" t="s">
        <v>8724</v>
      </c>
      <c r="C1519" s="469" t="s">
        <v>4627</v>
      </c>
      <c r="E1519" s="472" t="s">
        <v>13549</v>
      </c>
      <c r="F1519" s="469" t="s">
        <v>4455</v>
      </c>
      <c r="G1519" s="468">
        <v>1.3</v>
      </c>
      <c r="H1519" s="468">
        <v>1.3</v>
      </c>
      <c r="I1519" s="468" t="s">
        <v>4616</v>
      </c>
      <c r="J1519" s="468">
        <v>100</v>
      </c>
      <c r="K1519" s="479"/>
      <c r="M1519" s="474">
        <f t="shared" si="90"/>
        <v>754.78000000000009</v>
      </c>
      <c r="N1519" s="474">
        <f t="shared" si="88"/>
        <v>475.51140000000004</v>
      </c>
      <c r="P1519" s="488">
        <v>0.63</v>
      </c>
      <c r="R1519" s="474">
        <v>609.63</v>
      </c>
      <c r="S1519" s="474">
        <v>412.44</v>
      </c>
      <c r="U1519" s="474">
        <v>609.63</v>
      </c>
      <c r="V1519" s="474">
        <v>412.44</v>
      </c>
      <c r="X1519" s="465">
        <v>580.6</v>
      </c>
      <c r="Y1519" s="465">
        <v>392.8</v>
      </c>
      <c r="AA1519" s="474">
        <v>504.85</v>
      </c>
      <c r="AB1519" s="474">
        <v>341.55</v>
      </c>
      <c r="AD1519" s="474">
        <v>439</v>
      </c>
      <c r="AE1519" s="474">
        <v>297</v>
      </c>
      <c r="AG1519" s="474">
        <v>429</v>
      </c>
      <c r="AH1519" s="474">
        <v>287</v>
      </c>
      <c r="AP1519" s="535"/>
    </row>
    <row r="1520" spans="1:42" ht="24" customHeight="1" outlineLevel="1" x14ac:dyDescent="0.25">
      <c r="A1520" s="493"/>
      <c r="B1520" s="471" t="s">
        <v>8725</v>
      </c>
      <c r="C1520" s="469" t="s">
        <v>4627</v>
      </c>
      <c r="E1520" s="472" t="s">
        <v>13550</v>
      </c>
      <c r="F1520" s="469" t="s">
        <v>4455</v>
      </c>
      <c r="G1520" s="468">
        <v>1.3</v>
      </c>
      <c r="H1520" s="468">
        <v>1.3</v>
      </c>
      <c r="I1520" s="468" t="s">
        <v>4616</v>
      </c>
      <c r="J1520" s="477">
        <v>16.5</v>
      </c>
      <c r="K1520" s="479"/>
      <c r="M1520" s="474">
        <f t="shared" si="90"/>
        <v>691.08</v>
      </c>
      <c r="N1520" s="474">
        <f t="shared" si="88"/>
        <v>435.38040000000001</v>
      </c>
      <c r="P1520" s="488">
        <v>0.63</v>
      </c>
      <c r="R1520" s="474">
        <v>558.17999999999995</v>
      </c>
      <c r="S1520" s="474">
        <v>334.95</v>
      </c>
      <c r="U1520" s="474">
        <v>558.17999999999995</v>
      </c>
      <c r="V1520" s="474">
        <v>334.95</v>
      </c>
      <c r="X1520" s="465">
        <v>531.6</v>
      </c>
      <c r="Y1520" s="465">
        <v>319</v>
      </c>
      <c r="AA1520" s="474">
        <v>462.3</v>
      </c>
      <c r="AB1520" s="474">
        <v>277.38</v>
      </c>
      <c r="AD1520" s="474">
        <v>402</v>
      </c>
      <c r="AE1520" s="474">
        <v>241.2</v>
      </c>
      <c r="AG1520" s="474">
        <v>402</v>
      </c>
      <c r="AH1520" s="474">
        <v>241.2</v>
      </c>
      <c r="AP1520" s="535"/>
    </row>
    <row r="1521" spans="1:42" ht="24" customHeight="1" outlineLevel="1" x14ac:dyDescent="0.25">
      <c r="A1521" s="493"/>
      <c r="B1521" s="471" t="s">
        <v>8726</v>
      </c>
      <c r="C1521" s="469" t="s">
        <v>4627</v>
      </c>
      <c r="E1521" s="472" t="s">
        <v>13551</v>
      </c>
      <c r="F1521" s="469" t="s">
        <v>4455</v>
      </c>
      <c r="G1521" s="468">
        <v>1.3</v>
      </c>
      <c r="H1521" s="468">
        <v>1.3</v>
      </c>
      <c r="I1521" s="468" t="s">
        <v>4616</v>
      </c>
      <c r="K1521" s="479"/>
      <c r="M1521" s="474">
        <f t="shared" si="90"/>
        <v>816.66000000000008</v>
      </c>
      <c r="N1521" s="474">
        <f t="shared" si="88"/>
        <v>587.99520000000007</v>
      </c>
      <c r="P1521" s="488">
        <v>0.72</v>
      </c>
      <c r="R1521" s="474">
        <v>659.61</v>
      </c>
      <c r="S1521" s="474">
        <v>462.42</v>
      </c>
      <c r="U1521" s="474">
        <v>659.61</v>
      </c>
      <c r="V1521" s="474">
        <v>462.42</v>
      </c>
      <c r="X1521" s="465">
        <v>628.20000000000005</v>
      </c>
      <c r="Y1521" s="465">
        <v>440.4</v>
      </c>
      <c r="AA1521" s="474">
        <v>546.25</v>
      </c>
      <c r="AB1521" s="474">
        <v>382.95</v>
      </c>
      <c r="AD1521" s="474">
        <v>475</v>
      </c>
      <c r="AE1521" s="474">
        <v>333</v>
      </c>
      <c r="AG1521" s="474"/>
      <c r="AH1521" s="474"/>
      <c r="AP1521" s="535"/>
    </row>
    <row r="1522" spans="1:42" ht="24" customHeight="1" outlineLevel="1" x14ac:dyDescent="0.25">
      <c r="A1522" s="493"/>
      <c r="B1522" s="471" t="s">
        <v>19814</v>
      </c>
      <c r="C1522" s="469" t="s">
        <v>4627</v>
      </c>
      <c r="E1522" s="472" t="s">
        <v>19808</v>
      </c>
      <c r="F1522" s="469" t="s">
        <v>4455</v>
      </c>
      <c r="G1522" s="468">
        <v>1.3</v>
      </c>
      <c r="H1522" s="468">
        <v>1.3</v>
      </c>
      <c r="I1522" s="468" t="s">
        <v>4616</v>
      </c>
      <c r="K1522" s="479"/>
      <c r="M1522" s="474">
        <f t="shared" si="90"/>
        <v>961.08999999999992</v>
      </c>
      <c r="N1522" s="474">
        <f t="shared" si="88"/>
        <v>720.81749999999988</v>
      </c>
      <c r="P1522" s="488">
        <v>0.75</v>
      </c>
      <c r="R1522" s="474">
        <v>776.27</v>
      </c>
      <c r="S1522" s="474">
        <v>579.08000000000004</v>
      </c>
      <c r="U1522" s="474">
        <v>776.27</v>
      </c>
      <c r="V1522" s="474">
        <v>579.08000000000004</v>
      </c>
      <c r="X1522" s="465">
        <v>739.3</v>
      </c>
      <c r="Y1522" s="465">
        <v>551.5</v>
      </c>
      <c r="AA1522" s="474">
        <v>642.85</v>
      </c>
      <c r="AB1522" s="474">
        <v>479.55</v>
      </c>
      <c r="AD1522" s="474">
        <v>559</v>
      </c>
      <c r="AE1522" s="474">
        <v>417</v>
      </c>
      <c r="AG1522" s="474"/>
      <c r="AH1522" s="474"/>
      <c r="AP1522" s="535"/>
    </row>
    <row r="1523" spans="1:42" s="466" customFormat="1" ht="24" customHeight="1" outlineLevel="1" x14ac:dyDescent="0.25">
      <c r="A1523" s="492"/>
      <c r="B1523" s="462" t="s">
        <v>149</v>
      </c>
      <c r="C1523" s="461" t="s">
        <v>4627</v>
      </c>
      <c r="D1523" s="461"/>
      <c r="E1523" s="466" t="s">
        <v>13546</v>
      </c>
      <c r="F1523" s="461" t="s">
        <v>4455</v>
      </c>
      <c r="G1523" s="464">
        <v>1.5</v>
      </c>
      <c r="H1523" s="464">
        <v>1.5</v>
      </c>
      <c r="I1523" s="464" t="s">
        <v>4616</v>
      </c>
      <c r="J1523" s="464">
        <v>96</v>
      </c>
      <c r="K1523" s="467">
        <v>6.375</v>
      </c>
      <c r="L1523" s="464">
        <v>4.2</v>
      </c>
      <c r="M1523" s="474">
        <f t="shared" si="90"/>
        <v>706.55000000000007</v>
      </c>
      <c r="N1523" s="474">
        <f t="shared" si="88"/>
        <v>423.93</v>
      </c>
      <c r="O1523" s="514"/>
      <c r="P1523" s="486">
        <v>0.6</v>
      </c>
      <c r="Q1523" s="514"/>
      <c r="R1523" s="474">
        <v>570.67999999999995</v>
      </c>
      <c r="S1523" s="474">
        <v>342.41</v>
      </c>
      <c r="T1523" s="514"/>
      <c r="U1523" s="474">
        <v>570.67999999999995</v>
      </c>
      <c r="V1523" s="474">
        <v>342.41</v>
      </c>
      <c r="W1523" s="514"/>
      <c r="X1523" s="465">
        <v>543.5</v>
      </c>
      <c r="Y1523" s="465">
        <v>326.10000000000002</v>
      </c>
      <c r="Z1523" s="514"/>
      <c r="AA1523" s="465">
        <v>472.65</v>
      </c>
      <c r="AB1523" s="465">
        <v>283.58999999999997</v>
      </c>
      <c r="AC1523" s="514"/>
      <c r="AD1523" s="465">
        <v>411</v>
      </c>
      <c r="AE1523" s="465">
        <v>246.6</v>
      </c>
      <c r="AF1523" s="514"/>
      <c r="AG1523" s="465">
        <v>411</v>
      </c>
      <c r="AH1523" s="465">
        <v>246.6</v>
      </c>
      <c r="AI1523" s="530"/>
      <c r="AJ1523" s="533"/>
      <c r="AK1523" s="533"/>
      <c r="AL1523" s="533"/>
      <c r="AM1523" s="533"/>
      <c r="AN1523" s="533"/>
      <c r="AO1523" s="533"/>
      <c r="AP1523" s="534"/>
    </row>
    <row r="1524" spans="1:42" ht="24" customHeight="1" outlineLevel="1" x14ac:dyDescent="0.25">
      <c r="A1524" s="493"/>
      <c r="B1524" s="471" t="s">
        <v>8727</v>
      </c>
      <c r="C1524" s="469" t="s">
        <v>4627</v>
      </c>
      <c r="E1524" s="472" t="s">
        <v>13547</v>
      </c>
      <c r="F1524" s="469" t="s">
        <v>4455</v>
      </c>
      <c r="G1524" s="468">
        <v>1.5</v>
      </c>
      <c r="H1524" s="468">
        <v>1.5</v>
      </c>
      <c r="I1524" s="468" t="s">
        <v>4616</v>
      </c>
      <c r="J1524" s="468">
        <v>115</v>
      </c>
      <c r="K1524" s="479"/>
      <c r="M1524" s="474">
        <f t="shared" si="90"/>
        <v>1313.91</v>
      </c>
      <c r="N1524" s="474">
        <f t="shared" si="88"/>
        <v>985.43250000000012</v>
      </c>
      <c r="P1524" s="488">
        <v>0.75</v>
      </c>
      <c r="R1524" s="474">
        <v>1061.24</v>
      </c>
      <c r="S1524" s="474">
        <v>832.86</v>
      </c>
      <c r="U1524" s="474">
        <v>1061.24</v>
      </c>
      <c r="V1524" s="474">
        <v>832.86</v>
      </c>
      <c r="X1524" s="465">
        <v>1010.7</v>
      </c>
      <c r="Y1524" s="465">
        <v>793.2</v>
      </c>
      <c r="AA1524" s="474">
        <v>878.83</v>
      </c>
      <c r="AB1524" s="474">
        <v>689.77</v>
      </c>
      <c r="AD1524" s="474">
        <v>764.2</v>
      </c>
      <c r="AE1524" s="474">
        <v>599.79999999999995</v>
      </c>
      <c r="AG1524" s="474">
        <v>764.2</v>
      </c>
      <c r="AH1524" s="474">
        <v>599.79999999999995</v>
      </c>
      <c r="AP1524" s="535"/>
    </row>
    <row r="1525" spans="1:42" ht="24" customHeight="1" outlineLevel="1" x14ac:dyDescent="0.25">
      <c r="A1525" s="493"/>
      <c r="B1525" s="471" t="s">
        <v>8728</v>
      </c>
      <c r="C1525" s="469" t="s">
        <v>4627</v>
      </c>
      <c r="E1525" s="472" t="s">
        <v>13548</v>
      </c>
      <c r="F1525" s="469" t="s">
        <v>4455</v>
      </c>
      <c r="G1525" s="468">
        <v>1.5</v>
      </c>
      <c r="H1525" s="468">
        <v>1.5</v>
      </c>
      <c r="I1525" s="468" t="s">
        <v>4616</v>
      </c>
      <c r="J1525" s="468">
        <v>103</v>
      </c>
      <c r="K1525" s="479"/>
      <c r="M1525" s="474">
        <f t="shared" si="90"/>
        <v>1186.6399999999999</v>
      </c>
      <c r="N1525" s="474">
        <f t="shared" si="88"/>
        <v>854.38079999999991</v>
      </c>
      <c r="P1525" s="488">
        <v>0.72</v>
      </c>
      <c r="R1525" s="474">
        <v>958.44</v>
      </c>
      <c r="S1525" s="474">
        <v>730.17</v>
      </c>
      <c r="U1525" s="474">
        <v>958.44</v>
      </c>
      <c r="V1525" s="474">
        <v>730.17</v>
      </c>
      <c r="X1525" s="465">
        <v>912.8</v>
      </c>
      <c r="Y1525" s="465">
        <v>695.4</v>
      </c>
      <c r="AA1525" s="474">
        <v>793.73</v>
      </c>
      <c r="AB1525" s="474">
        <v>604.66999999999996</v>
      </c>
      <c r="AD1525" s="474">
        <v>690.2</v>
      </c>
      <c r="AE1525" s="474">
        <v>525.79999999999995</v>
      </c>
      <c r="AG1525" s="474">
        <v>690.2</v>
      </c>
      <c r="AH1525" s="474">
        <v>525.79999999999995</v>
      </c>
      <c r="AP1525" s="535"/>
    </row>
    <row r="1526" spans="1:42" ht="24" customHeight="1" outlineLevel="1" x14ac:dyDescent="0.25">
      <c r="A1526" s="493"/>
      <c r="B1526" s="471" t="s">
        <v>8729</v>
      </c>
      <c r="C1526" s="469" t="s">
        <v>4627</v>
      </c>
      <c r="E1526" s="472" t="s">
        <v>13549</v>
      </c>
      <c r="F1526" s="469" t="s">
        <v>4455</v>
      </c>
      <c r="G1526" s="468">
        <v>1.5</v>
      </c>
      <c r="H1526" s="468">
        <v>1.5</v>
      </c>
      <c r="I1526" s="468" t="s">
        <v>4616</v>
      </c>
      <c r="J1526" s="468">
        <v>108</v>
      </c>
      <c r="K1526" s="479"/>
      <c r="M1526" s="474">
        <f t="shared" si="90"/>
        <v>850.98</v>
      </c>
      <c r="N1526" s="474">
        <f t="shared" si="88"/>
        <v>536.11739999999998</v>
      </c>
      <c r="P1526" s="488">
        <v>0.63</v>
      </c>
      <c r="R1526" s="474">
        <v>687.33</v>
      </c>
      <c r="S1526" s="474">
        <v>459.06</v>
      </c>
      <c r="U1526" s="474">
        <v>687.33</v>
      </c>
      <c r="V1526" s="474">
        <v>459.06</v>
      </c>
      <c r="X1526" s="465">
        <v>654.6</v>
      </c>
      <c r="Y1526" s="465">
        <v>437.2</v>
      </c>
      <c r="AA1526" s="474">
        <v>569.25</v>
      </c>
      <c r="AB1526" s="474">
        <v>380.19</v>
      </c>
      <c r="AD1526" s="474">
        <v>495</v>
      </c>
      <c r="AE1526" s="474">
        <v>330.6</v>
      </c>
      <c r="AG1526" s="474">
        <v>485</v>
      </c>
      <c r="AH1526" s="474">
        <v>320.60000000000002</v>
      </c>
      <c r="AP1526" s="535"/>
    </row>
    <row r="1527" spans="1:42" ht="24" customHeight="1" outlineLevel="1" x14ac:dyDescent="0.25">
      <c r="A1527" s="493"/>
      <c r="B1527" s="471" t="s">
        <v>8730</v>
      </c>
      <c r="C1527" s="469" t="s">
        <v>4627</v>
      </c>
      <c r="E1527" s="472" t="s">
        <v>13550</v>
      </c>
      <c r="F1527" s="469" t="s">
        <v>4455</v>
      </c>
      <c r="G1527" s="468">
        <v>1.5</v>
      </c>
      <c r="H1527" s="468">
        <v>1.5</v>
      </c>
      <c r="I1527" s="468" t="s">
        <v>4616</v>
      </c>
      <c r="J1527" s="477">
        <v>19.125</v>
      </c>
      <c r="K1527" s="479"/>
      <c r="M1527" s="474">
        <f t="shared" si="90"/>
        <v>799.5</v>
      </c>
      <c r="N1527" s="474">
        <f t="shared" si="88"/>
        <v>503.685</v>
      </c>
      <c r="P1527" s="488">
        <v>0.63</v>
      </c>
      <c r="R1527" s="474">
        <v>645.75</v>
      </c>
      <c r="S1527" s="474">
        <v>387.45</v>
      </c>
      <c r="U1527" s="474">
        <v>645.75</v>
      </c>
      <c r="V1527" s="474">
        <v>387.45</v>
      </c>
      <c r="X1527" s="465">
        <v>615</v>
      </c>
      <c r="Y1527" s="465">
        <v>369</v>
      </c>
      <c r="AA1527" s="474">
        <v>534.75</v>
      </c>
      <c r="AB1527" s="474">
        <v>320.85000000000002</v>
      </c>
      <c r="AD1527" s="474">
        <v>465</v>
      </c>
      <c r="AE1527" s="474">
        <v>279</v>
      </c>
      <c r="AG1527" s="474">
        <v>465</v>
      </c>
      <c r="AH1527" s="474">
        <v>279</v>
      </c>
      <c r="AP1527" s="535"/>
    </row>
    <row r="1528" spans="1:42" ht="24" customHeight="1" outlineLevel="1" x14ac:dyDescent="0.25">
      <c r="A1528" s="493"/>
      <c r="B1528" s="471" t="s">
        <v>8731</v>
      </c>
      <c r="C1528" s="469" t="s">
        <v>4627</v>
      </c>
      <c r="E1528" s="472" t="s">
        <v>13551</v>
      </c>
      <c r="F1528" s="469" t="s">
        <v>4455</v>
      </c>
      <c r="G1528" s="468">
        <v>1.5</v>
      </c>
      <c r="H1528" s="468">
        <v>1.5</v>
      </c>
      <c r="I1528" s="468" t="s">
        <v>4616</v>
      </c>
      <c r="J1528" s="468">
        <v>108.5</v>
      </c>
      <c r="K1528" s="479"/>
      <c r="M1528" s="474">
        <f t="shared" si="90"/>
        <v>981.63000000000011</v>
      </c>
      <c r="N1528" s="474">
        <f t="shared" si="88"/>
        <v>706.7736000000001</v>
      </c>
      <c r="P1528" s="488">
        <v>0.72</v>
      </c>
      <c r="R1528" s="474">
        <v>792.86</v>
      </c>
      <c r="S1528" s="474">
        <v>564.59</v>
      </c>
      <c r="U1528" s="474">
        <v>792.86</v>
      </c>
      <c r="V1528" s="474">
        <v>564.59</v>
      </c>
      <c r="X1528" s="465">
        <v>755.1</v>
      </c>
      <c r="Y1528" s="465">
        <v>537.70000000000005</v>
      </c>
      <c r="AA1528" s="474">
        <v>656.65</v>
      </c>
      <c r="AB1528" s="474">
        <v>467.59</v>
      </c>
      <c r="AD1528" s="474">
        <v>571</v>
      </c>
      <c r="AE1528" s="474">
        <v>406.6</v>
      </c>
      <c r="AG1528" s="474">
        <v>636</v>
      </c>
      <c r="AH1528" s="474">
        <v>471.6</v>
      </c>
      <c r="AP1528" s="535"/>
    </row>
    <row r="1529" spans="1:42" ht="24" customHeight="1" outlineLevel="1" x14ac:dyDescent="0.25">
      <c r="A1529" s="493"/>
      <c r="B1529" s="471" t="s">
        <v>19815</v>
      </c>
      <c r="C1529" s="469" t="s">
        <v>4627</v>
      </c>
      <c r="E1529" s="472" t="s">
        <v>19808</v>
      </c>
      <c r="F1529" s="469" t="s">
        <v>4455</v>
      </c>
      <c r="G1529" s="468">
        <v>1.5</v>
      </c>
      <c r="H1529" s="468">
        <v>1.5</v>
      </c>
      <c r="I1529" s="468" t="s">
        <v>4616</v>
      </c>
      <c r="J1529" s="468">
        <v>120.5</v>
      </c>
      <c r="K1529" s="479"/>
      <c r="M1529" s="474">
        <f t="shared" si="90"/>
        <v>1126.0600000000002</v>
      </c>
      <c r="N1529" s="474">
        <f t="shared" si="88"/>
        <v>844.54500000000007</v>
      </c>
      <c r="P1529" s="488">
        <v>0.75</v>
      </c>
      <c r="R1529" s="474">
        <v>909.51</v>
      </c>
      <c r="S1529" s="474">
        <v>681.24</v>
      </c>
      <c r="U1529" s="474">
        <v>909.51</v>
      </c>
      <c r="V1529" s="474">
        <v>681.24</v>
      </c>
      <c r="X1529" s="465">
        <v>866.2</v>
      </c>
      <c r="Y1529" s="465">
        <v>648.79999999999995</v>
      </c>
      <c r="AA1529" s="474">
        <v>753.25</v>
      </c>
      <c r="AB1529" s="474">
        <v>564.19000000000005</v>
      </c>
      <c r="AD1529" s="474">
        <v>655</v>
      </c>
      <c r="AE1529" s="474">
        <v>490.6</v>
      </c>
      <c r="AG1529" s="474"/>
      <c r="AH1529" s="474"/>
      <c r="AP1529" s="535"/>
    </row>
    <row r="1530" spans="1:42" s="466" customFormat="1" ht="24" customHeight="1" outlineLevel="1" x14ac:dyDescent="0.25">
      <c r="A1530" s="492" t="s">
        <v>16810</v>
      </c>
      <c r="B1530" s="462" t="s">
        <v>150</v>
      </c>
      <c r="C1530" s="461" t="s">
        <v>4627</v>
      </c>
      <c r="D1530" s="461"/>
      <c r="E1530" s="466" t="s">
        <v>13546</v>
      </c>
      <c r="F1530" s="461" t="s">
        <v>4455</v>
      </c>
      <c r="G1530" s="464">
        <v>1.8</v>
      </c>
      <c r="H1530" s="464">
        <v>1.8</v>
      </c>
      <c r="I1530" s="464" t="s">
        <v>4616</v>
      </c>
      <c r="J1530" s="464">
        <v>122</v>
      </c>
      <c r="K1530" s="467">
        <v>7.625</v>
      </c>
      <c r="L1530" s="464">
        <v>4.1937499999999996</v>
      </c>
      <c r="M1530" s="474">
        <f t="shared" si="90"/>
        <v>844.08999999999992</v>
      </c>
      <c r="N1530" s="474">
        <f t="shared" si="88"/>
        <v>506.45399999999995</v>
      </c>
      <c r="O1530" s="514"/>
      <c r="P1530" s="486">
        <v>0.6</v>
      </c>
      <c r="Q1530" s="514"/>
      <c r="R1530" s="474">
        <v>681.77</v>
      </c>
      <c r="S1530" s="474">
        <v>409.08</v>
      </c>
      <c r="T1530" s="514"/>
      <c r="U1530" s="474">
        <v>681.77</v>
      </c>
      <c r="V1530" s="474">
        <v>409.08</v>
      </c>
      <c r="W1530" s="514"/>
      <c r="X1530" s="465">
        <v>649.29999999999995</v>
      </c>
      <c r="Y1530" s="465">
        <v>389.6</v>
      </c>
      <c r="Z1530" s="514"/>
      <c r="AA1530" s="465">
        <v>564.65</v>
      </c>
      <c r="AB1530" s="465">
        <v>338.79</v>
      </c>
      <c r="AC1530" s="514"/>
      <c r="AD1530" s="465">
        <v>491</v>
      </c>
      <c r="AE1530" s="465">
        <v>294.59999999999997</v>
      </c>
      <c r="AF1530" s="514"/>
      <c r="AG1530" s="465">
        <v>491</v>
      </c>
      <c r="AH1530" s="465">
        <v>294.59999999999997</v>
      </c>
      <c r="AI1530" s="530"/>
      <c r="AJ1530" s="533"/>
      <c r="AK1530" s="533"/>
      <c r="AL1530" s="533"/>
      <c r="AM1530" s="533"/>
      <c r="AN1530" s="533"/>
      <c r="AO1530" s="533"/>
      <c r="AP1530" s="534"/>
    </row>
    <row r="1531" spans="1:42" ht="24" customHeight="1" outlineLevel="1" x14ac:dyDescent="0.25">
      <c r="A1531" s="493" t="s">
        <v>16810</v>
      </c>
      <c r="B1531" s="471" t="s">
        <v>8732</v>
      </c>
      <c r="C1531" s="469" t="s">
        <v>4627</v>
      </c>
      <c r="E1531" s="472" t="s">
        <v>13547</v>
      </c>
      <c r="F1531" s="469" t="s">
        <v>4455</v>
      </c>
      <c r="G1531" s="468">
        <v>1.8</v>
      </c>
      <c r="H1531" s="468">
        <v>1.8</v>
      </c>
      <c r="I1531" s="468" t="s">
        <v>4616</v>
      </c>
      <c r="J1531" s="468">
        <v>135</v>
      </c>
      <c r="K1531" s="479"/>
      <c r="M1531" s="474">
        <f t="shared" si="90"/>
        <v>1732.9</v>
      </c>
      <c r="N1531" s="474">
        <f t="shared" si="88"/>
        <v>1299.6750000000002</v>
      </c>
      <c r="P1531" s="488">
        <v>0.75</v>
      </c>
      <c r="R1531" s="474">
        <v>1399.65</v>
      </c>
      <c r="S1531" s="474">
        <v>1126.8599999999999</v>
      </c>
      <c r="U1531" s="474">
        <v>1399.65</v>
      </c>
      <c r="V1531" s="474">
        <v>1126.8599999999999</v>
      </c>
      <c r="X1531" s="465">
        <v>1333</v>
      </c>
      <c r="Y1531" s="465">
        <v>1073.2</v>
      </c>
      <c r="AA1531" s="474">
        <v>1159.0899999999999</v>
      </c>
      <c r="AB1531" s="474">
        <v>933.23</v>
      </c>
      <c r="AD1531" s="474">
        <v>1007.9</v>
      </c>
      <c r="AE1531" s="474">
        <v>811.5</v>
      </c>
      <c r="AG1531" s="474">
        <v>1007.9</v>
      </c>
      <c r="AH1531" s="474">
        <v>811.5</v>
      </c>
      <c r="AP1531" s="535"/>
    </row>
    <row r="1532" spans="1:42" ht="24" customHeight="1" outlineLevel="1" x14ac:dyDescent="0.25">
      <c r="A1532" s="493" t="s">
        <v>16810</v>
      </c>
      <c r="B1532" s="471" t="s">
        <v>8733</v>
      </c>
      <c r="C1532" s="469" t="s">
        <v>4627</v>
      </c>
      <c r="E1532" s="472" t="s">
        <v>13548</v>
      </c>
      <c r="F1532" s="469" t="s">
        <v>4455</v>
      </c>
      <c r="G1532" s="468">
        <v>1.8</v>
      </c>
      <c r="H1532" s="468">
        <v>1.8</v>
      </c>
      <c r="I1532" s="468" t="s">
        <v>4616</v>
      </c>
      <c r="J1532" s="468">
        <v>123</v>
      </c>
      <c r="K1532" s="479"/>
      <c r="M1532" s="474">
        <f t="shared" si="90"/>
        <v>1542.0600000000002</v>
      </c>
      <c r="N1532" s="474">
        <f t="shared" si="88"/>
        <v>1110.2832000000001</v>
      </c>
      <c r="P1532" s="488">
        <v>0.72</v>
      </c>
      <c r="R1532" s="474">
        <v>1245.51</v>
      </c>
      <c r="S1532" s="474">
        <v>972.72</v>
      </c>
      <c r="U1532" s="474">
        <v>1245.51</v>
      </c>
      <c r="V1532" s="474">
        <v>972.72</v>
      </c>
      <c r="X1532" s="465">
        <v>1186.2</v>
      </c>
      <c r="Y1532" s="465">
        <v>926.4</v>
      </c>
      <c r="AA1532" s="474">
        <v>1031.44</v>
      </c>
      <c r="AB1532" s="474">
        <v>805.58</v>
      </c>
      <c r="AD1532" s="474">
        <v>896.9</v>
      </c>
      <c r="AE1532" s="474">
        <v>700.5</v>
      </c>
      <c r="AG1532" s="474">
        <v>896.9</v>
      </c>
      <c r="AH1532" s="474">
        <v>700.5</v>
      </c>
      <c r="AP1532" s="535"/>
    </row>
    <row r="1533" spans="1:42" ht="24" customHeight="1" outlineLevel="1" x14ac:dyDescent="0.25">
      <c r="A1533" s="493" t="s">
        <v>16810</v>
      </c>
      <c r="B1533" s="471" t="s">
        <v>8734</v>
      </c>
      <c r="C1533" s="469" t="s">
        <v>4627</v>
      </c>
      <c r="E1533" s="472" t="s">
        <v>13549</v>
      </c>
      <c r="F1533" s="469" t="s">
        <v>4455</v>
      </c>
      <c r="G1533" s="468">
        <v>1.8</v>
      </c>
      <c r="H1533" s="468">
        <v>1.8</v>
      </c>
      <c r="I1533" s="468" t="s">
        <v>4616</v>
      </c>
      <c r="J1533" s="468">
        <v>134</v>
      </c>
      <c r="K1533" s="479"/>
      <c r="M1533" s="474">
        <f t="shared" si="90"/>
        <v>1060.8</v>
      </c>
      <c r="N1533" s="474">
        <f t="shared" si="88"/>
        <v>668.30399999999997</v>
      </c>
      <c r="P1533" s="488">
        <v>0.63</v>
      </c>
      <c r="R1533" s="474">
        <v>856.8</v>
      </c>
      <c r="S1533" s="474">
        <v>584.01</v>
      </c>
      <c r="U1533" s="474">
        <v>856.8</v>
      </c>
      <c r="V1533" s="474">
        <v>584.01</v>
      </c>
      <c r="X1533" s="465">
        <v>816</v>
      </c>
      <c r="Y1533" s="465">
        <v>556.20000000000005</v>
      </c>
      <c r="AA1533" s="474">
        <v>709.55</v>
      </c>
      <c r="AB1533" s="474">
        <v>483.69</v>
      </c>
      <c r="AD1533" s="474">
        <v>617</v>
      </c>
      <c r="AE1533" s="474">
        <v>420.59999999999997</v>
      </c>
      <c r="AG1533" s="474">
        <v>602</v>
      </c>
      <c r="AH1533" s="474">
        <v>405.59999999999997</v>
      </c>
      <c r="AP1533" s="535"/>
    </row>
    <row r="1534" spans="1:42" ht="24" customHeight="1" outlineLevel="1" x14ac:dyDescent="0.25">
      <c r="A1534" s="493" t="s">
        <v>16810</v>
      </c>
      <c r="B1534" s="471" t="s">
        <v>8735</v>
      </c>
      <c r="C1534" s="469" t="s">
        <v>4627</v>
      </c>
      <c r="E1534" s="472" t="s">
        <v>13550</v>
      </c>
      <c r="F1534" s="469" t="s">
        <v>4455</v>
      </c>
      <c r="G1534" s="468">
        <v>1.8</v>
      </c>
      <c r="H1534" s="468">
        <v>1.8</v>
      </c>
      <c r="I1534" s="468" t="s">
        <v>4616</v>
      </c>
      <c r="J1534" s="477">
        <v>22.875</v>
      </c>
      <c r="K1534" s="479"/>
      <c r="M1534" s="474">
        <f t="shared" si="90"/>
        <v>954.2</v>
      </c>
      <c r="N1534" s="474">
        <f t="shared" si="88"/>
        <v>601.14600000000007</v>
      </c>
      <c r="P1534" s="488">
        <v>0.63</v>
      </c>
      <c r="R1534" s="474">
        <v>770.7</v>
      </c>
      <c r="S1534" s="474">
        <v>462.42</v>
      </c>
      <c r="U1534" s="474">
        <v>770.7</v>
      </c>
      <c r="V1534" s="474">
        <v>462.42</v>
      </c>
      <c r="X1534" s="465">
        <v>734</v>
      </c>
      <c r="Y1534" s="465">
        <v>440.4</v>
      </c>
      <c r="AA1534" s="474">
        <v>638.25</v>
      </c>
      <c r="AB1534" s="474">
        <v>382.95</v>
      </c>
      <c r="AD1534" s="474">
        <v>555</v>
      </c>
      <c r="AE1534" s="474">
        <v>333</v>
      </c>
      <c r="AG1534" s="474">
        <v>555</v>
      </c>
      <c r="AH1534" s="474">
        <v>333</v>
      </c>
      <c r="AP1534" s="535"/>
    </row>
    <row r="1535" spans="1:42" ht="24" customHeight="1" outlineLevel="1" x14ac:dyDescent="0.25">
      <c r="A1535" s="493" t="s">
        <v>16810</v>
      </c>
      <c r="B1535" s="471" t="s">
        <v>8736</v>
      </c>
      <c r="C1535" s="469" t="s">
        <v>4627</v>
      </c>
      <c r="E1535" s="472" t="s">
        <v>13551</v>
      </c>
      <c r="F1535" s="469" t="s">
        <v>4455</v>
      </c>
      <c r="G1535" s="468">
        <v>1.8</v>
      </c>
      <c r="H1535" s="468">
        <v>1.8</v>
      </c>
      <c r="I1535" s="468" t="s">
        <v>4616</v>
      </c>
      <c r="K1535" s="479"/>
      <c r="M1535" s="474">
        <f t="shared" si="90"/>
        <v>1256.71</v>
      </c>
      <c r="N1535" s="474">
        <f t="shared" si="88"/>
        <v>904.83119999999997</v>
      </c>
      <c r="P1535" s="488">
        <v>0.72</v>
      </c>
      <c r="R1535" s="474">
        <v>1015.04</v>
      </c>
      <c r="S1535" s="474">
        <v>742.35</v>
      </c>
      <c r="U1535" s="474">
        <v>1015.04</v>
      </c>
      <c r="V1535" s="474">
        <v>742.35</v>
      </c>
      <c r="X1535" s="465">
        <v>966.7</v>
      </c>
      <c r="Y1535" s="465">
        <v>707</v>
      </c>
      <c r="AA1535" s="474">
        <v>840.65</v>
      </c>
      <c r="AB1535" s="474">
        <v>614.79</v>
      </c>
      <c r="AD1535" s="474">
        <v>731</v>
      </c>
      <c r="AE1535" s="474">
        <v>534.59999999999991</v>
      </c>
      <c r="AG1535" s="474"/>
      <c r="AH1535" s="474"/>
      <c r="AP1535" s="535"/>
    </row>
    <row r="1536" spans="1:42" ht="24" customHeight="1" outlineLevel="1" x14ac:dyDescent="0.25">
      <c r="A1536" s="493"/>
      <c r="B1536" s="471" t="s">
        <v>19816</v>
      </c>
      <c r="C1536" s="469" t="s">
        <v>4627</v>
      </c>
      <c r="E1536" s="472" t="s">
        <v>19808</v>
      </c>
      <c r="F1536" s="469" t="s">
        <v>4455</v>
      </c>
      <c r="G1536" s="468">
        <v>1.8</v>
      </c>
      <c r="H1536" s="468">
        <v>1.8</v>
      </c>
      <c r="I1536" s="468" t="s">
        <v>4616</v>
      </c>
      <c r="K1536" s="479"/>
      <c r="M1536" s="474">
        <f t="shared" si="90"/>
        <v>1473.42</v>
      </c>
      <c r="N1536" s="474">
        <f t="shared" ref="N1536:N1595" si="91">M1536*P1536</f>
        <v>1105.0650000000001</v>
      </c>
      <c r="P1536" s="488">
        <v>0.75</v>
      </c>
      <c r="R1536" s="474">
        <v>1190.07</v>
      </c>
      <c r="S1536" s="474">
        <v>917.28</v>
      </c>
      <c r="U1536" s="474">
        <v>1190.07</v>
      </c>
      <c r="V1536" s="474">
        <v>917.28</v>
      </c>
      <c r="X1536" s="465">
        <v>1133.4000000000001</v>
      </c>
      <c r="Y1536" s="465">
        <v>873.6</v>
      </c>
      <c r="AA1536" s="474">
        <v>985.55</v>
      </c>
      <c r="AB1536" s="474">
        <v>759.69</v>
      </c>
      <c r="AD1536" s="474">
        <v>857</v>
      </c>
      <c r="AE1536" s="474">
        <v>660.59999999999991</v>
      </c>
      <c r="AG1536" s="474"/>
      <c r="AH1536" s="474"/>
      <c r="AP1536" s="535"/>
    </row>
    <row r="1537" spans="1:42" s="466" customFormat="1" ht="24" customHeight="1" outlineLevel="1" x14ac:dyDescent="0.25">
      <c r="A1537" s="492"/>
      <c r="B1537" s="462" t="s">
        <v>151</v>
      </c>
      <c r="C1537" s="461" t="s">
        <v>4627</v>
      </c>
      <c r="D1537" s="461"/>
      <c r="E1537" s="466" t="s">
        <v>13546</v>
      </c>
      <c r="F1537" s="461" t="s">
        <v>4455</v>
      </c>
      <c r="G1537" s="464">
        <v>1.9</v>
      </c>
      <c r="H1537" s="464">
        <v>1.9</v>
      </c>
      <c r="I1537" s="464" t="s">
        <v>4616</v>
      </c>
      <c r="J1537" s="464">
        <v>128</v>
      </c>
      <c r="K1537" s="467">
        <v>8</v>
      </c>
      <c r="L1537" s="464">
        <v>7.5</v>
      </c>
      <c r="M1537" s="474">
        <f t="shared" ref="M1537:M1569" si="92">X1537*$O$3</f>
        <v>895.7</v>
      </c>
      <c r="N1537" s="474">
        <f t="shared" si="91"/>
        <v>537.41999999999996</v>
      </c>
      <c r="O1537" s="514"/>
      <c r="P1537" s="486">
        <v>0.6</v>
      </c>
      <c r="Q1537" s="514"/>
      <c r="R1537" s="474">
        <v>723.45</v>
      </c>
      <c r="S1537" s="474">
        <v>434.07</v>
      </c>
      <c r="T1537" s="514"/>
      <c r="U1537" s="474">
        <v>723.45</v>
      </c>
      <c r="V1537" s="474">
        <v>434.07</v>
      </c>
      <c r="W1537" s="514"/>
      <c r="X1537" s="465">
        <v>689</v>
      </c>
      <c r="Y1537" s="465">
        <v>413.4</v>
      </c>
      <c r="Z1537" s="514"/>
      <c r="AA1537" s="465">
        <v>599.15</v>
      </c>
      <c r="AB1537" s="465">
        <v>359.49</v>
      </c>
      <c r="AC1537" s="514"/>
      <c r="AD1537" s="465">
        <v>521</v>
      </c>
      <c r="AE1537" s="465">
        <v>312.59999999999997</v>
      </c>
      <c r="AF1537" s="514"/>
      <c r="AG1537" s="465">
        <v>521</v>
      </c>
      <c r="AH1537" s="465">
        <v>312.59999999999997</v>
      </c>
      <c r="AI1537" s="530"/>
      <c r="AJ1537" s="533"/>
      <c r="AK1537" s="533"/>
      <c r="AL1537" s="533"/>
      <c r="AM1537" s="533"/>
      <c r="AN1537" s="533"/>
      <c r="AO1537" s="533"/>
      <c r="AP1537" s="534"/>
    </row>
    <row r="1538" spans="1:42" ht="24" customHeight="1" outlineLevel="1" x14ac:dyDescent="0.25">
      <c r="A1538" s="493"/>
      <c r="B1538" s="471" t="s">
        <v>8737</v>
      </c>
      <c r="C1538" s="469" t="s">
        <v>4627</v>
      </c>
      <c r="E1538" s="472" t="s">
        <v>13547</v>
      </c>
      <c r="F1538" s="469" t="s">
        <v>4455</v>
      </c>
      <c r="G1538" s="468">
        <v>1.9</v>
      </c>
      <c r="H1538" s="468">
        <v>1.9</v>
      </c>
      <c r="I1538" s="468" t="s">
        <v>4616</v>
      </c>
      <c r="J1538" s="468">
        <v>141</v>
      </c>
      <c r="K1538" s="479"/>
      <c r="M1538" s="474">
        <f t="shared" si="92"/>
        <v>1784.3799999999999</v>
      </c>
      <c r="N1538" s="474">
        <f t="shared" si="91"/>
        <v>1338.2849999999999</v>
      </c>
      <c r="P1538" s="488">
        <v>0.75</v>
      </c>
      <c r="R1538" s="474">
        <v>1441.23</v>
      </c>
      <c r="S1538" s="474">
        <v>1151.8499999999999</v>
      </c>
      <c r="U1538" s="474">
        <v>1441.23</v>
      </c>
      <c r="V1538" s="474">
        <v>1151.8499999999999</v>
      </c>
      <c r="X1538" s="465">
        <v>1372.6</v>
      </c>
      <c r="Y1538" s="465">
        <v>1097</v>
      </c>
      <c r="AA1538" s="474">
        <v>1193.5899999999999</v>
      </c>
      <c r="AB1538" s="474">
        <v>953.93</v>
      </c>
      <c r="AD1538" s="474">
        <v>1037.9000000000001</v>
      </c>
      <c r="AE1538" s="474">
        <v>829.5</v>
      </c>
      <c r="AG1538" s="474">
        <v>1037.9000000000001</v>
      </c>
      <c r="AH1538" s="474">
        <v>829.5</v>
      </c>
      <c r="AP1538" s="535"/>
    </row>
    <row r="1539" spans="1:42" ht="24" customHeight="1" outlineLevel="1" x14ac:dyDescent="0.25">
      <c r="A1539" s="493"/>
      <c r="B1539" s="471" t="s">
        <v>8738</v>
      </c>
      <c r="C1539" s="469" t="s">
        <v>4627</v>
      </c>
      <c r="E1539" s="472" t="s">
        <v>13548</v>
      </c>
      <c r="F1539" s="469" t="s">
        <v>4455</v>
      </c>
      <c r="G1539" s="468">
        <v>1.9</v>
      </c>
      <c r="H1539" s="468">
        <v>1.9</v>
      </c>
      <c r="I1539" s="468" t="s">
        <v>4616</v>
      </c>
      <c r="J1539" s="468">
        <v>129</v>
      </c>
      <c r="K1539" s="479"/>
      <c r="M1539" s="474">
        <f t="shared" si="92"/>
        <v>1593.54</v>
      </c>
      <c r="N1539" s="474">
        <f t="shared" si="91"/>
        <v>1147.3488</v>
      </c>
      <c r="P1539" s="488">
        <v>0.72</v>
      </c>
      <c r="R1539" s="474">
        <v>1287.0899999999999</v>
      </c>
      <c r="S1539" s="474">
        <v>997.71</v>
      </c>
      <c r="U1539" s="474">
        <v>1287.0899999999999</v>
      </c>
      <c r="V1539" s="474">
        <v>997.71</v>
      </c>
      <c r="X1539" s="465">
        <v>1225.8</v>
      </c>
      <c r="Y1539" s="465">
        <v>950.2</v>
      </c>
      <c r="AA1539" s="474">
        <v>1065.94</v>
      </c>
      <c r="AB1539" s="474">
        <v>826.28</v>
      </c>
      <c r="AD1539" s="474">
        <v>926.9</v>
      </c>
      <c r="AE1539" s="474">
        <v>718.5</v>
      </c>
      <c r="AG1539" s="474">
        <v>926.9</v>
      </c>
      <c r="AH1539" s="474">
        <v>718.5</v>
      </c>
      <c r="AP1539" s="535"/>
    </row>
    <row r="1540" spans="1:42" ht="24" customHeight="1" outlineLevel="1" x14ac:dyDescent="0.25">
      <c r="A1540" s="493"/>
      <c r="B1540" s="471" t="s">
        <v>8739</v>
      </c>
      <c r="C1540" s="469" t="s">
        <v>4627</v>
      </c>
      <c r="E1540" s="472" t="s">
        <v>13549</v>
      </c>
      <c r="F1540" s="469" t="s">
        <v>4455</v>
      </c>
      <c r="G1540" s="468">
        <v>1.9</v>
      </c>
      <c r="H1540" s="468">
        <v>1.9</v>
      </c>
      <c r="I1540" s="468" t="s">
        <v>4616</v>
      </c>
      <c r="J1540" s="468">
        <v>140</v>
      </c>
      <c r="K1540" s="479"/>
      <c r="M1540" s="474">
        <f t="shared" si="92"/>
        <v>1112.4100000000001</v>
      </c>
      <c r="N1540" s="474">
        <f t="shared" si="91"/>
        <v>700.81830000000002</v>
      </c>
      <c r="P1540" s="488">
        <v>0.63</v>
      </c>
      <c r="R1540" s="474">
        <v>898.49</v>
      </c>
      <c r="S1540" s="474">
        <v>609</v>
      </c>
      <c r="U1540" s="474">
        <v>898.49</v>
      </c>
      <c r="V1540" s="474">
        <v>609</v>
      </c>
      <c r="X1540" s="465">
        <v>855.7</v>
      </c>
      <c r="Y1540" s="465">
        <v>580</v>
      </c>
      <c r="AA1540" s="474">
        <v>744.05</v>
      </c>
      <c r="AB1540" s="474">
        <v>504.39</v>
      </c>
      <c r="AD1540" s="474">
        <v>647</v>
      </c>
      <c r="AE1540" s="474">
        <v>438.59999999999997</v>
      </c>
      <c r="AG1540" s="474">
        <v>632</v>
      </c>
      <c r="AH1540" s="474">
        <v>423.59999999999997</v>
      </c>
      <c r="AP1540" s="535"/>
    </row>
    <row r="1541" spans="1:42" ht="24" customHeight="1" outlineLevel="1" x14ac:dyDescent="0.25">
      <c r="A1541" s="493"/>
      <c r="B1541" s="471" t="s">
        <v>8740</v>
      </c>
      <c r="C1541" s="469" t="s">
        <v>4627</v>
      </c>
      <c r="E1541" s="472" t="s">
        <v>13550</v>
      </c>
      <c r="F1541" s="469" t="s">
        <v>4455</v>
      </c>
      <c r="G1541" s="468">
        <v>1.9</v>
      </c>
      <c r="H1541" s="468">
        <v>1.9</v>
      </c>
      <c r="I1541" s="468" t="s">
        <v>4616</v>
      </c>
      <c r="J1541" s="477">
        <v>24</v>
      </c>
      <c r="K1541" s="479"/>
      <c r="M1541" s="474">
        <f t="shared" si="92"/>
        <v>1012.7</v>
      </c>
      <c r="N1541" s="474">
        <f t="shared" si="91"/>
        <v>638.00099999999998</v>
      </c>
      <c r="P1541" s="488">
        <v>0.63</v>
      </c>
      <c r="R1541" s="474">
        <v>817.95</v>
      </c>
      <c r="S1541" s="474">
        <v>490.77</v>
      </c>
      <c r="U1541" s="474">
        <v>817.95</v>
      </c>
      <c r="V1541" s="474">
        <v>490.77</v>
      </c>
      <c r="X1541" s="465">
        <v>779</v>
      </c>
      <c r="Y1541" s="465">
        <v>467.4</v>
      </c>
      <c r="AA1541" s="474">
        <v>677.35</v>
      </c>
      <c r="AB1541" s="474">
        <v>406.41</v>
      </c>
      <c r="AD1541" s="474">
        <v>589</v>
      </c>
      <c r="AE1541" s="474">
        <v>353.4</v>
      </c>
      <c r="AG1541" s="474">
        <v>589</v>
      </c>
      <c r="AH1541" s="474">
        <v>353.4</v>
      </c>
      <c r="AP1541" s="535"/>
    </row>
    <row r="1542" spans="1:42" ht="24" customHeight="1" outlineLevel="1" x14ac:dyDescent="0.25">
      <c r="A1542" s="493"/>
      <c r="B1542" s="471" t="s">
        <v>8741</v>
      </c>
      <c r="C1542" s="469" t="s">
        <v>4627</v>
      </c>
      <c r="E1542" s="472" t="s">
        <v>13551</v>
      </c>
      <c r="F1542" s="469" t="s">
        <v>4455</v>
      </c>
      <c r="G1542" s="468">
        <v>1.9</v>
      </c>
      <c r="H1542" s="468">
        <v>1.9</v>
      </c>
      <c r="I1542" s="468" t="s">
        <v>4616</v>
      </c>
      <c r="K1542" s="479"/>
      <c r="M1542" s="474">
        <f t="shared" si="92"/>
        <v>1308.32</v>
      </c>
      <c r="N1542" s="474">
        <f t="shared" si="91"/>
        <v>941.99039999999991</v>
      </c>
      <c r="P1542" s="488">
        <v>0.72</v>
      </c>
      <c r="R1542" s="474">
        <v>1056.72</v>
      </c>
      <c r="S1542" s="474">
        <v>767.34</v>
      </c>
      <c r="U1542" s="474">
        <v>1056.72</v>
      </c>
      <c r="V1542" s="474">
        <v>767.34</v>
      </c>
      <c r="X1542" s="465">
        <v>1006.4</v>
      </c>
      <c r="Y1542" s="465">
        <v>730.8</v>
      </c>
      <c r="AA1542" s="474">
        <v>875.15</v>
      </c>
      <c r="AB1542" s="474">
        <v>635.49</v>
      </c>
      <c r="AD1542" s="474">
        <v>761</v>
      </c>
      <c r="AE1542" s="474">
        <v>552.59999999999991</v>
      </c>
      <c r="AG1542" s="474">
        <v>858.5</v>
      </c>
      <c r="AH1542" s="474">
        <v>650.1</v>
      </c>
      <c r="AP1542" s="535"/>
    </row>
    <row r="1543" spans="1:42" ht="24" customHeight="1" outlineLevel="1" x14ac:dyDescent="0.25">
      <c r="A1543" s="493"/>
      <c r="B1543" s="471" t="s">
        <v>19817</v>
      </c>
      <c r="C1543" s="469" t="s">
        <v>4627</v>
      </c>
      <c r="E1543" s="472" t="s">
        <v>19808</v>
      </c>
      <c r="F1543" s="469" t="s">
        <v>4455</v>
      </c>
      <c r="G1543" s="468">
        <v>1.9</v>
      </c>
      <c r="H1543" s="468">
        <v>1.9</v>
      </c>
      <c r="I1543" s="468" t="s">
        <v>4616</v>
      </c>
      <c r="K1543" s="479"/>
      <c r="M1543" s="474">
        <f t="shared" si="92"/>
        <v>1525.03</v>
      </c>
      <c r="N1543" s="474">
        <f t="shared" si="91"/>
        <v>1143.7725</v>
      </c>
      <c r="P1543" s="488">
        <v>0.75</v>
      </c>
      <c r="R1543" s="474">
        <v>1231.76</v>
      </c>
      <c r="S1543" s="474">
        <v>942.27</v>
      </c>
      <c r="U1543" s="474">
        <v>1231.76</v>
      </c>
      <c r="V1543" s="474">
        <v>942.27</v>
      </c>
      <c r="X1543" s="465">
        <v>1173.0999999999999</v>
      </c>
      <c r="Y1543" s="465">
        <v>897.4</v>
      </c>
      <c r="AA1543" s="474">
        <v>1020.05</v>
      </c>
      <c r="AB1543" s="474">
        <v>780.39</v>
      </c>
      <c r="AD1543" s="474">
        <v>887</v>
      </c>
      <c r="AE1543" s="474">
        <v>678.59999999999991</v>
      </c>
      <c r="AG1543" s="474"/>
      <c r="AH1543" s="474"/>
      <c r="AP1543" s="535"/>
    </row>
    <row r="1544" spans="1:42" s="466" customFormat="1" ht="24" customHeight="1" outlineLevel="1" x14ac:dyDescent="0.25">
      <c r="A1544" s="492" t="s">
        <v>16810</v>
      </c>
      <c r="B1544" s="462" t="s">
        <v>152</v>
      </c>
      <c r="C1544" s="461" t="s">
        <v>4627</v>
      </c>
      <c r="D1544" s="461"/>
      <c r="E1544" s="466" t="s">
        <v>13546</v>
      </c>
      <c r="F1544" s="461" t="s">
        <v>4455</v>
      </c>
      <c r="G1544" s="464">
        <v>2</v>
      </c>
      <c r="H1544" s="464">
        <v>2</v>
      </c>
      <c r="I1544" s="464" t="s">
        <v>4616</v>
      </c>
      <c r="J1544" s="464">
        <v>135</v>
      </c>
      <c r="K1544" s="467">
        <v>8.4375</v>
      </c>
      <c r="L1544" s="464">
        <v>4.640625</v>
      </c>
      <c r="M1544" s="474">
        <f t="shared" si="92"/>
        <v>940.42</v>
      </c>
      <c r="N1544" s="474">
        <f t="shared" si="91"/>
        <v>564.25199999999995</v>
      </c>
      <c r="O1544" s="514"/>
      <c r="P1544" s="486">
        <v>0.6</v>
      </c>
      <c r="Q1544" s="514"/>
      <c r="R1544" s="474">
        <v>759.57</v>
      </c>
      <c r="S1544" s="474">
        <v>455.7</v>
      </c>
      <c r="T1544" s="514"/>
      <c r="U1544" s="474">
        <v>759.57</v>
      </c>
      <c r="V1544" s="474">
        <v>455.7</v>
      </c>
      <c r="W1544" s="514"/>
      <c r="X1544" s="465">
        <v>723.4</v>
      </c>
      <c r="Y1544" s="465">
        <v>434</v>
      </c>
      <c r="Z1544" s="514"/>
      <c r="AA1544" s="465">
        <v>629.04999999999995</v>
      </c>
      <c r="AB1544" s="465">
        <v>377.43</v>
      </c>
      <c r="AC1544" s="514"/>
      <c r="AD1544" s="465">
        <v>547</v>
      </c>
      <c r="AE1544" s="465">
        <v>328.2</v>
      </c>
      <c r="AF1544" s="514"/>
      <c r="AG1544" s="465">
        <v>547</v>
      </c>
      <c r="AH1544" s="465">
        <v>328.2</v>
      </c>
      <c r="AI1544" s="530"/>
      <c r="AJ1544" s="533"/>
      <c r="AK1544" s="533"/>
      <c r="AL1544" s="533"/>
      <c r="AM1544" s="533"/>
      <c r="AN1544" s="533"/>
      <c r="AO1544" s="533"/>
      <c r="AP1544" s="534"/>
    </row>
    <row r="1545" spans="1:42" ht="24" customHeight="1" outlineLevel="1" x14ac:dyDescent="0.25">
      <c r="A1545" s="493" t="s">
        <v>16810</v>
      </c>
      <c r="B1545" s="471" t="s">
        <v>8742</v>
      </c>
      <c r="C1545" s="469" t="s">
        <v>4627</v>
      </c>
      <c r="E1545" s="472" t="s">
        <v>13547</v>
      </c>
      <c r="F1545" s="469" t="s">
        <v>4455</v>
      </c>
      <c r="G1545" s="468">
        <v>2</v>
      </c>
      <c r="H1545" s="468">
        <v>2</v>
      </c>
      <c r="I1545" s="468" t="s">
        <v>4616</v>
      </c>
      <c r="J1545" s="468">
        <v>150</v>
      </c>
      <c r="K1545" s="479"/>
      <c r="M1545" s="474">
        <f t="shared" si="92"/>
        <v>1829.1000000000001</v>
      </c>
      <c r="N1545" s="474">
        <f t="shared" si="91"/>
        <v>1371.825</v>
      </c>
      <c r="P1545" s="488">
        <v>0.75</v>
      </c>
      <c r="R1545" s="474">
        <v>1477.35</v>
      </c>
      <c r="S1545" s="474">
        <v>1173.5899999999999</v>
      </c>
      <c r="U1545" s="474">
        <v>1477.35</v>
      </c>
      <c r="V1545" s="474">
        <v>1173.5899999999999</v>
      </c>
      <c r="X1545" s="465">
        <v>1407</v>
      </c>
      <c r="Y1545" s="465">
        <v>1117.7</v>
      </c>
      <c r="AA1545" s="474">
        <v>1223.49</v>
      </c>
      <c r="AB1545" s="474">
        <v>971.87</v>
      </c>
      <c r="AD1545" s="474">
        <v>1063.9000000000001</v>
      </c>
      <c r="AE1545" s="474">
        <v>845.09999999999991</v>
      </c>
      <c r="AG1545" s="474">
        <v>1063.9000000000001</v>
      </c>
      <c r="AH1545" s="474">
        <v>845.09999999999991</v>
      </c>
      <c r="AP1545" s="535"/>
    </row>
    <row r="1546" spans="1:42" ht="24" customHeight="1" outlineLevel="1" x14ac:dyDescent="0.25">
      <c r="A1546" s="493" t="s">
        <v>16810</v>
      </c>
      <c r="B1546" s="471" t="s">
        <v>8743</v>
      </c>
      <c r="C1546" s="469" t="s">
        <v>4627</v>
      </c>
      <c r="E1546" s="472" t="s">
        <v>13548</v>
      </c>
      <c r="F1546" s="469" t="s">
        <v>4455</v>
      </c>
      <c r="G1546" s="468">
        <v>2</v>
      </c>
      <c r="H1546" s="468">
        <v>2</v>
      </c>
      <c r="I1546" s="468" t="s">
        <v>4616</v>
      </c>
      <c r="J1546" s="468">
        <v>138</v>
      </c>
      <c r="K1546" s="479"/>
      <c r="M1546" s="474">
        <f t="shared" si="92"/>
        <v>1638.2600000000002</v>
      </c>
      <c r="N1546" s="474">
        <f t="shared" si="91"/>
        <v>1179.5472000000002</v>
      </c>
      <c r="P1546" s="488">
        <v>0.72</v>
      </c>
      <c r="R1546" s="474">
        <v>1323.21</v>
      </c>
      <c r="S1546" s="474">
        <v>1019.45</v>
      </c>
      <c r="U1546" s="474">
        <v>1323.21</v>
      </c>
      <c r="V1546" s="474">
        <v>1019.45</v>
      </c>
      <c r="X1546" s="465">
        <v>1260.2</v>
      </c>
      <c r="Y1546" s="465">
        <v>970.9</v>
      </c>
      <c r="AA1546" s="474">
        <v>1095.8399999999999</v>
      </c>
      <c r="AB1546" s="474">
        <v>844.22</v>
      </c>
      <c r="AD1546" s="474">
        <v>952.9</v>
      </c>
      <c r="AE1546" s="474">
        <v>734.09999999999991</v>
      </c>
      <c r="AG1546" s="474">
        <v>952.9</v>
      </c>
      <c r="AH1546" s="474">
        <v>734.09999999999991</v>
      </c>
      <c r="AP1546" s="535"/>
    </row>
    <row r="1547" spans="1:42" ht="24" customHeight="1" outlineLevel="1" x14ac:dyDescent="0.25">
      <c r="A1547" s="493" t="s">
        <v>16810</v>
      </c>
      <c r="B1547" s="471" t="s">
        <v>8744</v>
      </c>
      <c r="C1547" s="469" t="s">
        <v>4627</v>
      </c>
      <c r="E1547" s="472" t="s">
        <v>13549</v>
      </c>
      <c r="F1547" s="469" t="s">
        <v>4455</v>
      </c>
      <c r="G1547" s="468">
        <v>2</v>
      </c>
      <c r="H1547" s="468">
        <v>2</v>
      </c>
      <c r="I1547" s="468" t="s">
        <v>4616</v>
      </c>
      <c r="J1547" s="468">
        <v>147</v>
      </c>
      <c r="K1547" s="479"/>
      <c r="M1547" s="474">
        <f t="shared" si="92"/>
        <v>1157</v>
      </c>
      <c r="N1547" s="474">
        <f t="shared" si="91"/>
        <v>728.91</v>
      </c>
      <c r="P1547" s="488">
        <v>0.63</v>
      </c>
      <c r="R1547" s="474">
        <v>934.5</v>
      </c>
      <c r="S1547" s="474">
        <v>630.74</v>
      </c>
      <c r="U1547" s="474">
        <v>934.5</v>
      </c>
      <c r="V1547" s="474">
        <v>630.74</v>
      </c>
      <c r="X1547" s="465">
        <v>890</v>
      </c>
      <c r="Y1547" s="465">
        <v>600.70000000000005</v>
      </c>
      <c r="AA1547" s="474">
        <v>773.95</v>
      </c>
      <c r="AB1547" s="474">
        <v>522.33000000000004</v>
      </c>
      <c r="AD1547" s="474">
        <v>673</v>
      </c>
      <c r="AE1547" s="474">
        <v>454.2</v>
      </c>
      <c r="AG1547" s="474">
        <v>658</v>
      </c>
      <c r="AH1547" s="474">
        <v>439.2</v>
      </c>
      <c r="AP1547" s="535"/>
    </row>
    <row r="1548" spans="1:42" ht="24" customHeight="1" outlineLevel="1" x14ac:dyDescent="0.25">
      <c r="A1548" s="493" t="s">
        <v>16810</v>
      </c>
      <c r="B1548" s="471" t="s">
        <v>8745</v>
      </c>
      <c r="C1548" s="469" t="s">
        <v>4627</v>
      </c>
      <c r="E1548" s="472" t="s">
        <v>13550</v>
      </c>
      <c r="F1548" s="469" t="s">
        <v>4455</v>
      </c>
      <c r="G1548" s="468">
        <v>2</v>
      </c>
      <c r="H1548" s="468">
        <v>2</v>
      </c>
      <c r="I1548" s="468" t="s">
        <v>4616</v>
      </c>
      <c r="J1548" s="477">
        <v>25.3125</v>
      </c>
      <c r="K1548" s="479"/>
      <c r="M1548" s="474">
        <f t="shared" si="92"/>
        <v>1064.18</v>
      </c>
      <c r="N1548" s="474">
        <f t="shared" si="91"/>
        <v>670.43340000000001</v>
      </c>
      <c r="P1548" s="488">
        <v>0.63</v>
      </c>
      <c r="R1548" s="474">
        <v>859.53</v>
      </c>
      <c r="S1548" s="474">
        <v>515.76</v>
      </c>
      <c r="U1548" s="474">
        <v>859.53</v>
      </c>
      <c r="V1548" s="474">
        <v>515.76</v>
      </c>
      <c r="X1548" s="465">
        <v>818.6</v>
      </c>
      <c r="Y1548" s="465">
        <v>491.2</v>
      </c>
      <c r="AA1548" s="474">
        <v>711.85</v>
      </c>
      <c r="AB1548" s="474">
        <v>427.11</v>
      </c>
      <c r="AD1548" s="474">
        <v>619</v>
      </c>
      <c r="AE1548" s="474">
        <v>371.4</v>
      </c>
      <c r="AG1548" s="474">
        <v>619</v>
      </c>
      <c r="AH1548" s="474">
        <v>371.4</v>
      </c>
      <c r="AP1548" s="535"/>
    </row>
    <row r="1549" spans="1:42" ht="24" customHeight="1" outlineLevel="1" x14ac:dyDescent="0.25">
      <c r="A1549" s="493" t="s">
        <v>16810</v>
      </c>
      <c r="B1549" s="471" t="s">
        <v>8746</v>
      </c>
      <c r="C1549" s="469" t="s">
        <v>4627</v>
      </c>
      <c r="E1549" s="472" t="s">
        <v>13551</v>
      </c>
      <c r="F1549" s="469" t="s">
        <v>4455</v>
      </c>
      <c r="G1549" s="468">
        <v>2</v>
      </c>
      <c r="H1549" s="468">
        <v>2</v>
      </c>
      <c r="I1549" s="468" t="s">
        <v>4616</v>
      </c>
      <c r="K1549" s="479"/>
      <c r="M1549" s="474">
        <f t="shared" si="92"/>
        <v>1353.04</v>
      </c>
      <c r="N1549" s="474">
        <f t="shared" si="91"/>
        <v>974.1887999999999</v>
      </c>
      <c r="P1549" s="488">
        <v>0.72</v>
      </c>
      <c r="R1549" s="474">
        <v>1092.8399999999999</v>
      </c>
      <c r="S1549" s="474">
        <v>788.97</v>
      </c>
      <c r="U1549" s="474">
        <v>1092.8399999999999</v>
      </c>
      <c r="V1549" s="474">
        <v>788.97</v>
      </c>
      <c r="X1549" s="465">
        <v>1040.8</v>
      </c>
      <c r="Y1549" s="465">
        <v>751.4</v>
      </c>
      <c r="AA1549" s="474">
        <v>905.05</v>
      </c>
      <c r="AB1549" s="474">
        <v>653.42999999999995</v>
      </c>
      <c r="AD1549" s="474">
        <v>787</v>
      </c>
      <c r="AE1549" s="474">
        <v>568.20000000000005</v>
      </c>
      <c r="AG1549" s="474">
        <v>922</v>
      </c>
      <c r="AH1549" s="474">
        <v>703.2</v>
      </c>
      <c r="AP1549" s="535"/>
    </row>
    <row r="1550" spans="1:42" ht="24" customHeight="1" outlineLevel="1" x14ac:dyDescent="0.25">
      <c r="A1550" s="493"/>
      <c r="B1550" s="471" t="s">
        <v>19818</v>
      </c>
      <c r="C1550" s="469" t="s">
        <v>4627</v>
      </c>
      <c r="E1550" s="472" t="s">
        <v>19808</v>
      </c>
      <c r="F1550" s="469" t="s">
        <v>4455</v>
      </c>
      <c r="G1550" s="468">
        <v>2</v>
      </c>
      <c r="H1550" s="468">
        <v>2</v>
      </c>
      <c r="I1550" s="468" t="s">
        <v>4616</v>
      </c>
      <c r="K1550" s="479"/>
      <c r="M1550" s="474">
        <f t="shared" si="92"/>
        <v>1569.6200000000001</v>
      </c>
      <c r="N1550" s="474">
        <f t="shared" si="91"/>
        <v>1177.2150000000001</v>
      </c>
      <c r="P1550" s="488">
        <v>0.75</v>
      </c>
      <c r="R1550" s="474">
        <v>1267.77</v>
      </c>
      <c r="S1550" s="474">
        <v>964.01</v>
      </c>
      <c r="U1550" s="474">
        <v>1267.77</v>
      </c>
      <c r="V1550" s="474">
        <v>964.01</v>
      </c>
      <c r="X1550" s="465">
        <v>1207.4000000000001</v>
      </c>
      <c r="Y1550" s="465">
        <v>918.1</v>
      </c>
      <c r="AA1550" s="474">
        <v>1049.95</v>
      </c>
      <c r="AB1550" s="474">
        <v>798.33</v>
      </c>
      <c r="AD1550" s="474">
        <v>913</v>
      </c>
      <c r="AE1550" s="474">
        <v>694.2</v>
      </c>
      <c r="AG1550" s="474"/>
      <c r="AH1550" s="474"/>
      <c r="AP1550" s="535"/>
    </row>
    <row r="1551" spans="1:42" s="466" customFormat="1" ht="24" customHeight="1" outlineLevel="1" x14ac:dyDescent="0.25">
      <c r="A1551" s="492"/>
      <c r="B1551" s="462" t="s">
        <v>153</v>
      </c>
      <c r="C1551" s="461" t="s">
        <v>4627</v>
      </c>
      <c r="D1551" s="461"/>
      <c r="E1551" s="466" t="s">
        <v>13546</v>
      </c>
      <c r="F1551" s="461" t="s">
        <v>4455</v>
      </c>
      <c r="G1551" s="464">
        <v>2.4</v>
      </c>
      <c r="H1551" s="464">
        <v>2.4</v>
      </c>
      <c r="I1551" s="464" t="s">
        <v>4616</v>
      </c>
      <c r="J1551" s="464">
        <v>162</v>
      </c>
      <c r="K1551" s="467">
        <v>10.125</v>
      </c>
      <c r="L1551" s="464">
        <v>5.5687499999999996</v>
      </c>
      <c r="M1551" s="474">
        <f t="shared" si="92"/>
        <v>1129.57</v>
      </c>
      <c r="N1551" s="474">
        <f t="shared" si="91"/>
        <v>677.74199999999996</v>
      </c>
      <c r="O1551" s="514"/>
      <c r="P1551" s="486">
        <v>0.6</v>
      </c>
      <c r="Q1551" s="514"/>
      <c r="R1551" s="474">
        <v>912.35</v>
      </c>
      <c r="S1551" s="474">
        <v>547.37</v>
      </c>
      <c r="T1551" s="514"/>
      <c r="U1551" s="474">
        <v>912.35</v>
      </c>
      <c r="V1551" s="474">
        <v>547.37</v>
      </c>
      <c r="W1551" s="514"/>
      <c r="X1551" s="465">
        <v>868.9</v>
      </c>
      <c r="Y1551" s="465">
        <v>521.29999999999995</v>
      </c>
      <c r="Z1551" s="514"/>
      <c r="AA1551" s="465">
        <v>755.55</v>
      </c>
      <c r="AB1551" s="465">
        <v>453.33</v>
      </c>
      <c r="AC1551" s="514"/>
      <c r="AD1551" s="465">
        <v>657</v>
      </c>
      <c r="AE1551" s="465">
        <v>394.2</v>
      </c>
      <c r="AF1551" s="514"/>
      <c r="AG1551" s="465">
        <v>657</v>
      </c>
      <c r="AH1551" s="465">
        <v>394.2</v>
      </c>
      <c r="AI1551" s="530"/>
      <c r="AJ1551" s="533"/>
      <c r="AK1551" s="533"/>
      <c r="AL1551" s="533"/>
      <c r="AM1551" s="533"/>
      <c r="AN1551" s="533"/>
      <c r="AO1551" s="533"/>
      <c r="AP1551" s="534"/>
    </row>
    <row r="1552" spans="1:42" ht="24" customHeight="1" outlineLevel="1" x14ac:dyDescent="0.25">
      <c r="A1552" s="493"/>
      <c r="B1552" s="471" t="s">
        <v>8747</v>
      </c>
      <c r="C1552" s="469" t="s">
        <v>4627</v>
      </c>
      <c r="E1552" s="472" t="s">
        <v>13547</v>
      </c>
      <c r="F1552" s="469" t="s">
        <v>4455</v>
      </c>
      <c r="G1552" s="468">
        <v>2.4</v>
      </c>
      <c r="H1552" s="468">
        <v>2.4</v>
      </c>
      <c r="I1552" s="468" t="s">
        <v>4616</v>
      </c>
      <c r="J1552" s="468">
        <v>177</v>
      </c>
      <c r="K1552" s="479"/>
      <c r="M1552" s="474">
        <f t="shared" si="92"/>
        <v>2130.96</v>
      </c>
      <c r="N1552" s="474">
        <f t="shared" si="91"/>
        <v>1598.22</v>
      </c>
      <c r="P1552" s="488">
        <v>0.75</v>
      </c>
      <c r="R1552" s="474">
        <v>1721.16</v>
      </c>
      <c r="S1552" s="474">
        <v>1356.18</v>
      </c>
      <c r="U1552" s="474">
        <v>1721.16</v>
      </c>
      <c r="V1552" s="474">
        <v>1356.18</v>
      </c>
      <c r="X1552" s="465">
        <v>1639.2</v>
      </c>
      <c r="Y1552" s="465">
        <v>1291.5999999999999</v>
      </c>
      <c r="AA1552" s="474">
        <v>1425.37</v>
      </c>
      <c r="AB1552" s="474">
        <v>1123.1500000000001</v>
      </c>
      <c r="AD1552" s="474">
        <v>1239.45</v>
      </c>
      <c r="AE1552" s="474">
        <v>976.65000000000009</v>
      </c>
      <c r="AG1552" s="474">
        <v>1239.45</v>
      </c>
      <c r="AH1552" s="474">
        <v>976.65000000000009</v>
      </c>
      <c r="AP1552" s="535"/>
    </row>
    <row r="1553" spans="1:42" ht="24" customHeight="1" outlineLevel="1" x14ac:dyDescent="0.25">
      <c r="A1553" s="493"/>
      <c r="B1553" s="471" t="s">
        <v>8748</v>
      </c>
      <c r="C1553" s="469" t="s">
        <v>4627</v>
      </c>
      <c r="E1553" s="472" t="s">
        <v>13548</v>
      </c>
      <c r="F1553" s="469" t="s">
        <v>4455</v>
      </c>
      <c r="G1553" s="468">
        <v>2.4</v>
      </c>
      <c r="H1553" s="468">
        <v>2.4</v>
      </c>
      <c r="I1553" s="468" t="s">
        <v>4616</v>
      </c>
      <c r="J1553" s="468">
        <v>165</v>
      </c>
      <c r="K1553" s="479"/>
      <c r="M1553" s="474">
        <f t="shared" si="92"/>
        <v>1940.1200000000001</v>
      </c>
      <c r="N1553" s="474">
        <f t="shared" si="91"/>
        <v>1396.8864000000001</v>
      </c>
      <c r="P1553" s="488">
        <v>0.72</v>
      </c>
      <c r="R1553" s="474">
        <v>1567.02</v>
      </c>
      <c r="S1553" s="474">
        <v>1202.04</v>
      </c>
      <c r="U1553" s="474">
        <v>1567.02</v>
      </c>
      <c r="V1553" s="474">
        <v>1202.04</v>
      </c>
      <c r="X1553" s="465">
        <v>1492.4</v>
      </c>
      <c r="Y1553" s="465">
        <v>1144.8</v>
      </c>
      <c r="AA1553" s="474">
        <v>1297.72</v>
      </c>
      <c r="AB1553" s="474">
        <v>995.5</v>
      </c>
      <c r="AD1553" s="474">
        <v>1128.45</v>
      </c>
      <c r="AE1553" s="474">
        <v>865.65</v>
      </c>
      <c r="AG1553" s="474">
        <v>1128.45</v>
      </c>
      <c r="AH1553" s="474">
        <v>865.65</v>
      </c>
      <c r="AP1553" s="535"/>
    </row>
    <row r="1554" spans="1:42" ht="24" customHeight="1" outlineLevel="1" x14ac:dyDescent="0.25">
      <c r="A1554" s="493"/>
      <c r="B1554" s="471" t="s">
        <v>8749</v>
      </c>
      <c r="C1554" s="469" t="s">
        <v>4627</v>
      </c>
      <c r="E1554" s="472" t="s">
        <v>13549</v>
      </c>
      <c r="F1554" s="469" t="s">
        <v>4455</v>
      </c>
      <c r="G1554" s="468">
        <v>2.4</v>
      </c>
      <c r="H1554" s="468">
        <v>2.4</v>
      </c>
      <c r="I1554" s="468" t="s">
        <v>4616</v>
      </c>
      <c r="J1554" s="468">
        <v>174</v>
      </c>
      <c r="K1554" s="479"/>
      <c r="M1554" s="474">
        <f t="shared" si="92"/>
        <v>1346.15</v>
      </c>
      <c r="N1554" s="474">
        <f t="shared" si="91"/>
        <v>848.07450000000006</v>
      </c>
      <c r="P1554" s="488">
        <v>0.63</v>
      </c>
      <c r="R1554" s="474">
        <v>1087.28</v>
      </c>
      <c r="S1554" s="474">
        <v>722.4</v>
      </c>
      <c r="U1554" s="474">
        <v>1087.28</v>
      </c>
      <c r="V1554" s="474">
        <v>722.4</v>
      </c>
      <c r="X1554" s="465">
        <v>1035.5</v>
      </c>
      <c r="Y1554" s="465">
        <v>688</v>
      </c>
      <c r="AA1554" s="474">
        <v>900.45</v>
      </c>
      <c r="AB1554" s="474">
        <v>598.23</v>
      </c>
      <c r="AD1554" s="474">
        <v>783</v>
      </c>
      <c r="AE1554" s="474">
        <v>520.20000000000005</v>
      </c>
      <c r="AG1554" s="474">
        <v>768</v>
      </c>
      <c r="AH1554" s="474">
        <v>505.2</v>
      </c>
      <c r="AP1554" s="535"/>
    </row>
    <row r="1555" spans="1:42" ht="24" customHeight="1" outlineLevel="1" x14ac:dyDescent="0.25">
      <c r="A1555" s="493"/>
      <c r="B1555" s="471" t="s">
        <v>8750</v>
      </c>
      <c r="C1555" s="469" t="s">
        <v>4627</v>
      </c>
      <c r="E1555" s="472" t="s">
        <v>13550</v>
      </c>
      <c r="F1555" s="469" t="s">
        <v>4455</v>
      </c>
      <c r="G1555" s="468">
        <v>2.4</v>
      </c>
      <c r="H1555" s="468">
        <v>2.4</v>
      </c>
      <c r="I1555" s="468" t="s">
        <v>4616</v>
      </c>
      <c r="J1555" s="477">
        <v>30.375</v>
      </c>
      <c r="K1555" s="479"/>
      <c r="M1555" s="474">
        <f t="shared" si="92"/>
        <v>1277.3800000000001</v>
      </c>
      <c r="N1555" s="474">
        <f t="shared" si="91"/>
        <v>804.74940000000004</v>
      </c>
      <c r="P1555" s="488">
        <v>0.63</v>
      </c>
      <c r="R1555" s="474">
        <v>1031.73</v>
      </c>
      <c r="S1555" s="474">
        <v>619.08000000000004</v>
      </c>
      <c r="U1555" s="474">
        <v>1031.73</v>
      </c>
      <c r="V1555" s="474">
        <v>619.08000000000004</v>
      </c>
      <c r="X1555" s="465">
        <v>982.6</v>
      </c>
      <c r="Y1555" s="465">
        <v>589.6</v>
      </c>
      <c r="AA1555" s="474">
        <v>854.45</v>
      </c>
      <c r="AB1555" s="474">
        <v>512.66999999999996</v>
      </c>
      <c r="AD1555" s="474">
        <v>743</v>
      </c>
      <c r="AE1555" s="474">
        <v>445.8</v>
      </c>
      <c r="AG1555" s="474">
        <v>743</v>
      </c>
      <c r="AH1555" s="474">
        <v>445.8</v>
      </c>
      <c r="AP1555" s="535"/>
    </row>
    <row r="1556" spans="1:42" ht="24" customHeight="1" outlineLevel="1" x14ac:dyDescent="0.25">
      <c r="A1556" s="493"/>
      <c r="B1556" s="471" t="s">
        <v>8751</v>
      </c>
      <c r="C1556" s="469" t="s">
        <v>4627</v>
      </c>
      <c r="E1556" s="472" t="s">
        <v>13551</v>
      </c>
      <c r="F1556" s="469" t="s">
        <v>4455</v>
      </c>
      <c r="G1556" s="468">
        <v>2.4</v>
      </c>
      <c r="H1556" s="468">
        <v>2.4</v>
      </c>
      <c r="I1556" s="468" t="s">
        <v>4616</v>
      </c>
      <c r="K1556" s="479"/>
      <c r="M1556" s="474">
        <f t="shared" si="92"/>
        <v>1679.73</v>
      </c>
      <c r="N1556" s="474">
        <f t="shared" si="91"/>
        <v>1209.4056</v>
      </c>
      <c r="P1556" s="488">
        <v>0.72</v>
      </c>
      <c r="R1556" s="474">
        <v>1356.71</v>
      </c>
      <c r="S1556" s="474">
        <v>991.73</v>
      </c>
      <c r="U1556" s="474">
        <v>1356.71</v>
      </c>
      <c r="V1556" s="474">
        <v>991.73</v>
      </c>
      <c r="X1556" s="465">
        <v>1292.0999999999999</v>
      </c>
      <c r="Y1556" s="465">
        <v>944.5</v>
      </c>
      <c r="AA1556" s="474">
        <v>1123.55</v>
      </c>
      <c r="AB1556" s="474">
        <v>821.33</v>
      </c>
      <c r="AD1556" s="474">
        <v>977</v>
      </c>
      <c r="AE1556" s="474">
        <v>714.2</v>
      </c>
      <c r="AG1556" s="474"/>
      <c r="AH1556" s="474"/>
      <c r="AP1556" s="535"/>
    </row>
    <row r="1557" spans="1:42" ht="24" customHeight="1" outlineLevel="1" x14ac:dyDescent="0.25">
      <c r="A1557" s="493"/>
      <c r="B1557" s="471" t="s">
        <v>19819</v>
      </c>
      <c r="C1557" s="469" t="s">
        <v>4627</v>
      </c>
      <c r="E1557" s="472" t="s">
        <v>19808</v>
      </c>
      <c r="F1557" s="469" t="s">
        <v>4455</v>
      </c>
      <c r="G1557" s="468">
        <v>2.4</v>
      </c>
      <c r="H1557" s="468">
        <v>2.4</v>
      </c>
      <c r="I1557" s="468" t="s">
        <v>4616</v>
      </c>
      <c r="K1557" s="479"/>
      <c r="M1557" s="474">
        <f t="shared" si="92"/>
        <v>1896.3100000000002</v>
      </c>
      <c r="N1557" s="474">
        <f t="shared" si="91"/>
        <v>1422.2325000000001</v>
      </c>
      <c r="P1557" s="488">
        <v>0.75</v>
      </c>
      <c r="R1557" s="474">
        <v>1531.64</v>
      </c>
      <c r="S1557" s="474">
        <v>1166.76</v>
      </c>
      <c r="U1557" s="474">
        <v>1531.64</v>
      </c>
      <c r="V1557" s="474">
        <v>1166.76</v>
      </c>
      <c r="X1557" s="465">
        <v>1458.7</v>
      </c>
      <c r="Y1557" s="465">
        <v>1111.2</v>
      </c>
      <c r="AA1557" s="474">
        <v>1268.45</v>
      </c>
      <c r="AB1557" s="474">
        <v>966.23</v>
      </c>
      <c r="AD1557" s="474">
        <v>1103</v>
      </c>
      <c r="AE1557" s="474">
        <v>840.2</v>
      </c>
      <c r="AG1557" s="474"/>
      <c r="AH1557" s="474"/>
      <c r="AP1557" s="535"/>
    </row>
    <row r="1558" spans="1:42" s="466" customFormat="1" ht="24" customHeight="1" outlineLevel="1" x14ac:dyDescent="0.25">
      <c r="A1558" s="492"/>
      <c r="B1558" s="462" t="s">
        <v>154</v>
      </c>
      <c r="C1558" s="461" t="s">
        <v>4627</v>
      </c>
      <c r="D1558" s="461"/>
      <c r="E1558" s="466" t="s">
        <v>13546</v>
      </c>
      <c r="F1558" s="461" t="s">
        <v>4455</v>
      </c>
      <c r="G1558" s="464">
        <v>2.8</v>
      </c>
      <c r="H1558" s="464">
        <v>2.8</v>
      </c>
      <c r="I1558" s="464" t="s">
        <v>4616</v>
      </c>
      <c r="J1558" s="464">
        <v>190</v>
      </c>
      <c r="K1558" s="467">
        <v>11.875</v>
      </c>
      <c r="L1558" s="464">
        <v>12</v>
      </c>
      <c r="M1558" s="474">
        <f t="shared" si="92"/>
        <v>1316.9</v>
      </c>
      <c r="N1558" s="474">
        <f t="shared" si="91"/>
        <v>790.14</v>
      </c>
      <c r="O1558" s="514"/>
      <c r="P1558" s="486">
        <v>0.6</v>
      </c>
      <c r="Q1558" s="514"/>
      <c r="R1558" s="474">
        <v>1063.6500000000001</v>
      </c>
      <c r="S1558" s="474">
        <v>638.19000000000005</v>
      </c>
      <c r="T1558" s="514"/>
      <c r="U1558" s="474">
        <v>1063.6500000000001</v>
      </c>
      <c r="V1558" s="474">
        <v>638.19000000000005</v>
      </c>
      <c r="W1558" s="514"/>
      <c r="X1558" s="465">
        <v>1013</v>
      </c>
      <c r="Y1558" s="465">
        <v>607.79999999999995</v>
      </c>
      <c r="Z1558" s="514"/>
      <c r="AA1558" s="465">
        <v>880.9</v>
      </c>
      <c r="AB1558" s="465">
        <v>528.54</v>
      </c>
      <c r="AC1558" s="514"/>
      <c r="AD1558" s="465">
        <v>766</v>
      </c>
      <c r="AE1558" s="465">
        <v>459.59999999999997</v>
      </c>
      <c r="AF1558" s="514"/>
      <c r="AG1558" s="465">
        <v>766</v>
      </c>
      <c r="AH1558" s="465">
        <v>459.59999999999997</v>
      </c>
      <c r="AI1558" s="530"/>
      <c r="AJ1558" s="533"/>
      <c r="AK1558" s="533"/>
      <c r="AL1558" s="533"/>
      <c r="AM1558" s="533"/>
      <c r="AN1558" s="533"/>
      <c r="AO1558" s="533"/>
      <c r="AP1558" s="534"/>
    </row>
    <row r="1559" spans="1:42" ht="24" customHeight="1" outlineLevel="1" x14ac:dyDescent="0.25">
      <c r="A1559" s="493"/>
      <c r="B1559" s="471" t="s">
        <v>8752</v>
      </c>
      <c r="C1559" s="469" t="s">
        <v>4627</v>
      </c>
      <c r="E1559" s="472" t="s">
        <v>13547</v>
      </c>
      <c r="F1559" s="469" t="s">
        <v>4455</v>
      </c>
      <c r="G1559" s="468">
        <v>2.8</v>
      </c>
      <c r="H1559" s="468">
        <v>2.8</v>
      </c>
      <c r="I1559" s="468" t="s">
        <v>4616</v>
      </c>
      <c r="J1559" s="468">
        <v>205</v>
      </c>
      <c r="K1559" s="479"/>
      <c r="M1559" s="474">
        <f t="shared" si="92"/>
        <v>2318.29</v>
      </c>
      <c r="N1559" s="474">
        <f t="shared" si="91"/>
        <v>1738.7175</v>
      </c>
      <c r="P1559" s="488">
        <v>0.75</v>
      </c>
      <c r="R1559" s="474">
        <v>1872.47</v>
      </c>
      <c r="S1559" s="474">
        <v>1447.01</v>
      </c>
      <c r="U1559" s="474">
        <v>1872.47</v>
      </c>
      <c r="V1559" s="474">
        <v>1447.01</v>
      </c>
      <c r="X1559" s="465">
        <v>1783.3</v>
      </c>
      <c r="Y1559" s="465">
        <v>1378.1</v>
      </c>
      <c r="AA1559" s="474">
        <v>1550.72</v>
      </c>
      <c r="AB1559" s="474">
        <v>1198.3599999999999</v>
      </c>
      <c r="AD1559" s="474">
        <v>1348.45</v>
      </c>
      <c r="AE1559" s="474">
        <v>1042.05</v>
      </c>
      <c r="AG1559" s="474">
        <v>1348.45</v>
      </c>
      <c r="AH1559" s="474">
        <v>1042.05</v>
      </c>
      <c r="AP1559" s="535"/>
    </row>
    <row r="1560" spans="1:42" ht="24" customHeight="1" outlineLevel="1" x14ac:dyDescent="0.25">
      <c r="A1560" s="493"/>
      <c r="B1560" s="471" t="s">
        <v>8753</v>
      </c>
      <c r="C1560" s="469" t="s">
        <v>4627</v>
      </c>
      <c r="E1560" s="472" t="s">
        <v>13548</v>
      </c>
      <c r="F1560" s="469" t="s">
        <v>4455</v>
      </c>
      <c r="G1560" s="468">
        <v>2.8</v>
      </c>
      <c r="H1560" s="468">
        <v>2.8</v>
      </c>
      <c r="I1560" s="468" t="s">
        <v>4616</v>
      </c>
      <c r="J1560" s="468">
        <v>193</v>
      </c>
      <c r="K1560" s="479"/>
      <c r="M1560" s="474">
        <f t="shared" si="92"/>
        <v>2127.4500000000003</v>
      </c>
      <c r="N1560" s="474">
        <f t="shared" si="91"/>
        <v>1531.7640000000001</v>
      </c>
      <c r="P1560" s="488">
        <v>0.72</v>
      </c>
      <c r="R1560" s="474">
        <v>1718.33</v>
      </c>
      <c r="S1560" s="474">
        <v>1292.8699999999999</v>
      </c>
      <c r="U1560" s="474">
        <v>1718.33</v>
      </c>
      <c r="V1560" s="474">
        <v>1292.8699999999999</v>
      </c>
      <c r="X1560" s="465">
        <v>1636.5</v>
      </c>
      <c r="Y1560" s="465">
        <v>1231.3</v>
      </c>
      <c r="AA1560" s="474">
        <v>1423.07</v>
      </c>
      <c r="AB1560" s="474">
        <v>1070.71</v>
      </c>
      <c r="AD1560" s="474">
        <v>1237.45</v>
      </c>
      <c r="AE1560" s="474">
        <v>931.05</v>
      </c>
      <c r="AG1560" s="474">
        <v>1237.45</v>
      </c>
      <c r="AH1560" s="474">
        <v>931.05</v>
      </c>
      <c r="AP1560" s="535"/>
    </row>
    <row r="1561" spans="1:42" ht="24" customHeight="1" outlineLevel="1" x14ac:dyDescent="0.25">
      <c r="A1561" s="493"/>
      <c r="B1561" s="471" t="s">
        <v>8754</v>
      </c>
      <c r="C1561" s="469" t="s">
        <v>4627</v>
      </c>
      <c r="E1561" s="472" t="s">
        <v>13549</v>
      </c>
      <c r="F1561" s="469" t="s">
        <v>4455</v>
      </c>
      <c r="G1561" s="468">
        <v>2.8</v>
      </c>
      <c r="H1561" s="468">
        <v>2.8</v>
      </c>
      <c r="I1561" s="468" t="s">
        <v>4616</v>
      </c>
      <c r="J1561" s="468">
        <v>202</v>
      </c>
      <c r="K1561" s="479"/>
      <c r="M1561" s="474">
        <f t="shared" si="92"/>
        <v>1533.6100000000001</v>
      </c>
      <c r="N1561" s="474">
        <f t="shared" si="91"/>
        <v>966.17430000000013</v>
      </c>
      <c r="P1561" s="488">
        <v>0.63</v>
      </c>
      <c r="R1561" s="474">
        <v>1238.69</v>
      </c>
      <c r="S1561" s="474">
        <v>813.23</v>
      </c>
      <c r="U1561" s="474">
        <v>1238.69</v>
      </c>
      <c r="V1561" s="474">
        <v>813.23</v>
      </c>
      <c r="X1561" s="465">
        <v>1179.7</v>
      </c>
      <c r="Y1561" s="465">
        <v>774.5</v>
      </c>
      <c r="AA1561" s="474">
        <v>1025.8</v>
      </c>
      <c r="AB1561" s="474">
        <v>673.44</v>
      </c>
      <c r="AD1561" s="474">
        <v>892</v>
      </c>
      <c r="AE1561" s="474">
        <v>585.59999999999991</v>
      </c>
      <c r="AG1561" s="474">
        <v>877</v>
      </c>
      <c r="AH1561" s="474">
        <v>570.59999999999991</v>
      </c>
      <c r="AP1561" s="535"/>
    </row>
    <row r="1562" spans="1:42" ht="24" customHeight="1" outlineLevel="1" x14ac:dyDescent="0.25">
      <c r="A1562" s="493"/>
      <c r="B1562" s="471" t="s">
        <v>8755</v>
      </c>
      <c r="C1562" s="469" t="s">
        <v>4627</v>
      </c>
      <c r="E1562" s="472" t="s">
        <v>13550</v>
      </c>
      <c r="F1562" s="469" t="s">
        <v>4455</v>
      </c>
      <c r="G1562" s="468">
        <v>2.8</v>
      </c>
      <c r="H1562" s="468">
        <v>2.8</v>
      </c>
      <c r="I1562" s="468" t="s">
        <v>4616</v>
      </c>
      <c r="J1562" s="477">
        <v>35.625</v>
      </c>
      <c r="K1562" s="479"/>
      <c r="M1562" s="474">
        <f t="shared" si="92"/>
        <v>1488.89</v>
      </c>
      <c r="N1562" s="474">
        <f t="shared" si="91"/>
        <v>938.00070000000005</v>
      </c>
      <c r="P1562" s="488">
        <v>0.63</v>
      </c>
      <c r="R1562" s="474">
        <v>1202.57</v>
      </c>
      <c r="S1562" s="474">
        <v>721.56</v>
      </c>
      <c r="U1562" s="474">
        <v>1202.57</v>
      </c>
      <c r="V1562" s="474">
        <v>721.56</v>
      </c>
      <c r="X1562" s="465">
        <v>1145.3</v>
      </c>
      <c r="Y1562" s="465">
        <v>687.2</v>
      </c>
      <c r="AA1562" s="474">
        <v>995.9</v>
      </c>
      <c r="AB1562" s="474">
        <v>597.54</v>
      </c>
      <c r="AD1562" s="474">
        <v>866</v>
      </c>
      <c r="AE1562" s="474">
        <v>519.6</v>
      </c>
      <c r="AG1562" s="474">
        <v>866</v>
      </c>
      <c r="AH1562" s="474">
        <v>519.6</v>
      </c>
      <c r="AP1562" s="535"/>
    </row>
    <row r="1563" spans="1:42" ht="24" customHeight="1" outlineLevel="1" x14ac:dyDescent="0.25">
      <c r="A1563" s="493"/>
      <c r="B1563" s="471" t="s">
        <v>8756</v>
      </c>
      <c r="C1563" s="469" t="s">
        <v>4627</v>
      </c>
      <c r="E1563" s="472" t="s">
        <v>13551</v>
      </c>
      <c r="F1563" s="469" t="s">
        <v>4455</v>
      </c>
      <c r="G1563" s="468">
        <v>2.8</v>
      </c>
      <c r="H1563" s="468">
        <v>2.8</v>
      </c>
      <c r="I1563" s="468" t="s">
        <v>4616</v>
      </c>
      <c r="K1563" s="479"/>
      <c r="M1563" s="474">
        <f t="shared" si="92"/>
        <v>2004.6000000000001</v>
      </c>
      <c r="N1563" s="474">
        <f t="shared" si="91"/>
        <v>1443.3120000000001</v>
      </c>
      <c r="P1563" s="488">
        <v>0.72</v>
      </c>
      <c r="R1563" s="474">
        <v>1619.1</v>
      </c>
      <c r="S1563" s="474">
        <v>1193.6400000000001</v>
      </c>
      <c r="U1563" s="474">
        <v>1619.1</v>
      </c>
      <c r="V1563" s="474">
        <v>1193.6400000000001</v>
      </c>
      <c r="X1563" s="465">
        <v>1542</v>
      </c>
      <c r="Y1563" s="465">
        <v>1136.8</v>
      </c>
      <c r="AA1563" s="474">
        <v>1340.9</v>
      </c>
      <c r="AB1563" s="474">
        <v>988.54</v>
      </c>
      <c r="AD1563" s="474">
        <v>1166</v>
      </c>
      <c r="AE1563" s="474">
        <v>859.59999999999991</v>
      </c>
      <c r="AG1563" s="474"/>
      <c r="AH1563" s="474"/>
      <c r="AP1563" s="535"/>
    </row>
    <row r="1564" spans="1:42" ht="24" customHeight="1" outlineLevel="1" x14ac:dyDescent="0.25">
      <c r="A1564" s="493"/>
      <c r="B1564" s="471" t="s">
        <v>19820</v>
      </c>
      <c r="C1564" s="469" t="s">
        <v>4627</v>
      </c>
      <c r="E1564" s="472" t="s">
        <v>19808</v>
      </c>
      <c r="F1564" s="469" t="s">
        <v>4455</v>
      </c>
      <c r="G1564" s="468">
        <v>2.8</v>
      </c>
      <c r="H1564" s="468">
        <v>2.8</v>
      </c>
      <c r="I1564" s="468" t="s">
        <v>4616</v>
      </c>
      <c r="K1564" s="479"/>
      <c r="M1564" s="474">
        <f t="shared" si="92"/>
        <v>2221.31</v>
      </c>
      <c r="N1564" s="474">
        <f t="shared" si="91"/>
        <v>1665.9825000000001</v>
      </c>
      <c r="P1564" s="488">
        <v>0.75</v>
      </c>
      <c r="R1564" s="474">
        <v>1794.14</v>
      </c>
      <c r="S1564" s="474">
        <v>1368.68</v>
      </c>
      <c r="U1564" s="474">
        <v>1794.14</v>
      </c>
      <c r="V1564" s="474">
        <v>1368.68</v>
      </c>
      <c r="X1564" s="465">
        <v>1708.7</v>
      </c>
      <c r="Y1564" s="465">
        <v>1303.5</v>
      </c>
      <c r="AA1564" s="474">
        <v>1485.8</v>
      </c>
      <c r="AB1564" s="474">
        <v>1133.44</v>
      </c>
      <c r="AD1564" s="474">
        <v>1292</v>
      </c>
      <c r="AE1564" s="474">
        <v>985.59999999999991</v>
      </c>
      <c r="AG1564" s="474"/>
      <c r="AH1564" s="474"/>
      <c r="AP1564" s="535"/>
    </row>
    <row r="1565" spans="1:42" s="466" customFormat="1" ht="24" customHeight="1" outlineLevel="1" x14ac:dyDescent="0.25">
      <c r="A1565" s="492" t="s">
        <v>16810</v>
      </c>
      <c r="B1565" s="462" t="s">
        <v>155</v>
      </c>
      <c r="C1565" s="461" t="s">
        <v>4627</v>
      </c>
      <c r="D1565" s="461"/>
      <c r="E1565" s="466" t="s">
        <v>13546</v>
      </c>
      <c r="F1565" s="461" t="s">
        <v>4455</v>
      </c>
      <c r="G1565" s="464">
        <v>3</v>
      </c>
      <c r="H1565" s="464">
        <v>3</v>
      </c>
      <c r="I1565" s="464" t="s">
        <v>4616</v>
      </c>
      <c r="J1565" s="464">
        <v>203</v>
      </c>
      <c r="K1565" s="467">
        <v>12.6875</v>
      </c>
      <c r="L1565" s="464">
        <v>6.9781250000000004</v>
      </c>
      <c r="M1565" s="474">
        <f t="shared" si="92"/>
        <v>1409.8500000000001</v>
      </c>
      <c r="N1565" s="474">
        <f t="shared" si="91"/>
        <v>845.91000000000008</v>
      </c>
      <c r="O1565" s="514"/>
      <c r="P1565" s="486">
        <v>0.6</v>
      </c>
      <c r="Q1565" s="514"/>
      <c r="R1565" s="474">
        <v>1138.73</v>
      </c>
      <c r="S1565" s="474">
        <v>683.24</v>
      </c>
      <c r="T1565" s="514"/>
      <c r="U1565" s="474">
        <v>1138.73</v>
      </c>
      <c r="V1565" s="474">
        <v>683.24</v>
      </c>
      <c r="W1565" s="514"/>
      <c r="X1565" s="465">
        <v>1084.5</v>
      </c>
      <c r="Y1565" s="465">
        <v>650.70000000000005</v>
      </c>
      <c r="Z1565" s="514"/>
      <c r="AA1565" s="465">
        <v>943</v>
      </c>
      <c r="AB1565" s="465">
        <v>565.79999999999995</v>
      </c>
      <c r="AC1565" s="514"/>
      <c r="AD1565" s="465">
        <v>820</v>
      </c>
      <c r="AE1565" s="465">
        <v>492</v>
      </c>
      <c r="AF1565" s="514"/>
      <c r="AG1565" s="465">
        <v>820</v>
      </c>
      <c r="AH1565" s="465">
        <v>492</v>
      </c>
      <c r="AI1565" s="530"/>
      <c r="AJ1565" s="533"/>
      <c r="AK1565" s="533"/>
      <c r="AL1565" s="533"/>
      <c r="AM1565" s="533"/>
      <c r="AN1565" s="533"/>
      <c r="AO1565" s="533"/>
      <c r="AP1565" s="534"/>
    </row>
    <row r="1566" spans="1:42" ht="24" customHeight="1" outlineLevel="1" x14ac:dyDescent="0.25">
      <c r="A1566" s="493" t="s">
        <v>16810</v>
      </c>
      <c r="B1566" s="471" t="s">
        <v>8757</v>
      </c>
      <c r="C1566" s="469" t="s">
        <v>4627</v>
      </c>
      <c r="E1566" s="472" t="s">
        <v>13547</v>
      </c>
      <c r="F1566" s="469" t="s">
        <v>4455</v>
      </c>
      <c r="G1566" s="468">
        <v>3</v>
      </c>
      <c r="H1566" s="468">
        <v>3</v>
      </c>
      <c r="I1566" s="468" t="s">
        <v>4616</v>
      </c>
      <c r="J1566" s="468">
        <v>218</v>
      </c>
      <c r="K1566" s="479"/>
      <c r="M1566" s="474">
        <f t="shared" si="92"/>
        <v>2411.11</v>
      </c>
      <c r="N1566" s="474">
        <f t="shared" si="91"/>
        <v>1808.3325</v>
      </c>
      <c r="P1566" s="488">
        <v>0.75</v>
      </c>
      <c r="R1566" s="474">
        <v>1947.44</v>
      </c>
      <c r="S1566" s="474">
        <v>1492.05</v>
      </c>
      <c r="U1566" s="474">
        <v>1947.44</v>
      </c>
      <c r="V1566" s="474">
        <v>1492.05</v>
      </c>
      <c r="X1566" s="465">
        <v>1854.7</v>
      </c>
      <c r="Y1566" s="465">
        <v>1421</v>
      </c>
      <c r="AA1566" s="474">
        <v>1612.82</v>
      </c>
      <c r="AB1566" s="474">
        <v>1235.6199999999999</v>
      </c>
      <c r="AD1566" s="474">
        <v>1402.45</v>
      </c>
      <c r="AE1566" s="474">
        <v>1074.45</v>
      </c>
      <c r="AG1566" s="474">
        <v>1402.45</v>
      </c>
      <c r="AH1566" s="474">
        <v>1074.45</v>
      </c>
      <c r="AP1566" s="535"/>
    </row>
    <row r="1567" spans="1:42" ht="24" customHeight="1" outlineLevel="1" x14ac:dyDescent="0.25">
      <c r="A1567" s="493" t="s">
        <v>16810</v>
      </c>
      <c r="B1567" s="471" t="s">
        <v>8758</v>
      </c>
      <c r="C1567" s="469" t="s">
        <v>4627</v>
      </c>
      <c r="E1567" s="472" t="s">
        <v>13548</v>
      </c>
      <c r="F1567" s="469" t="s">
        <v>4455</v>
      </c>
      <c r="G1567" s="468">
        <v>3</v>
      </c>
      <c r="H1567" s="468">
        <v>3</v>
      </c>
      <c r="I1567" s="468" t="s">
        <v>4616</v>
      </c>
      <c r="J1567" s="468">
        <v>206</v>
      </c>
      <c r="K1567" s="479"/>
      <c r="M1567" s="474">
        <f t="shared" si="92"/>
        <v>2220.27</v>
      </c>
      <c r="N1567" s="474">
        <f t="shared" si="91"/>
        <v>1598.5944</v>
      </c>
      <c r="P1567" s="488">
        <v>0.72</v>
      </c>
      <c r="R1567" s="474">
        <v>1793.3</v>
      </c>
      <c r="S1567" s="474">
        <v>1337.91</v>
      </c>
      <c r="U1567" s="474">
        <v>1793.3</v>
      </c>
      <c r="V1567" s="474">
        <v>1337.91</v>
      </c>
      <c r="X1567" s="465">
        <v>1707.9</v>
      </c>
      <c r="Y1567" s="465">
        <v>1274.2</v>
      </c>
      <c r="AA1567" s="474">
        <v>1485.17</v>
      </c>
      <c r="AB1567" s="474">
        <v>1107.97</v>
      </c>
      <c r="AD1567" s="474">
        <v>1291.45</v>
      </c>
      <c r="AE1567" s="474">
        <v>963.45</v>
      </c>
      <c r="AG1567" s="474">
        <v>1291.45</v>
      </c>
      <c r="AH1567" s="474">
        <v>963.45</v>
      </c>
      <c r="AP1567" s="535"/>
    </row>
    <row r="1568" spans="1:42" ht="24" customHeight="1" outlineLevel="1" x14ac:dyDescent="0.25">
      <c r="A1568" s="493" t="s">
        <v>16810</v>
      </c>
      <c r="B1568" s="471" t="s">
        <v>8759</v>
      </c>
      <c r="C1568" s="469" t="s">
        <v>4627</v>
      </c>
      <c r="E1568" s="472" t="s">
        <v>13549</v>
      </c>
      <c r="F1568" s="469" t="s">
        <v>4455</v>
      </c>
      <c r="G1568" s="468">
        <v>3</v>
      </c>
      <c r="H1568" s="468">
        <v>3</v>
      </c>
      <c r="I1568" s="468" t="s">
        <v>4616</v>
      </c>
      <c r="J1568" s="468">
        <v>215</v>
      </c>
      <c r="K1568" s="479"/>
      <c r="M1568" s="474">
        <f t="shared" si="92"/>
        <v>1600.5600000000002</v>
      </c>
      <c r="N1568" s="474">
        <f t="shared" si="91"/>
        <v>1008.3528000000001</v>
      </c>
      <c r="P1568" s="488">
        <v>0.63</v>
      </c>
      <c r="R1568" s="474">
        <v>1292.76</v>
      </c>
      <c r="S1568" s="474">
        <v>837.38</v>
      </c>
      <c r="U1568" s="474">
        <v>1292.76</v>
      </c>
      <c r="V1568" s="474">
        <v>837.38</v>
      </c>
      <c r="X1568" s="465">
        <v>1231.2</v>
      </c>
      <c r="Y1568" s="465">
        <v>797.5</v>
      </c>
      <c r="AA1568" s="474">
        <v>1070.6500000000001</v>
      </c>
      <c r="AB1568" s="474">
        <v>693.45</v>
      </c>
      <c r="AD1568" s="474">
        <v>931</v>
      </c>
      <c r="AE1568" s="474">
        <v>603</v>
      </c>
      <c r="AG1568" s="474">
        <v>931</v>
      </c>
      <c r="AH1568" s="474">
        <v>603</v>
      </c>
      <c r="AP1568" s="535"/>
    </row>
    <row r="1569" spans="1:42" ht="24" customHeight="1" outlineLevel="1" x14ac:dyDescent="0.25">
      <c r="A1569" s="493" t="s">
        <v>16810</v>
      </c>
      <c r="B1569" s="471" t="s">
        <v>8760</v>
      </c>
      <c r="C1569" s="469" t="s">
        <v>4627</v>
      </c>
      <c r="E1569" s="472" t="s">
        <v>13550</v>
      </c>
      <c r="F1569" s="469" t="s">
        <v>4455</v>
      </c>
      <c r="G1569" s="468">
        <v>3</v>
      </c>
      <c r="H1569" s="468">
        <v>3</v>
      </c>
      <c r="I1569" s="468" t="s">
        <v>4616</v>
      </c>
      <c r="J1569" s="477">
        <v>38.0625</v>
      </c>
      <c r="K1569" s="479"/>
      <c r="M1569" s="474">
        <f t="shared" si="92"/>
        <v>1593.8</v>
      </c>
      <c r="N1569" s="474">
        <f t="shared" si="91"/>
        <v>1004.0939999999999</v>
      </c>
      <c r="P1569" s="488">
        <v>0.63</v>
      </c>
      <c r="R1569" s="474">
        <v>1287.3</v>
      </c>
      <c r="S1569" s="474">
        <v>772.38</v>
      </c>
      <c r="U1569" s="474">
        <v>1287.3</v>
      </c>
      <c r="V1569" s="474">
        <v>772.38</v>
      </c>
      <c r="X1569" s="465">
        <v>1226</v>
      </c>
      <c r="Y1569" s="465">
        <v>735.6</v>
      </c>
      <c r="AA1569" s="474">
        <v>1066.05</v>
      </c>
      <c r="AB1569" s="474">
        <v>639.63</v>
      </c>
      <c r="AD1569" s="474">
        <v>927</v>
      </c>
      <c r="AE1569" s="474">
        <v>556.19999999999993</v>
      </c>
      <c r="AG1569" s="474">
        <v>927</v>
      </c>
      <c r="AH1569" s="474">
        <v>556.19999999999993</v>
      </c>
      <c r="AP1569" s="535"/>
    </row>
    <row r="1570" spans="1:42" ht="24" customHeight="1" outlineLevel="1" x14ac:dyDescent="0.25">
      <c r="A1570" s="493" t="s">
        <v>16810</v>
      </c>
      <c r="B1570" s="471" t="s">
        <v>8761</v>
      </c>
      <c r="C1570" s="469" t="s">
        <v>4627</v>
      </c>
      <c r="E1570" s="472" t="s">
        <v>13551</v>
      </c>
      <c r="F1570" s="469" t="s">
        <v>4455</v>
      </c>
      <c r="G1570" s="468">
        <v>3</v>
      </c>
      <c r="H1570" s="468">
        <v>3</v>
      </c>
      <c r="I1570" s="468" t="s">
        <v>4616</v>
      </c>
      <c r="K1570" s="479"/>
      <c r="M1570" s="474">
        <v>2159.85</v>
      </c>
      <c r="N1570" s="474">
        <f t="shared" si="91"/>
        <v>1555.0919999999999</v>
      </c>
      <c r="P1570" s="488">
        <v>0.72</v>
      </c>
      <c r="R1570" s="474">
        <v>0</v>
      </c>
      <c r="S1570" s="474">
        <v>0</v>
      </c>
      <c r="U1570" s="474">
        <v>0</v>
      </c>
      <c r="V1570" s="474">
        <v>0</v>
      </c>
      <c r="X1570" s="465">
        <v>0</v>
      </c>
      <c r="Y1570" s="465">
        <v>0</v>
      </c>
      <c r="AA1570" s="474">
        <v>0</v>
      </c>
      <c r="AB1570" s="474">
        <v>0</v>
      </c>
      <c r="AD1570" s="474"/>
      <c r="AE1570" s="474"/>
      <c r="AG1570" s="474"/>
      <c r="AH1570" s="474"/>
      <c r="AP1570" s="535"/>
    </row>
    <row r="1571" spans="1:42" ht="24" customHeight="1" outlineLevel="1" x14ac:dyDescent="0.25">
      <c r="A1571" s="493" t="s">
        <v>16810</v>
      </c>
      <c r="B1571" s="471" t="s">
        <v>19821</v>
      </c>
      <c r="C1571" s="469" t="s">
        <v>4627</v>
      </c>
      <c r="E1571" s="472" t="s">
        <v>19808</v>
      </c>
      <c r="F1571" s="469" t="s">
        <v>4455</v>
      </c>
      <c r="G1571" s="468">
        <v>3</v>
      </c>
      <c r="H1571" s="468">
        <v>3</v>
      </c>
      <c r="I1571" s="468" t="s">
        <v>4616</v>
      </c>
      <c r="K1571" s="479"/>
      <c r="M1571" s="474">
        <v>2324.85</v>
      </c>
      <c r="N1571" s="474">
        <f t="shared" si="91"/>
        <v>1743.6374999999998</v>
      </c>
      <c r="P1571" s="488">
        <v>0.75</v>
      </c>
      <c r="R1571" s="474">
        <v>0</v>
      </c>
      <c r="S1571" s="474">
        <v>0</v>
      </c>
      <c r="U1571" s="474">
        <v>0</v>
      </c>
      <c r="V1571" s="474">
        <v>0</v>
      </c>
      <c r="X1571" s="465">
        <v>0</v>
      </c>
      <c r="Y1571" s="465">
        <v>0</v>
      </c>
      <c r="AA1571" s="474">
        <v>0</v>
      </c>
      <c r="AB1571" s="474">
        <v>0</v>
      </c>
      <c r="AD1571" s="474"/>
      <c r="AE1571" s="474"/>
      <c r="AG1571" s="474"/>
      <c r="AH1571" s="474"/>
      <c r="AP1571" s="535"/>
    </row>
    <row r="1572" spans="1:42" s="466" customFormat="1" ht="24" customHeight="1" outlineLevel="1" x14ac:dyDescent="0.25">
      <c r="A1572" s="492" t="s">
        <v>16810</v>
      </c>
      <c r="B1572" s="462" t="s">
        <v>13982</v>
      </c>
      <c r="C1572" s="461" t="s">
        <v>4627</v>
      </c>
      <c r="D1572" s="461"/>
      <c r="E1572" s="466" t="s">
        <v>14022</v>
      </c>
      <c r="F1572" s="461" t="s">
        <v>4455</v>
      </c>
      <c r="G1572" s="464">
        <v>0.3</v>
      </c>
      <c r="H1572" s="464">
        <v>0.3</v>
      </c>
      <c r="I1572" s="464"/>
      <c r="J1572" s="464"/>
      <c r="K1572" s="467"/>
      <c r="L1572" s="464"/>
      <c r="M1572" s="474">
        <f t="shared" ref="M1572:M1595" si="93">X1572*$O$3</f>
        <v>281.97000000000003</v>
      </c>
      <c r="N1572" s="474">
        <f t="shared" si="91"/>
        <v>169.18200000000002</v>
      </c>
      <c r="O1572" s="514"/>
      <c r="P1572" s="486">
        <v>0.6</v>
      </c>
      <c r="Q1572" s="514"/>
      <c r="R1572" s="474">
        <v>227.75</v>
      </c>
      <c r="S1572" s="474">
        <v>136.61000000000001</v>
      </c>
      <c r="T1572" s="514"/>
      <c r="U1572" s="474">
        <v>227.75</v>
      </c>
      <c r="V1572" s="474">
        <v>136.61000000000001</v>
      </c>
      <c r="W1572" s="514"/>
      <c r="X1572" s="465">
        <v>216.9</v>
      </c>
      <c r="Y1572" s="465">
        <v>130.1</v>
      </c>
      <c r="Z1572" s="514"/>
      <c r="AA1572" s="465">
        <v>188.6</v>
      </c>
      <c r="AB1572" s="465">
        <v>113.16</v>
      </c>
      <c r="AC1572" s="514"/>
      <c r="AD1572" s="465">
        <v>164</v>
      </c>
      <c r="AE1572" s="465">
        <v>98.399999999999991</v>
      </c>
      <c r="AF1572" s="514"/>
      <c r="AG1572" s="465">
        <v>164</v>
      </c>
      <c r="AH1572" s="465">
        <v>98.399999999999991</v>
      </c>
      <c r="AI1572" s="530"/>
      <c r="AJ1572" s="533"/>
      <c r="AK1572" s="533"/>
      <c r="AL1572" s="533"/>
      <c r="AM1572" s="533"/>
      <c r="AN1572" s="533"/>
      <c r="AO1572" s="533"/>
      <c r="AP1572" s="534"/>
    </row>
    <row r="1573" spans="1:42" ht="24" customHeight="1" outlineLevel="1" x14ac:dyDescent="0.25">
      <c r="A1573" s="493" t="s">
        <v>16810</v>
      </c>
      <c r="B1573" s="471" t="s">
        <v>14023</v>
      </c>
      <c r="C1573" s="469" t="s">
        <v>4627</v>
      </c>
      <c r="E1573" s="472" t="s">
        <v>14024</v>
      </c>
      <c r="F1573" s="469" t="s">
        <v>4455</v>
      </c>
      <c r="G1573" s="468">
        <v>0.3</v>
      </c>
      <c r="H1573" s="468">
        <v>0.3</v>
      </c>
      <c r="K1573" s="479"/>
      <c r="M1573" s="474">
        <f t="shared" si="93"/>
        <v>319.8</v>
      </c>
      <c r="N1573" s="474">
        <f t="shared" si="91"/>
        <v>201.47400000000002</v>
      </c>
      <c r="P1573" s="488">
        <v>0.63</v>
      </c>
      <c r="R1573" s="474">
        <v>258.3</v>
      </c>
      <c r="S1573" s="474">
        <v>154.97999999999999</v>
      </c>
      <c r="U1573" s="474">
        <v>258.3</v>
      </c>
      <c r="V1573" s="474">
        <v>154.97999999999999</v>
      </c>
      <c r="X1573" s="465">
        <v>246</v>
      </c>
      <c r="Y1573" s="465">
        <v>147.6</v>
      </c>
      <c r="AA1573" s="474">
        <v>213.9</v>
      </c>
      <c r="AB1573" s="474">
        <v>128.34</v>
      </c>
      <c r="AD1573" s="474">
        <v>186</v>
      </c>
      <c r="AE1573" s="474">
        <v>111.6</v>
      </c>
      <c r="AG1573" s="474">
        <v>186</v>
      </c>
      <c r="AH1573" s="474">
        <v>111.6</v>
      </c>
      <c r="AP1573" s="535"/>
    </row>
    <row r="1574" spans="1:42" s="466" customFormat="1" ht="24" customHeight="1" outlineLevel="1" x14ac:dyDescent="0.25">
      <c r="A1574" s="492" t="s">
        <v>16810</v>
      </c>
      <c r="B1574" s="462" t="s">
        <v>13983</v>
      </c>
      <c r="C1574" s="461" t="s">
        <v>4627</v>
      </c>
      <c r="D1574" s="461"/>
      <c r="E1574" s="466" t="s">
        <v>14022</v>
      </c>
      <c r="F1574" s="461" t="s">
        <v>4455</v>
      </c>
      <c r="G1574" s="464">
        <v>0.5</v>
      </c>
      <c r="H1574" s="464">
        <v>0.5</v>
      </c>
      <c r="I1574" s="464"/>
      <c r="J1574" s="464"/>
      <c r="K1574" s="467"/>
      <c r="L1574" s="464"/>
      <c r="M1574" s="474">
        <f t="shared" si="93"/>
        <v>467.61</v>
      </c>
      <c r="N1574" s="474">
        <f t="shared" si="91"/>
        <v>280.56599999999997</v>
      </c>
      <c r="O1574" s="514"/>
      <c r="P1574" s="486">
        <v>0.6</v>
      </c>
      <c r="Q1574" s="514"/>
      <c r="R1574" s="474">
        <v>377.69</v>
      </c>
      <c r="S1574" s="474">
        <v>226.59</v>
      </c>
      <c r="T1574" s="514"/>
      <c r="U1574" s="474">
        <v>377.69</v>
      </c>
      <c r="V1574" s="474">
        <v>226.59</v>
      </c>
      <c r="W1574" s="514"/>
      <c r="X1574" s="465">
        <v>359.7</v>
      </c>
      <c r="Y1574" s="465">
        <v>215.8</v>
      </c>
      <c r="Z1574" s="514"/>
      <c r="AA1574" s="465">
        <v>312.8</v>
      </c>
      <c r="AB1574" s="465">
        <v>187.68</v>
      </c>
      <c r="AC1574" s="514"/>
      <c r="AD1574" s="465">
        <v>272</v>
      </c>
      <c r="AE1574" s="465">
        <v>163.19999999999999</v>
      </c>
      <c r="AF1574" s="514"/>
      <c r="AG1574" s="465">
        <v>272</v>
      </c>
      <c r="AH1574" s="465">
        <v>163.19999999999999</v>
      </c>
      <c r="AI1574" s="530"/>
      <c r="AJ1574" s="533"/>
      <c r="AK1574" s="533"/>
      <c r="AL1574" s="533"/>
      <c r="AM1574" s="533"/>
      <c r="AN1574" s="533"/>
      <c r="AO1574" s="533"/>
      <c r="AP1574" s="534"/>
    </row>
    <row r="1575" spans="1:42" ht="24" customHeight="1" outlineLevel="1" x14ac:dyDescent="0.25">
      <c r="A1575" s="493" t="s">
        <v>16810</v>
      </c>
      <c r="B1575" s="471" t="s">
        <v>14025</v>
      </c>
      <c r="C1575" s="469" t="s">
        <v>4627</v>
      </c>
      <c r="E1575" s="472" t="s">
        <v>14024</v>
      </c>
      <c r="F1575" s="469" t="s">
        <v>4455</v>
      </c>
      <c r="G1575" s="468">
        <v>0.5</v>
      </c>
      <c r="H1575" s="468">
        <v>0.5</v>
      </c>
      <c r="K1575" s="479"/>
      <c r="M1575" s="474">
        <f t="shared" si="93"/>
        <v>529.49</v>
      </c>
      <c r="N1575" s="474">
        <f t="shared" si="91"/>
        <v>333.57870000000003</v>
      </c>
      <c r="P1575" s="488">
        <v>0.63</v>
      </c>
      <c r="R1575" s="474">
        <v>427.67</v>
      </c>
      <c r="S1575" s="474">
        <v>256.62</v>
      </c>
      <c r="U1575" s="474">
        <v>427.67</v>
      </c>
      <c r="V1575" s="474">
        <v>256.62</v>
      </c>
      <c r="X1575" s="465">
        <v>407.3</v>
      </c>
      <c r="Y1575" s="465">
        <v>244.4</v>
      </c>
      <c r="AA1575" s="474">
        <v>354.2</v>
      </c>
      <c r="AB1575" s="474">
        <v>212.52</v>
      </c>
      <c r="AD1575" s="474">
        <v>308</v>
      </c>
      <c r="AE1575" s="474">
        <v>184.79999999999998</v>
      </c>
      <c r="AG1575" s="474">
        <v>308</v>
      </c>
      <c r="AH1575" s="474">
        <v>184.79999999999998</v>
      </c>
      <c r="AP1575" s="535"/>
    </row>
    <row r="1576" spans="1:42" s="466" customFormat="1" ht="24" customHeight="1" outlineLevel="1" x14ac:dyDescent="0.25">
      <c r="A1576" s="492" t="s">
        <v>16810</v>
      </c>
      <c r="B1576" s="462" t="s">
        <v>13984</v>
      </c>
      <c r="C1576" s="461" t="s">
        <v>4627</v>
      </c>
      <c r="D1576" s="461"/>
      <c r="E1576" s="466" t="s">
        <v>14022</v>
      </c>
      <c r="F1576" s="461" t="s">
        <v>4455</v>
      </c>
      <c r="G1576" s="464">
        <v>0.7</v>
      </c>
      <c r="H1576" s="464">
        <v>0.7</v>
      </c>
      <c r="I1576" s="464"/>
      <c r="J1576" s="464"/>
      <c r="K1576" s="467"/>
      <c r="L1576" s="464"/>
      <c r="M1576" s="474">
        <f t="shared" si="93"/>
        <v>0</v>
      </c>
      <c r="N1576" s="474">
        <f t="shared" si="91"/>
        <v>0</v>
      </c>
      <c r="O1576" s="514"/>
      <c r="P1576" s="486">
        <v>0.6</v>
      </c>
      <c r="Q1576" s="514"/>
      <c r="R1576" s="474">
        <v>0</v>
      </c>
      <c r="S1576" s="474">
        <v>0</v>
      </c>
      <c r="T1576" s="514"/>
      <c r="U1576" s="474">
        <v>0</v>
      </c>
      <c r="V1576" s="474">
        <v>0</v>
      </c>
      <c r="W1576" s="514"/>
      <c r="X1576" s="465">
        <v>0</v>
      </c>
      <c r="Y1576" s="465">
        <v>0</v>
      </c>
      <c r="Z1576" s="514"/>
      <c r="AA1576" s="465">
        <v>0</v>
      </c>
      <c r="AB1576" s="465">
        <v>0</v>
      </c>
      <c r="AC1576" s="514"/>
      <c r="AD1576" s="465"/>
      <c r="AE1576" s="465"/>
      <c r="AF1576" s="514"/>
      <c r="AG1576" s="465"/>
      <c r="AH1576" s="465"/>
      <c r="AI1576" s="530"/>
      <c r="AJ1576" s="533"/>
      <c r="AK1576" s="533"/>
      <c r="AL1576" s="533"/>
      <c r="AM1576" s="533"/>
      <c r="AN1576" s="533"/>
      <c r="AO1576" s="533"/>
      <c r="AP1576" s="534"/>
    </row>
    <row r="1577" spans="1:42" ht="24" customHeight="1" outlineLevel="1" x14ac:dyDescent="0.25">
      <c r="A1577" s="493" t="s">
        <v>16810</v>
      </c>
      <c r="B1577" s="471" t="s">
        <v>14026</v>
      </c>
      <c r="C1577" s="469" t="s">
        <v>4627</v>
      </c>
      <c r="E1577" s="472" t="s">
        <v>14027</v>
      </c>
      <c r="F1577" s="469" t="s">
        <v>4455</v>
      </c>
      <c r="G1577" s="468">
        <v>0.7</v>
      </c>
      <c r="H1577" s="468">
        <v>0.7</v>
      </c>
      <c r="K1577" s="479"/>
      <c r="M1577" s="474">
        <f t="shared" si="93"/>
        <v>0</v>
      </c>
      <c r="N1577" s="474">
        <f t="shared" si="91"/>
        <v>0</v>
      </c>
      <c r="P1577" s="488">
        <v>0.63</v>
      </c>
      <c r="R1577" s="474">
        <v>0</v>
      </c>
      <c r="S1577" s="474">
        <v>0</v>
      </c>
      <c r="U1577" s="474">
        <v>0</v>
      </c>
      <c r="V1577" s="474">
        <v>0</v>
      </c>
      <c r="X1577" s="465">
        <v>0</v>
      </c>
      <c r="Y1577" s="465">
        <v>0</v>
      </c>
      <c r="AA1577" s="474">
        <v>0</v>
      </c>
      <c r="AB1577" s="474">
        <v>0</v>
      </c>
      <c r="AD1577" s="474"/>
      <c r="AE1577" s="474"/>
      <c r="AG1577" s="474"/>
      <c r="AH1577" s="474"/>
      <c r="AP1577" s="535"/>
    </row>
    <row r="1578" spans="1:42" s="466" customFormat="1" ht="24" customHeight="1" outlineLevel="1" x14ac:dyDescent="0.25">
      <c r="A1578" s="492" t="s">
        <v>16810</v>
      </c>
      <c r="B1578" s="462" t="s">
        <v>13985</v>
      </c>
      <c r="C1578" s="461" t="s">
        <v>4627</v>
      </c>
      <c r="D1578" s="461"/>
      <c r="E1578" s="466" t="s">
        <v>14022</v>
      </c>
      <c r="F1578" s="461" t="s">
        <v>4455</v>
      </c>
      <c r="G1578" s="464">
        <v>1</v>
      </c>
      <c r="H1578" s="464">
        <v>1</v>
      </c>
      <c r="I1578" s="464"/>
      <c r="J1578" s="464"/>
      <c r="K1578" s="467"/>
      <c r="L1578" s="464"/>
      <c r="M1578" s="474">
        <f t="shared" si="93"/>
        <v>942.11000000000013</v>
      </c>
      <c r="N1578" s="474">
        <f t="shared" si="91"/>
        <v>565.26600000000008</v>
      </c>
      <c r="O1578" s="514"/>
      <c r="P1578" s="486">
        <v>0.6</v>
      </c>
      <c r="Q1578" s="514"/>
      <c r="R1578" s="474">
        <v>760.94</v>
      </c>
      <c r="S1578" s="474">
        <v>456.54</v>
      </c>
      <c r="T1578" s="514"/>
      <c r="U1578" s="474">
        <v>760.94</v>
      </c>
      <c r="V1578" s="474">
        <v>456.54</v>
      </c>
      <c r="W1578" s="514"/>
      <c r="X1578" s="465">
        <v>724.7</v>
      </c>
      <c r="Y1578" s="465">
        <v>434.8</v>
      </c>
      <c r="Z1578" s="514"/>
      <c r="AA1578" s="465">
        <v>630.20000000000005</v>
      </c>
      <c r="AB1578" s="465">
        <v>378.12</v>
      </c>
      <c r="AC1578" s="514"/>
      <c r="AD1578" s="465">
        <v>548</v>
      </c>
      <c r="AE1578" s="465">
        <v>328.8</v>
      </c>
      <c r="AF1578" s="514"/>
      <c r="AG1578" s="465">
        <v>548</v>
      </c>
      <c r="AH1578" s="465">
        <v>328.8</v>
      </c>
      <c r="AI1578" s="530"/>
      <c r="AJ1578" s="533"/>
      <c r="AK1578" s="533"/>
      <c r="AL1578" s="533"/>
      <c r="AM1578" s="533"/>
      <c r="AN1578" s="533"/>
      <c r="AO1578" s="533"/>
      <c r="AP1578" s="534"/>
    </row>
    <row r="1579" spans="1:42" ht="24" customHeight="1" outlineLevel="1" x14ac:dyDescent="0.25">
      <c r="A1579" s="493" t="s">
        <v>16810</v>
      </c>
      <c r="B1579" s="471" t="s">
        <v>14028</v>
      </c>
      <c r="C1579" s="469" t="s">
        <v>4627</v>
      </c>
      <c r="E1579" s="472" t="s">
        <v>14024</v>
      </c>
      <c r="F1579" s="469" t="s">
        <v>4455</v>
      </c>
      <c r="G1579" s="468">
        <v>1</v>
      </c>
      <c r="H1579" s="468">
        <v>1</v>
      </c>
      <c r="K1579" s="479"/>
      <c r="M1579" s="474">
        <f t="shared" si="93"/>
        <v>1066</v>
      </c>
      <c r="N1579" s="474">
        <f t="shared" si="91"/>
        <v>671.58</v>
      </c>
      <c r="P1579" s="488">
        <v>0.63</v>
      </c>
      <c r="R1579" s="474">
        <v>861</v>
      </c>
      <c r="S1579" s="474">
        <v>516.6</v>
      </c>
      <c r="U1579" s="474">
        <v>861</v>
      </c>
      <c r="V1579" s="474">
        <v>516.6</v>
      </c>
      <c r="X1579" s="465">
        <v>820</v>
      </c>
      <c r="Y1579" s="465">
        <v>492</v>
      </c>
      <c r="AA1579" s="474">
        <v>713</v>
      </c>
      <c r="AB1579" s="474">
        <v>427.8</v>
      </c>
      <c r="AD1579" s="474">
        <v>620</v>
      </c>
      <c r="AE1579" s="474">
        <v>372</v>
      </c>
      <c r="AG1579" s="474">
        <v>620</v>
      </c>
      <c r="AH1579" s="474">
        <v>372</v>
      </c>
      <c r="AP1579" s="535"/>
    </row>
    <row r="1580" spans="1:42" s="466" customFormat="1" ht="24" customHeight="1" outlineLevel="1" x14ac:dyDescent="0.25">
      <c r="A1580" s="492" t="s">
        <v>16810</v>
      </c>
      <c r="B1580" s="462" t="s">
        <v>156</v>
      </c>
      <c r="C1580" s="461" t="s">
        <v>4627</v>
      </c>
      <c r="D1580" s="461"/>
      <c r="E1580" s="466" t="s">
        <v>24217</v>
      </c>
      <c r="F1580" s="461" t="s">
        <v>4455</v>
      </c>
      <c r="G1580" s="464">
        <v>0.5</v>
      </c>
      <c r="H1580" s="464">
        <v>0.5</v>
      </c>
      <c r="I1580" s="464" t="s">
        <v>4616</v>
      </c>
      <c r="J1580" s="464">
        <v>80</v>
      </c>
      <c r="K1580" s="461">
        <v>5</v>
      </c>
      <c r="L1580" s="464">
        <v>2.75</v>
      </c>
      <c r="M1580" s="474">
        <f t="shared" si="93"/>
        <v>424.71</v>
      </c>
      <c r="N1580" s="474">
        <f t="shared" si="91"/>
        <v>254.82599999999996</v>
      </c>
      <c r="O1580" s="514"/>
      <c r="P1580" s="486">
        <v>0.6</v>
      </c>
      <c r="Q1580" s="514"/>
      <c r="R1580" s="474">
        <v>343.04</v>
      </c>
      <c r="S1580" s="474">
        <v>205.8</v>
      </c>
      <c r="T1580" s="514"/>
      <c r="U1580" s="474">
        <v>343.04</v>
      </c>
      <c r="V1580" s="474">
        <v>205.8</v>
      </c>
      <c r="W1580" s="514"/>
      <c r="X1580" s="465">
        <v>326.7</v>
      </c>
      <c r="Y1580" s="465">
        <v>196</v>
      </c>
      <c r="Z1580" s="514"/>
      <c r="AA1580" s="465">
        <v>284.05</v>
      </c>
      <c r="AB1580" s="465">
        <v>170.43</v>
      </c>
      <c r="AC1580" s="514"/>
      <c r="AD1580" s="465">
        <v>247</v>
      </c>
      <c r="AE1580" s="465">
        <v>148.19999999999999</v>
      </c>
      <c r="AF1580" s="514"/>
      <c r="AG1580" s="465">
        <v>247</v>
      </c>
      <c r="AH1580" s="465">
        <v>148.19999999999999</v>
      </c>
      <c r="AI1580" s="530"/>
      <c r="AJ1580" s="533"/>
      <c r="AK1580" s="533"/>
      <c r="AL1580" s="533"/>
      <c r="AM1580" s="533"/>
      <c r="AN1580" s="533"/>
      <c r="AO1580" s="533"/>
      <c r="AP1580" s="534"/>
    </row>
    <row r="1581" spans="1:42" ht="24" customHeight="1" outlineLevel="1" x14ac:dyDescent="0.25">
      <c r="A1581" s="493" t="s">
        <v>16810</v>
      </c>
      <c r="B1581" s="471" t="s">
        <v>8762</v>
      </c>
      <c r="C1581" s="469" t="s">
        <v>4627</v>
      </c>
      <c r="E1581" s="472" t="s">
        <v>24220</v>
      </c>
      <c r="F1581" s="469" t="s">
        <v>4455</v>
      </c>
      <c r="G1581" s="468">
        <v>0.5</v>
      </c>
      <c r="H1581" s="468">
        <v>0.5</v>
      </c>
      <c r="I1581" s="468" t="s">
        <v>4616</v>
      </c>
      <c r="M1581" s="474">
        <f t="shared" si="93"/>
        <v>488.28000000000003</v>
      </c>
      <c r="N1581" s="474">
        <f t="shared" si="91"/>
        <v>307.6164</v>
      </c>
      <c r="P1581" s="488">
        <v>0.63</v>
      </c>
      <c r="R1581" s="474">
        <v>394.38</v>
      </c>
      <c r="S1581" s="474">
        <v>257.14999999999998</v>
      </c>
      <c r="U1581" s="474">
        <v>394.38</v>
      </c>
      <c r="V1581" s="474">
        <v>257.14999999999998</v>
      </c>
      <c r="X1581" s="465">
        <v>375.6</v>
      </c>
      <c r="Y1581" s="465">
        <v>244.9</v>
      </c>
      <c r="AA1581" s="474">
        <v>326.60000000000002</v>
      </c>
      <c r="AB1581" s="474">
        <v>212.98</v>
      </c>
      <c r="AD1581" s="474">
        <v>284</v>
      </c>
      <c r="AE1581" s="474">
        <v>185.2</v>
      </c>
      <c r="AG1581" s="474">
        <v>284</v>
      </c>
      <c r="AH1581" s="474">
        <v>185.2</v>
      </c>
      <c r="AP1581" s="535"/>
    </row>
    <row r="1582" spans="1:42" ht="24" customHeight="1" outlineLevel="1" x14ac:dyDescent="0.25">
      <c r="A1582" s="493" t="s">
        <v>16810</v>
      </c>
      <c r="B1582" s="471" t="s">
        <v>8763</v>
      </c>
      <c r="C1582" s="469" t="s">
        <v>4627</v>
      </c>
      <c r="E1582" s="472" t="s">
        <v>24260</v>
      </c>
      <c r="F1582" s="469" t="s">
        <v>4455</v>
      </c>
      <c r="G1582" s="468">
        <v>0.5</v>
      </c>
      <c r="H1582" s="468">
        <v>0.5</v>
      </c>
      <c r="I1582" s="468" t="s">
        <v>4616</v>
      </c>
      <c r="J1582" s="477">
        <v>15</v>
      </c>
      <c r="M1582" s="474">
        <f t="shared" si="93"/>
        <v>481.39000000000004</v>
      </c>
      <c r="N1582" s="474">
        <f t="shared" si="91"/>
        <v>303.27570000000003</v>
      </c>
      <c r="P1582" s="488">
        <v>0.63</v>
      </c>
      <c r="R1582" s="474">
        <v>388.82</v>
      </c>
      <c r="S1582" s="474">
        <v>233.31</v>
      </c>
      <c r="U1582" s="474">
        <v>388.82</v>
      </c>
      <c r="V1582" s="474">
        <v>233.31</v>
      </c>
      <c r="X1582" s="465">
        <v>370.3</v>
      </c>
      <c r="Y1582" s="465">
        <v>222.2</v>
      </c>
      <c r="AA1582" s="474">
        <v>322</v>
      </c>
      <c r="AB1582" s="474">
        <v>193.2</v>
      </c>
      <c r="AD1582" s="474">
        <v>280</v>
      </c>
      <c r="AE1582" s="474">
        <v>168</v>
      </c>
      <c r="AG1582" s="474">
        <v>280</v>
      </c>
      <c r="AH1582" s="474">
        <v>168</v>
      </c>
      <c r="AP1582" s="535"/>
    </row>
    <row r="1583" spans="1:42" s="466" customFormat="1" ht="24" customHeight="1" outlineLevel="1" x14ac:dyDescent="0.25">
      <c r="A1583" s="492" t="s">
        <v>16810</v>
      </c>
      <c r="B1583" s="462" t="s">
        <v>157</v>
      </c>
      <c r="C1583" s="461" t="s">
        <v>4627</v>
      </c>
      <c r="D1583" s="461"/>
      <c r="E1583" s="466" t="s">
        <v>24217</v>
      </c>
      <c r="F1583" s="461" t="s">
        <v>4455</v>
      </c>
      <c r="G1583" s="464">
        <v>0.8</v>
      </c>
      <c r="H1583" s="464">
        <v>0.8</v>
      </c>
      <c r="I1583" s="464" t="s">
        <v>4616</v>
      </c>
      <c r="J1583" s="464">
        <v>128</v>
      </c>
      <c r="K1583" s="461">
        <v>8</v>
      </c>
      <c r="L1583" s="464">
        <v>4.4000000000000004</v>
      </c>
      <c r="M1583" s="474">
        <f t="shared" si="93"/>
        <v>682.5</v>
      </c>
      <c r="N1583" s="474">
        <f t="shared" si="91"/>
        <v>409.5</v>
      </c>
      <c r="O1583" s="514"/>
      <c r="P1583" s="486">
        <v>0.6</v>
      </c>
      <c r="Q1583" s="514"/>
      <c r="R1583" s="474">
        <v>551.25</v>
      </c>
      <c r="S1583" s="474">
        <v>330.75</v>
      </c>
      <c r="T1583" s="514"/>
      <c r="U1583" s="474">
        <v>551.25</v>
      </c>
      <c r="V1583" s="474">
        <v>330.75</v>
      </c>
      <c r="W1583" s="514"/>
      <c r="X1583" s="465">
        <v>525</v>
      </c>
      <c r="Y1583" s="465">
        <v>315</v>
      </c>
      <c r="Z1583" s="514"/>
      <c r="AA1583" s="465">
        <v>456.55</v>
      </c>
      <c r="AB1583" s="465">
        <v>273.93</v>
      </c>
      <c r="AC1583" s="514"/>
      <c r="AD1583" s="465">
        <v>397</v>
      </c>
      <c r="AE1583" s="465">
        <v>238.2</v>
      </c>
      <c r="AF1583" s="514"/>
      <c r="AG1583" s="465">
        <v>397</v>
      </c>
      <c r="AH1583" s="465">
        <v>238.2</v>
      </c>
      <c r="AI1583" s="530"/>
      <c r="AJ1583" s="533"/>
      <c r="AK1583" s="533"/>
      <c r="AL1583" s="533"/>
      <c r="AM1583" s="533"/>
      <c r="AN1583" s="533"/>
      <c r="AO1583" s="533"/>
      <c r="AP1583" s="534"/>
    </row>
    <row r="1584" spans="1:42" ht="24" customHeight="1" outlineLevel="1" x14ac:dyDescent="0.25">
      <c r="A1584" s="493" t="s">
        <v>16810</v>
      </c>
      <c r="B1584" s="471" t="s">
        <v>8764</v>
      </c>
      <c r="C1584" s="469" t="s">
        <v>4627</v>
      </c>
      <c r="E1584" s="472" t="s">
        <v>24220</v>
      </c>
      <c r="F1584" s="469" t="s">
        <v>4455</v>
      </c>
      <c r="G1584" s="468">
        <v>0.8</v>
      </c>
      <c r="H1584" s="468">
        <v>0.8</v>
      </c>
      <c r="I1584" s="468" t="s">
        <v>4616</v>
      </c>
      <c r="J1584" s="468">
        <v>140</v>
      </c>
      <c r="M1584" s="474">
        <f t="shared" si="93"/>
        <v>746.2</v>
      </c>
      <c r="N1584" s="474">
        <f t="shared" si="91"/>
        <v>470.10600000000005</v>
      </c>
      <c r="P1584" s="488">
        <v>0.63</v>
      </c>
      <c r="R1584" s="474">
        <v>602.70000000000005</v>
      </c>
      <c r="S1584" s="474">
        <v>382.2</v>
      </c>
      <c r="U1584" s="474">
        <v>602.70000000000005</v>
      </c>
      <c r="V1584" s="474">
        <v>382.2</v>
      </c>
      <c r="X1584" s="465">
        <v>574</v>
      </c>
      <c r="Y1584" s="465">
        <v>364</v>
      </c>
      <c r="AA1584" s="474">
        <v>499.1</v>
      </c>
      <c r="AB1584" s="474">
        <v>316.48</v>
      </c>
      <c r="AD1584" s="474">
        <v>434</v>
      </c>
      <c r="AE1584" s="474">
        <v>275.2</v>
      </c>
      <c r="AG1584" s="474">
        <v>434</v>
      </c>
      <c r="AH1584" s="474">
        <v>275.2</v>
      </c>
      <c r="AP1584" s="535"/>
    </row>
    <row r="1585" spans="1:42" ht="24" customHeight="1" outlineLevel="1" x14ac:dyDescent="0.25">
      <c r="A1585" s="493" t="s">
        <v>16810</v>
      </c>
      <c r="B1585" s="471" t="s">
        <v>8765</v>
      </c>
      <c r="C1585" s="469" t="s">
        <v>4627</v>
      </c>
      <c r="E1585" s="472" t="s">
        <v>24260</v>
      </c>
      <c r="F1585" s="469" t="s">
        <v>4455</v>
      </c>
      <c r="G1585" s="468">
        <v>0.8</v>
      </c>
      <c r="H1585" s="468">
        <v>0.8</v>
      </c>
      <c r="I1585" s="468" t="s">
        <v>4616</v>
      </c>
      <c r="J1585" s="477">
        <v>24</v>
      </c>
      <c r="M1585" s="474">
        <f t="shared" si="93"/>
        <v>771.93999999999994</v>
      </c>
      <c r="N1585" s="474">
        <f t="shared" si="91"/>
        <v>486.32219999999995</v>
      </c>
      <c r="P1585" s="488">
        <v>0.63</v>
      </c>
      <c r="R1585" s="474">
        <v>623.49</v>
      </c>
      <c r="S1585" s="474">
        <v>374.12</v>
      </c>
      <c r="U1585" s="474">
        <v>623.49</v>
      </c>
      <c r="V1585" s="474">
        <v>374.12</v>
      </c>
      <c r="X1585" s="465">
        <v>593.79999999999995</v>
      </c>
      <c r="Y1585" s="465">
        <v>356.3</v>
      </c>
      <c r="AA1585" s="474">
        <v>516.35</v>
      </c>
      <c r="AB1585" s="474">
        <v>309.81</v>
      </c>
      <c r="AD1585" s="474">
        <v>449</v>
      </c>
      <c r="AE1585" s="474">
        <v>269.39999999999998</v>
      </c>
      <c r="AG1585" s="474">
        <v>449</v>
      </c>
      <c r="AH1585" s="474">
        <v>269.39999999999998</v>
      </c>
      <c r="AP1585" s="535"/>
    </row>
    <row r="1586" spans="1:42" s="466" customFormat="1" ht="24" customHeight="1" outlineLevel="1" x14ac:dyDescent="0.25">
      <c r="A1586" s="492"/>
      <c r="B1586" s="462" t="s">
        <v>158</v>
      </c>
      <c r="C1586" s="461" t="s">
        <v>4627</v>
      </c>
      <c r="D1586" s="461"/>
      <c r="E1586" s="466" t="s">
        <v>24217</v>
      </c>
      <c r="F1586" s="461" t="s">
        <v>4455</v>
      </c>
      <c r="G1586" s="464">
        <v>2</v>
      </c>
      <c r="H1586" s="464">
        <v>2</v>
      </c>
      <c r="I1586" s="464" t="s">
        <v>4616</v>
      </c>
      <c r="J1586" s="464">
        <v>320</v>
      </c>
      <c r="K1586" s="461">
        <v>20</v>
      </c>
      <c r="L1586" s="464">
        <v>11</v>
      </c>
      <c r="M1586" s="474">
        <f t="shared" si="93"/>
        <v>1707.16</v>
      </c>
      <c r="N1586" s="474">
        <f t="shared" si="91"/>
        <v>1024.296</v>
      </c>
      <c r="O1586" s="514"/>
      <c r="P1586" s="486">
        <v>0.6</v>
      </c>
      <c r="Q1586" s="514"/>
      <c r="R1586" s="474">
        <v>1378.86</v>
      </c>
      <c r="S1586" s="474">
        <v>827.3</v>
      </c>
      <c r="T1586" s="514"/>
      <c r="U1586" s="474">
        <v>1378.86</v>
      </c>
      <c r="V1586" s="474">
        <v>827.3</v>
      </c>
      <c r="W1586" s="514"/>
      <c r="X1586" s="465">
        <v>1313.2</v>
      </c>
      <c r="Y1586" s="465">
        <v>787.9</v>
      </c>
      <c r="Z1586" s="514"/>
      <c r="AA1586" s="465">
        <v>1141.95</v>
      </c>
      <c r="AB1586" s="465">
        <v>685.17</v>
      </c>
      <c r="AC1586" s="514"/>
      <c r="AD1586" s="465">
        <v>993</v>
      </c>
      <c r="AE1586" s="465">
        <v>595.79999999999995</v>
      </c>
      <c r="AF1586" s="514"/>
      <c r="AG1586" s="465">
        <v>993</v>
      </c>
      <c r="AH1586" s="465">
        <v>595.79999999999995</v>
      </c>
      <c r="AI1586" s="530"/>
      <c r="AJ1586" s="533"/>
      <c r="AK1586" s="533"/>
      <c r="AL1586" s="533"/>
      <c r="AM1586" s="533"/>
      <c r="AN1586" s="533"/>
      <c r="AO1586" s="533"/>
      <c r="AP1586" s="534"/>
    </row>
    <row r="1587" spans="1:42" ht="24" customHeight="1" outlineLevel="1" x14ac:dyDescent="0.25">
      <c r="A1587" s="493"/>
      <c r="B1587" s="471" t="s">
        <v>8766</v>
      </c>
      <c r="C1587" s="469" t="s">
        <v>4627</v>
      </c>
      <c r="E1587" s="472" t="s">
        <v>24218</v>
      </c>
      <c r="F1587" s="469" t="s">
        <v>4455</v>
      </c>
      <c r="G1587" s="468">
        <v>2</v>
      </c>
      <c r="H1587" s="468">
        <v>2</v>
      </c>
      <c r="I1587" s="468" t="s">
        <v>4616</v>
      </c>
      <c r="M1587" s="474">
        <f t="shared" si="93"/>
        <v>2378.09</v>
      </c>
      <c r="N1587" s="474">
        <f t="shared" si="91"/>
        <v>1783.5675000000001</v>
      </c>
      <c r="P1587" s="488">
        <v>0.75</v>
      </c>
      <c r="R1587" s="474">
        <v>1920.77</v>
      </c>
      <c r="S1587" s="474">
        <v>1369.2</v>
      </c>
      <c r="U1587" s="474">
        <v>1920.77</v>
      </c>
      <c r="V1587" s="474">
        <v>1369.2</v>
      </c>
      <c r="X1587" s="465">
        <v>1829.3</v>
      </c>
      <c r="Y1587" s="465">
        <v>1304</v>
      </c>
      <c r="AA1587" s="474">
        <v>1590.68</v>
      </c>
      <c r="AB1587" s="474">
        <v>1133.9000000000001</v>
      </c>
      <c r="AD1587" s="474">
        <v>1383.2</v>
      </c>
      <c r="AE1587" s="474">
        <v>986</v>
      </c>
      <c r="AG1587" s="474">
        <v>1383.2</v>
      </c>
      <c r="AH1587" s="474">
        <v>986</v>
      </c>
      <c r="AP1587" s="535"/>
    </row>
    <row r="1588" spans="1:42" ht="24" customHeight="1" outlineLevel="1" x14ac:dyDescent="0.25">
      <c r="A1588" s="493"/>
      <c r="B1588" s="471" t="s">
        <v>8767</v>
      </c>
      <c r="C1588" s="469" t="s">
        <v>4627</v>
      </c>
      <c r="E1588" s="472" t="s">
        <v>24244</v>
      </c>
      <c r="F1588" s="469" t="s">
        <v>4455</v>
      </c>
      <c r="G1588" s="468">
        <v>2</v>
      </c>
      <c r="H1588" s="468">
        <v>2</v>
      </c>
      <c r="I1588" s="468" t="s">
        <v>4616</v>
      </c>
      <c r="M1588" s="474">
        <f t="shared" si="93"/>
        <v>2187.25</v>
      </c>
      <c r="N1588" s="474">
        <f t="shared" si="91"/>
        <v>1574.82</v>
      </c>
      <c r="P1588" s="488">
        <v>0.72</v>
      </c>
      <c r="R1588" s="474">
        <v>1766.63</v>
      </c>
      <c r="S1588" s="474">
        <v>1215.06</v>
      </c>
      <c r="U1588" s="474">
        <v>1766.63</v>
      </c>
      <c r="V1588" s="474">
        <v>1215.06</v>
      </c>
      <c r="X1588" s="465">
        <v>1682.5</v>
      </c>
      <c r="Y1588" s="465">
        <v>1157.2</v>
      </c>
      <c r="AA1588" s="474">
        <v>1463.03</v>
      </c>
      <c r="AB1588" s="474">
        <v>1006.25</v>
      </c>
      <c r="AD1588" s="474">
        <v>1272.2</v>
      </c>
      <c r="AE1588" s="474">
        <v>875</v>
      </c>
      <c r="AG1588" s="474">
        <v>1272.2</v>
      </c>
      <c r="AH1588" s="474">
        <v>875</v>
      </c>
      <c r="AP1588" s="535"/>
    </row>
    <row r="1589" spans="1:42" ht="24" customHeight="1" outlineLevel="1" x14ac:dyDescent="0.25">
      <c r="A1589" s="493"/>
      <c r="B1589" s="471" t="s">
        <v>8768</v>
      </c>
      <c r="C1589" s="469" t="s">
        <v>4627</v>
      </c>
      <c r="E1589" s="472" t="s">
        <v>24220</v>
      </c>
      <c r="F1589" s="469" t="s">
        <v>4455</v>
      </c>
      <c r="G1589" s="468">
        <v>2</v>
      </c>
      <c r="H1589" s="468">
        <v>2</v>
      </c>
      <c r="I1589" s="468" t="s">
        <v>4616</v>
      </c>
      <c r="M1589" s="474">
        <f t="shared" si="93"/>
        <v>1898</v>
      </c>
      <c r="N1589" s="474">
        <f t="shared" si="91"/>
        <v>1195.74</v>
      </c>
      <c r="P1589" s="488">
        <v>0.63</v>
      </c>
      <c r="R1589" s="474">
        <v>1533</v>
      </c>
      <c r="S1589" s="474">
        <v>981.44</v>
      </c>
      <c r="U1589" s="474">
        <v>1533</v>
      </c>
      <c r="V1589" s="474">
        <v>981.44</v>
      </c>
      <c r="X1589" s="465">
        <v>1460</v>
      </c>
      <c r="Y1589" s="465">
        <v>934.7</v>
      </c>
      <c r="AA1589" s="474">
        <v>1269.5999999999999</v>
      </c>
      <c r="AB1589" s="474">
        <v>812.82</v>
      </c>
      <c r="AD1589" s="474">
        <v>1104</v>
      </c>
      <c r="AE1589" s="474">
        <v>706.8</v>
      </c>
      <c r="AG1589" s="474">
        <v>1104</v>
      </c>
      <c r="AH1589" s="474">
        <v>706.8</v>
      </c>
      <c r="AP1589" s="535"/>
    </row>
    <row r="1590" spans="1:42" ht="24" customHeight="1" outlineLevel="1" x14ac:dyDescent="0.25">
      <c r="A1590" s="493"/>
      <c r="B1590" s="471" t="s">
        <v>8769</v>
      </c>
      <c r="C1590" s="469" t="s">
        <v>4627</v>
      </c>
      <c r="E1590" s="472" t="s">
        <v>24260</v>
      </c>
      <c r="F1590" s="469" t="s">
        <v>4455</v>
      </c>
      <c r="G1590" s="468">
        <v>2</v>
      </c>
      <c r="H1590" s="468">
        <v>2</v>
      </c>
      <c r="I1590" s="468" t="s">
        <v>4616</v>
      </c>
      <c r="J1590" s="477">
        <v>60</v>
      </c>
      <c r="M1590" s="474">
        <f t="shared" si="93"/>
        <v>1930.7600000000002</v>
      </c>
      <c r="N1590" s="474">
        <f t="shared" si="91"/>
        <v>1216.3788000000002</v>
      </c>
      <c r="P1590" s="488">
        <v>0.63</v>
      </c>
      <c r="R1590" s="474">
        <v>1559.46</v>
      </c>
      <c r="S1590" s="474">
        <v>935.66</v>
      </c>
      <c r="U1590" s="474">
        <v>1559.46</v>
      </c>
      <c r="V1590" s="474">
        <v>935.66</v>
      </c>
      <c r="X1590" s="465">
        <v>1485.2</v>
      </c>
      <c r="Y1590" s="465">
        <v>891.1</v>
      </c>
      <c r="AA1590" s="474">
        <v>1291.45</v>
      </c>
      <c r="AB1590" s="474">
        <v>774.87</v>
      </c>
      <c r="AD1590" s="474">
        <v>1123</v>
      </c>
      <c r="AE1590" s="474">
        <v>673.8</v>
      </c>
      <c r="AG1590" s="474">
        <v>1123</v>
      </c>
      <c r="AH1590" s="474">
        <v>673.8</v>
      </c>
      <c r="AP1590" s="535"/>
    </row>
    <row r="1591" spans="1:42" s="466" customFormat="1" ht="24" customHeight="1" outlineLevel="1" x14ac:dyDescent="0.25">
      <c r="A1591" s="492"/>
      <c r="B1591" s="462" t="s">
        <v>159</v>
      </c>
      <c r="C1591" s="461" t="s">
        <v>4627</v>
      </c>
      <c r="D1591" s="461"/>
      <c r="E1591" s="466" t="s">
        <v>24217</v>
      </c>
      <c r="F1591" s="461" t="s">
        <v>4455</v>
      </c>
      <c r="G1591" s="464">
        <v>3</v>
      </c>
      <c r="H1591" s="464">
        <v>3</v>
      </c>
      <c r="I1591" s="464" t="s">
        <v>4616</v>
      </c>
      <c r="J1591" s="464">
        <v>480</v>
      </c>
      <c r="K1591" s="461">
        <v>30</v>
      </c>
      <c r="L1591" s="464">
        <v>16.5</v>
      </c>
      <c r="M1591" s="474">
        <f t="shared" si="93"/>
        <v>2558.27</v>
      </c>
      <c r="N1591" s="474">
        <f t="shared" si="91"/>
        <v>1534.962</v>
      </c>
      <c r="O1591" s="514"/>
      <c r="P1591" s="486">
        <v>0.6</v>
      </c>
      <c r="Q1591" s="514"/>
      <c r="R1591" s="474">
        <v>2066.3000000000002</v>
      </c>
      <c r="S1591" s="474">
        <v>1239.74</v>
      </c>
      <c r="T1591" s="514"/>
      <c r="U1591" s="474">
        <v>2066.3000000000002</v>
      </c>
      <c r="V1591" s="474">
        <v>1239.74</v>
      </c>
      <c r="W1591" s="514"/>
      <c r="X1591" s="465">
        <v>1967.9</v>
      </c>
      <c r="Y1591" s="465">
        <v>1180.7</v>
      </c>
      <c r="Z1591" s="514"/>
      <c r="AA1591" s="465">
        <v>1711.2</v>
      </c>
      <c r="AB1591" s="465">
        <v>1026.72</v>
      </c>
      <c r="AC1591" s="514"/>
      <c r="AD1591" s="465">
        <v>1488</v>
      </c>
      <c r="AE1591" s="465">
        <v>892.8</v>
      </c>
      <c r="AF1591" s="514"/>
      <c r="AG1591" s="465">
        <v>1488</v>
      </c>
      <c r="AH1591" s="465">
        <v>892.8</v>
      </c>
      <c r="AI1591" s="530"/>
      <c r="AJ1591" s="533"/>
      <c r="AK1591" s="533"/>
      <c r="AL1591" s="533"/>
      <c r="AM1591" s="533"/>
      <c r="AN1591" s="533"/>
      <c r="AO1591" s="533"/>
      <c r="AP1591" s="534"/>
    </row>
    <row r="1592" spans="1:42" ht="24" customHeight="1" outlineLevel="1" x14ac:dyDescent="0.25">
      <c r="A1592" s="493"/>
      <c r="B1592" s="471" t="s">
        <v>8770</v>
      </c>
      <c r="C1592" s="469" t="s">
        <v>4627</v>
      </c>
      <c r="E1592" s="472" t="s">
        <v>24218</v>
      </c>
      <c r="F1592" s="469" t="s">
        <v>4455</v>
      </c>
      <c r="G1592" s="468">
        <v>3</v>
      </c>
      <c r="H1592" s="468">
        <v>3</v>
      </c>
      <c r="I1592" s="468" t="s">
        <v>4616</v>
      </c>
      <c r="K1592" s="479"/>
      <c r="M1592" s="474">
        <f t="shared" si="93"/>
        <v>3410.68</v>
      </c>
      <c r="N1592" s="474">
        <f t="shared" si="91"/>
        <v>2558.0099999999998</v>
      </c>
      <c r="P1592" s="488">
        <v>0.75</v>
      </c>
      <c r="R1592" s="474">
        <v>2754.78</v>
      </c>
      <c r="S1592" s="474">
        <v>1928.22</v>
      </c>
      <c r="U1592" s="474">
        <v>2754.78</v>
      </c>
      <c r="V1592" s="474">
        <v>1928.22</v>
      </c>
      <c r="X1592" s="465">
        <v>2623.6</v>
      </c>
      <c r="Y1592" s="465">
        <v>1836.4</v>
      </c>
      <c r="AA1592" s="474">
        <v>2281.37</v>
      </c>
      <c r="AB1592" s="474">
        <v>1596.89</v>
      </c>
      <c r="AD1592" s="474">
        <v>1983.8</v>
      </c>
      <c r="AE1592" s="474">
        <v>1388.6</v>
      </c>
      <c r="AG1592" s="474">
        <v>1983.8</v>
      </c>
      <c r="AH1592" s="474">
        <v>1388.6</v>
      </c>
      <c r="AP1592" s="535"/>
    </row>
    <row r="1593" spans="1:42" ht="24" customHeight="1" outlineLevel="1" x14ac:dyDescent="0.25">
      <c r="A1593" s="493"/>
      <c r="B1593" s="471" t="s">
        <v>8771</v>
      </c>
      <c r="C1593" s="469" t="s">
        <v>4627</v>
      </c>
      <c r="E1593" s="472" t="s">
        <v>24244</v>
      </c>
      <c r="F1593" s="469" t="s">
        <v>4455</v>
      </c>
      <c r="G1593" s="468">
        <v>3</v>
      </c>
      <c r="H1593" s="468">
        <v>3</v>
      </c>
      <c r="I1593" s="468" t="s">
        <v>4616</v>
      </c>
      <c r="M1593" s="474">
        <f t="shared" si="93"/>
        <v>3219.84</v>
      </c>
      <c r="N1593" s="474">
        <f t="shared" si="91"/>
        <v>2318.2847999999999</v>
      </c>
      <c r="P1593" s="488">
        <v>0.72</v>
      </c>
      <c r="R1593" s="474">
        <v>2600.64</v>
      </c>
      <c r="S1593" s="474">
        <v>1774.08</v>
      </c>
      <c r="U1593" s="474">
        <v>2600.64</v>
      </c>
      <c r="V1593" s="474">
        <v>1774.08</v>
      </c>
      <c r="X1593" s="465">
        <v>2476.8000000000002</v>
      </c>
      <c r="Y1593" s="465">
        <v>1689.6</v>
      </c>
      <c r="AA1593" s="474">
        <v>2153.7199999999998</v>
      </c>
      <c r="AB1593" s="474">
        <v>1469.24</v>
      </c>
      <c r="AD1593" s="474">
        <v>1872.8</v>
      </c>
      <c r="AE1593" s="474">
        <v>1277.5999999999999</v>
      </c>
      <c r="AG1593" s="474">
        <v>1872.8</v>
      </c>
      <c r="AH1593" s="474">
        <v>1277.5999999999999</v>
      </c>
      <c r="AP1593" s="535"/>
    </row>
    <row r="1594" spans="1:42" ht="24" customHeight="1" outlineLevel="1" x14ac:dyDescent="0.25">
      <c r="A1594" s="493"/>
      <c r="B1594" s="471" t="s">
        <v>8772</v>
      </c>
      <c r="C1594" s="469" t="s">
        <v>4627</v>
      </c>
      <c r="E1594" s="472" t="s">
        <v>24220</v>
      </c>
      <c r="F1594" s="469" t="s">
        <v>4455</v>
      </c>
      <c r="G1594" s="468">
        <v>3</v>
      </c>
      <c r="H1594" s="468">
        <v>3</v>
      </c>
      <c r="I1594" s="468" t="s">
        <v>4616</v>
      </c>
      <c r="M1594" s="474">
        <f t="shared" si="93"/>
        <v>2749.1099999999997</v>
      </c>
      <c r="N1594" s="474">
        <f t="shared" si="91"/>
        <v>1731.9392999999998</v>
      </c>
      <c r="P1594" s="488">
        <v>0.63</v>
      </c>
      <c r="R1594" s="474">
        <v>2220.44</v>
      </c>
      <c r="S1594" s="474">
        <v>1393.88</v>
      </c>
      <c r="U1594" s="474">
        <v>2220.44</v>
      </c>
      <c r="V1594" s="474">
        <v>1393.88</v>
      </c>
      <c r="X1594" s="465">
        <v>2114.6999999999998</v>
      </c>
      <c r="Y1594" s="465">
        <v>1327.5</v>
      </c>
      <c r="AA1594" s="474">
        <v>1838.85</v>
      </c>
      <c r="AB1594" s="474">
        <v>1154.3699999999999</v>
      </c>
      <c r="AD1594" s="474">
        <v>1599</v>
      </c>
      <c r="AE1594" s="474">
        <v>1003.8</v>
      </c>
      <c r="AG1594" s="474">
        <v>1599</v>
      </c>
      <c r="AH1594" s="474">
        <v>1003.8</v>
      </c>
      <c r="AP1594" s="535"/>
    </row>
    <row r="1595" spans="1:42" ht="24" customHeight="1" outlineLevel="1" x14ac:dyDescent="0.25">
      <c r="A1595" s="493"/>
      <c r="B1595" s="471" t="s">
        <v>8773</v>
      </c>
      <c r="C1595" s="469" t="s">
        <v>4627</v>
      </c>
      <c r="E1595" s="472" t="s">
        <v>24260</v>
      </c>
      <c r="F1595" s="469" t="s">
        <v>4455</v>
      </c>
      <c r="G1595" s="468">
        <v>3</v>
      </c>
      <c r="H1595" s="468">
        <v>3</v>
      </c>
      <c r="I1595" s="468" t="s">
        <v>4616</v>
      </c>
      <c r="J1595" s="477">
        <v>90</v>
      </c>
      <c r="M1595" s="474">
        <f t="shared" si="93"/>
        <v>2891.7200000000003</v>
      </c>
      <c r="N1595" s="474">
        <f t="shared" si="91"/>
        <v>1821.7836000000002</v>
      </c>
      <c r="P1595" s="488">
        <v>0.63</v>
      </c>
      <c r="R1595" s="474">
        <v>2335.62</v>
      </c>
      <c r="S1595" s="474">
        <v>1401.44</v>
      </c>
      <c r="U1595" s="474">
        <v>2335.62</v>
      </c>
      <c r="V1595" s="474">
        <v>1401.44</v>
      </c>
      <c r="X1595" s="465">
        <v>2224.4</v>
      </c>
      <c r="Y1595" s="465">
        <v>1334.7</v>
      </c>
      <c r="AA1595" s="474">
        <v>1934.3</v>
      </c>
      <c r="AB1595" s="474">
        <v>1160.58</v>
      </c>
      <c r="AD1595" s="474">
        <v>1682</v>
      </c>
      <c r="AE1595" s="474">
        <v>1009.1999999999999</v>
      </c>
      <c r="AG1595" s="474">
        <v>1682</v>
      </c>
      <c r="AH1595" s="474">
        <v>1009.1999999999999</v>
      </c>
      <c r="AP1595" s="535"/>
    </row>
    <row r="1596" spans="1:42" ht="24" customHeight="1" outlineLevel="1" x14ac:dyDescent="0.25">
      <c r="A1596" s="493"/>
      <c r="E1596" s="472"/>
      <c r="M1596" s="474"/>
      <c r="N1596" s="474"/>
      <c r="P1596" s="488"/>
      <c r="R1596" s="474"/>
      <c r="S1596" s="474"/>
      <c r="U1596" s="474"/>
      <c r="V1596" s="474"/>
      <c r="X1596" s="465"/>
      <c r="Y1596" s="465"/>
      <c r="AA1596" s="474"/>
      <c r="AB1596" s="474"/>
      <c r="AD1596" s="474"/>
      <c r="AE1596" s="474"/>
      <c r="AG1596" s="474"/>
      <c r="AH1596" s="474"/>
      <c r="AP1596" s="535"/>
    </row>
    <row r="1597" spans="1:42" ht="24" customHeight="1" outlineLevel="1" x14ac:dyDescent="0.25">
      <c r="A1597" s="493"/>
      <c r="E1597" s="472"/>
      <c r="M1597" s="474"/>
      <c r="N1597" s="474"/>
      <c r="P1597" s="488"/>
      <c r="R1597" s="474"/>
      <c r="S1597" s="474"/>
      <c r="U1597" s="474"/>
      <c r="V1597" s="474"/>
      <c r="X1597" s="465"/>
      <c r="Y1597" s="465"/>
      <c r="AA1597" s="474"/>
      <c r="AB1597" s="474"/>
      <c r="AD1597" s="474"/>
      <c r="AE1597" s="474"/>
      <c r="AG1597" s="474"/>
      <c r="AH1597" s="474"/>
      <c r="AP1597" s="535"/>
    </row>
    <row r="1598" spans="1:42" ht="24" customHeight="1" outlineLevel="1" x14ac:dyDescent="0.25">
      <c r="A1598" s="493"/>
      <c r="E1598" s="472"/>
      <c r="M1598" s="474"/>
      <c r="N1598" s="474"/>
      <c r="P1598" s="488"/>
      <c r="R1598" s="474"/>
      <c r="S1598" s="474"/>
      <c r="U1598" s="474"/>
      <c r="V1598" s="474"/>
      <c r="X1598" s="465"/>
      <c r="Y1598" s="465"/>
      <c r="AA1598" s="474"/>
      <c r="AB1598" s="474"/>
      <c r="AD1598" s="474"/>
      <c r="AE1598" s="474"/>
      <c r="AG1598" s="474"/>
      <c r="AH1598" s="474"/>
      <c r="AP1598" s="535"/>
    </row>
    <row r="1599" spans="1:42" ht="24" customHeight="1" outlineLevel="1" x14ac:dyDescent="0.25">
      <c r="A1599" s="493"/>
      <c r="E1599" s="472"/>
      <c r="M1599" s="474"/>
      <c r="N1599" s="474"/>
      <c r="P1599" s="488"/>
      <c r="R1599" s="474"/>
      <c r="S1599" s="474"/>
      <c r="U1599" s="474"/>
      <c r="V1599" s="474"/>
      <c r="X1599" s="465"/>
      <c r="Y1599" s="465"/>
      <c r="AA1599" s="474"/>
      <c r="AB1599" s="474"/>
      <c r="AD1599" s="474"/>
      <c r="AE1599" s="474"/>
      <c r="AG1599" s="474"/>
      <c r="AH1599" s="474"/>
      <c r="AP1599" s="535"/>
    </row>
    <row r="1600" spans="1:42" ht="30.6" customHeight="1" x14ac:dyDescent="0.25">
      <c r="A1600" s="491" t="s">
        <v>23281</v>
      </c>
      <c r="B1600" s="478"/>
      <c r="E1600" s="472"/>
      <c r="M1600" s="474"/>
      <c r="N1600" s="474"/>
      <c r="P1600" s="488"/>
      <c r="R1600" s="474"/>
      <c r="S1600" s="474"/>
      <c r="U1600" s="474"/>
      <c r="V1600" s="474"/>
      <c r="X1600" s="465"/>
      <c r="Y1600" s="465"/>
      <c r="AA1600" s="474"/>
      <c r="AB1600" s="474"/>
      <c r="AD1600" s="474"/>
      <c r="AE1600" s="474"/>
      <c r="AG1600" s="474"/>
      <c r="AH1600" s="474"/>
      <c r="AP1600" s="535"/>
    </row>
    <row r="1601" spans="1:42" s="466" customFormat="1" ht="24" customHeight="1" outlineLevel="1" x14ac:dyDescent="0.25">
      <c r="A1601" s="492"/>
      <c r="B1601" s="462" t="s">
        <v>4844</v>
      </c>
      <c r="C1601" s="461" t="s">
        <v>4852</v>
      </c>
      <c r="D1601" s="461"/>
      <c r="E1601" s="466" t="s">
        <v>11405</v>
      </c>
      <c r="F1601" s="461" t="s">
        <v>4455</v>
      </c>
      <c r="G1601" s="464">
        <v>2.4500000000000002</v>
      </c>
      <c r="H1601" s="464">
        <v>3.1</v>
      </c>
      <c r="I1601" s="464" t="s">
        <v>4616</v>
      </c>
      <c r="J1601" s="464">
        <v>928</v>
      </c>
      <c r="K1601" s="461">
        <v>58</v>
      </c>
      <c r="L1601" s="464">
        <v>31.9</v>
      </c>
      <c r="M1601" s="474">
        <f t="shared" ref="M1601:M1627" si="94">X1601*$O$3</f>
        <v>6899.36</v>
      </c>
      <c r="N1601" s="474">
        <f t="shared" ref="N1601:N1664" si="95">M1601*P1601</f>
        <v>4139.616</v>
      </c>
      <c r="O1601" s="514"/>
      <c r="P1601" s="486">
        <v>0.6</v>
      </c>
      <c r="Q1601" s="514"/>
      <c r="R1601" s="474">
        <v>5572.56</v>
      </c>
      <c r="S1601" s="474">
        <v>3343.52</v>
      </c>
      <c r="T1601" s="514"/>
      <c r="U1601" s="474">
        <v>5572.56</v>
      </c>
      <c r="V1601" s="474">
        <v>3343.52</v>
      </c>
      <c r="W1601" s="514"/>
      <c r="X1601" s="465">
        <v>5307.2</v>
      </c>
      <c r="Y1601" s="465">
        <v>3184.3</v>
      </c>
      <c r="Z1601" s="514"/>
      <c r="AA1601" s="465">
        <v>4614.95</v>
      </c>
      <c r="AB1601" s="465">
        <v>2768.97</v>
      </c>
      <c r="AC1601" s="514"/>
      <c r="AD1601" s="465">
        <v>4013</v>
      </c>
      <c r="AE1601" s="465">
        <v>2407.7999999999997</v>
      </c>
      <c r="AF1601" s="514"/>
      <c r="AG1601" s="465">
        <v>4013</v>
      </c>
      <c r="AH1601" s="465">
        <v>2407.7999999999997</v>
      </c>
      <c r="AI1601" s="530"/>
      <c r="AJ1601" s="533"/>
      <c r="AK1601" s="533"/>
      <c r="AL1601" s="533"/>
      <c r="AM1601" s="533"/>
      <c r="AN1601" s="533"/>
      <c r="AO1601" s="533"/>
      <c r="AP1601" s="534"/>
    </row>
    <row r="1602" spans="1:42" ht="24" customHeight="1" outlineLevel="1" x14ac:dyDescent="0.25">
      <c r="A1602" s="493"/>
      <c r="B1602" s="471" t="s">
        <v>8774</v>
      </c>
      <c r="C1602" s="469" t="s">
        <v>4852</v>
      </c>
      <c r="E1602" s="472" t="s">
        <v>11406</v>
      </c>
      <c r="F1602" s="469" t="s">
        <v>4455</v>
      </c>
      <c r="G1602" s="468">
        <v>2.4500000000000002</v>
      </c>
      <c r="H1602" s="468">
        <v>3.1</v>
      </c>
      <c r="I1602" s="468" t="s">
        <v>4616</v>
      </c>
      <c r="J1602" s="468">
        <v>994</v>
      </c>
      <c r="M1602" s="474">
        <f t="shared" si="94"/>
        <v>9025.25</v>
      </c>
      <c r="N1602" s="474">
        <f t="shared" si="95"/>
        <v>6768.9375</v>
      </c>
      <c r="P1602" s="488">
        <v>0.75</v>
      </c>
      <c r="R1602" s="474">
        <v>7289.63</v>
      </c>
      <c r="S1602" s="474">
        <v>5060.58</v>
      </c>
      <c r="U1602" s="474">
        <v>7289.63</v>
      </c>
      <c r="V1602" s="474">
        <v>5060.58</v>
      </c>
      <c r="X1602" s="465">
        <v>6942.5</v>
      </c>
      <c r="Y1602" s="465">
        <v>4819.6000000000004</v>
      </c>
      <c r="AA1602" s="474">
        <v>6036.93</v>
      </c>
      <c r="AB1602" s="474">
        <v>4190.95</v>
      </c>
      <c r="AD1602" s="474">
        <v>5249.5</v>
      </c>
      <c r="AE1602" s="474">
        <v>3644.2999999999997</v>
      </c>
      <c r="AG1602" s="474">
        <v>5249.5</v>
      </c>
      <c r="AH1602" s="474">
        <v>3644.2999999999997</v>
      </c>
      <c r="AP1602" s="535"/>
    </row>
    <row r="1603" spans="1:42" ht="24" customHeight="1" outlineLevel="1" x14ac:dyDescent="0.25">
      <c r="A1603" s="493"/>
      <c r="B1603" s="471" t="s">
        <v>8775</v>
      </c>
      <c r="C1603" s="469" t="s">
        <v>4852</v>
      </c>
      <c r="E1603" s="472" t="s">
        <v>17777</v>
      </c>
      <c r="F1603" s="469" t="s">
        <v>4455</v>
      </c>
      <c r="G1603" s="468">
        <v>2.4500000000000002</v>
      </c>
      <c r="H1603" s="468">
        <v>3.1</v>
      </c>
      <c r="I1603" s="468" t="s">
        <v>4616</v>
      </c>
      <c r="J1603" s="468">
        <v>934</v>
      </c>
      <c r="M1603" s="474">
        <f t="shared" si="94"/>
        <v>8707.1400000000012</v>
      </c>
      <c r="N1603" s="474">
        <f t="shared" si="95"/>
        <v>6269.140800000001</v>
      </c>
      <c r="P1603" s="488">
        <v>0.72</v>
      </c>
      <c r="R1603" s="474">
        <v>7032.69</v>
      </c>
      <c r="S1603" s="474">
        <v>4803.6499999999996</v>
      </c>
      <c r="U1603" s="474">
        <v>7032.69</v>
      </c>
      <c r="V1603" s="474">
        <v>4803.6499999999996</v>
      </c>
      <c r="X1603" s="465">
        <v>6697.8</v>
      </c>
      <c r="Y1603" s="465">
        <v>4574.8999999999996</v>
      </c>
      <c r="AA1603" s="474">
        <v>5824.18</v>
      </c>
      <c r="AB1603" s="474">
        <v>3978.2</v>
      </c>
      <c r="AD1603" s="474">
        <v>5064.5</v>
      </c>
      <c r="AE1603" s="474">
        <v>3459.2999999999997</v>
      </c>
      <c r="AG1603" s="474">
        <v>5064.5</v>
      </c>
      <c r="AH1603" s="474">
        <v>3459.2999999999997</v>
      </c>
      <c r="AP1603" s="535"/>
    </row>
    <row r="1604" spans="1:42" ht="24" customHeight="1" outlineLevel="1" x14ac:dyDescent="0.25">
      <c r="A1604" s="493"/>
      <c r="B1604" s="471" t="s">
        <v>8776</v>
      </c>
      <c r="C1604" s="469" t="s">
        <v>4852</v>
      </c>
      <c r="E1604" s="472" t="s">
        <v>11407</v>
      </c>
      <c r="F1604" s="469" t="s">
        <v>4455</v>
      </c>
      <c r="G1604" s="468">
        <v>2.4500000000000002</v>
      </c>
      <c r="H1604" s="468">
        <v>3.1</v>
      </c>
      <c r="I1604" s="468" t="s">
        <v>4616</v>
      </c>
      <c r="J1604" s="468">
        <v>988</v>
      </c>
      <c r="M1604" s="474">
        <f t="shared" si="94"/>
        <v>7217.4699999999993</v>
      </c>
      <c r="N1604" s="474">
        <f t="shared" si="95"/>
        <v>4547.0060999999996</v>
      </c>
      <c r="P1604" s="488">
        <v>0.63</v>
      </c>
      <c r="R1604" s="474">
        <v>5829.5</v>
      </c>
      <c r="S1604" s="474">
        <v>3600.45</v>
      </c>
      <c r="U1604" s="474">
        <v>5829.5</v>
      </c>
      <c r="V1604" s="474">
        <v>3600.45</v>
      </c>
      <c r="X1604" s="465">
        <v>5551.9</v>
      </c>
      <c r="Y1604" s="465">
        <v>3429</v>
      </c>
      <c r="AA1604" s="474">
        <v>4827.7</v>
      </c>
      <c r="AB1604" s="474">
        <v>2981.72</v>
      </c>
      <c r="AD1604" s="474">
        <v>4198</v>
      </c>
      <c r="AE1604" s="474">
        <v>2592.7999999999997</v>
      </c>
      <c r="AG1604" s="474">
        <v>4198</v>
      </c>
      <c r="AH1604" s="474">
        <v>2592.7999999999997</v>
      </c>
      <c r="AP1604" s="535"/>
    </row>
    <row r="1605" spans="1:42" ht="24" customHeight="1" outlineLevel="1" x14ac:dyDescent="0.25">
      <c r="A1605" s="493"/>
      <c r="B1605" s="471" t="s">
        <v>8777</v>
      </c>
      <c r="C1605" s="469" t="s">
        <v>4852</v>
      </c>
      <c r="E1605" s="472" t="s">
        <v>17778</v>
      </c>
      <c r="F1605" s="469" t="s">
        <v>4455</v>
      </c>
      <c r="G1605" s="468">
        <v>2.4500000000000002</v>
      </c>
      <c r="H1605" s="468">
        <v>3.1</v>
      </c>
      <c r="I1605" s="468" t="s">
        <v>4616</v>
      </c>
      <c r="J1605" s="477">
        <v>174</v>
      </c>
      <c r="M1605" s="474">
        <f t="shared" si="94"/>
        <v>7796.75</v>
      </c>
      <c r="N1605" s="474">
        <f t="shared" si="95"/>
        <v>4911.9525000000003</v>
      </c>
      <c r="P1605" s="488">
        <v>0.63</v>
      </c>
      <c r="R1605" s="474">
        <v>6297.38</v>
      </c>
      <c r="S1605" s="474">
        <v>3778.43</v>
      </c>
      <c r="U1605" s="474">
        <v>6297.38</v>
      </c>
      <c r="V1605" s="474">
        <v>3778.43</v>
      </c>
      <c r="X1605" s="465">
        <v>5997.5</v>
      </c>
      <c r="Y1605" s="465">
        <v>3598.5</v>
      </c>
      <c r="AA1605" s="474">
        <v>5215.25</v>
      </c>
      <c r="AB1605" s="474">
        <v>3129.15</v>
      </c>
      <c r="AD1605" s="474">
        <v>4535</v>
      </c>
      <c r="AE1605" s="474">
        <v>2721</v>
      </c>
      <c r="AG1605" s="474">
        <v>4535</v>
      </c>
      <c r="AH1605" s="474">
        <v>2721</v>
      </c>
      <c r="AP1605" s="535"/>
    </row>
    <row r="1606" spans="1:42" ht="24" customHeight="1" outlineLevel="1" x14ac:dyDescent="0.25">
      <c r="A1606" s="493"/>
      <c r="B1606" s="471" t="s">
        <v>8778</v>
      </c>
      <c r="C1606" s="469" t="s">
        <v>4852</v>
      </c>
      <c r="E1606" s="472" t="s">
        <v>17779</v>
      </c>
      <c r="F1606" s="469" t="s">
        <v>4455</v>
      </c>
      <c r="G1606" s="468">
        <v>2.4500000000000002</v>
      </c>
      <c r="H1606" s="468">
        <v>3.1</v>
      </c>
      <c r="I1606" s="468" t="s">
        <v>4616</v>
      </c>
      <c r="M1606" s="474">
        <f t="shared" si="94"/>
        <v>0</v>
      </c>
      <c r="N1606" s="474">
        <f t="shared" si="95"/>
        <v>0</v>
      </c>
      <c r="P1606" s="488">
        <v>0.72</v>
      </c>
      <c r="R1606" s="474">
        <v>0</v>
      </c>
      <c r="S1606" s="474">
        <v>0</v>
      </c>
      <c r="U1606" s="474">
        <v>0</v>
      </c>
      <c r="V1606" s="474">
        <v>0</v>
      </c>
      <c r="X1606" s="465">
        <v>0</v>
      </c>
      <c r="Y1606" s="465">
        <v>0</v>
      </c>
      <c r="AA1606" s="474">
        <v>0</v>
      </c>
      <c r="AB1606" s="474">
        <v>0</v>
      </c>
      <c r="AD1606" s="474"/>
      <c r="AE1606" s="474"/>
      <c r="AG1606" s="474"/>
      <c r="AH1606" s="474"/>
      <c r="AP1606" s="535"/>
    </row>
    <row r="1607" spans="1:42" ht="24" customHeight="1" outlineLevel="1" x14ac:dyDescent="0.25">
      <c r="A1607" s="493"/>
      <c r="B1607" s="471" t="s">
        <v>19822</v>
      </c>
      <c r="C1607" s="469" t="s">
        <v>4852</v>
      </c>
      <c r="E1607" s="472" t="s">
        <v>19823</v>
      </c>
      <c r="F1607" s="469" t="s">
        <v>4455</v>
      </c>
      <c r="G1607" s="468">
        <v>2.4500000000000002</v>
      </c>
      <c r="H1607" s="468">
        <v>3.1</v>
      </c>
      <c r="I1607" s="468" t="s">
        <v>4616</v>
      </c>
      <c r="M1607" s="474">
        <f t="shared" si="94"/>
        <v>0</v>
      </c>
      <c r="N1607" s="474">
        <f t="shared" si="95"/>
        <v>0</v>
      </c>
      <c r="P1607" s="488">
        <v>0.75</v>
      </c>
      <c r="R1607" s="474">
        <v>0</v>
      </c>
      <c r="S1607" s="474">
        <v>0</v>
      </c>
      <c r="U1607" s="474">
        <v>0</v>
      </c>
      <c r="V1607" s="474">
        <v>0</v>
      </c>
      <c r="X1607" s="465">
        <v>0</v>
      </c>
      <c r="Y1607" s="465">
        <v>0</v>
      </c>
      <c r="AA1607" s="474">
        <v>0</v>
      </c>
      <c r="AB1607" s="474">
        <v>0</v>
      </c>
      <c r="AD1607" s="474"/>
      <c r="AE1607" s="474"/>
      <c r="AG1607" s="474"/>
      <c r="AH1607" s="474"/>
      <c r="AP1607" s="535"/>
    </row>
    <row r="1608" spans="1:42" s="466" customFormat="1" ht="24" customHeight="1" outlineLevel="1" x14ac:dyDescent="0.25">
      <c r="A1608" s="492"/>
      <c r="B1608" s="462" t="s">
        <v>4845</v>
      </c>
      <c r="C1608" s="461" t="s">
        <v>4852</v>
      </c>
      <c r="D1608" s="461"/>
      <c r="E1608" s="466" t="s">
        <v>17780</v>
      </c>
      <c r="F1608" s="461" t="s">
        <v>4455</v>
      </c>
      <c r="G1608" s="464">
        <v>1.6</v>
      </c>
      <c r="H1608" s="464">
        <v>1.3</v>
      </c>
      <c r="I1608" s="464" t="s">
        <v>4616</v>
      </c>
      <c r="J1608" s="464">
        <v>400</v>
      </c>
      <c r="K1608" s="461">
        <v>25</v>
      </c>
      <c r="L1608" s="464">
        <v>13.75</v>
      </c>
      <c r="M1608" s="474">
        <f t="shared" si="94"/>
        <v>2974.2700000000004</v>
      </c>
      <c r="N1608" s="474">
        <f t="shared" si="95"/>
        <v>1784.5620000000001</v>
      </c>
      <c r="O1608" s="514"/>
      <c r="P1608" s="486">
        <v>0.6</v>
      </c>
      <c r="Q1608" s="514"/>
      <c r="R1608" s="474">
        <v>2402.3000000000002</v>
      </c>
      <c r="S1608" s="474">
        <v>1441.44</v>
      </c>
      <c r="T1608" s="514"/>
      <c r="U1608" s="474">
        <v>2402.3000000000002</v>
      </c>
      <c r="V1608" s="474">
        <v>1441.44</v>
      </c>
      <c r="W1608" s="514"/>
      <c r="X1608" s="465">
        <v>2287.9</v>
      </c>
      <c r="Y1608" s="465">
        <v>1372.8</v>
      </c>
      <c r="Z1608" s="514"/>
      <c r="AA1608" s="465">
        <v>1989.5</v>
      </c>
      <c r="AB1608" s="465">
        <v>1193.7</v>
      </c>
      <c r="AC1608" s="514"/>
      <c r="AD1608" s="465">
        <v>1730</v>
      </c>
      <c r="AE1608" s="465">
        <v>1038</v>
      </c>
      <c r="AF1608" s="514"/>
      <c r="AG1608" s="465">
        <v>1730</v>
      </c>
      <c r="AH1608" s="465">
        <v>1038</v>
      </c>
      <c r="AI1608" s="530"/>
      <c r="AJ1608" s="533"/>
      <c r="AK1608" s="533"/>
      <c r="AL1608" s="533"/>
      <c r="AM1608" s="533"/>
      <c r="AN1608" s="533"/>
      <c r="AO1608" s="533"/>
      <c r="AP1608" s="534"/>
    </row>
    <row r="1609" spans="1:42" ht="24" customHeight="1" outlineLevel="1" x14ac:dyDescent="0.25">
      <c r="A1609" s="493"/>
      <c r="B1609" s="471" t="s">
        <v>8779</v>
      </c>
      <c r="C1609" s="469" t="s">
        <v>4852</v>
      </c>
      <c r="E1609" s="472" t="s">
        <v>17781</v>
      </c>
      <c r="F1609" s="469" t="s">
        <v>4455</v>
      </c>
      <c r="G1609" s="468">
        <v>1.6</v>
      </c>
      <c r="H1609" s="468">
        <v>1.3</v>
      </c>
      <c r="I1609" s="468" t="s">
        <v>4616</v>
      </c>
      <c r="J1609" s="468">
        <v>444</v>
      </c>
      <c r="M1609" s="474">
        <f t="shared" si="94"/>
        <v>3826.68</v>
      </c>
      <c r="N1609" s="474">
        <f t="shared" si="95"/>
        <v>2870.0099999999998</v>
      </c>
      <c r="P1609" s="488">
        <v>0.75</v>
      </c>
      <c r="R1609" s="474">
        <v>3090.78</v>
      </c>
      <c r="S1609" s="474">
        <v>2129.9299999999998</v>
      </c>
      <c r="U1609" s="474">
        <v>3090.78</v>
      </c>
      <c r="V1609" s="474">
        <v>2129.9299999999998</v>
      </c>
      <c r="X1609" s="465">
        <v>2943.6</v>
      </c>
      <c r="Y1609" s="465">
        <v>2028.5</v>
      </c>
      <c r="AA1609" s="474">
        <v>2559.67</v>
      </c>
      <c r="AB1609" s="474">
        <v>1763.87</v>
      </c>
      <c r="AD1609" s="474">
        <v>2225.8000000000002</v>
      </c>
      <c r="AE1609" s="474">
        <v>1533.8</v>
      </c>
      <c r="AG1609" s="474">
        <v>2225.8000000000002</v>
      </c>
      <c r="AH1609" s="474">
        <v>1533.8</v>
      </c>
      <c r="AP1609" s="535"/>
    </row>
    <row r="1610" spans="1:42" ht="24" customHeight="1" outlineLevel="1" x14ac:dyDescent="0.25">
      <c r="A1610" s="493"/>
      <c r="B1610" s="471" t="s">
        <v>8780</v>
      </c>
      <c r="C1610" s="469" t="s">
        <v>4852</v>
      </c>
      <c r="E1610" s="472" t="s">
        <v>17782</v>
      </c>
      <c r="F1610" s="469" t="s">
        <v>4455</v>
      </c>
      <c r="G1610" s="468">
        <v>1.6</v>
      </c>
      <c r="H1610" s="468">
        <v>1.3</v>
      </c>
      <c r="I1610" s="468" t="s">
        <v>4616</v>
      </c>
      <c r="J1610" s="468">
        <v>402</v>
      </c>
      <c r="M1610" s="474">
        <f t="shared" si="94"/>
        <v>3635.84</v>
      </c>
      <c r="N1610" s="474">
        <f t="shared" si="95"/>
        <v>2617.8047999999999</v>
      </c>
      <c r="P1610" s="488">
        <v>0.72</v>
      </c>
      <c r="R1610" s="474">
        <v>2936.64</v>
      </c>
      <c r="S1610" s="474">
        <v>1975.79</v>
      </c>
      <c r="U1610" s="474">
        <v>2936.64</v>
      </c>
      <c r="V1610" s="474">
        <v>1975.79</v>
      </c>
      <c r="X1610" s="465">
        <v>2796.8</v>
      </c>
      <c r="Y1610" s="465">
        <v>1881.7</v>
      </c>
      <c r="AA1610" s="474">
        <v>2432.02</v>
      </c>
      <c r="AB1610" s="474">
        <v>1636.22</v>
      </c>
      <c r="AD1610" s="474">
        <v>2114.8000000000002</v>
      </c>
      <c r="AE1610" s="474">
        <v>1422.8</v>
      </c>
      <c r="AG1610" s="474">
        <v>2114.8000000000002</v>
      </c>
      <c r="AH1610" s="474">
        <v>1422.8</v>
      </c>
      <c r="AP1610" s="535"/>
    </row>
    <row r="1611" spans="1:42" ht="24" customHeight="1" outlineLevel="1" x14ac:dyDescent="0.25">
      <c r="A1611" s="493"/>
      <c r="B1611" s="471" t="s">
        <v>8781</v>
      </c>
      <c r="C1611" s="469" t="s">
        <v>4852</v>
      </c>
      <c r="E1611" s="472" t="s">
        <v>17783</v>
      </c>
      <c r="F1611" s="469" t="s">
        <v>4455</v>
      </c>
      <c r="G1611" s="468">
        <v>1.6</v>
      </c>
      <c r="H1611" s="468">
        <v>1.3</v>
      </c>
      <c r="I1611" s="468" t="s">
        <v>4616</v>
      </c>
      <c r="J1611" s="468">
        <v>442</v>
      </c>
      <c r="M1611" s="474">
        <f t="shared" si="94"/>
        <v>3165.1099999999997</v>
      </c>
      <c r="N1611" s="474">
        <f t="shared" si="95"/>
        <v>1994.0192999999997</v>
      </c>
      <c r="P1611" s="488">
        <v>0.63</v>
      </c>
      <c r="R1611" s="474">
        <v>2556.44</v>
      </c>
      <c r="S1611" s="474">
        <v>1595.58</v>
      </c>
      <c r="U1611" s="474">
        <v>2556.44</v>
      </c>
      <c r="V1611" s="474">
        <v>1595.58</v>
      </c>
      <c r="X1611" s="465">
        <v>2434.6999999999998</v>
      </c>
      <c r="Y1611" s="465">
        <v>1519.6</v>
      </c>
      <c r="AA1611" s="474">
        <v>2117.15</v>
      </c>
      <c r="AB1611" s="474">
        <v>1321.35</v>
      </c>
      <c r="AD1611" s="474">
        <v>1841</v>
      </c>
      <c r="AE1611" s="474">
        <v>1149</v>
      </c>
      <c r="AG1611" s="474">
        <v>1841</v>
      </c>
      <c r="AH1611" s="474">
        <v>1149</v>
      </c>
      <c r="AP1611" s="535"/>
    </row>
    <row r="1612" spans="1:42" ht="24" customHeight="1" outlineLevel="1" x14ac:dyDescent="0.25">
      <c r="A1612" s="493"/>
      <c r="B1612" s="471" t="s">
        <v>8782</v>
      </c>
      <c r="C1612" s="469" t="s">
        <v>4852</v>
      </c>
      <c r="E1612" s="472" t="s">
        <v>17784</v>
      </c>
      <c r="F1612" s="469" t="s">
        <v>4455</v>
      </c>
      <c r="G1612" s="468">
        <v>1.6</v>
      </c>
      <c r="H1612" s="468">
        <v>1.3</v>
      </c>
      <c r="I1612" s="468" t="s">
        <v>4616</v>
      </c>
      <c r="J1612" s="477">
        <v>75</v>
      </c>
      <c r="M1612" s="474">
        <f t="shared" si="94"/>
        <v>3361.15</v>
      </c>
      <c r="N1612" s="474">
        <f t="shared" si="95"/>
        <v>2117.5245</v>
      </c>
      <c r="P1612" s="488">
        <v>0.63</v>
      </c>
      <c r="R1612" s="474">
        <v>2714.78</v>
      </c>
      <c r="S1612" s="474">
        <v>1628.87</v>
      </c>
      <c r="U1612" s="474">
        <v>2714.78</v>
      </c>
      <c r="V1612" s="474">
        <v>1628.87</v>
      </c>
      <c r="X1612" s="465">
        <v>2585.5</v>
      </c>
      <c r="Y1612" s="465">
        <v>1551.3</v>
      </c>
      <c r="AA1612" s="474">
        <v>2248.25</v>
      </c>
      <c r="AB1612" s="474">
        <v>1348.95</v>
      </c>
      <c r="AD1612" s="474">
        <v>1955</v>
      </c>
      <c r="AE1612" s="474">
        <v>1173</v>
      </c>
      <c r="AG1612" s="474">
        <v>1955</v>
      </c>
      <c r="AH1612" s="474">
        <v>1173</v>
      </c>
      <c r="AP1612" s="535"/>
    </row>
    <row r="1613" spans="1:42" ht="24" customHeight="1" outlineLevel="1" x14ac:dyDescent="0.25">
      <c r="A1613" s="493"/>
      <c r="B1613" s="471" t="s">
        <v>8783</v>
      </c>
      <c r="C1613" s="469" t="s">
        <v>4852</v>
      </c>
      <c r="E1613" s="472" t="s">
        <v>17785</v>
      </c>
      <c r="F1613" s="469" t="s">
        <v>4455</v>
      </c>
      <c r="G1613" s="468">
        <v>1.6</v>
      </c>
      <c r="H1613" s="468">
        <v>1.3</v>
      </c>
      <c r="I1613" s="468" t="s">
        <v>4616</v>
      </c>
      <c r="M1613" s="474">
        <f t="shared" si="94"/>
        <v>0</v>
      </c>
      <c r="N1613" s="474">
        <f t="shared" si="95"/>
        <v>0</v>
      </c>
      <c r="P1613" s="488">
        <v>0.72</v>
      </c>
      <c r="R1613" s="474">
        <v>0</v>
      </c>
      <c r="S1613" s="474">
        <v>0</v>
      </c>
      <c r="U1613" s="474">
        <v>0</v>
      </c>
      <c r="V1613" s="474">
        <v>0</v>
      </c>
      <c r="X1613" s="465">
        <v>0</v>
      </c>
      <c r="Y1613" s="465">
        <v>0</v>
      </c>
      <c r="AA1613" s="474">
        <v>0</v>
      </c>
      <c r="AB1613" s="474">
        <v>0</v>
      </c>
      <c r="AD1613" s="474"/>
      <c r="AE1613" s="474"/>
      <c r="AG1613" s="474"/>
      <c r="AH1613" s="474"/>
      <c r="AP1613" s="535"/>
    </row>
    <row r="1614" spans="1:42" ht="24" customHeight="1" outlineLevel="1" x14ac:dyDescent="0.25">
      <c r="A1614" s="493"/>
      <c r="B1614" s="471" t="s">
        <v>19824</v>
      </c>
      <c r="C1614" s="469" t="s">
        <v>4852</v>
      </c>
      <c r="E1614" s="472" t="s">
        <v>19825</v>
      </c>
      <c r="F1614" s="469" t="s">
        <v>4455</v>
      </c>
      <c r="G1614" s="468">
        <v>1.6</v>
      </c>
      <c r="H1614" s="468">
        <v>1.3</v>
      </c>
      <c r="I1614" s="468" t="s">
        <v>4616</v>
      </c>
      <c r="M1614" s="474">
        <f t="shared" si="94"/>
        <v>0</v>
      </c>
      <c r="N1614" s="474">
        <f t="shared" si="95"/>
        <v>0</v>
      </c>
      <c r="P1614" s="488">
        <v>0.75</v>
      </c>
      <c r="R1614" s="474">
        <v>0</v>
      </c>
      <c r="S1614" s="474">
        <v>0</v>
      </c>
      <c r="U1614" s="474">
        <v>0</v>
      </c>
      <c r="V1614" s="474">
        <v>0</v>
      </c>
      <c r="X1614" s="465">
        <v>0</v>
      </c>
      <c r="Y1614" s="465">
        <v>0</v>
      </c>
      <c r="AA1614" s="474">
        <v>0</v>
      </c>
      <c r="AB1614" s="474">
        <v>0</v>
      </c>
      <c r="AD1614" s="474"/>
      <c r="AE1614" s="474"/>
      <c r="AG1614" s="474"/>
      <c r="AH1614" s="474"/>
      <c r="AP1614" s="535"/>
    </row>
    <row r="1615" spans="1:42" s="466" customFormat="1" ht="24" customHeight="1" outlineLevel="1" x14ac:dyDescent="0.25">
      <c r="A1615" s="492"/>
      <c r="B1615" s="462" t="s">
        <v>4846</v>
      </c>
      <c r="C1615" s="461" t="s">
        <v>4852</v>
      </c>
      <c r="D1615" s="461"/>
      <c r="E1615" s="466" t="s">
        <v>17786</v>
      </c>
      <c r="F1615" s="461" t="s">
        <v>4455</v>
      </c>
      <c r="G1615" s="464">
        <v>1.9</v>
      </c>
      <c r="H1615" s="464">
        <v>2.15</v>
      </c>
      <c r="I1615" s="464" t="s">
        <v>4616</v>
      </c>
      <c r="J1615" s="464">
        <v>816</v>
      </c>
      <c r="K1615" s="461">
        <v>51</v>
      </c>
      <c r="L1615" s="464">
        <v>28.05</v>
      </c>
      <c r="M1615" s="474">
        <f t="shared" si="94"/>
        <v>6068.92</v>
      </c>
      <c r="N1615" s="474">
        <f t="shared" si="95"/>
        <v>3641.3519999999999</v>
      </c>
      <c r="O1615" s="514"/>
      <c r="P1615" s="486">
        <v>0.6</v>
      </c>
      <c r="Q1615" s="514"/>
      <c r="R1615" s="474">
        <v>4901.82</v>
      </c>
      <c r="S1615" s="474">
        <v>2941.16</v>
      </c>
      <c r="T1615" s="514"/>
      <c r="U1615" s="474">
        <v>4901.82</v>
      </c>
      <c r="V1615" s="474">
        <v>2941.16</v>
      </c>
      <c r="W1615" s="514"/>
      <c r="X1615" s="465">
        <v>4668.3999999999996</v>
      </c>
      <c r="Y1615" s="465">
        <v>2801.1</v>
      </c>
      <c r="Z1615" s="514"/>
      <c r="AA1615" s="465">
        <v>4059.5</v>
      </c>
      <c r="AB1615" s="465">
        <v>2435.6999999999998</v>
      </c>
      <c r="AC1615" s="514"/>
      <c r="AD1615" s="465">
        <v>3530</v>
      </c>
      <c r="AE1615" s="465">
        <v>2118</v>
      </c>
      <c r="AF1615" s="514"/>
      <c r="AG1615" s="465">
        <v>3530</v>
      </c>
      <c r="AH1615" s="465">
        <v>2118</v>
      </c>
      <c r="AI1615" s="530"/>
      <c r="AJ1615" s="533"/>
      <c r="AK1615" s="533"/>
      <c r="AL1615" s="533"/>
      <c r="AM1615" s="533"/>
      <c r="AN1615" s="533"/>
      <c r="AO1615" s="533"/>
      <c r="AP1615" s="534"/>
    </row>
    <row r="1616" spans="1:42" ht="24" customHeight="1" outlineLevel="1" x14ac:dyDescent="0.25">
      <c r="A1616" s="493"/>
      <c r="B1616" s="471" t="s">
        <v>8784</v>
      </c>
      <c r="C1616" s="469" t="s">
        <v>4852</v>
      </c>
      <c r="E1616" s="472" t="s">
        <v>17787</v>
      </c>
      <c r="F1616" s="469" t="s">
        <v>4455</v>
      </c>
      <c r="G1616" s="468">
        <v>1.9</v>
      </c>
      <c r="H1616" s="468">
        <v>2.15</v>
      </c>
      <c r="I1616" s="468" t="s">
        <v>4616</v>
      </c>
      <c r="J1616" s="468">
        <v>874</v>
      </c>
      <c r="M1616" s="474">
        <f t="shared" si="94"/>
        <v>7656.87</v>
      </c>
      <c r="N1616" s="474">
        <f t="shared" si="95"/>
        <v>5742.6525000000001</v>
      </c>
      <c r="P1616" s="488">
        <v>0.75</v>
      </c>
      <c r="R1616" s="474">
        <v>6184.4</v>
      </c>
      <c r="S1616" s="474">
        <v>4223.63</v>
      </c>
      <c r="U1616" s="474">
        <v>6184.4</v>
      </c>
      <c r="V1616" s="474">
        <v>4223.63</v>
      </c>
      <c r="X1616" s="465">
        <v>5889.9</v>
      </c>
      <c r="Y1616" s="465">
        <v>4022.5</v>
      </c>
      <c r="AA1616" s="474">
        <v>5121.6400000000003</v>
      </c>
      <c r="AB1616" s="474">
        <v>3497.84</v>
      </c>
      <c r="AD1616" s="474">
        <v>4453.6000000000004</v>
      </c>
      <c r="AE1616" s="474">
        <v>3041.6</v>
      </c>
      <c r="AG1616" s="474">
        <v>4453.6000000000004</v>
      </c>
      <c r="AH1616" s="474">
        <v>3041.6</v>
      </c>
      <c r="AP1616" s="535"/>
    </row>
    <row r="1617" spans="1:42" ht="24" customHeight="1" outlineLevel="1" x14ac:dyDescent="0.25">
      <c r="A1617" s="493"/>
      <c r="B1617" s="471" t="s">
        <v>8785</v>
      </c>
      <c r="C1617" s="469" t="s">
        <v>4852</v>
      </c>
      <c r="E1617" s="472" t="s">
        <v>17788</v>
      </c>
      <c r="F1617" s="469" t="s">
        <v>4455</v>
      </c>
      <c r="G1617" s="468">
        <v>1.9</v>
      </c>
      <c r="H1617" s="468">
        <v>2.15</v>
      </c>
      <c r="I1617" s="468" t="s">
        <v>4616</v>
      </c>
      <c r="J1617" s="468">
        <v>820</v>
      </c>
      <c r="M1617" s="474">
        <f t="shared" si="94"/>
        <v>7275.1900000000005</v>
      </c>
      <c r="N1617" s="474">
        <f t="shared" si="95"/>
        <v>5238.1368000000002</v>
      </c>
      <c r="P1617" s="488">
        <v>0.72</v>
      </c>
      <c r="R1617" s="474">
        <v>5876.12</v>
      </c>
      <c r="S1617" s="474">
        <v>3915.35</v>
      </c>
      <c r="U1617" s="474">
        <v>5876.12</v>
      </c>
      <c r="V1617" s="474">
        <v>3915.35</v>
      </c>
      <c r="X1617" s="465">
        <v>5596.3</v>
      </c>
      <c r="Y1617" s="465">
        <v>3728.9</v>
      </c>
      <c r="AA1617" s="474">
        <v>4866.34</v>
      </c>
      <c r="AB1617" s="474">
        <v>3242.54</v>
      </c>
      <c r="AD1617" s="474">
        <v>4231.6000000000004</v>
      </c>
      <c r="AE1617" s="474">
        <v>2819.6</v>
      </c>
      <c r="AG1617" s="474">
        <v>4231.6000000000004</v>
      </c>
      <c r="AH1617" s="474">
        <v>2819.6</v>
      </c>
      <c r="AP1617" s="535"/>
    </row>
    <row r="1618" spans="1:42" ht="24" customHeight="1" outlineLevel="1" x14ac:dyDescent="0.25">
      <c r="A1618" s="493"/>
      <c r="B1618" s="471" t="s">
        <v>8786</v>
      </c>
      <c r="C1618" s="469" t="s">
        <v>4852</v>
      </c>
      <c r="E1618" s="472" t="s">
        <v>17789</v>
      </c>
      <c r="F1618" s="469" t="s">
        <v>4455</v>
      </c>
      <c r="G1618" s="468">
        <v>1.9</v>
      </c>
      <c r="H1618" s="468">
        <v>2.15</v>
      </c>
      <c r="I1618" s="468" t="s">
        <v>4616</v>
      </c>
      <c r="J1618" s="468">
        <v>870</v>
      </c>
      <c r="M1618" s="474">
        <f t="shared" si="94"/>
        <v>6450.6</v>
      </c>
      <c r="N1618" s="474">
        <f t="shared" si="95"/>
        <v>4063.8780000000002</v>
      </c>
      <c r="P1618" s="488">
        <v>0.63</v>
      </c>
      <c r="R1618" s="474">
        <v>5210.1000000000004</v>
      </c>
      <c r="S1618" s="474">
        <v>3249.44</v>
      </c>
      <c r="U1618" s="474">
        <v>5210.1000000000004</v>
      </c>
      <c r="V1618" s="474">
        <v>3249.44</v>
      </c>
      <c r="X1618" s="465">
        <v>4962</v>
      </c>
      <c r="Y1618" s="465">
        <v>3094.7</v>
      </c>
      <c r="AA1618" s="474">
        <v>4314.8</v>
      </c>
      <c r="AB1618" s="474">
        <v>2691</v>
      </c>
      <c r="AD1618" s="474">
        <v>3752</v>
      </c>
      <c r="AE1618" s="474">
        <v>2340</v>
      </c>
      <c r="AG1618" s="474">
        <v>3752</v>
      </c>
      <c r="AH1618" s="474">
        <v>2340</v>
      </c>
      <c r="AP1618" s="535"/>
    </row>
    <row r="1619" spans="1:42" ht="24" customHeight="1" outlineLevel="1" x14ac:dyDescent="0.25">
      <c r="A1619" s="493"/>
      <c r="B1619" s="471" t="s">
        <v>8787</v>
      </c>
      <c r="C1619" s="469" t="s">
        <v>4852</v>
      </c>
      <c r="E1619" s="472" t="s">
        <v>17790</v>
      </c>
      <c r="F1619" s="469" t="s">
        <v>4455</v>
      </c>
      <c r="G1619" s="468">
        <v>1.9</v>
      </c>
      <c r="H1619" s="468">
        <v>2.15</v>
      </c>
      <c r="I1619" s="468" t="s">
        <v>4616</v>
      </c>
      <c r="J1619" s="477">
        <v>153</v>
      </c>
      <c r="M1619" s="474">
        <f t="shared" si="94"/>
        <v>6858.1500000000005</v>
      </c>
      <c r="N1619" s="474">
        <f t="shared" si="95"/>
        <v>4320.6345000000001</v>
      </c>
      <c r="P1619" s="488">
        <v>0.63</v>
      </c>
      <c r="R1619" s="474">
        <v>5539.28</v>
      </c>
      <c r="S1619" s="474">
        <v>3323.57</v>
      </c>
      <c r="U1619" s="474">
        <v>5539.28</v>
      </c>
      <c r="V1619" s="474">
        <v>3323.57</v>
      </c>
      <c r="X1619" s="465">
        <v>5275.5</v>
      </c>
      <c r="Y1619" s="465">
        <v>3165.3</v>
      </c>
      <c r="AA1619" s="474">
        <v>4587.3500000000004</v>
      </c>
      <c r="AB1619" s="474">
        <v>2752.41</v>
      </c>
      <c r="AD1619" s="474">
        <v>3989</v>
      </c>
      <c r="AE1619" s="474">
        <v>2393.4</v>
      </c>
      <c r="AG1619" s="474">
        <v>3989</v>
      </c>
      <c r="AH1619" s="474">
        <v>2393.4</v>
      </c>
      <c r="AP1619" s="535"/>
    </row>
    <row r="1620" spans="1:42" ht="24" customHeight="1" outlineLevel="1" x14ac:dyDescent="0.25">
      <c r="A1620" s="493"/>
      <c r="B1620" s="471" t="s">
        <v>8788</v>
      </c>
      <c r="C1620" s="469" t="s">
        <v>4852</v>
      </c>
      <c r="E1620" s="472" t="s">
        <v>17791</v>
      </c>
      <c r="F1620" s="469" t="s">
        <v>4455</v>
      </c>
      <c r="G1620" s="468">
        <v>1.9</v>
      </c>
      <c r="H1620" s="468">
        <v>2.15</v>
      </c>
      <c r="I1620" s="468" t="s">
        <v>4616</v>
      </c>
      <c r="M1620" s="474">
        <f t="shared" si="94"/>
        <v>0</v>
      </c>
      <c r="N1620" s="474">
        <f t="shared" si="95"/>
        <v>0</v>
      </c>
      <c r="P1620" s="488">
        <v>0.72</v>
      </c>
      <c r="R1620" s="474">
        <v>0</v>
      </c>
      <c r="S1620" s="474">
        <v>0</v>
      </c>
      <c r="U1620" s="474">
        <v>0</v>
      </c>
      <c r="V1620" s="474">
        <v>0</v>
      </c>
      <c r="X1620" s="465">
        <v>0</v>
      </c>
      <c r="Y1620" s="465">
        <v>0</v>
      </c>
      <c r="AA1620" s="474">
        <v>0</v>
      </c>
      <c r="AB1620" s="474">
        <v>0</v>
      </c>
      <c r="AD1620" s="474"/>
      <c r="AE1620" s="474"/>
      <c r="AG1620" s="474"/>
      <c r="AH1620" s="474"/>
      <c r="AP1620" s="535"/>
    </row>
    <row r="1621" spans="1:42" ht="24" customHeight="1" outlineLevel="1" x14ac:dyDescent="0.25">
      <c r="A1621" s="493"/>
      <c r="B1621" s="471" t="s">
        <v>19826</v>
      </c>
      <c r="C1621" s="469" t="s">
        <v>4852</v>
      </c>
      <c r="E1621" s="472" t="s">
        <v>19827</v>
      </c>
      <c r="F1621" s="469" t="s">
        <v>4455</v>
      </c>
      <c r="G1621" s="468">
        <v>1.9</v>
      </c>
      <c r="H1621" s="468">
        <v>2.15</v>
      </c>
      <c r="I1621" s="468" t="s">
        <v>4616</v>
      </c>
      <c r="M1621" s="474">
        <f t="shared" si="94"/>
        <v>0</v>
      </c>
      <c r="N1621" s="474">
        <f t="shared" si="95"/>
        <v>0</v>
      </c>
      <c r="P1621" s="488">
        <v>0.75</v>
      </c>
      <c r="R1621" s="474">
        <v>0</v>
      </c>
      <c r="S1621" s="474">
        <v>0</v>
      </c>
      <c r="U1621" s="474">
        <v>0</v>
      </c>
      <c r="V1621" s="474">
        <v>0</v>
      </c>
      <c r="X1621" s="465">
        <v>0</v>
      </c>
      <c r="Y1621" s="465">
        <v>0</v>
      </c>
      <c r="AA1621" s="474">
        <v>0</v>
      </c>
      <c r="AB1621" s="474">
        <v>0</v>
      </c>
      <c r="AD1621" s="474"/>
      <c r="AE1621" s="474"/>
      <c r="AG1621" s="474"/>
      <c r="AH1621" s="474"/>
      <c r="AP1621" s="535"/>
    </row>
    <row r="1622" spans="1:42" s="466" customFormat="1" ht="24" customHeight="1" outlineLevel="1" x14ac:dyDescent="0.25">
      <c r="A1622" s="492"/>
      <c r="B1622" s="462" t="s">
        <v>4847</v>
      </c>
      <c r="C1622" s="461" t="s">
        <v>4852</v>
      </c>
      <c r="D1622" s="461"/>
      <c r="E1622" s="466" t="s">
        <v>8191</v>
      </c>
      <c r="F1622" s="461" t="s">
        <v>4455</v>
      </c>
      <c r="G1622" s="464">
        <v>1.3</v>
      </c>
      <c r="H1622" s="464">
        <v>0.9</v>
      </c>
      <c r="I1622" s="464">
        <v>0.9</v>
      </c>
      <c r="J1622" s="464">
        <v>176</v>
      </c>
      <c r="K1622" s="461">
        <v>11</v>
      </c>
      <c r="L1622" s="464">
        <v>6.05</v>
      </c>
      <c r="M1622" s="474">
        <f t="shared" si="94"/>
        <v>1473.42</v>
      </c>
      <c r="N1622" s="474">
        <f t="shared" si="95"/>
        <v>884.05200000000002</v>
      </c>
      <c r="O1622" s="514"/>
      <c r="P1622" s="486">
        <v>0.6</v>
      </c>
      <c r="Q1622" s="514"/>
      <c r="R1622" s="474">
        <v>1190.07</v>
      </c>
      <c r="S1622" s="474">
        <v>714</v>
      </c>
      <c r="T1622" s="514"/>
      <c r="U1622" s="474">
        <v>1190.07</v>
      </c>
      <c r="V1622" s="474">
        <v>714</v>
      </c>
      <c r="W1622" s="514"/>
      <c r="X1622" s="465">
        <v>1133.4000000000001</v>
      </c>
      <c r="Y1622" s="465">
        <v>680</v>
      </c>
      <c r="Z1622" s="514"/>
      <c r="AA1622" s="465">
        <v>985.55</v>
      </c>
      <c r="AB1622" s="465">
        <v>591.33000000000004</v>
      </c>
      <c r="AC1622" s="514"/>
      <c r="AD1622" s="465">
        <v>857</v>
      </c>
      <c r="AE1622" s="465">
        <v>514.19999999999993</v>
      </c>
      <c r="AF1622" s="514"/>
      <c r="AG1622" s="465">
        <v>857</v>
      </c>
      <c r="AH1622" s="465">
        <v>514.19999999999993</v>
      </c>
      <c r="AI1622" s="530"/>
      <c r="AJ1622" s="533"/>
      <c r="AK1622" s="533"/>
      <c r="AL1622" s="533"/>
      <c r="AM1622" s="533"/>
      <c r="AN1622" s="533"/>
      <c r="AO1622" s="533"/>
      <c r="AP1622" s="534"/>
    </row>
    <row r="1623" spans="1:42" ht="24" customHeight="1" outlineLevel="1" x14ac:dyDescent="0.25">
      <c r="A1623" s="493"/>
      <c r="B1623" s="471" t="s">
        <v>8789</v>
      </c>
      <c r="C1623" s="469" t="s">
        <v>4852</v>
      </c>
      <c r="E1623" s="472" t="s">
        <v>9465</v>
      </c>
      <c r="F1623" s="469" t="s">
        <v>4455</v>
      </c>
      <c r="G1623" s="468">
        <v>1.3</v>
      </c>
      <c r="H1623" s="468">
        <v>0.9</v>
      </c>
      <c r="I1623" s="468">
        <v>0.9</v>
      </c>
      <c r="J1623" s="468">
        <v>203</v>
      </c>
      <c r="M1623" s="474">
        <f t="shared" si="94"/>
        <v>2571.0100000000002</v>
      </c>
      <c r="N1623" s="474">
        <f t="shared" si="95"/>
        <v>1928.2575000000002</v>
      </c>
      <c r="P1623" s="488">
        <v>0.75</v>
      </c>
      <c r="R1623" s="474">
        <v>2076.59</v>
      </c>
      <c r="S1623" s="474">
        <v>1600.52</v>
      </c>
      <c r="U1623" s="474">
        <v>2076.59</v>
      </c>
      <c r="V1623" s="474">
        <v>1600.52</v>
      </c>
      <c r="X1623" s="465">
        <v>1977.7</v>
      </c>
      <c r="Y1623" s="465">
        <v>1524.3</v>
      </c>
      <c r="AA1623" s="474">
        <v>1719.71</v>
      </c>
      <c r="AB1623" s="474">
        <v>1325.49</v>
      </c>
      <c r="AD1623" s="474">
        <v>1495.4</v>
      </c>
      <c r="AE1623" s="474">
        <v>1152.5999999999999</v>
      </c>
      <c r="AG1623" s="474">
        <v>1495.4</v>
      </c>
      <c r="AH1623" s="474">
        <v>1152.5999999999999</v>
      </c>
      <c r="AP1623" s="535"/>
    </row>
    <row r="1624" spans="1:42" ht="24" customHeight="1" outlineLevel="1" x14ac:dyDescent="0.25">
      <c r="A1624" s="493"/>
      <c r="B1624" s="471" t="s">
        <v>8790</v>
      </c>
      <c r="C1624" s="469" t="s">
        <v>4852</v>
      </c>
      <c r="E1624" s="472" t="s">
        <v>17792</v>
      </c>
      <c r="F1624" s="469" t="s">
        <v>4455</v>
      </c>
      <c r="G1624" s="468">
        <v>1.3</v>
      </c>
      <c r="H1624" s="468">
        <v>0.9</v>
      </c>
      <c r="I1624" s="468">
        <v>0.9</v>
      </c>
      <c r="J1624" s="468">
        <v>179</v>
      </c>
      <c r="M1624" s="474">
        <f t="shared" si="94"/>
        <v>2316.4700000000003</v>
      </c>
      <c r="N1624" s="474">
        <f t="shared" si="95"/>
        <v>1667.8584000000001</v>
      </c>
      <c r="P1624" s="488">
        <v>0.72</v>
      </c>
      <c r="R1624" s="474">
        <v>1871</v>
      </c>
      <c r="S1624" s="474">
        <v>1395.03</v>
      </c>
      <c r="U1624" s="474">
        <v>1871</v>
      </c>
      <c r="V1624" s="474">
        <v>1395.03</v>
      </c>
      <c r="X1624" s="465">
        <v>1781.9</v>
      </c>
      <c r="Y1624" s="465">
        <v>1328.6</v>
      </c>
      <c r="AA1624" s="474">
        <v>1549.51</v>
      </c>
      <c r="AB1624" s="474">
        <v>1155.29</v>
      </c>
      <c r="AD1624" s="474">
        <v>1347.4</v>
      </c>
      <c r="AE1624" s="474">
        <v>1004.5999999999999</v>
      </c>
      <c r="AG1624" s="474">
        <v>1347.4</v>
      </c>
      <c r="AH1624" s="474">
        <v>1004.5999999999999</v>
      </c>
      <c r="AP1624" s="535"/>
    </row>
    <row r="1625" spans="1:42" ht="24" customHeight="1" outlineLevel="1" x14ac:dyDescent="0.25">
      <c r="A1625" s="493"/>
      <c r="B1625" s="471" t="s">
        <v>8791</v>
      </c>
      <c r="C1625" s="469" t="s">
        <v>4852</v>
      </c>
      <c r="E1625" s="472" t="s">
        <v>9466</v>
      </c>
      <c r="F1625" s="469" t="s">
        <v>4455</v>
      </c>
      <c r="G1625" s="468">
        <v>1.3</v>
      </c>
      <c r="H1625" s="468">
        <v>0.9</v>
      </c>
      <c r="I1625" s="468">
        <v>0.9</v>
      </c>
      <c r="J1625" s="468">
        <v>200</v>
      </c>
      <c r="M1625" s="474">
        <f t="shared" si="94"/>
        <v>1727.83</v>
      </c>
      <c r="N1625" s="474">
        <f t="shared" si="95"/>
        <v>1088.5328999999999</v>
      </c>
      <c r="P1625" s="488">
        <v>0.63</v>
      </c>
      <c r="R1625" s="474">
        <v>1395.56</v>
      </c>
      <c r="S1625" s="474">
        <v>919.59</v>
      </c>
      <c r="U1625" s="474">
        <v>1395.56</v>
      </c>
      <c r="V1625" s="474">
        <v>919.59</v>
      </c>
      <c r="X1625" s="465">
        <v>1329.1</v>
      </c>
      <c r="Y1625" s="465">
        <v>875.8</v>
      </c>
      <c r="AA1625" s="474">
        <v>1155.75</v>
      </c>
      <c r="AB1625" s="474">
        <v>761.53</v>
      </c>
      <c r="AD1625" s="474">
        <v>1005</v>
      </c>
      <c r="AE1625" s="474">
        <v>662.19999999999993</v>
      </c>
      <c r="AG1625" s="474">
        <v>1005</v>
      </c>
      <c r="AH1625" s="474">
        <v>662.19999999999993</v>
      </c>
      <c r="AP1625" s="535"/>
    </row>
    <row r="1626" spans="1:42" ht="24" customHeight="1" outlineLevel="1" x14ac:dyDescent="0.25">
      <c r="A1626" s="493"/>
      <c r="B1626" s="471" t="s">
        <v>8792</v>
      </c>
      <c r="C1626" s="469" t="s">
        <v>4852</v>
      </c>
      <c r="E1626" s="472" t="s">
        <v>8194</v>
      </c>
      <c r="F1626" s="469" t="s">
        <v>4455</v>
      </c>
      <c r="G1626" s="468">
        <v>1.3</v>
      </c>
      <c r="H1626" s="468">
        <v>0.9</v>
      </c>
      <c r="I1626" s="468">
        <v>0.9</v>
      </c>
      <c r="J1626" s="477">
        <v>33</v>
      </c>
      <c r="M1626" s="474">
        <f t="shared" si="94"/>
        <v>1665.95</v>
      </c>
      <c r="N1626" s="474">
        <f t="shared" si="95"/>
        <v>1049.5485000000001</v>
      </c>
      <c r="P1626" s="488">
        <v>0.63</v>
      </c>
      <c r="R1626" s="474">
        <v>1345.58</v>
      </c>
      <c r="S1626" s="474">
        <v>807.35</v>
      </c>
      <c r="U1626" s="474">
        <v>1345.58</v>
      </c>
      <c r="V1626" s="474">
        <v>807.35</v>
      </c>
      <c r="X1626" s="465">
        <v>1281.5</v>
      </c>
      <c r="Y1626" s="465">
        <v>768.9</v>
      </c>
      <c r="AA1626" s="474">
        <v>1114.3499999999999</v>
      </c>
      <c r="AB1626" s="474">
        <v>668.61</v>
      </c>
      <c r="AD1626" s="474">
        <v>969</v>
      </c>
      <c r="AE1626" s="474">
        <v>581.4</v>
      </c>
      <c r="AG1626" s="474">
        <v>969</v>
      </c>
      <c r="AH1626" s="474">
        <v>581.4</v>
      </c>
      <c r="AP1626" s="535"/>
    </row>
    <row r="1627" spans="1:42" ht="24" customHeight="1" outlineLevel="1" x14ac:dyDescent="0.25">
      <c r="A1627" s="493"/>
      <c r="B1627" s="471" t="s">
        <v>8793</v>
      </c>
      <c r="C1627" s="469" t="s">
        <v>4852</v>
      </c>
      <c r="E1627" s="472" t="s">
        <v>17793</v>
      </c>
      <c r="F1627" s="469" t="s">
        <v>4455</v>
      </c>
      <c r="G1627" s="468">
        <v>1.3</v>
      </c>
      <c r="H1627" s="468">
        <v>0.9</v>
      </c>
      <c r="I1627" s="468">
        <v>0.9</v>
      </c>
      <c r="M1627" s="474">
        <f t="shared" si="94"/>
        <v>1542.19</v>
      </c>
      <c r="N1627" s="474">
        <f t="shared" si="95"/>
        <v>1110.3768</v>
      </c>
      <c r="P1627" s="488">
        <v>0.72</v>
      </c>
      <c r="R1627" s="474">
        <v>1245.6199999999999</v>
      </c>
      <c r="S1627" s="474">
        <v>769.55</v>
      </c>
      <c r="U1627" s="474">
        <v>1245.6199999999999</v>
      </c>
      <c r="V1627" s="474">
        <v>769.55</v>
      </c>
      <c r="X1627" s="465">
        <v>1186.3</v>
      </c>
      <c r="Y1627" s="465">
        <v>732.9</v>
      </c>
      <c r="AA1627" s="474">
        <v>1031.55</v>
      </c>
      <c r="AB1627" s="474">
        <v>637.33000000000004</v>
      </c>
      <c r="AD1627" s="474">
        <v>897</v>
      </c>
      <c r="AE1627" s="474">
        <v>554.19999999999993</v>
      </c>
      <c r="AG1627" s="474"/>
      <c r="AH1627" s="474"/>
      <c r="AP1627" s="535"/>
    </row>
    <row r="1628" spans="1:42" ht="24" customHeight="1" outlineLevel="1" x14ac:dyDescent="0.25">
      <c r="A1628" s="493"/>
      <c r="B1628" s="471" t="s">
        <v>19828</v>
      </c>
      <c r="C1628" s="469" t="s">
        <v>4852</v>
      </c>
      <c r="E1628" s="472" t="s">
        <v>19829</v>
      </c>
      <c r="F1628" s="469" t="s">
        <v>4455</v>
      </c>
      <c r="G1628" s="468">
        <v>1.3</v>
      </c>
      <c r="H1628" s="468">
        <v>0.9</v>
      </c>
      <c r="I1628" s="468">
        <v>0.9</v>
      </c>
      <c r="M1628" s="474">
        <v>1755.92</v>
      </c>
      <c r="N1628" s="474">
        <f t="shared" si="95"/>
        <v>1316.94</v>
      </c>
      <c r="P1628" s="488">
        <v>0.75</v>
      </c>
      <c r="R1628" s="474">
        <v>0</v>
      </c>
      <c r="S1628" s="474">
        <v>0</v>
      </c>
      <c r="U1628" s="474">
        <v>0</v>
      </c>
      <c r="V1628" s="474">
        <v>0</v>
      </c>
      <c r="X1628" s="465">
        <v>0</v>
      </c>
      <c r="Y1628" s="465">
        <v>0</v>
      </c>
      <c r="AA1628" s="474">
        <v>0</v>
      </c>
      <c r="AB1628" s="474">
        <v>0</v>
      </c>
      <c r="AD1628" s="474"/>
      <c r="AE1628" s="474"/>
      <c r="AG1628" s="474"/>
      <c r="AH1628" s="474"/>
      <c r="AP1628" s="535"/>
    </row>
    <row r="1629" spans="1:42" s="466" customFormat="1" ht="24" customHeight="1" outlineLevel="1" x14ac:dyDescent="0.25">
      <c r="A1629" s="492"/>
      <c r="B1629" s="462" t="s">
        <v>4848</v>
      </c>
      <c r="C1629" s="461" t="s">
        <v>4852</v>
      </c>
      <c r="D1629" s="461"/>
      <c r="E1629" s="466" t="s">
        <v>17794</v>
      </c>
      <c r="F1629" s="461" t="s">
        <v>4455</v>
      </c>
      <c r="G1629" s="464">
        <v>2.2000000000000002</v>
      </c>
      <c r="H1629" s="464">
        <v>2.2000000000000002</v>
      </c>
      <c r="I1629" s="464">
        <v>2.2000000000000002</v>
      </c>
      <c r="J1629" s="464">
        <v>352</v>
      </c>
      <c r="K1629" s="461">
        <v>22</v>
      </c>
      <c r="L1629" s="464">
        <v>12.1</v>
      </c>
      <c r="M1629" s="474">
        <f t="shared" ref="M1629:M1641" si="96">X1629*$O$3</f>
        <v>2618.46</v>
      </c>
      <c r="N1629" s="474">
        <f t="shared" si="95"/>
        <v>1571.076</v>
      </c>
      <c r="O1629" s="514"/>
      <c r="P1629" s="486">
        <v>0.6</v>
      </c>
      <c r="Q1629" s="514"/>
      <c r="R1629" s="474">
        <v>2114.91</v>
      </c>
      <c r="S1629" s="474">
        <v>1268.93</v>
      </c>
      <c r="T1629" s="514"/>
      <c r="U1629" s="474">
        <v>2114.91</v>
      </c>
      <c r="V1629" s="474">
        <v>1268.93</v>
      </c>
      <c r="W1629" s="514"/>
      <c r="X1629" s="465">
        <v>2014.2</v>
      </c>
      <c r="Y1629" s="465">
        <v>1208.5</v>
      </c>
      <c r="Z1629" s="514"/>
      <c r="AA1629" s="465">
        <v>1751.45</v>
      </c>
      <c r="AB1629" s="465">
        <v>1050.8699999999999</v>
      </c>
      <c r="AC1629" s="514"/>
      <c r="AD1629" s="465">
        <v>1523</v>
      </c>
      <c r="AE1629" s="465">
        <v>913.8</v>
      </c>
      <c r="AF1629" s="514"/>
      <c r="AG1629" s="465">
        <v>1523</v>
      </c>
      <c r="AH1629" s="465">
        <v>913.8</v>
      </c>
      <c r="AI1629" s="530"/>
      <c r="AJ1629" s="533"/>
      <c r="AK1629" s="533"/>
      <c r="AL1629" s="533"/>
      <c r="AM1629" s="533"/>
      <c r="AN1629" s="533"/>
      <c r="AO1629" s="533"/>
      <c r="AP1629" s="534"/>
    </row>
    <row r="1630" spans="1:42" ht="24" customHeight="1" outlineLevel="1" x14ac:dyDescent="0.25">
      <c r="A1630" s="493"/>
      <c r="B1630" s="471" t="s">
        <v>8794</v>
      </c>
      <c r="C1630" s="469" t="s">
        <v>4852</v>
      </c>
      <c r="E1630" s="472" t="s">
        <v>17795</v>
      </c>
      <c r="F1630" s="469" t="s">
        <v>4455</v>
      </c>
      <c r="G1630" s="468">
        <v>2.2000000000000002</v>
      </c>
      <c r="H1630" s="468">
        <v>2.2000000000000002</v>
      </c>
      <c r="I1630" s="468">
        <v>2.2000000000000002</v>
      </c>
      <c r="J1630" s="468">
        <v>408</v>
      </c>
      <c r="M1630" s="474">
        <f t="shared" si="96"/>
        <v>4426.76</v>
      </c>
      <c r="N1630" s="474">
        <f t="shared" si="95"/>
        <v>3320.07</v>
      </c>
      <c r="P1630" s="488">
        <v>0.75</v>
      </c>
      <c r="R1630" s="474">
        <v>3575.46</v>
      </c>
      <c r="S1630" s="474">
        <v>2729.48</v>
      </c>
      <c r="U1630" s="474">
        <v>3575.46</v>
      </c>
      <c r="V1630" s="474">
        <v>2729.48</v>
      </c>
      <c r="X1630" s="465">
        <v>3405.2</v>
      </c>
      <c r="Y1630" s="465">
        <v>2599.5</v>
      </c>
      <c r="AA1630" s="474">
        <v>2961.02</v>
      </c>
      <c r="AB1630" s="474">
        <v>2260.44</v>
      </c>
      <c r="AD1630" s="474">
        <v>2574.8000000000002</v>
      </c>
      <c r="AE1630" s="474">
        <v>1965.6</v>
      </c>
      <c r="AG1630" s="474">
        <v>2574.8000000000002</v>
      </c>
      <c r="AH1630" s="474">
        <v>1965.6</v>
      </c>
      <c r="AP1630" s="535"/>
    </row>
    <row r="1631" spans="1:42" ht="24" customHeight="1" outlineLevel="1" x14ac:dyDescent="0.25">
      <c r="A1631" s="493"/>
      <c r="B1631" s="471" t="s">
        <v>8795</v>
      </c>
      <c r="C1631" s="469" t="s">
        <v>4852</v>
      </c>
      <c r="E1631" s="472" t="s">
        <v>17796</v>
      </c>
      <c r="F1631" s="469" t="s">
        <v>4455</v>
      </c>
      <c r="G1631" s="468">
        <v>2.2000000000000002</v>
      </c>
      <c r="H1631" s="468">
        <v>2.2000000000000002</v>
      </c>
      <c r="I1631" s="468">
        <v>2.2000000000000002</v>
      </c>
      <c r="J1631" s="468">
        <v>360</v>
      </c>
      <c r="M1631" s="474">
        <f t="shared" si="96"/>
        <v>3917.81</v>
      </c>
      <c r="N1631" s="474">
        <f t="shared" si="95"/>
        <v>2820.8231999999998</v>
      </c>
      <c r="P1631" s="488">
        <v>0.72</v>
      </c>
      <c r="R1631" s="474">
        <v>3164.39</v>
      </c>
      <c r="S1631" s="474">
        <v>2318.4</v>
      </c>
      <c r="U1631" s="474">
        <v>3164.39</v>
      </c>
      <c r="V1631" s="474">
        <v>2318.4</v>
      </c>
      <c r="X1631" s="465">
        <v>3013.7</v>
      </c>
      <c r="Y1631" s="465">
        <v>2208</v>
      </c>
      <c r="AA1631" s="474">
        <v>2620.62</v>
      </c>
      <c r="AB1631" s="474">
        <v>1920.04</v>
      </c>
      <c r="AD1631" s="474">
        <v>2278.8000000000002</v>
      </c>
      <c r="AE1631" s="474">
        <v>1669.6</v>
      </c>
      <c r="AG1631" s="474">
        <v>2278.8000000000002</v>
      </c>
      <c r="AH1631" s="474">
        <v>1669.6</v>
      </c>
      <c r="AP1631" s="535"/>
    </row>
    <row r="1632" spans="1:42" ht="24" customHeight="1" outlineLevel="1" x14ac:dyDescent="0.25">
      <c r="A1632" s="493"/>
      <c r="B1632" s="471" t="s">
        <v>8796</v>
      </c>
      <c r="C1632" s="469" t="s">
        <v>4852</v>
      </c>
      <c r="E1632" s="472" t="s">
        <v>17797</v>
      </c>
      <c r="F1632" s="469" t="s">
        <v>4455</v>
      </c>
      <c r="G1632" s="468">
        <v>2.2000000000000002</v>
      </c>
      <c r="H1632" s="468">
        <v>2.2000000000000002</v>
      </c>
      <c r="I1632" s="468">
        <v>2.2000000000000002</v>
      </c>
      <c r="J1632" s="468">
        <v>400</v>
      </c>
      <c r="M1632" s="474">
        <f t="shared" si="96"/>
        <v>3127.28</v>
      </c>
      <c r="N1632" s="474">
        <f t="shared" si="95"/>
        <v>1970.1864</v>
      </c>
      <c r="P1632" s="488">
        <v>0.63</v>
      </c>
      <c r="R1632" s="474">
        <v>2525.88</v>
      </c>
      <c r="S1632" s="474">
        <v>1680</v>
      </c>
      <c r="U1632" s="474">
        <v>2525.88</v>
      </c>
      <c r="V1632" s="474">
        <v>1680</v>
      </c>
      <c r="X1632" s="465">
        <v>2405.6</v>
      </c>
      <c r="Y1632" s="465">
        <v>1600</v>
      </c>
      <c r="AA1632" s="474">
        <v>2091.85</v>
      </c>
      <c r="AB1632" s="474">
        <v>1391.27</v>
      </c>
      <c r="AD1632" s="474">
        <v>1819</v>
      </c>
      <c r="AE1632" s="474">
        <v>1209.8</v>
      </c>
      <c r="AG1632" s="474">
        <v>1819</v>
      </c>
      <c r="AH1632" s="474">
        <v>1209.8</v>
      </c>
      <c r="AP1632" s="535"/>
    </row>
    <row r="1633" spans="1:42" ht="24" customHeight="1" outlineLevel="1" x14ac:dyDescent="0.25">
      <c r="A1633" s="493"/>
      <c r="B1633" s="471" t="s">
        <v>8797</v>
      </c>
      <c r="C1633" s="469" t="s">
        <v>4852</v>
      </c>
      <c r="E1633" s="472" t="s">
        <v>17798</v>
      </c>
      <c r="F1633" s="469" t="s">
        <v>4455</v>
      </c>
      <c r="G1633" s="468">
        <v>2.2000000000000002</v>
      </c>
      <c r="H1633" s="468">
        <v>2.2000000000000002</v>
      </c>
      <c r="I1633" s="468">
        <v>2.2000000000000002</v>
      </c>
      <c r="J1633" s="477">
        <v>66</v>
      </c>
      <c r="M1633" s="474">
        <f t="shared" si="96"/>
        <v>2958.8</v>
      </c>
      <c r="N1633" s="474">
        <f t="shared" si="95"/>
        <v>1864.0440000000001</v>
      </c>
      <c r="P1633" s="488">
        <v>0.63</v>
      </c>
      <c r="R1633" s="474">
        <v>2389.8000000000002</v>
      </c>
      <c r="S1633" s="474">
        <v>1433.88</v>
      </c>
      <c r="U1633" s="474">
        <v>2389.8000000000002</v>
      </c>
      <c r="V1633" s="474">
        <v>1433.88</v>
      </c>
      <c r="X1633" s="465">
        <v>2276</v>
      </c>
      <c r="Y1633" s="465">
        <v>1365.6</v>
      </c>
      <c r="AA1633" s="474">
        <v>1979.15</v>
      </c>
      <c r="AB1633" s="474">
        <v>1187.49</v>
      </c>
      <c r="AD1633" s="474">
        <v>1721</v>
      </c>
      <c r="AE1633" s="474">
        <v>1032.5999999999999</v>
      </c>
      <c r="AG1633" s="474">
        <v>1721</v>
      </c>
      <c r="AH1633" s="474">
        <v>1032.5999999999999</v>
      </c>
      <c r="AP1633" s="535"/>
    </row>
    <row r="1634" spans="1:42" ht="24" customHeight="1" outlineLevel="1" x14ac:dyDescent="0.25">
      <c r="A1634" s="493"/>
      <c r="B1634" s="471" t="s">
        <v>8798</v>
      </c>
      <c r="C1634" s="469" t="s">
        <v>4852</v>
      </c>
      <c r="E1634" s="472" t="s">
        <v>17799</v>
      </c>
      <c r="F1634" s="469" t="s">
        <v>4455</v>
      </c>
      <c r="G1634" s="468">
        <v>2.2000000000000002</v>
      </c>
      <c r="H1634" s="468">
        <v>2.2000000000000002</v>
      </c>
      <c r="I1634" s="468">
        <v>2.2000000000000002</v>
      </c>
      <c r="M1634" s="474">
        <f t="shared" si="96"/>
        <v>0</v>
      </c>
      <c r="N1634" s="474">
        <f t="shared" si="95"/>
        <v>0</v>
      </c>
      <c r="P1634" s="488">
        <v>0.72</v>
      </c>
      <c r="R1634" s="474">
        <v>0</v>
      </c>
      <c r="S1634" s="474">
        <v>0</v>
      </c>
      <c r="U1634" s="474">
        <v>0</v>
      </c>
      <c r="V1634" s="474">
        <v>0</v>
      </c>
      <c r="X1634" s="465">
        <v>0</v>
      </c>
      <c r="Y1634" s="465">
        <v>0</v>
      </c>
      <c r="AA1634" s="474">
        <v>0</v>
      </c>
      <c r="AB1634" s="474">
        <v>0</v>
      </c>
      <c r="AD1634" s="474"/>
      <c r="AE1634" s="474"/>
      <c r="AG1634" s="474"/>
      <c r="AH1634" s="474"/>
      <c r="AP1634" s="535"/>
    </row>
    <row r="1635" spans="1:42" ht="24" customHeight="1" outlineLevel="1" x14ac:dyDescent="0.25">
      <c r="A1635" s="493"/>
      <c r="B1635" s="471" t="s">
        <v>19830</v>
      </c>
      <c r="C1635" s="469" t="s">
        <v>4852</v>
      </c>
      <c r="E1635" s="472" t="s">
        <v>19831</v>
      </c>
      <c r="F1635" s="469" t="s">
        <v>4455</v>
      </c>
      <c r="G1635" s="468">
        <v>2.2000000000000002</v>
      </c>
      <c r="H1635" s="468">
        <v>2.2000000000000002</v>
      </c>
      <c r="I1635" s="468">
        <v>2.2000000000000002</v>
      </c>
      <c r="M1635" s="474">
        <f t="shared" si="96"/>
        <v>0</v>
      </c>
      <c r="N1635" s="474">
        <f t="shared" si="95"/>
        <v>0</v>
      </c>
      <c r="P1635" s="488">
        <v>0.75</v>
      </c>
      <c r="R1635" s="474">
        <v>0</v>
      </c>
      <c r="S1635" s="474">
        <v>0</v>
      </c>
      <c r="U1635" s="474">
        <v>0</v>
      </c>
      <c r="V1635" s="474">
        <v>0</v>
      </c>
      <c r="X1635" s="465">
        <v>0</v>
      </c>
      <c r="Y1635" s="465">
        <v>0</v>
      </c>
      <c r="AA1635" s="474">
        <v>0</v>
      </c>
      <c r="AB1635" s="474">
        <v>0</v>
      </c>
      <c r="AD1635" s="474"/>
      <c r="AE1635" s="474"/>
      <c r="AG1635" s="474"/>
      <c r="AH1635" s="474"/>
      <c r="AP1635" s="535"/>
    </row>
    <row r="1636" spans="1:42" s="466" customFormat="1" ht="24" customHeight="1" outlineLevel="1" x14ac:dyDescent="0.25">
      <c r="A1636" s="492"/>
      <c r="B1636" s="462" t="s">
        <v>4853</v>
      </c>
      <c r="C1636" s="461" t="s">
        <v>4852</v>
      </c>
      <c r="D1636" s="461"/>
      <c r="E1636" s="466" t="s">
        <v>17800</v>
      </c>
      <c r="F1636" s="461" t="s">
        <v>4455</v>
      </c>
      <c r="G1636" s="464">
        <v>0.8</v>
      </c>
      <c r="H1636" s="464">
        <v>0.3</v>
      </c>
      <c r="I1636" s="464" t="s">
        <v>4616</v>
      </c>
      <c r="J1636" s="464">
        <v>32</v>
      </c>
      <c r="K1636" s="461">
        <v>2</v>
      </c>
      <c r="L1636" s="464">
        <v>1.1000000000000001</v>
      </c>
      <c r="M1636" s="474">
        <f t="shared" si="96"/>
        <v>175.37</v>
      </c>
      <c r="N1636" s="474">
        <f t="shared" si="95"/>
        <v>105.22199999999999</v>
      </c>
      <c r="O1636" s="514"/>
      <c r="P1636" s="486">
        <v>0.6</v>
      </c>
      <c r="Q1636" s="514"/>
      <c r="R1636" s="474">
        <v>141.65</v>
      </c>
      <c r="S1636" s="474">
        <v>84.95</v>
      </c>
      <c r="T1636" s="514"/>
      <c r="U1636" s="474">
        <v>141.65</v>
      </c>
      <c r="V1636" s="474">
        <v>84.95</v>
      </c>
      <c r="W1636" s="514"/>
      <c r="X1636" s="465">
        <v>134.9</v>
      </c>
      <c r="Y1636" s="465">
        <v>80.900000000000006</v>
      </c>
      <c r="Z1636" s="514"/>
      <c r="AA1636" s="465">
        <v>117.3</v>
      </c>
      <c r="AB1636" s="465">
        <v>70.38</v>
      </c>
      <c r="AC1636" s="514"/>
      <c r="AD1636" s="465">
        <v>102</v>
      </c>
      <c r="AE1636" s="465">
        <v>61.199999999999996</v>
      </c>
      <c r="AF1636" s="514"/>
      <c r="AG1636" s="465">
        <v>102</v>
      </c>
      <c r="AH1636" s="465">
        <v>61.199999999999996</v>
      </c>
      <c r="AI1636" s="530"/>
      <c r="AJ1636" s="533"/>
      <c r="AK1636" s="533"/>
      <c r="AL1636" s="533"/>
      <c r="AM1636" s="533"/>
      <c r="AN1636" s="533"/>
      <c r="AO1636" s="533"/>
      <c r="AP1636" s="534"/>
    </row>
    <row r="1637" spans="1:42" ht="24" customHeight="1" outlineLevel="1" x14ac:dyDescent="0.25">
      <c r="A1637" s="493"/>
      <c r="B1637" s="471" t="s">
        <v>8799</v>
      </c>
      <c r="C1637" s="469" t="s">
        <v>4852</v>
      </c>
      <c r="E1637" s="472" t="s">
        <v>17801</v>
      </c>
      <c r="F1637" s="469" t="s">
        <v>4455</v>
      </c>
      <c r="G1637" s="468">
        <v>0.8</v>
      </c>
      <c r="H1637" s="468">
        <v>0.3</v>
      </c>
      <c r="I1637" s="468" t="s">
        <v>4616</v>
      </c>
      <c r="J1637" s="468">
        <v>39</v>
      </c>
      <c r="M1637" s="474">
        <f t="shared" si="96"/>
        <v>537.41999999999996</v>
      </c>
      <c r="N1637" s="474">
        <f t="shared" si="95"/>
        <v>403.06499999999994</v>
      </c>
      <c r="P1637" s="488">
        <v>0.75</v>
      </c>
      <c r="R1637" s="474">
        <v>434.07</v>
      </c>
      <c r="S1637" s="474">
        <v>377.48</v>
      </c>
      <c r="U1637" s="474">
        <v>434.07</v>
      </c>
      <c r="V1637" s="474">
        <v>377.48</v>
      </c>
      <c r="X1637" s="465">
        <v>413.4</v>
      </c>
      <c r="Y1637" s="465">
        <v>359.5</v>
      </c>
      <c r="AA1637" s="474">
        <v>359.49</v>
      </c>
      <c r="AB1637" s="474">
        <v>312.57</v>
      </c>
      <c r="AD1637" s="474">
        <v>312.60000000000002</v>
      </c>
      <c r="AE1637" s="474">
        <v>271.8</v>
      </c>
      <c r="AG1637" s="474">
        <v>312.60000000000002</v>
      </c>
      <c r="AH1637" s="474">
        <v>271.8</v>
      </c>
      <c r="AP1637" s="535"/>
    </row>
    <row r="1638" spans="1:42" ht="24" customHeight="1" outlineLevel="1" x14ac:dyDescent="0.25">
      <c r="A1638" s="493"/>
      <c r="B1638" s="471" t="s">
        <v>8800</v>
      </c>
      <c r="C1638" s="469" t="s">
        <v>4852</v>
      </c>
      <c r="E1638" s="472" t="s">
        <v>17802</v>
      </c>
      <c r="F1638" s="469" t="s">
        <v>4455</v>
      </c>
      <c r="G1638" s="468">
        <v>0.8</v>
      </c>
      <c r="H1638" s="468">
        <v>0.3</v>
      </c>
      <c r="I1638" s="468" t="s">
        <v>4616</v>
      </c>
      <c r="J1638" s="468">
        <v>33</v>
      </c>
      <c r="M1638" s="474">
        <f t="shared" si="96"/>
        <v>473.85</v>
      </c>
      <c r="N1638" s="474">
        <f t="shared" si="95"/>
        <v>341.17200000000003</v>
      </c>
      <c r="P1638" s="488">
        <v>0.72</v>
      </c>
      <c r="R1638" s="474">
        <v>382.73</v>
      </c>
      <c r="S1638" s="474">
        <v>326.02999999999997</v>
      </c>
      <c r="U1638" s="474">
        <v>382.73</v>
      </c>
      <c r="V1638" s="474">
        <v>326.02999999999997</v>
      </c>
      <c r="X1638" s="465">
        <v>364.5</v>
      </c>
      <c r="Y1638" s="465">
        <v>310.5</v>
      </c>
      <c r="AA1638" s="474">
        <v>316.94</v>
      </c>
      <c r="AB1638" s="474">
        <v>270.02</v>
      </c>
      <c r="AD1638" s="474">
        <v>275.60000000000002</v>
      </c>
      <c r="AE1638" s="474">
        <v>234.79999999999998</v>
      </c>
      <c r="AG1638" s="474">
        <v>275.60000000000002</v>
      </c>
      <c r="AH1638" s="474">
        <v>234.79999999999998</v>
      </c>
      <c r="AP1638" s="535"/>
    </row>
    <row r="1639" spans="1:42" ht="24" customHeight="1" outlineLevel="1" x14ac:dyDescent="0.25">
      <c r="A1639" s="493"/>
      <c r="B1639" s="471" t="s">
        <v>8801</v>
      </c>
      <c r="C1639" s="469" t="s">
        <v>4852</v>
      </c>
      <c r="E1639" s="472" t="s">
        <v>17803</v>
      </c>
      <c r="F1639" s="469" t="s">
        <v>4455</v>
      </c>
      <c r="G1639" s="468">
        <v>0.8</v>
      </c>
      <c r="H1639" s="468">
        <v>0.3</v>
      </c>
      <c r="I1639" s="468" t="s">
        <v>4616</v>
      </c>
      <c r="J1639" s="468">
        <v>38</v>
      </c>
      <c r="M1639" s="474">
        <f t="shared" si="96"/>
        <v>238.94000000000003</v>
      </c>
      <c r="N1639" s="474">
        <f t="shared" si="95"/>
        <v>150.53220000000002</v>
      </c>
      <c r="P1639" s="488">
        <v>0.63</v>
      </c>
      <c r="R1639" s="474">
        <v>192.99</v>
      </c>
      <c r="S1639" s="474">
        <v>136.4</v>
      </c>
      <c r="U1639" s="474">
        <v>192.99</v>
      </c>
      <c r="V1639" s="474">
        <v>136.4</v>
      </c>
      <c r="X1639" s="465">
        <v>183.8</v>
      </c>
      <c r="Y1639" s="465">
        <v>129.9</v>
      </c>
      <c r="AA1639" s="474">
        <v>159.85</v>
      </c>
      <c r="AB1639" s="474">
        <v>112.93</v>
      </c>
      <c r="AD1639" s="474">
        <v>139</v>
      </c>
      <c r="AE1639" s="474">
        <v>98.199999999999989</v>
      </c>
      <c r="AG1639" s="474">
        <v>139</v>
      </c>
      <c r="AH1639" s="474">
        <v>98.199999999999989</v>
      </c>
      <c r="AP1639" s="535"/>
    </row>
    <row r="1640" spans="1:42" ht="24" customHeight="1" outlineLevel="1" x14ac:dyDescent="0.25">
      <c r="A1640" s="493"/>
      <c r="B1640" s="471" t="s">
        <v>8802</v>
      </c>
      <c r="C1640" s="469" t="s">
        <v>4852</v>
      </c>
      <c r="E1640" s="472" t="s">
        <v>17804</v>
      </c>
      <c r="F1640" s="469" t="s">
        <v>4455</v>
      </c>
      <c r="G1640" s="468">
        <v>0.8</v>
      </c>
      <c r="H1640" s="468">
        <v>0.3</v>
      </c>
      <c r="I1640" s="468" t="s">
        <v>4616</v>
      </c>
      <c r="J1640" s="477">
        <v>6</v>
      </c>
      <c r="M1640" s="474">
        <f t="shared" si="96"/>
        <v>199.42000000000002</v>
      </c>
      <c r="N1640" s="474">
        <f t="shared" si="95"/>
        <v>125.63460000000001</v>
      </c>
      <c r="P1640" s="488">
        <v>0.63</v>
      </c>
      <c r="R1640" s="474">
        <v>161.07</v>
      </c>
      <c r="S1640" s="474">
        <v>96.6</v>
      </c>
      <c r="U1640" s="474">
        <v>161.07</v>
      </c>
      <c r="V1640" s="474">
        <v>96.6</v>
      </c>
      <c r="X1640" s="465">
        <v>153.4</v>
      </c>
      <c r="Y1640" s="465">
        <v>92</v>
      </c>
      <c r="AA1640" s="474">
        <v>133.4</v>
      </c>
      <c r="AB1640" s="474">
        <v>80.040000000000006</v>
      </c>
      <c r="AD1640" s="474">
        <v>116</v>
      </c>
      <c r="AE1640" s="474">
        <v>69.599999999999994</v>
      </c>
      <c r="AG1640" s="474">
        <v>116</v>
      </c>
      <c r="AH1640" s="474">
        <v>69.599999999999994</v>
      </c>
      <c r="AP1640" s="535"/>
    </row>
    <row r="1641" spans="1:42" ht="24" customHeight="1" outlineLevel="1" x14ac:dyDescent="0.25">
      <c r="A1641" s="493"/>
      <c r="B1641" s="471" t="s">
        <v>8803</v>
      </c>
      <c r="C1641" s="469" t="s">
        <v>4852</v>
      </c>
      <c r="E1641" s="472" t="s">
        <v>17805</v>
      </c>
      <c r="F1641" s="469" t="s">
        <v>4455</v>
      </c>
      <c r="G1641" s="468">
        <v>0.8</v>
      </c>
      <c r="H1641" s="468">
        <v>0.3</v>
      </c>
      <c r="I1641" s="468" t="s">
        <v>4616</v>
      </c>
      <c r="M1641" s="474">
        <f t="shared" si="96"/>
        <v>244.14000000000001</v>
      </c>
      <c r="N1641" s="474">
        <f t="shared" si="95"/>
        <v>175.7808</v>
      </c>
      <c r="P1641" s="488">
        <v>0.72</v>
      </c>
      <c r="R1641" s="474">
        <v>197.19</v>
      </c>
      <c r="S1641" s="474">
        <v>140.49</v>
      </c>
      <c r="U1641" s="474">
        <v>197.19</v>
      </c>
      <c r="V1641" s="474">
        <v>140.49</v>
      </c>
      <c r="X1641" s="465">
        <v>187.8</v>
      </c>
      <c r="Y1641" s="465">
        <v>133.80000000000001</v>
      </c>
      <c r="AA1641" s="474">
        <v>163.30000000000001</v>
      </c>
      <c r="AB1641" s="474">
        <v>116.38</v>
      </c>
      <c r="AD1641" s="474">
        <v>142</v>
      </c>
      <c r="AE1641" s="474">
        <v>101.19999999999999</v>
      </c>
      <c r="AG1641" s="474"/>
      <c r="AH1641" s="474"/>
      <c r="AP1641" s="535"/>
    </row>
    <row r="1642" spans="1:42" ht="24" customHeight="1" outlineLevel="1" x14ac:dyDescent="0.25">
      <c r="A1642" s="493"/>
      <c r="B1642" s="471" t="s">
        <v>19832</v>
      </c>
      <c r="C1642" s="469" t="s">
        <v>4852</v>
      </c>
      <c r="E1642" s="472" t="s">
        <v>19833</v>
      </c>
      <c r="F1642" s="469" t="s">
        <v>4455</v>
      </c>
      <c r="G1642" s="468">
        <v>0.8</v>
      </c>
      <c r="H1642" s="468">
        <v>0.3</v>
      </c>
      <c r="I1642" s="468" t="s">
        <v>4616</v>
      </c>
      <c r="M1642" s="474">
        <v>292.87</v>
      </c>
      <c r="N1642" s="474">
        <f t="shared" si="95"/>
        <v>219.6525</v>
      </c>
      <c r="P1642" s="488">
        <v>0.75</v>
      </c>
      <c r="R1642" s="474">
        <v>0</v>
      </c>
      <c r="S1642" s="474">
        <v>0</v>
      </c>
      <c r="U1642" s="474">
        <v>0</v>
      </c>
      <c r="V1642" s="474">
        <v>0</v>
      </c>
      <c r="X1642" s="465">
        <v>0</v>
      </c>
      <c r="Y1642" s="465">
        <v>0</v>
      </c>
      <c r="AA1642" s="474">
        <v>0</v>
      </c>
      <c r="AB1642" s="474">
        <v>0</v>
      </c>
      <c r="AD1642" s="474"/>
      <c r="AE1642" s="474"/>
      <c r="AG1642" s="474"/>
      <c r="AH1642" s="474"/>
      <c r="AP1642" s="535"/>
    </row>
    <row r="1643" spans="1:42" s="466" customFormat="1" ht="24" customHeight="1" outlineLevel="1" x14ac:dyDescent="0.25">
      <c r="A1643" s="492"/>
      <c r="B1643" s="462" t="s">
        <v>4854</v>
      </c>
      <c r="C1643" s="461" t="s">
        <v>4852</v>
      </c>
      <c r="D1643" s="461"/>
      <c r="E1643" s="466" t="s">
        <v>17800</v>
      </c>
      <c r="F1643" s="461" t="s">
        <v>4455</v>
      </c>
      <c r="G1643" s="464">
        <v>1</v>
      </c>
      <c r="H1643" s="464">
        <v>0.3</v>
      </c>
      <c r="I1643" s="464" t="s">
        <v>4616</v>
      </c>
      <c r="J1643" s="464">
        <v>32</v>
      </c>
      <c r="K1643" s="461">
        <v>2</v>
      </c>
      <c r="L1643" s="464">
        <v>1.2</v>
      </c>
      <c r="M1643" s="474">
        <f t="shared" ref="M1643:M1674" si="97">X1643*$O$3</f>
        <v>194.22000000000003</v>
      </c>
      <c r="N1643" s="474">
        <f t="shared" si="95"/>
        <v>116.53200000000001</v>
      </c>
      <c r="O1643" s="514"/>
      <c r="P1643" s="486">
        <v>0.6</v>
      </c>
      <c r="Q1643" s="514"/>
      <c r="R1643" s="474">
        <v>156.87</v>
      </c>
      <c r="S1643" s="474">
        <v>94.19</v>
      </c>
      <c r="T1643" s="514"/>
      <c r="U1643" s="474">
        <v>156.87</v>
      </c>
      <c r="V1643" s="474">
        <v>94.19</v>
      </c>
      <c r="W1643" s="514"/>
      <c r="X1643" s="465">
        <v>149.4</v>
      </c>
      <c r="Y1643" s="465">
        <v>89.7</v>
      </c>
      <c r="Z1643" s="514"/>
      <c r="AA1643" s="465">
        <v>129.94999999999999</v>
      </c>
      <c r="AB1643" s="465">
        <v>77.97</v>
      </c>
      <c r="AC1643" s="514"/>
      <c r="AD1643" s="465">
        <v>113</v>
      </c>
      <c r="AE1643" s="465">
        <v>67.8</v>
      </c>
      <c r="AF1643" s="514"/>
      <c r="AG1643" s="465">
        <v>113</v>
      </c>
      <c r="AH1643" s="465">
        <v>67.8</v>
      </c>
      <c r="AI1643" s="530"/>
      <c r="AJ1643" s="533"/>
      <c r="AK1643" s="533"/>
      <c r="AL1643" s="533"/>
      <c r="AM1643" s="533"/>
      <c r="AN1643" s="533"/>
      <c r="AO1643" s="533"/>
      <c r="AP1643" s="534"/>
    </row>
    <row r="1644" spans="1:42" ht="24" customHeight="1" outlineLevel="1" x14ac:dyDescent="0.25">
      <c r="A1644" s="493"/>
      <c r="B1644" s="471" t="s">
        <v>8804</v>
      </c>
      <c r="C1644" s="469" t="s">
        <v>4852</v>
      </c>
      <c r="E1644" s="472" t="s">
        <v>17801</v>
      </c>
      <c r="F1644" s="469" t="s">
        <v>4455</v>
      </c>
      <c r="G1644" s="468">
        <v>1</v>
      </c>
      <c r="H1644" s="468">
        <v>0.3</v>
      </c>
      <c r="I1644" s="468" t="s">
        <v>4616</v>
      </c>
      <c r="J1644" s="468">
        <v>39</v>
      </c>
      <c r="M1644" s="474">
        <f t="shared" si="97"/>
        <v>556.4</v>
      </c>
      <c r="N1644" s="474">
        <f t="shared" si="95"/>
        <v>417.29999999999995</v>
      </c>
      <c r="P1644" s="488">
        <v>0.75</v>
      </c>
      <c r="R1644" s="474">
        <v>449.4</v>
      </c>
      <c r="S1644" s="474">
        <v>386.61</v>
      </c>
      <c r="U1644" s="474">
        <v>449.4</v>
      </c>
      <c r="V1644" s="474">
        <v>386.61</v>
      </c>
      <c r="X1644" s="465">
        <v>428</v>
      </c>
      <c r="Y1644" s="465">
        <v>368.2</v>
      </c>
      <c r="AA1644" s="474">
        <v>372.14</v>
      </c>
      <c r="AB1644" s="474">
        <v>320.16000000000003</v>
      </c>
      <c r="AD1644" s="474">
        <v>323.60000000000002</v>
      </c>
      <c r="AE1644" s="474">
        <v>278.39999999999998</v>
      </c>
      <c r="AG1644" s="474">
        <v>323.60000000000002</v>
      </c>
      <c r="AH1644" s="474">
        <v>278.39999999999998</v>
      </c>
      <c r="AP1644" s="535"/>
    </row>
    <row r="1645" spans="1:42" ht="24" customHeight="1" outlineLevel="1" x14ac:dyDescent="0.25">
      <c r="A1645" s="493"/>
      <c r="B1645" s="471" t="s">
        <v>8805</v>
      </c>
      <c r="C1645" s="469" t="s">
        <v>4852</v>
      </c>
      <c r="E1645" s="472" t="s">
        <v>17802</v>
      </c>
      <c r="F1645" s="469" t="s">
        <v>4455</v>
      </c>
      <c r="G1645" s="468">
        <v>1</v>
      </c>
      <c r="H1645" s="468">
        <v>0.3</v>
      </c>
      <c r="I1645" s="468" t="s">
        <v>4616</v>
      </c>
      <c r="J1645" s="468">
        <v>33</v>
      </c>
      <c r="M1645" s="474">
        <f t="shared" si="97"/>
        <v>492.7</v>
      </c>
      <c r="N1645" s="474">
        <f t="shared" si="95"/>
        <v>354.74399999999997</v>
      </c>
      <c r="P1645" s="488">
        <v>0.72</v>
      </c>
      <c r="R1645" s="474">
        <v>397.95</v>
      </c>
      <c r="S1645" s="474">
        <v>335.27</v>
      </c>
      <c r="U1645" s="474">
        <v>397.95</v>
      </c>
      <c r="V1645" s="474">
        <v>335.27</v>
      </c>
      <c r="X1645" s="465">
        <v>379</v>
      </c>
      <c r="Y1645" s="465">
        <v>319.3</v>
      </c>
      <c r="AA1645" s="474">
        <v>329.59</v>
      </c>
      <c r="AB1645" s="474">
        <v>277.61</v>
      </c>
      <c r="AD1645" s="474">
        <v>286.60000000000002</v>
      </c>
      <c r="AE1645" s="474">
        <v>241.39999999999998</v>
      </c>
      <c r="AG1645" s="474">
        <v>286.60000000000002</v>
      </c>
      <c r="AH1645" s="474">
        <v>241.39999999999998</v>
      </c>
      <c r="AP1645" s="535"/>
    </row>
    <row r="1646" spans="1:42" ht="24" customHeight="1" outlineLevel="1" x14ac:dyDescent="0.25">
      <c r="A1646" s="493"/>
      <c r="B1646" s="471" t="s">
        <v>8806</v>
      </c>
      <c r="C1646" s="469" t="s">
        <v>4852</v>
      </c>
      <c r="E1646" s="472" t="s">
        <v>17803</v>
      </c>
      <c r="F1646" s="469" t="s">
        <v>4455</v>
      </c>
      <c r="G1646" s="468">
        <v>1</v>
      </c>
      <c r="H1646" s="468">
        <v>0.3</v>
      </c>
      <c r="I1646" s="468" t="s">
        <v>4616</v>
      </c>
      <c r="J1646" s="468">
        <v>38</v>
      </c>
      <c r="M1646" s="474">
        <f t="shared" si="97"/>
        <v>257.92</v>
      </c>
      <c r="N1646" s="474">
        <f t="shared" si="95"/>
        <v>162.48960000000002</v>
      </c>
      <c r="P1646" s="488">
        <v>0.63</v>
      </c>
      <c r="R1646" s="474">
        <v>208.32</v>
      </c>
      <c r="S1646" s="474">
        <v>145.53</v>
      </c>
      <c r="U1646" s="474">
        <v>208.32</v>
      </c>
      <c r="V1646" s="474">
        <v>145.53</v>
      </c>
      <c r="X1646" s="465">
        <v>198.4</v>
      </c>
      <c r="Y1646" s="465">
        <v>138.6</v>
      </c>
      <c r="AA1646" s="474">
        <v>172.5</v>
      </c>
      <c r="AB1646" s="474">
        <v>120.52</v>
      </c>
      <c r="AD1646" s="474">
        <v>150</v>
      </c>
      <c r="AE1646" s="474">
        <v>104.8</v>
      </c>
      <c r="AG1646" s="474">
        <v>150</v>
      </c>
      <c r="AH1646" s="474">
        <v>104.8</v>
      </c>
      <c r="AP1646" s="535"/>
    </row>
    <row r="1647" spans="1:42" ht="24" customHeight="1" outlineLevel="1" x14ac:dyDescent="0.25">
      <c r="A1647" s="493"/>
      <c r="B1647" s="471" t="s">
        <v>8807</v>
      </c>
      <c r="C1647" s="469" t="s">
        <v>4852</v>
      </c>
      <c r="E1647" s="472" t="s">
        <v>17804</v>
      </c>
      <c r="F1647" s="469" t="s">
        <v>4455</v>
      </c>
      <c r="G1647" s="468">
        <v>1</v>
      </c>
      <c r="H1647" s="468">
        <v>0.3</v>
      </c>
      <c r="I1647" s="468" t="s">
        <v>4616</v>
      </c>
      <c r="J1647" s="477">
        <v>6</v>
      </c>
      <c r="M1647" s="474">
        <f t="shared" si="97"/>
        <v>220.09000000000003</v>
      </c>
      <c r="N1647" s="474">
        <f t="shared" si="95"/>
        <v>138.65670000000003</v>
      </c>
      <c r="P1647" s="488">
        <v>0.63</v>
      </c>
      <c r="R1647" s="474">
        <v>177.77</v>
      </c>
      <c r="S1647" s="474">
        <v>106.68</v>
      </c>
      <c r="U1647" s="474">
        <v>177.77</v>
      </c>
      <c r="V1647" s="474">
        <v>106.68</v>
      </c>
      <c r="X1647" s="465">
        <v>169.3</v>
      </c>
      <c r="Y1647" s="465">
        <v>101.6</v>
      </c>
      <c r="AA1647" s="474">
        <v>147.19999999999999</v>
      </c>
      <c r="AB1647" s="474">
        <v>88.32</v>
      </c>
      <c r="AD1647" s="474">
        <v>128</v>
      </c>
      <c r="AE1647" s="474">
        <v>76.8</v>
      </c>
      <c r="AG1647" s="474">
        <v>128</v>
      </c>
      <c r="AH1647" s="474">
        <v>76.8</v>
      </c>
      <c r="AP1647" s="535"/>
    </row>
    <row r="1648" spans="1:42" ht="24" customHeight="1" outlineLevel="1" x14ac:dyDescent="0.25">
      <c r="A1648" s="493"/>
      <c r="B1648" s="471" t="s">
        <v>8808</v>
      </c>
      <c r="C1648" s="469" t="s">
        <v>4852</v>
      </c>
      <c r="E1648" s="472" t="s">
        <v>17805</v>
      </c>
      <c r="F1648" s="469" t="s">
        <v>4455</v>
      </c>
      <c r="G1648" s="468">
        <v>1</v>
      </c>
      <c r="H1648" s="468">
        <v>0.3</v>
      </c>
      <c r="I1648" s="468" t="s">
        <v>4616</v>
      </c>
      <c r="M1648" s="474">
        <f t="shared" si="97"/>
        <v>262.99</v>
      </c>
      <c r="N1648" s="474">
        <f t="shared" si="95"/>
        <v>189.3528</v>
      </c>
      <c r="P1648" s="488">
        <v>0.72</v>
      </c>
      <c r="R1648" s="474">
        <v>212.42</v>
      </c>
      <c r="S1648" s="474">
        <v>149.72999999999999</v>
      </c>
      <c r="U1648" s="474">
        <v>212.42</v>
      </c>
      <c r="V1648" s="474">
        <v>149.72999999999999</v>
      </c>
      <c r="X1648" s="465">
        <v>202.3</v>
      </c>
      <c r="Y1648" s="465">
        <v>142.6</v>
      </c>
      <c r="AA1648" s="474">
        <v>175.95</v>
      </c>
      <c r="AB1648" s="474">
        <v>123.97</v>
      </c>
      <c r="AD1648" s="474">
        <v>153</v>
      </c>
      <c r="AE1648" s="474">
        <v>107.8</v>
      </c>
      <c r="AG1648" s="474"/>
      <c r="AH1648" s="474"/>
      <c r="AP1648" s="535"/>
    </row>
    <row r="1649" spans="1:42" ht="24" customHeight="1" outlineLevel="1" x14ac:dyDescent="0.25">
      <c r="A1649" s="493"/>
      <c r="B1649" s="471" t="s">
        <v>19834</v>
      </c>
      <c r="C1649" s="469" t="s">
        <v>4852</v>
      </c>
      <c r="E1649" s="472" t="s">
        <v>19833</v>
      </c>
      <c r="F1649" s="469" t="s">
        <v>4455</v>
      </c>
      <c r="G1649" s="468">
        <v>1</v>
      </c>
      <c r="H1649" s="468">
        <v>0.3</v>
      </c>
      <c r="I1649" s="468" t="s">
        <v>4616</v>
      </c>
      <c r="M1649" s="474">
        <f t="shared" si="97"/>
        <v>0</v>
      </c>
      <c r="N1649" s="474">
        <f t="shared" si="95"/>
        <v>0</v>
      </c>
      <c r="P1649" s="488">
        <v>0.75</v>
      </c>
      <c r="R1649" s="474">
        <v>0</v>
      </c>
      <c r="S1649" s="474">
        <v>0</v>
      </c>
      <c r="U1649" s="474">
        <v>0</v>
      </c>
      <c r="V1649" s="474">
        <v>0</v>
      </c>
      <c r="X1649" s="465">
        <v>0</v>
      </c>
      <c r="Y1649" s="465">
        <v>0</v>
      </c>
      <c r="AA1649" s="474">
        <v>0</v>
      </c>
      <c r="AB1649" s="474">
        <v>0</v>
      </c>
      <c r="AD1649" s="474"/>
      <c r="AE1649" s="474"/>
      <c r="AG1649" s="474"/>
      <c r="AH1649" s="474"/>
      <c r="AP1649" s="535"/>
    </row>
    <row r="1650" spans="1:42" s="466" customFormat="1" ht="24" customHeight="1" outlineLevel="1" x14ac:dyDescent="0.25">
      <c r="A1650" s="492"/>
      <c r="B1650" s="462" t="s">
        <v>4855</v>
      </c>
      <c r="C1650" s="461" t="s">
        <v>4852</v>
      </c>
      <c r="D1650" s="461"/>
      <c r="E1650" s="466" t="s">
        <v>17800</v>
      </c>
      <c r="F1650" s="461" t="s">
        <v>4455</v>
      </c>
      <c r="G1650" s="464">
        <v>1.2</v>
      </c>
      <c r="H1650" s="464">
        <v>0.3</v>
      </c>
      <c r="I1650" s="464" t="s">
        <v>4616</v>
      </c>
      <c r="J1650" s="464">
        <v>32</v>
      </c>
      <c r="K1650" s="461">
        <v>2</v>
      </c>
      <c r="L1650" s="464">
        <v>1.2</v>
      </c>
      <c r="M1650" s="474">
        <f t="shared" si="97"/>
        <v>214.89000000000001</v>
      </c>
      <c r="N1650" s="474">
        <f t="shared" si="95"/>
        <v>128.934</v>
      </c>
      <c r="O1650" s="514"/>
      <c r="P1650" s="486">
        <v>0.6</v>
      </c>
      <c r="Q1650" s="514"/>
      <c r="R1650" s="474">
        <v>173.57</v>
      </c>
      <c r="S1650" s="474">
        <v>104.16</v>
      </c>
      <c r="T1650" s="514"/>
      <c r="U1650" s="474">
        <v>173.57</v>
      </c>
      <c r="V1650" s="474">
        <v>104.16</v>
      </c>
      <c r="W1650" s="514"/>
      <c r="X1650" s="465">
        <v>165.3</v>
      </c>
      <c r="Y1650" s="465">
        <v>99.2</v>
      </c>
      <c r="Z1650" s="514"/>
      <c r="AA1650" s="465">
        <v>143.75</v>
      </c>
      <c r="AB1650" s="465">
        <v>86.25</v>
      </c>
      <c r="AC1650" s="514"/>
      <c r="AD1650" s="465">
        <v>125</v>
      </c>
      <c r="AE1650" s="465">
        <v>75</v>
      </c>
      <c r="AF1650" s="514"/>
      <c r="AG1650" s="465">
        <v>125</v>
      </c>
      <c r="AH1650" s="465">
        <v>75</v>
      </c>
      <c r="AI1650" s="530"/>
      <c r="AJ1650" s="533"/>
      <c r="AK1650" s="533"/>
      <c r="AL1650" s="533"/>
      <c r="AM1650" s="533"/>
      <c r="AN1650" s="533"/>
      <c r="AO1650" s="533"/>
      <c r="AP1650" s="534"/>
    </row>
    <row r="1651" spans="1:42" ht="24" customHeight="1" outlineLevel="1" x14ac:dyDescent="0.25">
      <c r="A1651" s="493"/>
      <c r="B1651" s="471" t="s">
        <v>8809</v>
      </c>
      <c r="C1651" s="469" t="s">
        <v>4852</v>
      </c>
      <c r="E1651" s="472" t="s">
        <v>17801</v>
      </c>
      <c r="F1651" s="469" t="s">
        <v>4455</v>
      </c>
      <c r="G1651" s="468">
        <v>1.2</v>
      </c>
      <c r="H1651" s="468">
        <v>0.3</v>
      </c>
      <c r="I1651" s="468" t="s">
        <v>4616</v>
      </c>
      <c r="J1651" s="468">
        <v>39</v>
      </c>
      <c r="M1651" s="474">
        <f t="shared" si="97"/>
        <v>576.94000000000005</v>
      </c>
      <c r="N1651" s="474">
        <f t="shared" si="95"/>
        <v>432.70500000000004</v>
      </c>
      <c r="P1651" s="488">
        <v>0.75</v>
      </c>
      <c r="R1651" s="474">
        <v>465.99</v>
      </c>
      <c r="S1651" s="474">
        <v>396.59</v>
      </c>
      <c r="U1651" s="474">
        <v>465.99</v>
      </c>
      <c r="V1651" s="474">
        <v>396.59</v>
      </c>
      <c r="X1651" s="465">
        <v>443.8</v>
      </c>
      <c r="Y1651" s="465">
        <v>377.7</v>
      </c>
      <c r="AA1651" s="474">
        <v>385.94</v>
      </c>
      <c r="AB1651" s="474">
        <v>328.44</v>
      </c>
      <c r="AD1651" s="474">
        <v>335.6</v>
      </c>
      <c r="AE1651" s="474">
        <v>285.60000000000002</v>
      </c>
      <c r="AG1651" s="474">
        <v>335.6</v>
      </c>
      <c r="AH1651" s="474">
        <v>285.60000000000002</v>
      </c>
      <c r="AP1651" s="535"/>
    </row>
    <row r="1652" spans="1:42" ht="24" customHeight="1" outlineLevel="1" x14ac:dyDescent="0.25">
      <c r="A1652" s="493"/>
      <c r="B1652" s="471" t="s">
        <v>8810</v>
      </c>
      <c r="C1652" s="469" t="s">
        <v>4852</v>
      </c>
      <c r="E1652" s="472" t="s">
        <v>17802</v>
      </c>
      <c r="F1652" s="469" t="s">
        <v>4455</v>
      </c>
      <c r="G1652" s="468">
        <v>1.2</v>
      </c>
      <c r="H1652" s="468">
        <v>0.3</v>
      </c>
      <c r="I1652" s="468" t="s">
        <v>4616</v>
      </c>
      <c r="J1652" s="468">
        <v>33</v>
      </c>
      <c r="M1652" s="474">
        <f t="shared" si="97"/>
        <v>513.37</v>
      </c>
      <c r="N1652" s="474">
        <f t="shared" si="95"/>
        <v>369.62639999999999</v>
      </c>
      <c r="P1652" s="488">
        <v>0.72</v>
      </c>
      <c r="R1652" s="474">
        <v>414.65</v>
      </c>
      <c r="S1652" s="474">
        <v>345.24</v>
      </c>
      <c r="U1652" s="474">
        <v>414.65</v>
      </c>
      <c r="V1652" s="474">
        <v>345.24</v>
      </c>
      <c r="X1652" s="465">
        <v>394.9</v>
      </c>
      <c r="Y1652" s="465">
        <v>328.8</v>
      </c>
      <c r="AA1652" s="474">
        <v>343.39</v>
      </c>
      <c r="AB1652" s="474">
        <v>285.89</v>
      </c>
      <c r="AD1652" s="474">
        <v>298.60000000000002</v>
      </c>
      <c r="AE1652" s="474">
        <v>248.6</v>
      </c>
      <c r="AG1652" s="474">
        <v>298.60000000000002</v>
      </c>
      <c r="AH1652" s="474">
        <v>248.6</v>
      </c>
      <c r="AP1652" s="535"/>
    </row>
    <row r="1653" spans="1:42" ht="24" customHeight="1" outlineLevel="1" x14ac:dyDescent="0.25">
      <c r="A1653" s="493"/>
      <c r="B1653" s="471" t="s">
        <v>8811</v>
      </c>
      <c r="C1653" s="469" t="s">
        <v>4852</v>
      </c>
      <c r="E1653" s="472" t="s">
        <v>17803</v>
      </c>
      <c r="F1653" s="469" t="s">
        <v>4455</v>
      </c>
      <c r="G1653" s="468">
        <v>1.2</v>
      </c>
      <c r="H1653" s="468">
        <v>0.3</v>
      </c>
      <c r="I1653" s="468" t="s">
        <v>4616</v>
      </c>
      <c r="J1653" s="468">
        <v>38</v>
      </c>
      <c r="M1653" s="474">
        <f t="shared" si="97"/>
        <v>278.45999999999998</v>
      </c>
      <c r="N1653" s="474">
        <f t="shared" si="95"/>
        <v>175.4298</v>
      </c>
      <c r="P1653" s="488">
        <v>0.63</v>
      </c>
      <c r="R1653" s="474">
        <v>224.91</v>
      </c>
      <c r="S1653" s="474">
        <v>155.51</v>
      </c>
      <c r="U1653" s="474">
        <v>224.91</v>
      </c>
      <c r="V1653" s="474">
        <v>155.51</v>
      </c>
      <c r="X1653" s="465">
        <v>214.2</v>
      </c>
      <c r="Y1653" s="465">
        <v>148.1</v>
      </c>
      <c r="AA1653" s="474">
        <v>186.3</v>
      </c>
      <c r="AB1653" s="474">
        <v>128.80000000000001</v>
      </c>
      <c r="AD1653" s="474">
        <v>162</v>
      </c>
      <c r="AE1653" s="474">
        <v>112</v>
      </c>
      <c r="AG1653" s="474">
        <v>162</v>
      </c>
      <c r="AH1653" s="474">
        <v>112</v>
      </c>
      <c r="AP1653" s="535"/>
    </row>
    <row r="1654" spans="1:42" ht="24" customHeight="1" outlineLevel="1" x14ac:dyDescent="0.25">
      <c r="A1654" s="493"/>
      <c r="B1654" s="471" t="s">
        <v>8812</v>
      </c>
      <c r="C1654" s="469" t="s">
        <v>4852</v>
      </c>
      <c r="E1654" s="472" t="s">
        <v>17804</v>
      </c>
      <c r="F1654" s="469" t="s">
        <v>4455</v>
      </c>
      <c r="G1654" s="468">
        <v>1.2</v>
      </c>
      <c r="H1654" s="468">
        <v>0.3</v>
      </c>
      <c r="I1654" s="468" t="s">
        <v>4616</v>
      </c>
      <c r="J1654" s="477">
        <v>6</v>
      </c>
      <c r="M1654" s="474">
        <f t="shared" si="97"/>
        <v>244.14000000000001</v>
      </c>
      <c r="N1654" s="474">
        <f t="shared" si="95"/>
        <v>153.8082</v>
      </c>
      <c r="P1654" s="488">
        <v>0.63</v>
      </c>
      <c r="R1654" s="474">
        <v>197.19</v>
      </c>
      <c r="S1654" s="474">
        <v>118.34</v>
      </c>
      <c r="U1654" s="474">
        <v>197.19</v>
      </c>
      <c r="V1654" s="474">
        <v>118.34</v>
      </c>
      <c r="X1654" s="465">
        <v>187.8</v>
      </c>
      <c r="Y1654" s="465">
        <v>112.7</v>
      </c>
      <c r="AA1654" s="474">
        <v>163.30000000000001</v>
      </c>
      <c r="AB1654" s="474">
        <v>97.98</v>
      </c>
      <c r="AD1654" s="474">
        <v>142</v>
      </c>
      <c r="AE1654" s="474">
        <v>85.2</v>
      </c>
      <c r="AG1654" s="474">
        <v>142</v>
      </c>
      <c r="AH1654" s="474">
        <v>85.2</v>
      </c>
      <c r="AP1654" s="535"/>
    </row>
    <row r="1655" spans="1:42" ht="24" customHeight="1" outlineLevel="1" x14ac:dyDescent="0.25">
      <c r="A1655" s="493"/>
      <c r="B1655" s="471" t="s">
        <v>8813</v>
      </c>
      <c r="C1655" s="469" t="s">
        <v>4852</v>
      </c>
      <c r="E1655" s="472" t="s">
        <v>17805</v>
      </c>
      <c r="F1655" s="469" t="s">
        <v>4455</v>
      </c>
      <c r="G1655" s="468">
        <v>1.2</v>
      </c>
      <c r="H1655" s="468">
        <v>0.3</v>
      </c>
      <c r="I1655" s="468" t="s">
        <v>4616</v>
      </c>
      <c r="M1655" s="474">
        <f t="shared" si="97"/>
        <v>283.65999999999997</v>
      </c>
      <c r="N1655" s="474">
        <f t="shared" si="95"/>
        <v>204.23519999999996</v>
      </c>
      <c r="P1655" s="488">
        <v>0.72</v>
      </c>
      <c r="R1655" s="474">
        <v>229.11</v>
      </c>
      <c r="S1655" s="474">
        <v>159.71</v>
      </c>
      <c r="U1655" s="474">
        <v>229.11</v>
      </c>
      <c r="V1655" s="474">
        <v>159.71</v>
      </c>
      <c r="X1655" s="465">
        <v>218.2</v>
      </c>
      <c r="Y1655" s="465">
        <v>152.1</v>
      </c>
      <c r="AA1655" s="474">
        <v>189.75</v>
      </c>
      <c r="AB1655" s="474">
        <v>132.25</v>
      </c>
      <c r="AD1655" s="474">
        <v>165</v>
      </c>
      <c r="AE1655" s="474">
        <v>115</v>
      </c>
      <c r="AG1655" s="474"/>
      <c r="AH1655" s="474"/>
      <c r="AP1655" s="535"/>
    </row>
    <row r="1656" spans="1:42" ht="24" customHeight="1" outlineLevel="1" x14ac:dyDescent="0.25">
      <c r="A1656" s="493"/>
      <c r="B1656" s="471" t="s">
        <v>19835</v>
      </c>
      <c r="C1656" s="469" t="s">
        <v>4852</v>
      </c>
      <c r="E1656" s="472" t="s">
        <v>19833</v>
      </c>
      <c r="F1656" s="469" t="s">
        <v>4455</v>
      </c>
      <c r="G1656" s="468">
        <v>1.2</v>
      </c>
      <c r="H1656" s="468">
        <v>0.3</v>
      </c>
      <c r="I1656" s="468" t="s">
        <v>4616</v>
      </c>
      <c r="M1656" s="474">
        <f t="shared" si="97"/>
        <v>0</v>
      </c>
      <c r="N1656" s="474">
        <f t="shared" si="95"/>
        <v>0</v>
      </c>
      <c r="P1656" s="488">
        <v>0.75</v>
      </c>
      <c r="R1656" s="474">
        <v>0</v>
      </c>
      <c r="S1656" s="474">
        <v>0</v>
      </c>
      <c r="U1656" s="474">
        <v>0</v>
      </c>
      <c r="V1656" s="474">
        <v>0</v>
      </c>
      <c r="X1656" s="465">
        <v>0</v>
      </c>
      <c r="Y1656" s="465">
        <v>0</v>
      </c>
      <c r="AA1656" s="474">
        <v>0</v>
      </c>
      <c r="AB1656" s="474">
        <v>0</v>
      </c>
      <c r="AD1656" s="474"/>
      <c r="AE1656" s="474"/>
      <c r="AG1656" s="474"/>
      <c r="AH1656" s="474"/>
      <c r="AP1656" s="535"/>
    </row>
    <row r="1657" spans="1:42" s="466" customFormat="1" ht="24" customHeight="1" outlineLevel="1" x14ac:dyDescent="0.25">
      <c r="A1657" s="492"/>
      <c r="B1657" s="462" t="s">
        <v>4849</v>
      </c>
      <c r="C1657" s="461" t="s">
        <v>4852</v>
      </c>
      <c r="D1657" s="461"/>
      <c r="E1657" s="466" t="s">
        <v>17806</v>
      </c>
      <c r="F1657" s="461" t="s">
        <v>4455</v>
      </c>
      <c r="G1657" s="464">
        <v>1.8</v>
      </c>
      <c r="H1657" s="464">
        <v>1</v>
      </c>
      <c r="I1657" s="464">
        <v>1</v>
      </c>
      <c r="J1657" s="464">
        <v>268</v>
      </c>
      <c r="K1657" s="461">
        <v>17</v>
      </c>
      <c r="L1657" s="464">
        <v>7.7</v>
      </c>
      <c r="M1657" s="474">
        <f t="shared" si="97"/>
        <v>2023.58</v>
      </c>
      <c r="N1657" s="474">
        <f t="shared" si="95"/>
        <v>1214.1479999999999</v>
      </c>
      <c r="O1657" s="514"/>
      <c r="P1657" s="486">
        <v>0.6</v>
      </c>
      <c r="Q1657" s="514"/>
      <c r="R1657" s="474">
        <v>1634.43</v>
      </c>
      <c r="S1657" s="474">
        <v>980.6</v>
      </c>
      <c r="T1657" s="514"/>
      <c r="U1657" s="474">
        <v>1634.43</v>
      </c>
      <c r="V1657" s="474">
        <v>980.6</v>
      </c>
      <c r="W1657" s="514"/>
      <c r="X1657" s="465">
        <v>1556.6</v>
      </c>
      <c r="Y1657" s="465">
        <v>933.9</v>
      </c>
      <c r="Z1657" s="514"/>
      <c r="AA1657" s="465">
        <v>1353.55</v>
      </c>
      <c r="AB1657" s="465">
        <v>812.13</v>
      </c>
      <c r="AC1657" s="514"/>
      <c r="AD1657" s="465">
        <v>1177</v>
      </c>
      <c r="AE1657" s="465">
        <v>706.19999999999993</v>
      </c>
      <c r="AF1657" s="514"/>
      <c r="AG1657" s="465">
        <v>1177</v>
      </c>
      <c r="AH1657" s="465">
        <v>706.19999999999993</v>
      </c>
      <c r="AI1657" s="530"/>
      <c r="AJ1657" s="533"/>
      <c r="AK1657" s="533"/>
      <c r="AL1657" s="533"/>
      <c r="AM1657" s="533"/>
      <c r="AN1657" s="533"/>
      <c r="AO1657" s="533"/>
      <c r="AP1657" s="534"/>
    </row>
    <row r="1658" spans="1:42" ht="24" customHeight="1" outlineLevel="1" x14ac:dyDescent="0.25">
      <c r="A1658" s="493"/>
      <c r="B1658" s="471" t="s">
        <v>8814</v>
      </c>
      <c r="C1658" s="469" t="s">
        <v>4852</v>
      </c>
      <c r="E1658" s="472" t="s">
        <v>17807</v>
      </c>
      <c r="F1658" s="469" t="s">
        <v>4455</v>
      </c>
      <c r="G1658" s="468">
        <v>1.8</v>
      </c>
      <c r="H1658" s="468">
        <v>1</v>
      </c>
      <c r="I1658" s="468">
        <v>1</v>
      </c>
      <c r="J1658" s="468">
        <v>295</v>
      </c>
      <c r="M1658" s="474">
        <f t="shared" si="97"/>
        <v>2939.56</v>
      </c>
      <c r="N1658" s="474">
        <f t="shared" si="95"/>
        <v>2204.67</v>
      </c>
      <c r="P1658" s="488">
        <v>0.75</v>
      </c>
      <c r="R1658" s="474">
        <v>2374.2600000000002</v>
      </c>
      <c r="S1658" s="474">
        <v>1720.53</v>
      </c>
      <c r="U1658" s="474">
        <v>2374.2600000000002</v>
      </c>
      <c r="V1658" s="474">
        <v>1720.53</v>
      </c>
      <c r="X1658" s="465">
        <v>2261.1999999999998</v>
      </c>
      <c r="Y1658" s="465">
        <v>1638.6</v>
      </c>
      <c r="AA1658" s="474">
        <v>1966.27</v>
      </c>
      <c r="AB1658" s="474">
        <v>1424.85</v>
      </c>
      <c r="AD1658" s="474">
        <v>1709.8</v>
      </c>
      <c r="AE1658" s="474">
        <v>1239</v>
      </c>
      <c r="AG1658" s="474">
        <v>1709.8</v>
      </c>
      <c r="AH1658" s="474">
        <v>1239</v>
      </c>
      <c r="AP1658" s="535"/>
    </row>
    <row r="1659" spans="1:42" ht="24" customHeight="1" outlineLevel="1" x14ac:dyDescent="0.25">
      <c r="A1659" s="493"/>
      <c r="B1659" s="471" t="s">
        <v>8815</v>
      </c>
      <c r="C1659" s="469" t="s">
        <v>4852</v>
      </c>
      <c r="E1659" s="472" t="s">
        <v>17808</v>
      </c>
      <c r="F1659" s="469" t="s">
        <v>4455</v>
      </c>
      <c r="G1659" s="468">
        <v>1.8</v>
      </c>
      <c r="H1659" s="468">
        <v>1</v>
      </c>
      <c r="I1659" s="468">
        <v>1</v>
      </c>
      <c r="J1659" s="468">
        <v>271</v>
      </c>
      <c r="M1659" s="474">
        <f t="shared" si="97"/>
        <v>2685.15</v>
      </c>
      <c r="N1659" s="474">
        <f t="shared" si="95"/>
        <v>1933.308</v>
      </c>
      <c r="P1659" s="488">
        <v>0.72</v>
      </c>
      <c r="R1659" s="474">
        <v>2168.7800000000002</v>
      </c>
      <c r="S1659" s="474">
        <v>1514.94</v>
      </c>
      <c r="U1659" s="474">
        <v>2168.7800000000002</v>
      </c>
      <c r="V1659" s="474">
        <v>1514.94</v>
      </c>
      <c r="X1659" s="465">
        <v>2065.5</v>
      </c>
      <c r="Y1659" s="465">
        <v>1442.8</v>
      </c>
      <c r="AA1659" s="474">
        <v>1796.07</v>
      </c>
      <c r="AB1659" s="474">
        <v>1254.6500000000001</v>
      </c>
      <c r="AD1659" s="474">
        <v>1561.8</v>
      </c>
      <c r="AE1659" s="474">
        <v>1091</v>
      </c>
      <c r="AG1659" s="474">
        <v>1561.8</v>
      </c>
      <c r="AH1659" s="474">
        <v>1091</v>
      </c>
      <c r="AP1659" s="535"/>
    </row>
    <row r="1660" spans="1:42" ht="24" customHeight="1" outlineLevel="1" x14ac:dyDescent="0.25">
      <c r="A1660" s="493"/>
      <c r="B1660" s="471" t="s">
        <v>8816</v>
      </c>
      <c r="C1660" s="469" t="s">
        <v>4852</v>
      </c>
      <c r="E1660" s="472" t="s">
        <v>17809</v>
      </c>
      <c r="F1660" s="469" t="s">
        <v>4455</v>
      </c>
      <c r="G1660" s="468">
        <v>1.8</v>
      </c>
      <c r="H1660" s="468">
        <v>1</v>
      </c>
      <c r="I1660" s="468">
        <v>1</v>
      </c>
      <c r="J1660" s="468">
        <v>292</v>
      </c>
      <c r="M1660" s="474">
        <f t="shared" si="97"/>
        <v>2277.9900000000002</v>
      </c>
      <c r="N1660" s="474">
        <f t="shared" si="95"/>
        <v>1435.1337000000001</v>
      </c>
      <c r="P1660" s="488">
        <v>0.63</v>
      </c>
      <c r="R1660" s="474">
        <v>1839.92</v>
      </c>
      <c r="S1660" s="474">
        <v>1186.19</v>
      </c>
      <c r="U1660" s="474">
        <v>1839.92</v>
      </c>
      <c r="V1660" s="474">
        <v>1186.19</v>
      </c>
      <c r="X1660" s="465">
        <v>1752.3</v>
      </c>
      <c r="Y1660" s="465">
        <v>1129.7</v>
      </c>
      <c r="AA1660" s="474">
        <v>1523.75</v>
      </c>
      <c r="AB1660" s="474">
        <v>982.33</v>
      </c>
      <c r="AD1660" s="474">
        <v>1325</v>
      </c>
      <c r="AE1660" s="474">
        <v>854.19999999999993</v>
      </c>
      <c r="AG1660" s="474">
        <v>1325</v>
      </c>
      <c r="AH1660" s="474">
        <v>854.19999999999993</v>
      </c>
      <c r="AP1660" s="535"/>
    </row>
    <row r="1661" spans="1:42" ht="24" customHeight="1" outlineLevel="1" x14ac:dyDescent="0.25">
      <c r="A1661" s="493"/>
      <c r="B1661" s="471" t="s">
        <v>8817</v>
      </c>
      <c r="C1661" s="469" t="s">
        <v>4852</v>
      </c>
      <c r="E1661" s="472" t="s">
        <v>17810</v>
      </c>
      <c r="F1661" s="469" t="s">
        <v>4455</v>
      </c>
      <c r="G1661" s="468">
        <v>1.8</v>
      </c>
      <c r="H1661" s="468">
        <v>1</v>
      </c>
      <c r="I1661" s="468">
        <v>1</v>
      </c>
      <c r="J1661" s="477">
        <v>50</v>
      </c>
      <c r="M1661" s="474">
        <f t="shared" si="97"/>
        <v>2288.2600000000002</v>
      </c>
      <c r="N1661" s="474">
        <f t="shared" si="95"/>
        <v>1441.6038000000001</v>
      </c>
      <c r="P1661" s="488">
        <v>0.63</v>
      </c>
      <c r="R1661" s="474">
        <v>1848.21</v>
      </c>
      <c r="S1661" s="474">
        <v>1108.9100000000001</v>
      </c>
      <c r="U1661" s="474">
        <v>1848.21</v>
      </c>
      <c r="V1661" s="474">
        <v>1108.9100000000001</v>
      </c>
      <c r="X1661" s="465">
        <v>1760.2</v>
      </c>
      <c r="Y1661" s="465">
        <v>1056.0999999999999</v>
      </c>
      <c r="AA1661" s="474">
        <v>1530.65</v>
      </c>
      <c r="AB1661" s="474">
        <v>918.39</v>
      </c>
      <c r="AD1661" s="474">
        <v>1331</v>
      </c>
      <c r="AE1661" s="474">
        <v>798.6</v>
      </c>
      <c r="AG1661" s="474">
        <v>1331</v>
      </c>
      <c r="AH1661" s="474">
        <v>798.6</v>
      </c>
      <c r="AP1661" s="535"/>
    </row>
    <row r="1662" spans="1:42" ht="24" customHeight="1" outlineLevel="1" x14ac:dyDescent="0.25">
      <c r="A1662" s="493"/>
      <c r="B1662" s="471" t="s">
        <v>8818</v>
      </c>
      <c r="C1662" s="469" t="s">
        <v>4852</v>
      </c>
      <c r="E1662" s="472" t="s">
        <v>17811</v>
      </c>
      <c r="F1662" s="469" t="s">
        <v>4455</v>
      </c>
      <c r="G1662" s="468">
        <v>1.8</v>
      </c>
      <c r="H1662" s="468">
        <v>1</v>
      </c>
      <c r="I1662" s="468">
        <v>1</v>
      </c>
      <c r="M1662" s="474">
        <f t="shared" si="97"/>
        <v>0</v>
      </c>
      <c r="N1662" s="474">
        <f t="shared" si="95"/>
        <v>0</v>
      </c>
      <c r="P1662" s="488">
        <v>0.72</v>
      </c>
      <c r="R1662" s="474">
        <v>0</v>
      </c>
      <c r="S1662" s="474">
        <v>0</v>
      </c>
      <c r="U1662" s="474">
        <v>0</v>
      </c>
      <c r="V1662" s="474">
        <v>0</v>
      </c>
      <c r="X1662" s="465">
        <v>0</v>
      </c>
      <c r="Y1662" s="465">
        <v>0</v>
      </c>
      <c r="AA1662" s="474">
        <v>0</v>
      </c>
      <c r="AB1662" s="474">
        <v>0</v>
      </c>
      <c r="AD1662" s="474"/>
      <c r="AE1662" s="474"/>
      <c r="AG1662" s="474"/>
      <c r="AH1662" s="474"/>
      <c r="AP1662" s="535"/>
    </row>
    <row r="1663" spans="1:42" ht="24" customHeight="1" outlineLevel="1" x14ac:dyDescent="0.25">
      <c r="A1663" s="493"/>
      <c r="B1663" s="471" t="s">
        <v>19836</v>
      </c>
      <c r="C1663" s="469" t="s">
        <v>4852</v>
      </c>
      <c r="E1663" s="472" t="s">
        <v>19837</v>
      </c>
      <c r="F1663" s="469" t="s">
        <v>4455</v>
      </c>
      <c r="G1663" s="468">
        <v>1.8</v>
      </c>
      <c r="H1663" s="468">
        <v>1</v>
      </c>
      <c r="I1663" s="468">
        <v>1</v>
      </c>
      <c r="M1663" s="474">
        <f t="shared" si="97"/>
        <v>0</v>
      </c>
      <c r="N1663" s="474">
        <f t="shared" si="95"/>
        <v>0</v>
      </c>
      <c r="P1663" s="488">
        <v>0.75</v>
      </c>
      <c r="R1663" s="474">
        <v>0</v>
      </c>
      <c r="S1663" s="474">
        <v>0</v>
      </c>
      <c r="U1663" s="474">
        <v>0</v>
      </c>
      <c r="V1663" s="474">
        <v>0</v>
      </c>
      <c r="X1663" s="465">
        <v>0</v>
      </c>
      <c r="Y1663" s="465">
        <v>0</v>
      </c>
      <c r="AA1663" s="474">
        <v>0</v>
      </c>
      <c r="AB1663" s="474">
        <v>0</v>
      </c>
      <c r="AD1663" s="474"/>
      <c r="AE1663" s="474"/>
      <c r="AG1663" s="474"/>
      <c r="AH1663" s="474"/>
      <c r="AP1663" s="535"/>
    </row>
    <row r="1664" spans="1:42" s="466" customFormat="1" ht="24" customHeight="1" outlineLevel="1" x14ac:dyDescent="0.25">
      <c r="A1664" s="492"/>
      <c r="B1664" s="462" t="s">
        <v>4850</v>
      </c>
      <c r="C1664" s="461" t="s">
        <v>4852</v>
      </c>
      <c r="D1664" s="461"/>
      <c r="E1664" s="466" t="s">
        <v>17812</v>
      </c>
      <c r="F1664" s="461" t="s">
        <v>4455</v>
      </c>
      <c r="G1664" s="464">
        <v>1.25</v>
      </c>
      <c r="H1664" s="464">
        <v>1.9</v>
      </c>
      <c r="I1664" s="464">
        <v>1.9</v>
      </c>
      <c r="J1664" s="464">
        <v>288</v>
      </c>
      <c r="K1664" s="461">
        <v>18</v>
      </c>
      <c r="L1664" s="464">
        <v>9.9</v>
      </c>
      <c r="M1664" s="474">
        <f t="shared" si="97"/>
        <v>2140.4500000000003</v>
      </c>
      <c r="N1664" s="474">
        <f t="shared" si="95"/>
        <v>1284.2700000000002</v>
      </c>
      <c r="O1664" s="514"/>
      <c r="P1664" s="486">
        <v>0.6</v>
      </c>
      <c r="Q1664" s="514"/>
      <c r="R1664" s="474">
        <v>1728.83</v>
      </c>
      <c r="S1664" s="474">
        <v>1037.3</v>
      </c>
      <c r="T1664" s="514"/>
      <c r="U1664" s="474">
        <v>1728.83</v>
      </c>
      <c r="V1664" s="474">
        <v>1037.3</v>
      </c>
      <c r="W1664" s="514"/>
      <c r="X1664" s="465">
        <v>1646.5</v>
      </c>
      <c r="Y1664" s="465">
        <v>987.9</v>
      </c>
      <c r="Z1664" s="514"/>
      <c r="AA1664" s="465">
        <v>1431.75</v>
      </c>
      <c r="AB1664" s="465">
        <v>859.05</v>
      </c>
      <c r="AC1664" s="514"/>
      <c r="AD1664" s="465">
        <v>1245</v>
      </c>
      <c r="AE1664" s="465">
        <v>747</v>
      </c>
      <c r="AF1664" s="514"/>
      <c r="AG1664" s="465">
        <v>1245</v>
      </c>
      <c r="AH1664" s="465">
        <v>747</v>
      </c>
      <c r="AI1664" s="530"/>
      <c r="AJ1664" s="533"/>
      <c r="AK1664" s="533"/>
      <c r="AL1664" s="533"/>
      <c r="AM1664" s="533"/>
      <c r="AN1664" s="533"/>
      <c r="AO1664" s="533"/>
      <c r="AP1664" s="534"/>
    </row>
    <row r="1665" spans="1:42" ht="24" customHeight="1" outlineLevel="1" x14ac:dyDescent="0.25">
      <c r="A1665" s="493"/>
      <c r="B1665" s="471" t="s">
        <v>8819</v>
      </c>
      <c r="C1665" s="469" t="s">
        <v>4852</v>
      </c>
      <c r="E1665" s="472" t="s">
        <v>17813</v>
      </c>
      <c r="F1665" s="469" t="s">
        <v>4455</v>
      </c>
      <c r="G1665" s="468">
        <v>1.25</v>
      </c>
      <c r="H1665" s="468">
        <v>1.9</v>
      </c>
      <c r="I1665" s="468">
        <v>1.9</v>
      </c>
      <c r="J1665" s="468">
        <v>327</v>
      </c>
      <c r="M1665" s="474">
        <f t="shared" si="97"/>
        <v>2992.8599999999997</v>
      </c>
      <c r="N1665" s="474">
        <f t="shared" ref="N1665:N1728" si="98">M1665*P1665</f>
        <v>2244.6449999999995</v>
      </c>
      <c r="P1665" s="488">
        <v>0.75</v>
      </c>
      <c r="R1665" s="474">
        <v>2417.31</v>
      </c>
      <c r="S1665" s="474">
        <v>1725.78</v>
      </c>
      <c r="U1665" s="474">
        <v>2417.31</v>
      </c>
      <c r="V1665" s="474">
        <v>1725.78</v>
      </c>
      <c r="X1665" s="465">
        <v>2302.1999999999998</v>
      </c>
      <c r="Y1665" s="465">
        <v>1643.6</v>
      </c>
      <c r="AA1665" s="474">
        <v>2001.92</v>
      </c>
      <c r="AB1665" s="474">
        <v>1429.22</v>
      </c>
      <c r="AD1665" s="474">
        <v>1740.8</v>
      </c>
      <c r="AE1665" s="474">
        <v>1242.8</v>
      </c>
      <c r="AG1665" s="474">
        <v>1740.8</v>
      </c>
      <c r="AH1665" s="474">
        <v>1242.8</v>
      </c>
      <c r="AP1665" s="535"/>
    </row>
    <row r="1666" spans="1:42" ht="24" customHeight="1" outlineLevel="1" x14ac:dyDescent="0.25">
      <c r="A1666" s="493"/>
      <c r="B1666" s="471" t="s">
        <v>8820</v>
      </c>
      <c r="C1666" s="469" t="s">
        <v>4852</v>
      </c>
      <c r="E1666" s="472" t="s">
        <v>17814</v>
      </c>
      <c r="F1666" s="469" t="s">
        <v>4455</v>
      </c>
      <c r="G1666" s="468">
        <v>1.25</v>
      </c>
      <c r="H1666" s="468">
        <v>1.9</v>
      </c>
      <c r="I1666" s="468">
        <v>1.96</v>
      </c>
      <c r="J1666" s="468">
        <v>291</v>
      </c>
      <c r="M1666" s="474">
        <f t="shared" si="97"/>
        <v>2802.0200000000004</v>
      </c>
      <c r="N1666" s="474">
        <f t="shared" si="98"/>
        <v>2017.4544000000003</v>
      </c>
      <c r="P1666" s="488">
        <v>0.72</v>
      </c>
      <c r="R1666" s="474">
        <v>2263.17</v>
      </c>
      <c r="S1666" s="474">
        <v>1571.64</v>
      </c>
      <c r="U1666" s="474">
        <v>2263.17</v>
      </c>
      <c r="V1666" s="474">
        <v>1571.64</v>
      </c>
      <c r="X1666" s="465">
        <v>2155.4</v>
      </c>
      <c r="Y1666" s="465">
        <v>1496.8</v>
      </c>
      <c r="AA1666" s="474">
        <v>1874.27</v>
      </c>
      <c r="AB1666" s="474">
        <v>1301.57</v>
      </c>
      <c r="AD1666" s="474">
        <v>1629.8</v>
      </c>
      <c r="AE1666" s="474">
        <v>1131.8</v>
      </c>
      <c r="AG1666" s="474">
        <v>1629.8</v>
      </c>
      <c r="AH1666" s="474">
        <v>1131.8</v>
      </c>
      <c r="AP1666" s="535"/>
    </row>
    <row r="1667" spans="1:42" ht="24" customHeight="1" outlineLevel="1" x14ac:dyDescent="0.25">
      <c r="A1667" s="493"/>
      <c r="B1667" s="471" t="s">
        <v>8821</v>
      </c>
      <c r="C1667" s="469" t="s">
        <v>4852</v>
      </c>
      <c r="E1667" s="472" t="s">
        <v>17815</v>
      </c>
      <c r="F1667" s="469" t="s">
        <v>4455</v>
      </c>
      <c r="G1667" s="468">
        <v>1.25</v>
      </c>
      <c r="H1667" s="468">
        <v>1.9</v>
      </c>
      <c r="I1667" s="468">
        <v>1.9</v>
      </c>
      <c r="J1667" s="468">
        <v>324</v>
      </c>
      <c r="M1667" s="474">
        <f t="shared" si="97"/>
        <v>2331.29</v>
      </c>
      <c r="N1667" s="474">
        <f t="shared" si="98"/>
        <v>1468.7127</v>
      </c>
      <c r="P1667" s="488">
        <v>0.63</v>
      </c>
      <c r="R1667" s="474">
        <v>1882.97</v>
      </c>
      <c r="S1667" s="474">
        <v>1191.44</v>
      </c>
      <c r="U1667" s="474">
        <v>1882.97</v>
      </c>
      <c r="V1667" s="474">
        <v>1191.44</v>
      </c>
      <c r="X1667" s="465">
        <v>1793.3</v>
      </c>
      <c r="Y1667" s="465">
        <v>1134.7</v>
      </c>
      <c r="AA1667" s="474">
        <v>1559.4</v>
      </c>
      <c r="AB1667" s="474">
        <v>986.7</v>
      </c>
      <c r="AD1667" s="474">
        <v>1356</v>
      </c>
      <c r="AE1667" s="474">
        <v>858</v>
      </c>
      <c r="AG1667" s="474">
        <v>1356</v>
      </c>
      <c r="AH1667" s="474">
        <v>858</v>
      </c>
      <c r="AP1667" s="535"/>
    </row>
    <row r="1668" spans="1:42" ht="24" customHeight="1" outlineLevel="1" x14ac:dyDescent="0.25">
      <c r="A1668" s="493"/>
      <c r="B1668" s="471" t="s">
        <v>8822</v>
      </c>
      <c r="C1668" s="469" t="s">
        <v>4852</v>
      </c>
      <c r="E1668" s="472" t="s">
        <v>17816</v>
      </c>
      <c r="F1668" s="469" t="s">
        <v>4455</v>
      </c>
      <c r="G1668" s="468">
        <v>1.25</v>
      </c>
      <c r="H1668" s="468">
        <v>1.9</v>
      </c>
      <c r="I1668" s="468">
        <v>1.9</v>
      </c>
      <c r="J1668" s="477">
        <v>54</v>
      </c>
      <c r="M1668" s="474">
        <f t="shared" si="97"/>
        <v>2419.04</v>
      </c>
      <c r="N1668" s="474">
        <f t="shared" si="98"/>
        <v>1523.9952000000001</v>
      </c>
      <c r="P1668" s="488">
        <v>0.63</v>
      </c>
      <c r="R1668" s="474">
        <v>1953.84</v>
      </c>
      <c r="S1668" s="474">
        <v>1172.33</v>
      </c>
      <c r="U1668" s="474">
        <v>1953.84</v>
      </c>
      <c r="V1668" s="474">
        <v>1172.33</v>
      </c>
      <c r="X1668" s="465">
        <v>1860.8</v>
      </c>
      <c r="Y1668" s="465">
        <v>1116.5</v>
      </c>
      <c r="AA1668" s="474">
        <v>1618.05</v>
      </c>
      <c r="AB1668" s="474">
        <v>970.83</v>
      </c>
      <c r="AD1668" s="474">
        <v>1407</v>
      </c>
      <c r="AE1668" s="474">
        <v>844.19999999999993</v>
      </c>
      <c r="AG1668" s="474">
        <v>1407</v>
      </c>
      <c r="AH1668" s="474">
        <v>844.19999999999993</v>
      </c>
      <c r="AP1668" s="535"/>
    </row>
    <row r="1669" spans="1:42" ht="24" customHeight="1" outlineLevel="1" x14ac:dyDescent="0.25">
      <c r="A1669" s="493"/>
      <c r="B1669" s="471" t="s">
        <v>8823</v>
      </c>
      <c r="C1669" s="469" t="s">
        <v>4852</v>
      </c>
      <c r="E1669" s="472" t="s">
        <v>17817</v>
      </c>
      <c r="F1669" s="469" t="s">
        <v>4455</v>
      </c>
      <c r="G1669" s="468">
        <v>1.25</v>
      </c>
      <c r="H1669" s="468">
        <v>1.9</v>
      </c>
      <c r="I1669" s="468">
        <v>1.9</v>
      </c>
      <c r="M1669" s="474">
        <f t="shared" si="97"/>
        <v>0</v>
      </c>
      <c r="N1669" s="474">
        <f t="shared" si="98"/>
        <v>0</v>
      </c>
      <c r="P1669" s="488">
        <v>0.72</v>
      </c>
      <c r="R1669" s="474">
        <v>0</v>
      </c>
      <c r="S1669" s="474">
        <v>0</v>
      </c>
      <c r="U1669" s="474">
        <v>0</v>
      </c>
      <c r="V1669" s="474">
        <v>0</v>
      </c>
      <c r="X1669" s="465">
        <v>0</v>
      </c>
      <c r="Y1669" s="465">
        <v>0</v>
      </c>
      <c r="AA1669" s="474">
        <v>0</v>
      </c>
      <c r="AB1669" s="474">
        <v>0</v>
      </c>
      <c r="AD1669" s="474"/>
      <c r="AE1669" s="474"/>
      <c r="AG1669" s="474"/>
      <c r="AH1669" s="474"/>
      <c r="AP1669" s="535"/>
    </row>
    <row r="1670" spans="1:42" ht="24" customHeight="1" outlineLevel="1" x14ac:dyDescent="0.25">
      <c r="A1670" s="493"/>
      <c r="B1670" s="471" t="s">
        <v>19838</v>
      </c>
      <c r="C1670" s="469" t="s">
        <v>4852</v>
      </c>
      <c r="E1670" s="472" t="s">
        <v>19839</v>
      </c>
      <c r="F1670" s="469" t="s">
        <v>4455</v>
      </c>
      <c r="G1670" s="468">
        <v>1.25</v>
      </c>
      <c r="H1670" s="468">
        <v>1.9</v>
      </c>
      <c r="I1670" s="468">
        <v>1.9</v>
      </c>
      <c r="M1670" s="474">
        <f t="shared" si="97"/>
        <v>0</v>
      </c>
      <c r="N1670" s="474">
        <f t="shared" si="98"/>
        <v>0</v>
      </c>
      <c r="P1670" s="488">
        <v>0.75</v>
      </c>
      <c r="R1670" s="474">
        <v>0</v>
      </c>
      <c r="S1670" s="474">
        <v>0</v>
      </c>
      <c r="U1670" s="474">
        <v>0</v>
      </c>
      <c r="V1670" s="474">
        <v>0</v>
      </c>
      <c r="X1670" s="465">
        <v>0</v>
      </c>
      <c r="Y1670" s="465">
        <v>0</v>
      </c>
      <c r="AA1670" s="474">
        <v>0</v>
      </c>
      <c r="AB1670" s="474">
        <v>0</v>
      </c>
      <c r="AD1670" s="474"/>
      <c r="AE1670" s="474"/>
      <c r="AG1670" s="474"/>
      <c r="AH1670" s="474"/>
      <c r="AP1670" s="535"/>
    </row>
    <row r="1671" spans="1:42" s="466" customFormat="1" ht="24" customHeight="1" outlineLevel="1" x14ac:dyDescent="0.25">
      <c r="A1671" s="492"/>
      <c r="B1671" s="462" t="s">
        <v>4851</v>
      </c>
      <c r="C1671" s="461" t="s">
        <v>4852</v>
      </c>
      <c r="D1671" s="461"/>
      <c r="E1671" s="466" t="s">
        <v>8256</v>
      </c>
      <c r="F1671" s="461" t="s">
        <v>4455</v>
      </c>
      <c r="G1671" s="464">
        <v>1.6</v>
      </c>
      <c r="H1671" s="464">
        <v>1.1000000000000001</v>
      </c>
      <c r="I1671" s="464" t="s">
        <v>4616</v>
      </c>
      <c r="J1671" s="464">
        <v>176</v>
      </c>
      <c r="K1671" s="461">
        <v>11</v>
      </c>
      <c r="L1671" s="464">
        <v>4.5999999999999996</v>
      </c>
      <c r="M1671" s="474">
        <f t="shared" si="97"/>
        <v>1308.32</v>
      </c>
      <c r="N1671" s="474">
        <f t="shared" si="98"/>
        <v>784.99199999999996</v>
      </c>
      <c r="O1671" s="514"/>
      <c r="P1671" s="486">
        <v>0.6</v>
      </c>
      <c r="Q1671" s="514"/>
      <c r="R1671" s="474">
        <v>1056.72</v>
      </c>
      <c r="S1671" s="474">
        <v>634.1</v>
      </c>
      <c r="T1671" s="514"/>
      <c r="U1671" s="474">
        <v>1056.72</v>
      </c>
      <c r="V1671" s="474">
        <v>634.1</v>
      </c>
      <c r="W1671" s="514"/>
      <c r="X1671" s="465">
        <v>1006.4</v>
      </c>
      <c r="Y1671" s="465">
        <v>603.9</v>
      </c>
      <c r="Z1671" s="514"/>
      <c r="AA1671" s="465">
        <v>875.15</v>
      </c>
      <c r="AB1671" s="465">
        <v>525.09</v>
      </c>
      <c r="AC1671" s="514"/>
      <c r="AD1671" s="465">
        <v>761</v>
      </c>
      <c r="AE1671" s="465">
        <v>456.59999999999997</v>
      </c>
      <c r="AF1671" s="514"/>
      <c r="AG1671" s="465">
        <v>761</v>
      </c>
      <c r="AH1671" s="465">
        <v>456.59999999999997</v>
      </c>
      <c r="AI1671" s="530"/>
      <c r="AJ1671" s="533"/>
      <c r="AK1671" s="533"/>
      <c r="AL1671" s="533"/>
      <c r="AM1671" s="533"/>
      <c r="AN1671" s="533"/>
      <c r="AO1671" s="533"/>
      <c r="AP1671" s="534"/>
    </row>
    <row r="1672" spans="1:42" ht="24" customHeight="1" outlineLevel="1" x14ac:dyDescent="0.25">
      <c r="A1672" s="493"/>
      <c r="B1672" s="471" t="s">
        <v>8824</v>
      </c>
      <c r="C1672" s="469" t="s">
        <v>4852</v>
      </c>
      <c r="E1672" s="472" t="s">
        <v>11366</v>
      </c>
      <c r="F1672" s="469" t="s">
        <v>4455</v>
      </c>
      <c r="G1672" s="468">
        <v>1.6</v>
      </c>
      <c r="H1672" s="468">
        <v>1.1000000000000001</v>
      </c>
      <c r="I1672" s="468" t="s">
        <v>4616</v>
      </c>
      <c r="J1672" s="468">
        <v>207</v>
      </c>
      <c r="M1672" s="474">
        <f t="shared" si="97"/>
        <v>1979.25</v>
      </c>
      <c r="N1672" s="474">
        <f t="shared" si="98"/>
        <v>1484.4375</v>
      </c>
      <c r="P1672" s="488">
        <v>0.75</v>
      </c>
      <c r="R1672" s="474">
        <v>1598.63</v>
      </c>
      <c r="S1672" s="474">
        <v>1175.9000000000001</v>
      </c>
      <c r="U1672" s="474">
        <v>1598.63</v>
      </c>
      <c r="V1672" s="474">
        <v>1175.9000000000001</v>
      </c>
      <c r="X1672" s="465">
        <v>1522.5</v>
      </c>
      <c r="Y1672" s="465">
        <v>1119.9000000000001</v>
      </c>
      <c r="AA1672" s="474">
        <v>1323.88</v>
      </c>
      <c r="AB1672" s="474">
        <v>973.82</v>
      </c>
      <c r="AD1672" s="474">
        <v>1151.2</v>
      </c>
      <c r="AE1672" s="474">
        <v>846.8</v>
      </c>
      <c r="AG1672" s="474">
        <v>1151.2</v>
      </c>
      <c r="AH1672" s="474">
        <v>846.8</v>
      </c>
      <c r="AP1672" s="535"/>
    </row>
    <row r="1673" spans="1:42" ht="24" customHeight="1" outlineLevel="1" x14ac:dyDescent="0.25">
      <c r="A1673" s="493"/>
      <c r="B1673" s="471" t="s">
        <v>8825</v>
      </c>
      <c r="C1673" s="469" t="s">
        <v>4852</v>
      </c>
      <c r="E1673" s="472" t="s">
        <v>17818</v>
      </c>
      <c r="F1673" s="469" t="s">
        <v>4455</v>
      </c>
      <c r="G1673" s="468">
        <v>1.6</v>
      </c>
      <c r="H1673" s="468">
        <v>1.1000000000000001</v>
      </c>
      <c r="I1673" s="468" t="s">
        <v>4616</v>
      </c>
      <c r="J1673" s="468">
        <v>177</v>
      </c>
      <c r="M1673" s="474">
        <f t="shared" si="97"/>
        <v>1788.41</v>
      </c>
      <c r="N1673" s="474">
        <f t="shared" si="98"/>
        <v>1287.6551999999999</v>
      </c>
      <c r="P1673" s="488">
        <v>0.72</v>
      </c>
      <c r="R1673" s="474">
        <v>1444.49</v>
      </c>
      <c r="S1673" s="474">
        <v>1021.76</v>
      </c>
      <c r="U1673" s="474">
        <v>1444.49</v>
      </c>
      <c r="V1673" s="474">
        <v>1021.76</v>
      </c>
      <c r="X1673" s="465">
        <v>1375.7</v>
      </c>
      <c r="Y1673" s="465">
        <v>973.1</v>
      </c>
      <c r="AA1673" s="474">
        <v>1196.23</v>
      </c>
      <c r="AB1673" s="474">
        <v>846.17</v>
      </c>
      <c r="AD1673" s="474">
        <v>1040.2</v>
      </c>
      <c r="AE1673" s="474">
        <v>735.8</v>
      </c>
      <c r="AG1673" s="474">
        <v>1040.2</v>
      </c>
      <c r="AH1673" s="474">
        <v>735.8</v>
      </c>
      <c r="AP1673" s="535"/>
    </row>
    <row r="1674" spans="1:42" ht="24" customHeight="1" outlineLevel="1" x14ac:dyDescent="0.25">
      <c r="A1674" s="493"/>
      <c r="B1674" s="471" t="s">
        <v>8826</v>
      </c>
      <c r="C1674" s="469" t="s">
        <v>4852</v>
      </c>
      <c r="E1674" s="472" t="s">
        <v>11368</v>
      </c>
      <c r="F1674" s="469" t="s">
        <v>4455</v>
      </c>
      <c r="G1674" s="468">
        <v>1.6</v>
      </c>
      <c r="H1674" s="468">
        <v>1.1000000000000001</v>
      </c>
      <c r="I1674" s="468" t="s">
        <v>4616</v>
      </c>
      <c r="J1674" s="468">
        <v>206</v>
      </c>
      <c r="M1674" s="474">
        <f t="shared" si="97"/>
        <v>1499.16</v>
      </c>
      <c r="N1674" s="474">
        <f t="shared" si="98"/>
        <v>944.47080000000005</v>
      </c>
      <c r="P1674" s="488">
        <v>0.63</v>
      </c>
      <c r="R1674" s="474">
        <v>1210.8599999999999</v>
      </c>
      <c r="S1674" s="474">
        <v>788.24</v>
      </c>
      <c r="U1674" s="474">
        <v>1210.8599999999999</v>
      </c>
      <c r="V1674" s="474">
        <v>788.24</v>
      </c>
      <c r="X1674" s="465">
        <v>1153.2</v>
      </c>
      <c r="Y1674" s="465">
        <v>750.7</v>
      </c>
      <c r="AA1674" s="474">
        <v>1002.8</v>
      </c>
      <c r="AB1674" s="474">
        <v>652.74</v>
      </c>
      <c r="AD1674" s="474">
        <v>872</v>
      </c>
      <c r="AE1674" s="474">
        <v>567.59999999999991</v>
      </c>
      <c r="AG1674" s="474">
        <v>872</v>
      </c>
      <c r="AH1674" s="474">
        <v>567.59999999999991</v>
      </c>
      <c r="AP1674" s="535"/>
    </row>
    <row r="1675" spans="1:42" ht="24" customHeight="1" outlineLevel="1" x14ac:dyDescent="0.25">
      <c r="A1675" s="493"/>
      <c r="B1675" s="471" t="s">
        <v>8827</v>
      </c>
      <c r="C1675" s="469" t="s">
        <v>4852</v>
      </c>
      <c r="E1675" s="472" t="s">
        <v>11369</v>
      </c>
      <c r="F1675" s="469" t="s">
        <v>4455</v>
      </c>
      <c r="G1675" s="468">
        <v>1.6</v>
      </c>
      <c r="H1675" s="468">
        <v>1.1000000000000001</v>
      </c>
      <c r="I1675" s="468" t="s">
        <v>4616</v>
      </c>
      <c r="J1675" s="477">
        <v>33</v>
      </c>
      <c r="M1675" s="474">
        <f t="shared" ref="M1675:M1706" si="99">X1675*$O$3</f>
        <v>1478.6200000000001</v>
      </c>
      <c r="N1675" s="474">
        <f t="shared" si="98"/>
        <v>931.53060000000005</v>
      </c>
      <c r="P1675" s="488">
        <v>0.63</v>
      </c>
      <c r="R1675" s="474">
        <v>1194.27</v>
      </c>
      <c r="S1675" s="474">
        <v>716.52</v>
      </c>
      <c r="U1675" s="474">
        <v>1194.27</v>
      </c>
      <c r="V1675" s="474">
        <v>716.52</v>
      </c>
      <c r="X1675" s="465">
        <v>1137.4000000000001</v>
      </c>
      <c r="Y1675" s="465">
        <v>682.4</v>
      </c>
      <c r="AA1675" s="474">
        <v>989</v>
      </c>
      <c r="AB1675" s="474">
        <v>593.4</v>
      </c>
      <c r="AD1675" s="474">
        <v>860</v>
      </c>
      <c r="AE1675" s="474">
        <v>516</v>
      </c>
      <c r="AG1675" s="474">
        <v>860</v>
      </c>
      <c r="AH1675" s="474">
        <v>516</v>
      </c>
      <c r="AP1675" s="535"/>
    </row>
    <row r="1676" spans="1:42" ht="24" customHeight="1" outlineLevel="1" x14ac:dyDescent="0.25">
      <c r="A1676" s="493"/>
      <c r="B1676" s="471" t="s">
        <v>8828</v>
      </c>
      <c r="C1676" s="469" t="s">
        <v>4852</v>
      </c>
      <c r="E1676" s="472" t="s">
        <v>17819</v>
      </c>
      <c r="F1676" s="469" t="s">
        <v>4455</v>
      </c>
      <c r="G1676" s="468">
        <v>1.6</v>
      </c>
      <c r="H1676" s="468">
        <v>1.1000000000000001</v>
      </c>
      <c r="I1676" s="468" t="s">
        <v>4616</v>
      </c>
      <c r="M1676" s="474">
        <f t="shared" si="99"/>
        <v>0</v>
      </c>
      <c r="N1676" s="474">
        <f t="shared" si="98"/>
        <v>0</v>
      </c>
      <c r="P1676" s="488">
        <v>0.72</v>
      </c>
      <c r="R1676" s="474">
        <v>0</v>
      </c>
      <c r="S1676" s="474">
        <v>0</v>
      </c>
      <c r="U1676" s="474">
        <v>0</v>
      </c>
      <c r="V1676" s="474">
        <v>0</v>
      </c>
      <c r="X1676" s="465">
        <v>0</v>
      </c>
      <c r="Y1676" s="465">
        <v>0</v>
      </c>
      <c r="AA1676" s="474">
        <v>0</v>
      </c>
      <c r="AB1676" s="474">
        <v>0</v>
      </c>
      <c r="AD1676" s="474"/>
      <c r="AE1676" s="474"/>
      <c r="AG1676" s="474"/>
      <c r="AH1676" s="474"/>
      <c r="AP1676" s="535"/>
    </row>
    <row r="1677" spans="1:42" ht="24" customHeight="1" outlineLevel="1" x14ac:dyDescent="0.25">
      <c r="A1677" s="493"/>
      <c r="B1677" s="471" t="s">
        <v>19840</v>
      </c>
      <c r="C1677" s="469" t="s">
        <v>4852</v>
      </c>
      <c r="E1677" s="472" t="s">
        <v>19841</v>
      </c>
      <c r="F1677" s="469" t="s">
        <v>4455</v>
      </c>
      <c r="G1677" s="468">
        <v>1.6</v>
      </c>
      <c r="H1677" s="468">
        <v>1.1000000000000001</v>
      </c>
      <c r="I1677" s="468" t="s">
        <v>4616</v>
      </c>
      <c r="M1677" s="474">
        <f t="shared" si="99"/>
        <v>0</v>
      </c>
      <c r="N1677" s="474">
        <f t="shared" si="98"/>
        <v>0</v>
      </c>
      <c r="P1677" s="488">
        <v>0.75</v>
      </c>
      <c r="R1677" s="474">
        <v>0</v>
      </c>
      <c r="S1677" s="474">
        <v>0</v>
      </c>
      <c r="U1677" s="474">
        <v>0</v>
      </c>
      <c r="V1677" s="474">
        <v>0</v>
      </c>
      <c r="X1677" s="465">
        <v>0</v>
      </c>
      <c r="Y1677" s="465">
        <v>0</v>
      </c>
      <c r="AA1677" s="474">
        <v>0</v>
      </c>
      <c r="AB1677" s="474">
        <v>0</v>
      </c>
      <c r="AD1677" s="474"/>
      <c r="AE1677" s="474"/>
      <c r="AG1677" s="474"/>
      <c r="AH1677" s="474"/>
      <c r="AP1677" s="535"/>
    </row>
    <row r="1678" spans="1:42" s="466" customFormat="1" ht="24" customHeight="1" outlineLevel="1" x14ac:dyDescent="0.25">
      <c r="A1678" s="492"/>
      <c r="B1678" s="462" t="s">
        <v>4470</v>
      </c>
      <c r="C1678" s="461" t="s">
        <v>4474</v>
      </c>
      <c r="D1678" s="461"/>
      <c r="E1678" s="466" t="s">
        <v>21263</v>
      </c>
      <c r="F1678" s="461" t="s">
        <v>4455</v>
      </c>
      <c r="G1678" s="464">
        <v>4.5999999999999996</v>
      </c>
      <c r="H1678" s="464">
        <v>1.66</v>
      </c>
      <c r="I1678" s="464">
        <v>0.5</v>
      </c>
      <c r="J1678" s="464">
        <v>284</v>
      </c>
      <c r="K1678" s="461"/>
      <c r="L1678" s="464"/>
      <c r="M1678" s="474">
        <f t="shared" si="99"/>
        <v>3737.63</v>
      </c>
      <c r="N1678" s="474">
        <f t="shared" si="98"/>
        <v>2242.578</v>
      </c>
      <c r="O1678" s="514"/>
      <c r="P1678" s="486">
        <v>0.6</v>
      </c>
      <c r="Q1678" s="514"/>
      <c r="R1678" s="474">
        <v>3018.86</v>
      </c>
      <c r="S1678" s="474">
        <v>1811.36</v>
      </c>
      <c r="T1678" s="514"/>
      <c r="U1678" s="474">
        <v>3018.86</v>
      </c>
      <c r="V1678" s="474">
        <v>1811.36</v>
      </c>
      <c r="W1678" s="514"/>
      <c r="X1678" s="465">
        <v>2875.1</v>
      </c>
      <c r="Y1678" s="465">
        <v>1725.1</v>
      </c>
      <c r="Z1678" s="514"/>
      <c r="AA1678" s="465">
        <v>2500.1</v>
      </c>
      <c r="AB1678" s="465">
        <v>1500.06</v>
      </c>
      <c r="AC1678" s="514"/>
      <c r="AD1678" s="465">
        <v>2174</v>
      </c>
      <c r="AE1678" s="465">
        <v>1304.3999999999999</v>
      </c>
      <c r="AF1678" s="514"/>
      <c r="AG1678" s="465">
        <v>2174</v>
      </c>
      <c r="AH1678" s="465">
        <v>1304.3999999999999</v>
      </c>
      <c r="AI1678" s="530"/>
      <c r="AJ1678" s="533"/>
      <c r="AK1678" s="533"/>
      <c r="AL1678" s="533"/>
      <c r="AM1678" s="533"/>
      <c r="AN1678" s="533"/>
      <c r="AO1678" s="533"/>
      <c r="AP1678" s="534"/>
    </row>
    <row r="1679" spans="1:42" ht="24" customHeight="1" outlineLevel="1" x14ac:dyDescent="0.25">
      <c r="A1679" s="493"/>
      <c r="B1679" s="471" t="s">
        <v>8829</v>
      </c>
      <c r="C1679" s="469" t="s">
        <v>4474</v>
      </c>
      <c r="E1679" s="472" t="s">
        <v>21265</v>
      </c>
      <c r="F1679" s="469" t="s">
        <v>4455</v>
      </c>
      <c r="G1679" s="468">
        <v>4.5999999999999996</v>
      </c>
      <c r="H1679" s="468">
        <v>1.66</v>
      </c>
      <c r="I1679" s="468">
        <v>0.5</v>
      </c>
      <c r="J1679" s="468">
        <v>312</v>
      </c>
      <c r="M1679" s="474">
        <f t="shared" si="99"/>
        <v>5053.1000000000004</v>
      </c>
      <c r="N1679" s="474">
        <f t="shared" si="98"/>
        <v>3789.8250000000003</v>
      </c>
      <c r="P1679" s="488">
        <v>0.75</v>
      </c>
      <c r="R1679" s="474">
        <v>4081.35</v>
      </c>
      <c r="S1679" s="474">
        <v>2873.75</v>
      </c>
      <c r="U1679" s="474">
        <v>4081.35</v>
      </c>
      <c r="V1679" s="474">
        <v>2873.75</v>
      </c>
      <c r="X1679" s="465">
        <v>3887</v>
      </c>
      <c r="Y1679" s="465">
        <v>2736.9</v>
      </c>
      <c r="AA1679" s="474">
        <v>3379.97</v>
      </c>
      <c r="AB1679" s="474">
        <v>2379.9299999999998</v>
      </c>
      <c r="AD1679" s="474">
        <v>2939.1</v>
      </c>
      <c r="AE1679" s="474">
        <v>2069.5</v>
      </c>
      <c r="AG1679" s="474">
        <v>2939.1</v>
      </c>
      <c r="AH1679" s="474">
        <v>2069.5</v>
      </c>
      <c r="AP1679" s="535"/>
    </row>
    <row r="1680" spans="1:42" ht="24" customHeight="1" outlineLevel="1" x14ac:dyDescent="0.25">
      <c r="A1680" s="493"/>
      <c r="B1680" s="471" t="s">
        <v>8830</v>
      </c>
      <c r="C1680" s="469" t="s">
        <v>4474</v>
      </c>
      <c r="E1680" s="472" t="s">
        <v>21266</v>
      </c>
      <c r="F1680" s="469" t="s">
        <v>4455</v>
      </c>
      <c r="G1680" s="468">
        <v>4.5999999999999996</v>
      </c>
      <c r="H1680" s="468">
        <v>1.66</v>
      </c>
      <c r="I1680" s="468">
        <v>0.5</v>
      </c>
      <c r="J1680" s="468">
        <v>288</v>
      </c>
      <c r="M1680" s="474">
        <f t="shared" si="99"/>
        <v>4798.5599999999995</v>
      </c>
      <c r="N1680" s="474">
        <f t="shared" si="98"/>
        <v>3454.9631999999997</v>
      </c>
      <c r="P1680" s="488">
        <v>0.72</v>
      </c>
      <c r="R1680" s="474">
        <v>3875.76</v>
      </c>
      <c r="S1680" s="474">
        <v>2668.26</v>
      </c>
      <c r="U1680" s="474">
        <v>3875.76</v>
      </c>
      <c r="V1680" s="474">
        <v>2668.26</v>
      </c>
      <c r="X1680" s="465">
        <v>3691.2</v>
      </c>
      <c r="Y1680" s="465">
        <v>2541.1999999999998</v>
      </c>
      <c r="AA1680" s="474">
        <v>3209.77</v>
      </c>
      <c r="AB1680" s="474">
        <v>2209.73</v>
      </c>
      <c r="AD1680" s="474">
        <v>2791.1</v>
      </c>
      <c r="AE1680" s="474">
        <v>1921.4999999999998</v>
      </c>
      <c r="AG1680" s="474">
        <v>2791.1</v>
      </c>
      <c r="AH1680" s="474">
        <v>1921.4999999999998</v>
      </c>
      <c r="AP1680" s="535"/>
    </row>
    <row r="1681" spans="1:42" ht="24" customHeight="1" outlineLevel="1" x14ac:dyDescent="0.25">
      <c r="A1681" s="493"/>
      <c r="B1681" s="471" t="s">
        <v>8831</v>
      </c>
      <c r="C1681" s="469" t="s">
        <v>4474</v>
      </c>
      <c r="E1681" s="472" t="s">
        <v>21264</v>
      </c>
      <c r="F1681" s="469" t="s">
        <v>4455</v>
      </c>
      <c r="G1681" s="468">
        <v>4.5999999999999996</v>
      </c>
      <c r="H1681" s="468">
        <v>1.66</v>
      </c>
      <c r="I1681" s="468">
        <v>0.5</v>
      </c>
      <c r="J1681" s="468">
        <v>308</v>
      </c>
      <c r="M1681" s="474">
        <f t="shared" si="99"/>
        <v>3992.0400000000004</v>
      </c>
      <c r="N1681" s="474">
        <f t="shared" si="98"/>
        <v>2514.9852000000001</v>
      </c>
      <c r="P1681" s="488">
        <v>0.63</v>
      </c>
      <c r="R1681" s="474">
        <v>3224.34</v>
      </c>
      <c r="S1681" s="474">
        <v>2016.84</v>
      </c>
      <c r="U1681" s="474">
        <v>3224.34</v>
      </c>
      <c r="V1681" s="474">
        <v>2016.84</v>
      </c>
      <c r="X1681" s="465">
        <v>3070.8</v>
      </c>
      <c r="Y1681" s="465">
        <v>1920.8</v>
      </c>
      <c r="AA1681" s="474">
        <v>2670.3</v>
      </c>
      <c r="AB1681" s="474">
        <v>1670.26</v>
      </c>
      <c r="AD1681" s="474">
        <v>2322</v>
      </c>
      <c r="AE1681" s="474">
        <v>1452.3999999999999</v>
      </c>
      <c r="AG1681" s="474">
        <v>2322</v>
      </c>
      <c r="AH1681" s="474">
        <v>1452.3999999999999</v>
      </c>
      <c r="AP1681" s="535"/>
    </row>
    <row r="1682" spans="1:42" ht="24" customHeight="1" outlineLevel="1" x14ac:dyDescent="0.25">
      <c r="A1682" s="493"/>
      <c r="B1682" s="471" t="s">
        <v>8832</v>
      </c>
      <c r="C1682" s="469" t="s">
        <v>4474</v>
      </c>
      <c r="E1682" s="472" t="s">
        <v>21268</v>
      </c>
      <c r="F1682" s="469" t="s">
        <v>4455</v>
      </c>
      <c r="G1682" s="468">
        <v>4.5999999999999996</v>
      </c>
      <c r="H1682" s="468">
        <v>1.66</v>
      </c>
      <c r="I1682" s="468">
        <v>0.5</v>
      </c>
      <c r="J1682" s="477">
        <v>53</v>
      </c>
      <c r="M1682" s="474">
        <f t="shared" si="99"/>
        <v>4224.22</v>
      </c>
      <c r="N1682" s="474">
        <f t="shared" si="98"/>
        <v>2661.2586000000001</v>
      </c>
      <c r="P1682" s="488">
        <v>0.63</v>
      </c>
      <c r="R1682" s="474">
        <v>3411.87</v>
      </c>
      <c r="S1682" s="474">
        <v>2047.08</v>
      </c>
      <c r="U1682" s="474">
        <v>3411.87</v>
      </c>
      <c r="V1682" s="474">
        <v>2047.08</v>
      </c>
      <c r="X1682" s="465">
        <v>3249.4</v>
      </c>
      <c r="Y1682" s="465">
        <v>1949.6</v>
      </c>
      <c r="AA1682" s="474">
        <v>2825.55</v>
      </c>
      <c r="AB1682" s="474">
        <v>1695.33</v>
      </c>
      <c r="AD1682" s="474">
        <v>2457</v>
      </c>
      <c r="AE1682" s="474">
        <v>1474.2</v>
      </c>
      <c r="AG1682" s="474">
        <v>2457</v>
      </c>
      <c r="AH1682" s="474">
        <v>1474.2</v>
      </c>
      <c r="AP1682" s="535"/>
    </row>
    <row r="1683" spans="1:42" ht="24" customHeight="1" outlineLevel="1" x14ac:dyDescent="0.25">
      <c r="A1683" s="493"/>
      <c r="B1683" s="471" t="s">
        <v>8833</v>
      </c>
      <c r="C1683" s="469" t="s">
        <v>4474</v>
      </c>
      <c r="E1683" s="472" t="s">
        <v>21267</v>
      </c>
      <c r="F1683" s="469" t="s">
        <v>4455</v>
      </c>
      <c r="G1683" s="468">
        <v>4.5999999999999996</v>
      </c>
      <c r="H1683" s="468">
        <v>1.66</v>
      </c>
      <c r="I1683" s="468">
        <v>0.5</v>
      </c>
      <c r="M1683" s="474">
        <f t="shared" si="99"/>
        <v>0</v>
      </c>
      <c r="N1683" s="474">
        <f t="shared" si="98"/>
        <v>0</v>
      </c>
      <c r="P1683" s="488">
        <v>0.72</v>
      </c>
      <c r="R1683" s="474">
        <v>0</v>
      </c>
      <c r="S1683" s="474">
        <v>0</v>
      </c>
      <c r="U1683" s="474">
        <v>0</v>
      </c>
      <c r="V1683" s="474">
        <v>0</v>
      </c>
      <c r="X1683" s="465">
        <v>0</v>
      </c>
      <c r="Y1683" s="465">
        <v>0</v>
      </c>
      <c r="AA1683" s="474">
        <v>0</v>
      </c>
      <c r="AB1683" s="474">
        <v>0</v>
      </c>
      <c r="AD1683" s="474"/>
      <c r="AE1683" s="474"/>
      <c r="AG1683" s="474"/>
      <c r="AH1683" s="474"/>
      <c r="AP1683" s="535"/>
    </row>
    <row r="1684" spans="1:42" ht="24" customHeight="1" outlineLevel="1" x14ac:dyDescent="0.25">
      <c r="A1684" s="493"/>
      <c r="B1684" s="471" t="s">
        <v>19842</v>
      </c>
      <c r="C1684" s="469" t="s">
        <v>4474</v>
      </c>
      <c r="E1684" s="472" t="s">
        <v>21269</v>
      </c>
      <c r="F1684" s="469" t="s">
        <v>4455</v>
      </c>
      <c r="G1684" s="468">
        <v>4.5999999999999996</v>
      </c>
      <c r="H1684" s="468">
        <v>1.66</v>
      </c>
      <c r="I1684" s="468">
        <v>0.5</v>
      </c>
      <c r="M1684" s="474">
        <f t="shared" si="99"/>
        <v>0</v>
      </c>
      <c r="N1684" s="474">
        <f t="shared" si="98"/>
        <v>0</v>
      </c>
      <c r="P1684" s="488">
        <v>0.75</v>
      </c>
      <c r="R1684" s="474">
        <v>0</v>
      </c>
      <c r="S1684" s="474">
        <v>0</v>
      </c>
      <c r="U1684" s="474">
        <v>0</v>
      </c>
      <c r="V1684" s="474">
        <v>0</v>
      </c>
      <c r="X1684" s="465">
        <v>0</v>
      </c>
      <c r="Y1684" s="465">
        <v>0</v>
      </c>
      <c r="AA1684" s="474">
        <v>0</v>
      </c>
      <c r="AB1684" s="474">
        <v>0</v>
      </c>
      <c r="AD1684" s="474"/>
      <c r="AE1684" s="474"/>
      <c r="AG1684" s="474"/>
      <c r="AH1684" s="474"/>
      <c r="AP1684" s="535"/>
    </row>
    <row r="1685" spans="1:42" s="466" customFormat="1" ht="24" customHeight="1" outlineLevel="1" x14ac:dyDescent="0.25">
      <c r="A1685" s="492"/>
      <c r="B1685" s="462" t="s">
        <v>4471</v>
      </c>
      <c r="C1685" s="461" t="s">
        <v>4475</v>
      </c>
      <c r="D1685" s="461"/>
      <c r="E1685" s="466" t="s">
        <v>21263</v>
      </c>
      <c r="F1685" s="461" t="s">
        <v>4455</v>
      </c>
      <c r="G1685" s="464">
        <v>4.5999999999999996</v>
      </c>
      <c r="H1685" s="464">
        <v>2.62</v>
      </c>
      <c r="I1685" s="464">
        <v>0.5</v>
      </c>
      <c r="J1685" s="464">
        <v>316</v>
      </c>
      <c r="K1685" s="461"/>
      <c r="L1685" s="464"/>
      <c r="M1685" s="474">
        <f t="shared" si="99"/>
        <v>3969.81</v>
      </c>
      <c r="N1685" s="474">
        <f t="shared" si="98"/>
        <v>2381.886</v>
      </c>
      <c r="O1685" s="514"/>
      <c r="P1685" s="486">
        <v>0.6</v>
      </c>
      <c r="Q1685" s="514"/>
      <c r="R1685" s="474">
        <v>3206.39</v>
      </c>
      <c r="S1685" s="474">
        <v>1923.81</v>
      </c>
      <c r="T1685" s="514"/>
      <c r="U1685" s="474">
        <v>3206.39</v>
      </c>
      <c r="V1685" s="474">
        <v>1923.81</v>
      </c>
      <c r="W1685" s="514"/>
      <c r="X1685" s="465">
        <v>3053.7</v>
      </c>
      <c r="Y1685" s="465">
        <v>1832.2</v>
      </c>
      <c r="Z1685" s="514"/>
      <c r="AA1685" s="465">
        <v>2655.35</v>
      </c>
      <c r="AB1685" s="465">
        <v>1593.21</v>
      </c>
      <c r="AC1685" s="514"/>
      <c r="AD1685" s="465">
        <v>2309</v>
      </c>
      <c r="AE1685" s="465">
        <v>1385.3999999999999</v>
      </c>
      <c r="AF1685" s="514"/>
      <c r="AG1685" s="465">
        <v>2309</v>
      </c>
      <c r="AH1685" s="465">
        <v>1385.3999999999999</v>
      </c>
      <c r="AI1685" s="530"/>
      <c r="AJ1685" s="533"/>
      <c r="AK1685" s="533"/>
      <c r="AL1685" s="533"/>
      <c r="AM1685" s="533"/>
      <c r="AN1685" s="533"/>
      <c r="AO1685" s="533"/>
      <c r="AP1685" s="534"/>
    </row>
    <row r="1686" spans="1:42" ht="24" customHeight="1" outlineLevel="1" x14ac:dyDescent="0.25">
      <c r="A1686" s="493"/>
      <c r="B1686" s="471" t="s">
        <v>8834</v>
      </c>
      <c r="C1686" s="469" t="s">
        <v>4475</v>
      </c>
      <c r="E1686" s="472" t="s">
        <v>21265</v>
      </c>
      <c r="F1686" s="469" t="s">
        <v>4455</v>
      </c>
      <c r="G1686" s="468">
        <v>4.5999999999999996</v>
      </c>
      <c r="H1686" s="468">
        <v>2.62</v>
      </c>
      <c r="I1686" s="468">
        <v>0.5</v>
      </c>
      <c r="J1686" s="468">
        <v>344</v>
      </c>
      <c r="M1686" s="474">
        <f t="shared" si="99"/>
        <v>5285.1500000000005</v>
      </c>
      <c r="N1686" s="474">
        <f t="shared" si="98"/>
        <v>3963.8625000000002</v>
      </c>
      <c r="P1686" s="488">
        <v>0.75</v>
      </c>
      <c r="R1686" s="474">
        <v>4268.78</v>
      </c>
      <c r="S1686" s="474">
        <v>2986.2</v>
      </c>
      <c r="U1686" s="474">
        <v>4268.78</v>
      </c>
      <c r="V1686" s="474">
        <v>2986.2</v>
      </c>
      <c r="X1686" s="465">
        <v>4065.5</v>
      </c>
      <c r="Y1686" s="465">
        <v>2844</v>
      </c>
      <c r="AA1686" s="474">
        <v>3535.22</v>
      </c>
      <c r="AB1686" s="474">
        <v>2473.08</v>
      </c>
      <c r="AD1686" s="474">
        <v>3074.1</v>
      </c>
      <c r="AE1686" s="474">
        <v>2150.5</v>
      </c>
      <c r="AG1686" s="474">
        <v>3074.1</v>
      </c>
      <c r="AH1686" s="474">
        <v>2150.5</v>
      </c>
      <c r="AP1686" s="535"/>
    </row>
    <row r="1687" spans="1:42" ht="24" customHeight="1" outlineLevel="1" x14ac:dyDescent="0.25">
      <c r="A1687" s="493"/>
      <c r="B1687" s="471" t="s">
        <v>8835</v>
      </c>
      <c r="C1687" s="469" t="s">
        <v>4475</v>
      </c>
      <c r="E1687" s="472" t="s">
        <v>21266</v>
      </c>
      <c r="F1687" s="469" t="s">
        <v>4455</v>
      </c>
      <c r="G1687" s="468">
        <v>4.5999999999999996</v>
      </c>
      <c r="H1687" s="468">
        <v>2.62</v>
      </c>
      <c r="I1687" s="468">
        <v>0.5</v>
      </c>
      <c r="J1687" s="468">
        <v>320</v>
      </c>
      <c r="M1687" s="474">
        <f t="shared" si="99"/>
        <v>5030.7400000000007</v>
      </c>
      <c r="N1687" s="474">
        <f t="shared" si="98"/>
        <v>3622.1328000000003</v>
      </c>
      <c r="P1687" s="488">
        <v>0.72</v>
      </c>
      <c r="R1687" s="474">
        <v>4063.29</v>
      </c>
      <c r="S1687" s="474">
        <v>2780.72</v>
      </c>
      <c r="U1687" s="474">
        <v>4063.29</v>
      </c>
      <c r="V1687" s="474">
        <v>2780.72</v>
      </c>
      <c r="X1687" s="465">
        <v>3869.8</v>
      </c>
      <c r="Y1687" s="465">
        <v>2648.3</v>
      </c>
      <c r="AA1687" s="474">
        <v>3365.02</v>
      </c>
      <c r="AB1687" s="474">
        <v>2302.88</v>
      </c>
      <c r="AD1687" s="474">
        <v>2926.1</v>
      </c>
      <c r="AE1687" s="474">
        <v>2002.4999999999998</v>
      </c>
      <c r="AG1687" s="474">
        <v>2926.1</v>
      </c>
      <c r="AH1687" s="474">
        <v>2002.4999999999998</v>
      </c>
      <c r="AP1687" s="535"/>
    </row>
    <row r="1688" spans="1:42" ht="24" customHeight="1" outlineLevel="1" x14ac:dyDescent="0.25">
      <c r="A1688" s="493"/>
      <c r="B1688" s="471" t="s">
        <v>8836</v>
      </c>
      <c r="C1688" s="469" t="s">
        <v>4475</v>
      </c>
      <c r="E1688" s="472" t="s">
        <v>21264</v>
      </c>
      <c r="F1688" s="469" t="s">
        <v>4455</v>
      </c>
      <c r="G1688" s="468">
        <v>4.5999999999999996</v>
      </c>
      <c r="H1688" s="468">
        <v>2.62</v>
      </c>
      <c r="I1688" s="468">
        <v>0.5</v>
      </c>
      <c r="J1688" s="468">
        <v>340</v>
      </c>
      <c r="M1688" s="474">
        <f t="shared" si="99"/>
        <v>4224.22</v>
      </c>
      <c r="N1688" s="474">
        <f t="shared" si="98"/>
        <v>2661.2586000000001</v>
      </c>
      <c r="P1688" s="488">
        <v>0.63</v>
      </c>
      <c r="R1688" s="474">
        <v>3411.87</v>
      </c>
      <c r="S1688" s="474">
        <v>2129.3000000000002</v>
      </c>
      <c r="U1688" s="474">
        <v>3411.87</v>
      </c>
      <c r="V1688" s="474">
        <v>2129.3000000000002</v>
      </c>
      <c r="X1688" s="465">
        <v>3249.4</v>
      </c>
      <c r="Y1688" s="465">
        <v>2027.9</v>
      </c>
      <c r="AA1688" s="474">
        <v>2825.55</v>
      </c>
      <c r="AB1688" s="474">
        <v>1763.41</v>
      </c>
      <c r="AD1688" s="474">
        <v>2457</v>
      </c>
      <c r="AE1688" s="474">
        <v>1533.3999999999999</v>
      </c>
      <c r="AG1688" s="474">
        <v>2457</v>
      </c>
      <c r="AH1688" s="474">
        <v>1533.3999999999999</v>
      </c>
      <c r="AP1688" s="535"/>
    </row>
    <row r="1689" spans="1:42" ht="24" customHeight="1" outlineLevel="1" x14ac:dyDescent="0.25">
      <c r="A1689" s="493"/>
      <c r="B1689" s="471" t="s">
        <v>8837</v>
      </c>
      <c r="C1689" s="469" t="s">
        <v>4475</v>
      </c>
      <c r="E1689" s="472" t="s">
        <v>21268</v>
      </c>
      <c r="F1689" s="469" t="s">
        <v>4455</v>
      </c>
      <c r="G1689" s="468">
        <v>4.5999999999999996</v>
      </c>
      <c r="H1689" s="468">
        <v>2.62</v>
      </c>
      <c r="I1689" s="468">
        <v>0.5</v>
      </c>
      <c r="J1689" s="477">
        <v>59</v>
      </c>
      <c r="M1689" s="474">
        <f t="shared" si="99"/>
        <v>4487.21</v>
      </c>
      <c r="N1689" s="474">
        <f t="shared" si="98"/>
        <v>2826.9423000000002</v>
      </c>
      <c r="P1689" s="488">
        <v>0.63</v>
      </c>
      <c r="R1689" s="474">
        <v>3624.29</v>
      </c>
      <c r="S1689" s="474">
        <v>2174.5500000000002</v>
      </c>
      <c r="U1689" s="474">
        <v>3624.29</v>
      </c>
      <c r="V1689" s="474">
        <v>2174.5500000000002</v>
      </c>
      <c r="X1689" s="465">
        <v>3451.7</v>
      </c>
      <c r="Y1689" s="465">
        <v>2071</v>
      </c>
      <c r="AA1689" s="474">
        <v>3001.5</v>
      </c>
      <c r="AB1689" s="474">
        <v>1800.9</v>
      </c>
      <c r="AD1689" s="474">
        <v>2610</v>
      </c>
      <c r="AE1689" s="474">
        <v>1566</v>
      </c>
      <c r="AG1689" s="474">
        <v>2610</v>
      </c>
      <c r="AH1689" s="474">
        <v>1566</v>
      </c>
      <c r="AP1689" s="535"/>
    </row>
    <row r="1690" spans="1:42" ht="24" customHeight="1" outlineLevel="1" x14ac:dyDescent="0.25">
      <c r="A1690" s="493"/>
      <c r="B1690" s="471" t="s">
        <v>8838</v>
      </c>
      <c r="C1690" s="469" t="s">
        <v>4475</v>
      </c>
      <c r="E1690" s="472" t="s">
        <v>21267</v>
      </c>
      <c r="F1690" s="469" t="s">
        <v>4455</v>
      </c>
      <c r="G1690" s="468">
        <v>4.5999999999999996</v>
      </c>
      <c r="H1690" s="468">
        <v>2.62</v>
      </c>
      <c r="I1690" s="468">
        <v>0.5</v>
      </c>
      <c r="M1690" s="474">
        <f t="shared" si="99"/>
        <v>0</v>
      </c>
      <c r="N1690" s="474">
        <f t="shared" si="98"/>
        <v>0</v>
      </c>
      <c r="P1690" s="488">
        <v>0.72</v>
      </c>
      <c r="R1690" s="474">
        <v>0</v>
      </c>
      <c r="S1690" s="474">
        <v>0</v>
      </c>
      <c r="U1690" s="474">
        <v>0</v>
      </c>
      <c r="V1690" s="474">
        <v>0</v>
      </c>
      <c r="X1690" s="465">
        <v>0</v>
      </c>
      <c r="Y1690" s="465">
        <v>0</v>
      </c>
      <c r="AA1690" s="474">
        <v>0</v>
      </c>
      <c r="AB1690" s="474">
        <v>0</v>
      </c>
      <c r="AD1690" s="474"/>
      <c r="AE1690" s="474"/>
      <c r="AG1690" s="474"/>
      <c r="AH1690" s="474"/>
      <c r="AP1690" s="535"/>
    </row>
    <row r="1691" spans="1:42" ht="24" customHeight="1" outlineLevel="1" x14ac:dyDescent="0.25">
      <c r="A1691" s="493"/>
      <c r="B1691" s="471" t="s">
        <v>19843</v>
      </c>
      <c r="C1691" s="469" t="s">
        <v>4475</v>
      </c>
      <c r="E1691" s="472" t="s">
        <v>21269</v>
      </c>
      <c r="F1691" s="469" t="s">
        <v>4455</v>
      </c>
      <c r="G1691" s="468">
        <v>4.5999999999999996</v>
      </c>
      <c r="H1691" s="468">
        <v>2.62</v>
      </c>
      <c r="I1691" s="468">
        <v>0.5</v>
      </c>
      <c r="M1691" s="474">
        <f t="shared" si="99"/>
        <v>0</v>
      </c>
      <c r="N1691" s="474">
        <f t="shared" si="98"/>
        <v>0</v>
      </c>
      <c r="P1691" s="488">
        <v>0.75</v>
      </c>
      <c r="R1691" s="474">
        <v>0</v>
      </c>
      <c r="S1691" s="474">
        <v>0</v>
      </c>
      <c r="U1691" s="474">
        <v>0</v>
      </c>
      <c r="V1691" s="474">
        <v>0</v>
      </c>
      <c r="X1691" s="465">
        <v>0</v>
      </c>
      <c r="Y1691" s="465">
        <v>0</v>
      </c>
      <c r="AA1691" s="474">
        <v>0</v>
      </c>
      <c r="AB1691" s="474">
        <v>0</v>
      </c>
      <c r="AD1691" s="474"/>
      <c r="AE1691" s="474"/>
      <c r="AG1691" s="474"/>
      <c r="AH1691" s="474"/>
      <c r="AP1691" s="535"/>
    </row>
    <row r="1692" spans="1:42" s="466" customFormat="1" ht="24" customHeight="1" outlineLevel="1" x14ac:dyDescent="0.25">
      <c r="A1692" s="492"/>
      <c r="B1692" s="462" t="s">
        <v>4472</v>
      </c>
      <c r="C1692" s="461" t="s">
        <v>4476</v>
      </c>
      <c r="D1692" s="461"/>
      <c r="E1692" s="466" t="s">
        <v>21263</v>
      </c>
      <c r="F1692" s="461" t="s">
        <v>4455</v>
      </c>
      <c r="G1692" s="464">
        <v>4.5999999999999996</v>
      </c>
      <c r="H1692" s="464">
        <v>1.96</v>
      </c>
      <c r="I1692" s="464">
        <v>0.5</v>
      </c>
      <c r="J1692" s="464">
        <v>252</v>
      </c>
      <c r="K1692" s="461"/>
      <c r="L1692" s="464"/>
      <c r="M1692" s="474">
        <f t="shared" si="99"/>
        <v>3507.2700000000004</v>
      </c>
      <c r="N1692" s="474">
        <f t="shared" si="98"/>
        <v>2104.3620000000001</v>
      </c>
      <c r="O1692" s="514"/>
      <c r="P1692" s="486">
        <v>0.6</v>
      </c>
      <c r="Q1692" s="514"/>
      <c r="R1692" s="474">
        <v>2832.8</v>
      </c>
      <c r="S1692" s="474">
        <v>1699.64</v>
      </c>
      <c r="T1692" s="514"/>
      <c r="U1692" s="474">
        <v>2832.8</v>
      </c>
      <c r="V1692" s="474">
        <v>1699.64</v>
      </c>
      <c r="W1692" s="514"/>
      <c r="X1692" s="465">
        <v>2697.9</v>
      </c>
      <c r="Y1692" s="465">
        <v>1618.7</v>
      </c>
      <c r="Z1692" s="514"/>
      <c r="AA1692" s="465">
        <v>2346</v>
      </c>
      <c r="AB1692" s="465">
        <v>1407.6</v>
      </c>
      <c r="AC1692" s="514"/>
      <c r="AD1692" s="465">
        <v>2040</v>
      </c>
      <c r="AE1692" s="465">
        <v>1224</v>
      </c>
      <c r="AF1692" s="514"/>
      <c r="AG1692" s="465">
        <v>2040</v>
      </c>
      <c r="AH1692" s="465">
        <v>1224</v>
      </c>
      <c r="AI1692" s="530"/>
      <c r="AJ1692" s="533"/>
      <c r="AK1692" s="533"/>
      <c r="AL1692" s="533"/>
      <c r="AM1692" s="533"/>
      <c r="AN1692" s="533"/>
      <c r="AO1692" s="533"/>
      <c r="AP1692" s="534"/>
    </row>
    <row r="1693" spans="1:42" ht="24" customHeight="1" outlineLevel="1" x14ac:dyDescent="0.25">
      <c r="A1693" s="493"/>
      <c r="B1693" s="471" t="s">
        <v>8839</v>
      </c>
      <c r="C1693" s="469" t="s">
        <v>4476</v>
      </c>
      <c r="E1693" s="472" t="s">
        <v>21265</v>
      </c>
      <c r="F1693" s="469" t="s">
        <v>4455</v>
      </c>
      <c r="G1693" s="468">
        <v>4.5999999999999996</v>
      </c>
      <c r="H1693" s="468">
        <v>1.96</v>
      </c>
      <c r="I1693" s="468">
        <v>0.5</v>
      </c>
      <c r="J1693" s="468">
        <v>280</v>
      </c>
      <c r="M1693" s="474">
        <f t="shared" si="99"/>
        <v>4822.7400000000007</v>
      </c>
      <c r="N1693" s="474">
        <f t="shared" si="98"/>
        <v>3617.0550000000003</v>
      </c>
      <c r="P1693" s="488">
        <v>0.75</v>
      </c>
      <c r="R1693" s="474">
        <v>3895.29</v>
      </c>
      <c r="S1693" s="474">
        <v>2762.13</v>
      </c>
      <c r="U1693" s="474">
        <v>3895.29</v>
      </c>
      <c r="V1693" s="474">
        <v>2762.13</v>
      </c>
      <c r="X1693" s="465">
        <v>3709.8</v>
      </c>
      <c r="Y1693" s="465">
        <v>2630.6</v>
      </c>
      <c r="AA1693" s="474">
        <v>3225.87</v>
      </c>
      <c r="AB1693" s="474">
        <v>2287.4699999999998</v>
      </c>
      <c r="AD1693" s="474">
        <v>2805.1</v>
      </c>
      <c r="AE1693" s="474">
        <v>1989.1</v>
      </c>
      <c r="AG1693" s="474">
        <v>2805.1</v>
      </c>
      <c r="AH1693" s="474">
        <v>1989.1</v>
      </c>
      <c r="AP1693" s="535"/>
    </row>
    <row r="1694" spans="1:42" ht="24" customHeight="1" outlineLevel="1" x14ac:dyDescent="0.25">
      <c r="A1694" s="493"/>
      <c r="B1694" s="471" t="s">
        <v>8840</v>
      </c>
      <c r="C1694" s="469" t="s">
        <v>4476</v>
      </c>
      <c r="E1694" s="472" t="s">
        <v>21266</v>
      </c>
      <c r="F1694" s="469" t="s">
        <v>4455</v>
      </c>
      <c r="G1694" s="468">
        <v>4.5999999999999996</v>
      </c>
      <c r="H1694" s="468">
        <v>1.96</v>
      </c>
      <c r="I1694" s="468">
        <v>0.5</v>
      </c>
      <c r="J1694" s="468">
        <v>256</v>
      </c>
      <c r="M1694" s="474">
        <f t="shared" si="99"/>
        <v>4568.2</v>
      </c>
      <c r="N1694" s="474">
        <f t="shared" si="98"/>
        <v>3289.1039999999998</v>
      </c>
      <c r="P1694" s="488">
        <v>0.72</v>
      </c>
      <c r="R1694" s="474">
        <v>3689.7</v>
      </c>
      <c r="S1694" s="474">
        <v>2556.65</v>
      </c>
      <c r="U1694" s="474">
        <v>3689.7</v>
      </c>
      <c r="V1694" s="474">
        <v>2556.65</v>
      </c>
      <c r="X1694" s="465">
        <v>3514</v>
      </c>
      <c r="Y1694" s="465">
        <v>2434.9</v>
      </c>
      <c r="AA1694" s="474">
        <v>3055.67</v>
      </c>
      <c r="AB1694" s="474">
        <v>2117.27</v>
      </c>
      <c r="AD1694" s="474">
        <v>2657.1</v>
      </c>
      <c r="AE1694" s="474">
        <v>1841.1</v>
      </c>
      <c r="AG1694" s="474">
        <v>2657.1</v>
      </c>
      <c r="AH1694" s="474">
        <v>1841.1</v>
      </c>
      <c r="AP1694" s="535"/>
    </row>
    <row r="1695" spans="1:42" ht="24" customHeight="1" outlineLevel="1" x14ac:dyDescent="0.25">
      <c r="A1695" s="493"/>
      <c r="B1695" s="471" t="s">
        <v>8841</v>
      </c>
      <c r="C1695" s="469" t="s">
        <v>4476</v>
      </c>
      <c r="E1695" s="472" t="s">
        <v>21264</v>
      </c>
      <c r="F1695" s="469" t="s">
        <v>4455</v>
      </c>
      <c r="G1695" s="468">
        <v>4.5999999999999996</v>
      </c>
      <c r="H1695" s="468">
        <v>1.96</v>
      </c>
      <c r="I1695" s="468">
        <v>0.5</v>
      </c>
      <c r="J1695" s="468">
        <v>276</v>
      </c>
      <c r="M1695" s="474">
        <f t="shared" si="99"/>
        <v>3761.68</v>
      </c>
      <c r="N1695" s="474">
        <f t="shared" si="98"/>
        <v>2369.8584000000001</v>
      </c>
      <c r="P1695" s="488">
        <v>0.63</v>
      </c>
      <c r="R1695" s="474">
        <v>3038.28</v>
      </c>
      <c r="S1695" s="474">
        <v>1905.23</v>
      </c>
      <c r="U1695" s="474">
        <v>3038.28</v>
      </c>
      <c r="V1695" s="474">
        <v>1905.23</v>
      </c>
      <c r="X1695" s="465">
        <v>2893.6</v>
      </c>
      <c r="Y1695" s="465">
        <v>1814.5</v>
      </c>
      <c r="AA1695" s="474">
        <v>2516.1999999999998</v>
      </c>
      <c r="AB1695" s="474">
        <v>1577.8</v>
      </c>
      <c r="AD1695" s="474">
        <v>2188</v>
      </c>
      <c r="AE1695" s="474">
        <v>1372</v>
      </c>
      <c r="AG1695" s="474">
        <v>2188</v>
      </c>
      <c r="AH1695" s="474">
        <v>1372</v>
      </c>
      <c r="AP1695" s="535"/>
    </row>
    <row r="1696" spans="1:42" ht="24" customHeight="1" outlineLevel="1" x14ac:dyDescent="0.25">
      <c r="A1696" s="493"/>
      <c r="B1696" s="471" t="s">
        <v>8842</v>
      </c>
      <c r="C1696" s="469" t="s">
        <v>4476</v>
      </c>
      <c r="E1696" s="472" t="s">
        <v>21268</v>
      </c>
      <c r="F1696" s="469" t="s">
        <v>4455</v>
      </c>
      <c r="G1696" s="468">
        <v>4.5999999999999996</v>
      </c>
      <c r="H1696" s="468">
        <v>1.96</v>
      </c>
      <c r="I1696" s="468">
        <v>0.5</v>
      </c>
      <c r="J1696" s="477">
        <v>47</v>
      </c>
      <c r="M1696" s="474">
        <f t="shared" si="99"/>
        <v>3964.6099999999997</v>
      </c>
      <c r="N1696" s="474">
        <f t="shared" si="98"/>
        <v>2497.7042999999999</v>
      </c>
      <c r="P1696" s="488">
        <v>0.63</v>
      </c>
      <c r="R1696" s="474">
        <v>3202.19</v>
      </c>
      <c r="S1696" s="474">
        <v>1921.29</v>
      </c>
      <c r="U1696" s="474">
        <v>3202.19</v>
      </c>
      <c r="V1696" s="474">
        <v>1921.29</v>
      </c>
      <c r="X1696" s="465">
        <v>3049.7</v>
      </c>
      <c r="Y1696" s="465">
        <v>1829.8</v>
      </c>
      <c r="AA1696" s="474">
        <v>2651.9</v>
      </c>
      <c r="AB1696" s="474">
        <v>1591.14</v>
      </c>
      <c r="AD1696" s="474">
        <v>2306</v>
      </c>
      <c r="AE1696" s="474">
        <v>1383.6</v>
      </c>
      <c r="AG1696" s="474">
        <v>2306</v>
      </c>
      <c r="AH1696" s="474">
        <v>1383.6</v>
      </c>
      <c r="AP1696" s="535"/>
    </row>
    <row r="1697" spans="1:42" ht="24" customHeight="1" outlineLevel="1" x14ac:dyDescent="0.25">
      <c r="A1697" s="493"/>
      <c r="B1697" s="471" t="s">
        <v>8843</v>
      </c>
      <c r="C1697" s="469" t="s">
        <v>4476</v>
      </c>
      <c r="E1697" s="472" t="s">
        <v>21267</v>
      </c>
      <c r="F1697" s="469" t="s">
        <v>4455</v>
      </c>
      <c r="G1697" s="468">
        <v>4.5999999999999996</v>
      </c>
      <c r="H1697" s="468">
        <v>1.96</v>
      </c>
      <c r="I1697" s="468">
        <v>0.5</v>
      </c>
      <c r="M1697" s="474">
        <f t="shared" si="99"/>
        <v>0</v>
      </c>
      <c r="N1697" s="474">
        <f t="shared" si="98"/>
        <v>0</v>
      </c>
      <c r="P1697" s="488">
        <v>0.72</v>
      </c>
      <c r="R1697" s="474">
        <v>0</v>
      </c>
      <c r="S1697" s="474">
        <v>0</v>
      </c>
      <c r="U1697" s="474">
        <v>0</v>
      </c>
      <c r="V1697" s="474">
        <v>0</v>
      </c>
      <c r="X1697" s="465">
        <v>0</v>
      </c>
      <c r="Y1697" s="465">
        <v>0</v>
      </c>
      <c r="AA1697" s="474">
        <v>0</v>
      </c>
      <c r="AB1697" s="474">
        <v>0</v>
      </c>
      <c r="AD1697" s="474"/>
      <c r="AE1697" s="474"/>
      <c r="AG1697" s="474"/>
      <c r="AH1697" s="474"/>
      <c r="AP1697" s="535"/>
    </row>
    <row r="1698" spans="1:42" ht="35.1" customHeight="1" outlineLevel="1" x14ac:dyDescent="0.25">
      <c r="A1698" s="493"/>
      <c r="B1698" s="471" t="s">
        <v>19844</v>
      </c>
      <c r="C1698" s="469" t="s">
        <v>4476</v>
      </c>
      <c r="E1698" s="472" t="s">
        <v>21269</v>
      </c>
      <c r="F1698" s="469" t="s">
        <v>4455</v>
      </c>
      <c r="G1698" s="468">
        <v>4.5999999999999996</v>
      </c>
      <c r="H1698" s="468">
        <v>1.96</v>
      </c>
      <c r="I1698" s="468">
        <v>0.5</v>
      </c>
      <c r="M1698" s="474">
        <f t="shared" si="99"/>
        <v>0</v>
      </c>
      <c r="N1698" s="474">
        <f t="shared" si="98"/>
        <v>0</v>
      </c>
      <c r="P1698" s="488">
        <v>0.75</v>
      </c>
      <c r="R1698" s="474">
        <v>0</v>
      </c>
      <c r="S1698" s="474">
        <v>0</v>
      </c>
      <c r="U1698" s="474">
        <v>0</v>
      </c>
      <c r="V1698" s="474">
        <v>0</v>
      </c>
      <c r="X1698" s="465">
        <v>0</v>
      </c>
      <c r="Y1698" s="465">
        <v>0</v>
      </c>
      <c r="AA1698" s="474">
        <v>0</v>
      </c>
      <c r="AB1698" s="474">
        <v>0</v>
      </c>
      <c r="AD1698" s="474"/>
      <c r="AE1698" s="474"/>
      <c r="AG1698" s="474"/>
      <c r="AH1698" s="474"/>
      <c r="AP1698" s="535"/>
    </row>
    <row r="1699" spans="1:42" s="466" customFormat="1" ht="24" customHeight="1" outlineLevel="1" x14ac:dyDescent="0.25">
      <c r="A1699" s="492"/>
      <c r="B1699" s="462" t="s">
        <v>4473</v>
      </c>
      <c r="C1699" s="461" t="s">
        <v>4852</v>
      </c>
      <c r="D1699" s="461"/>
      <c r="E1699" s="466" t="s">
        <v>24261</v>
      </c>
      <c r="F1699" s="461" t="s">
        <v>4455</v>
      </c>
      <c r="G1699" s="464">
        <v>5</v>
      </c>
      <c r="H1699" s="464">
        <v>5.5</v>
      </c>
      <c r="I1699" s="464">
        <v>5.5</v>
      </c>
      <c r="J1699" s="464">
        <v>4080</v>
      </c>
      <c r="K1699" s="461"/>
      <c r="L1699" s="464"/>
      <c r="M1699" s="474">
        <f t="shared" si="99"/>
        <v>20541.560000000001</v>
      </c>
      <c r="N1699" s="474">
        <f t="shared" si="98"/>
        <v>16433.248000000003</v>
      </c>
      <c r="O1699" s="514"/>
      <c r="P1699" s="486">
        <v>0.8</v>
      </c>
      <c r="Q1699" s="514"/>
      <c r="R1699" s="474">
        <v>16591.259999999998</v>
      </c>
      <c r="S1699" s="474">
        <v>11613.95</v>
      </c>
      <c r="T1699" s="514"/>
      <c r="U1699" s="474">
        <v>16591.259999999998</v>
      </c>
      <c r="V1699" s="474">
        <v>11613.95</v>
      </c>
      <c r="W1699" s="514"/>
      <c r="X1699" s="465">
        <v>15801.2</v>
      </c>
      <c r="Y1699" s="465">
        <v>11060.9</v>
      </c>
      <c r="Z1699" s="514"/>
      <c r="AA1699" s="465">
        <v>13740.2</v>
      </c>
      <c r="AB1699" s="465">
        <v>9618.14</v>
      </c>
      <c r="AC1699" s="514"/>
      <c r="AD1699" s="465">
        <v>11948</v>
      </c>
      <c r="AE1699" s="465">
        <v>8363.6</v>
      </c>
      <c r="AF1699" s="514" t="s">
        <v>18057</v>
      </c>
      <c r="AG1699" s="465">
        <v>11948</v>
      </c>
      <c r="AH1699" s="465">
        <v>8363.6</v>
      </c>
      <c r="AI1699" s="530"/>
      <c r="AJ1699" s="533"/>
      <c r="AK1699" s="533"/>
      <c r="AL1699" s="533"/>
      <c r="AM1699" s="533"/>
      <c r="AN1699" s="533"/>
      <c r="AO1699" s="533"/>
      <c r="AP1699" s="534"/>
    </row>
    <row r="1700" spans="1:42" s="466" customFormat="1" ht="24" customHeight="1" outlineLevel="1" x14ac:dyDescent="0.25">
      <c r="A1700" s="492"/>
      <c r="B1700" s="462" t="s">
        <v>8844</v>
      </c>
      <c r="C1700" s="461" t="s">
        <v>4852</v>
      </c>
      <c r="D1700" s="461"/>
      <c r="E1700" s="466" t="s">
        <v>24261</v>
      </c>
      <c r="F1700" s="461" t="s">
        <v>4455</v>
      </c>
      <c r="G1700" s="464">
        <v>2.25</v>
      </c>
      <c r="H1700" s="464">
        <v>2.7</v>
      </c>
      <c r="I1700" s="464">
        <v>2.7</v>
      </c>
      <c r="J1700" s="464">
        <v>1900</v>
      </c>
      <c r="K1700" s="461"/>
      <c r="L1700" s="464">
        <v>39.5</v>
      </c>
      <c r="M1700" s="474">
        <f t="shared" si="99"/>
        <v>12213.5</v>
      </c>
      <c r="N1700" s="474">
        <f t="shared" si="98"/>
        <v>9770.8000000000011</v>
      </c>
      <c r="O1700" s="514"/>
      <c r="P1700" s="486">
        <v>0.8</v>
      </c>
      <c r="Q1700" s="514"/>
      <c r="R1700" s="474">
        <v>9864.75</v>
      </c>
      <c r="S1700" s="474">
        <v>6905.33</v>
      </c>
      <c r="T1700" s="514"/>
      <c r="U1700" s="474">
        <v>9864.75</v>
      </c>
      <c r="V1700" s="474">
        <v>6905.33</v>
      </c>
      <c r="W1700" s="514"/>
      <c r="X1700" s="465">
        <v>9395</v>
      </c>
      <c r="Y1700" s="465">
        <v>6576.5</v>
      </c>
      <c r="Z1700" s="514"/>
      <c r="AA1700" s="465">
        <v>8169.6</v>
      </c>
      <c r="AB1700" s="465">
        <v>5718.72</v>
      </c>
      <c r="AC1700" s="514"/>
      <c r="AD1700" s="465">
        <v>7104</v>
      </c>
      <c r="AE1700" s="465">
        <v>4972.7999999999993</v>
      </c>
      <c r="AF1700" s="514" t="s">
        <v>18057</v>
      </c>
      <c r="AG1700" s="465">
        <v>7104</v>
      </c>
      <c r="AH1700" s="465">
        <v>4972.7999999999993</v>
      </c>
      <c r="AI1700" s="530"/>
      <c r="AJ1700" s="533"/>
      <c r="AK1700" s="533"/>
      <c r="AL1700" s="533"/>
      <c r="AM1700" s="533"/>
      <c r="AN1700" s="533"/>
      <c r="AO1700" s="533"/>
      <c r="AP1700" s="534"/>
    </row>
    <row r="1701" spans="1:42" s="466" customFormat="1" ht="24" customHeight="1" outlineLevel="1" x14ac:dyDescent="0.25">
      <c r="A1701" s="492" t="s">
        <v>13558</v>
      </c>
      <c r="B1701" s="462" t="s">
        <v>13692</v>
      </c>
      <c r="C1701" s="461" t="s">
        <v>4852</v>
      </c>
      <c r="D1701" s="461"/>
      <c r="E1701" s="466" t="s">
        <v>24262</v>
      </c>
      <c r="F1701" s="461" t="s">
        <v>4455</v>
      </c>
      <c r="G1701" s="464">
        <v>5</v>
      </c>
      <c r="H1701" s="464">
        <v>5.5</v>
      </c>
      <c r="I1701" s="464">
        <v>5.5</v>
      </c>
      <c r="J1701" s="464">
        <v>612</v>
      </c>
      <c r="K1701" s="461"/>
      <c r="L1701" s="464"/>
      <c r="M1701" s="474">
        <f t="shared" si="99"/>
        <v>23041.329999999998</v>
      </c>
      <c r="N1701" s="474">
        <f t="shared" si="98"/>
        <v>19124.303899999999</v>
      </c>
      <c r="O1701" s="514"/>
      <c r="P1701" s="486">
        <v>0.83000000000000007</v>
      </c>
      <c r="Q1701" s="514"/>
      <c r="R1701" s="474">
        <v>18610.310000000001</v>
      </c>
      <c r="S1701" s="474">
        <v>13027.25</v>
      </c>
      <c r="T1701" s="514"/>
      <c r="U1701" s="474">
        <v>18610.310000000001</v>
      </c>
      <c r="V1701" s="474">
        <v>13027.25</v>
      </c>
      <c r="W1701" s="514"/>
      <c r="X1701" s="465">
        <v>17724.099999999999</v>
      </c>
      <c r="Y1701" s="465">
        <v>12406.9</v>
      </c>
      <c r="Z1701" s="514"/>
      <c r="AA1701" s="465">
        <v>15412.3</v>
      </c>
      <c r="AB1701" s="465">
        <v>10788.61</v>
      </c>
      <c r="AC1701" s="514"/>
      <c r="AD1701" s="465">
        <v>13402</v>
      </c>
      <c r="AE1701" s="465">
        <v>9381.4</v>
      </c>
      <c r="AF1701" s="514" t="s">
        <v>18057</v>
      </c>
      <c r="AG1701" s="465">
        <v>13402</v>
      </c>
      <c r="AH1701" s="465">
        <v>9381.4</v>
      </c>
      <c r="AI1701" s="530"/>
      <c r="AJ1701" s="533"/>
      <c r="AK1701" s="533"/>
      <c r="AL1701" s="533"/>
      <c r="AM1701" s="533"/>
      <c r="AN1701" s="533"/>
      <c r="AO1701" s="533"/>
      <c r="AP1701" s="534"/>
    </row>
    <row r="1702" spans="1:42" s="466" customFormat="1" ht="24" customHeight="1" outlineLevel="1" x14ac:dyDescent="0.25">
      <c r="A1702" s="492" t="s">
        <v>13558</v>
      </c>
      <c r="B1702" s="462" t="s">
        <v>13709</v>
      </c>
      <c r="C1702" s="461" t="s">
        <v>4852</v>
      </c>
      <c r="D1702" s="461"/>
      <c r="E1702" s="466" t="s">
        <v>24262</v>
      </c>
      <c r="F1702" s="461" t="s">
        <v>4455</v>
      </c>
      <c r="G1702" s="464">
        <v>2.25</v>
      </c>
      <c r="H1702" s="464">
        <v>2.7</v>
      </c>
      <c r="I1702" s="464">
        <v>2.7</v>
      </c>
      <c r="J1702" s="464">
        <v>355</v>
      </c>
      <c r="K1702" s="461"/>
      <c r="L1702" s="464"/>
      <c r="M1702" s="474">
        <f t="shared" si="99"/>
        <v>13699.010000000002</v>
      </c>
      <c r="N1702" s="474">
        <f t="shared" si="98"/>
        <v>11370.178300000003</v>
      </c>
      <c r="O1702" s="514"/>
      <c r="P1702" s="486">
        <v>0.83000000000000007</v>
      </c>
      <c r="Q1702" s="514"/>
      <c r="R1702" s="474">
        <v>11064.59</v>
      </c>
      <c r="S1702" s="474">
        <v>7745.22</v>
      </c>
      <c r="T1702" s="514"/>
      <c r="U1702" s="474">
        <v>11064.59</v>
      </c>
      <c r="V1702" s="474">
        <v>7745.22</v>
      </c>
      <c r="W1702" s="514"/>
      <c r="X1702" s="465">
        <v>10537.7</v>
      </c>
      <c r="Y1702" s="465">
        <v>7376.4</v>
      </c>
      <c r="Z1702" s="514"/>
      <c r="AA1702" s="465">
        <v>9163.2000000000007</v>
      </c>
      <c r="AB1702" s="465">
        <v>6414.24</v>
      </c>
      <c r="AC1702" s="514"/>
      <c r="AD1702" s="465">
        <v>7968</v>
      </c>
      <c r="AE1702" s="465">
        <v>5577.5999999999995</v>
      </c>
      <c r="AF1702" s="514" t="s">
        <v>18057</v>
      </c>
      <c r="AG1702" s="465">
        <v>7968</v>
      </c>
      <c r="AH1702" s="465">
        <v>5577.5999999999995</v>
      </c>
      <c r="AI1702" s="530"/>
      <c r="AJ1702" s="533"/>
      <c r="AK1702" s="533"/>
      <c r="AL1702" s="533"/>
      <c r="AM1702" s="533"/>
      <c r="AN1702" s="533"/>
      <c r="AO1702" s="533"/>
      <c r="AP1702" s="534"/>
    </row>
    <row r="1703" spans="1:42" s="466" customFormat="1" ht="24" customHeight="1" outlineLevel="1" x14ac:dyDescent="0.25">
      <c r="A1703" s="492" t="s">
        <v>16810</v>
      </c>
      <c r="B1703" s="462" t="s">
        <v>4989</v>
      </c>
      <c r="C1703" s="461" t="s">
        <v>4619</v>
      </c>
      <c r="D1703" s="461"/>
      <c r="E1703" s="466" t="s">
        <v>17822</v>
      </c>
      <c r="F1703" s="461" t="s">
        <v>4455</v>
      </c>
      <c r="G1703" s="464">
        <v>2.4</v>
      </c>
      <c r="H1703" s="464">
        <v>1.35</v>
      </c>
      <c r="I1703" s="464" t="s">
        <v>4616</v>
      </c>
      <c r="J1703" s="470">
        <v>160</v>
      </c>
      <c r="K1703" s="456"/>
      <c r="L1703" s="470">
        <v>5.2</v>
      </c>
      <c r="M1703" s="474">
        <f t="shared" si="99"/>
        <v>1117.48</v>
      </c>
      <c r="N1703" s="474">
        <f t="shared" si="98"/>
        <v>670.48799999999994</v>
      </c>
      <c r="O1703" s="514"/>
      <c r="P1703" s="486">
        <v>0.6</v>
      </c>
      <c r="Q1703" s="514"/>
      <c r="R1703" s="474">
        <v>902.58</v>
      </c>
      <c r="S1703" s="474">
        <v>541.59</v>
      </c>
      <c r="T1703" s="514"/>
      <c r="U1703" s="474">
        <v>902.58</v>
      </c>
      <c r="V1703" s="474">
        <v>541.59</v>
      </c>
      <c r="W1703" s="514"/>
      <c r="X1703" s="465">
        <v>859.6</v>
      </c>
      <c r="Y1703" s="465">
        <v>515.79999999999995</v>
      </c>
      <c r="Z1703" s="514"/>
      <c r="AA1703" s="465">
        <v>747.5</v>
      </c>
      <c r="AB1703" s="465">
        <v>448.5</v>
      </c>
      <c r="AC1703" s="514"/>
      <c r="AD1703" s="465">
        <v>650</v>
      </c>
      <c r="AE1703" s="465">
        <v>390</v>
      </c>
      <c r="AF1703" s="514"/>
      <c r="AG1703" s="465">
        <v>1456</v>
      </c>
      <c r="AH1703" s="465">
        <v>873.6</v>
      </c>
      <c r="AI1703" s="530"/>
      <c r="AJ1703" s="533"/>
      <c r="AK1703" s="533"/>
      <c r="AL1703" s="533"/>
      <c r="AM1703" s="533"/>
      <c r="AN1703" s="533"/>
      <c r="AO1703" s="533"/>
      <c r="AP1703" s="534"/>
    </row>
    <row r="1704" spans="1:42" ht="24" customHeight="1" outlineLevel="1" x14ac:dyDescent="0.25">
      <c r="A1704" s="493" t="s">
        <v>16810</v>
      </c>
      <c r="B1704" s="471" t="s">
        <v>13963</v>
      </c>
      <c r="C1704" s="469" t="s">
        <v>4619</v>
      </c>
      <c r="E1704" s="472" t="s">
        <v>17823</v>
      </c>
      <c r="F1704" s="469" t="s">
        <v>4455</v>
      </c>
      <c r="G1704" s="468">
        <v>2.4</v>
      </c>
      <c r="H1704" s="468">
        <v>1.35</v>
      </c>
      <c r="I1704" s="468" t="s">
        <v>4616</v>
      </c>
      <c r="J1704" s="473"/>
      <c r="K1704" s="457"/>
      <c r="L1704" s="473"/>
      <c r="M1704" s="474">
        <f t="shared" si="99"/>
        <v>3464.5</v>
      </c>
      <c r="N1704" s="474">
        <f t="shared" si="98"/>
        <v>2598.375</v>
      </c>
      <c r="P1704" s="488">
        <v>0.75</v>
      </c>
      <c r="R1704" s="474">
        <v>2798.25</v>
      </c>
      <c r="S1704" s="474">
        <v>1989.54</v>
      </c>
      <c r="U1704" s="474">
        <v>2798.25</v>
      </c>
      <c r="V1704" s="474">
        <v>1989.54</v>
      </c>
      <c r="X1704" s="465">
        <v>2665</v>
      </c>
      <c r="Y1704" s="465">
        <v>1894.8</v>
      </c>
      <c r="AA1704" s="474">
        <v>2317.42</v>
      </c>
      <c r="AB1704" s="474">
        <v>1647.66</v>
      </c>
      <c r="AD1704" s="474">
        <v>2015.15</v>
      </c>
      <c r="AE1704" s="474">
        <v>1432.75</v>
      </c>
      <c r="AG1704" s="474">
        <v>2015.15</v>
      </c>
      <c r="AH1704" s="474">
        <v>1432.75</v>
      </c>
      <c r="AP1704" s="535"/>
    </row>
    <row r="1705" spans="1:42" ht="24" customHeight="1" outlineLevel="1" x14ac:dyDescent="0.25">
      <c r="A1705" s="493" t="s">
        <v>16810</v>
      </c>
      <c r="B1705" s="471" t="s">
        <v>13964</v>
      </c>
      <c r="C1705" s="469" t="s">
        <v>4619</v>
      </c>
      <c r="E1705" s="472" t="s">
        <v>17824</v>
      </c>
      <c r="F1705" s="469" t="s">
        <v>4455</v>
      </c>
      <c r="G1705" s="468">
        <v>2.4</v>
      </c>
      <c r="H1705" s="468">
        <v>1.35</v>
      </c>
      <c r="I1705" s="468" t="s">
        <v>4616</v>
      </c>
      <c r="J1705" s="473"/>
      <c r="K1705" s="457"/>
      <c r="L1705" s="473"/>
      <c r="M1705" s="474">
        <f t="shared" si="99"/>
        <v>3273.66</v>
      </c>
      <c r="N1705" s="474">
        <f t="shared" si="98"/>
        <v>2357.0351999999998</v>
      </c>
      <c r="P1705" s="488">
        <v>0.72</v>
      </c>
      <c r="R1705" s="474">
        <v>2644.11</v>
      </c>
      <c r="S1705" s="474">
        <v>1835.4</v>
      </c>
      <c r="U1705" s="474">
        <v>2644.11</v>
      </c>
      <c r="V1705" s="474">
        <v>1835.4</v>
      </c>
      <c r="X1705" s="465">
        <v>2518.1999999999998</v>
      </c>
      <c r="Y1705" s="465">
        <v>1748</v>
      </c>
      <c r="AA1705" s="474">
        <v>2189.77</v>
      </c>
      <c r="AB1705" s="474">
        <v>1520.01</v>
      </c>
      <c r="AD1705" s="474">
        <v>1904.15</v>
      </c>
      <c r="AE1705" s="474">
        <v>1321.75</v>
      </c>
      <c r="AG1705" s="474">
        <v>1904.15</v>
      </c>
      <c r="AH1705" s="474">
        <v>1321.75</v>
      </c>
      <c r="AP1705" s="535"/>
    </row>
    <row r="1706" spans="1:42" ht="24" customHeight="1" outlineLevel="1" x14ac:dyDescent="0.25">
      <c r="A1706" s="493" t="s">
        <v>16810</v>
      </c>
      <c r="B1706" s="471" t="s">
        <v>13965</v>
      </c>
      <c r="C1706" s="469" t="s">
        <v>4619</v>
      </c>
      <c r="E1706" s="472" t="s">
        <v>17825</v>
      </c>
      <c r="F1706" s="469" t="s">
        <v>4455</v>
      </c>
      <c r="G1706" s="468">
        <v>2.4</v>
      </c>
      <c r="H1706" s="468">
        <v>1.35</v>
      </c>
      <c r="I1706" s="468" t="s">
        <v>4616</v>
      </c>
      <c r="J1706" s="473"/>
      <c r="K1706" s="457"/>
      <c r="L1706" s="473"/>
      <c r="M1706" s="474">
        <f t="shared" si="99"/>
        <v>1334.19</v>
      </c>
      <c r="N1706" s="474">
        <f t="shared" si="98"/>
        <v>840.53970000000004</v>
      </c>
      <c r="P1706" s="488">
        <v>0.63</v>
      </c>
      <c r="R1706" s="474">
        <v>1077.6199999999999</v>
      </c>
      <c r="S1706" s="474">
        <v>646.59</v>
      </c>
      <c r="U1706" s="474">
        <v>1077.6199999999999</v>
      </c>
      <c r="V1706" s="474">
        <v>646.59</v>
      </c>
      <c r="X1706" s="465">
        <v>1026.3</v>
      </c>
      <c r="Y1706" s="465">
        <v>615.79999999999995</v>
      </c>
      <c r="AA1706" s="474">
        <v>892.4</v>
      </c>
      <c r="AB1706" s="474">
        <v>535.44000000000005</v>
      </c>
      <c r="AD1706" s="474">
        <v>776</v>
      </c>
      <c r="AE1706" s="474">
        <v>465.6</v>
      </c>
      <c r="AG1706" s="474">
        <v>1567</v>
      </c>
      <c r="AH1706" s="474">
        <v>984.6</v>
      </c>
      <c r="AP1706" s="535"/>
    </row>
    <row r="1707" spans="1:42" ht="24" customHeight="1" outlineLevel="1" x14ac:dyDescent="0.25">
      <c r="A1707" s="493" t="s">
        <v>16810</v>
      </c>
      <c r="B1707" s="471" t="s">
        <v>13966</v>
      </c>
      <c r="C1707" s="469" t="s">
        <v>4619</v>
      </c>
      <c r="E1707" s="472" t="s">
        <v>17826</v>
      </c>
      <c r="F1707" s="469" t="s">
        <v>4455</v>
      </c>
      <c r="G1707" s="468">
        <v>2.4</v>
      </c>
      <c r="H1707" s="468">
        <v>1.35</v>
      </c>
      <c r="I1707" s="468" t="s">
        <v>4616</v>
      </c>
      <c r="J1707" s="473"/>
      <c r="K1707" s="457"/>
      <c r="L1707" s="473"/>
      <c r="M1707" s="474">
        <f t="shared" ref="M1707:M1738" si="100">X1707*$O$3</f>
        <v>2829.84</v>
      </c>
      <c r="N1707" s="474">
        <f t="shared" si="98"/>
        <v>1782.7992000000002</v>
      </c>
      <c r="P1707" s="488">
        <v>0.63</v>
      </c>
      <c r="R1707" s="474">
        <v>2285.64</v>
      </c>
      <c r="S1707" s="474">
        <v>1371.41</v>
      </c>
      <c r="U1707" s="474">
        <v>2285.64</v>
      </c>
      <c r="V1707" s="474">
        <v>1371.41</v>
      </c>
      <c r="X1707" s="465">
        <v>2176.8000000000002</v>
      </c>
      <c r="Y1707" s="465">
        <v>1306.0999999999999</v>
      </c>
      <c r="AA1707" s="474">
        <v>1892.9</v>
      </c>
      <c r="AB1707" s="474">
        <v>1135.74</v>
      </c>
      <c r="AD1707" s="474">
        <v>1646</v>
      </c>
      <c r="AE1707" s="474">
        <v>987.59999999999991</v>
      </c>
      <c r="AG1707" s="474">
        <v>1646</v>
      </c>
      <c r="AH1707" s="474">
        <v>987.59999999999991</v>
      </c>
      <c r="AP1707" s="535"/>
    </row>
    <row r="1708" spans="1:42" s="466" customFormat="1" ht="24" customHeight="1" outlineLevel="1" x14ac:dyDescent="0.25">
      <c r="A1708" s="492" t="s">
        <v>16810</v>
      </c>
      <c r="B1708" s="462" t="s">
        <v>13967</v>
      </c>
      <c r="C1708" s="461" t="s">
        <v>4619</v>
      </c>
      <c r="D1708" s="461"/>
      <c r="E1708" s="466" t="s">
        <v>17827</v>
      </c>
      <c r="F1708" s="461" t="s">
        <v>4455</v>
      </c>
      <c r="G1708" s="464">
        <v>2.4</v>
      </c>
      <c r="H1708" s="464">
        <v>0.67</v>
      </c>
      <c r="I1708" s="464"/>
      <c r="J1708" s="470"/>
      <c r="K1708" s="456"/>
      <c r="L1708" s="470"/>
      <c r="M1708" s="474">
        <f t="shared" si="100"/>
        <v>672.23</v>
      </c>
      <c r="N1708" s="474">
        <f t="shared" si="98"/>
        <v>403.33800000000002</v>
      </c>
      <c r="O1708" s="514"/>
      <c r="P1708" s="486">
        <v>0.6</v>
      </c>
      <c r="Q1708" s="514"/>
      <c r="R1708" s="474">
        <v>542.96</v>
      </c>
      <c r="S1708" s="474">
        <v>325.82</v>
      </c>
      <c r="T1708" s="514"/>
      <c r="U1708" s="474">
        <v>542.96</v>
      </c>
      <c r="V1708" s="474">
        <v>325.82</v>
      </c>
      <c r="W1708" s="514"/>
      <c r="X1708" s="465">
        <v>517.1</v>
      </c>
      <c r="Y1708" s="465">
        <v>310.3</v>
      </c>
      <c r="Z1708" s="514"/>
      <c r="AA1708" s="465">
        <v>449.65</v>
      </c>
      <c r="AB1708" s="465">
        <v>269.79000000000002</v>
      </c>
      <c r="AC1708" s="514"/>
      <c r="AD1708" s="465">
        <v>391</v>
      </c>
      <c r="AE1708" s="465">
        <v>234.6</v>
      </c>
      <c r="AF1708" s="514"/>
      <c r="AG1708" s="465">
        <v>391</v>
      </c>
      <c r="AH1708" s="465">
        <v>234.6</v>
      </c>
      <c r="AI1708" s="530"/>
      <c r="AJ1708" s="533"/>
      <c r="AK1708" s="533"/>
      <c r="AL1708" s="533"/>
      <c r="AM1708" s="533"/>
      <c r="AN1708" s="533"/>
      <c r="AO1708" s="533"/>
      <c r="AP1708" s="534"/>
    </row>
    <row r="1709" spans="1:42" ht="24" customHeight="1" outlineLevel="1" x14ac:dyDescent="0.25">
      <c r="A1709" s="493" t="s">
        <v>16810</v>
      </c>
      <c r="B1709" s="471" t="s">
        <v>13968</v>
      </c>
      <c r="C1709" s="469" t="s">
        <v>4619</v>
      </c>
      <c r="E1709" s="472" t="s">
        <v>17828</v>
      </c>
      <c r="F1709" s="469" t="s">
        <v>4455</v>
      </c>
      <c r="G1709" s="468">
        <v>2.4</v>
      </c>
      <c r="H1709" s="468">
        <v>0.67</v>
      </c>
      <c r="J1709" s="473"/>
      <c r="K1709" s="457"/>
      <c r="L1709" s="473"/>
      <c r="M1709" s="474">
        <f t="shared" si="100"/>
        <v>1388.4</v>
      </c>
      <c r="N1709" s="474">
        <f t="shared" si="98"/>
        <v>1041.3000000000002</v>
      </c>
      <c r="P1709" s="488">
        <v>0.75</v>
      </c>
      <c r="R1709" s="474">
        <v>1121.4000000000001</v>
      </c>
      <c r="S1709" s="474">
        <v>904.16</v>
      </c>
      <c r="U1709" s="474">
        <v>1121.4000000000001</v>
      </c>
      <c r="V1709" s="474">
        <v>904.16</v>
      </c>
      <c r="X1709" s="465">
        <v>1068</v>
      </c>
      <c r="Y1709" s="465">
        <v>861.1</v>
      </c>
      <c r="AA1709" s="474">
        <v>928.68</v>
      </c>
      <c r="AB1709" s="474">
        <v>748.82</v>
      </c>
      <c r="AD1709" s="474">
        <v>807.55</v>
      </c>
      <c r="AE1709" s="474">
        <v>651.15</v>
      </c>
      <c r="AG1709" s="474">
        <v>807.55</v>
      </c>
      <c r="AH1709" s="474">
        <v>651.15</v>
      </c>
      <c r="AP1709" s="535"/>
    </row>
    <row r="1710" spans="1:42" ht="24" customHeight="1" outlineLevel="1" x14ac:dyDescent="0.25">
      <c r="A1710" s="493" t="s">
        <v>16810</v>
      </c>
      <c r="B1710" s="471" t="s">
        <v>13969</v>
      </c>
      <c r="C1710" s="469" t="s">
        <v>4619</v>
      </c>
      <c r="E1710" s="472" t="s">
        <v>17829</v>
      </c>
      <c r="F1710" s="469" t="s">
        <v>4455</v>
      </c>
      <c r="G1710" s="468">
        <v>2.4</v>
      </c>
      <c r="H1710" s="468">
        <v>0.67</v>
      </c>
      <c r="J1710" s="473"/>
      <c r="K1710" s="457"/>
      <c r="L1710" s="473"/>
      <c r="M1710" s="474">
        <f t="shared" si="100"/>
        <v>1261.1300000000001</v>
      </c>
      <c r="N1710" s="474">
        <f t="shared" si="98"/>
        <v>908.0136</v>
      </c>
      <c r="P1710" s="488">
        <v>0.72</v>
      </c>
      <c r="R1710" s="474">
        <v>1018.61</v>
      </c>
      <c r="S1710" s="474">
        <v>801.47</v>
      </c>
      <c r="U1710" s="474">
        <v>1018.61</v>
      </c>
      <c r="V1710" s="474">
        <v>801.47</v>
      </c>
      <c r="X1710" s="465">
        <v>970.1</v>
      </c>
      <c r="Y1710" s="465">
        <v>763.3</v>
      </c>
      <c r="AA1710" s="474">
        <v>843.58</v>
      </c>
      <c r="AB1710" s="474">
        <v>663.72</v>
      </c>
      <c r="AD1710" s="474">
        <v>733.55</v>
      </c>
      <c r="AE1710" s="474">
        <v>577.15</v>
      </c>
      <c r="AG1710" s="474">
        <v>733.55</v>
      </c>
      <c r="AH1710" s="474">
        <v>577.15</v>
      </c>
      <c r="AP1710" s="535"/>
    </row>
    <row r="1711" spans="1:42" ht="24" customHeight="1" outlineLevel="1" x14ac:dyDescent="0.25">
      <c r="A1711" s="493" t="s">
        <v>16810</v>
      </c>
      <c r="B1711" s="471" t="s">
        <v>13970</v>
      </c>
      <c r="C1711" s="469" t="s">
        <v>4619</v>
      </c>
      <c r="E1711" s="472" t="s">
        <v>17830</v>
      </c>
      <c r="F1711" s="469" t="s">
        <v>4455</v>
      </c>
      <c r="G1711" s="468">
        <v>2.4</v>
      </c>
      <c r="H1711" s="468">
        <v>0.67</v>
      </c>
      <c r="J1711" s="477"/>
      <c r="K1711" s="457"/>
      <c r="L1711" s="473"/>
      <c r="M1711" s="474">
        <f t="shared" si="100"/>
        <v>799.5</v>
      </c>
      <c r="N1711" s="474">
        <f t="shared" si="98"/>
        <v>503.685</v>
      </c>
      <c r="P1711" s="488">
        <v>0.63</v>
      </c>
      <c r="R1711" s="474">
        <v>645.75</v>
      </c>
      <c r="S1711" s="474">
        <v>428.51</v>
      </c>
      <c r="U1711" s="474">
        <v>645.75</v>
      </c>
      <c r="V1711" s="474">
        <v>428.51</v>
      </c>
      <c r="X1711" s="465">
        <v>615</v>
      </c>
      <c r="Y1711" s="465">
        <v>408.1</v>
      </c>
      <c r="AA1711" s="474">
        <v>534.75</v>
      </c>
      <c r="AB1711" s="474">
        <v>354.89</v>
      </c>
      <c r="AD1711" s="474">
        <v>465</v>
      </c>
      <c r="AE1711" s="474">
        <v>308.60000000000002</v>
      </c>
      <c r="AG1711" s="474">
        <v>465</v>
      </c>
      <c r="AH1711" s="474">
        <v>308.60000000000002</v>
      </c>
      <c r="AP1711" s="535"/>
    </row>
    <row r="1712" spans="1:42" ht="24" customHeight="1" outlineLevel="1" x14ac:dyDescent="0.25">
      <c r="A1712" s="493" t="s">
        <v>16810</v>
      </c>
      <c r="B1712" s="471" t="s">
        <v>13971</v>
      </c>
      <c r="C1712" s="469" t="s">
        <v>4619</v>
      </c>
      <c r="E1712" s="472" t="s">
        <v>17831</v>
      </c>
      <c r="F1712" s="469" t="s">
        <v>4455</v>
      </c>
      <c r="G1712" s="468">
        <v>2.4</v>
      </c>
      <c r="H1712" s="468">
        <v>0.67</v>
      </c>
      <c r="J1712" s="473"/>
      <c r="K1712" s="457"/>
      <c r="L1712" s="473"/>
      <c r="M1712" s="474">
        <f t="shared" si="100"/>
        <v>759.85</v>
      </c>
      <c r="N1712" s="474">
        <f t="shared" si="98"/>
        <v>478.70550000000003</v>
      </c>
      <c r="P1712" s="488">
        <v>0.63</v>
      </c>
      <c r="R1712" s="474">
        <v>613.73</v>
      </c>
      <c r="S1712" s="474">
        <v>368.24</v>
      </c>
      <c r="U1712" s="474">
        <v>613.73</v>
      </c>
      <c r="V1712" s="474">
        <v>368.24</v>
      </c>
      <c r="X1712" s="465">
        <v>584.5</v>
      </c>
      <c r="Y1712" s="465">
        <v>350.7</v>
      </c>
      <c r="AA1712" s="474">
        <v>508.3</v>
      </c>
      <c r="AB1712" s="474">
        <v>304.98</v>
      </c>
      <c r="AD1712" s="474">
        <v>442</v>
      </c>
      <c r="AE1712" s="474">
        <v>265.2</v>
      </c>
      <c r="AG1712" s="474">
        <v>442</v>
      </c>
      <c r="AH1712" s="474">
        <v>265.2</v>
      </c>
      <c r="AP1712" s="535"/>
    </row>
    <row r="1713" spans="1:42" s="466" customFormat="1" ht="24" customHeight="1" outlineLevel="1" x14ac:dyDescent="0.25">
      <c r="A1713" s="492"/>
      <c r="B1713" s="462" t="s">
        <v>13972</v>
      </c>
      <c r="C1713" s="461" t="s">
        <v>4619</v>
      </c>
      <c r="D1713" s="461"/>
      <c r="E1713" s="466" t="s">
        <v>17822</v>
      </c>
      <c r="F1713" s="461" t="s">
        <v>4455</v>
      </c>
      <c r="G1713" s="464">
        <v>3.55</v>
      </c>
      <c r="H1713" s="464">
        <v>1.8</v>
      </c>
      <c r="I1713" s="464"/>
      <c r="J1713" s="470">
        <v>256</v>
      </c>
      <c r="K1713" s="456"/>
      <c r="L1713" s="470">
        <v>8</v>
      </c>
      <c r="M1713" s="474">
        <f t="shared" si="100"/>
        <v>1788.0200000000002</v>
      </c>
      <c r="N1713" s="474">
        <f t="shared" si="98"/>
        <v>1072.8120000000001</v>
      </c>
      <c r="O1713" s="514"/>
      <c r="P1713" s="486">
        <v>0.6</v>
      </c>
      <c r="Q1713" s="514"/>
      <c r="R1713" s="474">
        <v>1444.17</v>
      </c>
      <c r="S1713" s="474">
        <v>866.46</v>
      </c>
      <c r="T1713" s="514"/>
      <c r="U1713" s="474">
        <v>1444.17</v>
      </c>
      <c r="V1713" s="474">
        <v>866.46</v>
      </c>
      <c r="W1713" s="514"/>
      <c r="X1713" s="465">
        <v>1375.4</v>
      </c>
      <c r="Y1713" s="465">
        <v>825.2</v>
      </c>
      <c r="Z1713" s="514"/>
      <c r="AA1713" s="465">
        <v>1196</v>
      </c>
      <c r="AB1713" s="465">
        <v>717.6</v>
      </c>
      <c r="AC1713" s="514"/>
      <c r="AD1713" s="465">
        <v>1040</v>
      </c>
      <c r="AE1713" s="465">
        <v>624</v>
      </c>
      <c r="AF1713" s="514"/>
      <c r="AG1713" s="465">
        <v>926</v>
      </c>
      <c r="AH1713" s="465">
        <v>555.6</v>
      </c>
      <c r="AI1713" s="530"/>
      <c r="AJ1713" s="533"/>
      <c r="AK1713" s="533"/>
      <c r="AL1713" s="533"/>
      <c r="AM1713" s="533"/>
      <c r="AN1713" s="533"/>
      <c r="AO1713" s="533"/>
      <c r="AP1713" s="534"/>
    </row>
    <row r="1714" spans="1:42" ht="24" customHeight="1" outlineLevel="1" x14ac:dyDescent="0.25">
      <c r="A1714" s="493"/>
      <c r="B1714" s="471" t="s">
        <v>13973</v>
      </c>
      <c r="C1714" s="469" t="s">
        <v>4619</v>
      </c>
      <c r="E1714" s="472" t="s">
        <v>17823</v>
      </c>
      <c r="F1714" s="469" t="s">
        <v>4455</v>
      </c>
      <c r="G1714" s="468">
        <v>3.55</v>
      </c>
      <c r="H1714" s="468">
        <v>1.8</v>
      </c>
      <c r="J1714" s="473"/>
      <c r="K1714" s="457"/>
      <c r="L1714" s="473"/>
      <c r="M1714" s="474">
        <f t="shared" si="100"/>
        <v>3104.4</v>
      </c>
      <c r="N1714" s="474">
        <f t="shared" si="98"/>
        <v>2328.3000000000002</v>
      </c>
      <c r="P1714" s="488">
        <v>0.75</v>
      </c>
      <c r="R1714" s="474">
        <v>2507.4</v>
      </c>
      <c r="S1714" s="474">
        <v>1993.01</v>
      </c>
      <c r="U1714" s="474">
        <v>2507.4</v>
      </c>
      <c r="V1714" s="474">
        <v>1993.01</v>
      </c>
      <c r="X1714" s="465">
        <v>2388</v>
      </c>
      <c r="Y1714" s="465">
        <v>1898.1</v>
      </c>
      <c r="AA1714" s="474">
        <v>2076.5</v>
      </c>
      <c r="AB1714" s="474">
        <v>1650.54</v>
      </c>
      <c r="AD1714" s="474">
        <v>1805.65</v>
      </c>
      <c r="AE1714" s="474">
        <v>1435.25</v>
      </c>
      <c r="AG1714" s="474">
        <v>1805.65</v>
      </c>
      <c r="AH1714" s="474">
        <v>1435.25</v>
      </c>
      <c r="AP1714" s="535"/>
    </row>
    <row r="1715" spans="1:42" ht="24" customHeight="1" outlineLevel="1" x14ac:dyDescent="0.25">
      <c r="A1715" s="493"/>
      <c r="B1715" s="471" t="s">
        <v>13974</v>
      </c>
      <c r="C1715" s="469" t="s">
        <v>4619</v>
      </c>
      <c r="E1715" s="472" t="s">
        <v>17824</v>
      </c>
      <c r="F1715" s="469" t="s">
        <v>4455</v>
      </c>
      <c r="G1715" s="468">
        <v>3.55</v>
      </c>
      <c r="H1715" s="468">
        <v>1.8</v>
      </c>
      <c r="J1715" s="477">
        <v>227</v>
      </c>
      <c r="K1715" s="457"/>
      <c r="L1715" s="473"/>
      <c r="M1715" s="474">
        <f t="shared" si="100"/>
        <v>2786.2900000000004</v>
      </c>
      <c r="N1715" s="474">
        <f t="shared" si="98"/>
        <v>2006.1288000000002</v>
      </c>
      <c r="P1715" s="488">
        <v>0.72</v>
      </c>
      <c r="R1715" s="474">
        <v>2250.4699999999998</v>
      </c>
      <c r="S1715" s="474">
        <v>1736.18</v>
      </c>
      <c r="U1715" s="474">
        <v>2250.4699999999998</v>
      </c>
      <c r="V1715" s="474">
        <v>1736.18</v>
      </c>
      <c r="X1715" s="465">
        <v>2143.3000000000002</v>
      </c>
      <c r="Y1715" s="465">
        <v>1653.5</v>
      </c>
      <c r="AA1715" s="474">
        <v>1863.75</v>
      </c>
      <c r="AB1715" s="474">
        <v>1437.79</v>
      </c>
      <c r="AD1715" s="474">
        <v>1620.65</v>
      </c>
      <c r="AE1715" s="474">
        <v>1250.25</v>
      </c>
      <c r="AG1715" s="474">
        <v>1620.65</v>
      </c>
      <c r="AH1715" s="474">
        <v>1250.25</v>
      </c>
      <c r="AP1715" s="535"/>
    </row>
    <row r="1716" spans="1:42" ht="24" customHeight="1" outlineLevel="1" x14ac:dyDescent="0.25">
      <c r="A1716" s="493"/>
      <c r="B1716" s="471" t="s">
        <v>13975</v>
      </c>
      <c r="C1716" s="469" t="s">
        <v>4619</v>
      </c>
      <c r="E1716" s="472" t="s">
        <v>17825</v>
      </c>
      <c r="F1716" s="469" t="s">
        <v>4455</v>
      </c>
      <c r="G1716" s="468">
        <v>3.55</v>
      </c>
      <c r="H1716" s="468">
        <v>1.8</v>
      </c>
      <c r="J1716" s="473">
        <v>242</v>
      </c>
      <c r="K1716" s="457"/>
      <c r="L1716" s="473"/>
      <c r="M1716" s="474">
        <f t="shared" si="100"/>
        <v>2149.0299999999997</v>
      </c>
      <c r="N1716" s="474">
        <f t="shared" si="98"/>
        <v>1353.8888999999999</v>
      </c>
      <c r="P1716" s="488">
        <v>0.63</v>
      </c>
      <c r="R1716" s="474">
        <v>1735.76</v>
      </c>
      <c r="S1716" s="474">
        <v>1041.5</v>
      </c>
      <c r="U1716" s="474">
        <v>1735.76</v>
      </c>
      <c r="V1716" s="474">
        <v>1041.5</v>
      </c>
      <c r="X1716" s="465">
        <v>1653.1</v>
      </c>
      <c r="Y1716" s="465">
        <v>991.9</v>
      </c>
      <c r="AA1716" s="474">
        <v>1437.5</v>
      </c>
      <c r="AB1716" s="474">
        <v>862.5</v>
      </c>
      <c r="AD1716" s="474">
        <v>1250</v>
      </c>
      <c r="AE1716" s="474">
        <v>750</v>
      </c>
      <c r="AG1716" s="474">
        <v>1111</v>
      </c>
      <c r="AH1716" s="474">
        <v>740.6</v>
      </c>
      <c r="AP1716" s="535"/>
    </row>
    <row r="1717" spans="1:42" ht="24" customHeight="1" outlineLevel="1" x14ac:dyDescent="0.25">
      <c r="A1717" s="493"/>
      <c r="B1717" s="471" t="s">
        <v>13976</v>
      </c>
      <c r="C1717" s="469" t="s">
        <v>4619</v>
      </c>
      <c r="E1717" s="472" t="s">
        <v>17826</v>
      </c>
      <c r="F1717" s="469" t="s">
        <v>4455</v>
      </c>
      <c r="G1717" s="468">
        <v>3.55</v>
      </c>
      <c r="H1717" s="468">
        <v>1.8</v>
      </c>
      <c r="J1717" s="477">
        <v>42</v>
      </c>
      <c r="K1717" s="457"/>
      <c r="L1717" s="473"/>
      <c r="M1717" s="474">
        <f t="shared" si="100"/>
        <v>1800.1100000000001</v>
      </c>
      <c r="N1717" s="474">
        <f t="shared" si="98"/>
        <v>1134.0693000000001</v>
      </c>
      <c r="P1717" s="488">
        <v>0.63</v>
      </c>
      <c r="R1717" s="474">
        <v>1453.94</v>
      </c>
      <c r="S1717" s="474">
        <v>872.34</v>
      </c>
      <c r="U1717" s="474">
        <v>1453.94</v>
      </c>
      <c r="V1717" s="474">
        <v>872.34</v>
      </c>
      <c r="X1717" s="465">
        <v>1384.7</v>
      </c>
      <c r="Y1717" s="465">
        <v>830.8</v>
      </c>
      <c r="AA1717" s="474">
        <v>1204.05</v>
      </c>
      <c r="AB1717" s="474">
        <v>722.43</v>
      </c>
      <c r="AD1717" s="474">
        <v>1047</v>
      </c>
      <c r="AE1717" s="474">
        <v>628.19999999999993</v>
      </c>
      <c r="AG1717" s="474">
        <v>1047</v>
      </c>
      <c r="AH1717" s="474">
        <v>628.19999999999993</v>
      </c>
      <c r="AP1717" s="535"/>
    </row>
    <row r="1718" spans="1:42" s="466" customFormat="1" ht="24" customHeight="1" outlineLevel="1" x14ac:dyDescent="0.25">
      <c r="A1718" s="492" t="s">
        <v>16810</v>
      </c>
      <c r="B1718" s="462" t="s">
        <v>13977</v>
      </c>
      <c r="C1718" s="461" t="s">
        <v>4619</v>
      </c>
      <c r="D1718" s="461"/>
      <c r="E1718" s="466" t="s">
        <v>17827</v>
      </c>
      <c r="F1718" s="461" t="s">
        <v>4455</v>
      </c>
      <c r="G1718" s="464">
        <v>3.55</v>
      </c>
      <c r="H1718" s="464">
        <v>0.9</v>
      </c>
      <c r="I1718" s="464"/>
      <c r="J1718" s="470"/>
      <c r="K1718" s="456"/>
      <c r="L1718" s="470"/>
      <c r="M1718" s="474">
        <f t="shared" si="100"/>
        <v>1120.99</v>
      </c>
      <c r="N1718" s="474">
        <f t="shared" si="98"/>
        <v>672.59399999999994</v>
      </c>
      <c r="O1718" s="514"/>
      <c r="P1718" s="486">
        <v>0.6</v>
      </c>
      <c r="Q1718" s="514"/>
      <c r="R1718" s="474">
        <v>905.42</v>
      </c>
      <c r="S1718" s="474">
        <v>543.27</v>
      </c>
      <c r="T1718" s="514"/>
      <c r="U1718" s="474">
        <v>905.42</v>
      </c>
      <c r="V1718" s="474">
        <v>543.27</v>
      </c>
      <c r="W1718" s="514"/>
      <c r="X1718" s="465">
        <v>862.3</v>
      </c>
      <c r="Y1718" s="465">
        <v>517.4</v>
      </c>
      <c r="Z1718" s="514"/>
      <c r="AA1718" s="465">
        <v>749.8</v>
      </c>
      <c r="AB1718" s="465">
        <v>449.88</v>
      </c>
      <c r="AC1718" s="514"/>
      <c r="AD1718" s="465">
        <v>652</v>
      </c>
      <c r="AE1718" s="465">
        <v>391.2</v>
      </c>
      <c r="AF1718" s="514"/>
      <c r="AG1718" s="465">
        <v>652</v>
      </c>
      <c r="AH1718" s="465">
        <v>391.2</v>
      </c>
      <c r="AI1718" s="530"/>
      <c r="AJ1718" s="533"/>
      <c r="AK1718" s="533"/>
      <c r="AL1718" s="533"/>
      <c r="AM1718" s="533"/>
      <c r="AN1718" s="533"/>
      <c r="AO1718" s="533"/>
      <c r="AP1718" s="534"/>
    </row>
    <row r="1719" spans="1:42" ht="24" customHeight="1" outlineLevel="1" x14ac:dyDescent="0.25">
      <c r="A1719" s="493" t="s">
        <v>16810</v>
      </c>
      <c r="B1719" s="471" t="s">
        <v>13978</v>
      </c>
      <c r="C1719" s="469" t="s">
        <v>4619</v>
      </c>
      <c r="E1719" s="472" t="s">
        <v>17828</v>
      </c>
      <c r="F1719" s="469" t="s">
        <v>4455</v>
      </c>
      <c r="G1719" s="468">
        <v>3.55</v>
      </c>
      <c r="H1719" s="468">
        <v>0.9</v>
      </c>
      <c r="J1719" s="473"/>
      <c r="K1719" s="457"/>
      <c r="L1719" s="473"/>
      <c r="M1719" s="474">
        <f t="shared" si="100"/>
        <v>2303.86</v>
      </c>
      <c r="N1719" s="474">
        <f t="shared" si="98"/>
        <v>1727.895</v>
      </c>
      <c r="P1719" s="488">
        <v>0.75</v>
      </c>
      <c r="R1719" s="474">
        <v>1860.81</v>
      </c>
      <c r="S1719" s="474">
        <v>1498.67</v>
      </c>
      <c r="U1719" s="474">
        <v>1860.81</v>
      </c>
      <c r="V1719" s="474">
        <v>1498.67</v>
      </c>
      <c r="X1719" s="465">
        <v>1772.2</v>
      </c>
      <c r="Y1719" s="465">
        <v>1427.3</v>
      </c>
      <c r="AA1719" s="474">
        <v>1541.06</v>
      </c>
      <c r="AB1719" s="474">
        <v>1241.1400000000001</v>
      </c>
      <c r="AD1719" s="474">
        <v>1340.05</v>
      </c>
      <c r="AE1719" s="474">
        <v>1079.25</v>
      </c>
      <c r="AG1719" s="474">
        <v>1340.05</v>
      </c>
      <c r="AH1719" s="474">
        <v>1079.25</v>
      </c>
      <c r="AP1719" s="535"/>
    </row>
    <row r="1720" spans="1:42" ht="24" customHeight="1" outlineLevel="1" x14ac:dyDescent="0.25">
      <c r="A1720" s="493" t="s">
        <v>16810</v>
      </c>
      <c r="B1720" s="471" t="s">
        <v>13979</v>
      </c>
      <c r="C1720" s="469" t="s">
        <v>4619</v>
      </c>
      <c r="E1720" s="472" t="s">
        <v>17829</v>
      </c>
      <c r="F1720" s="469" t="s">
        <v>4455</v>
      </c>
      <c r="G1720" s="468">
        <v>3.55</v>
      </c>
      <c r="H1720" s="468">
        <v>0.9</v>
      </c>
      <c r="J1720" s="473"/>
      <c r="K1720" s="457"/>
      <c r="L1720" s="473"/>
      <c r="M1720" s="474">
        <f t="shared" si="100"/>
        <v>2113.02</v>
      </c>
      <c r="N1720" s="474">
        <f t="shared" si="98"/>
        <v>1521.3743999999999</v>
      </c>
      <c r="P1720" s="488">
        <v>0.72</v>
      </c>
      <c r="R1720" s="474">
        <v>1706.67</v>
      </c>
      <c r="S1720" s="474">
        <v>1344.53</v>
      </c>
      <c r="U1720" s="474">
        <v>1706.67</v>
      </c>
      <c r="V1720" s="474">
        <v>1344.53</v>
      </c>
      <c r="X1720" s="465">
        <v>1625.4</v>
      </c>
      <c r="Y1720" s="465">
        <v>1280.5</v>
      </c>
      <c r="AA1720" s="474">
        <v>1413.41</v>
      </c>
      <c r="AB1720" s="474">
        <v>1113.49</v>
      </c>
      <c r="AD1720" s="474">
        <v>1229.05</v>
      </c>
      <c r="AE1720" s="474">
        <v>968.25</v>
      </c>
      <c r="AG1720" s="474">
        <v>1229.05</v>
      </c>
      <c r="AH1720" s="474">
        <v>968.25</v>
      </c>
      <c r="AP1720" s="535"/>
    </row>
    <row r="1721" spans="1:42" ht="24" customHeight="1" outlineLevel="1" x14ac:dyDescent="0.25">
      <c r="A1721" s="493" t="s">
        <v>16810</v>
      </c>
      <c r="B1721" s="471" t="s">
        <v>13980</v>
      </c>
      <c r="C1721" s="469" t="s">
        <v>4619</v>
      </c>
      <c r="E1721" s="472" t="s">
        <v>17830</v>
      </c>
      <c r="F1721" s="469" t="s">
        <v>4455</v>
      </c>
      <c r="G1721" s="468">
        <v>3.55</v>
      </c>
      <c r="H1721" s="468">
        <v>0.9</v>
      </c>
      <c r="J1721" s="473"/>
      <c r="K1721" s="457"/>
      <c r="L1721" s="473"/>
      <c r="M1721" s="474">
        <f t="shared" si="100"/>
        <v>1311.8300000000002</v>
      </c>
      <c r="N1721" s="474">
        <f t="shared" si="98"/>
        <v>826.45290000000011</v>
      </c>
      <c r="P1721" s="488">
        <v>0.63</v>
      </c>
      <c r="R1721" s="474">
        <v>1059.56</v>
      </c>
      <c r="S1721" s="474">
        <v>697.41</v>
      </c>
      <c r="U1721" s="474">
        <v>1059.56</v>
      </c>
      <c r="V1721" s="474">
        <v>697.41</v>
      </c>
      <c r="X1721" s="465">
        <v>1009.1</v>
      </c>
      <c r="Y1721" s="465">
        <v>664.2</v>
      </c>
      <c r="AA1721" s="474">
        <v>877.45</v>
      </c>
      <c r="AB1721" s="474">
        <v>577.53</v>
      </c>
      <c r="AD1721" s="474">
        <v>763</v>
      </c>
      <c r="AE1721" s="474">
        <v>502.2</v>
      </c>
      <c r="AG1721" s="474">
        <v>763</v>
      </c>
      <c r="AH1721" s="474">
        <v>502.2</v>
      </c>
      <c r="AP1721" s="535"/>
    </row>
    <row r="1722" spans="1:42" ht="24" customHeight="1" outlineLevel="1" x14ac:dyDescent="0.25">
      <c r="A1722" s="493" t="s">
        <v>16810</v>
      </c>
      <c r="B1722" s="471" t="s">
        <v>13981</v>
      </c>
      <c r="C1722" s="469" t="s">
        <v>4619</v>
      </c>
      <c r="E1722" s="472" t="s">
        <v>17831</v>
      </c>
      <c r="F1722" s="469" t="s">
        <v>4455</v>
      </c>
      <c r="G1722" s="468">
        <v>3.55</v>
      </c>
      <c r="H1722" s="468">
        <v>0.9</v>
      </c>
      <c r="J1722" s="473"/>
      <c r="K1722" s="457"/>
      <c r="L1722" s="473"/>
      <c r="M1722" s="474">
        <f t="shared" si="100"/>
        <v>1267.1100000000001</v>
      </c>
      <c r="N1722" s="474">
        <f t="shared" si="98"/>
        <v>798.27930000000003</v>
      </c>
      <c r="P1722" s="488">
        <v>0.63</v>
      </c>
      <c r="R1722" s="474">
        <v>1023.44</v>
      </c>
      <c r="S1722" s="474">
        <v>614.04</v>
      </c>
      <c r="U1722" s="474">
        <v>1023.44</v>
      </c>
      <c r="V1722" s="474">
        <v>614.04</v>
      </c>
      <c r="X1722" s="465">
        <v>974.7</v>
      </c>
      <c r="Y1722" s="465">
        <v>584.79999999999995</v>
      </c>
      <c r="AA1722" s="474">
        <v>847.55</v>
      </c>
      <c r="AB1722" s="474">
        <v>508.53</v>
      </c>
      <c r="AD1722" s="474">
        <v>737</v>
      </c>
      <c r="AE1722" s="474">
        <v>442.2</v>
      </c>
      <c r="AG1722" s="474">
        <v>737</v>
      </c>
      <c r="AH1722" s="474">
        <v>442.2</v>
      </c>
      <c r="AP1722" s="535"/>
    </row>
    <row r="1723" spans="1:42" s="466" customFormat="1" ht="24" customHeight="1" outlineLevel="1" x14ac:dyDescent="0.25">
      <c r="A1723" s="492"/>
      <c r="B1723" s="462" t="s">
        <v>8845</v>
      </c>
      <c r="C1723" s="461" t="s">
        <v>4619</v>
      </c>
      <c r="D1723" s="461"/>
      <c r="E1723" s="466" t="s">
        <v>17832</v>
      </c>
      <c r="F1723" s="461" t="s">
        <v>4455</v>
      </c>
      <c r="G1723" s="464">
        <v>2.1</v>
      </c>
      <c r="H1723" s="464">
        <v>2</v>
      </c>
      <c r="I1723" s="464" t="s">
        <v>4616</v>
      </c>
      <c r="J1723" s="470">
        <v>320</v>
      </c>
      <c r="K1723" s="456"/>
      <c r="L1723" s="470"/>
      <c r="M1723" s="474">
        <f t="shared" si="100"/>
        <v>2271.1</v>
      </c>
      <c r="N1723" s="474">
        <f t="shared" si="98"/>
        <v>1362.6599999999999</v>
      </c>
      <c r="O1723" s="514"/>
      <c r="P1723" s="486">
        <v>0.6</v>
      </c>
      <c r="Q1723" s="514"/>
      <c r="R1723" s="474">
        <v>1834.35</v>
      </c>
      <c r="S1723" s="474">
        <v>1100.6099999999999</v>
      </c>
      <c r="T1723" s="514"/>
      <c r="U1723" s="474">
        <v>1834.35</v>
      </c>
      <c r="V1723" s="474">
        <v>1100.6099999999999</v>
      </c>
      <c r="W1723" s="514"/>
      <c r="X1723" s="465">
        <v>1747</v>
      </c>
      <c r="Y1723" s="465">
        <v>1048.2</v>
      </c>
      <c r="Z1723" s="514"/>
      <c r="AA1723" s="465">
        <v>1519.15</v>
      </c>
      <c r="AB1723" s="465">
        <v>911.49</v>
      </c>
      <c r="AC1723" s="514"/>
      <c r="AD1723" s="465">
        <v>1321</v>
      </c>
      <c r="AE1723" s="465">
        <v>792.6</v>
      </c>
      <c r="AF1723" s="514"/>
      <c r="AG1723" s="465">
        <v>1321</v>
      </c>
      <c r="AH1723" s="465">
        <v>792.6</v>
      </c>
      <c r="AI1723" s="530"/>
      <c r="AJ1723" s="533"/>
      <c r="AK1723" s="533"/>
      <c r="AL1723" s="533"/>
      <c r="AM1723" s="533"/>
      <c r="AN1723" s="533"/>
      <c r="AO1723" s="533"/>
      <c r="AP1723" s="534"/>
    </row>
    <row r="1724" spans="1:42" ht="24" customHeight="1" outlineLevel="1" x14ac:dyDescent="0.25">
      <c r="A1724" s="493"/>
      <c r="B1724" s="471" t="s">
        <v>8846</v>
      </c>
      <c r="C1724" s="469" t="s">
        <v>4619</v>
      </c>
      <c r="E1724" s="472" t="s">
        <v>17833</v>
      </c>
      <c r="F1724" s="469" t="s">
        <v>4455</v>
      </c>
      <c r="G1724" s="468">
        <v>2.1</v>
      </c>
      <c r="H1724" s="468">
        <v>2</v>
      </c>
      <c r="I1724" s="468" t="s">
        <v>4616</v>
      </c>
      <c r="J1724" s="473">
        <v>380</v>
      </c>
      <c r="K1724" s="457"/>
      <c r="L1724" s="473"/>
      <c r="M1724" s="474">
        <f t="shared" si="100"/>
        <v>4233.71</v>
      </c>
      <c r="N1724" s="474">
        <f t="shared" si="98"/>
        <v>3175.2825000000003</v>
      </c>
      <c r="P1724" s="488">
        <v>0.75</v>
      </c>
      <c r="R1724" s="474">
        <v>3419.54</v>
      </c>
      <c r="S1724" s="474">
        <v>2685.8</v>
      </c>
      <c r="U1724" s="474">
        <v>3419.54</v>
      </c>
      <c r="V1724" s="474">
        <v>2685.8</v>
      </c>
      <c r="X1724" s="465">
        <v>3256.7</v>
      </c>
      <c r="Y1724" s="465">
        <v>2557.9</v>
      </c>
      <c r="AA1724" s="474">
        <v>2831.93</v>
      </c>
      <c r="AB1724" s="474">
        <v>2224.27</v>
      </c>
      <c r="AD1724" s="474">
        <v>2462.5500000000002</v>
      </c>
      <c r="AE1724" s="474">
        <v>1934.15</v>
      </c>
      <c r="AG1724" s="474">
        <v>2462.5500000000002</v>
      </c>
      <c r="AH1724" s="474">
        <v>1934.15</v>
      </c>
      <c r="AP1724" s="535"/>
    </row>
    <row r="1725" spans="1:42" ht="24" customHeight="1" outlineLevel="1" x14ac:dyDescent="0.25">
      <c r="A1725" s="493"/>
      <c r="B1725" s="471" t="s">
        <v>8847</v>
      </c>
      <c r="C1725" s="469" t="s">
        <v>4619</v>
      </c>
      <c r="E1725" s="472" t="s">
        <v>17834</v>
      </c>
      <c r="F1725" s="469" t="s">
        <v>4455</v>
      </c>
      <c r="G1725" s="468">
        <v>2.1</v>
      </c>
      <c r="H1725" s="468">
        <v>2</v>
      </c>
      <c r="I1725" s="468" t="s">
        <v>4616</v>
      </c>
      <c r="J1725" s="473">
        <v>326</v>
      </c>
      <c r="K1725" s="457"/>
      <c r="L1725" s="473"/>
      <c r="M1725" s="474">
        <f t="shared" si="100"/>
        <v>3788.46</v>
      </c>
      <c r="N1725" s="474">
        <f t="shared" si="98"/>
        <v>2727.6911999999998</v>
      </c>
      <c r="P1725" s="488">
        <v>0.72</v>
      </c>
      <c r="R1725" s="474">
        <v>3059.91</v>
      </c>
      <c r="S1725" s="474">
        <v>2326.17</v>
      </c>
      <c r="U1725" s="474">
        <v>3059.91</v>
      </c>
      <c r="V1725" s="474">
        <v>2326.17</v>
      </c>
      <c r="X1725" s="465">
        <v>2914.2</v>
      </c>
      <c r="Y1725" s="465">
        <v>2215.4</v>
      </c>
      <c r="AA1725" s="474">
        <v>2534.08</v>
      </c>
      <c r="AB1725" s="474">
        <v>1926.42</v>
      </c>
      <c r="AD1725" s="474">
        <v>2203.5500000000002</v>
      </c>
      <c r="AE1725" s="474">
        <v>1675.15</v>
      </c>
      <c r="AG1725" s="474">
        <v>2203.5500000000002</v>
      </c>
      <c r="AH1725" s="474">
        <v>1675.15</v>
      </c>
      <c r="AP1725" s="535"/>
    </row>
    <row r="1726" spans="1:42" ht="24" customHeight="1" outlineLevel="1" x14ac:dyDescent="0.25">
      <c r="A1726" s="493"/>
      <c r="B1726" s="471" t="s">
        <v>8848</v>
      </c>
      <c r="C1726" s="469" t="s">
        <v>4619</v>
      </c>
      <c r="E1726" s="472" t="s">
        <v>17835</v>
      </c>
      <c r="F1726" s="469" t="s">
        <v>4455</v>
      </c>
      <c r="G1726" s="468">
        <v>2.1</v>
      </c>
      <c r="H1726" s="468">
        <v>2</v>
      </c>
      <c r="I1726" s="468" t="s">
        <v>4616</v>
      </c>
      <c r="J1726" s="473">
        <v>374</v>
      </c>
      <c r="K1726" s="457"/>
      <c r="L1726" s="473"/>
      <c r="M1726" s="474">
        <f t="shared" si="100"/>
        <v>2716.48</v>
      </c>
      <c r="N1726" s="474">
        <f t="shared" si="98"/>
        <v>1711.3824</v>
      </c>
      <c r="P1726" s="488">
        <v>0.63</v>
      </c>
      <c r="R1726" s="474">
        <v>2194.08</v>
      </c>
      <c r="S1726" s="474">
        <v>1460.24</v>
      </c>
      <c r="U1726" s="474">
        <v>2194.08</v>
      </c>
      <c r="V1726" s="474">
        <v>1460.24</v>
      </c>
      <c r="X1726" s="465">
        <v>2089.6</v>
      </c>
      <c r="Y1726" s="465">
        <v>1390.7</v>
      </c>
      <c r="AA1726" s="474">
        <v>1817</v>
      </c>
      <c r="AB1726" s="474">
        <v>1209.3399999999999</v>
      </c>
      <c r="AD1726" s="474">
        <v>1580</v>
      </c>
      <c r="AE1726" s="474">
        <v>1051.5999999999999</v>
      </c>
      <c r="AG1726" s="474">
        <v>1580</v>
      </c>
      <c r="AH1726" s="474">
        <v>1051.5999999999999</v>
      </c>
      <c r="AP1726" s="535"/>
    </row>
    <row r="1727" spans="1:42" ht="24" customHeight="1" outlineLevel="1" x14ac:dyDescent="0.25">
      <c r="A1727" s="493"/>
      <c r="B1727" s="471" t="s">
        <v>8849</v>
      </c>
      <c r="C1727" s="469" t="s">
        <v>4619</v>
      </c>
      <c r="E1727" s="472" t="s">
        <v>17836</v>
      </c>
      <c r="F1727" s="469" t="s">
        <v>4455</v>
      </c>
      <c r="G1727" s="468">
        <v>2.1</v>
      </c>
      <c r="H1727" s="468">
        <v>2</v>
      </c>
      <c r="I1727" s="468" t="s">
        <v>4616</v>
      </c>
      <c r="J1727" s="477">
        <v>60</v>
      </c>
      <c r="K1727" s="457"/>
      <c r="L1727" s="473"/>
      <c r="M1727" s="474">
        <f t="shared" si="100"/>
        <v>2566.85</v>
      </c>
      <c r="N1727" s="474">
        <f t="shared" si="98"/>
        <v>1617.1154999999999</v>
      </c>
      <c r="P1727" s="488">
        <v>0.63</v>
      </c>
      <c r="R1727" s="474">
        <v>2073.23</v>
      </c>
      <c r="S1727" s="474">
        <v>1243.94</v>
      </c>
      <c r="U1727" s="474">
        <v>2073.23</v>
      </c>
      <c r="V1727" s="474">
        <v>1243.94</v>
      </c>
      <c r="X1727" s="465">
        <v>1974.5</v>
      </c>
      <c r="Y1727" s="465">
        <v>1184.7</v>
      </c>
      <c r="AA1727" s="474">
        <v>1716.95</v>
      </c>
      <c r="AB1727" s="474">
        <v>1030.17</v>
      </c>
      <c r="AD1727" s="474">
        <v>1493</v>
      </c>
      <c r="AE1727" s="474">
        <v>895.8</v>
      </c>
      <c r="AG1727" s="474">
        <v>1493</v>
      </c>
      <c r="AH1727" s="474">
        <v>895.8</v>
      </c>
      <c r="AP1727" s="535"/>
    </row>
    <row r="1728" spans="1:42" s="466" customFormat="1" ht="24" customHeight="1" outlineLevel="1" x14ac:dyDescent="0.25">
      <c r="A1728" s="492"/>
      <c r="B1728" s="462" t="s">
        <v>8850</v>
      </c>
      <c r="C1728" s="461" t="s">
        <v>4619</v>
      </c>
      <c r="D1728" s="461"/>
      <c r="E1728" s="466" t="s">
        <v>17832</v>
      </c>
      <c r="F1728" s="461" t="s">
        <v>4455</v>
      </c>
      <c r="G1728" s="464">
        <v>3.55</v>
      </c>
      <c r="H1728" s="464">
        <v>3.4</v>
      </c>
      <c r="I1728" s="464" t="s">
        <v>4616</v>
      </c>
      <c r="J1728" s="470">
        <v>544</v>
      </c>
      <c r="K1728" s="456"/>
      <c r="L1728" s="470"/>
      <c r="M1728" s="474">
        <f t="shared" si="100"/>
        <v>3864.9</v>
      </c>
      <c r="N1728" s="474">
        <f t="shared" si="98"/>
        <v>2318.94</v>
      </c>
      <c r="O1728" s="514"/>
      <c r="P1728" s="486">
        <v>0.6</v>
      </c>
      <c r="Q1728" s="514"/>
      <c r="R1728" s="474">
        <v>3121.65</v>
      </c>
      <c r="S1728" s="474">
        <v>1872.99</v>
      </c>
      <c r="T1728" s="514"/>
      <c r="U1728" s="474">
        <v>3121.65</v>
      </c>
      <c r="V1728" s="474">
        <v>1872.99</v>
      </c>
      <c r="W1728" s="514"/>
      <c r="X1728" s="465">
        <v>2973</v>
      </c>
      <c r="Y1728" s="465">
        <v>1783.8</v>
      </c>
      <c r="Z1728" s="514"/>
      <c r="AA1728" s="465">
        <v>2585.1999999999998</v>
      </c>
      <c r="AB1728" s="465">
        <v>1551.12</v>
      </c>
      <c r="AC1728" s="514"/>
      <c r="AD1728" s="465">
        <v>2248</v>
      </c>
      <c r="AE1728" s="465">
        <v>1348.8</v>
      </c>
      <c r="AF1728" s="514"/>
      <c r="AG1728" s="465">
        <v>2248</v>
      </c>
      <c r="AH1728" s="465">
        <v>1348.8</v>
      </c>
      <c r="AI1728" s="530"/>
      <c r="AJ1728" s="533"/>
      <c r="AK1728" s="533"/>
      <c r="AL1728" s="533"/>
      <c r="AM1728" s="533"/>
      <c r="AN1728" s="533"/>
      <c r="AO1728" s="533"/>
      <c r="AP1728" s="534"/>
    </row>
    <row r="1729" spans="1:42" ht="24" customHeight="1" outlineLevel="1" x14ac:dyDescent="0.25">
      <c r="A1729" s="493"/>
      <c r="B1729" s="471" t="s">
        <v>8851</v>
      </c>
      <c r="C1729" s="469" t="s">
        <v>4619</v>
      </c>
      <c r="E1729" s="472" t="s">
        <v>17833</v>
      </c>
      <c r="F1729" s="469" t="s">
        <v>4455</v>
      </c>
      <c r="G1729" s="468">
        <v>3.55</v>
      </c>
      <c r="H1729" s="468">
        <v>3.4</v>
      </c>
      <c r="I1729" s="468" t="s">
        <v>4616</v>
      </c>
      <c r="J1729" s="473">
        <v>607</v>
      </c>
      <c r="K1729" s="457"/>
      <c r="L1729" s="473"/>
      <c r="M1729" s="474">
        <f t="shared" si="100"/>
        <v>6898.71</v>
      </c>
      <c r="N1729" s="474">
        <f t="shared" ref="N1729:N1792" si="101">M1729*P1729</f>
        <v>5174.0325000000003</v>
      </c>
      <c r="P1729" s="488">
        <v>0.75</v>
      </c>
      <c r="R1729" s="474">
        <v>5572.04</v>
      </c>
      <c r="S1729" s="474">
        <v>4323.38</v>
      </c>
      <c r="U1729" s="474">
        <v>5572.04</v>
      </c>
      <c r="V1729" s="474">
        <v>4323.38</v>
      </c>
      <c r="X1729" s="465">
        <v>5306.7</v>
      </c>
      <c r="Y1729" s="465">
        <v>4117.5</v>
      </c>
      <c r="AA1729" s="474">
        <v>4614.55</v>
      </c>
      <c r="AB1729" s="474">
        <v>3580.47</v>
      </c>
      <c r="AD1729" s="474">
        <v>4012.6499999999996</v>
      </c>
      <c r="AE1729" s="474">
        <v>3113.45</v>
      </c>
      <c r="AG1729" s="474">
        <v>4012.6499999999996</v>
      </c>
      <c r="AH1729" s="474">
        <v>3113.45</v>
      </c>
      <c r="AP1729" s="535"/>
    </row>
    <row r="1730" spans="1:42" ht="24" customHeight="1" outlineLevel="1" x14ac:dyDescent="0.25">
      <c r="A1730" s="493"/>
      <c r="B1730" s="471" t="s">
        <v>8852</v>
      </c>
      <c r="C1730" s="469" t="s">
        <v>4619</v>
      </c>
      <c r="E1730" s="472" t="s">
        <v>17834</v>
      </c>
      <c r="F1730" s="469" t="s">
        <v>4455</v>
      </c>
      <c r="G1730" s="468">
        <v>3.55</v>
      </c>
      <c r="H1730" s="468">
        <v>3.4</v>
      </c>
      <c r="I1730" s="468" t="s">
        <v>4616</v>
      </c>
      <c r="J1730" s="473">
        <v>553</v>
      </c>
      <c r="K1730" s="457"/>
      <c r="L1730" s="473"/>
      <c r="M1730" s="474">
        <f t="shared" si="100"/>
        <v>6326.1900000000005</v>
      </c>
      <c r="N1730" s="474">
        <f t="shared" si="101"/>
        <v>4554.8568000000005</v>
      </c>
      <c r="P1730" s="488">
        <v>0.72</v>
      </c>
      <c r="R1730" s="474">
        <v>5109.62</v>
      </c>
      <c r="S1730" s="474">
        <v>3860.96</v>
      </c>
      <c r="U1730" s="474">
        <v>5109.62</v>
      </c>
      <c r="V1730" s="474">
        <v>3860.96</v>
      </c>
      <c r="X1730" s="465">
        <v>4866.3</v>
      </c>
      <c r="Y1730" s="465">
        <v>3677.1</v>
      </c>
      <c r="AA1730" s="474">
        <v>4231.6000000000004</v>
      </c>
      <c r="AB1730" s="474">
        <v>3197.52</v>
      </c>
      <c r="AD1730" s="474">
        <v>3679.6499999999996</v>
      </c>
      <c r="AE1730" s="474">
        <v>2780.45</v>
      </c>
      <c r="AG1730" s="474">
        <v>3679.6499999999996</v>
      </c>
      <c r="AH1730" s="474">
        <v>2780.45</v>
      </c>
      <c r="AP1730" s="535"/>
    </row>
    <row r="1731" spans="1:42" ht="24" customHeight="1" outlineLevel="1" x14ac:dyDescent="0.25">
      <c r="A1731" s="493"/>
      <c r="B1731" s="471" t="s">
        <v>8853</v>
      </c>
      <c r="C1731" s="469" t="s">
        <v>4619</v>
      </c>
      <c r="E1731" s="472" t="s">
        <v>17835</v>
      </c>
      <c r="F1731" s="469" t="s">
        <v>4455</v>
      </c>
      <c r="G1731" s="468">
        <v>3.55</v>
      </c>
      <c r="H1731" s="468">
        <v>3.4</v>
      </c>
      <c r="I1731" s="468" t="s">
        <v>4616</v>
      </c>
      <c r="J1731" s="473">
        <v>598</v>
      </c>
      <c r="K1731" s="457"/>
      <c r="L1731" s="473"/>
      <c r="M1731" s="474">
        <f t="shared" si="100"/>
        <v>4437.42</v>
      </c>
      <c r="N1731" s="474">
        <f t="shared" si="101"/>
        <v>2795.5745999999999</v>
      </c>
      <c r="P1731" s="488">
        <v>0.63</v>
      </c>
      <c r="R1731" s="474">
        <v>3584.07</v>
      </c>
      <c r="S1731" s="474">
        <v>2335.41</v>
      </c>
      <c r="U1731" s="474">
        <v>3584.07</v>
      </c>
      <c r="V1731" s="474">
        <v>2335.41</v>
      </c>
      <c r="X1731" s="465">
        <v>3413.4</v>
      </c>
      <c r="Y1731" s="465">
        <v>2224.1999999999998</v>
      </c>
      <c r="AA1731" s="474">
        <v>2968.15</v>
      </c>
      <c r="AB1731" s="474">
        <v>1934.07</v>
      </c>
      <c r="AD1731" s="474">
        <v>2581</v>
      </c>
      <c r="AE1731" s="474">
        <v>1681.8</v>
      </c>
      <c r="AG1731" s="474">
        <v>2581</v>
      </c>
      <c r="AH1731" s="474">
        <v>1681.8</v>
      </c>
      <c r="AP1731" s="535"/>
    </row>
    <row r="1732" spans="1:42" ht="24" customHeight="1" outlineLevel="1" x14ac:dyDescent="0.25">
      <c r="A1732" s="493"/>
      <c r="B1732" s="471" t="s">
        <v>8854</v>
      </c>
      <c r="C1732" s="469" t="s">
        <v>4619</v>
      </c>
      <c r="E1732" s="472" t="s">
        <v>17836</v>
      </c>
      <c r="F1732" s="469" t="s">
        <v>4455</v>
      </c>
      <c r="G1732" s="468">
        <v>3.55</v>
      </c>
      <c r="H1732" s="468">
        <v>3.4</v>
      </c>
      <c r="I1732" s="468" t="s">
        <v>4616</v>
      </c>
      <c r="J1732" s="477">
        <v>102</v>
      </c>
      <c r="K1732" s="457"/>
      <c r="L1732" s="473"/>
      <c r="M1732" s="474">
        <f t="shared" si="100"/>
        <v>4368.6500000000005</v>
      </c>
      <c r="N1732" s="474">
        <f t="shared" si="101"/>
        <v>2752.2495000000004</v>
      </c>
      <c r="P1732" s="488">
        <v>0.63</v>
      </c>
      <c r="R1732" s="474">
        <v>3528.53</v>
      </c>
      <c r="S1732" s="474">
        <v>2117.12</v>
      </c>
      <c r="U1732" s="474">
        <v>3528.53</v>
      </c>
      <c r="V1732" s="474">
        <v>2117.12</v>
      </c>
      <c r="X1732" s="465">
        <v>3360.5</v>
      </c>
      <c r="Y1732" s="465">
        <v>2016.3</v>
      </c>
      <c r="AA1732" s="474">
        <v>2922.15</v>
      </c>
      <c r="AB1732" s="474">
        <v>1753.29</v>
      </c>
      <c r="AD1732" s="474">
        <v>2541</v>
      </c>
      <c r="AE1732" s="474">
        <v>1524.6</v>
      </c>
      <c r="AG1732" s="474">
        <v>2541</v>
      </c>
      <c r="AH1732" s="474">
        <v>1524.6</v>
      </c>
      <c r="AP1732" s="535"/>
    </row>
    <row r="1733" spans="1:42" s="466" customFormat="1" ht="24" customHeight="1" outlineLevel="1" x14ac:dyDescent="0.25">
      <c r="A1733" s="492" t="s">
        <v>13557</v>
      </c>
      <c r="B1733" s="462" t="s">
        <v>11498</v>
      </c>
      <c r="C1733" s="461" t="s">
        <v>4852</v>
      </c>
      <c r="D1733" s="461"/>
      <c r="E1733" s="466" t="s">
        <v>17837</v>
      </c>
      <c r="F1733" s="461" t="s">
        <v>4455</v>
      </c>
      <c r="G1733" s="464">
        <v>4.5999999999999996</v>
      </c>
      <c r="H1733" s="464">
        <v>2.35</v>
      </c>
      <c r="I1733" s="464" t="s">
        <v>4616</v>
      </c>
      <c r="J1733" s="470">
        <v>1696</v>
      </c>
      <c r="K1733" s="456"/>
      <c r="L1733" s="470"/>
      <c r="M1733" s="474">
        <f t="shared" si="100"/>
        <v>12002.12</v>
      </c>
      <c r="N1733" s="474">
        <f t="shared" si="101"/>
        <v>7201.2719999999999</v>
      </c>
      <c r="O1733" s="514"/>
      <c r="P1733" s="486">
        <v>0.6</v>
      </c>
      <c r="Q1733" s="514"/>
      <c r="R1733" s="474">
        <v>9694.02</v>
      </c>
      <c r="S1733" s="474">
        <v>5816.37</v>
      </c>
      <c r="T1733" s="514"/>
      <c r="U1733" s="474">
        <v>9694.02</v>
      </c>
      <c r="V1733" s="474">
        <v>5816.37</v>
      </c>
      <c r="W1733" s="514"/>
      <c r="X1733" s="465">
        <v>9232.4</v>
      </c>
      <c r="Y1733" s="465">
        <v>5539.4</v>
      </c>
      <c r="Z1733" s="514"/>
      <c r="AA1733" s="465">
        <v>8028.15</v>
      </c>
      <c r="AB1733" s="465">
        <v>4816.8900000000003</v>
      </c>
      <c r="AC1733" s="514"/>
      <c r="AD1733" s="465">
        <v>6981</v>
      </c>
      <c r="AE1733" s="465">
        <v>4188.5999999999995</v>
      </c>
      <c r="AF1733" s="514"/>
      <c r="AG1733" s="465">
        <v>6981</v>
      </c>
      <c r="AH1733" s="465">
        <v>4188.5999999999995</v>
      </c>
      <c r="AI1733" s="530"/>
      <c r="AJ1733" s="533"/>
      <c r="AK1733" s="533"/>
      <c r="AL1733" s="533"/>
      <c r="AM1733" s="533"/>
      <c r="AN1733" s="533"/>
      <c r="AO1733" s="533"/>
      <c r="AP1733" s="534"/>
    </row>
    <row r="1734" spans="1:42" ht="24" customHeight="1" outlineLevel="1" x14ac:dyDescent="0.25">
      <c r="A1734" s="493" t="s">
        <v>13557</v>
      </c>
      <c r="B1734" s="471" t="s">
        <v>11504</v>
      </c>
      <c r="C1734" s="469" t="s">
        <v>4852</v>
      </c>
      <c r="E1734" s="472" t="s">
        <v>17838</v>
      </c>
      <c r="F1734" s="469" t="s">
        <v>4455</v>
      </c>
      <c r="G1734" s="468">
        <v>4.5999999999999996</v>
      </c>
      <c r="H1734" s="468">
        <v>2.35</v>
      </c>
      <c r="I1734" s="468" t="s">
        <v>4616</v>
      </c>
      <c r="J1734" s="473"/>
      <c r="K1734" s="457"/>
      <c r="L1734" s="473"/>
      <c r="M1734" s="474">
        <f t="shared" si="100"/>
        <v>13932.1</v>
      </c>
      <c r="N1734" s="474">
        <f t="shared" si="101"/>
        <v>10449.075000000001</v>
      </c>
      <c r="P1734" s="488">
        <v>0.75</v>
      </c>
      <c r="R1734" s="474">
        <v>11252.85</v>
      </c>
      <c r="S1734" s="474">
        <v>7375.31</v>
      </c>
      <c r="U1734" s="474">
        <v>11252.85</v>
      </c>
      <c r="V1734" s="474">
        <v>7375.31</v>
      </c>
      <c r="X1734" s="465">
        <v>10717</v>
      </c>
      <c r="Y1734" s="465">
        <v>7024.1</v>
      </c>
      <c r="AA1734" s="474">
        <v>9319.14</v>
      </c>
      <c r="AB1734" s="474">
        <v>6107.88</v>
      </c>
      <c r="AD1734" s="474">
        <v>8103.6</v>
      </c>
      <c r="AE1734" s="474">
        <v>5311.1999999999989</v>
      </c>
      <c r="AG1734" s="474">
        <v>8103.6</v>
      </c>
      <c r="AH1734" s="474">
        <v>5311.1999999999989</v>
      </c>
      <c r="AP1734" s="535"/>
    </row>
    <row r="1735" spans="1:42" ht="24" customHeight="1" outlineLevel="1" x14ac:dyDescent="0.25">
      <c r="A1735" s="493" t="s">
        <v>13557</v>
      </c>
      <c r="B1735" s="471" t="s">
        <v>11505</v>
      </c>
      <c r="C1735" s="469" t="s">
        <v>4852</v>
      </c>
      <c r="E1735" s="472" t="s">
        <v>17839</v>
      </c>
      <c r="F1735" s="469" t="s">
        <v>4455</v>
      </c>
      <c r="G1735" s="468">
        <v>4.5999999999999996</v>
      </c>
      <c r="H1735" s="468">
        <v>2.35</v>
      </c>
      <c r="I1735" s="468" t="s">
        <v>4616</v>
      </c>
      <c r="J1735" s="473"/>
      <c r="K1735" s="457"/>
      <c r="L1735" s="473"/>
      <c r="M1735" s="474">
        <f t="shared" si="100"/>
        <v>13486.85</v>
      </c>
      <c r="N1735" s="474">
        <f t="shared" si="101"/>
        <v>9710.5319999999992</v>
      </c>
      <c r="P1735" s="488">
        <v>0.72</v>
      </c>
      <c r="R1735" s="474">
        <v>10893.23</v>
      </c>
      <c r="S1735" s="474">
        <v>7015.58</v>
      </c>
      <c r="U1735" s="474">
        <v>10893.23</v>
      </c>
      <c r="V1735" s="474">
        <v>7015.58</v>
      </c>
      <c r="X1735" s="465">
        <v>10374.5</v>
      </c>
      <c r="Y1735" s="465">
        <v>6681.5</v>
      </c>
      <c r="AA1735" s="474">
        <v>9021.2900000000009</v>
      </c>
      <c r="AB1735" s="474">
        <v>5810.03</v>
      </c>
      <c r="AD1735" s="474">
        <v>7844.6</v>
      </c>
      <c r="AE1735" s="474">
        <v>5052.1999999999989</v>
      </c>
      <c r="AG1735" s="474">
        <v>7844.6</v>
      </c>
      <c r="AH1735" s="474">
        <v>5052.1999999999989</v>
      </c>
      <c r="AP1735" s="535"/>
    </row>
    <row r="1736" spans="1:42" ht="24" customHeight="1" outlineLevel="1" x14ac:dyDescent="0.25">
      <c r="A1736" s="493" t="s">
        <v>13557</v>
      </c>
      <c r="B1736" s="471" t="s">
        <v>11506</v>
      </c>
      <c r="C1736" s="469" t="s">
        <v>4852</v>
      </c>
      <c r="E1736" s="472" t="s">
        <v>17840</v>
      </c>
      <c r="F1736" s="469" t="s">
        <v>4455</v>
      </c>
      <c r="G1736" s="468">
        <v>4.5999999999999996</v>
      </c>
      <c r="H1736" s="468">
        <v>2.35</v>
      </c>
      <c r="I1736" s="468" t="s">
        <v>4616</v>
      </c>
      <c r="J1736" s="473"/>
      <c r="K1736" s="457"/>
      <c r="L1736" s="473"/>
      <c r="M1736" s="474">
        <f t="shared" si="100"/>
        <v>12447.37</v>
      </c>
      <c r="N1736" s="474">
        <f t="shared" si="101"/>
        <v>7841.843100000001</v>
      </c>
      <c r="P1736" s="488">
        <v>0.63</v>
      </c>
      <c r="R1736" s="474">
        <v>10053.65</v>
      </c>
      <c r="S1736" s="474">
        <v>6176.1</v>
      </c>
      <c r="U1736" s="474">
        <v>10053.65</v>
      </c>
      <c r="V1736" s="474">
        <v>6176.1</v>
      </c>
      <c r="X1736" s="465">
        <v>9574.9</v>
      </c>
      <c r="Y1736" s="465">
        <v>5882</v>
      </c>
      <c r="AA1736" s="474">
        <v>8326</v>
      </c>
      <c r="AB1736" s="474">
        <v>5114.74</v>
      </c>
      <c r="AD1736" s="474">
        <v>7240</v>
      </c>
      <c r="AE1736" s="474">
        <v>4447.5999999999995</v>
      </c>
      <c r="AG1736" s="474">
        <v>7240</v>
      </c>
      <c r="AH1736" s="474">
        <v>4447.5999999999995</v>
      </c>
      <c r="AP1736" s="535"/>
    </row>
    <row r="1737" spans="1:42" ht="35.1" customHeight="1" outlineLevel="1" x14ac:dyDescent="0.25">
      <c r="A1737" s="493" t="s">
        <v>13557</v>
      </c>
      <c r="B1737" s="471" t="s">
        <v>11507</v>
      </c>
      <c r="C1737" s="469" t="s">
        <v>4852</v>
      </c>
      <c r="E1737" s="472" t="s">
        <v>17841</v>
      </c>
      <c r="F1737" s="469" t="s">
        <v>4455</v>
      </c>
      <c r="G1737" s="468">
        <v>4.5999999999999996</v>
      </c>
      <c r="H1737" s="468">
        <v>2.35</v>
      </c>
      <c r="I1737" s="468" t="s">
        <v>4616</v>
      </c>
      <c r="J1737" s="473"/>
      <c r="K1737" s="457"/>
      <c r="L1737" s="473"/>
      <c r="M1737" s="474">
        <f t="shared" si="100"/>
        <v>13563.160000000002</v>
      </c>
      <c r="N1737" s="474">
        <f t="shared" si="101"/>
        <v>8544.7908000000007</v>
      </c>
      <c r="P1737" s="488">
        <v>0.63</v>
      </c>
      <c r="R1737" s="474">
        <v>10954.86</v>
      </c>
      <c r="S1737" s="474">
        <v>6572.9</v>
      </c>
      <c r="U1737" s="474">
        <v>10954.86</v>
      </c>
      <c r="V1737" s="474">
        <v>6572.9</v>
      </c>
      <c r="X1737" s="465">
        <v>10433.200000000001</v>
      </c>
      <c r="Y1737" s="465">
        <v>6259.9</v>
      </c>
      <c r="AA1737" s="474">
        <v>9072.35</v>
      </c>
      <c r="AB1737" s="474">
        <v>5443.41</v>
      </c>
      <c r="AD1737" s="474">
        <v>7889</v>
      </c>
      <c r="AE1737" s="474">
        <v>4733.3999999999996</v>
      </c>
      <c r="AG1737" s="474">
        <v>7889</v>
      </c>
      <c r="AH1737" s="474">
        <v>4733.3999999999996</v>
      </c>
      <c r="AP1737" s="535"/>
    </row>
    <row r="1738" spans="1:42" ht="35.1" customHeight="1" outlineLevel="1" x14ac:dyDescent="0.25">
      <c r="A1738" s="493" t="s">
        <v>13557</v>
      </c>
      <c r="B1738" s="471" t="s">
        <v>11508</v>
      </c>
      <c r="C1738" s="469" t="s">
        <v>4852</v>
      </c>
      <c r="E1738" s="472" t="s">
        <v>17842</v>
      </c>
      <c r="F1738" s="469" t="s">
        <v>4455</v>
      </c>
      <c r="G1738" s="468">
        <v>4.5999999999999996</v>
      </c>
      <c r="H1738" s="468">
        <v>2.35</v>
      </c>
      <c r="I1738" s="468" t="s">
        <v>4616</v>
      </c>
      <c r="J1738" s="473"/>
      <c r="K1738" s="457"/>
      <c r="L1738" s="473"/>
      <c r="M1738" s="474">
        <f t="shared" si="100"/>
        <v>0</v>
      </c>
      <c r="N1738" s="474">
        <f t="shared" si="101"/>
        <v>0</v>
      </c>
      <c r="P1738" s="488">
        <v>0.72</v>
      </c>
      <c r="R1738" s="474">
        <v>0</v>
      </c>
      <c r="S1738" s="474">
        <v>0</v>
      </c>
      <c r="U1738" s="474">
        <v>0</v>
      </c>
      <c r="V1738" s="474">
        <v>0</v>
      </c>
      <c r="X1738" s="465">
        <v>0</v>
      </c>
      <c r="Y1738" s="465">
        <v>0</v>
      </c>
      <c r="AA1738" s="474">
        <v>0</v>
      </c>
      <c r="AB1738" s="474">
        <v>0</v>
      </c>
      <c r="AD1738" s="474"/>
      <c r="AE1738" s="474"/>
      <c r="AG1738" s="474"/>
      <c r="AH1738" s="474"/>
      <c r="AP1738" s="535"/>
    </row>
    <row r="1739" spans="1:42" ht="24" customHeight="1" outlineLevel="1" x14ac:dyDescent="0.25">
      <c r="A1739" s="493"/>
      <c r="B1739" s="471" t="s">
        <v>19845</v>
      </c>
      <c r="C1739" s="469" t="s">
        <v>4852</v>
      </c>
      <c r="E1739" s="472" t="s">
        <v>19846</v>
      </c>
      <c r="F1739" s="469" t="s">
        <v>4455</v>
      </c>
      <c r="G1739" s="468">
        <v>4.5999999999999996</v>
      </c>
      <c r="H1739" s="468">
        <v>2.35</v>
      </c>
      <c r="I1739" s="468" t="s">
        <v>4616</v>
      </c>
      <c r="J1739" s="473"/>
      <c r="K1739" s="457"/>
      <c r="L1739" s="473"/>
      <c r="M1739" s="474">
        <f t="shared" ref="M1739:M1770" si="102">X1739*$O$3</f>
        <v>0</v>
      </c>
      <c r="N1739" s="474">
        <f t="shared" si="101"/>
        <v>0</v>
      </c>
      <c r="P1739" s="488">
        <v>0.75</v>
      </c>
      <c r="R1739" s="474">
        <v>0</v>
      </c>
      <c r="S1739" s="474">
        <v>0</v>
      </c>
      <c r="U1739" s="474">
        <v>0</v>
      </c>
      <c r="V1739" s="474">
        <v>0</v>
      </c>
      <c r="X1739" s="465">
        <v>0</v>
      </c>
      <c r="Y1739" s="465">
        <v>0</v>
      </c>
      <c r="AA1739" s="474">
        <v>0</v>
      </c>
      <c r="AB1739" s="474">
        <v>0</v>
      </c>
      <c r="AD1739" s="474"/>
      <c r="AE1739" s="474"/>
      <c r="AG1739" s="474"/>
      <c r="AH1739" s="474"/>
      <c r="AP1739" s="535"/>
    </row>
    <row r="1740" spans="1:42" s="466" customFormat="1" ht="24" customHeight="1" outlineLevel="1" x14ac:dyDescent="0.25">
      <c r="A1740" s="492" t="s">
        <v>13557</v>
      </c>
      <c r="B1740" s="462" t="s">
        <v>11509</v>
      </c>
      <c r="C1740" s="461" t="s">
        <v>4852</v>
      </c>
      <c r="D1740" s="461"/>
      <c r="E1740" s="466" t="s">
        <v>17837</v>
      </c>
      <c r="F1740" s="461" t="s">
        <v>4455</v>
      </c>
      <c r="G1740" s="464">
        <v>3</v>
      </c>
      <c r="H1740" s="464" t="s">
        <v>4616</v>
      </c>
      <c r="I1740" s="464" t="s">
        <v>4616</v>
      </c>
      <c r="J1740" s="470">
        <v>1712</v>
      </c>
      <c r="K1740" s="456"/>
      <c r="L1740" s="470"/>
      <c r="M1740" s="474">
        <f t="shared" si="102"/>
        <v>8068.4500000000007</v>
      </c>
      <c r="N1740" s="474">
        <f t="shared" si="101"/>
        <v>4841.0700000000006</v>
      </c>
      <c r="O1740" s="514"/>
      <c r="P1740" s="486">
        <v>0.6</v>
      </c>
      <c r="Q1740" s="514"/>
      <c r="R1740" s="474">
        <v>6516.83</v>
      </c>
      <c r="S1740" s="474">
        <v>3910.1</v>
      </c>
      <c r="T1740" s="514"/>
      <c r="U1740" s="474">
        <v>6516.83</v>
      </c>
      <c r="V1740" s="474">
        <v>3910.1</v>
      </c>
      <c r="W1740" s="514"/>
      <c r="X1740" s="465">
        <v>6206.5</v>
      </c>
      <c r="Y1740" s="465">
        <v>3723.9</v>
      </c>
      <c r="Z1740" s="514"/>
      <c r="AA1740" s="465">
        <v>5396.95</v>
      </c>
      <c r="AB1740" s="465">
        <v>3238.17</v>
      </c>
      <c r="AC1740" s="514"/>
      <c r="AD1740" s="465">
        <v>4693</v>
      </c>
      <c r="AE1740" s="465">
        <v>2815.7999999999997</v>
      </c>
      <c r="AF1740" s="514"/>
      <c r="AG1740" s="465">
        <v>4693</v>
      </c>
      <c r="AH1740" s="465">
        <v>2815.7999999999997</v>
      </c>
      <c r="AI1740" s="530"/>
      <c r="AJ1740" s="533"/>
      <c r="AK1740" s="533"/>
      <c r="AL1740" s="533"/>
      <c r="AM1740" s="533"/>
      <c r="AN1740" s="533"/>
      <c r="AO1740" s="533"/>
      <c r="AP1740" s="534"/>
    </row>
    <row r="1741" spans="1:42" ht="24" customHeight="1" outlineLevel="1" x14ac:dyDescent="0.25">
      <c r="A1741" s="493" t="s">
        <v>13557</v>
      </c>
      <c r="B1741" s="471" t="s">
        <v>11499</v>
      </c>
      <c r="C1741" s="469" t="s">
        <v>4852</v>
      </c>
      <c r="E1741" s="472" t="s">
        <v>17838</v>
      </c>
      <c r="F1741" s="469" t="s">
        <v>4455</v>
      </c>
      <c r="G1741" s="468">
        <v>3</v>
      </c>
      <c r="H1741" s="468" t="s">
        <v>4616</v>
      </c>
      <c r="I1741" s="468" t="s">
        <v>4616</v>
      </c>
      <c r="J1741" s="473"/>
      <c r="K1741" s="457"/>
      <c r="L1741" s="473"/>
      <c r="M1741" s="474">
        <f t="shared" si="102"/>
        <v>9520.0300000000007</v>
      </c>
      <c r="N1741" s="474">
        <f t="shared" si="101"/>
        <v>7140.0225000000009</v>
      </c>
      <c r="P1741" s="488">
        <v>0.75</v>
      </c>
      <c r="R1741" s="474">
        <v>7689.26</v>
      </c>
      <c r="S1741" s="474">
        <v>5082.53</v>
      </c>
      <c r="U1741" s="474">
        <v>7689.26</v>
      </c>
      <c r="V1741" s="474">
        <v>5082.53</v>
      </c>
      <c r="X1741" s="465">
        <v>7323.1</v>
      </c>
      <c r="Y1741" s="465">
        <v>4840.5</v>
      </c>
      <c r="AA1741" s="474">
        <v>6367.95</v>
      </c>
      <c r="AB1741" s="474">
        <v>4209.17</v>
      </c>
      <c r="AD1741" s="474">
        <v>5537.35</v>
      </c>
      <c r="AE1741" s="474">
        <v>3660.1499999999996</v>
      </c>
      <c r="AG1741" s="474">
        <v>5537.35</v>
      </c>
      <c r="AH1741" s="474">
        <v>3660.1499999999996</v>
      </c>
      <c r="AP1741" s="535"/>
    </row>
    <row r="1742" spans="1:42" ht="24" customHeight="1" outlineLevel="1" x14ac:dyDescent="0.25">
      <c r="A1742" s="493" t="s">
        <v>13557</v>
      </c>
      <c r="B1742" s="471" t="s">
        <v>11500</v>
      </c>
      <c r="C1742" s="469" t="s">
        <v>4852</v>
      </c>
      <c r="E1742" s="472" t="s">
        <v>17839</v>
      </c>
      <c r="F1742" s="469" t="s">
        <v>4455</v>
      </c>
      <c r="G1742" s="468">
        <v>3</v>
      </c>
      <c r="H1742" s="468" t="s">
        <v>4616</v>
      </c>
      <c r="I1742" s="468" t="s">
        <v>4616</v>
      </c>
      <c r="J1742" s="473"/>
      <c r="K1742" s="457"/>
      <c r="L1742" s="473"/>
      <c r="M1742" s="474">
        <f t="shared" si="102"/>
        <v>9202.0500000000011</v>
      </c>
      <c r="N1742" s="474">
        <f t="shared" si="101"/>
        <v>6625.4760000000006</v>
      </c>
      <c r="P1742" s="488">
        <v>0.72</v>
      </c>
      <c r="R1742" s="474">
        <v>7432.43</v>
      </c>
      <c r="S1742" s="474">
        <v>4825.7</v>
      </c>
      <c r="U1742" s="474">
        <v>7432.43</v>
      </c>
      <c r="V1742" s="474">
        <v>4825.7</v>
      </c>
      <c r="X1742" s="465">
        <v>7078.5</v>
      </c>
      <c r="Y1742" s="465">
        <v>4595.8999999999996</v>
      </c>
      <c r="AA1742" s="474">
        <v>6155.2</v>
      </c>
      <c r="AB1742" s="474">
        <v>3996.42</v>
      </c>
      <c r="AD1742" s="474">
        <v>5352.35</v>
      </c>
      <c r="AE1742" s="474">
        <v>3475.1499999999996</v>
      </c>
      <c r="AG1742" s="474">
        <v>5352.35</v>
      </c>
      <c r="AH1742" s="474">
        <v>3475.1499999999996</v>
      </c>
      <c r="AP1742" s="535"/>
    </row>
    <row r="1743" spans="1:42" ht="24" customHeight="1" outlineLevel="1" x14ac:dyDescent="0.25">
      <c r="A1743" s="493" t="s">
        <v>13557</v>
      </c>
      <c r="B1743" s="471" t="s">
        <v>11501</v>
      </c>
      <c r="C1743" s="469" t="s">
        <v>4852</v>
      </c>
      <c r="E1743" s="472" t="s">
        <v>17840</v>
      </c>
      <c r="F1743" s="469" t="s">
        <v>4455</v>
      </c>
      <c r="G1743" s="468">
        <v>3</v>
      </c>
      <c r="H1743" s="468" t="s">
        <v>4616</v>
      </c>
      <c r="I1743" s="468" t="s">
        <v>4616</v>
      </c>
      <c r="J1743" s="473"/>
      <c r="K1743" s="457"/>
      <c r="L1743" s="473"/>
      <c r="M1743" s="474">
        <f t="shared" si="102"/>
        <v>8386.56</v>
      </c>
      <c r="N1743" s="474">
        <f t="shared" si="101"/>
        <v>5283.5328</v>
      </c>
      <c r="P1743" s="488">
        <v>0.63</v>
      </c>
      <c r="R1743" s="474">
        <v>6773.76</v>
      </c>
      <c r="S1743" s="474">
        <v>4167.03</v>
      </c>
      <c r="U1743" s="474">
        <v>6773.76</v>
      </c>
      <c r="V1743" s="474">
        <v>4167.03</v>
      </c>
      <c r="X1743" s="465">
        <v>6451.2</v>
      </c>
      <c r="Y1743" s="465">
        <v>3968.6</v>
      </c>
      <c r="AA1743" s="474">
        <v>5609.7</v>
      </c>
      <c r="AB1743" s="474">
        <v>3450.92</v>
      </c>
      <c r="AD1743" s="474">
        <v>4878</v>
      </c>
      <c r="AE1743" s="474">
        <v>3000.7999999999997</v>
      </c>
      <c r="AG1743" s="474">
        <v>4878</v>
      </c>
      <c r="AH1743" s="474">
        <v>3000.7999999999997</v>
      </c>
      <c r="AP1743" s="535"/>
    </row>
    <row r="1744" spans="1:42" ht="24" customHeight="1" outlineLevel="1" x14ac:dyDescent="0.25">
      <c r="A1744" s="493" t="s">
        <v>13557</v>
      </c>
      <c r="B1744" s="471" t="s">
        <v>11502</v>
      </c>
      <c r="C1744" s="469" t="s">
        <v>4852</v>
      </c>
      <c r="E1744" s="472" t="s">
        <v>17841</v>
      </c>
      <c r="F1744" s="469" t="s">
        <v>4455</v>
      </c>
      <c r="G1744" s="468">
        <v>3</v>
      </c>
      <c r="H1744" s="468" t="s">
        <v>4616</v>
      </c>
      <c r="I1744" s="468" t="s">
        <v>4616</v>
      </c>
      <c r="J1744" s="473"/>
      <c r="K1744" s="457"/>
      <c r="L1744" s="473"/>
      <c r="M1744" s="474">
        <f t="shared" si="102"/>
        <v>9118.85</v>
      </c>
      <c r="N1744" s="474">
        <f t="shared" si="101"/>
        <v>5744.8755000000001</v>
      </c>
      <c r="P1744" s="488">
        <v>0.63</v>
      </c>
      <c r="R1744" s="474">
        <v>7365.23</v>
      </c>
      <c r="S1744" s="474">
        <v>4419.1400000000003</v>
      </c>
      <c r="U1744" s="474">
        <v>7365.23</v>
      </c>
      <c r="V1744" s="474">
        <v>4419.1400000000003</v>
      </c>
      <c r="X1744" s="465">
        <v>7014.5</v>
      </c>
      <c r="Y1744" s="465">
        <v>4208.7</v>
      </c>
      <c r="AA1744" s="474">
        <v>6099.6</v>
      </c>
      <c r="AB1744" s="474">
        <v>3659.76</v>
      </c>
      <c r="AD1744" s="474">
        <v>5304</v>
      </c>
      <c r="AE1744" s="474">
        <v>3182.4</v>
      </c>
      <c r="AG1744" s="474">
        <v>5304</v>
      </c>
      <c r="AH1744" s="474">
        <v>3182.4</v>
      </c>
      <c r="AP1744" s="535"/>
    </row>
    <row r="1745" spans="1:42" ht="24" customHeight="1" outlineLevel="1" x14ac:dyDescent="0.25">
      <c r="A1745" s="493" t="s">
        <v>13557</v>
      </c>
      <c r="B1745" s="471" t="s">
        <v>11503</v>
      </c>
      <c r="C1745" s="469" t="s">
        <v>4852</v>
      </c>
      <c r="E1745" s="472" t="s">
        <v>17842</v>
      </c>
      <c r="F1745" s="469" t="s">
        <v>4455</v>
      </c>
      <c r="G1745" s="468">
        <v>3</v>
      </c>
      <c r="H1745" s="468" t="s">
        <v>4616</v>
      </c>
      <c r="I1745" s="468" t="s">
        <v>4616</v>
      </c>
      <c r="J1745" s="473"/>
      <c r="K1745" s="457"/>
      <c r="L1745" s="473"/>
      <c r="M1745" s="474">
        <f t="shared" si="102"/>
        <v>0</v>
      </c>
      <c r="N1745" s="474">
        <f t="shared" si="101"/>
        <v>0</v>
      </c>
      <c r="P1745" s="488">
        <v>0.72</v>
      </c>
      <c r="R1745" s="474">
        <v>0</v>
      </c>
      <c r="S1745" s="474">
        <v>0</v>
      </c>
      <c r="U1745" s="474">
        <v>0</v>
      </c>
      <c r="V1745" s="474">
        <v>0</v>
      </c>
      <c r="X1745" s="465">
        <v>0</v>
      </c>
      <c r="Y1745" s="465">
        <v>0</v>
      </c>
      <c r="AA1745" s="474">
        <v>0</v>
      </c>
      <c r="AB1745" s="474">
        <v>0</v>
      </c>
      <c r="AD1745" s="474"/>
      <c r="AE1745" s="474"/>
      <c r="AG1745" s="474"/>
      <c r="AH1745" s="474"/>
      <c r="AP1745" s="535"/>
    </row>
    <row r="1746" spans="1:42" ht="24" customHeight="1" outlineLevel="1" x14ac:dyDescent="0.25">
      <c r="A1746" s="493"/>
      <c r="B1746" s="471" t="s">
        <v>19847</v>
      </c>
      <c r="C1746" s="469" t="s">
        <v>4852</v>
      </c>
      <c r="E1746" s="472" t="s">
        <v>19846</v>
      </c>
      <c r="F1746" s="469" t="s">
        <v>4455</v>
      </c>
      <c r="G1746" s="468">
        <v>4</v>
      </c>
      <c r="H1746" s="468" t="s">
        <v>4616</v>
      </c>
      <c r="I1746" s="468" t="s">
        <v>4616</v>
      </c>
      <c r="J1746" s="473"/>
      <c r="K1746" s="457"/>
      <c r="L1746" s="473"/>
      <c r="M1746" s="474">
        <f t="shared" si="102"/>
        <v>0</v>
      </c>
      <c r="N1746" s="474">
        <f t="shared" si="101"/>
        <v>0</v>
      </c>
      <c r="P1746" s="488">
        <v>0.75</v>
      </c>
      <c r="R1746" s="474">
        <v>0</v>
      </c>
      <c r="S1746" s="474">
        <v>0</v>
      </c>
      <c r="U1746" s="474">
        <v>0</v>
      </c>
      <c r="V1746" s="474">
        <v>0</v>
      </c>
      <c r="X1746" s="465">
        <v>0</v>
      </c>
      <c r="Y1746" s="465">
        <v>0</v>
      </c>
      <c r="AA1746" s="474">
        <v>0</v>
      </c>
      <c r="AB1746" s="474">
        <v>0</v>
      </c>
      <c r="AD1746" s="474"/>
      <c r="AE1746" s="474"/>
      <c r="AG1746" s="474"/>
      <c r="AH1746" s="474"/>
      <c r="AP1746" s="535"/>
    </row>
    <row r="1747" spans="1:42" s="466" customFormat="1" ht="24" customHeight="1" outlineLevel="1" x14ac:dyDescent="0.25">
      <c r="A1747" s="492" t="s">
        <v>13557</v>
      </c>
      <c r="B1747" s="462" t="s">
        <v>11510</v>
      </c>
      <c r="C1747" s="461" t="s">
        <v>4852</v>
      </c>
      <c r="D1747" s="461"/>
      <c r="E1747" s="466" t="s">
        <v>17843</v>
      </c>
      <c r="F1747" s="461" t="s">
        <v>4455</v>
      </c>
      <c r="G1747" s="464">
        <v>4.5999999999999996</v>
      </c>
      <c r="H1747" s="464">
        <v>2.15</v>
      </c>
      <c r="I1747" s="464">
        <v>2.15</v>
      </c>
      <c r="J1747" s="470">
        <v>2960</v>
      </c>
      <c r="K1747" s="456"/>
      <c r="L1747" s="470"/>
      <c r="M1747" s="474">
        <f t="shared" si="102"/>
        <v>23051.73</v>
      </c>
      <c r="N1747" s="474">
        <f t="shared" si="101"/>
        <v>13831.037999999999</v>
      </c>
      <c r="O1747" s="514"/>
      <c r="P1747" s="486">
        <v>0.6</v>
      </c>
      <c r="Q1747" s="514"/>
      <c r="R1747" s="474">
        <v>18618.71</v>
      </c>
      <c r="S1747" s="474">
        <v>11171.16</v>
      </c>
      <c r="T1747" s="514"/>
      <c r="U1747" s="474">
        <v>18618.71</v>
      </c>
      <c r="V1747" s="474">
        <v>11171.16</v>
      </c>
      <c r="W1747" s="514"/>
      <c r="X1747" s="465">
        <v>17732.099999999999</v>
      </c>
      <c r="Y1747" s="465">
        <v>10639.2</v>
      </c>
      <c r="Z1747" s="514"/>
      <c r="AA1747" s="465">
        <v>15419.2</v>
      </c>
      <c r="AB1747" s="465">
        <v>9251.52</v>
      </c>
      <c r="AC1747" s="514"/>
      <c r="AD1747" s="465">
        <v>13408</v>
      </c>
      <c r="AE1747" s="465">
        <v>8044.7999999999993</v>
      </c>
      <c r="AF1747" s="514"/>
      <c r="AG1747" s="465">
        <v>13408</v>
      </c>
      <c r="AH1747" s="465">
        <v>8044.7999999999993</v>
      </c>
      <c r="AI1747" s="530"/>
      <c r="AJ1747" s="533"/>
      <c r="AK1747" s="533"/>
      <c r="AL1747" s="533"/>
      <c r="AM1747" s="533"/>
      <c r="AN1747" s="533"/>
      <c r="AO1747" s="533"/>
      <c r="AP1747" s="534"/>
    </row>
    <row r="1748" spans="1:42" ht="24" customHeight="1" outlineLevel="1" x14ac:dyDescent="0.25">
      <c r="A1748" s="493" t="s">
        <v>13557</v>
      </c>
      <c r="B1748" s="471" t="s">
        <v>11511</v>
      </c>
      <c r="C1748" s="469" t="s">
        <v>4852</v>
      </c>
      <c r="E1748" s="472" t="s">
        <v>17844</v>
      </c>
      <c r="F1748" s="469" t="s">
        <v>4455</v>
      </c>
      <c r="G1748" s="468">
        <v>4.5999999999999996</v>
      </c>
      <c r="H1748" s="468">
        <v>2.15</v>
      </c>
      <c r="I1748" s="468">
        <v>2.15</v>
      </c>
      <c r="J1748" s="473"/>
      <c r="K1748" s="457"/>
      <c r="L1748" s="473"/>
      <c r="M1748" s="474">
        <f t="shared" si="102"/>
        <v>26270.79</v>
      </c>
      <c r="N1748" s="474">
        <f t="shared" si="101"/>
        <v>19703.092499999999</v>
      </c>
      <c r="P1748" s="488">
        <v>0.75</v>
      </c>
      <c r="R1748" s="474">
        <v>21218.720000000001</v>
      </c>
      <c r="S1748" s="474">
        <v>13771.28</v>
      </c>
      <c r="U1748" s="474">
        <v>21218.720000000001</v>
      </c>
      <c r="V1748" s="474">
        <v>13771.28</v>
      </c>
      <c r="X1748" s="465">
        <v>20208.3</v>
      </c>
      <c r="Y1748" s="465">
        <v>13115.5</v>
      </c>
      <c r="AA1748" s="474">
        <v>17572.46</v>
      </c>
      <c r="AB1748" s="474">
        <v>11404.78</v>
      </c>
      <c r="AD1748" s="474">
        <v>15280.4</v>
      </c>
      <c r="AE1748" s="474">
        <v>9917.1999999999989</v>
      </c>
      <c r="AG1748" s="474">
        <v>15280.4</v>
      </c>
      <c r="AH1748" s="474">
        <v>9917.1999999999989</v>
      </c>
      <c r="AP1748" s="535"/>
    </row>
    <row r="1749" spans="1:42" ht="24" customHeight="1" outlineLevel="1" x14ac:dyDescent="0.25">
      <c r="A1749" s="493" t="s">
        <v>13557</v>
      </c>
      <c r="B1749" s="471" t="s">
        <v>11512</v>
      </c>
      <c r="C1749" s="469" t="s">
        <v>4852</v>
      </c>
      <c r="E1749" s="472" t="s">
        <v>17845</v>
      </c>
      <c r="F1749" s="469" t="s">
        <v>4455</v>
      </c>
      <c r="G1749" s="468">
        <v>4.5999999999999996</v>
      </c>
      <c r="H1749" s="468">
        <v>2.15</v>
      </c>
      <c r="I1749" s="468">
        <v>2.15</v>
      </c>
      <c r="J1749" s="473"/>
      <c r="K1749" s="457"/>
      <c r="L1749" s="473"/>
      <c r="M1749" s="474">
        <f t="shared" si="102"/>
        <v>25698.270000000004</v>
      </c>
      <c r="N1749" s="474">
        <f t="shared" si="101"/>
        <v>18502.754400000002</v>
      </c>
      <c r="P1749" s="488">
        <v>0.72</v>
      </c>
      <c r="R1749" s="474">
        <v>20756.3</v>
      </c>
      <c r="S1749" s="474">
        <v>13308.86</v>
      </c>
      <c r="U1749" s="474">
        <v>20756.3</v>
      </c>
      <c r="V1749" s="474">
        <v>13308.86</v>
      </c>
      <c r="X1749" s="465">
        <v>19767.900000000001</v>
      </c>
      <c r="Y1749" s="465">
        <v>12675.1</v>
      </c>
      <c r="AA1749" s="474">
        <v>17189.509999999998</v>
      </c>
      <c r="AB1749" s="474">
        <v>11021.83</v>
      </c>
      <c r="AD1749" s="474">
        <v>14947.4</v>
      </c>
      <c r="AE1749" s="474">
        <v>9584.1999999999989</v>
      </c>
      <c r="AG1749" s="474">
        <v>14947.4</v>
      </c>
      <c r="AH1749" s="474">
        <v>9584.1999999999989</v>
      </c>
      <c r="AP1749" s="535"/>
    </row>
    <row r="1750" spans="1:42" ht="24" customHeight="1" outlineLevel="1" x14ac:dyDescent="0.25">
      <c r="A1750" s="493" t="s">
        <v>13557</v>
      </c>
      <c r="B1750" s="471" t="s">
        <v>11513</v>
      </c>
      <c r="C1750" s="469" t="s">
        <v>4852</v>
      </c>
      <c r="E1750" s="472" t="s">
        <v>17846</v>
      </c>
      <c r="F1750" s="469" t="s">
        <v>4455</v>
      </c>
      <c r="G1750" s="468">
        <v>4.5999999999999996</v>
      </c>
      <c r="H1750" s="468">
        <v>2.15</v>
      </c>
      <c r="I1750" s="468">
        <v>2.15</v>
      </c>
      <c r="J1750" s="473"/>
      <c r="K1750" s="457"/>
      <c r="L1750" s="473"/>
      <c r="M1750" s="474">
        <f t="shared" si="102"/>
        <v>23624.25</v>
      </c>
      <c r="N1750" s="474">
        <f t="shared" si="101"/>
        <v>14883.2775</v>
      </c>
      <c r="P1750" s="488">
        <v>0.63</v>
      </c>
      <c r="R1750" s="474">
        <v>19081.13</v>
      </c>
      <c r="S1750" s="474">
        <v>11633.58</v>
      </c>
      <c r="U1750" s="474">
        <v>19081.13</v>
      </c>
      <c r="V1750" s="474">
        <v>11633.58</v>
      </c>
      <c r="X1750" s="465">
        <v>18172.5</v>
      </c>
      <c r="Y1750" s="465">
        <v>11079.6</v>
      </c>
      <c r="AA1750" s="474">
        <v>15802.15</v>
      </c>
      <c r="AB1750" s="474">
        <v>9634.4699999999993</v>
      </c>
      <c r="AD1750" s="474">
        <v>13741</v>
      </c>
      <c r="AE1750" s="474">
        <v>8377.7999999999993</v>
      </c>
      <c r="AG1750" s="474">
        <v>13741</v>
      </c>
      <c r="AH1750" s="474">
        <v>8377.7999999999993</v>
      </c>
      <c r="AP1750" s="535"/>
    </row>
    <row r="1751" spans="1:42" ht="24" customHeight="1" outlineLevel="1" x14ac:dyDescent="0.25">
      <c r="A1751" s="493" t="s">
        <v>13557</v>
      </c>
      <c r="B1751" s="471" t="s">
        <v>11514</v>
      </c>
      <c r="C1751" s="469" t="s">
        <v>4852</v>
      </c>
      <c r="E1751" s="472" t="s">
        <v>17847</v>
      </c>
      <c r="F1751" s="469" t="s">
        <v>4455</v>
      </c>
      <c r="G1751" s="468">
        <v>4.5999999999999996</v>
      </c>
      <c r="H1751" s="468">
        <v>2.15</v>
      </c>
      <c r="I1751" s="468">
        <v>2.15</v>
      </c>
      <c r="J1751" s="473"/>
      <c r="K1751" s="457"/>
      <c r="L1751" s="473"/>
      <c r="M1751" s="474">
        <f t="shared" si="102"/>
        <v>26050.05</v>
      </c>
      <c r="N1751" s="474">
        <f t="shared" si="101"/>
        <v>16411.531500000001</v>
      </c>
      <c r="P1751" s="488">
        <v>0.63</v>
      </c>
      <c r="R1751" s="474">
        <v>21040.43</v>
      </c>
      <c r="S1751" s="474">
        <v>12624.26</v>
      </c>
      <c r="U1751" s="474">
        <v>21040.43</v>
      </c>
      <c r="V1751" s="474">
        <v>12624.26</v>
      </c>
      <c r="X1751" s="465">
        <v>20038.5</v>
      </c>
      <c r="Y1751" s="465">
        <v>12023.1</v>
      </c>
      <c r="AA1751" s="474">
        <v>17424.8</v>
      </c>
      <c r="AB1751" s="474">
        <v>10454.879999999999</v>
      </c>
      <c r="AD1751" s="474">
        <v>15152</v>
      </c>
      <c r="AE1751" s="474">
        <v>9091.1999999999989</v>
      </c>
      <c r="AG1751" s="474">
        <v>15152</v>
      </c>
      <c r="AH1751" s="474">
        <v>9091.1999999999989</v>
      </c>
      <c r="AP1751" s="535"/>
    </row>
    <row r="1752" spans="1:42" ht="24" customHeight="1" outlineLevel="1" x14ac:dyDescent="0.25">
      <c r="A1752" s="493" t="s">
        <v>13557</v>
      </c>
      <c r="B1752" s="471" t="s">
        <v>11515</v>
      </c>
      <c r="C1752" s="469" t="s">
        <v>4852</v>
      </c>
      <c r="E1752" s="472" t="s">
        <v>17848</v>
      </c>
      <c r="F1752" s="469" t="s">
        <v>4455</v>
      </c>
      <c r="G1752" s="468">
        <v>4.5999999999999996</v>
      </c>
      <c r="H1752" s="468">
        <v>2.15</v>
      </c>
      <c r="I1752" s="468">
        <v>2.15</v>
      </c>
      <c r="J1752" s="473"/>
      <c r="K1752" s="457"/>
      <c r="L1752" s="473"/>
      <c r="M1752" s="474">
        <f t="shared" si="102"/>
        <v>0</v>
      </c>
      <c r="N1752" s="474">
        <f t="shared" si="101"/>
        <v>0</v>
      </c>
      <c r="P1752" s="488">
        <v>0.72</v>
      </c>
      <c r="R1752" s="474">
        <v>0</v>
      </c>
      <c r="S1752" s="474">
        <v>0</v>
      </c>
      <c r="U1752" s="474">
        <v>0</v>
      </c>
      <c r="V1752" s="474">
        <v>0</v>
      </c>
      <c r="X1752" s="465">
        <v>0</v>
      </c>
      <c r="Y1752" s="465">
        <v>0</v>
      </c>
      <c r="AA1752" s="474">
        <v>0</v>
      </c>
      <c r="AB1752" s="474">
        <v>0</v>
      </c>
      <c r="AD1752" s="474"/>
      <c r="AE1752" s="474"/>
      <c r="AG1752" s="474"/>
      <c r="AH1752" s="474"/>
      <c r="AP1752" s="535"/>
    </row>
    <row r="1753" spans="1:42" ht="24" customHeight="1" outlineLevel="1" x14ac:dyDescent="0.25">
      <c r="A1753" s="493"/>
      <c r="B1753" s="471" t="s">
        <v>19848</v>
      </c>
      <c r="C1753" s="469" t="s">
        <v>4852</v>
      </c>
      <c r="E1753" s="472" t="s">
        <v>19849</v>
      </c>
      <c r="F1753" s="469" t="s">
        <v>4455</v>
      </c>
      <c r="G1753" s="468">
        <v>4.5999999999999996</v>
      </c>
      <c r="H1753" s="468">
        <v>2.15</v>
      </c>
      <c r="I1753" s="468">
        <v>2.15</v>
      </c>
      <c r="J1753" s="473"/>
      <c r="K1753" s="457"/>
      <c r="L1753" s="473"/>
      <c r="M1753" s="474">
        <f t="shared" si="102"/>
        <v>0</v>
      </c>
      <c r="N1753" s="474">
        <f t="shared" si="101"/>
        <v>0</v>
      </c>
      <c r="P1753" s="488">
        <v>0.75</v>
      </c>
      <c r="R1753" s="474">
        <v>0</v>
      </c>
      <c r="S1753" s="474">
        <v>0</v>
      </c>
      <c r="U1753" s="474">
        <v>0</v>
      </c>
      <c r="V1753" s="474">
        <v>0</v>
      </c>
      <c r="X1753" s="465">
        <v>0</v>
      </c>
      <c r="Y1753" s="465">
        <v>0</v>
      </c>
      <c r="AA1753" s="474">
        <v>0</v>
      </c>
      <c r="AB1753" s="474">
        <v>0</v>
      </c>
      <c r="AD1753" s="474"/>
      <c r="AE1753" s="474"/>
      <c r="AG1753" s="474"/>
      <c r="AH1753" s="474"/>
      <c r="AP1753" s="535"/>
    </row>
    <row r="1754" spans="1:42" s="466" customFormat="1" ht="24" customHeight="1" outlineLevel="1" x14ac:dyDescent="0.25">
      <c r="A1754" s="492" t="s">
        <v>13557</v>
      </c>
      <c r="B1754" s="462" t="s">
        <v>11516</v>
      </c>
      <c r="C1754" s="461" t="s">
        <v>4852</v>
      </c>
      <c r="D1754" s="461"/>
      <c r="E1754" s="466" t="s">
        <v>17843</v>
      </c>
      <c r="F1754" s="461" t="s">
        <v>4455</v>
      </c>
      <c r="G1754" s="464">
        <v>3</v>
      </c>
      <c r="H1754" s="464" t="s">
        <v>4616</v>
      </c>
      <c r="I1754" s="464" t="s">
        <v>4616</v>
      </c>
      <c r="J1754" s="470"/>
      <c r="K1754" s="456"/>
      <c r="L1754" s="470"/>
      <c r="M1754" s="474">
        <f t="shared" si="102"/>
        <v>14837.160000000002</v>
      </c>
      <c r="N1754" s="474">
        <f t="shared" si="101"/>
        <v>8902.2960000000003</v>
      </c>
      <c r="O1754" s="514"/>
      <c r="P1754" s="486">
        <v>0.6</v>
      </c>
      <c r="Q1754" s="514"/>
      <c r="R1754" s="474">
        <v>11983.86</v>
      </c>
      <c r="S1754" s="474">
        <v>7190.3</v>
      </c>
      <c r="T1754" s="514"/>
      <c r="U1754" s="474">
        <v>11983.86</v>
      </c>
      <c r="V1754" s="474">
        <v>7190.3</v>
      </c>
      <c r="W1754" s="514"/>
      <c r="X1754" s="465">
        <v>11413.2</v>
      </c>
      <c r="Y1754" s="465">
        <v>6847.9</v>
      </c>
      <c r="Z1754" s="514"/>
      <c r="AA1754" s="465">
        <v>9924.5</v>
      </c>
      <c r="AB1754" s="465">
        <v>5954.7</v>
      </c>
      <c r="AC1754" s="514"/>
      <c r="AD1754" s="465">
        <v>8630</v>
      </c>
      <c r="AE1754" s="465">
        <v>5178</v>
      </c>
      <c r="AF1754" s="514"/>
      <c r="AG1754" s="465">
        <v>8630</v>
      </c>
      <c r="AH1754" s="465">
        <v>5178</v>
      </c>
      <c r="AI1754" s="530"/>
      <c r="AJ1754" s="533"/>
      <c r="AK1754" s="533"/>
      <c r="AL1754" s="533"/>
      <c r="AM1754" s="533"/>
      <c r="AN1754" s="533"/>
      <c r="AO1754" s="533"/>
      <c r="AP1754" s="534"/>
    </row>
    <row r="1755" spans="1:42" ht="24" customHeight="1" outlineLevel="1" x14ac:dyDescent="0.25">
      <c r="A1755" s="493" t="s">
        <v>13557</v>
      </c>
      <c r="B1755" s="471" t="s">
        <v>11517</v>
      </c>
      <c r="C1755" s="469" t="s">
        <v>4852</v>
      </c>
      <c r="E1755" s="472" t="s">
        <v>17844</v>
      </c>
      <c r="F1755" s="469" t="s">
        <v>4455</v>
      </c>
      <c r="G1755" s="468">
        <v>3</v>
      </c>
      <c r="H1755" s="468" t="s">
        <v>4616</v>
      </c>
      <c r="I1755" s="468" t="s">
        <v>4616</v>
      </c>
      <c r="J1755" s="473"/>
      <c r="K1755" s="457"/>
      <c r="L1755" s="473"/>
      <c r="M1755" s="474">
        <f t="shared" si="102"/>
        <v>17711.2</v>
      </c>
      <c r="N1755" s="474">
        <f t="shared" si="101"/>
        <v>13283.400000000001</v>
      </c>
      <c r="P1755" s="488">
        <v>0.75</v>
      </c>
      <c r="R1755" s="474">
        <v>14305.2</v>
      </c>
      <c r="S1755" s="474">
        <v>9511.64</v>
      </c>
      <c r="U1755" s="474">
        <v>14305.2</v>
      </c>
      <c r="V1755" s="474">
        <v>9511.64</v>
      </c>
      <c r="X1755" s="465">
        <v>13624</v>
      </c>
      <c r="Y1755" s="465">
        <v>9058.7000000000007</v>
      </c>
      <c r="AA1755" s="474">
        <v>11846.96</v>
      </c>
      <c r="AB1755" s="474">
        <v>7877.16</v>
      </c>
      <c r="AD1755" s="474">
        <v>10301.700000000001</v>
      </c>
      <c r="AE1755" s="474">
        <v>6849.7</v>
      </c>
      <c r="AG1755" s="474">
        <v>10301.700000000001</v>
      </c>
      <c r="AH1755" s="474">
        <v>6849.7</v>
      </c>
      <c r="AP1755" s="535"/>
    </row>
    <row r="1756" spans="1:42" ht="24" customHeight="1" outlineLevel="1" x14ac:dyDescent="0.25">
      <c r="A1756" s="493" t="s">
        <v>13557</v>
      </c>
      <c r="B1756" s="471" t="s">
        <v>11518</v>
      </c>
      <c r="C1756" s="469" t="s">
        <v>4852</v>
      </c>
      <c r="E1756" s="472" t="s">
        <v>17845</v>
      </c>
      <c r="F1756" s="469" t="s">
        <v>4455</v>
      </c>
      <c r="G1756" s="468">
        <v>3</v>
      </c>
      <c r="H1756" s="468" t="s">
        <v>4616</v>
      </c>
      <c r="I1756" s="468" t="s">
        <v>4616</v>
      </c>
      <c r="J1756" s="473"/>
      <c r="K1756" s="457"/>
      <c r="L1756" s="473"/>
      <c r="M1756" s="474">
        <f t="shared" si="102"/>
        <v>17265.95</v>
      </c>
      <c r="N1756" s="474">
        <f t="shared" si="101"/>
        <v>12431.484</v>
      </c>
      <c r="P1756" s="488">
        <v>0.72</v>
      </c>
      <c r="R1756" s="474">
        <v>13945.58</v>
      </c>
      <c r="S1756" s="474">
        <v>9152.01</v>
      </c>
      <c r="U1756" s="474">
        <v>13945.58</v>
      </c>
      <c r="V1756" s="474">
        <v>9152.01</v>
      </c>
      <c r="X1756" s="465">
        <v>13281.5</v>
      </c>
      <c r="Y1756" s="465">
        <v>8716.2000000000007</v>
      </c>
      <c r="AA1756" s="474">
        <v>11549.11</v>
      </c>
      <c r="AB1756" s="474">
        <v>7579.31</v>
      </c>
      <c r="AD1756" s="474">
        <v>10042.700000000001</v>
      </c>
      <c r="AE1756" s="474">
        <v>6590.7</v>
      </c>
      <c r="AG1756" s="474">
        <v>10042.700000000001</v>
      </c>
      <c r="AH1756" s="474">
        <v>6590.7</v>
      </c>
      <c r="AP1756" s="535"/>
    </row>
    <row r="1757" spans="1:42" ht="24" customHeight="1" outlineLevel="1" x14ac:dyDescent="0.25">
      <c r="A1757" s="493" t="s">
        <v>13557</v>
      </c>
      <c r="B1757" s="471" t="s">
        <v>11519</v>
      </c>
      <c r="C1757" s="469" t="s">
        <v>4852</v>
      </c>
      <c r="E1757" s="472" t="s">
        <v>17846</v>
      </c>
      <c r="F1757" s="469" t="s">
        <v>4455</v>
      </c>
      <c r="G1757" s="468">
        <v>3</v>
      </c>
      <c r="H1757" s="468" t="s">
        <v>4616</v>
      </c>
      <c r="I1757" s="468" t="s">
        <v>4616</v>
      </c>
      <c r="J1757" s="473"/>
      <c r="K1757" s="457"/>
      <c r="L1757" s="473"/>
      <c r="M1757" s="474">
        <f t="shared" si="102"/>
        <v>15282.410000000002</v>
      </c>
      <c r="N1757" s="474">
        <f t="shared" si="101"/>
        <v>9627.9183000000012</v>
      </c>
      <c r="P1757" s="488">
        <v>0.63</v>
      </c>
      <c r="R1757" s="474">
        <v>12343.49</v>
      </c>
      <c r="S1757" s="474">
        <v>7549.92</v>
      </c>
      <c r="U1757" s="474">
        <v>12343.49</v>
      </c>
      <c r="V1757" s="474">
        <v>7549.92</v>
      </c>
      <c r="X1757" s="465">
        <v>11755.7</v>
      </c>
      <c r="Y1757" s="465">
        <v>7190.4</v>
      </c>
      <c r="AA1757" s="474">
        <v>10222.35</v>
      </c>
      <c r="AB1757" s="474">
        <v>6252.55</v>
      </c>
      <c r="AD1757" s="474">
        <v>8889</v>
      </c>
      <c r="AE1757" s="474">
        <v>5437</v>
      </c>
      <c r="AG1757" s="474">
        <v>8889</v>
      </c>
      <c r="AH1757" s="474">
        <v>5437</v>
      </c>
      <c r="AP1757" s="535"/>
    </row>
    <row r="1758" spans="1:42" ht="24" customHeight="1" outlineLevel="1" x14ac:dyDescent="0.25">
      <c r="A1758" s="493" t="s">
        <v>13557</v>
      </c>
      <c r="B1758" s="471" t="s">
        <v>11520</v>
      </c>
      <c r="C1758" s="469" t="s">
        <v>4852</v>
      </c>
      <c r="E1758" s="472" t="s">
        <v>17847</v>
      </c>
      <c r="F1758" s="469" t="s">
        <v>4455</v>
      </c>
      <c r="G1758" s="468">
        <v>3</v>
      </c>
      <c r="H1758" s="468" t="s">
        <v>4616</v>
      </c>
      <c r="I1758" s="468" t="s">
        <v>4616</v>
      </c>
      <c r="J1758" s="473"/>
      <c r="K1758" s="457"/>
      <c r="L1758" s="473"/>
      <c r="M1758" s="474">
        <f t="shared" si="102"/>
        <v>16766.100000000002</v>
      </c>
      <c r="N1758" s="474">
        <f t="shared" si="101"/>
        <v>10562.643000000002</v>
      </c>
      <c r="P1758" s="488">
        <v>0.63</v>
      </c>
      <c r="R1758" s="474">
        <v>13541.85</v>
      </c>
      <c r="S1758" s="474">
        <v>8125.11</v>
      </c>
      <c r="U1758" s="474">
        <v>13541.85</v>
      </c>
      <c r="V1758" s="474">
        <v>8125.11</v>
      </c>
      <c r="X1758" s="465">
        <v>12897</v>
      </c>
      <c r="Y1758" s="465">
        <v>7738.2</v>
      </c>
      <c r="AA1758" s="474">
        <v>11214.8</v>
      </c>
      <c r="AB1758" s="474">
        <v>6728.88</v>
      </c>
      <c r="AD1758" s="474">
        <v>9752</v>
      </c>
      <c r="AE1758" s="474">
        <v>5851.2</v>
      </c>
      <c r="AG1758" s="474">
        <v>9752</v>
      </c>
      <c r="AH1758" s="474">
        <v>5851.2</v>
      </c>
      <c r="AP1758" s="535"/>
    </row>
    <row r="1759" spans="1:42" ht="24" customHeight="1" outlineLevel="1" x14ac:dyDescent="0.25">
      <c r="A1759" s="493" t="s">
        <v>13557</v>
      </c>
      <c r="B1759" s="471" t="s">
        <v>11521</v>
      </c>
      <c r="C1759" s="469" t="s">
        <v>4852</v>
      </c>
      <c r="E1759" s="472" t="s">
        <v>17849</v>
      </c>
      <c r="F1759" s="469" t="s">
        <v>4455</v>
      </c>
      <c r="G1759" s="468">
        <v>3</v>
      </c>
      <c r="H1759" s="468" t="s">
        <v>4616</v>
      </c>
      <c r="I1759" s="468" t="s">
        <v>4616</v>
      </c>
      <c r="J1759" s="473"/>
      <c r="K1759" s="457"/>
      <c r="L1759" s="473"/>
      <c r="M1759" s="474">
        <f t="shared" si="102"/>
        <v>0</v>
      </c>
      <c r="N1759" s="474">
        <f t="shared" si="101"/>
        <v>0</v>
      </c>
      <c r="P1759" s="488">
        <v>0.72</v>
      </c>
      <c r="R1759" s="474">
        <v>0</v>
      </c>
      <c r="S1759" s="474">
        <v>0</v>
      </c>
      <c r="U1759" s="474">
        <v>0</v>
      </c>
      <c r="V1759" s="474">
        <v>0</v>
      </c>
      <c r="X1759" s="465">
        <v>0</v>
      </c>
      <c r="Y1759" s="465">
        <v>0</v>
      </c>
      <c r="AA1759" s="474">
        <v>0</v>
      </c>
      <c r="AB1759" s="474">
        <v>0</v>
      </c>
      <c r="AD1759" s="474"/>
      <c r="AE1759" s="474"/>
      <c r="AG1759" s="474"/>
      <c r="AH1759" s="474"/>
      <c r="AP1759" s="535"/>
    </row>
    <row r="1760" spans="1:42" ht="24" customHeight="1" outlineLevel="1" x14ac:dyDescent="0.25">
      <c r="A1760" s="493"/>
      <c r="B1760" s="471" t="s">
        <v>19850</v>
      </c>
      <c r="C1760" s="469" t="s">
        <v>4852</v>
      </c>
      <c r="E1760" s="472" t="s">
        <v>19851</v>
      </c>
      <c r="F1760" s="469" t="s">
        <v>4455</v>
      </c>
      <c r="G1760" s="468">
        <v>4</v>
      </c>
      <c r="H1760" s="468" t="s">
        <v>4616</v>
      </c>
      <c r="I1760" s="468" t="s">
        <v>4616</v>
      </c>
      <c r="J1760" s="473"/>
      <c r="K1760" s="457"/>
      <c r="L1760" s="473"/>
      <c r="M1760" s="474">
        <f t="shared" si="102"/>
        <v>0</v>
      </c>
      <c r="N1760" s="474">
        <f t="shared" si="101"/>
        <v>0</v>
      </c>
      <c r="P1760" s="488">
        <v>0.75</v>
      </c>
      <c r="R1760" s="474">
        <v>0</v>
      </c>
      <c r="S1760" s="474">
        <v>0</v>
      </c>
      <c r="U1760" s="474">
        <v>0</v>
      </c>
      <c r="V1760" s="474">
        <v>0</v>
      </c>
      <c r="X1760" s="465">
        <v>0</v>
      </c>
      <c r="Y1760" s="465">
        <v>0</v>
      </c>
      <c r="AA1760" s="474">
        <v>0</v>
      </c>
      <c r="AB1760" s="474">
        <v>0</v>
      </c>
      <c r="AD1760" s="474"/>
      <c r="AE1760" s="474"/>
      <c r="AG1760" s="474"/>
      <c r="AH1760" s="474"/>
      <c r="AP1760" s="535"/>
    </row>
    <row r="1761" spans="1:42" s="466" customFormat="1" ht="24" customHeight="1" outlineLevel="1" x14ac:dyDescent="0.25">
      <c r="A1761" s="492" t="s">
        <v>13557</v>
      </c>
      <c r="B1761" s="462" t="s">
        <v>11523</v>
      </c>
      <c r="C1761" s="461" t="s">
        <v>4852</v>
      </c>
      <c r="D1761" s="461"/>
      <c r="E1761" s="466" t="s">
        <v>17850</v>
      </c>
      <c r="F1761" s="461" t="s">
        <v>4455</v>
      </c>
      <c r="G1761" s="464">
        <v>3.8</v>
      </c>
      <c r="H1761" s="464">
        <v>1.45</v>
      </c>
      <c r="I1761" s="464" t="s">
        <v>4616</v>
      </c>
      <c r="J1761" s="470">
        <v>352</v>
      </c>
      <c r="K1761" s="456"/>
      <c r="L1761" s="470"/>
      <c r="M1761" s="474">
        <f t="shared" si="102"/>
        <v>4026.4900000000002</v>
      </c>
      <c r="N1761" s="474">
        <f t="shared" si="101"/>
        <v>3019.8675000000003</v>
      </c>
      <c r="O1761" s="514"/>
      <c r="P1761" s="486">
        <v>0.75</v>
      </c>
      <c r="Q1761" s="514"/>
      <c r="R1761" s="474">
        <v>3252.17</v>
      </c>
      <c r="S1761" s="474">
        <v>1951.32</v>
      </c>
      <c r="T1761" s="514"/>
      <c r="U1761" s="474">
        <v>3252.17</v>
      </c>
      <c r="V1761" s="474">
        <v>1951.32</v>
      </c>
      <c r="W1761" s="514"/>
      <c r="X1761" s="465">
        <v>3097.3</v>
      </c>
      <c r="Y1761" s="465">
        <v>1858.4</v>
      </c>
      <c r="Z1761" s="514"/>
      <c r="AA1761" s="465">
        <v>2693.3</v>
      </c>
      <c r="AB1761" s="465">
        <v>1615.98</v>
      </c>
      <c r="AC1761" s="514"/>
      <c r="AD1761" s="465">
        <v>2342</v>
      </c>
      <c r="AE1761" s="465">
        <v>1405.2</v>
      </c>
      <c r="AF1761" s="514"/>
      <c r="AG1761" s="465">
        <v>2342</v>
      </c>
      <c r="AH1761" s="465">
        <v>1405.2</v>
      </c>
      <c r="AI1761" s="530"/>
      <c r="AJ1761" s="533"/>
      <c r="AK1761" s="533"/>
      <c r="AL1761" s="533"/>
      <c r="AM1761" s="533"/>
      <c r="AN1761" s="533"/>
      <c r="AO1761" s="533"/>
      <c r="AP1761" s="534"/>
    </row>
    <row r="1762" spans="1:42" ht="24" customHeight="1" outlineLevel="1" x14ac:dyDescent="0.25">
      <c r="A1762" s="493" t="s">
        <v>13557</v>
      </c>
      <c r="B1762" s="471" t="s">
        <v>11524</v>
      </c>
      <c r="C1762" s="469" t="s">
        <v>4852</v>
      </c>
      <c r="E1762" s="472" t="s">
        <v>17851</v>
      </c>
      <c r="F1762" s="469" t="s">
        <v>4455</v>
      </c>
      <c r="G1762" s="468">
        <v>3.8</v>
      </c>
      <c r="H1762" s="468">
        <v>1.45</v>
      </c>
      <c r="I1762" s="468" t="s">
        <v>4616</v>
      </c>
      <c r="J1762" s="473"/>
      <c r="K1762" s="457"/>
      <c r="L1762" s="473"/>
      <c r="M1762" s="474">
        <f t="shared" si="102"/>
        <v>5060.38</v>
      </c>
      <c r="N1762" s="474">
        <f t="shared" si="101"/>
        <v>4301.3230000000003</v>
      </c>
      <c r="P1762" s="488">
        <v>0.85</v>
      </c>
      <c r="R1762" s="474">
        <v>4087.23</v>
      </c>
      <c r="S1762" s="474">
        <v>2786.39</v>
      </c>
      <c r="U1762" s="474">
        <v>4087.23</v>
      </c>
      <c r="V1762" s="474">
        <v>2786.39</v>
      </c>
      <c r="X1762" s="465">
        <v>3892.6</v>
      </c>
      <c r="Y1762" s="465">
        <v>2653.7</v>
      </c>
      <c r="AA1762" s="474">
        <v>3384.91</v>
      </c>
      <c r="AB1762" s="474">
        <v>2307.59</v>
      </c>
      <c r="AD1762" s="474">
        <v>2943.4</v>
      </c>
      <c r="AE1762" s="474">
        <v>2006.6</v>
      </c>
      <c r="AG1762" s="474">
        <v>2943.4</v>
      </c>
      <c r="AH1762" s="474">
        <v>2006.6</v>
      </c>
      <c r="AP1762" s="535"/>
    </row>
    <row r="1763" spans="1:42" ht="24" customHeight="1" outlineLevel="1" x14ac:dyDescent="0.25">
      <c r="A1763" s="493" t="s">
        <v>13557</v>
      </c>
      <c r="B1763" s="471" t="s">
        <v>11522</v>
      </c>
      <c r="C1763" s="469" t="s">
        <v>4852</v>
      </c>
      <c r="E1763" s="472" t="s">
        <v>17852</v>
      </c>
      <c r="F1763" s="469" t="s">
        <v>4455</v>
      </c>
      <c r="G1763" s="468">
        <v>3.8</v>
      </c>
      <c r="H1763" s="468">
        <v>1.45</v>
      </c>
      <c r="I1763" s="468" t="s">
        <v>4616</v>
      </c>
      <c r="J1763" s="473"/>
      <c r="K1763" s="457"/>
      <c r="L1763" s="473"/>
      <c r="M1763" s="474">
        <f t="shared" si="102"/>
        <v>4869.54</v>
      </c>
      <c r="N1763" s="474">
        <f t="shared" si="101"/>
        <v>3993.0228000000002</v>
      </c>
      <c r="P1763" s="488">
        <v>0.82000000000000006</v>
      </c>
      <c r="R1763" s="474">
        <v>3933.09</v>
      </c>
      <c r="S1763" s="474">
        <v>2632.25</v>
      </c>
      <c r="U1763" s="474">
        <v>3933.09</v>
      </c>
      <c r="V1763" s="474">
        <v>2632.25</v>
      </c>
      <c r="X1763" s="465">
        <v>3745.8</v>
      </c>
      <c r="Y1763" s="465">
        <v>2506.9</v>
      </c>
      <c r="AA1763" s="474">
        <v>3257.26</v>
      </c>
      <c r="AB1763" s="474">
        <v>2179.94</v>
      </c>
      <c r="AD1763" s="474">
        <v>2832.4</v>
      </c>
      <c r="AE1763" s="474">
        <v>1895.6</v>
      </c>
      <c r="AG1763" s="474">
        <v>2832.4</v>
      </c>
      <c r="AH1763" s="474">
        <v>1895.6</v>
      </c>
      <c r="AP1763" s="535"/>
    </row>
    <row r="1764" spans="1:42" ht="24" customHeight="1" outlineLevel="1" x14ac:dyDescent="0.25">
      <c r="A1764" s="493" t="s">
        <v>13557</v>
      </c>
      <c r="B1764" s="471" t="s">
        <v>11525</v>
      </c>
      <c r="C1764" s="469" t="s">
        <v>4852</v>
      </c>
      <c r="E1764" s="472" t="s">
        <v>17853</v>
      </c>
      <c r="F1764" s="469" t="s">
        <v>4455</v>
      </c>
      <c r="G1764" s="468">
        <v>3.8</v>
      </c>
      <c r="H1764" s="468">
        <v>1.45</v>
      </c>
      <c r="I1764" s="468" t="s">
        <v>4616</v>
      </c>
      <c r="J1764" s="473"/>
      <c r="K1764" s="457"/>
      <c r="L1764" s="473"/>
      <c r="M1764" s="474">
        <f t="shared" si="102"/>
        <v>4217.33</v>
      </c>
      <c r="N1764" s="474">
        <f t="shared" si="101"/>
        <v>3289.5174000000002</v>
      </c>
      <c r="P1764" s="488">
        <v>0.78</v>
      </c>
      <c r="R1764" s="474">
        <v>3406.31</v>
      </c>
      <c r="S1764" s="474">
        <v>2105.46</v>
      </c>
      <c r="U1764" s="474">
        <v>3406.31</v>
      </c>
      <c r="V1764" s="474">
        <v>2105.46</v>
      </c>
      <c r="X1764" s="465">
        <v>3244.1</v>
      </c>
      <c r="Y1764" s="465">
        <v>2005.2</v>
      </c>
      <c r="AA1764" s="474">
        <v>2820.95</v>
      </c>
      <c r="AB1764" s="474">
        <v>1743.63</v>
      </c>
      <c r="AD1764" s="474">
        <v>2453</v>
      </c>
      <c r="AE1764" s="474">
        <v>1516.2</v>
      </c>
      <c r="AG1764" s="474">
        <v>2453</v>
      </c>
      <c r="AH1764" s="474">
        <v>1516.2</v>
      </c>
      <c r="AP1764" s="535"/>
    </row>
    <row r="1765" spans="1:42" ht="24" customHeight="1" outlineLevel="1" x14ac:dyDescent="0.25">
      <c r="A1765" s="493" t="s">
        <v>13557</v>
      </c>
      <c r="B1765" s="471" t="s">
        <v>11526</v>
      </c>
      <c r="C1765" s="469" t="s">
        <v>4852</v>
      </c>
      <c r="E1765" s="472" t="s">
        <v>17854</v>
      </c>
      <c r="F1765" s="469" t="s">
        <v>4455</v>
      </c>
      <c r="G1765" s="468">
        <v>3.8</v>
      </c>
      <c r="H1765" s="468">
        <v>1.45</v>
      </c>
      <c r="I1765" s="468" t="s">
        <v>4616</v>
      </c>
      <c r="J1765" s="473"/>
      <c r="K1765" s="457"/>
      <c r="L1765" s="473"/>
      <c r="M1765" s="474">
        <f t="shared" si="102"/>
        <v>4550.91</v>
      </c>
      <c r="N1765" s="474">
        <f t="shared" si="101"/>
        <v>3549.7098000000001</v>
      </c>
      <c r="P1765" s="488">
        <v>0.78</v>
      </c>
      <c r="R1765" s="474">
        <v>3675.74</v>
      </c>
      <c r="S1765" s="474">
        <v>2205.42</v>
      </c>
      <c r="U1765" s="474">
        <v>3675.74</v>
      </c>
      <c r="V1765" s="474">
        <v>2205.42</v>
      </c>
      <c r="X1765" s="465">
        <v>3500.7</v>
      </c>
      <c r="Y1765" s="465">
        <v>2100.4</v>
      </c>
      <c r="AA1765" s="474">
        <v>3044.05</v>
      </c>
      <c r="AB1765" s="474">
        <v>1826.43</v>
      </c>
      <c r="AD1765" s="474">
        <v>2647</v>
      </c>
      <c r="AE1765" s="474">
        <v>1588.2</v>
      </c>
      <c r="AG1765" s="474">
        <v>2647</v>
      </c>
      <c r="AH1765" s="474">
        <v>1588.2</v>
      </c>
      <c r="AP1765" s="535"/>
    </row>
    <row r="1766" spans="1:42" s="466" customFormat="1" ht="24" customHeight="1" outlineLevel="1" x14ac:dyDescent="0.25">
      <c r="A1766" s="492" t="s">
        <v>13557</v>
      </c>
      <c r="B1766" s="462" t="s">
        <v>11527</v>
      </c>
      <c r="C1766" s="461" t="s">
        <v>4852</v>
      </c>
      <c r="D1766" s="461"/>
      <c r="E1766" s="466" t="s">
        <v>17855</v>
      </c>
      <c r="F1766" s="461" t="s">
        <v>4455</v>
      </c>
      <c r="G1766" s="464">
        <v>3.8</v>
      </c>
      <c r="H1766" s="464">
        <v>1.55</v>
      </c>
      <c r="I1766" s="464" t="s">
        <v>4616</v>
      </c>
      <c r="J1766" s="470">
        <v>560</v>
      </c>
      <c r="K1766" s="456"/>
      <c r="L1766" s="470"/>
      <c r="M1766" s="474">
        <f t="shared" si="102"/>
        <v>4090.06</v>
      </c>
      <c r="N1766" s="474">
        <f t="shared" si="101"/>
        <v>2454.0360000000001</v>
      </c>
      <c r="O1766" s="514"/>
      <c r="P1766" s="486">
        <v>0.6</v>
      </c>
      <c r="Q1766" s="514"/>
      <c r="R1766" s="474">
        <v>3303.51</v>
      </c>
      <c r="S1766" s="474">
        <v>1982.09</v>
      </c>
      <c r="T1766" s="514"/>
      <c r="U1766" s="474">
        <v>3303.51</v>
      </c>
      <c r="V1766" s="474">
        <v>1982.09</v>
      </c>
      <c r="W1766" s="514"/>
      <c r="X1766" s="465">
        <v>3146.2</v>
      </c>
      <c r="Y1766" s="465">
        <v>1887.7</v>
      </c>
      <c r="Z1766" s="514"/>
      <c r="AA1766" s="465">
        <v>2735.85</v>
      </c>
      <c r="AB1766" s="465">
        <v>1641.51</v>
      </c>
      <c r="AC1766" s="514"/>
      <c r="AD1766" s="465">
        <v>2379</v>
      </c>
      <c r="AE1766" s="465">
        <v>1427.3999999999999</v>
      </c>
      <c r="AF1766" s="514"/>
      <c r="AG1766" s="465">
        <v>2379</v>
      </c>
      <c r="AH1766" s="465">
        <v>1427.3999999999999</v>
      </c>
      <c r="AI1766" s="530"/>
      <c r="AJ1766" s="533"/>
      <c r="AK1766" s="533"/>
      <c r="AL1766" s="533"/>
      <c r="AM1766" s="533"/>
      <c r="AN1766" s="533"/>
      <c r="AO1766" s="533"/>
      <c r="AP1766" s="534"/>
    </row>
    <row r="1767" spans="1:42" ht="24" customHeight="1" outlineLevel="1" x14ac:dyDescent="0.25">
      <c r="A1767" s="493" t="s">
        <v>13557</v>
      </c>
      <c r="B1767" s="471" t="s">
        <v>11528</v>
      </c>
      <c r="C1767" s="469" t="s">
        <v>4852</v>
      </c>
      <c r="E1767" s="472" t="s">
        <v>17856</v>
      </c>
      <c r="F1767" s="469" t="s">
        <v>4455</v>
      </c>
      <c r="G1767" s="468">
        <v>3.8</v>
      </c>
      <c r="H1767" s="468">
        <v>1.55</v>
      </c>
      <c r="I1767" s="468" t="s">
        <v>4616</v>
      </c>
      <c r="J1767" s="473"/>
      <c r="K1767" s="457"/>
      <c r="L1767" s="473"/>
      <c r="M1767" s="474">
        <f t="shared" si="102"/>
        <v>5414.5</v>
      </c>
      <c r="N1767" s="474">
        <f t="shared" si="101"/>
        <v>4060.875</v>
      </c>
      <c r="P1767" s="488">
        <v>0.75</v>
      </c>
      <c r="R1767" s="474">
        <v>4373.25</v>
      </c>
      <c r="S1767" s="474">
        <v>3051.83</v>
      </c>
      <c r="U1767" s="474">
        <v>4373.25</v>
      </c>
      <c r="V1767" s="474">
        <v>3051.83</v>
      </c>
      <c r="X1767" s="465">
        <v>4165</v>
      </c>
      <c r="Y1767" s="465">
        <v>2906.5</v>
      </c>
      <c r="AA1767" s="474">
        <v>3621.75</v>
      </c>
      <c r="AB1767" s="474">
        <v>2527.41</v>
      </c>
      <c r="AD1767" s="474">
        <v>3149.35</v>
      </c>
      <c r="AE1767" s="474">
        <v>2197.75</v>
      </c>
      <c r="AG1767" s="474">
        <v>3149.35</v>
      </c>
      <c r="AH1767" s="474">
        <v>2197.75</v>
      </c>
      <c r="AP1767" s="535"/>
    </row>
    <row r="1768" spans="1:42" ht="24" customHeight="1" outlineLevel="1" x14ac:dyDescent="0.25">
      <c r="A1768" s="493" t="s">
        <v>13557</v>
      </c>
      <c r="B1768" s="471" t="s">
        <v>11529</v>
      </c>
      <c r="C1768" s="469" t="s">
        <v>4852</v>
      </c>
      <c r="E1768" s="472" t="s">
        <v>17857</v>
      </c>
      <c r="F1768" s="469" t="s">
        <v>4455</v>
      </c>
      <c r="G1768" s="468">
        <v>3.8</v>
      </c>
      <c r="H1768" s="468">
        <v>1.55</v>
      </c>
      <c r="I1768" s="468" t="s">
        <v>4616</v>
      </c>
      <c r="J1768" s="473"/>
      <c r="K1768" s="457"/>
      <c r="L1768" s="473"/>
      <c r="M1768" s="474">
        <f t="shared" si="102"/>
        <v>5223.66</v>
      </c>
      <c r="N1768" s="474">
        <f t="shared" si="101"/>
        <v>3761.0351999999998</v>
      </c>
      <c r="P1768" s="488">
        <v>0.72</v>
      </c>
      <c r="R1768" s="474">
        <v>4219.1099999999997</v>
      </c>
      <c r="S1768" s="474">
        <v>2897.69</v>
      </c>
      <c r="U1768" s="474">
        <v>4219.1099999999997</v>
      </c>
      <c r="V1768" s="474">
        <v>2897.69</v>
      </c>
      <c r="X1768" s="465">
        <v>4018.2</v>
      </c>
      <c r="Y1768" s="465">
        <v>2759.7</v>
      </c>
      <c r="AA1768" s="474">
        <v>3494.1</v>
      </c>
      <c r="AB1768" s="474">
        <v>2399.7600000000002</v>
      </c>
      <c r="AD1768" s="474">
        <v>3038.35</v>
      </c>
      <c r="AE1768" s="474">
        <v>2086.75</v>
      </c>
      <c r="AG1768" s="474">
        <v>3038.35</v>
      </c>
      <c r="AH1768" s="474">
        <v>2086.75</v>
      </c>
      <c r="AP1768" s="535"/>
    </row>
    <row r="1769" spans="1:42" ht="24" customHeight="1" outlineLevel="1" x14ac:dyDescent="0.25">
      <c r="A1769" s="493" t="s">
        <v>13557</v>
      </c>
      <c r="B1769" s="471" t="s">
        <v>11530</v>
      </c>
      <c r="C1769" s="469" t="s">
        <v>4852</v>
      </c>
      <c r="E1769" s="472" t="s">
        <v>17858</v>
      </c>
      <c r="F1769" s="469" t="s">
        <v>4455</v>
      </c>
      <c r="G1769" s="468">
        <v>3.8</v>
      </c>
      <c r="H1769" s="468">
        <v>1.55</v>
      </c>
      <c r="I1769" s="468" t="s">
        <v>4616</v>
      </c>
      <c r="J1769" s="473"/>
      <c r="K1769" s="457"/>
      <c r="L1769" s="473"/>
      <c r="M1769" s="474">
        <f t="shared" si="102"/>
        <v>4280.9000000000005</v>
      </c>
      <c r="N1769" s="474">
        <f t="shared" si="101"/>
        <v>2696.9670000000006</v>
      </c>
      <c r="P1769" s="488">
        <v>0.63</v>
      </c>
      <c r="R1769" s="474">
        <v>3457.65</v>
      </c>
      <c r="S1769" s="474">
        <v>2136.23</v>
      </c>
      <c r="U1769" s="474">
        <v>3457.65</v>
      </c>
      <c r="V1769" s="474">
        <v>2136.23</v>
      </c>
      <c r="X1769" s="465">
        <v>3293</v>
      </c>
      <c r="Y1769" s="465">
        <v>2034.5</v>
      </c>
      <c r="AA1769" s="474">
        <v>2863.5</v>
      </c>
      <c r="AB1769" s="474">
        <v>1769.16</v>
      </c>
      <c r="AD1769" s="474">
        <v>2490</v>
      </c>
      <c r="AE1769" s="474">
        <v>1538.3999999999999</v>
      </c>
      <c r="AG1769" s="474">
        <v>2490</v>
      </c>
      <c r="AH1769" s="474">
        <v>1538.3999999999999</v>
      </c>
      <c r="AP1769" s="535"/>
    </row>
    <row r="1770" spans="1:42" ht="24" customHeight="1" outlineLevel="1" x14ac:dyDescent="0.25">
      <c r="A1770" s="493" t="s">
        <v>13557</v>
      </c>
      <c r="B1770" s="471" t="s">
        <v>11531</v>
      </c>
      <c r="C1770" s="469" t="s">
        <v>4852</v>
      </c>
      <c r="E1770" s="472" t="s">
        <v>17859</v>
      </c>
      <c r="F1770" s="469" t="s">
        <v>4455</v>
      </c>
      <c r="G1770" s="468">
        <v>3.8</v>
      </c>
      <c r="H1770" s="468">
        <v>1.55</v>
      </c>
      <c r="I1770" s="468" t="s">
        <v>4616</v>
      </c>
      <c r="J1770" s="473"/>
      <c r="K1770" s="457"/>
      <c r="L1770" s="473"/>
      <c r="M1770" s="474">
        <f t="shared" si="102"/>
        <v>4623.0599999999995</v>
      </c>
      <c r="N1770" s="474">
        <f t="shared" si="101"/>
        <v>2912.5277999999998</v>
      </c>
      <c r="P1770" s="488">
        <v>0.63</v>
      </c>
      <c r="R1770" s="474">
        <v>3734.01</v>
      </c>
      <c r="S1770" s="474">
        <v>2240.39</v>
      </c>
      <c r="U1770" s="474">
        <v>3734.01</v>
      </c>
      <c r="V1770" s="474">
        <v>2240.39</v>
      </c>
      <c r="X1770" s="465">
        <v>3556.2</v>
      </c>
      <c r="Y1770" s="465">
        <v>2133.6999999999998</v>
      </c>
      <c r="AA1770" s="474">
        <v>3092.35</v>
      </c>
      <c r="AB1770" s="474">
        <v>1855.41</v>
      </c>
      <c r="AD1770" s="474">
        <v>2689</v>
      </c>
      <c r="AE1770" s="474">
        <v>1613.3999999999999</v>
      </c>
      <c r="AG1770" s="474">
        <v>2689</v>
      </c>
      <c r="AH1770" s="474">
        <v>1613.3999999999999</v>
      </c>
      <c r="AP1770" s="535"/>
    </row>
    <row r="1771" spans="1:42" ht="24" customHeight="1" outlineLevel="1" x14ac:dyDescent="0.25">
      <c r="A1771" s="493" t="s">
        <v>13557</v>
      </c>
      <c r="B1771" s="471" t="s">
        <v>11532</v>
      </c>
      <c r="C1771" s="469" t="s">
        <v>4852</v>
      </c>
      <c r="E1771" s="472" t="s">
        <v>17860</v>
      </c>
      <c r="F1771" s="469" t="s">
        <v>4455</v>
      </c>
      <c r="G1771" s="468">
        <v>3.8</v>
      </c>
      <c r="H1771" s="468">
        <v>1.55</v>
      </c>
      <c r="I1771" s="468" t="s">
        <v>4616</v>
      </c>
      <c r="J1771" s="473"/>
      <c r="K1771" s="457"/>
      <c r="L1771" s="473"/>
      <c r="M1771" s="474">
        <f t="shared" ref="M1771:M1802" si="103">X1771*$O$3</f>
        <v>4777.76</v>
      </c>
      <c r="N1771" s="474">
        <f t="shared" si="101"/>
        <v>3439.9872</v>
      </c>
      <c r="P1771" s="488">
        <v>0.72</v>
      </c>
      <c r="R1771" s="474">
        <v>3858.96</v>
      </c>
      <c r="S1771" s="474">
        <v>2537.54</v>
      </c>
      <c r="U1771" s="474">
        <v>3858.96</v>
      </c>
      <c r="V1771" s="474">
        <v>2537.54</v>
      </c>
      <c r="X1771" s="465">
        <v>3675.2</v>
      </c>
      <c r="Y1771" s="465">
        <v>2416.6999999999998</v>
      </c>
      <c r="AA1771" s="474">
        <v>3195.85</v>
      </c>
      <c r="AB1771" s="474">
        <v>2101.5100000000002</v>
      </c>
      <c r="AD1771" s="474">
        <v>2779</v>
      </c>
      <c r="AE1771" s="474">
        <v>1827.4</v>
      </c>
      <c r="AG1771" s="474"/>
      <c r="AH1771" s="474"/>
      <c r="AP1771" s="535"/>
    </row>
    <row r="1772" spans="1:42" ht="24" customHeight="1" outlineLevel="1" x14ac:dyDescent="0.25">
      <c r="A1772" s="493"/>
      <c r="B1772" s="471" t="s">
        <v>19852</v>
      </c>
      <c r="C1772" s="469" t="s">
        <v>4852</v>
      </c>
      <c r="E1772" s="472" t="s">
        <v>19853</v>
      </c>
      <c r="F1772" s="469" t="s">
        <v>4455</v>
      </c>
      <c r="G1772" s="468">
        <v>3.8</v>
      </c>
      <c r="H1772" s="468">
        <v>1.55</v>
      </c>
      <c r="I1772" s="468" t="s">
        <v>4616</v>
      </c>
      <c r="J1772" s="473"/>
      <c r="K1772" s="457"/>
      <c r="L1772" s="473"/>
      <c r="M1772" s="474">
        <f t="shared" si="103"/>
        <v>0</v>
      </c>
      <c r="N1772" s="474">
        <f t="shared" si="101"/>
        <v>0</v>
      </c>
      <c r="P1772" s="488">
        <v>0.75</v>
      </c>
      <c r="R1772" s="474">
        <v>0</v>
      </c>
      <c r="S1772" s="474">
        <v>0</v>
      </c>
      <c r="U1772" s="474">
        <v>0</v>
      </c>
      <c r="V1772" s="474">
        <v>0</v>
      </c>
      <c r="X1772" s="465">
        <v>0</v>
      </c>
      <c r="Y1772" s="465">
        <v>0</v>
      </c>
      <c r="AA1772" s="474">
        <v>0</v>
      </c>
      <c r="AB1772" s="474">
        <v>0</v>
      </c>
      <c r="AD1772" s="474"/>
      <c r="AE1772" s="474"/>
      <c r="AG1772" s="474"/>
      <c r="AH1772" s="474"/>
      <c r="AP1772" s="535"/>
    </row>
    <row r="1773" spans="1:42" s="466" customFormat="1" ht="24" customHeight="1" outlineLevel="1" x14ac:dyDescent="0.25">
      <c r="A1773" s="492" t="s">
        <v>13557</v>
      </c>
      <c r="B1773" s="462" t="s">
        <v>11533</v>
      </c>
      <c r="C1773" s="461" t="s">
        <v>4852</v>
      </c>
      <c r="D1773" s="461"/>
      <c r="E1773" s="466" t="s">
        <v>17861</v>
      </c>
      <c r="F1773" s="461" t="s">
        <v>4455</v>
      </c>
      <c r="G1773" s="464">
        <v>3.8</v>
      </c>
      <c r="H1773" s="464">
        <v>1.7</v>
      </c>
      <c r="I1773" s="464" t="s">
        <v>4616</v>
      </c>
      <c r="J1773" s="470">
        <v>736</v>
      </c>
      <c r="K1773" s="456"/>
      <c r="L1773" s="470"/>
      <c r="M1773" s="474">
        <f t="shared" si="103"/>
        <v>5302.18</v>
      </c>
      <c r="N1773" s="474">
        <f t="shared" si="101"/>
        <v>3181.308</v>
      </c>
      <c r="O1773" s="514"/>
      <c r="P1773" s="486">
        <v>0.6</v>
      </c>
      <c r="Q1773" s="514"/>
      <c r="R1773" s="474">
        <v>4282.53</v>
      </c>
      <c r="S1773" s="474">
        <v>2569.56</v>
      </c>
      <c r="T1773" s="514"/>
      <c r="U1773" s="474">
        <v>4282.53</v>
      </c>
      <c r="V1773" s="474">
        <v>2569.56</v>
      </c>
      <c r="W1773" s="514"/>
      <c r="X1773" s="465">
        <v>4078.6</v>
      </c>
      <c r="Y1773" s="465">
        <v>2447.1999999999998</v>
      </c>
      <c r="Z1773" s="514"/>
      <c r="AA1773" s="465">
        <v>3546.6</v>
      </c>
      <c r="AB1773" s="465">
        <v>2127.96</v>
      </c>
      <c r="AC1773" s="514"/>
      <c r="AD1773" s="465">
        <v>3084</v>
      </c>
      <c r="AE1773" s="465">
        <v>1850.3999999999999</v>
      </c>
      <c r="AF1773" s="514"/>
      <c r="AG1773" s="465">
        <v>3084</v>
      </c>
      <c r="AH1773" s="465">
        <v>1850.3999999999999</v>
      </c>
      <c r="AI1773" s="530"/>
      <c r="AJ1773" s="533"/>
      <c r="AK1773" s="533"/>
      <c r="AL1773" s="533"/>
      <c r="AM1773" s="533"/>
      <c r="AN1773" s="533"/>
      <c r="AO1773" s="533"/>
      <c r="AP1773" s="534"/>
    </row>
    <row r="1774" spans="1:42" ht="24" customHeight="1" outlineLevel="1" x14ac:dyDescent="0.25">
      <c r="A1774" s="493" t="s">
        <v>13557</v>
      </c>
      <c r="B1774" s="471" t="s">
        <v>11534</v>
      </c>
      <c r="C1774" s="469" t="s">
        <v>4852</v>
      </c>
      <c r="E1774" s="472" t="s">
        <v>17862</v>
      </c>
      <c r="F1774" s="469" t="s">
        <v>4455</v>
      </c>
      <c r="G1774" s="468">
        <v>3.8</v>
      </c>
      <c r="H1774" s="468">
        <v>1.7</v>
      </c>
      <c r="I1774" s="468" t="s">
        <v>4616</v>
      </c>
      <c r="J1774" s="473"/>
      <c r="K1774" s="457"/>
      <c r="L1774" s="473"/>
      <c r="M1774" s="474">
        <f t="shared" si="103"/>
        <v>6553.95</v>
      </c>
      <c r="N1774" s="474">
        <f t="shared" si="101"/>
        <v>4915.4624999999996</v>
      </c>
      <c r="P1774" s="488">
        <v>0.75</v>
      </c>
      <c r="R1774" s="474">
        <v>5293.58</v>
      </c>
      <c r="S1774" s="474">
        <v>3580.61</v>
      </c>
      <c r="U1774" s="474">
        <v>5293.58</v>
      </c>
      <c r="V1774" s="474">
        <v>3580.61</v>
      </c>
      <c r="X1774" s="465">
        <v>5041.5</v>
      </c>
      <c r="Y1774" s="465">
        <v>3410.1</v>
      </c>
      <c r="AA1774" s="474">
        <v>4383.92</v>
      </c>
      <c r="AB1774" s="474">
        <v>2965.28</v>
      </c>
      <c r="AD1774" s="474">
        <v>3812.1</v>
      </c>
      <c r="AE1774" s="474">
        <v>2578.5</v>
      </c>
      <c r="AG1774" s="474">
        <v>3812.1</v>
      </c>
      <c r="AH1774" s="474">
        <v>2578.5</v>
      </c>
      <c r="AP1774" s="535"/>
    </row>
    <row r="1775" spans="1:42" ht="24" customHeight="1" outlineLevel="1" x14ac:dyDescent="0.25">
      <c r="A1775" s="493" t="s">
        <v>13557</v>
      </c>
      <c r="B1775" s="471" t="s">
        <v>11535</v>
      </c>
      <c r="C1775" s="469" t="s">
        <v>4852</v>
      </c>
      <c r="E1775" s="472" t="s">
        <v>17863</v>
      </c>
      <c r="F1775" s="469" t="s">
        <v>4455</v>
      </c>
      <c r="G1775" s="468">
        <v>3.8</v>
      </c>
      <c r="H1775" s="468">
        <v>1.7</v>
      </c>
      <c r="I1775" s="468" t="s">
        <v>4616</v>
      </c>
      <c r="J1775" s="473"/>
      <c r="K1775" s="457"/>
      <c r="L1775" s="473"/>
      <c r="M1775" s="474">
        <f t="shared" si="103"/>
        <v>6363.11</v>
      </c>
      <c r="N1775" s="474">
        <f t="shared" si="101"/>
        <v>4581.4391999999998</v>
      </c>
      <c r="P1775" s="488">
        <v>0.72</v>
      </c>
      <c r="R1775" s="474">
        <v>5139.4399999999996</v>
      </c>
      <c r="S1775" s="474">
        <v>3426.47</v>
      </c>
      <c r="U1775" s="474">
        <v>5139.4399999999996</v>
      </c>
      <c r="V1775" s="474">
        <v>3426.47</v>
      </c>
      <c r="X1775" s="465">
        <v>4894.7</v>
      </c>
      <c r="Y1775" s="465">
        <v>3263.3</v>
      </c>
      <c r="AA1775" s="474">
        <v>4256.2700000000004</v>
      </c>
      <c r="AB1775" s="474">
        <v>2837.63</v>
      </c>
      <c r="AD1775" s="474">
        <v>3701.1</v>
      </c>
      <c r="AE1775" s="474">
        <v>2467.5</v>
      </c>
      <c r="AG1775" s="474">
        <v>3701.1</v>
      </c>
      <c r="AH1775" s="474">
        <v>2467.5</v>
      </c>
      <c r="AP1775" s="535"/>
    </row>
    <row r="1776" spans="1:42" ht="24" customHeight="1" outlineLevel="1" x14ac:dyDescent="0.25">
      <c r="A1776" s="493" t="s">
        <v>13557</v>
      </c>
      <c r="B1776" s="471" t="s">
        <v>11536</v>
      </c>
      <c r="C1776" s="469" t="s">
        <v>4852</v>
      </c>
      <c r="E1776" s="472" t="s">
        <v>17864</v>
      </c>
      <c r="F1776" s="469" t="s">
        <v>4455</v>
      </c>
      <c r="G1776" s="468">
        <v>3.8</v>
      </c>
      <c r="H1776" s="468">
        <v>1.7</v>
      </c>
      <c r="I1776" s="468" t="s">
        <v>4616</v>
      </c>
      <c r="J1776" s="473"/>
      <c r="K1776" s="457"/>
      <c r="L1776" s="473"/>
      <c r="M1776" s="474">
        <f t="shared" si="103"/>
        <v>5493.0199999999995</v>
      </c>
      <c r="N1776" s="474">
        <f t="shared" si="101"/>
        <v>3460.6025999999997</v>
      </c>
      <c r="P1776" s="488">
        <v>0.63</v>
      </c>
      <c r="R1776" s="474">
        <v>4436.67</v>
      </c>
      <c r="S1776" s="474">
        <v>2723.7</v>
      </c>
      <c r="U1776" s="474">
        <v>4436.67</v>
      </c>
      <c r="V1776" s="474">
        <v>2723.7</v>
      </c>
      <c r="X1776" s="465">
        <v>4225.3999999999996</v>
      </c>
      <c r="Y1776" s="465">
        <v>2594</v>
      </c>
      <c r="AA1776" s="474">
        <v>3674.25</v>
      </c>
      <c r="AB1776" s="474">
        <v>2255.61</v>
      </c>
      <c r="AD1776" s="474">
        <v>3195</v>
      </c>
      <c r="AE1776" s="474">
        <v>1961.3999999999999</v>
      </c>
      <c r="AG1776" s="474">
        <v>3195</v>
      </c>
      <c r="AH1776" s="474">
        <v>1961.3999999999999</v>
      </c>
      <c r="AP1776" s="535"/>
    </row>
    <row r="1777" spans="1:42" ht="24" customHeight="1" outlineLevel="1" x14ac:dyDescent="0.25">
      <c r="A1777" s="493" t="s">
        <v>13557</v>
      </c>
      <c r="B1777" s="471" t="s">
        <v>11537</v>
      </c>
      <c r="C1777" s="469" t="s">
        <v>4852</v>
      </c>
      <c r="E1777" s="472" t="s">
        <v>17865</v>
      </c>
      <c r="F1777" s="469" t="s">
        <v>4455</v>
      </c>
      <c r="G1777" s="468">
        <v>3.8</v>
      </c>
      <c r="H1777" s="468">
        <v>1.7</v>
      </c>
      <c r="I1777" s="468" t="s">
        <v>4616</v>
      </c>
      <c r="J1777" s="473"/>
      <c r="K1777" s="457"/>
      <c r="L1777" s="473"/>
      <c r="M1777" s="474">
        <f t="shared" si="103"/>
        <v>5991.57</v>
      </c>
      <c r="N1777" s="474">
        <f t="shared" si="101"/>
        <v>3774.6891000000001</v>
      </c>
      <c r="P1777" s="488">
        <v>0.63</v>
      </c>
      <c r="R1777" s="474">
        <v>4839.3500000000004</v>
      </c>
      <c r="S1777" s="474">
        <v>2903.57</v>
      </c>
      <c r="U1777" s="474">
        <v>4839.3500000000004</v>
      </c>
      <c r="V1777" s="474">
        <v>2903.57</v>
      </c>
      <c r="X1777" s="465">
        <v>4608.8999999999996</v>
      </c>
      <c r="Y1777" s="465">
        <v>2765.3</v>
      </c>
      <c r="AA1777" s="474">
        <v>4007.75</v>
      </c>
      <c r="AB1777" s="474">
        <v>2404.65</v>
      </c>
      <c r="AD1777" s="474">
        <v>3485</v>
      </c>
      <c r="AE1777" s="474">
        <v>2091</v>
      </c>
      <c r="AG1777" s="474">
        <v>3485</v>
      </c>
      <c r="AH1777" s="474">
        <v>2091</v>
      </c>
      <c r="AP1777" s="535"/>
    </row>
    <row r="1778" spans="1:42" ht="24" customHeight="1" outlineLevel="1" x14ac:dyDescent="0.25">
      <c r="A1778" s="493" t="s">
        <v>13557</v>
      </c>
      <c r="B1778" s="471" t="s">
        <v>11538</v>
      </c>
      <c r="C1778" s="469" t="s">
        <v>4852</v>
      </c>
      <c r="E1778" s="472" t="s">
        <v>17866</v>
      </c>
      <c r="F1778" s="469" t="s">
        <v>4455</v>
      </c>
      <c r="G1778" s="468">
        <v>3.8</v>
      </c>
      <c r="H1778" s="468">
        <v>1.7</v>
      </c>
      <c r="I1778" s="468" t="s">
        <v>4616</v>
      </c>
      <c r="J1778" s="473"/>
      <c r="K1778" s="457"/>
      <c r="L1778" s="473"/>
      <c r="M1778" s="474">
        <f t="shared" si="103"/>
        <v>0</v>
      </c>
      <c r="N1778" s="474">
        <f t="shared" si="101"/>
        <v>0</v>
      </c>
      <c r="P1778" s="488">
        <v>0.72</v>
      </c>
      <c r="R1778" s="474">
        <v>0</v>
      </c>
      <c r="S1778" s="474">
        <v>0</v>
      </c>
      <c r="U1778" s="474">
        <v>0</v>
      </c>
      <c r="V1778" s="474">
        <v>0</v>
      </c>
      <c r="X1778" s="465">
        <v>0</v>
      </c>
      <c r="Y1778" s="465">
        <v>0</v>
      </c>
      <c r="AA1778" s="474">
        <v>0</v>
      </c>
      <c r="AB1778" s="474">
        <v>0</v>
      </c>
      <c r="AD1778" s="474"/>
      <c r="AE1778" s="474"/>
      <c r="AG1778" s="474"/>
      <c r="AH1778" s="474"/>
      <c r="AP1778" s="535"/>
    </row>
    <row r="1779" spans="1:42" ht="24" customHeight="1" outlineLevel="1" x14ac:dyDescent="0.25">
      <c r="A1779" s="493"/>
      <c r="B1779" s="471" t="s">
        <v>19854</v>
      </c>
      <c r="C1779" s="469" t="s">
        <v>4852</v>
      </c>
      <c r="E1779" s="472" t="s">
        <v>19855</v>
      </c>
      <c r="F1779" s="469" t="s">
        <v>4455</v>
      </c>
      <c r="G1779" s="468">
        <v>3.8</v>
      </c>
      <c r="H1779" s="468">
        <v>1.7</v>
      </c>
      <c r="I1779" s="468" t="s">
        <v>4616</v>
      </c>
      <c r="J1779" s="473"/>
      <c r="K1779" s="457"/>
      <c r="L1779" s="473"/>
      <c r="M1779" s="474">
        <f t="shared" si="103"/>
        <v>0</v>
      </c>
      <c r="N1779" s="474">
        <f t="shared" si="101"/>
        <v>0</v>
      </c>
      <c r="P1779" s="488">
        <v>0.75</v>
      </c>
      <c r="R1779" s="474">
        <v>0</v>
      </c>
      <c r="S1779" s="474">
        <v>0</v>
      </c>
      <c r="U1779" s="474">
        <v>0</v>
      </c>
      <c r="V1779" s="474">
        <v>0</v>
      </c>
      <c r="X1779" s="465">
        <v>0</v>
      </c>
      <c r="Y1779" s="465">
        <v>0</v>
      </c>
      <c r="AA1779" s="474">
        <v>0</v>
      </c>
      <c r="AB1779" s="474">
        <v>0</v>
      </c>
      <c r="AD1779" s="474"/>
      <c r="AE1779" s="474"/>
      <c r="AG1779" s="474"/>
      <c r="AH1779" s="474"/>
      <c r="AP1779" s="535"/>
    </row>
    <row r="1780" spans="1:42" s="466" customFormat="1" ht="24" customHeight="1" outlineLevel="1" x14ac:dyDescent="0.25">
      <c r="A1780" s="492" t="s">
        <v>13558</v>
      </c>
      <c r="B1780" s="462" t="s">
        <v>13641</v>
      </c>
      <c r="C1780" s="461" t="s">
        <v>4852</v>
      </c>
      <c r="D1780" s="461"/>
      <c r="E1780" s="466" t="s">
        <v>17867</v>
      </c>
      <c r="F1780" s="461" t="s">
        <v>4455</v>
      </c>
      <c r="G1780" s="464">
        <v>6</v>
      </c>
      <c r="H1780" s="464">
        <v>3.8</v>
      </c>
      <c r="I1780" s="464" t="s">
        <v>4616</v>
      </c>
      <c r="J1780" s="470">
        <v>1856</v>
      </c>
      <c r="K1780" s="456"/>
      <c r="L1780" s="470"/>
      <c r="M1780" s="474">
        <f t="shared" si="103"/>
        <v>13186.68</v>
      </c>
      <c r="N1780" s="474">
        <f t="shared" si="101"/>
        <v>7912.0079999999998</v>
      </c>
      <c r="O1780" s="514"/>
      <c r="P1780" s="486">
        <v>0.6</v>
      </c>
      <c r="Q1780" s="514"/>
      <c r="R1780" s="474">
        <v>10650.78</v>
      </c>
      <c r="S1780" s="474">
        <v>6390.41</v>
      </c>
      <c r="T1780" s="514"/>
      <c r="U1780" s="474">
        <v>10650.78</v>
      </c>
      <c r="V1780" s="474">
        <v>6390.41</v>
      </c>
      <c r="W1780" s="514"/>
      <c r="X1780" s="465">
        <v>10143.6</v>
      </c>
      <c r="Y1780" s="465">
        <v>6086.1</v>
      </c>
      <c r="Z1780" s="514"/>
      <c r="AA1780" s="465">
        <v>8820.5</v>
      </c>
      <c r="AB1780" s="465">
        <v>5292.3</v>
      </c>
      <c r="AC1780" s="514"/>
      <c r="AD1780" s="465">
        <v>7670</v>
      </c>
      <c r="AE1780" s="465">
        <v>4602</v>
      </c>
      <c r="AF1780" s="514"/>
      <c r="AG1780" s="465">
        <v>7670</v>
      </c>
      <c r="AH1780" s="465">
        <v>4602</v>
      </c>
      <c r="AI1780" s="530"/>
      <c r="AJ1780" s="533"/>
      <c r="AK1780" s="533"/>
      <c r="AL1780" s="533"/>
      <c r="AM1780" s="533"/>
      <c r="AN1780" s="533"/>
      <c r="AO1780" s="533"/>
      <c r="AP1780" s="534"/>
    </row>
    <row r="1781" spans="1:42" ht="24" customHeight="1" outlineLevel="1" x14ac:dyDescent="0.25">
      <c r="A1781" s="493" t="s">
        <v>13558</v>
      </c>
      <c r="B1781" s="471" t="s">
        <v>13643</v>
      </c>
      <c r="C1781" s="469" t="s">
        <v>4852</v>
      </c>
      <c r="E1781" s="472" t="s">
        <v>17868</v>
      </c>
      <c r="F1781" s="469" t="s">
        <v>4455</v>
      </c>
      <c r="G1781" s="468">
        <v>6</v>
      </c>
      <c r="H1781" s="468">
        <v>3.8</v>
      </c>
      <c r="I1781" s="468" t="s">
        <v>4616</v>
      </c>
      <c r="J1781" s="473"/>
      <c r="K1781" s="457"/>
      <c r="L1781" s="473"/>
      <c r="M1781" s="474">
        <f t="shared" si="103"/>
        <v>15439.710000000001</v>
      </c>
      <c r="N1781" s="474">
        <f t="shared" si="101"/>
        <v>11579.782500000001</v>
      </c>
      <c r="P1781" s="488">
        <v>0.75</v>
      </c>
      <c r="R1781" s="474">
        <v>12470.54</v>
      </c>
      <c r="S1781" s="474">
        <v>8210.27</v>
      </c>
      <c r="U1781" s="474">
        <v>12470.54</v>
      </c>
      <c r="V1781" s="474">
        <v>8210.27</v>
      </c>
      <c r="X1781" s="465">
        <v>11876.7</v>
      </c>
      <c r="Y1781" s="465">
        <v>7819.3</v>
      </c>
      <c r="AA1781" s="474">
        <v>10327.58</v>
      </c>
      <c r="AB1781" s="474">
        <v>6799.38</v>
      </c>
      <c r="AD1781" s="474">
        <v>8980.5</v>
      </c>
      <c r="AE1781" s="474">
        <v>5912.5</v>
      </c>
      <c r="AG1781" s="474">
        <v>8980.5</v>
      </c>
      <c r="AH1781" s="474">
        <v>5912.5</v>
      </c>
      <c r="AP1781" s="535"/>
    </row>
    <row r="1782" spans="1:42" ht="24" customHeight="1" outlineLevel="1" x14ac:dyDescent="0.25">
      <c r="A1782" s="493" t="s">
        <v>13558</v>
      </c>
      <c r="B1782" s="471" t="s">
        <v>13623</v>
      </c>
      <c r="C1782" s="469" t="s">
        <v>4852</v>
      </c>
      <c r="E1782" s="472" t="s">
        <v>17869</v>
      </c>
      <c r="F1782" s="469" t="s">
        <v>4455</v>
      </c>
      <c r="G1782" s="468">
        <v>6</v>
      </c>
      <c r="H1782" s="468">
        <v>3.8</v>
      </c>
      <c r="I1782" s="468" t="s">
        <v>4616</v>
      </c>
      <c r="J1782" s="473"/>
      <c r="K1782" s="457"/>
      <c r="L1782" s="473"/>
      <c r="M1782" s="474">
        <f t="shared" si="103"/>
        <v>14994.460000000001</v>
      </c>
      <c r="N1782" s="474">
        <f t="shared" si="101"/>
        <v>10796.011200000001</v>
      </c>
      <c r="P1782" s="488">
        <v>0.72</v>
      </c>
      <c r="R1782" s="474">
        <v>12110.91</v>
      </c>
      <c r="S1782" s="474">
        <v>7850.64</v>
      </c>
      <c r="U1782" s="474">
        <v>12110.91</v>
      </c>
      <c r="V1782" s="474">
        <v>7850.64</v>
      </c>
      <c r="X1782" s="465">
        <v>11534.2</v>
      </c>
      <c r="Y1782" s="465">
        <v>7476.8</v>
      </c>
      <c r="AA1782" s="474">
        <v>10029.73</v>
      </c>
      <c r="AB1782" s="474">
        <v>6501.53</v>
      </c>
      <c r="AD1782" s="474">
        <v>8721.5</v>
      </c>
      <c r="AE1782" s="474">
        <v>5653.5</v>
      </c>
      <c r="AG1782" s="474">
        <v>8721.5</v>
      </c>
      <c r="AH1782" s="474">
        <v>5653.5</v>
      </c>
      <c r="AP1782" s="535"/>
    </row>
    <row r="1783" spans="1:42" ht="24" customHeight="1" outlineLevel="1" x14ac:dyDescent="0.25">
      <c r="A1783" s="493" t="s">
        <v>13558</v>
      </c>
      <c r="B1783" s="471" t="s">
        <v>13644</v>
      </c>
      <c r="C1783" s="469" t="s">
        <v>4852</v>
      </c>
      <c r="E1783" s="472" t="s">
        <v>17870</v>
      </c>
      <c r="F1783" s="469" t="s">
        <v>4455</v>
      </c>
      <c r="G1783" s="468">
        <v>6</v>
      </c>
      <c r="H1783" s="468">
        <v>3.8</v>
      </c>
      <c r="I1783" s="468" t="s">
        <v>4616</v>
      </c>
      <c r="J1783" s="473"/>
      <c r="K1783" s="457"/>
      <c r="L1783" s="473"/>
      <c r="M1783" s="474">
        <f t="shared" si="103"/>
        <v>13631.93</v>
      </c>
      <c r="N1783" s="474">
        <f t="shared" si="101"/>
        <v>8588.1159000000007</v>
      </c>
      <c r="P1783" s="488">
        <v>0.63</v>
      </c>
      <c r="R1783" s="474">
        <v>11010.41</v>
      </c>
      <c r="S1783" s="474">
        <v>6750.14</v>
      </c>
      <c r="U1783" s="474">
        <v>11010.41</v>
      </c>
      <c r="V1783" s="474">
        <v>6750.14</v>
      </c>
      <c r="X1783" s="465">
        <v>10486.1</v>
      </c>
      <c r="Y1783" s="465">
        <v>6428.7</v>
      </c>
      <c r="AA1783" s="474">
        <v>9118.35</v>
      </c>
      <c r="AB1783" s="474">
        <v>5590.15</v>
      </c>
      <c r="AD1783" s="474">
        <v>7929</v>
      </c>
      <c r="AE1783" s="474">
        <v>4861</v>
      </c>
      <c r="AG1783" s="474">
        <v>7929</v>
      </c>
      <c r="AH1783" s="474">
        <v>4861</v>
      </c>
      <c r="AP1783" s="535"/>
    </row>
    <row r="1784" spans="1:42" ht="24" customHeight="1" outlineLevel="1" x14ac:dyDescent="0.25">
      <c r="A1784" s="493" t="s">
        <v>13558</v>
      </c>
      <c r="B1784" s="471" t="s">
        <v>13645</v>
      </c>
      <c r="C1784" s="469" t="s">
        <v>4852</v>
      </c>
      <c r="E1784" s="472" t="s">
        <v>17871</v>
      </c>
      <c r="F1784" s="469" t="s">
        <v>4455</v>
      </c>
      <c r="G1784" s="468">
        <v>6</v>
      </c>
      <c r="H1784" s="468">
        <v>3.8</v>
      </c>
      <c r="I1784" s="468" t="s">
        <v>4616</v>
      </c>
      <c r="J1784" s="473"/>
      <c r="K1784" s="457"/>
      <c r="L1784" s="473"/>
      <c r="M1784" s="474">
        <f t="shared" si="103"/>
        <v>14902.42</v>
      </c>
      <c r="N1784" s="474">
        <f t="shared" si="101"/>
        <v>9388.5246000000006</v>
      </c>
      <c r="P1784" s="488">
        <v>0.63</v>
      </c>
      <c r="R1784" s="474">
        <v>12036.57</v>
      </c>
      <c r="S1784" s="474">
        <v>7222.01</v>
      </c>
      <c r="U1784" s="474">
        <v>12036.57</v>
      </c>
      <c r="V1784" s="474">
        <v>7222.01</v>
      </c>
      <c r="X1784" s="465">
        <v>11463.4</v>
      </c>
      <c r="Y1784" s="465">
        <v>6878.1</v>
      </c>
      <c r="AA1784" s="474">
        <v>9968.2000000000007</v>
      </c>
      <c r="AB1784" s="474">
        <v>5980.92</v>
      </c>
      <c r="AD1784" s="474">
        <v>8668</v>
      </c>
      <c r="AE1784" s="474">
        <v>5200.8</v>
      </c>
      <c r="AG1784" s="474">
        <v>8668</v>
      </c>
      <c r="AH1784" s="474">
        <v>5200.8</v>
      </c>
      <c r="AP1784" s="535"/>
    </row>
    <row r="1785" spans="1:42" ht="24" customHeight="1" outlineLevel="1" x14ac:dyDescent="0.25">
      <c r="A1785" s="493" t="s">
        <v>13558</v>
      </c>
      <c r="B1785" s="471" t="s">
        <v>13646</v>
      </c>
      <c r="C1785" s="469" t="s">
        <v>4852</v>
      </c>
      <c r="E1785" s="472" t="s">
        <v>17872</v>
      </c>
      <c r="F1785" s="469" t="s">
        <v>4455</v>
      </c>
      <c r="G1785" s="468">
        <v>6</v>
      </c>
      <c r="H1785" s="468">
        <v>3.8</v>
      </c>
      <c r="I1785" s="468" t="s">
        <v>4616</v>
      </c>
      <c r="J1785" s="473"/>
      <c r="K1785" s="457"/>
      <c r="L1785" s="473"/>
      <c r="M1785" s="474">
        <f t="shared" si="103"/>
        <v>0</v>
      </c>
      <c r="N1785" s="474">
        <f t="shared" si="101"/>
        <v>0</v>
      </c>
      <c r="P1785" s="488">
        <v>0.72</v>
      </c>
      <c r="R1785" s="474">
        <v>0</v>
      </c>
      <c r="S1785" s="474">
        <v>0</v>
      </c>
      <c r="U1785" s="474">
        <v>0</v>
      </c>
      <c r="V1785" s="474">
        <v>0</v>
      </c>
      <c r="X1785" s="465">
        <v>0</v>
      </c>
      <c r="Y1785" s="465">
        <v>0</v>
      </c>
      <c r="AA1785" s="474">
        <v>0</v>
      </c>
      <c r="AB1785" s="474">
        <v>0</v>
      </c>
      <c r="AD1785" s="474"/>
      <c r="AE1785" s="474"/>
      <c r="AG1785" s="474"/>
      <c r="AH1785" s="474"/>
      <c r="AP1785" s="535"/>
    </row>
    <row r="1786" spans="1:42" ht="24" customHeight="1" outlineLevel="1" x14ac:dyDescent="0.25">
      <c r="A1786" s="493"/>
      <c r="B1786" s="471" t="s">
        <v>19856</v>
      </c>
      <c r="C1786" s="469" t="s">
        <v>4852</v>
      </c>
      <c r="E1786" s="472" t="s">
        <v>19857</v>
      </c>
      <c r="F1786" s="469" t="s">
        <v>4455</v>
      </c>
      <c r="G1786" s="468">
        <v>6</v>
      </c>
      <c r="H1786" s="468">
        <v>3.8</v>
      </c>
      <c r="I1786" s="468" t="s">
        <v>4616</v>
      </c>
      <c r="J1786" s="473"/>
      <c r="K1786" s="457"/>
      <c r="L1786" s="473"/>
      <c r="M1786" s="474">
        <f t="shared" si="103"/>
        <v>0</v>
      </c>
      <c r="N1786" s="474">
        <f t="shared" si="101"/>
        <v>0</v>
      </c>
      <c r="P1786" s="488">
        <v>0.75</v>
      </c>
      <c r="R1786" s="474">
        <v>0</v>
      </c>
      <c r="S1786" s="474">
        <v>0</v>
      </c>
      <c r="U1786" s="474">
        <v>0</v>
      </c>
      <c r="V1786" s="474">
        <v>0</v>
      </c>
      <c r="X1786" s="465">
        <v>0</v>
      </c>
      <c r="Y1786" s="465">
        <v>0</v>
      </c>
      <c r="AA1786" s="474">
        <v>0</v>
      </c>
      <c r="AB1786" s="474">
        <v>0</v>
      </c>
      <c r="AD1786" s="474"/>
      <c r="AE1786" s="474"/>
      <c r="AG1786" s="474"/>
      <c r="AH1786" s="474"/>
      <c r="AP1786" s="535"/>
    </row>
    <row r="1787" spans="1:42" s="466" customFormat="1" ht="24" customHeight="1" outlineLevel="1" x14ac:dyDescent="0.25">
      <c r="A1787" s="492" t="s">
        <v>13558</v>
      </c>
      <c r="B1787" s="462" t="s">
        <v>13642</v>
      </c>
      <c r="C1787" s="461" t="s">
        <v>4852</v>
      </c>
      <c r="D1787" s="461"/>
      <c r="E1787" s="466" t="s">
        <v>17867</v>
      </c>
      <c r="F1787" s="461" t="s">
        <v>4455</v>
      </c>
      <c r="G1787" s="464">
        <v>3.5</v>
      </c>
      <c r="H1787" s="464">
        <v>2.65</v>
      </c>
      <c r="I1787" s="464" t="s">
        <v>4616</v>
      </c>
      <c r="J1787" s="470">
        <v>704</v>
      </c>
      <c r="K1787" s="456"/>
      <c r="L1787" s="470"/>
      <c r="M1787" s="474">
        <f t="shared" si="103"/>
        <v>5001.3599999999997</v>
      </c>
      <c r="N1787" s="474">
        <f t="shared" si="101"/>
        <v>3000.8159999999998</v>
      </c>
      <c r="O1787" s="514"/>
      <c r="P1787" s="486">
        <v>0.6</v>
      </c>
      <c r="Q1787" s="514"/>
      <c r="R1787" s="474">
        <v>4039.56</v>
      </c>
      <c r="S1787" s="474">
        <v>2423.7199999999998</v>
      </c>
      <c r="T1787" s="514"/>
      <c r="U1787" s="474">
        <v>4039.56</v>
      </c>
      <c r="V1787" s="474">
        <v>2423.7199999999998</v>
      </c>
      <c r="W1787" s="514"/>
      <c r="X1787" s="465">
        <v>3847.2</v>
      </c>
      <c r="Y1787" s="465">
        <v>2308.3000000000002</v>
      </c>
      <c r="Z1787" s="514"/>
      <c r="AA1787" s="465">
        <v>3345.35</v>
      </c>
      <c r="AB1787" s="465">
        <v>2007.21</v>
      </c>
      <c r="AC1787" s="514"/>
      <c r="AD1787" s="465">
        <v>2909</v>
      </c>
      <c r="AE1787" s="465">
        <v>1745.3999999999999</v>
      </c>
      <c r="AF1787" s="514"/>
      <c r="AG1787" s="465">
        <v>2909</v>
      </c>
      <c r="AH1787" s="465">
        <v>1745.3999999999999</v>
      </c>
      <c r="AI1787" s="530"/>
      <c r="AJ1787" s="533"/>
      <c r="AK1787" s="533"/>
      <c r="AL1787" s="533"/>
      <c r="AM1787" s="533"/>
      <c r="AN1787" s="533"/>
      <c r="AO1787" s="533"/>
      <c r="AP1787" s="534"/>
    </row>
    <row r="1788" spans="1:42" ht="24" customHeight="1" outlineLevel="1" x14ac:dyDescent="0.25">
      <c r="A1788" s="493" t="s">
        <v>13558</v>
      </c>
      <c r="B1788" s="471" t="s">
        <v>13647</v>
      </c>
      <c r="C1788" s="469" t="s">
        <v>4852</v>
      </c>
      <c r="E1788" s="472" t="s">
        <v>17868</v>
      </c>
      <c r="F1788" s="469" t="s">
        <v>4455</v>
      </c>
      <c r="G1788" s="468">
        <v>3.5</v>
      </c>
      <c r="H1788" s="468">
        <v>2.65</v>
      </c>
      <c r="I1788" s="468" t="s">
        <v>4616</v>
      </c>
      <c r="J1788" s="473"/>
      <c r="K1788" s="457"/>
      <c r="L1788" s="473"/>
      <c r="M1788" s="474">
        <f t="shared" si="103"/>
        <v>6673.16</v>
      </c>
      <c r="N1788" s="474">
        <f t="shared" si="101"/>
        <v>5004.87</v>
      </c>
      <c r="P1788" s="488">
        <v>0.75</v>
      </c>
      <c r="R1788" s="474">
        <v>5389.86</v>
      </c>
      <c r="S1788" s="474">
        <v>3774.02</v>
      </c>
      <c r="U1788" s="474">
        <v>5389.86</v>
      </c>
      <c r="V1788" s="474">
        <v>3774.02</v>
      </c>
      <c r="X1788" s="465">
        <v>5133.2</v>
      </c>
      <c r="Y1788" s="465">
        <v>3594.3</v>
      </c>
      <c r="AA1788" s="474">
        <v>4463.6099999999997</v>
      </c>
      <c r="AB1788" s="474">
        <v>3125.47</v>
      </c>
      <c r="AD1788" s="474">
        <v>3881.4</v>
      </c>
      <c r="AE1788" s="474">
        <v>2717.7999999999997</v>
      </c>
      <c r="AF1788" s="514"/>
      <c r="AG1788" s="474">
        <v>3881.4</v>
      </c>
      <c r="AH1788" s="474">
        <v>2717.7999999999997</v>
      </c>
      <c r="AP1788" s="535"/>
    </row>
    <row r="1789" spans="1:42" ht="24" customHeight="1" outlineLevel="1" x14ac:dyDescent="0.25">
      <c r="A1789" s="493" t="s">
        <v>13558</v>
      </c>
      <c r="B1789" s="471" t="s">
        <v>13648</v>
      </c>
      <c r="C1789" s="469" t="s">
        <v>4852</v>
      </c>
      <c r="E1789" s="472" t="s">
        <v>17869</v>
      </c>
      <c r="F1789" s="469" t="s">
        <v>4455</v>
      </c>
      <c r="G1789" s="468">
        <v>3.5</v>
      </c>
      <c r="H1789" s="468">
        <v>2.65</v>
      </c>
      <c r="I1789" s="468" t="s">
        <v>4616</v>
      </c>
      <c r="J1789" s="473"/>
      <c r="K1789" s="457"/>
      <c r="L1789" s="473"/>
      <c r="M1789" s="474">
        <f t="shared" si="103"/>
        <v>6482.32</v>
      </c>
      <c r="N1789" s="474">
        <f t="shared" si="101"/>
        <v>4667.2703999999994</v>
      </c>
      <c r="P1789" s="488">
        <v>0.72</v>
      </c>
      <c r="R1789" s="474">
        <v>5235.72</v>
      </c>
      <c r="S1789" s="474">
        <v>3619.88</v>
      </c>
      <c r="U1789" s="474">
        <v>5235.72</v>
      </c>
      <c r="V1789" s="474">
        <v>3619.88</v>
      </c>
      <c r="X1789" s="465">
        <v>4986.3999999999996</v>
      </c>
      <c r="Y1789" s="465">
        <v>3447.5</v>
      </c>
      <c r="AA1789" s="474">
        <v>4335.96</v>
      </c>
      <c r="AB1789" s="474">
        <v>2997.82</v>
      </c>
      <c r="AD1789" s="474">
        <v>3770.4</v>
      </c>
      <c r="AE1789" s="474">
        <v>2606.7999999999997</v>
      </c>
      <c r="AG1789" s="474">
        <v>3770.4</v>
      </c>
      <c r="AH1789" s="474">
        <v>2606.7999999999997</v>
      </c>
      <c r="AP1789" s="535"/>
    </row>
    <row r="1790" spans="1:42" ht="24" customHeight="1" outlineLevel="1" x14ac:dyDescent="0.25">
      <c r="A1790" s="493" t="s">
        <v>13558</v>
      </c>
      <c r="B1790" s="471" t="s">
        <v>13649</v>
      </c>
      <c r="C1790" s="469" t="s">
        <v>4852</v>
      </c>
      <c r="E1790" s="472" t="s">
        <v>17870</v>
      </c>
      <c r="F1790" s="469" t="s">
        <v>4455</v>
      </c>
      <c r="G1790" s="468">
        <v>3.5</v>
      </c>
      <c r="H1790" s="468">
        <v>2.65</v>
      </c>
      <c r="I1790" s="468" t="s">
        <v>4616</v>
      </c>
      <c r="J1790" s="473"/>
      <c r="K1790" s="457"/>
      <c r="L1790" s="473"/>
      <c r="M1790" s="474">
        <f t="shared" si="103"/>
        <v>5192.2</v>
      </c>
      <c r="N1790" s="474">
        <f t="shared" si="101"/>
        <v>3271.0859999999998</v>
      </c>
      <c r="P1790" s="488">
        <v>0.63</v>
      </c>
      <c r="R1790" s="474">
        <v>4193.7</v>
      </c>
      <c r="S1790" s="474">
        <v>2577.86</v>
      </c>
      <c r="U1790" s="474">
        <v>4193.7</v>
      </c>
      <c r="V1790" s="474">
        <v>2577.86</v>
      </c>
      <c r="X1790" s="465">
        <v>3994</v>
      </c>
      <c r="Y1790" s="465">
        <v>2455.1</v>
      </c>
      <c r="AA1790" s="474">
        <v>3473</v>
      </c>
      <c r="AB1790" s="474">
        <v>2134.86</v>
      </c>
      <c r="AD1790" s="474">
        <v>3020</v>
      </c>
      <c r="AE1790" s="474">
        <v>1856.3999999999999</v>
      </c>
      <c r="AG1790" s="474">
        <v>3020</v>
      </c>
      <c r="AH1790" s="474">
        <v>1856.3999999999999</v>
      </c>
      <c r="AP1790" s="535"/>
    </row>
    <row r="1791" spans="1:42" ht="24" customHeight="1" outlineLevel="1" x14ac:dyDescent="0.25">
      <c r="A1791" s="493" t="s">
        <v>13558</v>
      </c>
      <c r="B1791" s="471" t="s">
        <v>13650</v>
      </c>
      <c r="C1791" s="469" t="s">
        <v>4852</v>
      </c>
      <c r="E1791" s="472" t="s">
        <v>17871</v>
      </c>
      <c r="F1791" s="469" t="s">
        <v>4455</v>
      </c>
      <c r="G1791" s="468">
        <v>3.5</v>
      </c>
      <c r="H1791" s="468">
        <v>2.65</v>
      </c>
      <c r="I1791" s="468" t="s">
        <v>4616</v>
      </c>
      <c r="J1791" s="473"/>
      <c r="K1791" s="457"/>
      <c r="L1791" s="473"/>
      <c r="M1791" s="474">
        <f t="shared" si="103"/>
        <v>5652.92</v>
      </c>
      <c r="N1791" s="474">
        <f t="shared" si="101"/>
        <v>3561.3396000000002</v>
      </c>
      <c r="P1791" s="488">
        <v>0.63</v>
      </c>
      <c r="R1791" s="474">
        <v>4565.82</v>
      </c>
      <c r="S1791" s="474">
        <v>2739.45</v>
      </c>
      <c r="U1791" s="474">
        <v>4565.82</v>
      </c>
      <c r="V1791" s="474">
        <v>2739.45</v>
      </c>
      <c r="X1791" s="465">
        <v>4348.3999999999996</v>
      </c>
      <c r="Y1791" s="465">
        <v>2609</v>
      </c>
      <c r="AA1791" s="474">
        <v>3781.2</v>
      </c>
      <c r="AB1791" s="474">
        <v>2268.7199999999998</v>
      </c>
      <c r="AD1791" s="474">
        <v>3288</v>
      </c>
      <c r="AE1791" s="474">
        <v>1972.8</v>
      </c>
      <c r="AG1791" s="474">
        <v>3288</v>
      </c>
      <c r="AH1791" s="474">
        <v>1972.8</v>
      </c>
      <c r="AP1791" s="535"/>
    </row>
    <row r="1792" spans="1:42" ht="24" customHeight="1" outlineLevel="1" x14ac:dyDescent="0.25">
      <c r="A1792" s="493" t="s">
        <v>13558</v>
      </c>
      <c r="B1792" s="471" t="s">
        <v>13651</v>
      </c>
      <c r="C1792" s="469" t="s">
        <v>4852</v>
      </c>
      <c r="E1792" s="472" t="s">
        <v>17872</v>
      </c>
      <c r="F1792" s="469" t="s">
        <v>4455</v>
      </c>
      <c r="G1792" s="468">
        <v>3.5</v>
      </c>
      <c r="H1792" s="468">
        <v>2.65</v>
      </c>
      <c r="I1792" s="468" t="s">
        <v>4616</v>
      </c>
      <c r="J1792" s="473"/>
      <c r="K1792" s="457"/>
      <c r="L1792" s="473"/>
      <c r="M1792" s="474">
        <f t="shared" si="103"/>
        <v>0</v>
      </c>
      <c r="N1792" s="474">
        <f t="shared" si="101"/>
        <v>0</v>
      </c>
      <c r="P1792" s="488">
        <v>0.72</v>
      </c>
      <c r="R1792" s="474">
        <v>0</v>
      </c>
      <c r="S1792" s="474">
        <v>0</v>
      </c>
      <c r="U1792" s="474">
        <v>0</v>
      </c>
      <c r="V1792" s="474">
        <v>0</v>
      </c>
      <c r="X1792" s="465">
        <v>0</v>
      </c>
      <c r="Y1792" s="465">
        <v>0</v>
      </c>
      <c r="AA1792" s="474">
        <v>0</v>
      </c>
      <c r="AB1792" s="474">
        <v>0</v>
      </c>
      <c r="AD1792" s="474"/>
      <c r="AE1792" s="474"/>
      <c r="AG1792" s="474"/>
      <c r="AH1792" s="474"/>
      <c r="AP1792" s="535"/>
    </row>
    <row r="1793" spans="1:42" ht="24" customHeight="1" outlineLevel="1" x14ac:dyDescent="0.25">
      <c r="A1793" s="493"/>
      <c r="B1793" s="471" t="s">
        <v>19858</v>
      </c>
      <c r="C1793" s="469" t="s">
        <v>4852</v>
      </c>
      <c r="E1793" s="472" t="s">
        <v>19857</v>
      </c>
      <c r="F1793" s="469" t="s">
        <v>4455</v>
      </c>
      <c r="G1793" s="468">
        <v>3.5</v>
      </c>
      <c r="H1793" s="468">
        <v>2.65</v>
      </c>
      <c r="I1793" s="468" t="s">
        <v>4616</v>
      </c>
      <c r="J1793" s="473"/>
      <c r="K1793" s="457"/>
      <c r="L1793" s="473"/>
      <c r="M1793" s="474">
        <f t="shared" si="103"/>
        <v>0</v>
      </c>
      <c r="N1793" s="474">
        <f t="shared" ref="N1793:N1817" si="104">M1793*P1793</f>
        <v>0</v>
      </c>
      <c r="P1793" s="488">
        <v>0.75</v>
      </c>
      <c r="R1793" s="474">
        <v>0</v>
      </c>
      <c r="S1793" s="474">
        <v>0</v>
      </c>
      <c r="U1793" s="474">
        <v>0</v>
      </c>
      <c r="V1793" s="474">
        <v>0</v>
      </c>
      <c r="X1793" s="465">
        <v>0</v>
      </c>
      <c r="Y1793" s="465">
        <v>0</v>
      </c>
      <c r="AA1793" s="474">
        <v>0</v>
      </c>
      <c r="AB1793" s="474">
        <v>0</v>
      </c>
      <c r="AD1793" s="474"/>
      <c r="AE1793" s="474"/>
      <c r="AG1793" s="474"/>
      <c r="AH1793" s="474"/>
      <c r="AP1793" s="535"/>
    </row>
    <row r="1794" spans="1:42" s="466" customFormat="1" ht="24" customHeight="1" outlineLevel="1" x14ac:dyDescent="0.25">
      <c r="A1794" s="492" t="s">
        <v>13558</v>
      </c>
      <c r="B1794" s="462" t="s">
        <v>13652</v>
      </c>
      <c r="C1794" s="461" t="s">
        <v>4852</v>
      </c>
      <c r="D1794" s="461"/>
      <c r="E1794" s="466" t="s">
        <v>17867</v>
      </c>
      <c r="F1794" s="461" t="s">
        <v>4455</v>
      </c>
      <c r="G1794" s="464">
        <v>5.5</v>
      </c>
      <c r="H1794" s="464">
        <v>4.2</v>
      </c>
      <c r="I1794" s="464" t="s">
        <v>4616</v>
      </c>
      <c r="J1794" s="470">
        <v>1200</v>
      </c>
      <c r="K1794" s="456"/>
      <c r="L1794" s="470"/>
      <c r="M1794" s="474">
        <f t="shared" si="103"/>
        <v>8524.1</v>
      </c>
      <c r="N1794" s="474">
        <f t="shared" si="104"/>
        <v>5114.46</v>
      </c>
      <c r="O1794" s="514"/>
      <c r="P1794" s="486">
        <v>0.6</v>
      </c>
      <c r="Q1794" s="514"/>
      <c r="R1794" s="474">
        <v>6884.85</v>
      </c>
      <c r="S1794" s="474">
        <v>4130.91</v>
      </c>
      <c r="T1794" s="514"/>
      <c r="U1794" s="474">
        <v>6884.85</v>
      </c>
      <c r="V1794" s="474">
        <v>4130.91</v>
      </c>
      <c r="W1794" s="514"/>
      <c r="X1794" s="465">
        <v>6557</v>
      </c>
      <c r="Y1794" s="465">
        <v>3934.2</v>
      </c>
      <c r="Z1794" s="514"/>
      <c r="AA1794" s="465">
        <v>5701.7</v>
      </c>
      <c r="AB1794" s="465">
        <v>3421.02</v>
      </c>
      <c r="AC1794" s="514"/>
      <c r="AD1794" s="465">
        <v>4958</v>
      </c>
      <c r="AE1794" s="465">
        <v>2974.7999999999997</v>
      </c>
      <c r="AF1794" s="514"/>
      <c r="AG1794" s="465">
        <v>4958</v>
      </c>
      <c r="AH1794" s="465">
        <v>2974.7999999999997</v>
      </c>
      <c r="AI1794" s="530"/>
      <c r="AJ1794" s="533"/>
      <c r="AK1794" s="533"/>
      <c r="AL1794" s="533"/>
      <c r="AM1794" s="533"/>
      <c r="AN1794" s="533"/>
      <c r="AO1794" s="533"/>
      <c r="AP1794" s="534"/>
    </row>
    <row r="1795" spans="1:42" ht="24" customHeight="1" outlineLevel="1" x14ac:dyDescent="0.25">
      <c r="A1795" s="493" t="s">
        <v>13558</v>
      </c>
      <c r="B1795" s="471" t="s">
        <v>13653</v>
      </c>
      <c r="C1795" s="469" t="s">
        <v>4852</v>
      </c>
      <c r="E1795" s="472" t="s">
        <v>17868</v>
      </c>
      <c r="F1795" s="469" t="s">
        <v>4455</v>
      </c>
      <c r="G1795" s="468">
        <v>5.5</v>
      </c>
      <c r="H1795" s="468">
        <v>4.2</v>
      </c>
      <c r="I1795" s="468" t="s">
        <v>4616</v>
      </c>
      <c r="J1795" s="473"/>
      <c r="K1795" s="457"/>
      <c r="L1795" s="473"/>
      <c r="M1795" s="474">
        <f t="shared" si="103"/>
        <v>10548.460000000001</v>
      </c>
      <c r="N1795" s="474">
        <f t="shared" si="104"/>
        <v>7911.3450000000012</v>
      </c>
      <c r="P1795" s="488">
        <v>0.75</v>
      </c>
      <c r="R1795" s="474">
        <v>8519.91</v>
      </c>
      <c r="S1795" s="474">
        <v>5765.97</v>
      </c>
      <c r="U1795" s="474">
        <v>8519.91</v>
      </c>
      <c r="V1795" s="474">
        <v>5765.97</v>
      </c>
      <c r="X1795" s="465">
        <v>8114.2</v>
      </c>
      <c r="Y1795" s="465">
        <v>5491.4</v>
      </c>
      <c r="AA1795" s="474">
        <v>7055.83</v>
      </c>
      <c r="AB1795" s="474">
        <v>4775.1499999999996</v>
      </c>
      <c r="AD1795" s="474">
        <v>6135.5</v>
      </c>
      <c r="AE1795" s="474">
        <v>4152.2999999999993</v>
      </c>
      <c r="AG1795" s="474">
        <v>6135.5</v>
      </c>
      <c r="AH1795" s="474">
        <v>4152.2999999999993</v>
      </c>
      <c r="AP1795" s="535"/>
    </row>
    <row r="1796" spans="1:42" ht="24" customHeight="1" outlineLevel="1" x14ac:dyDescent="0.25">
      <c r="A1796" s="493" t="s">
        <v>13558</v>
      </c>
      <c r="B1796" s="471" t="s">
        <v>13654</v>
      </c>
      <c r="C1796" s="469" t="s">
        <v>4852</v>
      </c>
      <c r="E1796" s="472" t="s">
        <v>17869</v>
      </c>
      <c r="F1796" s="469" t="s">
        <v>4455</v>
      </c>
      <c r="G1796" s="468">
        <v>5.5</v>
      </c>
      <c r="H1796" s="468">
        <v>4.2</v>
      </c>
      <c r="I1796" s="468" t="s">
        <v>4616</v>
      </c>
      <c r="J1796" s="473"/>
      <c r="K1796" s="457"/>
      <c r="L1796" s="473"/>
      <c r="M1796" s="474">
        <f t="shared" si="103"/>
        <v>10230.35</v>
      </c>
      <c r="N1796" s="474">
        <f t="shared" si="104"/>
        <v>7365.8519999999999</v>
      </c>
      <c r="P1796" s="488">
        <v>0.72</v>
      </c>
      <c r="R1796" s="474">
        <v>8262.98</v>
      </c>
      <c r="S1796" s="474">
        <v>5509.14</v>
      </c>
      <c r="U1796" s="474">
        <v>8262.98</v>
      </c>
      <c r="V1796" s="474">
        <v>5509.14</v>
      </c>
      <c r="X1796" s="465">
        <v>7869.5</v>
      </c>
      <c r="Y1796" s="465">
        <v>5246.8</v>
      </c>
      <c r="AA1796" s="474">
        <v>6843.08</v>
      </c>
      <c r="AB1796" s="474">
        <v>4562.3999999999996</v>
      </c>
      <c r="AD1796" s="474">
        <v>5950.5</v>
      </c>
      <c r="AE1796" s="474">
        <v>3967.2999999999997</v>
      </c>
      <c r="AG1796" s="474">
        <v>5950.5</v>
      </c>
      <c r="AH1796" s="474">
        <v>3967.2999999999997</v>
      </c>
      <c r="AP1796" s="535"/>
    </row>
    <row r="1797" spans="1:42" ht="24" customHeight="1" outlineLevel="1" x14ac:dyDescent="0.25">
      <c r="A1797" s="493" t="s">
        <v>13558</v>
      </c>
      <c r="B1797" s="471" t="s">
        <v>13655</v>
      </c>
      <c r="C1797" s="469" t="s">
        <v>4852</v>
      </c>
      <c r="E1797" s="472" t="s">
        <v>17870</v>
      </c>
      <c r="F1797" s="469" t="s">
        <v>4455</v>
      </c>
      <c r="G1797" s="468">
        <v>5.5</v>
      </c>
      <c r="H1797" s="468">
        <v>4.2</v>
      </c>
      <c r="I1797" s="468" t="s">
        <v>4616</v>
      </c>
      <c r="J1797" s="473"/>
      <c r="K1797" s="457"/>
      <c r="L1797" s="473"/>
      <c r="M1797" s="474">
        <f t="shared" si="103"/>
        <v>8842.08</v>
      </c>
      <c r="N1797" s="474">
        <f t="shared" si="104"/>
        <v>5570.5104000000001</v>
      </c>
      <c r="P1797" s="488">
        <v>0.63</v>
      </c>
      <c r="R1797" s="474">
        <v>7141.68</v>
      </c>
      <c r="S1797" s="474">
        <v>4387.74</v>
      </c>
      <c r="U1797" s="474">
        <v>7141.68</v>
      </c>
      <c r="V1797" s="474">
        <v>4387.74</v>
      </c>
      <c r="X1797" s="465">
        <v>6801.6</v>
      </c>
      <c r="Y1797" s="465">
        <v>4178.8</v>
      </c>
      <c r="AA1797" s="474">
        <v>5914.45</v>
      </c>
      <c r="AB1797" s="474">
        <v>3633.77</v>
      </c>
      <c r="AD1797" s="474">
        <v>5143</v>
      </c>
      <c r="AE1797" s="474">
        <v>3159.7999999999997</v>
      </c>
      <c r="AG1797" s="474">
        <v>5143</v>
      </c>
      <c r="AH1797" s="474">
        <v>3159.7999999999997</v>
      </c>
      <c r="AP1797" s="535"/>
    </row>
    <row r="1798" spans="1:42" ht="24" customHeight="1" outlineLevel="1" x14ac:dyDescent="0.25">
      <c r="A1798" s="493" t="s">
        <v>13558</v>
      </c>
      <c r="B1798" s="471" t="s">
        <v>13656</v>
      </c>
      <c r="C1798" s="469" t="s">
        <v>4852</v>
      </c>
      <c r="E1798" s="472" t="s">
        <v>17871</v>
      </c>
      <c r="F1798" s="469" t="s">
        <v>4455</v>
      </c>
      <c r="G1798" s="468">
        <v>5.5</v>
      </c>
      <c r="H1798" s="468">
        <v>4.2</v>
      </c>
      <c r="I1798" s="468" t="s">
        <v>4616</v>
      </c>
      <c r="J1798" s="473"/>
      <c r="K1798" s="457"/>
      <c r="L1798" s="473"/>
      <c r="M1798" s="474">
        <f t="shared" si="103"/>
        <v>9633</v>
      </c>
      <c r="N1798" s="474">
        <f t="shared" si="104"/>
        <v>6068.79</v>
      </c>
      <c r="P1798" s="488">
        <v>0.63</v>
      </c>
      <c r="R1798" s="474">
        <v>7780.5</v>
      </c>
      <c r="S1798" s="474">
        <v>4668.3</v>
      </c>
      <c r="U1798" s="474">
        <v>7780.5</v>
      </c>
      <c r="V1798" s="474">
        <v>4668.3</v>
      </c>
      <c r="X1798" s="465">
        <v>7410</v>
      </c>
      <c r="Y1798" s="465">
        <v>4446</v>
      </c>
      <c r="AA1798" s="474">
        <v>6443.45</v>
      </c>
      <c r="AB1798" s="474">
        <v>3866.07</v>
      </c>
      <c r="AD1798" s="474">
        <v>5603</v>
      </c>
      <c r="AE1798" s="474">
        <v>3361.7999999999997</v>
      </c>
      <c r="AG1798" s="474">
        <v>5603</v>
      </c>
      <c r="AH1798" s="474">
        <v>3361.7999999999997</v>
      </c>
      <c r="AP1798" s="535"/>
    </row>
    <row r="1799" spans="1:42" ht="24" customHeight="1" outlineLevel="1" x14ac:dyDescent="0.25">
      <c r="A1799" s="493" t="s">
        <v>13558</v>
      </c>
      <c r="B1799" s="471" t="s">
        <v>13657</v>
      </c>
      <c r="C1799" s="469" t="s">
        <v>4852</v>
      </c>
      <c r="E1799" s="472" t="s">
        <v>17872</v>
      </c>
      <c r="F1799" s="469" t="s">
        <v>4455</v>
      </c>
      <c r="G1799" s="468">
        <v>5.5</v>
      </c>
      <c r="H1799" s="468">
        <v>4.2</v>
      </c>
      <c r="I1799" s="468" t="s">
        <v>4616</v>
      </c>
      <c r="J1799" s="473"/>
      <c r="K1799" s="457"/>
      <c r="L1799" s="473"/>
      <c r="M1799" s="474">
        <f t="shared" si="103"/>
        <v>0</v>
      </c>
      <c r="N1799" s="474">
        <f t="shared" si="104"/>
        <v>0</v>
      </c>
      <c r="P1799" s="488">
        <v>0.72</v>
      </c>
      <c r="R1799" s="474">
        <v>0</v>
      </c>
      <c r="S1799" s="474">
        <v>0</v>
      </c>
      <c r="U1799" s="474">
        <v>0</v>
      </c>
      <c r="V1799" s="474">
        <v>0</v>
      </c>
      <c r="X1799" s="465">
        <v>0</v>
      </c>
      <c r="Y1799" s="465">
        <v>0</v>
      </c>
      <c r="AA1799" s="474">
        <v>0</v>
      </c>
      <c r="AB1799" s="474">
        <v>0</v>
      </c>
      <c r="AD1799" s="474"/>
      <c r="AE1799" s="474"/>
      <c r="AG1799" s="474"/>
      <c r="AH1799" s="474"/>
      <c r="AP1799" s="535"/>
    </row>
    <row r="1800" spans="1:42" s="466" customFormat="1" ht="24" customHeight="1" outlineLevel="1" x14ac:dyDescent="0.25">
      <c r="A1800" s="492" t="s">
        <v>13558</v>
      </c>
      <c r="B1800" s="462" t="s">
        <v>13624</v>
      </c>
      <c r="C1800" s="461" t="s">
        <v>4852</v>
      </c>
      <c r="D1800" s="461"/>
      <c r="E1800" s="466" t="s">
        <v>17873</v>
      </c>
      <c r="F1800" s="461" t="s">
        <v>4455</v>
      </c>
      <c r="G1800" s="464">
        <v>3.5</v>
      </c>
      <c r="H1800" s="464">
        <v>2.15</v>
      </c>
      <c r="I1800" s="464" t="s">
        <v>4616</v>
      </c>
      <c r="J1800" s="470">
        <v>70</v>
      </c>
      <c r="K1800" s="456"/>
      <c r="L1800" s="470"/>
      <c r="M1800" s="474">
        <f t="shared" si="103"/>
        <v>4681.5599999999995</v>
      </c>
      <c r="N1800" s="474">
        <f t="shared" si="104"/>
        <v>3277.0920000000001</v>
      </c>
      <c r="O1800" s="514"/>
      <c r="P1800" s="486">
        <v>0.70000000000000007</v>
      </c>
      <c r="Q1800" s="514"/>
      <c r="R1800" s="474">
        <v>3781.26</v>
      </c>
      <c r="S1800" s="474">
        <v>2646.84</v>
      </c>
      <c r="T1800" s="514"/>
      <c r="U1800" s="474">
        <v>3781.26</v>
      </c>
      <c r="V1800" s="474">
        <v>2646.84</v>
      </c>
      <c r="W1800" s="514"/>
      <c r="X1800" s="465">
        <v>3601.2</v>
      </c>
      <c r="Y1800" s="465">
        <v>2520.8000000000002</v>
      </c>
      <c r="Z1800" s="514"/>
      <c r="AA1800" s="465">
        <v>3131.45</v>
      </c>
      <c r="AB1800" s="465">
        <v>2192.02</v>
      </c>
      <c r="AC1800" s="514"/>
      <c r="AD1800" s="465">
        <v>2723</v>
      </c>
      <c r="AE1800" s="465">
        <v>1906.1</v>
      </c>
      <c r="AF1800" s="514" t="s">
        <v>18057</v>
      </c>
      <c r="AG1800" s="465">
        <v>2723</v>
      </c>
      <c r="AH1800" s="465">
        <v>1906.1</v>
      </c>
      <c r="AI1800" s="530"/>
      <c r="AJ1800" s="533"/>
      <c r="AK1800" s="533"/>
      <c r="AL1800" s="533"/>
      <c r="AM1800" s="533"/>
      <c r="AN1800" s="533"/>
      <c r="AO1800" s="533"/>
      <c r="AP1800" s="534"/>
    </row>
    <row r="1801" spans="1:42" ht="24" customHeight="1" outlineLevel="1" x14ac:dyDescent="0.25">
      <c r="A1801" s="493" t="s">
        <v>13558</v>
      </c>
      <c r="B1801" s="471" t="s">
        <v>13658</v>
      </c>
      <c r="C1801" s="469" t="s">
        <v>4852</v>
      </c>
      <c r="E1801" s="472" t="s">
        <v>17874</v>
      </c>
      <c r="F1801" s="469" t="s">
        <v>4455</v>
      </c>
      <c r="G1801" s="468">
        <v>3.5</v>
      </c>
      <c r="H1801" s="468">
        <v>2.15</v>
      </c>
      <c r="I1801" s="468" t="s">
        <v>4616</v>
      </c>
      <c r="J1801" s="473"/>
      <c r="K1801" s="457"/>
      <c r="L1801" s="473"/>
      <c r="M1801" s="474">
        <f t="shared" si="103"/>
        <v>5063.2400000000007</v>
      </c>
      <c r="N1801" s="474">
        <f t="shared" si="104"/>
        <v>3645.5328000000004</v>
      </c>
      <c r="P1801" s="488">
        <v>0.72</v>
      </c>
      <c r="R1801" s="474">
        <v>4089.54</v>
      </c>
      <c r="S1801" s="474">
        <v>2955.12</v>
      </c>
      <c r="U1801" s="474">
        <v>4089.54</v>
      </c>
      <c r="V1801" s="474">
        <v>2955.12</v>
      </c>
      <c r="X1801" s="465">
        <v>3894.8</v>
      </c>
      <c r="Y1801" s="465">
        <v>2814.4</v>
      </c>
      <c r="AA1801" s="474">
        <v>3386.75</v>
      </c>
      <c r="AB1801" s="474">
        <v>2447.3200000000002</v>
      </c>
      <c r="AD1801" s="474">
        <v>2945</v>
      </c>
      <c r="AE1801" s="474">
        <v>2128.1</v>
      </c>
      <c r="AG1801" s="474">
        <v>2945</v>
      </c>
      <c r="AH1801" s="474">
        <v>2128.1</v>
      </c>
      <c r="AP1801" s="535"/>
    </row>
    <row r="1802" spans="1:42" ht="24" customHeight="1" outlineLevel="1" x14ac:dyDescent="0.25">
      <c r="A1802" s="493" t="s">
        <v>16810</v>
      </c>
      <c r="B1802" s="471" t="s">
        <v>18131</v>
      </c>
      <c r="C1802" s="469" t="s">
        <v>4852</v>
      </c>
      <c r="E1802" s="472" t="s">
        <v>18130</v>
      </c>
      <c r="F1802" s="469" t="s">
        <v>4455</v>
      </c>
      <c r="G1802" s="468">
        <v>3.5</v>
      </c>
      <c r="H1802" s="468">
        <v>2.15</v>
      </c>
      <c r="I1802" s="468" t="s">
        <v>4616</v>
      </c>
      <c r="J1802" s="473">
        <v>70</v>
      </c>
      <c r="K1802" s="457"/>
      <c r="L1802" s="473"/>
      <c r="M1802" s="474">
        <f t="shared" si="103"/>
        <v>4697.03</v>
      </c>
      <c r="N1802" s="474">
        <f t="shared" si="104"/>
        <v>3381.8615999999997</v>
      </c>
      <c r="P1802" s="488">
        <v>0.72</v>
      </c>
      <c r="R1802" s="474">
        <v>3793.76</v>
      </c>
      <c r="S1802" s="474">
        <v>2655.56</v>
      </c>
      <c r="U1802" s="474">
        <v>3793.76</v>
      </c>
      <c r="V1802" s="474">
        <v>2655.56</v>
      </c>
      <c r="W1802" s="521"/>
      <c r="X1802" s="465">
        <v>3613.1</v>
      </c>
      <c r="Y1802" s="465">
        <v>2529.1</v>
      </c>
      <c r="Z1802" s="521"/>
      <c r="AA1802" s="474">
        <v>3141.8</v>
      </c>
      <c r="AB1802" s="474">
        <v>2199.2600000000002</v>
      </c>
      <c r="AC1802" s="521"/>
      <c r="AD1802" s="474">
        <v>2732</v>
      </c>
      <c r="AE1802" s="474">
        <v>1912.3999999999999</v>
      </c>
      <c r="AG1802" s="474">
        <v>2732</v>
      </c>
      <c r="AH1802" s="474">
        <v>1912.3999999999999</v>
      </c>
      <c r="AP1802" s="535"/>
    </row>
    <row r="1803" spans="1:42" s="466" customFormat="1" ht="24" customHeight="1" outlineLevel="1" x14ac:dyDescent="0.25">
      <c r="A1803" s="492" t="s">
        <v>13558</v>
      </c>
      <c r="B1803" s="462" t="s">
        <v>13625</v>
      </c>
      <c r="C1803" s="461" t="s">
        <v>4852</v>
      </c>
      <c r="D1803" s="461"/>
      <c r="E1803" s="466" t="s">
        <v>17873</v>
      </c>
      <c r="F1803" s="461" t="s">
        <v>4455</v>
      </c>
      <c r="G1803" s="464">
        <v>4.5</v>
      </c>
      <c r="H1803" s="464">
        <v>2.75</v>
      </c>
      <c r="I1803" s="464" t="s">
        <v>4616</v>
      </c>
      <c r="J1803" s="470">
        <v>105</v>
      </c>
      <c r="K1803" s="456"/>
      <c r="L1803" s="470"/>
      <c r="M1803" s="474">
        <f t="shared" ref="M1803:M1817" si="105">X1803*$O$3</f>
        <v>6232.3300000000008</v>
      </c>
      <c r="N1803" s="474">
        <f t="shared" si="104"/>
        <v>4362.6310000000012</v>
      </c>
      <c r="O1803" s="514"/>
      <c r="P1803" s="486">
        <v>0.70000000000000007</v>
      </c>
      <c r="Q1803" s="514"/>
      <c r="R1803" s="474">
        <v>5033.8100000000004</v>
      </c>
      <c r="S1803" s="474">
        <v>3523.59</v>
      </c>
      <c r="T1803" s="514"/>
      <c r="U1803" s="474">
        <v>5033.8100000000004</v>
      </c>
      <c r="V1803" s="474">
        <v>3523.59</v>
      </c>
      <c r="W1803" s="514"/>
      <c r="X1803" s="465">
        <v>4794.1000000000004</v>
      </c>
      <c r="Y1803" s="465">
        <v>3355.8</v>
      </c>
      <c r="Z1803" s="514"/>
      <c r="AA1803" s="465">
        <v>4168.75</v>
      </c>
      <c r="AB1803" s="465">
        <v>2918.13</v>
      </c>
      <c r="AC1803" s="514"/>
      <c r="AD1803" s="465">
        <v>3625</v>
      </c>
      <c r="AE1803" s="465">
        <v>2537.5</v>
      </c>
      <c r="AF1803" s="514" t="s">
        <v>18057</v>
      </c>
      <c r="AG1803" s="465">
        <v>3625</v>
      </c>
      <c r="AH1803" s="465">
        <v>2537.5</v>
      </c>
      <c r="AI1803" s="530"/>
      <c r="AJ1803" s="533"/>
      <c r="AK1803" s="533"/>
      <c r="AL1803" s="533"/>
      <c r="AM1803" s="533"/>
      <c r="AN1803" s="533"/>
      <c r="AO1803" s="533"/>
      <c r="AP1803" s="534"/>
    </row>
    <row r="1804" spans="1:42" ht="24" customHeight="1" outlineLevel="1" x14ac:dyDescent="0.25">
      <c r="A1804" s="493" t="s">
        <v>13558</v>
      </c>
      <c r="B1804" s="471" t="s">
        <v>13659</v>
      </c>
      <c r="C1804" s="469" t="s">
        <v>4852</v>
      </c>
      <c r="E1804" s="472" t="s">
        <v>17874</v>
      </c>
      <c r="F1804" s="469" t="s">
        <v>4455</v>
      </c>
      <c r="G1804" s="468">
        <v>4.5</v>
      </c>
      <c r="H1804" s="468">
        <v>2.75</v>
      </c>
      <c r="I1804" s="468" t="s">
        <v>4616</v>
      </c>
      <c r="J1804" s="473"/>
      <c r="K1804" s="457"/>
      <c r="L1804" s="473"/>
      <c r="M1804" s="474">
        <f t="shared" si="105"/>
        <v>6741.1500000000005</v>
      </c>
      <c r="N1804" s="474">
        <f t="shared" si="104"/>
        <v>4921.0394999999999</v>
      </c>
      <c r="P1804" s="488">
        <v>0.73</v>
      </c>
      <c r="R1804" s="474">
        <v>5444.78</v>
      </c>
      <c r="S1804" s="474">
        <v>3934.67</v>
      </c>
      <c r="U1804" s="474">
        <v>5444.78</v>
      </c>
      <c r="V1804" s="474">
        <v>3934.67</v>
      </c>
      <c r="X1804" s="465">
        <v>5185.5</v>
      </c>
      <c r="Y1804" s="465">
        <v>3747.3</v>
      </c>
      <c r="AA1804" s="474">
        <v>4509.1499999999996</v>
      </c>
      <c r="AB1804" s="474">
        <v>3258.53</v>
      </c>
      <c r="AD1804" s="474">
        <v>3921</v>
      </c>
      <c r="AE1804" s="474">
        <v>2833.5</v>
      </c>
      <c r="AG1804" s="474">
        <v>3921</v>
      </c>
      <c r="AH1804" s="474">
        <v>2833.5</v>
      </c>
      <c r="AP1804" s="535"/>
    </row>
    <row r="1805" spans="1:42" ht="24" customHeight="1" outlineLevel="1" x14ac:dyDescent="0.25">
      <c r="A1805" s="493" t="s">
        <v>16810</v>
      </c>
      <c r="B1805" s="471" t="s">
        <v>18132</v>
      </c>
      <c r="C1805" s="469" t="s">
        <v>4852</v>
      </c>
      <c r="E1805" s="472" t="s">
        <v>18130</v>
      </c>
      <c r="F1805" s="469" t="s">
        <v>4455</v>
      </c>
      <c r="G1805" s="468">
        <v>4.5</v>
      </c>
      <c r="H1805" s="468">
        <v>2.75</v>
      </c>
      <c r="I1805" s="468" t="s">
        <v>4616</v>
      </c>
      <c r="J1805" s="473">
        <v>70</v>
      </c>
      <c r="K1805" s="457"/>
      <c r="L1805" s="473"/>
      <c r="M1805" s="474">
        <f t="shared" si="105"/>
        <v>5866.12</v>
      </c>
      <c r="N1805" s="474">
        <f t="shared" si="104"/>
        <v>4282.2676000000001</v>
      </c>
      <c r="P1805" s="488">
        <v>0.73</v>
      </c>
      <c r="R1805" s="474">
        <v>4738.0200000000004</v>
      </c>
      <c r="S1805" s="474">
        <v>3316.64</v>
      </c>
      <c r="U1805" s="474">
        <v>4738.0200000000004</v>
      </c>
      <c r="V1805" s="474">
        <v>3316.64</v>
      </c>
      <c r="W1805" s="521"/>
      <c r="X1805" s="465">
        <v>4512.3999999999996</v>
      </c>
      <c r="Y1805" s="465">
        <v>3158.7</v>
      </c>
      <c r="Z1805" s="521"/>
      <c r="AA1805" s="474">
        <v>3923.8</v>
      </c>
      <c r="AB1805" s="474">
        <v>2746.66</v>
      </c>
      <c r="AC1805" s="521"/>
      <c r="AD1805" s="474">
        <v>3412</v>
      </c>
      <c r="AE1805" s="474">
        <v>2388.3999999999996</v>
      </c>
      <c r="AG1805" s="474">
        <v>3412</v>
      </c>
      <c r="AH1805" s="474">
        <v>2388.3999999999996</v>
      </c>
      <c r="AP1805" s="535"/>
    </row>
    <row r="1806" spans="1:42" s="466" customFormat="1" ht="24" customHeight="1" outlineLevel="1" x14ac:dyDescent="0.25">
      <c r="A1806" s="492" t="s">
        <v>13558</v>
      </c>
      <c r="B1806" s="462" t="s">
        <v>13626</v>
      </c>
      <c r="C1806" s="461" t="s">
        <v>4852</v>
      </c>
      <c r="D1806" s="461"/>
      <c r="E1806" s="466" t="s">
        <v>17873</v>
      </c>
      <c r="F1806" s="461" t="s">
        <v>4455</v>
      </c>
      <c r="G1806" s="464">
        <v>6</v>
      </c>
      <c r="H1806" s="464">
        <v>3.6</v>
      </c>
      <c r="I1806" s="464" t="s">
        <v>4616</v>
      </c>
      <c r="J1806" s="470">
        <v>133</v>
      </c>
      <c r="K1806" s="456"/>
      <c r="L1806" s="470"/>
      <c r="M1806" s="474">
        <f t="shared" si="105"/>
        <v>8579.09</v>
      </c>
      <c r="N1806" s="474">
        <f t="shared" si="104"/>
        <v>6005.3630000000003</v>
      </c>
      <c r="O1806" s="514"/>
      <c r="P1806" s="486">
        <v>0.70000000000000007</v>
      </c>
      <c r="Q1806" s="514"/>
      <c r="R1806" s="474">
        <v>6929.27</v>
      </c>
      <c r="S1806" s="474">
        <v>4850.4799999999996</v>
      </c>
      <c r="T1806" s="514"/>
      <c r="U1806" s="474">
        <v>6929.27</v>
      </c>
      <c r="V1806" s="474">
        <v>4850.4799999999996</v>
      </c>
      <c r="W1806" s="514"/>
      <c r="X1806" s="465">
        <v>6599.3</v>
      </c>
      <c r="Y1806" s="465">
        <v>4619.5</v>
      </c>
      <c r="Z1806" s="514"/>
      <c r="AA1806" s="465">
        <v>5738.5</v>
      </c>
      <c r="AB1806" s="465">
        <v>4016.95</v>
      </c>
      <c r="AC1806" s="514"/>
      <c r="AD1806" s="465">
        <v>4990</v>
      </c>
      <c r="AE1806" s="465">
        <v>3493</v>
      </c>
      <c r="AF1806" s="514" t="s">
        <v>18057</v>
      </c>
      <c r="AG1806" s="465">
        <v>4990</v>
      </c>
      <c r="AH1806" s="465">
        <v>3493</v>
      </c>
      <c r="AI1806" s="530"/>
      <c r="AJ1806" s="533"/>
      <c r="AK1806" s="533"/>
      <c r="AL1806" s="533"/>
      <c r="AM1806" s="533"/>
      <c r="AN1806" s="533"/>
      <c r="AO1806" s="533"/>
      <c r="AP1806" s="534"/>
    </row>
    <row r="1807" spans="1:42" ht="24" customHeight="1" outlineLevel="1" x14ac:dyDescent="0.25">
      <c r="A1807" s="493" t="s">
        <v>13558</v>
      </c>
      <c r="B1807" s="471" t="s">
        <v>13660</v>
      </c>
      <c r="C1807" s="469" t="s">
        <v>4852</v>
      </c>
      <c r="E1807" s="472" t="s">
        <v>17874</v>
      </c>
      <c r="F1807" s="469" t="s">
        <v>4455</v>
      </c>
      <c r="G1807" s="468">
        <v>6</v>
      </c>
      <c r="H1807" s="468">
        <v>3.6</v>
      </c>
      <c r="I1807" s="468" t="s">
        <v>4616</v>
      </c>
      <c r="J1807" s="473"/>
      <c r="K1807" s="457"/>
      <c r="L1807" s="473"/>
      <c r="M1807" s="474">
        <f t="shared" si="105"/>
        <v>9215.18</v>
      </c>
      <c r="N1807" s="474">
        <f t="shared" si="104"/>
        <v>6727.0814</v>
      </c>
      <c r="P1807" s="488">
        <v>0.73</v>
      </c>
      <c r="R1807" s="474">
        <v>7443.03</v>
      </c>
      <c r="S1807" s="474">
        <v>5364.24</v>
      </c>
      <c r="U1807" s="474">
        <v>7443.03</v>
      </c>
      <c r="V1807" s="474">
        <v>5364.24</v>
      </c>
      <c r="X1807" s="465">
        <v>7088.6</v>
      </c>
      <c r="Y1807" s="465">
        <v>5108.8</v>
      </c>
      <c r="AA1807" s="474">
        <v>6164</v>
      </c>
      <c r="AB1807" s="474">
        <v>4442.45</v>
      </c>
      <c r="AD1807" s="474">
        <v>5360</v>
      </c>
      <c r="AE1807" s="474">
        <v>3863</v>
      </c>
      <c r="AG1807" s="474">
        <v>5360</v>
      </c>
      <c r="AH1807" s="474">
        <v>3863</v>
      </c>
      <c r="AP1807" s="535"/>
    </row>
    <row r="1808" spans="1:42" ht="24" customHeight="1" outlineLevel="1" x14ac:dyDescent="0.25">
      <c r="A1808" s="493" t="s">
        <v>16810</v>
      </c>
      <c r="B1808" s="471" t="s">
        <v>18133</v>
      </c>
      <c r="C1808" s="469" t="s">
        <v>4852</v>
      </c>
      <c r="E1808" s="472" t="s">
        <v>18130</v>
      </c>
      <c r="F1808" s="469" t="s">
        <v>4455</v>
      </c>
      <c r="G1808" s="468">
        <v>6</v>
      </c>
      <c r="H1808" s="468">
        <v>3.6</v>
      </c>
      <c r="I1808" s="468" t="s">
        <v>4616</v>
      </c>
      <c r="J1808" s="473">
        <v>70</v>
      </c>
      <c r="K1808" s="457"/>
      <c r="L1808" s="473"/>
      <c r="M1808" s="474">
        <f t="shared" si="105"/>
        <v>8391.630000000001</v>
      </c>
      <c r="N1808" s="474">
        <f t="shared" si="104"/>
        <v>6125.889900000001</v>
      </c>
      <c r="P1808" s="488">
        <v>0.73</v>
      </c>
      <c r="R1808" s="474">
        <v>6777.86</v>
      </c>
      <c r="S1808" s="474">
        <v>4744.53</v>
      </c>
      <c r="U1808" s="474">
        <v>6777.86</v>
      </c>
      <c r="V1808" s="474">
        <v>4744.53</v>
      </c>
      <c r="W1808" s="521"/>
      <c r="X1808" s="465">
        <v>6455.1</v>
      </c>
      <c r="Y1808" s="465">
        <v>4518.6000000000004</v>
      </c>
      <c r="Z1808" s="521"/>
      <c r="AA1808" s="474">
        <v>5613.15</v>
      </c>
      <c r="AB1808" s="474">
        <v>3929.21</v>
      </c>
      <c r="AC1808" s="521"/>
      <c r="AD1808" s="474">
        <v>4881</v>
      </c>
      <c r="AE1808" s="474">
        <v>3416.7</v>
      </c>
      <c r="AG1808" s="474">
        <v>4881</v>
      </c>
      <c r="AH1808" s="474">
        <v>3416.7</v>
      </c>
      <c r="AP1808" s="535"/>
    </row>
    <row r="1809" spans="1:42" s="466" customFormat="1" ht="24" customHeight="1" outlineLevel="1" x14ac:dyDescent="0.25">
      <c r="A1809" s="492" t="s">
        <v>13558</v>
      </c>
      <c r="B1809" s="462" t="s">
        <v>13627</v>
      </c>
      <c r="C1809" s="461" t="s">
        <v>4852</v>
      </c>
      <c r="D1809" s="461"/>
      <c r="E1809" s="466" t="s">
        <v>17875</v>
      </c>
      <c r="F1809" s="461" t="s">
        <v>4455</v>
      </c>
      <c r="G1809" s="464">
        <v>3.5</v>
      </c>
      <c r="H1809" s="464">
        <v>2.15</v>
      </c>
      <c r="I1809" s="464">
        <v>2.15</v>
      </c>
      <c r="J1809" s="470">
        <v>140</v>
      </c>
      <c r="K1809" s="456"/>
      <c r="L1809" s="470"/>
      <c r="M1809" s="474">
        <f t="shared" si="105"/>
        <v>8013.46</v>
      </c>
      <c r="N1809" s="474">
        <f t="shared" si="104"/>
        <v>5609.4220000000005</v>
      </c>
      <c r="O1809" s="514"/>
      <c r="P1809" s="486">
        <v>0.70000000000000007</v>
      </c>
      <c r="Q1809" s="514"/>
      <c r="R1809" s="474">
        <v>6472.41</v>
      </c>
      <c r="S1809" s="474">
        <v>4530.6499999999996</v>
      </c>
      <c r="T1809" s="514"/>
      <c r="U1809" s="474">
        <v>6472.41</v>
      </c>
      <c r="V1809" s="474">
        <v>4530.6499999999996</v>
      </c>
      <c r="W1809" s="514"/>
      <c r="X1809" s="465">
        <v>6164.2</v>
      </c>
      <c r="Y1809" s="465">
        <v>4314.8999999999996</v>
      </c>
      <c r="Z1809" s="514"/>
      <c r="AA1809" s="465">
        <v>5360.15</v>
      </c>
      <c r="AB1809" s="465">
        <v>3752.11</v>
      </c>
      <c r="AC1809" s="514"/>
      <c r="AD1809" s="465">
        <v>4661</v>
      </c>
      <c r="AE1809" s="465">
        <v>3262.7</v>
      </c>
      <c r="AF1809" s="514" t="s">
        <v>18057</v>
      </c>
      <c r="AG1809" s="465">
        <v>4661</v>
      </c>
      <c r="AH1809" s="465">
        <v>3262.7</v>
      </c>
      <c r="AI1809" s="530"/>
      <c r="AJ1809" s="533"/>
      <c r="AK1809" s="533"/>
      <c r="AL1809" s="533"/>
      <c r="AM1809" s="533"/>
      <c r="AN1809" s="533"/>
      <c r="AO1809" s="533"/>
      <c r="AP1809" s="534"/>
    </row>
    <row r="1810" spans="1:42" ht="24" customHeight="1" outlineLevel="1" x14ac:dyDescent="0.25">
      <c r="A1810" s="493" t="s">
        <v>13558</v>
      </c>
      <c r="B1810" s="471" t="s">
        <v>13661</v>
      </c>
      <c r="C1810" s="469" t="s">
        <v>4852</v>
      </c>
      <c r="E1810" s="472" t="s">
        <v>17876</v>
      </c>
      <c r="F1810" s="469" t="s">
        <v>4455</v>
      </c>
      <c r="G1810" s="468">
        <v>3.5</v>
      </c>
      <c r="H1810" s="468">
        <v>2.15</v>
      </c>
      <c r="I1810" s="468">
        <v>2.15</v>
      </c>
      <c r="J1810" s="473"/>
      <c r="K1810" s="457"/>
      <c r="L1810" s="473"/>
      <c r="M1810" s="474">
        <f t="shared" si="105"/>
        <v>8776.82</v>
      </c>
      <c r="N1810" s="474">
        <f t="shared" si="104"/>
        <v>6407.0785999999998</v>
      </c>
      <c r="P1810" s="488">
        <v>0.73</v>
      </c>
      <c r="R1810" s="474">
        <v>7088.97</v>
      </c>
      <c r="S1810" s="474">
        <v>5147.21</v>
      </c>
      <c r="U1810" s="474">
        <v>7088.97</v>
      </c>
      <c r="V1810" s="474">
        <v>5147.21</v>
      </c>
      <c r="X1810" s="465">
        <v>6751.4</v>
      </c>
      <c r="Y1810" s="465">
        <v>4902.1000000000004</v>
      </c>
      <c r="AA1810" s="474">
        <v>5870.75</v>
      </c>
      <c r="AB1810" s="474">
        <v>4262.71</v>
      </c>
      <c r="AD1810" s="474">
        <v>5105</v>
      </c>
      <c r="AE1810" s="474">
        <v>3706.7</v>
      </c>
      <c r="AG1810" s="474">
        <v>5105</v>
      </c>
      <c r="AH1810" s="474">
        <v>3706.7</v>
      </c>
      <c r="AP1810" s="535"/>
    </row>
    <row r="1811" spans="1:42" ht="24" customHeight="1" outlineLevel="1" x14ac:dyDescent="0.25">
      <c r="A1811" s="493" t="s">
        <v>16810</v>
      </c>
      <c r="B1811" s="471" t="s">
        <v>18134</v>
      </c>
      <c r="C1811" s="469" t="s">
        <v>4852</v>
      </c>
      <c r="E1811" s="472" t="s">
        <v>18135</v>
      </c>
      <c r="F1811" s="469" t="s">
        <v>4455</v>
      </c>
      <c r="G1811" s="468">
        <v>3.5</v>
      </c>
      <c r="H1811" s="468">
        <v>2.15</v>
      </c>
      <c r="I1811" s="468">
        <v>2.15</v>
      </c>
      <c r="J1811" s="473"/>
      <c r="K1811" s="457"/>
      <c r="L1811" s="473"/>
      <c r="M1811" s="474">
        <f t="shared" si="105"/>
        <v>8044.4000000000005</v>
      </c>
      <c r="N1811" s="474">
        <f t="shared" si="104"/>
        <v>5872.4120000000003</v>
      </c>
      <c r="P1811" s="488">
        <v>0.73</v>
      </c>
      <c r="R1811" s="474">
        <v>6497.4</v>
      </c>
      <c r="S1811" s="474">
        <v>4548.18</v>
      </c>
      <c r="U1811" s="474">
        <v>6497.4</v>
      </c>
      <c r="V1811" s="474">
        <v>4548.18</v>
      </c>
      <c r="W1811" s="521"/>
      <c r="X1811" s="465">
        <v>6188</v>
      </c>
      <c r="Y1811" s="465">
        <v>4331.6000000000004</v>
      </c>
      <c r="Z1811" s="521"/>
      <c r="AA1811" s="474">
        <v>5380.85</v>
      </c>
      <c r="AB1811" s="474">
        <v>3766.6</v>
      </c>
      <c r="AC1811" s="521"/>
      <c r="AD1811" s="474">
        <v>4679</v>
      </c>
      <c r="AE1811" s="474">
        <v>3275.2999999999997</v>
      </c>
      <c r="AG1811" s="474">
        <v>4679</v>
      </c>
      <c r="AH1811" s="474">
        <v>3275.2999999999997</v>
      </c>
      <c r="AP1811" s="535"/>
    </row>
    <row r="1812" spans="1:42" s="466" customFormat="1" ht="24" customHeight="1" outlineLevel="1" x14ac:dyDescent="0.25">
      <c r="A1812" s="492" t="s">
        <v>13558</v>
      </c>
      <c r="B1812" s="462" t="s">
        <v>13628</v>
      </c>
      <c r="C1812" s="461" t="s">
        <v>4852</v>
      </c>
      <c r="D1812" s="461"/>
      <c r="E1812" s="466" t="s">
        <v>17875</v>
      </c>
      <c r="F1812" s="461" t="s">
        <v>4455</v>
      </c>
      <c r="G1812" s="464">
        <v>4.5</v>
      </c>
      <c r="H1812" s="464">
        <v>2.75</v>
      </c>
      <c r="I1812" s="464">
        <v>2.75</v>
      </c>
      <c r="J1812" s="470">
        <v>210</v>
      </c>
      <c r="K1812" s="456"/>
      <c r="L1812" s="470"/>
      <c r="M1812" s="474">
        <f t="shared" si="105"/>
        <v>10537.28</v>
      </c>
      <c r="N1812" s="474">
        <f t="shared" si="104"/>
        <v>7376.0960000000014</v>
      </c>
      <c r="O1812" s="514"/>
      <c r="P1812" s="486">
        <v>0.70000000000000007</v>
      </c>
      <c r="Q1812" s="514"/>
      <c r="R1812" s="474">
        <v>8510.8799999999992</v>
      </c>
      <c r="S1812" s="474">
        <v>5957.6</v>
      </c>
      <c r="T1812" s="514"/>
      <c r="U1812" s="474">
        <v>8510.8799999999992</v>
      </c>
      <c r="V1812" s="474">
        <v>5957.6</v>
      </c>
      <c r="W1812" s="514"/>
      <c r="X1812" s="465">
        <v>8105.6</v>
      </c>
      <c r="Y1812" s="465">
        <v>5673.9</v>
      </c>
      <c r="Z1812" s="514"/>
      <c r="AA1812" s="465">
        <v>7048.35</v>
      </c>
      <c r="AB1812" s="465">
        <v>4933.8500000000004</v>
      </c>
      <c r="AC1812" s="514"/>
      <c r="AD1812" s="465">
        <v>6129</v>
      </c>
      <c r="AE1812" s="465">
        <v>4290.3</v>
      </c>
      <c r="AF1812" s="514" t="s">
        <v>18057</v>
      </c>
      <c r="AG1812" s="465">
        <v>6129</v>
      </c>
      <c r="AH1812" s="465">
        <v>4290.3</v>
      </c>
      <c r="AI1812" s="530"/>
      <c r="AJ1812" s="533"/>
      <c r="AK1812" s="533"/>
      <c r="AL1812" s="533"/>
      <c r="AM1812" s="533"/>
      <c r="AN1812" s="533"/>
      <c r="AO1812" s="533"/>
      <c r="AP1812" s="534"/>
    </row>
    <row r="1813" spans="1:42" ht="24" customHeight="1" outlineLevel="1" x14ac:dyDescent="0.25">
      <c r="A1813" s="493" t="s">
        <v>13558</v>
      </c>
      <c r="B1813" s="471" t="s">
        <v>13662</v>
      </c>
      <c r="C1813" s="469" t="s">
        <v>4852</v>
      </c>
      <c r="E1813" s="472" t="s">
        <v>17876</v>
      </c>
      <c r="F1813" s="469" t="s">
        <v>4455</v>
      </c>
      <c r="G1813" s="468">
        <v>4.5</v>
      </c>
      <c r="H1813" s="468">
        <v>2.75</v>
      </c>
      <c r="I1813" s="468">
        <v>2.75</v>
      </c>
      <c r="J1813" s="473"/>
      <c r="K1813" s="457"/>
      <c r="L1813" s="473"/>
      <c r="M1813" s="474">
        <f t="shared" si="105"/>
        <v>11555.050000000001</v>
      </c>
      <c r="N1813" s="474">
        <f t="shared" si="104"/>
        <v>8435.1864999999998</v>
      </c>
      <c r="P1813" s="488">
        <v>0.73</v>
      </c>
      <c r="R1813" s="474">
        <v>9332.93</v>
      </c>
      <c r="S1813" s="474">
        <v>6779.64</v>
      </c>
      <c r="U1813" s="474">
        <v>9332.93</v>
      </c>
      <c r="V1813" s="474">
        <v>6779.64</v>
      </c>
      <c r="X1813" s="465">
        <v>8888.5</v>
      </c>
      <c r="Y1813" s="465">
        <v>6456.8</v>
      </c>
      <c r="AA1813" s="474">
        <v>7729.15</v>
      </c>
      <c r="AB1813" s="474">
        <v>5614.65</v>
      </c>
      <c r="AD1813" s="474">
        <v>6721</v>
      </c>
      <c r="AE1813" s="474">
        <v>4882.3</v>
      </c>
      <c r="AG1813" s="474">
        <v>6721</v>
      </c>
      <c r="AH1813" s="474">
        <v>4882.3</v>
      </c>
      <c r="AP1813" s="535"/>
    </row>
    <row r="1814" spans="1:42" ht="24" customHeight="1" outlineLevel="1" x14ac:dyDescent="0.25">
      <c r="A1814" s="493" t="s">
        <v>16810</v>
      </c>
      <c r="B1814" s="471" t="s">
        <v>18136</v>
      </c>
      <c r="C1814" s="469" t="s">
        <v>4852</v>
      </c>
      <c r="E1814" s="472" t="s">
        <v>18135</v>
      </c>
      <c r="F1814" s="469" t="s">
        <v>4455</v>
      </c>
      <c r="G1814" s="468">
        <v>4.5</v>
      </c>
      <c r="H1814" s="468">
        <v>2.75</v>
      </c>
      <c r="I1814" s="468">
        <v>2.75</v>
      </c>
      <c r="J1814" s="473"/>
      <c r="K1814" s="457"/>
      <c r="L1814" s="473"/>
      <c r="M1814" s="474">
        <f t="shared" si="105"/>
        <v>9844.380000000001</v>
      </c>
      <c r="N1814" s="474">
        <f t="shared" si="104"/>
        <v>7186.3974000000007</v>
      </c>
      <c r="P1814" s="488">
        <v>0.73</v>
      </c>
      <c r="R1814" s="474">
        <v>7951.23</v>
      </c>
      <c r="S1814" s="474">
        <v>5565.84</v>
      </c>
      <c r="U1814" s="474">
        <v>7951.23</v>
      </c>
      <c r="V1814" s="474">
        <v>5565.84</v>
      </c>
      <c r="W1814" s="521"/>
      <c r="X1814" s="465">
        <v>7572.6</v>
      </c>
      <c r="Y1814" s="465">
        <v>5300.8</v>
      </c>
      <c r="Z1814" s="521"/>
      <c r="AA1814" s="474">
        <v>6584.9</v>
      </c>
      <c r="AB1814" s="474">
        <v>4609.43</v>
      </c>
      <c r="AC1814" s="521"/>
      <c r="AD1814" s="474">
        <v>5726</v>
      </c>
      <c r="AE1814" s="474">
        <v>4008.2</v>
      </c>
      <c r="AG1814" s="474">
        <v>5726</v>
      </c>
      <c r="AH1814" s="474">
        <v>4008.2</v>
      </c>
      <c r="AP1814" s="535"/>
    </row>
    <row r="1815" spans="1:42" s="466" customFormat="1" ht="24" customHeight="1" outlineLevel="1" x14ac:dyDescent="0.25">
      <c r="A1815" s="492" t="s">
        <v>13558</v>
      </c>
      <c r="B1815" s="462" t="s">
        <v>13629</v>
      </c>
      <c r="C1815" s="461" t="s">
        <v>4852</v>
      </c>
      <c r="D1815" s="461"/>
      <c r="E1815" s="466" t="s">
        <v>17875</v>
      </c>
      <c r="F1815" s="461" t="s">
        <v>4455</v>
      </c>
      <c r="G1815" s="464">
        <v>6</v>
      </c>
      <c r="H1815" s="464">
        <v>3.6</v>
      </c>
      <c r="I1815" s="464">
        <v>3.6</v>
      </c>
      <c r="J1815" s="470">
        <v>266</v>
      </c>
      <c r="K1815" s="456"/>
      <c r="L1815" s="470"/>
      <c r="M1815" s="474">
        <f t="shared" si="105"/>
        <v>14627.34</v>
      </c>
      <c r="N1815" s="474">
        <f t="shared" si="104"/>
        <v>10239.138000000001</v>
      </c>
      <c r="O1815" s="514"/>
      <c r="P1815" s="486">
        <v>0.70000000000000007</v>
      </c>
      <c r="Q1815" s="514"/>
      <c r="R1815" s="474">
        <v>11814.39</v>
      </c>
      <c r="S1815" s="474">
        <v>8270.1200000000008</v>
      </c>
      <c r="T1815" s="514"/>
      <c r="U1815" s="474">
        <v>11814.39</v>
      </c>
      <c r="V1815" s="474">
        <v>8270.1200000000008</v>
      </c>
      <c r="W1815" s="514"/>
      <c r="X1815" s="465">
        <v>11251.8</v>
      </c>
      <c r="Y1815" s="465">
        <v>7876.3</v>
      </c>
      <c r="Z1815" s="514"/>
      <c r="AA1815" s="465">
        <v>9784.2000000000007</v>
      </c>
      <c r="AB1815" s="465">
        <v>6848.94</v>
      </c>
      <c r="AC1815" s="514"/>
      <c r="AD1815" s="465">
        <v>8508</v>
      </c>
      <c r="AE1815" s="465">
        <v>5955.5999999999995</v>
      </c>
      <c r="AF1815" s="514" t="s">
        <v>18057</v>
      </c>
      <c r="AG1815" s="465">
        <v>8508</v>
      </c>
      <c r="AH1815" s="465">
        <v>5955.5999999999995</v>
      </c>
      <c r="AI1815" s="530"/>
      <c r="AJ1815" s="533"/>
      <c r="AK1815" s="533"/>
      <c r="AL1815" s="533"/>
      <c r="AM1815" s="533"/>
      <c r="AN1815" s="533"/>
      <c r="AO1815" s="533"/>
      <c r="AP1815" s="534"/>
    </row>
    <row r="1816" spans="1:42" ht="24" customHeight="1" outlineLevel="1" x14ac:dyDescent="0.25">
      <c r="A1816" s="493" t="s">
        <v>13558</v>
      </c>
      <c r="B1816" s="471" t="s">
        <v>13663</v>
      </c>
      <c r="C1816" s="469" t="s">
        <v>4852</v>
      </c>
      <c r="E1816" s="472" t="s">
        <v>17876</v>
      </c>
      <c r="F1816" s="469" t="s">
        <v>4455</v>
      </c>
      <c r="G1816" s="468">
        <v>6</v>
      </c>
      <c r="H1816" s="468">
        <v>3.6</v>
      </c>
      <c r="I1816" s="468">
        <v>3.6</v>
      </c>
      <c r="J1816" s="473"/>
      <c r="K1816" s="457"/>
      <c r="L1816" s="473"/>
      <c r="M1816" s="474">
        <f t="shared" si="105"/>
        <v>15899.65</v>
      </c>
      <c r="N1816" s="474">
        <f t="shared" si="104"/>
        <v>11606.744499999999</v>
      </c>
      <c r="P1816" s="488">
        <v>0.73</v>
      </c>
      <c r="R1816" s="474">
        <v>12842.03</v>
      </c>
      <c r="S1816" s="474">
        <v>9297.65</v>
      </c>
      <c r="U1816" s="474">
        <v>12842.03</v>
      </c>
      <c r="V1816" s="474">
        <v>9297.65</v>
      </c>
      <c r="X1816" s="465">
        <v>12230.5</v>
      </c>
      <c r="Y1816" s="465">
        <v>8854.9</v>
      </c>
      <c r="AA1816" s="474">
        <v>10635.2</v>
      </c>
      <c r="AB1816" s="474">
        <v>7699.94</v>
      </c>
      <c r="AD1816" s="474">
        <v>9248</v>
      </c>
      <c r="AE1816" s="474">
        <v>6695.5999999999995</v>
      </c>
      <c r="AG1816" s="474">
        <v>9248</v>
      </c>
      <c r="AH1816" s="474">
        <v>6695.5999999999995</v>
      </c>
      <c r="AP1816" s="535"/>
    </row>
    <row r="1817" spans="1:42" ht="24" customHeight="1" outlineLevel="1" x14ac:dyDescent="0.25">
      <c r="A1817" s="493" t="s">
        <v>16810</v>
      </c>
      <c r="B1817" s="471" t="s">
        <v>18137</v>
      </c>
      <c r="C1817" s="469" t="s">
        <v>4852</v>
      </c>
      <c r="E1817" s="472" t="s">
        <v>18135</v>
      </c>
      <c r="F1817" s="469" t="s">
        <v>4455</v>
      </c>
      <c r="G1817" s="468">
        <v>6</v>
      </c>
      <c r="H1817" s="468">
        <v>3.6</v>
      </c>
      <c r="I1817" s="468">
        <v>3.6</v>
      </c>
      <c r="J1817" s="473"/>
      <c r="K1817" s="457"/>
      <c r="L1817" s="473"/>
      <c r="M1817" s="474">
        <f t="shared" si="105"/>
        <v>14813.11</v>
      </c>
      <c r="N1817" s="474">
        <f t="shared" si="104"/>
        <v>10813.570299999999</v>
      </c>
      <c r="P1817" s="488">
        <v>0.73</v>
      </c>
      <c r="R1817" s="474">
        <v>11964.44</v>
      </c>
      <c r="S1817" s="474">
        <v>8375.1200000000008</v>
      </c>
      <c r="U1817" s="474">
        <v>11964.44</v>
      </c>
      <c r="V1817" s="474">
        <v>8375.1200000000008</v>
      </c>
      <c r="W1817" s="521"/>
      <c r="X1817" s="465">
        <v>11394.7</v>
      </c>
      <c r="Y1817" s="465">
        <v>7976.3</v>
      </c>
      <c r="Z1817" s="521"/>
      <c r="AA1817" s="474">
        <v>9908.4</v>
      </c>
      <c r="AB1817" s="474">
        <v>6935.88</v>
      </c>
      <c r="AC1817" s="521"/>
      <c r="AD1817" s="474">
        <v>8616</v>
      </c>
      <c r="AE1817" s="474">
        <v>6031.2</v>
      </c>
      <c r="AG1817" s="474">
        <v>8616</v>
      </c>
      <c r="AH1817" s="474">
        <v>6031.2</v>
      </c>
      <c r="AP1817" s="535"/>
    </row>
    <row r="1818" spans="1:42" ht="24" customHeight="1" outlineLevel="1" x14ac:dyDescent="0.25">
      <c r="A1818" s="493"/>
      <c r="E1818" s="472"/>
      <c r="M1818" s="474"/>
      <c r="N1818" s="474"/>
      <c r="P1818" s="488"/>
      <c r="R1818" s="474"/>
      <c r="S1818" s="474"/>
      <c r="U1818" s="474"/>
      <c r="V1818" s="474"/>
      <c r="X1818" s="465"/>
      <c r="Y1818" s="465"/>
      <c r="AA1818" s="474"/>
      <c r="AB1818" s="474"/>
      <c r="AD1818" s="474"/>
      <c r="AE1818" s="474"/>
      <c r="AG1818" s="474"/>
      <c r="AH1818" s="474"/>
      <c r="AP1818" s="535"/>
    </row>
    <row r="1819" spans="1:42" ht="24" customHeight="1" outlineLevel="1" x14ac:dyDescent="0.25">
      <c r="A1819" s="493"/>
      <c r="E1819" s="472"/>
      <c r="M1819" s="474"/>
      <c r="N1819" s="474"/>
      <c r="P1819" s="488"/>
      <c r="R1819" s="474"/>
      <c r="S1819" s="474"/>
      <c r="U1819" s="474"/>
      <c r="V1819" s="474"/>
      <c r="X1819" s="465"/>
      <c r="Y1819" s="465"/>
      <c r="AA1819" s="474"/>
      <c r="AB1819" s="474"/>
      <c r="AD1819" s="474"/>
      <c r="AE1819" s="474"/>
      <c r="AG1819" s="474"/>
      <c r="AH1819" s="474"/>
      <c r="AP1819" s="535"/>
    </row>
    <row r="1820" spans="1:42" ht="24" customHeight="1" outlineLevel="1" x14ac:dyDescent="0.25">
      <c r="A1820" s="493"/>
      <c r="E1820" s="472"/>
      <c r="M1820" s="474"/>
      <c r="N1820" s="474"/>
      <c r="P1820" s="488"/>
      <c r="R1820" s="474"/>
      <c r="S1820" s="474"/>
      <c r="U1820" s="474"/>
      <c r="V1820" s="474"/>
      <c r="X1820" s="465"/>
      <c r="Y1820" s="465"/>
      <c r="AA1820" s="474"/>
      <c r="AB1820" s="474"/>
      <c r="AD1820" s="474"/>
      <c r="AE1820" s="474"/>
      <c r="AG1820" s="474"/>
      <c r="AH1820" s="474"/>
      <c r="AP1820" s="535"/>
    </row>
    <row r="1821" spans="1:42" ht="24" customHeight="1" outlineLevel="1" x14ac:dyDescent="0.25">
      <c r="A1821" s="493"/>
      <c r="E1821" s="472"/>
      <c r="M1821" s="474"/>
      <c r="N1821" s="474"/>
      <c r="P1821" s="488"/>
      <c r="R1821" s="474"/>
      <c r="S1821" s="474"/>
      <c r="U1821" s="474"/>
      <c r="V1821" s="474"/>
      <c r="X1821" s="465"/>
      <c r="Y1821" s="465"/>
      <c r="AA1821" s="474"/>
      <c r="AB1821" s="474"/>
      <c r="AD1821" s="474"/>
      <c r="AE1821" s="474"/>
      <c r="AG1821" s="474"/>
      <c r="AH1821" s="474"/>
      <c r="AP1821" s="535"/>
    </row>
    <row r="1822" spans="1:42" ht="30.6" customHeight="1" x14ac:dyDescent="0.25">
      <c r="A1822" s="491" t="s">
        <v>23282</v>
      </c>
      <c r="B1822" s="478"/>
      <c r="E1822" s="472"/>
      <c r="M1822" s="474"/>
      <c r="N1822" s="474"/>
      <c r="P1822" s="488"/>
      <c r="R1822" s="474"/>
      <c r="S1822" s="474"/>
      <c r="U1822" s="474"/>
      <c r="V1822" s="474"/>
      <c r="X1822" s="465"/>
      <c r="Y1822" s="465"/>
      <c r="AA1822" s="474"/>
      <c r="AB1822" s="474"/>
      <c r="AD1822" s="474"/>
      <c r="AE1822" s="474"/>
      <c r="AG1822" s="474"/>
      <c r="AH1822" s="474"/>
      <c r="AP1822" s="535"/>
    </row>
    <row r="1823" spans="1:42" s="466" customFormat="1" ht="24" customHeight="1" outlineLevel="1" x14ac:dyDescent="0.25">
      <c r="A1823" s="492"/>
      <c r="B1823" s="462" t="s">
        <v>160</v>
      </c>
      <c r="C1823" s="461" t="s">
        <v>4641</v>
      </c>
      <c r="D1823" s="461"/>
      <c r="E1823" s="466" t="s">
        <v>11539</v>
      </c>
      <c r="F1823" s="461" t="s">
        <v>4455</v>
      </c>
      <c r="G1823" s="464">
        <v>4.4000000000000004</v>
      </c>
      <c r="H1823" s="464">
        <v>2.88</v>
      </c>
      <c r="I1823" s="464">
        <v>2.5</v>
      </c>
      <c r="J1823" s="464">
        <v>1728</v>
      </c>
      <c r="K1823" s="461">
        <v>108</v>
      </c>
      <c r="L1823" s="464"/>
      <c r="M1823" s="474">
        <f t="shared" ref="M1823:M1870" si="106">X1823*$O$3</f>
        <v>12026.17</v>
      </c>
      <c r="N1823" s="474">
        <f t="shared" ref="N1823:N1886" si="107">M1823*P1823</f>
        <v>7215.7020000000002</v>
      </c>
      <c r="O1823" s="514"/>
      <c r="P1823" s="486">
        <v>0.6</v>
      </c>
      <c r="Q1823" s="514"/>
      <c r="R1823" s="474">
        <v>9713.4500000000007</v>
      </c>
      <c r="S1823" s="474">
        <v>5828.03</v>
      </c>
      <c r="T1823" s="514"/>
      <c r="U1823" s="474">
        <v>9713.4500000000007</v>
      </c>
      <c r="V1823" s="474">
        <v>5828.03</v>
      </c>
      <c r="W1823" s="514"/>
      <c r="X1823" s="465">
        <v>9250.9</v>
      </c>
      <c r="Y1823" s="465">
        <v>5550.5</v>
      </c>
      <c r="Z1823" s="514"/>
      <c r="AA1823" s="465">
        <v>8044.25</v>
      </c>
      <c r="AB1823" s="465">
        <v>4826.55</v>
      </c>
      <c r="AC1823" s="514"/>
      <c r="AD1823" s="465">
        <v>6995</v>
      </c>
      <c r="AE1823" s="465">
        <v>4197</v>
      </c>
      <c r="AF1823" s="514"/>
      <c r="AG1823" s="465">
        <v>6995</v>
      </c>
      <c r="AH1823" s="465">
        <v>4197</v>
      </c>
      <c r="AI1823" s="530"/>
      <c r="AJ1823" s="533"/>
      <c r="AK1823" s="533"/>
      <c r="AL1823" s="533"/>
      <c r="AM1823" s="533"/>
      <c r="AN1823" s="533"/>
      <c r="AO1823" s="533"/>
      <c r="AP1823" s="534"/>
    </row>
    <row r="1824" spans="1:42" ht="24" customHeight="1" outlineLevel="1" x14ac:dyDescent="0.25">
      <c r="A1824" s="493"/>
      <c r="B1824" s="471" t="s">
        <v>161</v>
      </c>
      <c r="C1824" s="469" t="s">
        <v>4641</v>
      </c>
      <c r="E1824" s="472" t="s">
        <v>11540</v>
      </c>
      <c r="F1824" s="469" t="s">
        <v>4455</v>
      </c>
      <c r="G1824" s="468">
        <v>4.4000000000000004</v>
      </c>
      <c r="H1824" s="468">
        <v>2.88</v>
      </c>
      <c r="I1824" s="468">
        <v>2.5</v>
      </c>
      <c r="J1824" s="468">
        <v>1903</v>
      </c>
      <c r="M1824" s="474">
        <f t="shared" si="106"/>
        <v>23173.8</v>
      </c>
      <c r="N1824" s="474">
        <f t="shared" si="107"/>
        <v>17380.349999999999</v>
      </c>
      <c r="P1824" s="488">
        <v>0.75</v>
      </c>
      <c r="R1824" s="474">
        <v>18717.3</v>
      </c>
      <c r="S1824" s="474">
        <v>14831.88</v>
      </c>
      <c r="U1824" s="474">
        <v>18717.3</v>
      </c>
      <c r="V1824" s="474">
        <v>14831.88</v>
      </c>
      <c r="X1824" s="465">
        <v>17826</v>
      </c>
      <c r="Y1824" s="465">
        <v>14125.6</v>
      </c>
      <c r="AA1824" s="474">
        <v>15500.85</v>
      </c>
      <c r="AB1824" s="474">
        <v>12283.15</v>
      </c>
      <c r="AD1824" s="474">
        <v>13479</v>
      </c>
      <c r="AE1824" s="474">
        <v>10681</v>
      </c>
      <c r="AG1824" s="474">
        <v>13479</v>
      </c>
      <c r="AH1824" s="474">
        <v>10681</v>
      </c>
      <c r="AP1824" s="535"/>
    </row>
    <row r="1825" spans="1:42" ht="24" customHeight="1" outlineLevel="1" x14ac:dyDescent="0.25">
      <c r="A1825" s="493"/>
      <c r="B1825" s="471" t="s">
        <v>162</v>
      </c>
      <c r="C1825" s="469" t="s">
        <v>4641</v>
      </c>
      <c r="E1825" s="472" t="s">
        <v>11541</v>
      </c>
      <c r="F1825" s="469" t="s">
        <v>4455</v>
      </c>
      <c r="G1825" s="468">
        <v>4.4000000000000004</v>
      </c>
      <c r="H1825" s="468">
        <v>2.88</v>
      </c>
      <c r="I1825" s="468">
        <v>2.5</v>
      </c>
      <c r="J1825" s="468">
        <v>1759</v>
      </c>
      <c r="M1825" s="474">
        <f t="shared" si="106"/>
        <v>21456.240000000002</v>
      </c>
      <c r="N1825" s="474">
        <f t="shared" si="107"/>
        <v>15448.4928</v>
      </c>
      <c r="P1825" s="488">
        <v>0.72</v>
      </c>
      <c r="R1825" s="474">
        <v>17330.04</v>
      </c>
      <c r="S1825" s="474">
        <v>13444.62</v>
      </c>
      <c r="U1825" s="474">
        <v>17330.04</v>
      </c>
      <c r="V1825" s="474">
        <v>13444.62</v>
      </c>
      <c r="X1825" s="465">
        <v>16504.8</v>
      </c>
      <c r="Y1825" s="465">
        <v>12804.4</v>
      </c>
      <c r="AA1825" s="474">
        <v>14352</v>
      </c>
      <c r="AB1825" s="474">
        <v>11134.3</v>
      </c>
      <c r="AD1825" s="474">
        <v>12480</v>
      </c>
      <c r="AE1825" s="474">
        <v>9682</v>
      </c>
      <c r="AG1825" s="474">
        <v>12480</v>
      </c>
      <c r="AH1825" s="474">
        <v>9682</v>
      </c>
      <c r="AP1825" s="535"/>
    </row>
    <row r="1826" spans="1:42" ht="24" customHeight="1" outlineLevel="1" x14ac:dyDescent="0.25">
      <c r="A1826" s="493"/>
      <c r="B1826" s="471" t="s">
        <v>163</v>
      </c>
      <c r="C1826" s="469" t="s">
        <v>4641</v>
      </c>
      <c r="E1826" s="472" t="s">
        <v>11542</v>
      </c>
      <c r="F1826" s="469" t="s">
        <v>4455</v>
      </c>
      <c r="G1826" s="468">
        <v>4.4000000000000004</v>
      </c>
      <c r="H1826" s="468">
        <v>2.88</v>
      </c>
      <c r="I1826" s="468">
        <v>2.5</v>
      </c>
      <c r="J1826" s="468">
        <v>1872</v>
      </c>
      <c r="M1826" s="474">
        <f t="shared" si="106"/>
        <v>13743.730000000001</v>
      </c>
      <c r="N1826" s="474">
        <f t="shared" si="107"/>
        <v>8658.5499000000018</v>
      </c>
      <c r="P1826" s="488">
        <v>0.63</v>
      </c>
      <c r="R1826" s="474">
        <v>11100.71</v>
      </c>
      <c r="S1826" s="474">
        <v>7215.29</v>
      </c>
      <c r="U1826" s="474">
        <v>11100.71</v>
      </c>
      <c r="V1826" s="474">
        <v>7215.29</v>
      </c>
      <c r="X1826" s="465">
        <v>10572.1</v>
      </c>
      <c r="Y1826" s="465">
        <v>6871.7</v>
      </c>
      <c r="AA1826" s="474">
        <v>9193.1</v>
      </c>
      <c r="AB1826" s="474">
        <v>5975.4</v>
      </c>
      <c r="AD1826" s="474">
        <v>7994</v>
      </c>
      <c r="AE1826" s="474">
        <v>5196</v>
      </c>
      <c r="AG1826" s="474">
        <v>7994</v>
      </c>
      <c r="AH1826" s="474">
        <v>5196</v>
      </c>
      <c r="AP1826" s="535"/>
    </row>
    <row r="1827" spans="1:42" ht="24" customHeight="1" outlineLevel="1" x14ac:dyDescent="0.25">
      <c r="A1827" s="493"/>
      <c r="B1827" s="471" t="s">
        <v>8855</v>
      </c>
      <c r="C1827" s="469" t="s">
        <v>4641</v>
      </c>
      <c r="E1827" s="472" t="s">
        <v>11543</v>
      </c>
      <c r="F1827" s="469" t="s">
        <v>4455</v>
      </c>
      <c r="G1827" s="468">
        <v>4.4000000000000004</v>
      </c>
      <c r="H1827" s="468">
        <v>2.88</v>
      </c>
      <c r="I1827" s="468">
        <v>2.5</v>
      </c>
      <c r="M1827" s="474">
        <f t="shared" si="106"/>
        <v>13590.72</v>
      </c>
      <c r="N1827" s="474">
        <f t="shared" si="107"/>
        <v>8562.1535999999996</v>
      </c>
      <c r="P1827" s="488">
        <v>0.63</v>
      </c>
      <c r="R1827" s="474">
        <v>10977.12</v>
      </c>
      <c r="S1827" s="474">
        <v>6586.23</v>
      </c>
      <c r="U1827" s="474">
        <v>10977.12</v>
      </c>
      <c r="V1827" s="474">
        <v>6586.23</v>
      </c>
      <c r="X1827" s="465">
        <v>10454.4</v>
      </c>
      <c r="Y1827" s="465">
        <v>6272.6</v>
      </c>
      <c r="AA1827" s="474">
        <v>9090.75</v>
      </c>
      <c r="AB1827" s="474">
        <v>5454.45</v>
      </c>
      <c r="AD1827" s="474">
        <v>7905</v>
      </c>
      <c r="AE1827" s="474">
        <v>4743</v>
      </c>
      <c r="AG1827" s="474">
        <v>7905</v>
      </c>
      <c r="AH1827" s="474">
        <v>4743</v>
      </c>
      <c r="AP1827" s="535"/>
    </row>
    <row r="1828" spans="1:42" s="466" customFormat="1" ht="24" customHeight="1" outlineLevel="1" x14ac:dyDescent="0.25">
      <c r="A1828" s="492"/>
      <c r="B1828" s="462" t="s">
        <v>164</v>
      </c>
      <c r="C1828" s="461" t="s">
        <v>4641</v>
      </c>
      <c r="D1828" s="461"/>
      <c r="E1828" s="466" t="s">
        <v>11539</v>
      </c>
      <c r="F1828" s="461" t="s">
        <v>4455</v>
      </c>
      <c r="G1828" s="464">
        <v>6.6</v>
      </c>
      <c r="H1828" s="464">
        <v>4.3499999999999996</v>
      </c>
      <c r="I1828" s="464">
        <v>3.8</v>
      </c>
      <c r="J1828" s="464">
        <v>2784</v>
      </c>
      <c r="K1828" s="461">
        <v>174</v>
      </c>
      <c r="L1828" s="464"/>
      <c r="M1828" s="474">
        <f t="shared" si="106"/>
        <v>19374.29</v>
      </c>
      <c r="N1828" s="474">
        <f t="shared" si="107"/>
        <v>11624.574000000001</v>
      </c>
      <c r="O1828" s="514"/>
      <c r="P1828" s="486">
        <v>0.6</v>
      </c>
      <c r="Q1828" s="514"/>
      <c r="R1828" s="474">
        <v>15648.47</v>
      </c>
      <c r="S1828" s="474">
        <v>9389.1</v>
      </c>
      <c r="T1828" s="514"/>
      <c r="U1828" s="474">
        <v>15648.47</v>
      </c>
      <c r="V1828" s="474">
        <v>9389.1</v>
      </c>
      <c r="W1828" s="514"/>
      <c r="X1828" s="465">
        <v>14903.3</v>
      </c>
      <c r="Y1828" s="465">
        <v>8942</v>
      </c>
      <c r="Z1828" s="514"/>
      <c r="AA1828" s="465">
        <v>12959.35</v>
      </c>
      <c r="AB1828" s="465">
        <v>7775.61</v>
      </c>
      <c r="AC1828" s="514"/>
      <c r="AD1828" s="465">
        <v>11269</v>
      </c>
      <c r="AE1828" s="465">
        <v>6761.4</v>
      </c>
      <c r="AF1828" s="514"/>
      <c r="AG1828" s="465">
        <v>11269</v>
      </c>
      <c r="AH1828" s="465">
        <v>6761.4</v>
      </c>
      <c r="AI1828" s="530"/>
      <c r="AJ1828" s="533"/>
      <c r="AK1828" s="533"/>
      <c r="AL1828" s="533"/>
      <c r="AM1828" s="533"/>
      <c r="AN1828" s="533"/>
      <c r="AO1828" s="533"/>
      <c r="AP1828" s="534"/>
    </row>
    <row r="1829" spans="1:42" ht="24" customHeight="1" outlineLevel="1" x14ac:dyDescent="0.25">
      <c r="A1829" s="493"/>
      <c r="B1829" s="471" t="s">
        <v>165</v>
      </c>
      <c r="C1829" s="469" t="s">
        <v>4641</v>
      </c>
      <c r="E1829" s="472" t="s">
        <v>11540</v>
      </c>
      <c r="F1829" s="469" t="s">
        <v>4455</v>
      </c>
      <c r="G1829" s="468">
        <v>6.6</v>
      </c>
      <c r="H1829" s="468">
        <v>4.3499999999999996</v>
      </c>
      <c r="I1829" s="468">
        <v>3.8</v>
      </c>
      <c r="J1829" s="468">
        <v>3051</v>
      </c>
      <c r="M1829" s="474">
        <f t="shared" si="106"/>
        <v>36912.720000000001</v>
      </c>
      <c r="N1829" s="474">
        <f t="shared" si="107"/>
        <v>27684.54</v>
      </c>
      <c r="P1829" s="488">
        <v>0.75</v>
      </c>
      <c r="R1829" s="474">
        <v>29814.12</v>
      </c>
      <c r="S1829" s="474">
        <v>23554.76</v>
      </c>
      <c r="U1829" s="474">
        <v>29814.12</v>
      </c>
      <c r="V1829" s="474">
        <v>23554.76</v>
      </c>
      <c r="X1829" s="465">
        <v>28394.400000000001</v>
      </c>
      <c r="Y1829" s="465">
        <v>22433.1</v>
      </c>
      <c r="AA1829" s="474">
        <v>24690.79</v>
      </c>
      <c r="AB1829" s="474">
        <v>19507.05</v>
      </c>
      <c r="AD1829" s="474">
        <v>21470.25</v>
      </c>
      <c r="AE1829" s="474">
        <v>16962.650000000001</v>
      </c>
      <c r="AG1829" s="474">
        <v>21470.25</v>
      </c>
      <c r="AH1829" s="474">
        <v>16962.650000000001</v>
      </c>
      <c r="AP1829" s="535"/>
    </row>
    <row r="1830" spans="1:42" ht="24" customHeight="1" outlineLevel="1" x14ac:dyDescent="0.25">
      <c r="A1830" s="493"/>
      <c r="B1830" s="471" t="s">
        <v>166</v>
      </c>
      <c r="C1830" s="469" t="s">
        <v>4641</v>
      </c>
      <c r="E1830" s="472" t="s">
        <v>11541</v>
      </c>
      <c r="F1830" s="469" t="s">
        <v>4455</v>
      </c>
      <c r="G1830" s="468">
        <v>6.6</v>
      </c>
      <c r="H1830" s="468">
        <v>4.3499999999999996</v>
      </c>
      <c r="I1830" s="468">
        <v>3.8</v>
      </c>
      <c r="J1830" s="468">
        <v>2835</v>
      </c>
      <c r="M1830" s="474">
        <f t="shared" si="106"/>
        <v>34368.229999999996</v>
      </c>
      <c r="N1830" s="474">
        <f t="shared" si="107"/>
        <v>24745.125599999996</v>
      </c>
      <c r="P1830" s="488">
        <v>0.72</v>
      </c>
      <c r="R1830" s="474">
        <v>27758.959999999999</v>
      </c>
      <c r="S1830" s="474">
        <v>21499.59</v>
      </c>
      <c r="U1830" s="474">
        <v>27758.959999999999</v>
      </c>
      <c r="V1830" s="474">
        <v>21499.59</v>
      </c>
      <c r="X1830" s="465">
        <v>26437.1</v>
      </c>
      <c r="Y1830" s="465">
        <v>20475.8</v>
      </c>
      <c r="AA1830" s="474">
        <v>22988.79</v>
      </c>
      <c r="AB1830" s="474">
        <v>17805.05</v>
      </c>
      <c r="AD1830" s="474">
        <v>19990.25</v>
      </c>
      <c r="AE1830" s="474">
        <v>15482.65</v>
      </c>
      <c r="AG1830" s="474">
        <v>19990.25</v>
      </c>
      <c r="AH1830" s="474">
        <v>15482.65</v>
      </c>
      <c r="AP1830" s="535"/>
    </row>
    <row r="1831" spans="1:42" ht="24" customHeight="1" outlineLevel="1" x14ac:dyDescent="0.25">
      <c r="A1831" s="493"/>
      <c r="B1831" s="471" t="s">
        <v>167</v>
      </c>
      <c r="C1831" s="469" t="s">
        <v>4641</v>
      </c>
      <c r="E1831" s="472" t="s">
        <v>11542</v>
      </c>
      <c r="F1831" s="469" t="s">
        <v>4455</v>
      </c>
      <c r="G1831" s="468">
        <v>6.6</v>
      </c>
      <c r="H1831" s="468">
        <v>4.3499999999999996</v>
      </c>
      <c r="I1831" s="468">
        <v>3.8</v>
      </c>
      <c r="J1831" s="468">
        <v>3000</v>
      </c>
      <c r="M1831" s="474">
        <f t="shared" si="106"/>
        <v>21918.78</v>
      </c>
      <c r="N1831" s="474">
        <f t="shared" si="107"/>
        <v>13808.831399999999</v>
      </c>
      <c r="P1831" s="488">
        <v>0.63</v>
      </c>
      <c r="R1831" s="474">
        <v>17703.63</v>
      </c>
      <c r="S1831" s="474">
        <v>11444.27</v>
      </c>
      <c r="U1831" s="474">
        <v>17703.63</v>
      </c>
      <c r="V1831" s="474">
        <v>11444.27</v>
      </c>
      <c r="X1831" s="465">
        <v>16860.599999999999</v>
      </c>
      <c r="Y1831" s="465">
        <v>10899.3</v>
      </c>
      <c r="AA1831" s="474">
        <v>14661.35</v>
      </c>
      <c r="AB1831" s="474">
        <v>9477.61</v>
      </c>
      <c r="AD1831" s="474">
        <v>12749</v>
      </c>
      <c r="AE1831" s="474">
        <v>8241.4</v>
      </c>
      <c r="AG1831" s="474">
        <v>12749</v>
      </c>
      <c r="AH1831" s="474">
        <v>8241.4</v>
      </c>
      <c r="AP1831" s="535"/>
    </row>
    <row r="1832" spans="1:42" ht="24" customHeight="1" outlineLevel="1" x14ac:dyDescent="0.25">
      <c r="A1832" s="493"/>
      <c r="B1832" s="471" t="s">
        <v>8856</v>
      </c>
      <c r="C1832" s="469" t="s">
        <v>4641</v>
      </c>
      <c r="E1832" s="472" t="s">
        <v>11544</v>
      </c>
      <c r="F1832" s="469" t="s">
        <v>4455</v>
      </c>
      <c r="G1832" s="468">
        <v>6.6</v>
      </c>
      <c r="H1832" s="468">
        <v>4.3499999999999996</v>
      </c>
      <c r="I1832" s="468">
        <v>3.8</v>
      </c>
      <c r="M1832" s="474">
        <f t="shared" si="106"/>
        <v>21892.910000000003</v>
      </c>
      <c r="N1832" s="474">
        <f t="shared" si="107"/>
        <v>13792.533300000003</v>
      </c>
      <c r="P1832" s="488">
        <v>0.63</v>
      </c>
      <c r="R1832" s="474">
        <v>17682.740000000002</v>
      </c>
      <c r="S1832" s="474">
        <v>10609.62</v>
      </c>
      <c r="U1832" s="474">
        <v>17682.740000000002</v>
      </c>
      <c r="V1832" s="474">
        <v>10609.62</v>
      </c>
      <c r="X1832" s="465">
        <v>16840.7</v>
      </c>
      <c r="Y1832" s="465">
        <v>10104.4</v>
      </c>
      <c r="AA1832" s="474">
        <v>14644.1</v>
      </c>
      <c r="AB1832" s="474">
        <v>8786.4599999999991</v>
      </c>
      <c r="AD1832" s="474">
        <v>12734</v>
      </c>
      <c r="AE1832" s="474">
        <v>7640.4</v>
      </c>
      <c r="AG1832" s="474">
        <v>12734</v>
      </c>
      <c r="AH1832" s="474">
        <v>7640.4</v>
      </c>
      <c r="AP1832" s="535"/>
    </row>
    <row r="1833" spans="1:42" s="466" customFormat="1" ht="24" customHeight="1" outlineLevel="1" x14ac:dyDescent="0.25">
      <c r="A1833" s="492"/>
      <c r="B1833" s="462" t="s">
        <v>168</v>
      </c>
      <c r="C1833" s="461" t="s">
        <v>4641</v>
      </c>
      <c r="D1833" s="461"/>
      <c r="E1833" s="466" t="s">
        <v>11539</v>
      </c>
      <c r="F1833" s="461" t="s">
        <v>4455</v>
      </c>
      <c r="G1833" s="464">
        <v>9</v>
      </c>
      <c r="H1833" s="464">
        <v>4.95</v>
      </c>
      <c r="I1833" s="464">
        <v>5.72</v>
      </c>
      <c r="J1833" s="464">
        <v>3936</v>
      </c>
      <c r="K1833" s="461">
        <v>246</v>
      </c>
      <c r="L1833" s="464"/>
      <c r="M1833" s="474">
        <f t="shared" si="106"/>
        <v>29957.98</v>
      </c>
      <c r="N1833" s="474">
        <f t="shared" si="107"/>
        <v>17974.788</v>
      </c>
      <c r="O1833" s="514"/>
      <c r="P1833" s="486">
        <v>0.6</v>
      </c>
      <c r="Q1833" s="514"/>
      <c r="R1833" s="474">
        <v>24196.83</v>
      </c>
      <c r="S1833" s="474">
        <v>14518.04</v>
      </c>
      <c r="T1833" s="514"/>
      <c r="U1833" s="474">
        <v>24196.83</v>
      </c>
      <c r="V1833" s="474">
        <v>14518.04</v>
      </c>
      <c r="W1833" s="514"/>
      <c r="X1833" s="465">
        <v>23044.6</v>
      </c>
      <c r="Y1833" s="465">
        <v>13826.7</v>
      </c>
      <c r="Z1833" s="514"/>
      <c r="AA1833" s="465">
        <v>20038.75</v>
      </c>
      <c r="AB1833" s="465">
        <v>12023.25</v>
      </c>
      <c r="AC1833" s="514"/>
      <c r="AD1833" s="465">
        <v>17425</v>
      </c>
      <c r="AE1833" s="465">
        <v>10455</v>
      </c>
      <c r="AF1833" s="514"/>
      <c r="AG1833" s="465">
        <v>17425</v>
      </c>
      <c r="AH1833" s="465">
        <v>10455</v>
      </c>
      <c r="AI1833" s="530"/>
      <c r="AJ1833" s="533"/>
      <c r="AK1833" s="533"/>
      <c r="AL1833" s="533"/>
      <c r="AM1833" s="533"/>
      <c r="AN1833" s="533"/>
      <c r="AO1833" s="533"/>
      <c r="AP1833" s="534"/>
    </row>
    <row r="1834" spans="1:42" ht="24" customHeight="1" outlineLevel="1" x14ac:dyDescent="0.25">
      <c r="A1834" s="493"/>
      <c r="B1834" s="471" t="s">
        <v>169</v>
      </c>
      <c r="C1834" s="469" t="s">
        <v>4641</v>
      </c>
      <c r="E1834" s="472" t="s">
        <v>11540</v>
      </c>
      <c r="F1834" s="469" t="s">
        <v>4455</v>
      </c>
      <c r="G1834" s="468">
        <v>9</v>
      </c>
      <c r="H1834" s="468">
        <v>4.95</v>
      </c>
      <c r="I1834" s="468">
        <v>5.72</v>
      </c>
      <c r="J1834" s="468">
        <v>4329</v>
      </c>
      <c r="M1834" s="474">
        <f t="shared" si="106"/>
        <v>52019.890000000007</v>
      </c>
      <c r="N1834" s="474">
        <f t="shared" si="107"/>
        <v>39014.917500000003</v>
      </c>
      <c r="P1834" s="488">
        <v>0.75</v>
      </c>
      <c r="R1834" s="474">
        <v>42016.07</v>
      </c>
      <c r="S1834" s="474">
        <v>32337.38</v>
      </c>
      <c r="U1834" s="474">
        <v>42016.07</v>
      </c>
      <c r="V1834" s="474">
        <v>32337.38</v>
      </c>
      <c r="X1834" s="465">
        <v>40015.300000000003</v>
      </c>
      <c r="Y1834" s="465">
        <v>30797.5</v>
      </c>
      <c r="AA1834" s="474">
        <v>34795.949999999997</v>
      </c>
      <c r="AB1834" s="474">
        <v>26780.45</v>
      </c>
      <c r="AD1834" s="474">
        <v>30257.35</v>
      </c>
      <c r="AE1834" s="474">
        <v>23287.35</v>
      </c>
      <c r="AG1834" s="474">
        <v>30257.35</v>
      </c>
      <c r="AH1834" s="474">
        <v>23287.35</v>
      </c>
      <c r="AP1834" s="535"/>
    </row>
    <row r="1835" spans="1:42" ht="24" customHeight="1" outlineLevel="1" x14ac:dyDescent="0.25">
      <c r="A1835" s="493"/>
      <c r="B1835" s="471" t="s">
        <v>170</v>
      </c>
      <c r="C1835" s="469" t="s">
        <v>4641</v>
      </c>
      <c r="E1835" s="472" t="s">
        <v>11541</v>
      </c>
      <c r="F1835" s="469" t="s">
        <v>4455</v>
      </c>
      <c r="G1835" s="468">
        <v>9</v>
      </c>
      <c r="H1835" s="468">
        <v>4.95</v>
      </c>
      <c r="I1835" s="468">
        <v>5.72</v>
      </c>
      <c r="J1835" s="468">
        <v>4005</v>
      </c>
      <c r="M1835" s="474">
        <f t="shared" si="106"/>
        <v>48394.06</v>
      </c>
      <c r="N1835" s="474">
        <f t="shared" si="107"/>
        <v>34843.7232</v>
      </c>
      <c r="P1835" s="488">
        <v>0.72</v>
      </c>
      <c r="R1835" s="474">
        <v>39087.51</v>
      </c>
      <c r="S1835" s="474">
        <v>29408.82</v>
      </c>
      <c r="U1835" s="474">
        <v>39087.51</v>
      </c>
      <c r="V1835" s="474">
        <v>29408.82</v>
      </c>
      <c r="X1835" s="465">
        <v>37226.199999999997</v>
      </c>
      <c r="Y1835" s="465">
        <v>28008.400000000001</v>
      </c>
      <c r="AA1835" s="474">
        <v>32370.6</v>
      </c>
      <c r="AB1835" s="474">
        <v>24355.1</v>
      </c>
      <c r="AD1835" s="474">
        <v>28148.35</v>
      </c>
      <c r="AE1835" s="474">
        <v>21178.35</v>
      </c>
      <c r="AG1835" s="474">
        <v>28148.35</v>
      </c>
      <c r="AH1835" s="474">
        <v>21178.35</v>
      </c>
      <c r="AP1835" s="535"/>
    </row>
    <row r="1836" spans="1:42" ht="24" customHeight="1" outlineLevel="1" x14ac:dyDescent="0.25">
      <c r="A1836" s="493"/>
      <c r="B1836" s="471" t="s">
        <v>171</v>
      </c>
      <c r="C1836" s="469" t="s">
        <v>4641</v>
      </c>
      <c r="E1836" s="472" t="s">
        <v>11542</v>
      </c>
      <c r="F1836" s="469" t="s">
        <v>4455</v>
      </c>
      <c r="G1836" s="468">
        <v>9</v>
      </c>
      <c r="H1836" s="468">
        <v>4.95</v>
      </c>
      <c r="I1836" s="468">
        <v>5.72</v>
      </c>
      <c r="J1836" s="468">
        <v>4260</v>
      </c>
      <c r="M1836" s="474">
        <f t="shared" si="106"/>
        <v>33583.810000000005</v>
      </c>
      <c r="N1836" s="474">
        <f t="shared" si="107"/>
        <v>21157.800300000003</v>
      </c>
      <c r="P1836" s="488">
        <v>0.63</v>
      </c>
      <c r="R1836" s="474">
        <v>27125.39</v>
      </c>
      <c r="S1836" s="474">
        <v>17446.7</v>
      </c>
      <c r="U1836" s="474">
        <v>27125.39</v>
      </c>
      <c r="V1836" s="474">
        <v>17446.7</v>
      </c>
      <c r="X1836" s="465">
        <v>25833.7</v>
      </c>
      <c r="Y1836" s="465">
        <v>16615.900000000001</v>
      </c>
      <c r="AA1836" s="474">
        <v>22464.1</v>
      </c>
      <c r="AB1836" s="474">
        <v>14448.6</v>
      </c>
      <c r="AD1836" s="474">
        <v>19534</v>
      </c>
      <c r="AE1836" s="474">
        <v>12564</v>
      </c>
      <c r="AG1836" s="474">
        <v>19534</v>
      </c>
      <c r="AH1836" s="474">
        <v>12564</v>
      </c>
      <c r="AP1836" s="535"/>
    </row>
    <row r="1837" spans="1:42" ht="24" customHeight="1" outlineLevel="1" x14ac:dyDescent="0.25">
      <c r="A1837" s="493"/>
      <c r="B1837" s="471" t="s">
        <v>8857</v>
      </c>
      <c r="C1837" s="469" t="s">
        <v>4641</v>
      </c>
      <c r="E1837" s="472" t="s">
        <v>11544</v>
      </c>
      <c r="F1837" s="469" t="s">
        <v>4455</v>
      </c>
      <c r="G1837" s="468">
        <v>9</v>
      </c>
      <c r="H1837" s="468">
        <v>4.95</v>
      </c>
      <c r="I1837" s="468">
        <v>5.72</v>
      </c>
      <c r="M1837" s="474">
        <f t="shared" si="106"/>
        <v>33853.69</v>
      </c>
      <c r="N1837" s="474">
        <f t="shared" si="107"/>
        <v>21327.824700000001</v>
      </c>
      <c r="P1837" s="488">
        <v>0.63</v>
      </c>
      <c r="R1837" s="474">
        <v>27343.37</v>
      </c>
      <c r="S1837" s="474">
        <v>16406.04</v>
      </c>
      <c r="U1837" s="474">
        <v>27343.37</v>
      </c>
      <c r="V1837" s="474">
        <v>16406.04</v>
      </c>
      <c r="X1837" s="465">
        <v>26041.3</v>
      </c>
      <c r="Y1837" s="465">
        <v>15624.8</v>
      </c>
      <c r="AA1837" s="474">
        <v>22644.65</v>
      </c>
      <c r="AB1837" s="474">
        <v>13586.79</v>
      </c>
      <c r="AD1837" s="474">
        <v>19691</v>
      </c>
      <c r="AE1837" s="474">
        <v>11814.6</v>
      </c>
      <c r="AG1837" s="474">
        <v>19691</v>
      </c>
      <c r="AH1837" s="474">
        <v>11814.6</v>
      </c>
      <c r="AP1837" s="535"/>
    </row>
    <row r="1838" spans="1:42" s="466" customFormat="1" ht="24" customHeight="1" outlineLevel="1" x14ac:dyDescent="0.25">
      <c r="A1838" s="492"/>
      <c r="B1838" s="462" t="s">
        <v>172</v>
      </c>
      <c r="C1838" s="461" t="s">
        <v>4641</v>
      </c>
      <c r="D1838" s="461"/>
      <c r="E1838" s="466" t="s">
        <v>11539</v>
      </c>
      <c r="F1838" s="461" t="s">
        <v>4455</v>
      </c>
      <c r="G1838" s="464">
        <v>12</v>
      </c>
      <c r="H1838" s="464">
        <v>6.55</v>
      </c>
      <c r="I1838" s="464">
        <v>7.55</v>
      </c>
      <c r="J1838" s="464">
        <v>5184</v>
      </c>
      <c r="K1838" s="461">
        <v>324</v>
      </c>
      <c r="L1838" s="464"/>
      <c r="M1838" s="474">
        <f t="shared" si="106"/>
        <v>44377.320000000007</v>
      </c>
      <c r="N1838" s="474">
        <f t="shared" si="107"/>
        <v>26626.392000000003</v>
      </c>
      <c r="O1838" s="514"/>
      <c r="P1838" s="486">
        <v>0.6</v>
      </c>
      <c r="Q1838" s="514"/>
      <c r="R1838" s="474">
        <v>35843.22</v>
      </c>
      <c r="S1838" s="474">
        <v>21505.89</v>
      </c>
      <c r="T1838" s="514"/>
      <c r="U1838" s="474">
        <v>35843.22</v>
      </c>
      <c r="V1838" s="474">
        <v>21505.89</v>
      </c>
      <c r="W1838" s="514"/>
      <c r="X1838" s="465">
        <v>34136.400000000001</v>
      </c>
      <c r="Y1838" s="465">
        <v>20481.8</v>
      </c>
      <c r="Z1838" s="514"/>
      <c r="AA1838" s="465">
        <v>29683.8</v>
      </c>
      <c r="AB1838" s="465">
        <v>17810.28</v>
      </c>
      <c r="AC1838" s="514"/>
      <c r="AD1838" s="465">
        <v>25812</v>
      </c>
      <c r="AE1838" s="465">
        <v>15487.199999999999</v>
      </c>
      <c r="AF1838" s="514"/>
      <c r="AG1838" s="465">
        <v>25812</v>
      </c>
      <c r="AH1838" s="465">
        <v>15487.199999999999</v>
      </c>
      <c r="AI1838" s="530"/>
      <c r="AJ1838" s="533"/>
      <c r="AK1838" s="533"/>
      <c r="AL1838" s="533"/>
      <c r="AM1838" s="533"/>
      <c r="AN1838" s="533"/>
      <c r="AO1838" s="533"/>
      <c r="AP1838" s="534"/>
    </row>
    <row r="1839" spans="1:42" ht="24" customHeight="1" outlineLevel="1" x14ac:dyDescent="0.25">
      <c r="A1839" s="493"/>
      <c r="B1839" s="471" t="s">
        <v>173</v>
      </c>
      <c r="C1839" s="469" t="s">
        <v>4641</v>
      </c>
      <c r="E1839" s="472" t="s">
        <v>11540</v>
      </c>
      <c r="F1839" s="469" t="s">
        <v>4455</v>
      </c>
      <c r="G1839" s="468">
        <v>12</v>
      </c>
      <c r="H1839" s="468">
        <v>6.55</v>
      </c>
      <c r="I1839" s="468">
        <v>7.55</v>
      </c>
      <c r="J1839" s="468">
        <v>5704</v>
      </c>
      <c r="M1839" s="474">
        <f t="shared" si="106"/>
        <v>71128.2</v>
      </c>
      <c r="N1839" s="474">
        <f t="shared" si="107"/>
        <v>53346.149999999994</v>
      </c>
      <c r="P1839" s="488">
        <v>0.75</v>
      </c>
      <c r="R1839" s="474">
        <v>57449.7</v>
      </c>
      <c r="S1839" s="474">
        <v>43112.480000000003</v>
      </c>
      <c r="U1839" s="474">
        <v>57449.7</v>
      </c>
      <c r="V1839" s="474">
        <v>43112.480000000003</v>
      </c>
      <c r="X1839" s="465">
        <v>54714</v>
      </c>
      <c r="Y1839" s="465">
        <v>41059.5</v>
      </c>
      <c r="AA1839" s="474">
        <v>47577.4</v>
      </c>
      <c r="AB1839" s="474">
        <v>35703.879999999997</v>
      </c>
      <c r="AD1839" s="474">
        <v>41371.65</v>
      </c>
      <c r="AE1839" s="474">
        <v>31046.85</v>
      </c>
      <c r="AG1839" s="474">
        <v>41371.65</v>
      </c>
      <c r="AH1839" s="474">
        <v>31046.85</v>
      </c>
      <c r="AP1839" s="535"/>
    </row>
    <row r="1840" spans="1:42" ht="24" customHeight="1" outlineLevel="1" x14ac:dyDescent="0.25">
      <c r="A1840" s="493"/>
      <c r="B1840" s="471" t="s">
        <v>174</v>
      </c>
      <c r="C1840" s="469" t="s">
        <v>4641</v>
      </c>
      <c r="E1840" s="472" t="s">
        <v>11541</v>
      </c>
      <c r="F1840" s="469" t="s">
        <v>4455</v>
      </c>
      <c r="G1840" s="468">
        <v>12</v>
      </c>
      <c r="H1840" s="468">
        <v>6.55</v>
      </c>
      <c r="I1840" s="468">
        <v>7.55</v>
      </c>
      <c r="J1840" s="468">
        <v>5272</v>
      </c>
      <c r="M1840" s="474">
        <f t="shared" si="106"/>
        <v>66293.63</v>
      </c>
      <c r="N1840" s="474">
        <f t="shared" si="107"/>
        <v>47731.4136</v>
      </c>
      <c r="P1840" s="488">
        <v>0.72</v>
      </c>
      <c r="R1840" s="474">
        <v>53544.86</v>
      </c>
      <c r="S1840" s="474">
        <v>39207.629999999997</v>
      </c>
      <c r="U1840" s="474">
        <v>53544.86</v>
      </c>
      <c r="V1840" s="474">
        <v>39207.629999999997</v>
      </c>
      <c r="X1840" s="465">
        <v>50995.1</v>
      </c>
      <c r="Y1840" s="465">
        <v>37340.6</v>
      </c>
      <c r="AA1840" s="474">
        <v>44343.6</v>
      </c>
      <c r="AB1840" s="474">
        <v>32470.080000000002</v>
      </c>
      <c r="AD1840" s="474">
        <v>38559.65</v>
      </c>
      <c r="AE1840" s="474">
        <v>28234.85</v>
      </c>
      <c r="AG1840" s="474">
        <v>38559.65</v>
      </c>
      <c r="AH1840" s="474">
        <v>28234.85</v>
      </c>
      <c r="AP1840" s="535"/>
    </row>
    <row r="1841" spans="1:42" ht="24" customHeight="1" outlineLevel="1" x14ac:dyDescent="0.25">
      <c r="A1841" s="493"/>
      <c r="B1841" s="471" t="s">
        <v>175</v>
      </c>
      <c r="C1841" s="469" t="s">
        <v>4641</v>
      </c>
      <c r="E1841" s="472" t="s">
        <v>11542</v>
      </c>
      <c r="F1841" s="469" t="s">
        <v>4455</v>
      </c>
      <c r="G1841" s="468">
        <v>12</v>
      </c>
      <c r="H1841" s="468">
        <v>6.55</v>
      </c>
      <c r="I1841" s="468">
        <v>7.55</v>
      </c>
      <c r="J1841" s="468">
        <v>5616</v>
      </c>
      <c r="M1841" s="474">
        <f t="shared" si="106"/>
        <v>49211.759999999995</v>
      </c>
      <c r="N1841" s="474">
        <f t="shared" si="107"/>
        <v>31003.408799999997</v>
      </c>
      <c r="P1841" s="488">
        <v>0.63</v>
      </c>
      <c r="R1841" s="474">
        <v>39747.96</v>
      </c>
      <c r="S1841" s="474">
        <v>25410.74</v>
      </c>
      <c r="U1841" s="474">
        <v>39747.96</v>
      </c>
      <c r="V1841" s="474">
        <v>25410.74</v>
      </c>
      <c r="X1841" s="465">
        <v>37855.199999999997</v>
      </c>
      <c r="Y1841" s="465">
        <v>24200.7</v>
      </c>
      <c r="AA1841" s="474">
        <v>32917.599999999999</v>
      </c>
      <c r="AB1841" s="474">
        <v>21044.080000000002</v>
      </c>
      <c r="AD1841" s="474">
        <v>28624</v>
      </c>
      <c r="AE1841" s="474">
        <v>18299.199999999997</v>
      </c>
      <c r="AG1841" s="474">
        <v>28624</v>
      </c>
      <c r="AH1841" s="474">
        <v>18299.199999999997</v>
      </c>
      <c r="AP1841" s="535"/>
    </row>
    <row r="1842" spans="1:42" ht="24" customHeight="1" outlineLevel="1" x14ac:dyDescent="0.25">
      <c r="A1842" s="493"/>
      <c r="B1842" s="471" t="s">
        <v>8858</v>
      </c>
      <c r="C1842" s="469" t="s">
        <v>4641</v>
      </c>
      <c r="E1842" s="472" t="s">
        <v>11544</v>
      </c>
      <c r="F1842" s="469" t="s">
        <v>4455</v>
      </c>
      <c r="G1842" s="468">
        <v>12</v>
      </c>
      <c r="H1842" s="468">
        <v>6.55</v>
      </c>
      <c r="I1842" s="468">
        <v>7.55</v>
      </c>
      <c r="M1842" s="474">
        <f t="shared" si="106"/>
        <v>50147.11</v>
      </c>
      <c r="N1842" s="474">
        <f t="shared" si="107"/>
        <v>31592.6793</v>
      </c>
      <c r="P1842" s="488">
        <v>0.63</v>
      </c>
      <c r="R1842" s="474">
        <v>40503.440000000002</v>
      </c>
      <c r="S1842" s="474">
        <v>24302.04</v>
      </c>
      <c r="U1842" s="474">
        <v>40503.440000000002</v>
      </c>
      <c r="V1842" s="474">
        <v>24302.04</v>
      </c>
      <c r="X1842" s="465">
        <v>38574.699999999997</v>
      </c>
      <c r="Y1842" s="465">
        <v>23144.799999999999</v>
      </c>
      <c r="AA1842" s="474">
        <v>33543.199999999997</v>
      </c>
      <c r="AB1842" s="474">
        <v>20125.919999999998</v>
      </c>
      <c r="AD1842" s="474">
        <v>29168</v>
      </c>
      <c r="AE1842" s="474">
        <v>17500.8</v>
      </c>
      <c r="AG1842" s="474">
        <v>29168</v>
      </c>
      <c r="AH1842" s="474">
        <v>17500.8</v>
      </c>
      <c r="AP1842" s="535"/>
    </row>
    <row r="1843" spans="1:42" s="466" customFormat="1" ht="24" customHeight="1" outlineLevel="1" x14ac:dyDescent="0.25">
      <c r="A1843" s="492"/>
      <c r="B1843" s="462" t="s">
        <v>176</v>
      </c>
      <c r="C1843" s="461" t="s">
        <v>4641</v>
      </c>
      <c r="D1843" s="461"/>
      <c r="E1843" s="466" t="s">
        <v>11539</v>
      </c>
      <c r="F1843" s="461" t="s">
        <v>4455</v>
      </c>
      <c r="G1843" s="464">
        <v>15</v>
      </c>
      <c r="H1843" s="464">
        <v>8.1999999999999993</v>
      </c>
      <c r="I1843" s="464">
        <v>9.5</v>
      </c>
      <c r="J1843" s="464">
        <v>6048</v>
      </c>
      <c r="K1843" s="461">
        <v>378</v>
      </c>
      <c r="L1843" s="464"/>
      <c r="M1843" s="474">
        <f t="shared" si="106"/>
        <v>55282.5</v>
      </c>
      <c r="N1843" s="474">
        <f t="shared" si="107"/>
        <v>33169.5</v>
      </c>
      <c r="O1843" s="514"/>
      <c r="P1843" s="486">
        <v>0.6</v>
      </c>
      <c r="Q1843" s="514"/>
      <c r="R1843" s="474">
        <v>44651.25</v>
      </c>
      <c r="S1843" s="474">
        <v>26790.75</v>
      </c>
      <c r="T1843" s="514"/>
      <c r="U1843" s="474">
        <v>44651.25</v>
      </c>
      <c r="V1843" s="474">
        <v>26790.75</v>
      </c>
      <c r="W1843" s="514"/>
      <c r="X1843" s="465">
        <v>42525</v>
      </c>
      <c r="Y1843" s="465">
        <v>25515</v>
      </c>
      <c r="Z1843" s="514"/>
      <c r="AA1843" s="465">
        <v>36978.25</v>
      </c>
      <c r="AB1843" s="465">
        <v>22186.95</v>
      </c>
      <c r="AC1843" s="514"/>
      <c r="AD1843" s="465">
        <v>32155</v>
      </c>
      <c r="AE1843" s="465">
        <v>19293</v>
      </c>
      <c r="AF1843" s="514"/>
      <c r="AG1843" s="465">
        <v>32155</v>
      </c>
      <c r="AH1843" s="465">
        <v>19293</v>
      </c>
      <c r="AI1843" s="530"/>
      <c r="AJ1843" s="533"/>
      <c r="AK1843" s="533"/>
      <c r="AL1843" s="533"/>
      <c r="AM1843" s="533"/>
      <c r="AN1843" s="533"/>
      <c r="AO1843" s="533"/>
      <c r="AP1843" s="534"/>
    </row>
    <row r="1844" spans="1:42" ht="24" customHeight="1" outlineLevel="1" x14ac:dyDescent="0.25">
      <c r="A1844" s="493"/>
      <c r="B1844" s="471" t="s">
        <v>8859</v>
      </c>
      <c r="C1844" s="469" t="s">
        <v>4641</v>
      </c>
      <c r="E1844" s="472" t="s">
        <v>11540</v>
      </c>
      <c r="F1844" s="469" t="s">
        <v>4455</v>
      </c>
      <c r="G1844" s="468">
        <v>15</v>
      </c>
      <c r="H1844" s="468">
        <v>8.1999999999999993</v>
      </c>
      <c r="I1844" s="468">
        <v>9.5</v>
      </c>
      <c r="M1844" s="474">
        <f t="shared" si="106"/>
        <v>91378.95</v>
      </c>
      <c r="N1844" s="474">
        <f t="shared" si="107"/>
        <v>68534.212499999994</v>
      </c>
      <c r="P1844" s="488">
        <v>0.75</v>
      </c>
      <c r="R1844" s="474">
        <v>73806.080000000002</v>
      </c>
      <c r="S1844" s="474">
        <v>55945.58</v>
      </c>
      <c r="U1844" s="474">
        <v>73806.080000000002</v>
      </c>
      <c r="V1844" s="474">
        <v>55945.58</v>
      </c>
      <c r="X1844" s="465">
        <v>70291.5</v>
      </c>
      <c r="Y1844" s="465">
        <v>53281.5</v>
      </c>
      <c r="AA1844" s="474">
        <v>61123.08</v>
      </c>
      <c r="AB1844" s="474">
        <v>46331.78</v>
      </c>
      <c r="AD1844" s="474">
        <v>53150.5</v>
      </c>
      <c r="AE1844" s="474">
        <v>40288.5</v>
      </c>
      <c r="AG1844" s="474">
        <v>53150.5</v>
      </c>
      <c r="AH1844" s="474">
        <v>40288.5</v>
      </c>
      <c r="AP1844" s="535"/>
    </row>
    <row r="1845" spans="1:42" ht="24" customHeight="1" outlineLevel="1" x14ac:dyDescent="0.25">
      <c r="A1845" s="493"/>
      <c r="B1845" s="471" t="s">
        <v>8860</v>
      </c>
      <c r="C1845" s="469" t="s">
        <v>4641</v>
      </c>
      <c r="E1845" s="472" t="s">
        <v>11541</v>
      </c>
      <c r="F1845" s="469" t="s">
        <v>4455</v>
      </c>
      <c r="G1845" s="468">
        <v>15</v>
      </c>
      <c r="H1845" s="468">
        <v>8.1999999999999993</v>
      </c>
      <c r="I1845" s="468">
        <v>9.5</v>
      </c>
      <c r="M1845" s="474">
        <f t="shared" si="106"/>
        <v>85717.45</v>
      </c>
      <c r="N1845" s="474">
        <f t="shared" si="107"/>
        <v>61716.563999999998</v>
      </c>
      <c r="P1845" s="488">
        <v>0.72</v>
      </c>
      <c r="R1845" s="474">
        <v>69233.33</v>
      </c>
      <c r="S1845" s="474">
        <v>51372.93</v>
      </c>
      <c r="U1845" s="474">
        <v>69233.33</v>
      </c>
      <c r="V1845" s="474">
        <v>51372.93</v>
      </c>
      <c r="X1845" s="465">
        <v>65936.5</v>
      </c>
      <c r="Y1845" s="465">
        <v>48926.6</v>
      </c>
      <c r="AA1845" s="474">
        <v>57336.13</v>
      </c>
      <c r="AB1845" s="474">
        <v>42544.83</v>
      </c>
      <c r="AD1845" s="474">
        <v>49857.5</v>
      </c>
      <c r="AE1845" s="474">
        <v>36995.5</v>
      </c>
      <c r="AG1845" s="474">
        <v>49857.5</v>
      </c>
      <c r="AH1845" s="474">
        <v>36995.5</v>
      </c>
      <c r="AP1845" s="535"/>
    </row>
    <row r="1846" spans="1:42" ht="24" customHeight="1" outlineLevel="1" x14ac:dyDescent="0.25">
      <c r="A1846" s="493"/>
      <c r="B1846" s="471" t="s">
        <v>8861</v>
      </c>
      <c r="C1846" s="469" t="s">
        <v>4641</v>
      </c>
      <c r="E1846" s="472" t="s">
        <v>11542</v>
      </c>
      <c r="F1846" s="469" t="s">
        <v>4455</v>
      </c>
      <c r="G1846" s="468">
        <v>15</v>
      </c>
      <c r="H1846" s="468">
        <v>8.1999999999999993</v>
      </c>
      <c r="I1846" s="468">
        <v>9.5</v>
      </c>
      <c r="M1846" s="474">
        <f t="shared" si="106"/>
        <v>60944</v>
      </c>
      <c r="N1846" s="474">
        <f t="shared" si="107"/>
        <v>38394.720000000001</v>
      </c>
      <c r="P1846" s="488">
        <v>0.63</v>
      </c>
      <c r="R1846" s="474">
        <v>49224</v>
      </c>
      <c r="S1846" s="474">
        <v>31363.5</v>
      </c>
      <c r="U1846" s="474">
        <v>49224</v>
      </c>
      <c r="V1846" s="474">
        <v>31363.5</v>
      </c>
      <c r="X1846" s="465">
        <v>46880</v>
      </c>
      <c r="Y1846" s="465">
        <v>29870</v>
      </c>
      <c r="AA1846" s="474">
        <v>40765.199999999997</v>
      </c>
      <c r="AB1846" s="474">
        <v>25973.9</v>
      </c>
      <c r="AD1846" s="474">
        <v>35448</v>
      </c>
      <c r="AE1846" s="474">
        <v>22586</v>
      </c>
      <c r="AG1846" s="474">
        <v>35448</v>
      </c>
      <c r="AH1846" s="474">
        <v>22586</v>
      </c>
      <c r="AP1846" s="535"/>
    </row>
    <row r="1847" spans="1:42" ht="24" customHeight="1" outlineLevel="1" x14ac:dyDescent="0.25">
      <c r="A1847" s="493"/>
      <c r="B1847" s="471" t="s">
        <v>8862</v>
      </c>
      <c r="C1847" s="469" t="s">
        <v>4641</v>
      </c>
      <c r="E1847" s="472" t="s">
        <v>11543</v>
      </c>
      <c r="F1847" s="469" t="s">
        <v>4455</v>
      </c>
      <c r="G1847" s="468">
        <v>15</v>
      </c>
      <c r="H1847" s="468">
        <v>8.1999999999999993</v>
      </c>
      <c r="I1847" s="468">
        <v>9.5</v>
      </c>
      <c r="M1847" s="474">
        <f t="shared" si="106"/>
        <v>62470.720000000001</v>
      </c>
      <c r="N1847" s="474">
        <f t="shared" si="107"/>
        <v>39356.553599999999</v>
      </c>
      <c r="P1847" s="488">
        <v>0.63</v>
      </c>
      <c r="R1847" s="474">
        <v>50457.120000000003</v>
      </c>
      <c r="S1847" s="474">
        <v>30274.23</v>
      </c>
      <c r="U1847" s="474">
        <v>50457.120000000003</v>
      </c>
      <c r="V1847" s="474">
        <v>30274.23</v>
      </c>
      <c r="X1847" s="465">
        <v>48054.400000000001</v>
      </c>
      <c r="Y1847" s="465">
        <v>28832.6</v>
      </c>
      <c r="AA1847" s="474">
        <v>41786.400000000001</v>
      </c>
      <c r="AB1847" s="474">
        <v>25071.84</v>
      </c>
      <c r="AD1847" s="474">
        <v>36336</v>
      </c>
      <c r="AE1847" s="474">
        <v>21801.599999999999</v>
      </c>
      <c r="AG1847" s="474">
        <v>36336</v>
      </c>
      <c r="AH1847" s="474">
        <v>21801.599999999999</v>
      </c>
      <c r="AP1847" s="535"/>
    </row>
    <row r="1848" spans="1:42" s="466" customFormat="1" ht="24" customHeight="1" outlineLevel="1" x14ac:dyDescent="0.25">
      <c r="A1848" s="492"/>
      <c r="B1848" s="462" t="s">
        <v>177</v>
      </c>
      <c r="C1848" s="461" t="s">
        <v>4641</v>
      </c>
      <c r="D1848" s="461"/>
      <c r="E1848" s="466" t="s">
        <v>24263</v>
      </c>
      <c r="F1848" s="461" t="s">
        <v>4455</v>
      </c>
      <c r="G1848" s="464">
        <v>4</v>
      </c>
      <c r="H1848" s="464">
        <v>2.2000000000000002</v>
      </c>
      <c r="I1848" s="464">
        <v>2.2000000000000002</v>
      </c>
      <c r="J1848" s="464">
        <v>285</v>
      </c>
      <c r="K1848" s="461">
        <v>10</v>
      </c>
      <c r="L1848" s="464"/>
      <c r="M1848" s="474">
        <f t="shared" si="106"/>
        <v>34654.879999999997</v>
      </c>
      <c r="N1848" s="474">
        <f t="shared" si="107"/>
        <v>24258.416000000001</v>
      </c>
      <c r="O1848" s="514"/>
      <c r="P1848" s="486">
        <v>0.70000000000000007</v>
      </c>
      <c r="Q1848" s="514"/>
      <c r="R1848" s="474">
        <v>27990.48</v>
      </c>
      <c r="S1848" s="474">
        <v>19593.32</v>
      </c>
      <c r="T1848" s="514"/>
      <c r="U1848" s="474">
        <v>27990.48</v>
      </c>
      <c r="V1848" s="474">
        <v>19593.32</v>
      </c>
      <c r="W1848" s="514"/>
      <c r="X1848" s="465">
        <v>26657.599999999999</v>
      </c>
      <c r="Y1848" s="465">
        <v>18660.3</v>
      </c>
      <c r="Z1848" s="514"/>
      <c r="AA1848" s="465">
        <v>23180.55</v>
      </c>
      <c r="AB1848" s="465">
        <v>16226.39</v>
      </c>
      <c r="AC1848" s="514"/>
      <c r="AD1848" s="465">
        <v>20157</v>
      </c>
      <c r="AE1848" s="465">
        <v>14109.9</v>
      </c>
      <c r="AF1848" s="514" t="s">
        <v>18057</v>
      </c>
      <c r="AG1848" s="465">
        <v>18325</v>
      </c>
      <c r="AH1848" s="465">
        <v>13743.75</v>
      </c>
      <c r="AI1848" s="530"/>
      <c r="AJ1848" s="533"/>
      <c r="AK1848" s="533"/>
      <c r="AL1848" s="533"/>
      <c r="AM1848" s="533"/>
      <c r="AN1848" s="533"/>
      <c r="AO1848" s="533"/>
      <c r="AP1848" s="534"/>
    </row>
    <row r="1849" spans="1:42" s="466" customFormat="1" ht="24" customHeight="1" outlineLevel="1" x14ac:dyDescent="0.25">
      <c r="A1849" s="492"/>
      <c r="B1849" s="462" t="s">
        <v>178</v>
      </c>
      <c r="C1849" s="461" t="s">
        <v>4641</v>
      </c>
      <c r="D1849" s="461"/>
      <c r="E1849" s="466" t="s">
        <v>24263</v>
      </c>
      <c r="F1849" s="461" t="s">
        <v>4455</v>
      </c>
      <c r="G1849" s="464">
        <v>8</v>
      </c>
      <c r="H1849" s="464">
        <v>4.4000000000000004</v>
      </c>
      <c r="I1849" s="464">
        <v>4.4000000000000004</v>
      </c>
      <c r="J1849" s="464"/>
      <c r="K1849" s="461">
        <v>0</v>
      </c>
      <c r="L1849" s="464"/>
      <c r="M1849" s="474">
        <f t="shared" si="106"/>
        <v>71233.63</v>
      </c>
      <c r="N1849" s="474">
        <f t="shared" si="107"/>
        <v>49863.541000000005</v>
      </c>
      <c r="O1849" s="514"/>
      <c r="P1849" s="486">
        <v>0.70000000000000007</v>
      </c>
      <c r="Q1849" s="514"/>
      <c r="R1849" s="474">
        <v>57534.86</v>
      </c>
      <c r="S1849" s="474">
        <v>40274.43</v>
      </c>
      <c r="T1849" s="514"/>
      <c r="U1849" s="474">
        <v>57534.86</v>
      </c>
      <c r="V1849" s="474">
        <v>40274.43</v>
      </c>
      <c r="W1849" s="514"/>
      <c r="X1849" s="465">
        <v>54795.1</v>
      </c>
      <c r="Y1849" s="465">
        <v>38356.6</v>
      </c>
      <c r="Z1849" s="514"/>
      <c r="AA1849" s="465">
        <v>47647.95</v>
      </c>
      <c r="AB1849" s="465">
        <v>33353.57</v>
      </c>
      <c r="AC1849" s="514"/>
      <c r="AD1849" s="465">
        <v>41433</v>
      </c>
      <c r="AE1849" s="465">
        <v>29003.1</v>
      </c>
      <c r="AF1849" s="514" t="s">
        <v>18057</v>
      </c>
      <c r="AG1849" s="465">
        <v>37667</v>
      </c>
      <c r="AH1849" s="465">
        <v>28250.25</v>
      </c>
      <c r="AI1849" s="530"/>
      <c r="AJ1849" s="533"/>
      <c r="AK1849" s="533"/>
      <c r="AL1849" s="533"/>
      <c r="AM1849" s="533"/>
      <c r="AN1849" s="533"/>
      <c r="AO1849" s="533"/>
      <c r="AP1849" s="534"/>
    </row>
    <row r="1850" spans="1:42" s="466" customFormat="1" ht="24" customHeight="1" outlineLevel="1" x14ac:dyDescent="0.25">
      <c r="A1850" s="492"/>
      <c r="B1850" s="462" t="s">
        <v>179</v>
      </c>
      <c r="C1850" s="461" t="s">
        <v>4641</v>
      </c>
      <c r="D1850" s="461"/>
      <c r="E1850" s="466" t="s">
        <v>24263</v>
      </c>
      <c r="F1850" s="461" t="s">
        <v>4455</v>
      </c>
      <c r="G1850" s="464">
        <v>10</v>
      </c>
      <c r="H1850" s="464">
        <v>5.5</v>
      </c>
      <c r="I1850" s="464">
        <v>5.5</v>
      </c>
      <c r="J1850" s="464"/>
      <c r="K1850" s="461">
        <v>0</v>
      </c>
      <c r="L1850" s="464"/>
      <c r="M1850" s="474">
        <f t="shared" si="106"/>
        <v>98939.36</v>
      </c>
      <c r="N1850" s="474">
        <f t="shared" si="107"/>
        <v>69257.552000000011</v>
      </c>
      <c r="O1850" s="514"/>
      <c r="P1850" s="486">
        <v>0.70000000000000007</v>
      </c>
      <c r="Q1850" s="514"/>
      <c r="R1850" s="474">
        <v>79912.56</v>
      </c>
      <c r="S1850" s="474">
        <v>55938.86</v>
      </c>
      <c r="T1850" s="514"/>
      <c r="U1850" s="474">
        <v>79912.56</v>
      </c>
      <c r="V1850" s="474">
        <v>55938.86</v>
      </c>
      <c r="W1850" s="514"/>
      <c r="X1850" s="465">
        <v>76107.199999999997</v>
      </c>
      <c r="Y1850" s="465">
        <v>53275.1</v>
      </c>
      <c r="Z1850" s="514"/>
      <c r="AA1850" s="465">
        <v>66180.2</v>
      </c>
      <c r="AB1850" s="465">
        <v>46326.14</v>
      </c>
      <c r="AC1850" s="514"/>
      <c r="AD1850" s="465">
        <v>57548</v>
      </c>
      <c r="AE1850" s="465">
        <v>40283.599999999999</v>
      </c>
      <c r="AF1850" s="514" t="s">
        <v>18057</v>
      </c>
      <c r="AG1850" s="465">
        <v>52317</v>
      </c>
      <c r="AH1850" s="465">
        <v>39237.75</v>
      </c>
      <c r="AI1850" s="530"/>
      <c r="AJ1850" s="533"/>
      <c r="AK1850" s="533"/>
      <c r="AL1850" s="533"/>
      <c r="AM1850" s="533"/>
      <c r="AN1850" s="533"/>
      <c r="AO1850" s="533"/>
      <c r="AP1850" s="534"/>
    </row>
    <row r="1851" spans="1:42" s="466" customFormat="1" ht="24" customHeight="1" outlineLevel="1" x14ac:dyDescent="0.25">
      <c r="A1851" s="492"/>
      <c r="B1851" s="462" t="s">
        <v>180</v>
      </c>
      <c r="C1851" s="461" t="s">
        <v>4641</v>
      </c>
      <c r="D1851" s="461"/>
      <c r="E1851" s="466" t="s">
        <v>24263</v>
      </c>
      <c r="F1851" s="461" t="s">
        <v>4455</v>
      </c>
      <c r="G1851" s="464">
        <v>12</v>
      </c>
      <c r="H1851" s="464">
        <v>6.6</v>
      </c>
      <c r="I1851" s="464">
        <v>6.6</v>
      </c>
      <c r="J1851" s="464"/>
      <c r="K1851" s="461">
        <v>0</v>
      </c>
      <c r="L1851" s="464"/>
      <c r="M1851" s="474">
        <f t="shared" si="106"/>
        <v>135017.87</v>
      </c>
      <c r="N1851" s="474">
        <f t="shared" si="107"/>
        <v>94512.509000000005</v>
      </c>
      <c r="O1851" s="514"/>
      <c r="P1851" s="486">
        <v>0.70000000000000007</v>
      </c>
      <c r="Q1851" s="514"/>
      <c r="R1851" s="474">
        <v>109052.9</v>
      </c>
      <c r="S1851" s="474">
        <v>76337</v>
      </c>
      <c r="T1851" s="514"/>
      <c r="U1851" s="474">
        <v>109052.9</v>
      </c>
      <c r="V1851" s="474">
        <v>76337</v>
      </c>
      <c r="W1851" s="514"/>
      <c r="X1851" s="465">
        <v>103859.9</v>
      </c>
      <c r="Y1851" s="465">
        <v>72701.899999999994</v>
      </c>
      <c r="Z1851" s="514"/>
      <c r="AA1851" s="465">
        <v>90312.95</v>
      </c>
      <c r="AB1851" s="465">
        <v>63219.07</v>
      </c>
      <c r="AC1851" s="514"/>
      <c r="AD1851" s="465">
        <v>78533</v>
      </c>
      <c r="AE1851" s="465">
        <v>54973.1</v>
      </c>
      <c r="AF1851" s="514" t="s">
        <v>18057</v>
      </c>
      <c r="AG1851" s="465">
        <v>71394</v>
      </c>
      <c r="AH1851" s="465">
        <v>53545.5</v>
      </c>
      <c r="AI1851" s="530"/>
      <c r="AJ1851" s="533"/>
      <c r="AK1851" s="533"/>
      <c r="AL1851" s="533"/>
      <c r="AM1851" s="533"/>
      <c r="AN1851" s="533"/>
      <c r="AO1851" s="533"/>
      <c r="AP1851" s="534"/>
    </row>
    <row r="1852" spans="1:42" s="466" customFormat="1" ht="24" customHeight="1" outlineLevel="1" x14ac:dyDescent="0.25">
      <c r="A1852" s="492"/>
      <c r="B1852" s="462" t="s">
        <v>181</v>
      </c>
      <c r="C1852" s="461" t="s">
        <v>4641</v>
      </c>
      <c r="D1852" s="461"/>
      <c r="E1852" s="466" t="s">
        <v>8863</v>
      </c>
      <c r="F1852" s="461" t="s">
        <v>4455</v>
      </c>
      <c r="G1852" s="464">
        <v>4.4000000000000004</v>
      </c>
      <c r="H1852" s="464">
        <v>2.88</v>
      </c>
      <c r="I1852" s="464">
        <v>2.5</v>
      </c>
      <c r="J1852" s="464">
        <v>1728</v>
      </c>
      <c r="K1852" s="461">
        <v>108</v>
      </c>
      <c r="L1852" s="464"/>
      <c r="M1852" s="474">
        <f t="shared" si="106"/>
        <v>10999.82</v>
      </c>
      <c r="N1852" s="474">
        <f t="shared" si="107"/>
        <v>6599.8919999999998</v>
      </c>
      <c r="O1852" s="514"/>
      <c r="P1852" s="486">
        <v>0.6</v>
      </c>
      <c r="Q1852" s="514"/>
      <c r="R1852" s="474">
        <v>8884.4699999999993</v>
      </c>
      <c r="S1852" s="474">
        <v>5330.64</v>
      </c>
      <c r="T1852" s="514"/>
      <c r="U1852" s="474">
        <v>8884.4699999999993</v>
      </c>
      <c r="V1852" s="474">
        <v>5330.64</v>
      </c>
      <c r="W1852" s="514"/>
      <c r="X1852" s="465">
        <v>8461.4</v>
      </c>
      <c r="Y1852" s="465">
        <v>5076.8</v>
      </c>
      <c r="Z1852" s="514"/>
      <c r="AA1852" s="465">
        <v>7357.7</v>
      </c>
      <c r="AB1852" s="465">
        <v>4414.62</v>
      </c>
      <c r="AC1852" s="514"/>
      <c r="AD1852" s="465">
        <v>6398</v>
      </c>
      <c r="AE1852" s="465">
        <v>3838.7999999999997</v>
      </c>
      <c r="AF1852" s="514"/>
      <c r="AG1852" s="465">
        <v>6398</v>
      </c>
      <c r="AH1852" s="465">
        <v>3838.7999999999997</v>
      </c>
      <c r="AI1852" s="530"/>
      <c r="AJ1852" s="533"/>
      <c r="AK1852" s="533"/>
      <c r="AL1852" s="533"/>
      <c r="AM1852" s="533"/>
      <c r="AN1852" s="533"/>
      <c r="AO1852" s="533"/>
      <c r="AP1852" s="534"/>
    </row>
    <row r="1853" spans="1:42" ht="24" customHeight="1" outlineLevel="1" x14ac:dyDescent="0.25">
      <c r="A1853" s="493"/>
      <c r="B1853" s="471" t="s">
        <v>182</v>
      </c>
      <c r="C1853" s="469" t="s">
        <v>4641</v>
      </c>
      <c r="E1853" s="472" t="s">
        <v>11546</v>
      </c>
      <c r="F1853" s="469" t="s">
        <v>4455</v>
      </c>
      <c r="G1853" s="468">
        <v>4.4000000000000004</v>
      </c>
      <c r="H1853" s="468">
        <v>2.88</v>
      </c>
      <c r="I1853" s="468">
        <v>2.5</v>
      </c>
      <c r="J1853" s="468">
        <v>1879</v>
      </c>
      <c r="M1853" s="474">
        <f t="shared" si="106"/>
        <v>21829.34</v>
      </c>
      <c r="N1853" s="474">
        <f t="shared" si="107"/>
        <v>16372.005000000001</v>
      </c>
      <c r="P1853" s="488">
        <v>0.75</v>
      </c>
      <c r="R1853" s="474">
        <v>17631.39</v>
      </c>
      <c r="S1853" s="474">
        <v>14077.56</v>
      </c>
      <c r="U1853" s="474">
        <v>17631.39</v>
      </c>
      <c r="V1853" s="474">
        <v>14077.56</v>
      </c>
      <c r="X1853" s="465">
        <v>16791.8</v>
      </c>
      <c r="Y1853" s="465">
        <v>13407.2</v>
      </c>
      <c r="AA1853" s="474">
        <v>14601.55</v>
      </c>
      <c r="AB1853" s="474">
        <v>11658.47</v>
      </c>
      <c r="AD1853" s="474">
        <v>12697</v>
      </c>
      <c r="AE1853" s="474">
        <v>10137.799999999999</v>
      </c>
      <c r="AG1853" s="474">
        <v>12697</v>
      </c>
      <c r="AH1853" s="474">
        <v>10137.799999999999</v>
      </c>
      <c r="AP1853" s="535"/>
    </row>
    <row r="1854" spans="1:42" ht="24" customHeight="1" outlineLevel="1" x14ac:dyDescent="0.25">
      <c r="A1854" s="493"/>
      <c r="B1854" s="471" t="s">
        <v>183</v>
      </c>
      <c r="C1854" s="469" t="s">
        <v>4641</v>
      </c>
      <c r="E1854" s="472" t="s">
        <v>11547</v>
      </c>
      <c r="F1854" s="469" t="s">
        <v>4455</v>
      </c>
      <c r="G1854" s="468">
        <v>4.4000000000000004</v>
      </c>
      <c r="H1854" s="468">
        <v>2.88</v>
      </c>
      <c r="I1854" s="468">
        <v>2.5</v>
      </c>
      <c r="J1854" s="468">
        <v>1759</v>
      </c>
      <c r="M1854" s="474">
        <f t="shared" si="106"/>
        <v>20429.89</v>
      </c>
      <c r="N1854" s="474">
        <f t="shared" si="107"/>
        <v>14709.520799999998</v>
      </c>
      <c r="P1854" s="488">
        <v>0.72</v>
      </c>
      <c r="R1854" s="474">
        <v>16501.07</v>
      </c>
      <c r="S1854" s="474">
        <v>12947.24</v>
      </c>
      <c r="U1854" s="474">
        <v>16501.07</v>
      </c>
      <c r="V1854" s="474">
        <v>12947.24</v>
      </c>
      <c r="X1854" s="465">
        <v>15715.3</v>
      </c>
      <c r="Y1854" s="465">
        <v>12330.7</v>
      </c>
      <c r="AA1854" s="474">
        <v>13665.45</v>
      </c>
      <c r="AB1854" s="474">
        <v>10722.37</v>
      </c>
      <c r="AD1854" s="474">
        <v>11883</v>
      </c>
      <c r="AE1854" s="474">
        <v>9323.7999999999993</v>
      </c>
      <c r="AG1854" s="474">
        <v>11883</v>
      </c>
      <c r="AH1854" s="474">
        <v>9323.7999999999993</v>
      </c>
      <c r="AP1854" s="535"/>
    </row>
    <row r="1855" spans="1:42" ht="24" customHeight="1" outlineLevel="1" x14ac:dyDescent="0.25">
      <c r="A1855" s="493"/>
      <c r="B1855" s="471" t="s">
        <v>184</v>
      </c>
      <c r="C1855" s="469" t="s">
        <v>4641</v>
      </c>
      <c r="E1855" s="472" t="s">
        <v>11548</v>
      </c>
      <c r="F1855" s="469" t="s">
        <v>4455</v>
      </c>
      <c r="G1855" s="468">
        <v>4.4000000000000004</v>
      </c>
      <c r="H1855" s="468">
        <v>2.88</v>
      </c>
      <c r="I1855" s="468">
        <v>2.5</v>
      </c>
      <c r="J1855" s="468">
        <v>1848</v>
      </c>
      <c r="M1855" s="474">
        <f t="shared" si="106"/>
        <v>12399.27</v>
      </c>
      <c r="N1855" s="474">
        <f t="shared" si="107"/>
        <v>7811.5401000000002</v>
      </c>
      <c r="P1855" s="488">
        <v>0.63</v>
      </c>
      <c r="R1855" s="474">
        <v>10014.799999999999</v>
      </c>
      <c r="S1855" s="474">
        <v>6460.97</v>
      </c>
      <c r="U1855" s="474">
        <v>10014.799999999999</v>
      </c>
      <c r="V1855" s="474">
        <v>6460.97</v>
      </c>
      <c r="X1855" s="465">
        <v>9537.9</v>
      </c>
      <c r="Y1855" s="465">
        <v>6153.3</v>
      </c>
      <c r="AA1855" s="474">
        <v>8293.7999999999993</v>
      </c>
      <c r="AB1855" s="474">
        <v>5350.72</v>
      </c>
      <c r="AD1855" s="474">
        <v>7212</v>
      </c>
      <c r="AE1855" s="474">
        <v>4652.7999999999993</v>
      </c>
      <c r="AG1855" s="474">
        <v>7212</v>
      </c>
      <c r="AH1855" s="474">
        <v>4652.7999999999993</v>
      </c>
      <c r="AP1855" s="535"/>
    </row>
    <row r="1856" spans="1:42" ht="24" customHeight="1" outlineLevel="1" x14ac:dyDescent="0.25">
      <c r="A1856" s="493"/>
      <c r="B1856" s="471" t="s">
        <v>8864</v>
      </c>
      <c r="C1856" s="469" t="s">
        <v>4641</v>
      </c>
      <c r="E1856" s="472" t="s">
        <v>11549</v>
      </c>
      <c r="F1856" s="469" t="s">
        <v>4455</v>
      </c>
      <c r="G1856" s="468">
        <v>4.4000000000000004</v>
      </c>
      <c r="H1856" s="468">
        <v>2.88</v>
      </c>
      <c r="I1856" s="468">
        <v>2.5</v>
      </c>
      <c r="M1856" s="474">
        <f t="shared" si="106"/>
        <v>12430.210000000001</v>
      </c>
      <c r="N1856" s="474">
        <f t="shared" si="107"/>
        <v>7831.0323000000008</v>
      </c>
      <c r="P1856" s="488">
        <v>0.63</v>
      </c>
      <c r="R1856" s="474">
        <v>10039.790000000001</v>
      </c>
      <c r="S1856" s="474">
        <v>6023.85</v>
      </c>
      <c r="U1856" s="474">
        <v>10039.790000000001</v>
      </c>
      <c r="V1856" s="474">
        <v>6023.85</v>
      </c>
      <c r="X1856" s="465">
        <v>9561.7000000000007</v>
      </c>
      <c r="Y1856" s="465">
        <v>5737</v>
      </c>
      <c r="AA1856" s="474">
        <v>8314.5</v>
      </c>
      <c r="AB1856" s="474">
        <v>4988.7</v>
      </c>
      <c r="AD1856" s="474">
        <v>7230</v>
      </c>
      <c r="AE1856" s="474">
        <v>4338</v>
      </c>
      <c r="AG1856" s="474">
        <v>7230</v>
      </c>
      <c r="AH1856" s="474">
        <v>4338</v>
      </c>
      <c r="AP1856" s="535"/>
    </row>
    <row r="1857" spans="1:42" ht="24" customHeight="1" outlineLevel="1" x14ac:dyDescent="0.25">
      <c r="A1857" s="493"/>
      <c r="B1857" s="471" t="s">
        <v>8865</v>
      </c>
      <c r="C1857" s="469" t="s">
        <v>4641</v>
      </c>
      <c r="E1857" s="472" t="s">
        <v>11550</v>
      </c>
      <c r="F1857" s="469" t="s">
        <v>4455</v>
      </c>
      <c r="G1857" s="468">
        <v>4.4000000000000004</v>
      </c>
      <c r="H1857" s="468">
        <v>2.88</v>
      </c>
      <c r="I1857" s="468">
        <v>2.5</v>
      </c>
      <c r="M1857" s="474">
        <f t="shared" si="106"/>
        <v>0</v>
      </c>
      <c r="N1857" s="474">
        <f t="shared" si="107"/>
        <v>0</v>
      </c>
      <c r="P1857" s="488">
        <v>0.72</v>
      </c>
      <c r="R1857" s="474">
        <v>0</v>
      </c>
      <c r="S1857" s="474">
        <v>0</v>
      </c>
      <c r="U1857" s="474">
        <v>0</v>
      </c>
      <c r="V1857" s="474">
        <v>0</v>
      </c>
      <c r="X1857" s="465">
        <v>0</v>
      </c>
      <c r="Y1857" s="465">
        <v>0</v>
      </c>
      <c r="AA1857" s="474">
        <v>0</v>
      </c>
      <c r="AB1857" s="474">
        <v>0</v>
      </c>
      <c r="AD1857" s="474"/>
      <c r="AE1857" s="474"/>
      <c r="AG1857" s="474"/>
      <c r="AH1857" s="474"/>
      <c r="AP1857" s="535"/>
    </row>
    <row r="1858" spans="1:42" ht="24" customHeight="1" outlineLevel="1" x14ac:dyDescent="0.25">
      <c r="A1858" s="493"/>
      <c r="B1858" s="471" t="s">
        <v>19859</v>
      </c>
      <c r="C1858" s="469" t="s">
        <v>4641</v>
      </c>
      <c r="E1858" s="472" t="s">
        <v>19860</v>
      </c>
      <c r="F1858" s="469" t="s">
        <v>4455</v>
      </c>
      <c r="G1858" s="468">
        <v>4.4000000000000004</v>
      </c>
      <c r="H1858" s="468">
        <v>2.88</v>
      </c>
      <c r="I1858" s="468">
        <v>2.5</v>
      </c>
      <c r="M1858" s="474">
        <f t="shared" si="106"/>
        <v>0</v>
      </c>
      <c r="N1858" s="474">
        <f t="shared" si="107"/>
        <v>0</v>
      </c>
      <c r="P1858" s="488">
        <v>0.75</v>
      </c>
      <c r="R1858" s="474">
        <v>0</v>
      </c>
      <c r="S1858" s="474">
        <v>0</v>
      </c>
      <c r="U1858" s="474">
        <v>0</v>
      </c>
      <c r="V1858" s="474">
        <v>0</v>
      </c>
      <c r="X1858" s="465">
        <v>0</v>
      </c>
      <c r="Y1858" s="465">
        <v>0</v>
      </c>
      <c r="AA1858" s="474">
        <v>0</v>
      </c>
      <c r="AB1858" s="474">
        <v>0</v>
      </c>
      <c r="AD1858" s="474"/>
      <c r="AE1858" s="474"/>
      <c r="AG1858" s="474"/>
      <c r="AH1858" s="474"/>
      <c r="AP1858" s="535"/>
    </row>
    <row r="1859" spans="1:42" s="466" customFormat="1" ht="24" customHeight="1" outlineLevel="1" x14ac:dyDescent="0.25">
      <c r="A1859" s="492"/>
      <c r="B1859" s="462" t="s">
        <v>185</v>
      </c>
      <c r="C1859" s="461" t="s">
        <v>4641</v>
      </c>
      <c r="D1859" s="461"/>
      <c r="E1859" s="466" t="s">
        <v>8863</v>
      </c>
      <c r="F1859" s="461" t="s">
        <v>4455</v>
      </c>
      <c r="G1859" s="464">
        <v>6.6</v>
      </c>
      <c r="H1859" s="464">
        <v>4.3499999999999996</v>
      </c>
      <c r="I1859" s="464">
        <v>3.8</v>
      </c>
      <c r="J1859" s="464">
        <v>2784</v>
      </c>
      <c r="K1859" s="461">
        <v>174</v>
      </c>
      <c r="L1859" s="464"/>
      <c r="M1859" s="474">
        <f t="shared" si="106"/>
        <v>17718.61</v>
      </c>
      <c r="N1859" s="474">
        <f t="shared" si="107"/>
        <v>10631.165999999999</v>
      </c>
      <c r="O1859" s="514"/>
      <c r="P1859" s="486">
        <v>0.6</v>
      </c>
      <c r="Q1859" s="514"/>
      <c r="R1859" s="474">
        <v>14311.19</v>
      </c>
      <c r="S1859" s="474">
        <v>8586.69</v>
      </c>
      <c r="T1859" s="514"/>
      <c r="U1859" s="474">
        <v>14311.19</v>
      </c>
      <c r="V1859" s="474">
        <v>8586.69</v>
      </c>
      <c r="W1859" s="514"/>
      <c r="X1859" s="465">
        <v>13629.7</v>
      </c>
      <c r="Y1859" s="465">
        <v>8177.8</v>
      </c>
      <c r="Z1859" s="514"/>
      <c r="AA1859" s="465">
        <v>11851.9</v>
      </c>
      <c r="AB1859" s="465">
        <v>7111.14</v>
      </c>
      <c r="AC1859" s="514"/>
      <c r="AD1859" s="465">
        <v>10306</v>
      </c>
      <c r="AE1859" s="465">
        <v>6183.5999999999995</v>
      </c>
      <c r="AF1859" s="514"/>
      <c r="AG1859" s="465">
        <v>10306</v>
      </c>
      <c r="AH1859" s="465">
        <v>6183.5999999999995</v>
      </c>
      <c r="AI1859" s="530"/>
      <c r="AJ1859" s="533"/>
      <c r="AK1859" s="533"/>
      <c r="AL1859" s="533"/>
      <c r="AM1859" s="533"/>
      <c r="AN1859" s="533"/>
      <c r="AO1859" s="533"/>
      <c r="AP1859" s="534"/>
    </row>
    <row r="1860" spans="1:42" ht="24" customHeight="1" outlineLevel="1" x14ac:dyDescent="0.25">
      <c r="A1860" s="493"/>
      <c r="B1860" s="471" t="s">
        <v>186</v>
      </c>
      <c r="C1860" s="469" t="s">
        <v>4641</v>
      </c>
      <c r="E1860" s="472" t="s">
        <v>11546</v>
      </c>
      <c r="F1860" s="469" t="s">
        <v>4455</v>
      </c>
      <c r="G1860" s="468">
        <v>6.6</v>
      </c>
      <c r="H1860" s="468">
        <v>4.3499999999999996</v>
      </c>
      <c r="I1860" s="468">
        <v>3.8</v>
      </c>
      <c r="J1860" s="468">
        <v>2986</v>
      </c>
      <c r="M1860" s="474">
        <f t="shared" si="106"/>
        <v>31960.629999999997</v>
      </c>
      <c r="N1860" s="474">
        <f t="shared" si="107"/>
        <v>23970.472499999996</v>
      </c>
      <c r="P1860" s="488">
        <v>0.75</v>
      </c>
      <c r="R1860" s="474">
        <v>25814.36</v>
      </c>
      <c r="S1860" s="474">
        <v>20089.86</v>
      </c>
      <c r="U1860" s="474">
        <v>25814.36</v>
      </c>
      <c r="V1860" s="474">
        <v>20089.86</v>
      </c>
      <c r="X1860" s="465">
        <v>24585.1</v>
      </c>
      <c r="Y1860" s="465">
        <v>19133.2</v>
      </c>
      <c r="AA1860" s="474">
        <v>21378.33</v>
      </c>
      <c r="AB1860" s="474">
        <v>16637.57</v>
      </c>
      <c r="AD1860" s="474">
        <v>18589.849999999999</v>
      </c>
      <c r="AE1860" s="474">
        <v>14467.449999999997</v>
      </c>
      <c r="AG1860" s="474">
        <v>18589.849999999999</v>
      </c>
      <c r="AH1860" s="474">
        <v>14467.449999999997</v>
      </c>
      <c r="AP1860" s="535"/>
    </row>
    <row r="1861" spans="1:42" ht="24" customHeight="1" outlineLevel="1" x14ac:dyDescent="0.25">
      <c r="A1861" s="493"/>
      <c r="B1861" s="471" t="s">
        <v>187</v>
      </c>
      <c r="C1861" s="469" t="s">
        <v>4641</v>
      </c>
      <c r="E1861" s="472" t="s">
        <v>11547</v>
      </c>
      <c r="F1861" s="469" t="s">
        <v>4455</v>
      </c>
      <c r="G1861" s="468">
        <v>6.6</v>
      </c>
      <c r="H1861" s="468">
        <v>4.3499999999999996</v>
      </c>
      <c r="I1861" s="468">
        <v>3.8</v>
      </c>
      <c r="J1861" s="468">
        <v>2830</v>
      </c>
      <c r="M1861" s="474">
        <f t="shared" si="106"/>
        <v>30115.8</v>
      </c>
      <c r="N1861" s="474">
        <f t="shared" si="107"/>
        <v>21683.376</v>
      </c>
      <c r="P1861" s="488">
        <v>0.72</v>
      </c>
      <c r="R1861" s="474">
        <v>24324.3</v>
      </c>
      <c r="S1861" s="474">
        <v>18599.91</v>
      </c>
      <c r="U1861" s="474">
        <v>24324.3</v>
      </c>
      <c r="V1861" s="474">
        <v>18599.91</v>
      </c>
      <c r="X1861" s="465">
        <v>23166</v>
      </c>
      <c r="Y1861" s="465">
        <v>17714.2</v>
      </c>
      <c r="AA1861" s="474">
        <v>20144.38</v>
      </c>
      <c r="AB1861" s="474">
        <v>15403.62</v>
      </c>
      <c r="AD1861" s="474">
        <v>17516.849999999999</v>
      </c>
      <c r="AE1861" s="474">
        <v>13394.449999999999</v>
      </c>
      <c r="AG1861" s="474">
        <v>17516.849999999999</v>
      </c>
      <c r="AH1861" s="474">
        <v>13394.449999999999</v>
      </c>
      <c r="AP1861" s="535"/>
    </row>
    <row r="1862" spans="1:42" ht="24" customHeight="1" outlineLevel="1" x14ac:dyDescent="0.25">
      <c r="A1862" s="493"/>
      <c r="B1862" s="471" t="s">
        <v>188</v>
      </c>
      <c r="C1862" s="469" t="s">
        <v>4641</v>
      </c>
      <c r="E1862" s="472" t="s">
        <v>11548</v>
      </c>
      <c r="F1862" s="469" t="s">
        <v>4455</v>
      </c>
      <c r="G1862" s="468">
        <v>6.6</v>
      </c>
      <c r="H1862" s="468">
        <v>4.3499999999999996</v>
      </c>
      <c r="I1862" s="468">
        <v>3.8</v>
      </c>
      <c r="J1862" s="468">
        <v>2940</v>
      </c>
      <c r="M1862" s="474">
        <f t="shared" si="106"/>
        <v>19563.310000000001</v>
      </c>
      <c r="N1862" s="474">
        <f t="shared" si="107"/>
        <v>12324.885300000002</v>
      </c>
      <c r="P1862" s="488">
        <v>0.63</v>
      </c>
      <c r="R1862" s="474">
        <v>15801.14</v>
      </c>
      <c r="S1862" s="474">
        <v>10076.75</v>
      </c>
      <c r="U1862" s="474">
        <v>15801.14</v>
      </c>
      <c r="V1862" s="474">
        <v>10076.75</v>
      </c>
      <c r="X1862" s="465">
        <v>15048.7</v>
      </c>
      <c r="Y1862" s="465">
        <v>9596.9</v>
      </c>
      <c r="AA1862" s="474">
        <v>13085.85</v>
      </c>
      <c r="AB1862" s="474">
        <v>8345.09</v>
      </c>
      <c r="AD1862" s="474">
        <v>11379</v>
      </c>
      <c r="AE1862" s="474">
        <v>7256.5999999999995</v>
      </c>
      <c r="AG1862" s="474">
        <v>11379</v>
      </c>
      <c r="AH1862" s="474">
        <v>7256.5999999999995</v>
      </c>
      <c r="AP1862" s="535"/>
    </row>
    <row r="1863" spans="1:42" ht="24" customHeight="1" outlineLevel="1" x14ac:dyDescent="0.25">
      <c r="A1863" s="493"/>
      <c r="B1863" s="471" t="s">
        <v>8866</v>
      </c>
      <c r="C1863" s="469" t="s">
        <v>4641</v>
      </c>
      <c r="E1863" s="472" t="s">
        <v>11549</v>
      </c>
      <c r="F1863" s="469" t="s">
        <v>4455</v>
      </c>
      <c r="G1863" s="468">
        <v>6.6</v>
      </c>
      <c r="H1863" s="468">
        <v>4.3499999999999996</v>
      </c>
      <c r="I1863" s="468">
        <v>3.8</v>
      </c>
      <c r="M1863" s="474">
        <f t="shared" si="106"/>
        <v>20022.34</v>
      </c>
      <c r="N1863" s="474">
        <f t="shared" si="107"/>
        <v>12614.074200000001</v>
      </c>
      <c r="P1863" s="488">
        <v>0.63</v>
      </c>
      <c r="R1863" s="474">
        <v>16171.89</v>
      </c>
      <c r="S1863" s="474">
        <v>9703.16</v>
      </c>
      <c r="U1863" s="474">
        <v>16171.89</v>
      </c>
      <c r="V1863" s="474">
        <v>9703.16</v>
      </c>
      <c r="X1863" s="465">
        <v>15401.8</v>
      </c>
      <c r="Y1863" s="465">
        <v>9241.1</v>
      </c>
      <c r="AA1863" s="474">
        <v>13392.9</v>
      </c>
      <c r="AB1863" s="474">
        <v>8035.74</v>
      </c>
      <c r="AD1863" s="474">
        <v>11646</v>
      </c>
      <c r="AE1863" s="474">
        <v>6987.5999999999995</v>
      </c>
      <c r="AG1863" s="474">
        <v>11646</v>
      </c>
      <c r="AH1863" s="474">
        <v>6987.5999999999995</v>
      </c>
      <c r="AP1863" s="535"/>
    </row>
    <row r="1864" spans="1:42" ht="24" customHeight="1" outlineLevel="1" x14ac:dyDescent="0.25">
      <c r="A1864" s="493"/>
      <c r="B1864" s="471" t="s">
        <v>8867</v>
      </c>
      <c r="C1864" s="469" t="s">
        <v>4641</v>
      </c>
      <c r="E1864" s="472" t="s">
        <v>11550</v>
      </c>
      <c r="F1864" s="469" t="s">
        <v>4455</v>
      </c>
      <c r="G1864" s="468">
        <v>6.6</v>
      </c>
      <c r="H1864" s="468">
        <v>4.3499999999999996</v>
      </c>
      <c r="I1864" s="468">
        <v>3.8</v>
      </c>
      <c r="M1864" s="474">
        <f t="shared" si="106"/>
        <v>22257.43</v>
      </c>
      <c r="N1864" s="474">
        <f t="shared" si="107"/>
        <v>16025.3496</v>
      </c>
      <c r="P1864" s="488">
        <v>0.72</v>
      </c>
      <c r="R1864" s="474">
        <v>17977.16</v>
      </c>
      <c r="S1864" s="474">
        <v>12252.66</v>
      </c>
      <c r="U1864" s="474">
        <v>17977.16</v>
      </c>
      <c r="V1864" s="474">
        <v>12252.66</v>
      </c>
      <c r="X1864" s="465">
        <v>17121.099999999999</v>
      </c>
      <c r="Y1864" s="465">
        <v>11669.2</v>
      </c>
      <c r="AA1864" s="474">
        <v>14887.9</v>
      </c>
      <c r="AB1864" s="474">
        <v>10147.14</v>
      </c>
      <c r="AD1864" s="474">
        <v>12946</v>
      </c>
      <c r="AE1864" s="474">
        <v>8823.5999999999985</v>
      </c>
      <c r="AG1864" s="474"/>
      <c r="AH1864" s="474"/>
      <c r="AP1864" s="535"/>
    </row>
    <row r="1865" spans="1:42" ht="24" customHeight="1" outlineLevel="1" x14ac:dyDescent="0.25">
      <c r="A1865" s="493"/>
      <c r="B1865" s="471" t="s">
        <v>19861</v>
      </c>
      <c r="C1865" s="469" t="s">
        <v>4641</v>
      </c>
      <c r="E1865" s="472" t="s">
        <v>19860</v>
      </c>
      <c r="F1865" s="469" t="s">
        <v>4455</v>
      </c>
      <c r="G1865" s="468">
        <v>6.6</v>
      </c>
      <c r="H1865" s="468">
        <v>4.3499999999999996</v>
      </c>
      <c r="I1865" s="468">
        <v>3.8</v>
      </c>
      <c r="J1865" s="468">
        <v>3123</v>
      </c>
      <c r="M1865" s="474">
        <f t="shared" si="106"/>
        <v>24102.129999999997</v>
      </c>
      <c r="N1865" s="474">
        <f t="shared" si="107"/>
        <v>18076.597499999996</v>
      </c>
      <c r="P1865" s="488">
        <v>0.75</v>
      </c>
      <c r="R1865" s="474">
        <v>19467.11</v>
      </c>
      <c r="S1865" s="474">
        <v>13742.72</v>
      </c>
      <c r="U1865" s="474">
        <v>19467.11</v>
      </c>
      <c r="V1865" s="474">
        <v>13742.72</v>
      </c>
      <c r="X1865" s="465">
        <v>18540.099999999999</v>
      </c>
      <c r="Y1865" s="465">
        <v>13088.3</v>
      </c>
      <c r="AA1865" s="474">
        <v>16121.85</v>
      </c>
      <c r="AB1865" s="474">
        <v>11381.09</v>
      </c>
      <c r="AD1865" s="474">
        <v>14019</v>
      </c>
      <c r="AE1865" s="474">
        <v>9896.5999999999985</v>
      </c>
      <c r="AG1865" s="474"/>
      <c r="AH1865" s="474"/>
      <c r="AP1865" s="535"/>
    </row>
    <row r="1866" spans="1:42" s="466" customFormat="1" ht="24" customHeight="1" outlineLevel="1" x14ac:dyDescent="0.25">
      <c r="A1866" s="492"/>
      <c r="B1866" s="462" t="s">
        <v>189</v>
      </c>
      <c r="C1866" s="461" t="s">
        <v>4641</v>
      </c>
      <c r="D1866" s="461"/>
      <c r="E1866" s="466" t="s">
        <v>8863</v>
      </c>
      <c r="F1866" s="461" t="s">
        <v>4455</v>
      </c>
      <c r="G1866" s="464">
        <v>9</v>
      </c>
      <c r="H1866" s="464">
        <v>4.95</v>
      </c>
      <c r="I1866" s="464">
        <v>5.72</v>
      </c>
      <c r="J1866" s="464">
        <v>3936</v>
      </c>
      <c r="K1866" s="461">
        <v>246</v>
      </c>
      <c r="L1866" s="464"/>
      <c r="M1866" s="474">
        <f t="shared" si="106"/>
        <v>25536.03</v>
      </c>
      <c r="N1866" s="474">
        <f t="shared" si="107"/>
        <v>15321.617999999999</v>
      </c>
      <c r="O1866" s="514"/>
      <c r="P1866" s="486">
        <v>0.6</v>
      </c>
      <c r="Q1866" s="514"/>
      <c r="R1866" s="474">
        <v>20625.259999999998</v>
      </c>
      <c r="S1866" s="474">
        <v>12375.2</v>
      </c>
      <c r="T1866" s="514"/>
      <c r="U1866" s="474">
        <v>20625.259999999998</v>
      </c>
      <c r="V1866" s="474">
        <v>12375.2</v>
      </c>
      <c r="W1866" s="514"/>
      <c r="X1866" s="465">
        <v>19643.099999999999</v>
      </c>
      <c r="Y1866" s="465">
        <v>11785.9</v>
      </c>
      <c r="Z1866" s="514"/>
      <c r="AA1866" s="465">
        <v>17080.95</v>
      </c>
      <c r="AB1866" s="465">
        <v>10248.57</v>
      </c>
      <c r="AC1866" s="514"/>
      <c r="AD1866" s="465">
        <v>14853</v>
      </c>
      <c r="AE1866" s="465">
        <v>8911.7999999999993</v>
      </c>
      <c r="AF1866" s="514"/>
      <c r="AG1866" s="465">
        <v>14853</v>
      </c>
      <c r="AH1866" s="465">
        <v>8911.7999999999993</v>
      </c>
      <c r="AI1866" s="530"/>
      <c r="AJ1866" s="533"/>
      <c r="AK1866" s="533"/>
      <c r="AL1866" s="533"/>
      <c r="AM1866" s="533"/>
      <c r="AN1866" s="533"/>
      <c r="AO1866" s="533"/>
      <c r="AP1866" s="534"/>
    </row>
    <row r="1867" spans="1:42" ht="24" customHeight="1" outlineLevel="1" x14ac:dyDescent="0.25">
      <c r="A1867" s="493"/>
      <c r="B1867" s="471" t="s">
        <v>190</v>
      </c>
      <c r="C1867" s="469" t="s">
        <v>4641</v>
      </c>
      <c r="E1867" s="472" t="s">
        <v>11546</v>
      </c>
      <c r="F1867" s="469" t="s">
        <v>4455</v>
      </c>
      <c r="G1867" s="468">
        <v>9</v>
      </c>
      <c r="H1867" s="468">
        <v>4.95</v>
      </c>
      <c r="I1867" s="468">
        <v>5.72</v>
      </c>
      <c r="J1867" s="468">
        <v>4265</v>
      </c>
      <c r="M1867" s="474">
        <f t="shared" si="106"/>
        <v>44478.98</v>
      </c>
      <c r="N1867" s="474">
        <f t="shared" si="107"/>
        <v>33359.235000000001</v>
      </c>
      <c r="P1867" s="488">
        <v>0.75</v>
      </c>
      <c r="R1867" s="474">
        <v>35925.33</v>
      </c>
      <c r="S1867" s="474">
        <v>27675.27</v>
      </c>
      <c r="U1867" s="474">
        <v>35925.33</v>
      </c>
      <c r="V1867" s="474">
        <v>27675.27</v>
      </c>
      <c r="X1867" s="465">
        <v>34214.6</v>
      </c>
      <c r="Y1867" s="465">
        <v>26357.4</v>
      </c>
      <c r="AA1867" s="474">
        <v>29751.82</v>
      </c>
      <c r="AB1867" s="474">
        <v>22919.439999999999</v>
      </c>
      <c r="AD1867" s="474">
        <v>25871.15</v>
      </c>
      <c r="AE1867" s="474">
        <v>19929.949999999997</v>
      </c>
      <c r="AG1867" s="474">
        <v>25871.15</v>
      </c>
      <c r="AH1867" s="474">
        <v>19929.949999999997</v>
      </c>
      <c r="AP1867" s="535"/>
    </row>
    <row r="1868" spans="1:42" ht="24" customHeight="1" outlineLevel="1" x14ac:dyDescent="0.25">
      <c r="A1868" s="493"/>
      <c r="B1868" s="471" t="s">
        <v>191</v>
      </c>
      <c r="C1868" s="469" t="s">
        <v>4641</v>
      </c>
      <c r="E1868" s="472" t="s">
        <v>11547</v>
      </c>
      <c r="F1868" s="469" t="s">
        <v>4455</v>
      </c>
      <c r="G1868" s="468">
        <v>9</v>
      </c>
      <c r="H1868" s="468">
        <v>4.95</v>
      </c>
      <c r="I1868" s="468">
        <v>5.72</v>
      </c>
      <c r="J1868" s="468">
        <v>4001</v>
      </c>
      <c r="M1868" s="474">
        <f t="shared" si="106"/>
        <v>41489.24</v>
      </c>
      <c r="N1868" s="474">
        <f t="shared" si="107"/>
        <v>29872.252799999998</v>
      </c>
      <c r="P1868" s="488">
        <v>0.72</v>
      </c>
      <c r="R1868" s="474">
        <v>33510.54</v>
      </c>
      <c r="S1868" s="474">
        <v>25260.38</v>
      </c>
      <c r="U1868" s="474">
        <v>33510.54</v>
      </c>
      <c r="V1868" s="474">
        <v>25260.38</v>
      </c>
      <c r="X1868" s="465">
        <v>31914.799999999999</v>
      </c>
      <c r="Y1868" s="465">
        <v>24057.5</v>
      </c>
      <c r="AA1868" s="474">
        <v>27751.97</v>
      </c>
      <c r="AB1868" s="474">
        <v>20919.59</v>
      </c>
      <c r="AD1868" s="474">
        <v>24132.15</v>
      </c>
      <c r="AE1868" s="474">
        <v>18190.949999999997</v>
      </c>
      <c r="AG1868" s="474">
        <v>24132.15</v>
      </c>
      <c r="AH1868" s="474">
        <v>18190.949999999997</v>
      </c>
      <c r="AP1868" s="535"/>
    </row>
    <row r="1869" spans="1:42" ht="24" customHeight="1" outlineLevel="1" x14ac:dyDescent="0.25">
      <c r="A1869" s="493"/>
      <c r="B1869" s="471" t="s">
        <v>192</v>
      </c>
      <c r="C1869" s="469" t="s">
        <v>4641</v>
      </c>
      <c r="E1869" s="472" t="s">
        <v>11548</v>
      </c>
      <c r="F1869" s="469" t="s">
        <v>4455</v>
      </c>
      <c r="G1869" s="468">
        <v>9</v>
      </c>
      <c r="H1869" s="468">
        <v>4.95</v>
      </c>
      <c r="I1869" s="468">
        <v>5.72</v>
      </c>
      <c r="J1869" s="468">
        <v>4200</v>
      </c>
      <c r="M1869" s="474">
        <f t="shared" si="106"/>
        <v>28525.770000000004</v>
      </c>
      <c r="N1869" s="474">
        <f t="shared" si="107"/>
        <v>17971.235100000002</v>
      </c>
      <c r="P1869" s="488">
        <v>0.63</v>
      </c>
      <c r="R1869" s="474">
        <v>23040.05</v>
      </c>
      <c r="S1869" s="474">
        <v>14789.99</v>
      </c>
      <c r="U1869" s="474">
        <v>23040.05</v>
      </c>
      <c r="V1869" s="474">
        <v>14789.99</v>
      </c>
      <c r="X1869" s="465">
        <v>21942.9</v>
      </c>
      <c r="Y1869" s="465">
        <v>14085.7</v>
      </c>
      <c r="AA1869" s="474">
        <v>19080.8</v>
      </c>
      <c r="AB1869" s="474">
        <v>12248.42</v>
      </c>
      <c r="AD1869" s="474">
        <v>16592</v>
      </c>
      <c r="AE1869" s="474">
        <v>10650.8</v>
      </c>
      <c r="AG1869" s="474">
        <v>16592</v>
      </c>
      <c r="AH1869" s="474">
        <v>10650.8</v>
      </c>
      <c r="AP1869" s="535"/>
    </row>
    <row r="1870" spans="1:42" ht="24" customHeight="1" outlineLevel="1" x14ac:dyDescent="0.25">
      <c r="A1870" s="493"/>
      <c r="B1870" s="471" t="s">
        <v>8868</v>
      </c>
      <c r="C1870" s="469" t="s">
        <v>4641</v>
      </c>
      <c r="E1870" s="472" t="s">
        <v>11549</v>
      </c>
      <c r="F1870" s="469" t="s">
        <v>4455</v>
      </c>
      <c r="G1870" s="468">
        <v>9</v>
      </c>
      <c r="H1870" s="468">
        <v>4.95</v>
      </c>
      <c r="I1870" s="468">
        <v>5.72</v>
      </c>
      <c r="M1870" s="474">
        <f t="shared" si="106"/>
        <v>28855.84</v>
      </c>
      <c r="N1870" s="474">
        <f t="shared" si="107"/>
        <v>18179.179199999999</v>
      </c>
      <c r="P1870" s="488">
        <v>0.63</v>
      </c>
      <c r="R1870" s="474">
        <v>23306.639999999999</v>
      </c>
      <c r="S1870" s="474">
        <v>13984.01</v>
      </c>
      <c r="U1870" s="474">
        <v>23306.639999999999</v>
      </c>
      <c r="V1870" s="474">
        <v>13984.01</v>
      </c>
      <c r="X1870" s="465">
        <v>22196.799999999999</v>
      </c>
      <c r="Y1870" s="465">
        <v>13318.1</v>
      </c>
      <c r="AA1870" s="474">
        <v>19301.599999999999</v>
      </c>
      <c r="AB1870" s="474">
        <v>11580.96</v>
      </c>
      <c r="AD1870" s="474">
        <v>16784</v>
      </c>
      <c r="AE1870" s="474">
        <v>10070.4</v>
      </c>
      <c r="AG1870" s="474">
        <v>16784</v>
      </c>
      <c r="AH1870" s="474">
        <v>10070.4</v>
      </c>
      <c r="AP1870" s="535"/>
    </row>
    <row r="1871" spans="1:42" ht="24" customHeight="1" outlineLevel="1" x14ac:dyDescent="0.25">
      <c r="A1871" s="493"/>
      <c r="B1871" s="471" t="s">
        <v>8869</v>
      </c>
      <c r="C1871" s="469" t="s">
        <v>4641</v>
      </c>
      <c r="E1871" s="472" t="s">
        <v>11550</v>
      </c>
      <c r="F1871" s="469" t="s">
        <v>4455</v>
      </c>
      <c r="G1871" s="468">
        <v>9</v>
      </c>
      <c r="H1871" s="468">
        <v>4.95</v>
      </c>
      <c r="I1871" s="468">
        <v>5.72</v>
      </c>
      <c r="M1871" s="474">
        <v>33786.03</v>
      </c>
      <c r="N1871" s="474">
        <f t="shared" si="107"/>
        <v>25339.522499999999</v>
      </c>
      <c r="P1871" s="488">
        <v>0.75</v>
      </c>
      <c r="R1871" s="474">
        <v>0</v>
      </c>
      <c r="S1871" s="474">
        <v>0</v>
      </c>
      <c r="U1871" s="474">
        <v>0</v>
      </c>
      <c r="V1871" s="474">
        <v>0</v>
      </c>
      <c r="X1871" s="465">
        <v>0</v>
      </c>
      <c r="Y1871" s="465">
        <v>0</v>
      </c>
      <c r="AA1871" s="474">
        <v>0</v>
      </c>
      <c r="AB1871" s="474">
        <v>0</v>
      </c>
      <c r="AD1871" s="474"/>
      <c r="AE1871" s="474"/>
      <c r="AG1871" s="474"/>
      <c r="AH1871" s="474"/>
      <c r="AP1871" s="535"/>
    </row>
    <row r="1872" spans="1:42" ht="24" customHeight="1" outlineLevel="1" x14ac:dyDescent="0.25">
      <c r="A1872" s="493"/>
      <c r="B1872" s="471" t="s">
        <v>19862</v>
      </c>
      <c r="C1872" s="469" t="s">
        <v>4641</v>
      </c>
      <c r="E1872" s="472" t="s">
        <v>19860</v>
      </c>
      <c r="F1872" s="469" t="s">
        <v>4455</v>
      </c>
      <c r="G1872" s="468">
        <v>9</v>
      </c>
      <c r="H1872" s="468">
        <v>4.95</v>
      </c>
      <c r="I1872" s="468">
        <v>5.72</v>
      </c>
      <c r="M1872" s="474">
        <v>36775.769999999997</v>
      </c>
      <c r="N1872" s="474">
        <f t="shared" si="107"/>
        <v>27581.827499999999</v>
      </c>
      <c r="P1872" s="488">
        <v>0.75</v>
      </c>
      <c r="R1872" s="474">
        <v>0</v>
      </c>
      <c r="S1872" s="474">
        <v>0</v>
      </c>
      <c r="U1872" s="474">
        <v>0</v>
      </c>
      <c r="V1872" s="474">
        <v>0</v>
      </c>
      <c r="X1872" s="465">
        <v>0</v>
      </c>
      <c r="Y1872" s="465">
        <v>0</v>
      </c>
      <c r="AA1872" s="474">
        <v>0</v>
      </c>
      <c r="AB1872" s="474">
        <v>0</v>
      </c>
      <c r="AD1872" s="474"/>
      <c r="AE1872" s="474"/>
      <c r="AG1872" s="474"/>
      <c r="AH1872" s="474"/>
      <c r="AP1872" s="535"/>
    </row>
    <row r="1873" spans="1:42" s="466" customFormat="1" ht="24" customHeight="1" outlineLevel="1" x14ac:dyDescent="0.25">
      <c r="A1873" s="492"/>
      <c r="B1873" s="462" t="s">
        <v>193</v>
      </c>
      <c r="C1873" s="461" t="s">
        <v>4641</v>
      </c>
      <c r="D1873" s="461"/>
      <c r="E1873" s="466" t="s">
        <v>8863</v>
      </c>
      <c r="F1873" s="461" t="s">
        <v>4455</v>
      </c>
      <c r="G1873" s="464">
        <v>12</v>
      </c>
      <c r="H1873" s="464">
        <v>6.55</v>
      </c>
      <c r="I1873" s="464">
        <v>7.55</v>
      </c>
      <c r="J1873" s="464">
        <v>5184</v>
      </c>
      <c r="K1873" s="461">
        <v>324</v>
      </c>
      <c r="L1873" s="464"/>
      <c r="M1873" s="474">
        <f t="shared" ref="M1873:M1898" si="108">X1873*$O$3</f>
        <v>39229.840000000004</v>
      </c>
      <c r="N1873" s="474">
        <f t="shared" si="107"/>
        <v>23537.904000000002</v>
      </c>
      <c r="O1873" s="514"/>
      <c r="P1873" s="486">
        <v>0.6</v>
      </c>
      <c r="Q1873" s="514"/>
      <c r="R1873" s="474">
        <v>31685.64</v>
      </c>
      <c r="S1873" s="474">
        <v>19011.41</v>
      </c>
      <c r="T1873" s="514"/>
      <c r="U1873" s="474">
        <v>31685.64</v>
      </c>
      <c r="V1873" s="474">
        <v>19011.41</v>
      </c>
      <c r="W1873" s="514"/>
      <c r="X1873" s="465">
        <v>30176.799999999999</v>
      </c>
      <c r="Y1873" s="465">
        <v>18106.099999999999</v>
      </c>
      <c r="Z1873" s="514"/>
      <c r="AA1873" s="465">
        <v>26240.7</v>
      </c>
      <c r="AB1873" s="465">
        <v>15744.42</v>
      </c>
      <c r="AC1873" s="514"/>
      <c r="AD1873" s="465">
        <v>22818</v>
      </c>
      <c r="AE1873" s="465">
        <v>13690.8</v>
      </c>
      <c r="AF1873" s="514"/>
      <c r="AG1873" s="465">
        <v>22818</v>
      </c>
      <c r="AH1873" s="465">
        <v>13690.8</v>
      </c>
      <c r="AI1873" s="530"/>
      <c r="AJ1873" s="533"/>
      <c r="AK1873" s="533"/>
      <c r="AL1873" s="533"/>
      <c r="AM1873" s="533"/>
      <c r="AN1873" s="533"/>
      <c r="AO1873" s="533"/>
      <c r="AP1873" s="534"/>
    </row>
    <row r="1874" spans="1:42" ht="24" customHeight="1" outlineLevel="1" x14ac:dyDescent="0.25">
      <c r="A1874" s="493"/>
      <c r="B1874" s="471" t="s">
        <v>194</v>
      </c>
      <c r="C1874" s="469" t="s">
        <v>4641</v>
      </c>
      <c r="E1874" s="472" t="s">
        <v>11546</v>
      </c>
      <c r="F1874" s="469" t="s">
        <v>4455</v>
      </c>
      <c r="G1874" s="468">
        <v>12</v>
      </c>
      <c r="H1874" s="468">
        <v>6.55</v>
      </c>
      <c r="I1874" s="468">
        <v>7.55</v>
      </c>
      <c r="J1874" s="468">
        <v>5652</v>
      </c>
      <c r="M1874" s="474">
        <f t="shared" si="108"/>
        <v>64517.96</v>
      </c>
      <c r="N1874" s="474">
        <f t="shared" si="107"/>
        <v>48388.47</v>
      </c>
      <c r="P1874" s="488">
        <v>0.75</v>
      </c>
      <c r="R1874" s="474">
        <v>52110.66</v>
      </c>
      <c r="S1874" s="474">
        <v>39436.43</v>
      </c>
      <c r="U1874" s="474">
        <v>52110.66</v>
      </c>
      <c r="V1874" s="474">
        <v>39436.43</v>
      </c>
      <c r="X1874" s="465">
        <v>49629.2</v>
      </c>
      <c r="Y1874" s="465">
        <v>37558.5</v>
      </c>
      <c r="AA1874" s="474">
        <v>43155.82</v>
      </c>
      <c r="AB1874" s="474">
        <v>32659.54</v>
      </c>
      <c r="AD1874" s="474">
        <v>37526.800000000003</v>
      </c>
      <c r="AE1874" s="474">
        <v>28399.599999999999</v>
      </c>
      <c r="AG1874" s="474">
        <v>37526.800000000003</v>
      </c>
      <c r="AH1874" s="474">
        <v>28399.599999999999</v>
      </c>
      <c r="AP1874" s="535"/>
    </row>
    <row r="1875" spans="1:42" ht="24" customHeight="1" outlineLevel="1" x14ac:dyDescent="0.25">
      <c r="A1875" s="493"/>
      <c r="B1875" s="471" t="s">
        <v>195</v>
      </c>
      <c r="C1875" s="469" t="s">
        <v>4641</v>
      </c>
      <c r="E1875" s="472" t="s">
        <v>11547</v>
      </c>
      <c r="F1875" s="469" t="s">
        <v>4455</v>
      </c>
      <c r="G1875" s="468">
        <v>12</v>
      </c>
      <c r="H1875" s="468">
        <v>6.55</v>
      </c>
      <c r="I1875" s="468">
        <v>7.55</v>
      </c>
      <c r="J1875" s="468">
        <v>5268</v>
      </c>
      <c r="M1875" s="474">
        <f t="shared" si="108"/>
        <v>60192.340000000004</v>
      </c>
      <c r="N1875" s="474">
        <f t="shared" si="107"/>
        <v>43338.484799999998</v>
      </c>
      <c r="P1875" s="488">
        <v>0.72</v>
      </c>
      <c r="R1875" s="474">
        <v>48616.89</v>
      </c>
      <c r="S1875" s="474">
        <v>35942.660000000003</v>
      </c>
      <c r="U1875" s="474">
        <v>48616.89</v>
      </c>
      <c r="V1875" s="474">
        <v>35942.660000000003</v>
      </c>
      <c r="X1875" s="465">
        <v>46301.8</v>
      </c>
      <c r="Y1875" s="465">
        <v>34231.1</v>
      </c>
      <c r="AA1875" s="474">
        <v>40262.42</v>
      </c>
      <c r="AB1875" s="474">
        <v>29766.14</v>
      </c>
      <c r="AD1875" s="474">
        <v>35010.800000000003</v>
      </c>
      <c r="AE1875" s="474">
        <v>25883.599999999999</v>
      </c>
      <c r="AG1875" s="474">
        <v>35010.800000000003</v>
      </c>
      <c r="AH1875" s="474">
        <v>25883.599999999999</v>
      </c>
      <c r="AP1875" s="535"/>
    </row>
    <row r="1876" spans="1:42" ht="24" customHeight="1" outlineLevel="1" x14ac:dyDescent="0.25">
      <c r="A1876" s="493"/>
      <c r="B1876" s="471" t="s">
        <v>196</v>
      </c>
      <c r="C1876" s="469" t="s">
        <v>4641</v>
      </c>
      <c r="E1876" s="472" t="s">
        <v>11548</v>
      </c>
      <c r="F1876" s="469" t="s">
        <v>4455</v>
      </c>
      <c r="G1876" s="468">
        <v>12</v>
      </c>
      <c r="H1876" s="468">
        <v>6.55</v>
      </c>
      <c r="I1876" s="468">
        <v>7.55</v>
      </c>
      <c r="J1876" s="468">
        <v>5568</v>
      </c>
      <c r="M1876" s="474">
        <f t="shared" si="108"/>
        <v>44140.070000000007</v>
      </c>
      <c r="N1876" s="474">
        <f t="shared" si="107"/>
        <v>27808.244100000004</v>
      </c>
      <c r="P1876" s="488">
        <v>0.63</v>
      </c>
      <c r="R1876" s="474">
        <v>35651.599999999999</v>
      </c>
      <c r="S1876" s="474">
        <v>22977.26</v>
      </c>
      <c r="U1876" s="474">
        <v>35651.599999999999</v>
      </c>
      <c r="V1876" s="474">
        <v>22977.26</v>
      </c>
      <c r="X1876" s="465">
        <v>33953.9</v>
      </c>
      <c r="Y1876" s="465">
        <v>21883.1</v>
      </c>
      <c r="AA1876" s="474">
        <v>29525.1</v>
      </c>
      <c r="AB1876" s="474">
        <v>19028.82</v>
      </c>
      <c r="AD1876" s="474">
        <v>25674</v>
      </c>
      <c r="AE1876" s="474">
        <v>16546.8</v>
      </c>
      <c r="AG1876" s="474">
        <v>25334</v>
      </c>
      <c r="AH1876" s="474">
        <v>16206.8</v>
      </c>
      <c r="AP1876" s="535"/>
    </row>
    <row r="1877" spans="1:42" ht="24" customHeight="1" outlineLevel="1" x14ac:dyDescent="0.25">
      <c r="A1877" s="493"/>
      <c r="B1877" s="471" t="s">
        <v>8870</v>
      </c>
      <c r="C1877" s="469" t="s">
        <v>4641</v>
      </c>
      <c r="E1877" s="472" t="s">
        <v>11549</v>
      </c>
      <c r="F1877" s="469" t="s">
        <v>4455</v>
      </c>
      <c r="G1877" s="468">
        <v>12</v>
      </c>
      <c r="H1877" s="468">
        <v>6.55</v>
      </c>
      <c r="I1877" s="468">
        <v>7.55</v>
      </c>
      <c r="M1877" s="474">
        <f t="shared" si="108"/>
        <v>44330.909999999996</v>
      </c>
      <c r="N1877" s="474">
        <f t="shared" si="107"/>
        <v>27928.473299999998</v>
      </c>
      <c r="P1877" s="488">
        <v>0.63</v>
      </c>
      <c r="R1877" s="474">
        <v>35805.74</v>
      </c>
      <c r="S1877" s="474">
        <v>21483.42</v>
      </c>
      <c r="U1877" s="474">
        <v>35805.74</v>
      </c>
      <c r="V1877" s="474">
        <v>21483.42</v>
      </c>
      <c r="X1877" s="465">
        <v>34100.699999999997</v>
      </c>
      <c r="Y1877" s="465">
        <v>20460.400000000001</v>
      </c>
      <c r="AA1877" s="474">
        <v>29652.75</v>
      </c>
      <c r="AB1877" s="474">
        <v>17791.650000000001</v>
      </c>
      <c r="AD1877" s="474">
        <v>25785</v>
      </c>
      <c r="AE1877" s="474">
        <v>15471</v>
      </c>
      <c r="AG1877" s="474">
        <v>25785</v>
      </c>
      <c r="AH1877" s="474">
        <v>15471</v>
      </c>
      <c r="AP1877" s="535"/>
    </row>
    <row r="1878" spans="1:42" ht="24" customHeight="1" outlineLevel="1" x14ac:dyDescent="0.25">
      <c r="A1878" s="493"/>
      <c r="B1878" s="471" t="s">
        <v>8871</v>
      </c>
      <c r="C1878" s="469" t="s">
        <v>4641</v>
      </c>
      <c r="E1878" s="472" t="s">
        <v>11550</v>
      </c>
      <c r="F1878" s="469" t="s">
        <v>4455</v>
      </c>
      <c r="G1878" s="468">
        <v>12</v>
      </c>
      <c r="H1878" s="468">
        <v>6.55</v>
      </c>
      <c r="I1878" s="468">
        <v>7.55</v>
      </c>
      <c r="M1878" s="474">
        <f t="shared" si="108"/>
        <v>47894.86</v>
      </c>
      <c r="N1878" s="474">
        <f t="shared" si="107"/>
        <v>34484.299200000001</v>
      </c>
      <c r="P1878" s="488">
        <v>0.72</v>
      </c>
      <c r="R1878" s="474">
        <v>38684.31</v>
      </c>
      <c r="S1878" s="474">
        <v>26010.080000000002</v>
      </c>
      <c r="U1878" s="474">
        <v>38684.31</v>
      </c>
      <c r="V1878" s="474">
        <v>26010.080000000002</v>
      </c>
      <c r="X1878" s="465">
        <v>36842.199999999997</v>
      </c>
      <c r="Y1878" s="465">
        <v>24771.5</v>
      </c>
      <c r="AA1878" s="474">
        <v>32036.7</v>
      </c>
      <c r="AB1878" s="474">
        <v>21540.42</v>
      </c>
      <c r="AD1878" s="474">
        <v>27858</v>
      </c>
      <c r="AE1878" s="474">
        <v>18730.8</v>
      </c>
      <c r="AG1878" s="474"/>
      <c r="AH1878" s="474"/>
      <c r="AP1878" s="535"/>
    </row>
    <row r="1879" spans="1:42" ht="24" customHeight="1" outlineLevel="1" x14ac:dyDescent="0.25">
      <c r="A1879" s="493"/>
      <c r="B1879" s="471" t="s">
        <v>19863</v>
      </c>
      <c r="C1879" s="469" t="s">
        <v>4641</v>
      </c>
      <c r="E1879" s="472" t="s">
        <v>19860</v>
      </c>
      <c r="F1879" s="469" t="s">
        <v>4455</v>
      </c>
      <c r="G1879" s="468">
        <v>12</v>
      </c>
      <c r="H1879" s="468">
        <v>6.55</v>
      </c>
      <c r="I1879" s="468">
        <v>7.55</v>
      </c>
      <c r="J1879" s="468">
        <v>5970</v>
      </c>
      <c r="M1879" s="474">
        <f t="shared" si="108"/>
        <v>52805.090000000004</v>
      </c>
      <c r="N1879" s="474">
        <f t="shared" si="107"/>
        <v>39603.817500000005</v>
      </c>
      <c r="P1879" s="488">
        <v>0.75</v>
      </c>
      <c r="R1879" s="474">
        <v>42650.27</v>
      </c>
      <c r="S1879" s="474">
        <v>29975.93</v>
      </c>
      <c r="U1879" s="474">
        <v>42650.27</v>
      </c>
      <c r="V1879" s="474">
        <v>29975.93</v>
      </c>
      <c r="X1879" s="465">
        <v>40619.300000000003</v>
      </c>
      <c r="Y1879" s="465">
        <v>28548.5</v>
      </c>
      <c r="AA1879" s="474">
        <v>35321.1</v>
      </c>
      <c r="AB1879" s="474">
        <v>24824.82</v>
      </c>
      <c r="AD1879" s="474">
        <v>30714</v>
      </c>
      <c r="AE1879" s="474">
        <v>21586.799999999999</v>
      </c>
      <c r="AG1879" s="474"/>
      <c r="AH1879" s="474"/>
      <c r="AP1879" s="535"/>
    </row>
    <row r="1880" spans="1:42" s="466" customFormat="1" ht="24" customHeight="1" outlineLevel="1" x14ac:dyDescent="0.25">
      <c r="A1880" s="492"/>
      <c r="B1880" s="462" t="s">
        <v>197</v>
      </c>
      <c r="C1880" s="461" t="s">
        <v>4641</v>
      </c>
      <c r="D1880" s="461"/>
      <c r="E1880" s="466" t="s">
        <v>8863</v>
      </c>
      <c r="F1880" s="461" t="s">
        <v>4455</v>
      </c>
      <c r="G1880" s="464">
        <v>15</v>
      </c>
      <c r="H1880" s="464">
        <v>8.1999999999999993</v>
      </c>
      <c r="I1880" s="464">
        <v>9.5</v>
      </c>
      <c r="J1880" s="464">
        <v>6048</v>
      </c>
      <c r="K1880" s="461">
        <v>378</v>
      </c>
      <c r="L1880" s="464"/>
      <c r="M1880" s="474">
        <f t="shared" si="108"/>
        <v>47468.46</v>
      </c>
      <c r="N1880" s="474">
        <f t="shared" si="107"/>
        <v>28481.075999999997</v>
      </c>
      <c r="O1880" s="514"/>
      <c r="P1880" s="486">
        <v>0.6</v>
      </c>
      <c r="Q1880" s="514"/>
      <c r="R1880" s="474">
        <v>38339.910000000003</v>
      </c>
      <c r="S1880" s="474">
        <v>23003.93</v>
      </c>
      <c r="T1880" s="514"/>
      <c r="U1880" s="474">
        <v>38339.910000000003</v>
      </c>
      <c r="V1880" s="474">
        <v>23003.93</v>
      </c>
      <c r="W1880" s="514"/>
      <c r="X1880" s="465">
        <v>36514.199999999997</v>
      </c>
      <c r="Y1880" s="465">
        <v>21908.5</v>
      </c>
      <c r="Z1880" s="514"/>
      <c r="AA1880" s="465">
        <v>31751.5</v>
      </c>
      <c r="AB1880" s="465">
        <v>19050.900000000001</v>
      </c>
      <c r="AC1880" s="514"/>
      <c r="AD1880" s="465">
        <v>27610</v>
      </c>
      <c r="AE1880" s="465">
        <v>16566</v>
      </c>
      <c r="AF1880" s="514"/>
      <c r="AG1880" s="465">
        <v>27610</v>
      </c>
      <c r="AH1880" s="465">
        <v>16566</v>
      </c>
      <c r="AI1880" s="530"/>
      <c r="AJ1880" s="533"/>
      <c r="AK1880" s="533"/>
      <c r="AL1880" s="533"/>
      <c r="AM1880" s="533"/>
      <c r="AN1880" s="533"/>
      <c r="AO1880" s="533"/>
      <c r="AP1880" s="534"/>
    </row>
    <row r="1881" spans="1:42" ht="24" customHeight="1" outlineLevel="1" x14ac:dyDescent="0.25">
      <c r="A1881" s="493"/>
      <c r="B1881" s="471" t="s">
        <v>8872</v>
      </c>
      <c r="C1881" s="469" t="s">
        <v>4641</v>
      </c>
      <c r="E1881" s="472" t="s">
        <v>11546</v>
      </c>
      <c r="F1881" s="469" t="s">
        <v>4455</v>
      </c>
      <c r="G1881" s="468">
        <v>15</v>
      </c>
      <c r="H1881" s="468">
        <v>8.1999999999999993</v>
      </c>
      <c r="I1881" s="468">
        <v>9.5</v>
      </c>
      <c r="J1881" s="468">
        <v>2167</v>
      </c>
      <c r="M1881" s="474">
        <f t="shared" si="108"/>
        <v>81762.590000000011</v>
      </c>
      <c r="N1881" s="474">
        <f t="shared" si="107"/>
        <v>61321.942500000005</v>
      </c>
      <c r="P1881" s="488">
        <v>0.75</v>
      </c>
      <c r="R1881" s="474">
        <v>66039.02</v>
      </c>
      <c r="S1881" s="474">
        <v>50703.03</v>
      </c>
      <c r="U1881" s="474">
        <v>66039.02</v>
      </c>
      <c r="V1881" s="474">
        <v>50703.03</v>
      </c>
      <c r="X1881" s="465">
        <v>62894.3</v>
      </c>
      <c r="Y1881" s="465">
        <v>48288.6</v>
      </c>
      <c r="AA1881" s="474">
        <v>54690.720000000001</v>
      </c>
      <c r="AB1881" s="474">
        <v>41990.12</v>
      </c>
      <c r="AD1881" s="474">
        <v>47557.15</v>
      </c>
      <c r="AE1881" s="474">
        <v>36513.15</v>
      </c>
      <c r="AG1881" s="474">
        <v>47557.15</v>
      </c>
      <c r="AH1881" s="474">
        <v>36513.15</v>
      </c>
      <c r="AP1881" s="535"/>
    </row>
    <row r="1882" spans="1:42" ht="24" customHeight="1" outlineLevel="1" x14ac:dyDescent="0.25">
      <c r="A1882" s="493"/>
      <c r="B1882" s="471" t="s">
        <v>8873</v>
      </c>
      <c r="C1882" s="469" t="s">
        <v>4641</v>
      </c>
      <c r="E1882" s="472" t="s">
        <v>11547</v>
      </c>
      <c r="F1882" s="469" t="s">
        <v>4455</v>
      </c>
      <c r="G1882" s="468">
        <v>15</v>
      </c>
      <c r="H1882" s="468">
        <v>8.1999999999999993</v>
      </c>
      <c r="I1882" s="468">
        <v>9.5</v>
      </c>
      <c r="J1882" s="468">
        <v>2047</v>
      </c>
      <c r="M1882" s="474">
        <f t="shared" si="108"/>
        <v>76546.47</v>
      </c>
      <c r="N1882" s="474">
        <f t="shared" si="107"/>
        <v>55113.458399999996</v>
      </c>
      <c r="P1882" s="488">
        <v>0.72</v>
      </c>
      <c r="R1882" s="474">
        <v>61826</v>
      </c>
      <c r="S1882" s="474">
        <v>46490.01</v>
      </c>
      <c r="U1882" s="474">
        <v>61826</v>
      </c>
      <c r="V1882" s="474">
        <v>46490.01</v>
      </c>
      <c r="X1882" s="465">
        <v>58881.9</v>
      </c>
      <c r="Y1882" s="465">
        <v>44276.2</v>
      </c>
      <c r="AA1882" s="474">
        <v>51201.62</v>
      </c>
      <c r="AB1882" s="474">
        <v>38501.019999999997</v>
      </c>
      <c r="AD1882" s="474">
        <v>44523.15</v>
      </c>
      <c r="AE1882" s="474">
        <v>33479.15</v>
      </c>
      <c r="AG1882" s="474">
        <v>44523.15</v>
      </c>
      <c r="AH1882" s="474">
        <v>33479.15</v>
      </c>
      <c r="AP1882" s="535"/>
    </row>
    <row r="1883" spans="1:42" ht="24" customHeight="1" outlineLevel="1" x14ac:dyDescent="0.25">
      <c r="A1883" s="493"/>
      <c r="B1883" s="471" t="s">
        <v>8874</v>
      </c>
      <c r="C1883" s="469" t="s">
        <v>4641</v>
      </c>
      <c r="E1883" s="472" t="s">
        <v>11548</v>
      </c>
      <c r="F1883" s="469" t="s">
        <v>4455</v>
      </c>
      <c r="G1883" s="468">
        <v>15</v>
      </c>
      <c r="H1883" s="468">
        <v>8.1999999999999993</v>
      </c>
      <c r="I1883" s="468">
        <v>9.5</v>
      </c>
      <c r="J1883" s="468">
        <v>2136</v>
      </c>
      <c r="M1883" s="474">
        <f t="shared" si="108"/>
        <v>53389.570000000007</v>
      </c>
      <c r="N1883" s="474">
        <f t="shared" si="107"/>
        <v>33635.429100000001</v>
      </c>
      <c r="P1883" s="488">
        <v>0.63</v>
      </c>
      <c r="R1883" s="474">
        <v>43122.35</v>
      </c>
      <c r="S1883" s="474">
        <v>27786.36</v>
      </c>
      <c r="U1883" s="474">
        <v>43122.35</v>
      </c>
      <c r="V1883" s="474">
        <v>27786.36</v>
      </c>
      <c r="X1883" s="465">
        <v>41068.9</v>
      </c>
      <c r="Y1883" s="465">
        <v>26463.200000000001</v>
      </c>
      <c r="AA1883" s="474">
        <v>35712.1</v>
      </c>
      <c r="AB1883" s="474">
        <v>23011.5</v>
      </c>
      <c r="AD1883" s="474">
        <v>31054</v>
      </c>
      <c r="AE1883" s="474">
        <v>20010</v>
      </c>
      <c r="AG1883" s="474">
        <v>30644</v>
      </c>
      <c r="AH1883" s="474">
        <v>19600</v>
      </c>
      <c r="AP1883" s="535"/>
    </row>
    <row r="1884" spans="1:42" ht="24" customHeight="1" outlineLevel="1" x14ac:dyDescent="0.25">
      <c r="A1884" s="493"/>
      <c r="B1884" s="471" t="s">
        <v>8875</v>
      </c>
      <c r="C1884" s="469" t="s">
        <v>4641</v>
      </c>
      <c r="E1884" s="472" t="s">
        <v>11549</v>
      </c>
      <c r="F1884" s="469" t="s">
        <v>4455</v>
      </c>
      <c r="G1884" s="468">
        <v>15</v>
      </c>
      <c r="H1884" s="468">
        <v>8.1999999999999993</v>
      </c>
      <c r="I1884" s="468">
        <v>9.5</v>
      </c>
      <c r="M1884" s="474">
        <f t="shared" si="108"/>
        <v>53640.6</v>
      </c>
      <c r="N1884" s="474">
        <f t="shared" si="107"/>
        <v>33793.578000000001</v>
      </c>
      <c r="P1884" s="488">
        <v>0.63</v>
      </c>
      <c r="R1884" s="474">
        <v>43325.1</v>
      </c>
      <c r="S1884" s="474">
        <v>25995.06</v>
      </c>
      <c r="U1884" s="474">
        <v>43325.1</v>
      </c>
      <c r="V1884" s="474">
        <v>25995.06</v>
      </c>
      <c r="X1884" s="465">
        <v>41262</v>
      </c>
      <c r="Y1884" s="465">
        <v>24757.200000000001</v>
      </c>
      <c r="AA1884" s="474">
        <v>35880</v>
      </c>
      <c r="AB1884" s="474">
        <v>21528</v>
      </c>
      <c r="AD1884" s="474">
        <v>31200</v>
      </c>
      <c r="AE1884" s="474">
        <v>18720</v>
      </c>
      <c r="AG1884" s="474">
        <v>31200</v>
      </c>
      <c r="AH1884" s="474">
        <v>18720</v>
      </c>
      <c r="AP1884" s="535"/>
    </row>
    <row r="1885" spans="1:42" ht="24" customHeight="1" outlineLevel="1" x14ac:dyDescent="0.25">
      <c r="A1885" s="493"/>
      <c r="B1885" s="471" t="s">
        <v>8876</v>
      </c>
      <c r="C1885" s="469" t="s">
        <v>4641</v>
      </c>
      <c r="E1885" s="472" t="s">
        <v>11550</v>
      </c>
      <c r="F1885" s="469" t="s">
        <v>4455</v>
      </c>
      <c r="G1885" s="468">
        <v>15</v>
      </c>
      <c r="H1885" s="468">
        <v>8.1999999999999993</v>
      </c>
      <c r="I1885" s="468">
        <v>9.5</v>
      </c>
      <c r="M1885" s="474">
        <f t="shared" si="108"/>
        <v>59021.820000000007</v>
      </c>
      <c r="N1885" s="474">
        <f t="shared" si="107"/>
        <v>42495.710400000004</v>
      </c>
      <c r="P1885" s="488">
        <v>0.72</v>
      </c>
      <c r="R1885" s="474">
        <v>47671.47</v>
      </c>
      <c r="S1885" s="474">
        <v>32335.49</v>
      </c>
      <c r="U1885" s="474">
        <v>47671.47</v>
      </c>
      <c r="V1885" s="474">
        <v>32335.49</v>
      </c>
      <c r="X1885" s="465">
        <v>45401.4</v>
      </c>
      <c r="Y1885" s="465">
        <v>30795.7</v>
      </c>
      <c r="AA1885" s="474">
        <v>39479.5</v>
      </c>
      <c r="AB1885" s="474">
        <v>26778.9</v>
      </c>
      <c r="AD1885" s="474">
        <v>34330</v>
      </c>
      <c r="AE1885" s="474">
        <v>23286</v>
      </c>
      <c r="AG1885" s="474"/>
      <c r="AH1885" s="474"/>
      <c r="AP1885" s="535"/>
    </row>
    <row r="1886" spans="1:42" ht="24" customHeight="1" outlineLevel="1" x14ac:dyDescent="0.25">
      <c r="A1886" s="493"/>
      <c r="B1886" s="471" t="s">
        <v>19864</v>
      </c>
      <c r="C1886" s="469" t="s">
        <v>4641</v>
      </c>
      <c r="E1886" s="472" t="s">
        <v>19860</v>
      </c>
      <c r="F1886" s="469" t="s">
        <v>4455</v>
      </c>
      <c r="G1886" s="468">
        <v>15</v>
      </c>
      <c r="H1886" s="468">
        <v>8.1999999999999993</v>
      </c>
      <c r="I1886" s="468">
        <v>9.5</v>
      </c>
      <c r="J1886" s="468">
        <v>6960</v>
      </c>
      <c r="M1886" s="474">
        <f t="shared" si="108"/>
        <v>64942.93</v>
      </c>
      <c r="N1886" s="474">
        <f t="shared" si="107"/>
        <v>48707.197500000002</v>
      </c>
      <c r="P1886" s="488">
        <v>0.75</v>
      </c>
      <c r="R1886" s="474">
        <v>52453.91</v>
      </c>
      <c r="S1886" s="474">
        <v>37117.919999999998</v>
      </c>
      <c r="U1886" s="474">
        <v>52453.91</v>
      </c>
      <c r="V1886" s="474">
        <v>37117.919999999998</v>
      </c>
      <c r="X1886" s="465">
        <v>49956.1</v>
      </c>
      <c r="Y1886" s="465">
        <v>35350.400000000001</v>
      </c>
      <c r="AA1886" s="474">
        <v>43440.1</v>
      </c>
      <c r="AB1886" s="474">
        <v>30739.5</v>
      </c>
      <c r="AD1886" s="474">
        <v>37774</v>
      </c>
      <c r="AE1886" s="474">
        <v>26730</v>
      </c>
      <c r="AG1886" s="474"/>
      <c r="AH1886" s="474"/>
      <c r="AP1886" s="535"/>
    </row>
    <row r="1887" spans="1:42" s="466" customFormat="1" ht="24" customHeight="1" outlineLevel="1" x14ac:dyDescent="0.25">
      <c r="A1887" s="492"/>
      <c r="B1887" s="462" t="s">
        <v>198</v>
      </c>
      <c r="C1887" s="461" t="s">
        <v>4641</v>
      </c>
      <c r="D1887" s="461"/>
      <c r="E1887" s="466" t="s">
        <v>8877</v>
      </c>
      <c r="F1887" s="461" t="s">
        <v>4455</v>
      </c>
      <c r="G1887" s="464">
        <v>4.4000000000000004</v>
      </c>
      <c r="H1887" s="464">
        <v>2.88</v>
      </c>
      <c r="I1887" s="464">
        <v>2.5</v>
      </c>
      <c r="J1887" s="464">
        <v>2016</v>
      </c>
      <c r="K1887" s="461">
        <v>126</v>
      </c>
      <c r="L1887" s="464"/>
      <c r="M1887" s="474">
        <f t="shared" si="108"/>
        <v>12830.74</v>
      </c>
      <c r="N1887" s="474">
        <f t="shared" ref="N1887:N1950" si="109">M1887*P1887</f>
        <v>7698.4439999999995</v>
      </c>
      <c r="O1887" s="514"/>
      <c r="P1887" s="486">
        <v>0.6</v>
      </c>
      <c r="Q1887" s="514"/>
      <c r="R1887" s="474">
        <v>10363.290000000001</v>
      </c>
      <c r="S1887" s="474">
        <v>6218</v>
      </c>
      <c r="T1887" s="514"/>
      <c r="U1887" s="474">
        <v>10363.290000000001</v>
      </c>
      <c r="V1887" s="474">
        <v>6218</v>
      </c>
      <c r="W1887" s="514"/>
      <c r="X1887" s="465">
        <v>9869.7999999999993</v>
      </c>
      <c r="Y1887" s="465">
        <v>5921.9</v>
      </c>
      <c r="Z1887" s="514"/>
      <c r="AA1887" s="465">
        <v>8582.4500000000007</v>
      </c>
      <c r="AB1887" s="465">
        <v>5149.47</v>
      </c>
      <c r="AC1887" s="514"/>
      <c r="AD1887" s="465">
        <v>7463</v>
      </c>
      <c r="AE1887" s="465">
        <v>4477.8</v>
      </c>
      <c r="AF1887" s="514"/>
      <c r="AG1887" s="465">
        <v>7463</v>
      </c>
      <c r="AH1887" s="465">
        <v>4477.8</v>
      </c>
      <c r="AI1887" s="530"/>
      <c r="AJ1887" s="533"/>
      <c r="AK1887" s="533"/>
      <c r="AL1887" s="533"/>
      <c r="AM1887" s="533"/>
      <c r="AN1887" s="533"/>
      <c r="AO1887" s="533"/>
      <c r="AP1887" s="534"/>
    </row>
    <row r="1888" spans="1:42" ht="24" customHeight="1" outlineLevel="1" x14ac:dyDescent="0.25">
      <c r="A1888" s="493"/>
      <c r="B1888" s="471" t="s">
        <v>199</v>
      </c>
      <c r="C1888" s="469" t="s">
        <v>4641</v>
      </c>
      <c r="E1888" s="472" t="s">
        <v>9483</v>
      </c>
      <c r="F1888" s="469" t="s">
        <v>4455</v>
      </c>
      <c r="G1888" s="468">
        <v>4.4000000000000004</v>
      </c>
      <c r="H1888" s="468">
        <v>2.88</v>
      </c>
      <c r="I1888" s="468">
        <v>2.5</v>
      </c>
      <c r="J1888" s="468">
        <v>3370</v>
      </c>
      <c r="M1888" s="474">
        <f t="shared" si="108"/>
        <v>23660.260000000002</v>
      </c>
      <c r="N1888" s="474">
        <f t="shared" si="109"/>
        <v>17745.195</v>
      </c>
      <c r="P1888" s="488">
        <v>0.75</v>
      </c>
      <c r="R1888" s="474">
        <v>19110.21</v>
      </c>
      <c r="S1888" s="474">
        <v>14964.92</v>
      </c>
      <c r="U1888" s="474">
        <v>19110.21</v>
      </c>
      <c r="V1888" s="474">
        <v>14964.92</v>
      </c>
      <c r="X1888" s="465">
        <v>18200.2</v>
      </c>
      <c r="Y1888" s="465">
        <v>14252.3</v>
      </c>
      <c r="AA1888" s="474">
        <v>15826.3</v>
      </c>
      <c r="AB1888" s="474">
        <v>12393.32</v>
      </c>
      <c r="AD1888" s="474">
        <v>13762</v>
      </c>
      <c r="AE1888" s="474">
        <v>10776.8</v>
      </c>
      <c r="AG1888" s="474">
        <v>13762</v>
      </c>
      <c r="AH1888" s="474">
        <v>10776.8</v>
      </c>
      <c r="AP1888" s="535"/>
    </row>
    <row r="1889" spans="1:42" ht="24" customHeight="1" outlineLevel="1" x14ac:dyDescent="0.25">
      <c r="A1889" s="493"/>
      <c r="B1889" s="471" t="s">
        <v>200</v>
      </c>
      <c r="C1889" s="469" t="s">
        <v>4641</v>
      </c>
      <c r="E1889" s="472" t="s">
        <v>8878</v>
      </c>
      <c r="F1889" s="469" t="s">
        <v>4455</v>
      </c>
      <c r="G1889" s="468">
        <v>4.4000000000000004</v>
      </c>
      <c r="H1889" s="468">
        <v>2.88</v>
      </c>
      <c r="I1889" s="468">
        <v>2.5</v>
      </c>
      <c r="J1889" s="468">
        <v>3214</v>
      </c>
      <c r="M1889" s="474">
        <f t="shared" si="108"/>
        <v>22260.81</v>
      </c>
      <c r="N1889" s="474">
        <f t="shared" si="109"/>
        <v>16027.7832</v>
      </c>
      <c r="P1889" s="488">
        <v>0.72</v>
      </c>
      <c r="R1889" s="474">
        <v>17979.89</v>
      </c>
      <c r="S1889" s="474">
        <v>13834.59</v>
      </c>
      <c r="U1889" s="474">
        <v>17979.89</v>
      </c>
      <c r="V1889" s="474">
        <v>13834.59</v>
      </c>
      <c r="X1889" s="465">
        <v>17123.7</v>
      </c>
      <c r="Y1889" s="465">
        <v>13175.8</v>
      </c>
      <c r="AA1889" s="474">
        <v>14890.2</v>
      </c>
      <c r="AB1889" s="474">
        <v>11457.22</v>
      </c>
      <c r="AD1889" s="474">
        <v>12948</v>
      </c>
      <c r="AE1889" s="474">
        <v>9962.7999999999993</v>
      </c>
      <c r="AG1889" s="474">
        <v>12948</v>
      </c>
      <c r="AH1889" s="474">
        <v>9962.7999999999993</v>
      </c>
      <c r="AP1889" s="535"/>
    </row>
    <row r="1890" spans="1:42" ht="24" customHeight="1" outlineLevel="1" x14ac:dyDescent="0.25">
      <c r="A1890" s="493"/>
      <c r="B1890" s="471" t="s">
        <v>201</v>
      </c>
      <c r="C1890" s="469" t="s">
        <v>4641</v>
      </c>
      <c r="E1890" s="472" t="s">
        <v>9484</v>
      </c>
      <c r="F1890" s="469" t="s">
        <v>4455</v>
      </c>
      <c r="G1890" s="468">
        <v>4.4000000000000004</v>
      </c>
      <c r="H1890" s="468">
        <v>2.88</v>
      </c>
      <c r="I1890" s="468">
        <v>2.5</v>
      </c>
      <c r="J1890" s="468">
        <v>3324</v>
      </c>
      <c r="M1890" s="474">
        <f t="shared" si="108"/>
        <v>14230.189999999999</v>
      </c>
      <c r="N1890" s="474">
        <f t="shared" si="109"/>
        <v>8965.0196999999989</v>
      </c>
      <c r="P1890" s="488">
        <v>0.63</v>
      </c>
      <c r="R1890" s="474">
        <v>11493.62</v>
      </c>
      <c r="S1890" s="474">
        <v>7348.32</v>
      </c>
      <c r="U1890" s="474">
        <v>11493.62</v>
      </c>
      <c r="V1890" s="474">
        <v>7348.32</v>
      </c>
      <c r="X1890" s="465">
        <v>10946.3</v>
      </c>
      <c r="Y1890" s="465">
        <v>6998.4</v>
      </c>
      <c r="AA1890" s="474">
        <v>9518.5499999999993</v>
      </c>
      <c r="AB1890" s="474">
        <v>6085.57</v>
      </c>
      <c r="AD1890" s="474">
        <v>8277</v>
      </c>
      <c r="AE1890" s="474">
        <v>5291.8</v>
      </c>
      <c r="AG1890" s="474">
        <v>8277</v>
      </c>
      <c r="AH1890" s="474">
        <v>5291.8</v>
      </c>
      <c r="AP1890" s="535"/>
    </row>
    <row r="1891" spans="1:42" ht="24" customHeight="1" outlineLevel="1" x14ac:dyDescent="0.25">
      <c r="A1891" s="493"/>
      <c r="B1891" s="471" t="s">
        <v>8879</v>
      </c>
      <c r="C1891" s="469" t="s">
        <v>4641</v>
      </c>
      <c r="E1891" s="472" t="s">
        <v>8880</v>
      </c>
      <c r="F1891" s="469" t="s">
        <v>4455</v>
      </c>
      <c r="G1891" s="468">
        <v>4.4000000000000004</v>
      </c>
      <c r="H1891" s="468">
        <v>2.88</v>
      </c>
      <c r="I1891" s="468">
        <v>2.5</v>
      </c>
      <c r="M1891" s="474">
        <f t="shared" si="108"/>
        <v>14500.2</v>
      </c>
      <c r="N1891" s="474">
        <f t="shared" si="109"/>
        <v>9135.1260000000002</v>
      </c>
      <c r="P1891" s="488">
        <v>0.63</v>
      </c>
      <c r="R1891" s="474">
        <v>11711.7</v>
      </c>
      <c r="S1891" s="474">
        <v>7027.02</v>
      </c>
      <c r="U1891" s="474">
        <v>11711.7</v>
      </c>
      <c r="V1891" s="474">
        <v>7027.02</v>
      </c>
      <c r="X1891" s="465">
        <v>11154</v>
      </c>
      <c r="Y1891" s="465">
        <v>6692.4</v>
      </c>
      <c r="AA1891" s="474">
        <v>9699.1</v>
      </c>
      <c r="AB1891" s="474">
        <v>5819.46</v>
      </c>
      <c r="AD1891" s="474">
        <v>8434</v>
      </c>
      <c r="AE1891" s="474">
        <v>5060.3999999999996</v>
      </c>
      <c r="AG1891" s="474">
        <v>8434</v>
      </c>
      <c r="AH1891" s="474">
        <v>5060.3999999999996</v>
      </c>
      <c r="AP1891" s="535"/>
    </row>
    <row r="1892" spans="1:42" ht="24" customHeight="1" outlineLevel="1" x14ac:dyDescent="0.25">
      <c r="A1892" s="493"/>
      <c r="B1892" s="471" t="s">
        <v>8881</v>
      </c>
      <c r="C1892" s="469" t="s">
        <v>4641</v>
      </c>
      <c r="E1892" s="472" t="s">
        <v>8882</v>
      </c>
      <c r="F1892" s="469" t="s">
        <v>4455</v>
      </c>
      <c r="G1892" s="468">
        <v>4.4000000000000004</v>
      </c>
      <c r="H1892" s="468">
        <v>2.88</v>
      </c>
      <c r="I1892" s="468">
        <v>2.5</v>
      </c>
      <c r="M1892" s="474">
        <f t="shared" si="108"/>
        <v>0</v>
      </c>
      <c r="N1892" s="474">
        <f t="shared" si="109"/>
        <v>0</v>
      </c>
      <c r="P1892" s="488">
        <v>0.72</v>
      </c>
      <c r="R1892" s="474">
        <v>0</v>
      </c>
      <c r="S1892" s="474">
        <v>0</v>
      </c>
      <c r="U1892" s="474">
        <v>0</v>
      </c>
      <c r="V1892" s="474">
        <v>0</v>
      </c>
      <c r="X1892" s="465">
        <v>0</v>
      </c>
      <c r="Y1892" s="465">
        <v>0</v>
      </c>
      <c r="AA1892" s="474">
        <v>0</v>
      </c>
      <c r="AB1892" s="474">
        <v>0</v>
      </c>
      <c r="AD1892" s="474"/>
      <c r="AE1892" s="474"/>
      <c r="AG1892" s="474"/>
      <c r="AH1892" s="474"/>
      <c r="AP1892" s="535"/>
    </row>
    <row r="1893" spans="1:42" ht="24" customHeight="1" outlineLevel="1" x14ac:dyDescent="0.25">
      <c r="A1893" s="493"/>
      <c r="B1893" s="471" t="s">
        <v>19865</v>
      </c>
      <c r="C1893" s="469" t="s">
        <v>4641</v>
      </c>
      <c r="E1893" s="472" t="s">
        <v>19866</v>
      </c>
      <c r="F1893" s="469" t="s">
        <v>4455</v>
      </c>
      <c r="G1893" s="468">
        <v>4.4000000000000004</v>
      </c>
      <c r="H1893" s="468">
        <v>2.88</v>
      </c>
      <c r="I1893" s="468">
        <v>2.5</v>
      </c>
      <c r="M1893" s="474">
        <f t="shared" si="108"/>
        <v>0</v>
      </c>
      <c r="N1893" s="474">
        <f t="shared" si="109"/>
        <v>0</v>
      </c>
      <c r="P1893" s="488">
        <v>0.75</v>
      </c>
      <c r="R1893" s="474">
        <v>0</v>
      </c>
      <c r="S1893" s="474">
        <v>0</v>
      </c>
      <c r="U1893" s="474">
        <v>0</v>
      </c>
      <c r="V1893" s="474">
        <v>0</v>
      </c>
      <c r="X1893" s="465">
        <v>0</v>
      </c>
      <c r="Y1893" s="465">
        <v>0</v>
      </c>
      <c r="AA1893" s="474">
        <v>0</v>
      </c>
      <c r="AB1893" s="474">
        <v>0</v>
      </c>
      <c r="AD1893" s="474"/>
      <c r="AE1893" s="474"/>
      <c r="AG1893" s="474"/>
      <c r="AH1893" s="474"/>
      <c r="AP1893" s="535"/>
    </row>
    <row r="1894" spans="1:42" s="466" customFormat="1" ht="24" customHeight="1" outlineLevel="1" x14ac:dyDescent="0.25">
      <c r="A1894" s="492"/>
      <c r="B1894" s="462" t="s">
        <v>202</v>
      </c>
      <c r="C1894" s="461" t="s">
        <v>4641</v>
      </c>
      <c r="D1894" s="461"/>
      <c r="E1894" s="466" t="s">
        <v>8877</v>
      </c>
      <c r="F1894" s="461" t="s">
        <v>4455</v>
      </c>
      <c r="G1894" s="464">
        <v>6.6</v>
      </c>
      <c r="H1894" s="464">
        <v>4.3499999999999996</v>
      </c>
      <c r="I1894" s="464">
        <v>3.8</v>
      </c>
      <c r="J1894" s="464">
        <v>3168</v>
      </c>
      <c r="K1894" s="461">
        <v>198</v>
      </c>
      <c r="L1894" s="464"/>
      <c r="M1894" s="474">
        <f t="shared" si="108"/>
        <v>20161.7</v>
      </c>
      <c r="N1894" s="474">
        <f t="shared" si="109"/>
        <v>12097.02</v>
      </c>
      <c r="O1894" s="514"/>
      <c r="P1894" s="486">
        <v>0.6</v>
      </c>
      <c r="Q1894" s="514"/>
      <c r="R1894" s="474">
        <v>16284.45</v>
      </c>
      <c r="S1894" s="474">
        <v>9770.67</v>
      </c>
      <c r="T1894" s="514"/>
      <c r="U1894" s="474">
        <v>16284.45</v>
      </c>
      <c r="V1894" s="474">
        <v>9770.67</v>
      </c>
      <c r="W1894" s="514"/>
      <c r="X1894" s="465">
        <v>15509</v>
      </c>
      <c r="Y1894" s="465">
        <v>9305.4</v>
      </c>
      <c r="Z1894" s="514"/>
      <c r="AA1894" s="465">
        <v>13486.05</v>
      </c>
      <c r="AB1894" s="465">
        <v>8091.63</v>
      </c>
      <c r="AC1894" s="514"/>
      <c r="AD1894" s="465">
        <v>11727</v>
      </c>
      <c r="AE1894" s="465">
        <v>7036.2</v>
      </c>
      <c r="AF1894" s="514"/>
      <c r="AG1894" s="465">
        <v>11727</v>
      </c>
      <c r="AH1894" s="465">
        <v>7036.2</v>
      </c>
      <c r="AI1894" s="530"/>
      <c r="AJ1894" s="533"/>
      <c r="AK1894" s="533"/>
      <c r="AL1894" s="533"/>
      <c r="AM1894" s="533"/>
      <c r="AN1894" s="533"/>
      <c r="AO1894" s="533"/>
      <c r="AP1894" s="534"/>
    </row>
    <row r="1895" spans="1:42" ht="24" customHeight="1" outlineLevel="1" x14ac:dyDescent="0.25">
      <c r="A1895" s="493"/>
      <c r="B1895" s="471" t="s">
        <v>203</v>
      </c>
      <c r="C1895" s="469" t="s">
        <v>4641</v>
      </c>
      <c r="E1895" s="472" t="s">
        <v>9483</v>
      </c>
      <c r="F1895" s="469" t="s">
        <v>4455</v>
      </c>
      <c r="G1895" s="468">
        <v>6.6</v>
      </c>
      <c r="H1895" s="468">
        <v>4.3499999999999996</v>
      </c>
      <c r="I1895" s="468">
        <v>3.8</v>
      </c>
      <c r="J1895" s="468">
        <v>5129</v>
      </c>
      <c r="M1895" s="474">
        <f t="shared" si="108"/>
        <v>34403.72</v>
      </c>
      <c r="N1895" s="474">
        <f t="shared" si="109"/>
        <v>25802.79</v>
      </c>
      <c r="P1895" s="488">
        <v>0.75</v>
      </c>
      <c r="R1895" s="474">
        <v>27787.62</v>
      </c>
      <c r="S1895" s="474">
        <v>21273.84</v>
      </c>
      <c r="U1895" s="474">
        <v>27787.62</v>
      </c>
      <c r="V1895" s="474">
        <v>21273.84</v>
      </c>
      <c r="X1895" s="465">
        <v>26464.400000000001</v>
      </c>
      <c r="Y1895" s="465">
        <v>20260.8</v>
      </c>
      <c r="AA1895" s="474">
        <v>23012.48</v>
      </c>
      <c r="AB1895" s="474">
        <v>17618.060000000001</v>
      </c>
      <c r="AD1895" s="474">
        <v>20010.849999999999</v>
      </c>
      <c r="AE1895" s="474">
        <v>15320.05</v>
      </c>
      <c r="AG1895" s="474">
        <v>20010.849999999999</v>
      </c>
      <c r="AH1895" s="474">
        <v>15320.05</v>
      </c>
      <c r="AP1895" s="535"/>
    </row>
    <row r="1896" spans="1:42" ht="24" customHeight="1" outlineLevel="1" x14ac:dyDescent="0.25">
      <c r="A1896" s="493"/>
      <c r="B1896" s="471" t="s">
        <v>204</v>
      </c>
      <c r="C1896" s="469" t="s">
        <v>4641</v>
      </c>
      <c r="E1896" s="472" t="s">
        <v>8878</v>
      </c>
      <c r="F1896" s="469" t="s">
        <v>4455</v>
      </c>
      <c r="G1896" s="468">
        <v>6.6</v>
      </c>
      <c r="H1896" s="468">
        <v>4.3499999999999996</v>
      </c>
      <c r="I1896" s="468">
        <v>3.8</v>
      </c>
      <c r="J1896" s="468">
        <v>4865</v>
      </c>
      <c r="M1896" s="474">
        <f t="shared" si="108"/>
        <v>32558.89</v>
      </c>
      <c r="N1896" s="474">
        <f t="shared" si="109"/>
        <v>23442.400799999999</v>
      </c>
      <c r="P1896" s="488">
        <v>0.72</v>
      </c>
      <c r="R1896" s="474">
        <v>26297.57</v>
      </c>
      <c r="S1896" s="474">
        <v>19783.79</v>
      </c>
      <c r="U1896" s="474">
        <v>26297.57</v>
      </c>
      <c r="V1896" s="474">
        <v>19783.79</v>
      </c>
      <c r="X1896" s="465">
        <v>25045.3</v>
      </c>
      <c r="Y1896" s="465">
        <v>18841.7</v>
      </c>
      <c r="AA1896" s="474">
        <v>21778.53</v>
      </c>
      <c r="AB1896" s="474">
        <v>16384.11</v>
      </c>
      <c r="AD1896" s="474">
        <v>18937.849999999999</v>
      </c>
      <c r="AE1896" s="474">
        <v>14247.05</v>
      </c>
      <c r="AG1896" s="474">
        <v>18937.849999999999</v>
      </c>
      <c r="AH1896" s="474">
        <v>14247.05</v>
      </c>
      <c r="AP1896" s="535"/>
    </row>
    <row r="1897" spans="1:42" ht="24" customHeight="1" outlineLevel="1" x14ac:dyDescent="0.25">
      <c r="A1897" s="493"/>
      <c r="B1897" s="471" t="s">
        <v>205</v>
      </c>
      <c r="C1897" s="469" t="s">
        <v>4641</v>
      </c>
      <c r="E1897" s="472" t="s">
        <v>9484</v>
      </c>
      <c r="F1897" s="469" t="s">
        <v>4455</v>
      </c>
      <c r="G1897" s="468">
        <v>6.6</v>
      </c>
      <c r="H1897" s="468">
        <v>4.3499999999999996</v>
      </c>
      <c r="I1897" s="468">
        <v>3.8</v>
      </c>
      <c r="J1897" s="468">
        <v>5064</v>
      </c>
      <c r="M1897" s="474">
        <f t="shared" si="108"/>
        <v>22006.400000000001</v>
      </c>
      <c r="N1897" s="474">
        <f t="shared" si="109"/>
        <v>13864.032000000001</v>
      </c>
      <c r="P1897" s="488">
        <v>0.63</v>
      </c>
      <c r="R1897" s="474">
        <v>17774.400000000001</v>
      </c>
      <c r="S1897" s="474">
        <v>11260.62</v>
      </c>
      <c r="U1897" s="474">
        <v>17774.400000000001</v>
      </c>
      <c r="V1897" s="474">
        <v>11260.62</v>
      </c>
      <c r="X1897" s="465">
        <v>16928</v>
      </c>
      <c r="Y1897" s="465">
        <v>10724.4</v>
      </c>
      <c r="AA1897" s="474">
        <v>14720</v>
      </c>
      <c r="AB1897" s="474">
        <v>9325.58</v>
      </c>
      <c r="AD1897" s="474">
        <v>12800</v>
      </c>
      <c r="AE1897" s="474">
        <v>8109.2</v>
      </c>
      <c r="AG1897" s="474">
        <v>12800</v>
      </c>
      <c r="AH1897" s="474">
        <v>8109.2</v>
      </c>
      <c r="AP1897" s="535"/>
    </row>
    <row r="1898" spans="1:42" ht="24" customHeight="1" outlineLevel="1" x14ac:dyDescent="0.25">
      <c r="A1898" s="493"/>
      <c r="B1898" s="471" t="s">
        <v>8883</v>
      </c>
      <c r="C1898" s="469" t="s">
        <v>4641</v>
      </c>
      <c r="E1898" s="472" t="s">
        <v>8880</v>
      </c>
      <c r="F1898" s="469" t="s">
        <v>4455</v>
      </c>
      <c r="G1898" s="468">
        <v>6.6</v>
      </c>
      <c r="H1898" s="468">
        <v>4.3499999999999996</v>
      </c>
      <c r="I1898" s="468">
        <v>3.8</v>
      </c>
      <c r="M1898" s="474">
        <f t="shared" si="108"/>
        <v>22783.54</v>
      </c>
      <c r="N1898" s="474">
        <f t="shared" si="109"/>
        <v>14353.630200000001</v>
      </c>
      <c r="P1898" s="488">
        <v>0.63</v>
      </c>
      <c r="R1898" s="474">
        <v>18402.09</v>
      </c>
      <c r="S1898" s="474">
        <v>11041.28</v>
      </c>
      <c r="U1898" s="474">
        <v>18402.09</v>
      </c>
      <c r="V1898" s="474">
        <v>11041.28</v>
      </c>
      <c r="X1898" s="465">
        <v>17525.8</v>
      </c>
      <c r="Y1898" s="465">
        <v>10515.5</v>
      </c>
      <c r="AA1898" s="474">
        <v>15239.8</v>
      </c>
      <c r="AB1898" s="474">
        <v>9143.8799999999992</v>
      </c>
      <c r="AD1898" s="474">
        <v>13252</v>
      </c>
      <c r="AE1898" s="474">
        <v>7951.2</v>
      </c>
      <c r="AG1898" s="474">
        <v>13252</v>
      </c>
      <c r="AH1898" s="474">
        <v>7951.2</v>
      </c>
      <c r="AP1898" s="535"/>
    </row>
    <row r="1899" spans="1:42" ht="24" customHeight="1" outlineLevel="1" x14ac:dyDescent="0.25">
      <c r="A1899" s="493"/>
      <c r="B1899" s="471" t="s">
        <v>8884</v>
      </c>
      <c r="C1899" s="469" t="s">
        <v>4641</v>
      </c>
      <c r="E1899" s="472" t="s">
        <v>8882</v>
      </c>
      <c r="F1899" s="469" t="s">
        <v>4455</v>
      </c>
      <c r="G1899" s="468">
        <v>6.6</v>
      </c>
      <c r="H1899" s="468">
        <v>4.3499999999999996</v>
      </c>
      <c r="I1899" s="468">
        <v>3.8</v>
      </c>
      <c r="M1899" s="474">
        <v>29634.7</v>
      </c>
      <c r="N1899" s="474">
        <f t="shared" si="109"/>
        <v>21574.061600000001</v>
      </c>
      <c r="P1899" s="488">
        <v>0.72799999999999998</v>
      </c>
      <c r="R1899" s="474">
        <v>0</v>
      </c>
      <c r="S1899" s="474">
        <v>0</v>
      </c>
      <c r="U1899" s="474">
        <v>0</v>
      </c>
      <c r="V1899" s="474">
        <v>0</v>
      </c>
      <c r="X1899" s="465">
        <v>0</v>
      </c>
      <c r="Y1899" s="465">
        <v>0</v>
      </c>
      <c r="AA1899" s="474">
        <v>0</v>
      </c>
      <c r="AB1899" s="474">
        <v>0</v>
      </c>
      <c r="AD1899" s="474"/>
      <c r="AE1899" s="474"/>
      <c r="AG1899" s="474"/>
      <c r="AH1899" s="474"/>
      <c r="AP1899" s="535"/>
    </row>
    <row r="1900" spans="1:42" ht="24" customHeight="1" outlineLevel="1" x14ac:dyDescent="0.25">
      <c r="A1900" s="493"/>
      <c r="B1900" s="471" t="s">
        <v>19867</v>
      </c>
      <c r="C1900" s="469" t="s">
        <v>4641</v>
      </c>
      <c r="E1900" s="472" t="s">
        <v>19866</v>
      </c>
      <c r="F1900" s="469" t="s">
        <v>4455</v>
      </c>
      <c r="G1900" s="468">
        <v>6.6</v>
      </c>
      <c r="H1900" s="468">
        <v>4.3499999999999996</v>
      </c>
      <c r="I1900" s="468">
        <v>3.8</v>
      </c>
      <c r="M1900" s="474">
        <v>31479.4</v>
      </c>
      <c r="N1900" s="474">
        <f t="shared" si="109"/>
        <v>23335.679219999998</v>
      </c>
      <c r="P1900" s="488">
        <v>0.74129999999999996</v>
      </c>
      <c r="R1900" s="474">
        <v>0</v>
      </c>
      <c r="S1900" s="474">
        <v>0</v>
      </c>
      <c r="U1900" s="474">
        <v>0</v>
      </c>
      <c r="V1900" s="474">
        <v>0</v>
      </c>
      <c r="X1900" s="465">
        <v>0</v>
      </c>
      <c r="Y1900" s="465">
        <v>0</v>
      </c>
      <c r="AA1900" s="474">
        <v>0</v>
      </c>
      <c r="AB1900" s="474">
        <v>0</v>
      </c>
      <c r="AD1900" s="474"/>
      <c r="AE1900" s="474"/>
      <c r="AG1900" s="474"/>
      <c r="AH1900" s="474"/>
      <c r="AP1900" s="535"/>
    </row>
    <row r="1901" spans="1:42" s="466" customFormat="1" ht="24" customHeight="1" outlineLevel="1" x14ac:dyDescent="0.25">
      <c r="A1901" s="492"/>
      <c r="B1901" s="462" t="s">
        <v>206</v>
      </c>
      <c r="C1901" s="461" t="s">
        <v>4641</v>
      </c>
      <c r="D1901" s="461"/>
      <c r="E1901" s="466" t="s">
        <v>8877</v>
      </c>
      <c r="F1901" s="461" t="s">
        <v>4455</v>
      </c>
      <c r="G1901" s="464">
        <v>9</v>
      </c>
      <c r="H1901" s="464">
        <v>4.95</v>
      </c>
      <c r="I1901" s="464">
        <v>5.72</v>
      </c>
      <c r="J1901" s="464">
        <v>4800</v>
      </c>
      <c r="K1901" s="461">
        <v>300</v>
      </c>
      <c r="L1901" s="464"/>
      <c r="M1901" s="474">
        <f t="shared" ref="M1901:M1932" si="110">X1901*$O$3</f>
        <v>34472.620000000003</v>
      </c>
      <c r="N1901" s="474">
        <f t="shared" si="109"/>
        <v>20683.572</v>
      </c>
      <c r="O1901" s="514"/>
      <c r="P1901" s="486">
        <v>0.6</v>
      </c>
      <c r="Q1901" s="514"/>
      <c r="R1901" s="474">
        <v>27843.27</v>
      </c>
      <c r="S1901" s="474">
        <v>16706.03</v>
      </c>
      <c r="T1901" s="514"/>
      <c r="U1901" s="474">
        <v>27843.27</v>
      </c>
      <c r="V1901" s="474">
        <v>16706.03</v>
      </c>
      <c r="W1901" s="514"/>
      <c r="X1901" s="465">
        <v>26517.4</v>
      </c>
      <c r="Y1901" s="465">
        <v>15910.5</v>
      </c>
      <c r="Z1901" s="514"/>
      <c r="AA1901" s="465">
        <v>23058.65</v>
      </c>
      <c r="AB1901" s="465">
        <v>13835.19</v>
      </c>
      <c r="AC1901" s="514"/>
      <c r="AD1901" s="465">
        <v>20051</v>
      </c>
      <c r="AE1901" s="465">
        <v>12030.6</v>
      </c>
      <c r="AF1901" s="514"/>
      <c r="AG1901" s="465">
        <v>20051</v>
      </c>
      <c r="AH1901" s="465">
        <v>12030.6</v>
      </c>
      <c r="AI1901" s="530"/>
      <c r="AJ1901" s="533"/>
      <c r="AK1901" s="533"/>
      <c r="AL1901" s="533"/>
      <c r="AM1901" s="533"/>
      <c r="AN1901" s="533"/>
      <c r="AO1901" s="533"/>
      <c r="AP1901" s="534"/>
    </row>
    <row r="1902" spans="1:42" ht="24" customHeight="1" outlineLevel="1" x14ac:dyDescent="0.25">
      <c r="A1902" s="493"/>
      <c r="B1902" s="471" t="s">
        <v>207</v>
      </c>
      <c r="C1902" s="469" t="s">
        <v>4641</v>
      </c>
      <c r="E1902" s="472" t="s">
        <v>9483</v>
      </c>
      <c r="F1902" s="469" t="s">
        <v>4455</v>
      </c>
      <c r="G1902" s="468">
        <v>9</v>
      </c>
      <c r="H1902" s="468">
        <v>4.95</v>
      </c>
      <c r="I1902" s="468">
        <v>5.72</v>
      </c>
      <c r="J1902" s="468">
        <v>6996</v>
      </c>
      <c r="M1902" s="474">
        <f t="shared" si="110"/>
        <v>53415.570000000007</v>
      </c>
      <c r="N1902" s="474">
        <f t="shared" si="109"/>
        <v>40061.677500000005</v>
      </c>
      <c r="P1902" s="488">
        <v>0.75</v>
      </c>
      <c r="R1902" s="474">
        <v>43143.35</v>
      </c>
      <c r="S1902" s="474">
        <v>32006.1</v>
      </c>
      <c r="U1902" s="474">
        <v>43143.35</v>
      </c>
      <c r="V1902" s="474">
        <v>32006.1</v>
      </c>
      <c r="X1902" s="465">
        <v>41088.9</v>
      </c>
      <c r="Y1902" s="465">
        <v>30482</v>
      </c>
      <c r="AA1902" s="474">
        <v>35729.519999999997</v>
      </c>
      <c r="AB1902" s="474">
        <v>26506.06</v>
      </c>
      <c r="AD1902" s="474">
        <v>31069.15</v>
      </c>
      <c r="AE1902" s="474">
        <v>23048.75</v>
      </c>
      <c r="AG1902" s="474">
        <v>31069.15</v>
      </c>
      <c r="AH1902" s="474">
        <v>23048.75</v>
      </c>
      <c r="AP1902" s="535"/>
    </row>
    <row r="1903" spans="1:42" ht="24" customHeight="1" outlineLevel="1" x14ac:dyDescent="0.25">
      <c r="A1903" s="493"/>
      <c r="B1903" s="471" t="s">
        <v>208</v>
      </c>
      <c r="C1903" s="469" t="s">
        <v>4641</v>
      </c>
      <c r="E1903" s="472" t="s">
        <v>8878</v>
      </c>
      <c r="F1903" s="469" t="s">
        <v>4455</v>
      </c>
      <c r="G1903" s="468">
        <v>9</v>
      </c>
      <c r="H1903" s="468">
        <v>4.95</v>
      </c>
      <c r="I1903" s="468">
        <v>5.72</v>
      </c>
      <c r="J1903" s="468">
        <v>6612</v>
      </c>
      <c r="M1903" s="474">
        <f t="shared" si="110"/>
        <v>50425.83</v>
      </c>
      <c r="N1903" s="474">
        <f t="shared" si="109"/>
        <v>36306.597600000001</v>
      </c>
      <c r="P1903" s="488">
        <v>0.72</v>
      </c>
      <c r="R1903" s="474">
        <v>40728.559999999998</v>
      </c>
      <c r="S1903" s="474">
        <v>29591.21</v>
      </c>
      <c r="U1903" s="474">
        <v>40728.559999999998</v>
      </c>
      <c r="V1903" s="474">
        <v>29591.21</v>
      </c>
      <c r="X1903" s="465">
        <v>38789.1</v>
      </c>
      <c r="Y1903" s="465">
        <v>28182.1</v>
      </c>
      <c r="AA1903" s="474">
        <v>33729.67</v>
      </c>
      <c r="AB1903" s="474">
        <v>24506.21</v>
      </c>
      <c r="AD1903" s="474">
        <v>29330.15</v>
      </c>
      <c r="AE1903" s="474">
        <v>21309.75</v>
      </c>
      <c r="AG1903" s="474">
        <v>29330.15</v>
      </c>
      <c r="AH1903" s="474">
        <v>21309.75</v>
      </c>
      <c r="AP1903" s="535"/>
    </row>
    <row r="1904" spans="1:42" ht="24" customHeight="1" outlineLevel="1" x14ac:dyDescent="0.25">
      <c r="A1904" s="493"/>
      <c r="B1904" s="471" t="s">
        <v>209</v>
      </c>
      <c r="C1904" s="469" t="s">
        <v>4641</v>
      </c>
      <c r="E1904" s="472" t="s">
        <v>9484</v>
      </c>
      <c r="F1904" s="469" t="s">
        <v>4455</v>
      </c>
      <c r="G1904" s="468">
        <v>9</v>
      </c>
      <c r="H1904" s="468">
        <v>4.95</v>
      </c>
      <c r="I1904" s="468">
        <v>5.72</v>
      </c>
      <c r="J1904" s="468">
        <v>6912</v>
      </c>
      <c r="M1904" s="474">
        <f t="shared" si="110"/>
        <v>37462.49</v>
      </c>
      <c r="N1904" s="474">
        <f t="shared" si="109"/>
        <v>23601.368699999999</v>
      </c>
      <c r="P1904" s="488">
        <v>0.63</v>
      </c>
      <c r="R1904" s="474">
        <v>30258.17</v>
      </c>
      <c r="S1904" s="474">
        <v>19120.82</v>
      </c>
      <c r="U1904" s="474">
        <v>30258.17</v>
      </c>
      <c r="V1904" s="474">
        <v>19120.82</v>
      </c>
      <c r="X1904" s="465">
        <v>28817.3</v>
      </c>
      <c r="Y1904" s="465">
        <v>18210.3</v>
      </c>
      <c r="AA1904" s="474">
        <v>25058.5</v>
      </c>
      <c r="AB1904" s="474">
        <v>15835.04</v>
      </c>
      <c r="AD1904" s="474">
        <v>21790</v>
      </c>
      <c r="AE1904" s="474">
        <v>13769.6</v>
      </c>
      <c r="AG1904" s="474">
        <v>21790</v>
      </c>
      <c r="AH1904" s="474">
        <v>13769.6</v>
      </c>
      <c r="AP1904" s="535"/>
    </row>
    <row r="1905" spans="1:42" ht="24" customHeight="1" outlineLevel="1" x14ac:dyDescent="0.25">
      <c r="A1905" s="493"/>
      <c r="B1905" s="471" t="s">
        <v>8885</v>
      </c>
      <c r="C1905" s="469" t="s">
        <v>4641</v>
      </c>
      <c r="E1905" s="472" t="s">
        <v>8880</v>
      </c>
      <c r="F1905" s="469" t="s">
        <v>4455</v>
      </c>
      <c r="G1905" s="468">
        <v>9</v>
      </c>
      <c r="H1905" s="468">
        <v>4.95</v>
      </c>
      <c r="I1905" s="468">
        <v>5.72</v>
      </c>
      <c r="M1905" s="474">
        <f t="shared" si="110"/>
        <v>38954.76</v>
      </c>
      <c r="N1905" s="474">
        <f t="shared" si="109"/>
        <v>24541.498800000001</v>
      </c>
      <c r="P1905" s="488">
        <v>0.63</v>
      </c>
      <c r="R1905" s="474">
        <v>31463.46</v>
      </c>
      <c r="S1905" s="474">
        <v>18878.060000000001</v>
      </c>
      <c r="U1905" s="474">
        <v>31463.46</v>
      </c>
      <c r="V1905" s="474">
        <v>18878.060000000001</v>
      </c>
      <c r="X1905" s="465">
        <v>29965.200000000001</v>
      </c>
      <c r="Y1905" s="465">
        <v>17979.099999999999</v>
      </c>
      <c r="AA1905" s="474">
        <v>26056.7</v>
      </c>
      <c r="AB1905" s="474">
        <v>15634.02</v>
      </c>
      <c r="AD1905" s="474">
        <v>22658</v>
      </c>
      <c r="AE1905" s="474">
        <v>13594.8</v>
      </c>
      <c r="AG1905" s="474">
        <v>22658</v>
      </c>
      <c r="AH1905" s="474">
        <v>13594.8</v>
      </c>
      <c r="AP1905" s="535"/>
    </row>
    <row r="1906" spans="1:42" ht="24" customHeight="1" outlineLevel="1" x14ac:dyDescent="0.25">
      <c r="A1906" s="493"/>
      <c r="B1906" s="471" t="s">
        <v>8886</v>
      </c>
      <c r="C1906" s="469" t="s">
        <v>4641</v>
      </c>
      <c r="E1906" s="472" t="s">
        <v>8882</v>
      </c>
      <c r="F1906" s="469" t="s">
        <v>4455</v>
      </c>
      <c r="G1906" s="468">
        <v>9</v>
      </c>
      <c r="H1906" s="468">
        <v>4.95</v>
      </c>
      <c r="I1906" s="468">
        <v>5.72</v>
      </c>
      <c r="M1906" s="474">
        <f t="shared" si="110"/>
        <v>0</v>
      </c>
      <c r="N1906" s="474">
        <f t="shared" si="109"/>
        <v>0</v>
      </c>
      <c r="P1906" s="488">
        <v>0.72</v>
      </c>
      <c r="R1906" s="474">
        <v>0</v>
      </c>
      <c r="S1906" s="474">
        <v>0</v>
      </c>
      <c r="U1906" s="474">
        <v>0</v>
      </c>
      <c r="V1906" s="474">
        <v>0</v>
      </c>
      <c r="X1906" s="465">
        <v>0</v>
      </c>
      <c r="Y1906" s="465">
        <v>0</v>
      </c>
      <c r="AA1906" s="474">
        <v>0</v>
      </c>
      <c r="AB1906" s="474">
        <v>0</v>
      </c>
      <c r="AD1906" s="474"/>
      <c r="AE1906" s="474"/>
      <c r="AG1906" s="474"/>
      <c r="AH1906" s="474"/>
      <c r="AP1906" s="535"/>
    </row>
    <row r="1907" spans="1:42" ht="24" customHeight="1" outlineLevel="1" x14ac:dyDescent="0.25">
      <c r="A1907" s="493"/>
      <c r="B1907" s="471" t="s">
        <v>19868</v>
      </c>
      <c r="C1907" s="469" t="s">
        <v>4641</v>
      </c>
      <c r="E1907" s="472" t="s">
        <v>19866</v>
      </c>
      <c r="F1907" s="469" t="s">
        <v>4455</v>
      </c>
      <c r="G1907" s="468">
        <v>9</v>
      </c>
      <c r="H1907" s="468">
        <v>4.95</v>
      </c>
      <c r="I1907" s="468">
        <v>5.72</v>
      </c>
      <c r="M1907" s="474">
        <f t="shared" si="110"/>
        <v>0</v>
      </c>
      <c r="N1907" s="474">
        <f t="shared" si="109"/>
        <v>0</v>
      </c>
      <c r="P1907" s="488">
        <v>0.75</v>
      </c>
      <c r="R1907" s="474">
        <v>0</v>
      </c>
      <c r="S1907" s="474">
        <v>0</v>
      </c>
      <c r="U1907" s="474">
        <v>0</v>
      </c>
      <c r="V1907" s="474">
        <v>0</v>
      </c>
      <c r="X1907" s="465">
        <v>0</v>
      </c>
      <c r="Y1907" s="465">
        <v>0</v>
      </c>
      <c r="AA1907" s="474">
        <v>0</v>
      </c>
      <c r="AB1907" s="474">
        <v>0</v>
      </c>
      <c r="AD1907" s="474"/>
      <c r="AE1907" s="474"/>
      <c r="AG1907" s="474"/>
      <c r="AH1907" s="474"/>
      <c r="AP1907" s="535"/>
    </row>
    <row r="1908" spans="1:42" s="466" customFormat="1" ht="24" customHeight="1" outlineLevel="1" x14ac:dyDescent="0.25">
      <c r="A1908" s="492"/>
      <c r="B1908" s="462" t="s">
        <v>210</v>
      </c>
      <c r="C1908" s="461" t="s">
        <v>4641</v>
      </c>
      <c r="D1908" s="461"/>
      <c r="E1908" s="466" t="s">
        <v>8877</v>
      </c>
      <c r="F1908" s="461" t="s">
        <v>4455</v>
      </c>
      <c r="G1908" s="464">
        <v>12</v>
      </c>
      <c r="H1908" s="464">
        <v>6.55</v>
      </c>
      <c r="I1908" s="464">
        <v>7.55</v>
      </c>
      <c r="J1908" s="464">
        <v>6528</v>
      </c>
      <c r="K1908" s="461">
        <v>408</v>
      </c>
      <c r="L1908" s="464"/>
      <c r="M1908" s="474">
        <f t="shared" si="110"/>
        <v>46165.340000000004</v>
      </c>
      <c r="N1908" s="474">
        <f t="shared" si="109"/>
        <v>27699.204000000002</v>
      </c>
      <c r="O1908" s="514"/>
      <c r="P1908" s="486">
        <v>0.6</v>
      </c>
      <c r="Q1908" s="514"/>
      <c r="R1908" s="474">
        <v>37287.39</v>
      </c>
      <c r="S1908" s="474">
        <v>22372.46</v>
      </c>
      <c r="T1908" s="514"/>
      <c r="U1908" s="474">
        <v>37287.39</v>
      </c>
      <c r="V1908" s="474">
        <v>22372.46</v>
      </c>
      <c r="W1908" s="514"/>
      <c r="X1908" s="465">
        <v>35511.800000000003</v>
      </c>
      <c r="Y1908" s="465">
        <v>21307.1</v>
      </c>
      <c r="Z1908" s="514"/>
      <c r="AA1908" s="465">
        <v>30879.8</v>
      </c>
      <c r="AB1908" s="465">
        <v>18527.88</v>
      </c>
      <c r="AC1908" s="514"/>
      <c r="AD1908" s="465">
        <v>26852</v>
      </c>
      <c r="AE1908" s="465">
        <v>16111.199999999999</v>
      </c>
      <c r="AF1908" s="514"/>
      <c r="AG1908" s="465">
        <v>26852</v>
      </c>
      <c r="AH1908" s="465">
        <v>16111.199999999999</v>
      </c>
      <c r="AI1908" s="530"/>
      <c r="AJ1908" s="533"/>
      <c r="AK1908" s="533"/>
      <c r="AL1908" s="533"/>
      <c r="AM1908" s="533"/>
      <c r="AN1908" s="533"/>
      <c r="AO1908" s="533"/>
      <c r="AP1908" s="534"/>
    </row>
    <row r="1909" spans="1:42" ht="24" customHeight="1" outlineLevel="1" x14ac:dyDescent="0.25">
      <c r="A1909" s="493"/>
      <c r="B1909" s="471" t="s">
        <v>211</v>
      </c>
      <c r="C1909" s="469" t="s">
        <v>4641</v>
      </c>
      <c r="E1909" s="472" t="s">
        <v>9483</v>
      </c>
      <c r="F1909" s="469" t="s">
        <v>4455</v>
      </c>
      <c r="G1909" s="468">
        <v>12</v>
      </c>
      <c r="H1909" s="468">
        <v>6.55</v>
      </c>
      <c r="I1909" s="468">
        <v>7.55</v>
      </c>
      <c r="M1909" s="474">
        <f t="shared" si="110"/>
        <v>71453.459999999992</v>
      </c>
      <c r="N1909" s="474">
        <f t="shared" si="109"/>
        <v>53590.094999999994</v>
      </c>
      <c r="P1909" s="488">
        <v>0.75</v>
      </c>
      <c r="R1909" s="474">
        <v>57712.41</v>
      </c>
      <c r="S1909" s="474">
        <v>42797.48</v>
      </c>
      <c r="U1909" s="474">
        <v>57712.41</v>
      </c>
      <c r="V1909" s="474">
        <v>42797.48</v>
      </c>
      <c r="X1909" s="465">
        <v>54964.2</v>
      </c>
      <c r="Y1909" s="465">
        <v>40759.5</v>
      </c>
      <c r="AA1909" s="474">
        <v>47794.92</v>
      </c>
      <c r="AB1909" s="474">
        <v>35443</v>
      </c>
      <c r="AD1909" s="474">
        <v>41560.800000000003</v>
      </c>
      <c r="AE1909" s="474">
        <v>30820</v>
      </c>
      <c r="AG1909" s="474">
        <v>41560.800000000003</v>
      </c>
      <c r="AH1909" s="474">
        <v>30820</v>
      </c>
      <c r="AP1909" s="535"/>
    </row>
    <row r="1910" spans="1:42" ht="24" customHeight="1" outlineLevel="1" x14ac:dyDescent="0.25">
      <c r="A1910" s="493"/>
      <c r="B1910" s="471" t="s">
        <v>212</v>
      </c>
      <c r="C1910" s="469" t="s">
        <v>4641</v>
      </c>
      <c r="E1910" s="472" t="s">
        <v>8878</v>
      </c>
      <c r="F1910" s="469" t="s">
        <v>4455</v>
      </c>
      <c r="G1910" s="468">
        <v>12</v>
      </c>
      <c r="H1910" s="468">
        <v>6.55</v>
      </c>
      <c r="I1910" s="468">
        <v>7.55</v>
      </c>
      <c r="M1910" s="474">
        <f t="shared" si="110"/>
        <v>67127.709999999992</v>
      </c>
      <c r="N1910" s="474">
        <f t="shared" si="109"/>
        <v>48331.951199999996</v>
      </c>
      <c r="P1910" s="488">
        <v>0.72</v>
      </c>
      <c r="R1910" s="474">
        <v>54218.54</v>
      </c>
      <c r="S1910" s="474">
        <v>39303.599999999999</v>
      </c>
      <c r="U1910" s="474">
        <v>54218.54</v>
      </c>
      <c r="V1910" s="474">
        <v>39303.599999999999</v>
      </c>
      <c r="X1910" s="465">
        <v>51636.7</v>
      </c>
      <c r="Y1910" s="465">
        <v>37432</v>
      </c>
      <c r="AA1910" s="474">
        <v>44901.52</v>
      </c>
      <c r="AB1910" s="474">
        <v>32549.599999999999</v>
      </c>
      <c r="AD1910" s="474">
        <v>39044.800000000003</v>
      </c>
      <c r="AE1910" s="474">
        <v>28304</v>
      </c>
      <c r="AG1910" s="474">
        <v>39044.800000000003</v>
      </c>
      <c r="AH1910" s="474">
        <v>28304</v>
      </c>
      <c r="AP1910" s="535"/>
    </row>
    <row r="1911" spans="1:42" ht="24" customHeight="1" outlineLevel="1" x14ac:dyDescent="0.25">
      <c r="A1911" s="493"/>
      <c r="B1911" s="471" t="s">
        <v>213</v>
      </c>
      <c r="C1911" s="469" t="s">
        <v>4641</v>
      </c>
      <c r="E1911" s="472" t="s">
        <v>9484</v>
      </c>
      <c r="F1911" s="469" t="s">
        <v>4455</v>
      </c>
      <c r="G1911" s="468">
        <v>12</v>
      </c>
      <c r="H1911" s="468">
        <v>6.55</v>
      </c>
      <c r="I1911" s="468">
        <v>7.55</v>
      </c>
      <c r="M1911" s="474">
        <f t="shared" si="110"/>
        <v>50490.96</v>
      </c>
      <c r="N1911" s="474">
        <f t="shared" si="109"/>
        <v>31809.304799999998</v>
      </c>
      <c r="P1911" s="488">
        <v>0.63</v>
      </c>
      <c r="R1911" s="474">
        <v>40781.160000000003</v>
      </c>
      <c r="S1911" s="474">
        <v>25866.23</v>
      </c>
      <c r="U1911" s="474">
        <v>40781.160000000003</v>
      </c>
      <c r="V1911" s="474">
        <v>25866.23</v>
      </c>
      <c r="X1911" s="465">
        <v>38839.199999999997</v>
      </c>
      <c r="Y1911" s="465">
        <v>24634.5</v>
      </c>
      <c r="AA1911" s="474">
        <v>33773.199999999997</v>
      </c>
      <c r="AB1911" s="474">
        <v>21421.279999999999</v>
      </c>
      <c r="AD1911" s="474">
        <v>29368</v>
      </c>
      <c r="AE1911" s="474">
        <v>18627.199999999997</v>
      </c>
      <c r="AG1911" s="474">
        <v>29368</v>
      </c>
      <c r="AH1911" s="474">
        <v>18627.199999999997</v>
      </c>
      <c r="AP1911" s="535"/>
    </row>
    <row r="1912" spans="1:42" ht="24" customHeight="1" outlineLevel="1" x14ac:dyDescent="0.25">
      <c r="A1912" s="493"/>
      <c r="B1912" s="471" t="s">
        <v>8887</v>
      </c>
      <c r="C1912" s="469" t="s">
        <v>4641</v>
      </c>
      <c r="E1912" s="472" t="s">
        <v>8880</v>
      </c>
      <c r="F1912" s="469" t="s">
        <v>4455</v>
      </c>
      <c r="G1912" s="468">
        <v>12</v>
      </c>
      <c r="H1912" s="468">
        <v>6.55</v>
      </c>
      <c r="I1912" s="468">
        <v>7.55</v>
      </c>
      <c r="M1912" s="474">
        <f t="shared" si="110"/>
        <v>52167.18</v>
      </c>
      <c r="N1912" s="474">
        <f t="shared" si="109"/>
        <v>32865.323400000001</v>
      </c>
      <c r="P1912" s="488">
        <v>0.63</v>
      </c>
      <c r="R1912" s="474">
        <v>42135.03</v>
      </c>
      <c r="S1912" s="474">
        <v>25281.06</v>
      </c>
      <c r="U1912" s="474">
        <v>42135.03</v>
      </c>
      <c r="V1912" s="474">
        <v>25281.06</v>
      </c>
      <c r="X1912" s="465">
        <v>40128.6</v>
      </c>
      <c r="Y1912" s="465">
        <v>24077.200000000001</v>
      </c>
      <c r="AA1912" s="474">
        <v>34894.449999999997</v>
      </c>
      <c r="AB1912" s="474">
        <v>20936.669999999998</v>
      </c>
      <c r="AD1912" s="474">
        <v>30343</v>
      </c>
      <c r="AE1912" s="474">
        <v>18205.8</v>
      </c>
      <c r="AG1912" s="474">
        <v>30343</v>
      </c>
      <c r="AH1912" s="474">
        <v>18205.8</v>
      </c>
      <c r="AP1912" s="535"/>
    </row>
    <row r="1913" spans="1:42" ht="24" customHeight="1" outlineLevel="1" x14ac:dyDescent="0.25">
      <c r="A1913" s="493"/>
      <c r="B1913" s="471" t="s">
        <v>8888</v>
      </c>
      <c r="C1913" s="469" t="s">
        <v>4641</v>
      </c>
      <c r="E1913" s="472" t="s">
        <v>8882</v>
      </c>
      <c r="F1913" s="469" t="s">
        <v>4455</v>
      </c>
      <c r="G1913" s="468">
        <v>12</v>
      </c>
      <c r="H1913" s="468">
        <v>6.55</v>
      </c>
      <c r="I1913" s="468">
        <v>7.55</v>
      </c>
      <c r="M1913" s="474">
        <f t="shared" si="110"/>
        <v>0</v>
      </c>
      <c r="N1913" s="474">
        <f t="shared" si="109"/>
        <v>0</v>
      </c>
      <c r="P1913" s="488">
        <v>0.72</v>
      </c>
      <c r="R1913" s="474">
        <v>0</v>
      </c>
      <c r="S1913" s="474">
        <v>0</v>
      </c>
      <c r="U1913" s="474">
        <v>0</v>
      </c>
      <c r="V1913" s="474">
        <v>0</v>
      </c>
      <c r="X1913" s="465">
        <v>0</v>
      </c>
      <c r="Y1913" s="465">
        <v>0</v>
      </c>
      <c r="AA1913" s="474">
        <v>0</v>
      </c>
      <c r="AB1913" s="474">
        <v>0</v>
      </c>
      <c r="AD1913" s="474"/>
      <c r="AE1913" s="474"/>
      <c r="AG1913" s="474"/>
      <c r="AH1913" s="474"/>
      <c r="AP1913" s="535"/>
    </row>
    <row r="1914" spans="1:42" ht="24" customHeight="1" outlineLevel="1" x14ac:dyDescent="0.25">
      <c r="A1914" s="493"/>
      <c r="B1914" s="471" t="s">
        <v>19869</v>
      </c>
      <c r="C1914" s="469" t="s">
        <v>4641</v>
      </c>
      <c r="E1914" s="472" t="s">
        <v>19866</v>
      </c>
      <c r="F1914" s="469" t="s">
        <v>4455</v>
      </c>
      <c r="G1914" s="468">
        <v>12</v>
      </c>
      <c r="H1914" s="468">
        <v>6.55</v>
      </c>
      <c r="I1914" s="468">
        <v>7.55</v>
      </c>
      <c r="M1914" s="474">
        <f t="shared" si="110"/>
        <v>0</v>
      </c>
      <c r="N1914" s="474">
        <f t="shared" si="109"/>
        <v>0</v>
      </c>
      <c r="P1914" s="488">
        <v>0.75</v>
      </c>
      <c r="R1914" s="474">
        <v>0</v>
      </c>
      <c r="S1914" s="474">
        <v>0</v>
      </c>
      <c r="U1914" s="474">
        <v>0</v>
      </c>
      <c r="V1914" s="474">
        <v>0</v>
      </c>
      <c r="X1914" s="465">
        <v>0</v>
      </c>
      <c r="Y1914" s="465">
        <v>0</v>
      </c>
      <c r="AA1914" s="474">
        <v>0</v>
      </c>
      <c r="AB1914" s="474">
        <v>0</v>
      </c>
      <c r="AD1914" s="474"/>
      <c r="AE1914" s="474"/>
      <c r="AG1914" s="474"/>
      <c r="AH1914" s="474"/>
      <c r="AP1914" s="535"/>
    </row>
    <row r="1915" spans="1:42" s="466" customFormat="1" ht="24" customHeight="1" outlineLevel="1" x14ac:dyDescent="0.25">
      <c r="A1915" s="492"/>
      <c r="B1915" s="462" t="s">
        <v>214</v>
      </c>
      <c r="C1915" s="461" t="s">
        <v>4641</v>
      </c>
      <c r="D1915" s="461"/>
      <c r="E1915" s="466" t="s">
        <v>8877</v>
      </c>
      <c r="F1915" s="461" t="s">
        <v>4455</v>
      </c>
      <c r="G1915" s="464">
        <v>15</v>
      </c>
      <c r="H1915" s="464">
        <v>8.1999999999999993</v>
      </c>
      <c r="I1915" s="464">
        <v>9.5</v>
      </c>
      <c r="J1915" s="464">
        <v>7488</v>
      </c>
      <c r="K1915" s="461">
        <v>468</v>
      </c>
      <c r="L1915" s="464"/>
      <c r="M1915" s="474">
        <f t="shared" si="110"/>
        <v>59523.88</v>
      </c>
      <c r="N1915" s="474">
        <f t="shared" si="109"/>
        <v>35714.327999999994</v>
      </c>
      <c r="O1915" s="514"/>
      <c r="P1915" s="486">
        <v>0.6</v>
      </c>
      <c r="Q1915" s="514"/>
      <c r="R1915" s="474">
        <v>48076.98</v>
      </c>
      <c r="S1915" s="474">
        <v>28846.23</v>
      </c>
      <c r="T1915" s="514"/>
      <c r="U1915" s="474">
        <v>48076.98</v>
      </c>
      <c r="V1915" s="474">
        <v>28846.23</v>
      </c>
      <c r="W1915" s="514"/>
      <c r="X1915" s="465">
        <v>45787.6</v>
      </c>
      <c r="Y1915" s="465">
        <v>27472.6</v>
      </c>
      <c r="Z1915" s="514"/>
      <c r="AA1915" s="465">
        <v>39815.300000000003</v>
      </c>
      <c r="AB1915" s="465">
        <v>23889.18</v>
      </c>
      <c r="AC1915" s="514"/>
      <c r="AD1915" s="465">
        <v>34622</v>
      </c>
      <c r="AE1915" s="465">
        <v>20773.2</v>
      </c>
      <c r="AF1915" s="514"/>
      <c r="AG1915" s="465">
        <v>34622</v>
      </c>
      <c r="AH1915" s="465">
        <v>20773.2</v>
      </c>
      <c r="AI1915" s="530"/>
      <c r="AJ1915" s="533"/>
      <c r="AK1915" s="533"/>
      <c r="AL1915" s="533"/>
      <c r="AM1915" s="533"/>
      <c r="AN1915" s="533"/>
      <c r="AO1915" s="533"/>
      <c r="AP1915" s="534"/>
    </row>
    <row r="1916" spans="1:42" ht="24" customHeight="1" outlineLevel="1" x14ac:dyDescent="0.25">
      <c r="A1916" s="493"/>
      <c r="B1916" s="471" t="s">
        <v>8889</v>
      </c>
      <c r="C1916" s="469" t="s">
        <v>4641</v>
      </c>
      <c r="E1916" s="472" t="s">
        <v>9483</v>
      </c>
      <c r="F1916" s="469" t="s">
        <v>4455</v>
      </c>
      <c r="G1916" s="468">
        <v>15</v>
      </c>
      <c r="H1916" s="468">
        <v>8.1999999999999993</v>
      </c>
      <c r="I1916" s="468">
        <v>9.5</v>
      </c>
      <c r="M1916" s="474">
        <f t="shared" si="110"/>
        <v>91096.72</v>
      </c>
      <c r="N1916" s="474">
        <f t="shared" si="109"/>
        <v>68322.540000000008</v>
      </c>
      <c r="P1916" s="488">
        <v>0.75</v>
      </c>
      <c r="R1916" s="474">
        <v>73578.12</v>
      </c>
      <c r="S1916" s="474">
        <v>54347.27</v>
      </c>
      <c r="U1916" s="474">
        <v>73578.12</v>
      </c>
      <c r="V1916" s="474">
        <v>54347.27</v>
      </c>
      <c r="X1916" s="465">
        <v>70074.399999999994</v>
      </c>
      <c r="Y1916" s="465">
        <v>51759.3</v>
      </c>
      <c r="AA1916" s="474">
        <v>60934.25</v>
      </c>
      <c r="AB1916" s="474">
        <v>45008.13</v>
      </c>
      <c r="AD1916" s="474">
        <v>52986.3</v>
      </c>
      <c r="AE1916" s="474">
        <v>39137.5</v>
      </c>
      <c r="AG1916" s="474">
        <v>52986.3</v>
      </c>
      <c r="AH1916" s="474">
        <v>39137.5</v>
      </c>
      <c r="AP1916" s="535"/>
    </row>
    <row r="1917" spans="1:42" ht="24" customHeight="1" outlineLevel="1" x14ac:dyDescent="0.25">
      <c r="A1917" s="493"/>
      <c r="B1917" s="471" t="s">
        <v>8890</v>
      </c>
      <c r="C1917" s="469" t="s">
        <v>4641</v>
      </c>
      <c r="E1917" s="472" t="s">
        <v>8878</v>
      </c>
      <c r="F1917" s="469" t="s">
        <v>4455</v>
      </c>
      <c r="G1917" s="468">
        <v>15</v>
      </c>
      <c r="H1917" s="468">
        <v>8.1999999999999993</v>
      </c>
      <c r="I1917" s="468">
        <v>9.5</v>
      </c>
      <c r="M1917" s="474">
        <f t="shared" si="110"/>
        <v>84671.86</v>
      </c>
      <c r="N1917" s="474">
        <f t="shared" si="109"/>
        <v>60963.739199999996</v>
      </c>
      <c r="P1917" s="488">
        <v>0.72</v>
      </c>
      <c r="R1917" s="474">
        <v>68388.81</v>
      </c>
      <c r="S1917" s="474">
        <v>49158.06</v>
      </c>
      <c r="U1917" s="474">
        <v>68388.81</v>
      </c>
      <c r="V1917" s="474">
        <v>49158.06</v>
      </c>
      <c r="X1917" s="465">
        <v>65132.2</v>
      </c>
      <c r="Y1917" s="465">
        <v>46817.2</v>
      </c>
      <c r="AA1917" s="474">
        <v>56636.7</v>
      </c>
      <c r="AB1917" s="474">
        <v>40710.58</v>
      </c>
      <c r="AD1917" s="474">
        <v>49249.3</v>
      </c>
      <c r="AE1917" s="474">
        <v>35400.5</v>
      </c>
      <c r="AG1917" s="474">
        <v>49249.3</v>
      </c>
      <c r="AH1917" s="474">
        <v>35400.5</v>
      </c>
      <c r="AP1917" s="535"/>
    </row>
    <row r="1918" spans="1:42" ht="24" customHeight="1" outlineLevel="1" x14ac:dyDescent="0.25">
      <c r="A1918" s="493"/>
      <c r="B1918" s="471" t="s">
        <v>8891</v>
      </c>
      <c r="C1918" s="469" t="s">
        <v>4641</v>
      </c>
      <c r="E1918" s="472" t="s">
        <v>9484</v>
      </c>
      <c r="F1918" s="469" t="s">
        <v>4455</v>
      </c>
      <c r="G1918" s="468">
        <v>15</v>
      </c>
      <c r="H1918" s="468">
        <v>8.1999999999999993</v>
      </c>
      <c r="I1918" s="468">
        <v>9.5</v>
      </c>
      <c r="J1918" s="468">
        <v>8064</v>
      </c>
      <c r="M1918" s="474">
        <f t="shared" si="110"/>
        <v>65948.740000000005</v>
      </c>
      <c r="N1918" s="474">
        <f t="shared" si="109"/>
        <v>41547.706200000001</v>
      </c>
      <c r="P1918" s="488">
        <v>0.63</v>
      </c>
      <c r="R1918" s="474">
        <v>53266.29</v>
      </c>
      <c r="S1918" s="474">
        <v>34035.440000000002</v>
      </c>
      <c r="U1918" s="474">
        <v>53266.29</v>
      </c>
      <c r="V1918" s="474">
        <v>34035.440000000002</v>
      </c>
      <c r="X1918" s="465">
        <v>50729.8</v>
      </c>
      <c r="Y1918" s="465">
        <v>32414.7</v>
      </c>
      <c r="AA1918" s="474">
        <v>44112.85</v>
      </c>
      <c r="AB1918" s="474">
        <v>28186.73</v>
      </c>
      <c r="AD1918" s="474">
        <v>38359</v>
      </c>
      <c r="AE1918" s="474">
        <v>24510.2</v>
      </c>
      <c r="AG1918" s="474">
        <v>38359</v>
      </c>
      <c r="AH1918" s="474">
        <v>24510.2</v>
      </c>
      <c r="AP1918" s="535"/>
    </row>
    <row r="1919" spans="1:42" ht="24" customHeight="1" outlineLevel="1" x14ac:dyDescent="0.25">
      <c r="A1919" s="493"/>
      <c r="B1919" s="471" t="s">
        <v>8892</v>
      </c>
      <c r="C1919" s="469" t="s">
        <v>4641</v>
      </c>
      <c r="E1919" s="472" t="s">
        <v>8880</v>
      </c>
      <c r="F1919" s="469" t="s">
        <v>4455</v>
      </c>
      <c r="G1919" s="468">
        <v>15</v>
      </c>
      <c r="H1919" s="468">
        <v>8.1999999999999993</v>
      </c>
      <c r="I1919" s="468">
        <v>9.5</v>
      </c>
      <c r="M1919" s="474">
        <f t="shared" si="110"/>
        <v>67262.259999999995</v>
      </c>
      <c r="N1919" s="474">
        <f t="shared" si="109"/>
        <v>42375.2238</v>
      </c>
      <c r="P1919" s="488">
        <v>0.63</v>
      </c>
      <c r="R1919" s="474">
        <v>54327.21</v>
      </c>
      <c r="S1919" s="474">
        <v>32596.31</v>
      </c>
      <c r="U1919" s="474">
        <v>54327.21</v>
      </c>
      <c r="V1919" s="474">
        <v>32596.31</v>
      </c>
      <c r="X1919" s="465">
        <v>51740.2</v>
      </c>
      <c r="Y1919" s="465">
        <v>31044.1</v>
      </c>
      <c r="AA1919" s="474">
        <v>44991.45</v>
      </c>
      <c r="AB1919" s="474">
        <v>26994.87</v>
      </c>
      <c r="AD1919" s="474">
        <v>39123</v>
      </c>
      <c r="AE1919" s="474">
        <v>23473.8</v>
      </c>
      <c r="AG1919" s="474">
        <v>39123</v>
      </c>
      <c r="AH1919" s="474">
        <v>23473.8</v>
      </c>
      <c r="AP1919" s="535"/>
    </row>
    <row r="1920" spans="1:42" ht="24" customHeight="1" outlineLevel="1" x14ac:dyDescent="0.25">
      <c r="A1920" s="493"/>
      <c r="B1920" s="471" t="s">
        <v>8893</v>
      </c>
      <c r="C1920" s="469" t="s">
        <v>4641</v>
      </c>
      <c r="E1920" s="472" t="s">
        <v>8882</v>
      </c>
      <c r="F1920" s="469" t="s">
        <v>4455</v>
      </c>
      <c r="G1920" s="468">
        <v>15</v>
      </c>
      <c r="H1920" s="468">
        <v>8.1999999999999993</v>
      </c>
      <c r="I1920" s="468">
        <v>9.5</v>
      </c>
      <c r="M1920" s="474">
        <f t="shared" si="110"/>
        <v>0</v>
      </c>
      <c r="N1920" s="474">
        <f t="shared" si="109"/>
        <v>0</v>
      </c>
      <c r="P1920" s="488">
        <v>0.72</v>
      </c>
      <c r="R1920" s="474">
        <v>66032.98</v>
      </c>
      <c r="S1920" s="474">
        <v>46802.23</v>
      </c>
      <c r="U1920" s="474">
        <v>66032.98</v>
      </c>
      <c r="V1920" s="474">
        <v>46802.23</v>
      </c>
      <c r="X1920" s="465">
        <v>0</v>
      </c>
      <c r="Y1920" s="465">
        <v>0</v>
      </c>
      <c r="AA1920" s="474">
        <v>0</v>
      </c>
      <c r="AB1920" s="474">
        <v>0</v>
      </c>
      <c r="AD1920" s="474"/>
      <c r="AE1920" s="474"/>
      <c r="AG1920" s="474"/>
      <c r="AH1920" s="474"/>
      <c r="AP1920" s="535"/>
    </row>
    <row r="1921" spans="1:42" ht="24" customHeight="1" outlineLevel="1" x14ac:dyDescent="0.25">
      <c r="A1921" s="493"/>
      <c r="B1921" s="471" t="s">
        <v>19870</v>
      </c>
      <c r="C1921" s="469" t="s">
        <v>4641</v>
      </c>
      <c r="E1921" s="472" t="s">
        <v>19866</v>
      </c>
      <c r="F1921" s="469" t="s">
        <v>4455</v>
      </c>
      <c r="G1921" s="468">
        <v>15</v>
      </c>
      <c r="H1921" s="468">
        <v>8.1999999999999993</v>
      </c>
      <c r="I1921" s="468">
        <v>9.5</v>
      </c>
      <c r="M1921" s="474">
        <f t="shared" si="110"/>
        <v>0</v>
      </c>
      <c r="N1921" s="474">
        <f t="shared" si="109"/>
        <v>0</v>
      </c>
      <c r="P1921" s="488">
        <v>0.75</v>
      </c>
      <c r="R1921" s="474">
        <v>71222.289999999994</v>
      </c>
      <c r="S1921" s="474">
        <v>51991.44</v>
      </c>
      <c r="U1921" s="474">
        <v>71222.289999999994</v>
      </c>
      <c r="V1921" s="474">
        <v>51991.44</v>
      </c>
      <c r="X1921" s="465">
        <v>0</v>
      </c>
      <c r="Y1921" s="465">
        <v>0</v>
      </c>
      <c r="AA1921" s="474">
        <v>0</v>
      </c>
      <c r="AB1921" s="474">
        <v>0</v>
      </c>
      <c r="AD1921" s="474"/>
      <c r="AE1921" s="474"/>
      <c r="AG1921" s="474"/>
      <c r="AH1921" s="474"/>
      <c r="AP1921" s="535"/>
    </row>
    <row r="1922" spans="1:42" s="466" customFormat="1" ht="24" customHeight="1" outlineLevel="1" x14ac:dyDescent="0.25">
      <c r="A1922" s="492"/>
      <c r="B1922" s="462" t="s">
        <v>215</v>
      </c>
      <c r="C1922" s="461" t="s">
        <v>4641</v>
      </c>
      <c r="D1922" s="461"/>
      <c r="E1922" s="466" t="s">
        <v>8894</v>
      </c>
      <c r="F1922" s="461" t="s">
        <v>4455</v>
      </c>
      <c r="G1922" s="464">
        <v>4.4000000000000004</v>
      </c>
      <c r="H1922" s="464">
        <v>2.88</v>
      </c>
      <c r="I1922" s="464">
        <v>2.5</v>
      </c>
      <c r="J1922" s="464">
        <v>3360</v>
      </c>
      <c r="K1922" s="461">
        <v>210</v>
      </c>
      <c r="L1922" s="464"/>
      <c r="M1922" s="474">
        <f t="shared" si="110"/>
        <v>21234.460000000003</v>
      </c>
      <c r="N1922" s="474">
        <f t="shared" si="109"/>
        <v>12740.676000000001</v>
      </c>
      <c r="O1922" s="514"/>
      <c r="P1922" s="486">
        <v>0.6</v>
      </c>
      <c r="Q1922" s="514"/>
      <c r="R1922" s="474">
        <v>17150.91</v>
      </c>
      <c r="S1922" s="474">
        <v>10290.530000000001</v>
      </c>
      <c r="T1922" s="514"/>
      <c r="U1922" s="474">
        <v>17150.91</v>
      </c>
      <c r="V1922" s="474">
        <v>10290.530000000001</v>
      </c>
      <c r="W1922" s="514"/>
      <c r="X1922" s="465">
        <v>16334.2</v>
      </c>
      <c r="Y1922" s="465">
        <v>9800.5</v>
      </c>
      <c r="Z1922" s="514"/>
      <c r="AA1922" s="465">
        <v>14203.65</v>
      </c>
      <c r="AB1922" s="465">
        <v>8522.19</v>
      </c>
      <c r="AC1922" s="514"/>
      <c r="AD1922" s="465">
        <v>12351</v>
      </c>
      <c r="AE1922" s="465">
        <v>7410.5999999999995</v>
      </c>
      <c r="AF1922" s="514"/>
      <c r="AG1922" s="465">
        <v>12351</v>
      </c>
      <c r="AH1922" s="465">
        <v>7410.5999999999995</v>
      </c>
      <c r="AI1922" s="530"/>
      <c r="AJ1922" s="533"/>
      <c r="AK1922" s="533"/>
      <c r="AL1922" s="533"/>
      <c r="AM1922" s="533"/>
      <c r="AN1922" s="533"/>
      <c r="AO1922" s="533"/>
      <c r="AP1922" s="534"/>
    </row>
    <row r="1923" spans="1:42" ht="24" customHeight="1" outlineLevel="1" x14ac:dyDescent="0.25">
      <c r="A1923" s="493"/>
      <c r="B1923" s="471" t="s">
        <v>8895</v>
      </c>
      <c r="C1923" s="469" t="s">
        <v>4641</v>
      </c>
      <c r="E1923" s="472" t="s">
        <v>9485</v>
      </c>
      <c r="F1923" s="469" t="s">
        <v>4455</v>
      </c>
      <c r="G1923" s="468">
        <v>4.4000000000000004</v>
      </c>
      <c r="H1923" s="468">
        <v>2.88</v>
      </c>
      <c r="I1923" s="468">
        <v>2.5</v>
      </c>
      <c r="M1923" s="474">
        <f t="shared" si="110"/>
        <v>31555.160000000003</v>
      </c>
      <c r="N1923" s="474">
        <f t="shared" si="109"/>
        <v>23666.370000000003</v>
      </c>
      <c r="P1923" s="488">
        <v>0.75</v>
      </c>
      <c r="R1923" s="474">
        <v>25486.86</v>
      </c>
      <c r="S1923" s="474">
        <v>18626.48</v>
      </c>
      <c r="U1923" s="474">
        <v>25486.86</v>
      </c>
      <c r="V1923" s="474">
        <v>18626.48</v>
      </c>
      <c r="X1923" s="465">
        <v>24273.200000000001</v>
      </c>
      <c r="Y1923" s="465">
        <v>17739.5</v>
      </c>
      <c r="AA1923" s="474">
        <v>21107.1</v>
      </c>
      <c r="AB1923" s="474">
        <v>15425.64</v>
      </c>
      <c r="AD1923" s="474">
        <v>18354</v>
      </c>
      <c r="AE1923" s="474">
        <v>13413.599999999999</v>
      </c>
      <c r="AG1923" s="474">
        <v>18354</v>
      </c>
      <c r="AH1923" s="474">
        <v>13413.599999999999</v>
      </c>
      <c r="AP1923" s="535"/>
    </row>
    <row r="1924" spans="1:42" ht="24" customHeight="1" outlineLevel="1" x14ac:dyDescent="0.25">
      <c r="A1924" s="493"/>
      <c r="B1924" s="471" t="s">
        <v>8896</v>
      </c>
      <c r="C1924" s="469" t="s">
        <v>4641</v>
      </c>
      <c r="E1924" s="472" t="s">
        <v>8897</v>
      </c>
      <c r="F1924" s="469" t="s">
        <v>4455</v>
      </c>
      <c r="G1924" s="468">
        <v>4.4000000000000004</v>
      </c>
      <c r="H1924" s="468">
        <v>2.88</v>
      </c>
      <c r="I1924" s="468">
        <v>2.5</v>
      </c>
      <c r="M1924" s="474">
        <f t="shared" si="110"/>
        <v>30664.53</v>
      </c>
      <c r="N1924" s="474">
        <f t="shared" si="109"/>
        <v>22078.461599999999</v>
      </c>
      <c r="P1924" s="488">
        <v>0.72</v>
      </c>
      <c r="R1924" s="474">
        <v>24767.51</v>
      </c>
      <c r="S1924" s="474">
        <v>17907.12</v>
      </c>
      <c r="U1924" s="474">
        <v>24767.51</v>
      </c>
      <c r="V1924" s="474">
        <v>17907.12</v>
      </c>
      <c r="X1924" s="465">
        <v>23588.1</v>
      </c>
      <c r="Y1924" s="465">
        <v>17054.400000000001</v>
      </c>
      <c r="AA1924" s="474">
        <v>20511.400000000001</v>
      </c>
      <c r="AB1924" s="474">
        <v>14829.94</v>
      </c>
      <c r="AD1924" s="474">
        <v>17836</v>
      </c>
      <c r="AE1924" s="474">
        <v>12895.599999999999</v>
      </c>
      <c r="AG1924" s="474">
        <v>17836</v>
      </c>
      <c r="AH1924" s="474">
        <v>12895.599999999999</v>
      </c>
      <c r="AP1924" s="535"/>
    </row>
    <row r="1925" spans="1:42" ht="24" customHeight="1" outlineLevel="1" x14ac:dyDescent="0.25">
      <c r="A1925" s="493"/>
      <c r="B1925" s="471" t="s">
        <v>8898</v>
      </c>
      <c r="C1925" s="469" t="s">
        <v>4641</v>
      </c>
      <c r="E1925" s="472" t="s">
        <v>9486</v>
      </c>
      <c r="F1925" s="469" t="s">
        <v>4455</v>
      </c>
      <c r="G1925" s="468">
        <v>4.4000000000000004</v>
      </c>
      <c r="H1925" s="468">
        <v>2.88</v>
      </c>
      <c r="I1925" s="468">
        <v>2.5</v>
      </c>
      <c r="M1925" s="474">
        <f t="shared" si="110"/>
        <v>22125.09</v>
      </c>
      <c r="N1925" s="474">
        <f t="shared" si="109"/>
        <v>13938.806700000001</v>
      </c>
      <c r="P1925" s="488">
        <v>0.63</v>
      </c>
      <c r="R1925" s="474">
        <v>17870.27</v>
      </c>
      <c r="S1925" s="474">
        <v>11009.88</v>
      </c>
      <c r="U1925" s="474">
        <v>17870.27</v>
      </c>
      <c r="V1925" s="474">
        <v>11009.88</v>
      </c>
      <c r="X1925" s="465">
        <v>17019.3</v>
      </c>
      <c r="Y1925" s="465">
        <v>10485.6</v>
      </c>
      <c r="AA1925" s="474">
        <v>14799.35</v>
      </c>
      <c r="AB1925" s="474">
        <v>9117.89</v>
      </c>
      <c r="AD1925" s="474">
        <v>12869</v>
      </c>
      <c r="AE1925" s="474">
        <v>7928.5999999999995</v>
      </c>
      <c r="AG1925" s="474">
        <v>12869</v>
      </c>
      <c r="AH1925" s="474">
        <v>7928.5999999999995</v>
      </c>
      <c r="AP1925" s="535"/>
    </row>
    <row r="1926" spans="1:42" ht="24" customHeight="1" outlineLevel="1" x14ac:dyDescent="0.25">
      <c r="A1926" s="493"/>
      <c r="B1926" s="471" t="s">
        <v>8899</v>
      </c>
      <c r="C1926" s="469" t="s">
        <v>4641</v>
      </c>
      <c r="E1926" s="472" t="s">
        <v>8900</v>
      </c>
      <c r="F1926" s="469" t="s">
        <v>4455</v>
      </c>
      <c r="G1926" s="468">
        <v>4.4000000000000004</v>
      </c>
      <c r="H1926" s="468">
        <v>2.88</v>
      </c>
      <c r="I1926" s="468">
        <v>2.5</v>
      </c>
      <c r="M1926" s="474">
        <f t="shared" si="110"/>
        <v>23995.53</v>
      </c>
      <c r="N1926" s="474">
        <f t="shared" si="109"/>
        <v>15117.1839</v>
      </c>
      <c r="P1926" s="488">
        <v>0.63</v>
      </c>
      <c r="R1926" s="474">
        <v>19381.009999999998</v>
      </c>
      <c r="S1926" s="474">
        <v>11628.65</v>
      </c>
      <c r="U1926" s="474">
        <v>19381.009999999998</v>
      </c>
      <c r="V1926" s="474">
        <v>11628.65</v>
      </c>
      <c r="X1926" s="465">
        <v>18458.099999999999</v>
      </c>
      <c r="Y1926" s="465">
        <v>11074.9</v>
      </c>
      <c r="AA1926" s="474">
        <v>16050.55</v>
      </c>
      <c r="AB1926" s="474">
        <v>9630.33</v>
      </c>
      <c r="AD1926" s="474">
        <v>13957</v>
      </c>
      <c r="AE1926" s="474">
        <v>8374.1999999999989</v>
      </c>
      <c r="AG1926" s="474">
        <v>13957</v>
      </c>
      <c r="AH1926" s="474">
        <v>8374.1999999999989</v>
      </c>
      <c r="AP1926" s="535"/>
    </row>
    <row r="1927" spans="1:42" s="466" customFormat="1" ht="24" customHeight="1" outlineLevel="1" x14ac:dyDescent="0.25">
      <c r="A1927" s="492"/>
      <c r="B1927" s="462" t="s">
        <v>216</v>
      </c>
      <c r="C1927" s="461" t="s">
        <v>4641</v>
      </c>
      <c r="D1927" s="461"/>
      <c r="E1927" s="466" t="s">
        <v>8894</v>
      </c>
      <c r="F1927" s="461" t="s">
        <v>4455</v>
      </c>
      <c r="G1927" s="464">
        <v>6.6</v>
      </c>
      <c r="H1927" s="464">
        <v>4.3499999999999996</v>
      </c>
      <c r="I1927" s="464">
        <v>3.8</v>
      </c>
      <c r="J1927" s="464">
        <v>5472</v>
      </c>
      <c r="K1927" s="461">
        <v>342</v>
      </c>
      <c r="L1927" s="464"/>
      <c r="M1927" s="474">
        <f t="shared" si="110"/>
        <v>34584.420000000006</v>
      </c>
      <c r="N1927" s="474">
        <f t="shared" si="109"/>
        <v>20750.652000000002</v>
      </c>
      <c r="O1927" s="514"/>
      <c r="P1927" s="486">
        <v>0.6</v>
      </c>
      <c r="Q1927" s="514"/>
      <c r="R1927" s="474">
        <v>27933.57</v>
      </c>
      <c r="S1927" s="474">
        <v>16760.099999999999</v>
      </c>
      <c r="T1927" s="514"/>
      <c r="U1927" s="474">
        <v>27933.57</v>
      </c>
      <c r="V1927" s="474">
        <v>16760.099999999999</v>
      </c>
      <c r="W1927" s="514"/>
      <c r="X1927" s="465">
        <v>26603.4</v>
      </c>
      <c r="Y1927" s="465">
        <v>15962</v>
      </c>
      <c r="Z1927" s="514"/>
      <c r="AA1927" s="465">
        <v>23133.4</v>
      </c>
      <c r="AB1927" s="465">
        <v>13880.04</v>
      </c>
      <c r="AC1927" s="514"/>
      <c r="AD1927" s="465">
        <v>20116</v>
      </c>
      <c r="AE1927" s="465">
        <v>12069.6</v>
      </c>
      <c r="AF1927" s="514"/>
      <c r="AG1927" s="465">
        <v>20116</v>
      </c>
      <c r="AH1927" s="465">
        <v>12069.6</v>
      </c>
      <c r="AI1927" s="530"/>
      <c r="AJ1927" s="533"/>
      <c r="AK1927" s="533"/>
      <c r="AL1927" s="533"/>
      <c r="AM1927" s="533"/>
      <c r="AN1927" s="533"/>
      <c r="AO1927" s="533"/>
      <c r="AP1927" s="534"/>
    </row>
    <row r="1928" spans="1:42" ht="24" customHeight="1" outlineLevel="1" x14ac:dyDescent="0.25">
      <c r="A1928" s="493"/>
      <c r="B1928" s="471" t="s">
        <v>8901</v>
      </c>
      <c r="C1928" s="469" t="s">
        <v>4641</v>
      </c>
      <c r="E1928" s="472" t="s">
        <v>9485</v>
      </c>
      <c r="F1928" s="469" t="s">
        <v>4455</v>
      </c>
      <c r="G1928" s="468">
        <v>6.6</v>
      </c>
      <c r="H1928" s="468">
        <v>4.3499999999999996</v>
      </c>
      <c r="I1928" s="468">
        <v>3.8</v>
      </c>
      <c r="M1928" s="474">
        <f t="shared" si="110"/>
        <v>48253.920000000006</v>
      </c>
      <c r="N1928" s="474">
        <f t="shared" si="109"/>
        <v>36190.44</v>
      </c>
      <c r="P1928" s="488">
        <v>0.75</v>
      </c>
      <c r="R1928" s="474">
        <v>38974.32</v>
      </c>
      <c r="S1928" s="474">
        <v>27800.85</v>
      </c>
      <c r="U1928" s="474">
        <v>38974.32</v>
      </c>
      <c r="V1928" s="474">
        <v>27800.85</v>
      </c>
      <c r="X1928" s="465">
        <v>37118.400000000001</v>
      </c>
      <c r="Y1928" s="465">
        <v>26477</v>
      </c>
      <c r="AA1928" s="474">
        <v>32276.880000000001</v>
      </c>
      <c r="AB1928" s="474">
        <v>23023.52</v>
      </c>
      <c r="AD1928" s="474">
        <v>28066.85</v>
      </c>
      <c r="AE1928" s="474">
        <v>20020.45</v>
      </c>
      <c r="AG1928" s="474">
        <v>28066.85</v>
      </c>
      <c r="AH1928" s="474">
        <v>20020.45</v>
      </c>
      <c r="AP1928" s="535"/>
    </row>
    <row r="1929" spans="1:42" ht="24" customHeight="1" outlineLevel="1" x14ac:dyDescent="0.25">
      <c r="A1929" s="493"/>
      <c r="B1929" s="471" t="s">
        <v>8902</v>
      </c>
      <c r="C1929" s="469" t="s">
        <v>4641</v>
      </c>
      <c r="E1929" s="472" t="s">
        <v>8897</v>
      </c>
      <c r="F1929" s="469" t="s">
        <v>4455</v>
      </c>
      <c r="G1929" s="468">
        <v>6.6</v>
      </c>
      <c r="H1929" s="468">
        <v>4.3499999999999996</v>
      </c>
      <c r="I1929" s="468">
        <v>3.8</v>
      </c>
      <c r="M1929" s="474">
        <f t="shared" si="110"/>
        <v>46981.740000000005</v>
      </c>
      <c r="N1929" s="474">
        <f t="shared" si="109"/>
        <v>33826.852800000001</v>
      </c>
      <c r="P1929" s="488">
        <v>0.72</v>
      </c>
      <c r="R1929" s="474">
        <v>37946.79</v>
      </c>
      <c r="S1929" s="474">
        <v>26773.32</v>
      </c>
      <c r="U1929" s="474">
        <v>37946.79</v>
      </c>
      <c r="V1929" s="474">
        <v>26773.32</v>
      </c>
      <c r="X1929" s="465">
        <v>36139.800000000003</v>
      </c>
      <c r="Y1929" s="465">
        <v>25498.400000000001</v>
      </c>
      <c r="AA1929" s="474">
        <v>31425.88</v>
      </c>
      <c r="AB1929" s="474">
        <v>22172.52</v>
      </c>
      <c r="AD1929" s="474">
        <v>27326.85</v>
      </c>
      <c r="AE1929" s="474">
        <v>19280.45</v>
      </c>
      <c r="AG1929" s="474">
        <v>27326.85</v>
      </c>
      <c r="AH1929" s="474">
        <v>19280.45</v>
      </c>
      <c r="AP1929" s="535"/>
    </row>
    <row r="1930" spans="1:42" ht="24" customHeight="1" outlineLevel="1" x14ac:dyDescent="0.25">
      <c r="A1930" s="493"/>
      <c r="B1930" s="471" t="s">
        <v>8903</v>
      </c>
      <c r="C1930" s="469" t="s">
        <v>4641</v>
      </c>
      <c r="E1930" s="472" t="s">
        <v>9486</v>
      </c>
      <c r="F1930" s="469" t="s">
        <v>4455</v>
      </c>
      <c r="G1930" s="468">
        <v>6.6</v>
      </c>
      <c r="H1930" s="468">
        <v>4.3499999999999996</v>
      </c>
      <c r="I1930" s="468">
        <v>3.8</v>
      </c>
      <c r="M1930" s="474">
        <f t="shared" si="110"/>
        <v>35856.729999999996</v>
      </c>
      <c r="N1930" s="474">
        <f t="shared" si="109"/>
        <v>22589.739899999997</v>
      </c>
      <c r="P1930" s="488">
        <v>0.63</v>
      </c>
      <c r="R1930" s="474">
        <v>28961.21</v>
      </c>
      <c r="S1930" s="474">
        <v>17787.740000000002</v>
      </c>
      <c r="U1930" s="474">
        <v>28961.21</v>
      </c>
      <c r="V1930" s="474">
        <v>17787.740000000002</v>
      </c>
      <c r="X1930" s="465">
        <v>27582.1</v>
      </c>
      <c r="Y1930" s="465">
        <v>16940.7</v>
      </c>
      <c r="AA1930" s="474">
        <v>23984.400000000001</v>
      </c>
      <c r="AB1930" s="474">
        <v>14731.04</v>
      </c>
      <c r="AD1930" s="474">
        <v>20856</v>
      </c>
      <c r="AE1930" s="474">
        <v>12809.6</v>
      </c>
      <c r="AG1930" s="474">
        <v>20856</v>
      </c>
      <c r="AH1930" s="474">
        <v>12809.6</v>
      </c>
      <c r="AP1930" s="535"/>
    </row>
    <row r="1931" spans="1:42" ht="24" customHeight="1" outlineLevel="1" x14ac:dyDescent="0.25">
      <c r="A1931" s="493"/>
      <c r="B1931" s="471" t="s">
        <v>8904</v>
      </c>
      <c r="C1931" s="469" t="s">
        <v>4641</v>
      </c>
      <c r="E1931" s="472" t="s">
        <v>8900</v>
      </c>
      <c r="F1931" s="469" t="s">
        <v>4455</v>
      </c>
      <c r="G1931" s="468">
        <v>6.6</v>
      </c>
      <c r="H1931" s="468">
        <v>4.3499999999999996</v>
      </c>
      <c r="I1931" s="468">
        <v>3.8</v>
      </c>
      <c r="M1931" s="474">
        <f t="shared" si="110"/>
        <v>39082.03</v>
      </c>
      <c r="N1931" s="474">
        <f t="shared" si="109"/>
        <v>24621.678899999999</v>
      </c>
      <c r="P1931" s="488">
        <v>0.63</v>
      </c>
      <c r="R1931" s="474">
        <v>31566.26</v>
      </c>
      <c r="S1931" s="474">
        <v>18939.689999999999</v>
      </c>
      <c r="U1931" s="474">
        <v>31566.26</v>
      </c>
      <c r="V1931" s="474">
        <v>18939.689999999999</v>
      </c>
      <c r="X1931" s="465">
        <v>30063.1</v>
      </c>
      <c r="Y1931" s="465">
        <v>18037.8</v>
      </c>
      <c r="AA1931" s="474">
        <v>26141.8</v>
      </c>
      <c r="AB1931" s="474">
        <v>15685.08</v>
      </c>
      <c r="AD1931" s="474">
        <v>22732</v>
      </c>
      <c r="AE1931" s="474">
        <v>13639.199999999999</v>
      </c>
      <c r="AG1931" s="474">
        <v>22732</v>
      </c>
      <c r="AH1931" s="474">
        <v>13639.199999999999</v>
      </c>
      <c r="AP1931" s="535"/>
    </row>
    <row r="1932" spans="1:42" s="466" customFormat="1" ht="24" customHeight="1" outlineLevel="1" x14ac:dyDescent="0.25">
      <c r="A1932" s="492"/>
      <c r="B1932" s="462" t="s">
        <v>217</v>
      </c>
      <c r="C1932" s="461" t="s">
        <v>4641</v>
      </c>
      <c r="D1932" s="461"/>
      <c r="E1932" s="466" t="s">
        <v>8894</v>
      </c>
      <c r="F1932" s="461" t="s">
        <v>4455</v>
      </c>
      <c r="G1932" s="464">
        <v>9</v>
      </c>
      <c r="H1932" s="464">
        <v>4.95</v>
      </c>
      <c r="I1932" s="464">
        <v>5.72</v>
      </c>
      <c r="J1932" s="464">
        <v>8256</v>
      </c>
      <c r="K1932" s="461">
        <v>516</v>
      </c>
      <c r="L1932" s="464"/>
      <c r="M1932" s="474">
        <f t="shared" si="110"/>
        <v>54706.6</v>
      </c>
      <c r="N1932" s="474">
        <f t="shared" si="109"/>
        <v>32823.96</v>
      </c>
      <c r="O1932" s="514"/>
      <c r="P1932" s="486">
        <v>0.6</v>
      </c>
      <c r="Q1932" s="514"/>
      <c r="R1932" s="474">
        <v>44186.1</v>
      </c>
      <c r="S1932" s="474">
        <v>26511.66</v>
      </c>
      <c r="T1932" s="514"/>
      <c r="U1932" s="474">
        <v>44186.1</v>
      </c>
      <c r="V1932" s="474">
        <v>26511.66</v>
      </c>
      <c r="W1932" s="514"/>
      <c r="X1932" s="465">
        <v>42082</v>
      </c>
      <c r="Y1932" s="465">
        <v>25249.200000000001</v>
      </c>
      <c r="Z1932" s="514"/>
      <c r="AA1932" s="465">
        <v>36593</v>
      </c>
      <c r="AB1932" s="465">
        <v>21955.8</v>
      </c>
      <c r="AC1932" s="514"/>
      <c r="AD1932" s="465">
        <v>31820</v>
      </c>
      <c r="AE1932" s="465">
        <v>19092</v>
      </c>
      <c r="AF1932" s="514"/>
      <c r="AG1932" s="465">
        <v>31820</v>
      </c>
      <c r="AH1932" s="465">
        <v>19092</v>
      </c>
      <c r="AI1932" s="530"/>
      <c r="AJ1932" s="533"/>
      <c r="AK1932" s="533"/>
      <c r="AL1932" s="533"/>
      <c r="AM1932" s="533"/>
      <c r="AN1932" s="533"/>
      <c r="AO1932" s="533"/>
      <c r="AP1932" s="534"/>
    </row>
    <row r="1933" spans="1:42" ht="24" customHeight="1" outlineLevel="1" x14ac:dyDescent="0.25">
      <c r="A1933" s="493"/>
      <c r="B1933" s="471" t="s">
        <v>8905</v>
      </c>
      <c r="C1933" s="469" t="s">
        <v>4641</v>
      </c>
      <c r="E1933" s="472" t="s">
        <v>9485</v>
      </c>
      <c r="F1933" s="469" t="s">
        <v>4455</v>
      </c>
      <c r="G1933" s="468">
        <v>9</v>
      </c>
      <c r="H1933" s="468">
        <v>4.95</v>
      </c>
      <c r="I1933" s="468">
        <v>5.72</v>
      </c>
      <c r="M1933" s="474">
        <f t="shared" ref="M1933:M1964" si="111">X1933*$O$3</f>
        <v>72373.209999999992</v>
      </c>
      <c r="N1933" s="474">
        <f t="shared" si="109"/>
        <v>54279.907499999994</v>
      </c>
      <c r="P1933" s="488">
        <v>0.75</v>
      </c>
      <c r="R1933" s="474">
        <v>58455.29</v>
      </c>
      <c r="S1933" s="474">
        <v>40780.85</v>
      </c>
      <c r="U1933" s="474">
        <v>58455.29</v>
      </c>
      <c r="V1933" s="474">
        <v>40780.85</v>
      </c>
      <c r="X1933" s="465">
        <v>55671.7</v>
      </c>
      <c r="Y1933" s="465">
        <v>38838.9</v>
      </c>
      <c r="AA1933" s="474">
        <v>48410.17</v>
      </c>
      <c r="AB1933" s="474">
        <v>33772.97</v>
      </c>
      <c r="AD1933" s="474">
        <v>42095.8</v>
      </c>
      <c r="AE1933" s="474">
        <v>29367.8</v>
      </c>
      <c r="AG1933" s="474">
        <v>42095.8</v>
      </c>
      <c r="AH1933" s="474">
        <v>29367.8</v>
      </c>
      <c r="AP1933" s="535"/>
    </row>
    <row r="1934" spans="1:42" ht="24" customHeight="1" outlineLevel="1" x14ac:dyDescent="0.25">
      <c r="A1934" s="493"/>
      <c r="B1934" s="471" t="s">
        <v>8906</v>
      </c>
      <c r="C1934" s="469" t="s">
        <v>4641</v>
      </c>
      <c r="E1934" s="472" t="s">
        <v>8897</v>
      </c>
      <c r="F1934" s="469" t="s">
        <v>4455</v>
      </c>
      <c r="G1934" s="468">
        <v>9</v>
      </c>
      <c r="H1934" s="468">
        <v>4.95</v>
      </c>
      <c r="I1934" s="468">
        <v>5.72</v>
      </c>
      <c r="M1934" s="474">
        <f t="shared" si="111"/>
        <v>70273.97</v>
      </c>
      <c r="N1934" s="474">
        <f t="shared" si="109"/>
        <v>50597.258399999999</v>
      </c>
      <c r="P1934" s="488">
        <v>0.72</v>
      </c>
      <c r="R1934" s="474">
        <v>56759.75</v>
      </c>
      <c r="S1934" s="474">
        <v>39085.31</v>
      </c>
      <c r="U1934" s="474">
        <v>56759.75</v>
      </c>
      <c r="V1934" s="474">
        <v>39085.31</v>
      </c>
      <c r="X1934" s="465">
        <v>54056.9</v>
      </c>
      <c r="Y1934" s="465">
        <v>37224.1</v>
      </c>
      <c r="AA1934" s="474">
        <v>47006.02</v>
      </c>
      <c r="AB1934" s="474">
        <v>32368.82</v>
      </c>
      <c r="AD1934" s="474">
        <v>40874.800000000003</v>
      </c>
      <c r="AE1934" s="474">
        <v>28146.799999999999</v>
      </c>
      <c r="AG1934" s="474">
        <v>40874.800000000003</v>
      </c>
      <c r="AH1934" s="474">
        <v>28146.799999999999</v>
      </c>
      <c r="AP1934" s="535"/>
    </row>
    <row r="1935" spans="1:42" ht="24" customHeight="1" outlineLevel="1" x14ac:dyDescent="0.25">
      <c r="A1935" s="493"/>
      <c r="B1935" s="471" t="s">
        <v>8907</v>
      </c>
      <c r="C1935" s="469" t="s">
        <v>4641</v>
      </c>
      <c r="E1935" s="472" t="s">
        <v>9486</v>
      </c>
      <c r="F1935" s="469" t="s">
        <v>4455</v>
      </c>
      <c r="G1935" s="468">
        <v>9</v>
      </c>
      <c r="H1935" s="468">
        <v>4.95</v>
      </c>
      <c r="I1935" s="468">
        <v>5.72</v>
      </c>
      <c r="M1935" s="474">
        <f t="shared" si="111"/>
        <v>56805.71</v>
      </c>
      <c r="N1935" s="474">
        <f t="shared" si="109"/>
        <v>35787.597300000001</v>
      </c>
      <c r="P1935" s="488">
        <v>0.63</v>
      </c>
      <c r="R1935" s="474">
        <v>45881.54</v>
      </c>
      <c r="S1935" s="474">
        <v>28207.1</v>
      </c>
      <c r="U1935" s="474">
        <v>45881.54</v>
      </c>
      <c r="V1935" s="474">
        <v>28207.1</v>
      </c>
      <c r="X1935" s="465">
        <v>43696.7</v>
      </c>
      <c r="Y1935" s="465">
        <v>26863.9</v>
      </c>
      <c r="AA1935" s="474">
        <v>37997.15</v>
      </c>
      <c r="AB1935" s="474">
        <v>23359.95</v>
      </c>
      <c r="AD1935" s="474">
        <v>33041</v>
      </c>
      <c r="AE1935" s="474">
        <v>20313</v>
      </c>
      <c r="AG1935" s="474">
        <v>33041</v>
      </c>
      <c r="AH1935" s="474">
        <v>20313</v>
      </c>
      <c r="AP1935" s="535"/>
    </row>
    <row r="1936" spans="1:42" ht="24" customHeight="1" outlineLevel="1" x14ac:dyDescent="0.25">
      <c r="A1936" s="493"/>
      <c r="B1936" s="471" t="s">
        <v>8908</v>
      </c>
      <c r="C1936" s="469" t="s">
        <v>4641</v>
      </c>
      <c r="E1936" s="472" t="s">
        <v>8900</v>
      </c>
      <c r="F1936" s="469" t="s">
        <v>4455</v>
      </c>
      <c r="G1936" s="468">
        <v>9</v>
      </c>
      <c r="H1936" s="468">
        <v>4.95</v>
      </c>
      <c r="I1936" s="468">
        <v>5.72</v>
      </c>
      <c r="M1936" s="474">
        <f t="shared" si="111"/>
        <v>61819.03</v>
      </c>
      <c r="N1936" s="474">
        <f t="shared" si="109"/>
        <v>38945.988899999997</v>
      </c>
      <c r="P1936" s="488">
        <v>0.63</v>
      </c>
      <c r="R1936" s="474">
        <v>49930.76</v>
      </c>
      <c r="S1936" s="474">
        <v>29958.5</v>
      </c>
      <c r="U1936" s="474">
        <v>49930.76</v>
      </c>
      <c r="V1936" s="474">
        <v>29958.5</v>
      </c>
      <c r="X1936" s="465">
        <v>47553.1</v>
      </c>
      <c r="Y1936" s="465">
        <v>28531.9</v>
      </c>
      <c r="AA1936" s="474">
        <v>41350.550000000003</v>
      </c>
      <c r="AB1936" s="474">
        <v>24810.33</v>
      </c>
      <c r="AD1936" s="474">
        <v>35957</v>
      </c>
      <c r="AE1936" s="474">
        <v>21574.2</v>
      </c>
      <c r="AG1936" s="474">
        <v>35957</v>
      </c>
      <c r="AH1936" s="474">
        <v>21574.2</v>
      </c>
      <c r="AP1936" s="535"/>
    </row>
    <row r="1937" spans="1:42" s="466" customFormat="1" ht="24" customHeight="1" outlineLevel="1" x14ac:dyDescent="0.25">
      <c r="A1937" s="492"/>
      <c r="B1937" s="462" t="s">
        <v>218</v>
      </c>
      <c r="C1937" s="461" t="s">
        <v>4641</v>
      </c>
      <c r="D1937" s="461"/>
      <c r="E1937" s="466" t="s">
        <v>8894</v>
      </c>
      <c r="F1937" s="461" t="s">
        <v>4455</v>
      </c>
      <c r="G1937" s="464">
        <v>12</v>
      </c>
      <c r="H1937" s="464">
        <v>6.55</v>
      </c>
      <c r="I1937" s="464">
        <v>7.55</v>
      </c>
      <c r="J1937" s="464">
        <v>11136</v>
      </c>
      <c r="K1937" s="461">
        <v>696</v>
      </c>
      <c r="L1937" s="464"/>
      <c r="M1937" s="474">
        <f t="shared" si="111"/>
        <v>73790.209999999992</v>
      </c>
      <c r="N1937" s="474">
        <f t="shared" si="109"/>
        <v>44274.125999999997</v>
      </c>
      <c r="O1937" s="514"/>
      <c r="P1937" s="486">
        <v>0.6</v>
      </c>
      <c r="Q1937" s="514"/>
      <c r="R1937" s="474">
        <v>59599.79</v>
      </c>
      <c r="S1937" s="474">
        <v>35759.85</v>
      </c>
      <c r="T1937" s="514"/>
      <c r="U1937" s="474">
        <v>59599.79</v>
      </c>
      <c r="V1937" s="474">
        <v>35759.85</v>
      </c>
      <c r="W1937" s="514"/>
      <c r="X1937" s="465">
        <v>56761.7</v>
      </c>
      <c r="Y1937" s="465">
        <v>34057</v>
      </c>
      <c r="Z1937" s="514"/>
      <c r="AA1937" s="465">
        <v>49358</v>
      </c>
      <c r="AB1937" s="465">
        <v>29614.799999999999</v>
      </c>
      <c r="AC1937" s="514"/>
      <c r="AD1937" s="465">
        <v>42920</v>
      </c>
      <c r="AE1937" s="465">
        <v>25752</v>
      </c>
      <c r="AF1937" s="514"/>
      <c r="AG1937" s="465">
        <v>42920</v>
      </c>
      <c r="AH1937" s="465">
        <v>25752</v>
      </c>
      <c r="AI1937" s="530"/>
      <c r="AJ1937" s="533"/>
      <c r="AK1937" s="533"/>
      <c r="AL1937" s="533"/>
      <c r="AM1937" s="533"/>
      <c r="AN1937" s="533"/>
      <c r="AO1937" s="533"/>
      <c r="AP1937" s="534"/>
    </row>
    <row r="1938" spans="1:42" ht="24" customHeight="1" outlineLevel="1" x14ac:dyDescent="0.25">
      <c r="A1938" s="493"/>
      <c r="B1938" s="471" t="s">
        <v>8909</v>
      </c>
      <c r="C1938" s="469" t="s">
        <v>4641</v>
      </c>
      <c r="E1938" s="472" t="s">
        <v>9485</v>
      </c>
      <c r="F1938" s="469" t="s">
        <v>4455</v>
      </c>
      <c r="G1938" s="468">
        <v>12</v>
      </c>
      <c r="H1938" s="468">
        <v>6.55</v>
      </c>
      <c r="I1938" s="468">
        <v>7.55</v>
      </c>
      <c r="M1938" s="474">
        <f t="shared" si="111"/>
        <v>96535.92</v>
      </c>
      <c r="N1938" s="474">
        <f t="shared" si="109"/>
        <v>72401.94</v>
      </c>
      <c r="P1938" s="488">
        <v>0.75</v>
      </c>
      <c r="R1938" s="474">
        <v>77971.320000000007</v>
      </c>
      <c r="S1938" s="474">
        <v>54131.39</v>
      </c>
      <c r="U1938" s="474">
        <v>77971.320000000007</v>
      </c>
      <c r="V1938" s="474">
        <v>54131.39</v>
      </c>
      <c r="X1938" s="465">
        <v>74258.399999999994</v>
      </c>
      <c r="Y1938" s="465">
        <v>51553.7</v>
      </c>
      <c r="AA1938" s="474">
        <v>64572.5</v>
      </c>
      <c r="AB1938" s="474">
        <v>44829.3</v>
      </c>
      <c r="AD1938" s="474">
        <v>56150</v>
      </c>
      <c r="AE1938" s="474">
        <v>38982</v>
      </c>
      <c r="AG1938" s="474">
        <v>56150</v>
      </c>
      <c r="AH1938" s="474">
        <v>38982</v>
      </c>
      <c r="AP1938" s="535"/>
    </row>
    <row r="1939" spans="1:42" ht="24" customHeight="1" outlineLevel="1" x14ac:dyDescent="0.25">
      <c r="A1939" s="493"/>
      <c r="B1939" s="471" t="s">
        <v>8910</v>
      </c>
      <c r="C1939" s="469" t="s">
        <v>4641</v>
      </c>
      <c r="E1939" s="472" t="s">
        <v>8897</v>
      </c>
      <c r="F1939" s="469" t="s">
        <v>4455</v>
      </c>
      <c r="G1939" s="468">
        <v>12</v>
      </c>
      <c r="H1939" s="468">
        <v>6.55</v>
      </c>
      <c r="I1939" s="468">
        <v>7.55</v>
      </c>
      <c r="M1939" s="474">
        <f t="shared" si="111"/>
        <v>93673.319999999992</v>
      </c>
      <c r="N1939" s="474">
        <f t="shared" si="109"/>
        <v>67444.790399999998</v>
      </c>
      <c r="P1939" s="488">
        <v>0.72</v>
      </c>
      <c r="R1939" s="474">
        <v>75659.22</v>
      </c>
      <c r="S1939" s="474">
        <v>51819.29</v>
      </c>
      <c r="U1939" s="474">
        <v>75659.22</v>
      </c>
      <c r="V1939" s="474">
        <v>51819.29</v>
      </c>
      <c r="X1939" s="465">
        <v>72056.399999999994</v>
      </c>
      <c r="Y1939" s="465">
        <v>49351.7</v>
      </c>
      <c r="AA1939" s="474">
        <v>62657.75</v>
      </c>
      <c r="AB1939" s="474">
        <v>42914.55</v>
      </c>
      <c r="AD1939" s="474">
        <v>54485</v>
      </c>
      <c r="AE1939" s="474">
        <v>37317</v>
      </c>
      <c r="AG1939" s="474">
        <v>54485</v>
      </c>
      <c r="AH1939" s="474">
        <v>37317</v>
      </c>
      <c r="AP1939" s="535"/>
    </row>
    <row r="1940" spans="1:42" ht="24" customHeight="1" outlineLevel="1" x14ac:dyDescent="0.25">
      <c r="A1940" s="493"/>
      <c r="B1940" s="471" t="s">
        <v>8911</v>
      </c>
      <c r="C1940" s="469" t="s">
        <v>4641</v>
      </c>
      <c r="E1940" s="472" t="s">
        <v>9486</v>
      </c>
      <c r="F1940" s="469" t="s">
        <v>4455</v>
      </c>
      <c r="G1940" s="468">
        <v>12</v>
      </c>
      <c r="H1940" s="468">
        <v>6.55</v>
      </c>
      <c r="I1940" s="468">
        <v>7.55</v>
      </c>
      <c r="M1940" s="474">
        <f t="shared" si="111"/>
        <v>76652.81</v>
      </c>
      <c r="N1940" s="474">
        <f t="shared" si="109"/>
        <v>48291.270299999996</v>
      </c>
      <c r="P1940" s="488">
        <v>0.63</v>
      </c>
      <c r="R1940" s="474">
        <v>61911.89</v>
      </c>
      <c r="S1940" s="474">
        <v>38071.949999999997</v>
      </c>
      <c r="U1940" s="474">
        <v>61911.89</v>
      </c>
      <c r="V1940" s="474">
        <v>38071.949999999997</v>
      </c>
      <c r="X1940" s="465">
        <v>58963.7</v>
      </c>
      <c r="Y1940" s="465">
        <v>36259</v>
      </c>
      <c r="AA1940" s="474">
        <v>51272.75</v>
      </c>
      <c r="AB1940" s="474">
        <v>31529.55</v>
      </c>
      <c r="AD1940" s="474">
        <v>44585</v>
      </c>
      <c r="AE1940" s="474">
        <v>27417</v>
      </c>
      <c r="AG1940" s="474">
        <v>44585</v>
      </c>
      <c r="AH1940" s="474">
        <v>27417</v>
      </c>
      <c r="AP1940" s="535"/>
    </row>
    <row r="1941" spans="1:42" ht="24" customHeight="1" outlineLevel="1" x14ac:dyDescent="0.25">
      <c r="A1941" s="493"/>
      <c r="B1941" s="471" t="s">
        <v>8912</v>
      </c>
      <c r="C1941" s="469" t="s">
        <v>4641</v>
      </c>
      <c r="E1941" s="472" t="s">
        <v>8900</v>
      </c>
      <c r="F1941" s="469" t="s">
        <v>4455</v>
      </c>
      <c r="G1941" s="468">
        <v>12</v>
      </c>
      <c r="H1941" s="468">
        <v>6.55</v>
      </c>
      <c r="I1941" s="468">
        <v>7.55</v>
      </c>
      <c r="M1941" s="474">
        <f t="shared" si="111"/>
        <v>83383.69</v>
      </c>
      <c r="N1941" s="474">
        <f t="shared" si="109"/>
        <v>52531.724699999999</v>
      </c>
      <c r="P1941" s="488">
        <v>0.63</v>
      </c>
      <c r="R1941" s="474">
        <v>67348.37</v>
      </c>
      <c r="S1941" s="474">
        <v>40409.040000000001</v>
      </c>
      <c r="U1941" s="474">
        <v>67348.37</v>
      </c>
      <c r="V1941" s="474">
        <v>40409.040000000001</v>
      </c>
      <c r="X1941" s="465">
        <v>64141.3</v>
      </c>
      <c r="Y1941" s="465">
        <v>38484.800000000003</v>
      </c>
      <c r="AA1941" s="474">
        <v>55775</v>
      </c>
      <c r="AB1941" s="474">
        <v>33465</v>
      </c>
      <c r="AD1941" s="474">
        <v>48500</v>
      </c>
      <c r="AE1941" s="474">
        <v>29100</v>
      </c>
      <c r="AG1941" s="474">
        <v>48500</v>
      </c>
      <c r="AH1941" s="474">
        <v>29100</v>
      </c>
      <c r="AP1941" s="535"/>
    </row>
    <row r="1942" spans="1:42" s="466" customFormat="1" ht="24" customHeight="1" outlineLevel="1" x14ac:dyDescent="0.25">
      <c r="A1942" s="492"/>
      <c r="B1942" s="462" t="s">
        <v>219</v>
      </c>
      <c r="C1942" s="461" t="s">
        <v>4641</v>
      </c>
      <c r="D1942" s="461"/>
      <c r="E1942" s="466" t="s">
        <v>8894</v>
      </c>
      <c r="F1942" s="461" t="s">
        <v>4455</v>
      </c>
      <c r="G1942" s="464">
        <v>15</v>
      </c>
      <c r="H1942" s="464">
        <v>8.1999999999999993</v>
      </c>
      <c r="I1942" s="464">
        <v>9.5</v>
      </c>
      <c r="J1942" s="464">
        <v>12768</v>
      </c>
      <c r="K1942" s="461">
        <v>798</v>
      </c>
      <c r="L1942" s="464"/>
      <c r="M1942" s="474">
        <f t="shared" si="111"/>
        <v>84604.26</v>
      </c>
      <c r="N1942" s="474">
        <f t="shared" si="109"/>
        <v>50762.555999999997</v>
      </c>
      <c r="O1942" s="514"/>
      <c r="P1942" s="486">
        <v>0.6</v>
      </c>
      <c r="Q1942" s="514"/>
      <c r="R1942" s="474">
        <v>68334.210000000006</v>
      </c>
      <c r="S1942" s="474">
        <v>41000.51</v>
      </c>
      <c r="T1942" s="514"/>
      <c r="U1942" s="474">
        <v>68334.210000000006</v>
      </c>
      <c r="V1942" s="474">
        <v>41000.51</v>
      </c>
      <c r="W1942" s="514"/>
      <c r="X1942" s="465">
        <v>65080.2</v>
      </c>
      <c r="Y1942" s="465">
        <v>39048.1</v>
      </c>
      <c r="Z1942" s="514"/>
      <c r="AA1942" s="465">
        <v>56591.5</v>
      </c>
      <c r="AB1942" s="465">
        <v>33954.9</v>
      </c>
      <c r="AC1942" s="514"/>
      <c r="AD1942" s="465">
        <v>49210</v>
      </c>
      <c r="AE1942" s="465">
        <v>29526</v>
      </c>
      <c r="AF1942" s="514"/>
      <c r="AG1942" s="465">
        <v>49210</v>
      </c>
      <c r="AH1942" s="465">
        <v>29526</v>
      </c>
      <c r="AI1942" s="530"/>
      <c r="AJ1942" s="533"/>
      <c r="AK1942" s="533"/>
      <c r="AL1942" s="533"/>
      <c r="AM1942" s="533"/>
      <c r="AN1942" s="533"/>
      <c r="AO1942" s="533"/>
      <c r="AP1942" s="534"/>
    </row>
    <row r="1943" spans="1:42" ht="24" customHeight="1" outlineLevel="1" x14ac:dyDescent="0.25">
      <c r="A1943" s="493"/>
      <c r="B1943" s="471" t="s">
        <v>8913</v>
      </c>
      <c r="C1943" s="469" t="s">
        <v>4641</v>
      </c>
      <c r="E1943" s="472" t="s">
        <v>9485</v>
      </c>
      <c r="F1943" s="469" t="s">
        <v>4455</v>
      </c>
      <c r="G1943" s="468">
        <v>15</v>
      </c>
      <c r="H1943" s="468">
        <v>8.1999999999999993</v>
      </c>
      <c r="I1943" s="468">
        <v>9.5</v>
      </c>
      <c r="M1943" s="474">
        <f t="shared" si="111"/>
        <v>113122.62</v>
      </c>
      <c r="N1943" s="474">
        <f t="shared" si="109"/>
        <v>84841.964999999997</v>
      </c>
      <c r="P1943" s="488">
        <v>0.75</v>
      </c>
      <c r="R1943" s="474">
        <v>91368.27</v>
      </c>
      <c r="S1943" s="474">
        <v>64034.57</v>
      </c>
      <c r="U1943" s="474">
        <v>91368.27</v>
      </c>
      <c r="V1943" s="474">
        <v>64034.57</v>
      </c>
      <c r="X1943" s="465">
        <v>87017.4</v>
      </c>
      <c r="Y1943" s="465">
        <v>60985.3</v>
      </c>
      <c r="AA1943" s="474">
        <v>75667.3</v>
      </c>
      <c r="AB1943" s="474">
        <v>53030.7</v>
      </c>
      <c r="AD1943" s="474">
        <v>65797.649999999994</v>
      </c>
      <c r="AE1943" s="474">
        <v>46113.65</v>
      </c>
      <c r="AG1943" s="474">
        <v>65797.649999999994</v>
      </c>
      <c r="AH1943" s="474">
        <v>46113.65</v>
      </c>
      <c r="AP1943" s="535"/>
    </row>
    <row r="1944" spans="1:42" ht="24" customHeight="1" outlineLevel="1" x14ac:dyDescent="0.25">
      <c r="A1944" s="493"/>
      <c r="B1944" s="471" t="s">
        <v>8914</v>
      </c>
      <c r="C1944" s="469" t="s">
        <v>4641</v>
      </c>
      <c r="E1944" s="472" t="s">
        <v>8897</v>
      </c>
      <c r="F1944" s="469" t="s">
        <v>4455</v>
      </c>
      <c r="G1944" s="468">
        <v>15</v>
      </c>
      <c r="H1944" s="468">
        <v>8.1999999999999993</v>
      </c>
      <c r="I1944" s="468">
        <v>9.5</v>
      </c>
      <c r="M1944" s="474">
        <f t="shared" si="111"/>
        <v>109496.66</v>
      </c>
      <c r="N1944" s="474">
        <f t="shared" si="109"/>
        <v>78837.595199999996</v>
      </c>
      <c r="P1944" s="488">
        <v>0.72</v>
      </c>
      <c r="R1944" s="474">
        <v>88439.61</v>
      </c>
      <c r="S1944" s="474">
        <v>61106.01</v>
      </c>
      <c r="U1944" s="474">
        <v>88439.61</v>
      </c>
      <c r="V1944" s="474">
        <v>61106.01</v>
      </c>
      <c r="X1944" s="465">
        <v>84228.2</v>
      </c>
      <c r="Y1944" s="465">
        <v>58196.2</v>
      </c>
      <c r="AA1944" s="474">
        <v>73241.95</v>
      </c>
      <c r="AB1944" s="474">
        <v>50605.35</v>
      </c>
      <c r="AD1944" s="474">
        <v>63688.65</v>
      </c>
      <c r="AE1944" s="474">
        <v>44004.65</v>
      </c>
      <c r="AG1944" s="474">
        <v>63688.65</v>
      </c>
      <c r="AH1944" s="474">
        <v>44004.65</v>
      </c>
      <c r="AP1944" s="535"/>
    </row>
    <row r="1945" spans="1:42" ht="24" customHeight="1" outlineLevel="1" x14ac:dyDescent="0.25">
      <c r="A1945" s="493"/>
      <c r="B1945" s="471" t="s">
        <v>8915</v>
      </c>
      <c r="C1945" s="469" t="s">
        <v>4641</v>
      </c>
      <c r="E1945" s="472" t="s">
        <v>9486</v>
      </c>
      <c r="F1945" s="469" t="s">
        <v>4455</v>
      </c>
      <c r="G1945" s="468">
        <v>15</v>
      </c>
      <c r="H1945" s="468">
        <v>8.1999999999999993</v>
      </c>
      <c r="I1945" s="468">
        <v>9.5</v>
      </c>
      <c r="M1945" s="474">
        <f t="shared" si="111"/>
        <v>88230.22</v>
      </c>
      <c r="N1945" s="474">
        <f t="shared" si="109"/>
        <v>55585.0386</v>
      </c>
      <c r="P1945" s="488">
        <v>0.63</v>
      </c>
      <c r="R1945" s="474">
        <v>71262.87</v>
      </c>
      <c r="S1945" s="474">
        <v>43929.17</v>
      </c>
      <c r="U1945" s="474">
        <v>71262.87</v>
      </c>
      <c r="V1945" s="474">
        <v>43929.17</v>
      </c>
      <c r="X1945" s="465">
        <v>67869.399999999994</v>
      </c>
      <c r="Y1945" s="465">
        <v>41837.300000000003</v>
      </c>
      <c r="AA1945" s="474">
        <v>59016.85</v>
      </c>
      <c r="AB1945" s="474">
        <v>36380.25</v>
      </c>
      <c r="AD1945" s="474">
        <v>51319</v>
      </c>
      <c r="AE1945" s="474">
        <v>31635</v>
      </c>
      <c r="AG1945" s="474">
        <v>51319</v>
      </c>
      <c r="AH1945" s="474">
        <v>31635</v>
      </c>
      <c r="AP1945" s="535"/>
    </row>
    <row r="1946" spans="1:42" ht="24" customHeight="1" outlineLevel="1" x14ac:dyDescent="0.25">
      <c r="A1946" s="493"/>
      <c r="B1946" s="471" t="s">
        <v>8916</v>
      </c>
      <c r="C1946" s="469" t="s">
        <v>4641</v>
      </c>
      <c r="E1946" s="472" t="s">
        <v>8900</v>
      </c>
      <c r="F1946" s="469" t="s">
        <v>4455</v>
      </c>
      <c r="G1946" s="468">
        <v>15</v>
      </c>
      <c r="H1946" s="468">
        <v>8.1999999999999993</v>
      </c>
      <c r="I1946" s="468">
        <v>9.5</v>
      </c>
      <c r="M1946" s="474">
        <f t="shared" si="111"/>
        <v>95604.080000000016</v>
      </c>
      <c r="N1946" s="474">
        <f t="shared" si="109"/>
        <v>60230.570400000011</v>
      </c>
      <c r="P1946" s="488">
        <v>0.63</v>
      </c>
      <c r="R1946" s="474">
        <v>77218.679999999993</v>
      </c>
      <c r="S1946" s="474">
        <v>46331.15</v>
      </c>
      <c r="U1946" s="474">
        <v>77218.679999999993</v>
      </c>
      <c r="V1946" s="474">
        <v>46331.15</v>
      </c>
      <c r="X1946" s="465">
        <v>73541.600000000006</v>
      </c>
      <c r="Y1946" s="465">
        <v>44124.9</v>
      </c>
      <c r="AA1946" s="474">
        <v>63949.2</v>
      </c>
      <c r="AB1946" s="474">
        <v>38369.519999999997</v>
      </c>
      <c r="AD1946" s="474">
        <v>55608</v>
      </c>
      <c r="AE1946" s="474">
        <v>33364.799999999996</v>
      </c>
      <c r="AG1946" s="474">
        <v>55608</v>
      </c>
      <c r="AH1946" s="474">
        <v>33364.799999999996</v>
      </c>
      <c r="AP1946" s="535"/>
    </row>
    <row r="1947" spans="1:42" s="466" customFormat="1" ht="24" customHeight="1" outlineLevel="1" x14ac:dyDescent="0.25">
      <c r="A1947" s="492"/>
      <c r="B1947" s="462" t="s">
        <v>220</v>
      </c>
      <c r="C1947" s="461" t="s">
        <v>4641</v>
      </c>
      <c r="D1947" s="461"/>
      <c r="E1947" s="466" t="s">
        <v>8863</v>
      </c>
      <c r="F1947" s="461" t="s">
        <v>4455</v>
      </c>
      <c r="G1947" s="464">
        <v>4.4000000000000004</v>
      </c>
      <c r="H1947" s="464">
        <v>2.88</v>
      </c>
      <c r="I1947" s="464">
        <v>2.5</v>
      </c>
      <c r="J1947" s="464">
        <v>1632</v>
      </c>
      <c r="K1947" s="461">
        <v>102</v>
      </c>
      <c r="L1947" s="464"/>
      <c r="M1947" s="474">
        <f t="shared" si="111"/>
        <v>10317.19</v>
      </c>
      <c r="N1947" s="474">
        <f t="shared" si="109"/>
        <v>6190.3140000000003</v>
      </c>
      <c r="O1947" s="514"/>
      <c r="P1947" s="486">
        <v>0.6</v>
      </c>
      <c r="Q1947" s="514"/>
      <c r="R1947" s="474">
        <v>8333.1200000000008</v>
      </c>
      <c r="S1947" s="474">
        <v>4999.8900000000003</v>
      </c>
      <c r="T1947" s="514"/>
      <c r="U1947" s="474">
        <v>8333.1200000000008</v>
      </c>
      <c r="V1947" s="474">
        <v>4999.8900000000003</v>
      </c>
      <c r="W1947" s="514"/>
      <c r="X1947" s="465">
        <v>7936.3</v>
      </c>
      <c r="Y1947" s="465">
        <v>4761.8</v>
      </c>
      <c r="Z1947" s="514"/>
      <c r="AA1947" s="465">
        <v>6901.15</v>
      </c>
      <c r="AB1947" s="465">
        <v>4140.6899999999996</v>
      </c>
      <c r="AC1947" s="514"/>
      <c r="AD1947" s="465">
        <v>6001</v>
      </c>
      <c r="AE1947" s="465">
        <v>3600.6</v>
      </c>
      <c r="AF1947" s="514"/>
      <c r="AG1947" s="465">
        <v>6001</v>
      </c>
      <c r="AH1947" s="465">
        <v>3600.6</v>
      </c>
      <c r="AI1947" s="530"/>
      <c r="AJ1947" s="533"/>
      <c r="AK1947" s="533"/>
      <c r="AL1947" s="533"/>
      <c r="AM1947" s="533"/>
      <c r="AN1947" s="533"/>
      <c r="AO1947" s="533"/>
      <c r="AP1947" s="534"/>
    </row>
    <row r="1948" spans="1:42" ht="24" customHeight="1" outlineLevel="1" x14ac:dyDescent="0.25">
      <c r="A1948" s="493"/>
      <c r="B1948" s="471" t="s">
        <v>8917</v>
      </c>
      <c r="C1948" s="469" t="s">
        <v>4641</v>
      </c>
      <c r="E1948" s="472" t="s">
        <v>9487</v>
      </c>
      <c r="F1948" s="469" t="s">
        <v>4455</v>
      </c>
      <c r="G1948" s="468">
        <v>4.4000000000000004</v>
      </c>
      <c r="H1948" s="468">
        <v>2.88</v>
      </c>
      <c r="I1948" s="468">
        <v>2.5</v>
      </c>
      <c r="J1948" s="468">
        <v>1807</v>
      </c>
      <c r="M1948" s="474">
        <f t="shared" si="111"/>
        <v>21464.820000000003</v>
      </c>
      <c r="N1948" s="474">
        <f t="shared" si="109"/>
        <v>16098.615000000002</v>
      </c>
      <c r="P1948" s="488">
        <v>0.75</v>
      </c>
      <c r="R1948" s="474">
        <v>17336.97</v>
      </c>
      <c r="S1948" s="474">
        <v>14003.75</v>
      </c>
      <c r="U1948" s="474">
        <v>17336.97</v>
      </c>
      <c r="V1948" s="474">
        <v>14003.75</v>
      </c>
      <c r="X1948" s="465">
        <v>16511.400000000001</v>
      </c>
      <c r="Y1948" s="465">
        <v>13336.9</v>
      </c>
      <c r="AA1948" s="474">
        <v>14357.75</v>
      </c>
      <c r="AB1948" s="474">
        <v>11597.29</v>
      </c>
      <c r="AD1948" s="474">
        <v>12485</v>
      </c>
      <c r="AE1948" s="474">
        <v>10084.6</v>
      </c>
      <c r="AG1948" s="474">
        <v>12485</v>
      </c>
      <c r="AH1948" s="474">
        <v>10084.6</v>
      </c>
      <c r="AP1948" s="535"/>
    </row>
    <row r="1949" spans="1:42" ht="24" customHeight="1" outlineLevel="1" x14ac:dyDescent="0.25">
      <c r="A1949" s="493"/>
      <c r="B1949" s="471" t="s">
        <v>8918</v>
      </c>
      <c r="C1949" s="469" t="s">
        <v>4641</v>
      </c>
      <c r="E1949" s="472" t="s">
        <v>8919</v>
      </c>
      <c r="F1949" s="469" t="s">
        <v>4455</v>
      </c>
      <c r="G1949" s="468">
        <v>4.4000000000000004</v>
      </c>
      <c r="H1949" s="468">
        <v>2.88</v>
      </c>
      <c r="I1949" s="468">
        <v>2.5</v>
      </c>
      <c r="J1949" s="468">
        <v>1663</v>
      </c>
      <c r="M1949" s="474">
        <f t="shared" si="111"/>
        <v>19747.260000000002</v>
      </c>
      <c r="N1949" s="474">
        <f t="shared" si="109"/>
        <v>14218.0272</v>
      </c>
      <c r="P1949" s="488">
        <v>0.72</v>
      </c>
      <c r="R1949" s="474">
        <v>15949.71</v>
      </c>
      <c r="S1949" s="474">
        <v>12616.49</v>
      </c>
      <c r="U1949" s="474">
        <v>15949.71</v>
      </c>
      <c r="V1949" s="474">
        <v>12616.49</v>
      </c>
      <c r="X1949" s="465">
        <v>15190.2</v>
      </c>
      <c r="Y1949" s="465">
        <v>12015.7</v>
      </c>
      <c r="AA1949" s="474">
        <v>13208.9</v>
      </c>
      <c r="AB1949" s="474">
        <v>10448.44</v>
      </c>
      <c r="AD1949" s="474">
        <v>11486</v>
      </c>
      <c r="AE1949" s="474">
        <v>9085.6</v>
      </c>
      <c r="AG1949" s="474">
        <v>11486</v>
      </c>
      <c r="AH1949" s="474">
        <v>9085.6</v>
      </c>
      <c r="AP1949" s="535"/>
    </row>
    <row r="1950" spans="1:42" ht="24" customHeight="1" outlineLevel="1" x14ac:dyDescent="0.25">
      <c r="A1950" s="493"/>
      <c r="B1950" s="471" t="s">
        <v>8920</v>
      </c>
      <c r="C1950" s="469" t="s">
        <v>4641</v>
      </c>
      <c r="E1950" s="472" t="s">
        <v>9488</v>
      </c>
      <c r="F1950" s="469" t="s">
        <v>4455</v>
      </c>
      <c r="G1950" s="468">
        <v>4.4000000000000004</v>
      </c>
      <c r="H1950" s="468">
        <v>2.88</v>
      </c>
      <c r="I1950" s="468">
        <v>2.5</v>
      </c>
      <c r="J1950" s="468">
        <v>1776</v>
      </c>
      <c r="M1950" s="474">
        <f t="shared" si="111"/>
        <v>12034.75</v>
      </c>
      <c r="N1950" s="474">
        <f t="shared" si="109"/>
        <v>7581.8924999999999</v>
      </c>
      <c r="P1950" s="488">
        <v>0.63</v>
      </c>
      <c r="R1950" s="474">
        <v>9720.3799999999992</v>
      </c>
      <c r="S1950" s="474">
        <v>6387.15</v>
      </c>
      <c r="U1950" s="474">
        <v>9720.3799999999992</v>
      </c>
      <c r="V1950" s="474">
        <v>6387.15</v>
      </c>
      <c r="X1950" s="465">
        <v>9257.5</v>
      </c>
      <c r="Y1950" s="465">
        <v>6083</v>
      </c>
      <c r="AA1950" s="474">
        <v>8050</v>
      </c>
      <c r="AB1950" s="474">
        <v>5289.54</v>
      </c>
      <c r="AD1950" s="474">
        <v>7000</v>
      </c>
      <c r="AE1950" s="474">
        <v>4599.6000000000004</v>
      </c>
      <c r="AG1950" s="474">
        <v>7000</v>
      </c>
      <c r="AH1950" s="474">
        <v>4599.6000000000004</v>
      </c>
      <c r="AP1950" s="535"/>
    </row>
    <row r="1951" spans="1:42" ht="24" customHeight="1" outlineLevel="1" x14ac:dyDescent="0.25">
      <c r="A1951" s="493"/>
      <c r="B1951" s="471" t="s">
        <v>8921</v>
      </c>
      <c r="C1951" s="469" t="s">
        <v>4641</v>
      </c>
      <c r="E1951" s="472" t="s">
        <v>8922</v>
      </c>
      <c r="F1951" s="469" t="s">
        <v>4455</v>
      </c>
      <c r="G1951" s="468">
        <v>4.4000000000000004</v>
      </c>
      <c r="H1951" s="468">
        <v>2.88</v>
      </c>
      <c r="I1951" s="468">
        <v>2.5</v>
      </c>
      <c r="M1951" s="474">
        <f t="shared" si="111"/>
        <v>11659.960000000001</v>
      </c>
      <c r="N1951" s="474">
        <f t="shared" ref="N1951:N2014" si="112">M1951*P1951</f>
        <v>7345.7748000000011</v>
      </c>
      <c r="P1951" s="488">
        <v>0.63</v>
      </c>
      <c r="R1951" s="474">
        <v>9417.66</v>
      </c>
      <c r="S1951" s="474">
        <v>5650.58</v>
      </c>
      <c r="U1951" s="474">
        <v>9417.66</v>
      </c>
      <c r="V1951" s="474">
        <v>5650.58</v>
      </c>
      <c r="X1951" s="465">
        <v>8969.2000000000007</v>
      </c>
      <c r="Y1951" s="465">
        <v>5381.5</v>
      </c>
      <c r="AA1951" s="474">
        <v>7799.3</v>
      </c>
      <c r="AB1951" s="474">
        <v>4679.58</v>
      </c>
      <c r="AD1951" s="474">
        <v>6782</v>
      </c>
      <c r="AE1951" s="474">
        <v>4069.2</v>
      </c>
      <c r="AG1951" s="474">
        <v>6782</v>
      </c>
      <c r="AH1951" s="474">
        <v>4069.2</v>
      </c>
      <c r="AP1951" s="535"/>
    </row>
    <row r="1952" spans="1:42" ht="24" customHeight="1" outlineLevel="1" x14ac:dyDescent="0.25">
      <c r="A1952" s="493"/>
      <c r="B1952" s="471" t="s">
        <v>8923</v>
      </c>
      <c r="C1952" s="469" t="s">
        <v>4641</v>
      </c>
      <c r="E1952" s="472" t="s">
        <v>8924</v>
      </c>
      <c r="F1952" s="469" t="s">
        <v>4455</v>
      </c>
      <c r="G1952" s="468">
        <v>4.4000000000000004</v>
      </c>
      <c r="H1952" s="468">
        <v>2.88</v>
      </c>
      <c r="I1952" s="468">
        <v>2.5</v>
      </c>
      <c r="M1952" s="474">
        <f t="shared" si="111"/>
        <v>0</v>
      </c>
      <c r="N1952" s="474">
        <f t="shared" si="112"/>
        <v>0</v>
      </c>
      <c r="P1952" s="488">
        <v>0.72</v>
      </c>
      <c r="R1952" s="474">
        <v>0</v>
      </c>
      <c r="S1952" s="474">
        <v>0</v>
      </c>
      <c r="U1952" s="474">
        <v>0</v>
      </c>
      <c r="V1952" s="474">
        <v>0</v>
      </c>
      <c r="X1952" s="465">
        <v>0</v>
      </c>
      <c r="Y1952" s="465">
        <v>0</v>
      </c>
      <c r="AA1952" s="474">
        <v>0</v>
      </c>
      <c r="AB1952" s="474">
        <v>0</v>
      </c>
      <c r="AD1952" s="474"/>
      <c r="AE1952" s="474"/>
      <c r="AG1952" s="474"/>
      <c r="AH1952" s="474"/>
      <c r="AP1952" s="535"/>
    </row>
    <row r="1953" spans="1:42" ht="24" customHeight="1" outlineLevel="1" x14ac:dyDescent="0.25">
      <c r="A1953" s="493"/>
      <c r="B1953" s="471" t="s">
        <v>19871</v>
      </c>
      <c r="C1953" s="469" t="s">
        <v>4641</v>
      </c>
      <c r="E1953" s="472" t="s">
        <v>19872</v>
      </c>
      <c r="F1953" s="469" t="s">
        <v>4455</v>
      </c>
      <c r="G1953" s="468">
        <v>4.4000000000000004</v>
      </c>
      <c r="H1953" s="468">
        <v>2.88</v>
      </c>
      <c r="I1953" s="468">
        <v>2.5</v>
      </c>
      <c r="M1953" s="474">
        <f t="shared" si="111"/>
        <v>0</v>
      </c>
      <c r="N1953" s="474">
        <f t="shared" si="112"/>
        <v>0</v>
      </c>
      <c r="P1953" s="488">
        <v>0.75</v>
      </c>
      <c r="R1953" s="474">
        <v>0</v>
      </c>
      <c r="S1953" s="474">
        <v>0</v>
      </c>
      <c r="U1953" s="474">
        <v>0</v>
      </c>
      <c r="V1953" s="474">
        <v>0</v>
      </c>
      <c r="X1953" s="465">
        <v>0</v>
      </c>
      <c r="Y1953" s="465">
        <v>0</v>
      </c>
      <c r="AA1953" s="474">
        <v>0</v>
      </c>
      <c r="AB1953" s="474">
        <v>0</v>
      </c>
      <c r="AD1953" s="474"/>
      <c r="AE1953" s="474"/>
      <c r="AG1953" s="474"/>
      <c r="AH1953" s="474"/>
      <c r="AP1953" s="535"/>
    </row>
    <row r="1954" spans="1:42" s="466" customFormat="1" ht="24" customHeight="1" outlineLevel="1" x14ac:dyDescent="0.25">
      <c r="A1954" s="492"/>
      <c r="B1954" s="462" t="s">
        <v>221</v>
      </c>
      <c r="C1954" s="461" t="s">
        <v>4641</v>
      </c>
      <c r="D1954" s="461"/>
      <c r="E1954" s="466" t="s">
        <v>8863</v>
      </c>
      <c r="F1954" s="461" t="s">
        <v>4455</v>
      </c>
      <c r="G1954" s="464">
        <v>6.6</v>
      </c>
      <c r="H1954" s="464">
        <v>4.3499999999999996</v>
      </c>
      <c r="I1954" s="464">
        <v>3.8</v>
      </c>
      <c r="J1954" s="464">
        <v>2688</v>
      </c>
      <c r="K1954" s="461">
        <v>168</v>
      </c>
      <c r="L1954" s="464"/>
      <c r="M1954" s="474">
        <f t="shared" si="111"/>
        <v>16986.189999999999</v>
      </c>
      <c r="N1954" s="474">
        <f t="shared" si="112"/>
        <v>10191.713999999998</v>
      </c>
      <c r="O1954" s="514"/>
      <c r="P1954" s="486">
        <v>0.6</v>
      </c>
      <c r="Q1954" s="514"/>
      <c r="R1954" s="474">
        <v>13719.62</v>
      </c>
      <c r="S1954" s="474">
        <v>8231.7900000000009</v>
      </c>
      <c r="T1954" s="514"/>
      <c r="U1954" s="474">
        <v>13719.62</v>
      </c>
      <c r="V1954" s="474">
        <v>8231.7900000000009</v>
      </c>
      <c r="W1954" s="514"/>
      <c r="X1954" s="465">
        <v>13066.3</v>
      </c>
      <c r="Y1954" s="465">
        <v>7839.8</v>
      </c>
      <c r="Z1954" s="514"/>
      <c r="AA1954" s="465">
        <v>11362</v>
      </c>
      <c r="AB1954" s="465">
        <v>6817.2</v>
      </c>
      <c r="AC1954" s="514"/>
      <c r="AD1954" s="465">
        <v>9880</v>
      </c>
      <c r="AE1954" s="465">
        <v>5928</v>
      </c>
      <c r="AF1954" s="514"/>
      <c r="AG1954" s="465">
        <v>9880</v>
      </c>
      <c r="AH1954" s="465">
        <v>5928</v>
      </c>
      <c r="AI1954" s="530"/>
      <c r="AJ1954" s="533"/>
      <c r="AK1954" s="533"/>
      <c r="AL1954" s="533"/>
      <c r="AM1954" s="533"/>
      <c r="AN1954" s="533"/>
      <c r="AO1954" s="533"/>
      <c r="AP1954" s="534"/>
    </row>
    <row r="1955" spans="1:42" ht="24" customHeight="1" outlineLevel="1" x14ac:dyDescent="0.25">
      <c r="A1955" s="493"/>
      <c r="B1955" s="471" t="s">
        <v>8925</v>
      </c>
      <c r="C1955" s="469" t="s">
        <v>4641</v>
      </c>
      <c r="E1955" s="472" t="s">
        <v>9487</v>
      </c>
      <c r="F1955" s="469" t="s">
        <v>4455</v>
      </c>
      <c r="G1955" s="468">
        <v>6.6</v>
      </c>
      <c r="H1955" s="468">
        <v>4.3499999999999996</v>
      </c>
      <c r="I1955" s="468">
        <v>3.8</v>
      </c>
      <c r="J1955" s="468">
        <v>2935</v>
      </c>
      <c r="M1955" s="474">
        <f t="shared" si="111"/>
        <v>28960.75</v>
      </c>
      <c r="N1955" s="474">
        <f t="shared" si="112"/>
        <v>21720.5625</v>
      </c>
      <c r="P1955" s="488">
        <v>0.75</v>
      </c>
      <c r="R1955" s="474">
        <v>23391.38</v>
      </c>
      <c r="S1955" s="474">
        <v>17903.55</v>
      </c>
      <c r="U1955" s="474">
        <v>23391.38</v>
      </c>
      <c r="V1955" s="474">
        <v>17903.55</v>
      </c>
      <c r="X1955" s="465">
        <v>22277.5</v>
      </c>
      <c r="Y1955" s="465">
        <v>17051</v>
      </c>
      <c r="AA1955" s="474">
        <v>19371.75</v>
      </c>
      <c r="AB1955" s="474">
        <v>14826.95</v>
      </c>
      <c r="AD1955" s="474">
        <v>16845</v>
      </c>
      <c r="AE1955" s="474">
        <v>12893</v>
      </c>
      <c r="AG1955" s="474">
        <v>16845</v>
      </c>
      <c r="AH1955" s="474">
        <v>12893</v>
      </c>
      <c r="AP1955" s="535"/>
    </row>
    <row r="1956" spans="1:42" ht="24" customHeight="1" outlineLevel="1" x14ac:dyDescent="0.25">
      <c r="A1956" s="493"/>
      <c r="B1956" s="471" t="s">
        <v>8926</v>
      </c>
      <c r="C1956" s="469" t="s">
        <v>4641</v>
      </c>
      <c r="E1956" s="472" t="s">
        <v>8919</v>
      </c>
      <c r="F1956" s="469" t="s">
        <v>4455</v>
      </c>
      <c r="G1956" s="468">
        <v>6.6</v>
      </c>
      <c r="H1956" s="468">
        <v>4.3499999999999996</v>
      </c>
      <c r="I1956" s="468">
        <v>3.8</v>
      </c>
      <c r="J1956" s="468">
        <v>2719</v>
      </c>
      <c r="M1956" s="474">
        <f t="shared" si="111"/>
        <v>26416.260000000002</v>
      </c>
      <c r="N1956" s="474">
        <f t="shared" si="112"/>
        <v>19019.707200000001</v>
      </c>
      <c r="P1956" s="488">
        <v>0.72</v>
      </c>
      <c r="R1956" s="474">
        <v>21336.21</v>
      </c>
      <c r="S1956" s="474">
        <v>15848.39</v>
      </c>
      <c r="U1956" s="474">
        <v>21336.21</v>
      </c>
      <c r="V1956" s="474">
        <v>15848.39</v>
      </c>
      <c r="X1956" s="465">
        <v>20320.2</v>
      </c>
      <c r="Y1956" s="465">
        <v>15093.7</v>
      </c>
      <c r="AA1956" s="474">
        <v>17669.75</v>
      </c>
      <c r="AB1956" s="474">
        <v>13124.95</v>
      </c>
      <c r="AD1956" s="474">
        <v>15365</v>
      </c>
      <c r="AE1956" s="474">
        <v>11413</v>
      </c>
      <c r="AG1956" s="474">
        <v>15365</v>
      </c>
      <c r="AH1956" s="474">
        <v>11413</v>
      </c>
      <c r="AP1956" s="535"/>
    </row>
    <row r="1957" spans="1:42" ht="24" customHeight="1" outlineLevel="1" x14ac:dyDescent="0.25">
      <c r="A1957" s="493"/>
      <c r="B1957" s="471" t="s">
        <v>8927</v>
      </c>
      <c r="C1957" s="469" t="s">
        <v>4641</v>
      </c>
      <c r="E1957" s="472" t="s">
        <v>9488</v>
      </c>
      <c r="F1957" s="469" t="s">
        <v>4455</v>
      </c>
      <c r="G1957" s="468">
        <v>6.6</v>
      </c>
      <c r="H1957" s="468">
        <v>4.3499999999999996</v>
      </c>
      <c r="I1957" s="468">
        <v>3.8</v>
      </c>
      <c r="J1957" s="468">
        <v>2904</v>
      </c>
      <c r="M1957" s="474">
        <f t="shared" si="111"/>
        <v>19530.68</v>
      </c>
      <c r="N1957" s="474">
        <f t="shared" si="112"/>
        <v>12304.3284</v>
      </c>
      <c r="P1957" s="488">
        <v>0.63</v>
      </c>
      <c r="R1957" s="474">
        <v>15774.78</v>
      </c>
      <c r="S1957" s="474">
        <v>10286.959999999999</v>
      </c>
      <c r="U1957" s="474">
        <v>15774.78</v>
      </c>
      <c r="V1957" s="474">
        <v>10286.959999999999</v>
      </c>
      <c r="X1957" s="465">
        <v>15023.6</v>
      </c>
      <c r="Y1957" s="465">
        <v>9797.1</v>
      </c>
      <c r="AA1957" s="474">
        <v>13064</v>
      </c>
      <c r="AB1957" s="474">
        <v>8519.2000000000007</v>
      </c>
      <c r="AD1957" s="474">
        <v>11360</v>
      </c>
      <c r="AE1957" s="474">
        <v>7408</v>
      </c>
      <c r="AG1957" s="474">
        <v>11360</v>
      </c>
      <c r="AH1957" s="474">
        <v>7408</v>
      </c>
      <c r="AP1957" s="535"/>
    </row>
    <row r="1958" spans="1:42" ht="24" customHeight="1" outlineLevel="1" x14ac:dyDescent="0.25">
      <c r="A1958" s="493"/>
      <c r="B1958" s="471" t="s">
        <v>8928</v>
      </c>
      <c r="C1958" s="469" t="s">
        <v>4641</v>
      </c>
      <c r="E1958" s="472" t="s">
        <v>8922</v>
      </c>
      <c r="F1958" s="469" t="s">
        <v>4455</v>
      </c>
      <c r="G1958" s="468">
        <v>6.6</v>
      </c>
      <c r="H1958" s="468">
        <v>4.3499999999999996</v>
      </c>
      <c r="I1958" s="468">
        <v>3.8</v>
      </c>
      <c r="M1958" s="474">
        <f t="shared" si="111"/>
        <v>19195.41</v>
      </c>
      <c r="N1958" s="474">
        <f t="shared" si="112"/>
        <v>12093.1083</v>
      </c>
      <c r="P1958" s="488">
        <v>0.63</v>
      </c>
      <c r="R1958" s="474">
        <v>15503.99</v>
      </c>
      <c r="S1958" s="474">
        <v>9302.3700000000008</v>
      </c>
      <c r="U1958" s="474">
        <v>15503.99</v>
      </c>
      <c r="V1958" s="474">
        <v>9302.3700000000008</v>
      </c>
      <c r="X1958" s="465">
        <v>14765.7</v>
      </c>
      <c r="Y1958" s="465">
        <v>8859.4</v>
      </c>
      <c r="AA1958" s="474">
        <v>12839.75</v>
      </c>
      <c r="AB1958" s="474">
        <v>7703.85</v>
      </c>
      <c r="AD1958" s="474">
        <v>11165</v>
      </c>
      <c r="AE1958" s="474">
        <v>6699</v>
      </c>
      <c r="AG1958" s="474">
        <v>11165</v>
      </c>
      <c r="AH1958" s="474">
        <v>6699</v>
      </c>
      <c r="AP1958" s="535"/>
    </row>
    <row r="1959" spans="1:42" ht="24" customHeight="1" outlineLevel="1" x14ac:dyDescent="0.25">
      <c r="A1959" s="493"/>
      <c r="B1959" s="471" t="s">
        <v>8929</v>
      </c>
      <c r="C1959" s="469" t="s">
        <v>4641</v>
      </c>
      <c r="E1959" s="472" t="s">
        <v>8924</v>
      </c>
      <c r="F1959" s="469" t="s">
        <v>4455</v>
      </c>
      <c r="G1959" s="468">
        <v>6.6</v>
      </c>
      <c r="H1959" s="468">
        <v>4.3499999999999996</v>
      </c>
      <c r="I1959" s="468">
        <v>3.8</v>
      </c>
      <c r="M1959" s="474">
        <f t="shared" si="111"/>
        <v>0</v>
      </c>
      <c r="N1959" s="474">
        <f t="shared" si="112"/>
        <v>0</v>
      </c>
      <c r="P1959" s="488">
        <v>0.72</v>
      </c>
      <c r="R1959" s="474">
        <v>0</v>
      </c>
      <c r="S1959" s="474">
        <v>0</v>
      </c>
      <c r="U1959" s="474">
        <v>0</v>
      </c>
      <c r="V1959" s="474">
        <v>0</v>
      </c>
      <c r="X1959" s="465">
        <v>0</v>
      </c>
      <c r="Y1959" s="465">
        <v>0</v>
      </c>
      <c r="AA1959" s="474">
        <v>0</v>
      </c>
      <c r="AB1959" s="474">
        <v>0</v>
      </c>
      <c r="AD1959" s="474"/>
      <c r="AE1959" s="474"/>
      <c r="AG1959" s="474"/>
      <c r="AH1959" s="474"/>
      <c r="AP1959" s="535"/>
    </row>
    <row r="1960" spans="1:42" ht="24" customHeight="1" outlineLevel="1" x14ac:dyDescent="0.25">
      <c r="A1960" s="493"/>
      <c r="B1960" s="471" t="s">
        <v>19873</v>
      </c>
      <c r="C1960" s="469" t="s">
        <v>4641</v>
      </c>
      <c r="E1960" s="472" t="s">
        <v>19872</v>
      </c>
      <c r="F1960" s="469" t="s">
        <v>4455</v>
      </c>
      <c r="G1960" s="468">
        <v>6.6</v>
      </c>
      <c r="H1960" s="468">
        <v>4.3499999999999996</v>
      </c>
      <c r="I1960" s="468">
        <v>3.8</v>
      </c>
      <c r="M1960" s="474">
        <f t="shared" si="111"/>
        <v>0</v>
      </c>
      <c r="N1960" s="474">
        <f t="shared" si="112"/>
        <v>0</v>
      </c>
      <c r="P1960" s="488">
        <v>0.75</v>
      </c>
      <c r="R1960" s="474">
        <v>0</v>
      </c>
      <c r="S1960" s="474">
        <v>0</v>
      </c>
      <c r="U1960" s="474">
        <v>0</v>
      </c>
      <c r="V1960" s="474">
        <v>0</v>
      </c>
      <c r="X1960" s="465">
        <v>0</v>
      </c>
      <c r="Y1960" s="465">
        <v>0</v>
      </c>
      <c r="AA1960" s="474">
        <v>0</v>
      </c>
      <c r="AB1960" s="474">
        <v>0</v>
      </c>
      <c r="AD1960" s="474"/>
      <c r="AE1960" s="474"/>
      <c r="AG1960" s="474"/>
      <c r="AH1960" s="474"/>
      <c r="AP1960" s="535"/>
    </row>
    <row r="1961" spans="1:42" s="466" customFormat="1" ht="24" customHeight="1" outlineLevel="1" x14ac:dyDescent="0.25">
      <c r="A1961" s="492"/>
      <c r="B1961" s="462" t="s">
        <v>222</v>
      </c>
      <c r="C1961" s="461" t="s">
        <v>4641</v>
      </c>
      <c r="D1961" s="461"/>
      <c r="E1961" s="466" t="s">
        <v>8863</v>
      </c>
      <c r="F1961" s="461" t="s">
        <v>4455</v>
      </c>
      <c r="G1961" s="464">
        <v>9</v>
      </c>
      <c r="H1961" s="464">
        <v>4.95</v>
      </c>
      <c r="I1961" s="464">
        <v>5.72</v>
      </c>
      <c r="J1961" s="464">
        <v>4032</v>
      </c>
      <c r="K1961" s="461">
        <v>252</v>
      </c>
      <c r="L1961" s="464"/>
      <c r="M1961" s="474">
        <f t="shared" si="111"/>
        <v>26718.9</v>
      </c>
      <c r="N1961" s="474">
        <f t="shared" si="112"/>
        <v>16031.34</v>
      </c>
      <c r="O1961" s="514"/>
      <c r="P1961" s="486">
        <v>0.6</v>
      </c>
      <c r="Q1961" s="514"/>
      <c r="R1961" s="474">
        <v>21580.65</v>
      </c>
      <c r="S1961" s="474">
        <v>12948.39</v>
      </c>
      <c r="T1961" s="514"/>
      <c r="U1961" s="474">
        <v>21580.65</v>
      </c>
      <c r="V1961" s="474">
        <v>12948.39</v>
      </c>
      <c r="W1961" s="514"/>
      <c r="X1961" s="465">
        <v>20553</v>
      </c>
      <c r="Y1961" s="465">
        <v>12331.8</v>
      </c>
      <c r="Z1961" s="514"/>
      <c r="AA1961" s="465">
        <v>17872.150000000001</v>
      </c>
      <c r="AB1961" s="465">
        <v>10723.29</v>
      </c>
      <c r="AC1961" s="514"/>
      <c r="AD1961" s="465">
        <v>15541</v>
      </c>
      <c r="AE1961" s="465">
        <v>9324.6</v>
      </c>
      <c r="AF1961" s="514"/>
      <c r="AG1961" s="465">
        <v>15541</v>
      </c>
      <c r="AH1961" s="465">
        <v>9324.6</v>
      </c>
      <c r="AI1961" s="530"/>
      <c r="AJ1961" s="533"/>
      <c r="AK1961" s="533"/>
      <c r="AL1961" s="533"/>
      <c r="AM1961" s="533"/>
      <c r="AN1961" s="533"/>
      <c r="AO1961" s="533"/>
      <c r="AP1961" s="534"/>
    </row>
    <row r="1962" spans="1:42" ht="24" customHeight="1" outlineLevel="1" x14ac:dyDescent="0.25">
      <c r="A1962" s="493"/>
      <c r="B1962" s="471" t="s">
        <v>8930</v>
      </c>
      <c r="C1962" s="469" t="s">
        <v>4641</v>
      </c>
      <c r="E1962" s="472" t="s">
        <v>9487</v>
      </c>
      <c r="F1962" s="469" t="s">
        <v>4455</v>
      </c>
      <c r="G1962" s="468">
        <v>9</v>
      </c>
      <c r="H1962" s="468">
        <v>4.95</v>
      </c>
      <c r="I1962" s="468">
        <v>5.72</v>
      </c>
      <c r="J1962" s="468">
        <v>4425</v>
      </c>
      <c r="M1962" s="474">
        <f t="shared" si="111"/>
        <v>48453.990000000005</v>
      </c>
      <c r="N1962" s="474">
        <f t="shared" si="112"/>
        <v>36340.492500000008</v>
      </c>
      <c r="P1962" s="488">
        <v>0.75</v>
      </c>
      <c r="R1962" s="474">
        <v>39135.919999999998</v>
      </c>
      <c r="S1962" s="474">
        <v>30503.66</v>
      </c>
      <c r="U1962" s="474">
        <v>39135.919999999998</v>
      </c>
      <c r="V1962" s="474">
        <v>30503.66</v>
      </c>
      <c r="X1962" s="465">
        <v>37272.300000000003</v>
      </c>
      <c r="Y1962" s="465">
        <v>29051.1</v>
      </c>
      <c r="AA1962" s="474">
        <v>32410.68</v>
      </c>
      <c r="AB1962" s="474">
        <v>25261.82</v>
      </c>
      <c r="AD1962" s="474">
        <v>28183.199999999997</v>
      </c>
      <c r="AE1962" s="474">
        <v>21966.799999999999</v>
      </c>
      <c r="AG1962" s="474">
        <v>28183.199999999997</v>
      </c>
      <c r="AH1962" s="474">
        <v>21966.799999999999</v>
      </c>
      <c r="AP1962" s="535"/>
    </row>
    <row r="1963" spans="1:42" ht="24" customHeight="1" outlineLevel="1" x14ac:dyDescent="0.25">
      <c r="A1963" s="493"/>
      <c r="B1963" s="471" t="s">
        <v>8931</v>
      </c>
      <c r="C1963" s="469" t="s">
        <v>4641</v>
      </c>
      <c r="E1963" s="472" t="s">
        <v>8919</v>
      </c>
      <c r="F1963" s="469" t="s">
        <v>4455</v>
      </c>
      <c r="G1963" s="468">
        <v>9</v>
      </c>
      <c r="H1963" s="468">
        <v>4.95</v>
      </c>
      <c r="I1963" s="468">
        <v>5.72</v>
      </c>
      <c r="J1963" s="468">
        <v>4101</v>
      </c>
      <c r="M1963" s="474">
        <f t="shared" si="111"/>
        <v>44828.03</v>
      </c>
      <c r="N1963" s="474">
        <f t="shared" si="112"/>
        <v>32276.181599999996</v>
      </c>
      <c r="P1963" s="488">
        <v>0.72</v>
      </c>
      <c r="R1963" s="474">
        <v>36207.26</v>
      </c>
      <c r="S1963" s="474">
        <v>27575</v>
      </c>
      <c r="U1963" s="474">
        <v>36207.26</v>
      </c>
      <c r="V1963" s="474">
        <v>27575</v>
      </c>
      <c r="X1963" s="465">
        <v>34483.1</v>
      </c>
      <c r="Y1963" s="465">
        <v>26261.9</v>
      </c>
      <c r="AA1963" s="474">
        <v>29985.33</v>
      </c>
      <c r="AB1963" s="474">
        <v>22836.47</v>
      </c>
      <c r="AD1963" s="474">
        <v>26074.2</v>
      </c>
      <c r="AE1963" s="474">
        <v>19857.800000000003</v>
      </c>
      <c r="AG1963" s="474">
        <v>26074.2</v>
      </c>
      <c r="AH1963" s="474">
        <v>19857.800000000003</v>
      </c>
      <c r="AP1963" s="535"/>
    </row>
    <row r="1964" spans="1:42" ht="24" customHeight="1" outlineLevel="1" x14ac:dyDescent="0.25">
      <c r="A1964" s="493"/>
      <c r="B1964" s="471" t="s">
        <v>8932</v>
      </c>
      <c r="C1964" s="469" t="s">
        <v>4641</v>
      </c>
      <c r="E1964" s="472" t="s">
        <v>9488</v>
      </c>
      <c r="F1964" s="469" t="s">
        <v>4455</v>
      </c>
      <c r="G1964" s="468">
        <v>9</v>
      </c>
      <c r="H1964" s="468">
        <v>4.95</v>
      </c>
      <c r="I1964" s="468">
        <v>5.72</v>
      </c>
      <c r="J1964" s="468">
        <v>4356</v>
      </c>
      <c r="M1964" s="474">
        <f t="shared" si="111"/>
        <v>30344.73</v>
      </c>
      <c r="N1964" s="474">
        <f t="shared" si="112"/>
        <v>19117.179899999999</v>
      </c>
      <c r="P1964" s="488">
        <v>0.63</v>
      </c>
      <c r="R1964" s="474">
        <v>24509.21</v>
      </c>
      <c r="S1964" s="474">
        <v>15876.95</v>
      </c>
      <c r="U1964" s="474">
        <v>24509.21</v>
      </c>
      <c r="V1964" s="474">
        <v>15876.95</v>
      </c>
      <c r="X1964" s="465">
        <v>23342.1</v>
      </c>
      <c r="Y1964" s="465">
        <v>15120.9</v>
      </c>
      <c r="AA1964" s="474">
        <v>20297.5</v>
      </c>
      <c r="AB1964" s="474">
        <v>13148.64</v>
      </c>
      <c r="AD1964" s="474">
        <v>17650</v>
      </c>
      <c r="AE1964" s="474">
        <v>11433.6</v>
      </c>
      <c r="AG1964" s="474">
        <v>17650</v>
      </c>
      <c r="AH1964" s="474">
        <v>11433.6</v>
      </c>
      <c r="AP1964" s="535"/>
    </row>
    <row r="1965" spans="1:42" ht="24" customHeight="1" outlineLevel="1" x14ac:dyDescent="0.25">
      <c r="A1965" s="493"/>
      <c r="B1965" s="471" t="s">
        <v>8933</v>
      </c>
      <c r="C1965" s="469" t="s">
        <v>4641</v>
      </c>
      <c r="E1965" s="472" t="s">
        <v>8922</v>
      </c>
      <c r="F1965" s="469" t="s">
        <v>4455</v>
      </c>
      <c r="G1965" s="468">
        <v>9</v>
      </c>
      <c r="H1965" s="468">
        <v>4.95</v>
      </c>
      <c r="I1965" s="468">
        <v>5.72</v>
      </c>
      <c r="M1965" s="474">
        <f t="shared" ref="M1965:M1996" si="113">X1965*$O$3</f>
        <v>30193.410000000003</v>
      </c>
      <c r="N1965" s="474">
        <f t="shared" si="112"/>
        <v>19021.848300000001</v>
      </c>
      <c r="P1965" s="488">
        <v>0.63</v>
      </c>
      <c r="R1965" s="474">
        <v>24386.99</v>
      </c>
      <c r="S1965" s="474">
        <v>14632.17</v>
      </c>
      <c r="U1965" s="474">
        <v>24386.99</v>
      </c>
      <c r="V1965" s="474">
        <v>14632.17</v>
      </c>
      <c r="X1965" s="465">
        <v>23225.7</v>
      </c>
      <c r="Y1965" s="465">
        <v>13935.4</v>
      </c>
      <c r="AA1965" s="474">
        <v>20196.3</v>
      </c>
      <c r="AB1965" s="474">
        <v>12117.78</v>
      </c>
      <c r="AD1965" s="474">
        <v>17562</v>
      </c>
      <c r="AE1965" s="474">
        <v>10537.199999999999</v>
      </c>
      <c r="AG1965" s="474">
        <v>17562</v>
      </c>
      <c r="AH1965" s="474">
        <v>10537.199999999999</v>
      </c>
      <c r="AP1965" s="535"/>
    </row>
    <row r="1966" spans="1:42" ht="24" customHeight="1" outlineLevel="1" x14ac:dyDescent="0.25">
      <c r="A1966" s="493"/>
      <c r="B1966" s="471" t="s">
        <v>8934</v>
      </c>
      <c r="C1966" s="469" t="s">
        <v>4641</v>
      </c>
      <c r="E1966" s="472" t="s">
        <v>8924</v>
      </c>
      <c r="F1966" s="469" t="s">
        <v>4455</v>
      </c>
      <c r="G1966" s="468">
        <v>9</v>
      </c>
      <c r="H1966" s="468">
        <v>4.95</v>
      </c>
      <c r="I1966" s="468">
        <v>5.72</v>
      </c>
      <c r="M1966" s="474">
        <f t="shared" si="113"/>
        <v>0</v>
      </c>
      <c r="N1966" s="474">
        <f t="shared" si="112"/>
        <v>0</v>
      </c>
      <c r="P1966" s="488">
        <v>0.72</v>
      </c>
      <c r="R1966" s="474">
        <v>0</v>
      </c>
      <c r="S1966" s="474">
        <v>0</v>
      </c>
      <c r="U1966" s="474">
        <v>0</v>
      </c>
      <c r="V1966" s="474">
        <v>0</v>
      </c>
      <c r="X1966" s="465">
        <v>0</v>
      </c>
      <c r="Y1966" s="465">
        <v>0</v>
      </c>
      <c r="AA1966" s="474">
        <v>0</v>
      </c>
      <c r="AB1966" s="474">
        <v>0</v>
      </c>
      <c r="AD1966" s="474"/>
      <c r="AE1966" s="474"/>
      <c r="AG1966" s="474"/>
      <c r="AH1966" s="474"/>
      <c r="AP1966" s="535"/>
    </row>
    <row r="1967" spans="1:42" ht="24" customHeight="1" outlineLevel="1" x14ac:dyDescent="0.25">
      <c r="A1967" s="493"/>
      <c r="B1967" s="471" t="s">
        <v>19874</v>
      </c>
      <c r="C1967" s="469" t="s">
        <v>4641</v>
      </c>
      <c r="E1967" s="472" t="s">
        <v>19872</v>
      </c>
      <c r="F1967" s="469" t="s">
        <v>4455</v>
      </c>
      <c r="G1967" s="468">
        <v>9</v>
      </c>
      <c r="H1967" s="468">
        <v>4.95</v>
      </c>
      <c r="I1967" s="468">
        <v>5.72</v>
      </c>
      <c r="M1967" s="474">
        <f t="shared" si="113"/>
        <v>0</v>
      </c>
      <c r="N1967" s="474">
        <f t="shared" si="112"/>
        <v>0</v>
      </c>
      <c r="P1967" s="488">
        <v>0.75</v>
      </c>
      <c r="R1967" s="474">
        <v>0</v>
      </c>
      <c r="S1967" s="474">
        <v>0</v>
      </c>
      <c r="U1967" s="474">
        <v>0</v>
      </c>
      <c r="V1967" s="474">
        <v>0</v>
      </c>
      <c r="X1967" s="465">
        <v>0</v>
      </c>
      <c r="Y1967" s="465">
        <v>0</v>
      </c>
      <c r="AA1967" s="474">
        <v>0</v>
      </c>
      <c r="AB1967" s="474">
        <v>0</v>
      </c>
      <c r="AD1967" s="474"/>
      <c r="AE1967" s="474"/>
      <c r="AG1967" s="474"/>
      <c r="AH1967" s="474"/>
      <c r="AP1967" s="535"/>
    </row>
    <row r="1968" spans="1:42" s="466" customFormat="1" ht="24" customHeight="1" outlineLevel="1" x14ac:dyDescent="0.25">
      <c r="A1968" s="492"/>
      <c r="B1968" s="462" t="s">
        <v>223</v>
      </c>
      <c r="C1968" s="461" t="s">
        <v>4641</v>
      </c>
      <c r="D1968" s="461"/>
      <c r="E1968" s="466" t="s">
        <v>8863</v>
      </c>
      <c r="F1968" s="461" t="s">
        <v>4455</v>
      </c>
      <c r="G1968" s="464">
        <v>12</v>
      </c>
      <c r="H1968" s="464">
        <v>6.55</v>
      </c>
      <c r="I1968" s="464">
        <v>7.55</v>
      </c>
      <c r="J1968" s="464">
        <v>5472</v>
      </c>
      <c r="K1968" s="461">
        <v>342</v>
      </c>
      <c r="L1968" s="464"/>
      <c r="M1968" s="474">
        <f t="shared" si="113"/>
        <v>36258.950000000004</v>
      </c>
      <c r="N1968" s="474">
        <f t="shared" si="112"/>
        <v>21755.370000000003</v>
      </c>
      <c r="O1968" s="514"/>
      <c r="P1968" s="486">
        <v>0.6</v>
      </c>
      <c r="Q1968" s="514"/>
      <c r="R1968" s="474">
        <v>29286.080000000002</v>
      </c>
      <c r="S1968" s="474">
        <v>17571.650000000001</v>
      </c>
      <c r="T1968" s="514"/>
      <c r="U1968" s="474">
        <v>29286.080000000002</v>
      </c>
      <c r="V1968" s="474">
        <v>17571.650000000001</v>
      </c>
      <c r="W1968" s="514"/>
      <c r="X1968" s="465">
        <v>27891.5</v>
      </c>
      <c r="Y1968" s="465">
        <v>16734.900000000001</v>
      </c>
      <c r="Z1968" s="514"/>
      <c r="AA1968" s="465">
        <v>24253.5</v>
      </c>
      <c r="AB1968" s="465">
        <v>14552.1</v>
      </c>
      <c r="AC1968" s="514"/>
      <c r="AD1968" s="465">
        <v>21090</v>
      </c>
      <c r="AE1968" s="465">
        <v>12654</v>
      </c>
      <c r="AF1968" s="514"/>
      <c r="AG1968" s="465">
        <v>21090</v>
      </c>
      <c r="AH1968" s="465">
        <v>12654</v>
      </c>
      <c r="AI1968" s="530"/>
      <c r="AJ1968" s="533"/>
      <c r="AK1968" s="533"/>
      <c r="AL1968" s="533"/>
      <c r="AM1968" s="533"/>
      <c r="AN1968" s="533"/>
      <c r="AO1968" s="533"/>
      <c r="AP1968" s="534"/>
    </row>
    <row r="1969" spans="1:42" ht="24" customHeight="1" outlineLevel="1" x14ac:dyDescent="0.25">
      <c r="A1969" s="493"/>
      <c r="B1969" s="471" t="s">
        <v>8935</v>
      </c>
      <c r="C1969" s="469" t="s">
        <v>4641</v>
      </c>
      <c r="E1969" s="472" t="s">
        <v>9487</v>
      </c>
      <c r="F1969" s="469" t="s">
        <v>4455</v>
      </c>
      <c r="G1969" s="468">
        <v>12</v>
      </c>
      <c r="H1969" s="468">
        <v>6.55</v>
      </c>
      <c r="I1969" s="468">
        <v>7.55</v>
      </c>
      <c r="J1969" s="468">
        <v>5981</v>
      </c>
      <c r="M1969" s="474">
        <f t="shared" si="113"/>
        <v>61716.72</v>
      </c>
      <c r="N1969" s="474">
        <f t="shared" si="112"/>
        <v>46287.54</v>
      </c>
      <c r="P1969" s="488">
        <v>0.75</v>
      </c>
      <c r="R1969" s="474">
        <v>49848.12</v>
      </c>
      <c r="S1969" s="474">
        <v>38133.69</v>
      </c>
      <c r="U1969" s="474">
        <v>49848.12</v>
      </c>
      <c r="V1969" s="474">
        <v>38133.69</v>
      </c>
      <c r="X1969" s="465">
        <v>47474.400000000001</v>
      </c>
      <c r="Y1969" s="465">
        <v>36317.800000000003</v>
      </c>
      <c r="AA1969" s="474">
        <v>41282.129999999997</v>
      </c>
      <c r="AB1969" s="474">
        <v>31580.73</v>
      </c>
      <c r="AD1969" s="474">
        <v>35897.5</v>
      </c>
      <c r="AE1969" s="474">
        <v>27461.5</v>
      </c>
      <c r="AG1969" s="474">
        <v>35897.5</v>
      </c>
      <c r="AH1969" s="474">
        <v>27461.5</v>
      </c>
      <c r="AP1969" s="535"/>
    </row>
    <row r="1970" spans="1:42" ht="24" customHeight="1" outlineLevel="1" x14ac:dyDescent="0.25">
      <c r="A1970" s="493"/>
      <c r="B1970" s="471" t="s">
        <v>8936</v>
      </c>
      <c r="C1970" s="469" t="s">
        <v>4641</v>
      </c>
      <c r="E1970" s="472" t="s">
        <v>8919</v>
      </c>
      <c r="F1970" s="469" t="s">
        <v>4455</v>
      </c>
      <c r="G1970" s="468">
        <v>12</v>
      </c>
      <c r="H1970" s="468">
        <v>6.55</v>
      </c>
      <c r="I1970" s="468">
        <v>7.55</v>
      </c>
      <c r="J1970" s="468">
        <v>5549</v>
      </c>
      <c r="M1970" s="474">
        <f t="shared" si="113"/>
        <v>56882.28</v>
      </c>
      <c r="N1970" s="474">
        <f t="shared" si="112"/>
        <v>40955.241600000001</v>
      </c>
      <c r="P1970" s="488">
        <v>0.72</v>
      </c>
      <c r="R1970" s="474">
        <v>45943.38</v>
      </c>
      <c r="S1970" s="474">
        <v>34228.949999999997</v>
      </c>
      <c r="U1970" s="474">
        <v>45943.38</v>
      </c>
      <c r="V1970" s="474">
        <v>34228.949999999997</v>
      </c>
      <c r="X1970" s="465">
        <v>43755.6</v>
      </c>
      <c r="Y1970" s="465">
        <v>32599</v>
      </c>
      <c r="AA1970" s="474">
        <v>38048.33</v>
      </c>
      <c r="AB1970" s="474">
        <v>28346.93</v>
      </c>
      <c r="AD1970" s="474">
        <v>33085.5</v>
      </c>
      <c r="AE1970" s="474">
        <v>24649.5</v>
      </c>
      <c r="AG1970" s="474">
        <v>33085.5</v>
      </c>
      <c r="AH1970" s="474">
        <v>24649.5</v>
      </c>
      <c r="AP1970" s="535"/>
    </row>
    <row r="1971" spans="1:42" ht="24" customHeight="1" outlineLevel="1" x14ac:dyDescent="0.25">
      <c r="A1971" s="493"/>
      <c r="B1971" s="471" t="s">
        <v>8937</v>
      </c>
      <c r="C1971" s="469" t="s">
        <v>4641</v>
      </c>
      <c r="E1971" s="472" t="s">
        <v>9488</v>
      </c>
      <c r="F1971" s="469" t="s">
        <v>4455</v>
      </c>
      <c r="G1971" s="468">
        <v>12</v>
      </c>
      <c r="H1971" s="468">
        <v>6.55</v>
      </c>
      <c r="I1971" s="468">
        <v>7.55</v>
      </c>
      <c r="J1971" s="468">
        <v>5904</v>
      </c>
      <c r="M1971" s="474">
        <f t="shared" si="113"/>
        <v>41093.520000000004</v>
      </c>
      <c r="N1971" s="474">
        <f t="shared" si="112"/>
        <v>25888.917600000004</v>
      </c>
      <c r="P1971" s="488">
        <v>0.63</v>
      </c>
      <c r="R1971" s="474">
        <v>33190.92</v>
      </c>
      <c r="S1971" s="474">
        <v>21476.49</v>
      </c>
      <c r="U1971" s="474">
        <v>33190.92</v>
      </c>
      <c r="V1971" s="474">
        <v>21476.49</v>
      </c>
      <c r="X1971" s="465">
        <v>31610.400000000001</v>
      </c>
      <c r="Y1971" s="465">
        <v>20453.8</v>
      </c>
      <c r="AA1971" s="474">
        <v>27487.3</v>
      </c>
      <c r="AB1971" s="474">
        <v>17785.900000000001</v>
      </c>
      <c r="AD1971" s="474">
        <v>23902</v>
      </c>
      <c r="AE1971" s="474">
        <v>15466</v>
      </c>
      <c r="AG1971" s="474">
        <v>23902</v>
      </c>
      <c r="AH1971" s="474">
        <v>15466</v>
      </c>
      <c r="AP1971" s="535"/>
    </row>
    <row r="1972" spans="1:42" ht="24" customHeight="1" outlineLevel="1" x14ac:dyDescent="0.25">
      <c r="A1972" s="493"/>
      <c r="B1972" s="471" t="s">
        <v>8938</v>
      </c>
      <c r="C1972" s="469" t="s">
        <v>4641</v>
      </c>
      <c r="E1972" s="472" t="s">
        <v>8922</v>
      </c>
      <c r="F1972" s="469" t="s">
        <v>4455</v>
      </c>
      <c r="G1972" s="468">
        <v>12</v>
      </c>
      <c r="H1972" s="468">
        <v>6.55</v>
      </c>
      <c r="I1972" s="468">
        <v>7.55</v>
      </c>
      <c r="M1972" s="474">
        <f t="shared" si="113"/>
        <v>40973.14</v>
      </c>
      <c r="N1972" s="474">
        <f t="shared" si="112"/>
        <v>25813.0782</v>
      </c>
      <c r="P1972" s="488">
        <v>0.63</v>
      </c>
      <c r="R1972" s="474">
        <v>33093.69</v>
      </c>
      <c r="S1972" s="474">
        <v>19856.240000000002</v>
      </c>
      <c r="U1972" s="474">
        <v>33093.69</v>
      </c>
      <c r="V1972" s="474">
        <v>19856.240000000002</v>
      </c>
      <c r="X1972" s="465">
        <v>31517.8</v>
      </c>
      <c r="Y1972" s="465">
        <v>18910.7</v>
      </c>
      <c r="AA1972" s="474">
        <v>27406.799999999999</v>
      </c>
      <c r="AB1972" s="474">
        <v>16444.080000000002</v>
      </c>
      <c r="AD1972" s="474">
        <v>23832</v>
      </c>
      <c r="AE1972" s="474">
        <v>14299.199999999999</v>
      </c>
      <c r="AG1972" s="474">
        <v>23832</v>
      </c>
      <c r="AH1972" s="474">
        <v>14299.199999999999</v>
      </c>
      <c r="AP1972" s="535"/>
    </row>
    <row r="1973" spans="1:42" ht="24" customHeight="1" outlineLevel="1" x14ac:dyDescent="0.25">
      <c r="A1973" s="493"/>
      <c r="B1973" s="471" t="s">
        <v>8939</v>
      </c>
      <c r="C1973" s="469" t="s">
        <v>4641</v>
      </c>
      <c r="E1973" s="472" t="s">
        <v>8924</v>
      </c>
      <c r="F1973" s="469" t="s">
        <v>4455</v>
      </c>
      <c r="G1973" s="468">
        <v>12</v>
      </c>
      <c r="H1973" s="468">
        <v>6.55</v>
      </c>
      <c r="I1973" s="468">
        <v>7.55</v>
      </c>
      <c r="M1973" s="474">
        <f t="shared" si="113"/>
        <v>0</v>
      </c>
      <c r="N1973" s="474">
        <f t="shared" si="112"/>
        <v>0</v>
      </c>
      <c r="P1973" s="488">
        <v>0.72</v>
      </c>
      <c r="R1973" s="474">
        <v>0</v>
      </c>
      <c r="S1973" s="474">
        <v>0</v>
      </c>
      <c r="U1973" s="474">
        <v>0</v>
      </c>
      <c r="V1973" s="474">
        <v>0</v>
      </c>
      <c r="X1973" s="465">
        <v>0</v>
      </c>
      <c r="Y1973" s="465">
        <v>0</v>
      </c>
      <c r="AA1973" s="474">
        <v>0</v>
      </c>
      <c r="AB1973" s="474">
        <v>0</v>
      </c>
      <c r="AD1973" s="474"/>
      <c r="AE1973" s="474"/>
      <c r="AG1973" s="474"/>
      <c r="AH1973" s="474"/>
      <c r="AP1973" s="535"/>
    </row>
    <row r="1974" spans="1:42" ht="24" customHeight="1" outlineLevel="1" x14ac:dyDescent="0.25">
      <c r="A1974" s="493"/>
      <c r="B1974" s="471" t="s">
        <v>19875</v>
      </c>
      <c r="C1974" s="469" t="s">
        <v>4641</v>
      </c>
      <c r="E1974" s="472" t="s">
        <v>19872</v>
      </c>
      <c r="F1974" s="469" t="s">
        <v>4455</v>
      </c>
      <c r="G1974" s="468">
        <v>12</v>
      </c>
      <c r="H1974" s="468">
        <v>6.55</v>
      </c>
      <c r="I1974" s="468">
        <v>7.55</v>
      </c>
      <c r="M1974" s="474">
        <f t="shared" si="113"/>
        <v>0</v>
      </c>
      <c r="N1974" s="474">
        <f t="shared" si="112"/>
        <v>0</v>
      </c>
      <c r="P1974" s="488">
        <v>0.75</v>
      </c>
      <c r="R1974" s="474">
        <v>0</v>
      </c>
      <c r="S1974" s="474">
        <v>0</v>
      </c>
      <c r="U1974" s="474">
        <v>0</v>
      </c>
      <c r="V1974" s="474">
        <v>0</v>
      </c>
      <c r="X1974" s="465">
        <v>0</v>
      </c>
      <c r="Y1974" s="465">
        <v>0</v>
      </c>
      <c r="AA1974" s="474">
        <v>0</v>
      </c>
      <c r="AB1974" s="474">
        <v>0</v>
      </c>
      <c r="AD1974" s="474"/>
      <c r="AE1974" s="474"/>
      <c r="AG1974" s="474"/>
      <c r="AH1974" s="474"/>
      <c r="AP1974" s="535"/>
    </row>
    <row r="1975" spans="1:42" s="466" customFormat="1" ht="24" customHeight="1" outlineLevel="1" x14ac:dyDescent="0.25">
      <c r="A1975" s="492"/>
      <c r="B1975" s="462" t="s">
        <v>224</v>
      </c>
      <c r="C1975" s="461" t="s">
        <v>4641</v>
      </c>
      <c r="D1975" s="461"/>
      <c r="E1975" s="466" t="s">
        <v>8863</v>
      </c>
      <c r="F1975" s="461" t="s">
        <v>4455</v>
      </c>
      <c r="G1975" s="464">
        <v>15</v>
      </c>
      <c r="H1975" s="464">
        <v>8.1999999999999993</v>
      </c>
      <c r="I1975" s="464">
        <v>9.5</v>
      </c>
      <c r="J1975" s="464">
        <v>6336</v>
      </c>
      <c r="K1975" s="461">
        <v>396</v>
      </c>
      <c r="L1975" s="464"/>
      <c r="M1975" s="474">
        <f t="shared" si="113"/>
        <v>41984.15</v>
      </c>
      <c r="N1975" s="474">
        <f t="shared" si="112"/>
        <v>25190.49</v>
      </c>
      <c r="O1975" s="514"/>
      <c r="P1975" s="486">
        <v>0.6</v>
      </c>
      <c r="Q1975" s="514"/>
      <c r="R1975" s="474">
        <v>33910.28</v>
      </c>
      <c r="S1975" s="474">
        <v>20346.169999999998</v>
      </c>
      <c r="T1975" s="514"/>
      <c r="U1975" s="474">
        <v>33910.28</v>
      </c>
      <c r="V1975" s="474">
        <v>20346.169999999998</v>
      </c>
      <c r="W1975" s="514"/>
      <c r="X1975" s="465">
        <v>32295.5</v>
      </c>
      <c r="Y1975" s="465">
        <v>19377.3</v>
      </c>
      <c r="Z1975" s="514"/>
      <c r="AA1975" s="465">
        <v>28083</v>
      </c>
      <c r="AB1975" s="465">
        <v>16849.8</v>
      </c>
      <c r="AC1975" s="514"/>
      <c r="AD1975" s="465">
        <v>24420</v>
      </c>
      <c r="AE1975" s="465">
        <v>14652</v>
      </c>
      <c r="AF1975" s="514"/>
      <c r="AG1975" s="465">
        <v>24420</v>
      </c>
      <c r="AH1975" s="465">
        <v>14652</v>
      </c>
      <c r="AI1975" s="530"/>
      <c r="AJ1975" s="533"/>
      <c r="AK1975" s="533"/>
      <c r="AL1975" s="533"/>
      <c r="AM1975" s="533"/>
      <c r="AN1975" s="533"/>
      <c r="AO1975" s="533"/>
      <c r="AP1975" s="534"/>
    </row>
    <row r="1976" spans="1:42" ht="24" customHeight="1" outlineLevel="1" x14ac:dyDescent="0.25">
      <c r="A1976" s="493"/>
      <c r="B1976" s="471" t="s">
        <v>8940</v>
      </c>
      <c r="C1976" s="469" t="s">
        <v>4641</v>
      </c>
      <c r="E1976" s="472" t="s">
        <v>9487</v>
      </c>
      <c r="F1976" s="469" t="s">
        <v>4455</v>
      </c>
      <c r="G1976" s="468">
        <v>15</v>
      </c>
      <c r="H1976" s="468">
        <v>8.1999999999999993</v>
      </c>
      <c r="I1976" s="468">
        <v>9.5</v>
      </c>
      <c r="M1976" s="474">
        <f t="shared" si="113"/>
        <v>67143.05</v>
      </c>
      <c r="N1976" s="474">
        <f t="shared" si="112"/>
        <v>50357.287500000006</v>
      </c>
      <c r="P1976" s="488">
        <v>0.75</v>
      </c>
      <c r="R1976" s="474">
        <v>54230.93</v>
      </c>
      <c r="S1976" s="474">
        <v>40666.82</v>
      </c>
      <c r="U1976" s="474">
        <v>54230.93</v>
      </c>
      <c r="V1976" s="474">
        <v>40666.82</v>
      </c>
      <c r="X1976" s="465">
        <v>51648.5</v>
      </c>
      <c r="Y1976" s="465">
        <v>38730.300000000003</v>
      </c>
      <c r="AA1976" s="474">
        <v>44911.7</v>
      </c>
      <c r="AB1976" s="474">
        <v>33678.5</v>
      </c>
      <c r="AD1976" s="474">
        <v>39053.65</v>
      </c>
      <c r="AE1976" s="474">
        <v>29285.65</v>
      </c>
      <c r="AG1976" s="474">
        <v>39053.65</v>
      </c>
      <c r="AH1976" s="474">
        <v>29285.65</v>
      </c>
      <c r="AP1976" s="535"/>
    </row>
    <row r="1977" spans="1:42" ht="24" customHeight="1" outlineLevel="1" x14ac:dyDescent="0.25">
      <c r="A1977" s="493"/>
      <c r="B1977" s="471" t="s">
        <v>8941</v>
      </c>
      <c r="C1977" s="469" t="s">
        <v>4641</v>
      </c>
      <c r="E1977" s="472" t="s">
        <v>8919</v>
      </c>
      <c r="F1977" s="469" t="s">
        <v>4455</v>
      </c>
      <c r="G1977" s="468">
        <v>15</v>
      </c>
      <c r="H1977" s="468">
        <v>8.1999999999999993</v>
      </c>
      <c r="I1977" s="468">
        <v>9.5</v>
      </c>
      <c r="M1977" s="474">
        <f t="shared" si="113"/>
        <v>61481.55</v>
      </c>
      <c r="N1977" s="474">
        <f t="shared" si="112"/>
        <v>44266.716</v>
      </c>
      <c r="P1977" s="488">
        <v>0.72</v>
      </c>
      <c r="R1977" s="474">
        <v>49658.18</v>
      </c>
      <c r="S1977" s="474">
        <v>36094.07</v>
      </c>
      <c r="U1977" s="474">
        <v>49658.18</v>
      </c>
      <c r="V1977" s="474">
        <v>36094.07</v>
      </c>
      <c r="X1977" s="465">
        <v>47293.5</v>
      </c>
      <c r="Y1977" s="465">
        <v>34375.300000000003</v>
      </c>
      <c r="AA1977" s="474">
        <v>41124.75</v>
      </c>
      <c r="AB1977" s="474">
        <v>29891.55</v>
      </c>
      <c r="AD1977" s="474">
        <v>35760.65</v>
      </c>
      <c r="AE1977" s="474">
        <v>25992.65</v>
      </c>
      <c r="AG1977" s="474">
        <v>35760.65</v>
      </c>
      <c r="AH1977" s="474">
        <v>25992.65</v>
      </c>
      <c r="AP1977" s="535"/>
    </row>
    <row r="1978" spans="1:42" ht="24" customHeight="1" outlineLevel="1" x14ac:dyDescent="0.25">
      <c r="A1978" s="493"/>
      <c r="B1978" s="471" t="s">
        <v>8942</v>
      </c>
      <c r="C1978" s="469" t="s">
        <v>4641</v>
      </c>
      <c r="E1978" s="472" t="s">
        <v>9488</v>
      </c>
      <c r="F1978" s="469" t="s">
        <v>4455</v>
      </c>
      <c r="G1978" s="468">
        <v>15</v>
      </c>
      <c r="H1978" s="468">
        <v>8.1999999999999993</v>
      </c>
      <c r="I1978" s="468">
        <v>9.5</v>
      </c>
      <c r="M1978" s="474">
        <f t="shared" si="113"/>
        <v>47645.520000000004</v>
      </c>
      <c r="N1978" s="474">
        <f t="shared" si="112"/>
        <v>30016.677600000003</v>
      </c>
      <c r="P1978" s="488">
        <v>0.63</v>
      </c>
      <c r="R1978" s="474">
        <v>38482.92</v>
      </c>
      <c r="S1978" s="474">
        <v>24918.92</v>
      </c>
      <c r="U1978" s="474">
        <v>38482.92</v>
      </c>
      <c r="V1978" s="474">
        <v>24918.92</v>
      </c>
      <c r="X1978" s="465">
        <v>36650.400000000001</v>
      </c>
      <c r="Y1978" s="465">
        <v>23732.3</v>
      </c>
      <c r="AA1978" s="474">
        <v>31869.95</v>
      </c>
      <c r="AB1978" s="474">
        <v>20636.75</v>
      </c>
      <c r="AD1978" s="474">
        <v>27713</v>
      </c>
      <c r="AE1978" s="474">
        <v>17945</v>
      </c>
      <c r="AG1978" s="474">
        <v>27713</v>
      </c>
      <c r="AH1978" s="474">
        <v>17945</v>
      </c>
      <c r="AP1978" s="535"/>
    </row>
    <row r="1979" spans="1:42" ht="24" customHeight="1" outlineLevel="1" x14ac:dyDescent="0.25">
      <c r="A1979" s="493"/>
      <c r="B1979" s="471" t="s">
        <v>8943</v>
      </c>
      <c r="C1979" s="469" t="s">
        <v>4641</v>
      </c>
      <c r="E1979" s="472" t="s">
        <v>8922</v>
      </c>
      <c r="F1979" s="469" t="s">
        <v>4455</v>
      </c>
      <c r="G1979" s="468">
        <v>15</v>
      </c>
      <c r="H1979" s="468">
        <v>8.1999999999999993</v>
      </c>
      <c r="I1979" s="468">
        <v>9.5</v>
      </c>
      <c r="M1979" s="474">
        <f t="shared" si="113"/>
        <v>47442.720000000001</v>
      </c>
      <c r="N1979" s="474">
        <f t="shared" si="112"/>
        <v>29888.9136</v>
      </c>
      <c r="P1979" s="488">
        <v>0.63</v>
      </c>
      <c r="R1979" s="474">
        <v>38319.120000000003</v>
      </c>
      <c r="S1979" s="474">
        <v>22991.43</v>
      </c>
      <c r="U1979" s="474">
        <v>38319.120000000003</v>
      </c>
      <c r="V1979" s="474">
        <v>22991.43</v>
      </c>
      <c r="X1979" s="465">
        <v>36494.400000000001</v>
      </c>
      <c r="Y1979" s="465">
        <v>21896.6</v>
      </c>
      <c r="AA1979" s="474">
        <v>31734.25</v>
      </c>
      <c r="AB1979" s="474">
        <v>19040.55</v>
      </c>
      <c r="AD1979" s="474">
        <v>27595</v>
      </c>
      <c r="AE1979" s="474">
        <v>16557</v>
      </c>
      <c r="AG1979" s="474">
        <v>27595</v>
      </c>
      <c r="AH1979" s="474">
        <v>16557</v>
      </c>
      <c r="AP1979" s="535"/>
    </row>
    <row r="1980" spans="1:42" ht="24" customHeight="1" outlineLevel="1" x14ac:dyDescent="0.25">
      <c r="A1980" s="493"/>
      <c r="B1980" s="471" t="s">
        <v>8944</v>
      </c>
      <c r="C1980" s="469" t="s">
        <v>4641</v>
      </c>
      <c r="E1980" s="472" t="s">
        <v>8924</v>
      </c>
      <c r="F1980" s="469" t="s">
        <v>4455</v>
      </c>
      <c r="G1980" s="468">
        <v>15</v>
      </c>
      <c r="H1980" s="468">
        <v>8.1999999999999993</v>
      </c>
      <c r="I1980" s="468">
        <v>9.5</v>
      </c>
      <c r="M1980" s="474">
        <f t="shared" si="113"/>
        <v>0</v>
      </c>
      <c r="N1980" s="474">
        <f t="shared" si="112"/>
        <v>0</v>
      </c>
      <c r="P1980" s="488">
        <v>0.72</v>
      </c>
      <c r="R1980" s="474">
        <v>0</v>
      </c>
      <c r="S1980" s="474">
        <v>0</v>
      </c>
      <c r="U1980" s="474">
        <v>0</v>
      </c>
      <c r="V1980" s="474">
        <v>0</v>
      </c>
      <c r="X1980" s="465">
        <v>0</v>
      </c>
      <c r="Y1980" s="465">
        <v>0</v>
      </c>
      <c r="AA1980" s="474">
        <v>0</v>
      </c>
      <c r="AB1980" s="474">
        <v>0</v>
      </c>
      <c r="AD1980" s="474"/>
      <c r="AE1980" s="474"/>
      <c r="AG1980" s="474"/>
      <c r="AH1980" s="474"/>
      <c r="AP1980" s="535"/>
    </row>
    <row r="1981" spans="1:42" ht="24" customHeight="1" outlineLevel="1" x14ac:dyDescent="0.25">
      <c r="A1981" s="493"/>
      <c r="B1981" s="471" t="s">
        <v>19876</v>
      </c>
      <c r="C1981" s="469" t="s">
        <v>4641</v>
      </c>
      <c r="E1981" s="472" t="s">
        <v>19872</v>
      </c>
      <c r="F1981" s="469" t="s">
        <v>4455</v>
      </c>
      <c r="G1981" s="468">
        <v>15</v>
      </c>
      <c r="H1981" s="468">
        <v>8.1999999999999993</v>
      </c>
      <c r="I1981" s="468">
        <v>9.5</v>
      </c>
      <c r="M1981" s="474">
        <f t="shared" si="113"/>
        <v>0</v>
      </c>
      <c r="N1981" s="474">
        <f t="shared" si="112"/>
        <v>0</v>
      </c>
      <c r="P1981" s="488">
        <v>0.75</v>
      </c>
      <c r="R1981" s="474">
        <v>0</v>
      </c>
      <c r="S1981" s="474">
        <v>0</v>
      </c>
      <c r="U1981" s="474">
        <v>0</v>
      </c>
      <c r="V1981" s="474">
        <v>0</v>
      </c>
      <c r="X1981" s="465">
        <v>0</v>
      </c>
      <c r="Y1981" s="465">
        <v>0</v>
      </c>
      <c r="AA1981" s="474">
        <v>0</v>
      </c>
      <c r="AB1981" s="474">
        <v>0</v>
      </c>
      <c r="AD1981" s="474"/>
      <c r="AE1981" s="474"/>
      <c r="AG1981" s="474"/>
      <c r="AH1981" s="474"/>
      <c r="AP1981" s="535"/>
    </row>
    <row r="1982" spans="1:42" s="466" customFormat="1" ht="24" customHeight="1" outlineLevel="1" x14ac:dyDescent="0.25">
      <c r="A1982" s="492"/>
      <c r="B1982" s="462" t="s">
        <v>225</v>
      </c>
      <c r="C1982" s="461" t="s">
        <v>4641</v>
      </c>
      <c r="D1982" s="461"/>
      <c r="E1982" s="466" t="s">
        <v>8863</v>
      </c>
      <c r="F1982" s="461" t="s">
        <v>4455</v>
      </c>
      <c r="G1982" s="464">
        <v>4.4000000000000004</v>
      </c>
      <c r="H1982" s="464">
        <v>2.88</v>
      </c>
      <c r="I1982" s="464">
        <v>2.5</v>
      </c>
      <c r="J1982" s="464">
        <v>2688</v>
      </c>
      <c r="K1982" s="461">
        <v>168</v>
      </c>
      <c r="L1982" s="464"/>
      <c r="M1982" s="474">
        <f t="shared" si="113"/>
        <v>16986.189999999999</v>
      </c>
      <c r="N1982" s="474">
        <f t="shared" si="112"/>
        <v>10191.713999999998</v>
      </c>
      <c r="O1982" s="514"/>
      <c r="P1982" s="486">
        <v>0.6</v>
      </c>
      <c r="Q1982" s="514"/>
      <c r="R1982" s="474">
        <v>13719.62</v>
      </c>
      <c r="S1982" s="474">
        <v>8231.7900000000009</v>
      </c>
      <c r="T1982" s="514"/>
      <c r="U1982" s="474">
        <v>13719.62</v>
      </c>
      <c r="V1982" s="474">
        <v>8231.7900000000009</v>
      </c>
      <c r="W1982" s="514"/>
      <c r="X1982" s="465">
        <v>13066.3</v>
      </c>
      <c r="Y1982" s="465">
        <v>7839.8</v>
      </c>
      <c r="Z1982" s="514"/>
      <c r="AA1982" s="465">
        <v>11362</v>
      </c>
      <c r="AB1982" s="465">
        <v>6817.2</v>
      </c>
      <c r="AC1982" s="514"/>
      <c r="AD1982" s="465">
        <v>9880</v>
      </c>
      <c r="AE1982" s="465">
        <v>5928</v>
      </c>
      <c r="AF1982" s="514"/>
      <c r="AG1982" s="465">
        <v>9880</v>
      </c>
      <c r="AH1982" s="465">
        <v>5928</v>
      </c>
      <c r="AI1982" s="530"/>
      <c r="AJ1982" s="533"/>
      <c r="AK1982" s="533"/>
      <c r="AL1982" s="533"/>
      <c r="AM1982" s="533"/>
      <c r="AN1982" s="533"/>
      <c r="AO1982" s="533"/>
      <c r="AP1982" s="534"/>
    </row>
    <row r="1983" spans="1:42" ht="24" customHeight="1" outlineLevel="1" x14ac:dyDescent="0.25">
      <c r="A1983" s="493"/>
      <c r="B1983" s="471" t="s">
        <v>8945</v>
      </c>
      <c r="C1983" s="469" t="s">
        <v>4641</v>
      </c>
      <c r="E1983" s="472" t="s">
        <v>9487</v>
      </c>
      <c r="F1983" s="469" t="s">
        <v>4455</v>
      </c>
      <c r="G1983" s="468">
        <v>4.4000000000000004</v>
      </c>
      <c r="H1983" s="468">
        <v>2.88</v>
      </c>
      <c r="I1983" s="468">
        <v>2.5</v>
      </c>
      <c r="M1983" s="474">
        <f t="shared" si="113"/>
        <v>27815.710000000003</v>
      </c>
      <c r="N1983" s="474">
        <f t="shared" si="112"/>
        <v>20861.782500000001</v>
      </c>
      <c r="P1983" s="488">
        <v>0.75</v>
      </c>
      <c r="R1983" s="474">
        <v>22466.54</v>
      </c>
      <c r="S1983" s="474">
        <v>16978.71</v>
      </c>
      <c r="U1983" s="474">
        <v>22466.54</v>
      </c>
      <c r="V1983" s="474">
        <v>16978.71</v>
      </c>
      <c r="X1983" s="465">
        <v>21396.7</v>
      </c>
      <c r="Y1983" s="465">
        <v>16170.2</v>
      </c>
      <c r="AA1983" s="474">
        <v>18605.849999999999</v>
      </c>
      <c r="AB1983" s="474">
        <v>14061.05</v>
      </c>
      <c r="AD1983" s="474">
        <v>16179</v>
      </c>
      <c r="AE1983" s="474">
        <v>12227</v>
      </c>
      <c r="AG1983" s="474">
        <v>16179</v>
      </c>
      <c r="AH1983" s="474">
        <v>12227</v>
      </c>
      <c r="AP1983" s="535"/>
    </row>
    <row r="1984" spans="1:42" ht="24" customHeight="1" outlineLevel="1" x14ac:dyDescent="0.25">
      <c r="A1984" s="493"/>
      <c r="B1984" s="471" t="s">
        <v>8946</v>
      </c>
      <c r="C1984" s="469" t="s">
        <v>4641</v>
      </c>
      <c r="E1984" s="472" t="s">
        <v>8919</v>
      </c>
      <c r="F1984" s="469" t="s">
        <v>4455</v>
      </c>
      <c r="G1984" s="468">
        <v>4.4000000000000004</v>
      </c>
      <c r="H1984" s="468">
        <v>2.88</v>
      </c>
      <c r="I1984" s="468">
        <v>2.5</v>
      </c>
      <c r="M1984" s="474">
        <f t="shared" si="113"/>
        <v>26416.260000000002</v>
      </c>
      <c r="N1984" s="474">
        <f t="shared" si="112"/>
        <v>19019.707200000001</v>
      </c>
      <c r="P1984" s="488">
        <v>0.72</v>
      </c>
      <c r="R1984" s="474">
        <v>21336.21</v>
      </c>
      <c r="S1984" s="474">
        <v>15848.39</v>
      </c>
      <c r="U1984" s="474">
        <v>21336.21</v>
      </c>
      <c r="V1984" s="474">
        <v>15848.39</v>
      </c>
      <c r="X1984" s="465">
        <v>20320.2</v>
      </c>
      <c r="Y1984" s="465">
        <v>15093.7</v>
      </c>
      <c r="AA1984" s="474">
        <v>17669.75</v>
      </c>
      <c r="AB1984" s="474">
        <v>13124.95</v>
      </c>
      <c r="AD1984" s="474">
        <v>15365</v>
      </c>
      <c r="AE1984" s="474">
        <v>11413</v>
      </c>
      <c r="AG1984" s="474">
        <v>15365</v>
      </c>
      <c r="AH1984" s="474">
        <v>11413</v>
      </c>
      <c r="AP1984" s="535"/>
    </row>
    <row r="1985" spans="1:42" ht="24" customHeight="1" outlineLevel="1" x14ac:dyDescent="0.25">
      <c r="A1985" s="493"/>
      <c r="B1985" s="471" t="s">
        <v>8947</v>
      </c>
      <c r="C1985" s="469" t="s">
        <v>4641</v>
      </c>
      <c r="E1985" s="472" t="s">
        <v>9488</v>
      </c>
      <c r="F1985" s="469" t="s">
        <v>4455</v>
      </c>
      <c r="G1985" s="468">
        <v>4.4000000000000004</v>
      </c>
      <c r="H1985" s="468">
        <v>2.88</v>
      </c>
      <c r="I1985" s="468">
        <v>2.5</v>
      </c>
      <c r="M1985" s="474">
        <f t="shared" si="113"/>
        <v>18385.64</v>
      </c>
      <c r="N1985" s="474">
        <f t="shared" si="112"/>
        <v>11582.9532</v>
      </c>
      <c r="P1985" s="488">
        <v>0.63</v>
      </c>
      <c r="R1985" s="474">
        <v>14849.94</v>
      </c>
      <c r="S1985" s="474">
        <v>9362.1200000000008</v>
      </c>
      <c r="U1985" s="474">
        <v>14849.94</v>
      </c>
      <c r="V1985" s="474">
        <v>9362.1200000000008</v>
      </c>
      <c r="X1985" s="465">
        <v>14142.8</v>
      </c>
      <c r="Y1985" s="465">
        <v>8916.2999999999993</v>
      </c>
      <c r="AA1985" s="474">
        <v>12298.1</v>
      </c>
      <c r="AB1985" s="474">
        <v>7753.3</v>
      </c>
      <c r="AD1985" s="474">
        <v>10694</v>
      </c>
      <c r="AE1985" s="474">
        <v>6742</v>
      </c>
      <c r="AG1985" s="474">
        <v>10694</v>
      </c>
      <c r="AH1985" s="474">
        <v>6742</v>
      </c>
      <c r="AP1985" s="535"/>
    </row>
    <row r="1986" spans="1:42" ht="24" customHeight="1" outlineLevel="1" x14ac:dyDescent="0.25">
      <c r="A1986" s="493"/>
      <c r="B1986" s="471" t="s">
        <v>8948</v>
      </c>
      <c r="C1986" s="469" t="s">
        <v>4641</v>
      </c>
      <c r="E1986" s="472" t="s">
        <v>8922</v>
      </c>
      <c r="F1986" s="469" t="s">
        <v>4455</v>
      </c>
      <c r="G1986" s="468">
        <v>4.4000000000000004</v>
      </c>
      <c r="H1986" s="468">
        <v>2.88</v>
      </c>
      <c r="I1986" s="468">
        <v>2.5</v>
      </c>
      <c r="M1986" s="474">
        <f t="shared" si="113"/>
        <v>19195.41</v>
      </c>
      <c r="N1986" s="474">
        <f t="shared" si="112"/>
        <v>12093.1083</v>
      </c>
      <c r="P1986" s="488">
        <v>0.63</v>
      </c>
      <c r="R1986" s="474">
        <v>15503.99</v>
      </c>
      <c r="S1986" s="474">
        <v>9302.3700000000008</v>
      </c>
      <c r="U1986" s="474">
        <v>15503.99</v>
      </c>
      <c r="V1986" s="474">
        <v>9302.3700000000008</v>
      </c>
      <c r="X1986" s="465">
        <v>14765.7</v>
      </c>
      <c r="Y1986" s="465">
        <v>8859.4</v>
      </c>
      <c r="AA1986" s="474">
        <v>12839.75</v>
      </c>
      <c r="AB1986" s="474">
        <v>7703.85</v>
      </c>
      <c r="AD1986" s="474">
        <v>11165</v>
      </c>
      <c r="AE1986" s="474">
        <v>6699</v>
      </c>
      <c r="AG1986" s="474">
        <v>11165</v>
      </c>
      <c r="AH1986" s="474">
        <v>6699</v>
      </c>
      <c r="AP1986" s="535"/>
    </row>
    <row r="1987" spans="1:42" ht="24" customHeight="1" outlineLevel="1" x14ac:dyDescent="0.25">
      <c r="A1987" s="493"/>
      <c r="B1987" s="471" t="s">
        <v>8949</v>
      </c>
      <c r="C1987" s="469" t="s">
        <v>4641</v>
      </c>
      <c r="E1987" s="472" t="s">
        <v>8924</v>
      </c>
      <c r="F1987" s="469" t="s">
        <v>4455</v>
      </c>
      <c r="G1987" s="468">
        <v>4.4000000000000004</v>
      </c>
      <c r="H1987" s="468">
        <v>2.88</v>
      </c>
      <c r="I1987" s="468">
        <v>2.5</v>
      </c>
      <c r="M1987" s="474">
        <f t="shared" si="113"/>
        <v>0</v>
      </c>
      <c r="N1987" s="474">
        <f t="shared" si="112"/>
        <v>0</v>
      </c>
      <c r="P1987" s="488">
        <v>0.72</v>
      </c>
      <c r="R1987" s="474">
        <v>0</v>
      </c>
      <c r="S1987" s="474">
        <v>0</v>
      </c>
      <c r="U1987" s="474">
        <v>0</v>
      </c>
      <c r="V1987" s="474">
        <v>0</v>
      </c>
      <c r="X1987" s="465">
        <v>0</v>
      </c>
      <c r="Y1987" s="465">
        <v>0</v>
      </c>
      <c r="AA1987" s="474">
        <v>0</v>
      </c>
      <c r="AB1987" s="474">
        <v>0</v>
      </c>
      <c r="AD1987" s="474"/>
      <c r="AE1987" s="474"/>
      <c r="AG1987" s="474"/>
      <c r="AH1987" s="474"/>
      <c r="AP1987" s="535"/>
    </row>
    <row r="1988" spans="1:42" ht="24" customHeight="1" outlineLevel="1" x14ac:dyDescent="0.25">
      <c r="A1988" s="493"/>
      <c r="B1988" s="471" t="s">
        <v>19877</v>
      </c>
      <c r="C1988" s="469" t="s">
        <v>4641</v>
      </c>
      <c r="E1988" s="472" t="s">
        <v>19872</v>
      </c>
      <c r="F1988" s="469" t="s">
        <v>4455</v>
      </c>
      <c r="G1988" s="468">
        <v>4.4000000000000004</v>
      </c>
      <c r="H1988" s="468">
        <v>2.88</v>
      </c>
      <c r="I1988" s="468">
        <v>2.5</v>
      </c>
      <c r="M1988" s="474">
        <f t="shared" si="113"/>
        <v>0</v>
      </c>
      <c r="N1988" s="474">
        <f t="shared" si="112"/>
        <v>0</v>
      </c>
      <c r="P1988" s="488">
        <v>0.75</v>
      </c>
      <c r="R1988" s="474">
        <v>0</v>
      </c>
      <c r="S1988" s="474">
        <v>0</v>
      </c>
      <c r="U1988" s="474">
        <v>0</v>
      </c>
      <c r="V1988" s="474">
        <v>0</v>
      </c>
      <c r="X1988" s="465">
        <v>0</v>
      </c>
      <c r="Y1988" s="465">
        <v>0</v>
      </c>
      <c r="AA1988" s="474">
        <v>0</v>
      </c>
      <c r="AB1988" s="474">
        <v>0</v>
      </c>
      <c r="AD1988" s="474"/>
      <c r="AE1988" s="474"/>
      <c r="AG1988" s="474"/>
      <c r="AH1988" s="474"/>
      <c r="AP1988" s="535"/>
    </row>
    <row r="1989" spans="1:42" s="466" customFormat="1" ht="24" customHeight="1" outlineLevel="1" x14ac:dyDescent="0.25">
      <c r="A1989" s="492"/>
      <c r="B1989" s="462" t="s">
        <v>226</v>
      </c>
      <c r="C1989" s="461" t="s">
        <v>4641</v>
      </c>
      <c r="D1989" s="461"/>
      <c r="E1989" s="466" t="s">
        <v>8863</v>
      </c>
      <c r="F1989" s="461" t="s">
        <v>4455</v>
      </c>
      <c r="G1989" s="464">
        <v>6.6</v>
      </c>
      <c r="H1989" s="464">
        <v>4.3499999999999996</v>
      </c>
      <c r="I1989" s="464">
        <v>3.8</v>
      </c>
      <c r="J1989" s="464">
        <v>4224</v>
      </c>
      <c r="K1989" s="461">
        <v>264</v>
      </c>
      <c r="L1989" s="464"/>
      <c r="M1989" s="474">
        <f t="shared" si="113"/>
        <v>26696.54</v>
      </c>
      <c r="N1989" s="474">
        <f t="shared" si="112"/>
        <v>16017.923999999999</v>
      </c>
      <c r="O1989" s="514"/>
      <c r="P1989" s="486">
        <v>0.6</v>
      </c>
      <c r="Q1989" s="514"/>
      <c r="R1989" s="474">
        <v>21562.59</v>
      </c>
      <c r="S1989" s="474">
        <v>12937.58</v>
      </c>
      <c r="T1989" s="514"/>
      <c r="U1989" s="474">
        <v>21562.59</v>
      </c>
      <c r="V1989" s="474">
        <v>12937.58</v>
      </c>
      <c r="W1989" s="514"/>
      <c r="X1989" s="465">
        <v>20535.8</v>
      </c>
      <c r="Y1989" s="465">
        <v>12321.5</v>
      </c>
      <c r="Z1989" s="514"/>
      <c r="AA1989" s="465">
        <v>17857.2</v>
      </c>
      <c r="AB1989" s="465">
        <v>10714.32</v>
      </c>
      <c r="AC1989" s="514"/>
      <c r="AD1989" s="465">
        <v>15528</v>
      </c>
      <c r="AE1989" s="465">
        <v>9316.7999999999993</v>
      </c>
      <c r="AF1989" s="514"/>
      <c r="AG1989" s="465">
        <v>15528</v>
      </c>
      <c r="AH1989" s="465">
        <v>9316.7999999999993</v>
      </c>
      <c r="AI1989" s="530"/>
      <c r="AJ1989" s="533"/>
      <c r="AK1989" s="533"/>
      <c r="AL1989" s="533"/>
      <c r="AM1989" s="533"/>
      <c r="AN1989" s="533"/>
      <c r="AO1989" s="533"/>
      <c r="AP1989" s="534"/>
    </row>
    <row r="1990" spans="1:42" ht="24" customHeight="1" outlineLevel="1" x14ac:dyDescent="0.25">
      <c r="A1990" s="493"/>
      <c r="B1990" s="471" t="s">
        <v>8950</v>
      </c>
      <c r="C1990" s="469" t="s">
        <v>4641</v>
      </c>
      <c r="E1990" s="472" t="s">
        <v>9487</v>
      </c>
      <c r="F1990" s="469" t="s">
        <v>4455</v>
      </c>
      <c r="G1990" s="468">
        <v>6.6</v>
      </c>
      <c r="H1990" s="468">
        <v>4.3499999999999996</v>
      </c>
      <c r="I1990" s="468">
        <v>3.8</v>
      </c>
      <c r="M1990" s="474">
        <f t="shared" si="113"/>
        <v>41092.35</v>
      </c>
      <c r="N1990" s="474">
        <f t="shared" si="112"/>
        <v>30819.262499999997</v>
      </c>
      <c r="P1990" s="488">
        <v>0.75</v>
      </c>
      <c r="R1990" s="474">
        <v>33189.980000000003</v>
      </c>
      <c r="S1990" s="474">
        <v>24564.959999999999</v>
      </c>
      <c r="U1990" s="474">
        <v>33189.980000000003</v>
      </c>
      <c r="V1990" s="474">
        <v>24564.959999999999</v>
      </c>
      <c r="X1990" s="465">
        <v>31609.5</v>
      </c>
      <c r="Y1990" s="465">
        <v>23395.200000000001</v>
      </c>
      <c r="AA1990" s="474">
        <v>27486.55</v>
      </c>
      <c r="AB1990" s="474">
        <v>20343.669999999998</v>
      </c>
      <c r="AD1990" s="474">
        <v>23901.35</v>
      </c>
      <c r="AE1990" s="474">
        <v>17690.149999999998</v>
      </c>
      <c r="AG1990" s="474">
        <v>23901.35</v>
      </c>
      <c r="AH1990" s="474">
        <v>17690.149999999998</v>
      </c>
      <c r="AP1990" s="535"/>
    </row>
    <row r="1991" spans="1:42" ht="24" customHeight="1" outlineLevel="1" x14ac:dyDescent="0.25">
      <c r="A1991" s="493"/>
      <c r="B1991" s="471" t="s">
        <v>8951</v>
      </c>
      <c r="C1991" s="469" t="s">
        <v>4641</v>
      </c>
      <c r="E1991" s="472" t="s">
        <v>8919</v>
      </c>
      <c r="F1991" s="469" t="s">
        <v>4455</v>
      </c>
      <c r="G1991" s="468">
        <v>6.6</v>
      </c>
      <c r="H1991" s="468">
        <v>4.3499999999999996</v>
      </c>
      <c r="I1991" s="468">
        <v>3.8</v>
      </c>
      <c r="M1991" s="474">
        <f t="shared" si="113"/>
        <v>39247.65</v>
      </c>
      <c r="N1991" s="474">
        <f t="shared" si="112"/>
        <v>28258.308000000001</v>
      </c>
      <c r="P1991" s="488">
        <v>0.72</v>
      </c>
      <c r="R1991" s="474">
        <v>31700.03</v>
      </c>
      <c r="S1991" s="474">
        <v>23075.01</v>
      </c>
      <c r="U1991" s="474">
        <v>31700.03</v>
      </c>
      <c r="V1991" s="474">
        <v>23075.01</v>
      </c>
      <c r="X1991" s="465">
        <v>30190.5</v>
      </c>
      <c r="Y1991" s="465">
        <v>21976.2</v>
      </c>
      <c r="AA1991" s="474">
        <v>26252.6</v>
      </c>
      <c r="AB1991" s="474">
        <v>19109.72</v>
      </c>
      <c r="AD1991" s="474">
        <v>22828.35</v>
      </c>
      <c r="AE1991" s="474">
        <v>16617.149999999998</v>
      </c>
      <c r="AG1991" s="474">
        <v>22828.35</v>
      </c>
      <c r="AH1991" s="474">
        <v>16617.149999999998</v>
      </c>
      <c r="AP1991" s="535"/>
    </row>
    <row r="1992" spans="1:42" ht="24" customHeight="1" outlineLevel="1" x14ac:dyDescent="0.25">
      <c r="A1992" s="493"/>
      <c r="B1992" s="471" t="s">
        <v>8952</v>
      </c>
      <c r="C1992" s="469" t="s">
        <v>4641</v>
      </c>
      <c r="E1992" s="472" t="s">
        <v>9488</v>
      </c>
      <c r="F1992" s="469" t="s">
        <v>4455</v>
      </c>
      <c r="G1992" s="468">
        <v>6.6</v>
      </c>
      <c r="H1992" s="468">
        <v>4.3499999999999996</v>
      </c>
      <c r="I1992" s="468">
        <v>3.8</v>
      </c>
      <c r="M1992" s="474">
        <f t="shared" si="113"/>
        <v>28541.24</v>
      </c>
      <c r="N1992" s="474">
        <f t="shared" si="112"/>
        <v>17980.981200000002</v>
      </c>
      <c r="P1992" s="488">
        <v>0.63</v>
      </c>
      <c r="R1992" s="474">
        <v>23052.54</v>
      </c>
      <c r="S1992" s="474">
        <v>14427.53</v>
      </c>
      <c r="U1992" s="474">
        <v>23052.54</v>
      </c>
      <c r="V1992" s="474">
        <v>14427.53</v>
      </c>
      <c r="X1992" s="465">
        <v>21954.799999999999</v>
      </c>
      <c r="Y1992" s="465">
        <v>13740.5</v>
      </c>
      <c r="AA1992" s="474">
        <v>19091.150000000001</v>
      </c>
      <c r="AB1992" s="474">
        <v>11948.27</v>
      </c>
      <c r="AD1992" s="474">
        <v>16601</v>
      </c>
      <c r="AE1992" s="474">
        <v>10389.799999999999</v>
      </c>
      <c r="AG1992" s="474">
        <v>16601</v>
      </c>
      <c r="AH1992" s="474">
        <v>10389.799999999999</v>
      </c>
      <c r="AP1992" s="535"/>
    </row>
    <row r="1993" spans="1:42" ht="24" customHeight="1" outlineLevel="1" x14ac:dyDescent="0.25">
      <c r="A1993" s="493"/>
      <c r="B1993" s="471" t="s">
        <v>8953</v>
      </c>
      <c r="C1993" s="469" t="s">
        <v>4641</v>
      </c>
      <c r="E1993" s="472" t="s">
        <v>8922</v>
      </c>
      <c r="F1993" s="469" t="s">
        <v>4455</v>
      </c>
      <c r="G1993" s="468">
        <v>6.6</v>
      </c>
      <c r="H1993" s="468">
        <v>4.3499999999999996</v>
      </c>
      <c r="I1993" s="468">
        <v>3.8</v>
      </c>
      <c r="M1993" s="474">
        <f t="shared" si="113"/>
        <v>30167.670000000002</v>
      </c>
      <c r="N1993" s="474">
        <f t="shared" si="112"/>
        <v>19005.632100000003</v>
      </c>
      <c r="P1993" s="488">
        <v>0.63</v>
      </c>
      <c r="R1993" s="474">
        <v>24366.2</v>
      </c>
      <c r="S1993" s="474">
        <v>14619.68</v>
      </c>
      <c r="U1993" s="474">
        <v>24366.2</v>
      </c>
      <c r="V1993" s="474">
        <v>14619.68</v>
      </c>
      <c r="X1993" s="465">
        <v>23205.9</v>
      </c>
      <c r="Y1993" s="465">
        <v>13923.5</v>
      </c>
      <c r="AA1993" s="474">
        <v>20179.05</v>
      </c>
      <c r="AB1993" s="474">
        <v>12107.43</v>
      </c>
      <c r="AD1993" s="474">
        <v>17547</v>
      </c>
      <c r="AE1993" s="474">
        <v>10528.199999999999</v>
      </c>
      <c r="AG1993" s="474">
        <v>17547</v>
      </c>
      <c r="AH1993" s="474">
        <v>10528.199999999999</v>
      </c>
      <c r="AP1993" s="535"/>
    </row>
    <row r="1994" spans="1:42" ht="24" customHeight="1" outlineLevel="1" x14ac:dyDescent="0.25">
      <c r="A1994" s="493"/>
      <c r="B1994" s="471" t="s">
        <v>8954</v>
      </c>
      <c r="C1994" s="469" t="s">
        <v>4641</v>
      </c>
      <c r="E1994" s="472" t="s">
        <v>8924</v>
      </c>
      <c r="F1994" s="469" t="s">
        <v>4455</v>
      </c>
      <c r="G1994" s="468">
        <v>6.6</v>
      </c>
      <c r="H1994" s="468">
        <v>4.3499999999999996</v>
      </c>
      <c r="I1994" s="468">
        <v>3.8</v>
      </c>
      <c r="M1994" s="474">
        <f t="shared" si="113"/>
        <v>0</v>
      </c>
      <c r="N1994" s="474">
        <f t="shared" si="112"/>
        <v>0</v>
      </c>
      <c r="P1994" s="488">
        <v>0.72</v>
      </c>
      <c r="R1994" s="474">
        <v>0</v>
      </c>
      <c r="S1994" s="474">
        <v>0</v>
      </c>
      <c r="U1994" s="474">
        <v>0</v>
      </c>
      <c r="V1994" s="474">
        <v>0</v>
      </c>
      <c r="X1994" s="465">
        <v>0</v>
      </c>
      <c r="Y1994" s="465">
        <v>0</v>
      </c>
      <c r="AA1994" s="474">
        <v>0</v>
      </c>
      <c r="AB1994" s="474">
        <v>0</v>
      </c>
      <c r="AD1994" s="474"/>
      <c r="AE1994" s="474"/>
      <c r="AG1994" s="474"/>
      <c r="AH1994" s="474"/>
      <c r="AP1994" s="535"/>
    </row>
    <row r="1995" spans="1:42" ht="24" customHeight="1" outlineLevel="1" x14ac:dyDescent="0.25">
      <c r="A1995" s="493"/>
      <c r="B1995" s="471" t="s">
        <v>19878</v>
      </c>
      <c r="C1995" s="469" t="s">
        <v>4641</v>
      </c>
      <c r="E1995" s="472" t="s">
        <v>19872</v>
      </c>
      <c r="F1995" s="469" t="s">
        <v>4455</v>
      </c>
      <c r="G1995" s="468">
        <v>6.6</v>
      </c>
      <c r="H1995" s="468">
        <v>4.3499999999999996</v>
      </c>
      <c r="I1995" s="468">
        <v>3.8</v>
      </c>
      <c r="M1995" s="474">
        <f t="shared" si="113"/>
        <v>0</v>
      </c>
      <c r="N1995" s="474">
        <f t="shared" si="112"/>
        <v>0</v>
      </c>
      <c r="P1995" s="488">
        <v>0.75</v>
      </c>
      <c r="R1995" s="474">
        <v>0</v>
      </c>
      <c r="S1995" s="474">
        <v>0</v>
      </c>
      <c r="U1995" s="474">
        <v>0</v>
      </c>
      <c r="V1995" s="474">
        <v>0</v>
      </c>
      <c r="X1995" s="465">
        <v>0</v>
      </c>
      <c r="Y1995" s="465">
        <v>0</v>
      </c>
      <c r="AA1995" s="474">
        <v>0</v>
      </c>
      <c r="AB1995" s="474">
        <v>0</v>
      </c>
      <c r="AD1995" s="474"/>
      <c r="AE1995" s="474"/>
      <c r="AG1995" s="474"/>
      <c r="AH1995" s="474"/>
      <c r="AP1995" s="535"/>
    </row>
    <row r="1996" spans="1:42" s="466" customFormat="1" ht="24" customHeight="1" outlineLevel="1" x14ac:dyDescent="0.25">
      <c r="A1996" s="492"/>
      <c r="B1996" s="462" t="s">
        <v>227</v>
      </c>
      <c r="C1996" s="461" t="s">
        <v>4641</v>
      </c>
      <c r="D1996" s="461"/>
      <c r="E1996" s="466" t="s">
        <v>8863</v>
      </c>
      <c r="F1996" s="461" t="s">
        <v>4455</v>
      </c>
      <c r="G1996" s="464">
        <v>9</v>
      </c>
      <c r="H1996" s="464">
        <v>4.95</v>
      </c>
      <c r="I1996" s="464">
        <v>5.72</v>
      </c>
      <c r="J1996" s="464">
        <v>6336</v>
      </c>
      <c r="K1996" s="461">
        <v>396</v>
      </c>
      <c r="L1996" s="464"/>
      <c r="M1996" s="474">
        <f t="shared" si="113"/>
        <v>41984.15</v>
      </c>
      <c r="N1996" s="474">
        <f t="shared" si="112"/>
        <v>25190.49</v>
      </c>
      <c r="O1996" s="514"/>
      <c r="P1996" s="486">
        <v>0.6</v>
      </c>
      <c r="Q1996" s="514"/>
      <c r="R1996" s="474">
        <v>33910.28</v>
      </c>
      <c r="S1996" s="474">
        <v>20346.169999999998</v>
      </c>
      <c r="T1996" s="514"/>
      <c r="U1996" s="474">
        <v>33910.28</v>
      </c>
      <c r="V1996" s="474">
        <v>20346.169999999998</v>
      </c>
      <c r="W1996" s="514"/>
      <c r="X1996" s="465">
        <v>32295.5</v>
      </c>
      <c r="Y1996" s="465">
        <v>19377.3</v>
      </c>
      <c r="Z1996" s="514"/>
      <c r="AA1996" s="465">
        <v>28083</v>
      </c>
      <c r="AB1996" s="465">
        <v>16849.8</v>
      </c>
      <c r="AC1996" s="514"/>
      <c r="AD1996" s="465">
        <v>24420</v>
      </c>
      <c r="AE1996" s="465">
        <v>14652</v>
      </c>
      <c r="AF1996" s="514"/>
      <c r="AG1996" s="465">
        <v>24420</v>
      </c>
      <c r="AH1996" s="465">
        <v>14652</v>
      </c>
      <c r="AI1996" s="530"/>
      <c r="AJ1996" s="533"/>
      <c r="AK1996" s="533"/>
      <c r="AL1996" s="533"/>
      <c r="AM1996" s="533"/>
      <c r="AN1996" s="533"/>
      <c r="AO1996" s="533"/>
      <c r="AP1996" s="534"/>
    </row>
    <row r="1997" spans="1:42" ht="24" customHeight="1" outlineLevel="1" x14ac:dyDescent="0.25">
      <c r="A1997" s="493"/>
      <c r="B1997" s="471" t="s">
        <v>8955</v>
      </c>
      <c r="C1997" s="469" t="s">
        <v>4641</v>
      </c>
      <c r="E1997" s="472" t="s">
        <v>9487</v>
      </c>
      <c r="F1997" s="469" t="s">
        <v>4455</v>
      </c>
      <c r="G1997" s="468">
        <v>9</v>
      </c>
      <c r="H1997" s="468">
        <v>4.95</v>
      </c>
      <c r="I1997" s="468">
        <v>5.72</v>
      </c>
      <c r="M1997" s="474">
        <f t="shared" ref="M1997:M2014" si="114">X1997*$O$3</f>
        <v>60927.1</v>
      </c>
      <c r="N1997" s="474">
        <f t="shared" si="112"/>
        <v>45695.324999999997</v>
      </c>
      <c r="P1997" s="488">
        <v>0.75</v>
      </c>
      <c r="R1997" s="474">
        <v>49210.35</v>
      </c>
      <c r="S1997" s="474">
        <v>35646.239999999998</v>
      </c>
      <c r="U1997" s="474">
        <v>49210.35</v>
      </c>
      <c r="V1997" s="474">
        <v>35646.239999999998</v>
      </c>
      <c r="X1997" s="465">
        <v>46867</v>
      </c>
      <c r="Y1997" s="465">
        <v>33948.800000000003</v>
      </c>
      <c r="AA1997" s="474">
        <v>40753.870000000003</v>
      </c>
      <c r="AB1997" s="474">
        <v>29520.67</v>
      </c>
      <c r="AD1997" s="474">
        <v>35438.15</v>
      </c>
      <c r="AE1997" s="474">
        <v>25670.15</v>
      </c>
      <c r="AG1997" s="474">
        <v>35438.15</v>
      </c>
      <c r="AH1997" s="474">
        <v>25670.15</v>
      </c>
      <c r="AP1997" s="535"/>
    </row>
    <row r="1998" spans="1:42" ht="24" customHeight="1" outlineLevel="1" x14ac:dyDescent="0.25">
      <c r="A1998" s="493"/>
      <c r="B1998" s="471" t="s">
        <v>8956</v>
      </c>
      <c r="C1998" s="469" t="s">
        <v>4641</v>
      </c>
      <c r="E1998" s="472" t="s">
        <v>8919</v>
      </c>
      <c r="F1998" s="469" t="s">
        <v>4455</v>
      </c>
      <c r="G1998" s="468">
        <v>9</v>
      </c>
      <c r="H1998" s="468">
        <v>4.95</v>
      </c>
      <c r="I1998" s="468">
        <v>5.72</v>
      </c>
      <c r="M1998" s="474">
        <f t="shared" si="114"/>
        <v>57937.23</v>
      </c>
      <c r="N1998" s="474">
        <f t="shared" si="112"/>
        <v>41714.8056</v>
      </c>
      <c r="P1998" s="488">
        <v>0.72</v>
      </c>
      <c r="R1998" s="474">
        <v>46795.46</v>
      </c>
      <c r="S1998" s="474">
        <v>33231.35</v>
      </c>
      <c r="U1998" s="474">
        <v>46795.46</v>
      </c>
      <c r="V1998" s="474">
        <v>33231.35</v>
      </c>
      <c r="X1998" s="465">
        <v>44567.1</v>
      </c>
      <c r="Y1998" s="465">
        <v>31648.9</v>
      </c>
      <c r="AA1998" s="474">
        <v>38754.019999999997</v>
      </c>
      <c r="AB1998" s="474">
        <v>27520.82</v>
      </c>
      <c r="AD1998" s="474">
        <v>33699.15</v>
      </c>
      <c r="AE1998" s="474">
        <v>23931.15</v>
      </c>
      <c r="AG1998" s="474">
        <v>33699.15</v>
      </c>
      <c r="AH1998" s="474">
        <v>23931.15</v>
      </c>
      <c r="AP1998" s="535"/>
    </row>
    <row r="1999" spans="1:42" ht="24" customHeight="1" outlineLevel="1" x14ac:dyDescent="0.25">
      <c r="A1999" s="493"/>
      <c r="B1999" s="471" t="s">
        <v>8957</v>
      </c>
      <c r="C1999" s="469" t="s">
        <v>4641</v>
      </c>
      <c r="E1999" s="472" t="s">
        <v>9488</v>
      </c>
      <c r="F1999" s="469" t="s">
        <v>4455</v>
      </c>
      <c r="G1999" s="468">
        <v>9</v>
      </c>
      <c r="H1999" s="468">
        <v>4.95</v>
      </c>
      <c r="I1999" s="468">
        <v>5.72</v>
      </c>
      <c r="M1999" s="474">
        <f t="shared" si="114"/>
        <v>44973.890000000007</v>
      </c>
      <c r="N1999" s="474">
        <f t="shared" si="112"/>
        <v>28333.550700000003</v>
      </c>
      <c r="P1999" s="488">
        <v>0.63</v>
      </c>
      <c r="R1999" s="474">
        <v>36325.07</v>
      </c>
      <c r="S1999" s="474">
        <v>22760.959999999999</v>
      </c>
      <c r="U1999" s="474">
        <v>36325.07</v>
      </c>
      <c r="V1999" s="474">
        <v>22760.959999999999</v>
      </c>
      <c r="X1999" s="465">
        <v>34595.300000000003</v>
      </c>
      <c r="Y1999" s="465">
        <v>21677.1</v>
      </c>
      <c r="AA1999" s="474">
        <v>30082.85</v>
      </c>
      <c r="AB1999" s="474">
        <v>18849.650000000001</v>
      </c>
      <c r="AD1999" s="474">
        <v>26159</v>
      </c>
      <c r="AE1999" s="474">
        <v>16391</v>
      </c>
      <c r="AG1999" s="474">
        <v>26159</v>
      </c>
      <c r="AH1999" s="474">
        <v>16391</v>
      </c>
      <c r="AP1999" s="535"/>
    </row>
    <row r="2000" spans="1:42" ht="24" customHeight="1" outlineLevel="1" x14ac:dyDescent="0.25">
      <c r="A2000" s="493"/>
      <c r="B2000" s="471" t="s">
        <v>8958</v>
      </c>
      <c r="C2000" s="469" t="s">
        <v>4641</v>
      </c>
      <c r="E2000" s="472" t="s">
        <v>8922</v>
      </c>
      <c r="F2000" s="469" t="s">
        <v>4455</v>
      </c>
      <c r="G2000" s="468">
        <v>9</v>
      </c>
      <c r="H2000" s="468">
        <v>4.95</v>
      </c>
      <c r="I2000" s="468">
        <v>5.72</v>
      </c>
      <c r="M2000" s="474">
        <f t="shared" si="114"/>
        <v>47442.720000000001</v>
      </c>
      <c r="N2000" s="474">
        <f t="shared" si="112"/>
        <v>29888.9136</v>
      </c>
      <c r="P2000" s="488">
        <v>0.63</v>
      </c>
      <c r="R2000" s="474">
        <v>38319.120000000003</v>
      </c>
      <c r="S2000" s="474">
        <v>22991.43</v>
      </c>
      <c r="U2000" s="474">
        <v>38319.120000000003</v>
      </c>
      <c r="V2000" s="474">
        <v>22991.43</v>
      </c>
      <c r="X2000" s="465">
        <v>36494.400000000001</v>
      </c>
      <c r="Y2000" s="465">
        <v>21896.6</v>
      </c>
      <c r="AA2000" s="474">
        <v>31734.25</v>
      </c>
      <c r="AB2000" s="474">
        <v>19040.55</v>
      </c>
      <c r="AD2000" s="474">
        <v>27595</v>
      </c>
      <c r="AE2000" s="474">
        <v>16557</v>
      </c>
      <c r="AG2000" s="474">
        <v>27595</v>
      </c>
      <c r="AH2000" s="474">
        <v>16557</v>
      </c>
      <c r="AP2000" s="535"/>
    </row>
    <row r="2001" spans="1:42" ht="24" customHeight="1" outlineLevel="1" x14ac:dyDescent="0.25">
      <c r="A2001" s="493"/>
      <c r="B2001" s="471" t="s">
        <v>8959</v>
      </c>
      <c r="C2001" s="469" t="s">
        <v>4641</v>
      </c>
      <c r="E2001" s="472" t="s">
        <v>8924</v>
      </c>
      <c r="F2001" s="469" t="s">
        <v>4455</v>
      </c>
      <c r="G2001" s="468">
        <v>9</v>
      </c>
      <c r="H2001" s="468">
        <v>4.95</v>
      </c>
      <c r="I2001" s="468">
        <v>5.72</v>
      </c>
      <c r="M2001" s="474">
        <f t="shared" si="114"/>
        <v>0</v>
      </c>
      <c r="N2001" s="474">
        <f t="shared" si="112"/>
        <v>0</v>
      </c>
      <c r="P2001" s="488">
        <v>0.72</v>
      </c>
      <c r="R2001" s="474">
        <v>0</v>
      </c>
      <c r="S2001" s="474">
        <v>0</v>
      </c>
      <c r="U2001" s="474">
        <v>0</v>
      </c>
      <c r="V2001" s="474">
        <v>0</v>
      </c>
      <c r="X2001" s="465">
        <v>0</v>
      </c>
      <c r="Y2001" s="465">
        <v>0</v>
      </c>
      <c r="AA2001" s="474">
        <v>0</v>
      </c>
      <c r="AB2001" s="474">
        <v>0</v>
      </c>
      <c r="AD2001" s="474"/>
      <c r="AE2001" s="474"/>
      <c r="AG2001" s="474"/>
      <c r="AH2001" s="474"/>
      <c r="AP2001" s="535"/>
    </row>
    <row r="2002" spans="1:42" ht="24" customHeight="1" outlineLevel="1" x14ac:dyDescent="0.25">
      <c r="A2002" s="493"/>
      <c r="B2002" s="471" t="s">
        <v>19879</v>
      </c>
      <c r="C2002" s="469" t="s">
        <v>4641</v>
      </c>
      <c r="E2002" s="472" t="s">
        <v>19872</v>
      </c>
      <c r="F2002" s="469" t="s">
        <v>4455</v>
      </c>
      <c r="G2002" s="468">
        <v>9</v>
      </c>
      <c r="H2002" s="468">
        <v>4.95</v>
      </c>
      <c r="I2002" s="468">
        <v>5.72</v>
      </c>
      <c r="M2002" s="474">
        <f t="shared" si="114"/>
        <v>0</v>
      </c>
      <c r="N2002" s="474">
        <f t="shared" si="112"/>
        <v>0</v>
      </c>
      <c r="P2002" s="488">
        <v>0.75</v>
      </c>
      <c r="R2002" s="474">
        <v>0</v>
      </c>
      <c r="S2002" s="474">
        <v>0</v>
      </c>
      <c r="U2002" s="474">
        <v>0</v>
      </c>
      <c r="V2002" s="474">
        <v>0</v>
      </c>
      <c r="X2002" s="465">
        <v>0</v>
      </c>
      <c r="Y2002" s="465">
        <v>0</v>
      </c>
      <c r="AA2002" s="474">
        <v>0</v>
      </c>
      <c r="AB2002" s="474">
        <v>0</v>
      </c>
      <c r="AD2002" s="474"/>
      <c r="AE2002" s="474"/>
      <c r="AG2002" s="474"/>
      <c r="AH2002" s="474"/>
      <c r="AP2002" s="535"/>
    </row>
    <row r="2003" spans="1:42" s="466" customFormat="1" ht="24" customHeight="1" outlineLevel="1" x14ac:dyDescent="0.25">
      <c r="A2003" s="492"/>
      <c r="B2003" s="462" t="s">
        <v>228</v>
      </c>
      <c r="C2003" s="461" t="s">
        <v>4641</v>
      </c>
      <c r="D2003" s="461"/>
      <c r="E2003" s="466" t="s">
        <v>8863</v>
      </c>
      <c r="F2003" s="461" t="s">
        <v>4455</v>
      </c>
      <c r="G2003" s="464">
        <v>12</v>
      </c>
      <c r="H2003" s="464">
        <v>6.55</v>
      </c>
      <c r="I2003" s="464">
        <v>7.55</v>
      </c>
      <c r="J2003" s="464">
        <v>8640</v>
      </c>
      <c r="K2003" s="461">
        <v>540</v>
      </c>
      <c r="L2003" s="464"/>
      <c r="M2003" s="474">
        <f t="shared" si="114"/>
        <v>57254.47</v>
      </c>
      <c r="N2003" s="474">
        <f t="shared" si="112"/>
        <v>34352.682000000001</v>
      </c>
      <c r="O2003" s="514"/>
      <c r="P2003" s="486">
        <v>0.6</v>
      </c>
      <c r="Q2003" s="514"/>
      <c r="R2003" s="474">
        <v>46244</v>
      </c>
      <c r="S2003" s="474">
        <v>27746.36</v>
      </c>
      <c r="T2003" s="514"/>
      <c r="U2003" s="474">
        <v>46244</v>
      </c>
      <c r="V2003" s="474">
        <v>27746.36</v>
      </c>
      <c r="W2003" s="514"/>
      <c r="X2003" s="465">
        <v>44041.9</v>
      </c>
      <c r="Y2003" s="465">
        <v>26425.1</v>
      </c>
      <c r="Z2003" s="514"/>
      <c r="AA2003" s="465">
        <v>38297.300000000003</v>
      </c>
      <c r="AB2003" s="465">
        <v>22978.38</v>
      </c>
      <c r="AC2003" s="514"/>
      <c r="AD2003" s="465">
        <v>33302</v>
      </c>
      <c r="AE2003" s="465">
        <v>19981.2</v>
      </c>
      <c r="AF2003" s="514"/>
      <c r="AG2003" s="465">
        <v>33302</v>
      </c>
      <c r="AH2003" s="465">
        <v>19981.2</v>
      </c>
      <c r="AI2003" s="530"/>
      <c r="AJ2003" s="533"/>
      <c r="AK2003" s="533"/>
      <c r="AL2003" s="533"/>
      <c r="AM2003" s="533"/>
      <c r="AN2003" s="533"/>
      <c r="AO2003" s="533"/>
      <c r="AP2003" s="534"/>
    </row>
    <row r="2004" spans="1:42" ht="24" customHeight="1" outlineLevel="1" x14ac:dyDescent="0.25">
      <c r="A2004" s="493"/>
      <c r="B2004" s="471" t="s">
        <v>8960</v>
      </c>
      <c r="C2004" s="469" t="s">
        <v>4641</v>
      </c>
      <c r="E2004" s="472" t="s">
        <v>9487</v>
      </c>
      <c r="F2004" s="469" t="s">
        <v>4455</v>
      </c>
      <c r="G2004" s="468">
        <v>12</v>
      </c>
      <c r="H2004" s="468">
        <v>6.55</v>
      </c>
      <c r="I2004" s="468">
        <v>7.55</v>
      </c>
      <c r="M2004" s="474">
        <f t="shared" si="114"/>
        <v>82542.590000000011</v>
      </c>
      <c r="N2004" s="474">
        <f t="shared" si="112"/>
        <v>61906.942500000005</v>
      </c>
      <c r="P2004" s="488">
        <v>0.75</v>
      </c>
      <c r="R2004" s="474">
        <v>66669.02</v>
      </c>
      <c r="S2004" s="474">
        <v>48171.38</v>
      </c>
      <c r="U2004" s="474">
        <v>66669.02</v>
      </c>
      <c r="V2004" s="474">
        <v>48171.38</v>
      </c>
      <c r="X2004" s="465">
        <v>63494.3</v>
      </c>
      <c r="Y2004" s="465">
        <v>45877.5</v>
      </c>
      <c r="AA2004" s="474">
        <v>55212.42</v>
      </c>
      <c r="AB2004" s="474">
        <v>39893.5</v>
      </c>
      <c r="AD2004" s="474">
        <v>48010.8</v>
      </c>
      <c r="AE2004" s="474">
        <v>34690</v>
      </c>
      <c r="AG2004" s="474">
        <v>48010.8</v>
      </c>
      <c r="AH2004" s="474">
        <v>34690</v>
      </c>
      <c r="AP2004" s="535"/>
    </row>
    <row r="2005" spans="1:42" ht="24" customHeight="1" outlineLevel="1" x14ac:dyDescent="0.25">
      <c r="A2005" s="493"/>
      <c r="B2005" s="471" t="s">
        <v>8961</v>
      </c>
      <c r="C2005" s="469" t="s">
        <v>4641</v>
      </c>
      <c r="E2005" s="472" t="s">
        <v>8919</v>
      </c>
      <c r="F2005" s="469" t="s">
        <v>4455</v>
      </c>
      <c r="G2005" s="468">
        <v>12</v>
      </c>
      <c r="H2005" s="468">
        <v>6.55</v>
      </c>
      <c r="I2005" s="468">
        <v>7.55</v>
      </c>
      <c r="M2005" s="474">
        <f t="shared" si="114"/>
        <v>78216.97</v>
      </c>
      <c r="N2005" s="474">
        <f t="shared" si="112"/>
        <v>56316.218399999998</v>
      </c>
      <c r="P2005" s="488">
        <v>0.72</v>
      </c>
      <c r="R2005" s="474">
        <v>63175.25</v>
      </c>
      <c r="S2005" s="474">
        <v>44677.61</v>
      </c>
      <c r="U2005" s="474">
        <v>63175.25</v>
      </c>
      <c r="V2005" s="474">
        <v>44677.61</v>
      </c>
      <c r="X2005" s="465">
        <v>60166.9</v>
      </c>
      <c r="Y2005" s="465">
        <v>42550.1</v>
      </c>
      <c r="AA2005" s="474">
        <v>52319.02</v>
      </c>
      <c r="AB2005" s="474">
        <v>37000.1</v>
      </c>
      <c r="AD2005" s="474">
        <v>45494.8</v>
      </c>
      <c r="AE2005" s="474">
        <v>32174</v>
      </c>
      <c r="AG2005" s="474">
        <v>45494.8</v>
      </c>
      <c r="AH2005" s="474">
        <v>32174</v>
      </c>
      <c r="AP2005" s="535"/>
    </row>
    <row r="2006" spans="1:42" ht="24" customHeight="1" outlineLevel="1" x14ac:dyDescent="0.25">
      <c r="A2006" s="493"/>
      <c r="B2006" s="471" t="s">
        <v>8962</v>
      </c>
      <c r="C2006" s="469" t="s">
        <v>4641</v>
      </c>
      <c r="E2006" s="472" t="s">
        <v>9488</v>
      </c>
      <c r="F2006" s="469" t="s">
        <v>4455</v>
      </c>
      <c r="G2006" s="468">
        <v>12</v>
      </c>
      <c r="H2006" s="468">
        <v>6.55</v>
      </c>
      <c r="I2006" s="468">
        <v>7.55</v>
      </c>
      <c r="M2006" s="474">
        <f t="shared" si="114"/>
        <v>61580.090000000004</v>
      </c>
      <c r="N2006" s="474">
        <f t="shared" si="112"/>
        <v>38795.456700000002</v>
      </c>
      <c r="P2006" s="488">
        <v>0.63</v>
      </c>
      <c r="R2006" s="474">
        <v>49737.77</v>
      </c>
      <c r="S2006" s="474">
        <v>31240.13</v>
      </c>
      <c r="U2006" s="474">
        <v>49737.77</v>
      </c>
      <c r="V2006" s="474">
        <v>31240.13</v>
      </c>
      <c r="X2006" s="465">
        <v>47369.3</v>
      </c>
      <c r="Y2006" s="465">
        <v>29752.5</v>
      </c>
      <c r="AA2006" s="474">
        <v>41190.699999999997</v>
      </c>
      <c r="AB2006" s="474">
        <v>25871.78</v>
      </c>
      <c r="AD2006" s="474">
        <v>35818</v>
      </c>
      <c r="AE2006" s="474">
        <v>22497.200000000001</v>
      </c>
      <c r="AG2006" s="474">
        <v>35818</v>
      </c>
      <c r="AH2006" s="474">
        <v>22497.200000000001</v>
      </c>
      <c r="AP2006" s="535"/>
    </row>
    <row r="2007" spans="1:42" ht="24" customHeight="1" outlineLevel="1" x14ac:dyDescent="0.25">
      <c r="A2007" s="493"/>
      <c r="B2007" s="471" t="s">
        <v>8963</v>
      </c>
      <c r="C2007" s="469" t="s">
        <v>4641</v>
      </c>
      <c r="E2007" s="472" t="s">
        <v>8922</v>
      </c>
      <c r="F2007" s="469" t="s">
        <v>4455</v>
      </c>
      <c r="G2007" s="468">
        <v>12</v>
      </c>
      <c r="H2007" s="468">
        <v>6.55</v>
      </c>
      <c r="I2007" s="468">
        <v>7.55</v>
      </c>
      <c r="M2007" s="474">
        <f t="shared" si="114"/>
        <v>64698.790000000008</v>
      </c>
      <c r="N2007" s="474">
        <f t="shared" si="112"/>
        <v>40760.237700000005</v>
      </c>
      <c r="P2007" s="488">
        <v>0.63</v>
      </c>
      <c r="R2007" s="474">
        <v>52256.72</v>
      </c>
      <c r="S2007" s="474">
        <v>31354.05</v>
      </c>
      <c r="U2007" s="474">
        <v>52256.72</v>
      </c>
      <c r="V2007" s="474">
        <v>31354.05</v>
      </c>
      <c r="X2007" s="465">
        <v>49768.3</v>
      </c>
      <c r="Y2007" s="465">
        <v>29861</v>
      </c>
      <c r="AA2007" s="474">
        <v>43276.800000000003</v>
      </c>
      <c r="AB2007" s="474">
        <v>25966.080000000002</v>
      </c>
      <c r="AD2007" s="474">
        <v>37632</v>
      </c>
      <c r="AE2007" s="474">
        <v>22579.200000000001</v>
      </c>
      <c r="AG2007" s="474">
        <v>37632</v>
      </c>
      <c r="AH2007" s="474">
        <v>22579.200000000001</v>
      </c>
      <c r="AP2007" s="535"/>
    </row>
    <row r="2008" spans="1:42" ht="24" customHeight="1" outlineLevel="1" x14ac:dyDescent="0.25">
      <c r="A2008" s="493"/>
      <c r="B2008" s="471" t="s">
        <v>8964</v>
      </c>
      <c r="C2008" s="469" t="s">
        <v>4641</v>
      </c>
      <c r="E2008" s="472" t="s">
        <v>8924</v>
      </c>
      <c r="F2008" s="469" t="s">
        <v>4455</v>
      </c>
      <c r="G2008" s="468">
        <v>12</v>
      </c>
      <c r="H2008" s="468">
        <v>6.55</v>
      </c>
      <c r="I2008" s="468">
        <v>7.55</v>
      </c>
      <c r="M2008" s="474">
        <f t="shared" si="114"/>
        <v>0</v>
      </c>
      <c r="N2008" s="474">
        <f t="shared" si="112"/>
        <v>0</v>
      </c>
      <c r="P2008" s="488">
        <v>0.72</v>
      </c>
      <c r="R2008" s="474">
        <v>0</v>
      </c>
      <c r="S2008" s="474">
        <v>0</v>
      </c>
      <c r="U2008" s="474">
        <v>0</v>
      </c>
      <c r="V2008" s="474">
        <v>0</v>
      </c>
      <c r="X2008" s="465">
        <v>0</v>
      </c>
      <c r="Y2008" s="465">
        <v>0</v>
      </c>
      <c r="AA2008" s="474">
        <v>0</v>
      </c>
      <c r="AB2008" s="474">
        <v>0</v>
      </c>
      <c r="AD2008" s="474"/>
      <c r="AE2008" s="474"/>
      <c r="AG2008" s="474"/>
      <c r="AH2008" s="474"/>
      <c r="AP2008" s="535"/>
    </row>
    <row r="2009" spans="1:42" ht="24" customHeight="1" outlineLevel="1" x14ac:dyDescent="0.25">
      <c r="A2009" s="493"/>
      <c r="B2009" s="471" t="s">
        <v>19880</v>
      </c>
      <c r="C2009" s="469" t="s">
        <v>4641</v>
      </c>
      <c r="E2009" s="472" t="s">
        <v>19872</v>
      </c>
      <c r="F2009" s="469" t="s">
        <v>4455</v>
      </c>
      <c r="G2009" s="468">
        <v>12</v>
      </c>
      <c r="H2009" s="468">
        <v>6.55</v>
      </c>
      <c r="I2009" s="468">
        <v>7.55</v>
      </c>
      <c r="M2009" s="474">
        <f t="shared" si="114"/>
        <v>0</v>
      </c>
      <c r="N2009" s="474">
        <f t="shared" si="112"/>
        <v>0</v>
      </c>
      <c r="P2009" s="488">
        <v>0.75</v>
      </c>
      <c r="R2009" s="474">
        <v>0</v>
      </c>
      <c r="S2009" s="474">
        <v>0</v>
      </c>
      <c r="U2009" s="474">
        <v>0</v>
      </c>
      <c r="V2009" s="474">
        <v>0</v>
      </c>
      <c r="X2009" s="465">
        <v>0</v>
      </c>
      <c r="Y2009" s="465">
        <v>0</v>
      </c>
      <c r="AA2009" s="474">
        <v>0</v>
      </c>
      <c r="AB2009" s="474">
        <v>0</v>
      </c>
      <c r="AD2009" s="474"/>
      <c r="AE2009" s="474"/>
      <c r="AG2009" s="474"/>
      <c r="AH2009" s="474"/>
      <c r="AP2009" s="535"/>
    </row>
    <row r="2010" spans="1:42" s="466" customFormat="1" ht="24" customHeight="1" outlineLevel="1" x14ac:dyDescent="0.25">
      <c r="A2010" s="492"/>
      <c r="B2010" s="462" t="s">
        <v>229</v>
      </c>
      <c r="C2010" s="461" t="s">
        <v>4641</v>
      </c>
      <c r="D2010" s="461"/>
      <c r="E2010" s="466" t="s">
        <v>8863</v>
      </c>
      <c r="F2010" s="461" t="s">
        <v>4455</v>
      </c>
      <c r="G2010" s="464">
        <v>15</v>
      </c>
      <c r="H2010" s="464">
        <v>8.1999999999999993</v>
      </c>
      <c r="I2010" s="464">
        <v>9.5</v>
      </c>
      <c r="J2010" s="464">
        <v>9792</v>
      </c>
      <c r="K2010" s="461">
        <v>612</v>
      </c>
      <c r="L2010" s="464"/>
      <c r="M2010" s="474">
        <f t="shared" si="114"/>
        <v>64884.56</v>
      </c>
      <c r="N2010" s="474">
        <f t="shared" si="112"/>
        <v>38930.735999999997</v>
      </c>
      <c r="O2010" s="519"/>
      <c r="P2010" s="486">
        <v>0.6</v>
      </c>
      <c r="Q2010" s="514"/>
      <c r="R2010" s="474">
        <v>52406.76</v>
      </c>
      <c r="S2010" s="474">
        <v>31444.04</v>
      </c>
      <c r="T2010" s="514"/>
      <c r="U2010" s="474">
        <v>52406.76</v>
      </c>
      <c r="V2010" s="474">
        <v>31444.04</v>
      </c>
      <c r="W2010" s="514"/>
      <c r="X2010" s="465">
        <v>49911.199999999997</v>
      </c>
      <c r="Y2010" s="465">
        <v>29946.7</v>
      </c>
      <c r="Z2010" s="514"/>
      <c r="AA2010" s="465">
        <v>43401</v>
      </c>
      <c r="AB2010" s="465">
        <v>26040.6</v>
      </c>
      <c r="AC2010" s="514"/>
      <c r="AD2010" s="465">
        <v>37740</v>
      </c>
      <c r="AE2010" s="465">
        <v>22644</v>
      </c>
      <c r="AF2010" s="514"/>
      <c r="AG2010" s="465">
        <v>37740</v>
      </c>
      <c r="AH2010" s="465">
        <v>22644</v>
      </c>
      <c r="AI2010" s="530"/>
      <c r="AJ2010" s="533"/>
      <c r="AK2010" s="533"/>
      <c r="AL2010" s="533"/>
      <c r="AM2010" s="533"/>
      <c r="AN2010" s="533"/>
      <c r="AO2010" s="533"/>
      <c r="AP2010" s="534"/>
    </row>
    <row r="2011" spans="1:42" ht="24" customHeight="1" outlineLevel="1" x14ac:dyDescent="0.25">
      <c r="A2011" s="493"/>
      <c r="B2011" s="471" t="s">
        <v>8965</v>
      </c>
      <c r="C2011" s="469" t="s">
        <v>4641</v>
      </c>
      <c r="E2011" s="472" t="s">
        <v>9487</v>
      </c>
      <c r="F2011" s="469" t="s">
        <v>4455</v>
      </c>
      <c r="G2011" s="468">
        <v>15</v>
      </c>
      <c r="H2011" s="468">
        <v>8.1999999999999993</v>
      </c>
      <c r="I2011" s="468">
        <v>9.5</v>
      </c>
      <c r="M2011" s="474">
        <f t="shared" si="114"/>
        <v>99178.69</v>
      </c>
      <c r="N2011" s="474">
        <f t="shared" si="112"/>
        <v>74384.017500000002</v>
      </c>
      <c r="O2011" s="519"/>
      <c r="P2011" s="488">
        <v>0.75</v>
      </c>
      <c r="R2011" s="474">
        <v>80105.87</v>
      </c>
      <c r="S2011" s="474">
        <v>59143.14</v>
      </c>
      <c r="U2011" s="474">
        <v>80105.87</v>
      </c>
      <c r="V2011" s="474">
        <v>59143.14</v>
      </c>
      <c r="X2011" s="465">
        <v>76291.3</v>
      </c>
      <c r="Y2011" s="465">
        <v>56326.8</v>
      </c>
      <c r="AA2011" s="474">
        <v>66340.22</v>
      </c>
      <c r="AB2011" s="474">
        <v>48979.82</v>
      </c>
      <c r="AD2011" s="474">
        <v>57687.15</v>
      </c>
      <c r="AE2011" s="474">
        <v>42591.15</v>
      </c>
      <c r="AG2011" s="474">
        <v>57687.15</v>
      </c>
      <c r="AH2011" s="474">
        <v>42591.15</v>
      </c>
      <c r="AP2011" s="535"/>
    </row>
    <row r="2012" spans="1:42" ht="24" customHeight="1" outlineLevel="1" x14ac:dyDescent="0.25">
      <c r="A2012" s="493"/>
      <c r="B2012" s="471" t="s">
        <v>8966</v>
      </c>
      <c r="C2012" s="469" t="s">
        <v>4641</v>
      </c>
      <c r="E2012" s="472" t="s">
        <v>8919</v>
      </c>
      <c r="F2012" s="469" t="s">
        <v>4455</v>
      </c>
      <c r="G2012" s="468">
        <v>15</v>
      </c>
      <c r="H2012" s="468">
        <v>8.1999999999999993</v>
      </c>
      <c r="I2012" s="468">
        <v>9.5</v>
      </c>
      <c r="M2012" s="474">
        <f t="shared" si="114"/>
        <v>93962.44</v>
      </c>
      <c r="N2012" s="474">
        <f t="shared" si="112"/>
        <v>67652.9568</v>
      </c>
      <c r="O2012" s="519"/>
      <c r="P2012" s="488">
        <v>0.72</v>
      </c>
      <c r="R2012" s="474">
        <v>75892.740000000005</v>
      </c>
      <c r="S2012" s="474">
        <v>54930.02</v>
      </c>
      <c r="U2012" s="474">
        <v>75892.740000000005</v>
      </c>
      <c r="V2012" s="474">
        <v>54930.02</v>
      </c>
      <c r="X2012" s="465">
        <v>72278.8</v>
      </c>
      <c r="Y2012" s="465">
        <v>52314.3</v>
      </c>
      <c r="AA2012" s="474">
        <v>62851.12</v>
      </c>
      <c r="AB2012" s="474">
        <v>45490.720000000001</v>
      </c>
      <c r="AD2012" s="474">
        <v>54653.15</v>
      </c>
      <c r="AE2012" s="474">
        <v>39557.15</v>
      </c>
      <c r="AG2012" s="474">
        <v>54653.15</v>
      </c>
      <c r="AH2012" s="474">
        <v>39557.15</v>
      </c>
      <c r="AP2012" s="535"/>
    </row>
    <row r="2013" spans="1:42" ht="24" customHeight="1" outlineLevel="1" x14ac:dyDescent="0.25">
      <c r="A2013" s="493"/>
      <c r="B2013" s="471" t="s">
        <v>8967</v>
      </c>
      <c r="C2013" s="469" t="s">
        <v>4641</v>
      </c>
      <c r="E2013" s="472" t="s">
        <v>9488</v>
      </c>
      <c r="F2013" s="469" t="s">
        <v>4455</v>
      </c>
      <c r="G2013" s="468">
        <v>15</v>
      </c>
      <c r="H2013" s="468">
        <v>8.1999999999999993</v>
      </c>
      <c r="I2013" s="468">
        <v>9.5</v>
      </c>
      <c r="M2013" s="474">
        <f t="shared" si="114"/>
        <v>70100.680000000008</v>
      </c>
      <c r="N2013" s="474">
        <f t="shared" si="112"/>
        <v>44163.428400000004</v>
      </c>
      <c r="O2013" s="519"/>
      <c r="P2013" s="488">
        <v>0.63</v>
      </c>
      <c r="R2013" s="474">
        <v>56619.78</v>
      </c>
      <c r="S2013" s="474">
        <v>35657.160000000003</v>
      </c>
      <c r="U2013" s="474">
        <v>56619.78</v>
      </c>
      <c r="V2013" s="474">
        <v>35657.160000000003</v>
      </c>
      <c r="X2013" s="465">
        <v>53923.6</v>
      </c>
      <c r="Y2013" s="465">
        <v>33959.199999999997</v>
      </c>
      <c r="AA2013" s="474">
        <v>46890.1</v>
      </c>
      <c r="AB2013" s="474">
        <v>29529.7</v>
      </c>
      <c r="AD2013" s="474">
        <v>40774</v>
      </c>
      <c r="AE2013" s="474">
        <v>25678</v>
      </c>
      <c r="AG2013" s="474">
        <v>40774</v>
      </c>
      <c r="AH2013" s="474">
        <v>25678</v>
      </c>
      <c r="AP2013" s="535"/>
    </row>
    <row r="2014" spans="1:42" ht="24" customHeight="1" outlineLevel="1" x14ac:dyDescent="0.25">
      <c r="A2014" s="493"/>
      <c r="B2014" s="471" t="s">
        <v>8968</v>
      </c>
      <c r="C2014" s="469" t="s">
        <v>4641</v>
      </c>
      <c r="E2014" s="472" t="s">
        <v>8922</v>
      </c>
      <c r="F2014" s="469" t="s">
        <v>4455</v>
      </c>
      <c r="G2014" s="468">
        <v>15</v>
      </c>
      <c r="H2014" s="468">
        <v>8.1999999999999993</v>
      </c>
      <c r="I2014" s="468">
        <v>9.5</v>
      </c>
      <c r="M2014" s="474">
        <f t="shared" si="114"/>
        <v>73320.91</v>
      </c>
      <c r="N2014" s="474">
        <f t="shared" si="112"/>
        <v>46192.173300000002</v>
      </c>
      <c r="O2014" s="519"/>
      <c r="P2014" s="488">
        <v>0.63</v>
      </c>
      <c r="R2014" s="474">
        <v>59220.74</v>
      </c>
      <c r="S2014" s="474">
        <v>35532.42</v>
      </c>
      <c r="U2014" s="474">
        <v>59220.74</v>
      </c>
      <c r="V2014" s="474">
        <v>35532.42</v>
      </c>
      <c r="X2014" s="465">
        <v>56400.7</v>
      </c>
      <c r="Y2014" s="465">
        <v>33840.400000000001</v>
      </c>
      <c r="AA2014" s="474">
        <v>49044.05</v>
      </c>
      <c r="AB2014" s="474">
        <v>29426.43</v>
      </c>
      <c r="AD2014" s="474">
        <v>42647</v>
      </c>
      <c r="AE2014" s="474">
        <v>25588.2</v>
      </c>
      <c r="AG2014" s="474">
        <v>42647</v>
      </c>
      <c r="AH2014" s="474">
        <v>25588.2</v>
      </c>
      <c r="AP2014" s="535"/>
    </row>
    <row r="2015" spans="1:42" ht="24" customHeight="1" outlineLevel="1" x14ac:dyDescent="0.25">
      <c r="A2015" s="493"/>
      <c r="B2015" s="471" t="s">
        <v>8969</v>
      </c>
      <c r="C2015" s="469" t="s">
        <v>4641</v>
      </c>
      <c r="E2015" s="472" t="s">
        <v>8924</v>
      </c>
      <c r="F2015" s="469" t="s">
        <v>4455</v>
      </c>
      <c r="G2015" s="468">
        <v>15</v>
      </c>
      <c r="H2015" s="468">
        <v>8.1999999999999993</v>
      </c>
      <c r="I2015" s="468">
        <v>9.5</v>
      </c>
      <c r="M2015" s="474">
        <f>M2010+11852</f>
        <v>76736.56</v>
      </c>
      <c r="N2015" s="474">
        <f t="shared" ref="N2015:N2078" si="115">M2015*P2015</f>
        <v>57552.42</v>
      </c>
      <c r="O2015" s="519"/>
      <c r="P2015" s="488">
        <v>0.75</v>
      </c>
      <c r="R2015" s="474">
        <v>0</v>
      </c>
      <c r="S2015" s="474">
        <v>0</v>
      </c>
      <c r="U2015" s="474">
        <v>0</v>
      </c>
      <c r="V2015" s="474">
        <v>0</v>
      </c>
      <c r="X2015" s="465">
        <v>0</v>
      </c>
      <c r="Y2015" s="465">
        <v>0</v>
      </c>
      <c r="AA2015" s="474">
        <v>0</v>
      </c>
      <c r="AB2015" s="474">
        <v>0</v>
      </c>
      <c r="AD2015" s="474"/>
      <c r="AE2015" s="474"/>
      <c r="AG2015" s="474"/>
      <c r="AH2015" s="474"/>
      <c r="AP2015" s="535"/>
    </row>
    <row r="2016" spans="1:42" ht="24" customHeight="1" outlineLevel="1" x14ac:dyDescent="0.25">
      <c r="A2016" s="493"/>
      <c r="B2016" s="471" t="s">
        <v>19881</v>
      </c>
      <c r="C2016" s="469" t="s">
        <v>4641</v>
      </c>
      <c r="E2016" s="472" t="s">
        <v>19872</v>
      </c>
      <c r="F2016" s="469" t="s">
        <v>4455</v>
      </c>
      <c r="G2016" s="468">
        <v>15</v>
      </c>
      <c r="H2016" s="468">
        <v>8.1999999999999993</v>
      </c>
      <c r="I2016" s="468">
        <v>9.5</v>
      </c>
      <c r="M2016" s="474">
        <f>M2015+5616.12</f>
        <v>82352.679999999993</v>
      </c>
      <c r="N2016" s="474">
        <f t="shared" si="115"/>
        <v>61764.509999999995</v>
      </c>
      <c r="O2016" s="519"/>
      <c r="P2016" s="488">
        <v>0.75</v>
      </c>
      <c r="R2016" s="474">
        <v>0</v>
      </c>
      <c r="S2016" s="474">
        <v>0</v>
      </c>
      <c r="U2016" s="474">
        <v>0</v>
      </c>
      <c r="V2016" s="474">
        <v>0</v>
      </c>
      <c r="X2016" s="465">
        <v>0</v>
      </c>
      <c r="Y2016" s="465">
        <v>0</v>
      </c>
      <c r="AA2016" s="474">
        <v>0</v>
      </c>
      <c r="AB2016" s="474">
        <v>0</v>
      </c>
      <c r="AD2016" s="474"/>
      <c r="AE2016" s="474"/>
      <c r="AG2016" s="474"/>
      <c r="AH2016" s="474"/>
      <c r="AP2016" s="535"/>
    </row>
    <row r="2017" spans="1:42" s="466" customFormat="1" ht="24" customHeight="1" outlineLevel="1" x14ac:dyDescent="0.25">
      <c r="A2017" s="492"/>
      <c r="B2017" s="462" t="s">
        <v>4856</v>
      </c>
      <c r="C2017" s="461" t="s">
        <v>4641</v>
      </c>
      <c r="D2017" s="461"/>
      <c r="E2017" s="466" t="s">
        <v>8970</v>
      </c>
      <c r="F2017" s="461" t="s">
        <v>4455</v>
      </c>
      <c r="G2017" s="464">
        <v>4</v>
      </c>
      <c r="H2017" s="464" t="s">
        <v>4616</v>
      </c>
      <c r="I2017" s="464" t="s">
        <v>4616</v>
      </c>
      <c r="J2017" s="464">
        <v>736</v>
      </c>
      <c r="K2017" s="461">
        <v>46</v>
      </c>
      <c r="L2017" s="464"/>
      <c r="M2017" s="474">
        <f t="shared" ref="M2017:M2047" si="116">X2017*$O$3</f>
        <v>5470.66</v>
      </c>
      <c r="N2017" s="474">
        <f t="shared" si="115"/>
        <v>3282.3959999999997</v>
      </c>
      <c r="O2017" s="514"/>
      <c r="P2017" s="486">
        <v>0.6</v>
      </c>
      <c r="Q2017" s="514"/>
      <c r="R2017" s="474">
        <v>4418.6099999999997</v>
      </c>
      <c r="S2017" s="474">
        <v>2651.15</v>
      </c>
      <c r="T2017" s="514"/>
      <c r="U2017" s="474">
        <v>4418.6099999999997</v>
      </c>
      <c r="V2017" s="474">
        <v>2651.15</v>
      </c>
      <c r="W2017" s="514"/>
      <c r="X2017" s="465">
        <v>4208.2</v>
      </c>
      <c r="Y2017" s="465">
        <v>2524.9</v>
      </c>
      <c r="Z2017" s="514"/>
      <c r="AA2017" s="465">
        <v>3659.3</v>
      </c>
      <c r="AB2017" s="465">
        <v>2195.58</v>
      </c>
      <c r="AC2017" s="514"/>
      <c r="AD2017" s="465">
        <v>3182</v>
      </c>
      <c r="AE2017" s="465">
        <v>1909.1999999999998</v>
      </c>
      <c r="AF2017" s="514"/>
      <c r="AG2017" s="465">
        <v>3182</v>
      </c>
      <c r="AH2017" s="465">
        <v>1909.1999999999998</v>
      </c>
      <c r="AI2017" s="530"/>
      <c r="AJ2017" s="533"/>
      <c r="AK2017" s="533"/>
      <c r="AL2017" s="533"/>
      <c r="AM2017" s="533"/>
      <c r="AN2017" s="533"/>
      <c r="AO2017" s="533"/>
      <c r="AP2017" s="534"/>
    </row>
    <row r="2018" spans="1:42" ht="24" customHeight="1" outlineLevel="1" x14ac:dyDescent="0.25">
      <c r="A2018" s="493"/>
      <c r="B2018" s="471" t="s">
        <v>8974</v>
      </c>
      <c r="C2018" s="469" t="s">
        <v>4641</v>
      </c>
      <c r="E2018" s="472" t="s">
        <v>9489</v>
      </c>
      <c r="F2018" s="469" t="s">
        <v>4455</v>
      </c>
      <c r="G2018" s="468">
        <v>4</v>
      </c>
      <c r="H2018" s="468" t="s">
        <v>4616</v>
      </c>
      <c r="I2018" s="468" t="s">
        <v>4616</v>
      </c>
      <c r="M2018" s="474">
        <f t="shared" si="116"/>
        <v>8323.25</v>
      </c>
      <c r="N2018" s="474">
        <f t="shared" si="115"/>
        <v>6242.4375</v>
      </c>
      <c r="P2018" s="488">
        <v>0.75</v>
      </c>
      <c r="R2018" s="474">
        <v>6722.63</v>
      </c>
      <c r="S2018" s="474">
        <v>4955.16</v>
      </c>
      <c r="U2018" s="474">
        <v>6722.63</v>
      </c>
      <c r="V2018" s="474">
        <v>4955.16</v>
      </c>
      <c r="X2018" s="465">
        <v>6402.5</v>
      </c>
      <c r="Y2018" s="465">
        <v>4719.2</v>
      </c>
      <c r="AA2018" s="474">
        <v>5567.38</v>
      </c>
      <c r="AB2018" s="474">
        <v>4103.66</v>
      </c>
      <c r="AD2018" s="474">
        <v>4841.2</v>
      </c>
      <c r="AE2018" s="474">
        <v>3568.3999999999996</v>
      </c>
      <c r="AG2018" s="474">
        <v>4841.2</v>
      </c>
      <c r="AH2018" s="474">
        <v>3568.3999999999996</v>
      </c>
      <c r="AP2018" s="535"/>
    </row>
    <row r="2019" spans="1:42" ht="24" customHeight="1" outlineLevel="1" x14ac:dyDescent="0.25">
      <c r="A2019" s="493"/>
      <c r="B2019" s="471" t="s">
        <v>8975</v>
      </c>
      <c r="C2019" s="469" t="s">
        <v>4641</v>
      </c>
      <c r="E2019" s="472" t="s">
        <v>8971</v>
      </c>
      <c r="F2019" s="469" t="s">
        <v>4455</v>
      </c>
      <c r="G2019" s="468">
        <v>4</v>
      </c>
      <c r="H2019" s="468" t="s">
        <v>4616</v>
      </c>
      <c r="I2019" s="468" t="s">
        <v>4616</v>
      </c>
      <c r="M2019" s="474">
        <f t="shared" si="116"/>
        <v>7496.32</v>
      </c>
      <c r="N2019" s="474">
        <f t="shared" si="115"/>
        <v>5397.3503999999994</v>
      </c>
      <c r="P2019" s="488">
        <v>0.72</v>
      </c>
      <c r="R2019" s="474">
        <v>6054.72</v>
      </c>
      <c r="S2019" s="474">
        <v>4287.26</v>
      </c>
      <c r="U2019" s="474">
        <v>6054.72</v>
      </c>
      <c r="V2019" s="474">
        <v>4287.26</v>
      </c>
      <c r="X2019" s="465">
        <v>5766.4</v>
      </c>
      <c r="Y2019" s="465">
        <v>4083.1</v>
      </c>
      <c r="AA2019" s="474">
        <v>5014.2299999999996</v>
      </c>
      <c r="AB2019" s="474">
        <v>3550.51</v>
      </c>
      <c r="AD2019" s="474">
        <v>4360.2</v>
      </c>
      <c r="AE2019" s="474">
        <v>3087.3999999999996</v>
      </c>
      <c r="AG2019" s="474">
        <v>4360.2</v>
      </c>
      <c r="AH2019" s="474">
        <v>3087.3999999999996</v>
      </c>
      <c r="AP2019" s="535"/>
    </row>
    <row r="2020" spans="1:42" ht="24" customHeight="1" outlineLevel="1" x14ac:dyDescent="0.25">
      <c r="A2020" s="493"/>
      <c r="B2020" s="471" t="s">
        <v>8976</v>
      </c>
      <c r="C2020" s="469" t="s">
        <v>4641</v>
      </c>
      <c r="E2020" s="472" t="s">
        <v>9490</v>
      </c>
      <c r="F2020" s="469" t="s">
        <v>4455</v>
      </c>
      <c r="G2020" s="468">
        <v>4</v>
      </c>
      <c r="H2020" s="468" t="s">
        <v>4616</v>
      </c>
      <c r="I2020" s="468" t="s">
        <v>4616</v>
      </c>
      <c r="M2020" s="474">
        <f t="shared" si="116"/>
        <v>6297.59</v>
      </c>
      <c r="N2020" s="474">
        <f t="shared" si="115"/>
        <v>3967.4817000000003</v>
      </c>
      <c r="P2020" s="488">
        <v>0.63</v>
      </c>
      <c r="R2020" s="474">
        <v>5086.5200000000004</v>
      </c>
      <c r="S2020" s="474">
        <v>3319.05</v>
      </c>
      <c r="U2020" s="474">
        <v>5086.5200000000004</v>
      </c>
      <c r="V2020" s="474">
        <v>3319.05</v>
      </c>
      <c r="X2020" s="465">
        <v>4844.3</v>
      </c>
      <c r="Y2020" s="465">
        <v>3161</v>
      </c>
      <c r="AA2020" s="474">
        <v>4212.45</v>
      </c>
      <c r="AB2020" s="474">
        <v>2748.73</v>
      </c>
      <c r="AD2020" s="474">
        <v>3663</v>
      </c>
      <c r="AE2020" s="474">
        <v>2390.1999999999998</v>
      </c>
      <c r="AG2020" s="474">
        <v>3663</v>
      </c>
      <c r="AH2020" s="474">
        <v>2390.1999999999998</v>
      </c>
      <c r="AP2020" s="535"/>
    </row>
    <row r="2021" spans="1:42" ht="24" customHeight="1" outlineLevel="1" x14ac:dyDescent="0.25">
      <c r="A2021" s="493"/>
      <c r="B2021" s="471" t="s">
        <v>8977</v>
      </c>
      <c r="C2021" s="469" t="s">
        <v>4641</v>
      </c>
      <c r="E2021" s="472" t="s">
        <v>8972</v>
      </c>
      <c r="F2021" s="469" t="s">
        <v>4455</v>
      </c>
      <c r="G2021" s="468">
        <v>4</v>
      </c>
      <c r="H2021" s="468" t="s">
        <v>4616</v>
      </c>
      <c r="I2021" s="468" t="s">
        <v>4616</v>
      </c>
      <c r="M2021" s="474">
        <f t="shared" si="116"/>
        <v>6182.41</v>
      </c>
      <c r="N2021" s="474">
        <f t="shared" si="115"/>
        <v>3894.9182999999998</v>
      </c>
      <c r="P2021" s="488">
        <v>0.63</v>
      </c>
      <c r="R2021" s="474">
        <v>4993.49</v>
      </c>
      <c r="S2021" s="474">
        <v>2996.07</v>
      </c>
      <c r="U2021" s="474">
        <v>4993.49</v>
      </c>
      <c r="V2021" s="474">
        <v>2996.07</v>
      </c>
      <c r="X2021" s="465">
        <v>4755.7</v>
      </c>
      <c r="Y2021" s="465">
        <v>2853.4</v>
      </c>
      <c r="AA2021" s="474">
        <v>4135.3999999999996</v>
      </c>
      <c r="AB2021" s="474">
        <v>2481.2399999999998</v>
      </c>
      <c r="AD2021" s="474">
        <v>3596</v>
      </c>
      <c r="AE2021" s="474">
        <v>2157.6</v>
      </c>
      <c r="AG2021" s="474">
        <v>3596</v>
      </c>
      <c r="AH2021" s="474">
        <v>2157.6</v>
      </c>
      <c r="AP2021" s="535"/>
    </row>
    <row r="2022" spans="1:42" ht="24" customHeight="1" outlineLevel="1" x14ac:dyDescent="0.25">
      <c r="A2022" s="493"/>
      <c r="B2022" s="471" t="s">
        <v>8978</v>
      </c>
      <c r="C2022" s="469" t="s">
        <v>4641</v>
      </c>
      <c r="E2022" s="472" t="s">
        <v>8973</v>
      </c>
      <c r="F2022" s="469" t="s">
        <v>4455</v>
      </c>
      <c r="G2022" s="468">
        <v>4</v>
      </c>
      <c r="H2022" s="468" t="s">
        <v>4616</v>
      </c>
      <c r="I2022" s="468" t="s">
        <v>4616</v>
      </c>
      <c r="M2022" s="474">
        <f t="shared" si="116"/>
        <v>0</v>
      </c>
      <c r="N2022" s="474">
        <f t="shared" si="115"/>
        <v>0</v>
      </c>
      <c r="P2022" s="488">
        <v>0.72</v>
      </c>
      <c r="R2022" s="474">
        <v>0</v>
      </c>
      <c r="S2022" s="474">
        <v>0</v>
      </c>
      <c r="U2022" s="474">
        <v>0</v>
      </c>
      <c r="V2022" s="474">
        <v>0</v>
      </c>
      <c r="X2022" s="465">
        <v>0</v>
      </c>
      <c r="Y2022" s="465">
        <v>0</v>
      </c>
      <c r="AA2022" s="474">
        <v>0</v>
      </c>
      <c r="AB2022" s="474">
        <v>0</v>
      </c>
      <c r="AD2022" s="474"/>
      <c r="AE2022" s="474"/>
      <c r="AG2022" s="474"/>
      <c r="AH2022" s="474"/>
      <c r="AP2022" s="535"/>
    </row>
    <row r="2023" spans="1:42" ht="24" customHeight="1" outlineLevel="1" x14ac:dyDescent="0.25">
      <c r="A2023" s="493"/>
      <c r="B2023" s="471" t="s">
        <v>19882</v>
      </c>
      <c r="C2023" s="469" t="s">
        <v>4641</v>
      </c>
      <c r="E2023" s="472" t="s">
        <v>19883</v>
      </c>
      <c r="F2023" s="469" t="s">
        <v>4455</v>
      </c>
      <c r="G2023" s="468">
        <v>5</v>
      </c>
      <c r="H2023" s="468" t="s">
        <v>4616</v>
      </c>
      <c r="I2023" s="468" t="s">
        <v>4616</v>
      </c>
      <c r="M2023" s="474">
        <f t="shared" si="116"/>
        <v>0</v>
      </c>
      <c r="N2023" s="474">
        <f t="shared" si="115"/>
        <v>0</v>
      </c>
      <c r="P2023" s="488">
        <v>0.75</v>
      </c>
      <c r="R2023" s="474">
        <v>0</v>
      </c>
      <c r="S2023" s="474">
        <v>0</v>
      </c>
      <c r="U2023" s="474">
        <v>0</v>
      </c>
      <c r="V2023" s="474">
        <v>0</v>
      </c>
      <c r="X2023" s="465">
        <v>0</v>
      </c>
      <c r="Y2023" s="465">
        <v>0</v>
      </c>
      <c r="AA2023" s="474">
        <v>0</v>
      </c>
      <c r="AB2023" s="474">
        <v>0</v>
      </c>
      <c r="AD2023" s="474"/>
      <c r="AE2023" s="474"/>
      <c r="AG2023" s="474"/>
      <c r="AH2023" s="474"/>
      <c r="AP2023" s="535"/>
    </row>
    <row r="2024" spans="1:42" s="466" customFormat="1" ht="24" customHeight="1" outlineLevel="1" x14ac:dyDescent="0.25">
      <c r="A2024" s="492"/>
      <c r="B2024" s="462" t="s">
        <v>8979</v>
      </c>
      <c r="C2024" s="461" t="s">
        <v>4641</v>
      </c>
      <c r="D2024" s="461"/>
      <c r="E2024" s="466" t="s">
        <v>8980</v>
      </c>
      <c r="F2024" s="461" t="s">
        <v>4455</v>
      </c>
      <c r="G2024" s="464">
        <v>7.5</v>
      </c>
      <c r="H2024" s="464">
        <v>5</v>
      </c>
      <c r="I2024" s="464">
        <v>5</v>
      </c>
      <c r="J2024" s="464"/>
      <c r="K2024" s="461"/>
      <c r="L2024" s="464"/>
      <c r="M2024" s="474">
        <f t="shared" si="116"/>
        <v>49560.81</v>
      </c>
      <c r="N2024" s="474">
        <f t="shared" si="115"/>
        <v>29736.485999999997</v>
      </c>
      <c r="O2024" s="514"/>
      <c r="P2024" s="486">
        <v>0.6</v>
      </c>
      <c r="Q2024" s="514"/>
      <c r="R2024" s="474">
        <v>40029.89</v>
      </c>
      <c r="S2024" s="474">
        <v>24017.91</v>
      </c>
      <c r="T2024" s="514"/>
      <c r="U2024" s="474">
        <v>40029.89</v>
      </c>
      <c r="V2024" s="474">
        <v>24017.91</v>
      </c>
      <c r="W2024" s="514"/>
      <c r="X2024" s="465">
        <v>38123.699999999997</v>
      </c>
      <c r="Y2024" s="465">
        <v>22874.2</v>
      </c>
      <c r="Z2024" s="514"/>
      <c r="AA2024" s="465">
        <v>33151.050000000003</v>
      </c>
      <c r="AB2024" s="465">
        <v>19890.63</v>
      </c>
      <c r="AC2024" s="514"/>
      <c r="AD2024" s="465">
        <v>28827</v>
      </c>
      <c r="AE2024" s="465">
        <v>17296.2</v>
      </c>
      <c r="AF2024" s="514"/>
      <c r="AG2024" s="465">
        <v>28827</v>
      </c>
      <c r="AH2024" s="465">
        <v>17296.2</v>
      </c>
      <c r="AI2024" s="530"/>
      <c r="AJ2024" s="533"/>
      <c r="AK2024" s="533"/>
      <c r="AL2024" s="533"/>
      <c r="AM2024" s="533"/>
      <c r="AN2024" s="533"/>
      <c r="AO2024" s="533"/>
      <c r="AP2024" s="534"/>
    </row>
    <row r="2025" spans="1:42" ht="24" customHeight="1" outlineLevel="1" x14ac:dyDescent="0.25">
      <c r="A2025" s="493"/>
      <c r="B2025" s="471" t="s">
        <v>8981</v>
      </c>
      <c r="C2025" s="469" t="s">
        <v>4641</v>
      </c>
      <c r="E2025" s="472" t="s">
        <v>9491</v>
      </c>
      <c r="F2025" s="469" t="s">
        <v>4455</v>
      </c>
      <c r="G2025" s="468">
        <v>7.5</v>
      </c>
      <c r="H2025" s="468">
        <v>5</v>
      </c>
      <c r="I2025" s="468">
        <v>5</v>
      </c>
      <c r="M2025" s="474">
        <f t="shared" si="116"/>
        <v>62223.85</v>
      </c>
      <c r="N2025" s="474">
        <f t="shared" si="115"/>
        <v>46667.887499999997</v>
      </c>
      <c r="P2025" s="488">
        <v>0.75</v>
      </c>
      <c r="R2025" s="474">
        <v>50257.73</v>
      </c>
      <c r="S2025" s="474">
        <v>34245.75</v>
      </c>
      <c r="U2025" s="474">
        <v>50257.73</v>
      </c>
      <c r="V2025" s="474">
        <v>34245.75</v>
      </c>
      <c r="X2025" s="465">
        <v>47864.5</v>
      </c>
      <c r="Y2025" s="465">
        <v>32615</v>
      </c>
      <c r="AA2025" s="474">
        <v>41621.32</v>
      </c>
      <c r="AB2025" s="474">
        <v>28360.9</v>
      </c>
      <c r="AD2025" s="474">
        <v>36192.449999999997</v>
      </c>
      <c r="AE2025" s="474">
        <v>24661.65</v>
      </c>
      <c r="AG2025" s="474">
        <v>36192.449999999997</v>
      </c>
      <c r="AH2025" s="474">
        <v>24661.65</v>
      </c>
      <c r="AP2025" s="535"/>
    </row>
    <row r="2026" spans="1:42" ht="24" customHeight="1" outlineLevel="1" x14ac:dyDescent="0.25">
      <c r="A2026" s="493"/>
      <c r="B2026" s="471" t="s">
        <v>8982</v>
      </c>
      <c r="C2026" s="469" t="s">
        <v>4641</v>
      </c>
      <c r="E2026" s="472" t="s">
        <v>8983</v>
      </c>
      <c r="F2026" s="469" t="s">
        <v>4455</v>
      </c>
      <c r="G2026" s="468">
        <v>7.5</v>
      </c>
      <c r="H2026" s="468">
        <v>5</v>
      </c>
      <c r="I2026" s="468">
        <v>5</v>
      </c>
      <c r="M2026" s="474">
        <f t="shared" si="116"/>
        <v>60951.670000000006</v>
      </c>
      <c r="N2026" s="474">
        <f t="shared" si="115"/>
        <v>43885.202400000002</v>
      </c>
      <c r="P2026" s="488">
        <v>0.72</v>
      </c>
      <c r="R2026" s="474">
        <v>49230.2</v>
      </c>
      <c r="S2026" s="474">
        <v>33218.22</v>
      </c>
      <c r="U2026" s="474">
        <v>49230.2</v>
      </c>
      <c r="V2026" s="474">
        <v>33218.22</v>
      </c>
      <c r="X2026" s="465">
        <v>46885.9</v>
      </c>
      <c r="Y2026" s="465">
        <v>31636.400000000001</v>
      </c>
      <c r="AA2026" s="474">
        <v>40770.32</v>
      </c>
      <c r="AB2026" s="474">
        <v>27509.9</v>
      </c>
      <c r="AD2026" s="474">
        <v>35452.449999999997</v>
      </c>
      <c r="AE2026" s="474">
        <v>23921.65</v>
      </c>
      <c r="AG2026" s="474">
        <v>35452.449999999997</v>
      </c>
      <c r="AH2026" s="474">
        <v>23921.65</v>
      </c>
      <c r="AP2026" s="535"/>
    </row>
    <row r="2027" spans="1:42" ht="24" customHeight="1" outlineLevel="1" x14ac:dyDescent="0.25">
      <c r="A2027" s="493"/>
      <c r="B2027" s="471" t="s">
        <v>8984</v>
      </c>
      <c r="C2027" s="469" t="s">
        <v>4641</v>
      </c>
      <c r="E2027" s="472" t="s">
        <v>9492</v>
      </c>
      <c r="F2027" s="469" t="s">
        <v>4455</v>
      </c>
      <c r="G2027" s="468">
        <v>7.5</v>
      </c>
      <c r="H2027" s="468">
        <v>5</v>
      </c>
      <c r="I2027" s="468">
        <v>5</v>
      </c>
      <c r="M2027" s="474">
        <f t="shared" si="116"/>
        <v>50833.120000000003</v>
      </c>
      <c r="N2027" s="474">
        <f t="shared" si="115"/>
        <v>32024.865600000001</v>
      </c>
      <c r="P2027" s="488">
        <v>0.63</v>
      </c>
      <c r="R2027" s="474">
        <v>41057.519999999997</v>
      </c>
      <c r="S2027" s="474">
        <v>25045.55</v>
      </c>
      <c r="U2027" s="474">
        <v>41057.519999999997</v>
      </c>
      <c r="V2027" s="474">
        <v>25045.55</v>
      </c>
      <c r="X2027" s="465">
        <v>39102.400000000001</v>
      </c>
      <c r="Y2027" s="465">
        <v>23852.9</v>
      </c>
      <c r="AA2027" s="474">
        <v>34002.050000000003</v>
      </c>
      <c r="AB2027" s="474">
        <v>20741.63</v>
      </c>
      <c r="AD2027" s="474">
        <v>29567</v>
      </c>
      <c r="AE2027" s="474">
        <v>18036.2</v>
      </c>
      <c r="AG2027" s="474">
        <v>29567</v>
      </c>
      <c r="AH2027" s="474">
        <v>18036.2</v>
      </c>
      <c r="AP2027" s="535"/>
    </row>
    <row r="2028" spans="1:42" ht="24" customHeight="1" outlineLevel="1" x14ac:dyDescent="0.25">
      <c r="A2028" s="493"/>
      <c r="B2028" s="471" t="s">
        <v>8985</v>
      </c>
      <c r="C2028" s="469" t="s">
        <v>4641</v>
      </c>
      <c r="E2028" s="472" t="s">
        <v>8986</v>
      </c>
      <c r="F2028" s="469" t="s">
        <v>4455</v>
      </c>
      <c r="G2028" s="468">
        <v>7.5</v>
      </c>
      <c r="H2028" s="468">
        <v>5</v>
      </c>
      <c r="I2028" s="468">
        <v>5</v>
      </c>
      <c r="M2028" s="474">
        <f t="shared" si="116"/>
        <v>56004.520000000004</v>
      </c>
      <c r="N2028" s="474">
        <f t="shared" si="115"/>
        <v>35282.847600000001</v>
      </c>
      <c r="P2028" s="488">
        <v>0.63</v>
      </c>
      <c r="R2028" s="474">
        <v>45234.42</v>
      </c>
      <c r="S2028" s="474">
        <v>27140.720000000001</v>
      </c>
      <c r="U2028" s="474">
        <v>45234.42</v>
      </c>
      <c r="V2028" s="474">
        <v>27140.720000000001</v>
      </c>
      <c r="X2028" s="465">
        <v>43080.4</v>
      </c>
      <c r="Y2028" s="465">
        <v>25848.3</v>
      </c>
      <c r="AA2028" s="474">
        <v>37461.25</v>
      </c>
      <c r="AB2028" s="474">
        <v>22476.75</v>
      </c>
      <c r="AD2028" s="474">
        <v>32575</v>
      </c>
      <c r="AE2028" s="474">
        <v>19545</v>
      </c>
      <c r="AG2028" s="474">
        <v>32575</v>
      </c>
      <c r="AH2028" s="474">
        <v>19545</v>
      </c>
      <c r="AP2028" s="535"/>
    </row>
    <row r="2029" spans="1:42" s="466" customFormat="1" ht="24" customHeight="1" outlineLevel="1" x14ac:dyDescent="0.25">
      <c r="A2029" s="492"/>
      <c r="B2029" s="462" t="s">
        <v>8988</v>
      </c>
      <c r="C2029" s="461" t="s">
        <v>4641</v>
      </c>
      <c r="D2029" s="461"/>
      <c r="E2029" s="466" t="s">
        <v>8980</v>
      </c>
      <c r="F2029" s="461" t="s">
        <v>4455</v>
      </c>
      <c r="G2029" s="464">
        <v>4.4000000000000004</v>
      </c>
      <c r="H2029" s="464">
        <v>2.88</v>
      </c>
      <c r="I2029" s="464">
        <v>2.5</v>
      </c>
      <c r="J2029" s="464"/>
      <c r="K2029" s="461"/>
      <c r="L2029" s="464"/>
      <c r="M2029" s="474">
        <f t="shared" si="116"/>
        <v>34089.25</v>
      </c>
      <c r="N2029" s="474">
        <f t="shared" si="115"/>
        <v>20453.55</v>
      </c>
      <c r="O2029" s="514"/>
      <c r="P2029" s="486">
        <v>0.6</v>
      </c>
      <c r="Q2029" s="514"/>
      <c r="R2029" s="474">
        <v>27533.63</v>
      </c>
      <c r="S2029" s="474">
        <v>16520.18</v>
      </c>
      <c r="T2029" s="514"/>
      <c r="U2029" s="474">
        <v>27533.63</v>
      </c>
      <c r="V2029" s="474">
        <v>16520.18</v>
      </c>
      <c r="W2029" s="514"/>
      <c r="X2029" s="465">
        <v>26222.5</v>
      </c>
      <c r="Y2029" s="465">
        <v>15733.5</v>
      </c>
      <c r="Z2029" s="514"/>
      <c r="AA2029" s="465">
        <v>22802.2</v>
      </c>
      <c r="AB2029" s="465">
        <v>13681.32</v>
      </c>
      <c r="AC2029" s="514"/>
      <c r="AD2029" s="465">
        <v>19828</v>
      </c>
      <c r="AE2029" s="465">
        <v>11896.8</v>
      </c>
      <c r="AF2029" s="514"/>
      <c r="AG2029" s="465">
        <v>19828</v>
      </c>
      <c r="AH2029" s="465">
        <v>11896.8</v>
      </c>
      <c r="AI2029" s="530"/>
      <c r="AJ2029" s="533"/>
      <c r="AK2029" s="533"/>
      <c r="AL2029" s="533"/>
      <c r="AM2029" s="533"/>
      <c r="AN2029" s="533"/>
      <c r="AO2029" s="533"/>
      <c r="AP2029" s="534"/>
    </row>
    <row r="2030" spans="1:42" ht="24" customHeight="1" outlineLevel="1" x14ac:dyDescent="0.25">
      <c r="A2030" s="493"/>
      <c r="B2030" s="471" t="s">
        <v>8989</v>
      </c>
      <c r="C2030" s="469" t="s">
        <v>4641</v>
      </c>
      <c r="E2030" s="472" t="s">
        <v>9491</v>
      </c>
      <c r="F2030" s="469" t="s">
        <v>4455</v>
      </c>
      <c r="G2030" s="468">
        <v>4.4000000000000004</v>
      </c>
      <c r="H2030" s="468">
        <v>2.88</v>
      </c>
      <c r="I2030" s="468">
        <v>2.5</v>
      </c>
      <c r="M2030" s="474">
        <f t="shared" si="116"/>
        <v>51908.740000000005</v>
      </c>
      <c r="N2030" s="474">
        <f t="shared" si="115"/>
        <v>38931.555000000008</v>
      </c>
      <c r="P2030" s="488">
        <v>0.75</v>
      </c>
      <c r="R2030" s="474">
        <v>41926.29</v>
      </c>
      <c r="S2030" s="474">
        <v>30912.84</v>
      </c>
      <c r="U2030" s="474">
        <v>41926.29</v>
      </c>
      <c r="V2030" s="474">
        <v>30912.84</v>
      </c>
      <c r="X2030" s="465">
        <v>39929.800000000003</v>
      </c>
      <c r="Y2030" s="465">
        <v>29440.799999999999</v>
      </c>
      <c r="AA2030" s="474">
        <v>34721.550000000003</v>
      </c>
      <c r="AB2030" s="474">
        <v>25600.67</v>
      </c>
      <c r="AD2030" s="474">
        <v>30192.65</v>
      </c>
      <c r="AE2030" s="474">
        <v>22261.449999999997</v>
      </c>
      <c r="AG2030" s="474">
        <v>30192.65</v>
      </c>
      <c r="AH2030" s="474">
        <v>22261.449999999997</v>
      </c>
      <c r="AP2030" s="535"/>
    </row>
    <row r="2031" spans="1:42" ht="24" customHeight="1" outlineLevel="1" x14ac:dyDescent="0.25">
      <c r="A2031" s="493"/>
      <c r="B2031" s="471" t="s">
        <v>8990</v>
      </c>
      <c r="C2031" s="469" t="s">
        <v>4641</v>
      </c>
      <c r="E2031" s="472" t="s">
        <v>8983</v>
      </c>
      <c r="F2031" s="469" t="s">
        <v>4455</v>
      </c>
      <c r="G2031" s="468">
        <v>4.4000000000000004</v>
      </c>
      <c r="H2031" s="468">
        <v>2.88</v>
      </c>
      <c r="I2031" s="468">
        <v>2.5</v>
      </c>
      <c r="M2031" s="474">
        <f t="shared" si="116"/>
        <v>49809.5</v>
      </c>
      <c r="N2031" s="474">
        <f t="shared" si="115"/>
        <v>35862.839999999997</v>
      </c>
      <c r="P2031" s="488">
        <v>0.72</v>
      </c>
      <c r="R2031" s="474">
        <v>40230.75</v>
      </c>
      <c r="S2031" s="474">
        <v>29217.3</v>
      </c>
      <c r="U2031" s="474">
        <v>40230.75</v>
      </c>
      <c r="V2031" s="474">
        <v>29217.3</v>
      </c>
      <c r="X2031" s="465">
        <v>38315</v>
      </c>
      <c r="Y2031" s="465">
        <v>27826</v>
      </c>
      <c r="AA2031" s="474">
        <v>33317.4</v>
      </c>
      <c r="AB2031" s="474">
        <v>24196.52</v>
      </c>
      <c r="AD2031" s="474">
        <v>28971.65</v>
      </c>
      <c r="AE2031" s="474">
        <v>21040.449999999997</v>
      </c>
      <c r="AG2031" s="474">
        <v>28971.65</v>
      </c>
      <c r="AH2031" s="474">
        <v>21040.449999999997</v>
      </c>
      <c r="AP2031" s="535"/>
    </row>
    <row r="2032" spans="1:42" ht="24" customHeight="1" outlineLevel="1" x14ac:dyDescent="0.25">
      <c r="A2032" s="493"/>
      <c r="B2032" s="471" t="s">
        <v>8991</v>
      </c>
      <c r="C2032" s="469" t="s">
        <v>4641</v>
      </c>
      <c r="E2032" s="472" t="s">
        <v>9492</v>
      </c>
      <c r="F2032" s="469" t="s">
        <v>4455</v>
      </c>
      <c r="G2032" s="468">
        <v>4.4000000000000004</v>
      </c>
      <c r="H2032" s="468">
        <v>2.88</v>
      </c>
      <c r="I2032" s="468">
        <v>2.5</v>
      </c>
      <c r="M2032" s="474">
        <f t="shared" si="116"/>
        <v>36188.49</v>
      </c>
      <c r="N2032" s="474">
        <f t="shared" si="115"/>
        <v>22798.7487</v>
      </c>
      <c r="P2032" s="488">
        <v>0.63</v>
      </c>
      <c r="R2032" s="474">
        <v>29229.17</v>
      </c>
      <c r="S2032" s="474">
        <v>18215.72</v>
      </c>
      <c r="U2032" s="474">
        <v>29229.17</v>
      </c>
      <c r="V2032" s="474">
        <v>18215.72</v>
      </c>
      <c r="X2032" s="465">
        <v>27837.3</v>
      </c>
      <c r="Y2032" s="465">
        <v>17348.3</v>
      </c>
      <c r="AA2032" s="474">
        <v>24206.35</v>
      </c>
      <c r="AB2032" s="474">
        <v>15085.47</v>
      </c>
      <c r="AD2032" s="474">
        <v>21049</v>
      </c>
      <c r="AE2032" s="474">
        <v>13117.8</v>
      </c>
      <c r="AG2032" s="474">
        <v>21049</v>
      </c>
      <c r="AH2032" s="474">
        <v>13117.8</v>
      </c>
      <c r="AP2032" s="535"/>
    </row>
    <row r="2033" spans="1:42" ht="24" customHeight="1" outlineLevel="1" x14ac:dyDescent="0.25">
      <c r="A2033" s="493"/>
      <c r="B2033" s="471" t="s">
        <v>8992</v>
      </c>
      <c r="C2033" s="469" t="s">
        <v>4641</v>
      </c>
      <c r="E2033" s="472" t="s">
        <v>8986</v>
      </c>
      <c r="F2033" s="469" t="s">
        <v>4455</v>
      </c>
      <c r="G2033" s="468">
        <v>4.4000000000000004</v>
      </c>
      <c r="H2033" s="468">
        <v>2.88</v>
      </c>
      <c r="I2033" s="468">
        <v>2.5</v>
      </c>
      <c r="M2033" s="474">
        <f t="shared" si="116"/>
        <v>38521.47</v>
      </c>
      <c r="N2033" s="474">
        <f t="shared" si="115"/>
        <v>24268.526099999999</v>
      </c>
      <c r="P2033" s="488">
        <v>0.63</v>
      </c>
      <c r="R2033" s="474">
        <v>31113.5</v>
      </c>
      <c r="S2033" s="474">
        <v>18668.16</v>
      </c>
      <c r="U2033" s="474">
        <v>31113.5</v>
      </c>
      <c r="V2033" s="474">
        <v>18668.16</v>
      </c>
      <c r="X2033" s="465">
        <v>29631.9</v>
      </c>
      <c r="Y2033" s="465">
        <v>17779.2</v>
      </c>
      <c r="AA2033" s="474">
        <v>25766.9</v>
      </c>
      <c r="AB2033" s="474">
        <v>15460.14</v>
      </c>
      <c r="AD2033" s="474">
        <v>22406</v>
      </c>
      <c r="AE2033" s="474">
        <v>13443.6</v>
      </c>
      <c r="AG2033" s="474">
        <v>22406</v>
      </c>
      <c r="AH2033" s="474">
        <v>13443.6</v>
      </c>
      <c r="AP2033" s="535"/>
    </row>
    <row r="2034" spans="1:42" ht="24" customHeight="1" outlineLevel="1" x14ac:dyDescent="0.25">
      <c r="A2034" s="493"/>
      <c r="B2034" s="471" t="s">
        <v>8993</v>
      </c>
      <c r="C2034" s="469" t="s">
        <v>4641</v>
      </c>
      <c r="E2034" s="472" t="s">
        <v>8987</v>
      </c>
      <c r="F2034" s="469" t="s">
        <v>4455</v>
      </c>
      <c r="G2034" s="468">
        <v>4.4000000000000004</v>
      </c>
      <c r="H2034" s="468">
        <v>2.88</v>
      </c>
      <c r="I2034" s="468">
        <v>2.5</v>
      </c>
      <c r="M2034" s="474">
        <f t="shared" si="116"/>
        <v>0</v>
      </c>
      <c r="N2034" s="474">
        <f t="shared" si="115"/>
        <v>0</v>
      </c>
      <c r="P2034" s="488">
        <v>0.72</v>
      </c>
      <c r="R2034" s="474">
        <v>0</v>
      </c>
      <c r="S2034" s="474">
        <v>0</v>
      </c>
      <c r="U2034" s="474">
        <v>0</v>
      </c>
      <c r="V2034" s="474">
        <v>0</v>
      </c>
      <c r="X2034" s="465">
        <v>0</v>
      </c>
      <c r="Y2034" s="465">
        <v>0</v>
      </c>
      <c r="AA2034" s="474">
        <v>0</v>
      </c>
      <c r="AB2034" s="474">
        <v>0</v>
      </c>
      <c r="AD2034" s="474"/>
      <c r="AE2034" s="474"/>
      <c r="AG2034" s="474"/>
      <c r="AH2034" s="474"/>
      <c r="AP2034" s="535"/>
    </row>
    <row r="2035" spans="1:42" ht="24" customHeight="1" outlineLevel="1" x14ac:dyDescent="0.25">
      <c r="A2035" s="493"/>
      <c r="B2035" s="471" t="s">
        <v>17877</v>
      </c>
      <c r="C2035" s="469" t="s">
        <v>4641</v>
      </c>
      <c r="E2035" s="472" t="s">
        <v>13910</v>
      </c>
      <c r="F2035" s="469" t="s">
        <v>4455</v>
      </c>
      <c r="G2035" s="468">
        <v>9</v>
      </c>
      <c r="H2035" s="468">
        <v>4.95</v>
      </c>
      <c r="I2035" s="468">
        <v>5.72</v>
      </c>
      <c r="M2035" s="474">
        <f t="shared" si="116"/>
        <v>0</v>
      </c>
      <c r="N2035" s="474">
        <f t="shared" si="115"/>
        <v>0</v>
      </c>
      <c r="P2035" s="488">
        <v>0.75</v>
      </c>
      <c r="R2035" s="474">
        <v>0</v>
      </c>
      <c r="S2035" s="474">
        <v>0</v>
      </c>
      <c r="U2035" s="474">
        <v>0</v>
      </c>
      <c r="V2035" s="474">
        <v>0</v>
      </c>
      <c r="X2035" s="465">
        <v>0</v>
      </c>
      <c r="Y2035" s="465">
        <v>0</v>
      </c>
      <c r="AA2035" s="474">
        <v>0</v>
      </c>
      <c r="AB2035" s="474">
        <v>0</v>
      </c>
      <c r="AD2035" s="474"/>
      <c r="AE2035" s="474"/>
      <c r="AG2035" s="474"/>
      <c r="AH2035" s="474"/>
      <c r="AP2035" s="535"/>
    </row>
    <row r="2036" spans="1:42" s="466" customFormat="1" ht="24" customHeight="1" outlineLevel="1" x14ac:dyDescent="0.25">
      <c r="A2036" s="492"/>
      <c r="B2036" s="462" t="s">
        <v>8994</v>
      </c>
      <c r="C2036" s="461" t="s">
        <v>4641</v>
      </c>
      <c r="D2036" s="461"/>
      <c r="E2036" s="466" t="s">
        <v>8980</v>
      </c>
      <c r="F2036" s="461" t="s">
        <v>4455</v>
      </c>
      <c r="G2036" s="464">
        <v>6.6</v>
      </c>
      <c r="H2036" s="464">
        <v>4.3499999999999996</v>
      </c>
      <c r="I2036" s="464">
        <v>3.8</v>
      </c>
      <c r="J2036" s="464"/>
      <c r="K2036" s="461"/>
      <c r="L2036" s="464"/>
      <c r="M2036" s="474">
        <f t="shared" si="116"/>
        <v>43445.48</v>
      </c>
      <c r="N2036" s="474">
        <f t="shared" si="115"/>
        <v>26067.288</v>
      </c>
      <c r="O2036" s="514"/>
      <c r="P2036" s="486">
        <v>0.6</v>
      </c>
      <c r="Q2036" s="514"/>
      <c r="R2036" s="474">
        <v>35090.58</v>
      </c>
      <c r="S2036" s="474">
        <v>21054.29</v>
      </c>
      <c r="T2036" s="514"/>
      <c r="U2036" s="474">
        <v>35090.58</v>
      </c>
      <c r="V2036" s="474">
        <v>21054.29</v>
      </c>
      <c r="W2036" s="514"/>
      <c r="X2036" s="465">
        <v>33419.599999999999</v>
      </c>
      <c r="Y2036" s="465">
        <v>20051.7</v>
      </c>
      <c r="Z2036" s="514"/>
      <c r="AA2036" s="465">
        <v>29060.5</v>
      </c>
      <c r="AB2036" s="465">
        <v>17436.3</v>
      </c>
      <c r="AC2036" s="514"/>
      <c r="AD2036" s="465">
        <v>25270</v>
      </c>
      <c r="AE2036" s="465">
        <v>15162</v>
      </c>
      <c r="AF2036" s="514"/>
      <c r="AG2036" s="465">
        <v>25270</v>
      </c>
      <c r="AH2036" s="465">
        <v>15162</v>
      </c>
      <c r="AI2036" s="530"/>
      <c r="AJ2036" s="533"/>
      <c r="AK2036" s="533"/>
      <c r="AL2036" s="533"/>
      <c r="AM2036" s="533"/>
      <c r="AN2036" s="533"/>
      <c r="AO2036" s="533"/>
      <c r="AP2036" s="534"/>
    </row>
    <row r="2037" spans="1:42" ht="24" customHeight="1" outlineLevel="1" x14ac:dyDescent="0.25">
      <c r="A2037" s="493"/>
      <c r="B2037" s="471" t="s">
        <v>8995</v>
      </c>
      <c r="C2037" s="469" t="s">
        <v>4641</v>
      </c>
      <c r="E2037" s="472" t="s">
        <v>9491</v>
      </c>
      <c r="F2037" s="469" t="s">
        <v>4455</v>
      </c>
      <c r="G2037" s="468">
        <v>6.6</v>
      </c>
      <c r="H2037" s="468">
        <v>4.3499999999999996</v>
      </c>
      <c r="I2037" s="468">
        <v>3.8</v>
      </c>
      <c r="M2037" s="474">
        <f t="shared" si="116"/>
        <v>63770.98</v>
      </c>
      <c r="N2037" s="474">
        <f t="shared" si="115"/>
        <v>47828.235000000001</v>
      </c>
      <c r="P2037" s="488">
        <v>0.75</v>
      </c>
      <c r="R2037" s="474">
        <v>51507.33</v>
      </c>
      <c r="S2037" s="474">
        <v>37471.14</v>
      </c>
      <c r="U2037" s="474">
        <v>51507.33</v>
      </c>
      <c r="V2037" s="474">
        <v>37471.14</v>
      </c>
      <c r="X2037" s="465">
        <v>49054.6</v>
      </c>
      <c r="Y2037" s="465">
        <v>35686.800000000003</v>
      </c>
      <c r="AA2037" s="474">
        <v>42656.2</v>
      </c>
      <c r="AB2037" s="474">
        <v>31032</v>
      </c>
      <c r="AD2037" s="474">
        <v>37092.35</v>
      </c>
      <c r="AE2037" s="474">
        <v>26984.35</v>
      </c>
      <c r="AG2037" s="474">
        <v>37092.35</v>
      </c>
      <c r="AH2037" s="474">
        <v>26984.35</v>
      </c>
      <c r="AP2037" s="535"/>
    </row>
    <row r="2038" spans="1:42" ht="24" customHeight="1" outlineLevel="1" x14ac:dyDescent="0.25">
      <c r="A2038" s="493"/>
      <c r="B2038" s="471" t="s">
        <v>8996</v>
      </c>
      <c r="C2038" s="469" t="s">
        <v>4641</v>
      </c>
      <c r="E2038" s="472" t="s">
        <v>8983</v>
      </c>
      <c r="F2038" s="469" t="s">
        <v>4455</v>
      </c>
      <c r="G2038" s="468">
        <v>6.6</v>
      </c>
      <c r="H2038" s="468">
        <v>4.3499999999999996</v>
      </c>
      <c r="I2038" s="468">
        <v>3.8</v>
      </c>
      <c r="M2038" s="474">
        <f t="shared" si="116"/>
        <v>60908.509999999995</v>
      </c>
      <c r="N2038" s="474">
        <f t="shared" si="115"/>
        <v>43854.127199999995</v>
      </c>
      <c r="P2038" s="488">
        <v>0.72</v>
      </c>
      <c r="R2038" s="474">
        <v>49195.34</v>
      </c>
      <c r="S2038" s="474">
        <v>35159.040000000001</v>
      </c>
      <c r="U2038" s="474">
        <v>49195.34</v>
      </c>
      <c r="V2038" s="474">
        <v>35159.040000000001</v>
      </c>
      <c r="X2038" s="465">
        <v>46852.7</v>
      </c>
      <c r="Y2038" s="465">
        <v>33484.800000000003</v>
      </c>
      <c r="AA2038" s="474">
        <v>40741.449999999997</v>
      </c>
      <c r="AB2038" s="474">
        <v>29117.25</v>
      </c>
      <c r="AD2038" s="474">
        <v>35427.35</v>
      </c>
      <c r="AE2038" s="474">
        <v>25319.35</v>
      </c>
      <c r="AG2038" s="474">
        <v>35427.35</v>
      </c>
      <c r="AH2038" s="474">
        <v>25319.35</v>
      </c>
      <c r="AP2038" s="535"/>
    </row>
    <row r="2039" spans="1:42" ht="24" customHeight="1" outlineLevel="1" x14ac:dyDescent="0.25">
      <c r="A2039" s="493"/>
      <c r="B2039" s="471" t="s">
        <v>8997</v>
      </c>
      <c r="C2039" s="469" t="s">
        <v>4641</v>
      </c>
      <c r="E2039" s="472" t="s">
        <v>9492</v>
      </c>
      <c r="F2039" s="469" t="s">
        <v>4455</v>
      </c>
      <c r="G2039" s="468">
        <v>6.6</v>
      </c>
      <c r="H2039" s="468">
        <v>4.3499999999999996</v>
      </c>
      <c r="I2039" s="468">
        <v>3.8</v>
      </c>
      <c r="M2039" s="474">
        <f t="shared" si="116"/>
        <v>46307.950000000004</v>
      </c>
      <c r="N2039" s="474">
        <f t="shared" si="115"/>
        <v>29174.008500000004</v>
      </c>
      <c r="P2039" s="488">
        <v>0.63</v>
      </c>
      <c r="R2039" s="474">
        <v>37402.58</v>
      </c>
      <c r="S2039" s="474">
        <v>23366.39</v>
      </c>
      <c r="U2039" s="474">
        <v>37402.58</v>
      </c>
      <c r="V2039" s="474">
        <v>23366.39</v>
      </c>
      <c r="X2039" s="465">
        <v>35621.5</v>
      </c>
      <c r="Y2039" s="465">
        <v>22253.7</v>
      </c>
      <c r="AA2039" s="474">
        <v>30975.25</v>
      </c>
      <c r="AB2039" s="474">
        <v>19351.05</v>
      </c>
      <c r="AD2039" s="474">
        <v>26935</v>
      </c>
      <c r="AE2039" s="474">
        <v>16827</v>
      </c>
      <c r="AG2039" s="474">
        <v>26935</v>
      </c>
      <c r="AH2039" s="474">
        <v>16827</v>
      </c>
      <c r="AP2039" s="535"/>
    </row>
    <row r="2040" spans="1:42" ht="24" customHeight="1" outlineLevel="1" x14ac:dyDescent="0.25">
      <c r="A2040" s="493"/>
      <c r="B2040" s="471" t="s">
        <v>8998</v>
      </c>
      <c r="C2040" s="469" t="s">
        <v>4641</v>
      </c>
      <c r="E2040" s="472" t="s">
        <v>8986</v>
      </c>
      <c r="F2040" s="469" t="s">
        <v>4455</v>
      </c>
      <c r="G2040" s="468">
        <v>6.6</v>
      </c>
      <c r="H2040" s="468">
        <v>4.3499999999999996</v>
      </c>
      <c r="I2040" s="468">
        <v>3.8</v>
      </c>
      <c r="M2040" s="474">
        <f t="shared" si="116"/>
        <v>49094.890000000007</v>
      </c>
      <c r="N2040" s="474">
        <f t="shared" si="115"/>
        <v>30929.780700000003</v>
      </c>
      <c r="P2040" s="488">
        <v>0.63</v>
      </c>
      <c r="R2040" s="474">
        <v>39653.57</v>
      </c>
      <c r="S2040" s="474">
        <v>23792.16</v>
      </c>
      <c r="U2040" s="474">
        <v>39653.57</v>
      </c>
      <c r="V2040" s="474">
        <v>23792.16</v>
      </c>
      <c r="X2040" s="465">
        <v>37765.300000000003</v>
      </c>
      <c r="Y2040" s="465">
        <v>22659.200000000001</v>
      </c>
      <c r="AA2040" s="474">
        <v>32839.4</v>
      </c>
      <c r="AB2040" s="474">
        <v>19703.64</v>
      </c>
      <c r="AD2040" s="474">
        <v>28556</v>
      </c>
      <c r="AE2040" s="474">
        <v>17133.599999999999</v>
      </c>
      <c r="AG2040" s="474">
        <v>28556</v>
      </c>
      <c r="AH2040" s="474">
        <v>17133.599999999999</v>
      </c>
      <c r="AP2040" s="535"/>
    </row>
    <row r="2041" spans="1:42" ht="24" customHeight="1" outlineLevel="1" x14ac:dyDescent="0.25">
      <c r="A2041" s="493"/>
      <c r="B2041" s="471" t="s">
        <v>8999</v>
      </c>
      <c r="C2041" s="469" t="s">
        <v>4641</v>
      </c>
      <c r="E2041" s="472" t="s">
        <v>8987</v>
      </c>
      <c r="F2041" s="469" t="s">
        <v>4455</v>
      </c>
      <c r="G2041" s="468">
        <v>6.6</v>
      </c>
      <c r="H2041" s="468">
        <v>4.3499999999999996</v>
      </c>
      <c r="I2041" s="468">
        <v>3.8</v>
      </c>
      <c r="M2041" s="474">
        <f t="shared" si="116"/>
        <v>0</v>
      </c>
      <c r="N2041" s="474">
        <f t="shared" si="115"/>
        <v>0</v>
      </c>
      <c r="P2041" s="488">
        <v>0.72</v>
      </c>
      <c r="R2041" s="474">
        <v>0</v>
      </c>
      <c r="S2041" s="474">
        <v>0</v>
      </c>
      <c r="U2041" s="474">
        <v>0</v>
      </c>
      <c r="V2041" s="474">
        <v>0</v>
      </c>
      <c r="X2041" s="465">
        <v>0</v>
      </c>
      <c r="Y2041" s="465">
        <v>0</v>
      </c>
      <c r="AA2041" s="474">
        <v>0</v>
      </c>
      <c r="AB2041" s="474">
        <v>0</v>
      </c>
      <c r="AD2041" s="474"/>
      <c r="AE2041" s="474"/>
      <c r="AG2041" s="474"/>
      <c r="AH2041" s="474"/>
      <c r="AP2041" s="535"/>
    </row>
    <row r="2042" spans="1:42" ht="24" customHeight="1" outlineLevel="1" x14ac:dyDescent="0.25">
      <c r="A2042" s="493"/>
      <c r="B2042" s="471" t="s">
        <v>19884</v>
      </c>
      <c r="C2042" s="469" t="s">
        <v>4641</v>
      </c>
      <c r="E2042" s="472" t="s">
        <v>19885</v>
      </c>
      <c r="F2042" s="469" t="s">
        <v>4455</v>
      </c>
      <c r="G2042" s="468">
        <v>6.6</v>
      </c>
      <c r="H2042" s="468">
        <v>4.3499999999999996</v>
      </c>
      <c r="I2042" s="468">
        <v>3.8</v>
      </c>
      <c r="M2042" s="474">
        <f t="shared" si="116"/>
        <v>0</v>
      </c>
      <c r="N2042" s="474">
        <f t="shared" si="115"/>
        <v>0</v>
      </c>
      <c r="P2042" s="488">
        <v>0.75</v>
      </c>
      <c r="R2042" s="474">
        <v>0</v>
      </c>
      <c r="S2042" s="474">
        <v>0</v>
      </c>
      <c r="U2042" s="474">
        <v>0</v>
      </c>
      <c r="V2042" s="474">
        <v>0</v>
      </c>
      <c r="X2042" s="465">
        <v>0</v>
      </c>
      <c r="Y2042" s="465">
        <v>0</v>
      </c>
      <c r="AA2042" s="474">
        <v>0</v>
      </c>
      <c r="AB2042" s="474">
        <v>0</v>
      </c>
      <c r="AD2042" s="474"/>
      <c r="AE2042" s="474"/>
      <c r="AG2042" s="474"/>
      <c r="AH2042" s="474"/>
      <c r="AP2042" s="535"/>
    </row>
    <row r="2043" spans="1:42" s="466" customFormat="1" ht="24" customHeight="1" outlineLevel="1" x14ac:dyDescent="0.25">
      <c r="A2043" s="492"/>
      <c r="B2043" s="462" t="s">
        <v>9000</v>
      </c>
      <c r="C2043" s="461" t="s">
        <v>4641</v>
      </c>
      <c r="D2043" s="461"/>
      <c r="E2043" s="466" t="s">
        <v>8980</v>
      </c>
      <c r="F2043" s="461" t="s">
        <v>4455</v>
      </c>
      <c r="G2043" s="464">
        <v>9</v>
      </c>
      <c r="H2043" s="464">
        <v>4.95</v>
      </c>
      <c r="I2043" s="464">
        <v>5.72</v>
      </c>
      <c r="J2043" s="464">
        <v>9312</v>
      </c>
      <c r="K2043" s="461"/>
      <c r="L2043" s="464">
        <v>424.4</v>
      </c>
      <c r="M2043" s="474">
        <f t="shared" si="116"/>
        <v>64834.640000000007</v>
      </c>
      <c r="N2043" s="474">
        <f t="shared" si="115"/>
        <v>38900.784</v>
      </c>
      <c r="O2043" s="514"/>
      <c r="P2043" s="486">
        <v>0.6</v>
      </c>
      <c r="Q2043" s="514"/>
      <c r="R2043" s="474">
        <v>52366.44</v>
      </c>
      <c r="S2043" s="474">
        <v>31419.89</v>
      </c>
      <c r="T2043" s="514"/>
      <c r="U2043" s="474">
        <v>52366.44</v>
      </c>
      <c r="V2043" s="474">
        <v>31419.89</v>
      </c>
      <c r="W2043" s="514"/>
      <c r="X2043" s="465">
        <v>49872.800000000003</v>
      </c>
      <c r="Y2043" s="465">
        <v>29923.7</v>
      </c>
      <c r="Z2043" s="514"/>
      <c r="AA2043" s="465">
        <v>43367.65</v>
      </c>
      <c r="AB2043" s="465">
        <v>26020.59</v>
      </c>
      <c r="AC2043" s="514"/>
      <c r="AD2043" s="465">
        <v>37711</v>
      </c>
      <c r="AE2043" s="465">
        <v>22626.6</v>
      </c>
      <c r="AF2043" s="514"/>
      <c r="AG2043" s="465">
        <v>37711</v>
      </c>
      <c r="AH2043" s="465">
        <v>22626.6</v>
      </c>
      <c r="AI2043" s="530"/>
      <c r="AJ2043" s="533"/>
      <c r="AK2043" s="533"/>
      <c r="AL2043" s="533"/>
      <c r="AM2043" s="533"/>
      <c r="AN2043" s="533"/>
      <c r="AO2043" s="533"/>
      <c r="AP2043" s="534"/>
    </row>
    <row r="2044" spans="1:42" ht="24" customHeight="1" outlineLevel="1" x14ac:dyDescent="0.25">
      <c r="A2044" s="493"/>
      <c r="B2044" s="471" t="s">
        <v>9001</v>
      </c>
      <c r="C2044" s="469" t="s">
        <v>4641</v>
      </c>
      <c r="E2044" s="472" t="s">
        <v>9491</v>
      </c>
      <c r="F2044" s="469" t="s">
        <v>4455</v>
      </c>
      <c r="G2044" s="468">
        <v>9</v>
      </c>
      <c r="H2044" s="468">
        <v>4.95</v>
      </c>
      <c r="I2044" s="468">
        <v>5.72</v>
      </c>
      <c r="J2044" s="468">
        <v>9830</v>
      </c>
      <c r="L2044" s="468">
        <v>449.4</v>
      </c>
      <c r="M2044" s="474">
        <f t="shared" si="116"/>
        <v>99472.62</v>
      </c>
      <c r="N2044" s="474">
        <f t="shared" si="115"/>
        <v>74604.464999999997</v>
      </c>
      <c r="P2044" s="488">
        <v>0.75</v>
      </c>
      <c r="R2044" s="474">
        <v>80343.27</v>
      </c>
      <c r="S2044" s="474">
        <v>59396.72</v>
      </c>
      <c r="U2044" s="474">
        <v>80343.27</v>
      </c>
      <c r="V2044" s="474">
        <v>59396.72</v>
      </c>
      <c r="X2044" s="465">
        <v>76517.399999999994</v>
      </c>
      <c r="Y2044" s="465">
        <v>56568.3</v>
      </c>
      <c r="AA2044" s="474">
        <v>66536.87</v>
      </c>
      <c r="AB2044" s="474">
        <v>49189.81</v>
      </c>
      <c r="AD2044" s="474">
        <v>57858.149999999994</v>
      </c>
      <c r="AE2044" s="474">
        <v>42773.75</v>
      </c>
      <c r="AG2044" s="474">
        <v>57858.149999999994</v>
      </c>
      <c r="AH2044" s="474">
        <v>42773.75</v>
      </c>
      <c r="AP2044" s="535"/>
    </row>
    <row r="2045" spans="1:42" ht="24" customHeight="1" outlineLevel="1" x14ac:dyDescent="0.25">
      <c r="A2045" s="493"/>
      <c r="B2045" s="471" t="s">
        <v>9002</v>
      </c>
      <c r="C2045" s="469" t="s">
        <v>4641</v>
      </c>
      <c r="E2045" s="472" t="s">
        <v>8983</v>
      </c>
      <c r="F2045" s="469" t="s">
        <v>4455</v>
      </c>
      <c r="G2045" s="468">
        <v>9</v>
      </c>
      <c r="H2045" s="468">
        <v>4.95</v>
      </c>
      <c r="I2045" s="468">
        <v>5.72</v>
      </c>
      <c r="M2045" s="474">
        <f t="shared" si="116"/>
        <v>95846.66</v>
      </c>
      <c r="N2045" s="474">
        <f t="shared" si="115"/>
        <v>69009.595199999996</v>
      </c>
      <c r="P2045" s="488">
        <v>0.72</v>
      </c>
      <c r="R2045" s="474">
        <v>77414.61</v>
      </c>
      <c r="S2045" s="474">
        <v>56468.06</v>
      </c>
      <c r="U2045" s="474">
        <v>77414.61</v>
      </c>
      <c r="V2045" s="474">
        <v>56468.06</v>
      </c>
      <c r="X2045" s="465">
        <v>73728.2</v>
      </c>
      <c r="Y2045" s="465">
        <v>53779.1</v>
      </c>
      <c r="AA2045" s="474">
        <v>64111.519999999997</v>
      </c>
      <c r="AB2045" s="474">
        <v>46764.46</v>
      </c>
      <c r="AD2045" s="474">
        <v>55749.149999999994</v>
      </c>
      <c r="AE2045" s="474">
        <v>40664.75</v>
      </c>
      <c r="AG2045" s="474">
        <v>55749.149999999994</v>
      </c>
      <c r="AH2045" s="474">
        <v>40664.75</v>
      </c>
      <c r="AP2045" s="535"/>
    </row>
    <row r="2046" spans="1:42" ht="24" customHeight="1" outlineLevel="1" x14ac:dyDescent="0.25">
      <c r="A2046" s="493"/>
      <c r="B2046" s="471" t="s">
        <v>9003</v>
      </c>
      <c r="C2046" s="469" t="s">
        <v>4641</v>
      </c>
      <c r="E2046" s="472" t="s">
        <v>9492</v>
      </c>
      <c r="F2046" s="469" t="s">
        <v>4455</v>
      </c>
      <c r="G2046" s="468">
        <v>9</v>
      </c>
      <c r="H2046" s="468">
        <v>4.95</v>
      </c>
      <c r="I2046" s="468">
        <v>5.72</v>
      </c>
      <c r="J2046" s="468">
        <v>9636</v>
      </c>
      <c r="L2046" s="468">
        <v>424.4</v>
      </c>
      <c r="M2046" s="474">
        <f t="shared" si="116"/>
        <v>68460.600000000006</v>
      </c>
      <c r="N2046" s="474">
        <f t="shared" si="115"/>
        <v>43130.178000000007</v>
      </c>
      <c r="P2046" s="488">
        <v>0.63</v>
      </c>
      <c r="R2046" s="474">
        <v>55295.1</v>
      </c>
      <c r="S2046" s="474">
        <v>34348.44</v>
      </c>
      <c r="U2046" s="474">
        <v>55295.1</v>
      </c>
      <c r="V2046" s="474">
        <v>34348.44</v>
      </c>
      <c r="X2046" s="465">
        <v>52662</v>
      </c>
      <c r="Y2046" s="465">
        <v>32712.799999999999</v>
      </c>
      <c r="AA2046" s="474">
        <v>45793</v>
      </c>
      <c r="AB2046" s="474">
        <v>28445.94</v>
      </c>
      <c r="AD2046" s="474">
        <v>39820</v>
      </c>
      <c r="AE2046" s="474">
        <v>24735.599999999999</v>
      </c>
      <c r="AG2046" s="474">
        <v>39820</v>
      </c>
      <c r="AH2046" s="474">
        <v>24735.599999999999</v>
      </c>
      <c r="AP2046" s="535"/>
    </row>
    <row r="2047" spans="1:42" ht="24" customHeight="1" outlineLevel="1" x14ac:dyDescent="0.25">
      <c r="A2047" s="493"/>
      <c r="B2047" s="471" t="s">
        <v>9004</v>
      </c>
      <c r="C2047" s="469" t="s">
        <v>4641</v>
      </c>
      <c r="E2047" s="472" t="s">
        <v>8986</v>
      </c>
      <c r="F2047" s="469" t="s">
        <v>4455</v>
      </c>
      <c r="G2047" s="468">
        <v>9</v>
      </c>
      <c r="H2047" s="468">
        <v>4.95</v>
      </c>
      <c r="I2047" s="468">
        <v>5.72</v>
      </c>
      <c r="M2047" s="474">
        <f t="shared" si="116"/>
        <v>73264.100000000006</v>
      </c>
      <c r="N2047" s="474">
        <f t="shared" si="115"/>
        <v>46156.383000000002</v>
      </c>
      <c r="P2047" s="488">
        <v>0.63</v>
      </c>
      <c r="R2047" s="474">
        <v>59174.85</v>
      </c>
      <c r="S2047" s="474">
        <v>35504.910000000003</v>
      </c>
      <c r="U2047" s="474">
        <v>59174.85</v>
      </c>
      <c r="V2047" s="474">
        <v>35504.910000000003</v>
      </c>
      <c r="X2047" s="465">
        <v>56357</v>
      </c>
      <c r="Y2047" s="465">
        <v>33814.199999999997</v>
      </c>
      <c r="AA2047" s="474">
        <v>49006.1</v>
      </c>
      <c r="AB2047" s="474">
        <v>29403.66</v>
      </c>
      <c r="AD2047" s="474">
        <v>42614</v>
      </c>
      <c r="AE2047" s="474">
        <v>25568.399999999998</v>
      </c>
      <c r="AG2047" s="474">
        <v>42614</v>
      </c>
      <c r="AH2047" s="474">
        <v>25568.399999999998</v>
      </c>
      <c r="AP2047" s="535"/>
    </row>
    <row r="2048" spans="1:42" ht="24" customHeight="1" outlineLevel="1" x14ac:dyDescent="0.25">
      <c r="A2048" s="493"/>
      <c r="B2048" s="471" t="s">
        <v>9005</v>
      </c>
      <c r="C2048" s="469" t="s">
        <v>4641</v>
      </c>
      <c r="E2048" s="472" t="s">
        <v>8987</v>
      </c>
      <c r="F2048" s="469" t="s">
        <v>4455</v>
      </c>
      <c r="G2048" s="468">
        <v>9</v>
      </c>
      <c r="H2048" s="468">
        <v>4.95</v>
      </c>
      <c r="I2048" s="468">
        <v>5.72</v>
      </c>
      <c r="M2048" s="474">
        <f>M2043+9420</f>
        <v>74254.640000000014</v>
      </c>
      <c r="N2048" s="474">
        <f t="shared" si="115"/>
        <v>55690.98000000001</v>
      </c>
      <c r="P2048" s="488">
        <v>0.75</v>
      </c>
      <c r="R2048" s="474">
        <v>0</v>
      </c>
      <c r="S2048" s="474">
        <v>0</v>
      </c>
      <c r="U2048" s="474">
        <v>0</v>
      </c>
      <c r="V2048" s="474">
        <v>0</v>
      </c>
      <c r="X2048" s="465">
        <v>0</v>
      </c>
      <c r="Y2048" s="465">
        <v>0</v>
      </c>
      <c r="AA2048" s="474">
        <v>0</v>
      </c>
      <c r="AB2048" s="474">
        <v>0</v>
      </c>
      <c r="AD2048" s="474"/>
      <c r="AE2048" s="474"/>
      <c r="AG2048" s="474"/>
      <c r="AH2048" s="474"/>
      <c r="AP2048" s="535"/>
    </row>
    <row r="2049" spans="1:42" ht="24" customHeight="1" outlineLevel="1" x14ac:dyDescent="0.25">
      <c r="A2049" s="493"/>
      <c r="B2049" s="471" t="s">
        <v>17878</v>
      </c>
      <c r="C2049" s="469" t="s">
        <v>4641</v>
      </c>
      <c r="E2049" s="472" t="s">
        <v>13910</v>
      </c>
      <c r="F2049" s="469" t="s">
        <v>4455</v>
      </c>
      <c r="G2049" s="468">
        <v>9</v>
      </c>
      <c r="H2049" s="468">
        <v>4.95</v>
      </c>
      <c r="I2049" s="468">
        <v>5.72</v>
      </c>
      <c r="M2049" s="474">
        <f>M2046+9420</f>
        <v>77880.600000000006</v>
      </c>
      <c r="N2049" s="474">
        <f t="shared" si="115"/>
        <v>58410.450000000004</v>
      </c>
      <c r="P2049" s="488">
        <v>0.75</v>
      </c>
      <c r="R2049" s="474">
        <v>0</v>
      </c>
      <c r="S2049" s="474">
        <v>0</v>
      </c>
      <c r="U2049" s="474">
        <v>0</v>
      </c>
      <c r="V2049" s="474">
        <v>0</v>
      </c>
      <c r="X2049" s="465">
        <v>0</v>
      </c>
      <c r="Y2049" s="465">
        <v>0</v>
      </c>
      <c r="AA2049" s="474">
        <v>0</v>
      </c>
      <c r="AB2049" s="474">
        <v>0</v>
      </c>
      <c r="AD2049" s="474"/>
      <c r="AE2049" s="474"/>
      <c r="AG2049" s="474"/>
      <c r="AH2049" s="474"/>
      <c r="AP2049" s="535"/>
    </row>
    <row r="2050" spans="1:42" s="466" customFormat="1" ht="24" customHeight="1" outlineLevel="1" x14ac:dyDescent="0.25">
      <c r="A2050" s="492"/>
      <c r="B2050" s="462" t="s">
        <v>9006</v>
      </c>
      <c r="C2050" s="461" t="s">
        <v>4641</v>
      </c>
      <c r="D2050" s="461"/>
      <c r="E2050" s="466" t="s">
        <v>8980</v>
      </c>
      <c r="F2050" s="461" t="s">
        <v>4455</v>
      </c>
      <c r="G2050" s="464">
        <v>12</v>
      </c>
      <c r="H2050" s="464">
        <v>6.55</v>
      </c>
      <c r="I2050" s="464">
        <v>7.55</v>
      </c>
      <c r="J2050" s="464"/>
      <c r="K2050" s="461"/>
      <c r="L2050" s="464"/>
      <c r="M2050" s="474">
        <f t="shared" ref="M2050:M2081" si="117">X2050*$O$3</f>
        <v>86445.580000000016</v>
      </c>
      <c r="N2050" s="474">
        <f t="shared" si="115"/>
        <v>51867.348000000005</v>
      </c>
      <c r="O2050" s="514"/>
      <c r="P2050" s="486">
        <v>0.6</v>
      </c>
      <c r="Q2050" s="514"/>
      <c r="R2050" s="474">
        <v>69821.429999999993</v>
      </c>
      <c r="S2050" s="474">
        <v>41892.9</v>
      </c>
      <c r="T2050" s="514"/>
      <c r="U2050" s="474">
        <v>69821.429999999993</v>
      </c>
      <c r="V2050" s="474">
        <v>41892.9</v>
      </c>
      <c r="W2050" s="514"/>
      <c r="X2050" s="465">
        <v>66496.600000000006</v>
      </c>
      <c r="Y2050" s="465">
        <v>39898</v>
      </c>
      <c r="Z2050" s="514"/>
      <c r="AA2050" s="465">
        <v>57823.15</v>
      </c>
      <c r="AB2050" s="465">
        <v>34693.89</v>
      </c>
      <c r="AC2050" s="514"/>
      <c r="AD2050" s="465">
        <v>50281</v>
      </c>
      <c r="AE2050" s="465">
        <v>30168.6</v>
      </c>
      <c r="AF2050" s="514"/>
      <c r="AG2050" s="465">
        <v>50281</v>
      </c>
      <c r="AH2050" s="465">
        <v>30168.6</v>
      </c>
      <c r="AI2050" s="530"/>
      <c r="AJ2050" s="533"/>
      <c r="AK2050" s="533"/>
      <c r="AL2050" s="533"/>
      <c r="AM2050" s="533"/>
      <c r="AN2050" s="533"/>
      <c r="AO2050" s="533"/>
      <c r="AP2050" s="534"/>
    </row>
    <row r="2051" spans="1:42" ht="24" customHeight="1" outlineLevel="1" x14ac:dyDescent="0.25">
      <c r="A2051" s="493"/>
      <c r="B2051" s="471" t="s">
        <v>9007</v>
      </c>
      <c r="C2051" s="469" t="s">
        <v>4641</v>
      </c>
      <c r="E2051" s="472" t="s">
        <v>9491</v>
      </c>
      <c r="F2051" s="469" t="s">
        <v>4455</v>
      </c>
      <c r="G2051" s="468">
        <v>12</v>
      </c>
      <c r="H2051" s="468">
        <v>6.55</v>
      </c>
      <c r="I2051" s="468">
        <v>7.55</v>
      </c>
      <c r="M2051" s="474">
        <f t="shared" si="117"/>
        <v>125327.01999999999</v>
      </c>
      <c r="N2051" s="474">
        <f t="shared" si="115"/>
        <v>93995.264999999985</v>
      </c>
      <c r="P2051" s="488">
        <v>0.75</v>
      </c>
      <c r="R2051" s="474">
        <v>101225.67</v>
      </c>
      <c r="S2051" s="474">
        <v>73297.14</v>
      </c>
      <c r="U2051" s="474">
        <v>101225.67</v>
      </c>
      <c r="V2051" s="474">
        <v>73297.14</v>
      </c>
      <c r="X2051" s="465">
        <v>96405.4</v>
      </c>
      <c r="Y2051" s="465">
        <v>69806.8</v>
      </c>
      <c r="AA2051" s="474">
        <v>83830.8</v>
      </c>
      <c r="AB2051" s="474">
        <v>60701.54</v>
      </c>
      <c r="AD2051" s="474">
        <v>72896.350000000006</v>
      </c>
      <c r="AE2051" s="474">
        <v>52783.95</v>
      </c>
      <c r="AG2051" s="474">
        <v>72896.350000000006</v>
      </c>
      <c r="AH2051" s="474">
        <v>52783.95</v>
      </c>
      <c r="AP2051" s="535"/>
    </row>
    <row r="2052" spans="1:42" ht="24" customHeight="1" outlineLevel="1" x14ac:dyDescent="0.25">
      <c r="A2052" s="493"/>
      <c r="B2052" s="471" t="s">
        <v>9008</v>
      </c>
      <c r="C2052" s="469" t="s">
        <v>4641</v>
      </c>
      <c r="E2052" s="472" t="s">
        <v>8983</v>
      </c>
      <c r="F2052" s="469" t="s">
        <v>4455</v>
      </c>
      <c r="G2052" s="468">
        <v>12</v>
      </c>
      <c r="H2052" s="468">
        <v>6.55</v>
      </c>
      <c r="I2052" s="468">
        <v>7.55</v>
      </c>
      <c r="M2052" s="474">
        <f t="shared" si="117"/>
        <v>120492.58000000002</v>
      </c>
      <c r="N2052" s="474">
        <f t="shared" si="115"/>
        <v>86754.657600000006</v>
      </c>
      <c r="P2052" s="488">
        <v>0.72</v>
      </c>
      <c r="R2052" s="474">
        <v>97320.93</v>
      </c>
      <c r="S2052" s="474">
        <v>69392.3</v>
      </c>
      <c r="U2052" s="474">
        <v>97320.93</v>
      </c>
      <c r="V2052" s="474">
        <v>69392.3</v>
      </c>
      <c r="X2052" s="465">
        <v>92686.6</v>
      </c>
      <c r="Y2052" s="465">
        <v>66087.899999999994</v>
      </c>
      <c r="AA2052" s="474">
        <v>80597</v>
      </c>
      <c r="AB2052" s="474">
        <v>57467.74</v>
      </c>
      <c r="AD2052" s="474">
        <v>70084.350000000006</v>
      </c>
      <c r="AE2052" s="474">
        <v>49971.95</v>
      </c>
      <c r="AG2052" s="474">
        <v>70084.350000000006</v>
      </c>
      <c r="AH2052" s="474">
        <v>49971.95</v>
      </c>
      <c r="AP2052" s="535"/>
    </row>
    <row r="2053" spans="1:42" ht="24" customHeight="1" outlineLevel="1" x14ac:dyDescent="0.25">
      <c r="A2053" s="493"/>
      <c r="B2053" s="471" t="s">
        <v>9009</v>
      </c>
      <c r="C2053" s="469" t="s">
        <v>4641</v>
      </c>
      <c r="E2053" s="472" t="s">
        <v>9492</v>
      </c>
      <c r="F2053" s="469" t="s">
        <v>4455</v>
      </c>
      <c r="G2053" s="468">
        <v>12</v>
      </c>
      <c r="H2053" s="468">
        <v>6.55</v>
      </c>
      <c r="I2053" s="468">
        <v>7.55</v>
      </c>
      <c r="M2053" s="474">
        <f t="shared" si="117"/>
        <v>91280.150000000009</v>
      </c>
      <c r="N2053" s="474">
        <f t="shared" si="115"/>
        <v>57506.494500000008</v>
      </c>
      <c r="P2053" s="488">
        <v>0.63</v>
      </c>
      <c r="R2053" s="474">
        <v>73726.28</v>
      </c>
      <c r="S2053" s="474">
        <v>45797.64</v>
      </c>
      <c r="U2053" s="474">
        <v>73726.28</v>
      </c>
      <c r="V2053" s="474">
        <v>45797.64</v>
      </c>
      <c r="X2053" s="465">
        <v>70215.5</v>
      </c>
      <c r="Y2053" s="465">
        <v>43616.800000000003</v>
      </c>
      <c r="AA2053" s="474">
        <v>61056.95</v>
      </c>
      <c r="AB2053" s="474">
        <v>37927.69</v>
      </c>
      <c r="AD2053" s="474">
        <v>53093</v>
      </c>
      <c r="AE2053" s="474">
        <v>32980.6</v>
      </c>
      <c r="AG2053" s="474">
        <v>53093</v>
      </c>
      <c r="AH2053" s="474">
        <v>32980.6</v>
      </c>
      <c r="AP2053" s="535"/>
    </row>
    <row r="2054" spans="1:42" ht="24" customHeight="1" outlineLevel="1" x14ac:dyDescent="0.25">
      <c r="A2054" s="493"/>
      <c r="B2054" s="471" t="s">
        <v>9010</v>
      </c>
      <c r="C2054" s="469" t="s">
        <v>4641</v>
      </c>
      <c r="E2054" s="472" t="s">
        <v>8986</v>
      </c>
      <c r="F2054" s="469" t="s">
        <v>4455</v>
      </c>
      <c r="G2054" s="468">
        <v>12</v>
      </c>
      <c r="H2054" s="468">
        <v>6.55</v>
      </c>
      <c r="I2054" s="468">
        <v>7.55</v>
      </c>
      <c r="M2054" s="474">
        <f t="shared" si="117"/>
        <v>97684.340000000011</v>
      </c>
      <c r="N2054" s="474">
        <f t="shared" si="115"/>
        <v>61541.134200000008</v>
      </c>
      <c r="P2054" s="488">
        <v>0.63</v>
      </c>
      <c r="R2054" s="474">
        <v>78898.89</v>
      </c>
      <c r="S2054" s="474">
        <v>47339.360000000001</v>
      </c>
      <c r="U2054" s="474">
        <v>78898.89</v>
      </c>
      <c r="V2054" s="474">
        <v>47339.360000000001</v>
      </c>
      <c r="X2054" s="465">
        <v>75141.8</v>
      </c>
      <c r="Y2054" s="465">
        <v>45085.1</v>
      </c>
      <c r="AA2054" s="474">
        <v>65340.7</v>
      </c>
      <c r="AB2054" s="474">
        <v>39204.42</v>
      </c>
      <c r="AD2054" s="474">
        <v>56818</v>
      </c>
      <c r="AE2054" s="474">
        <v>34090.799999999996</v>
      </c>
      <c r="AG2054" s="474">
        <v>56818</v>
      </c>
      <c r="AH2054" s="474">
        <v>34090.799999999996</v>
      </c>
      <c r="AP2054" s="535"/>
    </row>
    <row r="2055" spans="1:42" ht="24" customHeight="1" outlineLevel="1" x14ac:dyDescent="0.25">
      <c r="A2055" s="493"/>
      <c r="B2055" s="471" t="s">
        <v>9011</v>
      </c>
      <c r="C2055" s="469" t="s">
        <v>4641</v>
      </c>
      <c r="E2055" s="472" t="s">
        <v>8987</v>
      </c>
      <c r="F2055" s="469" t="s">
        <v>4455</v>
      </c>
      <c r="G2055" s="468">
        <v>12</v>
      </c>
      <c r="H2055" s="468">
        <v>6.55</v>
      </c>
      <c r="I2055" s="468">
        <v>7.55</v>
      </c>
      <c r="M2055" s="474">
        <f t="shared" si="117"/>
        <v>102692.46</v>
      </c>
      <c r="N2055" s="474">
        <f t="shared" si="115"/>
        <v>73938.571200000006</v>
      </c>
      <c r="P2055" s="488">
        <v>0.72</v>
      </c>
      <c r="R2055" s="474">
        <v>82943.91</v>
      </c>
      <c r="S2055" s="474">
        <v>55015.38</v>
      </c>
      <c r="U2055" s="474">
        <v>82943.91</v>
      </c>
      <c r="V2055" s="474">
        <v>55015.38</v>
      </c>
      <c r="X2055" s="465">
        <v>78994.2</v>
      </c>
      <c r="Y2055" s="465">
        <v>52395.6</v>
      </c>
      <c r="AA2055" s="474">
        <v>68690.649999999994</v>
      </c>
      <c r="AB2055" s="474">
        <v>45561.39</v>
      </c>
      <c r="AD2055" s="474">
        <v>59731</v>
      </c>
      <c r="AE2055" s="474">
        <v>39618.6</v>
      </c>
      <c r="AG2055" s="474">
        <v>59731</v>
      </c>
      <c r="AH2055" s="474">
        <v>39618.6</v>
      </c>
      <c r="AP2055" s="535"/>
    </row>
    <row r="2056" spans="1:42" ht="24" customHeight="1" outlineLevel="1" x14ac:dyDescent="0.25">
      <c r="A2056" s="493"/>
      <c r="B2056" s="471" t="s">
        <v>19886</v>
      </c>
      <c r="C2056" s="469" t="s">
        <v>4641</v>
      </c>
      <c r="E2056" s="472" t="s">
        <v>19885</v>
      </c>
      <c r="F2056" s="469" t="s">
        <v>4455</v>
      </c>
      <c r="G2056" s="468">
        <v>12</v>
      </c>
      <c r="H2056" s="468">
        <v>6.55</v>
      </c>
      <c r="I2056" s="468">
        <v>7.55</v>
      </c>
      <c r="M2056" s="474">
        <f t="shared" si="117"/>
        <v>0</v>
      </c>
      <c r="N2056" s="474">
        <f t="shared" si="115"/>
        <v>0</v>
      </c>
      <c r="P2056" s="488">
        <v>0.75</v>
      </c>
      <c r="R2056" s="474">
        <v>0</v>
      </c>
      <c r="S2056" s="474">
        <v>0</v>
      </c>
      <c r="U2056" s="474">
        <v>0</v>
      </c>
      <c r="V2056" s="474">
        <v>0</v>
      </c>
      <c r="X2056" s="465">
        <v>0</v>
      </c>
      <c r="Y2056" s="465">
        <v>0</v>
      </c>
      <c r="AA2056" s="474">
        <v>0</v>
      </c>
      <c r="AB2056" s="474">
        <v>0</v>
      </c>
      <c r="AD2056" s="474"/>
      <c r="AE2056" s="474"/>
      <c r="AG2056" s="474"/>
      <c r="AH2056" s="474"/>
      <c r="AP2056" s="535"/>
    </row>
    <row r="2057" spans="1:42" s="466" customFormat="1" ht="24" customHeight="1" outlineLevel="1" x14ac:dyDescent="0.25">
      <c r="A2057" s="492"/>
      <c r="B2057" s="462" t="s">
        <v>9012</v>
      </c>
      <c r="C2057" s="461" t="s">
        <v>4641</v>
      </c>
      <c r="D2057" s="461"/>
      <c r="E2057" s="466" t="s">
        <v>8980</v>
      </c>
      <c r="F2057" s="461" t="s">
        <v>4455</v>
      </c>
      <c r="G2057" s="464">
        <v>15</v>
      </c>
      <c r="H2057" s="464">
        <v>8.1999999999999993</v>
      </c>
      <c r="I2057" s="464">
        <v>9.5</v>
      </c>
      <c r="J2057" s="464"/>
      <c r="K2057" s="461"/>
      <c r="L2057" s="464"/>
      <c r="M2057" s="474">
        <f t="shared" si="117"/>
        <v>108058.34000000001</v>
      </c>
      <c r="N2057" s="474">
        <f t="shared" si="115"/>
        <v>64835.004000000001</v>
      </c>
      <c r="O2057" s="514"/>
      <c r="P2057" s="486">
        <v>0.6</v>
      </c>
      <c r="Q2057" s="514"/>
      <c r="R2057" s="474">
        <v>87277.89</v>
      </c>
      <c r="S2057" s="474">
        <v>52366.76</v>
      </c>
      <c r="T2057" s="514"/>
      <c r="U2057" s="474">
        <v>87277.89</v>
      </c>
      <c r="V2057" s="474">
        <v>52366.76</v>
      </c>
      <c r="W2057" s="514"/>
      <c r="X2057" s="465">
        <v>83121.8</v>
      </c>
      <c r="Y2057" s="465">
        <v>49873.1</v>
      </c>
      <c r="Z2057" s="514"/>
      <c r="AA2057" s="465">
        <v>72279.8</v>
      </c>
      <c r="AB2057" s="465">
        <v>43367.88</v>
      </c>
      <c r="AC2057" s="514"/>
      <c r="AD2057" s="465">
        <v>62852</v>
      </c>
      <c r="AE2057" s="465">
        <v>37711.199999999997</v>
      </c>
      <c r="AF2057" s="514"/>
      <c r="AG2057" s="465">
        <v>62852</v>
      </c>
      <c r="AH2057" s="465">
        <v>37711.199999999997</v>
      </c>
      <c r="AI2057" s="530"/>
      <c r="AJ2057" s="533"/>
      <c r="AK2057" s="533"/>
      <c r="AL2057" s="533"/>
      <c r="AM2057" s="533"/>
      <c r="AN2057" s="533"/>
      <c r="AO2057" s="533"/>
      <c r="AP2057" s="534"/>
    </row>
    <row r="2058" spans="1:42" ht="24" customHeight="1" outlineLevel="1" x14ac:dyDescent="0.25">
      <c r="A2058" s="493"/>
      <c r="B2058" s="471" t="s">
        <v>9013</v>
      </c>
      <c r="C2058" s="469" t="s">
        <v>4641</v>
      </c>
      <c r="E2058" s="472" t="s">
        <v>9491</v>
      </c>
      <c r="F2058" s="469" t="s">
        <v>4455</v>
      </c>
      <c r="G2058" s="468">
        <v>15</v>
      </c>
      <c r="H2058" s="468">
        <v>8.1999999999999993</v>
      </c>
      <c r="I2058" s="468">
        <v>9.5</v>
      </c>
      <c r="M2058" s="474">
        <f t="shared" si="117"/>
        <v>155019.41</v>
      </c>
      <c r="N2058" s="474">
        <f t="shared" si="115"/>
        <v>116264.5575</v>
      </c>
      <c r="P2058" s="488">
        <v>0.75</v>
      </c>
      <c r="R2058" s="474">
        <v>125207.99</v>
      </c>
      <c r="S2058" s="474">
        <v>90296.85</v>
      </c>
      <c r="U2058" s="474">
        <v>125207.99</v>
      </c>
      <c r="V2058" s="474">
        <v>90296.85</v>
      </c>
      <c r="X2058" s="465">
        <v>119245.7</v>
      </c>
      <c r="Y2058" s="465">
        <v>85997</v>
      </c>
      <c r="AA2058" s="474">
        <v>103691.94</v>
      </c>
      <c r="AB2058" s="474">
        <v>74780.02</v>
      </c>
      <c r="AD2058" s="474">
        <v>90166.9</v>
      </c>
      <c r="AE2058" s="474">
        <v>65026.099999999991</v>
      </c>
      <c r="AG2058" s="474">
        <v>90166.9</v>
      </c>
      <c r="AH2058" s="474">
        <v>65026.099999999991</v>
      </c>
      <c r="AP2058" s="535"/>
    </row>
    <row r="2059" spans="1:42" ht="24" customHeight="1" outlineLevel="1" x14ac:dyDescent="0.25">
      <c r="A2059" s="493"/>
      <c r="B2059" s="471" t="s">
        <v>9014</v>
      </c>
      <c r="C2059" s="469" t="s">
        <v>4641</v>
      </c>
      <c r="E2059" s="472" t="s">
        <v>8983</v>
      </c>
      <c r="F2059" s="469" t="s">
        <v>4455</v>
      </c>
      <c r="G2059" s="468">
        <v>15</v>
      </c>
      <c r="H2059" s="468">
        <v>8.1999999999999993</v>
      </c>
      <c r="I2059" s="468">
        <v>9.5</v>
      </c>
      <c r="M2059" s="474">
        <f t="shared" si="117"/>
        <v>148976.23000000001</v>
      </c>
      <c r="N2059" s="474">
        <f t="shared" si="115"/>
        <v>107262.88560000001</v>
      </c>
      <c r="P2059" s="488">
        <v>0.72</v>
      </c>
      <c r="R2059" s="474">
        <v>120326.96</v>
      </c>
      <c r="S2059" s="474">
        <v>85415.82</v>
      </c>
      <c r="U2059" s="474">
        <v>120326.96</v>
      </c>
      <c r="V2059" s="474">
        <v>85415.82</v>
      </c>
      <c r="X2059" s="465">
        <v>114597.1</v>
      </c>
      <c r="Y2059" s="465">
        <v>81348.399999999994</v>
      </c>
      <c r="AA2059" s="474">
        <v>99649.69</v>
      </c>
      <c r="AB2059" s="474">
        <v>70737.77</v>
      </c>
      <c r="AD2059" s="474">
        <v>86651.9</v>
      </c>
      <c r="AE2059" s="474">
        <v>61511.099999999991</v>
      </c>
      <c r="AG2059" s="474">
        <v>86651.9</v>
      </c>
      <c r="AH2059" s="474">
        <v>61511.099999999991</v>
      </c>
      <c r="AP2059" s="535"/>
    </row>
    <row r="2060" spans="1:42" ht="24" customHeight="1" outlineLevel="1" x14ac:dyDescent="0.25">
      <c r="A2060" s="493"/>
      <c r="B2060" s="471" t="s">
        <v>9015</v>
      </c>
      <c r="C2060" s="469" t="s">
        <v>4641</v>
      </c>
      <c r="E2060" s="472" t="s">
        <v>9492</v>
      </c>
      <c r="F2060" s="469" t="s">
        <v>4455</v>
      </c>
      <c r="G2060" s="468">
        <v>15</v>
      </c>
      <c r="H2060" s="468">
        <v>8.1999999999999993</v>
      </c>
      <c r="I2060" s="468">
        <v>9.5</v>
      </c>
      <c r="J2060" s="468">
        <v>12528</v>
      </c>
      <c r="M2060" s="474">
        <f t="shared" si="117"/>
        <v>114101.51999999999</v>
      </c>
      <c r="N2060" s="474">
        <f t="shared" si="115"/>
        <v>71883.957599999994</v>
      </c>
      <c r="P2060" s="488">
        <v>0.63</v>
      </c>
      <c r="R2060" s="474">
        <v>92158.92</v>
      </c>
      <c r="S2060" s="474">
        <v>57247.68</v>
      </c>
      <c r="U2060" s="474">
        <v>92158.92</v>
      </c>
      <c r="V2060" s="474">
        <v>57247.68</v>
      </c>
      <c r="X2060" s="465">
        <v>87770.4</v>
      </c>
      <c r="Y2060" s="465">
        <v>54521.599999999999</v>
      </c>
      <c r="AA2060" s="474">
        <v>76322.05</v>
      </c>
      <c r="AB2060" s="474">
        <v>47410.13</v>
      </c>
      <c r="AD2060" s="474">
        <v>66367</v>
      </c>
      <c r="AE2060" s="474">
        <v>41226.199999999997</v>
      </c>
      <c r="AG2060" s="474">
        <v>66367</v>
      </c>
      <c r="AH2060" s="474">
        <v>41226.199999999997</v>
      </c>
      <c r="AP2060" s="535"/>
    </row>
    <row r="2061" spans="1:42" ht="24" customHeight="1" outlineLevel="1" x14ac:dyDescent="0.25">
      <c r="A2061" s="493"/>
      <c r="B2061" s="471" t="s">
        <v>9016</v>
      </c>
      <c r="C2061" s="469" t="s">
        <v>4641</v>
      </c>
      <c r="E2061" s="472" t="s">
        <v>8986</v>
      </c>
      <c r="F2061" s="469" t="s">
        <v>4455</v>
      </c>
      <c r="G2061" s="468">
        <v>15</v>
      </c>
      <c r="H2061" s="468">
        <v>8.1999999999999993</v>
      </c>
      <c r="I2061" s="468">
        <v>9.5</v>
      </c>
      <c r="M2061" s="474">
        <f t="shared" si="117"/>
        <v>122106.26999999999</v>
      </c>
      <c r="N2061" s="474">
        <f t="shared" si="115"/>
        <v>76926.950099999987</v>
      </c>
      <c r="P2061" s="488">
        <v>0.63</v>
      </c>
      <c r="R2061" s="474">
        <v>98624.3</v>
      </c>
      <c r="S2061" s="474">
        <v>59174.64</v>
      </c>
      <c r="U2061" s="474">
        <v>98624.3</v>
      </c>
      <c r="V2061" s="474">
        <v>59174.64</v>
      </c>
      <c r="X2061" s="465">
        <v>93927.9</v>
      </c>
      <c r="Y2061" s="465">
        <v>56356.800000000003</v>
      </c>
      <c r="AA2061" s="474">
        <v>81676.45</v>
      </c>
      <c r="AB2061" s="474">
        <v>49005.87</v>
      </c>
      <c r="AD2061" s="474">
        <v>71023</v>
      </c>
      <c r="AE2061" s="474">
        <v>42613.799999999996</v>
      </c>
      <c r="AG2061" s="474">
        <v>71023</v>
      </c>
      <c r="AH2061" s="474">
        <v>42613.799999999996</v>
      </c>
      <c r="AP2061" s="535"/>
    </row>
    <row r="2062" spans="1:42" ht="24" customHeight="1" outlineLevel="1" x14ac:dyDescent="0.25">
      <c r="A2062" s="493"/>
      <c r="B2062" s="471" t="s">
        <v>9017</v>
      </c>
      <c r="C2062" s="469" t="s">
        <v>4641</v>
      </c>
      <c r="E2062" s="472" t="s">
        <v>8987</v>
      </c>
      <c r="F2062" s="469" t="s">
        <v>4455</v>
      </c>
      <c r="G2062" s="468">
        <v>15</v>
      </c>
      <c r="H2062" s="468">
        <v>8.1999999999999993</v>
      </c>
      <c r="I2062" s="468">
        <v>9.5</v>
      </c>
      <c r="M2062" s="474">
        <f t="shared" si="117"/>
        <v>130494.52</v>
      </c>
      <c r="N2062" s="474">
        <f t="shared" si="115"/>
        <v>93956.054399999994</v>
      </c>
      <c r="P2062" s="488">
        <v>0.72</v>
      </c>
      <c r="R2062" s="474">
        <v>105399.42</v>
      </c>
      <c r="S2062" s="474">
        <v>70488.289999999994</v>
      </c>
      <c r="U2062" s="474">
        <v>105399.42</v>
      </c>
      <c r="V2062" s="474">
        <v>70488.289999999994</v>
      </c>
      <c r="X2062" s="465">
        <v>100380.4</v>
      </c>
      <c r="Y2062" s="465">
        <v>67131.7</v>
      </c>
      <c r="AA2062" s="474">
        <v>87287.3</v>
      </c>
      <c r="AB2062" s="474">
        <v>58375.38</v>
      </c>
      <c r="AD2062" s="474">
        <v>75902</v>
      </c>
      <c r="AE2062" s="474">
        <v>50761.2</v>
      </c>
      <c r="AG2062" s="474">
        <v>75902</v>
      </c>
      <c r="AH2062" s="474">
        <v>50761.2</v>
      </c>
      <c r="AP2062" s="535"/>
    </row>
    <row r="2063" spans="1:42" ht="24" customHeight="1" outlineLevel="1" x14ac:dyDescent="0.25">
      <c r="A2063" s="493"/>
      <c r="B2063" s="471" t="s">
        <v>19887</v>
      </c>
      <c r="C2063" s="469" t="s">
        <v>4641</v>
      </c>
      <c r="E2063" s="472" t="s">
        <v>19885</v>
      </c>
      <c r="F2063" s="469" t="s">
        <v>4455</v>
      </c>
      <c r="G2063" s="468">
        <v>15</v>
      </c>
      <c r="H2063" s="468">
        <v>8.1999999999999993</v>
      </c>
      <c r="I2063" s="468">
        <v>9.5</v>
      </c>
      <c r="M2063" s="474">
        <v>135719.51999999999</v>
      </c>
      <c r="N2063" s="474">
        <f t="shared" si="115"/>
        <v>101789.63999999998</v>
      </c>
      <c r="P2063" s="488">
        <v>0.75</v>
      </c>
      <c r="R2063" s="474">
        <v>0</v>
      </c>
      <c r="S2063" s="474">
        <v>0</v>
      </c>
      <c r="U2063" s="474">
        <v>0</v>
      </c>
      <c r="V2063" s="474">
        <v>0</v>
      </c>
      <c r="X2063" s="465">
        <v>0</v>
      </c>
      <c r="Y2063" s="465">
        <v>0</v>
      </c>
      <c r="AA2063" s="474">
        <v>0</v>
      </c>
      <c r="AB2063" s="474">
        <v>0</v>
      </c>
      <c r="AD2063" s="474"/>
      <c r="AE2063" s="474"/>
      <c r="AG2063" s="474"/>
      <c r="AH2063" s="474"/>
      <c r="AP2063" s="535"/>
    </row>
    <row r="2064" spans="1:42" s="466" customFormat="1" ht="24" customHeight="1" outlineLevel="1" x14ac:dyDescent="0.25">
      <c r="A2064" s="492"/>
      <c r="B2064" s="462" t="s">
        <v>9018</v>
      </c>
      <c r="C2064" s="461" t="s">
        <v>4641</v>
      </c>
      <c r="D2064" s="461"/>
      <c r="E2064" s="466" t="s">
        <v>8980</v>
      </c>
      <c r="F2064" s="461" t="s">
        <v>4455</v>
      </c>
      <c r="G2064" s="464">
        <v>4.4000000000000004</v>
      </c>
      <c r="H2064" s="464">
        <v>2.88</v>
      </c>
      <c r="I2064" s="464">
        <v>2.5</v>
      </c>
      <c r="J2064" s="464"/>
      <c r="K2064" s="461"/>
      <c r="L2064" s="464"/>
      <c r="M2064" s="474">
        <f t="shared" si="117"/>
        <v>26706.81</v>
      </c>
      <c r="N2064" s="474">
        <f t="shared" si="115"/>
        <v>16024.085999999999</v>
      </c>
      <c r="O2064" s="514"/>
      <c r="P2064" s="486">
        <v>0.6</v>
      </c>
      <c r="Q2064" s="514"/>
      <c r="R2064" s="474">
        <v>21570.89</v>
      </c>
      <c r="S2064" s="474">
        <v>12942.51</v>
      </c>
      <c r="T2064" s="514"/>
      <c r="U2064" s="474">
        <v>21570.89</v>
      </c>
      <c r="V2064" s="474">
        <v>12942.51</v>
      </c>
      <c r="W2064" s="514"/>
      <c r="X2064" s="465">
        <v>20543.7</v>
      </c>
      <c r="Y2064" s="465">
        <v>12326.2</v>
      </c>
      <c r="Z2064" s="514"/>
      <c r="AA2064" s="465">
        <v>17864.099999999999</v>
      </c>
      <c r="AB2064" s="465">
        <v>10718.46</v>
      </c>
      <c r="AC2064" s="514"/>
      <c r="AD2064" s="465">
        <v>15534</v>
      </c>
      <c r="AE2064" s="465">
        <v>9320.4</v>
      </c>
      <c r="AF2064" s="514"/>
      <c r="AG2064" s="465">
        <v>15534</v>
      </c>
      <c r="AH2064" s="465">
        <v>9320.4</v>
      </c>
      <c r="AI2064" s="530"/>
      <c r="AJ2064" s="533"/>
      <c r="AK2064" s="533"/>
      <c r="AL2064" s="533"/>
      <c r="AM2064" s="533"/>
      <c r="AN2064" s="533"/>
      <c r="AO2064" s="533"/>
      <c r="AP2064" s="534"/>
    </row>
    <row r="2065" spans="1:42" ht="24" customHeight="1" outlineLevel="1" x14ac:dyDescent="0.25">
      <c r="A2065" s="493"/>
      <c r="B2065" s="471" t="s">
        <v>9019</v>
      </c>
      <c r="C2065" s="469" t="s">
        <v>4641</v>
      </c>
      <c r="E2065" s="472" t="s">
        <v>9491</v>
      </c>
      <c r="F2065" s="469" t="s">
        <v>4455</v>
      </c>
      <c r="G2065" s="468">
        <v>4.4000000000000004</v>
      </c>
      <c r="H2065" s="468">
        <v>2.88</v>
      </c>
      <c r="I2065" s="468">
        <v>2.5</v>
      </c>
      <c r="M2065" s="474">
        <f t="shared" si="117"/>
        <v>44144.62</v>
      </c>
      <c r="N2065" s="474">
        <f t="shared" si="115"/>
        <v>33108.465000000004</v>
      </c>
      <c r="P2065" s="488">
        <v>0.75</v>
      </c>
      <c r="R2065" s="474">
        <v>35655.269999999997</v>
      </c>
      <c r="S2065" s="474">
        <v>27026.9</v>
      </c>
      <c r="U2065" s="474">
        <v>35655.269999999997</v>
      </c>
      <c r="V2065" s="474">
        <v>27026.9</v>
      </c>
      <c r="X2065" s="465">
        <v>33957.4</v>
      </c>
      <c r="Y2065" s="465">
        <v>25739.9</v>
      </c>
      <c r="AA2065" s="474">
        <v>29528.15</v>
      </c>
      <c r="AB2065" s="474">
        <v>22382.51</v>
      </c>
      <c r="AD2065" s="474">
        <v>25676.65</v>
      </c>
      <c r="AE2065" s="474">
        <v>19463.05</v>
      </c>
      <c r="AG2065" s="474">
        <v>25676.65</v>
      </c>
      <c r="AH2065" s="474">
        <v>19463.05</v>
      </c>
      <c r="AP2065" s="535"/>
    </row>
    <row r="2066" spans="1:42" ht="24" customHeight="1" outlineLevel="1" x14ac:dyDescent="0.25">
      <c r="A2066" s="493"/>
      <c r="B2066" s="471" t="s">
        <v>9020</v>
      </c>
      <c r="C2066" s="469" t="s">
        <v>4641</v>
      </c>
      <c r="E2066" s="472" t="s">
        <v>8983</v>
      </c>
      <c r="F2066" s="469" t="s">
        <v>4455</v>
      </c>
      <c r="G2066" s="468">
        <v>4.4000000000000004</v>
      </c>
      <c r="H2066" s="468">
        <v>2.88</v>
      </c>
      <c r="I2066" s="468">
        <v>2.5</v>
      </c>
      <c r="M2066" s="474">
        <f t="shared" si="117"/>
        <v>42427.060000000005</v>
      </c>
      <c r="N2066" s="474">
        <f t="shared" si="115"/>
        <v>30547.483200000002</v>
      </c>
      <c r="P2066" s="488">
        <v>0.72</v>
      </c>
      <c r="R2066" s="474">
        <v>34268.01</v>
      </c>
      <c r="S2066" s="474">
        <v>25639.64</v>
      </c>
      <c r="U2066" s="474">
        <v>34268.01</v>
      </c>
      <c r="V2066" s="474">
        <v>25639.64</v>
      </c>
      <c r="X2066" s="465">
        <v>32636.2</v>
      </c>
      <c r="Y2066" s="465">
        <v>24418.7</v>
      </c>
      <c r="AA2066" s="474">
        <v>28379.3</v>
      </c>
      <c r="AB2066" s="474">
        <v>21233.66</v>
      </c>
      <c r="AD2066" s="474">
        <v>24677.65</v>
      </c>
      <c r="AE2066" s="474">
        <v>18464.05</v>
      </c>
      <c r="AG2066" s="474">
        <v>24677.65</v>
      </c>
      <c r="AH2066" s="474">
        <v>18464.05</v>
      </c>
      <c r="AP2066" s="535"/>
    </row>
    <row r="2067" spans="1:42" ht="24" customHeight="1" outlineLevel="1" x14ac:dyDescent="0.25">
      <c r="A2067" s="493"/>
      <c r="B2067" s="471" t="s">
        <v>9021</v>
      </c>
      <c r="C2067" s="469" t="s">
        <v>4641</v>
      </c>
      <c r="E2067" s="472" t="s">
        <v>9492</v>
      </c>
      <c r="F2067" s="469" t="s">
        <v>4455</v>
      </c>
      <c r="G2067" s="468">
        <v>4.4000000000000004</v>
      </c>
      <c r="H2067" s="468">
        <v>2.88</v>
      </c>
      <c r="I2067" s="468">
        <v>2.5</v>
      </c>
      <c r="M2067" s="474">
        <f t="shared" si="117"/>
        <v>28424.370000000003</v>
      </c>
      <c r="N2067" s="474">
        <f t="shared" si="115"/>
        <v>17907.3531</v>
      </c>
      <c r="P2067" s="488">
        <v>0.63</v>
      </c>
      <c r="R2067" s="474">
        <v>22958.15</v>
      </c>
      <c r="S2067" s="474">
        <v>14329.77</v>
      </c>
      <c r="U2067" s="474">
        <v>22958.15</v>
      </c>
      <c r="V2067" s="474">
        <v>14329.77</v>
      </c>
      <c r="X2067" s="465">
        <v>21864.9</v>
      </c>
      <c r="Y2067" s="465">
        <v>13647.4</v>
      </c>
      <c r="AA2067" s="474">
        <v>19012.95</v>
      </c>
      <c r="AB2067" s="474">
        <v>11867.31</v>
      </c>
      <c r="AD2067" s="474">
        <v>16533</v>
      </c>
      <c r="AE2067" s="474">
        <v>10319.4</v>
      </c>
      <c r="AG2067" s="474">
        <v>16533</v>
      </c>
      <c r="AH2067" s="474">
        <v>10319.4</v>
      </c>
      <c r="AP2067" s="535"/>
    </row>
    <row r="2068" spans="1:42" ht="24" customHeight="1" outlineLevel="1" x14ac:dyDescent="0.25">
      <c r="A2068" s="493"/>
      <c r="B2068" s="471" t="s">
        <v>9022</v>
      </c>
      <c r="C2068" s="469" t="s">
        <v>4641</v>
      </c>
      <c r="E2068" s="472" t="s">
        <v>8986</v>
      </c>
      <c r="F2068" s="469" t="s">
        <v>4455</v>
      </c>
      <c r="G2068" s="468">
        <v>4.4000000000000004</v>
      </c>
      <c r="H2068" s="468">
        <v>2.88</v>
      </c>
      <c r="I2068" s="468">
        <v>2.5</v>
      </c>
      <c r="M2068" s="474">
        <f t="shared" si="117"/>
        <v>30179.760000000002</v>
      </c>
      <c r="N2068" s="474">
        <f t="shared" si="115"/>
        <v>19013.248800000001</v>
      </c>
      <c r="P2068" s="488">
        <v>0.63</v>
      </c>
      <c r="R2068" s="474">
        <v>24375.96</v>
      </c>
      <c r="S2068" s="474">
        <v>14625.56</v>
      </c>
      <c r="U2068" s="474">
        <v>24375.96</v>
      </c>
      <c r="V2068" s="474">
        <v>14625.56</v>
      </c>
      <c r="X2068" s="465">
        <v>23215.200000000001</v>
      </c>
      <c r="Y2068" s="465">
        <v>13929.1</v>
      </c>
      <c r="AA2068" s="474">
        <v>20187.099999999999</v>
      </c>
      <c r="AB2068" s="474">
        <v>12112.26</v>
      </c>
      <c r="AD2068" s="474">
        <v>17554</v>
      </c>
      <c r="AE2068" s="474">
        <v>10532.4</v>
      </c>
      <c r="AG2068" s="474">
        <v>17554</v>
      </c>
      <c r="AH2068" s="474">
        <v>10532.4</v>
      </c>
      <c r="AP2068" s="535"/>
    </row>
    <row r="2069" spans="1:42" ht="24" customHeight="1" outlineLevel="1" x14ac:dyDescent="0.25">
      <c r="A2069" s="493"/>
      <c r="B2069" s="471" t="s">
        <v>9023</v>
      </c>
      <c r="C2069" s="469" t="s">
        <v>4641</v>
      </c>
      <c r="E2069" s="472" t="s">
        <v>8987</v>
      </c>
      <c r="F2069" s="469" t="s">
        <v>4455</v>
      </c>
      <c r="G2069" s="468">
        <v>4.4000000000000004</v>
      </c>
      <c r="H2069" s="468">
        <v>2.88</v>
      </c>
      <c r="I2069" s="468">
        <v>2.5</v>
      </c>
      <c r="M2069" s="474">
        <f t="shared" si="117"/>
        <v>0</v>
      </c>
      <c r="N2069" s="474">
        <f t="shared" si="115"/>
        <v>0</v>
      </c>
      <c r="P2069" s="488">
        <v>0.72</v>
      </c>
      <c r="R2069" s="474">
        <v>0</v>
      </c>
      <c r="S2069" s="474">
        <v>0</v>
      </c>
      <c r="U2069" s="474">
        <v>0</v>
      </c>
      <c r="V2069" s="474">
        <v>0</v>
      </c>
      <c r="X2069" s="465">
        <v>0</v>
      </c>
      <c r="Y2069" s="465">
        <v>0</v>
      </c>
      <c r="AA2069" s="474">
        <v>0</v>
      </c>
      <c r="AB2069" s="474">
        <v>0</v>
      </c>
      <c r="AD2069" s="474"/>
      <c r="AE2069" s="474"/>
      <c r="AG2069" s="474"/>
      <c r="AH2069" s="474"/>
      <c r="AP2069" s="535"/>
    </row>
    <row r="2070" spans="1:42" ht="24" customHeight="1" outlineLevel="1" x14ac:dyDescent="0.25">
      <c r="A2070" s="493"/>
      <c r="B2070" s="471" t="s">
        <v>19888</v>
      </c>
      <c r="C2070" s="469" t="s">
        <v>4641</v>
      </c>
      <c r="E2070" s="472" t="s">
        <v>19885</v>
      </c>
      <c r="F2070" s="469" t="s">
        <v>4455</v>
      </c>
      <c r="G2070" s="468">
        <v>4.4000000000000004</v>
      </c>
      <c r="H2070" s="468">
        <v>2.88</v>
      </c>
      <c r="I2070" s="468">
        <v>2.5</v>
      </c>
      <c r="M2070" s="474">
        <f t="shared" si="117"/>
        <v>0</v>
      </c>
      <c r="N2070" s="474">
        <f t="shared" si="115"/>
        <v>0</v>
      </c>
      <c r="P2070" s="488">
        <v>0.75</v>
      </c>
      <c r="R2070" s="474">
        <v>0</v>
      </c>
      <c r="S2070" s="474">
        <v>0</v>
      </c>
      <c r="U2070" s="474">
        <v>0</v>
      </c>
      <c r="V2070" s="474">
        <v>0</v>
      </c>
      <c r="X2070" s="465">
        <v>0</v>
      </c>
      <c r="Y2070" s="465">
        <v>0</v>
      </c>
      <c r="AA2070" s="474">
        <v>0</v>
      </c>
      <c r="AB2070" s="474">
        <v>0</v>
      </c>
      <c r="AD2070" s="474"/>
      <c r="AE2070" s="474"/>
      <c r="AG2070" s="474"/>
      <c r="AH2070" s="474"/>
      <c r="AP2070" s="535"/>
    </row>
    <row r="2071" spans="1:42" s="466" customFormat="1" ht="24" customHeight="1" outlineLevel="1" x14ac:dyDescent="0.25">
      <c r="A2071" s="492"/>
      <c r="B2071" s="462" t="s">
        <v>9024</v>
      </c>
      <c r="C2071" s="461" t="s">
        <v>4641</v>
      </c>
      <c r="D2071" s="461"/>
      <c r="E2071" s="466" t="s">
        <v>8980</v>
      </c>
      <c r="F2071" s="461" t="s">
        <v>4455</v>
      </c>
      <c r="G2071" s="464">
        <v>6.6</v>
      </c>
      <c r="H2071" s="464">
        <v>4.3499999999999996</v>
      </c>
      <c r="I2071" s="464">
        <v>3.8</v>
      </c>
      <c r="J2071" s="464"/>
      <c r="K2071" s="461"/>
      <c r="L2071" s="464"/>
      <c r="M2071" s="474">
        <f t="shared" si="117"/>
        <v>37144.379999999997</v>
      </c>
      <c r="N2071" s="474">
        <f t="shared" si="115"/>
        <v>22286.627999999997</v>
      </c>
      <c r="O2071" s="514"/>
      <c r="P2071" s="486">
        <v>0.6</v>
      </c>
      <c r="Q2071" s="514"/>
      <c r="R2071" s="474">
        <v>30001.23</v>
      </c>
      <c r="S2071" s="474">
        <v>18000.78</v>
      </c>
      <c r="T2071" s="514"/>
      <c r="U2071" s="474">
        <v>30001.23</v>
      </c>
      <c r="V2071" s="474">
        <v>18000.78</v>
      </c>
      <c r="W2071" s="514"/>
      <c r="X2071" s="465">
        <v>28572.6</v>
      </c>
      <c r="Y2071" s="465">
        <v>17143.599999999999</v>
      </c>
      <c r="Z2071" s="514"/>
      <c r="AA2071" s="465">
        <v>24845.75</v>
      </c>
      <c r="AB2071" s="465">
        <v>14907.45</v>
      </c>
      <c r="AC2071" s="514"/>
      <c r="AD2071" s="465">
        <v>21605</v>
      </c>
      <c r="AE2071" s="465">
        <v>12963</v>
      </c>
      <c r="AF2071" s="514"/>
      <c r="AG2071" s="465">
        <v>21605</v>
      </c>
      <c r="AH2071" s="465">
        <v>12963</v>
      </c>
      <c r="AI2071" s="530"/>
      <c r="AJ2071" s="533"/>
      <c r="AK2071" s="533"/>
      <c r="AL2071" s="533"/>
      <c r="AM2071" s="533"/>
      <c r="AN2071" s="533"/>
      <c r="AO2071" s="533"/>
      <c r="AP2071" s="534"/>
    </row>
    <row r="2072" spans="1:42" ht="24" customHeight="1" outlineLevel="1" x14ac:dyDescent="0.25">
      <c r="A2072" s="493"/>
      <c r="B2072" s="471" t="s">
        <v>9025</v>
      </c>
      <c r="C2072" s="469" t="s">
        <v>4641</v>
      </c>
      <c r="E2072" s="472" t="s">
        <v>9491</v>
      </c>
      <c r="F2072" s="469" t="s">
        <v>4455</v>
      </c>
      <c r="G2072" s="468">
        <v>6.6</v>
      </c>
      <c r="H2072" s="468">
        <v>4.3499999999999996</v>
      </c>
      <c r="I2072" s="468">
        <v>3.8</v>
      </c>
      <c r="M2072" s="474">
        <f t="shared" si="117"/>
        <v>53692.990000000005</v>
      </c>
      <c r="N2072" s="474">
        <f t="shared" si="115"/>
        <v>40269.742500000008</v>
      </c>
      <c r="P2072" s="488">
        <v>0.75</v>
      </c>
      <c r="R2072" s="474">
        <v>43367.42</v>
      </c>
      <c r="S2072" s="474">
        <v>31366.86</v>
      </c>
      <c r="U2072" s="474">
        <v>43367.42</v>
      </c>
      <c r="V2072" s="474">
        <v>31366.86</v>
      </c>
      <c r="X2072" s="465">
        <v>41302.300000000003</v>
      </c>
      <c r="Y2072" s="465">
        <v>29873.200000000001</v>
      </c>
      <c r="AA2072" s="474">
        <v>35915.019999999997</v>
      </c>
      <c r="AB2072" s="474">
        <v>25976.720000000001</v>
      </c>
      <c r="AD2072" s="474">
        <v>31230.449999999997</v>
      </c>
      <c r="AE2072" s="474">
        <v>22588.449999999997</v>
      </c>
      <c r="AG2072" s="474">
        <v>31230.449999999997</v>
      </c>
      <c r="AH2072" s="474">
        <v>22588.449999999997</v>
      </c>
      <c r="AP2072" s="535"/>
    </row>
    <row r="2073" spans="1:42" ht="24" customHeight="1" outlineLevel="1" x14ac:dyDescent="0.25">
      <c r="A2073" s="493"/>
      <c r="B2073" s="471" t="s">
        <v>9026</v>
      </c>
      <c r="C2073" s="469" t="s">
        <v>4641</v>
      </c>
      <c r="E2073" s="472" t="s">
        <v>8983</v>
      </c>
      <c r="F2073" s="469" t="s">
        <v>4455</v>
      </c>
      <c r="G2073" s="468">
        <v>6.6</v>
      </c>
      <c r="H2073" s="468">
        <v>4.3499999999999996</v>
      </c>
      <c r="I2073" s="468">
        <v>3.8</v>
      </c>
      <c r="M2073" s="474">
        <f t="shared" si="117"/>
        <v>51593.75</v>
      </c>
      <c r="N2073" s="474">
        <f t="shared" si="115"/>
        <v>37147.5</v>
      </c>
      <c r="P2073" s="488">
        <v>0.72</v>
      </c>
      <c r="R2073" s="474">
        <v>41671.879999999997</v>
      </c>
      <c r="S2073" s="474">
        <v>29671.43</v>
      </c>
      <c r="U2073" s="474">
        <v>41671.879999999997</v>
      </c>
      <c r="V2073" s="474">
        <v>29671.43</v>
      </c>
      <c r="X2073" s="465">
        <v>39687.5</v>
      </c>
      <c r="Y2073" s="465">
        <v>28258.5</v>
      </c>
      <c r="AA2073" s="474">
        <v>34510.870000000003</v>
      </c>
      <c r="AB2073" s="474">
        <v>24572.57</v>
      </c>
      <c r="AD2073" s="474">
        <v>30009.449999999997</v>
      </c>
      <c r="AE2073" s="474">
        <v>21367.449999999997</v>
      </c>
      <c r="AG2073" s="474">
        <v>30009.449999999997</v>
      </c>
      <c r="AH2073" s="474">
        <v>21367.449999999997</v>
      </c>
      <c r="AP2073" s="535"/>
    </row>
    <row r="2074" spans="1:42" ht="24" customHeight="1" outlineLevel="1" x14ac:dyDescent="0.25">
      <c r="A2074" s="493"/>
      <c r="B2074" s="471" t="s">
        <v>9027</v>
      </c>
      <c r="C2074" s="469" t="s">
        <v>4641</v>
      </c>
      <c r="E2074" s="472" t="s">
        <v>9492</v>
      </c>
      <c r="F2074" s="469" t="s">
        <v>4455</v>
      </c>
      <c r="G2074" s="468">
        <v>6.6</v>
      </c>
      <c r="H2074" s="468">
        <v>4.3499999999999996</v>
      </c>
      <c r="I2074" s="468">
        <v>3.8</v>
      </c>
      <c r="M2074" s="474">
        <f t="shared" si="117"/>
        <v>39243.620000000003</v>
      </c>
      <c r="N2074" s="474">
        <f t="shared" si="115"/>
        <v>24723.480600000003</v>
      </c>
      <c r="P2074" s="488">
        <v>0.63</v>
      </c>
      <c r="R2074" s="474">
        <v>31696.77</v>
      </c>
      <c r="S2074" s="474">
        <v>19696.22</v>
      </c>
      <c r="U2074" s="474">
        <v>31696.77</v>
      </c>
      <c r="V2074" s="474">
        <v>19696.22</v>
      </c>
      <c r="X2074" s="465">
        <v>30187.4</v>
      </c>
      <c r="Y2074" s="465">
        <v>18758.3</v>
      </c>
      <c r="AA2074" s="474">
        <v>26249.9</v>
      </c>
      <c r="AB2074" s="474">
        <v>16311.6</v>
      </c>
      <c r="AD2074" s="474">
        <v>22826</v>
      </c>
      <c r="AE2074" s="474">
        <v>14184</v>
      </c>
      <c r="AG2074" s="474">
        <v>22826</v>
      </c>
      <c r="AH2074" s="474">
        <v>14184</v>
      </c>
      <c r="AP2074" s="535"/>
    </row>
    <row r="2075" spans="1:42" ht="24" customHeight="1" outlineLevel="1" x14ac:dyDescent="0.25">
      <c r="A2075" s="493"/>
      <c r="B2075" s="471" t="s">
        <v>9028</v>
      </c>
      <c r="C2075" s="469" t="s">
        <v>4641</v>
      </c>
      <c r="E2075" s="472" t="s">
        <v>8986</v>
      </c>
      <c r="F2075" s="469" t="s">
        <v>4455</v>
      </c>
      <c r="G2075" s="468">
        <v>6.6</v>
      </c>
      <c r="H2075" s="468">
        <v>4.3499999999999996</v>
      </c>
      <c r="I2075" s="468">
        <v>3.8</v>
      </c>
      <c r="M2075" s="474">
        <f t="shared" si="117"/>
        <v>41973.75</v>
      </c>
      <c r="N2075" s="474">
        <f t="shared" si="115"/>
        <v>26443.462500000001</v>
      </c>
      <c r="P2075" s="488">
        <v>0.63</v>
      </c>
      <c r="R2075" s="474">
        <v>33901.879999999997</v>
      </c>
      <c r="S2075" s="474">
        <v>20341.13</v>
      </c>
      <c r="U2075" s="474">
        <v>33901.879999999997</v>
      </c>
      <c r="V2075" s="474">
        <v>20341.13</v>
      </c>
      <c r="X2075" s="465">
        <v>32287.5</v>
      </c>
      <c r="Y2075" s="465">
        <v>19372.5</v>
      </c>
      <c r="AA2075" s="474">
        <v>28076.1</v>
      </c>
      <c r="AB2075" s="474">
        <v>16845.66</v>
      </c>
      <c r="AD2075" s="474">
        <v>24414</v>
      </c>
      <c r="AE2075" s="474">
        <v>14648.4</v>
      </c>
      <c r="AG2075" s="474">
        <v>24414</v>
      </c>
      <c r="AH2075" s="474">
        <v>14648.4</v>
      </c>
      <c r="AP2075" s="535"/>
    </row>
    <row r="2076" spans="1:42" ht="24" customHeight="1" outlineLevel="1" x14ac:dyDescent="0.25">
      <c r="A2076" s="493"/>
      <c r="B2076" s="471" t="s">
        <v>9029</v>
      </c>
      <c r="C2076" s="469" t="s">
        <v>4641</v>
      </c>
      <c r="E2076" s="472" t="s">
        <v>8987</v>
      </c>
      <c r="F2076" s="469" t="s">
        <v>4455</v>
      </c>
      <c r="G2076" s="468">
        <v>6.6</v>
      </c>
      <c r="H2076" s="468">
        <v>4.3499999999999996</v>
      </c>
      <c r="I2076" s="468">
        <v>3.8</v>
      </c>
      <c r="M2076" s="474">
        <f t="shared" si="117"/>
        <v>0</v>
      </c>
      <c r="N2076" s="474">
        <f t="shared" si="115"/>
        <v>0</v>
      </c>
      <c r="P2076" s="488">
        <v>0.72</v>
      </c>
      <c r="R2076" s="474">
        <v>0</v>
      </c>
      <c r="S2076" s="474">
        <v>0</v>
      </c>
      <c r="U2076" s="474">
        <v>0</v>
      </c>
      <c r="V2076" s="474">
        <v>0</v>
      </c>
      <c r="X2076" s="465">
        <v>0</v>
      </c>
      <c r="Y2076" s="465">
        <v>0</v>
      </c>
      <c r="AA2076" s="474">
        <v>0</v>
      </c>
      <c r="AB2076" s="474">
        <v>0</v>
      </c>
      <c r="AD2076" s="474"/>
      <c r="AE2076" s="474"/>
      <c r="AG2076" s="474"/>
      <c r="AH2076" s="474"/>
      <c r="AP2076" s="535"/>
    </row>
    <row r="2077" spans="1:42" ht="24" customHeight="1" outlineLevel="1" x14ac:dyDescent="0.25">
      <c r="A2077" s="493"/>
      <c r="B2077" s="471" t="s">
        <v>19889</v>
      </c>
      <c r="C2077" s="469" t="s">
        <v>4641</v>
      </c>
      <c r="E2077" s="472" t="s">
        <v>19885</v>
      </c>
      <c r="F2077" s="469" t="s">
        <v>4455</v>
      </c>
      <c r="G2077" s="468">
        <v>6.6</v>
      </c>
      <c r="H2077" s="468">
        <v>4.3499999999999996</v>
      </c>
      <c r="I2077" s="468">
        <v>3.8</v>
      </c>
      <c r="M2077" s="474">
        <f t="shared" si="117"/>
        <v>0</v>
      </c>
      <c r="N2077" s="474">
        <f t="shared" si="115"/>
        <v>0</v>
      </c>
      <c r="P2077" s="488">
        <v>0.75</v>
      </c>
      <c r="R2077" s="474">
        <v>0</v>
      </c>
      <c r="S2077" s="474">
        <v>0</v>
      </c>
      <c r="U2077" s="474">
        <v>0</v>
      </c>
      <c r="V2077" s="474">
        <v>0</v>
      </c>
      <c r="X2077" s="465">
        <v>0</v>
      </c>
      <c r="Y2077" s="465">
        <v>0</v>
      </c>
      <c r="AA2077" s="474">
        <v>0</v>
      </c>
      <c r="AB2077" s="474">
        <v>0</v>
      </c>
      <c r="AD2077" s="474"/>
      <c r="AE2077" s="474"/>
      <c r="AG2077" s="474"/>
      <c r="AH2077" s="474"/>
      <c r="AP2077" s="535"/>
    </row>
    <row r="2078" spans="1:42" s="466" customFormat="1" ht="24" customHeight="1" outlineLevel="1" x14ac:dyDescent="0.25">
      <c r="A2078" s="492"/>
      <c r="B2078" s="462" t="s">
        <v>9030</v>
      </c>
      <c r="C2078" s="461" t="s">
        <v>4641</v>
      </c>
      <c r="D2078" s="461"/>
      <c r="E2078" s="466" t="s">
        <v>8980</v>
      </c>
      <c r="F2078" s="461" t="s">
        <v>4455</v>
      </c>
      <c r="G2078" s="464">
        <v>9</v>
      </c>
      <c r="H2078" s="464">
        <v>4.95</v>
      </c>
      <c r="I2078" s="464">
        <v>5.72</v>
      </c>
      <c r="J2078" s="464"/>
      <c r="K2078" s="461"/>
      <c r="L2078" s="464"/>
      <c r="M2078" s="474">
        <f t="shared" si="117"/>
        <v>53336.270000000004</v>
      </c>
      <c r="N2078" s="474">
        <f t="shared" si="115"/>
        <v>32001.762000000002</v>
      </c>
      <c r="O2078" s="514"/>
      <c r="P2078" s="486">
        <v>0.6</v>
      </c>
      <c r="Q2078" s="514"/>
      <c r="R2078" s="474">
        <v>43079.3</v>
      </c>
      <c r="S2078" s="474">
        <v>25847.64</v>
      </c>
      <c r="T2078" s="514"/>
      <c r="U2078" s="474">
        <v>43079.3</v>
      </c>
      <c r="V2078" s="474">
        <v>25847.64</v>
      </c>
      <c r="W2078" s="514"/>
      <c r="X2078" s="465">
        <v>41027.9</v>
      </c>
      <c r="Y2078" s="465">
        <v>24616.799999999999</v>
      </c>
      <c r="Z2078" s="514"/>
      <c r="AA2078" s="465">
        <v>35676.449999999997</v>
      </c>
      <c r="AB2078" s="465">
        <v>21405.87</v>
      </c>
      <c r="AC2078" s="514"/>
      <c r="AD2078" s="465">
        <v>31023</v>
      </c>
      <c r="AE2078" s="465">
        <v>18613.8</v>
      </c>
      <c r="AF2078" s="514"/>
      <c r="AG2078" s="465">
        <v>31023</v>
      </c>
      <c r="AH2078" s="465">
        <v>18613.8</v>
      </c>
      <c r="AI2078" s="530"/>
      <c r="AJ2078" s="533"/>
      <c r="AK2078" s="533"/>
      <c r="AL2078" s="533"/>
      <c r="AM2078" s="533"/>
      <c r="AN2078" s="533"/>
      <c r="AO2078" s="533"/>
      <c r="AP2078" s="534"/>
    </row>
    <row r="2079" spans="1:42" ht="24" customHeight="1" outlineLevel="1" x14ac:dyDescent="0.25">
      <c r="A2079" s="493"/>
      <c r="B2079" s="471" t="s">
        <v>9031</v>
      </c>
      <c r="C2079" s="469" t="s">
        <v>4641</v>
      </c>
      <c r="E2079" s="472" t="s">
        <v>9491</v>
      </c>
      <c r="F2079" s="469" t="s">
        <v>4455</v>
      </c>
      <c r="G2079" s="468">
        <v>9</v>
      </c>
      <c r="H2079" s="468">
        <v>4.95</v>
      </c>
      <c r="I2079" s="468">
        <v>5.72</v>
      </c>
      <c r="M2079" s="474">
        <f t="shared" si="117"/>
        <v>92338.74</v>
      </c>
      <c r="N2079" s="474">
        <f t="shared" ref="N2079:N2142" si="118">M2079*P2079</f>
        <v>69254.055000000008</v>
      </c>
      <c r="P2079" s="488">
        <v>0.75</v>
      </c>
      <c r="R2079" s="474">
        <v>74581.289999999994</v>
      </c>
      <c r="S2079" s="474">
        <v>57349.64</v>
      </c>
      <c r="U2079" s="474">
        <v>74581.289999999994</v>
      </c>
      <c r="V2079" s="474">
        <v>57349.64</v>
      </c>
      <c r="X2079" s="465">
        <v>71029.8</v>
      </c>
      <c r="Y2079" s="465">
        <v>54618.7</v>
      </c>
      <c r="AA2079" s="474">
        <v>61765.06</v>
      </c>
      <c r="AB2079" s="474">
        <v>47494.48</v>
      </c>
      <c r="AD2079" s="474">
        <v>53708.75</v>
      </c>
      <c r="AE2079" s="474">
        <v>41299.550000000003</v>
      </c>
      <c r="AG2079" s="474">
        <v>53708.75</v>
      </c>
      <c r="AH2079" s="474">
        <v>41299.550000000003</v>
      </c>
      <c r="AP2079" s="535"/>
    </row>
    <row r="2080" spans="1:42" ht="24" customHeight="1" outlineLevel="1" x14ac:dyDescent="0.25">
      <c r="A2080" s="493"/>
      <c r="B2080" s="471" t="s">
        <v>9032</v>
      </c>
      <c r="C2080" s="469" t="s">
        <v>4641</v>
      </c>
      <c r="E2080" s="472" t="s">
        <v>8983</v>
      </c>
      <c r="F2080" s="469" t="s">
        <v>4455</v>
      </c>
      <c r="G2080" s="468">
        <v>9</v>
      </c>
      <c r="H2080" s="468">
        <v>4.95</v>
      </c>
      <c r="I2080" s="468">
        <v>5.72</v>
      </c>
      <c r="M2080" s="474">
        <f t="shared" si="117"/>
        <v>88712.91</v>
      </c>
      <c r="N2080" s="474">
        <f t="shared" si="118"/>
        <v>63873.2952</v>
      </c>
      <c r="P2080" s="488">
        <v>0.72</v>
      </c>
      <c r="R2080" s="474">
        <v>71652.740000000005</v>
      </c>
      <c r="S2080" s="474">
        <v>54420.98</v>
      </c>
      <c r="U2080" s="474">
        <v>71652.740000000005</v>
      </c>
      <c r="V2080" s="474">
        <v>54420.98</v>
      </c>
      <c r="X2080" s="465">
        <v>68240.7</v>
      </c>
      <c r="Y2080" s="465">
        <v>51829.5</v>
      </c>
      <c r="AA2080" s="474">
        <v>59339.71</v>
      </c>
      <c r="AB2080" s="474">
        <v>45069.13</v>
      </c>
      <c r="AD2080" s="474">
        <v>51599.75</v>
      </c>
      <c r="AE2080" s="474">
        <v>39190.550000000003</v>
      </c>
      <c r="AG2080" s="474">
        <v>51599.75</v>
      </c>
      <c r="AH2080" s="474">
        <v>39190.550000000003</v>
      </c>
      <c r="AP2080" s="535"/>
    </row>
    <row r="2081" spans="1:42" ht="24" customHeight="1" outlineLevel="1" x14ac:dyDescent="0.25">
      <c r="A2081" s="493"/>
      <c r="B2081" s="471" t="s">
        <v>9033</v>
      </c>
      <c r="C2081" s="469" t="s">
        <v>4641</v>
      </c>
      <c r="E2081" s="472" t="s">
        <v>9492</v>
      </c>
      <c r="F2081" s="469" t="s">
        <v>4455</v>
      </c>
      <c r="G2081" s="468">
        <v>9</v>
      </c>
      <c r="H2081" s="468">
        <v>4.95</v>
      </c>
      <c r="I2081" s="468">
        <v>5.72</v>
      </c>
      <c r="M2081" s="474">
        <f t="shared" si="117"/>
        <v>56962.23</v>
      </c>
      <c r="N2081" s="474">
        <f t="shared" si="118"/>
        <v>35886.204900000004</v>
      </c>
      <c r="P2081" s="488">
        <v>0.63</v>
      </c>
      <c r="R2081" s="474">
        <v>46007.96</v>
      </c>
      <c r="S2081" s="474">
        <v>28776.2</v>
      </c>
      <c r="U2081" s="474">
        <v>46007.96</v>
      </c>
      <c r="V2081" s="474">
        <v>28776.2</v>
      </c>
      <c r="X2081" s="465">
        <v>43817.1</v>
      </c>
      <c r="Y2081" s="465">
        <v>27405.9</v>
      </c>
      <c r="AA2081" s="474">
        <v>38101.800000000003</v>
      </c>
      <c r="AB2081" s="474">
        <v>23831.22</v>
      </c>
      <c r="AD2081" s="474">
        <v>33132</v>
      </c>
      <c r="AE2081" s="474">
        <v>20722.8</v>
      </c>
      <c r="AG2081" s="474">
        <v>33132</v>
      </c>
      <c r="AH2081" s="474">
        <v>20722.8</v>
      </c>
      <c r="AP2081" s="535"/>
    </row>
    <row r="2082" spans="1:42" ht="24" customHeight="1" outlineLevel="1" x14ac:dyDescent="0.25">
      <c r="A2082" s="493"/>
      <c r="B2082" s="471" t="s">
        <v>9034</v>
      </c>
      <c r="C2082" s="469" t="s">
        <v>4641</v>
      </c>
      <c r="E2082" s="472" t="s">
        <v>8986</v>
      </c>
      <c r="F2082" s="469" t="s">
        <v>4455</v>
      </c>
      <c r="G2082" s="468">
        <v>9</v>
      </c>
      <c r="H2082" s="468">
        <v>4.95</v>
      </c>
      <c r="I2082" s="468">
        <v>5.72</v>
      </c>
      <c r="M2082" s="474">
        <f t="shared" ref="M2082:M2117" si="119">X2082*$O$3</f>
        <v>60270.080000000002</v>
      </c>
      <c r="N2082" s="474">
        <f t="shared" si="118"/>
        <v>37970.150399999999</v>
      </c>
      <c r="P2082" s="488">
        <v>0.63</v>
      </c>
      <c r="R2082" s="474">
        <v>48679.68</v>
      </c>
      <c r="S2082" s="474">
        <v>29207.75</v>
      </c>
      <c r="U2082" s="474">
        <v>48679.68</v>
      </c>
      <c r="V2082" s="474">
        <v>29207.75</v>
      </c>
      <c r="X2082" s="465">
        <v>46361.599999999999</v>
      </c>
      <c r="Y2082" s="465">
        <v>27816.9</v>
      </c>
      <c r="AA2082" s="474">
        <v>40314.400000000001</v>
      </c>
      <c r="AB2082" s="474">
        <v>24188.639999999999</v>
      </c>
      <c r="AD2082" s="474">
        <v>35056</v>
      </c>
      <c r="AE2082" s="474">
        <v>21033.599999999999</v>
      </c>
      <c r="AG2082" s="474">
        <v>35056</v>
      </c>
      <c r="AH2082" s="474">
        <v>21033.599999999999</v>
      </c>
      <c r="AP2082" s="535"/>
    </row>
    <row r="2083" spans="1:42" ht="24" customHeight="1" outlineLevel="1" x14ac:dyDescent="0.25">
      <c r="A2083" s="493"/>
      <c r="B2083" s="471" t="s">
        <v>9035</v>
      </c>
      <c r="C2083" s="469" t="s">
        <v>4641</v>
      </c>
      <c r="E2083" s="472" t="s">
        <v>8987</v>
      </c>
      <c r="F2083" s="469" t="s">
        <v>4455</v>
      </c>
      <c r="G2083" s="468">
        <v>9</v>
      </c>
      <c r="H2083" s="468">
        <v>4.95</v>
      </c>
      <c r="I2083" s="468">
        <v>5.72</v>
      </c>
      <c r="M2083" s="474">
        <f t="shared" si="119"/>
        <v>56259.710000000006</v>
      </c>
      <c r="N2083" s="474">
        <f t="shared" si="118"/>
        <v>40506.991200000004</v>
      </c>
      <c r="P2083" s="488">
        <v>0.72</v>
      </c>
      <c r="R2083" s="474">
        <v>45440.54</v>
      </c>
      <c r="S2083" s="474">
        <v>28208.880000000001</v>
      </c>
      <c r="U2083" s="474">
        <v>45440.54</v>
      </c>
      <c r="V2083" s="474">
        <v>28208.880000000001</v>
      </c>
      <c r="X2083" s="465">
        <v>43276.700000000004</v>
      </c>
      <c r="Y2083" s="465">
        <v>26865.599999999999</v>
      </c>
      <c r="AA2083" s="474">
        <v>0</v>
      </c>
      <c r="AB2083" s="474">
        <v>0</v>
      </c>
      <c r="AD2083" s="474"/>
      <c r="AE2083" s="474"/>
      <c r="AG2083" s="474"/>
      <c r="AH2083" s="474"/>
      <c r="AP2083" s="535"/>
    </row>
    <row r="2084" spans="1:42" ht="24" customHeight="1" outlineLevel="1" x14ac:dyDescent="0.25">
      <c r="A2084" s="493"/>
      <c r="B2084" s="471" t="s">
        <v>19890</v>
      </c>
      <c r="C2084" s="469" t="s">
        <v>4641</v>
      </c>
      <c r="E2084" s="472" t="s">
        <v>19885</v>
      </c>
      <c r="F2084" s="469" t="s">
        <v>4455</v>
      </c>
      <c r="G2084" s="468">
        <v>9</v>
      </c>
      <c r="H2084" s="468">
        <v>4.95</v>
      </c>
      <c r="I2084" s="468">
        <v>5.72</v>
      </c>
      <c r="M2084" s="474">
        <f t="shared" si="119"/>
        <v>59885.670000000006</v>
      </c>
      <c r="N2084" s="474">
        <f t="shared" si="118"/>
        <v>44914.252500000002</v>
      </c>
      <c r="P2084" s="488">
        <v>0.75</v>
      </c>
      <c r="R2084" s="474">
        <v>48369.2</v>
      </c>
      <c r="S2084" s="474">
        <v>31137.439999999999</v>
      </c>
      <c r="U2084" s="474">
        <v>48369.2</v>
      </c>
      <c r="V2084" s="474">
        <v>31137.439999999999</v>
      </c>
      <c r="X2084" s="465">
        <v>46065.9</v>
      </c>
      <c r="Y2084" s="465">
        <v>29654.7</v>
      </c>
      <c r="AA2084" s="474">
        <v>0</v>
      </c>
      <c r="AB2084" s="474">
        <v>0</v>
      </c>
      <c r="AD2084" s="474"/>
      <c r="AE2084" s="474"/>
      <c r="AG2084" s="474"/>
      <c r="AH2084" s="474"/>
      <c r="AP2084" s="535"/>
    </row>
    <row r="2085" spans="1:42" s="466" customFormat="1" ht="24" customHeight="1" outlineLevel="1" x14ac:dyDescent="0.25">
      <c r="A2085" s="492"/>
      <c r="B2085" s="462" t="s">
        <v>9036</v>
      </c>
      <c r="C2085" s="461" t="s">
        <v>4641</v>
      </c>
      <c r="D2085" s="461"/>
      <c r="E2085" s="466" t="s">
        <v>8980</v>
      </c>
      <c r="F2085" s="461" t="s">
        <v>4455</v>
      </c>
      <c r="G2085" s="464">
        <v>12</v>
      </c>
      <c r="H2085" s="464">
        <v>6.55</v>
      </c>
      <c r="I2085" s="464">
        <v>7.55</v>
      </c>
      <c r="J2085" s="464"/>
      <c r="K2085" s="461"/>
      <c r="L2085" s="464"/>
      <c r="M2085" s="474">
        <f t="shared" si="119"/>
        <v>71113.38</v>
      </c>
      <c r="N2085" s="474">
        <f t="shared" si="118"/>
        <v>42668.027999999998</v>
      </c>
      <c r="O2085" s="514"/>
      <c r="P2085" s="486">
        <v>0.6</v>
      </c>
      <c r="Q2085" s="514"/>
      <c r="R2085" s="474">
        <v>57437.73</v>
      </c>
      <c r="S2085" s="474">
        <v>34462.58</v>
      </c>
      <c r="T2085" s="514"/>
      <c r="U2085" s="474">
        <v>57437.73</v>
      </c>
      <c r="V2085" s="474">
        <v>34462.58</v>
      </c>
      <c r="W2085" s="514"/>
      <c r="X2085" s="465">
        <v>54702.6</v>
      </c>
      <c r="Y2085" s="465">
        <v>32821.5</v>
      </c>
      <c r="Z2085" s="514"/>
      <c r="AA2085" s="465">
        <v>47567.45</v>
      </c>
      <c r="AB2085" s="465">
        <v>28540.47</v>
      </c>
      <c r="AC2085" s="514"/>
      <c r="AD2085" s="465">
        <v>41363</v>
      </c>
      <c r="AE2085" s="465">
        <v>24817.8</v>
      </c>
      <c r="AF2085" s="514"/>
      <c r="AG2085" s="465">
        <v>41363</v>
      </c>
      <c r="AH2085" s="465">
        <v>24817.8</v>
      </c>
      <c r="AI2085" s="530"/>
      <c r="AJ2085" s="533"/>
      <c r="AK2085" s="533"/>
      <c r="AL2085" s="533"/>
      <c r="AM2085" s="533"/>
      <c r="AN2085" s="533"/>
      <c r="AO2085" s="533"/>
      <c r="AP2085" s="534"/>
    </row>
    <row r="2086" spans="1:42" ht="24" customHeight="1" outlineLevel="1" x14ac:dyDescent="0.25">
      <c r="A2086" s="493"/>
      <c r="B2086" s="471" t="s">
        <v>9037</v>
      </c>
      <c r="C2086" s="469" t="s">
        <v>4641</v>
      </c>
      <c r="E2086" s="472" t="s">
        <v>9491</v>
      </c>
      <c r="F2086" s="469" t="s">
        <v>4455</v>
      </c>
      <c r="G2086" s="468">
        <v>12</v>
      </c>
      <c r="H2086" s="468">
        <v>6.55</v>
      </c>
      <c r="I2086" s="468">
        <v>7.55</v>
      </c>
      <c r="M2086" s="474">
        <f t="shared" si="119"/>
        <v>105434.16</v>
      </c>
      <c r="N2086" s="474">
        <f t="shared" si="118"/>
        <v>79075.62</v>
      </c>
      <c r="P2086" s="488">
        <v>0.75</v>
      </c>
      <c r="R2086" s="474">
        <v>85158.36</v>
      </c>
      <c r="S2086" s="474">
        <v>62183.21</v>
      </c>
      <c r="U2086" s="474">
        <v>85158.36</v>
      </c>
      <c r="V2086" s="474">
        <v>62183.21</v>
      </c>
      <c r="X2086" s="465">
        <v>81103.199999999997</v>
      </c>
      <c r="Y2086" s="465">
        <v>59222.1</v>
      </c>
      <c r="AA2086" s="474">
        <v>70524.5</v>
      </c>
      <c r="AB2086" s="474">
        <v>51497.52</v>
      </c>
      <c r="AD2086" s="474">
        <v>61325.65</v>
      </c>
      <c r="AE2086" s="474">
        <v>44780.45</v>
      </c>
      <c r="AG2086" s="474">
        <v>61325.65</v>
      </c>
      <c r="AH2086" s="474">
        <v>44780.45</v>
      </c>
      <c r="AP2086" s="535"/>
    </row>
    <row r="2087" spans="1:42" ht="24" customHeight="1" outlineLevel="1" x14ac:dyDescent="0.25">
      <c r="A2087" s="493"/>
      <c r="B2087" s="471" t="s">
        <v>9038</v>
      </c>
      <c r="C2087" s="469" t="s">
        <v>4641</v>
      </c>
      <c r="E2087" s="472" t="s">
        <v>8983</v>
      </c>
      <c r="F2087" s="469" t="s">
        <v>4455</v>
      </c>
      <c r="G2087" s="468">
        <v>12</v>
      </c>
      <c r="H2087" s="468">
        <v>6.55</v>
      </c>
      <c r="I2087" s="468">
        <v>7.55</v>
      </c>
      <c r="M2087" s="474">
        <f t="shared" si="119"/>
        <v>100599.59000000001</v>
      </c>
      <c r="N2087" s="474">
        <f t="shared" si="118"/>
        <v>72431.704800000007</v>
      </c>
      <c r="P2087" s="488">
        <v>0.72</v>
      </c>
      <c r="R2087" s="474">
        <v>81253.52</v>
      </c>
      <c r="S2087" s="474">
        <v>58278.47</v>
      </c>
      <c r="U2087" s="474">
        <v>81253.52</v>
      </c>
      <c r="V2087" s="474">
        <v>58278.47</v>
      </c>
      <c r="X2087" s="465">
        <v>77384.3</v>
      </c>
      <c r="Y2087" s="465">
        <v>55503.3</v>
      </c>
      <c r="AA2087" s="474">
        <v>67290.7</v>
      </c>
      <c r="AB2087" s="474">
        <v>48263.72</v>
      </c>
      <c r="AD2087" s="474">
        <v>58513.65</v>
      </c>
      <c r="AE2087" s="474">
        <v>41968.45</v>
      </c>
      <c r="AG2087" s="474">
        <v>58513.65</v>
      </c>
      <c r="AH2087" s="474">
        <v>41968.45</v>
      </c>
      <c r="AP2087" s="535"/>
    </row>
    <row r="2088" spans="1:42" ht="24" customHeight="1" outlineLevel="1" x14ac:dyDescent="0.25">
      <c r="A2088" s="493"/>
      <c r="B2088" s="471" t="s">
        <v>9039</v>
      </c>
      <c r="C2088" s="469" t="s">
        <v>4641</v>
      </c>
      <c r="E2088" s="472" t="s">
        <v>9492</v>
      </c>
      <c r="F2088" s="469" t="s">
        <v>4455</v>
      </c>
      <c r="G2088" s="468">
        <v>12</v>
      </c>
      <c r="H2088" s="468">
        <v>6.55</v>
      </c>
      <c r="I2088" s="468">
        <v>7.55</v>
      </c>
      <c r="M2088" s="474">
        <f t="shared" si="119"/>
        <v>75947.820000000007</v>
      </c>
      <c r="N2088" s="474">
        <f t="shared" si="118"/>
        <v>47847.126600000003</v>
      </c>
      <c r="P2088" s="488">
        <v>0.63</v>
      </c>
      <c r="R2088" s="474">
        <v>61342.47</v>
      </c>
      <c r="S2088" s="474">
        <v>38367.42</v>
      </c>
      <c r="U2088" s="474">
        <v>61342.47</v>
      </c>
      <c r="V2088" s="474">
        <v>38367.42</v>
      </c>
      <c r="X2088" s="465">
        <v>58421.4</v>
      </c>
      <c r="Y2088" s="465">
        <v>36540.400000000001</v>
      </c>
      <c r="AA2088" s="474">
        <v>50801.25</v>
      </c>
      <c r="AB2088" s="474">
        <v>31774.27</v>
      </c>
      <c r="AD2088" s="474">
        <v>44175</v>
      </c>
      <c r="AE2088" s="474">
        <v>27629.8</v>
      </c>
      <c r="AG2088" s="474">
        <v>44175</v>
      </c>
      <c r="AH2088" s="474">
        <v>27629.8</v>
      </c>
      <c r="AP2088" s="535"/>
    </row>
    <row r="2089" spans="1:42" ht="24" customHeight="1" outlineLevel="1" x14ac:dyDescent="0.25">
      <c r="A2089" s="493"/>
      <c r="B2089" s="471" t="s">
        <v>9040</v>
      </c>
      <c r="C2089" s="469" t="s">
        <v>4641</v>
      </c>
      <c r="E2089" s="472" t="s">
        <v>8986</v>
      </c>
      <c r="F2089" s="469" t="s">
        <v>4455</v>
      </c>
      <c r="G2089" s="468">
        <v>12</v>
      </c>
      <c r="H2089" s="468">
        <v>6.55</v>
      </c>
      <c r="I2089" s="468">
        <v>7.55</v>
      </c>
      <c r="M2089" s="474">
        <f t="shared" si="119"/>
        <v>80359.5</v>
      </c>
      <c r="N2089" s="474">
        <f t="shared" si="118"/>
        <v>50626.485000000001</v>
      </c>
      <c r="P2089" s="488">
        <v>0.63</v>
      </c>
      <c r="R2089" s="474">
        <v>64905.75</v>
      </c>
      <c r="S2089" s="474">
        <v>38943.449999999997</v>
      </c>
      <c r="U2089" s="474">
        <v>64905.75</v>
      </c>
      <c r="V2089" s="474">
        <v>38943.449999999997</v>
      </c>
      <c r="X2089" s="465">
        <v>61815</v>
      </c>
      <c r="Y2089" s="465">
        <v>37089</v>
      </c>
      <c r="AA2089" s="474">
        <v>53752.15</v>
      </c>
      <c r="AB2089" s="474">
        <v>32251.29</v>
      </c>
      <c r="AD2089" s="474">
        <v>46741</v>
      </c>
      <c r="AE2089" s="474">
        <v>28044.6</v>
      </c>
      <c r="AG2089" s="474">
        <v>46741</v>
      </c>
      <c r="AH2089" s="474">
        <v>28044.6</v>
      </c>
      <c r="AP2089" s="535"/>
    </row>
    <row r="2090" spans="1:42" ht="24" customHeight="1" outlineLevel="1" x14ac:dyDescent="0.25">
      <c r="A2090" s="493"/>
      <c r="B2090" s="471" t="s">
        <v>9041</v>
      </c>
      <c r="C2090" s="469" t="s">
        <v>4641</v>
      </c>
      <c r="E2090" s="472" t="s">
        <v>8987</v>
      </c>
      <c r="F2090" s="469" t="s">
        <v>4455</v>
      </c>
      <c r="G2090" s="468">
        <v>12</v>
      </c>
      <c r="H2090" s="468">
        <v>6.55</v>
      </c>
      <c r="I2090" s="468">
        <v>7.55</v>
      </c>
      <c r="M2090" s="474">
        <f t="shared" si="119"/>
        <v>0</v>
      </c>
      <c r="N2090" s="474">
        <f t="shared" si="118"/>
        <v>0</v>
      </c>
      <c r="P2090" s="488">
        <v>0.72</v>
      </c>
      <c r="R2090" s="474">
        <v>0</v>
      </c>
      <c r="S2090" s="474">
        <v>0</v>
      </c>
      <c r="U2090" s="474">
        <v>0</v>
      </c>
      <c r="V2090" s="474">
        <v>0</v>
      </c>
      <c r="X2090" s="465">
        <v>0</v>
      </c>
      <c r="Y2090" s="465">
        <v>0</v>
      </c>
      <c r="AA2090" s="474">
        <v>0</v>
      </c>
      <c r="AB2090" s="474">
        <v>0</v>
      </c>
      <c r="AD2090" s="474"/>
      <c r="AE2090" s="474"/>
      <c r="AG2090" s="474"/>
      <c r="AH2090" s="474"/>
      <c r="AP2090" s="535"/>
    </row>
    <row r="2091" spans="1:42" ht="24" customHeight="1" outlineLevel="1" x14ac:dyDescent="0.25">
      <c r="A2091" s="493"/>
      <c r="B2091" s="471" t="s">
        <v>19891</v>
      </c>
      <c r="C2091" s="469" t="s">
        <v>4641</v>
      </c>
      <c r="E2091" s="472" t="s">
        <v>19885</v>
      </c>
      <c r="F2091" s="469" t="s">
        <v>4455</v>
      </c>
      <c r="G2091" s="468">
        <v>12</v>
      </c>
      <c r="H2091" s="468">
        <v>6.55</v>
      </c>
      <c r="I2091" s="468">
        <v>7.55</v>
      </c>
      <c r="M2091" s="474">
        <f t="shared" si="119"/>
        <v>0</v>
      </c>
      <c r="N2091" s="474">
        <f t="shared" si="118"/>
        <v>0</v>
      </c>
      <c r="P2091" s="488">
        <v>0.75</v>
      </c>
      <c r="R2091" s="474">
        <v>0</v>
      </c>
      <c r="S2091" s="474">
        <v>0</v>
      </c>
      <c r="U2091" s="474">
        <v>0</v>
      </c>
      <c r="V2091" s="474">
        <v>0</v>
      </c>
      <c r="X2091" s="465">
        <v>0</v>
      </c>
      <c r="Y2091" s="465">
        <v>0</v>
      </c>
      <c r="AA2091" s="474">
        <v>0</v>
      </c>
      <c r="AB2091" s="474">
        <v>0</v>
      </c>
      <c r="AD2091" s="474"/>
      <c r="AE2091" s="474"/>
      <c r="AG2091" s="474"/>
      <c r="AH2091" s="474"/>
      <c r="AP2091" s="535"/>
    </row>
    <row r="2092" spans="1:42" s="466" customFormat="1" ht="24" customHeight="1" outlineLevel="1" x14ac:dyDescent="0.25">
      <c r="A2092" s="492"/>
      <c r="B2092" s="462" t="s">
        <v>9042</v>
      </c>
      <c r="C2092" s="461" t="s">
        <v>4641</v>
      </c>
      <c r="D2092" s="461"/>
      <c r="E2092" s="466" t="s">
        <v>8980</v>
      </c>
      <c r="F2092" s="461" t="s">
        <v>4455</v>
      </c>
      <c r="G2092" s="464">
        <v>15</v>
      </c>
      <c r="H2092" s="464">
        <v>8.1999999999999993</v>
      </c>
      <c r="I2092" s="464">
        <v>9.5</v>
      </c>
      <c r="J2092" s="464"/>
      <c r="K2092" s="461"/>
      <c r="L2092" s="464"/>
      <c r="M2092" s="474">
        <f t="shared" si="119"/>
        <v>88893.87</v>
      </c>
      <c r="N2092" s="474">
        <f t="shared" si="118"/>
        <v>53336.321999999993</v>
      </c>
      <c r="O2092" s="514"/>
      <c r="P2092" s="486">
        <v>0.6</v>
      </c>
      <c r="Q2092" s="514"/>
      <c r="R2092" s="474">
        <v>71798.899999999994</v>
      </c>
      <c r="S2092" s="474">
        <v>43079.3</v>
      </c>
      <c r="T2092" s="514"/>
      <c r="U2092" s="474">
        <v>71798.899999999994</v>
      </c>
      <c r="V2092" s="474">
        <v>43079.3</v>
      </c>
      <c r="W2092" s="514"/>
      <c r="X2092" s="465">
        <v>68379.899999999994</v>
      </c>
      <c r="Y2092" s="465">
        <v>41027.9</v>
      </c>
      <c r="Z2092" s="514"/>
      <c r="AA2092" s="465">
        <v>59460.75</v>
      </c>
      <c r="AB2092" s="465">
        <v>35676.449999999997</v>
      </c>
      <c r="AC2092" s="514"/>
      <c r="AD2092" s="465">
        <v>51705</v>
      </c>
      <c r="AE2092" s="465">
        <v>31023</v>
      </c>
      <c r="AF2092" s="514"/>
      <c r="AG2092" s="465">
        <v>51705</v>
      </c>
      <c r="AH2092" s="465">
        <v>31023</v>
      </c>
      <c r="AI2092" s="530"/>
      <c r="AJ2092" s="533"/>
      <c r="AK2092" s="533"/>
      <c r="AL2092" s="533"/>
      <c r="AM2092" s="533"/>
      <c r="AN2092" s="533"/>
      <c r="AO2092" s="533"/>
      <c r="AP2092" s="534"/>
    </row>
    <row r="2093" spans="1:42" ht="24" customHeight="1" outlineLevel="1" x14ac:dyDescent="0.25">
      <c r="A2093" s="493"/>
      <c r="B2093" s="471" t="s">
        <v>9043</v>
      </c>
      <c r="C2093" s="469" t="s">
        <v>4641</v>
      </c>
      <c r="E2093" s="472" t="s">
        <v>9491</v>
      </c>
      <c r="F2093" s="469" t="s">
        <v>4455</v>
      </c>
      <c r="G2093" s="468">
        <v>15</v>
      </c>
      <c r="H2093" s="468">
        <v>8.1999999999999993</v>
      </c>
      <c r="I2093" s="468">
        <v>9.5</v>
      </c>
      <c r="M2093" s="474">
        <f t="shared" si="119"/>
        <v>127563.15000000001</v>
      </c>
      <c r="N2093" s="474">
        <f t="shared" si="118"/>
        <v>95672.362500000003</v>
      </c>
      <c r="P2093" s="488">
        <v>0.75</v>
      </c>
      <c r="R2093" s="474">
        <v>103031.78</v>
      </c>
      <c r="S2093" s="474">
        <v>74312.28</v>
      </c>
      <c r="U2093" s="474">
        <v>103031.78</v>
      </c>
      <c r="V2093" s="474">
        <v>74312.28</v>
      </c>
      <c r="X2093" s="465">
        <v>98125.5</v>
      </c>
      <c r="Y2093" s="465">
        <v>70773.600000000006</v>
      </c>
      <c r="AA2093" s="474">
        <v>85326.55</v>
      </c>
      <c r="AB2093" s="474">
        <v>61542.25</v>
      </c>
      <c r="AD2093" s="474">
        <v>74197</v>
      </c>
      <c r="AE2093" s="474">
        <v>53515</v>
      </c>
      <c r="AG2093" s="474">
        <v>74197</v>
      </c>
      <c r="AH2093" s="474">
        <v>53515</v>
      </c>
      <c r="AP2093" s="535"/>
    </row>
    <row r="2094" spans="1:42" ht="24" customHeight="1" outlineLevel="1" x14ac:dyDescent="0.25">
      <c r="A2094" s="493"/>
      <c r="B2094" s="471" t="s">
        <v>9044</v>
      </c>
      <c r="C2094" s="469" t="s">
        <v>4641</v>
      </c>
      <c r="E2094" s="472" t="s">
        <v>8983</v>
      </c>
      <c r="F2094" s="469" t="s">
        <v>4455</v>
      </c>
      <c r="G2094" s="468">
        <v>15</v>
      </c>
      <c r="H2094" s="468">
        <v>8.1999999999999993</v>
      </c>
      <c r="I2094" s="468">
        <v>9.5</v>
      </c>
      <c r="M2094" s="474">
        <f t="shared" si="119"/>
        <v>121901.65000000001</v>
      </c>
      <c r="N2094" s="474">
        <f t="shared" si="118"/>
        <v>87769.188000000009</v>
      </c>
      <c r="P2094" s="488">
        <v>0.72</v>
      </c>
      <c r="R2094" s="474">
        <v>98459.03</v>
      </c>
      <c r="S2094" s="474">
        <v>69739.53</v>
      </c>
      <c r="U2094" s="474">
        <v>98459.03</v>
      </c>
      <c r="V2094" s="474">
        <v>69739.53</v>
      </c>
      <c r="X2094" s="465">
        <v>93770.5</v>
      </c>
      <c r="Y2094" s="465">
        <v>66418.600000000006</v>
      </c>
      <c r="AA2094" s="474">
        <v>81539.600000000006</v>
      </c>
      <c r="AB2094" s="474">
        <v>57755.3</v>
      </c>
      <c r="AD2094" s="474">
        <v>70904</v>
      </c>
      <c r="AE2094" s="474">
        <v>50222</v>
      </c>
      <c r="AG2094" s="474">
        <v>70904</v>
      </c>
      <c r="AH2094" s="474">
        <v>50222</v>
      </c>
      <c r="AP2094" s="535"/>
    </row>
    <row r="2095" spans="1:42" ht="24" customHeight="1" outlineLevel="1" x14ac:dyDescent="0.25">
      <c r="A2095" s="493"/>
      <c r="B2095" s="471" t="s">
        <v>9045</v>
      </c>
      <c r="C2095" s="469" t="s">
        <v>4641</v>
      </c>
      <c r="E2095" s="472" t="s">
        <v>9492</v>
      </c>
      <c r="F2095" s="469" t="s">
        <v>4455</v>
      </c>
      <c r="G2095" s="468">
        <v>15</v>
      </c>
      <c r="H2095" s="468">
        <v>8.1999999999999993</v>
      </c>
      <c r="I2095" s="468">
        <v>9.5</v>
      </c>
      <c r="M2095" s="474">
        <f t="shared" si="119"/>
        <v>94555.37</v>
      </c>
      <c r="N2095" s="474">
        <f t="shared" si="118"/>
        <v>59569.883099999999</v>
      </c>
      <c r="P2095" s="488">
        <v>0.63</v>
      </c>
      <c r="R2095" s="474">
        <v>76371.649999999994</v>
      </c>
      <c r="S2095" s="474">
        <v>47652.05</v>
      </c>
      <c r="U2095" s="474">
        <v>76371.649999999994</v>
      </c>
      <c r="V2095" s="474">
        <v>47652.05</v>
      </c>
      <c r="X2095" s="465">
        <v>72734.899999999994</v>
      </c>
      <c r="Y2095" s="465">
        <v>45382.9</v>
      </c>
      <c r="AA2095" s="474">
        <v>63247.7</v>
      </c>
      <c r="AB2095" s="474">
        <v>39463.4</v>
      </c>
      <c r="AD2095" s="474">
        <v>54998</v>
      </c>
      <c r="AE2095" s="474">
        <v>34316</v>
      </c>
      <c r="AG2095" s="474">
        <v>54998</v>
      </c>
      <c r="AH2095" s="474">
        <v>34316</v>
      </c>
      <c r="AP2095" s="535"/>
    </row>
    <row r="2096" spans="1:42" ht="24" customHeight="1" outlineLevel="1" x14ac:dyDescent="0.25">
      <c r="A2096" s="493"/>
      <c r="B2096" s="471" t="s">
        <v>9046</v>
      </c>
      <c r="C2096" s="469" t="s">
        <v>4641</v>
      </c>
      <c r="E2096" s="472" t="s">
        <v>8986</v>
      </c>
      <c r="F2096" s="469" t="s">
        <v>4455</v>
      </c>
      <c r="G2096" s="468">
        <v>15</v>
      </c>
      <c r="H2096" s="468">
        <v>8.1999999999999993</v>
      </c>
      <c r="I2096" s="468">
        <v>9.5</v>
      </c>
      <c r="M2096" s="474">
        <f t="shared" si="119"/>
        <v>100450.61</v>
      </c>
      <c r="N2096" s="474">
        <f t="shared" si="118"/>
        <v>63283.884299999998</v>
      </c>
      <c r="P2096" s="488">
        <v>0.63</v>
      </c>
      <c r="R2096" s="474">
        <v>81133.19</v>
      </c>
      <c r="S2096" s="474">
        <v>48679.89</v>
      </c>
      <c r="U2096" s="474">
        <v>81133.19</v>
      </c>
      <c r="V2096" s="474">
        <v>48679.89</v>
      </c>
      <c r="X2096" s="465">
        <v>77269.7</v>
      </c>
      <c r="Y2096" s="465">
        <v>46361.8</v>
      </c>
      <c r="AA2096" s="474">
        <v>67191.05</v>
      </c>
      <c r="AB2096" s="474">
        <v>40314.629999999997</v>
      </c>
      <c r="AD2096" s="474">
        <v>58427</v>
      </c>
      <c r="AE2096" s="474">
        <v>35056.199999999997</v>
      </c>
      <c r="AG2096" s="474">
        <v>58427</v>
      </c>
      <c r="AH2096" s="474">
        <v>35056.199999999997</v>
      </c>
      <c r="AP2096" s="535"/>
    </row>
    <row r="2097" spans="1:42" ht="24" customHeight="1" outlineLevel="1" x14ac:dyDescent="0.25">
      <c r="A2097" s="493"/>
      <c r="B2097" s="471" t="s">
        <v>9047</v>
      </c>
      <c r="C2097" s="469" t="s">
        <v>4641</v>
      </c>
      <c r="E2097" s="472" t="s">
        <v>8987</v>
      </c>
      <c r="F2097" s="469" t="s">
        <v>4455</v>
      </c>
      <c r="G2097" s="468">
        <v>15</v>
      </c>
      <c r="H2097" s="468">
        <v>8.1999999999999993</v>
      </c>
      <c r="I2097" s="468">
        <v>9.5</v>
      </c>
      <c r="M2097" s="474">
        <f t="shared" si="119"/>
        <v>0</v>
      </c>
      <c r="N2097" s="474">
        <f t="shared" si="118"/>
        <v>0</v>
      </c>
      <c r="P2097" s="488">
        <v>0.72</v>
      </c>
      <c r="R2097" s="474">
        <v>0</v>
      </c>
      <c r="S2097" s="474">
        <v>0</v>
      </c>
      <c r="U2097" s="474">
        <v>0</v>
      </c>
      <c r="V2097" s="474">
        <v>0</v>
      </c>
      <c r="X2097" s="465">
        <v>0</v>
      </c>
      <c r="Y2097" s="465">
        <v>0</v>
      </c>
      <c r="AA2097" s="474">
        <v>0</v>
      </c>
      <c r="AB2097" s="474">
        <v>0</v>
      </c>
      <c r="AD2097" s="474"/>
      <c r="AE2097" s="474"/>
      <c r="AG2097" s="474"/>
      <c r="AH2097" s="474"/>
      <c r="AP2097" s="535"/>
    </row>
    <row r="2098" spans="1:42" ht="24" customHeight="1" outlineLevel="1" x14ac:dyDescent="0.25">
      <c r="A2098" s="493"/>
      <c r="B2098" s="471" t="s">
        <v>19892</v>
      </c>
      <c r="C2098" s="469" t="s">
        <v>4641</v>
      </c>
      <c r="E2098" s="472" t="s">
        <v>19885</v>
      </c>
      <c r="F2098" s="469" t="s">
        <v>4455</v>
      </c>
      <c r="G2098" s="468">
        <v>15</v>
      </c>
      <c r="H2098" s="468">
        <v>8.1999999999999993</v>
      </c>
      <c r="I2098" s="468">
        <v>9.5</v>
      </c>
      <c r="M2098" s="474">
        <f t="shared" si="119"/>
        <v>0</v>
      </c>
      <c r="N2098" s="474">
        <f t="shared" si="118"/>
        <v>0</v>
      </c>
      <c r="P2098" s="488">
        <v>0.75</v>
      </c>
      <c r="R2098" s="474">
        <v>0</v>
      </c>
      <c r="S2098" s="474">
        <v>0</v>
      </c>
      <c r="U2098" s="474">
        <v>0</v>
      </c>
      <c r="V2098" s="474">
        <v>0</v>
      </c>
      <c r="X2098" s="465">
        <v>0</v>
      </c>
      <c r="Y2098" s="465">
        <v>0</v>
      </c>
      <c r="AA2098" s="474">
        <v>0</v>
      </c>
      <c r="AB2098" s="474">
        <v>0</v>
      </c>
      <c r="AD2098" s="474"/>
      <c r="AE2098" s="474"/>
      <c r="AG2098" s="474"/>
      <c r="AH2098" s="474"/>
      <c r="AP2098" s="535"/>
    </row>
    <row r="2099" spans="1:42" s="466" customFormat="1" ht="24" customHeight="1" outlineLevel="1" x14ac:dyDescent="0.25">
      <c r="A2099" s="492"/>
      <c r="B2099" s="462" t="s">
        <v>9048</v>
      </c>
      <c r="C2099" s="461" t="s">
        <v>4641</v>
      </c>
      <c r="D2099" s="461"/>
      <c r="E2099" s="466" t="s">
        <v>8980</v>
      </c>
      <c r="F2099" s="461" t="s">
        <v>4455</v>
      </c>
      <c r="G2099" s="464">
        <v>4.4000000000000004</v>
      </c>
      <c r="H2099" s="464">
        <v>2.88</v>
      </c>
      <c r="I2099" s="464">
        <v>2.5</v>
      </c>
      <c r="J2099" s="464"/>
      <c r="K2099" s="461"/>
      <c r="L2099" s="464"/>
      <c r="M2099" s="474">
        <f t="shared" si="119"/>
        <v>29122.34</v>
      </c>
      <c r="N2099" s="474">
        <f t="shared" si="118"/>
        <v>17473.403999999999</v>
      </c>
      <c r="O2099" s="514"/>
      <c r="P2099" s="486">
        <v>0.6</v>
      </c>
      <c r="Q2099" s="514"/>
      <c r="R2099" s="474">
        <v>23521.89</v>
      </c>
      <c r="S2099" s="474">
        <v>14113.16</v>
      </c>
      <c r="T2099" s="514"/>
      <c r="U2099" s="474">
        <v>23521.89</v>
      </c>
      <c r="V2099" s="474">
        <v>14113.16</v>
      </c>
      <c r="W2099" s="514"/>
      <c r="X2099" s="465">
        <v>22401.8</v>
      </c>
      <c r="Y2099" s="465">
        <v>13441.1</v>
      </c>
      <c r="Z2099" s="514"/>
      <c r="AA2099" s="465">
        <v>19479.849999999999</v>
      </c>
      <c r="AB2099" s="465">
        <v>11687.91</v>
      </c>
      <c r="AC2099" s="514"/>
      <c r="AD2099" s="465">
        <v>16939</v>
      </c>
      <c r="AE2099" s="465">
        <v>10163.4</v>
      </c>
      <c r="AF2099" s="514"/>
      <c r="AG2099" s="465">
        <v>16939</v>
      </c>
      <c r="AH2099" s="465">
        <v>10163.4</v>
      </c>
      <c r="AI2099" s="530"/>
      <c r="AJ2099" s="533"/>
      <c r="AK2099" s="533"/>
      <c r="AL2099" s="533"/>
      <c r="AM2099" s="533"/>
      <c r="AN2099" s="533"/>
      <c r="AO2099" s="533"/>
      <c r="AP2099" s="534"/>
    </row>
    <row r="2100" spans="1:42" ht="24" customHeight="1" outlineLevel="1" x14ac:dyDescent="0.25">
      <c r="A2100" s="493"/>
      <c r="B2100" s="471" t="s">
        <v>9049</v>
      </c>
      <c r="C2100" s="469" t="s">
        <v>4641</v>
      </c>
      <c r="E2100" s="472" t="s">
        <v>9491</v>
      </c>
      <c r="F2100" s="469" t="s">
        <v>4455</v>
      </c>
      <c r="G2100" s="468">
        <v>4.4000000000000004</v>
      </c>
      <c r="H2100" s="468">
        <v>2.88</v>
      </c>
      <c r="I2100" s="468">
        <v>2.5</v>
      </c>
      <c r="M2100" s="474">
        <f t="shared" si="119"/>
        <v>48684.61</v>
      </c>
      <c r="N2100" s="474">
        <f t="shared" si="118"/>
        <v>36513.457500000004</v>
      </c>
      <c r="P2100" s="488">
        <v>0.75</v>
      </c>
      <c r="R2100" s="474">
        <v>39322.19</v>
      </c>
      <c r="S2100" s="474">
        <v>29913.45</v>
      </c>
      <c r="U2100" s="474">
        <v>39322.19</v>
      </c>
      <c r="V2100" s="474">
        <v>29913.45</v>
      </c>
      <c r="X2100" s="465">
        <v>37449.699999999997</v>
      </c>
      <c r="Y2100" s="465">
        <v>28489</v>
      </c>
      <c r="AA2100" s="474">
        <v>32564.95</v>
      </c>
      <c r="AB2100" s="474">
        <v>24773.01</v>
      </c>
      <c r="AD2100" s="474">
        <v>28317.35</v>
      </c>
      <c r="AE2100" s="474">
        <v>21541.75</v>
      </c>
      <c r="AG2100" s="474">
        <v>28317.35</v>
      </c>
      <c r="AH2100" s="474">
        <v>21541.75</v>
      </c>
      <c r="AP2100" s="535"/>
    </row>
    <row r="2101" spans="1:42" ht="24" customHeight="1" outlineLevel="1" x14ac:dyDescent="0.25">
      <c r="A2101" s="493"/>
      <c r="B2101" s="471" t="s">
        <v>9050</v>
      </c>
      <c r="C2101" s="469" t="s">
        <v>4641</v>
      </c>
      <c r="E2101" s="472" t="s">
        <v>8983</v>
      </c>
      <c r="F2101" s="469" t="s">
        <v>4455</v>
      </c>
      <c r="G2101" s="468">
        <v>4.4000000000000004</v>
      </c>
      <c r="H2101" s="468">
        <v>2.88</v>
      </c>
      <c r="I2101" s="468">
        <v>2.5</v>
      </c>
      <c r="M2101" s="474">
        <f t="shared" si="119"/>
        <v>46585.37</v>
      </c>
      <c r="N2101" s="474">
        <f t="shared" si="118"/>
        <v>33541.466399999998</v>
      </c>
      <c r="P2101" s="488">
        <v>0.72</v>
      </c>
      <c r="R2101" s="474">
        <v>37626.65</v>
      </c>
      <c r="S2101" s="474">
        <v>28217.91</v>
      </c>
      <c r="U2101" s="474">
        <v>37626.65</v>
      </c>
      <c r="V2101" s="474">
        <v>28217.91</v>
      </c>
      <c r="X2101" s="465">
        <v>35834.9</v>
      </c>
      <c r="Y2101" s="465">
        <v>26874.2</v>
      </c>
      <c r="AA2101" s="474">
        <v>31160.799999999999</v>
      </c>
      <c r="AB2101" s="474">
        <v>23368.86</v>
      </c>
      <c r="AD2101" s="474">
        <v>27096.35</v>
      </c>
      <c r="AE2101" s="474">
        <v>20320.75</v>
      </c>
      <c r="AG2101" s="474">
        <v>27096.35</v>
      </c>
      <c r="AH2101" s="474">
        <v>20320.75</v>
      </c>
      <c r="AP2101" s="535"/>
    </row>
    <row r="2102" spans="1:42" ht="24" customHeight="1" outlineLevel="1" x14ac:dyDescent="0.25">
      <c r="A2102" s="493"/>
      <c r="B2102" s="471" t="s">
        <v>9051</v>
      </c>
      <c r="C2102" s="469" t="s">
        <v>4641</v>
      </c>
      <c r="E2102" s="472" t="s">
        <v>9492</v>
      </c>
      <c r="F2102" s="469" t="s">
        <v>4455</v>
      </c>
      <c r="G2102" s="468">
        <v>4.4000000000000004</v>
      </c>
      <c r="H2102" s="468">
        <v>2.88</v>
      </c>
      <c r="I2102" s="468">
        <v>2.5</v>
      </c>
      <c r="M2102" s="474">
        <f t="shared" si="119"/>
        <v>31221.579999999998</v>
      </c>
      <c r="N2102" s="474">
        <f t="shared" si="118"/>
        <v>19669.595399999998</v>
      </c>
      <c r="P2102" s="488">
        <v>0.63</v>
      </c>
      <c r="R2102" s="474">
        <v>25217.43</v>
      </c>
      <c r="S2102" s="474">
        <v>15808.7</v>
      </c>
      <c r="U2102" s="474">
        <v>25217.43</v>
      </c>
      <c r="V2102" s="474">
        <v>15808.7</v>
      </c>
      <c r="X2102" s="465">
        <v>24016.6</v>
      </c>
      <c r="Y2102" s="465">
        <v>15055.9</v>
      </c>
      <c r="AA2102" s="474">
        <v>20884</v>
      </c>
      <c r="AB2102" s="474">
        <v>13092.06</v>
      </c>
      <c r="AD2102" s="474">
        <v>18160</v>
      </c>
      <c r="AE2102" s="474">
        <v>11384.4</v>
      </c>
      <c r="AG2102" s="474">
        <v>18160</v>
      </c>
      <c r="AH2102" s="474">
        <v>11384.4</v>
      </c>
      <c r="AP2102" s="535"/>
    </row>
    <row r="2103" spans="1:42" ht="24" customHeight="1" outlineLevel="1" x14ac:dyDescent="0.25">
      <c r="A2103" s="493"/>
      <c r="B2103" s="471" t="s">
        <v>9052</v>
      </c>
      <c r="C2103" s="469" t="s">
        <v>4641</v>
      </c>
      <c r="E2103" s="472" t="s">
        <v>8986</v>
      </c>
      <c r="F2103" s="469" t="s">
        <v>4455</v>
      </c>
      <c r="G2103" s="468">
        <v>4.4000000000000004</v>
      </c>
      <c r="H2103" s="468">
        <v>2.88</v>
      </c>
      <c r="I2103" s="468">
        <v>2.5</v>
      </c>
      <c r="M2103" s="474">
        <f t="shared" si="119"/>
        <v>32909.89</v>
      </c>
      <c r="N2103" s="474">
        <f t="shared" si="118"/>
        <v>20733.2307</v>
      </c>
      <c r="P2103" s="488">
        <v>0.63</v>
      </c>
      <c r="R2103" s="474">
        <v>26581.07</v>
      </c>
      <c r="S2103" s="474">
        <v>15948.66</v>
      </c>
      <c r="U2103" s="474">
        <v>26581.07</v>
      </c>
      <c r="V2103" s="474">
        <v>15948.66</v>
      </c>
      <c r="X2103" s="465">
        <v>25315.3</v>
      </c>
      <c r="Y2103" s="465">
        <v>15189.2</v>
      </c>
      <c r="AA2103" s="474">
        <v>22013.3</v>
      </c>
      <c r="AB2103" s="474">
        <v>13207.98</v>
      </c>
      <c r="AD2103" s="474">
        <v>19142</v>
      </c>
      <c r="AE2103" s="474">
        <v>11485.199999999999</v>
      </c>
      <c r="AG2103" s="474">
        <v>19142</v>
      </c>
      <c r="AH2103" s="474">
        <v>11485.199999999999</v>
      </c>
      <c r="AP2103" s="535"/>
    </row>
    <row r="2104" spans="1:42" ht="24" customHeight="1" outlineLevel="1" x14ac:dyDescent="0.25">
      <c r="A2104" s="493"/>
      <c r="B2104" s="471" t="s">
        <v>9053</v>
      </c>
      <c r="C2104" s="469" t="s">
        <v>4641</v>
      </c>
      <c r="E2104" s="472" t="s">
        <v>8987</v>
      </c>
      <c r="F2104" s="469" t="s">
        <v>4455</v>
      </c>
      <c r="G2104" s="468">
        <v>4.4000000000000004</v>
      </c>
      <c r="H2104" s="468">
        <v>2.88</v>
      </c>
      <c r="I2104" s="468">
        <v>2.5</v>
      </c>
      <c r="M2104" s="474">
        <f t="shared" si="119"/>
        <v>0</v>
      </c>
      <c r="N2104" s="474">
        <f t="shared" si="118"/>
        <v>0</v>
      </c>
      <c r="P2104" s="488">
        <v>0.72</v>
      </c>
      <c r="R2104" s="474">
        <v>0</v>
      </c>
      <c r="S2104" s="474">
        <v>0</v>
      </c>
      <c r="U2104" s="474">
        <v>0</v>
      </c>
      <c r="V2104" s="474">
        <v>0</v>
      </c>
      <c r="X2104" s="465">
        <v>0</v>
      </c>
      <c r="Y2104" s="465">
        <v>0</v>
      </c>
      <c r="AA2104" s="474">
        <v>0</v>
      </c>
      <c r="AB2104" s="474">
        <v>0</v>
      </c>
      <c r="AD2104" s="474"/>
      <c r="AE2104" s="474"/>
      <c r="AG2104" s="474"/>
      <c r="AH2104" s="474"/>
      <c r="AP2104" s="535"/>
    </row>
    <row r="2105" spans="1:42" ht="24" customHeight="1" outlineLevel="1" x14ac:dyDescent="0.25">
      <c r="A2105" s="493"/>
      <c r="B2105" s="471" t="s">
        <v>19893</v>
      </c>
      <c r="C2105" s="469" t="s">
        <v>4641</v>
      </c>
      <c r="E2105" s="472" t="s">
        <v>19885</v>
      </c>
      <c r="F2105" s="469" t="s">
        <v>4455</v>
      </c>
      <c r="G2105" s="468">
        <v>4.4000000000000004</v>
      </c>
      <c r="H2105" s="468">
        <v>2.88</v>
      </c>
      <c r="I2105" s="468">
        <v>2.5</v>
      </c>
      <c r="M2105" s="474">
        <f t="shared" si="119"/>
        <v>0</v>
      </c>
      <c r="N2105" s="474">
        <f t="shared" si="118"/>
        <v>0</v>
      </c>
      <c r="P2105" s="488">
        <v>0.75</v>
      </c>
      <c r="R2105" s="474">
        <v>0</v>
      </c>
      <c r="S2105" s="474">
        <v>0</v>
      </c>
      <c r="U2105" s="474">
        <v>0</v>
      </c>
      <c r="V2105" s="474">
        <v>0</v>
      </c>
      <c r="X2105" s="465">
        <v>0</v>
      </c>
      <c r="Y2105" s="465">
        <v>0</v>
      </c>
      <c r="AA2105" s="474">
        <v>0</v>
      </c>
      <c r="AB2105" s="474">
        <v>0</v>
      </c>
      <c r="AD2105" s="474"/>
      <c r="AE2105" s="474"/>
      <c r="AG2105" s="474"/>
      <c r="AH2105" s="474"/>
      <c r="AP2105" s="535"/>
    </row>
    <row r="2106" spans="1:42" s="466" customFormat="1" ht="24" customHeight="1" outlineLevel="1" x14ac:dyDescent="0.25">
      <c r="A2106" s="492"/>
      <c r="B2106" s="462" t="s">
        <v>9054</v>
      </c>
      <c r="C2106" s="461" t="s">
        <v>4641</v>
      </c>
      <c r="D2106" s="461"/>
      <c r="E2106" s="466" t="s">
        <v>8980</v>
      </c>
      <c r="F2106" s="461" t="s">
        <v>4455</v>
      </c>
      <c r="G2106" s="464">
        <v>6.6</v>
      </c>
      <c r="H2106" s="464">
        <v>4.3499999999999996</v>
      </c>
      <c r="I2106" s="464">
        <v>3.8</v>
      </c>
      <c r="J2106" s="464"/>
      <c r="K2106" s="461"/>
      <c r="L2106" s="464"/>
      <c r="M2106" s="474">
        <f t="shared" si="119"/>
        <v>35550.71</v>
      </c>
      <c r="N2106" s="474">
        <f t="shared" si="118"/>
        <v>21330.425999999999</v>
      </c>
      <c r="O2106" s="514"/>
      <c r="P2106" s="486">
        <v>0.6</v>
      </c>
      <c r="Q2106" s="514"/>
      <c r="R2106" s="474">
        <v>28714.04</v>
      </c>
      <c r="S2106" s="474">
        <v>17228.400000000001</v>
      </c>
      <c r="T2106" s="514"/>
      <c r="U2106" s="474">
        <v>28714.04</v>
      </c>
      <c r="V2106" s="474">
        <v>17228.400000000001</v>
      </c>
      <c r="W2106" s="514"/>
      <c r="X2106" s="465">
        <v>27346.7</v>
      </c>
      <c r="Y2106" s="465">
        <v>16408</v>
      </c>
      <c r="Z2106" s="514"/>
      <c r="AA2106" s="465">
        <v>23779.7</v>
      </c>
      <c r="AB2106" s="465">
        <v>14267.82</v>
      </c>
      <c r="AC2106" s="514"/>
      <c r="AD2106" s="465">
        <v>20678</v>
      </c>
      <c r="AE2106" s="465">
        <v>12406.8</v>
      </c>
      <c r="AF2106" s="514"/>
      <c r="AG2106" s="465">
        <v>20678</v>
      </c>
      <c r="AH2106" s="465">
        <v>12406.8</v>
      </c>
      <c r="AI2106" s="530"/>
      <c r="AJ2106" s="533"/>
      <c r="AK2106" s="533"/>
      <c r="AL2106" s="533"/>
      <c r="AM2106" s="533"/>
      <c r="AN2106" s="533"/>
      <c r="AO2106" s="533"/>
      <c r="AP2106" s="534"/>
    </row>
    <row r="2107" spans="1:42" ht="24" customHeight="1" outlineLevel="1" x14ac:dyDescent="0.25">
      <c r="A2107" s="493"/>
      <c r="B2107" s="471" t="s">
        <v>9055</v>
      </c>
      <c r="C2107" s="469" t="s">
        <v>4641</v>
      </c>
      <c r="E2107" s="472" t="s">
        <v>9491</v>
      </c>
      <c r="F2107" s="469" t="s">
        <v>4455</v>
      </c>
      <c r="G2107" s="468">
        <v>6.6</v>
      </c>
      <c r="H2107" s="468">
        <v>4.3499999999999996</v>
      </c>
      <c r="I2107" s="468">
        <v>3.8</v>
      </c>
      <c r="M2107" s="474">
        <f t="shared" si="119"/>
        <v>61149.53</v>
      </c>
      <c r="N2107" s="474">
        <f t="shared" si="118"/>
        <v>45862.147499999999</v>
      </c>
      <c r="P2107" s="488">
        <v>0.75</v>
      </c>
      <c r="R2107" s="474">
        <v>49390.01</v>
      </c>
      <c r="S2107" s="474">
        <v>37904.370000000003</v>
      </c>
      <c r="U2107" s="474">
        <v>49390.01</v>
      </c>
      <c r="V2107" s="474">
        <v>37904.370000000003</v>
      </c>
      <c r="X2107" s="465">
        <v>47038.1</v>
      </c>
      <c r="Y2107" s="465">
        <v>36099.4</v>
      </c>
      <c r="AA2107" s="474">
        <v>40902.68</v>
      </c>
      <c r="AB2107" s="474">
        <v>31390.799999999999</v>
      </c>
      <c r="AD2107" s="474">
        <v>35567.550000000003</v>
      </c>
      <c r="AE2107" s="474">
        <v>27296.35</v>
      </c>
      <c r="AG2107" s="474">
        <v>35567.550000000003</v>
      </c>
      <c r="AH2107" s="474">
        <v>27296.35</v>
      </c>
      <c r="AP2107" s="535"/>
    </row>
    <row r="2108" spans="1:42" ht="24" customHeight="1" outlineLevel="1" x14ac:dyDescent="0.25">
      <c r="A2108" s="493"/>
      <c r="B2108" s="471" t="s">
        <v>9056</v>
      </c>
      <c r="C2108" s="469" t="s">
        <v>4641</v>
      </c>
      <c r="E2108" s="472" t="s">
        <v>8983</v>
      </c>
      <c r="F2108" s="469" t="s">
        <v>4455</v>
      </c>
      <c r="G2108" s="468">
        <v>6.6</v>
      </c>
      <c r="H2108" s="468">
        <v>4.3499999999999996</v>
      </c>
      <c r="I2108" s="468">
        <v>3.8</v>
      </c>
      <c r="M2108" s="474">
        <f t="shared" si="119"/>
        <v>58286.93</v>
      </c>
      <c r="N2108" s="474">
        <f t="shared" si="118"/>
        <v>41966.589599999999</v>
      </c>
      <c r="P2108" s="488">
        <v>0.72</v>
      </c>
      <c r="R2108" s="474">
        <v>47077.91</v>
      </c>
      <c r="S2108" s="474">
        <v>35592.379999999997</v>
      </c>
      <c r="U2108" s="474">
        <v>47077.91</v>
      </c>
      <c r="V2108" s="474">
        <v>35592.379999999997</v>
      </c>
      <c r="X2108" s="465">
        <v>44836.1</v>
      </c>
      <c r="Y2108" s="465">
        <v>33897.5</v>
      </c>
      <c r="AA2108" s="474">
        <v>38987.93</v>
      </c>
      <c r="AB2108" s="474">
        <v>29476.05</v>
      </c>
      <c r="AD2108" s="474">
        <v>33902.550000000003</v>
      </c>
      <c r="AE2108" s="474">
        <v>25631.35</v>
      </c>
      <c r="AG2108" s="474">
        <v>33902.550000000003</v>
      </c>
      <c r="AH2108" s="474">
        <v>25631.35</v>
      </c>
      <c r="AP2108" s="535"/>
    </row>
    <row r="2109" spans="1:42" ht="24" customHeight="1" outlineLevel="1" x14ac:dyDescent="0.25">
      <c r="A2109" s="493"/>
      <c r="B2109" s="471" t="s">
        <v>9057</v>
      </c>
      <c r="C2109" s="469" t="s">
        <v>4641</v>
      </c>
      <c r="E2109" s="472" t="s">
        <v>9492</v>
      </c>
      <c r="F2109" s="469" t="s">
        <v>4455</v>
      </c>
      <c r="G2109" s="468">
        <v>6.6</v>
      </c>
      <c r="H2109" s="468">
        <v>4.3499999999999996</v>
      </c>
      <c r="I2109" s="468">
        <v>3.8</v>
      </c>
      <c r="M2109" s="474">
        <f t="shared" si="119"/>
        <v>38413.18</v>
      </c>
      <c r="N2109" s="474">
        <f t="shared" si="118"/>
        <v>24200.303400000001</v>
      </c>
      <c r="P2109" s="488">
        <v>0.63</v>
      </c>
      <c r="R2109" s="474">
        <v>31026.03</v>
      </c>
      <c r="S2109" s="474">
        <v>19540.5</v>
      </c>
      <c r="U2109" s="474">
        <v>31026.03</v>
      </c>
      <c r="V2109" s="474">
        <v>19540.5</v>
      </c>
      <c r="X2109" s="465">
        <v>29548.6</v>
      </c>
      <c r="Y2109" s="465">
        <v>18610</v>
      </c>
      <c r="AA2109" s="474">
        <v>25694.45</v>
      </c>
      <c r="AB2109" s="474">
        <v>16182.57</v>
      </c>
      <c r="AD2109" s="474">
        <v>22343</v>
      </c>
      <c r="AE2109" s="474">
        <v>14071.8</v>
      </c>
      <c r="AG2109" s="474">
        <v>22343</v>
      </c>
      <c r="AH2109" s="474">
        <v>14071.8</v>
      </c>
      <c r="AP2109" s="535"/>
    </row>
    <row r="2110" spans="1:42" ht="24" customHeight="1" outlineLevel="1" x14ac:dyDescent="0.25">
      <c r="A2110" s="493"/>
      <c r="B2110" s="471" t="s">
        <v>9058</v>
      </c>
      <c r="C2110" s="469" t="s">
        <v>4641</v>
      </c>
      <c r="E2110" s="472" t="s">
        <v>8986</v>
      </c>
      <c r="F2110" s="469" t="s">
        <v>4455</v>
      </c>
      <c r="G2110" s="468">
        <v>6.6</v>
      </c>
      <c r="H2110" s="468">
        <v>4.3499999999999996</v>
      </c>
      <c r="I2110" s="468">
        <v>3.8</v>
      </c>
      <c r="M2110" s="474">
        <f t="shared" si="119"/>
        <v>40173.770000000004</v>
      </c>
      <c r="N2110" s="474">
        <f t="shared" si="118"/>
        <v>25309.475100000003</v>
      </c>
      <c r="P2110" s="488">
        <v>0.63</v>
      </c>
      <c r="R2110" s="474">
        <v>32448.05</v>
      </c>
      <c r="S2110" s="474">
        <v>19468.79</v>
      </c>
      <c r="U2110" s="474">
        <v>32448.05</v>
      </c>
      <c r="V2110" s="474">
        <v>19468.79</v>
      </c>
      <c r="X2110" s="465">
        <v>30902.9</v>
      </c>
      <c r="Y2110" s="465">
        <v>18541.7</v>
      </c>
      <c r="AA2110" s="474">
        <v>26872.05</v>
      </c>
      <c r="AB2110" s="474">
        <v>16123.23</v>
      </c>
      <c r="AD2110" s="474">
        <v>23367</v>
      </c>
      <c r="AE2110" s="474">
        <v>14020.199999999999</v>
      </c>
      <c r="AG2110" s="474">
        <v>23367</v>
      </c>
      <c r="AH2110" s="474">
        <v>14020.199999999999</v>
      </c>
      <c r="AP2110" s="535"/>
    </row>
    <row r="2111" spans="1:42" ht="24" customHeight="1" outlineLevel="1" x14ac:dyDescent="0.25">
      <c r="A2111" s="493"/>
      <c r="B2111" s="471" t="s">
        <v>9059</v>
      </c>
      <c r="C2111" s="469" t="s">
        <v>4641</v>
      </c>
      <c r="E2111" s="472" t="s">
        <v>8987</v>
      </c>
      <c r="F2111" s="469" t="s">
        <v>4455</v>
      </c>
      <c r="G2111" s="468">
        <v>6.6</v>
      </c>
      <c r="H2111" s="468">
        <v>4.3499999999999996</v>
      </c>
      <c r="I2111" s="468">
        <v>3.8</v>
      </c>
      <c r="M2111" s="474">
        <f t="shared" si="119"/>
        <v>0</v>
      </c>
      <c r="N2111" s="474">
        <f t="shared" si="118"/>
        <v>0</v>
      </c>
      <c r="P2111" s="488">
        <v>0.72</v>
      </c>
      <c r="R2111" s="474">
        <v>0</v>
      </c>
      <c r="S2111" s="474">
        <v>0</v>
      </c>
      <c r="U2111" s="474">
        <v>0</v>
      </c>
      <c r="V2111" s="474">
        <v>0</v>
      </c>
      <c r="X2111" s="465">
        <v>0</v>
      </c>
      <c r="Y2111" s="465">
        <v>0</v>
      </c>
      <c r="AA2111" s="474">
        <v>0</v>
      </c>
      <c r="AB2111" s="474">
        <v>0</v>
      </c>
      <c r="AD2111" s="474"/>
      <c r="AE2111" s="474"/>
      <c r="AG2111" s="474"/>
      <c r="AH2111" s="474"/>
      <c r="AP2111" s="535"/>
    </row>
    <row r="2112" spans="1:42" ht="24" customHeight="1" outlineLevel="1" x14ac:dyDescent="0.25">
      <c r="A2112" s="493"/>
      <c r="B2112" s="471" t="s">
        <v>19894</v>
      </c>
      <c r="C2112" s="469" t="s">
        <v>4641</v>
      </c>
      <c r="E2112" s="472" t="s">
        <v>19885</v>
      </c>
      <c r="F2112" s="469" t="s">
        <v>4455</v>
      </c>
      <c r="G2112" s="468">
        <v>6.6</v>
      </c>
      <c r="H2112" s="468">
        <v>4.3499999999999996</v>
      </c>
      <c r="I2112" s="468">
        <v>3.8</v>
      </c>
      <c r="M2112" s="474">
        <f t="shared" si="119"/>
        <v>0</v>
      </c>
      <c r="N2112" s="474">
        <f t="shared" si="118"/>
        <v>0</v>
      </c>
      <c r="P2112" s="488">
        <v>0.75</v>
      </c>
      <c r="R2112" s="474">
        <v>0</v>
      </c>
      <c r="S2112" s="474">
        <v>0</v>
      </c>
      <c r="U2112" s="474">
        <v>0</v>
      </c>
      <c r="V2112" s="474">
        <v>0</v>
      </c>
      <c r="X2112" s="465">
        <v>0</v>
      </c>
      <c r="Y2112" s="465">
        <v>0</v>
      </c>
      <c r="AA2112" s="474">
        <v>0</v>
      </c>
      <c r="AB2112" s="474">
        <v>0</v>
      </c>
      <c r="AD2112" s="474"/>
      <c r="AE2112" s="474"/>
      <c r="AG2112" s="474"/>
      <c r="AH2112" s="474"/>
      <c r="AP2112" s="535"/>
    </row>
    <row r="2113" spans="1:42" s="466" customFormat="1" ht="24" customHeight="1" outlineLevel="1" x14ac:dyDescent="0.25">
      <c r="A2113" s="492"/>
      <c r="B2113" s="462" t="s">
        <v>9060</v>
      </c>
      <c r="C2113" s="461" t="s">
        <v>4641</v>
      </c>
      <c r="D2113" s="461"/>
      <c r="E2113" s="466" t="s">
        <v>8980</v>
      </c>
      <c r="F2113" s="461" t="s">
        <v>4455</v>
      </c>
      <c r="G2113" s="464">
        <v>9</v>
      </c>
      <c r="H2113" s="464">
        <v>4.95</v>
      </c>
      <c r="I2113" s="464">
        <v>5.72</v>
      </c>
      <c r="J2113" s="464">
        <v>4770</v>
      </c>
      <c r="K2113" s="461">
        <f>252+246</f>
        <v>498</v>
      </c>
      <c r="L2113" s="464"/>
      <c r="M2113" s="474">
        <f t="shared" si="119"/>
        <v>55407.950000000004</v>
      </c>
      <c r="N2113" s="474">
        <f t="shared" si="118"/>
        <v>33244.770000000004</v>
      </c>
      <c r="O2113" s="514"/>
      <c r="P2113" s="486">
        <v>0.6</v>
      </c>
      <c r="Q2113" s="514"/>
      <c r="R2113" s="474">
        <v>44752.58</v>
      </c>
      <c r="S2113" s="474">
        <v>26851.55</v>
      </c>
      <c r="T2113" s="514"/>
      <c r="U2113" s="474">
        <v>44752.58</v>
      </c>
      <c r="V2113" s="474">
        <v>26851.55</v>
      </c>
      <c r="W2113" s="514"/>
      <c r="X2113" s="465">
        <v>42621.5</v>
      </c>
      <c r="Y2113" s="465">
        <v>25572.9</v>
      </c>
      <c r="Z2113" s="514"/>
      <c r="AA2113" s="465">
        <v>37062.199999999997</v>
      </c>
      <c r="AB2113" s="465">
        <v>22237.32</v>
      </c>
      <c r="AC2113" s="514"/>
      <c r="AD2113" s="465">
        <v>32228</v>
      </c>
      <c r="AE2113" s="465">
        <v>19336.8</v>
      </c>
      <c r="AF2113" s="514"/>
      <c r="AG2113" s="465">
        <v>32228</v>
      </c>
      <c r="AH2113" s="465">
        <v>19336.8</v>
      </c>
      <c r="AI2113" s="530"/>
      <c r="AJ2113" s="533"/>
      <c r="AK2113" s="533"/>
      <c r="AL2113" s="533"/>
      <c r="AM2113" s="533"/>
      <c r="AN2113" s="533"/>
      <c r="AO2113" s="533"/>
      <c r="AP2113" s="534"/>
    </row>
    <row r="2114" spans="1:42" ht="24" customHeight="1" outlineLevel="1" x14ac:dyDescent="0.25">
      <c r="A2114" s="493"/>
      <c r="B2114" s="471" t="s">
        <v>9061</v>
      </c>
      <c r="C2114" s="469" t="s">
        <v>4641</v>
      </c>
      <c r="E2114" s="472" t="s">
        <v>9491</v>
      </c>
      <c r="F2114" s="469" t="s">
        <v>4455</v>
      </c>
      <c r="G2114" s="468">
        <v>9</v>
      </c>
      <c r="H2114" s="468">
        <v>4.95</v>
      </c>
      <c r="I2114" s="468">
        <v>5.72</v>
      </c>
      <c r="M2114" s="474">
        <f t="shared" si="119"/>
        <v>83319.340000000011</v>
      </c>
      <c r="N2114" s="474">
        <f t="shared" si="118"/>
        <v>62489.505000000005</v>
      </c>
      <c r="P2114" s="488">
        <v>0.75</v>
      </c>
      <c r="R2114" s="474">
        <v>67296.39</v>
      </c>
      <c r="S2114" s="474">
        <v>49395.360000000001</v>
      </c>
      <c r="U2114" s="474">
        <v>67296.39</v>
      </c>
      <c r="V2114" s="474">
        <v>49395.360000000001</v>
      </c>
      <c r="X2114" s="465">
        <v>64091.8</v>
      </c>
      <c r="Y2114" s="465">
        <v>47043.199999999997</v>
      </c>
      <c r="AA2114" s="474">
        <v>55731.99</v>
      </c>
      <c r="AB2114" s="474">
        <v>40907.11</v>
      </c>
      <c r="AD2114" s="474">
        <v>48462.6</v>
      </c>
      <c r="AE2114" s="474">
        <v>35571.399999999994</v>
      </c>
      <c r="AG2114" s="474">
        <v>48462.6</v>
      </c>
      <c r="AH2114" s="474">
        <v>35571.399999999994</v>
      </c>
      <c r="AP2114" s="535"/>
    </row>
    <row r="2115" spans="1:42" ht="24" customHeight="1" outlineLevel="1" x14ac:dyDescent="0.25">
      <c r="A2115" s="493"/>
      <c r="B2115" s="471" t="s">
        <v>9062</v>
      </c>
      <c r="C2115" s="469" t="s">
        <v>4641</v>
      </c>
      <c r="E2115" s="472" t="s">
        <v>8983</v>
      </c>
      <c r="F2115" s="469" t="s">
        <v>4455</v>
      </c>
      <c r="G2115" s="468">
        <v>9</v>
      </c>
      <c r="H2115" s="468">
        <v>4.95</v>
      </c>
      <c r="I2115" s="468">
        <v>5.72</v>
      </c>
      <c r="M2115" s="474">
        <f t="shared" si="119"/>
        <v>79693.38</v>
      </c>
      <c r="N2115" s="474">
        <f t="shared" si="118"/>
        <v>57379.2336</v>
      </c>
      <c r="P2115" s="488">
        <v>0.72</v>
      </c>
      <c r="R2115" s="474">
        <v>64367.73</v>
      </c>
      <c r="S2115" s="474">
        <v>46466.7</v>
      </c>
      <c r="U2115" s="474">
        <v>64367.73</v>
      </c>
      <c r="V2115" s="474">
        <v>46466.7</v>
      </c>
      <c r="X2115" s="465">
        <v>61302.6</v>
      </c>
      <c r="Y2115" s="465">
        <v>44254</v>
      </c>
      <c r="AA2115" s="474">
        <v>53306.64</v>
      </c>
      <c r="AB2115" s="474">
        <v>38481.760000000002</v>
      </c>
      <c r="AD2115" s="474">
        <v>46353.599999999999</v>
      </c>
      <c r="AE2115" s="474">
        <v>33462.399999999994</v>
      </c>
      <c r="AG2115" s="474">
        <v>46353.599999999999</v>
      </c>
      <c r="AH2115" s="474">
        <v>33462.399999999994</v>
      </c>
      <c r="AP2115" s="535"/>
    </row>
    <row r="2116" spans="1:42" ht="24" customHeight="1" outlineLevel="1" x14ac:dyDescent="0.25">
      <c r="A2116" s="493"/>
      <c r="B2116" s="471" t="s">
        <v>9063</v>
      </c>
      <c r="C2116" s="469" t="s">
        <v>4641</v>
      </c>
      <c r="E2116" s="472" t="s">
        <v>9492</v>
      </c>
      <c r="F2116" s="469" t="s">
        <v>4455</v>
      </c>
      <c r="G2116" s="468">
        <v>9</v>
      </c>
      <c r="H2116" s="468">
        <v>4.95</v>
      </c>
      <c r="I2116" s="468">
        <v>5.72</v>
      </c>
      <c r="J2116" s="468">
        <v>5112</v>
      </c>
      <c r="M2116" s="474">
        <f t="shared" si="119"/>
        <v>59033.909999999996</v>
      </c>
      <c r="N2116" s="474">
        <f t="shared" si="118"/>
        <v>37191.363299999997</v>
      </c>
      <c r="P2116" s="488">
        <v>0.63</v>
      </c>
      <c r="R2116" s="474">
        <v>47681.24</v>
      </c>
      <c r="S2116" s="474">
        <v>29780.21</v>
      </c>
      <c r="U2116" s="474">
        <v>47681.24</v>
      </c>
      <c r="V2116" s="474">
        <v>29780.21</v>
      </c>
      <c r="X2116" s="465">
        <v>45410.7</v>
      </c>
      <c r="Y2116" s="465">
        <v>28362.1</v>
      </c>
      <c r="AA2116" s="474">
        <v>39487.550000000003</v>
      </c>
      <c r="AB2116" s="474">
        <v>24662.67</v>
      </c>
      <c r="AD2116" s="474">
        <v>34337</v>
      </c>
      <c r="AE2116" s="474">
        <v>21445.8</v>
      </c>
      <c r="AG2116" s="474">
        <v>34337</v>
      </c>
      <c r="AH2116" s="474">
        <v>21445.8</v>
      </c>
      <c r="AP2116" s="535"/>
    </row>
    <row r="2117" spans="1:42" ht="24" customHeight="1" outlineLevel="1" x14ac:dyDescent="0.25">
      <c r="A2117" s="493"/>
      <c r="B2117" s="471" t="s">
        <v>9064</v>
      </c>
      <c r="C2117" s="469" t="s">
        <v>4641</v>
      </c>
      <c r="E2117" s="472" t="s">
        <v>8986</v>
      </c>
      <c r="F2117" s="469" t="s">
        <v>4455</v>
      </c>
      <c r="G2117" s="468">
        <v>9</v>
      </c>
      <c r="H2117" s="468">
        <v>4.95</v>
      </c>
      <c r="I2117" s="468">
        <v>5.72</v>
      </c>
      <c r="J2117" s="468">
        <v>1494</v>
      </c>
      <c r="M2117" s="474">
        <f t="shared" si="119"/>
        <v>62611.640000000007</v>
      </c>
      <c r="N2117" s="474">
        <f t="shared" si="118"/>
        <v>39445.333200000001</v>
      </c>
      <c r="P2117" s="488">
        <v>0.63</v>
      </c>
      <c r="R2117" s="474">
        <v>50570.94</v>
      </c>
      <c r="S2117" s="474">
        <v>30342.59</v>
      </c>
      <c r="U2117" s="474">
        <v>50570.94</v>
      </c>
      <c r="V2117" s="474">
        <v>30342.59</v>
      </c>
      <c r="X2117" s="465">
        <v>48162.8</v>
      </c>
      <c r="Y2117" s="465">
        <v>28897.7</v>
      </c>
      <c r="AA2117" s="474">
        <v>41880.699999999997</v>
      </c>
      <c r="AB2117" s="474">
        <v>25128.42</v>
      </c>
      <c r="AD2117" s="474">
        <v>36418</v>
      </c>
      <c r="AE2117" s="474">
        <v>21850.799999999999</v>
      </c>
      <c r="AG2117" s="474">
        <v>36418</v>
      </c>
      <c r="AH2117" s="474">
        <v>21850.799999999999</v>
      </c>
      <c r="AP2117" s="535"/>
    </row>
    <row r="2118" spans="1:42" ht="24" customHeight="1" outlineLevel="1" x14ac:dyDescent="0.25">
      <c r="A2118" s="493"/>
      <c r="B2118" s="471" t="s">
        <v>9065</v>
      </c>
      <c r="C2118" s="469" t="s">
        <v>4641</v>
      </c>
      <c r="E2118" s="472" t="s">
        <v>8987</v>
      </c>
      <c r="F2118" s="469" t="s">
        <v>4455</v>
      </c>
      <c r="G2118" s="468">
        <v>9</v>
      </c>
      <c r="H2118" s="468">
        <v>4.95</v>
      </c>
      <c r="I2118" s="468">
        <v>5.72</v>
      </c>
      <c r="M2118" s="474">
        <f>M2113+3543</f>
        <v>58950.950000000004</v>
      </c>
      <c r="N2118" s="474">
        <f t="shared" si="118"/>
        <v>44213.212500000001</v>
      </c>
      <c r="P2118" s="488">
        <v>0.75</v>
      </c>
      <c r="R2118" s="474">
        <v>0</v>
      </c>
      <c r="S2118" s="474">
        <v>0</v>
      </c>
      <c r="U2118" s="474">
        <v>0</v>
      </c>
      <c r="V2118" s="474">
        <v>0</v>
      </c>
      <c r="X2118" s="465">
        <v>0</v>
      </c>
      <c r="Y2118" s="465">
        <v>0</v>
      </c>
      <c r="AA2118" s="474">
        <v>0</v>
      </c>
      <c r="AB2118" s="474">
        <v>0</v>
      </c>
      <c r="AD2118" s="474"/>
      <c r="AE2118" s="474"/>
      <c r="AG2118" s="474"/>
      <c r="AH2118" s="474"/>
      <c r="AP2118" s="535"/>
    </row>
    <row r="2119" spans="1:42" ht="24" customHeight="1" outlineLevel="1" x14ac:dyDescent="0.25">
      <c r="A2119" s="493"/>
      <c r="B2119" s="471" t="s">
        <v>19895</v>
      </c>
      <c r="C2119" s="469" t="s">
        <v>4641</v>
      </c>
      <c r="E2119" s="472" t="s">
        <v>19885</v>
      </c>
      <c r="F2119" s="469" t="s">
        <v>4455</v>
      </c>
      <c r="G2119" s="468">
        <v>9</v>
      </c>
      <c r="H2119" s="468">
        <v>4.95</v>
      </c>
      <c r="I2119" s="468">
        <v>5.72</v>
      </c>
      <c r="M2119" s="474">
        <f>M2116+3543</f>
        <v>62576.909999999996</v>
      </c>
      <c r="N2119" s="474">
        <f t="shared" si="118"/>
        <v>46932.682499999995</v>
      </c>
      <c r="P2119" s="488">
        <v>0.75</v>
      </c>
      <c r="R2119" s="474">
        <v>0</v>
      </c>
      <c r="S2119" s="474">
        <v>0</v>
      </c>
      <c r="U2119" s="474">
        <v>0</v>
      </c>
      <c r="V2119" s="474">
        <v>0</v>
      </c>
      <c r="X2119" s="465">
        <v>0</v>
      </c>
      <c r="Y2119" s="465">
        <v>0</v>
      </c>
      <c r="AA2119" s="474">
        <v>0</v>
      </c>
      <c r="AB2119" s="474">
        <v>0</v>
      </c>
      <c r="AD2119" s="474"/>
      <c r="AE2119" s="474"/>
      <c r="AG2119" s="474"/>
      <c r="AH2119" s="474"/>
      <c r="AP2119" s="535"/>
    </row>
    <row r="2120" spans="1:42" s="466" customFormat="1" ht="24" customHeight="1" outlineLevel="1" x14ac:dyDescent="0.25">
      <c r="A2120" s="492"/>
      <c r="B2120" s="462" t="s">
        <v>9066</v>
      </c>
      <c r="C2120" s="461" t="s">
        <v>4641</v>
      </c>
      <c r="D2120" s="461"/>
      <c r="E2120" s="466" t="s">
        <v>8980</v>
      </c>
      <c r="F2120" s="461" t="s">
        <v>4455</v>
      </c>
      <c r="G2120" s="464">
        <v>12</v>
      </c>
      <c r="H2120" s="464">
        <v>6.55</v>
      </c>
      <c r="I2120" s="464">
        <v>7.55</v>
      </c>
      <c r="J2120" s="464"/>
      <c r="K2120" s="461"/>
      <c r="L2120" s="464"/>
      <c r="M2120" s="474">
        <f t="shared" ref="M2120:M2151" si="120">X2120*$O$3</f>
        <v>73879.650000000009</v>
      </c>
      <c r="N2120" s="474">
        <f t="shared" si="118"/>
        <v>44327.79</v>
      </c>
      <c r="O2120" s="514"/>
      <c r="P2120" s="486">
        <v>0.6</v>
      </c>
      <c r="Q2120" s="514"/>
      <c r="R2120" s="474">
        <v>59672.03</v>
      </c>
      <c r="S2120" s="474">
        <v>35803.22</v>
      </c>
      <c r="T2120" s="514"/>
      <c r="U2120" s="474">
        <v>59672.03</v>
      </c>
      <c r="V2120" s="474">
        <v>35803.22</v>
      </c>
      <c r="W2120" s="514"/>
      <c r="X2120" s="465">
        <v>56830.5</v>
      </c>
      <c r="Y2120" s="465">
        <v>34098.300000000003</v>
      </c>
      <c r="Z2120" s="514"/>
      <c r="AA2120" s="465">
        <v>49417.8</v>
      </c>
      <c r="AB2120" s="465">
        <v>29650.68</v>
      </c>
      <c r="AC2120" s="514"/>
      <c r="AD2120" s="465">
        <v>42972</v>
      </c>
      <c r="AE2120" s="465">
        <v>25783.200000000001</v>
      </c>
      <c r="AF2120" s="514"/>
      <c r="AG2120" s="465">
        <v>42972</v>
      </c>
      <c r="AH2120" s="465">
        <v>25783.200000000001</v>
      </c>
      <c r="AI2120" s="530"/>
      <c r="AJ2120" s="533"/>
      <c r="AK2120" s="533"/>
      <c r="AL2120" s="533"/>
      <c r="AM2120" s="533"/>
      <c r="AN2120" s="533"/>
      <c r="AO2120" s="533"/>
      <c r="AP2120" s="534"/>
    </row>
    <row r="2121" spans="1:42" ht="24" customHeight="1" outlineLevel="1" x14ac:dyDescent="0.25">
      <c r="A2121" s="493"/>
      <c r="B2121" s="471" t="s">
        <v>9067</v>
      </c>
      <c r="C2121" s="469" t="s">
        <v>4641</v>
      </c>
      <c r="E2121" s="472" t="s">
        <v>9491</v>
      </c>
      <c r="F2121" s="469" t="s">
        <v>4455</v>
      </c>
      <c r="G2121" s="468">
        <v>12</v>
      </c>
      <c r="H2121" s="468">
        <v>6.55</v>
      </c>
      <c r="I2121" s="468">
        <v>7.55</v>
      </c>
      <c r="M2121" s="474">
        <f t="shared" si="120"/>
        <v>118542.84000000001</v>
      </c>
      <c r="N2121" s="474">
        <f t="shared" si="118"/>
        <v>88907.13</v>
      </c>
      <c r="P2121" s="488">
        <v>0.75</v>
      </c>
      <c r="R2121" s="474">
        <v>95746.14</v>
      </c>
      <c r="S2121" s="474">
        <v>71877.33</v>
      </c>
      <c r="U2121" s="474">
        <v>95746.14</v>
      </c>
      <c r="V2121" s="474">
        <v>71877.33</v>
      </c>
      <c r="X2121" s="465">
        <v>91186.8</v>
      </c>
      <c r="Y2121" s="465">
        <v>68454.600000000006</v>
      </c>
      <c r="AA2121" s="474">
        <v>79292.850000000006</v>
      </c>
      <c r="AB2121" s="474">
        <v>59525.73</v>
      </c>
      <c r="AD2121" s="474">
        <v>68950.3</v>
      </c>
      <c r="AE2121" s="474">
        <v>51761.5</v>
      </c>
      <c r="AG2121" s="474">
        <v>68950.3</v>
      </c>
      <c r="AH2121" s="474">
        <v>51761.5</v>
      </c>
      <c r="AP2121" s="535"/>
    </row>
    <row r="2122" spans="1:42" ht="24" customHeight="1" outlineLevel="1" x14ac:dyDescent="0.25">
      <c r="A2122" s="493"/>
      <c r="B2122" s="471" t="s">
        <v>9068</v>
      </c>
      <c r="C2122" s="469" t="s">
        <v>4641</v>
      </c>
      <c r="E2122" s="472" t="s">
        <v>8983</v>
      </c>
      <c r="F2122" s="469" t="s">
        <v>4455</v>
      </c>
      <c r="G2122" s="468">
        <v>12</v>
      </c>
      <c r="H2122" s="468">
        <v>6.55</v>
      </c>
      <c r="I2122" s="468">
        <v>7.55</v>
      </c>
      <c r="M2122" s="474">
        <f t="shared" si="120"/>
        <v>113708.26999999999</v>
      </c>
      <c r="N2122" s="474">
        <f t="shared" si="118"/>
        <v>81869.954399999988</v>
      </c>
      <c r="P2122" s="488">
        <v>0.72</v>
      </c>
      <c r="R2122" s="474">
        <v>91841.3</v>
      </c>
      <c r="S2122" s="474">
        <v>67972.490000000005</v>
      </c>
      <c r="U2122" s="474">
        <v>91841.3</v>
      </c>
      <c r="V2122" s="474">
        <v>67972.490000000005</v>
      </c>
      <c r="X2122" s="465">
        <v>87467.9</v>
      </c>
      <c r="Y2122" s="465">
        <v>64735.7</v>
      </c>
      <c r="AA2122" s="474">
        <v>76059.05</v>
      </c>
      <c r="AB2122" s="474">
        <v>56291.93</v>
      </c>
      <c r="AD2122" s="474">
        <v>66138.3</v>
      </c>
      <c r="AE2122" s="474">
        <v>48949.5</v>
      </c>
      <c r="AG2122" s="474">
        <v>66138.3</v>
      </c>
      <c r="AH2122" s="474">
        <v>48949.5</v>
      </c>
      <c r="AP2122" s="535"/>
    </row>
    <row r="2123" spans="1:42" ht="24" customHeight="1" outlineLevel="1" x14ac:dyDescent="0.25">
      <c r="A2123" s="493"/>
      <c r="B2123" s="471" t="s">
        <v>9069</v>
      </c>
      <c r="C2123" s="469" t="s">
        <v>4641</v>
      </c>
      <c r="E2123" s="472" t="s">
        <v>9492</v>
      </c>
      <c r="F2123" s="469" t="s">
        <v>4455</v>
      </c>
      <c r="G2123" s="468">
        <v>12</v>
      </c>
      <c r="H2123" s="468">
        <v>6.55</v>
      </c>
      <c r="I2123" s="468">
        <v>7.55</v>
      </c>
      <c r="M2123" s="474">
        <f t="shared" si="120"/>
        <v>78714.090000000011</v>
      </c>
      <c r="N2123" s="474">
        <f t="shared" si="118"/>
        <v>49589.876700000008</v>
      </c>
      <c r="P2123" s="488">
        <v>0.63</v>
      </c>
      <c r="R2123" s="474">
        <v>63576.77</v>
      </c>
      <c r="S2123" s="474">
        <v>39708.06</v>
      </c>
      <c r="U2123" s="474">
        <v>63576.77</v>
      </c>
      <c r="V2123" s="474">
        <v>39708.06</v>
      </c>
      <c r="X2123" s="465">
        <v>60549.3</v>
      </c>
      <c r="Y2123" s="465">
        <v>37817.199999999997</v>
      </c>
      <c r="AA2123" s="474">
        <v>52651.6</v>
      </c>
      <c r="AB2123" s="474">
        <v>32884.480000000003</v>
      </c>
      <c r="AD2123" s="474">
        <v>45784</v>
      </c>
      <c r="AE2123" s="474">
        <v>28595.200000000001</v>
      </c>
      <c r="AG2123" s="474">
        <v>45784</v>
      </c>
      <c r="AH2123" s="474">
        <v>28595.200000000001</v>
      </c>
      <c r="AP2123" s="535"/>
    </row>
    <row r="2124" spans="1:42" ht="24" customHeight="1" outlineLevel="1" x14ac:dyDescent="0.25">
      <c r="A2124" s="493"/>
      <c r="B2124" s="471" t="s">
        <v>9070</v>
      </c>
      <c r="C2124" s="469" t="s">
        <v>4641</v>
      </c>
      <c r="E2124" s="472" t="s">
        <v>8986</v>
      </c>
      <c r="F2124" s="469" t="s">
        <v>4455</v>
      </c>
      <c r="G2124" s="468">
        <v>12</v>
      </c>
      <c r="H2124" s="468">
        <v>6.55</v>
      </c>
      <c r="I2124" s="468">
        <v>7.55</v>
      </c>
      <c r="M2124" s="474">
        <f t="shared" si="120"/>
        <v>83485.090000000011</v>
      </c>
      <c r="N2124" s="474">
        <f t="shared" si="118"/>
        <v>52595.606700000004</v>
      </c>
      <c r="P2124" s="488">
        <v>0.63</v>
      </c>
      <c r="R2124" s="474">
        <v>67430.27</v>
      </c>
      <c r="S2124" s="474">
        <v>40458.18</v>
      </c>
      <c r="U2124" s="474">
        <v>67430.27</v>
      </c>
      <c r="V2124" s="474">
        <v>40458.18</v>
      </c>
      <c r="X2124" s="465">
        <v>64219.3</v>
      </c>
      <c r="Y2124" s="465">
        <v>38531.599999999999</v>
      </c>
      <c r="AA2124" s="474">
        <v>55842.85</v>
      </c>
      <c r="AB2124" s="474">
        <v>33505.71</v>
      </c>
      <c r="AD2124" s="474">
        <v>48559</v>
      </c>
      <c r="AE2124" s="474">
        <v>29135.399999999998</v>
      </c>
      <c r="AG2124" s="474">
        <v>48559</v>
      </c>
      <c r="AH2124" s="474">
        <v>29135.399999999998</v>
      </c>
      <c r="AP2124" s="535"/>
    </row>
    <row r="2125" spans="1:42" ht="24" customHeight="1" outlineLevel="1" x14ac:dyDescent="0.25">
      <c r="A2125" s="493"/>
      <c r="B2125" s="471" t="s">
        <v>9071</v>
      </c>
      <c r="C2125" s="469" t="s">
        <v>4641</v>
      </c>
      <c r="E2125" s="472" t="s">
        <v>8987</v>
      </c>
      <c r="F2125" s="469" t="s">
        <v>4455</v>
      </c>
      <c r="G2125" s="468">
        <v>12</v>
      </c>
      <c r="H2125" s="468">
        <v>6.55</v>
      </c>
      <c r="I2125" s="468">
        <v>7.55</v>
      </c>
      <c r="M2125" s="474">
        <f t="shared" si="120"/>
        <v>0</v>
      </c>
      <c r="N2125" s="474">
        <f t="shared" si="118"/>
        <v>0</v>
      </c>
      <c r="P2125" s="488">
        <v>0.72</v>
      </c>
      <c r="R2125" s="474">
        <v>0</v>
      </c>
      <c r="S2125" s="474">
        <v>0</v>
      </c>
      <c r="U2125" s="474">
        <v>0</v>
      </c>
      <c r="V2125" s="474">
        <v>0</v>
      </c>
      <c r="X2125" s="465">
        <v>0</v>
      </c>
      <c r="Y2125" s="465">
        <v>0</v>
      </c>
      <c r="AA2125" s="474">
        <v>0</v>
      </c>
      <c r="AB2125" s="474">
        <v>0</v>
      </c>
      <c r="AD2125" s="474"/>
      <c r="AE2125" s="474"/>
      <c r="AG2125" s="474"/>
      <c r="AH2125" s="474"/>
      <c r="AP2125" s="535"/>
    </row>
    <row r="2126" spans="1:42" ht="24" customHeight="1" outlineLevel="1" x14ac:dyDescent="0.25">
      <c r="A2126" s="493"/>
      <c r="B2126" s="471" t="s">
        <v>19896</v>
      </c>
      <c r="C2126" s="469" t="s">
        <v>4641</v>
      </c>
      <c r="E2126" s="472" t="s">
        <v>19885</v>
      </c>
      <c r="F2126" s="469" t="s">
        <v>4455</v>
      </c>
      <c r="G2126" s="468">
        <v>12</v>
      </c>
      <c r="H2126" s="468">
        <v>6.55</v>
      </c>
      <c r="I2126" s="468">
        <v>7.55</v>
      </c>
      <c r="M2126" s="474">
        <f t="shared" si="120"/>
        <v>0</v>
      </c>
      <c r="N2126" s="474">
        <f t="shared" si="118"/>
        <v>0</v>
      </c>
      <c r="P2126" s="488">
        <v>0.75</v>
      </c>
      <c r="R2126" s="474">
        <v>0</v>
      </c>
      <c r="S2126" s="474">
        <v>0</v>
      </c>
      <c r="U2126" s="474">
        <v>0</v>
      </c>
      <c r="V2126" s="474">
        <v>0</v>
      </c>
      <c r="X2126" s="465">
        <v>0</v>
      </c>
      <c r="Y2126" s="465">
        <v>0</v>
      </c>
      <c r="AA2126" s="474">
        <v>0</v>
      </c>
      <c r="AB2126" s="474">
        <v>0</v>
      </c>
      <c r="AD2126" s="474"/>
      <c r="AE2126" s="474"/>
      <c r="AG2126" s="474"/>
      <c r="AH2126" s="474"/>
      <c r="AP2126" s="535"/>
    </row>
    <row r="2127" spans="1:42" s="466" customFormat="1" ht="24" customHeight="1" outlineLevel="1" x14ac:dyDescent="0.25">
      <c r="A2127" s="492"/>
      <c r="B2127" s="462" t="s">
        <v>9072</v>
      </c>
      <c r="C2127" s="461" t="s">
        <v>4641</v>
      </c>
      <c r="D2127" s="461"/>
      <c r="E2127" s="466" t="s">
        <v>8980</v>
      </c>
      <c r="F2127" s="461" t="s">
        <v>4455</v>
      </c>
      <c r="G2127" s="464">
        <v>15</v>
      </c>
      <c r="H2127" s="464">
        <v>8.1999999999999993</v>
      </c>
      <c r="I2127" s="464">
        <v>9.5</v>
      </c>
      <c r="J2127" s="464"/>
      <c r="K2127" s="461"/>
      <c r="L2127" s="464"/>
      <c r="M2127" s="474">
        <f t="shared" si="120"/>
        <v>92347.840000000011</v>
      </c>
      <c r="N2127" s="474">
        <f t="shared" si="118"/>
        <v>55408.704000000005</v>
      </c>
      <c r="O2127" s="514"/>
      <c r="P2127" s="486">
        <v>0.6</v>
      </c>
      <c r="Q2127" s="514"/>
      <c r="R2127" s="474">
        <v>74588.639999999999</v>
      </c>
      <c r="S2127" s="474">
        <v>44753.21</v>
      </c>
      <c r="T2127" s="514"/>
      <c r="U2127" s="474">
        <v>74588.639999999999</v>
      </c>
      <c r="V2127" s="474">
        <v>44753.21</v>
      </c>
      <c r="W2127" s="514"/>
      <c r="X2127" s="465">
        <v>71036.800000000003</v>
      </c>
      <c r="Y2127" s="465">
        <v>42622.1</v>
      </c>
      <c r="Z2127" s="514"/>
      <c r="AA2127" s="465">
        <v>61771.1</v>
      </c>
      <c r="AB2127" s="465">
        <v>37062.660000000003</v>
      </c>
      <c r="AC2127" s="514"/>
      <c r="AD2127" s="465">
        <v>53714</v>
      </c>
      <c r="AE2127" s="465">
        <v>32228.399999999998</v>
      </c>
      <c r="AF2127" s="514"/>
      <c r="AG2127" s="465">
        <v>53714</v>
      </c>
      <c r="AH2127" s="465">
        <v>32228.399999999998</v>
      </c>
      <c r="AI2127" s="530"/>
      <c r="AJ2127" s="533"/>
      <c r="AK2127" s="533"/>
      <c r="AL2127" s="533"/>
      <c r="AM2127" s="533"/>
      <c r="AN2127" s="533"/>
      <c r="AO2127" s="533"/>
      <c r="AP2127" s="534"/>
    </row>
    <row r="2128" spans="1:42" ht="24" customHeight="1" outlineLevel="1" x14ac:dyDescent="0.25">
      <c r="A2128" s="493"/>
      <c r="B2128" s="471" t="s">
        <v>9073</v>
      </c>
      <c r="C2128" s="469" t="s">
        <v>4641</v>
      </c>
      <c r="E2128" s="472" t="s">
        <v>9491</v>
      </c>
      <c r="F2128" s="469" t="s">
        <v>4455</v>
      </c>
      <c r="G2128" s="468">
        <v>15</v>
      </c>
      <c r="H2128" s="468">
        <v>8.1999999999999993</v>
      </c>
      <c r="I2128" s="468">
        <v>9.5</v>
      </c>
      <c r="M2128" s="474">
        <f t="shared" si="120"/>
        <v>147668.43000000002</v>
      </c>
      <c r="N2128" s="474">
        <f t="shared" si="118"/>
        <v>110751.32250000001</v>
      </c>
      <c r="P2128" s="488">
        <v>0.75</v>
      </c>
      <c r="R2128" s="474">
        <v>119270.66</v>
      </c>
      <c r="S2128" s="474">
        <v>89435.22</v>
      </c>
      <c r="U2128" s="474">
        <v>119270.66</v>
      </c>
      <c r="V2128" s="474">
        <v>89435.22</v>
      </c>
      <c r="X2128" s="465">
        <v>113591.1</v>
      </c>
      <c r="Y2128" s="465">
        <v>85176.4</v>
      </c>
      <c r="AA2128" s="474">
        <v>98774.88</v>
      </c>
      <c r="AB2128" s="474">
        <v>74066.44</v>
      </c>
      <c r="AD2128" s="474">
        <v>85891.199999999997</v>
      </c>
      <c r="AE2128" s="474">
        <v>64405.599999999999</v>
      </c>
      <c r="AG2128" s="474">
        <v>85891.199999999997</v>
      </c>
      <c r="AH2128" s="474">
        <v>64405.599999999999</v>
      </c>
      <c r="AP2128" s="535"/>
    </row>
    <row r="2129" spans="1:42" ht="24" customHeight="1" outlineLevel="1" x14ac:dyDescent="0.25">
      <c r="A2129" s="493"/>
      <c r="B2129" s="471" t="s">
        <v>9074</v>
      </c>
      <c r="C2129" s="469" t="s">
        <v>4641</v>
      </c>
      <c r="E2129" s="472" t="s">
        <v>8983</v>
      </c>
      <c r="F2129" s="469" t="s">
        <v>4455</v>
      </c>
      <c r="G2129" s="468">
        <v>15</v>
      </c>
      <c r="H2129" s="468">
        <v>8.1999999999999993</v>
      </c>
      <c r="I2129" s="468">
        <v>9.5</v>
      </c>
      <c r="M2129" s="474">
        <f t="shared" si="120"/>
        <v>141625.25</v>
      </c>
      <c r="N2129" s="474">
        <f t="shared" si="118"/>
        <v>101970.18</v>
      </c>
      <c r="P2129" s="488">
        <v>0.72</v>
      </c>
      <c r="R2129" s="474">
        <v>114389.63</v>
      </c>
      <c r="S2129" s="474">
        <v>84554.19</v>
      </c>
      <c r="U2129" s="474">
        <v>114389.63</v>
      </c>
      <c r="V2129" s="474">
        <v>84554.19</v>
      </c>
      <c r="X2129" s="465">
        <v>108942.5</v>
      </c>
      <c r="Y2129" s="465">
        <v>80527.8</v>
      </c>
      <c r="AA2129" s="474">
        <v>94732.63</v>
      </c>
      <c r="AB2129" s="474">
        <v>70024.19</v>
      </c>
      <c r="AD2129" s="474">
        <v>82376.2</v>
      </c>
      <c r="AE2129" s="474">
        <v>60890.6</v>
      </c>
      <c r="AG2129" s="474">
        <v>82376.2</v>
      </c>
      <c r="AH2129" s="474">
        <v>60890.6</v>
      </c>
      <c r="AP2129" s="535"/>
    </row>
    <row r="2130" spans="1:42" ht="24" customHeight="1" outlineLevel="1" x14ac:dyDescent="0.25">
      <c r="A2130" s="493"/>
      <c r="B2130" s="471" t="s">
        <v>9075</v>
      </c>
      <c r="C2130" s="469" t="s">
        <v>4641</v>
      </c>
      <c r="E2130" s="472" t="s">
        <v>9492</v>
      </c>
      <c r="F2130" s="469" t="s">
        <v>4455</v>
      </c>
      <c r="G2130" s="468">
        <v>15</v>
      </c>
      <c r="H2130" s="468">
        <v>8.1999999999999993</v>
      </c>
      <c r="I2130" s="468">
        <v>9.5</v>
      </c>
      <c r="M2130" s="474">
        <f t="shared" si="120"/>
        <v>98391.01999999999</v>
      </c>
      <c r="N2130" s="474">
        <f t="shared" si="118"/>
        <v>61986.342599999996</v>
      </c>
      <c r="P2130" s="488">
        <v>0.63</v>
      </c>
      <c r="R2130" s="474">
        <v>79469.67</v>
      </c>
      <c r="S2130" s="474">
        <v>49634.13</v>
      </c>
      <c r="U2130" s="474">
        <v>79469.67</v>
      </c>
      <c r="V2130" s="474">
        <v>49634.13</v>
      </c>
      <c r="X2130" s="465">
        <v>75685.399999999994</v>
      </c>
      <c r="Y2130" s="465">
        <v>47270.6</v>
      </c>
      <c r="AA2130" s="474">
        <v>65813.350000000006</v>
      </c>
      <c r="AB2130" s="474">
        <v>41104.910000000003</v>
      </c>
      <c r="AD2130" s="474">
        <v>57229</v>
      </c>
      <c r="AE2130" s="474">
        <v>35743.399999999994</v>
      </c>
      <c r="AG2130" s="474">
        <v>57229</v>
      </c>
      <c r="AH2130" s="474">
        <v>35743.399999999994</v>
      </c>
      <c r="AP2130" s="535"/>
    </row>
    <row r="2131" spans="1:42" ht="24" customHeight="1" outlineLevel="1" x14ac:dyDescent="0.25">
      <c r="A2131" s="493"/>
      <c r="B2131" s="471" t="s">
        <v>9076</v>
      </c>
      <c r="C2131" s="469" t="s">
        <v>4641</v>
      </c>
      <c r="E2131" s="472" t="s">
        <v>8986</v>
      </c>
      <c r="F2131" s="469" t="s">
        <v>4455</v>
      </c>
      <c r="G2131" s="468">
        <v>15</v>
      </c>
      <c r="H2131" s="468">
        <v>8.1999999999999993</v>
      </c>
      <c r="I2131" s="468">
        <v>9.5</v>
      </c>
      <c r="M2131" s="474">
        <f t="shared" si="120"/>
        <v>104353.34000000001</v>
      </c>
      <c r="N2131" s="474">
        <f t="shared" si="118"/>
        <v>65742.604200000002</v>
      </c>
      <c r="P2131" s="488">
        <v>0.63</v>
      </c>
      <c r="R2131" s="474">
        <v>84285.39</v>
      </c>
      <c r="S2131" s="474">
        <v>50571.26</v>
      </c>
      <c r="U2131" s="474">
        <v>84285.39</v>
      </c>
      <c r="V2131" s="474">
        <v>50571.26</v>
      </c>
      <c r="X2131" s="465">
        <v>80271.8</v>
      </c>
      <c r="Y2131" s="465">
        <v>48163.1</v>
      </c>
      <c r="AA2131" s="474">
        <v>69801.55</v>
      </c>
      <c r="AB2131" s="474">
        <v>41880.93</v>
      </c>
      <c r="AD2131" s="474">
        <v>60697</v>
      </c>
      <c r="AE2131" s="474">
        <v>36418.199999999997</v>
      </c>
      <c r="AG2131" s="474">
        <v>60697</v>
      </c>
      <c r="AH2131" s="474">
        <v>36418.199999999997</v>
      </c>
      <c r="AP2131" s="535"/>
    </row>
    <row r="2132" spans="1:42" ht="24" customHeight="1" outlineLevel="1" x14ac:dyDescent="0.25">
      <c r="A2132" s="493"/>
      <c r="B2132" s="471" t="s">
        <v>9077</v>
      </c>
      <c r="C2132" s="469" t="s">
        <v>4641</v>
      </c>
      <c r="E2132" s="472" t="s">
        <v>8987</v>
      </c>
      <c r="F2132" s="469" t="s">
        <v>4455</v>
      </c>
      <c r="G2132" s="468">
        <v>15</v>
      </c>
      <c r="H2132" s="468">
        <v>8.1999999999999993</v>
      </c>
      <c r="I2132" s="468">
        <v>9.5</v>
      </c>
      <c r="M2132" s="474">
        <f t="shared" si="120"/>
        <v>0</v>
      </c>
      <c r="N2132" s="474">
        <f t="shared" si="118"/>
        <v>0</v>
      </c>
      <c r="P2132" s="488">
        <v>0.72</v>
      </c>
      <c r="R2132" s="474">
        <v>0</v>
      </c>
      <c r="S2132" s="474">
        <v>0</v>
      </c>
      <c r="U2132" s="474">
        <v>0</v>
      </c>
      <c r="V2132" s="474">
        <v>0</v>
      </c>
      <c r="X2132" s="465">
        <v>0</v>
      </c>
      <c r="Y2132" s="465">
        <v>0</v>
      </c>
      <c r="AA2132" s="474">
        <v>0</v>
      </c>
      <c r="AB2132" s="474">
        <v>0</v>
      </c>
      <c r="AD2132" s="474"/>
      <c r="AE2132" s="474"/>
      <c r="AG2132" s="474"/>
      <c r="AH2132" s="474"/>
      <c r="AP2132" s="535"/>
    </row>
    <row r="2133" spans="1:42" ht="24" customHeight="1" outlineLevel="1" x14ac:dyDescent="0.25">
      <c r="A2133" s="493"/>
      <c r="B2133" s="471" t="s">
        <v>19897</v>
      </c>
      <c r="C2133" s="469" t="s">
        <v>4641</v>
      </c>
      <c r="E2133" s="472" t="s">
        <v>19885</v>
      </c>
      <c r="F2133" s="469" t="s">
        <v>4455</v>
      </c>
      <c r="G2133" s="468">
        <v>15</v>
      </c>
      <c r="H2133" s="468">
        <v>8.1999999999999993</v>
      </c>
      <c r="I2133" s="468">
        <v>9.5</v>
      </c>
      <c r="M2133" s="474">
        <f t="shared" si="120"/>
        <v>0</v>
      </c>
      <c r="N2133" s="474">
        <f t="shared" si="118"/>
        <v>0</v>
      </c>
      <c r="P2133" s="488">
        <v>0.75</v>
      </c>
      <c r="R2133" s="474">
        <v>0</v>
      </c>
      <c r="S2133" s="474">
        <v>0</v>
      </c>
      <c r="U2133" s="474">
        <v>0</v>
      </c>
      <c r="V2133" s="474">
        <v>0</v>
      </c>
      <c r="X2133" s="465">
        <v>0</v>
      </c>
      <c r="Y2133" s="465">
        <v>0</v>
      </c>
      <c r="AA2133" s="474">
        <v>0</v>
      </c>
      <c r="AB2133" s="474">
        <v>0</v>
      </c>
      <c r="AD2133" s="474"/>
      <c r="AE2133" s="474"/>
      <c r="AG2133" s="474"/>
      <c r="AH2133" s="474"/>
      <c r="AP2133" s="535"/>
    </row>
    <row r="2134" spans="1:42" s="466" customFormat="1" ht="24" customHeight="1" outlineLevel="1" x14ac:dyDescent="0.25">
      <c r="A2134" s="492"/>
      <c r="B2134" s="462" t="s">
        <v>9078</v>
      </c>
      <c r="C2134" s="461" t="s">
        <v>4641</v>
      </c>
      <c r="D2134" s="461"/>
      <c r="E2134" s="466" t="s">
        <v>8980</v>
      </c>
      <c r="F2134" s="461" t="s">
        <v>4455</v>
      </c>
      <c r="G2134" s="464">
        <v>4.4000000000000004</v>
      </c>
      <c r="H2134" s="464">
        <v>2.88</v>
      </c>
      <c r="I2134" s="464">
        <v>2.5</v>
      </c>
      <c r="J2134" s="464"/>
      <c r="K2134" s="461"/>
      <c r="L2134" s="464"/>
      <c r="M2134" s="474">
        <f t="shared" si="120"/>
        <v>21389.160000000003</v>
      </c>
      <c r="N2134" s="474">
        <f t="shared" si="118"/>
        <v>12833.496000000001</v>
      </c>
      <c r="O2134" s="514"/>
      <c r="P2134" s="486">
        <v>0.6</v>
      </c>
      <c r="Q2134" s="514"/>
      <c r="R2134" s="474">
        <v>17275.86</v>
      </c>
      <c r="S2134" s="474">
        <v>10365.5</v>
      </c>
      <c r="T2134" s="514"/>
      <c r="U2134" s="474">
        <v>17275.86</v>
      </c>
      <c r="V2134" s="474">
        <v>10365.5</v>
      </c>
      <c r="W2134" s="514"/>
      <c r="X2134" s="465">
        <v>16453.2</v>
      </c>
      <c r="Y2134" s="465">
        <v>9871.9</v>
      </c>
      <c r="Z2134" s="514"/>
      <c r="AA2134" s="465">
        <v>14307.15</v>
      </c>
      <c r="AB2134" s="465">
        <v>8584.2900000000009</v>
      </c>
      <c r="AC2134" s="514"/>
      <c r="AD2134" s="465">
        <v>12441</v>
      </c>
      <c r="AE2134" s="465">
        <v>7464.5999999999995</v>
      </c>
      <c r="AF2134" s="514"/>
      <c r="AG2134" s="465">
        <v>12441</v>
      </c>
      <c r="AH2134" s="465">
        <v>7464.5999999999995</v>
      </c>
      <c r="AI2134" s="530"/>
      <c r="AJ2134" s="533"/>
      <c r="AK2134" s="533"/>
      <c r="AL2134" s="533"/>
      <c r="AM2134" s="533"/>
      <c r="AN2134" s="533"/>
      <c r="AO2134" s="533"/>
      <c r="AP2134" s="534"/>
    </row>
    <row r="2135" spans="1:42" ht="24" customHeight="1" outlineLevel="1" x14ac:dyDescent="0.25">
      <c r="A2135" s="493"/>
      <c r="B2135" s="471" t="s">
        <v>9079</v>
      </c>
      <c r="C2135" s="469" t="s">
        <v>4641</v>
      </c>
      <c r="E2135" s="472" t="s">
        <v>9491</v>
      </c>
      <c r="F2135" s="469" t="s">
        <v>4455</v>
      </c>
      <c r="G2135" s="468">
        <v>4.4000000000000004</v>
      </c>
      <c r="H2135" s="468">
        <v>2.88</v>
      </c>
      <c r="I2135" s="468">
        <v>2.5</v>
      </c>
      <c r="M2135" s="474">
        <f t="shared" si="120"/>
        <v>41396.68</v>
      </c>
      <c r="N2135" s="474">
        <f t="shared" si="118"/>
        <v>31047.510000000002</v>
      </c>
      <c r="P2135" s="488">
        <v>0.75</v>
      </c>
      <c r="R2135" s="474">
        <v>33435.78</v>
      </c>
      <c r="S2135" s="474">
        <v>26525.42</v>
      </c>
      <c r="U2135" s="474">
        <v>33435.78</v>
      </c>
      <c r="V2135" s="474">
        <v>26525.42</v>
      </c>
      <c r="X2135" s="465">
        <v>31843.599999999999</v>
      </c>
      <c r="Y2135" s="465">
        <v>25262.3</v>
      </c>
      <c r="AA2135" s="474">
        <v>27690.1</v>
      </c>
      <c r="AB2135" s="474">
        <v>21967.24</v>
      </c>
      <c r="AD2135" s="474">
        <v>24078.35</v>
      </c>
      <c r="AE2135" s="474">
        <v>19101.949999999997</v>
      </c>
      <c r="AG2135" s="474">
        <v>24078.35</v>
      </c>
      <c r="AH2135" s="474">
        <v>19101.949999999997</v>
      </c>
      <c r="AP2135" s="535"/>
    </row>
    <row r="2136" spans="1:42" ht="24" customHeight="1" outlineLevel="1" x14ac:dyDescent="0.25">
      <c r="A2136" s="493"/>
      <c r="B2136" s="471" t="s">
        <v>9080</v>
      </c>
      <c r="C2136" s="469" t="s">
        <v>4641</v>
      </c>
      <c r="E2136" s="472" t="s">
        <v>8983</v>
      </c>
      <c r="F2136" s="469" t="s">
        <v>4455</v>
      </c>
      <c r="G2136" s="468">
        <v>4.4000000000000004</v>
      </c>
      <c r="H2136" s="468">
        <v>2.88</v>
      </c>
      <c r="I2136" s="468">
        <v>2.5</v>
      </c>
      <c r="M2136" s="474">
        <f t="shared" si="120"/>
        <v>38852.19</v>
      </c>
      <c r="N2136" s="474">
        <f t="shared" si="118"/>
        <v>27973.576799999999</v>
      </c>
      <c r="P2136" s="488">
        <v>0.72</v>
      </c>
      <c r="R2136" s="474">
        <v>31380.62</v>
      </c>
      <c r="S2136" s="474">
        <v>24470.25</v>
      </c>
      <c r="U2136" s="474">
        <v>31380.62</v>
      </c>
      <c r="V2136" s="474">
        <v>24470.25</v>
      </c>
      <c r="X2136" s="465">
        <v>29886.3</v>
      </c>
      <c r="Y2136" s="465">
        <v>23305</v>
      </c>
      <c r="AA2136" s="474">
        <v>25988.1</v>
      </c>
      <c r="AB2136" s="474">
        <v>20265.240000000002</v>
      </c>
      <c r="AD2136" s="474">
        <v>22598.35</v>
      </c>
      <c r="AE2136" s="474">
        <v>17621.949999999997</v>
      </c>
      <c r="AG2136" s="474">
        <v>22598.35</v>
      </c>
      <c r="AH2136" s="474">
        <v>17621.949999999997</v>
      </c>
      <c r="AP2136" s="535"/>
    </row>
    <row r="2137" spans="1:42" ht="24" customHeight="1" outlineLevel="1" x14ac:dyDescent="0.25">
      <c r="A2137" s="493"/>
      <c r="B2137" s="471" t="s">
        <v>9081</v>
      </c>
      <c r="C2137" s="469" t="s">
        <v>4641</v>
      </c>
      <c r="E2137" s="472" t="s">
        <v>9492</v>
      </c>
      <c r="F2137" s="469" t="s">
        <v>4455</v>
      </c>
      <c r="G2137" s="468">
        <v>4.4000000000000004</v>
      </c>
      <c r="H2137" s="468">
        <v>2.88</v>
      </c>
      <c r="I2137" s="468">
        <v>2.5</v>
      </c>
      <c r="M2137" s="474">
        <f t="shared" si="120"/>
        <v>23933.65</v>
      </c>
      <c r="N2137" s="474">
        <f t="shared" si="118"/>
        <v>15078.199500000001</v>
      </c>
      <c r="P2137" s="488">
        <v>0.63</v>
      </c>
      <c r="R2137" s="474">
        <v>19331.03</v>
      </c>
      <c r="S2137" s="474">
        <v>12420.66</v>
      </c>
      <c r="U2137" s="474">
        <v>19331.03</v>
      </c>
      <c r="V2137" s="474">
        <v>12420.66</v>
      </c>
      <c r="X2137" s="465">
        <v>18410.5</v>
      </c>
      <c r="Y2137" s="465">
        <v>11829.2</v>
      </c>
      <c r="AA2137" s="474">
        <v>16009.15</v>
      </c>
      <c r="AB2137" s="474">
        <v>10286.290000000001</v>
      </c>
      <c r="AD2137" s="474">
        <v>13921</v>
      </c>
      <c r="AE2137" s="474">
        <v>8944.5999999999985</v>
      </c>
      <c r="AG2137" s="474">
        <v>13921</v>
      </c>
      <c r="AH2137" s="474">
        <v>8944.5999999999985</v>
      </c>
      <c r="AP2137" s="535"/>
    </row>
    <row r="2138" spans="1:42" ht="24" customHeight="1" outlineLevel="1" x14ac:dyDescent="0.25">
      <c r="A2138" s="493"/>
      <c r="B2138" s="471" t="s">
        <v>9082</v>
      </c>
      <c r="C2138" s="469" t="s">
        <v>4641</v>
      </c>
      <c r="E2138" s="472" t="s">
        <v>8986</v>
      </c>
      <c r="F2138" s="469" t="s">
        <v>4455</v>
      </c>
      <c r="G2138" s="468">
        <v>4.4000000000000004</v>
      </c>
      <c r="H2138" s="468">
        <v>2.88</v>
      </c>
      <c r="I2138" s="468">
        <v>2.5</v>
      </c>
      <c r="M2138" s="474">
        <f t="shared" si="120"/>
        <v>24170.9</v>
      </c>
      <c r="N2138" s="474">
        <f t="shared" si="118"/>
        <v>15227.667000000001</v>
      </c>
      <c r="P2138" s="488">
        <v>0.63</v>
      </c>
      <c r="R2138" s="474">
        <v>19522.650000000001</v>
      </c>
      <c r="S2138" s="474">
        <v>11713.59</v>
      </c>
      <c r="U2138" s="474">
        <v>19522.650000000001</v>
      </c>
      <c r="V2138" s="474">
        <v>11713.59</v>
      </c>
      <c r="X2138" s="465">
        <v>18593</v>
      </c>
      <c r="Y2138" s="465">
        <v>11155.8</v>
      </c>
      <c r="AA2138" s="474">
        <v>16167.85</v>
      </c>
      <c r="AB2138" s="474">
        <v>9700.7099999999991</v>
      </c>
      <c r="AD2138" s="474">
        <v>14059</v>
      </c>
      <c r="AE2138" s="474">
        <v>8435.4</v>
      </c>
      <c r="AG2138" s="474">
        <v>14059</v>
      </c>
      <c r="AH2138" s="474">
        <v>8435.4</v>
      </c>
      <c r="AP2138" s="535"/>
    </row>
    <row r="2139" spans="1:42" s="466" customFormat="1" ht="24" customHeight="1" outlineLevel="1" x14ac:dyDescent="0.25">
      <c r="A2139" s="492"/>
      <c r="B2139" s="462" t="s">
        <v>9083</v>
      </c>
      <c r="C2139" s="461" t="s">
        <v>4641</v>
      </c>
      <c r="D2139" s="461"/>
      <c r="E2139" s="466" t="s">
        <v>8980</v>
      </c>
      <c r="F2139" s="461" t="s">
        <v>4455</v>
      </c>
      <c r="G2139" s="464">
        <v>6.6</v>
      </c>
      <c r="H2139" s="464">
        <v>4.3499999999999996</v>
      </c>
      <c r="I2139" s="464">
        <v>3.8</v>
      </c>
      <c r="J2139" s="464"/>
      <c r="K2139" s="461"/>
      <c r="L2139" s="464"/>
      <c r="M2139" s="474">
        <f t="shared" si="120"/>
        <v>29411.200000000001</v>
      </c>
      <c r="N2139" s="474">
        <f t="shared" si="118"/>
        <v>17646.72</v>
      </c>
      <c r="O2139" s="514"/>
      <c r="P2139" s="486">
        <v>0.6</v>
      </c>
      <c r="Q2139" s="514"/>
      <c r="R2139" s="474">
        <v>23755.200000000001</v>
      </c>
      <c r="S2139" s="474">
        <v>14253.12</v>
      </c>
      <c r="T2139" s="514"/>
      <c r="U2139" s="474">
        <v>23755.200000000001</v>
      </c>
      <c r="V2139" s="474">
        <v>14253.12</v>
      </c>
      <c r="W2139" s="514"/>
      <c r="X2139" s="465">
        <v>22624</v>
      </c>
      <c r="Y2139" s="465">
        <v>13574.4</v>
      </c>
      <c r="Z2139" s="514"/>
      <c r="AA2139" s="465">
        <v>19673.05</v>
      </c>
      <c r="AB2139" s="465">
        <v>11803.83</v>
      </c>
      <c r="AC2139" s="514"/>
      <c r="AD2139" s="465">
        <v>17107</v>
      </c>
      <c r="AE2139" s="465">
        <v>10264.199999999999</v>
      </c>
      <c r="AF2139" s="514"/>
      <c r="AG2139" s="465">
        <v>17107</v>
      </c>
      <c r="AH2139" s="465">
        <v>10264.199999999999</v>
      </c>
      <c r="AI2139" s="530"/>
      <c r="AJ2139" s="533"/>
      <c r="AK2139" s="533"/>
      <c r="AL2139" s="533"/>
      <c r="AM2139" s="533"/>
      <c r="AN2139" s="533"/>
      <c r="AO2139" s="533"/>
      <c r="AP2139" s="534"/>
    </row>
    <row r="2140" spans="1:42" ht="24" customHeight="1" outlineLevel="1" x14ac:dyDescent="0.25">
      <c r="A2140" s="493"/>
      <c r="B2140" s="471" t="s">
        <v>9084</v>
      </c>
      <c r="C2140" s="469" t="s">
        <v>4641</v>
      </c>
      <c r="E2140" s="472" t="s">
        <v>9491</v>
      </c>
      <c r="F2140" s="469" t="s">
        <v>4455</v>
      </c>
      <c r="G2140" s="468">
        <v>6.6</v>
      </c>
      <c r="H2140" s="468">
        <v>4.3499999999999996</v>
      </c>
      <c r="I2140" s="468">
        <v>3.8</v>
      </c>
      <c r="M2140" s="474">
        <f t="shared" si="120"/>
        <v>49736.83</v>
      </c>
      <c r="N2140" s="474">
        <f t="shared" si="118"/>
        <v>37302.622499999998</v>
      </c>
      <c r="P2140" s="488">
        <v>0.75</v>
      </c>
      <c r="R2140" s="474">
        <v>40172.06</v>
      </c>
      <c r="S2140" s="474">
        <v>30669.98</v>
      </c>
      <c r="U2140" s="474">
        <v>40172.06</v>
      </c>
      <c r="V2140" s="474">
        <v>30669.98</v>
      </c>
      <c r="X2140" s="465">
        <v>38259.1</v>
      </c>
      <c r="Y2140" s="465">
        <v>29209.5</v>
      </c>
      <c r="AA2140" s="474">
        <v>33268.75</v>
      </c>
      <c r="AB2140" s="474">
        <v>25399.53</v>
      </c>
      <c r="AD2140" s="474">
        <v>28929.35</v>
      </c>
      <c r="AE2140" s="474">
        <v>22086.549999999996</v>
      </c>
      <c r="AG2140" s="474">
        <v>28929.35</v>
      </c>
      <c r="AH2140" s="474">
        <v>22086.549999999996</v>
      </c>
      <c r="AP2140" s="535"/>
    </row>
    <row r="2141" spans="1:42" ht="24" customHeight="1" outlineLevel="1" x14ac:dyDescent="0.25">
      <c r="A2141" s="493"/>
      <c r="B2141" s="471" t="s">
        <v>9085</v>
      </c>
      <c r="C2141" s="469" t="s">
        <v>4641</v>
      </c>
      <c r="E2141" s="472" t="s">
        <v>8983</v>
      </c>
      <c r="F2141" s="469" t="s">
        <v>4455</v>
      </c>
      <c r="G2141" s="468">
        <v>6.6</v>
      </c>
      <c r="H2141" s="468">
        <v>4.3499999999999996</v>
      </c>
      <c r="I2141" s="468">
        <v>3.8</v>
      </c>
      <c r="M2141" s="474">
        <f t="shared" si="120"/>
        <v>46874.23</v>
      </c>
      <c r="N2141" s="474">
        <f t="shared" si="118"/>
        <v>33749.445599999999</v>
      </c>
      <c r="P2141" s="488">
        <v>0.72</v>
      </c>
      <c r="R2141" s="474">
        <v>37859.96</v>
      </c>
      <c r="S2141" s="474">
        <v>28357.88</v>
      </c>
      <c r="U2141" s="474">
        <v>37859.96</v>
      </c>
      <c r="V2141" s="474">
        <v>28357.88</v>
      </c>
      <c r="X2141" s="465">
        <v>36057.1</v>
      </c>
      <c r="Y2141" s="465">
        <v>27007.5</v>
      </c>
      <c r="AA2141" s="474">
        <v>31354</v>
      </c>
      <c r="AB2141" s="474">
        <v>23484.78</v>
      </c>
      <c r="AD2141" s="474">
        <v>27264.35</v>
      </c>
      <c r="AE2141" s="474">
        <v>20421.549999999996</v>
      </c>
      <c r="AG2141" s="474">
        <v>27264.35</v>
      </c>
      <c r="AH2141" s="474">
        <v>20421.549999999996</v>
      </c>
      <c r="AP2141" s="535"/>
    </row>
    <row r="2142" spans="1:42" ht="24" customHeight="1" outlineLevel="1" x14ac:dyDescent="0.25">
      <c r="A2142" s="493"/>
      <c r="B2142" s="471" t="s">
        <v>9086</v>
      </c>
      <c r="C2142" s="469" t="s">
        <v>4641</v>
      </c>
      <c r="E2142" s="472" t="s">
        <v>9492</v>
      </c>
      <c r="F2142" s="469" t="s">
        <v>4455</v>
      </c>
      <c r="G2142" s="468">
        <v>6.6</v>
      </c>
      <c r="H2142" s="468">
        <v>4.3499999999999996</v>
      </c>
      <c r="I2142" s="468">
        <v>3.8</v>
      </c>
      <c r="M2142" s="474">
        <f t="shared" si="120"/>
        <v>32273.800000000003</v>
      </c>
      <c r="N2142" s="474">
        <f t="shared" si="118"/>
        <v>20332.494000000002</v>
      </c>
      <c r="P2142" s="488">
        <v>0.63</v>
      </c>
      <c r="R2142" s="474">
        <v>26067.3</v>
      </c>
      <c r="S2142" s="474">
        <v>16565.22</v>
      </c>
      <c r="U2142" s="474">
        <v>26067.3</v>
      </c>
      <c r="V2142" s="474">
        <v>16565.22</v>
      </c>
      <c r="X2142" s="465">
        <v>24826</v>
      </c>
      <c r="Y2142" s="465">
        <v>15776.4</v>
      </c>
      <c r="AA2142" s="474">
        <v>21587.8</v>
      </c>
      <c r="AB2142" s="474">
        <v>13718.58</v>
      </c>
      <c r="AD2142" s="474">
        <v>18772</v>
      </c>
      <c r="AE2142" s="474">
        <v>11929.199999999999</v>
      </c>
      <c r="AG2142" s="474">
        <v>18772</v>
      </c>
      <c r="AH2142" s="474">
        <v>11929.199999999999</v>
      </c>
      <c r="AP2142" s="535"/>
    </row>
    <row r="2143" spans="1:42" ht="24" customHeight="1" outlineLevel="1" x14ac:dyDescent="0.25">
      <c r="A2143" s="493"/>
      <c r="B2143" s="471" t="s">
        <v>9087</v>
      </c>
      <c r="C2143" s="469" t="s">
        <v>4641</v>
      </c>
      <c r="E2143" s="472" t="s">
        <v>8986</v>
      </c>
      <c r="F2143" s="469" t="s">
        <v>4455</v>
      </c>
      <c r="G2143" s="468">
        <v>6.6</v>
      </c>
      <c r="H2143" s="468">
        <v>4.3499999999999996</v>
      </c>
      <c r="I2143" s="468">
        <v>3.8</v>
      </c>
      <c r="M2143" s="474">
        <f t="shared" si="120"/>
        <v>33234.76</v>
      </c>
      <c r="N2143" s="474">
        <f t="shared" ref="N2143:N2206" si="121">M2143*P2143</f>
        <v>20937.898800000003</v>
      </c>
      <c r="P2143" s="488">
        <v>0.63</v>
      </c>
      <c r="R2143" s="474">
        <v>26843.46</v>
      </c>
      <c r="S2143" s="474">
        <v>16106.06</v>
      </c>
      <c r="U2143" s="474">
        <v>26843.46</v>
      </c>
      <c r="V2143" s="474">
        <v>16106.06</v>
      </c>
      <c r="X2143" s="465">
        <v>25565.200000000001</v>
      </c>
      <c r="Y2143" s="465">
        <v>15339.1</v>
      </c>
      <c r="AA2143" s="474">
        <v>22230.65</v>
      </c>
      <c r="AB2143" s="474">
        <v>13338.39</v>
      </c>
      <c r="AD2143" s="474">
        <v>19331</v>
      </c>
      <c r="AE2143" s="474">
        <v>11598.6</v>
      </c>
      <c r="AG2143" s="474">
        <v>19331</v>
      </c>
      <c r="AH2143" s="474">
        <v>11598.6</v>
      </c>
      <c r="AP2143" s="535"/>
    </row>
    <row r="2144" spans="1:42" s="466" customFormat="1" ht="24" customHeight="1" outlineLevel="1" x14ac:dyDescent="0.25">
      <c r="A2144" s="492"/>
      <c r="B2144" s="462" t="s">
        <v>9088</v>
      </c>
      <c r="C2144" s="461" t="s">
        <v>4641</v>
      </c>
      <c r="D2144" s="461"/>
      <c r="E2144" s="466" t="s">
        <v>8980</v>
      </c>
      <c r="F2144" s="461" t="s">
        <v>4455</v>
      </c>
      <c r="G2144" s="464">
        <v>9</v>
      </c>
      <c r="H2144" s="464">
        <v>4.95</v>
      </c>
      <c r="I2144" s="464">
        <v>5.72</v>
      </c>
      <c r="J2144" s="464"/>
      <c r="K2144" s="461"/>
      <c r="L2144" s="464"/>
      <c r="M2144" s="474">
        <f t="shared" si="120"/>
        <v>44783.05</v>
      </c>
      <c r="N2144" s="474">
        <f t="shared" si="121"/>
        <v>26869.83</v>
      </c>
      <c r="O2144" s="514"/>
      <c r="P2144" s="486">
        <v>0.6</v>
      </c>
      <c r="Q2144" s="514"/>
      <c r="R2144" s="474">
        <v>36170.93</v>
      </c>
      <c r="S2144" s="474">
        <v>21702.560000000001</v>
      </c>
      <c r="T2144" s="514"/>
      <c r="U2144" s="474">
        <v>36170.93</v>
      </c>
      <c r="V2144" s="474">
        <v>21702.560000000001</v>
      </c>
      <c r="W2144" s="514"/>
      <c r="X2144" s="465">
        <v>34448.5</v>
      </c>
      <c r="Y2144" s="465">
        <v>20669.099999999999</v>
      </c>
      <c r="Z2144" s="514"/>
      <c r="AA2144" s="465">
        <v>29955.200000000001</v>
      </c>
      <c r="AB2144" s="465">
        <v>17973.12</v>
      </c>
      <c r="AC2144" s="514"/>
      <c r="AD2144" s="465">
        <v>26048</v>
      </c>
      <c r="AE2144" s="465">
        <v>15628.8</v>
      </c>
      <c r="AF2144" s="514"/>
      <c r="AG2144" s="465">
        <v>26048</v>
      </c>
      <c r="AH2144" s="465">
        <v>15628.8</v>
      </c>
      <c r="AI2144" s="530"/>
      <c r="AJ2144" s="533"/>
      <c r="AK2144" s="533"/>
      <c r="AL2144" s="533"/>
      <c r="AM2144" s="533"/>
      <c r="AN2144" s="533"/>
      <c r="AO2144" s="533"/>
      <c r="AP2144" s="534"/>
    </row>
    <row r="2145" spans="1:42" ht="24" customHeight="1" outlineLevel="1" x14ac:dyDescent="0.25">
      <c r="A2145" s="493"/>
      <c r="B2145" s="471" t="s">
        <v>9089</v>
      </c>
      <c r="C2145" s="469" t="s">
        <v>4641</v>
      </c>
      <c r="E2145" s="472" t="s">
        <v>9491</v>
      </c>
      <c r="F2145" s="469" t="s">
        <v>4455</v>
      </c>
      <c r="G2145" s="468">
        <v>9</v>
      </c>
      <c r="H2145" s="468">
        <v>4.95</v>
      </c>
      <c r="I2145" s="468">
        <v>5.72</v>
      </c>
      <c r="M2145" s="474">
        <f t="shared" si="120"/>
        <v>76276.2</v>
      </c>
      <c r="N2145" s="474">
        <f t="shared" si="121"/>
        <v>57207.149999999994</v>
      </c>
      <c r="P2145" s="488">
        <v>0.75</v>
      </c>
      <c r="R2145" s="474">
        <v>61607.7</v>
      </c>
      <c r="S2145" s="474">
        <v>47139.33</v>
      </c>
      <c r="U2145" s="474">
        <v>61607.7</v>
      </c>
      <c r="V2145" s="474">
        <v>47139.33</v>
      </c>
      <c r="X2145" s="465">
        <v>58674</v>
      </c>
      <c r="Y2145" s="465">
        <v>44894.6</v>
      </c>
      <c r="AA2145" s="474">
        <v>51020.9</v>
      </c>
      <c r="AB2145" s="474">
        <v>39038.82</v>
      </c>
      <c r="AD2145" s="474">
        <v>44366</v>
      </c>
      <c r="AE2145" s="474">
        <v>33946.800000000003</v>
      </c>
      <c r="AG2145" s="474">
        <v>44366</v>
      </c>
      <c r="AH2145" s="474">
        <v>33946.800000000003</v>
      </c>
      <c r="AP2145" s="535"/>
    </row>
    <row r="2146" spans="1:42" ht="24" customHeight="1" outlineLevel="1" x14ac:dyDescent="0.25">
      <c r="A2146" s="493"/>
      <c r="B2146" s="471" t="s">
        <v>9090</v>
      </c>
      <c r="C2146" s="469" t="s">
        <v>4641</v>
      </c>
      <c r="E2146" s="472" t="s">
        <v>8983</v>
      </c>
      <c r="F2146" s="469" t="s">
        <v>4455</v>
      </c>
      <c r="G2146" s="468">
        <v>9</v>
      </c>
      <c r="H2146" s="468">
        <v>4.95</v>
      </c>
      <c r="I2146" s="468">
        <v>5.72</v>
      </c>
      <c r="M2146" s="474">
        <f t="shared" si="120"/>
        <v>72650.37000000001</v>
      </c>
      <c r="N2146" s="474">
        <f t="shared" si="121"/>
        <v>52308.266400000008</v>
      </c>
      <c r="P2146" s="488">
        <v>0.72</v>
      </c>
      <c r="R2146" s="474">
        <v>58679.15</v>
      </c>
      <c r="S2146" s="474">
        <v>44210.78</v>
      </c>
      <c r="U2146" s="474">
        <v>58679.15</v>
      </c>
      <c r="V2146" s="474">
        <v>44210.78</v>
      </c>
      <c r="X2146" s="465">
        <v>55884.9</v>
      </c>
      <c r="Y2146" s="465">
        <v>42105.5</v>
      </c>
      <c r="AA2146" s="474">
        <v>48595.55</v>
      </c>
      <c r="AB2146" s="474">
        <v>36613.47</v>
      </c>
      <c r="AD2146" s="474">
        <v>42257</v>
      </c>
      <c r="AE2146" s="474">
        <v>31837.8</v>
      </c>
      <c r="AG2146" s="474">
        <v>42257</v>
      </c>
      <c r="AH2146" s="474">
        <v>31837.8</v>
      </c>
      <c r="AP2146" s="535"/>
    </row>
    <row r="2147" spans="1:42" ht="24" customHeight="1" outlineLevel="1" x14ac:dyDescent="0.25">
      <c r="A2147" s="493"/>
      <c r="B2147" s="471" t="s">
        <v>9091</v>
      </c>
      <c r="C2147" s="469" t="s">
        <v>4641</v>
      </c>
      <c r="E2147" s="472" t="s">
        <v>9492</v>
      </c>
      <c r="F2147" s="469" t="s">
        <v>4455</v>
      </c>
      <c r="G2147" s="468">
        <v>9</v>
      </c>
      <c r="H2147" s="468">
        <v>4.95</v>
      </c>
      <c r="I2147" s="468">
        <v>5.72</v>
      </c>
      <c r="M2147" s="474">
        <f t="shared" si="120"/>
        <v>48408.88</v>
      </c>
      <c r="N2147" s="474">
        <f t="shared" si="121"/>
        <v>30497.594399999998</v>
      </c>
      <c r="P2147" s="488">
        <v>0.63</v>
      </c>
      <c r="R2147" s="474">
        <v>39099.480000000003</v>
      </c>
      <c r="S2147" s="474">
        <v>24631.11</v>
      </c>
      <c r="U2147" s="474">
        <v>39099.480000000003</v>
      </c>
      <c r="V2147" s="474">
        <v>24631.11</v>
      </c>
      <c r="X2147" s="465">
        <v>37237.599999999999</v>
      </c>
      <c r="Y2147" s="465">
        <v>23458.2</v>
      </c>
      <c r="AA2147" s="474">
        <v>32380.55</v>
      </c>
      <c r="AB2147" s="474">
        <v>20398.47</v>
      </c>
      <c r="AD2147" s="474">
        <v>28157</v>
      </c>
      <c r="AE2147" s="474">
        <v>17737.8</v>
      </c>
      <c r="AG2147" s="474">
        <v>28157</v>
      </c>
      <c r="AH2147" s="474">
        <v>17737.8</v>
      </c>
      <c r="AP2147" s="535"/>
    </row>
    <row r="2148" spans="1:42" ht="24" customHeight="1" outlineLevel="1" x14ac:dyDescent="0.25">
      <c r="A2148" s="493"/>
      <c r="B2148" s="471" t="s">
        <v>9092</v>
      </c>
      <c r="C2148" s="469" t="s">
        <v>4641</v>
      </c>
      <c r="E2148" s="472" t="s">
        <v>8986</v>
      </c>
      <c r="F2148" s="469" t="s">
        <v>4455</v>
      </c>
      <c r="G2148" s="468">
        <v>9</v>
      </c>
      <c r="H2148" s="468">
        <v>4.95</v>
      </c>
      <c r="I2148" s="468">
        <v>5.72</v>
      </c>
      <c r="M2148" s="474">
        <f t="shared" si="120"/>
        <v>50606.140000000007</v>
      </c>
      <c r="N2148" s="474">
        <f t="shared" si="121"/>
        <v>31881.868200000004</v>
      </c>
      <c r="P2148" s="488">
        <v>0.63</v>
      </c>
      <c r="R2148" s="474">
        <v>40874.19</v>
      </c>
      <c r="S2148" s="474">
        <v>24524.54</v>
      </c>
      <c r="U2148" s="474">
        <v>40874.19</v>
      </c>
      <c r="V2148" s="474">
        <v>24524.54</v>
      </c>
      <c r="X2148" s="465">
        <v>38927.800000000003</v>
      </c>
      <c r="Y2148" s="465">
        <v>23356.7</v>
      </c>
      <c r="AA2148" s="474">
        <v>33850.25</v>
      </c>
      <c r="AB2148" s="474">
        <v>20310.150000000001</v>
      </c>
      <c r="AD2148" s="474">
        <v>29435</v>
      </c>
      <c r="AE2148" s="474">
        <v>17661</v>
      </c>
      <c r="AG2148" s="474">
        <v>29435</v>
      </c>
      <c r="AH2148" s="474">
        <v>17661</v>
      </c>
      <c r="AP2148" s="535"/>
    </row>
    <row r="2149" spans="1:42" s="466" customFormat="1" ht="24" customHeight="1" outlineLevel="1" x14ac:dyDescent="0.25">
      <c r="A2149" s="492"/>
      <c r="B2149" s="462" t="s">
        <v>9093</v>
      </c>
      <c r="C2149" s="461" t="s">
        <v>4641</v>
      </c>
      <c r="D2149" s="461"/>
      <c r="E2149" s="466" t="s">
        <v>8980</v>
      </c>
      <c r="F2149" s="461" t="s">
        <v>4455</v>
      </c>
      <c r="G2149" s="464">
        <v>12</v>
      </c>
      <c r="H2149" s="464">
        <v>6.55</v>
      </c>
      <c r="I2149" s="464">
        <v>7.55</v>
      </c>
      <c r="J2149" s="464"/>
      <c r="K2149" s="461"/>
      <c r="L2149" s="464"/>
      <c r="M2149" s="474">
        <f t="shared" si="120"/>
        <v>59709.520000000004</v>
      </c>
      <c r="N2149" s="474">
        <f t="shared" si="121"/>
        <v>35825.712</v>
      </c>
      <c r="O2149" s="514"/>
      <c r="P2149" s="486">
        <v>0.6</v>
      </c>
      <c r="Q2149" s="514"/>
      <c r="R2149" s="474">
        <v>48226.92</v>
      </c>
      <c r="S2149" s="474">
        <v>28936.22</v>
      </c>
      <c r="T2149" s="514"/>
      <c r="U2149" s="474">
        <v>48226.92</v>
      </c>
      <c r="V2149" s="474">
        <v>28936.22</v>
      </c>
      <c r="W2149" s="514"/>
      <c r="X2149" s="465">
        <v>45930.400000000001</v>
      </c>
      <c r="Y2149" s="465">
        <v>27558.3</v>
      </c>
      <c r="Z2149" s="514"/>
      <c r="AA2149" s="465">
        <v>39939.5</v>
      </c>
      <c r="AB2149" s="465">
        <v>23963.7</v>
      </c>
      <c r="AC2149" s="514"/>
      <c r="AD2149" s="465">
        <v>34730</v>
      </c>
      <c r="AE2149" s="465">
        <v>20838</v>
      </c>
      <c r="AF2149" s="514"/>
      <c r="AG2149" s="465">
        <v>34730</v>
      </c>
      <c r="AH2149" s="465">
        <v>20838</v>
      </c>
      <c r="AI2149" s="530"/>
      <c r="AJ2149" s="533"/>
      <c r="AK2149" s="533"/>
      <c r="AL2149" s="533"/>
      <c r="AM2149" s="533"/>
      <c r="AN2149" s="533"/>
      <c r="AO2149" s="533"/>
      <c r="AP2149" s="534"/>
    </row>
    <row r="2150" spans="1:42" ht="24" customHeight="1" outlineLevel="1" x14ac:dyDescent="0.25">
      <c r="A2150" s="493"/>
      <c r="B2150" s="471" t="s">
        <v>9094</v>
      </c>
      <c r="C2150" s="469" t="s">
        <v>4641</v>
      </c>
      <c r="E2150" s="472" t="s">
        <v>9491</v>
      </c>
      <c r="F2150" s="469" t="s">
        <v>4455</v>
      </c>
      <c r="G2150" s="468">
        <v>12</v>
      </c>
      <c r="H2150" s="468">
        <v>6.55</v>
      </c>
      <c r="I2150" s="468">
        <v>7.55</v>
      </c>
      <c r="J2150" s="468">
        <v>9000</v>
      </c>
      <c r="M2150" s="474">
        <f t="shared" si="120"/>
        <v>100034.87</v>
      </c>
      <c r="N2150" s="474">
        <f t="shared" si="121"/>
        <v>75026.152499999997</v>
      </c>
      <c r="P2150" s="488">
        <v>0.75</v>
      </c>
      <c r="R2150" s="474">
        <v>80797.399999999994</v>
      </c>
      <c r="S2150" s="474">
        <v>61506.69</v>
      </c>
      <c r="U2150" s="474">
        <v>80797.399999999994</v>
      </c>
      <c r="V2150" s="474">
        <v>61506.69</v>
      </c>
      <c r="X2150" s="465">
        <v>76949.899999999994</v>
      </c>
      <c r="Y2150" s="465">
        <v>58577.8</v>
      </c>
      <c r="AA2150" s="474">
        <v>66912.98</v>
      </c>
      <c r="AB2150" s="474">
        <v>50937.18</v>
      </c>
      <c r="AD2150" s="474">
        <v>58185.2</v>
      </c>
      <c r="AE2150" s="474">
        <v>44293.2</v>
      </c>
      <c r="AG2150" s="474">
        <v>58185.2</v>
      </c>
      <c r="AH2150" s="474">
        <v>44293.2</v>
      </c>
      <c r="AP2150" s="535"/>
    </row>
    <row r="2151" spans="1:42" ht="24" customHeight="1" outlineLevel="1" x14ac:dyDescent="0.25">
      <c r="A2151" s="493"/>
      <c r="B2151" s="471" t="s">
        <v>9095</v>
      </c>
      <c r="C2151" s="469" t="s">
        <v>4641</v>
      </c>
      <c r="E2151" s="472" t="s">
        <v>8983</v>
      </c>
      <c r="F2151" s="469" t="s">
        <v>4455</v>
      </c>
      <c r="G2151" s="468">
        <v>12</v>
      </c>
      <c r="H2151" s="468">
        <v>6.55</v>
      </c>
      <c r="I2151" s="468">
        <v>7.55</v>
      </c>
      <c r="M2151" s="474">
        <f t="shared" si="120"/>
        <v>95200.430000000008</v>
      </c>
      <c r="N2151" s="474">
        <f t="shared" si="121"/>
        <v>68544.309600000008</v>
      </c>
      <c r="P2151" s="488">
        <v>0.72</v>
      </c>
      <c r="R2151" s="474">
        <v>76892.66</v>
      </c>
      <c r="S2151" s="474">
        <v>57601.85</v>
      </c>
      <c r="U2151" s="474">
        <v>76892.66</v>
      </c>
      <c r="V2151" s="474">
        <v>57601.85</v>
      </c>
      <c r="X2151" s="465">
        <v>73231.100000000006</v>
      </c>
      <c r="Y2151" s="465">
        <v>54858.9</v>
      </c>
      <c r="AA2151" s="474">
        <v>63679.18</v>
      </c>
      <c r="AB2151" s="474">
        <v>47703.38</v>
      </c>
      <c r="AD2151" s="474">
        <v>55373.2</v>
      </c>
      <c r="AE2151" s="474">
        <v>41481.199999999997</v>
      </c>
      <c r="AG2151" s="474">
        <v>55373.2</v>
      </c>
      <c r="AH2151" s="474">
        <v>41481.199999999997</v>
      </c>
      <c r="AP2151" s="535"/>
    </row>
    <row r="2152" spans="1:42" ht="24" customHeight="1" outlineLevel="1" x14ac:dyDescent="0.25">
      <c r="A2152" s="493"/>
      <c r="B2152" s="471" t="s">
        <v>9096</v>
      </c>
      <c r="C2152" s="469" t="s">
        <v>4641</v>
      </c>
      <c r="E2152" s="472" t="s">
        <v>9492</v>
      </c>
      <c r="F2152" s="469" t="s">
        <v>4455</v>
      </c>
      <c r="G2152" s="468">
        <v>12</v>
      </c>
      <c r="H2152" s="468">
        <v>6.55</v>
      </c>
      <c r="I2152" s="468">
        <v>7.55</v>
      </c>
      <c r="M2152" s="474">
        <f t="shared" ref="M2152:M2182" si="122">X2152*$O$3</f>
        <v>64544.090000000004</v>
      </c>
      <c r="N2152" s="474">
        <f t="shared" si="121"/>
        <v>40662.776700000002</v>
      </c>
      <c r="P2152" s="488">
        <v>0.63</v>
      </c>
      <c r="R2152" s="474">
        <v>52131.77</v>
      </c>
      <c r="S2152" s="474">
        <v>32840.959999999999</v>
      </c>
      <c r="U2152" s="474">
        <v>52131.77</v>
      </c>
      <c r="V2152" s="474">
        <v>32840.959999999999</v>
      </c>
      <c r="X2152" s="465">
        <v>49649.3</v>
      </c>
      <c r="Y2152" s="465">
        <v>31277.1</v>
      </c>
      <c r="AA2152" s="474">
        <v>43173.3</v>
      </c>
      <c r="AB2152" s="474">
        <v>27197.5</v>
      </c>
      <c r="AD2152" s="474">
        <v>37542</v>
      </c>
      <c r="AE2152" s="474">
        <v>23650</v>
      </c>
      <c r="AG2152" s="474">
        <v>37542</v>
      </c>
      <c r="AH2152" s="474">
        <v>23650</v>
      </c>
      <c r="AP2152" s="535"/>
    </row>
    <row r="2153" spans="1:42" ht="24" customHeight="1" outlineLevel="1" x14ac:dyDescent="0.25">
      <c r="A2153" s="493"/>
      <c r="B2153" s="471" t="s">
        <v>9097</v>
      </c>
      <c r="C2153" s="469" t="s">
        <v>4641</v>
      </c>
      <c r="E2153" s="472" t="s">
        <v>8986</v>
      </c>
      <c r="F2153" s="469" t="s">
        <v>4455</v>
      </c>
      <c r="G2153" s="468">
        <v>12</v>
      </c>
      <c r="H2153" s="468">
        <v>6.55</v>
      </c>
      <c r="I2153" s="468">
        <v>7.55</v>
      </c>
      <c r="M2153" s="474">
        <f t="shared" si="122"/>
        <v>67471.95</v>
      </c>
      <c r="N2153" s="474">
        <f t="shared" si="121"/>
        <v>42507.328499999996</v>
      </c>
      <c r="P2153" s="488">
        <v>0.63</v>
      </c>
      <c r="R2153" s="474">
        <v>54496.58</v>
      </c>
      <c r="S2153" s="474">
        <v>32697.95</v>
      </c>
      <c r="U2153" s="474">
        <v>54496.58</v>
      </c>
      <c r="V2153" s="474">
        <v>32697.95</v>
      </c>
      <c r="X2153" s="465">
        <v>51901.5</v>
      </c>
      <c r="Y2153" s="465">
        <v>31140.9</v>
      </c>
      <c r="AA2153" s="474">
        <v>45131.75</v>
      </c>
      <c r="AB2153" s="474">
        <v>27079.05</v>
      </c>
      <c r="AD2153" s="474">
        <v>39245</v>
      </c>
      <c r="AE2153" s="474">
        <v>23547</v>
      </c>
      <c r="AG2153" s="474">
        <v>39245</v>
      </c>
      <c r="AH2153" s="474">
        <v>23547</v>
      </c>
      <c r="AP2153" s="535"/>
    </row>
    <row r="2154" spans="1:42" s="466" customFormat="1" ht="24" customHeight="1" outlineLevel="1" x14ac:dyDescent="0.25">
      <c r="A2154" s="492"/>
      <c r="B2154" s="462" t="s">
        <v>9098</v>
      </c>
      <c r="C2154" s="461" t="s">
        <v>4641</v>
      </c>
      <c r="D2154" s="461"/>
      <c r="E2154" s="466" t="s">
        <v>8980</v>
      </c>
      <c r="F2154" s="461" t="s">
        <v>4455</v>
      </c>
      <c r="G2154" s="464">
        <v>15</v>
      </c>
      <c r="H2154" s="464">
        <v>8.1999999999999993</v>
      </c>
      <c r="I2154" s="464">
        <v>9.5</v>
      </c>
      <c r="J2154" s="464"/>
      <c r="K2154" s="461"/>
      <c r="L2154" s="464"/>
      <c r="M2154" s="474">
        <f t="shared" si="122"/>
        <v>74637.81</v>
      </c>
      <c r="N2154" s="474">
        <f t="shared" si="121"/>
        <v>44782.685999999994</v>
      </c>
      <c r="O2154" s="514"/>
      <c r="P2154" s="486">
        <v>0.6</v>
      </c>
      <c r="Q2154" s="514"/>
      <c r="R2154" s="474">
        <v>60284.39</v>
      </c>
      <c r="S2154" s="474">
        <v>36170.61</v>
      </c>
      <c r="T2154" s="514"/>
      <c r="U2154" s="474">
        <v>60284.39</v>
      </c>
      <c r="V2154" s="474">
        <v>36170.61</v>
      </c>
      <c r="W2154" s="514"/>
      <c r="X2154" s="465">
        <v>57413.7</v>
      </c>
      <c r="Y2154" s="465">
        <v>34448.199999999997</v>
      </c>
      <c r="Z2154" s="514"/>
      <c r="AA2154" s="465">
        <v>49924.95</v>
      </c>
      <c r="AB2154" s="465">
        <v>29954.97</v>
      </c>
      <c r="AC2154" s="514"/>
      <c r="AD2154" s="465">
        <v>43413</v>
      </c>
      <c r="AE2154" s="465">
        <v>26047.8</v>
      </c>
      <c r="AF2154" s="514"/>
      <c r="AG2154" s="465">
        <v>43413</v>
      </c>
      <c r="AH2154" s="465">
        <v>26047.8</v>
      </c>
      <c r="AI2154" s="530"/>
      <c r="AJ2154" s="533"/>
      <c r="AK2154" s="533"/>
      <c r="AL2154" s="533"/>
      <c r="AM2154" s="533"/>
      <c r="AN2154" s="533"/>
      <c r="AO2154" s="533"/>
      <c r="AP2154" s="534"/>
    </row>
    <row r="2155" spans="1:42" ht="24" customHeight="1" outlineLevel="1" x14ac:dyDescent="0.25">
      <c r="A2155" s="493"/>
      <c r="B2155" s="471" t="s">
        <v>9099</v>
      </c>
      <c r="C2155" s="469" t="s">
        <v>4641</v>
      </c>
      <c r="E2155" s="472" t="s">
        <v>9491</v>
      </c>
      <c r="F2155" s="469" t="s">
        <v>4455</v>
      </c>
      <c r="G2155" s="468">
        <v>15</v>
      </c>
      <c r="H2155" s="468">
        <v>8.1999999999999993</v>
      </c>
      <c r="I2155" s="468">
        <v>9.5</v>
      </c>
      <c r="M2155" s="474">
        <f t="shared" si="122"/>
        <v>121393.74</v>
      </c>
      <c r="N2155" s="474">
        <f t="shared" si="121"/>
        <v>91045.305000000008</v>
      </c>
      <c r="P2155" s="488">
        <v>0.75</v>
      </c>
      <c r="R2155" s="474">
        <v>98048.79</v>
      </c>
      <c r="S2155" s="474">
        <v>73935.02</v>
      </c>
      <c r="U2155" s="474">
        <v>98048.79</v>
      </c>
      <c r="V2155" s="474">
        <v>73935.02</v>
      </c>
      <c r="X2155" s="465">
        <v>93379.8</v>
      </c>
      <c r="Y2155" s="465">
        <v>70414.3</v>
      </c>
      <c r="AA2155" s="474">
        <v>81199.83</v>
      </c>
      <c r="AB2155" s="474">
        <v>61229.85</v>
      </c>
      <c r="AD2155" s="474">
        <v>70608.55</v>
      </c>
      <c r="AE2155" s="474">
        <v>53243.35</v>
      </c>
      <c r="AG2155" s="474">
        <v>70608.55</v>
      </c>
      <c r="AH2155" s="474">
        <v>53243.35</v>
      </c>
      <c r="AP2155" s="535"/>
    </row>
    <row r="2156" spans="1:42" ht="24" customHeight="1" outlineLevel="1" x14ac:dyDescent="0.25">
      <c r="A2156" s="493"/>
      <c r="B2156" s="471" t="s">
        <v>9100</v>
      </c>
      <c r="C2156" s="469" t="s">
        <v>4641</v>
      </c>
      <c r="E2156" s="472" t="s">
        <v>8983</v>
      </c>
      <c r="F2156" s="469" t="s">
        <v>4455</v>
      </c>
      <c r="G2156" s="468">
        <v>15</v>
      </c>
      <c r="H2156" s="468">
        <v>8.1999999999999993</v>
      </c>
      <c r="I2156" s="468">
        <v>9.5</v>
      </c>
      <c r="M2156" s="474">
        <f t="shared" si="122"/>
        <v>115350.56</v>
      </c>
      <c r="N2156" s="474">
        <f t="shared" si="121"/>
        <v>83052.403200000001</v>
      </c>
      <c r="P2156" s="488">
        <v>0.72</v>
      </c>
      <c r="R2156" s="474">
        <v>93167.76</v>
      </c>
      <c r="S2156" s="474">
        <v>69053.990000000005</v>
      </c>
      <c r="U2156" s="474">
        <v>93167.76</v>
      </c>
      <c r="V2156" s="474">
        <v>69053.990000000005</v>
      </c>
      <c r="X2156" s="465">
        <v>88731.199999999997</v>
      </c>
      <c r="Y2156" s="465">
        <v>65765.7</v>
      </c>
      <c r="AA2156" s="474">
        <v>77157.58</v>
      </c>
      <c r="AB2156" s="474">
        <v>57187.6</v>
      </c>
      <c r="AD2156" s="474">
        <v>67093.55</v>
      </c>
      <c r="AE2156" s="474">
        <v>49728.35</v>
      </c>
      <c r="AG2156" s="474">
        <v>67093.55</v>
      </c>
      <c r="AH2156" s="474">
        <v>49728.35</v>
      </c>
      <c r="AP2156" s="535"/>
    </row>
    <row r="2157" spans="1:42" ht="24" customHeight="1" outlineLevel="1" x14ac:dyDescent="0.25">
      <c r="A2157" s="493"/>
      <c r="B2157" s="471" t="s">
        <v>9101</v>
      </c>
      <c r="C2157" s="469" t="s">
        <v>4641</v>
      </c>
      <c r="E2157" s="472" t="s">
        <v>9492</v>
      </c>
      <c r="F2157" s="469" t="s">
        <v>4455</v>
      </c>
      <c r="G2157" s="468">
        <v>15</v>
      </c>
      <c r="H2157" s="468">
        <v>8.1999999999999993</v>
      </c>
      <c r="I2157" s="468">
        <v>9.5</v>
      </c>
      <c r="M2157" s="474">
        <f t="shared" si="122"/>
        <v>80680.990000000005</v>
      </c>
      <c r="N2157" s="474">
        <f t="shared" si="121"/>
        <v>50829.023700000005</v>
      </c>
      <c r="P2157" s="488">
        <v>0.63</v>
      </c>
      <c r="R2157" s="474">
        <v>65165.42</v>
      </c>
      <c r="S2157" s="474">
        <v>41051.64</v>
      </c>
      <c r="U2157" s="474">
        <v>65165.42</v>
      </c>
      <c r="V2157" s="474">
        <v>41051.64</v>
      </c>
      <c r="X2157" s="465">
        <v>62062.3</v>
      </c>
      <c r="Y2157" s="465">
        <v>39096.800000000003</v>
      </c>
      <c r="AA2157" s="474">
        <v>53967.199999999997</v>
      </c>
      <c r="AB2157" s="474">
        <v>33997.22</v>
      </c>
      <c r="AD2157" s="474">
        <v>46928</v>
      </c>
      <c r="AE2157" s="474">
        <v>29562.799999999999</v>
      </c>
      <c r="AG2157" s="474">
        <v>46928</v>
      </c>
      <c r="AH2157" s="474">
        <v>29562.799999999999</v>
      </c>
      <c r="AP2157" s="535"/>
    </row>
    <row r="2158" spans="1:42" ht="24" customHeight="1" outlineLevel="1" x14ac:dyDescent="0.25">
      <c r="A2158" s="493"/>
      <c r="B2158" s="471" t="s">
        <v>9102</v>
      </c>
      <c r="C2158" s="469" t="s">
        <v>4641</v>
      </c>
      <c r="E2158" s="472" t="s">
        <v>8986</v>
      </c>
      <c r="F2158" s="469" t="s">
        <v>4455</v>
      </c>
      <c r="G2158" s="468">
        <v>15</v>
      </c>
      <c r="H2158" s="468">
        <v>8.1999999999999993</v>
      </c>
      <c r="I2158" s="468">
        <v>9.5</v>
      </c>
      <c r="M2158" s="474">
        <f t="shared" si="122"/>
        <v>84341.27</v>
      </c>
      <c r="N2158" s="474">
        <f t="shared" si="121"/>
        <v>53135.000100000005</v>
      </c>
      <c r="P2158" s="488">
        <v>0.63</v>
      </c>
      <c r="R2158" s="474">
        <v>68121.8</v>
      </c>
      <c r="S2158" s="474">
        <v>40873.040000000001</v>
      </c>
      <c r="U2158" s="474">
        <v>68121.8</v>
      </c>
      <c r="V2158" s="474">
        <v>40873.040000000001</v>
      </c>
      <c r="X2158" s="465">
        <v>64877.9</v>
      </c>
      <c r="Y2158" s="465">
        <v>38926.699999999997</v>
      </c>
      <c r="AA2158" s="474">
        <v>56415.55</v>
      </c>
      <c r="AB2158" s="474">
        <v>33849.33</v>
      </c>
      <c r="AD2158" s="474">
        <v>49057</v>
      </c>
      <c r="AE2158" s="474">
        <v>29434.2</v>
      </c>
      <c r="AG2158" s="474">
        <v>49057</v>
      </c>
      <c r="AH2158" s="474">
        <v>29434.2</v>
      </c>
      <c r="AP2158" s="535"/>
    </row>
    <row r="2159" spans="1:42" s="466" customFormat="1" ht="24" customHeight="1" outlineLevel="1" x14ac:dyDescent="0.25">
      <c r="A2159" s="492" t="s">
        <v>13558</v>
      </c>
      <c r="B2159" s="462" t="s">
        <v>13710</v>
      </c>
      <c r="C2159" s="461" t="s">
        <v>4641</v>
      </c>
      <c r="D2159" s="461"/>
      <c r="E2159" s="466" t="s">
        <v>13712</v>
      </c>
      <c r="F2159" s="461" t="s">
        <v>4455</v>
      </c>
      <c r="G2159" s="464">
        <v>7</v>
      </c>
      <c r="H2159" s="464">
        <v>2.85</v>
      </c>
      <c r="I2159" s="464">
        <v>2.85</v>
      </c>
      <c r="J2159" s="464"/>
      <c r="K2159" s="461"/>
      <c r="L2159" s="464"/>
      <c r="M2159" s="474">
        <f t="shared" si="122"/>
        <v>89641.76</v>
      </c>
      <c r="N2159" s="474">
        <f t="shared" si="121"/>
        <v>67231.319999999992</v>
      </c>
      <c r="O2159" s="514"/>
      <c r="P2159" s="486">
        <v>0.75</v>
      </c>
      <c r="Q2159" s="514"/>
      <c r="R2159" s="474">
        <v>72402.960000000006</v>
      </c>
      <c r="S2159" s="474">
        <v>54302.22</v>
      </c>
      <c r="T2159" s="514"/>
      <c r="U2159" s="474">
        <v>72402.960000000006</v>
      </c>
      <c r="V2159" s="474">
        <v>54302.22</v>
      </c>
      <c r="W2159" s="514"/>
      <c r="X2159" s="465">
        <v>68955.199999999997</v>
      </c>
      <c r="Y2159" s="465">
        <v>51716.4</v>
      </c>
      <c r="Z2159" s="514"/>
      <c r="AA2159" s="465">
        <v>59961</v>
      </c>
      <c r="AB2159" s="465">
        <v>44970.75</v>
      </c>
      <c r="AC2159" s="514"/>
      <c r="AD2159" s="465">
        <v>52140</v>
      </c>
      <c r="AE2159" s="465">
        <v>39105</v>
      </c>
      <c r="AF2159" s="514" t="s">
        <v>24264</v>
      </c>
      <c r="AG2159" s="465">
        <v>47400</v>
      </c>
      <c r="AH2159" s="465">
        <v>35550</v>
      </c>
      <c r="AI2159" s="530"/>
      <c r="AJ2159" s="533"/>
      <c r="AK2159" s="533"/>
      <c r="AL2159" s="533"/>
      <c r="AM2159" s="533"/>
      <c r="AN2159" s="533"/>
      <c r="AO2159" s="533"/>
      <c r="AP2159" s="534"/>
    </row>
    <row r="2160" spans="1:42" s="466" customFormat="1" ht="24" customHeight="1" outlineLevel="1" x14ac:dyDescent="0.25">
      <c r="A2160" s="492" t="s">
        <v>13558</v>
      </c>
      <c r="B2160" s="462" t="s">
        <v>13711</v>
      </c>
      <c r="C2160" s="461" t="s">
        <v>4641</v>
      </c>
      <c r="D2160" s="461"/>
      <c r="E2160" s="466" t="s">
        <v>13713</v>
      </c>
      <c r="F2160" s="461" t="s">
        <v>4455</v>
      </c>
      <c r="G2160" s="464">
        <v>7</v>
      </c>
      <c r="H2160" s="464">
        <v>2.85</v>
      </c>
      <c r="I2160" s="464">
        <v>2.85</v>
      </c>
      <c r="J2160" s="464"/>
      <c r="K2160" s="461"/>
      <c r="L2160" s="464"/>
      <c r="M2160" s="474">
        <f t="shared" si="122"/>
        <v>64299.950000000004</v>
      </c>
      <c r="N2160" s="474">
        <f t="shared" si="121"/>
        <v>48224.962500000001</v>
      </c>
      <c r="O2160" s="514"/>
      <c r="P2160" s="486">
        <v>0.75</v>
      </c>
      <c r="Q2160" s="514"/>
      <c r="R2160" s="474">
        <v>51934.58</v>
      </c>
      <c r="S2160" s="474">
        <v>38950.910000000003</v>
      </c>
      <c r="T2160" s="514"/>
      <c r="U2160" s="474">
        <v>51934.58</v>
      </c>
      <c r="V2160" s="474">
        <v>38950.910000000003</v>
      </c>
      <c r="W2160" s="514"/>
      <c r="X2160" s="465">
        <v>49461.5</v>
      </c>
      <c r="Y2160" s="465">
        <v>37096.1</v>
      </c>
      <c r="Z2160" s="514"/>
      <c r="AA2160" s="465">
        <v>43010</v>
      </c>
      <c r="AB2160" s="465">
        <v>32257.5</v>
      </c>
      <c r="AC2160" s="514"/>
      <c r="AD2160" s="465">
        <v>37400</v>
      </c>
      <c r="AE2160" s="465">
        <v>28050</v>
      </c>
      <c r="AF2160" s="514" t="s">
        <v>24264</v>
      </c>
      <c r="AG2160" s="465">
        <v>34000</v>
      </c>
      <c r="AH2160" s="465">
        <v>25500</v>
      </c>
      <c r="AI2160" s="530"/>
      <c r="AJ2160" s="533"/>
      <c r="AK2160" s="533"/>
      <c r="AL2160" s="533"/>
      <c r="AM2160" s="533"/>
      <c r="AN2160" s="533"/>
      <c r="AO2160" s="533"/>
      <c r="AP2160" s="534"/>
    </row>
    <row r="2161" spans="1:42" s="466" customFormat="1" ht="24" customHeight="1" outlineLevel="1" x14ac:dyDescent="0.25">
      <c r="A2161" s="492" t="s">
        <v>13558</v>
      </c>
      <c r="B2161" s="462" t="s">
        <v>13767</v>
      </c>
      <c r="C2161" s="461" t="s">
        <v>4641</v>
      </c>
      <c r="D2161" s="461"/>
      <c r="E2161" s="466" t="s">
        <v>13768</v>
      </c>
      <c r="F2161" s="461" t="s">
        <v>4455</v>
      </c>
      <c r="G2161" s="464">
        <v>7</v>
      </c>
      <c r="H2161" s="464">
        <v>2.85</v>
      </c>
      <c r="I2161" s="464">
        <v>2.85</v>
      </c>
      <c r="J2161" s="464"/>
      <c r="K2161" s="461"/>
      <c r="L2161" s="464"/>
      <c r="M2161" s="474">
        <f t="shared" si="122"/>
        <v>0</v>
      </c>
      <c r="N2161" s="474">
        <f t="shared" si="121"/>
        <v>0</v>
      </c>
      <c r="O2161" s="514"/>
      <c r="P2161" s="486">
        <v>0</v>
      </c>
      <c r="Q2161" s="514"/>
      <c r="R2161" s="474">
        <v>0</v>
      </c>
      <c r="S2161" s="474">
        <v>0</v>
      </c>
      <c r="T2161" s="514"/>
      <c r="U2161" s="474">
        <v>0</v>
      </c>
      <c r="V2161" s="474">
        <v>0</v>
      </c>
      <c r="W2161" s="514"/>
      <c r="X2161" s="465">
        <v>0</v>
      </c>
      <c r="Y2161" s="465">
        <v>0</v>
      </c>
      <c r="Z2161" s="514"/>
      <c r="AA2161" s="465">
        <v>0</v>
      </c>
      <c r="AB2161" s="465">
        <v>0</v>
      </c>
      <c r="AC2161" s="514"/>
      <c r="AD2161" s="465">
        <v>0</v>
      </c>
      <c r="AE2161" s="465">
        <v>0</v>
      </c>
      <c r="AF2161" s="514"/>
      <c r="AG2161" s="465">
        <v>0</v>
      </c>
      <c r="AH2161" s="465">
        <v>0</v>
      </c>
      <c r="AI2161" s="530"/>
      <c r="AJ2161" s="533"/>
      <c r="AK2161" s="533"/>
      <c r="AL2161" s="533"/>
      <c r="AM2161" s="533"/>
      <c r="AN2161" s="533"/>
      <c r="AO2161" s="533"/>
      <c r="AP2161" s="534"/>
    </row>
    <row r="2162" spans="1:42" s="466" customFormat="1" ht="24" customHeight="1" outlineLevel="1" x14ac:dyDescent="0.25">
      <c r="A2162" s="492" t="s">
        <v>13558</v>
      </c>
      <c r="B2162" s="462" t="s">
        <v>15431</v>
      </c>
      <c r="C2162" s="461" t="s">
        <v>4641</v>
      </c>
      <c r="D2162" s="461"/>
      <c r="E2162" s="466" t="s">
        <v>13769</v>
      </c>
      <c r="F2162" s="461" t="s">
        <v>4455</v>
      </c>
      <c r="G2162" s="464">
        <v>7</v>
      </c>
      <c r="H2162" s="464">
        <v>2.85</v>
      </c>
      <c r="I2162" s="464">
        <v>2.85</v>
      </c>
      <c r="J2162" s="464"/>
      <c r="K2162" s="461"/>
      <c r="L2162" s="464"/>
      <c r="M2162" s="474">
        <f t="shared" si="122"/>
        <v>0</v>
      </c>
      <c r="N2162" s="474">
        <f t="shared" si="121"/>
        <v>0</v>
      </c>
      <c r="O2162" s="514"/>
      <c r="P2162" s="486">
        <v>0</v>
      </c>
      <c r="Q2162" s="514"/>
      <c r="R2162" s="474">
        <v>0</v>
      </c>
      <c r="S2162" s="474">
        <v>0</v>
      </c>
      <c r="T2162" s="514"/>
      <c r="U2162" s="474">
        <v>0</v>
      </c>
      <c r="V2162" s="474">
        <v>0</v>
      </c>
      <c r="W2162" s="514"/>
      <c r="X2162" s="465">
        <v>0</v>
      </c>
      <c r="Y2162" s="465">
        <v>0</v>
      </c>
      <c r="Z2162" s="514"/>
      <c r="AA2162" s="465">
        <v>0</v>
      </c>
      <c r="AB2162" s="465">
        <v>0</v>
      </c>
      <c r="AC2162" s="514"/>
      <c r="AD2162" s="465">
        <v>0</v>
      </c>
      <c r="AE2162" s="465">
        <v>0</v>
      </c>
      <c r="AF2162" s="514"/>
      <c r="AG2162" s="465">
        <v>0</v>
      </c>
      <c r="AH2162" s="465">
        <v>0</v>
      </c>
      <c r="AI2162" s="530"/>
      <c r="AJ2162" s="533"/>
      <c r="AK2162" s="533"/>
      <c r="AL2162" s="533"/>
      <c r="AM2162" s="533"/>
      <c r="AN2162" s="533"/>
      <c r="AO2162" s="533"/>
      <c r="AP2162" s="534"/>
    </row>
    <row r="2163" spans="1:42" s="466" customFormat="1" ht="24" customHeight="1" outlineLevel="1" x14ac:dyDescent="0.25">
      <c r="A2163" s="492" t="s">
        <v>15224</v>
      </c>
      <c r="B2163" s="462" t="s">
        <v>14050</v>
      </c>
      <c r="C2163" s="461" t="s">
        <v>4641</v>
      </c>
      <c r="D2163" s="461"/>
      <c r="E2163" s="466" t="s">
        <v>13769</v>
      </c>
      <c r="F2163" s="461" t="s">
        <v>4455</v>
      </c>
      <c r="G2163" s="464">
        <v>7</v>
      </c>
      <c r="H2163" s="464">
        <v>2.85</v>
      </c>
      <c r="I2163" s="464">
        <v>2.85</v>
      </c>
      <c r="J2163" s="464"/>
      <c r="K2163" s="461"/>
      <c r="L2163" s="464"/>
      <c r="M2163" s="474">
        <f t="shared" si="122"/>
        <v>0</v>
      </c>
      <c r="N2163" s="474">
        <f t="shared" si="121"/>
        <v>0</v>
      </c>
      <c r="O2163" s="514"/>
      <c r="P2163" s="486">
        <v>0</v>
      </c>
      <c r="Q2163" s="514"/>
      <c r="R2163" s="474">
        <v>0</v>
      </c>
      <c r="S2163" s="474">
        <v>0</v>
      </c>
      <c r="T2163" s="514"/>
      <c r="U2163" s="474">
        <v>0</v>
      </c>
      <c r="V2163" s="474">
        <v>0</v>
      </c>
      <c r="W2163" s="514"/>
      <c r="X2163" s="465">
        <v>0</v>
      </c>
      <c r="Y2163" s="465">
        <v>0</v>
      </c>
      <c r="Z2163" s="514"/>
      <c r="AA2163" s="465">
        <v>0</v>
      </c>
      <c r="AB2163" s="465">
        <v>0</v>
      </c>
      <c r="AC2163" s="514"/>
      <c r="AD2163" s="465">
        <v>0</v>
      </c>
      <c r="AE2163" s="465">
        <v>0</v>
      </c>
      <c r="AF2163" s="514"/>
      <c r="AG2163" s="465">
        <v>0</v>
      </c>
      <c r="AH2163" s="465">
        <v>0</v>
      </c>
      <c r="AI2163" s="530"/>
      <c r="AJ2163" s="533"/>
      <c r="AK2163" s="533"/>
      <c r="AL2163" s="533"/>
      <c r="AM2163" s="533"/>
      <c r="AN2163" s="533"/>
      <c r="AO2163" s="533"/>
      <c r="AP2163" s="534"/>
    </row>
    <row r="2164" spans="1:42" s="466" customFormat="1" ht="24" customHeight="1" outlineLevel="1" x14ac:dyDescent="0.25">
      <c r="A2164" s="492" t="s">
        <v>15224</v>
      </c>
      <c r="B2164" s="462" t="s">
        <v>14051</v>
      </c>
      <c r="C2164" s="461" t="s">
        <v>4641</v>
      </c>
      <c r="D2164" s="461"/>
      <c r="E2164" s="466" t="s">
        <v>13769</v>
      </c>
      <c r="F2164" s="461" t="s">
        <v>4455</v>
      </c>
      <c r="G2164" s="464">
        <v>9</v>
      </c>
      <c r="H2164" s="464">
        <v>4.12</v>
      </c>
      <c r="I2164" s="464">
        <v>4.12</v>
      </c>
      <c r="J2164" s="464"/>
      <c r="K2164" s="461"/>
      <c r="L2164" s="464"/>
      <c r="M2164" s="474">
        <f t="shared" si="122"/>
        <v>0</v>
      </c>
      <c r="N2164" s="474">
        <f t="shared" si="121"/>
        <v>0</v>
      </c>
      <c r="O2164" s="514"/>
      <c r="P2164" s="486">
        <v>0</v>
      </c>
      <c r="Q2164" s="514"/>
      <c r="R2164" s="474">
        <v>0</v>
      </c>
      <c r="S2164" s="474">
        <v>0</v>
      </c>
      <c r="T2164" s="514"/>
      <c r="U2164" s="474">
        <v>0</v>
      </c>
      <c r="V2164" s="474">
        <v>0</v>
      </c>
      <c r="W2164" s="514"/>
      <c r="X2164" s="465">
        <v>0</v>
      </c>
      <c r="Y2164" s="465">
        <v>0</v>
      </c>
      <c r="Z2164" s="514"/>
      <c r="AA2164" s="465">
        <v>0</v>
      </c>
      <c r="AB2164" s="465">
        <v>0</v>
      </c>
      <c r="AC2164" s="514"/>
      <c r="AD2164" s="465">
        <v>0</v>
      </c>
      <c r="AE2164" s="465">
        <v>0</v>
      </c>
      <c r="AF2164" s="514"/>
      <c r="AG2164" s="465">
        <v>0</v>
      </c>
      <c r="AH2164" s="465">
        <v>0</v>
      </c>
      <c r="AI2164" s="530"/>
      <c r="AJ2164" s="533"/>
      <c r="AK2164" s="533"/>
      <c r="AL2164" s="533"/>
      <c r="AM2164" s="533"/>
      <c r="AN2164" s="533"/>
      <c r="AO2164" s="533"/>
      <c r="AP2164" s="534"/>
    </row>
    <row r="2165" spans="1:42" s="466" customFormat="1" ht="24" customHeight="1" outlineLevel="1" x14ac:dyDescent="0.25">
      <c r="A2165" s="492" t="s">
        <v>15224</v>
      </c>
      <c r="B2165" s="462" t="s">
        <v>14052</v>
      </c>
      <c r="C2165" s="461" t="s">
        <v>4641</v>
      </c>
      <c r="D2165" s="461"/>
      <c r="E2165" s="466" t="s">
        <v>13769</v>
      </c>
      <c r="F2165" s="461" t="s">
        <v>4455</v>
      </c>
      <c r="G2165" s="464">
        <v>12</v>
      </c>
      <c r="H2165" s="464">
        <v>5.5</v>
      </c>
      <c r="I2165" s="464">
        <v>5.5</v>
      </c>
      <c r="J2165" s="464"/>
      <c r="K2165" s="461"/>
      <c r="L2165" s="464"/>
      <c r="M2165" s="474">
        <f t="shared" si="122"/>
        <v>0</v>
      </c>
      <c r="N2165" s="474">
        <f t="shared" si="121"/>
        <v>0</v>
      </c>
      <c r="O2165" s="514"/>
      <c r="P2165" s="486">
        <v>0</v>
      </c>
      <c r="Q2165" s="514"/>
      <c r="R2165" s="474">
        <v>0</v>
      </c>
      <c r="S2165" s="474">
        <v>0</v>
      </c>
      <c r="T2165" s="514"/>
      <c r="U2165" s="474">
        <v>0</v>
      </c>
      <c r="V2165" s="474">
        <v>0</v>
      </c>
      <c r="W2165" s="514"/>
      <c r="X2165" s="465">
        <v>0</v>
      </c>
      <c r="Y2165" s="465">
        <v>0</v>
      </c>
      <c r="Z2165" s="514"/>
      <c r="AA2165" s="465">
        <v>0</v>
      </c>
      <c r="AB2165" s="465">
        <v>0</v>
      </c>
      <c r="AC2165" s="514"/>
      <c r="AD2165" s="465">
        <v>0</v>
      </c>
      <c r="AE2165" s="465">
        <v>0</v>
      </c>
      <c r="AF2165" s="514"/>
      <c r="AG2165" s="465">
        <v>0</v>
      </c>
      <c r="AH2165" s="465">
        <v>0</v>
      </c>
      <c r="AI2165" s="530"/>
      <c r="AJ2165" s="533"/>
      <c r="AK2165" s="533"/>
      <c r="AL2165" s="533"/>
      <c r="AM2165" s="533"/>
      <c r="AN2165" s="533"/>
      <c r="AO2165" s="533"/>
      <c r="AP2165" s="534"/>
    </row>
    <row r="2166" spans="1:42" s="466" customFormat="1" ht="24" customHeight="1" outlineLevel="1" x14ac:dyDescent="0.25">
      <c r="A2166" s="492" t="s">
        <v>15224</v>
      </c>
      <c r="B2166" s="462" t="s">
        <v>14053</v>
      </c>
      <c r="C2166" s="461" t="s">
        <v>4641</v>
      </c>
      <c r="D2166" s="461"/>
      <c r="E2166" s="466" t="s">
        <v>13769</v>
      </c>
      <c r="F2166" s="461" t="s">
        <v>4455</v>
      </c>
      <c r="G2166" s="464">
        <v>15</v>
      </c>
      <c r="H2166" s="464">
        <v>6.88</v>
      </c>
      <c r="I2166" s="464">
        <v>6.88</v>
      </c>
      <c r="J2166" s="464"/>
      <c r="K2166" s="461"/>
      <c r="L2166" s="464"/>
      <c r="M2166" s="474">
        <f t="shared" si="122"/>
        <v>0</v>
      </c>
      <c r="N2166" s="474">
        <f t="shared" si="121"/>
        <v>0</v>
      </c>
      <c r="O2166" s="514"/>
      <c r="P2166" s="486">
        <v>0</v>
      </c>
      <c r="Q2166" s="514"/>
      <c r="R2166" s="474">
        <v>0</v>
      </c>
      <c r="S2166" s="474">
        <v>0</v>
      </c>
      <c r="T2166" s="514"/>
      <c r="U2166" s="474">
        <v>0</v>
      </c>
      <c r="V2166" s="474">
        <v>0</v>
      </c>
      <c r="W2166" s="514"/>
      <c r="X2166" s="465">
        <v>0</v>
      </c>
      <c r="Y2166" s="465">
        <v>0</v>
      </c>
      <c r="Z2166" s="514"/>
      <c r="AA2166" s="465">
        <v>0</v>
      </c>
      <c r="AB2166" s="465">
        <v>0</v>
      </c>
      <c r="AC2166" s="514"/>
      <c r="AD2166" s="465">
        <v>0</v>
      </c>
      <c r="AE2166" s="465">
        <v>0</v>
      </c>
      <c r="AF2166" s="514"/>
      <c r="AG2166" s="465">
        <v>0</v>
      </c>
      <c r="AH2166" s="465">
        <v>0</v>
      </c>
      <c r="AI2166" s="530"/>
      <c r="AJ2166" s="533"/>
      <c r="AK2166" s="533"/>
      <c r="AL2166" s="533"/>
      <c r="AM2166" s="533"/>
      <c r="AN2166" s="533"/>
      <c r="AO2166" s="533"/>
      <c r="AP2166" s="534"/>
    </row>
    <row r="2167" spans="1:42" s="466" customFormat="1" ht="24" customHeight="1" outlineLevel="1" x14ac:dyDescent="0.25">
      <c r="A2167" s="492" t="s">
        <v>13558</v>
      </c>
      <c r="B2167" s="462" t="s">
        <v>19447</v>
      </c>
      <c r="C2167" s="461" t="s">
        <v>4641</v>
      </c>
      <c r="D2167" s="461"/>
      <c r="E2167" s="466" t="s">
        <v>13667</v>
      </c>
      <c r="F2167" s="461" t="s">
        <v>4455</v>
      </c>
      <c r="G2167" s="464">
        <v>4.05</v>
      </c>
      <c r="H2167" s="464">
        <v>2.6</v>
      </c>
      <c r="I2167" s="464">
        <v>2.6</v>
      </c>
      <c r="J2167" s="464">
        <v>242</v>
      </c>
      <c r="K2167" s="461"/>
      <c r="L2167" s="464"/>
      <c r="M2167" s="474">
        <f t="shared" si="122"/>
        <v>14613.689999999999</v>
      </c>
      <c r="N2167" s="474">
        <f t="shared" si="121"/>
        <v>10229.583000000001</v>
      </c>
      <c r="O2167" s="514"/>
      <c r="P2167" s="486">
        <v>0.70000000000000007</v>
      </c>
      <c r="Q2167" s="514"/>
      <c r="R2167" s="474">
        <v>11803.37</v>
      </c>
      <c r="S2167" s="474">
        <v>8262.35</v>
      </c>
      <c r="T2167" s="514"/>
      <c r="U2167" s="474">
        <v>11803.37</v>
      </c>
      <c r="V2167" s="474">
        <v>8262.35</v>
      </c>
      <c r="W2167" s="514"/>
      <c r="X2167" s="465">
        <v>11241.3</v>
      </c>
      <c r="Y2167" s="465">
        <v>7868.9</v>
      </c>
      <c r="Z2167" s="514"/>
      <c r="AA2167" s="465">
        <v>9775</v>
      </c>
      <c r="AB2167" s="465">
        <v>6842.5</v>
      </c>
      <c r="AC2167" s="514"/>
      <c r="AD2167" s="465">
        <v>8500</v>
      </c>
      <c r="AE2167" s="465">
        <v>5950</v>
      </c>
      <c r="AF2167" s="514" t="s">
        <v>18057</v>
      </c>
      <c r="AG2167" s="465">
        <v>7728</v>
      </c>
      <c r="AH2167" s="465">
        <v>5409.5999999999995</v>
      </c>
      <c r="AI2167" s="530"/>
      <c r="AJ2167" s="533"/>
      <c r="AK2167" s="533"/>
      <c r="AL2167" s="533"/>
      <c r="AM2167" s="533"/>
      <c r="AN2167" s="533"/>
      <c r="AO2167" s="533"/>
      <c r="AP2167" s="534"/>
    </row>
    <row r="2168" spans="1:42" s="466" customFormat="1" ht="24" customHeight="1" outlineLevel="1" x14ac:dyDescent="0.25">
      <c r="A2168" s="492" t="s">
        <v>13558</v>
      </c>
      <c r="B2168" s="462" t="s">
        <v>19448</v>
      </c>
      <c r="C2168" s="461" t="s">
        <v>4641</v>
      </c>
      <c r="D2168" s="461"/>
      <c r="E2168" s="466" t="s">
        <v>13667</v>
      </c>
      <c r="F2168" s="461" t="s">
        <v>4455</v>
      </c>
      <c r="G2168" s="464">
        <v>5.7</v>
      </c>
      <c r="H2168" s="464">
        <v>3</v>
      </c>
      <c r="I2168" s="464">
        <v>3</v>
      </c>
      <c r="J2168" s="464">
        <v>410</v>
      </c>
      <c r="K2168" s="461"/>
      <c r="L2168" s="464"/>
      <c r="M2168" s="474">
        <f t="shared" si="122"/>
        <v>23058.620000000003</v>
      </c>
      <c r="N2168" s="474">
        <f t="shared" si="121"/>
        <v>16141.034000000003</v>
      </c>
      <c r="O2168" s="514"/>
      <c r="P2168" s="486">
        <v>0.70000000000000007</v>
      </c>
      <c r="Q2168" s="514"/>
      <c r="R2168" s="474">
        <v>18624.27</v>
      </c>
      <c r="S2168" s="474">
        <v>13037.01</v>
      </c>
      <c r="T2168" s="514"/>
      <c r="U2168" s="474">
        <v>18624.27</v>
      </c>
      <c r="V2168" s="474">
        <v>13037.01</v>
      </c>
      <c r="W2168" s="514"/>
      <c r="X2168" s="465">
        <v>17737.400000000001</v>
      </c>
      <c r="Y2168" s="465">
        <v>12416.2</v>
      </c>
      <c r="Z2168" s="514"/>
      <c r="AA2168" s="465">
        <v>15423.8</v>
      </c>
      <c r="AB2168" s="465">
        <v>10796.66</v>
      </c>
      <c r="AC2168" s="514"/>
      <c r="AD2168" s="465">
        <v>13412</v>
      </c>
      <c r="AE2168" s="465">
        <v>9388.4</v>
      </c>
      <c r="AF2168" s="514" t="s">
        <v>18057</v>
      </c>
      <c r="AG2168" s="465">
        <v>12193</v>
      </c>
      <c r="AH2168" s="465">
        <v>8535.1</v>
      </c>
      <c r="AI2168" s="530"/>
      <c r="AJ2168" s="533"/>
      <c r="AK2168" s="533"/>
      <c r="AL2168" s="533"/>
      <c r="AM2168" s="533"/>
      <c r="AN2168" s="533"/>
      <c r="AO2168" s="533"/>
      <c r="AP2168" s="534"/>
    </row>
    <row r="2169" spans="1:42" s="466" customFormat="1" ht="24" customHeight="1" outlineLevel="1" x14ac:dyDescent="0.25">
      <c r="A2169" s="492" t="s">
        <v>13558</v>
      </c>
      <c r="B2169" s="462" t="s">
        <v>19449</v>
      </c>
      <c r="C2169" s="461" t="s">
        <v>4641</v>
      </c>
      <c r="D2169" s="461"/>
      <c r="E2169" s="466" t="s">
        <v>13667</v>
      </c>
      <c r="F2169" s="461" t="s">
        <v>4455</v>
      </c>
      <c r="G2169" s="464">
        <v>7.4</v>
      </c>
      <c r="H2169" s="464">
        <v>4</v>
      </c>
      <c r="I2169" s="464">
        <v>4</v>
      </c>
      <c r="J2169" s="464">
        <v>599</v>
      </c>
      <c r="K2169" s="461"/>
      <c r="L2169" s="464"/>
      <c r="M2169" s="474">
        <f t="shared" si="122"/>
        <v>33327.71</v>
      </c>
      <c r="N2169" s="474">
        <f t="shared" si="121"/>
        <v>23329.397000000001</v>
      </c>
      <c r="O2169" s="514"/>
      <c r="P2169" s="486">
        <v>0.70000000000000007</v>
      </c>
      <c r="Q2169" s="514"/>
      <c r="R2169" s="474">
        <v>26918.54</v>
      </c>
      <c r="S2169" s="474">
        <v>18842.990000000002</v>
      </c>
      <c r="T2169" s="514"/>
      <c r="U2169" s="474">
        <v>26918.54</v>
      </c>
      <c r="V2169" s="474">
        <v>18842.990000000002</v>
      </c>
      <c r="W2169" s="514"/>
      <c r="X2169" s="465">
        <v>25636.7</v>
      </c>
      <c r="Y2169" s="465">
        <v>17945.7</v>
      </c>
      <c r="Z2169" s="514"/>
      <c r="AA2169" s="465">
        <v>22292.75</v>
      </c>
      <c r="AB2169" s="465">
        <v>15604.93</v>
      </c>
      <c r="AC2169" s="514"/>
      <c r="AD2169" s="465">
        <v>19385</v>
      </c>
      <c r="AE2169" s="465">
        <v>13569.5</v>
      </c>
      <c r="AF2169" s="514" t="s">
        <v>18057</v>
      </c>
      <c r="AG2169" s="465">
        <v>17623</v>
      </c>
      <c r="AH2169" s="465">
        <v>12336.099999999999</v>
      </c>
      <c r="AI2169" s="530"/>
      <c r="AJ2169" s="533"/>
      <c r="AK2169" s="533"/>
      <c r="AL2169" s="533"/>
      <c r="AM2169" s="533"/>
      <c r="AN2169" s="533"/>
      <c r="AO2169" s="533"/>
      <c r="AP2169" s="534"/>
    </row>
    <row r="2170" spans="1:42" s="466" customFormat="1" ht="24" customHeight="1" outlineLevel="1" x14ac:dyDescent="0.25">
      <c r="A2170" s="492" t="s">
        <v>19207</v>
      </c>
      <c r="B2170" s="462" t="s">
        <v>19208</v>
      </c>
      <c r="C2170" s="461" t="s">
        <v>4641</v>
      </c>
      <c r="D2170" s="461"/>
      <c r="E2170" s="466" t="s">
        <v>13667</v>
      </c>
      <c r="F2170" s="461" t="s">
        <v>4455</v>
      </c>
      <c r="G2170" s="464">
        <v>9</v>
      </c>
      <c r="H2170" s="464"/>
      <c r="I2170" s="464"/>
      <c r="J2170" s="464"/>
      <c r="K2170" s="461"/>
      <c r="L2170" s="464"/>
      <c r="M2170" s="474">
        <f t="shared" si="122"/>
        <v>43488.38</v>
      </c>
      <c r="N2170" s="474">
        <f t="shared" si="121"/>
        <v>30441.866000000002</v>
      </c>
      <c r="O2170" s="514"/>
      <c r="P2170" s="486">
        <v>0.70000000000000007</v>
      </c>
      <c r="Q2170" s="514"/>
      <c r="R2170" s="474">
        <v>35125.230000000003</v>
      </c>
      <c r="S2170" s="474">
        <v>24587.75</v>
      </c>
      <c r="T2170" s="514"/>
      <c r="U2170" s="474">
        <v>35125.230000000003</v>
      </c>
      <c r="V2170" s="474">
        <v>24587.75</v>
      </c>
      <c r="W2170" s="514"/>
      <c r="X2170" s="465">
        <v>33452.6</v>
      </c>
      <c r="Y2170" s="465">
        <v>23416.9</v>
      </c>
      <c r="Z2170" s="514"/>
      <c r="AA2170" s="465">
        <v>29089.25</v>
      </c>
      <c r="AB2170" s="465">
        <v>20362.48</v>
      </c>
      <c r="AC2170" s="514"/>
      <c r="AD2170" s="465">
        <v>25295</v>
      </c>
      <c r="AE2170" s="465">
        <v>17706.5</v>
      </c>
      <c r="AF2170" s="514"/>
      <c r="AG2170" s="465"/>
      <c r="AH2170" s="465"/>
      <c r="AI2170" s="530"/>
      <c r="AJ2170" s="533"/>
      <c r="AK2170" s="533"/>
      <c r="AL2170" s="533"/>
      <c r="AM2170" s="533"/>
      <c r="AN2170" s="533"/>
      <c r="AO2170" s="533"/>
      <c r="AP2170" s="534"/>
    </row>
    <row r="2171" spans="1:42" s="466" customFormat="1" ht="24" customHeight="1" outlineLevel="1" x14ac:dyDescent="0.25">
      <c r="A2171" s="492" t="s">
        <v>19207</v>
      </c>
      <c r="B2171" s="462" t="s">
        <v>19508</v>
      </c>
      <c r="C2171" s="461" t="s">
        <v>4641</v>
      </c>
      <c r="D2171" s="461"/>
      <c r="E2171" s="466" t="s">
        <v>19509</v>
      </c>
      <c r="F2171" s="461" t="s">
        <v>4455</v>
      </c>
      <c r="G2171" s="464">
        <v>9</v>
      </c>
      <c r="H2171" s="464"/>
      <c r="I2171" s="464"/>
      <c r="J2171" s="464"/>
      <c r="K2171" s="461"/>
      <c r="L2171" s="464"/>
      <c r="M2171" s="474">
        <f t="shared" si="122"/>
        <v>58961.63</v>
      </c>
      <c r="N2171" s="474">
        <f t="shared" si="121"/>
        <v>47169.304000000004</v>
      </c>
      <c r="O2171" s="514"/>
      <c r="P2171" s="486">
        <v>0.8</v>
      </c>
      <c r="Q2171" s="514"/>
      <c r="R2171" s="474">
        <v>47622.86</v>
      </c>
      <c r="S2171" s="474">
        <v>33336.03</v>
      </c>
      <c r="T2171" s="514"/>
      <c r="U2171" s="474">
        <v>47622.86</v>
      </c>
      <c r="V2171" s="474">
        <v>33336.03</v>
      </c>
      <c r="W2171" s="514"/>
      <c r="X2171" s="465">
        <v>45355.1</v>
      </c>
      <c r="Y2171" s="465">
        <v>31748.6</v>
      </c>
      <c r="Z2171" s="514"/>
      <c r="AA2171" s="465">
        <v>39439.25</v>
      </c>
      <c r="AB2171" s="465">
        <v>27607.48</v>
      </c>
      <c r="AC2171" s="514"/>
      <c r="AD2171" s="465">
        <v>34295</v>
      </c>
      <c r="AE2171" s="465">
        <v>24006.5</v>
      </c>
      <c r="AF2171" s="514"/>
      <c r="AG2171" s="465"/>
      <c r="AH2171" s="465"/>
      <c r="AI2171" s="530"/>
      <c r="AJ2171" s="533"/>
      <c r="AK2171" s="533"/>
      <c r="AL2171" s="533"/>
      <c r="AM2171" s="533"/>
      <c r="AN2171" s="533"/>
      <c r="AO2171" s="533"/>
      <c r="AP2171" s="534"/>
    </row>
    <row r="2172" spans="1:42" s="466" customFormat="1" ht="24" customHeight="1" outlineLevel="1" x14ac:dyDescent="0.25">
      <c r="A2172" s="492" t="s">
        <v>13909</v>
      </c>
      <c r="B2172" s="462" t="s">
        <v>19507</v>
      </c>
      <c r="C2172" s="461" t="s">
        <v>4641</v>
      </c>
      <c r="D2172" s="461"/>
      <c r="E2172" s="466" t="s">
        <v>13667</v>
      </c>
      <c r="F2172" s="461" t="s">
        <v>4455</v>
      </c>
      <c r="G2172" s="464">
        <v>12</v>
      </c>
      <c r="H2172" s="464"/>
      <c r="I2172" s="464"/>
      <c r="J2172" s="464"/>
      <c r="K2172" s="461"/>
      <c r="L2172" s="464"/>
      <c r="M2172" s="474">
        <f t="shared" si="122"/>
        <v>59322.770000000004</v>
      </c>
      <c r="N2172" s="474">
        <f t="shared" si="121"/>
        <v>41525.939000000006</v>
      </c>
      <c r="O2172" s="514"/>
      <c r="P2172" s="486">
        <v>0.70000000000000007</v>
      </c>
      <c r="Q2172" s="514"/>
      <c r="R2172" s="474">
        <v>47914.55</v>
      </c>
      <c r="S2172" s="474">
        <v>33540.15</v>
      </c>
      <c r="T2172" s="514"/>
      <c r="U2172" s="474">
        <v>47914.55</v>
      </c>
      <c r="V2172" s="474">
        <v>33540.15</v>
      </c>
      <c r="W2172" s="514"/>
      <c r="X2172" s="465">
        <v>45632.9</v>
      </c>
      <c r="Y2172" s="465">
        <v>31943</v>
      </c>
      <c r="Z2172" s="514"/>
      <c r="AA2172" s="465">
        <v>39680.75</v>
      </c>
      <c r="AB2172" s="465">
        <v>27776.53</v>
      </c>
      <c r="AC2172" s="514"/>
      <c r="AD2172" s="465">
        <v>34505</v>
      </c>
      <c r="AE2172" s="465">
        <v>24153.5</v>
      </c>
      <c r="AF2172" s="514"/>
      <c r="AG2172" s="465"/>
      <c r="AH2172" s="465"/>
      <c r="AI2172" s="530"/>
      <c r="AJ2172" s="533"/>
      <c r="AK2172" s="533"/>
      <c r="AL2172" s="533"/>
      <c r="AM2172" s="533"/>
      <c r="AN2172" s="533"/>
      <c r="AO2172" s="533"/>
      <c r="AP2172" s="534"/>
    </row>
    <row r="2173" spans="1:42" s="466" customFormat="1" ht="24" customHeight="1" outlineLevel="1" x14ac:dyDescent="0.25">
      <c r="A2173" s="492" t="s">
        <v>19207</v>
      </c>
      <c r="B2173" s="462" t="s">
        <v>19209</v>
      </c>
      <c r="C2173" s="461" t="s">
        <v>4641</v>
      </c>
      <c r="D2173" s="461"/>
      <c r="E2173" s="466" t="s">
        <v>13667</v>
      </c>
      <c r="F2173" s="461" t="s">
        <v>4455</v>
      </c>
      <c r="G2173" s="464">
        <v>15</v>
      </c>
      <c r="H2173" s="464"/>
      <c r="I2173" s="464"/>
      <c r="J2173" s="464"/>
      <c r="K2173" s="461"/>
      <c r="L2173" s="464"/>
      <c r="M2173" s="474">
        <f t="shared" si="122"/>
        <v>75151.83</v>
      </c>
      <c r="N2173" s="474">
        <f t="shared" si="121"/>
        <v>52606.281000000003</v>
      </c>
      <c r="O2173" s="514"/>
      <c r="P2173" s="486">
        <v>0.70000000000000007</v>
      </c>
      <c r="Q2173" s="514"/>
      <c r="R2173" s="474">
        <v>60699.56</v>
      </c>
      <c r="S2173" s="474">
        <v>42489.72</v>
      </c>
      <c r="T2173" s="514"/>
      <c r="U2173" s="474">
        <v>60699.56</v>
      </c>
      <c r="V2173" s="474">
        <v>42489.72</v>
      </c>
      <c r="W2173" s="514"/>
      <c r="X2173" s="465">
        <v>57809.1</v>
      </c>
      <c r="Y2173" s="465">
        <v>40466.400000000001</v>
      </c>
      <c r="Z2173" s="514"/>
      <c r="AA2173" s="465">
        <v>50268.800000000003</v>
      </c>
      <c r="AB2173" s="465">
        <v>35188.160000000003</v>
      </c>
      <c r="AC2173" s="514"/>
      <c r="AD2173" s="465">
        <v>43712</v>
      </c>
      <c r="AE2173" s="465">
        <v>30598.399999999998</v>
      </c>
      <c r="AF2173" s="514"/>
      <c r="AG2173" s="465"/>
      <c r="AH2173" s="465"/>
      <c r="AI2173" s="530"/>
      <c r="AJ2173" s="533"/>
      <c r="AK2173" s="533"/>
      <c r="AL2173" s="533"/>
      <c r="AM2173" s="533"/>
      <c r="AN2173" s="533"/>
      <c r="AO2173" s="533"/>
      <c r="AP2173" s="534"/>
    </row>
    <row r="2174" spans="1:42" s="466" customFormat="1" ht="24" customHeight="1" outlineLevel="1" x14ac:dyDescent="0.25">
      <c r="A2174" s="492" t="s">
        <v>19207</v>
      </c>
      <c r="B2174" s="462" t="s">
        <v>19210</v>
      </c>
      <c r="C2174" s="461" t="s">
        <v>4641</v>
      </c>
      <c r="D2174" s="461"/>
      <c r="E2174" s="466" t="s">
        <v>13667</v>
      </c>
      <c r="F2174" s="461" t="s">
        <v>4455</v>
      </c>
      <c r="G2174" s="464">
        <v>20</v>
      </c>
      <c r="H2174" s="464"/>
      <c r="I2174" s="464"/>
      <c r="J2174" s="464"/>
      <c r="K2174" s="461"/>
      <c r="L2174" s="464"/>
      <c r="M2174" s="474">
        <f t="shared" si="122"/>
        <v>118060.93000000001</v>
      </c>
      <c r="N2174" s="474">
        <f t="shared" si="121"/>
        <v>82642.651000000013</v>
      </c>
      <c r="O2174" s="514"/>
      <c r="P2174" s="486">
        <v>0.70000000000000007</v>
      </c>
      <c r="Q2174" s="514"/>
      <c r="R2174" s="474">
        <v>95356.91</v>
      </c>
      <c r="S2174" s="474">
        <v>66749.87</v>
      </c>
      <c r="T2174" s="514"/>
      <c r="U2174" s="474">
        <v>95356.91</v>
      </c>
      <c r="V2174" s="474">
        <v>66749.87</v>
      </c>
      <c r="W2174" s="514"/>
      <c r="X2174" s="465">
        <v>90816.1</v>
      </c>
      <c r="Y2174" s="465">
        <v>63571.3</v>
      </c>
      <c r="Z2174" s="514"/>
      <c r="AA2174" s="465">
        <v>78970.5</v>
      </c>
      <c r="AB2174" s="465">
        <v>55279.35</v>
      </c>
      <c r="AC2174" s="514"/>
      <c r="AD2174" s="465">
        <v>68670</v>
      </c>
      <c r="AE2174" s="465">
        <v>48069</v>
      </c>
      <c r="AF2174" s="514"/>
      <c r="AG2174" s="465"/>
      <c r="AH2174" s="465"/>
      <c r="AI2174" s="530"/>
      <c r="AJ2174" s="533"/>
      <c r="AK2174" s="533"/>
      <c r="AL2174" s="533"/>
      <c r="AM2174" s="533"/>
      <c r="AN2174" s="533"/>
      <c r="AO2174" s="533"/>
      <c r="AP2174" s="534"/>
    </row>
    <row r="2175" spans="1:42" s="466" customFormat="1" ht="24" customHeight="1" outlineLevel="1" x14ac:dyDescent="0.25">
      <c r="A2175" s="492" t="s">
        <v>17879</v>
      </c>
      <c r="B2175" s="462" t="s">
        <v>15225</v>
      </c>
      <c r="C2175" s="461" t="s">
        <v>4641</v>
      </c>
      <c r="D2175" s="461"/>
      <c r="E2175" s="466" t="s">
        <v>17882</v>
      </c>
      <c r="F2175" s="461" t="s">
        <v>4455</v>
      </c>
      <c r="G2175" s="464">
        <v>9</v>
      </c>
      <c r="H2175" s="464">
        <v>4.95</v>
      </c>
      <c r="I2175" s="464">
        <v>5.72</v>
      </c>
      <c r="J2175" s="464"/>
      <c r="K2175" s="461"/>
      <c r="L2175" s="464"/>
      <c r="M2175" s="474">
        <f t="shared" si="122"/>
        <v>67318.94</v>
      </c>
      <c r="N2175" s="474">
        <f t="shared" si="121"/>
        <v>40391.364000000001</v>
      </c>
      <c r="O2175" s="514"/>
      <c r="P2175" s="486">
        <v>0.6</v>
      </c>
      <c r="Q2175" s="514"/>
      <c r="R2175" s="474">
        <v>54372.99</v>
      </c>
      <c r="S2175" s="474">
        <v>32623.82</v>
      </c>
      <c r="T2175" s="514"/>
      <c r="U2175" s="474">
        <v>54372.99</v>
      </c>
      <c r="V2175" s="474">
        <v>32623.82</v>
      </c>
      <c r="W2175" s="526"/>
      <c r="X2175" s="465">
        <v>51783.8</v>
      </c>
      <c r="Y2175" s="465">
        <v>31070.3</v>
      </c>
      <c r="Z2175" s="526"/>
      <c r="AA2175" s="465">
        <v>45029.4</v>
      </c>
      <c r="AB2175" s="465">
        <v>27017.64</v>
      </c>
      <c r="AC2175" s="526"/>
      <c r="AD2175" s="465">
        <v>39156</v>
      </c>
      <c r="AE2175" s="465">
        <v>23493.599999999999</v>
      </c>
      <c r="AF2175" s="514"/>
      <c r="AG2175" s="465">
        <v>39156</v>
      </c>
      <c r="AH2175" s="465">
        <v>23493.599999999999</v>
      </c>
      <c r="AI2175" s="530"/>
      <c r="AJ2175" s="533"/>
      <c r="AK2175" s="533"/>
      <c r="AL2175" s="533"/>
      <c r="AM2175" s="533"/>
      <c r="AN2175" s="533"/>
      <c r="AO2175" s="533"/>
      <c r="AP2175" s="534"/>
    </row>
    <row r="2176" spans="1:42" s="466" customFormat="1" ht="24" customHeight="1" outlineLevel="1" x14ac:dyDescent="0.25">
      <c r="A2176" s="492" t="s">
        <v>17880</v>
      </c>
      <c r="B2176" s="462" t="s">
        <v>15226</v>
      </c>
      <c r="C2176" s="461" t="s">
        <v>4641</v>
      </c>
      <c r="D2176" s="461"/>
      <c r="E2176" s="466" t="s">
        <v>17882</v>
      </c>
      <c r="F2176" s="461" t="s">
        <v>4455</v>
      </c>
      <c r="G2176" s="464">
        <v>12</v>
      </c>
      <c r="H2176" s="464">
        <v>6.55</v>
      </c>
      <c r="I2176" s="464">
        <v>7.55</v>
      </c>
      <c r="J2176" s="464"/>
      <c r="K2176" s="461"/>
      <c r="L2176" s="464"/>
      <c r="M2176" s="474">
        <f t="shared" si="122"/>
        <v>89762.01</v>
      </c>
      <c r="N2176" s="474">
        <f t="shared" si="121"/>
        <v>53857.205999999998</v>
      </c>
      <c r="O2176" s="514"/>
      <c r="P2176" s="486">
        <v>0.6</v>
      </c>
      <c r="Q2176" s="514"/>
      <c r="R2176" s="474">
        <v>72500.09</v>
      </c>
      <c r="S2176" s="474">
        <v>43500.03</v>
      </c>
      <c r="T2176" s="514"/>
      <c r="U2176" s="474">
        <v>72500.09</v>
      </c>
      <c r="V2176" s="474">
        <v>43500.03</v>
      </c>
      <c r="W2176" s="526"/>
      <c r="X2176" s="465">
        <v>69047.7</v>
      </c>
      <c r="Y2176" s="465">
        <v>41428.6</v>
      </c>
      <c r="Z2176" s="526"/>
      <c r="AA2176" s="465">
        <v>60041.5</v>
      </c>
      <c r="AB2176" s="465">
        <v>36024.9</v>
      </c>
      <c r="AC2176" s="526"/>
      <c r="AD2176" s="465">
        <v>52210</v>
      </c>
      <c r="AE2176" s="465">
        <v>31326</v>
      </c>
      <c r="AF2176" s="514"/>
      <c r="AG2176" s="465">
        <v>52210</v>
      </c>
      <c r="AH2176" s="465">
        <v>31326</v>
      </c>
      <c r="AI2176" s="530"/>
      <c r="AJ2176" s="533"/>
      <c r="AK2176" s="533"/>
      <c r="AL2176" s="533"/>
      <c r="AM2176" s="533"/>
      <c r="AN2176" s="533"/>
      <c r="AO2176" s="533"/>
      <c r="AP2176" s="534"/>
    </row>
    <row r="2177" spans="1:42" s="466" customFormat="1" ht="24" customHeight="1" outlineLevel="1" x14ac:dyDescent="0.25">
      <c r="A2177" s="492" t="s">
        <v>17881</v>
      </c>
      <c r="B2177" s="462" t="s">
        <v>15227</v>
      </c>
      <c r="C2177" s="461" t="s">
        <v>4641</v>
      </c>
      <c r="D2177" s="461"/>
      <c r="E2177" s="466" t="s">
        <v>17882</v>
      </c>
      <c r="F2177" s="461" t="s">
        <v>4455</v>
      </c>
      <c r="G2177" s="464">
        <v>15</v>
      </c>
      <c r="H2177" s="464">
        <v>8.1999999999999993</v>
      </c>
      <c r="I2177" s="464">
        <v>9.5</v>
      </c>
      <c r="J2177" s="464"/>
      <c r="K2177" s="461"/>
      <c r="L2177" s="464"/>
      <c r="M2177" s="474">
        <f t="shared" si="122"/>
        <v>112198.31999999999</v>
      </c>
      <c r="N2177" s="474">
        <f t="shared" si="121"/>
        <v>67318.991999999998</v>
      </c>
      <c r="O2177" s="514"/>
      <c r="P2177" s="486">
        <v>0.6</v>
      </c>
      <c r="Q2177" s="514"/>
      <c r="R2177" s="474">
        <v>90621.72</v>
      </c>
      <c r="S2177" s="474">
        <v>54372.99</v>
      </c>
      <c r="T2177" s="514"/>
      <c r="U2177" s="474">
        <v>90621.72</v>
      </c>
      <c r="V2177" s="474">
        <v>54372.99</v>
      </c>
      <c r="W2177" s="526"/>
      <c r="X2177" s="465">
        <v>86306.4</v>
      </c>
      <c r="Y2177" s="465">
        <v>51783.8</v>
      </c>
      <c r="Z2177" s="526"/>
      <c r="AA2177" s="465">
        <v>75049</v>
      </c>
      <c r="AB2177" s="465">
        <v>45029.4</v>
      </c>
      <c r="AC2177" s="526"/>
      <c r="AD2177" s="465">
        <v>65260</v>
      </c>
      <c r="AE2177" s="465">
        <v>39156</v>
      </c>
      <c r="AF2177" s="514"/>
      <c r="AG2177" s="465">
        <v>65260</v>
      </c>
      <c r="AH2177" s="465">
        <v>39156</v>
      </c>
      <c r="AI2177" s="530"/>
      <c r="AJ2177" s="533"/>
      <c r="AK2177" s="533"/>
      <c r="AL2177" s="533"/>
      <c r="AM2177" s="533"/>
      <c r="AN2177" s="533"/>
      <c r="AO2177" s="533"/>
      <c r="AP2177" s="534"/>
    </row>
    <row r="2178" spans="1:42" s="466" customFormat="1" ht="24" customHeight="1" outlineLevel="1" x14ac:dyDescent="0.25">
      <c r="A2178" s="492" t="s">
        <v>13883</v>
      </c>
      <c r="B2178" s="462" t="s">
        <v>16633</v>
      </c>
      <c r="C2178" s="461" t="s">
        <v>4641</v>
      </c>
      <c r="D2178" s="461"/>
      <c r="E2178" s="466" t="s">
        <v>16663</v>
      </c>
      <c r="F2178" s="461" t="s">
        <v>4455</v>
      </c>
      <c r="G2178" s="464">
        <v>4.4000000000000004</v>
      </c>
      <c r="H2178" s="464">
        <v>2.88</v>
      </c>
      <c r="I2178" s="464">
        <v>2.5</v>
      </c>
      <c r="J2178" s="464"/>
      <c r="K2178" s="461"/>
      <c r="L2178" s="464"/>
      <c r="M2178" s="474">
        <f t="shared" si="122"/>
        <v>30133.350000000002</v>
      </c>
      <c r="N2178" s="474">
        <f t="shared" si="121"/>
        <v>18080.010000000002</v>
      </c>
      <c r="O2178" s="514"/>
      <c r="P2178" s="486">
        <v>0.6</v>
      </c>
      <c r="Q2178" s="514"/>
      <c r="R2178" s="474">
        <v>24338.48</v>
      </c>
      <c r="S2178" s="474">
        <v>14603.09</v>
      </c>
      <c r="T2178" s="514"/>
      <c r="U2178" s="474">
        <v>24338.48</v>
      </c>
      <c r="V2178" s="474">
        <v>14603.09</v>
      </c>
      <c r="W2178" s="514"/>
      <c r="X2178" s="465">
        <v>23179.5</v>
      </c>
      <c r="Y2178" s="465">
        <v>13907.7</v>
      </c>
      <c r="Z2178" s="514"/>
      <c r="AA2178" s="465">
        <v>20156.05</v>
      </c>
      <c r="AB2178" s="465">
        <v>12093.63</v>
      </c>
      <c r="AC2178" s="514"/>
      <c r="AD2178" s="465">
        <v>17527</v>
      </c>
      <c r="AE2178" s="465">
        <v>10516.199999999999</v>
      </c>
      <c r="AF2178" s="514"/>
      <c r="AG2178" s="465">
        <v>17527</v>
      </c>
      <c r="AH2178" s="465">
        <v>10516.199999999999</v>
      </c>
      <c r="AI2178" s="530"/>
      <c r="AJ2178" s="533"/>
      <c r="AK2178" s="533"/>
      <c r="AL2178" s="533"/>
      <c r="AM2178" s="533"/>
      <c r="AN2178" s="533"/>
      <c r="AO2178" s="533"/>
      <c r="AP2178" s="534"/>
    </row>
    <row r="2179" spans="1:42" ht="24" customHeight="1" outlineLevel="1" x14ac:dyDescent="0.25">
      <c r="A2179" s="493" t="s">
        <v>13883</v>
      </c>
      <c r="B2179" s="471" t="s">
        <v>16634</v>
      </c>
      <c r="C2179" s="469" t="s">
        <v>4641</v>
      </c>
      <c r="E2179" s="472" t="s">
        <v>16664</v>
      </c>
      <c r="F2179" s="469" t="s">
        <v>4455</v>
      </c>
      <c r="G2179" s="468">
        <v>4.4000000000000004</v>
      </c>
      <c r="H2179" s="468">
        <v>2.88</v>
      </c>
      <c r="I2179" s="468">
        <v>2.5</v>
      </c>
      <c r="M2179" s="474">
        <f t="shared" si="122"/>
        <v>49541.700000000004</v>
      </c>
      <c r="N2179" s="474">
        <f t="shared" si="121"/>
        <v>37156.275000000001</v>
      </c>
      <c r="P2179" s="488">
        <v>0.75</v>
      </c>
      <c r="R2179" s="474">
        <v>40014.449999999997</v>
      </c>
      <c r="S2179" s="474">
        <v>30279.06</v>
      </c>
      <c r="U2179" s="474">
        <v>40014.449999999997</v>
      </c>
      <c r="V2179" s="474">
        <v>30279.06</v>
      </c>
      <c r="X2179" s="465">
        <v>38109</v>
      </c>
      <c r="Y2179" s="465">
        <v>28837.200000000001</v>
      </c>
      <c r="AA2179" s="474">
        <v>33138.230000000003</v>
      </c>
      <c r="AB2179" s="474">
        <v>25075.81</v>
      </c>
      <c r="AD2179" s="474">
        <v>28815.85</v>
      </c>
      <c r="AE2179" s="474">
        <v>21805.049999999996</v>
      </c>
      <c r="AG2179" s="474">
        <v>28815.85</v>
      </c>
      <c r="AH2179" s="474">
        <v>21805.049999999996</v>
      </c>
      <c r="AP2179" s="535"/>
    </row>
    <row r="2180" spans="1:42" ht="24" customHeight="1" outlineLevel="1" x14ac:dyDescent="0.25">
      <c r="A2180" s="493" t="s">
        <v>13883</v>
      </c>
      <c r="B2180" s="471" t="s">
        <v>16635</v>
      </c>
      <c r="C2180" s="469" t="s">
        <v>4641</v>
      </c>
      <c r="E2180" s="472" t="s">
        <v>16665</v>
      </c>
      <c r="F2180" s="469" t="s">
        <v>4455</v>
      </c>
      <c r="G2180" s="468">
        <v>4.4000000000000004</v>
      </c>
      <c r="H2180" s="468">
        <v>2.88</v>
      </c>
      <c r="I2180" s="468">
        <v>2.5</v>
      </c>
      <c r="M2180" s="474">
        <f t="shared" si="122"/>
        <v>47442.46</v>
      </c>
      <c r="N2180" s="474">
        <f t="shared" si="121"/>
        <v>34158.571199999998</v>
      </c>
      <c r="P2180" s="488">
        <v>0.72</v>
      </c>
      <c r="R2180" s="474">
        <v>38318.910000000003</v>
      </c>
      <c r="S2180" s="474">
        <v>28583.52</v>
      </c>
      <c r="U2180" s="474">
        <v>38318.910000000003</v>
      </c>
      <c r="V2180" s="474">
        <v>28583.52</v>
      </c>
      <c r="X2180" s="465">
        <v>36494.199999999997</v>
      </c>
      <c r="Y2180" s="465">
        <v>27222.400000000001</v>
      </c>
      <c r="AA2180" s="474">
        <v>31734.080000000002</v>
      </c>
      <c r="AB2180" s="474">
        <v>23671.66</v>
      </c>
      <c r="AD2180" s="474">
        <v>27594.85</v>
      </c>
      <c r="AE2180" s="474">
        <v>20584.049999999996</v>
      </c>
      <c r="AG2180" s="474">
        <v>27594.85</v>
      </c>
      <c r="AH2180" s="474">
        <v>20584.049999999996</v>
      </c>
      <c r="AP2180" s="535"/>
    </row>
    <row r="2181" spans="1:42" ht="24" customHeight="1" outlineLevel="1" x14ac:dyDescent="0.25">
      <c r="A2181" s="493" t="s">
        <v>13883</v>
      </c>
      <c r="B2181" s="471" t="s">
        <v>16636</v>
      </c>
      <c r="C2181" s="469" t="s">
        <v>4641</v>
      </c>
      <c r="E2181" s="472" t="s">
        <v>16666</v>
      </c>
      <c r="F2181" s="469" t="s">
        <v>4455</v>
      </c>
      <c r="G2181" s="468">
        <v>4.4000000000000004</v>
      </c>
      <c r="H2181" s="468">
        <v>2.88</v>
      </c>
      <c r="I2181" s="468">
        <v>2.5</v>
      </c>
      <c r="M2181" s="474">
        <f t="shared" si="122"/>
        <v>32232.460000000003</v>
      </c>
      <c r="N2181" s="474">
        <f t="shared" si="121"/>
        <v>20306.449800000002</v>
      </c>
      <c r="P2181" s="488">
        <v>0.63</v>
      </c>
      <c r="R2181" s="474">
        <v>26033.91</v>
      </c>
      <c r="S2181" s="474">
        <v>16298.52</v>
      </c>
      <c r="U2181" s="474">
        <v>26033.91</v>
      </c>
      <c r="V2181" s="474">
        <v>16298.52</v>
      </c>
      <c r="X2181" s="465">
        <v>24794.2</v>
      </c>
      <c r="Y2181" s="465">
        <v>15522.4</v>
      </c>
      <c r="AA2181" s="474">
        <v>21560.2</v>
      </c>
      <c r="AB2181" s="474">
        <v>13497.78</v>
      </c>
      <c r="AD2181" s="474">
        <v>18748</v>
      </c>
      <c r="AE2181" s="474">
        <v>11737.199999999999</v>
      </c>
      <c r="AG2181" s="474">
        <v>18748</v>
      </c>
      <c r="AH2181" s="474">
        <v>11737.199999999999</v>
      </c>
      <c r="AP2181" s="535"/>
    </row>
    <row r="2182" spans="1:42" ht="24" customHeight="1" outlineLevel="1" x14ac:dyDescent="0.25">
      <c r="A2182" s="493" t="s">
        <v>13883</v>
      </c>
      <c r="B2182" s="471" t="s">
        <v>16637</v>
      </c>
      <c r="C2182" s="469" t="s">
        <v>4641</v>
      </c>
      <c r="E2182" s="472" t="s">
        <v>16667</v>
      </c>
      <c r="F2182" s="469" t="s">
        <v>4455</v>
      </c>
      <c r="G2182" s="468">
        <v>4.4000000000000004</v>
      </c>
      <c r="H2182" s="468">
        <v>2.88</v>
      </c>
      <c r="I2182" s="468">
        <v>2.5</v>
      </c>
      <c r="M2182" s="474">
        <f t="shared" si="122"/>
        <v>34051.420000000006</v>
      </c>
      <c r="N2182" s="474">
        <f t="shared" si="121"/>
        <v>21452.394600000003</v>
      </c>
      <c r="P2182" s="488">
        <v>0.63</v>
      </c>
      <c r="R2182" s="474">
        <v>27503.07</v>
      </c>
      <c r="S2182" s="474">
        <v>16501.91</v>
      </c>
      <c r="U2182" s="474">
        <v>27503.07</v>
      </c>
      <c r="V2182" s="474">
        <v>16501.91</v>
      </c>
      <c r="X2182" s="465">
        <v>26193.4</v>
      </c>
      <c r="Y2182" s="465">
        <v>15716.1</v>
      </c>
      <c r="AA2182" s="474">
        <v>22776.9</v>
      </c>
      <c r="AB2182" s="474">
        <v>13666.14</v>
      </c>
      <c r="AD2182" s="474">
        <v>19806</v>
      </c>
      <c r="AE2182" s="474">
        <v>11883.6</v>
      </c>
      <c r="AG2182" s="474">
        <v>19806</v>
      </c>
      <c r="AH2182" s="474">
        <v>11883.6</v>
      </c>
      <c r="AP2182" s="535"/>
    </row>
    <row r="2183" spans="1:42" ht="24" customHeight="1" outlineLevel="1" x14ac:dyDescent="0.25">
      <c r="A2183" s="493" t="s">
        <v>13883</v>
      </c>
      <c r="B2183" s="471" t="s">
        <v>16638</v>
      </c>
      <c r="C2183" s="469" t="s">
        <v>4641</v>
      </c>
      <c r="E2183" s="472" t="s">
        <v>16668</v>
      </c>
      <c r="F2183" s="469" t="s">
        <v>4455</v>
      </c>
      <c r="G2183" s="468">
        <v>4.4000000000000004</v>
      </c>
      <c r="H2183" s="468">
        <v>2.88</v>
      </c>
      <c r="I2183" s="468">
        <v>2.5</v>
      </c>
      <c r="M2183" s="474">
        <f>M2178+6719</f>
        <v>36852.350000000006</v>
      </c>
      <c r="N2183" s="474">
        <f t="shared" si="121"/>
        <v>27639.262500000004</v>
      </c>
      <c r="P2183" s="488">
        <v>0.75</v>
      </c>
      <c r="R2183" s="474">
        <v>0</v>
      </c>
      <c r="S2183" s="474">
        <v>0</v>
      </c>
      <c r="U2183" s="474">
        <v>0</v>
      </c>
      <c r="V2183" s="474">
        <v>0</v>
      </c>
      <c r="X2183" s="465">
        <v>0</v>
      </c>
      <c r="Y2183" s="465">
        <v>0</v>
      </c>
      <c r="AA2183" s="474">
        <v>0</v>
      </c>
      <c r="AB2183" s="474">
        <v>0</v>
      </c>
      <c r="AD2183" s="474"/>
      <c r="AE2183" s="474"/>
      <c r="AG2183" s="474"/>
      <c r="AH2183" s="474"/>
      <c r="AP2183" s="535"/>
    </row>
    <row r="2184" spans="1:42" ht="24" customHeight="1" outlineLevel="1" x14ac:dyDescent="0.25">
      <c r="A2184" s="493"/>
      <c r="B2184" s="471" t="s">
        <v>19898</v>
      </c>
      <c r="C2184" s="469" t="s">
        <v>4641</v>
      </c>
      <c r="E2184" s="472" t="s">
        <v>19899</v>
      </c>
      <c r="F2184" s="469" t="s">
        <v>4455</v>
      </c>
      <c r="G2184" s="468">
        <v>4.4000000000000004</v>
      </c>
      <c r="H2184" s="468">
        <v>2.88</v>
      </c>
      <c r="I2184" s="468">
        <v>2.5</v>
      </c>
      <c r="M2184" s="474">
        <f t="shared" ref="M2184:M2218" si="123">X2184*$O$3</f>
        <v>0</v>
      </c>
      <c r="N2184" s="474">
        <f t="shared" si="121"/>
        <v>0</v>
      </c>
      <c r="P2184" s="488">
        <v>0.75</v>
      </c>
      <c r="R2184" s="474">
        <v>0</v>
      </c>
      <c r="S2184" s="474">
        <v>0</v>
      </c>
      <c r="U2184" s="474">
        <v>0</v>
      </c>
      <c r="V2184" s="474">
        <v>0</v>
      </c>
      <c r="X2184" s="465">
        <v>0</v>
      </c>
      <c r="Y2184" s="465">
        <v>0</v>
      </c>
      <c r="AA2184" s="474">
        <v>0</v>
      </c>
      <c r="AB2184" s="474">
        <v>0</v>
      </c>
      <c r="AD2184" s="474"/>
      <c r="AE2184" s="474"/>
      <c r="AG2184" s="474"/>
      <c r="AH2184" s="474"/>
      <c r="AP2184" s="535"/>
    </row>
    <row r="2185" spans="1:42" s="466" customFormat="1" ht="24" customHeight="1" outlineLevel="1" x14ac:dyDescent="0.25">
      <c r="A2185" s="492" t="s">
        <v>13883</v>
      </c>
      <c r="B2185" s="462" t="s">
        <v>16639</v>
      </c>
      <c r="C2185" s="461" t="s">
        <v>4641</v>
      </c>
      <c r="D2185" s="461"/>
      <c r="E2185" s="466" t="s">
        <v>16663</v>
      </c>
      <c r="F2185" s="461" t="s">
        <v>4455</v>
      </c>
      <c r="G2185" s="464">
        <v>6.6</v>
      </c>
      <c r="H2185" s="464">
        <v>4.3499999999999996</v>
      </c>
      <c r="I2185" s="464">
        <v>3.8</v>
      </c>
      <c r="J2185" s="464"/>
      <c r="K2185" s="461"/>
      <c r="L2185" s="464"/>
      <c r="M2185" s="474">
        <f t="shared" si="123"/>
        <v>39276.25</v>
      </c>
      <c r="N2185" s="474">
        <f t="shared" si="121"/>
        <v>23565.75</v>
      </c>
      <c r="O2185" s="514"/>
      <c r="P2185" s="486">
        <v>0.6</v>
      </c>
      <c r="Q2185" s="514"/>
      <c r="R2185" s="474">
        <v>31723.13</v>
      </c>
      <c r="S2185" s="474">
        <v>19033.88</v>
      </c>
      <c r="T2185" s="514"/>
      <c r="U2185" s="474">
        <v>31723.13</v>
      </c>
      <c r="V2185" s="474">
        <v>19033.88</v>
      </c>
      <c r="W2185" s="514"/>
      <c r="X2185" s="465">
        <v>30212.5</v>
      </c>
      <c r="Y2185" s="465">
        <v>18127.5</v>
      </c>
      <c r="Z2185" s="514"/>
      <c r="AA2185" s="465">
        <v>26271.75</v>
      </c>
      <c r="AB2185" s="465">
        <v>15763.05</v>
      </c>
      <c r="AC2185" s="514"/>
      <c r="AD2185" s="465">
        <v>22845</v>
      </c>
      <c r="AE2185" s="465">
        <v>13707</v>
      </c>
      <c r="AF2185" s="514"/>
      <c r="AG2185" s="465">
        <v>22845</v>
      </c>
      <c r="AH2185" s="465">
        <v>13707</v>
      </c>
      <c r="AI2185" s="530"/>
      <c r="AJ2185" s="533"/>
      <c r="AK2185" s="533"/>
      <c r="AL2185" s="533"/>
      <c r="AM2185" s="533"/>
      <c r="AN2185" s="533"/>
      <c r="AO2185" s="533"/>
      <c r="AP2185" s="534"/>
    </row>
    <row r="2186" spans="1:42" ht="24" customHeight="1" outlineLevel="1" x14ac:dyDescent="0.25">
      <c r="A2186" s="493" t="s">
        <v>13883</v>
      </c>
      <c r="B2186" s="471" t="s">
        <v>16640</v>
      </c>
      <c r="C2186" s="469" t="s">
        <v>4641</v>
      </c>
      <c r="E2186" s="472" t="s">
        <v>16664</v>
      </c>
      <c r="F2186" s="469" t="s">
        <v>4455</v>
      </c>
      <c r="G2186" s="468">
        <v>6.6</v>
      </c>
      <c r="H2186" s="468">
        <v>4.3499999999999996</v>
      </c>
      <c r="I2186" s="468">
        <v>3.8</v>
      </c>
      <c r="M2186" s="474">
        <f t="shared" si="123"/>
        <v>64875.070000000007</v>
      </c>
      <c r="N2186" s="474">
        <f t="shared" si="121"/>
        <v>48656.302500000005</v>
      </c>
      <c r="P2186" s="488">
        <v>0.75</v>
      </c>
      <c r="R2186" s="474">
        <v>52399.1</v>
      </c>
      <c r="S2186" s="474">
        <v>39709.85</v>
      </c>
      <c r="U2186" s="474">
        <v>52399.1</v>
      </c>
      <c r="V2186" s="474">
        <v>39709.85</v>
      </c>
      <c r="X2186" s="465">
        <v>49903.9</v>
      </c>
      <c r="Y2186" s="465">
        <v>37818.9</v>
      </c>
      <c r="AA2186" s="474">
        <v>43394.73</v>
      </c>
      <c r="AB2186" s="474">
        <v>32886.03</v>
      </c>
      <c r="AD2186" s="474">
        <v>37734.550000000003</v>
      </c>
      <c r="AE2186" s="474">
        <v>28596.55</v>
      </c>
      <c r="AG2186" s="474">
        <v>37734.550000000003</v>
      </c>
      <c r="AH2186" s="474">
        <v>28596.55</v>
      </c>
      <c r="AP2186" s="535"/>
    </row>
    <row r="2187" spans="1:42" ht="24" customHeight="1" outlineLevel="1" x14ac:dyDescent="0.25">
      <c r="A2187" s="493" t="s">
        <v>13883</v>
      </c>
      <c r="B2187" s="471" t="s">
        <v>16641</v>
      </c>
      <c r="C2187" s="469" t="s">
        <v>4641</v>
      </c>
      <c r="E2187" s="472" t="s">
        <v>16665</v>
      </c>
      <c r="F2187" s="469" t="s">
        <v>4455</v>
      </c>
      <c r="G2187" s="468">
        <v>6.6</v>
      </c>
      <c r="H2187" s="468">
        <v>4.3499999999999996</v>
      </c>
      <c r="I2187" s="468">
        <v>3.8</v>
      </c>
      <c r="M2187" s="474">
        <f t="shared" si="123"/>
        <v>62012.6</v>
      </c>
      <c r="N2187" s="474">
        <f t="shared" si="121"/>
        <v>44649.072</v>
      </c>
      <c r="P2187" s="488">
        <v>0.72</v>
      </c>
      <c r="R2187" s="474">
        <v>50087.1</v>
      </c>
      <c r="S2187" s="474">
        <v>37397.85</v>
      </c>
      <c r="U2187" s="474">
        <v>50087.1</v>
      </c>
      <c r="V2187" s="474">
        <v>37397.85</v>
      </c>
      <c r="X2187" s="465">
        <v>47702</v>
      </c>
      <c r="Y2187" s="465">
        <v>35617</v>
      </c>
      <c r="AA2187" s="474">
        <v>41479.980000000003</v>
      </c>
      <c r="AB2187" s="474">
        <v>30971.279999999999</v>
      </c>
      <c r="AD2187" s="474">
        <v>36069.550000000003</v>
      </c>
      <c r="AE2187" s="474">
        <v>26931.55</v>
      </c>
      <c r="AG2187" s="474">
        <v>36069.550000000003</v>
      </c>
      <c r="AH2187" s="474">
        <v>26931.55</v>
      </c>
      <c r="AP2187" s="535"/>
    </row>
    <row r="2188" spans="1:42" ht="24" customHeight="1" outlineLevel="1" x14ac:dyDescent="0.25">
      <c r="A2188" s="493" t="s">
        <v>13883</v>
      </c>
      <c r="B2188" s="471" t="s">
        <v>16642</v>
      </c>
      <c r="C2188" s="469" t="s">
        <v>4641</v>
      </c>
      <c r="E2188" s="472" t="s">
        <v>16666</v>
      </c>
      <c r="F2188" s="469" t="s">
        <v>4455</v>
      </c>
      <c r="G2188" s="468">
        <v>6.6</v>
      </c>
      <c r="H2188" s="468">
        <v>4.3499999999999996</v>
      </c>
      <c r="I2188" s="468">
        <v>3.8</v>
      </c>
      <c r="M2188" s="474">
        <f t="shared" si="123"/>
        <v>42138.85</v>
      </c>
      <c r="N2188" s="474">
        <f t="shared" si="121"/>
        <v>26547.4755</v>
      </c>
      <c r="P2188" s="488">
        <v>0.63</v>
      </c>
      <c r="R2188" s="474">
        <v>34035.230000000003</v>
      </c>
      <c r="S2188" s="474">
        <v>21345.98</v>
      </c>
      <c r="U2188" s="474">
        <v>34035.230000000003</v>
      </c>
      <c r="V2188" s="474">
        <v>21345.98</v>
      </c>
      <c r="X2188" s="465">
        <v>32414.5</v>
      </c>
      <c r="Y2188" s="465">
        <v>20329.5</v>
      </c>
      <c r="AA2188" s="474">
        <v>28186.5</v>
      </c>
      <c r="AB2188" s="474">
        <v>17677.8</v>
      </c>
      <c r="AD2188" s="474">
        <v>24510</v>
      </c>
      <c r="AE2188" s="474">
        <v>15372</v>
      </c>
      <c r="AG2188" s="474">
        <v>24510</v>
      </c>
      <c r="AH2188" s="474">
        <v>15372</v>
      </c>
      <c r="AP2188" s="535"/>
    </row>
    <row r="2189" spans="1:42" ht="24" customHeight="1" outlineLevel="1" x14ac:dyDescent="0.25">
      <c r="A2189" s="493" t="s">
        <v>13883</v>
      </c>
      <c r="B2189" s="471" t="s">
        <v>16643</v>
      </c>
      <c r="C2189" s="469" t="s">
        <v>4641</v>
      </c>
      <c r="E2189" s="472" t="s">
        <v>16667</v>
      </c>
      <c r="F2189" s="469" t="s">
        <v>4455</v>
      </c>
      <c r="G2189" s="468">
        <v>6.6</v>
      </c>
      <c r="H2189" s="468">
        <v>4.3499999999999996</v>
      </c>
      <c r="I2189" s="468">
        <v>3.8</v>
      </c>
      <c r="M2189" s="474">
        <f t="shared" si="123"/>
        <v>44382.390000000007</v>
      </c>
      <c r="N2189" s="474">
        <f t="shared" si="121"/>
        <v>27960.905700000003</v>
      </c>
      <c r="P2189" s="488">
        <v>0.63</v>
      </c>
      <c r="R2189" s="474">
        <v>35847.32</v>
      </c>
      <c r="S2189" s="474">
        <v>21508.41</v>
      </c>
      <c r="U2189" s="474">
        <v>35847.32</v>
      </c>
      <c r="V2189" s="474">
        <v>21508.41</v>
      </c>
      <c r="X2189" s="465">
        <v>34140.300000000003</v>
      </c>
      <c r="Y2189" s="465">
        <v>20484.2</v>
      </c>
      <c r="AA2189" s="474">
        <v>29687.25</v>
      </c>
      <c r="AB2189" s="474">
        <v>17812.349999999999</v>
      </c>
      <c r="AD2189" s="474">
        <v>25815</v>
      </c>
      <c r="AE2189" s="474">
        <v>15489</v>
      </c>
      <c r="AG2189" s="474">
        <v>25815</v>
      </c>
      <c r="AH2189" s="474">
        <v>15489</v>
      </c>
      <c r="AP2189" s="535"/>
    </row>
    <row r="2190" spans="1:42" ht="24" customHeight="1" outlineLevel="1" x14ac:dyDescent="0.25">
      <c r="A2190" s="493" t="s">
        <v>13883</v>
      </c>
      <c r="B2190" s="471" t="s">
        <v>16644</v>
      </c>
      <c r="C2190" s="469" t="s">
        <v>4641</v>
      </c>
      <c r="E2190" s="472" t="s">
        <v>16668</v>
      </c>
      <c r="F2190" s="469" t="s">
        <v>4455</v>
      </c>
      <c r="G2190" s="468">
        <v>6.6</v>
      </c>
      <c r="H2190" s="468">
        <v>4.3499999999999996</v>
      </c>
      <c r="I2190" s="468">
        <v>3.8</v>
      </c>
      <c r="M2190" s="474">
        <f t="shared" si="123"/>
        <v>0</v>
      </c>
      <c r="N2190" s="474">
        <f t="shared" si="121"/>
        <v>0</v>
      </c>
      <c r="P2190" s="488">
        <v>0.72</v>
      </c>
      <c r="R2190" s="474">
        <v>0</v>
      </c>
      <c r="S2190" s="474">
        <v>0</v>
      </c>
      <c r="U2190" s="474">
        <v>0</v>
      </c>
      <c r="V2190" s="474">
        <v>0</v>
      </c>
      <c r="X2190" s="465">
        <v>0</v>
      </c>
      <c r="Y2190" s="465">
        <v>0</v>
      </c>
      <c r="AA2190" s="474">
        <v>0</v>
      </c>
      <c r="AB2190" s="474">
        <v>0</v>
      </c>
      <c r="AD2190" s="474"/>
      <c r="AE2190" s="474"/>
      <c r="AG2190" s="474"/>
      <c r="AH2190" s="474"/>
      <c r="AP2190" s="535"/>
    </row>
    <row r="2191" spans="1:42" ht="24" customHeight="1" outlineLevel="1" x14ac:dyDescent="0.25">
      <c r="A2191" s="493"/>
      <c r="B2191" s="471" t="s">
        <v>19900</v>
      </c>
      <c r="C2191" s="469" t="s">
        <v>4641</v>
      </c>
      <c r="E2191" s="472" t="s">
        <v>19899</v>
      </c>
      <c r="F2191" s="469" t="s">
        <v>4455</v>
      </c>
      <c r="G2191" s="468">
        <v>6.6</v>
      </c>
      <c r="H2191" s="468">
        <v>4.3499999999999996</v>
      </c>
      <c r="I2191" s="468">
        <v>3.8</v>
      </c>
      <c r="M2191" s="474">
        <f t="shared" si="123"/>
        <v>0</v>
      </c>
      <c r="N2191" s="474">
        <f t="shared" si="121"/>
        <v>0</v>
      </c>
      <c r="P2191" s="488">
        <v>0.75</v>
      </c>
      <c r="R2191" s="474">
        <v>0</v>
      </c>
      <c r="S2191" s="474">
        <v>0</v>
      </c>
      <c r="U2191" s="474">
        <v>0</v>
      </c>
      <c r="V2191" s="474">
        <v>0</v>
      </c>
      <c r="X2191" s="465">
        <v>0</v>
      </c>
      <c r="Y2191" s="465">
        <v>0</v>
      </c>
      <c r="AA2191" s="474">
        <v>0</v>
      </c>
      <c r="AB2191" s="474">
        <v>0</v>
      </c>
      <c r="AD2191" s="474"/>
      <c r="AE2191" s="474"/>
      <c r="AG2191" s="474"/>
      <c r="AH2191" s="474"/>
      <c r="AP2191" s="535"/>
    </row>
    <row r="2192" spans="1:42" s="466" customFormat="1" ht="24" customHeight="1" outlineLevel="1" x14ac:dyDescent="0.25">
      <c r="A2192" s="492" t="s">
        <v>13883</v>
      </c>
      <c r="B2192" s="462" t="s">
        <v>16645</v>
      </c>
      <c r="C2192" s="461" t="s">
        <v>4641</v>
      </c>
      <c r="D2192" s="461"/>
      <c r="E2192" s="466" t="s">
        <v>16663</v>
      </c>
      <c r="F2192" s="461" t="s">
        <v>4455</v>
      </c>
      <c r="G2192" s="464">
        <v>9</v>
      </c>
      <c r="H2192" s="464">
        <v>4.95</v>
      </c>
      <c r="I2192" s="464">
        <v>5.72</v>
      </c>
      <c r="J2192" s="464"/>
      <c r="K2192" s="461"/>
      <c r="L2192" s="464"/>
      <c r="M2192" s="474">
        <f t="shared" si="123"/>
        <v>60522.8</v>
      </c>
      <c r="N2192" s="474">
        <f t="shared" si="121"/>
        <v>36313.68</v>
      </c>
      <c r="O2192" s="514"/>
      <c r="P2192" s="486">
        <v>0.6</v>
      </c>
      <c r="Q2192" s="514"/>
      <c r="R2192" s="474">
        <v>48883.8</v>
      </c>
      <c r="S2192" s="474">
        <v>29330.28</v>
      </c>
      <c r="T2192" s="514"/>
      <c r="U2192" s="474">
        <v>48883.8</v>
      </c>
      <c r="V2192" s="474">
        <v>29330.28</v>
      </c>
      <c r="W2192" s="514"/>
      <c r="X2192" s="465">
        <v>46556</v>
      </c>
      <c r="Y2192" s="465">
        <v>27933.599999999999</v>
      </c>
      <c r="Z2192" s="514"/>
      <c r="AA2192" s="465">
        <v>40483.449999999997</v>
      </c>
      <c r="AB2192" s="465">
        <v>24290.07</v>
      </c>
      <c r="AC2192" s="514"/>
      <c r="AD2192" s="465">
        <v>35203</v>
      </c>
      <c r="AE2192" s="465">
        <v>21121.8</v>
      </c>
      <c r="AF2192" s="514"/>
      <c r="AG2192" s="465">
        <v>35203</v>
      </c>
      <c r="AH2192" s="465">
        <v>21121.8</v>
      </c>
      <c r="AI2192" s="530"/>
      <c r="AJ2192" s="533"/>
      <c r="AK2192" s="533"/>
      <c r="AL2192" s="533"/>
      <c r="AM2192" s="533"/>
      <c r="AN2192" s="533"/>
      <c r="AO2192" s="533"/>
      <c r="AP2192" s="534"/>
    </row>
    <row r="2193" spans="1:42" ht="24" customHeight="1" outlineLevel="1" x14ac:dyDescent="0.25">
      <c r="A2193" s="493" t="s">
        <v>13883</v>
      </c>
      <c r="B2193" s="471" t="s">
        <v>16646</v>
      </c>
      <c r="C2193" s="469" t="s">
        <v>4641</v>
      </c>
      <c r="E2193" s="472" t="s">
        <v>16664</v>
      </c>
      <c r="F2193" s="469" t="s">
        <v>4455</v>
      </c>
      <c r="G2193" s="468">
        <v>9</v>
      </c>
      <c r="H2193" s="468">
        <v>4.95</v>
      </c>
      <c r="I2193" s="468">
        <v>5.72</v>
      </c>
      <c r="M2193" s="474">
        <f t="shared" si="123"/>
        <v>88434.06</v>
      </c>
      <c r="N2193" s="474">
        <f t="shared" si="121"/>
        <v>66325.544999999998</v>
      </c>
      <c r="P2193" s="488">
        <v>0.75</v>
      </c>
      <c r="R2193" s="474">
        <v>71427.509999999995</v>
      </c>
      <c r="S2193" s="474">
        <v>51873.99</v>
      </c>
      <c r="U2193" s="474">
        <v>71427.509999999995</v>
      </c>
      <c r="V2193" s="474">
        <v>51873.99</v>
      </c>
      <c r="X2193" s="465">
        <v>68026.2</v>
      </c>
      <c r="Y2193" s="465">
        <v>49403.8</v>
      </c>
      <c r="AA2193" s="474">
        <v>59153.24</v>
      </c>
      <c r="AB2193" s="474">
        <v>42959.86</v>
      </c>
      <c r="AD2193" s="474">
        <v>51437.599999999999</v>
      </c>
      <c r="AE2193" s="474">
        <v>37356.399999999994</v>
      </c>
      <c r="AG2193" s="474">
        <v>51437.599999999999</v>
      </c>
      <c r="AH2193" s="474">
        <v>37356.399999999994</v>
      </c>
      <c r="AP2193" s="535"/>
    </row>
    <row r="2194" spans="1:42" ht="24" customHeight="1" outlineLevel="1" x14ac:dyDescent="0.25">
      <c r="A2194" s="493" t="s">
        <v>13883</v>
      </c>
      <c r="B2194" s="471" t="s">
        <v>16647</v>
      </c>
      <c r="C2194" s="469" t="s">
        <v>4641</v>
      </c>
      <c r="E2194" s="472" t="s">
        <v>16665</v>
      </c>
      <c r="F2194" s="469" t="s">
        <v>4455</v>
      </c>
      <c r="G2194" s="468">
        <v>9</v>
      </c>
      <c r="H2194" s="468">
        <v>4.95</v>
      </c>
      <c r="I2194" s="468">
        <v>5.72</v>
      </c>
      <c r="M2194" s="474">
        <f t="shared" si="123"/>
        <v>84808.23</v>
      </c>
      <c r="N2194" s="474">
        <f t="shared" si="121"/>
        <v>61061.925599999995</v>
      </c>
      <c r="P2194" s="488">
        <v>0.72</v>
      </c>
      <c r="R2194" s="474">
        <v>68498.960000000006</v>
      </c>
      <c r="S2194" s="474">
        <v>48945.440000000002</v>
      </c>
      <c r="U2194" s="474">
        <v>68498.960000000006</v>
      </c>
      <c r="V2194" s="474">
        <v>48945.440000000002</v>
      </c>
      <c r="X2194" s="465">
        <v>65237.1</v>
      </c>
      <c r="Y2194" s="465">
        <v>46614.7</v>
      </c>
      <c r="AA2194" s="474">
        <v>56727.89</v>
      </c>
      <c r="AB2194" s="474">
        <v>40534.51</v>
      </c>
      <c r="AD2194" s="474">
        <v>49328.6</v>
      </c>
      <c r="AE2194" s="474">
        <v>35247.399999999994</v>
      </c>
      <c r="AG2194" s="474">
        <v>49328.6</v>
      </c>
      <c r="AH2194" s="474">
        <v>35247.399999999994</v>
      </c>
      <c r="AP2194" s="535"/>
    </row>
    <row r="2195" spans="1:42" ht="24" customHeight="1" outlineLevel="1" x14ac:dyDescent="0.25">
      <c r="A2195" s="493" t="s">
        <v>13883</v>
      </c>
      <c r="B2195" s="471" t="s">
        <v>16648</v>
      </c>
      <c r="C2195" s="469" t="s">
        <v>4641</v>
      </c>
      <c r="E2195" s="472" t="s">
        <v>16666</v>
      </c>
      <c r="F2195" s="469" t="s">
        <v>4455</v>
      </c>
      <c r="G2195" s="468">
        <v>9</v>
      </c>
      <c r="H2195" s="468">
        <v>4.95</v>
      </c>
      <c r="I2195" s="468">
        <v>5.72</v>
      </c>
      <c r="M2195" s="474">
        <f t="shared" si="123"/>
        <v>64148.63</v>
      </c>
      <c r="N2195" s="474">
        <f t="shared" si="121"/>
        <v>40413.636899999998</v>
      </c>
      <c r="P2195" s="488">
        <v>0.63</v>
      </c>
      <c r="R2195" s="474">
        <v>51812.36</v>
      </c>
      <c r="S2195" s="474">
        <v>32258.84</v>
      </c>
      <c r="U2195" s="474">
        <v>51812.36</v>
      </c>
      <c r="V2195" s="474">
        <v>32258.84</v>
      </c>
      <c r="X2195" s="465">
        <v>49345.1</v>
      </c>
      <c r="Y2195" s="465">
        <v>30722.7</v>
      </c>
      <c r="AA2195" s="474">
        <v>42908.800000000003</v>
      </c>
      <c r="AB2195" s="474">
        <v>26715.42</v>
      </c>
      <c r="AD2195" s="474">
        <v>37312</v>
      </c>
      <c r="AE2195" s="474">
        <v>23230.799999999999</v>
      </c>
      <c r="AG2195" s="474">
        <v>37312</v>
      </c>
      <c r="AH2195" s="474">
        <v>23230.799999999999</v>
      </c>
      <c r="AP2195" s="535"/>
    </row>
    <row r="2196" spans="1:42" ht="24" customHeight="1" outlineLevel="1" x14ac:dyDescent="0.25">
      <c r="A2196" s="493" t="s">
        <v>13883</v>
      </c>
      <c r="B2196" s="471" t="s">
        <v>16649</v>
      </c>
      <c r="C2196" s="469" t="s">
        <v>4641</v>
      </c>
      <c r="E2196" s="472" t="s">
        <v>16667</v>
      </c>
      <c r="F2196" s="469" t="s">
        <v>4455</v>
      </c>
      <c r="G2196" s="468">
        <v>9</v>
      </c>
      <c r="H2196" s="468">
        <v>4.95</v>
      </c>
      <c r="I2196" s="468">
        <v>5.72</v>
      </c>
      <c r="M2196" s="474">
        <f t="shared" si="123"/>
        <v>68391.83</v>
      </c>
      <c r="N2196" s="474">
        <f t="shared" si="121"/>
        <v>43086.852899999998</v>
      </c>
      <c r="P2196" s="488">
        <v>0.63</v>
      </c>
      <c r="R2196" s="474">
        <v>55239.56</v>
      </c>
      <c r="S2196" s="474">
        <v>33143.67</v>
      </c>
      <c r="U2196" s="474">
        <v>55239.56</v>
      </c>
      <c r="V2196" s="474">
        <v>33143.67</v>
      </c>
      <c r="X2196" s="465">
        <v>52609.1</v>
      </c>
      <c r="Y2196" s="465">
        <v>31565.4</v>
      </c>
      <c r="AA2196" s="474">
        <v>45747</v>
      </c>
      <c r="AB2196" s="474">
        <v>27448.2</v>
      </c>
      <c r="AD2196" s="474">
        <v>39780</v>
      </c>
      <c r="AE2196" s="474">
        <v>23868</v>
      </c>
      <c r="AG2196" s="474">
        <v>39780</v>
      </c>
      <c r="AH2196" s="474">
        <v>23868</v>
      </c>
      <c r="AP2196" s="535"/>
    </row>
    <row r="2197" spans="1:42" ht="24" customHeight="1" outlineLevel="1" x14ac:dyDescent="0.25">
      <c r="A2197" s="493" t="s">
        <v>13883</v>
      </c>
      <c r="B2197" s="471" t="s">
        <v>16650</v>
      </c>
      <c r="C2197" s="469" t="s">
        <v>4641</v>
      </c>
      <c r="E2197" s="472" t="s">
        <v>16668</v>
      </c>
      <c r="F2197" s="469" t="s">
        <v>4455</v>
      </c>
      <c r="G2197" s="468">
        <v>9</v>
      </c>
      <c r="H2197" s="468">
        <v>4.95</v>
      </c>
      <c r="I2197" s="468">
        <v>5.72</v>
      </c>
      <c r="M2197" s="474">
        <f t="shared" si="123"/>
        <v>0</v>
      </c>
      <c r="N2197" s="474">
        <f t="shared" si="121"/>
        <v>0</v>
      </c>
      <c r="P2197" s="488">
        <v>0.72</v>
      </c>
      <c r="R2197" s="474">
        <v>0</v>
      </c>
      <c r="S2197" s="474">
        <v>0</v>
      </c>
      <c r="U2197" s="474">
        <v>0</v>
      </c>
      <c r="V2197" s="474">
        <v>0</v>
      </c>
      <c r="X2197" s="465">
        <v>0</v>
      </c>
      <c r="Y2197" s="465">
        <v>0</v>
      </c>
      <c r="AA2197" s="474">
        <v>0</v>
      </c>
      <c r="AB2197" s="474">
        <v>0</v>
      </c>
      <c r="AD2197" s="474"/>
      <c r="AE2197" s="474"/>
      <c r="AG2197" s="474"/>
      <c r="AH2197" s="474"/>
      <c r="AP2197" s="535"/>
    </row>
    <row r="2198" spans="1:42" ht="24" customHeight="1" outlineLevel="1" x14ac:dyDescent="0.25">
      <c r="A2198" s="493"/>
      <c r="B2198" s="471" t="s">
        <v>19901</v>
      </c>
      <c r="C2198" s="469" t="s">
        <v>4641</v>
      </c>
      <c r="E2198" s="472" t="s">
        <v>19899</v>
      </c>
      <c r="F2198" s="469" t="s">
        <v>4455</v>
      </c>
      <c r="G2198" s="468">
        <v>9</v>
      </c>
      <c r="H2198" s="468">
        <v>4.95</v>
      </c>
      <c r="I2198" s="468">
        <v>5.72</v>
      </c>
      <c r="M2198" s="474">
        <f t="shared" si="123"/>
        <v>0</v>
      </c>
      <c r="N2198" s="474">
        <f t="shared" si="121"/>
        <v>0</v>
      </c>
      <c r="P2198" s="488">
        <v>0.75</v>
      </c>
      <c r="R2198" s="474">
        <v>0</v>
      </c>
      <c r="S2198" s="474">
        <v>0</v>
      </c>
      <c r="U2198" s="474">
        <v>0</v>
      </c>
      <c r="V2198" s="474">
        <v>0</v>
      </c>
      <c r="X2198" s="465">
        <v>0</v>
      </c>
      <c r="Y2198" s="465">
        <v>0</v>
      </c>
      <c r="AA2198" s="474">
        <v>0</v>
      </c>
      <c r="AB2198" s="474">
        <v>0</v>
      </c>
      <c r="AD2198" s="474"/>
      <c r="AE2198" s="474"/>
      <c r="AG2198" s="474"/>
      <c r="AH2198" s="474"/>
      <c r="AP2198" s="535"/>
    </row>
    <row r="2199" spans="1:42" s="466" customFormat="1" ht="24" customHeight="1" outlineLevel="1" x14ac:dyDescent="0.25">
      <c r="A2199" s="492" t="s">
        <v>13883</v>
      </c>
      <c r="B2199" s="462" t="s">
        <v>16651</v>
      </c>
      <c r="C2199" s="461" t="s">
        <v>4641</v>
      </c>
      <c r="D2199" s="461"/>
      <c r="E2199" s="466" t="s">
        <v>16663</v>
      </c>
      <c r="F2199" s="461" t="s">
        <v>4455</v>
      </c>
      <c r="G2199" s="464">
        <v>12</v>
      </c>
      <c r="H2199" s="464">
        <v>6.55</v>
      </c>
      <c r="I2199" s="464">
        <v>7.55</v>
      </c>
      <c r="J2199" s="464"/>
      <c r="K2199" s="461"/>
      <c r="L2199" s="464"/>
      <c r="M2199" s="474">
        <f t="shared" si="123"/>
        <v>77815.009999999995</v>
      </c>
      <c r="N2199" s="474">
        <f t="shared" si="121"/>
        <v>46689.005999999994</v>
      </c>
      <c r="O2199" s="514"/>
      <c r="P2199" s="486">
        <v>0.6</v>
      </c>
      <c r="Q2199" s="514"/>
      <c r="R2199" s="474">
        <v>62850.59</v>
      </c>
      <c r="S2199" s="474">
        <v>37710.33</v>
      </c>
      <c r="T2199" s="514"/>
      <c r="U2199" s="474">
        <v>62850.59</v>
      </c>
      <c r="V2199" s="474">
        <v>37710.33</v>
      </c>
      <c r="W2199" s="514"/>
      <c r="X2199" s="465">
        <v>59857.7</v>
      </c>
      <c r="Y2199" s="465">
        <v>35914.6</v>
      </c>
      <c r="Z2199" s="514"/>
      <c r="AA2199" s="465">
        <v>52050.15</v>
      </c>
      <c r="AB2199" s="465">
        <v>31230.09</v>
      </c>
      <c r="AC2199" s="514"/>
      <c r="AD2199" s="465">
        <v>45261</v>
      </c>
      <c r="AE2199" s="465">
        <v>27156.6</v>
      </c>
      <c r="AF2199" s="514"/>
      <c r="AG2199" s="465">
        <v>45261</v>
      </c>
      <c r="AH2199" s="465">
        <v>27156.6</v>
      </c>
      <c r="AI2199" s="530"/>
      <c r="AJ2199" s="533"/>
      <c r="AK2199" s="533"/>
      <c r="AL2199" s="533"/>
      <c r="AM2199" s="533"/>
      <c r="AN2199" s="533"/>
      <c r="AO2199" s="533"/>
      <c r="AP2199" s="534"/>
    </row>
    <row r="2200" spans="1:42" ht="24" customHeight="1" outlineLevel="1" x14ac:dyDescent="0.25">
      <c r="A2200" s="493" t="s">
        <v>13883</v>
      </c>
      <c r="B2200" s="471" t="s">
        <v>16652</v>
      </c>
      <c r="C2200" s="469" t="s">
        <v>4641</v>
      </c>
      <c r="E2200" s="472" t="s">
        <v>16664</v>
      </c>
      <c r="F2200" s="469" t="s">
        <v>4455</v>
      </c>
      <c r="G2200" s="468">
        <v>12</v>
      </c>
      <c r="H2200" s="468">
        <v>6.55</v>
      </c>
      <c r="I2200" s="468">
        <v>7.55</v>
      </c>
      <c r="M2200" s="474">
        <f t="shared" si="123"/>
        <v>122478.2</v>
      </c>
      <c r="N2200" s="474">
        <f t="shared" si="121"/>
        <v>91858.65</v>
      </c>
      <c r="P2200" s="488">
        <v>0.75</v>
      </c>
      <c r="R2200" s="474">
        <v>98924.7</v>
      </c>
      <c r="S2200" s="474">
        <v>73784.45</v>
      </c>
      <c r="U2200" s="474">
        <v>98924.7</v>
      </c>
      <c r="V2200" s="474">
        <v>73784.45</v>
      </c>
      <c r="X2200" s="465">
        <v>94214</v>
      </c>
      <c r="Y2200" s="465">
        <v>70270.899999999994</v>
      </c>
      <c r="AA2200" s="474">
        <v>81925.2</v>
      </c>
      <c r="AB2200" s="474">
        <v>61105.14</v>
      </c>
      <c r="AD2200" s="474">
        <v>71239.3</v>
      </c>
      <c r="AE2200" s="474">
        <v>53134.899999999994</v>
      </c>
      <c r="AG2200" s="474">
        <v>71239.3</v>
      </c>
      <c r="AH2200" s="474">
        <v>53134.899999999994</v>
      </c>
      <c r="AP2200" s="535"/>
    </row>
    <row r="2201" spans="1:42" ht="24" customHeight="1" outlineLevel="1" x14ac:dyDescent="0.25">
      <c r="A2201" s="493" t="s">
        <v>13883</v>
      </c>
      <c r="B2201" s="471" t="s">
        <v>16653</v>
      </c>
      <c r="C2201" s="469" t="s">
        <v>4641</v>
      </c>
      <c r="E2201" s="472" t="s">
        <v>16665</v>
      </c>
      <c r="F2201" s="469" t="s">
        <v>4455</v>
      </c>
      <c r="G2201" s="468">
        <v>12</v>
      </c>
      <c r="H2201" s="468">
        <v>6.55</v>
      </c>
      <c r="I2201" s="468">
        <v>7.55</v>
      </c>
      <c r="M2201" s="474">
        <f t="shared" si="123"/>
        <v>117643.63</v>
      </c>
      <c r="N2201" s="474">
        <f t="shared" si="121"/>
        <v>84703.4136</v>
      </c>
      <c r="P2201" s="488">
        <v>0.72</v>
      </c>
      <c r="R2201" s="474">
        <v>95019.86</v>
      </c>
      <c r="S2201" s="474">
        <v>69879.600000000006</v>
      </c>
      <c r="U2201" s="474">
        <v>95019.86</v>
      </c>
      <c r="V2201" s="474">
        <v>69879.600000000006</v>
      </c>
      <c r="X2201" s="465">
        <v>90495.1</v>
      </c>
      <c r="Y2201" s="465">
        <v>66552</v>
      </c>
      <c r="AA2201" s="474">
        <v>78691.399999999994</v>
      </c>
      <c r="AB2201" s="474">
        <v>57871.34</v>
      </c>
      <c r="AD2201" s="474">
        <v>68427.3</v>
      </c>
      <c r="AE2201" s="474">
        <v>50322.899999999994</v>
      </c>
      <c r="AG2201" s="474">
        <v>68427.3</v>
      </c>
      <c r="AH2201" s="474">
        <v>50322.899999999994</v>
      </c>
      <c r="AP2201" s="535"/>
    </row>
    <row r="2202" spans="1:42" ht="24" customHeight="1" outlineLevel="1" x14ac:dyDescent="0.25">
      <c r="A2202" s="493" t="s">
        <v>13883</v>
      </c>
      <c r="B2202" s="471" t="s">
        <v>16654</v>
      </c>
      <c r="C2202" s="469" t="s">
        <v>4641</v>
      </c>
      <c r="E2202" s="472" t="s">
        <v>16666</v>
      </c>
      <c r="F2202" s="469" t="s">
        <v>4455</v>
      </c>
      <c r="G2202" s="468">
        <v>12</v>
      </c>
      <c r="H2202" s="468">
        <v>6.55</v>
      </c>
      <c r="I2202" s="468">
        <v>7.55</v>
      </c>
      <c r="M2202" s="474">
        <f t="shared" si="123"/>
        <v>83302.83</v>
      </c>
      <c r="N2202" s="474">
        <f t="shared" si="121"/>
        <v>52480.782899999998</v>
      </c>
      <c r="P2202" s="488">
        <v>0.63</v>
      </c>
      <c r="R2202" s="474">
        <v>67283.06</v>
      </c>
      <c r="S2202" s="474">
        <v>42142.8</v>
      </c>
      <c r="U2202" s="474">
        <v>67283.06</v>
      </c>
      <c r="V2202" s="474">
        <v>42142.8</v>
      </c>
      <c r="X2202" s="465">
        <v>64079.1</v>
      </c>
      <c r="Y2202" s="465">
        <v>40136</v>
      </c>
      <c r="AA2202" s="474">
        <v>55720.95</v>
      </c>
      <c r="AB2202" s="474">
        <v>34900.89</v>
      </c>
      <c r="AD2202" s="474">
        <v>48453</v>
      </c>
      <c r="AE2202" s="474">
        <v>30348.6</v>
      </c>
      <c r="AG2202" s="474">
        <v>48073</v>
      </c>
      <c r="AH2202" s="474">
        <v>29968.6</v>
      </c>
      <c r="AP2202" s="535"/>
    </row>
    <row r="2203" spans="1:42" ht="24" customHeight="1" outlineLevel="1" x14ac:dyDescent="0.25">
      <c r="A2203" s="493" t="s">
        <v>13883</v>
      </c>
      <c r="B2203" s="471" t="s">
        <v>16655</v>
      </c>
      <c r="C2203" s="469" t="s">
        <v>4641</v>
      </c>
      <c r="E2203" s="472" t="s">
        <v>16667</v>
      </c>
      <c r="F2203" s="469" t="s">
        <v>4455</v>
      </c>
      <c r="G2203" s="468">
        <v>12</v>
      </c>
      <c r="H2203" s="468">
        <v>6.55</v>
      </c>
      <c r="I2203" s="468">
        <v>7.55</v>
      </c>
      <c r="M2203" s="474">
        <f t="shared" si="123"/>
        <v>87931.090000000011</v>
      </c>
      <c r="N2203" s="474">
        <f t="shared" si="121"/>
        <v>55396.586700000007</v>
      </c>
      <c r="P2203" s="488">
        <v>0.63</v>
      </c>
      <c r="R2203" s="474">
        <v>71021.27</v>
      </c>
      <c r="S2203" s="474">
        <v>42612.78</v>
      </c>
      <c r="U2203" s="474">
        <v>71021.27</v>
      </c>
      <c r="V2203" s="474">
        <v>42612.78</v>
      </c>
      <c r="X2203" s="465">
        <v>67639.3</v>
      </c>
      <c r="Y2203" s="465">
        <v>40583.599999999999</v>
      </c>
      <c r="AA2203" s="474">
        <v>58816.75</v>
      </c>
      <c r="AB2203" s="474">
        <v>35290.050000000003</v>
      </c>
      <c r="AD2203" s="474">
        <v>51145</v>
      </c>
      <c r="AE2203" s="474">
        <v>30687</v>
      </c>
      <c r="AG2203" s="474">
        <v>51145</v>
      </c>
      <c r="AH2203" s="474">
        <v>30687</v>
      </c>
      <c r="AP2203" s="535"/>
    </row>
    <row r="2204" spans="1:42" ht="24" customHeight="1" outlineLevel="1" x14ac:dyDescent="0.25">
      <c r="A2204" s="493" t="s">
        <v>13883</v>
      </c>
      <c r="B2204" s="471" t="s">
        <v>16656</v>
      </c>
      <c r="C2204" s="469" t="s">
        <v>4641</v>
      </c>
      <c r="E2204" s="472" t="s">
        <v>16668</v>
      </c>
      <c r="F2204" s="469" t="s">
        <v>4455</v>
      </c>
      <c r="G2204" s="468">
        <v>12</v>
      </c>
      <c r="H2204" s="468">
        <v>6.55</v>
      </c>
      <c r="I2204" s="468">
        <v>7.55</v>
      </c>
      <c r="M2204" s="474">
        <f t="shared" si="123"/>
        <v>84416.930000000008</v>
      </c>
      <c r="N2204" s="474">
        <f t="shared" si="121"/>
        <v>60780.189600000005</v>
      </c>
      <c r="P2204" s="488">
        <v>0.72</v>
      </c>
      <c r="R2204" s="474">
        <v>68182.91</v>
      </c>
      <c r="S2204" s="474">
        <v>43042.65</v>
      </c>
      <c r="U2204" s="474">
        <v>68182.91</v>
      </c>
      <c r="V2204" s="474">
        <v>43042.65</v>
      </c>
      <c r="X2204" s="465">
        <v>64936.1</v>
      </c>
      <c r="Y2204" s="465">
        <v>40993</v>
      </c>
      <c r="AA2204" s="474">
        <v>56466.15</v>
      </c>
      <c r="AB2204" s="474">
        <v>35646.089999999997</v>
      </c>
      <c r="AD2204" s="474">
        <v>49101</v>
      </c>
      <c r="AE2204" s="474">
        <v>30996.6</v>
      </c>
      <c r="AG2204" s="474"/>
      <c r="AH2204" s="474"/>
      <c r="AP2204" s="535"/>
    </row>
    <row r="2205" spans="1:42" ht="24" customHeight="1" outlineLevel="1" x14ac:dyDescent="0.25">
      <c r="A2205" s="493"/>
      <c r="B2205" s="471" t="s">
        <v>19902</v>
      </c>
      <c r="C2205" s="469" t="s">
        <v>4641</v>
      </c>
      <c r="E2205" s="472" t="s">
        <v>19899</v>
      </c>
      <c r="F2205" s="469" t="s">
        <v>4455</v>
      </c>
      <c r="G2205" s="468">
        <v>12</v>
      </c>
      <c r="H2205" s="468">
        <v>6.55</v>
      </c>
      <c r="I2205" s="468">
        <v>7.55</v>
      </c>
      <c r="M2205" s="474">
        <f t="shared" si="123"/>
        <v>89904.75</v>
      </c>
      <c r="N2205" s="474">
        <f t="shared" si="121"/>
        <v>67428.5625</v>
      </c>
      <c r="P2205" s="488">
        <v>0.75</v>
      </c>
      <c r="R2205" s="474">
        <v>72615.38</v>
      </c>
      <c r="S2205" s="474">
        <v>47475.12</v>
      </c>
      <c r="U2205" s="474">
        <v>72615.38</v>
      </c>
      <c r="V2205" s="474">
        <v>47475.12</v>
      </c>
      <c r="X2205" s="465">
        <v>69157.5</v>
      </c>
      <c r="Y2205" s="465">
        <v>45214.400000000001</v>
      </c>
      <c r="AA2205" s="474">
        <v>60136.95</v>
      </c>
      <c r="AB2205" s="474">
        <v>39316.89</v>
      </c>
      <c r="AD2205" s="474">
        <v>52293</v>
      </c>
      <c r="AE2205" s="474">
        <v>34188.6</v>
      </c>
      <c r="AG2205" s="474"/>
      <c r="AH2205" s="474"/>
      <c r="AP2205" s="535"/>
    </row>
    <row r="2206" spans="1:42" s="466" customFormat="1" ht="24" customHeight="1" outlineLevel="1" x14ac:dyDescent="0.25">
      <c r="A2206" s="492" t="s">
        <v>13883</v>
      </c>
      <c r="B2206" s="462" t="s">
        <v>16657</v>
      </c>
      <c r="C2206" s="461" t="s">
        <v>4641</v>
      </c>
      <c r="D2206" s="461"/>
      <c r="E2206" s="466" t="s">
        <v>16663</v>
      </c>
      <c r="F2206" s="461" t="s">
        <v>4455</v>
      </c>
      <c r="G2206" s="464">
        <v>15</v>
      </c>
      <c r="H2206" s="464">
        <v>8.1999999999999993</v>
      </c>
      <c r="I2206" s="464">
        <v>9.5</v>
      </c>
      <c r="J2206" s="464">
        <v>14500</v>
      </c>
      <c r="K2206" s="461"/>
      <c r="L2206" s="464"/>
      <c r="M2206" s="474">
        <f t="shared" si="123"/>
        <v>98970.3</v>
      </c>
      <c r="N2206" s="474">
        <f t="shared" si="121"/>
        <v>59382.18</v>
      </c>
      <c r="O2206" s="514"/>
      <c r="P2206" s="486">
        <v>0.6</v>
      </c>
      <c r="Q2206" s="514"/>
      <c r="R2206" s="474">
        <v>79937.55</v>
      </c>
      <c r="S2206" s="474">
        <v>47962.53</v>
      </c>
      <c r="T2206" s="514"/>
      <c r="U2206" s="474">
        <v>79937.55</v>
      </c>
      <c r="V2206" s="474">
        <v>47962.53</v>
      </c>
      <c r="W2206" s="514"/>
      <c r="X2206" s="465">
        <v>76131</v>
      </c>
      <c r="Y2206" s="465">
        <v>45678.6</v>
      </c>
      <c r="Z2206" s="514"/>
      <c r="AA2206" s="465">
        <v>66200.899999999994</v>
      </c>
      <c r="AB2206" s="465">
        <v>39720.54</v>
      </c>
      <c r="AC2206" s="514"/>
      <c r="AD2206" s="465">
        <v>57566</v>
      </c>
      <c r="AE2206" s="465">
        <v>34539.599999999999</v>
      </c>
      <c r="AF2206" s="514"/>
      <c r="AG2206" s="465">
        <v>57566</v>
      </c>
      <c r="AH2206" s="465">
        <v>34539.599999999999</v>
      </c>
      <c r="AI2206" s="530"/>
      <c r="AJ2206" s="533"/>
      <c r="AK2206" s="533"/>
      <c r="AL2206" s="533"/>
      <c r="AM2206" s="533"/>
      <c r="AN2206" s="533"/>
      <c r="AO2206" s="533"/>
      <c r="AP2206" s="534"/>
    </row>
    <row r="2207" spans="1:42" ht="24" customHeight="1" outlineLevel="1" x14ac:dyDescent="0.25">
      <c r="A2207" s="493" t="s">
        <v>13883</v>
      </c>
      <c r="B2207" s="471" t="s">
        <v>16658</v>
      </c>
      <c r="C2207" s="469" t="s">
        <v>4641</v>
      </c>
      <c r="E2207" s="472" t="s">
        <v>16664</v>
      </c>
      <c r="F2207" s="469" t="s">
        <v>4455</v>
      </c>
      <c r="G2207" s="468">
        <v>15</v>
      </c>
      <c r="H2207" s="468">
        <v>8.1999999999999993</v>
      </c>
      <c r="I2207" s="468">
        <v>9.5</v>
      </c>
      <c r="M2207" s="474">
        <f t="shared" si="123"/>
        <v>154291.01999999999</v>
      </c>
      <c r="N2207" s="474">
        <f t="shared" ref="N2207:N2270" si="124">M2207*P2207</f>
        <v>115718.26499999998</v>
      </c>
      <c r="P2207" s="488">
        <v>0.75</v>
      </c>
      <c r="R2207" s="474">
        <v>124619.67</v>
      </c>
      <c r="S2207" s="474">
        <v>92644.65</v>
      </c>
      <c r="U2207" s="474">
        <v>124619.67</v>
      </c>
      <c r="V2207" s="474">
        <v>92644.65</v>
      </c>
      <c r="X2207" s="465">
        <v>118685.4</v>
      </c>
      <c r="Y2207" s="465">
        <v>88233</v>
      </c>
      <c r="AA2207" s="474">
        <v>103204.68</v>
      </c>
      <c r="AB2207" s="474">
        <v>76724.320000000007</v>
      </c>
      <c r="AD2207" s="474">
        <v>89743.2</v>
      </c>
      <c r="AE2207" s="474">
        <v>66716.800000000003</v>
      </c>
      <c r="AG2207" s="474">
        <v>89743.2</v>
      </c>
      <c r="AH2207" s="474">
        <v>66716.800000000003</v>
      </c>
      <c r="AP2207" s="535"/>
    </row>
    <row r="2208" spans="1:42" ht="24" customHeight="1" outlineLevel="1" x14ac:dyDescent="0.25">
      <c r="A2208" s="493" t="s">
        <v>13883</v>
      </c>
      <c r="B2208" s="471" t="s">
        <v>16659</v>
      </c>
      <c r="C2208" s="469" t="s">
        <v>4641</v>
      </c>
      <c r="E2208" s="472" t="s">
        <v>16665</v>
      </c>
      <c r="F2208" s="469" t="s">
        <v>4455</v>
      </c>
      <c r="G2208" s="468">
        <v>15</v>
      </c>
      <c r="H2208" s="468">
        <v>8.1999999999999993</v>
      </c>
      <c r="I2208" s="468">
        <v>9.5</v>
      </c>
      <c r="M2208" s="474">
        <f t="shared" si="123"/>
        <v>148247.84</v>
      </c>
      <c r="N2208" s="474">
        <f t="shared" si="124"/>
        <v>106738.4448</v>
      </c>
      <c r="P2208" s="488">
        <v>0.72</v>
      </c>
      <c r="R2208" s="474">
        <v>119738.64</v>
      </c>
      <c r="S2208" s="474">
        <v>87763.62</v>
      </c>
      <c r="U2208" s="474">
        <v>119738.64</v>
      </c>
      <c r="V2208" s="474">
        <v>87763.62</v>
      </c>
      <c r="X2208" s="465">
        <v>114036.8</v>
      </c>
      <c r="Y2208" s="465">
        <v>83584.399999999994</v>
      </c>
      <c r="AA2208" s="474">
        <v>99162.43</v>
      </c>
      <c r="AB2208" s="474">
        <v>72682.070000000007</v>
      </c>
      <c r="AD2208" s="474">
        <v>86228.2</v>
      </c>
      <c r="AE2208" s="474">
        <v>63201.8</v>
      </c>
      <c r="AG2208" s="474">
        <v>86228.2</v>
      </c>
      <c r="AH2208" s="474">
        <v>63201.8</v>
      </c>
      <c r="AP2208" s="535"/>
    </row>
    <row r="2209" spans="1:42" ht="24" customHeight="1" outlineLevel="1" x14ac:dyDescent="0.25">
      <c r="A2209" s="493" t="s">
        <v>13883</v>
      </c>
      <c r="B2209" s="471" t="s">
        <v>16660</v>
      </c>
      <c r="C2209" s="469" t="s">
        <v>4641</v>
      </c>
      <c r="E2209" s="472" t="s">
        <v>16666</v>
      </c>
      <c r="F2209" s="469" t="s">
        <v>4455</v>
      </c>
      <c r="G2209" s="468">
        <v>15</v>
      </c>
      <c r="H2209" s="468">
        <v>8.1999999999999993</v>
      </c>
      <c r="I2209" s="468">
        <v>9.5</v>
      </c>
      <c r="M2209" s="474">
        <f t="shared" si="123"/>
        <v>105830.14000000001</v>
      </c>
      <c r="N2209" s="474">
        <f t="shared" si="124"/>
        <v>66672.988200000007</v>
      </c>
      <c r="P2209" s="488">
        <v>0.63</v>
      </c>
      <c r="R2209" s="474">
        <v>85478.19</v>
      </c>
      <c r="S2209" s="474">
        <v>53503.17</v>
      </c>
      <c r="U2209" s="474">
        <v>85478.19</v>
      </c>
      <c r="V2209" s="474">
        <v>53503.17</v>
      </c>
      <c r="X2209" s="465">
        <v>81407.8</v>
      </c>
      <c r="Y2209" s="465">
        <v>50955.4</v>
      </c>
      <c r="AA2209" s="474">
        <v>70789.399999999994</v>
      </c>
      <c r="AB2209" s="474">
        <v>44309.04</v>
      </c>
      <c r="AD2209" s="474">
        <v>61556</v>
      </c>
      <c r="AE2209" s="474">
        <v>38529.599999999999</v>
      </c>
      <c r="AG2209" s="474">
        <v>61081</v>
      </c>
      <c r="AH2209" s="474">
        <v>38054.6</v>
      </c>
      <c r="AP2209" s="535"/>
    </row>
    <row r="2210" spans="1:42" ht="24" customHeight="1" outlineLevel="1" x14ac:dyDescent="0.25">
      <c r="A2210" s="493" t="s">
        <v>13883</v>
      </c>
      <c r="B2210" s="471" t="s">
        <v>16661</v>
      </c>
      <c r="C2210" s="469" t="s">
        <v>4641</v>
      </c>
      <c r="E2210" s="472" t="s">
        <v>16667</v>
      </c>
      <c r="F2210" s="469" t="s">
        <v>4455</v>
      </c>
      <c r="G2210" s="468">
        <v>15</v>
      </c>
      <c r="H2210" s="468">
        <v>8.1999999999999993</v>
      </c>
      <c r="I2210" s="468">
        <v>9.5</v>
      </c>
      <c r="M2210" s="474">
        <f t="shared" si="123"/>
        <v>111837.18000000001</v>
      </c>
      <c r="N2210" s="474">
        <f t="shared" si="124"/>
        <v>70457.4234</v>
      </c>
      <c r="P2210" s="488">
        <v>0.63</v>
      </c>
      <c r="R2210" s="474">
        <v>90330.03</v>
      </c>
      <c r="S2210" s="474">
        <v>54198.06</v>
      </c>
      <c r="U2210" s="474">
        <v>90330.03</v>
      </c>
      <c r="V2210" s="474">
        <v>54198.06</v>
      </c>
      <c r="X2210" s="465">
        <v>86028.6</v>
      </c>
      <c r="Y2210" s="465">
        <v>51617.2</v>
      </c>
      <c r="AA2210" s="474">
        <v>74807.5</v>
      </c>
      <c r="AB2210" s="474">
        <v>44884.5</v>
      </c>
      <c r="AD2210" s="474">
        <v>65050</v>
      </c>
      <c r="AE2210" s="474">
        <v>39030</v>
      </c>
      <c r="AG2210" s="474">
        <v>65050</v>
      </c>
      <c r="AH2210" s="474">
        <v>39030</v>
      </c>
      <c r="AP2210" s="535"/>
    </row>
    <row r="2211" spans="1:42" ht="24" customHeight="1" outlineLevel="1" x14ac:dyDescent="0.25">
      <c r="A2211" s="493" t="s">
        <v>13883</v>
      </c>
      <c r="B2211" s="471" t="s">
        <v>16662</v>
      </c>
      <c r="C2211" s="469" t="s">
        <v>4641</v>
      </c>
      <c r="E2211" s="472" t="s">
        <v>16668</v>
      </c>
      <c r="F2211" s="469" t="s">
        <v>4455</v>
      </c>
      <c r="G2211" s="468">
        <v>15</v>
      </c>
      <c r="H2211" s="468">
        <v>8.1999999999999993</v>
      </c>
      <c r="I2211" s="468">
        <v>9.5</v>
      </c>
      <c r="M2211" s="474">
        <f t="shared" si="123"/>
        <v>106397.46</v>
      </c>
      <c r="N2211" s="474">
        <f t="shared" si="124"/>
        <v>76606.171199999997</v>
      </c>
      <c r="P2211" s="488">
        <v>0.72</v>
      </c>
      <c r="R2211" s="474">
        <v>85936.41</v>
      </c>
      <c r="S2211" s="474">
        <v>53961.39</v>
      </c>
      <c r="U2211" s="474">
        <v>85936.41</v>
      </c>
      <c r="V2211" s="474">
        <v>53961.39</v>
      </c>
      <c r="X2211" s="465">
        <v>81844.2</v>
      </c>
      <c r="Y2211" s="465">
        <v>51391.8</v>
      </c>
      <c r="AA2211" s="474">
        <v>71168.899999999994</v>
      </c>
      <c r="AB2211" s="474">
        <v>44688.54</v>
      </c>
      <c r="AD2211" s="474">
        <v>61886</v>
      </c>
      <c r="AE2211" s="474">
        <v>38859.599999999999</v>
      </c>
      <c r="AG2211" s="474"/>
      <c r="AH2211" s="474"/>
      <c r="AP2211" s="535"/>
    </row>
    <row r="2212" spans="1:42" ht="24" customHeight="1" outlineLevel="1" x14ac:dyDescent="0.25">
      <c r="A2212" s="493"/>
      <c r="B2212" s="471" t="s">
        <v>19903</v>
      </c>
      <c r="C2212" s="469" t="s">
        <v>4641</v>
      </c>
      <c r="E2212" s="472" t="s">
        <v>19899</v>
      </c>
      <c r="F2212" s="469" t="s">
        <v>4455</v>
      </c>
      <c r="G2212" s="468">
        <v>15</v>
      </c>
      <c r="H2212" s="468">
        <v>8.1999999999999993</v>
      </c>
      <c r="I2212" s="468">
        <v>9.5</v>
      </c>
      <c r="M2212" s="474">
        <f t="shared" si="123"/>
        <v>113257.3</v>
      </c>
      <c r="N2212" s="474">
        <f t="shared" si="124"/>
        <v>84942.975000000006</v>
      </c>
      <c r="P2212" s="488">
        <v>0.75</v>
      </c>
      <c r="R2212" s="474">
        <v>91477.05</v>
      </c>
      <c r="S2212" s="474">
        <v>59502.03</v>
      </c>
      <c r="U2212" s="474">
        <v>91477.05</v>
      </c>
      <c r="V2212" s="474">
        <v>59502.03</v>
      </c>
      <c r="X2212" s="465">
        <v>87121</v>
      </c>
      <c r="Y2212" s="465">
        <v>56668.6</v>
      </c>
      <c r="AA2212" s="474">
        <v>75757.399999999994</v>
      </c>
      <c r="AB2212" s="474">
        <v>49277.04</v>
      </c>
      <c r="AD2212" s="474">
        <v>65876</v>
      </c>
      <c r="AE2212" s="474">
        <v>42849.599999999999</v>
      </c>
      <c r="AG2212" s="474"/>
      <c r="AH2212" s="474"/>
      <c r="AP2212" s="535"/>
    </row>
    <row r="2213" spans="1:42" s="466" customFormat="1" ht="24" customHeight="1" outlineLevel="1" x14ac:dyDescent="0.25">
      <c r="A2213" s="492" t="s">
        <v>17883</v>
      </c>
      <c r="B2213" s="462" t="s">
        <v>23383</v>
      </c>
      <c r="C2213" s="461" t="s">
        <v>4641</v>
      </c>
      <c r="D2213" s="461"/>
      <c r="E2213" s="466" t="s">
        <v>8980</v>
      </c>
      <c r="F2213" s="461" t="s">
        <v>4455</v>
      </c>
      <c r="G2213" s="464">
        <v>6</v>
      </c>
      <c r="H2213" s="464">
        <v>2.5499999999999998</v>
      </c>
      <c r="I2213" s="464">
        <v>2.5499999999999998</v>
      </c>
      <c r="J2213" s="464"/>
      <c r="K2213" s="461"/>
      <c r="L2213" s="464"/>
      <c r="M2213" s="474">
        <f t="shared" si="123"/>
        <v>16926</v>
      </c>
      <c r="N2213" s="474">
        <f t="shared" si="124"/>
        <v>10155.6</v>
      </c>
      <c r="O2213" s="514"/>
      <c r="P2213" s="486">
        <v>0.6</v>
      </c>
      <c r="Q2213" s="514"/>
      <c r="R2213" s="474">
        <v>13671</v>
      </c>
      <c r="S2213" s="474">
        <v>8202.6</v>
      </c>
      <c r="T2213" s="514"/>
      <c r="U2213" s="474">
        <v>13671</v>
      </c>
      <c r="V2213" s="474">
        <v>8202.6</v>
      </c>
      <c r="W2213" s="514"/>
      <c r="X2213" s="465">
        <v>13020</v>
      </c>
      <c r="Y2213" s="465">
        <v>7812</v>
      </c>
      <c r="Z2213" s="514"/>
      <c r="AA2213" s="465">
        <v>11321.75</v>
      </c>
      <c r="AB2213" s="465">
        <v>6793.05</v>
      </c>
      <c r="AC2213" s="514"/>
      <c r="AD2213" s="465">
        <v>9845</v>
      </c>
      <c r="AE2213" s="465">
        <v>5907</v>
      </c>
      <c r="AF2213" s="514"/>
      <c r="AG2213" s="465">
        <v>8950</v>
      </c>
      <c r="AH2213" s="465">
        <v>5370</v>
      </c>
      <c r="AI2213" s="530"/>
      <c r="AJ2213" s="533"/>
      <c r="AK2213" s="533"/>
      <c r="AL2213" s="533"/>
      <c r="AM2213" s="533"/>
      <c r="AN2213" s="533"/>
      <c r="AO2213" s="533"/>
      <c r="AP2213" s="534"/>
    </row>
    <row r="2214" spans="1:42" ht="24" customHeight="1" outlineLevel="1" x14ac:dyDescent="0.25">
      <c r="A2214" s="493" t="s">
        <v>17883</v>
      </c>
      <c r="B2214" s="471" t="s">
        <v>23384</v>
      </c>
      <c r="C2214" s="469" t="s">
        <v>4641</v>
      </c>
      <c r="E2214" s="472" t="s">
        <v>9491</v>
      </c>
      <c r="F2214" s="469" t="s">
        <v>4455</v>
      </c>
      <c r="G2214" s="468">
        <v>6</v>
      </c>
      <c r="H2214" s="468">
        <v>2.5499999999999998</v>
      </c>
      <c r="I2214" s="468">
        <v>2.5499999999999998</v>
      </c>
      <c r="M2214" s="474">
        <f t="shared" si="123"/>
        <v>0</v>
      </c>
      <c r="N2214" s="474">
        <f t="shared" si="124"/>
        <v>0</v>
      </c>
      <c r="P2214" s="488">
        <v>0.75</v>
      </c>
      <c r="R2214" s="474">
        <v>0</v>
      </c>
      <c r="S2214" s="474">
        <v>0</v>
      </c>
      <c r="U2214" s="474">
        <v>0</v>
      </c>
      <c r="V2214" s="474">
        <v>0</v>
      </c>
      <c r="X2214" s="465">
        <v>0</v>
      </c>
      <c r="Y2214" s="465">
        <v>0</v>
      </c>
      <c r="AA2214" s="474">
        <v>0</v>
      </c>
      <c r="AB2214" s="474">
        <v>0</v>
      </c>
      <c r="AD2214" s="474"/>
      <c r="AE2214" s="474"/>
      <c r="AG2214" s="474">
        <v>0</v>
      </c>
      <c r="AH2214" s="474">
        <v>0</v>
      </c>
      <c r="AP2214" s="535"/>
    </row>
    <row r="2215" spans="1:42" ht="24" customHeight="1" outlineLevel="1" x14ac:dyDescent="0.25">
      <c r="A2215" s="493" t="s">
        <v>17883</v>
      </c>
      <c r="B2215" s="471" t="s">
        <v>23385</v>
      </c>
      <c r="C2215" s="469" t="s">
        <v>4641</v>
      </c>
      <c r="E2215" s="472" t="s">
        <v>8983</v>
      </c>
      <c r="F2215" s="469" t="s">
        <v>4455</v>
      </c>
      <c r="G2215" s="468">
        <v>6</v>
      </c>
      <c r="H2215" s="468">
        <v>2.5499999999999998</v>
      </c>
      <c r="I2215" s="468">
        <v>2.5499999999999998</v>
      </c>
      <c r="M2215" s="474">
        <f t="shared" si="123"/>
        <v>0</v>
      </c>
      <c r="N2215" s="474">
        <f t="shared" si="124"/>
        <v>0</v>
      </c>
      <c r="P2215" s="488">
        <v>0.72</v>
      </c>
      <c r="R2215" s="474">
        <v>0</v>
      </c>
      <c r="S2215" s="474">
        <v>0</v>
      </c>
      <c r="U2215" s="474">
        <v>0</v>
      </c>
      <c r="V2215" s="474">
        <v>0</v>
      </c>
      <c r="X2215" s="465">
        <v>0</v>
      </c>
      <c r="Y2215" s="465">
        <v>0</v>
      </c>
      <c r="AA2215" s="474">
        <v>0</v>
      </c>
      <c r="AB2215" s="474">
        <v>0</v>
      </c>
      <c r="AD2215" s="474"/>
      <c r="AE2215" s="474"/>
      <c r="AG2215" s="474">
        <v>0</v>
      </c>
      <c r="AH2215" s="474">
        <v>0</v>
      </c>
      <c r="AP2215" s="535"/>
    </row>
    <row r="2216" spans="1:42" ht="24" customHeight="1" outlineLevel="1" x14ac:dyDescent="0.25">
      <c r="A2216" s="493" t="s">
        <v>17883</v>
      </c>
      <c r="B2216" s="471" t="s">
        <v>23386</v>
      </c>
      <c r="C2216" s="469" t="s">
        <v>4641</v>
      </c>
      <c r="E2216" s="472" t="s">
        <v>9492</v>
      </c>
      <c r="F2216" s="469" t="s">
        <v>4455</v>
      </c>
      <c r="G2216" s="468">
        <v>6</v>
      </c>
      <c r="H2216" s="468">
        <v>2.5499999999999998</v>
      </c>
      <c r="I2216" s="468">
        <v>2.5499999999999998</v>
      </c>
      <c r="M2216" s="474">
        <f t="shared" si="123"/>
        <v>0</v>
      </c>
      <c r="N2216" s="474">
        <f t="shared" si="124"/>
        <v>0</v>
      </c>
      <c r="P2216" s="488">
        <v>0.63</v>
      </c>
      <c r="R2216" s="474">
        <v>0</v>
      </c>
      <c r="S2216" s="474">
        <v>0</v>
      </c>
      <c r="U2216" s="474">
        <v>0</v>
      </c>
      <c r="V2216" s="474">
        <v>0</v>
      </c>
      <c r="X2216" s="465">
        <v>0</v>
      </c>
      <c r="Y2216" s="465">
        <v>0</v>
      </c>
      <c r="AA2216" s="474">
        <v>0</v>
      </c>
      <c r="AB2216" s="474">
        <v>0</v>
      </c>
      <c r="AD2216" s="474"/>
      <c r="AE2216" s="474"/>
      <c r="AG2216" s="474">
        <v>0</v>
      </c>
      <c r="AH2216" s="474">
        <v>0</v>
      </c>
      <c r="AP2216" s="535"/>
    </row>
    <row r="2217" spans="1:42" ht="24" customHeight="1" outlineLevel="1" x14ac:dyDescent="0.25">
      <c r="A2217" s="493" t="s">
        <v>17883</v>
      </c>
      <c r="B2217" s="471" t="s">
        <v>23387</v>
      </c>
      <c r="C2217" s="469" t="s">
        <v>4641</v>
      </c>
      <c r="E2217" s="472" t="s">
        <v>8986</v>
      </c>
      <c r="F2217" s="469" t="s">
        <v>4455</v>
      </c>
      <c r="G2217" s="468">
        <v>6</v>
      </c>
      <c r="H2217" s="468">
        <v>2.5499999999999998</v>
      </c>
      <c r="I2217" s="468">
        <v>2.5499999999999998</v>
      </c>
      <c r="M2217" s="474">
        <f t="shared" si="123"/>
        <v>19290.05</v>
      </c>
      <c r="N2217" s="474">
        <f t="shared" si="124"/>
        <v>12152.7315</v>
      </c>
      <c r="P2217" s="488">
        <v>0.63</v>
      </c>
      <c r="R2217" s="474">
        <v>15580.43</v>
      </c>
      <c r="S2217" s="474">
        <v>9348.26</v>
      </c>
      <c r="U2217" s="474">
        <v>15580.43</v>
      </c>
      <c r="V2217" s="474">
        <v>9348.26</v>
      </c>
      <c r="X2217" s="465">
        <v>14838.5</v>
      </c>
      <c r="Y2217" s="465">
        <v>8903.1</v>
      </c>
      <c r="AA2217" s="474">
        <v>12903</v>
      </c>
      <c r="AB2217" s="474">
        <v>7741.8</v>
      </c>
      <c r="AD2217" s="474">
        <v>11220</v>
      </c>
      <c r="AE2217" s="474">
        <v>6732</v>
      </c>
      <c r="AG2217" s="474">
        <v>10200</v>
      </c>
      <c r="AH2217" s="474">
        <v>6120</v>
      </c>
      <c r="AP2217" s="535"/>
    </row>
    <row r="2218" spans="1:42" ht="24" customHeight="1" outlineLevel="1" x14ac:dyDescent="0.25">
      <c r="A2218" s="493" t="s">
        <v>17883</v>
      </c>
      <c r="B2218" s="471" t="s">
        <v>23388</v>
      </c>
      <c r="C2218" s="469" t="s">
        <v>4641</v>
      </c>
      <c r="E2218" s="472" t="s">
        <v>8987</v>
      </c>
      <c r="F2218" s="469" t="s">
        <v>4455</v>
      </c>
      <c r="G2218" s="468">
        <v>6</v>
      </c>
      <c r="H2218" s="468">
        <v>2.5499999999999998</v>
      </c>
      <c r="I2218" s="468">
        <v>2.5499999999999998</v>
      </c>
      <c r="M2218" s="474">
        <f t="shared" si="123"/>
        <v>0</v>
      </c>
      <c r="N2218" s="474">
        <f t="shared" si="124"/>
        <v>0</v>
      </c>
      <c r="P2218" s="488">
        <v>0.72</v>
      </c>
      <c r="R2218" s="474">
        <v>0</v>
      </c>
      <c r="S2218" s="474">
        <v>0</v>
      </c>
      <c r="U2218" s="474">
        <v>0</v>
      </c>
      <c r="V2218" s="474">
        <v>0</v>
      </c>
      <c r="X2218" s="465">
        <v>0</v>
      </c>
      <c r="Y2218" s="465">
        <v>0</v>
      </c>
      <c r="AA2218" s="474">
        <v>0</v>
      </c>
      <c r="AB2218" s="474">
        <v>0</v>
      </c>
      <c r="AD2218" s="474"/>
      <c r="AE2218" s="474"/>
      <c r="AG2218" s="474"/>
      <c r="AH2218" s="474"/>
      <c r="AP2218" s="535"/>
    </row>
    <row r="2219" spans="1:42" ht="24" customHeight="1" outlineLevel="1" x14ac:dyDescent="0.25">
      <c r="A2219" s="493"/>
      <c r="B2219" s="471" t="s">
        <v>23389</v>
      </c>
      <c r="C2219" s="469" t="s">
        <v>4641</v>
      </c>
      <c r="E2219" s="472" t="s">
        <v>19885</v>
      </c>
      <c r="F2219" s="469" t="s">
        <v>4455</v>
      </c>
      <c r="G2219" s="468">
        <v>6</v>
      </c>
      <c r="H2219" s="468">
        <v>2.5499999999999998</v>
      </c>
      <c r="I2219" s="468">
        <v>2.5499999999999998</v>
      </c>
      <c r="M2219" s="474">
        <v>20921</v>
      </c>
      <c r="N2219" s="474">
        <f t="shared" si="124"/>
        <v>15690.75</v>
      </c>
      <c r="P2219" s="488">
        <v>0.75</v>
      </c>
      <c r="R2219" s="474">
        <v>0</v>
      </c>
      <c r="S2219" s="474">
        <v>0</v>
      </c>
      <c r="U2219" s="474">
        <v>0</v>
      </c>
      <c r="V2219" s="474">
        <v>0</v>
      </c>
      <c r="X2219" s="465">
        <v>0</v>
      </c>
      <c r="Y2219" s="465">
        <v>0</v>
      </c>
      <c r="AA2219" s="474">
        <v>0</v>
      </c>
      <c r="AB2219" s="474">
        <v>0</v>
      </c>
      <c r="AD2219" s="474"/>
      <c r="AE2219" s="474"/>
      <c r="AG2219" s="474"/>
      <c r="AH2219" s="474"/>
      <c r="AP2219" s="535"/>
    </row>
    <row r="2220" spans="1:42" s="466" customFormat="1" ht="24" customHeight="1" outlineLevel="1" x14ac:dyDescent="0.25">
      <c r="A2220" s="492" t="s">
        <v>17883</v>
      </c>
      <c r="B2220" s="462" t="s">
        <v>17890</v>
      </c>
      <c r="C2220" s="461" t="s">
        <v>4641</v>
      </c>
      <c r="D2220" s="461"/>
      <c r="E2220" s="466" t="s">
        <v>8980</v>
      </c>
      <c r="F2220" s="461" t="s">
        <v>4455</v>
      </c>
      <c r="G2220" s="468">
        <v>7.3</v>
      </c>
      <c r="H2220" s="464">
        <v>3.4</v>
      </c>
      <c r="I2220" s="464">
        <v>3.4</v>
      </c>
      <c r="J2220" s="464"/>
      <c r="K2220" s="461"/>
      <c r="L2220" s="464"/>
      <c r="M2220" s="474">
        <f t="shared" ref="M2220:M2230" si="125">X2220*$O$3</f>
        <v>23356.06</v>
      </c>
      <c r="N2220" s="474">
        <f t="shared" si="124"/>
        <v>14013.636</v>
      </c>
      <c r="O2220" s="514"/>
      <c r="P2220" s="486">
        <v>0.6</v>
      </c>
      <c r="Q2220" s="514"/>
      <c r="R2220" s="474">
        <v>18864.509999999998</v>
      </c>
      <c r="S2220" s="474">
        <v>11318.69</v>
      </c>
      <c r="T2220" s="514"/>
      <c r="U2220" s="474">
        <v>18864.509999999998</v>
      </c>
      <c r="V2220" s="474">
        <v>11318.69</v>
      </c>
      <c r="W2220" s="514"/>
      <c r="X2220" s="465">
        <v>17966.2</v>
      </c>
      <c r="Y2220" s="465">
        <v>10779.7</v>
      </c>
      <c r="Z2220" s="514"/>
      <c r="AA2220" s="465">
        <v>15622.75</v>
      </c>
      <c r="AB2220" s="465">
        <v>9373.65</v>
      </c>
      <c r="AC2220" s="514"/>
      <c r="AD2220" s="465">
        <v>13585</v>
      </c>
      <c r="AE2220" s="465">
        <v>8151</v>
      </c>
      <c r="AF2220" s="514"/>
      <c r="AG2220" s="465">
        <v>12350</v>
      </c>
      <c r="AH2220" s="465">
        <v>7410</v>
      </c>
      <c r="AI2220" s="530"/>
      <c r="AJ2220" s="533"/>
      <c r="AK2220" s="533"/>
      <c r="AL2220" s="533"/>
      <c r="AM2220" s="533"/>
      <c r="AN2220" s="533"/>
      <c r="AO2220" s="533"/>
      <c r="AP2220" s="534"/>
    </row>
    <row r="2221" spans="1:42" ht="24" customHeight="1" outlineLevel="1" x14ac:dyDescent="0.25">
      <c r="A2221" s="493" t="s">
        <v>17883</v>
      </c>
      <c r="B2221" s="471" t="s">
        <v>17891</v>
      </c>
      <c r="C2221" s="469" t="s">
        <v>4641</v>
      </c>
      <c r="E2221" s="472" t="s">
        <v>9491</v>
      </c>
      <c r="F2221" s="469" t="s">
        <v>4455</v>
      </c>
      <c r="G2221" s="468">
        <v>7.3</v>
      </c>
      <c r="H2221" s="468">
        <v>3.4</v>
      </c>
      <c r="I2221" s="468">
        <v>3.4</v>
      </c>
      <c r="M2221" s="474">
        <f t="shared" si="125"/>
        <v>0</v>
      </c>
      <c r="N2221" s="474">
        <f t="shared" si="124"/>
        <v>0</v>
      </c>
      <c r="P2221" s="488">
        <v>0.75</v>
      </c>
      <c r="R2221" s="474">
        <v>0</v>
      </c>
      <c r="S2221" s="474">
        <v>0</v>
      </c>
      <c r="U2221" s="474">
        <v>0</v>
      </c>
      <c r="V2221" s="474">
        <v>0</v>
      </c>
      <c r="X2221" s="465">
        <v>0</v>
      </c>
      <c r="Y2221" s="465">
        <v>0</v>
      </c>
      <c r="AA2221" s="474">
        <v>0</v>
      </c>
      <c r="AB2221" s="474">
        <v>0</v>
      </c>
      <c r="AD2221" s="474"/>
      <c r="AE2221" s="474"/>
      <c r="AG2221" s="474">
        <v>0</v>
      </c>
      <c r="AH2221" s="474">
        <v>0</v>
      </c>
      <c r="AP2221" s="535"/>
    </row>
    <row r="2222" spans="1:42" ht="24" customHeight="1" outlineLevel="1" x14ac:dyDescent="0.25">
      <c r="A2222" s="493" t="s">
        <v>17883</v>
      </c>
      <c r="B2222" s="471" t="s">
        <v>17892</v>
      </c>
      <c r="C2222" s="469" t="s">
        <v>4641</v>
      </c>
      <c r="E2222" s="472" t="s">
        <v>8983</v>
      </c>
      <c r="F2222" s="469" t="s">
        <v>4455</v>
      </c>
      <c r="G2222" s="468">
        <v>7.3</v>
      </c>
      <c r="H2222" s="468">
        <v>3.4</v>
      </c>
      <c r="I2222" s="468">
        <v>3.4</v>
      </c>
      <c r="M2222" s="474">
        <f t="shared" si="125"/>
        <v>0</v>
      </c>
      <c r="N2222" s="474">
        <f t="shared" si="124"/>
        <v>0</v>
      </c>
      <c r="P2222" s="488">
        <v>0.72</v>
      </c>
      <c r="R2222" s="474">
        <v>0</v>
      </c>
      <c r="S2222" s="474">
        <v>0</v>
      </c>
      <c r="U2222" s="474">
        <v>0</v>
      </c>
      <c r="V2222" s="474">
        <v>0</v>
      </c>
      <c r="X2222" s="465">
        <v>0</v>
      </c>
      <c r="Y2222" s="465">
        <v>0</v>
      </c>
      <c r="AA2222" s="474">
        <v>0</v>
      </c>
      <c r="AB2222" s="474">
        <v>0</v>
      </c>
      <c r="AD2222" s="474"/>
      <c r="AE2222" s="474"/>
      <c r="AG2222" s="474">
        <v>0</v>
      </c>
      <c r="AH2222" s="474">
        <v>0</v>
      </c>
      <c r="AP2222" s="535"/>
    </row>
    <row r="2223" spans="1:42" ht="24" customHeight="1" outlineLevel="1" x14ac:dyDescent="0.25">
      <c r="A2223" s="493" t="s">
        <v>17883</v>
      </c>
      <c r="B2223" s="471" t="s">
        <v>17893</v>
      </c>
      <c r="C2223" s="469" t="s">
        <v>4641</v>
      </c>
      <c r="E2223" s="472" t="s">
        <v>9492</v>
      </c>
      <c r="F2223" s="469" t="s">
        <v>4455</v>
      </c>
      <c r="G2223" s="468">
        <v>7.3</v>
      </c>
      <c r="H2223" s="468">
        <v>3.4</v>
      </c>
      <c r="I2223" s="468">
        <v>3.4</v>
      </c>
      <c r="M2223" s="474">
        <f t="shared" si="125"/>
        <v>0</v>
      </c>
      <c r="N2223" s="474">
        <f t="shared" si="124"/>
        <v>0</v>
      </c>
      <c r="P2223" s="488">
        <v>0.63</v>
      </c>
      <c r="R2223" s="474">
        <v>0</v>
      </c>
      <c r="S2223" s="474">
        <v>0</v>
      </c>
      <c r="U2223" s="474">
        <v>0</v>
      </c>
      <c r="V2223" s="474">
        <v>0</v>
      </c>
      <c r="X2223" s="465">
        <v>0</v>
      </c>
      <c r="Y2223" s="465">
        <v>0</v>
      </c>
      <c r="AA2223" s="474">
        <v>0</v>
      </c>
      <c r="AB2223" s="474">
        <v>0</v>
      </c>
      <c r="AD2223" s="474"/>
      <c r="AE2223" s="474"/>
      <c r="AG2223" s="474">
        <v>0</v>
      </c>
      <c r="AH2223" s="474">
        <v>0</v>
      </c>
      <c r="AP2223" s="535"/>
    </row>
    <row r="2224" spans="1:42" ht="24" customHeight="1" outlineLevel="1" x14ac:dyDescent="0.25">
      <c r="A2224" s="493" t="s">
        <v>17883</v>
      </c>
      <c r="B2224" s="471" t="s">
        <v>17894</v>
      </c>
      <c r="C2224" s="469" t="s">
        <v>4641</v>
      </c>
      <c r="E2224" s="472" t="s">
        <v>8986</v>
      </c>
      <c r="F2224" s="469" t="s">
        <v>4455</v>
      </c>
      <c r="G2224" s="468">
        <v>7.3</v>
      </c>
      <c r="H2224" s="468">
        <v>3.4</v>
      </c>
      <c r="I2224" s="468">
        <v>3.4</v>
      </c>
      <c r="M2224" s="474">
        <f t="shared" si="125"/>
        <v>26665.600000000002</v>
      </c>
      <c r="N2224" s="474">
        <f t="shared" si="124"/>
        <v>16799.328000000001</v>
      </c>
      <c r="P2224" s="488">
        <v>0.63</v>
      </c>
      <c r="R2224" s="474">
        <v>21537.599999999999</v>
      </c>
      <c r="S2224" s="474">
        <v>12922.56</v>
      </c>
      <c r="U2224" s="474">
        <v>21537.599999999999</v>
      </c>
      <c r="V2224" s="474">
        <v>12922.56</v>
      </c>
      <c r="X2224" s="465">
        <v>20512</v>
      </c>
      <c r="Y2224" s="465">
        <v>12307.2</v>
      </c>
      <c r="AA2224" s="474">
        <v>17836.5</v>
      </c>
      <c r="AB2224" s="474">
        <v>10701.9</v>
      </c>
      <c r="AD2224" s="474">
        <v>15510.000000000002</v>
      </c>
      <c r="AE2224" s="474">
        <v>9306</v>
      </c>
      <c r="AG2224" s="474">
        <v>14100</v>
      </c>
      <c r="AH2224" s="474">
        <v>8460</v>
      </c>
      <c r="AP2224" s="535"/>
    </row>
    <row r="2225" spans="1:42" ht="24" customHeight="1" outlineLevel="1" x14ac:dyDescent="0.25">
      <c r="A2225" s="493" t="s">
        <v>17883</v>
      </c>
      <c r="B2225" s="471" t="s">
        <v>17895</v>
      </c>
      <c r="C2225" s="469" t="s">
        <v>4641</v>
      </c>
      <c r="E2225" s="472" t="s">
        <v>8987</v>
      </c>
      <c r="F2225" s="469" t="s">
        <v>4455</v>
      </c>
      <c r="G2225" s="468">
        <v>7.3</v>
      </c>
      <c r="H2225" s="468">
        <v>3.4</v>
      </c>
      <c r="I2225" s="468">
        <v>3.4</v>
      </c>
      <c r="M2225" s="474">
        <f t="shared" si="125"/>
        <v>0</v>
      </c>
      <c r="N2225" s="474">
        <f t="shared" si="124"/>
        <v>0</v>
      </c>
      <c r="P2225" s="488">
        <v>0.72</v>
      </c>
      <c r="R2225" s="474">
        <v>0</v>
      </c>
      <c r="S2225" s="474">
        <v>0</v>
      </c>
      <c r="U2225" s="474">
        <v>0</v>
      </c>
      <c r="V2225" s="474">
        <v>0</v>
      </c>
      <c r="X2225" s="465">
        <v>0</v>
      </c>
      <c r="Y2225" s="465">
        <v>0</v>
      </c>
      <c r="AA2225" s="474">
        <v>0</v>
      </c>
      <c r="AB2225" s="474">
        <v>0</v>
      </c>
      <c r="AD2225" s="474"/>
      <c r="AE2225" s="474"/>
      <c r="AG2225" s="474"/>
      <c r="AH2225" s="474"/>
      <c r="AP2225" s="535"/>
    </row>
    <row r="2226" spans="1:42" ht="24" customHeight="1" outlineLevel="1" x14ac:dyDescent="0.25">
      <c r="A2226" s="493"/>
      <c r="B2226" s="471" t="s">
        <v>19905</v>
      </c>
      <c r="C2226" s="469" t="s">
        <v>4641</v>
      </c>
      <c r="E2226" s="472" t="s">
        <v>19885</v>
      </c>
      <c r="F2226" s="469" t="s">
        <v>4455</v>
      </c>
      <c r="G2226" s="468">
        <v>7.3</v>
      </c>
      <c r="H2226" s="468">
        <v>3.4</v>
      </c>
      <c r="I2226" s="468">
        <v>3.4</v>
      </c>
      <c r="M2226" s="474">
        <f t="shared" si="125"/>
        <v>0</v>
      </c>
      <c r="N2226" s="474">
        <f t="shared" si="124"/>
        <v>0</v>
      </c>
      <c r="P2226" s="488">
        <v>0.75</v>
      </c>
      <c r="R2226" s="474">
        <v>0</v>
      </c>
      <c r="S2226" s="474">
        <v>0</v>
      </c>
      <c r="U2226" s="474">
        <v>0</v>
      </c>
      <c r="V2226" s="474">
        <v>0</v>
      </c>
      <c r="X2226" s="465">
        <v>0</v>
      </c>
      <c r="Y2226" s="465">
        <v>0</v>
      </c>
      <c r="AA2226" s="474">
        <v>0</v>
      </c>
      <c r="AB2226" s="474">
        <v>0</v>
      </c>
      <c r="AD2226" s="474"/>
      <c r="AE2226" s="474"/>
      <c r="AG2226" s="474"/>
      <c r="AH2226" s="474"/>
      <c r="AP2226" s="535"/>
    </row>
    <row r="2227" spans="1:42" ht="24" customHeight="1" outlineLevel="1" x14ac:dyDescent="0.25">
      <c r="A2227" s="493"/>
      <c r="B2227" s="471" t="s">
        <v>24484</v>
      </c>
      <c r="C2227" s="469" t="s">
        <v>4641</v>
      </c>
      <c r="E2227" s="472" t="s">
        <v>24485</v>
      </c>
      <c r="F2227" s="469" t="s">
        <v>4455</v>
      </c>
      <c r="G2227" s="468">
        <v>7.3</v>
      </c>
      <c r="H2227" s="468">
        <v>3.4</v>
      </c>
      <c r="I2227" s="468">
        <v>3.4</v>
      </c>
      <c r="M2227" s="474">
        <f t="shared" si="125"/>
        <v>0</v>
      </c>
      <c r="N2227" s="474">
        <f t="shared" si="124"/>
        <v>0</v>
      </c>
      <c r="O2227" s="519"/>
      <c r="P2227" s="488">
        <v>0.75</v>
      </c>
      <c r="Q2227" s="519"/>
      <c r="R2227" s="474">
        <v>0</v>
      </c>
      <c r="S2227" s="474">
        <v>0</v>
      </c>
      <c r="T2227" s="519"/>
      <c r="U2227" s="474">
        <v>0</v>
      </c>
      <c r="V2227" s="474">
        <v>0</v>
      </c>
      <c r="W2227" s="519"/>
      <c r="X2227" s="465">
        <v>0</v>
      </c>
      <c r="Y2227" s="465">
        <v>0</v>
      </c>
      <c r="Z2227" s="519"/>
      <c r="AA2227" s="474">
        <v>0</v>
      </c>
      <c r="AB2227" s="474">
        <v>0</v>
      </c>
      <c r="AC2227" s="519"/>
      <c r="AD2227" s="474"/>
      <c r="AE2227" s="474"/>
      <c r="AF2227" s="531"/>
      <c r="AG2227" s="474"/>
      <c r="AH2227" s="474"/>
      <c r="AP2227" s="535"/>
    </row>
    <row r="2228" spans="1:42" s="466" customFormat="1" ht="24" customHeight="1" outlineLevel="1" x14ac:dyDescent="0.25">
      <c r="A2228" s="492" t="s">
        <v>13883</v>
      </c>
      <c r="B2228" s="462" t="s">
        <v>16669</v>
      </c>
      <c r="C2228" s="461" t="s">
        <v>4641</v>
      </c>
      <c r="D2228" s="461"/>
      <c r="E2228" s="466" t="s">
        <v>8980</v>
      </c>
      <c r="F2228" s="461" t="s">
        <v>4455</v>
      </c>
      <c r="G2228" s="464">
        <v>9</v>
      </c>
      <c r="H2228" s="464">
        <v>3.9</v>
      </c>
      <c r="I2228" s="464"/>
      <c r="J2228" s="464">
        <v>2896</v>
      </c>
      <c r="K2228" s="461"/>
      <c r="L2228" s="464"/>
      <c r="M2228" s="474">
        <f t="shared" si="125"/>
        <v>31866.25</v>
      </c>
      <c r="N2228" s="474">
        <f t="shared" si="124"/>
        <v>19119.75</v>
      </c>
      <c r="O2228" s="514"/>
      <c r="P2228" s="486">
        <v>0.6</v>
      </c>
      <c r="Q2228" s="514"/>
      <c r="R2228" s="474">
        <v>25738.13</v>
      </c>
      <c r="S2228" s="474">
        <v>15442.88</v>
      </c>
      <c r="T2228" s="514"/>
      <c r="U2228" s="474">
        <v>25738.13</v>
      </c>
      <c r="V2228" s="474">
        <v>15442.88</v>
      </c>
      <c r="W2228" s="514"/>
      <c r="X2228" s="465">
        <v>24512.5</v>
      </c>
      <c r="Y2228" s="465">
        <v>14707.5</v>
      </c>
      <c r="Z2228" s="514"/>
      <c r="AA2228" s="465">
        <v>21315.25</v>
      </c>
      <c r="AB2228" s="465">
        <v>12789.15</v>
      </c>
      <c r="AC2228" s="514"/>
      <c r="AD2228" s="465">
        <v>18535</v>
      </c>
      <c r="AE2228" s="465">
        <v>11121</v>
      </c>
      <c r="AF2228" s="514"/>
      <c r="AG2228" s="465">
        <v>16850</v>
      </c>
      <c r="AH2228" s="465">
        <v>10110</v>
      </c>
      <c r="AI2228" s="530"/>
      <c r="AJ2228" s="533"/>
      <c r="AK2228" s="533"/>
      <c r="AL2228" s="533"/>
      <c r="AM2228" s="533"/>
      <c r="AN2228" s="533"/>
      <c r="AO2228" s="533"/>
      <c r="AP2228" s="534"/>
    </row>
    <row r="2229" spans="1:42" ht="24" customHeight="1" outlineLevel="1" x14ac:dyDescent="0.25">
      <c r="A2229" s="493" t="s">
        <v>13883</v>
      </c>
      <c r="B2229" s="471" t="s">
        <v>16670</v>
      </c>
      <c r="C2229" s="469" t="s">
        <v>4641</v>
      </c>
      <c r="E2229" s="472" t="s">
        <v>9491</v>
      </c>
      <c r="F2229" s="469" t="s">
        <v>4455</v>
      </c>
      <c r="G2229" s="468">
        <v>9</v>
      </c>
      <c r="H2229" s="468">
        <v>3.9</v>
      </c>
      <c r="M2229" s="474">
        <f t="shared" si="125"/>
        <v>0</v>
      </c>
      <c r="N2229" s="474">
        <f t="shared" si="124"/>
        <v>0</v>
      </c>
      <c r="P2229" s="488">
        <v>0.75</v>
      </c>
      <c r="R2229" s="474">
        <v>0</v>
      </c>
      <c r="S2229" s="474">
        <v>0</v>
      </c>
      <c r="U2229" s="474">
        <v>0</v>
      </c>
      <c r="V2229" s="474">
        <v>0</v>
      </c>
      <c r="X2229" s="465">
        <v>0</v>
      </c>
      <c r="Y2229" s="465">
        <v>0</v>
      </c>
      <c r="AA2229" s="474">
        <v>0</v>
      </c>
      <c r="AB2229" s="474">
        <v>0</v>
      </c>
      <c r="AD2229" s="474"/>
      <c r="AE2229" s="474"/>
      <c r="AG2229" s="474"/>
      <c r="AH2229" s="474"/>
      <c r="AP2229" s="535"/>
    </row>
    <row r="2230" spans="1:42" ht="24" customHeight="1" outlineLevel="1" x14ac:dyDescent="0.25">
      <c r="A2230" s="493" t="s">
        <v>13883</v>
      </c>
      <c r="B2230" s="471" t="s">
        <v>16671</v>
      </c>
      <c r="C2230" s="469" t="s">
        <v>4641</v>
      </c>
      <c r="E2230" s="472" t="s">
        <v>8983</v>
      </c>
      <c r="F2230" s="469" t="s">
        <v>4455</v>
      </c>
      <c r="G2230" s="468">
        <v>9</v>
      </c>
      <c r="H2230" s="468">
        <v>3.9</v>
      </c>
      <c r="M2230" s="474">
        <f t="shared" si="125"/>
        <v>0</v>
      </c>
      <c r="N2230" s="474">
        <f t="shared" si="124"/>
        <v>0</v>
      </c>
      <c r="P2230" s="488">
        <v>0.72</v>
      </c>
      <c r="R2230" s="474">
        <v>0</v>
      </c>
      <c r="S2230" s="474">
        <v>0</v>
      </c>
      <c r="U2230" s="474">
        <v>0</v>
      </c>
      <c r="V2230" s="474">
        <v>0</v>
      </c>
      <c r="X2230" s="465">
        <v>0</v>
      </c>
      <c r="Y2230" s="465">
        <v>0</v>
      </c>
      <c r="AA2230" s="474">
        <v>0</v>
      </c>
      <c r="AB2230" s="474">
        <v>0</v>
      </c>
      <c r="AD2230" s="474"/>
      <c r="AE2230" s="474"/>
      <c r="AG2230" s="474"/>
      <c r="AH2230" s="474"/>
      <c r="AP2230" s="535"/>
    </row>
    <row r="2231" spans="1:42" ht="24" customHeight="1" outlineLevel="1" x14ac:dyDescent="0.25">
      <c r="A2231" s="493" t="s">
        <v>13883</v>
      </c>
      <c r="B2231" s="471" t="s">
        <v>16672</v>
      </c>
      <c r="C2231" s="469" t="s">
        <v>4641</v>
      </c>
      <c r="E2231" s="472" t="s">
        <v>9492</v>
      </c>
      <c r="F2231" s="469" t="s">
        <v>4455</v>
      </c>
      <c r="G2231" s="468">
        <v>9</v>
      </c>
      <c r="H2231" s="468">
        <v>3.9</v>
      </c>
      <c r="J2231" s="468">
        <v>3076</v>
      </c>
      <c r="M2231" s="474">
        <f>M2228+2750</f>
        <v>34616.25</v>
      </c>
      <c r="N2231" s="474">
        <f t="shared" si="124"/>
        <v>21808.237499999999</v>
      </c>
      <c r="O2231" s="519"/>
      <c r="P2231" s="488">
        <v>0.63</v>
      </c>
      <c r="Q2231" s="519"/>
      <c r="R2231" s="474">
        <v>0</v>
      </c>
      <c r="S2231" s="474">
        <v>0</v>
      </c>
      <c r="T2231" s="519"/>
      <c r="U2231" s="474">
        <v>0</v>
      </c>
      <c r="V2231" s="474">
        <v>0</v>
      </c>
      <c r="W2231" s="519"/>
      <c r="X2231" s="465">
        <v>0</v>
      </c>
      <c r="Y2231" s="465">
        <v>0</v>
      </c>
      <c r="Z2231" s="519"/>
      <c r="AA2231" s="474">
        <v>0</v>
      </c>
      <c r="AB2231" s="474">
        <v>0</v>
      </c>
      <c r="AC2231" s="519"/>
      <c r="AD2231" s="474"/>
      <c r="AE2231" s="474"/>
      <c r="AF2231" s="531"/>
      <c r="AG2231" s="474"/>
      <c r="AH2231" s="474"/>
      <c r="AP2231" s="535"/>
    </row>
    <row r="2232" spans="1:42" ht="24" customHeight="1" outlineLevel="1" x14ac:dyDescent="0.25">
      <c r="A2232" s="493" t="s">
        <v>13883</v>
      </c>
      <c r="B2232" s="471" t="s">
        <v>16673</v>
      </c>
      <c r="C2232" s="469" t="s">
        <v>4641</v>
      </c>
      <c r="E2232" s="472" t="s">
        <v>8986</v>
      </c>
      <c r="F2232" s="469" t="s">
        <v>4455</v>
      </c>
      <c r="G2232" s="468">
        <v>9</v>
      </c>
      <c r="H2232" s="468">
        <v>3.9</v>
      </c>
      <c r="M2232" s="474">
        <f>X2232*$O$3</f>
        <v>36310.560000000005</v>
      </c>
      <c r="N2232" s="474">
        <f t="shared" si="124"/>
        <v>22875.652800000003</v>
      </c>
      <c r="P2232" s="488">
        <v>0.63</v>
      </c>
      <c r="R2232" s="474">
        <v>29327.759999999998</v>
      </c>
      <c r="S2232" s="474">
        <v>17596.64</v>
      </c>
      <c r="U2232" s="474">
        <v>29327.759999999998</v>
      </c>
      <c r="V2232" s="474">
        <v>17596.64</v>
      </c>
      <c r="X2232" s="465">
        <v>27931.200000000001</v>
      </c>
      <c r="Y2232" s="465">
        <v>16758.7</v>
      </c>
      <c r="AA2232" s="474">
        <v>24288</v>
      </c>
      <c r="AB2232" s="474">
        <v>14572.8</v>
      </c>
      <c r="AD2232" s="474">
        <v>21120</v>
      </c>
      <c r="AE2232" s="474">
        <v>12672</v>
      </c>
      <c r="AG2232" s="474">
        <v>19200</v>
      </c>
      <c r="AH2232" s="474">
        <v>11520</v>
      </c>
      <c r="AP2232" s="535"/>
    </row>
    <row r="2233" spans="1:42" ht="24" customHeight="1" outlineLevel="1" x14ac:dyDescent="0.25">
      <c r="A2233" s="493" t="s">
        <v>13883</v>
      </c>
      <c r="B2233" s="471" t="s">
        <v>16674</v>
      </c>
      <c r="C2233" s="469" t="s">
        <v>4641</v>
      </c>
      <c r="E2233" s="472" t="s">
        <v>8987</v>
      </c>
      <c r="F2233" s="469" t="s">
        <v>4455</v>
      </c>
      <c r="G2233" s="468">
        <v>9</v>
      </c>
      <c r="H2233" s="468">
        <v>3.9</v>
      </c>
      <c r="J2233" s="468">
        <v>3221</v>
      </c>
      <c r="M2233" s="474">
        <f>X2233*$O$3</f>
        <v>0</v>
      </c>
      <c r="N2233" s="474">
        <f t="shared" si="124"/>
        <v>0</v>
      </c>
      <c r="P2233" s="488">
        <v>0.72</v>
      </c>
      <c r="R2233" s="474">
        <v>0</v>
      </c>
      <c r="S2233" s="474">
        <v>0</v>
      </c>
      <c r="U2233" s="474">
        <v>0</v>
      </c>
      <c r="V2233" s="474">
        <v>0</v>
      </c>
      <c r="X2233" s="465">
        <v>0</v>
      </c>
      <c r="Y2233" s="465">
        <v>0</v>
      </c>
      <c r="AA2233" s="474">
        <v>0</v>
      </c>
      <c r="AB2233" s="474">
        <v>0</v>
      </c>
      <c r="AD2233" s="474"/>
      <c r="AE2233" s="474"/>
      <c r="AG2233" s="474"/>
      <c r="AH2233" s="474"/>
      <c r="AP2233" s="535"/>
    </row>
    <row r="2234" spans="1:42" ht="24" customHeight="1" outlineLevel="1" x14ac:dyDescent="0.25">
      <c r="A2234" s="493" t="s">
        <v>13883</v>
      </c>
      <c r="B2234" s="471" t="s">
        <v>19906</v>
      </c>
      <c r="C2234" s="469" t="s">
        <v>4641</v>
      </c>
      <c r="E2234" s="472" t="s">
        <v>24486</v>
      </c>
      <c r="F2234" s="469" t="s">
        <v>4455</v>
      </c>
      <c r="G2234" s="468">
        <v>9</v>
      </c>
      <c r="H2234" s="468">
        <v>3.9</v>
      </c>
      <c r="J2234" s="468">
        <v>3401</v>
      </c>
      <c r="M2234" s="474">
        <f>M2231+15125</f>
        <v>49741.25</v>
      </c>
      <c r="N2234" s="474">
        <f t="shared" si="124"/>
        <v>37305.9375</v>
      </c>
      <c r="O2234" s="519"/>
      <c r="P2234" s="488">
        <v>0.75</v>
      </c>
      <c r="Q2234" s="519"/>
      <c r="R2234" s="474">
        <v>0</v>
      </c>
      <c r="S2234" s="474">
        <v>0</v>
      </c>
      <c r="T2234" s="519"/>
      <c r="U2234" s="474">
        <v>0</v>
      </c>
      <c r="V2234" s="474">
        <v>0</v>
      </c>
      <c r="W2234" s="519"/>
      <c r="X2234" s="465">
        <v>0</v>
      </c>
      <c r="Y2234" s="465">
        <v>0</v>
      </c>
      <c r="Z2234" s="519"/>
      <c r="AA2234" s="474">
        <v>0</v>
      </c>
      <c r="AB2234" s="474">
        <v>0</v>
      </c>
      <c r="AC2234" s="519"/>
      <c r="AD2234" s="474"/>
      <c r="AE2234" s="474"/>
      <c r="AF2234" s="531"/>
      <c r="AG2234" s="474"/>
      <c r="AH2234" s="474"/>
      <c r="AP2234" s="535"/>
    </row>
    <row r="2235" spans="1:42" ht="24" customHeight="1" outlineLevel="1" x14ac:dyDescent="0.25">
      <c r="A2235" s="493" t="s">
        <v>13883</v>
      </c>
      <c r="B2235" s="471" t="s">
        <v>24487</v>
      </c>
      <c r="C2235" s="469" t="s">
        <v>4641</v>
      </c>
      <c r="E2235" s="472" t="s">
        <v>24485</v>
      </c>
      <c r="F2235" s="469" t="s">
        <v>4455</v>
      </c>
      <c r="G2235" s="468">
        <v>9</v>
      </c>
      <c r="H2235" s="468">
        <v>3.9</v>
      </c>
      <c r="M2235" s="474">
        <v>61741</v>
      </c>
      <c r="N2235" s="474">
        <f t="shared" si="124"/>
        <v>46305.75</v>
      </c>
      <c r="O2235" s="519"/>
      <c r="P2235" s="488">
        <v>0.75</v>
      </c>
      <c r="Q2235" s="519"/>
      <c r="R2235" s="474">
        <v>0</v>
      </c>
      <c r="S2235" s="474">
        <v>0</v>
      </c>
      <c r="T2235" s="519"/>
      <c r="U2235" s="474">
        <v>0</v>
      </c>
      <c r="V2235" s="474">
        <v>0</v>
      </c>
      <c r="W2235" s="519"/>
      <c r="X2235" s="465">
        <v>0</v>
      </c>
      <c r="Y2235" s="465">
        <v>0</v>
      </c>
      <c r="Z2235" s="519"/>
      <c r="AA2235" s="474">
        <v>0</v>
      </c>
      <c r="AB2235" s="474">
        <v>0</v>
      </c>
      <c r="AC2235" s="519"/>
      <c r="AD2235" s="474"/>
      <c r="AE2235" s="474"/>
      <c r="AF2235" s="531"/>
      <c r="AG2235" s="474"/>
      <c r="AH2235" s="474"/>
      <c r="AP2235" s="535"/>
    </row>
    <row r="2236" spans="1:42" s="466" customFormat="1" ht="24" customHeight="1" outlineLevel="1" x14ac:dyDescent="0.25">
      <c r="A2236" s="492" t="s">
        <v>13883</v>
      </c>
      <c r="B2236" s="462" t="s">
        <v>23390</v>
      </c>
      <c r="C2236" s="461" t="s">
        <v>4641</v>
      </c>
      <c r="D2236" s="461"/>
      <c r="E2236" s="466" t="s">
        <v>8980</v>
      </c>
      <c r="F2236" s="461" t="s">
        <v>4455</v>
      </c>
      <c r="G2236" s="464">
        <v>10.3</v>
      </c>
      <c r="H2236" s="464"/>
      <c r="I2236" s="464"/>
      <c r="J2236" s="464"/>
      <c r="K2236" s="461"/>
      <c r="L2236" s="464"/>
      <c r="M2236" s="465">
        <v>40376.449999999997</v>
      </c>
      <c r="N2236" s="465">
        <f t="shared" si="124"/>
        <v>24225.87</v>
      </c>
      <c r="O2236" s="514"/>
      <c r="P2236" s="486">
        <v>0.6</v>
      </c>
      <c r="Q2236" s="514"/>
      <c r="R2236" s="474">
        <v>47316.05</v>
      </c>
      <c r="S2236" s="474">
        <v>28389.59</v>
      </c>
      <c r="T2236" s="514"/>
      <c r="U2236" s="474">
        <v>47316.05</v>
      </c>
      <c r="V2236" s="474">
        <v>28389.59</v>
      </c>
      <c r="W2236" s="514"/>
      <c r="X2236" s="465"/>
      <c r="Y2236" s="465"/>
      <c r="Z2236" s="514"/>
      <c r="AA2236" s="465">
        <v>39185.1</v>
      </c>
      <c r="AB2236" s="465">
        <v>23511.06</v>
      </c>
      <c r="AC2236" s="514"/>
      <c r="AD2236" s="465">
        <v>34074</v>
      </c>
      <c r="AE2236" s="465">
        <v>20444.399999999998</v>
      </c>
      <c r="AF2236" s="514"/>
      <c r="AG2236" s="465">
        <v>30977</v>
      </c>
      <c r="AH2236" s="465">
        <v>18586.2</v>
      </c>
      <c r="AI2236" s="530"/>
      <c r="AJ2236" s="533"/>
      <c r="AK2236" s="533"/>
      <c r="AL2236" s="533"/>
      <c r="AM2236" s="533"/>
      <c r="AN2236" s="533"/>
      <c r="AO2236" s="533"/>
      <c r="AP2236" s="534"/>
    </row>
    <row r="2237" spans="1:42" ht="24" customHeight="1" outlineLevel="1" x14ac:dyDescent="0.25">
      <c r="A2237" s="493" t="s">
        <v>13883</v>
      </c>
      <c r="B2237" s="471" t="s">
        <v>23391</v>
      </c>
      <c r="C2237" s="469" t="s">
        <v>4641</v>
      </c>
      <c r="E2237" s="472" t="s">
        <v>9491</v>
      </c>
      <c r="F2237" s="469" t="s">
        <v>4455</v>
      </c>
      <c r="G2237" s="468">
        <v>10.3</v>
      </c>
      <c r="M2237" s="474">
        <f>X2237*$O$3</f>
        <v>0</v>
      </c>
      <c r="N2237" s="474">
        <f t="shared" si="124"/>
        <v>0</v>
      </c>
      <c r="P2237" s="488">
        <v>0.75</v>
      </c>
      <c r="R2237" s="474">
        <v>0</v>
      </c>
      <c r="S2237" s="474">
        <v>0</v>
      </c>
      <c r="U2237" s="474">
        <v>0</v>
      </c>
      <c r="V2237" s="474">
        <v>0</v>
      </c>
      <c r="X2237" s="465"/>
      <c r="Y2237" s="465"/>
      <c r="AA2237" s="474">
        <v>0</v>
      </c>
      <c r="AB2237" s="474">
        <v>0</v>
      </c>
      <c r="AD2237" s="474"/>
      <c r="AE2237" s="474"/>
      <c r="AG2237" s="474"/>
      <c r="AH2237" s="474"/>
      <c r="AP2237" s="535"/>
    </row>
    <row r="2238" spans="1:42" ht="24" customHeight="1" outlineLevel="1" x14ac:dyDescent="0.25">
      <c r="A2238" s="493" t="s">
        <v>13883</v>
      </c>
      <c r="B2238" s="471" t="s">
        <v>23392</v>
      </c>
      <c r="C2238" s="469" t="s">
        <v>4641</v>
      </c>
      <c r="E2238" s="472" t="s">
        <v>8983</v>
      </c>
      <c r="F2238" s="469" t="s">
        <v>4455</v>
      </c>
      <c r="G2238" s="468">
        <v>10.3</v>
      </c>
      <c r="M2238" s="474">
        <f>X2238*$O$3</f>
        <v>0</v>
      </c>
      <c r="N2238" s="474">
        <f t="shared" si="124"/>
        <v>0</v>
      </c>
      <c r="P2238" s="488">
        <v>0.72</v>
      </c>
      <c r="R2238" s="474">
        <v>0</v>
      </c>
      <c r="S2238" s="474">
        <v>0</v>
      </c>
      <c r="U2238" s="474">
        <v>0</v>
      </c>
      <c r="V2238" s="474">
        <v>0</v>
      </c>
      <c r="X2238" s="465"/>
      <c r="Y2238" s="465"/>
      <c r="AA2238" s="474">
        <v>0</v>
      </c>
      <c r="AB2238" s="474">
        <v>0</v>
      </c>
      <c r="AD2238" s="474"/>
      <c r="AE2238" s="474"/>
      <c r="AG2238" s="474"/>
      <c r="AH2238" s="474"/>
      <c r="AP2238" s="535"/>
    </row>
    <row r="2239" spans="1:42" ht="24" customHeight="1" outlineLevel="1" x14ac:dyDescent="0.25">
      <c r="A2239" s="493" t="s">
        <v>13883</v>
      </c>
      <c r="B2239" s="471" t="s">
        <v>23393</v>
      </c>
      <c r="C2239" s="469" t="s">
        <v>4641</v>
      </c>
      <c r="E2239" s="472" t="s">
        <v>9492</v>
      </c>
      <c r="F2239" s="469" t="s">
        <v>4455</v>
      </c>
      <c r="G2239" s="468">
        <v>10.3</v>
      </c>
      <c r="M2239" s="474">
        <v>42872.45</v>
      </c>
      <c r="N2239" s="474">
        <f t="shared" si="124"/>
        <v>27009.643499999998</v>
      </c>
      <c r="P2239" s="488">
        <v>0.63</v>
      </c>
      <c r="R2239" s="474">
        <v>0</v>
      </c>
      <c r="S2239" s="474">
        <v>0</v>
      </c>
      <c r="U2239" s="474">
        <v>0</v>
      </c>
      <c r="V2239" s="474">
        <v>0</v>
      </c>
      <c r="X2239" s="465"/>
      <c r="Y2239" s="465"/>
      <c r="AA2239" s="474">
        <v>0</v>
      </c>
      <c r="AB2239" s="474">
        <v>0</v>
      </c>
      <c r="AD2239" s="474"/>
      <c r="AE2239" s="474"/>
      <c r="AG2239" s="474"/>
      <c r="AH2239" s="474"/>
      <c r="AP2239" s="535"/>
    </row>
    <row r="2240" spans="1:42" ht="24" customHeight="1" outlineLevel="1" x14ac:dyDescent="0.25">
      <c r="A2240" s="493" t="s">
        <v>13883</v>
      </c>
      <c r="B2240" s="471" t="s">
        <v>23394</v>
      </c>
      <c r="C2240" s="469" t="s">
        <v>4641</v>
      </c>
      <c r="E2240" s="472" t="s">
        <v>8986</v>
      </c>
      <c r="F2240" s="469" t="s">
        <v>4455</v>
      </c>
      <c r="G2240" s="468">
        <v>10.3</v>
      </c>
      <c r="M2240" s="474">
        <f>X2240*$O$3</f>
        <v>0</v>
      </c>
      <c r="N2240" s="474">
        <f t="shared" si="124"/>
        <v>0</v>
      </c>
      <c r="P2240" s="488">
        <v>0.63</v>
      </c>
      <c r="R2240" s="474">
        <v>53469.68</v>
      </c>
      <c r="S2240" s="474">
        <v>32081.81</v>
      </c>
      <c r="U2240" s="474">
        <v>53469.68</v>
      </c>
      <c r="V2240" s="474">
        <v>32081.81</v>
      </c>
      <c r="X2240" s="465"/>
      <c r="Y2240" s="465"/>
      <c r="AA2240" s="474">
        <v>44281.33</v>
      </c>
      <c r="AB2240" s="474">
        <v>26568.799999999999</v>
      </c>
      <c r="AD2240" s="474">
        <v>38505.5</v>
      </c>
      <c r="AE2240" s="474">
        <v>23103.3</v>
      </c>
      <c r="AG2240" s="474">
        <v>35005</v>
      </c>
      <c r="AH2240" s="474">
        <v>21003</v>
      </c>
      <c r="AP2240" s="535"/>
    </row>
    <row r="2241" spans="1:42" ht="24" customHeight="1" outlineLevel="1" x14ac:dyDescent="0.25">
      <c r="A2241" s="493" t="s">
        <v>13883</v>
      </c>
      <c r="B2241" s="471" t="s">
        <v>23395</v>
      </c>
      <c r="C2241" s="469" t="s">
        <v>4641</v>
      </c>
      <c r="E2241" s="472" t="s">
        <v>8987</v>
      </c>
      <c r="F2241" s="469" t="s">
        <v>4455</v>
      </c>
      <c r="G2241" s="468">
        <v>10.3</v>
      </c>
      <c r="M2241" s="474">
        <v>55376.45</v>
      </c>
      <c r="N2241" s="474">
        <f t="shared" si="124"/>
        <v>39871.043999999994</v>
      </c>
      <c r="P2241" s="488">
        <v>0.72</v>
      </c>
      <c r="R2241" s="474">
        <v>0</v>
      </c>
      <c r="S2241" s="474">
        <v>0</v>
      </c>
      <c r="U2241" s="474">
        <v>0</v>
      </c>
      <c r="V2241" s="474">
        <v>0</v>
      </c>
      <c r="X2241" s="465"/>
      <c r="Y2241" s="465"/>
      <c r="AA2241" s="474">
        <v>0</v>
      </c>
      <c r="AB2241" s="474">
        <v>0</v>
      </c>
      <c r="AD2241" s="474"/>
      <c r="AE2241" s="474"/>
      <c r="AG2241" s="474"/>
      <c r="AH2241" s="474"/>
      <c r="AP2241" s="535"/>
    </row>
    <row r="2242" spans="1:42" ht="24" customHeight="1" outlineLevel="1" x14ac:dyDescent="0.25">
      <c r="A2242" s="493" t="s">
        <v>13883</v>
      </c>
      <c r="B2242" s="471" t="s">
        <v>23396</v>
      </c>
      <c r="C2242" s="469" t="s">
        <v>4641</v>
      </c>
      <c r="E2242" s="472" t="s">
        <v>19885</v>
      </c>
      <c r="F2242" s="469" t="s">
        <v>4455</v>
      </c>
      <c r="G2242" s="468">
        <v>10.3</v>
      </c>
      <c r="M2242" s="474">
        <v>58951.45</v>
      </c>
      <c r="N2242" s="474">
        <f t="shared" si="124"/>
        <v>44213.587499999994</v>
      </c>
      <c r="P2242" s="488">
        <v>0.75</v>
      </c>
      <c r="R2242" s="474">
        <v>0</v>
      </c>
      <c r="S2242" s="474">
        <v>0</v>
      </c>
      <c r="U2242" s="474">
        <v>0</v>
      </c>
      <c r="V2242" s="474">
        <v>0</v>
      </c>
      <c r="X2242" s="465"/>
      <c r="Y2242" s="465"/>
      <c r="AA2242" s="474">
        <v>0</v>
      </c>
      <c r="AB2242" s="474">
        <v>0</v>
      </c>
      <c r="AD2242" s="474"/>
      <c r="AE2242" s="474"/>
      <c r="AG2242" s="474"/>
      <c r="AH2242" s="474"/>
      <c r="AP2242" s="535"/>
    </row>
    <row r="2243" spans="1:42" ht="24" customHeight="1" outlineLevel="1" x14ac:dyDescent="0.25">
      <c r="A2243" s="493" t="s">
        <v>13883</v>
      </c>
      <c r="B2243" s="471" t="s">
        <v>24488</v>
      </c>
      <c r="C2243" s="469" t="s">
        <v>4641</v>
      </c>
      <c r="E2243" s="472" t="s">
        <v>24485</v>
      </c>
      <c r="F2243" s="469" t="s">
        <v>4455</v>
      </c>
      <c r="G2243" s="468">
        <v>10.3</v>
      </c>
      <c r="M2243" s="474">
        <v>0</v>
      </c>
      <c r="N2243" s="474">
        <f t="shared" si="124"/>
        <v>0</v>
      </c>
      <c r="O2243" s="519"/>
      <c r="P2243" s="488">
        <v>0.75</v>
      </c>
      <c r="Q2243" s="519"/>
      <c r="R2243" s="474">
        <v>0</v>
      </c>
      <c r="S2243" s="474">
        <v>0</v>
      </c>
      <c r="T2243" s="519"/>
      <c r="U2243" s="474">
        <v>0</v>
      </c>
      <c r="V2243" s="474">
        <v>0</v>
      </c>
      <c r="W2243" s="519"/>
      <c r="X2243" s="465"/>
      <c r="Y2243" s="465"/>
      <c r="Z2243" s="519"/>
      <c r="AA2243" s="474">
        <v>0</v>
      </c>
      <c r="AB2243" s="474">
        <v>0</v>
      </c>
      <c r="AC2243" s="519"/>
      <c r="AD2243" s="474"/>
      <c r="AE2243" s="474"/>
      <c r="AF2243" s="531"/>
      <c r="AG2243" s="474"/>
      <c r="AH2243" s="474"/>
      <c r="AP2243" s="535"/>
    </row>
    <row r="2244" spans="1:42" s="466" customFormat="1" ht="24" customHeight="1" outlineLevel="1" x14ac:dyDescent="0.25">
      <c r="A2244" s="492" t="s">
        <v>13883</v>
      </c>
      <c r="B2244" s="462" t="s">
        <v>16675</v>
      </c>
      <c r="C2244" s="461" t="s">
        <v>4641</v>
      </c>
      <c r="D2244" s="461"/>
      <c r="E2244" s="466" t="s">
        <v>8980</v>
      </c>
      <c r="F2244" s="461" t="s">
        <v>4455</v>
      </c>
      <c r="G2244" s="464">
        <v>12</v>
      </c>
      <c r="H2244" s="464"/>
      <c r="I2244" s="464"/>
      <c r="J2244" s="464"/>
      <c r="K2244" s="461"/>
      <c r="L2244" s="464"/>
      <c r="M2244" s="474">
        <f t="shared" ref="M2244:M2258" si="126">X2244*$O$3</f>
        <v>58581.770000000004</v>
      </c>
      <c r="N2244" s="474">
        <f t="shared" si="124"/>
        <v>35149.061999999998</v>
      </c>
      <c r="O2244" s="514"/>
      <c r="P2244" s="486">
        <v>0.6</v>
      </c>
      <c r="Q2244" s="514"/>
      <c r="R2244" s="474">
        <v>47316.05</v>
      </c>
      <c r="S2244" s="474">
        <v>28389.59</v>
      </c>
      <c r="T2244" s="514"/>
      <c r="U2244" s="474">
        <v>47316.05</v>
      </c>
      <c r="V2244" s="474">
        <v>28389.59</v>
      </c>
      <c r="W2244" s="514"/>
      <c r="X2244" s="465">
        <v>45062.9</v>
      </c>
      <c r="Y2244" s="465">
        <v>27037.7</v>
      </c>
      <c r="Z2244" s="514"/>
      <c r="AA2244" s="465">
        <v>39185.1</v>
      </c>
      <c r="AB2244" s="465">
        <v>23511.06</v>
      </c>
      <c r="AC2244" s="514"/>
      <c r="AD2244" s="465">
        <v>34074</v>
      </c>
      <c r="AE2244" s="465">
        <v>20444.399999999998</v>
      </c>
      <c r="AF2244" s="514"/>
      <c r="AG2244" s="465">
        <v>30977</v>
      </c>
      <c r="AH2244" s="465">
        <v>18586.2</v>
      </c>
      <c r="AI2244" s="530"/>
      <c r="AJ2244" s="533"/>
      <c r="AK2244" s="533"/>
      <c r="AL2244" s="533"/>
      <c r="AM2244" s="533"/>
      <c r="AN2244" s="533"/>
      <c r="AO2244" s="533"/>
      <c r="AP2244" s="534"/>
    </row>
    <row r="2245" spans="1:42" ht="24" customHeight="1" outlineLevel="1" x14ac:dyDescent="0.25">
      <c r="A2245" s="493" t="s">
        <v>13883</v>
      </c>
      <c r="B2245" s="471" t="s">
        <v>16676</v>
      </c>
      <c r="C2245" s="469" t="s">
        <v>4641</v>
      </c>
      <c r="E2245" s="472" t="s">
        <v>9491</v>
      </c>
      <c r="F2245" s="469" t="s">
        <v>4455</v>
      </c>
      <c r="G2245" s="468">
        <v>12</v>
      </c>
      <c r="M2245" s="474">
        <f t="shared" si="126"/>
        <v>0</v>
      </c>
      <c r="N2245" s="474">
        <f t="shared" si="124"/>
        <v>0</v>
      </c>
      <c r="P2245" s="488">
        <v>0.75</v>
      </c>
      <c r="R2245" s="474">
        <v>0</v>
      </c>
      <c r="S2245" s="474">
        <v>0</v>
      </c>
      <c r="U2245" s="474">
        <v>0</v>
      </c>
      <c r="V2245" s="474">
        <v>0</v>
      </c>
      <c r="X2245" s="465">
        <v>0</v>
      </c>
      <c r="Y2245" s="465">
        <v>0</v>
      </c>
      <c r="AA2245" s="474">
        <v>0</v>
      </c>
      <c r="AB2245" s="474">
        <v>0</v>
      </c>
      <c r="AD2245" s="474"/>
      <c r="AE2245" s="474"/>
      <c r="AG2245" s="474"/>
      <c r="AH2245" s="474"/>
      <c r="AP2245" s="535"/>
    </row>
    <row r="2246" spans="1:42" ht="24" customHeight="1" outlineLevel="1" x14ac:dyDescent="0.25">
      <c r="A2246" s="493" t="s">
        <v>13883</v>
      </c>
      <c r="B2246" s="471" t="s">
        <v>16677</v>
      </c>
      <c r="C2246" s="469" t="s">
        <v>4641</v>
      </c>
      <c r="E2246" s="472" t="s">
        <v>8983</v>
      </c>
      <c r="F2246" s="469" t="s">
        <v>4455</v>
      </c>
      <c r="G2246" s="468">
        <v>12</v>
      </c>
      <c r="M2246" s="474">
        <f t="shared" si="126"/>
        <v>0</v>
      </c>
      <c r="N2246" s="474">
        <f t="shared" si="124"/>
        <v>0</v>
      </c>
      <c r="P2246" s="488">
        <v>0.72</v>
      </c>
      <c r="R2246" s="474">
        <v>0</v>
      </c>
      <c r="S2246" s="474">
        <v>0</v>
      </c>
      <c r="U2246" s="474">
        <v>0</v>
      </c>
      <c r="V2246" s="474">
        <v>0</v>
      </c>
      <c r="X2246" s="465">
        <v>0</v>
      </c>
      <c r="Y2246" s="465">
        <v>0</v>
      </c>
      <c r="AA2246" s="474">
        <v>0</v>
      </c>
      <c r="AB2246" s="474">
        <v>0</v>
      </c>
      <c r="AD2246" s="474"/>
      <c r="AE2246" s="474"/>
      <c r="AG2246" s="474"/>
      <c r="AH2246" s="474"/>
      <c r="AP2246" s="535"/>
    </row>
    <row r="2247" spans="1:42" ht="24" customHeight="1" outlineLevel="1" x14ac:dyDescent="0.25">
      <c r="A2247" s="493" t="s">
        <v>13883</v>
      </c>
      <c r="B2247" s="471" t="s">
        <v>16678</v>
      </c>
      <c r="C2247" s="469" t="s">
        <v>4641</v>
      </c>
      <c r="E2247" s="472" t="s">
        <v>9492</v>
      </c>
      <c r="F2247" s="469" t="s">
        <v>4455</v>
      </c>
      <c r="G2247" s="468">
        <v>12</v>
      </c>
      <c r="M2247" s="474">
        <f t="shared" si="126"/>
        <v>0</v>
      </c>
      <c r="N2247" s="474">
        <f t="shared" si="124"/>
        <v>0</v>
      </c>
      <c r="P2247" s="488">
        <v>0.63</v>
      </c>
      <c r="R2247" s="474">
        <v>0</v>
      </c>
      <c r="S2247" s="474">
        <v>0</v>
      </c>
      <c r="U2247" s="474">
        <v>0</v>
      </c>
      <c r="V2247" s="474">
        <v>0</v>
      </c>
      <c r="X2247" s="465">
        <v>0</v>
      </c>
      <c r="Y2247" s="465">
        <v>0</v>
      </c>
      <c r="AA2247" s="474">
        <v>0</v>
      </c>
      <c r="AB2247" s="474">
        <v>0</v>
      </c>
      <c r="AD2247" s="474"/>
      <c r="AE2247" s="474"/>
      <c r="AG2247" s="474"/>
      <c r="AH2247" s="474"/>
      <c r="AP2247" s="535"/>
    </row>
    <row r="2248" spans="1:42" ht="24" customHeight="1" outlineLevel="1" x14ac:dyDescent="0.25">
      <c r="A2248" s="493" t="s">
        <v>13883</v>
      </c>
      <c r="B2248" s="471" t="s">
        <v>16679</v>
      </c>
      <c r="C2248" s="469" t="s">
        <v>4641</v>
      </c>
      <c r="E2248" s="472" t="s">
        <v>8986</v>
      </c>
      <c r="F2248" s="469" t="s">
        <v>4455</v>
      </c>
      <c r="G2248" s="468">
        <v>12</v>
      </c>
      <c r="M2248" s="474">
        <f t="shared" si="126"/>
        <v>66200.55</v>
      </c>
      <c r="N2248" s="474">
        <f t="shared" si="124"/>
        <v>41706.3465</v>
      </c>
      <c r="P2248" s="488">
        <v>0.63</v>
      </c>
      <c r="R2248" s="474">
        <v>53469.68</v>
      </c>
      <c r="S2248" s="474">
        <v>32081.81</v>
      </c>
      <c r="U2248" s="474">
        <v>53469.68</v>
      </c>
      <c r="V2248" s="474">
        <v>32081.81</v>
      </c>
      <c r="X2248" s="465">
        <v>50923.5</v>
      </c>
      <c r="Y2248" s="465">
        <v>30554.1</v>
      </c>
      <c r="AA2248" s="474">
        <v>44281.33</v>
      </c>
      <c r="AB2248" s="474">
        <v>26568.799999999999</v>
      </c>
      <c r="AD2248" s="474">
        <v>38505.5</v>
      </c>
      <c r="AE2248" s="474">
        <v>23103.3</v>
      </c>
      <c r="AG2248" s="474">
        <v>35005</v>
      </c>
      <c r="AH2248" s="474">
        <v>21003</v>
      </c>
      <c r="AP2248" s="535"/>
    </row>
    <row r="2249" spans="1:42" ht="24" customHeight="1" outlineLevel="1" x14ac:dyDescent="0.25">
      <c r="A2249" s="493" t="s">
        <v>13883</v>
      </c>
      <c r="B2249" s="471" t="s">
        <v>16680</v>
      </c>
      <c r="C2249" s="469" t="s">
        <v>4641</v>
      </c>
      <c r="E2249" s="472" t="s">
        <v>8987</v>
      </c>
      <c r="F2249" s="469" t="s">
        <v>4455</v>
      </c>
      <c r="G2249" s="468">
        <v>12</v>
      </c>
      <c r="M2249" s="474">
        <f t="shared" si="126"/>
        <v>0</v>
      </c>
      <c r="N2249" s="474">
        <f t="shared" si="124"/>
        <v>0</v>
      </c>
      <c r="P2249" s="488">
        <v>0.72</v>
      </c>
      <c r="R2249" s="474">
        <v>0</v>
      </c>
      <c r="S2249" s="474">
        <v>0</v>
      </c>
      <c r="U2249" s="474">
        <v>0</v>
      </c>
      <c r="V2249" s="474">
        <v>0</v>
      </c>
      <c r="X2249" s="465">
        <v>0</v>
      </c>
      <c r="Y2249" s="465">
        <v>0</v>
      </c>
      <c r="AA2249" s="474">
        <v>0</v>
      </c>
      <c r="AB2249" s="474">
        <v>0</v>
      </c>
      <c r="AD2249" s="474"/>
      <c r="AE2249" s="474"/>
      <c r="AG2249" s="474"/>
      <c r="AH2249" s="474"/>
      <c r="AP2249" s="535"/>
    </row>
    <row r="2250" spans="1:42" ht="24" customHeight="1" outlineLevel="1" x14ac:dyDescent="0.25">
      <c r="A2250" s="493"/>
      <c r="B2250" s="471" t="s">
        <v>19907</v>
      </c>
      <c r="C2250" s="469" t="s">
        <v>4641</v>
      </c>
      <c r="E2250" s="472" t="s">
        <v>19885</v>
      </c>
      <c r="F2250" s="469" t="s">
        <v>4455</v>
      </c>
      <c r="G2250" s="468">
        <v>12</v>
      </c>
      <c r="M2250" s="474">
        <f t="shared" si="126"/>
        <v>0</v>
      </c>
      <c r="N2250" s="474">
        <f t="shared" si="124"/>
        <v>0</v>
      </c>
      <c r="P2250" s="488">
        <v>0.75</v>
      </c>
      <c r="R2250" s="474">
        <v>0</v>
      </c>
      <c r="S2250" s="474">
        <v>0</v>
      </c>
      <c r="U2250" s="474">
        <v>0</v>
      </c>
      <c r="V2250" s="474">
        <v>0</v>
      </c>
      <c r="X2250" s="465">
        <v>0</v>
      </c>
      <c r="Y2250" s="465">
        <v>0</v>
      </c>
      <c r="AA2250" s="474">
        <v>0</v>
      </c>
      <c r="AB2250" s="474">
        <v>0</v>
      </c>
      <c r="AD2250" s="474"/>
      <c r="AE2250" s="474"/>
      <c r="AG2250" s="474"/>
      <c r="AH2250" s="474"/>
      <c r="AP2250" s="535"/>
    </row>
    <row r="2251" spans="1:42" ht="24" customHeight="1" outlineLevel="1" x14ac:dyDescent="0.25">
      <c r="A2251" s="493"/>
      <c r="B2251" s="471" t="s">
        <v>24489</v>
      </c>
      <c r="C2251" s="469" t="s">
        <v>4641</v>
      </c>
      <c r="E2251" s="472" t="s">
        <v>24485</v>
      </c>
      <c r="F2251" s="469" t="s">
        <v>4455</v>
      </c>
      <c r="G2251" s="468">
        <v>12</v>
      </c>
      <c r="M2251" s="474">
        <f t="shared" si="126"/>
        <v>0</v>
      </c>
      <c r="N2251" s="474">
        <f t="shared" si="124"/>
        <v>0</v>
      </c>
      <c r="O2251" s="519"/>
      <c r="P2251" s="488">
        <v>0.75</v>
      </c>
      <c r="Q2251" s="519"/>
      <c r="R2251" s="474">
        <v>0</v>
      </c>
      <c r="S2251" s="474">
        <v>0</v>
      </c>
      <c r="T2251" s="519"/>
      <c r="U2251" s="474">
        <v>0</v>
      </c>
      <c r="V2251" s="474">
        <v>0</v>
      </c>
      <c r="W2251" s="519"/>
      <c r="X2251" s="465">
        <v>0</v>
      </c>
      <c r="Y2251" s="465">
        <v>0</v>
      </c>
      <c r="Z2251" s="519"/>
      <c r="AA2251" s="474">
        <v>0</v>
      </c>
      <c r="AB2251" s="474">
        <v>0</v>
      </c>
      <c r="AC2251" s="519"/>
      <c r="AD2251" s="474"/>
      <c r="AE2251" s="474"/>
      <c r="AF2251" s="531"/>
      <c r="AG2251" s="474"/>
      <c r="AH2251" s="474"/>
      <c r="AP2251" s="535"/>
    </row>
    <row r="2252" spans="1:42" s="466" customFormat="1" ht="24" customHeight="1" outlineLevel="1" x14ac:dyDescent="0.25">
      <c r="A2252" s="492" t="s">
        <v>13883</v>
      </c>
      <c r="B2252" s="462" t="s">
        <v>16681</v>
      </c>
      <c r="C2252" s="461" t="s">
        <v>4641</v>
      </c>
      <c r="D2252" s="461"/>
      <c r="E2252" s="466" t="s">
        <v>8980</v>
      </c>
      <c r="F2252" s="461" t="s">
        <v>4455</v>
      </c>
      <c r="G2252" s="464">
        <v>15</v>
      </c>
      <c r="H2252" s="464">
        <v>15</v>
      </c>
      <c r="I2252" s="464">
        <v>6.6</v>
      </c>
      <c r="J2252" s="464">
        <v>6.6</v>
      </c>
      <c r="K2252" s="461"/>
      <c r="L2252" s="464"/>
      <c r="M2252" s="474">
        <f t="shared" si="126"/>
        <v>86001.24</v>
      </c>
      <c r="N2252" s="474">
        <f t="shared" si="124"/>
        <v>51600.743999999999</v>
      </c>
      <c r="O2252" s="514"/>
      <c r="P2252" s="486">
        <v>0.6</v>
      </c>
      <c r="Q2252" s="514"/>
      <c r="R2252" s="474">
        <v>69462.539999999994</v>
      </c>
      <c r="S2252" s="474">
        <v>41677.550000000003</v>
      </c>
      <c r="T2252" s="514"/>
      <c r="U2252" s="474">
        <v>69462.539999999994</v>
      </c>
      <c r="V2252" s="474">
        <v>41677.550000000003</v>
      </c>
      <c r="W2252" s="514"/>
      <c r="X2252" s="465">
        <v>66154.8</v>
      </c>
      <c r="Y2252" s="465">
        <v>39692.9</v>
      </c>
      <c r="Z2252" s="514"/>
      <c r="AA2252" s="465">
        <v>57525.88</v>
      </c>
      <c r="AB2252" s="465">
        <v>34515.53</v>
      </c>
      <c r="AC2252" s="514"/>
      <c r="AD2252" s="465">
        <v>50022.5</v>
      </c>
      <c r="AE2252" s="465">
        <v>30013.5</v>
      </c>
      <c r="AF2252" s="514"/>
      <c r="AG2252" s="465">
        <v>45475</v>
      </c>
      <c r="AH2252" s="465">
        <v>27285</v>
      </c>
      <c r="AI2252" s="530"/>
      <c r="AJ2252" s="533"/>
      <c r="AK2252" s="533"/>
      <c r="AL2252" s="533"/>
      <c r="AM2252" s="533"/>
      <c r="AN2252" s="533"/>
      <c r="AO2252" s="533"/>
      <c r="AP2252" s="534"/>
    </row>
    <row r="2253" spans="1:42" ht="24" customHeight="1" outlineLevel="1" x14ac:dyDescent="0.25">
      <c r="A2253" s="493" t="s">
        <v>13883</v>
      </c>
      <c r="B2253" s="471" t="s">
        <v>16682</v>
      </c>
      <c r="C2253" s="469" t="s">
        <v>4641</v>
      </c>
      <c r="E2253" s="472" t="s">
        <v>9491</v>
      </c>
      <c r="F2253" s="469" t="s">
        <v>4455</v>
      </c>
      <c r="G2253" s="468">
        <v>15</v>
      </c>
      <c r="H2253" s="468">
        <v>15</v>
      </c>
      <c r="I2253" s="468">
        <v>6.6</v>
      </c>
      <c r="J2253" s="468">
        <v>6.6</v>
      </c>
      <c r="M2253" s="474">
        <f t="shared" si="126"/>
        <v>0</v>
      </c>
      <c r="N2253" s="474">
        <f t="shared" si="124"/>
        <v>0</v>
      </c>
      <c r="P2253" s="488">
        <v>0.75</v>
      </c>
      <c r="R2253" s="474">
        <v>0</v>
      </c>
      <c r="S2253" s="474">
        <v>0</v>
      </c>
      <c r="U2253" s="474">
        <v>0</v>
      </c>
      <c r="V2253" s="474">
        <v>0</v>
      </c>
      <c r="X2253" s="465">
        <v>0</v>
      </c>
      <c r="Y2253" s="465">
        <v>0</v>
      </c>
      <c r="AA2253" s="474">
        <v>0</v>
      </c>
      <c r="AB2253" s="474">
        <v>0</v>
      </c>
      <c r="AD2253" s="474"/>
      <c r="AE2253" s="474"/>
      <c r="AG2253" s="474"/>
      <c r="AH2253" s="474"/>
      <c r="AP2253" s="535"/>
    </row>
    <row r="2254" spans="1:42" ht="24" customHeight="1" outlineLevel="1" x14ac:dyDescent="0.25">
      <c r="A2254" s="493" t="s">
        <v>13883</v>
      </c>
      <c r="B2254" s="471" t="s">
        <v>16683</v>
      </c>
      <c r="C2254" s="469" t="s">
        <v>4641</v>
      </c>
      <c r="E2254" s="472" t="s">
        <v>8983</v>
      </c>
      <c r="F2254" s="469" t="s">
        <v>4455</v>
      </c>
      <c r="G2254" s="468">
        <v>15</v>
      </c>
      <c r="H2254" s="468">
        <v>15</v>
      </c>
      <c r="I2254" s="468">
        <v>6.6</v>
      </c>
      <c r="J2254" s="468">
        <v>6.6</v>
      </c>
      <c r="M2254" s="474">
        <f t="shared" si="126"/>
        <v>0</v>
      </c>
      <c r="N2254" s="474">
        <f t="shared" si="124"/>
        <v>0</v>
      </c>
      <c r="P2254" s="488">
        <v>0.72</v>
      </c>
      <c r="R2254" s="474">
        <v>0</v>
      </c>
      <c r="S2254" s="474">
        <v>0</v>
      </c>
      <c r="U2254" s="474">
        <v>0</v>
      </c>
      <c r="V2254" s="474">
        <v>0</v>
      </c>
      <c r="X2254" s="465">
        <v>0</v>
      </c>
      <c r="Y2254" s="465">
        <v>0</v>
      </c>
      <c r="AA2254" s="474">
        <v>0</v>
      </c>
      <c r="AB2254" s="474">
        <v>0</v>
      </c>
      <c r="AD2254" s="474"/>
      <c r="AE2254" s="474"/>
      <c r="AG2254" s="474"/>
      <c r="AH2254" s="474"/>
      <c r="AP2254" s="535"/>
    </row>
    <row r="2255" spans="1:42" ht="24" customHeight="1" outlineLevel="1" x14ac:dyDescent="0.25">
      <c r="A2255" s="493" t="s">
        <v>13883</v>
      </c>
      <c r="B2255" s="471" t="s">
        <v>16684</v>
      </c>
      <c r="C2255" s="469" t="s">
        <v>4641</v>
      </c>
      <c r="E2255" s="472" t="s">
        <v>9492</v>
      </c>
      <c r="F2255" s="469" t="s">
        <v>4455</v>
      </c>
      <c r="G2255" s="468">
        <v>15</v>
      </c>
      <c r="H2255" s="468">
        <v>15</v>
      </c>
      <c r="I2255" s="468">
        <v>6.6</v>
      </c>
      <c r="J2255" s="468">
        <v>6.6</v>
      </c>
      <c r="M2255" s="474">
        <f t="shared" si="126"/>
        <v>96294.25</v>
      </c>
      <c r="N2255" s="474">
        <f t="shared" si="124"/>
        <v>60665.377500000002</v>
      </c>
      <c r="P2255" s="488">
        <v>0.63</v>
      </c>
      <c r="R2255" s="474">
        <v>77776.13</v>
      </c>
      <c r="S2255" s="474">
        <v>49991.13</v>
      </c>
      <c r="U2255" s="474">
        <v>77776.13</v>
      </c>
      <c r="V2255" s="474">
        <v>49991.13</v>
      </c>
      <c r="X2255" s="465">
        <v>74072.5</v>
      </c>
      <c r="Y2255" s="465">
        <v>47610.6</v>
      </c>
      <c r="AA2255" s="474">
        <f>AA2252+6885</f>
        <v>64410.879999999997</v>
      </c>
      <c r="AB2255" s="474">
        <f>AB2252+6885</f>
        <v>41400.53</v>
      </c>
      <c r="AD2255" s="474"/>
      <c r="AE2255" s="474"/>
      <c r="AG2255" s="474"/>
      <c r="AH2255" s="474"/>
      <c r="AP2255" s="535"/>
    </row>
    <row r="2256" spans="1:42" ht="24" customHeight="1" outlineLevel="1" x14ac:dyDescent="0.25">
      <c r="A2256" s="493" t="s">
        <v>13883</v>
      </c>
      <c r="B2256" s="471" t="s">
        <v>16685</v>
      </c>
      <c r="C2256" s="469" t="s">
        <v>4641</v>
      </c>
      <c r="E2256" s="472" t="s">
        <v>8986</v>
      </c>
      <c r="F2256" s="469" t="s">
        <v>4455</v>
      </c>
      <c r="G2256" s="468">
        <v>15</v>
      </c>
      <c r="H2256" s="468">
        <v>15</v>
      </c>
      <c r="I2256" s="468">
        <v>6.6</v>
      </c>
      <c r="J2256" s="468">
        <v>6.6</v>
      </c>
      <c r="M2256" s="474">
        <f t="shared" si="126"/>
        <v>97180.590000000011</v>
      </c>
      <c r="N2256" s="474">
        <f t="shared" si="124"/>
        <v>61223.771700000005</v>
      </c>
      <c r="P2256" s="488">
        <v>0.63</v>
      </c>
      <c r="R2256" s="474">
        <v>78492.02</v>
      </c>
      <c r="S2256" s="474">
        <v>47095.23</v>
      </c>
      <c r="U2256" s="474">
        <v>78492.02</v>
      </c>
      <c r="V2256" s="474">
        <v>47095.23</v>
      </c>
      <c r="X2256" s="465">
        <v>74754.3</v>
      </c>
      <c r="Y2256" s="465">
        <v>44852.6</v>
      </c>
      <c r="AA2256" s="474">
        <v>65003.75</v>
      </c>
      <c r="AB2256" s="474">
        <v>39002.25</v>
      </c>
      <c r="AD2256" s="474">
        <v>56525</v>
      </c>
      <c r="AE2256" s="474">
        <v>33915</v>
      </c>
      <c r="AG2256" s="474">
        <v>51387</v>
      </c>
      <c r="AH2256" s="474">
        <v>30832.199999999997</v>
      </c>
      <c r="AP2256" s="535"/>
    </row>
    <row r="2257" spans="1:42" ht="24" customHeight="1" outlineLevel="1" x14ac:dyDescent="0.25">
      <c r="A2257" s="493" t="s">
        <v>13883</v>
      </c>
      <c r="B2257" s="471" t="s">
        <v>16686</v>
      </c>
      <c r="C2257" s="469" t="s">
        <v>4641</v>
      </c>
      <c r="E2257" s="472" t="s">
        <v>8987</v>
      </c>
      <c r="F2257" s="469" t="s">
        <v>4455</v>
      </c>
      <c r="G2257" s="468">
        <v>15</v>
      </c>
      <c r="H2257" s="468">
        <v>15</v>
      </c>
      <c r="I2257" s="468">
        <v>6.6</v>
      </c>
      <c r="J2257" s="468">
        <v>6.6</v>
      </c>
      <c r="M2257" s="474">
        <f t="shared" si="126"/>
        <v>127364.12</v>
      </c>
      <c r="N2257" s="474">
        <f t="shared" si="124"/>
        <v>91702.166399999987</v>
      </c>
      <c r="P2257" s="488">
        <v>0.72</v>
      </c>
      <c r="R2257" s="474">
        <v>102871.02</v>
      </c>
      <c r="S2257" s="474">
        <v>75086.03</v>
      </c>
      <c r="U2257" s="474">
        <v>102871.02</v>
      </c>
      <c r="V2257" s="474">
        <v>75086.03</v>
      </c>
      <c r="X2257" s="465">
        <v>97972.4</v>
      </c>
      <c r="Y2257" s="465">
        <v>71510.5</v>
      </c>
      <c r="AA2257" s="474">
        <f>AA2252+27667.5</f>
        <v>85193.38</v>
      </c>
      <c r="AB2257" s="474">
        <f>AB2252+27667.5</f>
        <v>62183.03</v>
      </c>
      <c r="AD2257" s="474"/>
      <c r="AE2257" s="474"/>
      <c r="AG2257" s="474"/>
      <c r="AH2257" s="474"/>
      <c r="AP2257" s="535"/>
    </row>
    <row r="2258" spans="1:42" ht="24" customHeight="1" outlineLevel="1" x14ac:dyDescent="0.25">
      <c r="A2258" s="493"/>
      <c r="B2258" s="471" t="s">
        <v>19908</v>
      </c>
      <c r="C2258" s="469" t="s">
        <v>4641</v>
      </c>
      <c r="E2258" s="472" t="s">
        <v>19885</v>
      </c>
      <c r="F2258" s="469" t="s">
        <v>4455</v>
      </c>
      <c r="G2258" s="468">
        <v>15</v>
      </c>
      <c r="H2258" s="468">
        <v>15</v>
      </c>
      <c r="I2258" s="468">
        <v>6.6</v>
      </c>
      <c r="J2258" s="468">
        <v>6.6</v>
      </c>
      <c r="M2258" s="474">
        <f t="shared" si="126"/>
        <v>137657.13</v>
      </c>
      <c r="N2258" s="474">
        <f t="shared" si="124"/>
        <v>103242.8475</v>
      </c>
      <c r="P2258" s="488">
        <v>0.75</v>
      </c>
      <c r="R2258" s="474">
        <v>111184.61</v>
      </c>
      <c r="S2258" s="474">
        <v>83399.61</v>
      </c>
      <c r="U2258" s="474">
        <v>111184.61</v>
      </c>
      <c r="V2258" s="474">
        <v>83399.61</v>
      </c>
      <c r="X2258" s="465">
        <v>105890.1</v>
      </c>
      <c r="Y2258" s="465">
        <v>79428.2</v>
      </c>
      <c r="AA2258" s="474">
        <f>AA2257+6885</f>
        <v>92078.38</v>
      </c>
      <c r="AB2258" s="474">
        <f>AB2257+6885</f>
        <v>69068.03</v>
      </c>
      <c r="AD2258" s="474"/>
      <c r="AE2258" s="474"/>
      <c r="AG2258" s="474"/>
      <c r="AH2258" s="474"/>
      <c r="AP2258" s="535"/>
    </row>
    <row r="2259" spans="1:42" ht="24" customHeight="1" outlineLevel="1" x14ac:dyDescent="0.25">
      <c r="A2259" s="493"/>
      <c r="B2259" s="471" t="s">
        <v>24490</v>
      </c>
      <c r="C2259" s="469" t="s">
        <v>4641</v>
      </c>
      <c r="E2259" s="472" t="s">
        <v>24485</v>
      </c>
      <c r="F2259" s="469" t="s">
        <v>4455</v>
      </c>
      <c r="G2259" s="468">
        <v>15</v>
      </c>
      <c r="H2259" s="468">
        <v>15</v>
      </c>
      <c r="I2259" s="468">
        <v>6.6</v>
      </c>
      <c r="J2259" s="468">
        <v>6.6</v>
      </c>
      <c r="M2259" s="474">
        <v>0</v>
      </c>
      <c r="N2259" s="474">
        <f t="shared" si="124"/>
        <v>0</v>
      </c>
      <c r="O2259" s="519"/>
      <c r="P2259" s="488">
        <v>0.75</v>
      </c>
      <c r="Q2259" s="519"/>
      <c r="R2259" s="474">
        <v>111184.61</v>
      </c>
      <c r="S2259" s="474">
        <v>83399.61</v>
      </c>
      <c r="T2259" s="519"/>
      <c r="U2259" s="474">
        <v>111184.61</v>
      </c>
      <c r="V2259" s="474">
        <v>83399.61</v>
      </c>
      <c r="W2259" s="519"/>
      <c r="X2259" s="465">
        <v>105890.1</v>
      </c>
      <c r="Y2259" s="465">
        <v>79428.2</v>
      </c>
      <c r="Z2259" s="519"/>
      <c r="AA2259" s="474">
        <f>AA2258+6885</f>
        <v>98963.38</v>
      </c>
      <c r="AB2259" s="474">
        <f>AB2258+6885</f>
        <v>75953.03</v>
      </c>
      <c r="AC2259" s="519"/>
      <c r="AD2259" s="474"/>
      <c r="AE2259" s="474"/>
      <c r="AF2259" s="531"/>
      <c r="AG2259" s="474"/>
      <c r="AH2259" s="474"/>
      <c r="AP2259" s="535"/>
    </row>
    <row r="2260" spans="1:42" s="466" customFormat="1" ht="24" customHeight="1" outlineLevel="1" x14ac:dyDescent="0.25">
      <c r="A2260" s="492" t="s">
        <v>13883</v>
      </c>
      <c r="B2260" s="462" t="s">
        <v>16687</v>
      </c>
      <c r="C2260" s="461" t="s">
        <v>4641</v>
      </c>
      <c r="D2260" s="461"/>
      <c r="E2260" s="466" t="s">
        <v>8980</v>
      </c>
      <c r="F2260" s="461" t="s">
        <v>4455</v>
      </c>
      <c r="G2260" s="464">
        <v>20</v>
      </c>
      <c r="H2260" s="464">
        <v>20</v>
      </c>
      <c r="I2260" s="464">
        <v>7.5</v>
      </c>
      <c r="J2260" s="464">
        <v>7.5</v>
      </c>
      <c r="K2260" s="461"/>
      <c r="L2260" s="464"/>
      <c r="M2260" s="474">
        <v>136600</v>
      </c>
      <c r="N2260" s="474">
        <f t="shared" si="124"/>
        <v>81960</v>
      </c>
      <c r="O2260" s="514"/>
      <c r="P2260" s="486">
        <v>0.6</v>
      </c>
      <c r="Q2260" s="514"/>
      <c r="R2260" s="474">
        <v>95938.71</v>
      </c>
      <c r="S2260" s="474">
        <v>57563.21</v>
      </c>
      <c r="T2260" s="514"/>
      <c r="U2260" s="474">
        <v>95938.71</v>
      </c>
      <c r="V2260" s="474">
        <v>57563.21</v>
      </c>
      <c r="W2260" s="514"/>
      <c r="X2260" s="465">
        <v>91370.2</v>
      </c>
      <c r="Y2260" s="465">
        <v>54822.1</v>
      </c>
      <c r="Z2260" s="514"/>
      <c r="AA2260" s="465">
        <v>79452.350000000006</v>
      </c>
      <c r="AB2260" s="465">
        <v>47671.41</v>
      </c>
      <c r="AC2260" s="514"/>
      <c r="AD2260" s="465">
        <v>69089</v>
      </c>
      <c r="AE2260" s="465">
        <v>41453.4</v>
      </c>
      <c r="AF2260" s="514"/>
      <c r="AG2260" s="465">
        <v>62809</v>
      </c>
      <c r="AH2260" s="465">
        <v>37685.4</v>
      </c>
      <c r="AI2260" s="530"/>
      <c r="AJ2260" s="533"/>
      <c r="AK2260" s="533"/>
      <c r="AL2260" s="533"/>
      <c r="AM2260" s="533"/>
      <c r="AN2260" s="533"/>
      <c r="AO2260" s="533"/>
      <c r="AP2260" s="534"/>
    </row>
    <row r="2261" spans="1:42" ht="24" customHeight="1" outlineLevel="1" x14ac:dyDescent="0.25">
      <c r="A2261" s="493" t="s">
        <v>13883</v>
      </c>
      <c r="B2261" s="471" t="s">
        <v>16688</v>
      </c>
      <c r="C2261" s="469" t="s">
        <v>4641</v>
      </c>
      <c r="E2261" s="472" t="s">
        <v>9491</v>
      </c>
      <c r="F2261" s="469" t="s">
        <v>4455</v>
      </c>
      <c r="G2261" s="468">
        <v>20</v>
      </c>
      <c r="H2261" s="468">
        <v>20</v>
      </c>
      <c r="I2261" s="468">
        <v>7.5</v>
      </c>
      <c r="J2261" s="468">
        <v>7.5</v>
      </c>
      <c r="M2261" s="474">
        <v>0</v>
      </c>
      <c r="N2261" s="474">
        <f t="shared" si="124"/>
        <v>0</v>
      </c>
      <c r="P2261" s="488">
        <v>0.75</v>
      </c>
      <c r="R2261" s="474">
        <v>0</v>
      </c>
      <c r="S2261" s="474">
        <v>0</v>
      </c>
      <c r="U2261" s="474">
        <v>0</v>
      </c>
      <c r="V2261" s="474">
        <v>0</v>
      </c>
      <c r="X2261" s="465">
        <v>0</v>
      </c>
      <c r="Y2261" s="465">
        <v>0</v>
      </c>
      <c r="AA2261" s="474">
        <v>0</v>
      </c>
      <c r="AB2261" s="474">
        <v>0</v>
      </c>
      <c r="AD2261" s="474"/>
      <c r="AE2261" s="474"/>
      <c r="AG2261" s="474"/>
      <c r="AH2261" s="474"/>
      <c r="AP2261" s="535"/>
    </row>
    <row r="2262" spans="1:42" ht="24" customHeight="1" outlineLevel="1" x14ac:dyDescent="0.25">
      <c r="A2262" s="493" t="s">
        <v>13883</v>
      </c>
      <c r="B2262" s="471" t="s">
        <v>16689</v>
      </c>
      <c r="C2262" s="469" t="s">
        <v>4641</v>
      </c>
      <c r="E2262" s="472" t="s">
        <v>8983</v>
      </c>
      <c r="F2262" s="469" t="s">
        <v>4455</v>
      </c>
      <c r="G2262" s="468">
        <v>20</v>
      </c>
      <c r="H2262" s="468">
        <v>20</v>
      </c>
      <c r="I2262" s="468">
        <v>7.5</v>
      </c>
      <c r="J2262" s="468">
        <v>7.5</v>
      </c>
      <c r="M2262" s="474">
        <v>0</v>
      </c>
      <c r="N2262" s="474">
        <f t="shared" si="124"/>
        <v>0</v>
      </c>
      <c r="P2262" s="488">
        <v>0.72</v>
      </c>
      <c r="R2262" s="474">
        <v>0</v>
      </c>
      <c r="S2262" s="474">
        <v>0</v>
      </c>
      <c r="U2262" s="474">
        <v>0</v>
      </c>
      <c r="V2262" s="474">
        <v>0</v>
      </c>
      <c r="X2262" s="465">
        <v>0</v>
      </c>
      <c r="Y2262" s="465">
        <v>0</v>
      </c>
      <c r="AA2262" s="474">
        <v>0</v>
      </c>
      <c r="AB2262" s="474">
        <v>0</v>
      </c>
      <c r="AD2262" s="474"/>
      <c r="AE2262" s="474"/>
      <c r="AG2262" s="474"/>
      <c r="AH2262" s="474"/>
      <c r="AP2262" s="535"/>
    </row>
    <row r="2263" spans="1:42" ht="24" customHeight="1" outlineLevel="1" x14ac:dyDescent="0.25">
      <c r="A2263" s="493" t="s">
        <v>13883</v>
      </c>
      <c r="B2263" s="471" t="s">
        <v>16690</v>
      </c>
      <c r="C2263" s="469" t="s">
        <v>4641</v>
      </c>
      <c r="E2263" s="472" t="s">
        <v>9492</v>
      </c>
      <c r="F2263" s="469" t="s">
        <v>4455</v>
      </c>
      <c r="G2263" s="468">
        <v>20</v>
      </c>
      <c r="H2263" s="468">
        <v>20</v>
      </c>
      <c r="I2263" s="468">
        <v>7.5</v>
      </c>
      <c r="J2263" s="468">
        <v>7.5</v>
      </c>
      <c r="M2263" s="474">
        <v>142715</v>
      </c>
      <c r="N2263" s="474">
        <f t="shared" si="124"/>
        <v>89910.45</v>
      </c>
      <c r="P2263" s="488">
        <v>0.63</v>
      </c>
      <c r="R2263" s="474">
        <v>101482.71</v>
      </c>
      <c r="S2263" s="474">
        <v>63107.21</v>
      </c>
      <c r="U2263" s="474">
        <v>101482.71</v>
      </c>
      <c r="V2263" s="474">
        <v>63107.21</v>
      </c>
      <c r="X2263" s="465">
        <v>96650.2</v>
      </c>
      <c r="Y2263" s="465">
        <v>60102.1</v>
      </c>
      <c r="AA2263" s="474">
        <v>0</v>
      </c>
      <c r="AB2263" s="474">
        <v>0</v>
      </c>
      <c r="AD2263" s="474"/>
      <c r="AE2263" s="474"/>
      <c r="AG2263" s="474"/>
      <c r="AH2263" s="474"/>
      <c r="AP2263" s="535"/>
    </row>
    <row r="2264" spans="1:42" ht="24" customHeight="1" outlineLevel="1" x14ac:dyDescent="0.25">
      <c r="A2264" s="493" t="s">
        <v>13883</v>
      </c>
      <c r="B2264" s="471" t="s">
        <v>16691</v>
      </c>
      <c r="C2264" s="469" t="s">
        <v>4641</v>
      </c>
      <c r="E2264" s="472" t="s">
        <v>8986</v>
      </c>
      <c r="F2264" s="469" t="s">
        <v>4455</v>
      </c>
      <c r="G2264" s="468">
        <v>20</v>
      </c>
      <c r="H2264" s="468">
        <v>20</v>
      </c>
      <c r="I2264" s="468">
        <v>7.5</v>
      </c>
      <c r="J2264" s="468">
        <v>7.5</v>
      </c>
      <c r="M2264" s="474">
        <v>147007</v>
      </c>
      <c r="N2264" s="474">
        <f t="shared" si="124"/>
        <v>92614.41</v>
      </c>
      <c r="P2264" s="488">
        <v>0.63</v>
      </c>
      <c r="R2264" s="474">
        <v>108412.71</v>
      </c>
      <c r="S2264" s="474">
        <v>65047.61</v>
      </c>
      <c r="U2264" s="474">
        <v>108412.71</v>
      </c>
      <c r="V2264" s="474">
        <v>65047.61</v>
      </c>
      <c r="X2264" s="465">
        <v>103250.2</v>
      </c>
      <c r="Y2264" s="465">
        <v>61950.1</v>
      </c>
      <c r="AA2264" s="474">
        <v>89782.8</v>
      </c>
      <c r="AB2264" s="474">
        <v>53869.68</v>
      </c>
      <c r="AD2264" s="474">
        <v>78072</v>
      </c>
      <c r="AE2264" s="474">
        <v>46843.199999999997</v>
      </c>
      <c r="AG2264" s="474">
        <v>70975</v>
      </c>
      <c r="AH2264" s="474">
        <v>42585</v>
      </c>
      <c r="AP2264" s="535"/>
    </row>
    <row r="2265" spans="1:42" ht="24" customHeight="1" outlineLevel="1" x14ac:dyDescent="0.25">
      <c r="A2265" s="493" t="s">
        <v>13883</v>
      </c>
      <c r="B2265" s="471" t="s">
        <v>16692</v>
      </c>
      <c r="C2265" s="469" t="s">
        <v>4641</v>
      </c>
      <c r="E2265" s="472" t="s">
        <v>8987</v>
      </c>
      <c r="F2265" s="469" t="s">
        <v>4455</v>
      </c>
      <c r="G2265" s="468">
        <v>20</v>
      </c>
      <c r="H2265" s="468">
        <v>20</v>
      </c>
      <c r="I2265" s="468">
        <v>7.5</v>
      </c>
      <c r="J2265" s="468">
        <v>7.5</v>
      </c>
      <c r="M2265" s="474">
        <v>165019</v>
      </c>
      <c r="N2265" s="474">
        <f t="shared" si="124"/>
        <v>118813.68</v>
      </c>
      <c r="P2265" s="488">
        <v>0.72</v>
      </c>
      <c r="R2265" s="474">
        <v>0</v>
      </c>
      <c r="S2265" s="474">
        <v>0</v>
      </c>
      <c r="U2265" s="474">
        <v>0</v>
      </c>
      <c r="V2265" s="474">
        <v>0</v>
      </c>
      <c r="X2265" s="465">
        <v>0</v>
      </c>
      <c r="Y2265" s="465">
        <v>0</v>
      </c>
      <c r="AA2265" s="474">
        <v>0</v>
      </c>
      <c r="AB2265" s="474">
        <v>0</v>
      </c>
      <c r="AD2265" s="474"/>
      <c r="AE2265" s="474"/>
      <c r="AG2265" s="474"/>
      <c r="AH2265" s="474"/>
      <c r="AP2265" s="535"/>
    </row>
    <row r="2266" spans="1:42" ht="24" customHeight="1" outlineLevel="1" x14ac:dyDescent="0.25">
      <c r="A2266" s="493"/>
      <c r="B2266" s="471" t="s">
        <v>19909</v>
      </c>
      <c r="C2266" s="469" t="s">
        <v>4641</v>
      </c>
      <c r="E2266" s="472" t="s">
        <v>19885</v>
      </c>
      <c r="F2266" s="469" t="s">
        <v>4455</v>
      </c>
      <c r="G2266" s="468">
        <v>20</v>
      </c>
      <c r="H2266" s="468">
        <v>20</v>
      </c>
      <c r="I2266" s="468">
        <v>7.5</v>
      </c>
      <c r="J2266" s="468">
        <v>7.5</v>
      </c>
      <c r="M2266" s="474">
        <v>174500</v>
      </c>
      <c r="N2266" s="474">
        <f t="shared" si="124"/>
        <v>130875</v>
      </c>
      <c r="P2266" s="488">
        <v>0.75</v>
      </c>
      <c r="R2266" s="474">
        <v>0</v>
      </c>
      <c r="S2266" s="474">
        <v>0</v>
      </c>
      <c r="U2266" s="474">
        <v>0</v>
      </c>
      <c r="V2266" s="474">
        <v>0</v>
      </c>
      <c r="X2266" s="465">
        <v>0</v>
      </c>
      <c r="Y2266" s="465">
        <v>0</v>
      </c>
      <c r="AA2266" s="474">
        <v>0</v>
      </c>
      <c r="AB2266" s="474">
        <v>0</v>
      </c>
      <c r="AD2266" s="474"/>
      <c r="AE2266" s="474"/>
      <c r="AG2266" s="474"/>
      <c r="AH2266" s="474"/>
      <c r="AP2266" s="535"/>
    </row>
    <row r="2267" spans="1:42" ht="24" customHeight="1" outlineLevel="1" x14ac:dyDescent="0.25">
      <c r="A2267" s="493"/>
      <c r="B2267" s="471" t="s">
        <v>24491</v>
      </c>
      <c r="C2267" s="469" t="s">
        <v>4641</v>
      </c>
      <c r="E2267" s="472" t="s">
        <v>24485</v>
      </c>
      <c r="F2267" s="469" t="s">
        <v>4455</v>
      </c>
      <c r="G2267" s="468">
        <v>20</v>
      </c>
      <c r="H2267" s="468">
        <v>20</v>
      </c>
      <c r="I2267" s="468">
        <v>7.5</v>
      </c>
      <c r="J2267" s="468">
        <v>7.5</v>
      </c>
      <c r="M2267" s="474">
        <f t="shared" ref="M2267:M2291" si="127">X2267*$O$3</f>
        <v>0</v>
      </c>
      <c r="N2267" s="474">
        <f t="shared" si="124"/>
        <v>0</v>
      </c>
      <c r="O2267" s="519"/>
      <c r="P2267" s="488">
        <v>0.75</v>
      </c>
      <c r="Q2267" s="519"/>
      <c r="R2267" s="474">
        <v>0</v>
      </c>
      <c r="S2267" s="474">
        <v>0</v>
      </c>
      <c r="T2267" s="519"/>
      <c r="U2267" s="474">
        <v>0</v>
      </c>
      <c r="V2267" s="474">
        <v>0</v>
      </c>
      <c r="W2267" s="519"/>
      <c r="X2267" s="465">
        <v>0</v>
      </c>
      <c r="Y2267" s="465">
        <v>0</v>
      </c>
      <c r="Z2267" s="519"/>
      <c r="AA2267" s="474">
        <v>0</v>
      </c>
      <c r="AB2267" s="474">
        <v>0</v>
      </c>
      <c r="AC2267" s="519"/>
      <c r="AD2267" s="474"/>
      <c r="AE2267" s="474"/>
      <c r="AF2267" s="531"/>
      <c r="AG2267" s="474"/>
      <c r="AH2267" s="474"/>
      <c r="AP2267" s="535"/>
    </row>
    <row r="2268" spans="1:42" s="466" customFormat="1" ht="24" customHeight="1" outlineLevel="1" x14ac:dyDescent="0.25">
      <c r="A2268" s="492" t="s">
        <v>17883</v>
      </c>
      <c r="B2268" s="462" t="s">
        <v>23397</v>
      </c>
      <c r="C2268" s="461" t="s">
        <v>4641</v>
      </c>
      <c r="D2268" s="461"/>
      <c r="E2268" s="466" t="s">
        <v>8980</v>
      </c>
      <c r="F2268" s="469" t="s">
        <v>4455</v>
      </c>
      <c r="G2268" s="464">
        <v>4.5999999999999996</v>
      </c>
      <c r="H2268" s="464"/>
      <c r="I2268" s="464"/>
      <c r="J2268" s="464"/>
      <c r="K2268" s="461"/>
      <c r="L2268" s="464"/>
      <c r="M2268" s="474">
        <f t="shared" si="127"/>
        <v>16926</v>
      </c>
      <c r="N2268" s="474">
        <f t="shared" si="124"/>
        <v>10155.6</v>
      </c>
      <c r="O2268" s="514"/>
      <c r="P2268" s="486">
        <v>0.6</v>
      </c>
      <c r="Q2268" s="514"/>
      <c r="R2268" s="474">
        <v>13671</v>
      </c>
      <c r="S2268" s="474">
        <v>8202.6</v>
      </c>
      <c r="T2268" s="514"/>
      <c r="U2268" s="474">
        <v>13671</v>
      </c>
      <c r="V2268" s="474">
        <v>8202.6</v>
      </c>
      <c r="W2268" s="514"/>
      <c r="X2268" s="465">
        <v>13020</v>
      </c>
      <c r="Y2268" s="465">
        <v>7812</v>
      </c>
      <c r="Z2268" s="514"/>
      <c r="AA2268" s="465">
        <v>11321.75</v>
      </c>
      <c r="AB2268" s="465">
        <v>6793.05</v>
      </c>
      <c r="AC2268" s="514"/>
      <c r="AD2268" s="465">
        <v>9845</v>
      </c>
      <c r="AE2268" s="465">
        <v>5907</v>
      </c>
      <c r="AF2268" s="514"/>
      <c r="AG2268" s="465">
        <v>8950</v>
      </c>
      <c r="AH2268" s="465">
        <v>5370</v>
      </c>
      <c r="AI2268" s="530"/>
      <c r="AJ2268" s="533"/>
      <c r="AK2268" s="533"/>
      <c r="AL2268" s="533"/>
      <c r="AM2268" s="533"/>
      <c r="AN2268" s="533"/>
      <c r="AO2268" s="533"/>
      <c r="AP2268" s="534"/>
    </row>
    <row r="2269" spans="1:42" ht="24" customHeight="1" outlineLevel="1" x14ac:dyDescent="0.25">
      <c r="A2269" s="493" t="s">
        <v>17883</v>
      </c>
      <c r="B2269" s="471" t="s">
        <v>23398</v>
      </c>
      <c r="C2269" s="469" t="s">
        <v>4641</v>
      </c>
      <c r="E2269" s="472" t="s">
        <v>9491</v>
      </c>
      <c r="F2269" s="469" t="s">
        <v>4455</v>
      </c>
      <c r="G2269" s="468">
        <v>4.5999999999999996</v>
      </c>
      <c r="M2269" s="474">
        <f t="shared" si="127"/>
        <v>0</v>
      </c>
      <c r="N2269" s="474">
        <f t="shared" si="124"/>
        <v>0</v>
      </c>
      <c r="P2269" s="488">
        <v>0.75</v>
      </c>
      <c r="R2269" s="474">
        <v>0</v>
      </c>
      <c r="S2269" s="474">
        <v>0</v>
      </c>
      <c r="U2269" s="474">
        <v>0</v>
      </c>
      <c r="V2269" s="474">
        <v>0</v>
      </c>
      <c r="X2269" s="465">
        <v>0</v>
      </c>
      <c r="Y2269" s="465">
        <v>0</v>
      </c>
      <c r="AA2269" s="474">
        <v>0</v>
      </c>
      <c r="AB2269" s="474">
        <v>0</v>
      </c>
      <c r="AD2269" s="474"/>
      <c r="AE2269" s="474"/>
      <c r="AG2269" s="474">
        <v>0</v>
      </c>
      <c r="AH2269" s="474">
        <v>0</v>
      </c>
      <c r="AP2269" s="535"/>
    </row>
    <row r="2270" spans="1:42" ht="24" customHeight="1" outlineLevel="1" x14ac:dyDescent="0.25">
      <c r="A2270" s="493" t="s">
        <v>17883</v>
      </c>
      <c r="B2270" s="471" t="s">
        <v>23399</v>
      </c>
      <c r="C2270" s="469" t="s">
        <v>4641</v>
      </c>
      <c r="E2270" s="472" t="s">
        <v>8983</v>
      </c>
      <c r="F2270" s="469" t="s">
        <v>4455</v>
      </c>
      <c r="G2270" s="468">
        <v>4.5999999999999996</v>
      </c>
      <c r="M2270" s="474">
        <f t="shared" si="127"/>
        <v>0</v>
      </c>
      <c r="N2270" s="474">
        <f t="shared" si="124"/>
        <v>0</v>
      </c>
      <c r="P2270" s="488">
        <v>0.72</v>
      </c>
      <c r="R2270" s="474">
        <v>0</v>
      </c>
      <c r="S2270" s="474">
        <v>0</v>
      </c>
      <c r="U2270" s="474">
        <v>0</v>
      </c>
      <c r="V2270" s="474">
        <v>0</v>
      </c>
      <c r="X2270" s="465">
        <v>0</v>
      </c>
      <c r="Y2270" s="465">
        <v>0</v>
      </c>
      <c r="AA2270" s="474">
        <v>0</v>
      </c>
      <c r="AB2270" s="474">
        <v>0</v>
      </c>
      <c r="AD2270" s="474"/>
      <c r="AE2270" s="474"/>
      <c r="AG2270" s="474">
        <v>0</v>
      </c>
      <c r="AH2270" s="474">
        <v>0</v>
      </c>
      <c r="AP2270" s="535"/>
    </row>
    <row r="2271" spans="1:42" ht="24" customHeight="1" outlineLevel="1" x14ac:dyDescent="0.25">
      <c r="A2271" s="493" t="s">
        <v>17883</v>
      </c>
      <c r="B2271" s="471" t="s">
        <v>23400</v>
      </c>
      <c r="C2271" s="469" t="s">
        <v>4641</v>
      </c>
      <c r="E2271" s="472" t="s">
        <v>9492</v>
      </c>
      <c r="F2271" s="469" t="s">
        <v>4455</v>
      </c>
      <c r="G2271" s="468">
        <v>4.5999999999999996</v>
      </c>
      <c r="M2271" s="474">
        <f t="shared" si="127"/>
        <v>19453.330000000002</v>
      </c>
      <c r="N2271" s="474">
        <f t="shared" ref="N2271:N2334" si="128">M2271*P2271</f>
        <v>12255.597900000001</v>
      </c>
      <c r="P2271" s="488">
        <v>0.63</v>
      </c>
      <c r="R2271" s="474">
        <v>15712.31</v>
      </c>
      <c r="S2271" s="474">
        <v>10243.91</v>
      </c>
      <c r="U2271" s="474">
        <v>15712.31</v>
      </c>
      <c r="V2271" s="474">
        <v>10243.91</v>
      </c>
      <c r="X2271" s="465">
        <v>14964.1</v>
      </c>
      <c r="Y2271" s="465">
        <v>9756.1</v>
      </c>
      <c r="AA2271" s="474">
        <v>13012.25</v>
      </c>
      <c r="AB2271" s="474">
        <v>8483.5499999999993</v>
      </c>
      <c r="AD2271" s="474">
        <v>11315</v>
      </c>
      <c r="AE2271" s="474">
        <v>7377</v>
      </c>
      <c r="AG2271" s="474">
        <v>0</v>
      </c>
      <c r="AH2271" s="474">
        <v>0</v>
      </c>
      <c r="AP2271" s="535"/>
    </row>
    <row r="2272" spans="1:42" ht="24" customHeight="1" outlineLevel="1" x14ac:dyDescent="0.25">
      <c r="A2272" s="493" t="s">
        <v>17883</v>
      </c>
      <c r="B2272" s="471" t="s">
        <v>23401</v>
      </c>
      <c r="C2272" s="469" t="s">
        <v>4641</v>
      </c>
      <c r="E2272" s="472" t="s">
        <v>8986</v>
      </c>
      <c r="F2272" s="469" t="s">
        <v>4455</v>
      </c>
      <c r="G2272" s="468">
        <v>4.5999999999999996</v>
      </c>
      <c r="M2272" s="474">
        <f t="shared" si="127"/>
        <v>19290.05</v>
      </c>
      <c r="N2272" s="474">
        <f t="shared" si="128"/>
        <v>12152.7315</v>
      </c>
      <c r="P2272" s="488">
        <v>0.63</v>
      </c>
      <c r="R2272" s="474">
        <v>15580.43</v>
      </c>
      <c r="S2272" s="474">
        <v>9348.26</v>
      </c>
      <c r="U2272" s="474">
        <v>15580.43</v>
      </c>
      <c r="V2272" s="474">
        <v>9348.26</v>
      </c>
      <c r="X2272" s="465">
        <v>14838.5</v>
      </c>
      <c r="Y2272" s="465">
        <v>8903.1</v>
      </c>
      <c r="AA2272" s="474">
        <v>12903</v>
      </c>
      <c r="AB2272" s="474">
        <v>7741.8</v>
      </c>
      <c r="AD2272" s="474">
        <v>11220</v>
      </c>
      <c r="AE2272" s="474">
        <v>6732</v>
      </c>
      <c r="AG2272" s="474">
        <v>10200</v>
      </c>
      <c r="AH2272" s="474">
        <v>6120</v>
      </c>
      <c r="AP2272" s="535"/>
    </row>
    <row r="2273" spans="1:42" ht="24" customHeight="1" outlineLevel="1" x14ac:dyDescent="0.25">
      <c r="A2273" s="493" t="s">
        <v>17883</v>
      </c>
      <c r="B2273" s="471" t="s">
        <v>23402</v>
      </c>
      <c r="C2273" s="469" t="s">
        <v>4641</v>
      </c>
      <c r="E2273" s="472" t="s">
        <v>8987</v>
      </c>
      <c r="F2273" s="469" t="s">
        <v>4455</v>
      </c>
      <c r="G2273" s="468">
        <v>4.5999999999999996</v>
      </c>
      <c r="M2273" s="474">
        <f t="shared" si="127"/>
        <v>23803</v>
      </c>
      <c r="N2273" s="474">
        <f t="shared" si="128"/>
        <v>17138.16</v>
      </c>
      <c r="P2273" s="488">
        <v>0.72</v>
      </c>
      <c r="R2273" s="474">
        <v>19225.5</v>
      </c>
      <c r="S2273" s="474">
        <v>13757.1</v>
      </c>
      <c r="U2273" s="474">
        <v>19225.5</v>
      </c>
      <c r="V2273" s="474">
        <v>13757.1</v>
      </c>
      <c r="X2273" s="465">
        <v>18310</v>
      </c>
      <c r="Y2273" s="465">
        <v>13102</v>
      </c>
      <c r="AA2273" s="474">
        <v>15921.75</v>
      </c>
      <c r="AB2273" s="474">
        <v>11393.05</v>
      </c>
      <c r="AD2273" s="474">
        <v>13845</v>
      </c>
      <c r="AE2273" s="474">
        <v>9907</v>
      </c>
      <c r="AF2273" s="521" t="s">
        <v>19939</v>
      </c>
      <c r="AG2273" s="474"/>
      <c r="AH2273" s="474"/>
      <c r="AP2273" s="535"/>
    </row>
    <row r="2274" spans="1:42" ht="24" customHeight="1" outlineLevel="1" x14ac:dyDescent="0.25">
      <c r="A2274" s="493" t="s">
        <v>17883</v>
      </c>
      <c r="B2274" s="471" t="s">
        <v>23403</v>
      </c>
      <c r="C2274" s="469" t="s">
        <v>4641</v>
      </c>
      <c r="E2274" s="472" t="s">
        <v>19885</v>
      </c>
      <c r="F2274" s="469" t="s">
        <v>4455</v>
      </c>
      <c r="G2274" s="468">
        <v>4.5999999999999996</v>
      </c>
      <c r="M2274" s="474">
        <f t="shared" si="127"/>
        <v>26330.329999999998</v>
      </c>
      <c r="N2274" s="474">
        <f t="shared" si="128"/>
        <v>19747.747499999998</v>
      </c>
      <c r="P2274" s="488">
        <v>0.75</v>
      </c>
      <c r="R2274" s="474">
        <v>21266.81</v>
      </c>
      <c r="S2274" s="474">
        <v>15798.41</v>
      </c>
      <c r="U2274" s="474">
        <v>21266.81</v>
      </c>
      <c r="V2274" s="474">
        <v>15798.41</v>
      </c>
      <c r="X2274" s="465">
        <v>20254.099999999999</v>
      </c>
      <c r="Y2274" s="465">
        <v>15046.1</v>
      </c>
      <c r="AA2274" s="474">
        <v>17612.25</v>
      </c>
      <c r="AB2274" s="474">
        <v>13083.55</v>
      </c>
      <c r="AD2274" s="474">
        <v>15315</v>
      </c>
      <c r="AE2274" s="474">
        <v>11377</v>
      </c>
      <c r="AF2274" s="521" t="s">
        <v>19940</v>
      </c>
      <c r="AG2274" s="474"/>
      <c r="AH2274" s="474"/>
      <c r="AP2274" s="535"/>
    </row>
    <row r="2275" spans="1:42" ht="24" customHeight="1" outlineLevel="1" x14ac:dyDescent="0.25">
      <c r="A2275" s="493" t="s">
        <v>13909</v>
      </c>
      <c r="B2275" s="471" t="s">
        <v>23404</v>
      </c>
      <c r="C2275" s="469" t="s">
        <v>4641</v>
      </c>
      <c r="E2275" s="472" t="s">
        <v>18142</v>
      </c>
      <c r="F2275" s="469" t="s">
        <v>4455</v>
      </c>
      <c r="G2275" s="468">
        <v>4.5999999999999996</v>
      </c>
      <c r="M2275" s="474">
        <f t="shared" si="127"/>
        <v>29218.670000000002</v>
      </c>
      <c r="N2275" s="474">
        <f t="shared" si="128"/>
        <v>23374.936000000002</v>
      </c>
      <c r="P2275" s="488">
        <v>0.8</v>
      </c>
      <c r="R2275" s="474">
        <v>23599.7</v>
      </c>
      <c r="S2275" s="474">
        <v>16519.759999999998</v>
      </c>
      <c r="U2275" s="474">
        <v>23599.7</v>
      </c>
      <c r="V2275" s="474">
        <v>16519.759999999998</v>
      </c>
      <c r="X2275" s="465">
        <v>22475.9</v>
      </c>
      <c r="Y2275" s="465">
        <v>15733.1</v>
      </c>
      <c r="AA2275" s="474">
        <v>19544.25</v>
      </c>
      <c r="AB2275" s="474">
        <v>13680.98</v>
      </c>
      <c r="AD2275" s="474">
        <v>16995</v>
      </c>
      <c r="AE2275" s="474">
        <v>11896.5</v>
      </c>
      <c r="AF2275" s="514" t="s">
        <v>18057</v>
      </c>
      <c r="AG2275" s="474">
        <v>15450</v>
      </c>
      <c r="AH2275" s="474">
        <v>11587.5</v>
      </c>
      <c r="AP2275" s="535"/>
    </row>
    <row r="2276" spans="1:42" s="466" customFormat="1" ht="24" customHeight="1" outlineLevel="1" x14ac:dyDescent="0.25">
      <c r="A2276" s="492" t="s">
        <v>17883</v>
      </c>
      <c r="B2276" s="462" t="s">
        <v>23405</v>
      </c>
      <c r="C2276" s="461" t="s">
        <v>4641</v>
      </c>
      <c r="D2276" s="461"/>
      <c r="E2276" s="466" t="s">
        <v>8980</v>
      </c>
      <c r="F2276" s="461" t="s">
        <v>4455</v>
      </c>
      <c r="G2276" s="464">
        <v>6.5</v>
      </c>
      <c r="H2276" s="464"/>
      <c r="I2276" s="464"/>
      <c r="J2276" s="464"/>
      <c r="K2276" s="461"/>
      <c r="L2276" s="464"/>
      <c r="M2276" s="474">
        <f t="shared" si="127"/>
        <v>23356.06</v>
      </c>
      <c r="N2276" s="474">
        <f t="shared" si="128"/>
        <v>14013.636</v>
      </c>
      <c r="O2276" s="514"/>
      <c r="P2276" s="486">
        <v>0.6</v>
      </c>
      <c r="Q2276" s="514"/>
      <c r="R2276" s="474">
        <v>18864.509999999998</v>
      </c>
      <c r="S2276" s="474">
        <v>11318.69</v>
      </c>
      <c r="T2276" s="514"/>
      <c r="U2276" s="474">
        <v>18864.509999999998</v>
      </c>
      <c r="V2276" s="474">
        <v>11318.69</v>
      </c>
      <c r="W2276" s="514"/>
      <c r="X2276" s="465">
        <v>17966.2</v>
      </c>
      <c r="Y2276" s="465">
        <v>10779.7</v>
      </c>
      <c r="Z2276" s="514"/>
      <c r="AA2276" s="465">
        <v>15622.75</v>
      </c>
      <c r="AB2276" s="465">
        <v>9373.65</v>
      </c>
      <c r="AC2276" s="514"/>
      <c r="AD2276" s="465">
        <v>13585</v>
      </c>
      <c r="AE2276" s="465">
        <v>8151</v>
      </c>
      <c r="AF2276" s="514"/>
      <c r="AG2276" s="465">
        <v>12350</v>
      </c>
      <c r="AH2276" s="465">
        <v>7410</v>
      </c>
      <c r="AI2276" s="530"/>
      <c r="AJ2276" s="533"/>
      <c r="AK2276" s="533"/>
      <c r="AL2276" s="533"/>
      <c r="AM2276" s="533"/>
      <c r="AN2276" s="533"/>
      <c r="AO2276" s="533"/>
      <c r="AP2276" s="534"/>
    </row>
    <row r="2277" spans="1:42" ht="24" customHeight="1" outlineLevel="1" x14ac:dyDescent="0.25">
      <c r="A2277" s="493" t="s">
        <v>17883</v>
      </c>
      <c r="B2277" s="471" t="s">
        <v>23406</v>
      </c>
      <c r="C2277" s="469" t="s">
        <v>4641</v>
      </c>
      <c r="E2277" s="472" t="s">
        <v>9491</v>
      </c>
      <c r="F2277" s="469" t="s">
        <v>4455</v>
      </c>
      <c r="G2277" s="468">
        <v>6.5</v>
      </c>
      <c r="M2277" s="474">
        <f t="shared" si="127"/>
        <v>0</v>
      </c>
      <c r="N2277" s="474">
        <f t="shared" si="128"/>
        <v>0</v>
      </c>
      <c r="P2277" s="488">
        <v>0.75</v>
      </c>
      <c r="R2277" s="474">
        <v>0</v>
      </c>
      <c r="S2277" s="474">
        <v>0</v>
      </c>
      <c r="U2277" s="474">
        <v>0</v>
      </c>
      <c r="V2277" s="474">
        <v>0</v>
      </c>
      <c r="X2277" s="465">
        <v>0</v>
      </c>
      <c r="Y2277" s="465">
        <v>0</v>
      </c>
      <c r="AA2277" s="474">
        <v>0</v>
      </c>
      <c r="AB2277" s="474">
        <v>0</v>
      </c>
      <c r="AD2277" s="474"/>
      <c r="AE2277" s="474"/>
      <c r="AG2277" s="474">
        <v>0</v>
      </c>
      <c r="AH2277" s="474">
        <v>0</v>
      </c>
      <c r="AP2277" s="535"/>
    </row>
    <row r="2278" spans="1:42" ht="24" customHeight="1" outlineLevel="1" x14ac:dyDescent="0.25">
      <c r="A2278" s="493" t="s">
        <v>17883</v>
      </c>
      <c r="B2278" s="471" t="s">
        <v>23407</v>
      </c>
      <c r="C2278" s="469" t="s">
        <v>4641</v>
      </c>
      <c r="E2278" s="472" t="s">
        <v>8983</v>
      </c>
      <c r="F2278" s="469" t="s">
        <v>4455</v>
      </c>
      <c r="G2278" s="468">
        <v>6.5</v>
      </c>
      <c r="M2278" s="474">
        <f t="shared" si="127"/>
        <v>0</v>
      </c>
      <c r="N2278" s="474">
        <f t="shared" si="128"/>
        <v>0</v>
      </c>
      <c r="P2278" s="488">
        <v>0.72</v>
      </c>
      <c r="R2278" s="474">
        <v>0</v>
      </c>
      <c r="S2278" s="474">
        <v>0</v>
      </c>
      <c r="U2278" s="474">
        <v>0</v>
      </c>
      <c r="V2278" s="474">
        <v>0</v>
      </c>
      <c r="X2278" s="465">
        <v>0</v>
      </c>
      <c r="Y2278" s="465">
        <v>0</v>
      </c>
      <c r="AA2278" s="474">
        <v>0</v>
      </c>
      <c r="AB2278" s="474">
        <v>0</v>
      </c>
      <c r="AD2278" s="474"/>
      <c r="AE2278" s="474"/>
      <c r="AG2278" s="474">
        <v>0</v>
      </c>
      <c r="AH2278" s="474">
        <v>0</v>
      </c>
      <c r="AP2278" s="535"/>
    </row>
    <row r="2279" spans="1:42" ht="24" customHeight="1" outlineLevel="1" x14ac:dyDescent="0.25">
      <c r="A2279" s="493" t="s">
        <v>17883</v>
      </c>
      <c r="B2279" s="471" t="s">
        <v>23408</v>
      </c>
      <c r="C2279" s="469" t="s">
        <v>4641</v>
      </c>
      <c r="E2279" s="472" t="s">
        <v>9492</v>
      </c>
      <c r="F2279" s="469" t="s">
        <v>4455</v>
      </c>
      <c r="G2279" s="468">
        <v>6.5</v>
      </c>
      <c r="M2279" s="474">
        <f t="shared" si="127"/>
        <v>26749.84</v>
      </c>
      <c r="N2279" s="474">
        <f t="shared" si="128"/>
        <v>16852.3992</v>
      </c>
      <c r="P2279" s="488">
        <v>0.63</v>
      </c>
      <c r="R2279" s="474">
        <v>21605.64</v>
      </c>
      <c r="S2279" s="474">
        <v>14059.82</v>
      </c>
      <c r="U2279" s="474">
        <v>21605.64</v>
      </c>
      <c r="V2279" s="474">
        <v>14059.82</v>
      </c>
      <c r="X2279" s="465">
        <v>20576.8</v>
      </c>
      <c r="Y2279" s="465">
        <v>13390.3</v>
      </c>
      <c r="AA2279" s="474">
        <v>17892.849999999999</v>
      </c>
      <c r="AB2279" s="474">
        <v>11643.75</v>
      </c>
      <c r="AD2279" s="474">
        <v>15559</v>
      </c>
      <c r="AE2279" s="474">
        <v>10125</v>
      </c>
      <c r="AG2279" s="474">
        <v>0</v>
      </c>
      <c r="AH2279" s="474">
        <v>0</v>
      </c>
      <c r="AP2279" s="535"/>
    </row>
    <row r="2280" spans="1:42" ht="24" customHeight="1" outlineLevel="1" x14ac:dyDescent="0.25">
      <c r="A2280" s="493" t="s">
        <v>17883</v>
      </c>
      <c r="B2280" s="471" t="s">
        <v>23409</v>
      </c>
      <c r="C2280" s="469" t="s">
        <v>4641</v>
      </c>
      <c r="E2280" s="472" t="s">
        <v>8986</v>
      </c>
      <c r="F2280" s="469" t="s">
        <v>4455</v>
      </c>
      <c r="G2280" s="468">
        <v>6.5</v>
      </c>
      <c r="M2280" s="474">
        <f t="shared" si="127"/>
        <v>26665.600000000002</v>
      </c>
      <c r="N2280" s="474">
        <f t="shared" si="128"/>
        <v>16799.328000000001</v>
      </c>
      <c r="P2280" s="488">
        <v>0.63</v>
      </c>
      <c r="R2280" s="474">
        <v>21537.599999999999</v>
      </c>
      <c r="S2280" s="474">
        <v>12922.56</v>
      </c>
      <c r="U2280" s="474">
        <v>21537.599999999999</v>
      </c>
      <c r="V2280" s="474">
        <v>12922.56</v>
      </c>
      <c r="X2280" s="465">
        <v>20512</v>
      </c>
      <c r="Y2280" s="465">
        <v>12307.2</v>
      </c>
      <c r="AA2280" s="474">
        <v>17836.5</v>
      </c>
      <c r="AB2280" s="474">
        <v>10701.9</v>
      </c>
      <c r="AD2280" s="474">
        <v>15510.000000000002</v>
      </c>
      <c r="AE2280" s="474">
        <v>9306</v>
      </c>
      <c r="AG2280" s="474">
        <v>14100</v>
      </c>
      <c r="AH2280" s="474">
        <v>8460</v>
      </c>
      <c r="AP2280" s="535"/>
    </row>
    <row r="2281" spans="1:42" ht="24" customHeight="1" outlineLevel="1" x14ac:dyDescent="0.25">
      <c r="A2281" s="493" t="s">
        <v>17883</v>
      </c>
      <c r="B2281" s="471" t="s">
        <v>23410</v>
      </c>
      <c r="C2281" s="469" t="s">
        <v>4641</v>
      </c>
      <c r="E2281" s="472" t="s">
        <v>8987</v>
      </c>
      <c r="F2281" s="469" t="s">
        <v>4455</v>
      </c>
      <c r="G2281" s="468">
        <v>6.5</v>
      </c>
      <c r="M2281" s="474">
        <f t="shared" si="127"/>
        <v>34084.18</v>
      </c>
      <c r="N2281" s="474">
        <f t="shared" si="128"/>
        <v>24540.6096</v>
      </c>
      <c r="P2281" s="488">
        <v>0.72</v>
      </c>
      <c r="R2281" s="474">
        <v>27529.53</v>
      </c>
      <c r="S2281" s="474">
        <v>19983.71</v>
      </c>
      <c r="U2281" s="474">
        <v>27529.53</v>
      </c>
      <c r="V2281" s="474">
        <v>19983.71</v>
      </c>
      <c r="X2281" s="465">
        <v>26218.6</v>
      </c>
      <c r="Y2281" s="465">
        <v>19032.099999999999</v>
      </c>
      <c r="AA2281" s="474">
        <v>22798.75</v>
      </c>
      <c r="AB2281" s="474">
        <v>16549.650000000001</v>
      </c>
      <c r="AD2281" s="474">
        <v>19825</v>
      </c>
      <c r="AE2281" s="474">
        <v>14391</v>
      </c>
      <c r="AF2281" s="521" t="s">
        <v>19939</v>
      </c>
      <c r="AG2281" s="474"/>
      <c r="AH2281" s="474"/>
      <c r="AP2281" s="535"/>
    </row>
    <row r="2282" spans="1:42" ht="24" customHeight="1" outlineLevel="1" x14ac:dyDescent="0.25">
      <c r="A2282" s="493" t="s">
        <v>17883</v>
      </c>
      <c r="B2282" s="471" t="s">
        <v>23411</v>
      </c>
      <c r="C2282" s="469" t="s">
        <v>4641</v>
      </c>
      <c r="E2282" s="472" t="s">
        <v>19885</v>
      </c>
      <c r="F2282" s="469" t="s">
        <v>4455</v>
      </c>
      <c r="G2282" s="468">
        <v>6.5</v>
      </c>
      <c r="M2282" s="474">
        <f t="shared" si="127"/>
        <v>37477.96</v>
      </c>
      <c r="N2282" s="474">
        <f t="shared" si="128"/>
        <v>28108.47</v>
      </c>
      <c r="P2282" s="488">
        <v>0.75</v>
      </c>
      <c r="R2282" s="474">
        <v>30270.66</v>
      </c>
      <c r="S2282" s="474">
        <v>22724.84</v>
      </c>
      <c r="U2282" s="474">
        <v>30270.66</v>
      </c>
      <c r="V2282" s="474">
        <v>22724.84</v>
      </c>
      <c r="X2282" s="465">
        <v>28829.200000000001</v>
      </c>
      <c r="Y2282" s="465">
        <v>21642.7</v>
      </c>
      <c r="AA2282" s="474">
        <v>25068.85</v>
      </c>
      <c r="AB2282" s="474">
        <v>18819.75</v>
      </c>
      <c r="AD2282" s="474">
        <v>21799</v>
      </c>
      <c r="AE2282" s="474">
        <v>16365</v>
      </c>
      <c r="AF2282" s="521" t="s">
        <v>19939</v>
      </c>
      <c r="AG2282" s="474"/>
      <c r="AH2282" s="474"/>
      <c r="AP2282" s="535"/>
    </row>
    <row r="2283" spans="1:42" ht="24" customHeight="1" outlineLevel="1" x14ac:dyDescent="0.25">
      <c r="A2283" s="493" t="s">
        <v>13909</v>
      </c>
      <c r="B2283" s="471" t="s">
        <v>23412</v>
      </c>
      <c r="C2283" s="469" t="s">
        <v>4641</v>
      </c>
      <c r="E2283" s="472" t="s">
        <v>18142</v>
      </c>
      <c r="F2283" s="469" t="s">
        <v>4455</v>
      </c>
      <c r="G2283" s="468">
        <v>6.5</v>
      </c>
      <c r="M2283" s="474">
        <f t="shared" si="127"/>
        <v>42267.810000000005</v>
      </c>
      <c r="N2283" s="474">
        <f t="shared" si="128"/>
        <v>33814.248000000007</v>
      </c>
      <c r="P2283" s="488">
        <v>0.8</v>
      </c>
      <c r="R2283" s="474">
        <v>34139.39</v>
      </c>
      <c r="S2283" s="474">
        <v>23897.58</v>
      </c>
      <c r="U2283" s="474">
        <v>34139.39</v>
      </c>
      <c r="V2283" s="474">
        <v>23897.58</v>
      </c>
      <c r="X2283" s="465">
        <v>32513.7</v>
      </c>
      <c r="Y2283" s="465">
        <v>22759.599999999999</v>
      </c>
      <c r="AA2283" s="474">
        <v>28272.75</v>
      </c>
      <c r="AB2283" s="474">
        <v>19790.93</v>
      </c>
      <c r="AD2283" s="474">
        <v>24585</v>
      </c>
      <c r="AE2283" s="474">
        <v>17209.5</v>
      </c>
      <c r="AF2283" s="514" t="s">
        <v>18057</v>
      </c>
      <c r="AG2283" s="474">
        <v>22350</v>
      </c>
      <c r="AH2283" s="474">
        <v>16762.5</v>
      </c>
      <c r="AP2283" s="535"/>
    </row>
    <row r="2284" spans="1:42" s="466" customFormat="1" ht="24" customHeight="1" outlineLevel="1" x14ac:dyDescent="0.25">
      <c r="A2284" s="492" t="s">
        <v>13883</v>
      </c>
      <c r="B2284" s="462" t="s">
        <v>23413</v>
      </c>
      <c r="C2284" s="461" t="s">
        <v>4641</v>
      </c>
      <c r="D2284" s="461"/>
      <c r="E2284" s="466" t="s">
        <v>8980</v>
      </c>
      <c r="F2284" s="461" t="s">
        <v>4455</v>
      </c>
      <c r="G2284" s="464">
        <v>8.4</v>
      </c>
      <c r="H2284" s="464"/>
      <c r="I2284" s="464"/>
      <c r="J2284" s="464"/>
      <c r="K2284" s="461"/>
      <c r="L2284" s="464"/>
      <c r="M2284" s="474">
        <f t="shared" si="127"/>
        <v>31866.25</v>
      </c>
      <c r="N2284" s="474">
        <f t="shared" si="128"/>
        <v>19119.75</v>
      </c>
      <c r="O2284" s="514"/>
      <c r="P2284" s="486">
        <v>0.6</v>
      </c>
      <c r="Q2284" s="514"/>
      <c r="R2284" s="474">
        <v>25738.13</v>
      </c>
      <c r="S2284" s="474">
        <v>15442.88</v>
      </c>
      <c r="T2284" s="514"/>
      <c r="U2284" s="474">
        <v>25738.13</v>
      </c>
      <c r="V2284" s="474">
        <v>15442.88</v>
      </c>
      <c r="W2284" s="514"/>
      <c r="X2284" s="465">
        <v>24512.5</v>
      </c>
      <c r="Y2284" s="465">
        <v>14707.5</v>
      </c>
      <c r="Z2284" s="514"/>
      <c r="AA2284" s="465">
        <v>21315.25</v>
      </c>
      <c r="AB2284" s="465">
        <v>12789.15</v>
      </c>
      <c r="AC2284" s="514"/>
      <c r="AD2284" s="465">
        <v>18535</v>
      </c>
      <c r="AE2284" s="465">
        <v>11121</v>
      </c>
      <c r="AF2284" s="514"/>
      <c r="AG2284" s="465">
        <v>16850</v>
      </c>
      <c r="AH2284" s="465">
        <v>10110</v>
      </c>
      <c r="AI2284" s="530"/>
      <c r="AJ2284" s="533"/>
      <c r="AK2284" s="533"/>
      <c r="AL2284" s="533"/>
      <c r="AM2284" s="533"/>
      <c r="AN2284" s="533"/>
      <c r="AO2284" s="533"/>
      <c r="AP2284" s="534"/>
    </row>
    <row r="2285" spans="1:42" ht="24" customHeight="1" outlineLevel="1" x14ac:dyDescent="0.25">
      <c r="A2285" s="493" t="s">
        <v>13883</v>
      </c>
      <c r="B2285" s="471" t="s">
        <v>23414</v>
      </c>
      <c r="C2285" s="469" t="s">
        <v>4641</v>
      </c>
      <c r="E2285" s="472" t="s">
        <v>9491</v>
      </c>
      <c r="F2285" s="469" t="s">
        <v>4455</v>
      </c>
      <c r="G2285" s="468">
        <v>8.4</v>
      </c>
      <c r="H2285" s="464"/>
      <c r="I2285" s="464"/>
      <c r="M2285" s="474">
        <f t="shared" si="127"/>
        <v>0</v>
      </c>
      <c r="N2285" s="474">
        <f t="shared" si="128"/>
        <v>0</v>
      </c>
      <c r="P2285" s="488">
        <v>0.75</v>
      </c>
      <c r="R2285" s="474">
        <v>0</v>
      </c>
      <c r="S2285" s="474">
        <v>0</v>
      </c>
      <c r="U2285" s="474">
        <v>0</v>
      </c>
      <c r="V2285" s="474">
        <v>0</v>
      </c>
      <c r="X2285" s="465">
        <v>0</v>
      </c>
      <c r="Y2285" s="465">
        <v>0</v>
      </c>
      <c r="AA2285" s="474">
        <v>0</v>
      </c>
      <c r="AB2285" s="474">
        <v>0</v>
      </c>
      <c r="AD2285" s="474"/>
      <c r="AE2285" s="474"/>
      <c r="AG2285" s="474"/>
      <c r="AH2285" s="474"/>
      <c r="AP2285" s="535"/>
    </row>
    <row r="2286" spans="1:42" ht="24" customHeight="1" outlineLevel="1" x14ac:dyDescent="0.25">
      <c r="A2286" s="493" t="s">
        <v>13883</v>
      </c>
      <c r="B2286" s="471" t="s">
        <v>23415</v>
      </c>
      <c r="C2286" s="469" t="s">
        <v>4641</v>
      </c>
      <c r="E2286" s="472" t="s">
        <v>8983</v>
      </c>
      <c r="F2286" s="469" t="s">
        <v>4455</v>
      </c>
      <c r="G2286" s="468">
        <v>8.4</v>
      </c>
      <c r="H2286" s="464"/>
      <c r="I2286" s="464"/>
      <c r="M2286" s="474">
        <f t="shared" si="127"/>
        <v>0</v>
      </c>
      <c r="N2286" s="474">
        <f t="shared" si="128"/>
        <v>0</v>
      </c>
      <c r="P2286" s="488">
        <v>0.72</v>
      </c>
      <c r="R2286" s="474">
        <v>0</v>
      </c>
      <c r="S2286" s="474">
        <v>0</v>
      </c>
      <c r="U2286" s="474">
        <v>0</v>
      </c>
      <c r="V2286" s="474">
        <v>0</v>
      </c>
      <c r="X2286" s="465">
        <v>0</v>
      </c>
      <c r="Y2286" s="465">
        <v>0</v>
      </c>
      <c r="AA2286" s="474">
        <v>0</v>
      </c>
      <c r="AB2286" s="474">
        <v>0</v>
      </c>
      <c r="AD2286" s="474"/>
      <c r="AE2286" s="474"/>
      <c r="AG2286" s="474"/>
      <c r="AH2286" s="474"/>
      <c r="AP2286" s="535"/>
    </row>
    <row r="2287" spans="1:42" ht="24" customHeight="1" outlineLevel="1" x14ac:dyDescent="0.25">
      <c r="A2287" s="493" t="s">
        <v>13883</v>
      </c>
      <c r="B2287" s="471" t="s">
        <v>23416</v>
      </c>
      <c r="C2287" s="469" t="s">
        <v>4641</v>
      </c>
      <c r="E2287" s="472" t="s">
        <v>9492</v>
      </c>
      <c r="F2287" s="469" t="s">
        <v>4455</v>
      </c>
      <c r="G2287" s="468">
        <v>8.4</v>
      </c>
      <c r="H2287" s="464"/>
      <c r="I2287" s="464"/>
      <c r="M2287" s="474">
        <f t="shared" si="127"/>
        <v>35910.03</v>
      </c>
      <c r="N2287" s="474">
        <f t="shared" si="128"/>
        <v>22623.318899999998</v>
      </c>
      <c r="P2287" s="488">
        <v>0.63</v>
      </c>
      <c r="R2287" s="474">
        <v>29004.26</v>
      </c>
      <c r="S2287" s="474">
        <v>18708.900000000001</v>
      </c>
      <c r="U2287" s="474">
        <v>29004.26</v>
      </c>
      <c r="V2287" s="474">
        <v>18708.900000000001</v>
      </c>
      <c r="X2287" s="465">
        <v>27623.1</v>
      </c>
      <c r="Y2287" s="465">
        <v>17818</v>
      </c>
      <c r="AA2287" s="474">
        <v>24020.05</v>
      </c>
      <c r="AB2287" s="474">
        <v>15493.95</v>
      </c>
      <c r="AD2287" s="474">
        <v>20887</v>
      </c>
      <c r="AE2287" s="474">
        <v>13473</v>
      </c>
      <c r="AG2287" s="474"/>
      <c r="AH2287" s="474"/>
      <c r="AP2287" s="535"/>
    </row>
    <row r="2288" spans="1:42" ht="24" customHeight="1" outlineLevel="1" x14ac:dyDescent="0.25">
      <c r="A2288" s="493" t="s">
        <v>13883</v>
      </c>
      <c r="B2288" s="471" t="s">
        <v>23417</v>
      </c>
      <c r="C2288" s="469" t="s">
        <v>4641</v>
      </c>
      <c r="E2288" s="472" t="s">
        <v>8986</v>
      </c>
      <c r="F2288" s="469" t="s">
        <v>4455</v>
      </c>
      <c r="G2288" s="468">
        <v>8.4</v>
      </c>
      <c r="H2288" s="464"/>
      <c r="I2288" s="464"/>
      <c r="M2288" s="474">
        <f t="shared" si="127"/>
        <v>36310.560000000005</v>
      </c>
      <c r="N2288" s="474">
        <f t="shared" si="128"/>
        <v>22875.652800000003</v>
      </c>
      <c r="P2288" s="488">
        <v>0.63</v>
      </c>
      <c r="R2288" s="474">
        <v>29327.759999999998</v>
      </c>
      <c r="S2288" s="474">
        <v>17596.64</v>
      </c>
      <c r="U2288" s="474">
        <v>29327.759999999998</v>
      </c>
      <c r="V2288" s="474">
        <v>17596.64</v>
      </c>
      <c r="X2288" s="465">
        <v>27931.200000000001</v>
      </c>
      <c r="Y2288" s="465">
        <v>16758.7</v>
      </c>
      <c r="AA2288" s="474">
        <v>24288</v>
      </c>
      <c r="AB2288" s="474">
        <v>14572.8</v>
      </c>
      <c r="AD2288" s="474">
        <v>21120</v>
      </c>
      <c r="AE2288" s="474">
        <v>12672</v>
      </c>
      <c r="AG2288" s="474">
        <v>19200</v>
      </c>
      <c r="AH2288" s="474">
        <v>11520</v>
      </c>
      <c r="AP2288" s="535"/>
    </row>
    <row r="2289" spans="1:42" ht="24" customHeight="1" outlineLevel="1" x14ac:dyDescent="0.25">
      <c r="A2289" s="493" t="s">
        <v>13883</v>
      </c>
      <c r="B2289" s="471" t="s">
        <v>23418</v>
      </c>
      <c r="C2289" s="469" t="s">
        <v>4641</v>
      </c>
      <c r="E2289" s="472" t="s">
        <v>8987</v>
      </c>
      <c r="F2289" s="469" t="s">
        <v>4455</v>
      </c>
      <c r="G2289" s="468">
        <v>8.4</v>
      </c>
      <c r="H2289" s="464"/>
      <c r="I2289" s="464"/>
      <c r="M2289" s="474">
        <f t="shared" si="127"/>
        <v>48329.840000000004</v>
      </c>
      <c r="N2289" s="474">
        <f t="shared" si="128"/>
        <v>34797.484799999998</v>
      </c>
      <c r="P2289" s="488">
        <v>0.72</v>
      </c>
      <c r="R2289" s="474">
        <v>39035.64</v>
      </c>
      <c r="S2289" s="474">
        <v>28740.39</v>
      </c>
      <c r="U2289" s="474">
        <v>39035.64</v>
      </c>
      <c r="V2289" s="474">
        <v>28740.39</v>
      </c>
      <c r="X2289" s="465">
        <v>37176.800000000003</v>
      </c>
      <c r="Y2289" s="465">
        <v>27371.8</v>
      </c>
      <c r="AA2289" s="474">
        <v>32327.65</v>
      </c>
      <c r="AB2289" s="474">
        <v>23801.55</v>
      </c>
      <c r="AD2289" s="474">
        <v>28111</v>
      </c>
      <c r="AE2289" s="474">
        <v>20697</v>
      </c>
      <c r="AF2289" s="521" t="s">
        <v>19939</v>
      </c>
      <c r="AG2289" s="474"/>
      <c r="AH2289" s="474"/>
      <c r="AP2289" s="535"/>
    </row>
    <row r="2290" spans="1:42" ht="24" customHeight="1" outlineLevel="1" x14ac:dyDescent="0.25">
      <c r="A2290" s="493"/>
      <c r="B2290" s="471" t="s">
        <v>23419</v>
      </c>
      <c r="C2290" s="469" t="s">
        <v>4641</v>
      </c>
      <c r="E2290" s="472" t="s">
        <v>19885</v>
      </c>
      <c r="F2290" s="469" t="s">
        <v>4455</v>
      </c>
      <c r="G2290" s="468">
        <v>8.4</v>
      </c>
      <c r="H2290" s="464"/>
      <c r="I2290" s="464"/>
      <c r="M2290" s="474">
        <f t="shared" si="127"/>
        <v>52373.490000000005</v>
      </c>
      <c r="N2290" s="474">
        <f t="shared" si="128"/>
        <v>39280.117500000008</v>
      </c>
      <c r="P2290" s="488">
        <v>0.75</v>
      </c>
      <c r="R2290" s="474">
        <v>42301.67</v>
      </c>
      <c r="S2290" s="474">
        <v>32006.42</v>
      </c>
      <c r="U2290" s="474">
        <v>42301.67</v>
      </c>
      <c r="V2290" s="474">
        <v>32006.42</v>
      </c>
      <c r="X2290" s="465">
        <v>40287.300000000003</v>
      </c>
      <c r="Y2290" s="465">
        <v>30482.3</v>
      </c>
      <c r="AA2290" s="474">
        <v>35032.449999999997</v>
      </c>
      <c r="AB2290" s="474">
        <v>26506.35</v>
      </c>
      <c r="AD2290" s="474">
        <v>30463</v>
      </c>
      <c r="AE2290" s="474">
        <v>23049</v>
      </c>
      <c r="AF2290" s="521" t="s">
        <v>19939</v>
      </c>
      <c r="AG2290" s="474"/>
      <c r="AH2290" s="474"/>
      <c r="AP2290" s="535"/>
    </row>
    <row r="2291" spans="1:42" ht="24" customHeight="1" outlineLevel="1" x14ac:dyDescent="0.25">
      <c r="A2291" s="493" t="s">
        <v>13909</v>
      </c>
      <c r="B2291" s="471" t="s">
        <v>23420</v>
      </c>
      <c r="C2291" s="469" t="s">
        <v>4641</v>
      </c>
      <c r="E2291" s="472" t="s">
        <v>18142</v>
      </c>
      <c r="F2291" s="469" t="s">
        <v>4455</v>
      </c>
      <c r="G2291" s="468">
        <v>8.4</v>
      </c>
      <c r="H2291" s="464"/>
      <c r="I2291" s="464"/>
      <c r="M2291" s="474">
        <f t="shared" si="127"/>
        <v>57586.23</v>
      </c>
      <c r="N2291" s="474">
        <f t="shared" si="128"/>
        <v>46068.984000000004</v>
      </c>
      <c r="P2291" s="488">
        <v>0.8</v>
      </c>
      <c r="R2291" s="474">
        <v>46511.96</v>
      </c>
      <c r="S2291" s="474">
        <v>32558.400000000001</v>
      </c>
      <c r="U2291" s="474">
        <v>46511.96</v>
      </c>
      <c r="V2291" s="474">
        <v>32558.400000000001</v>
      </c>
      <c r="X2291" s="465">
        <v>44297.1</v>
      </c>
      <c r="Y2291" s="465">
        <v>31008</v>
      </c>
      <c r="AA2291" s="474">
        <v>38519.25</v>
      </c>
      <c r="AB2291" s="474">
        <v>26963.48</v>
      </c>
      <c r="AD2291" s="474">
        <v>33495</v>
      </c>
      <c r="AE2291" s="474">
        <v>23446.5</v>
      </c>
      <c r="AF2291" s="514" t="s">
        <v>18057</v>
      </c>
      <c r="AG2291" s="474">
        <v>30450</v>
      </c>
      <c r="AH2291" s="474">
        <v>22837.5</v>
      </c>
      <c r="AP2291" s="535"/>
    </row>
    <row r="2292" spans="1:42" s="466" customFormat="1" ht="24" customHeight="1" outlineLevel="1" x14ac:dyDescent="0.25">
      <c r="A2292" s="492" t="s">
        <v>13883</v>
      </c>
      <c r="B2292" s="462" t="s">
        <v>23421</v>
      </c>
      <c r="C2292" s="461" t="s">
        <v>4641</v>
      </c>
      <c r="D2292" s="461"/>
      <c r="E2292" s="466" t="s">
        <v>8980</v>
      </c>
      <c r="F2292" s="461" t="s">
        <v>4455</v>
      </c>
      <c r="G2292" s="464">
        <v>10</v>
      </c>
      <c r="H2292" s="464"/>
      <c r="I2292" s="464"/>
      <c r="J2292" s="464"/>
      <c r="K2292" s="461"/>
      <c r="L2292" s="464"/>
      <c r="M2292" s="474">
        <v>44450</v>
      </c>
      <c r="N2292" s="474">
        <f t="shared" si="128"/>
        <v>26670</v>
      </c>
      <c r="O2292" s="514"/>
      <c r="P2292" s="486">
        <v>0.6</v>
      </c>
      <c r="Q2292" s="514"/>
      <c r="R2292" s="474">
        <v>25738.13</v>
      </c>
      <c r="S2292" s="474">
        <v>15442.88</v>
      </c>
      <c r="T2292" s="514"/>
      <c r="U2292" s="474">
        <v>25738.13</v>
      </c>
      <c r="V2292" s="474">
        <v>15442.88</v>
      </c>
      <c r="W2292" s="514"/>
      <c r="X2292" s="465"/>
      <c r="Y2292" s="465"/>
      <c r="Z2292" s="514"/>
      <c r="AA2292" s="465">
        <v>21315.25</v>
      </c>
      <c r="AB2292" s="465">
        <v>12789.15</v>
      </c>
      <c r="AC2292" s="514"/>
      <c r="AD2292" s="465">
        <v>18535</v>
      </c>
      <c r="AE2292" s="465">
        <v>11121</v>
      </c>
      <c r="AF2292" s="514"/>
      <c r="AG2292" s="465">
        <v>16850</v>
      </c>
      <c r="AH2292" s="465">
        <v>10110</v>
      </c>
      <c r="AI2292" s="530"/>
      <c r="AJ2292" s="533"/>
      <c r="AK2292" s="533"/>
      <c r="AL2292" s="533"/>
      <c r="AM2292" s="533"/>
      <c r="AN2292" s="533"/>
      <c r="AO2292" s="533"/>
      <c r="AP2292" s="534"/>
    </row>
    <row r="2293" spans="1:42" ht="24" customHeight="1" outlineLevel="1" x14ac:dyDescent="0.25">
      <c r="A2293" s="493" t="s">
        <v>13883</v>
      </c>
      <c r="B2293" s="471" t="s">
        <v>23422</v>
      </c>
      <c r="C2293" s="469" t="s">
        <v>4641</v>
      </c>
      <c r="E2293" s="472" t="s">
        <v>9491</v>
      </c>
      <c r="F2293" s="469" t="s">
        <v>4455</v>
      </c>
      <c r="G2293" s="468">
        <v>10</v>
      </c>
      <c r="H2293" s="464"/>
      <c r="I2293" s="464"/>
      <c r="M2293" s="474">
        <f>X2293*$O$3</f>
        <v>0</v>
      </c>
      <c r="N2293" s="474">
        <f t="shared" si="128"/>
        <v>0</v>
      </c>
      <c r="P2293" s="488">
        <v>0.75</v>
      </c>
      <c r="R2293" s="474">
        <v>0</v>
      </c>
      <c r="S2293" s="474">
        <v>0</v>
      </c>
      <c r="U2293" s="474">
        <v>0</v>
      </c>
      <c r="V2293" s="474">
        <v>0</v>
      </c>
      <c r="X2293" s="465"/>
      <c r="Y2293" s="465"/>
      <c r="AA2293" s="474">
        <v>0</v>
      </c>
      <c r="AB2293" s="474">
        <v>0</v>
      </c>
      <c r="AD2293" s="474"/>
      <c r="AE2293" s="474"/>
      <c r="AG2293" s="474"/>
      <c r="AH2293" s="474"/>
      <c r="AP2293" s="535"/>
    </row>
    <row r="2294" spans="1:42" ht="24" customHeight="1" outlineLevel="1" x14ac:dyDescent="0.25">
      <c r="A2294" s="493" t="s">
        <v>13883</v>
      </c>
      <c r="B2294" s="471" t="s">
        <v>23423</v>
      </c>
      <c r="C2294" s="469" t="s">
        <v>4641</v>
      </c>
      <c r="E2294" s="472" t="s">
        <v>8983</v>
      </c>
      <c r="F2294" s="469" t="s">
        <v>4455</v>
      </c>
      <c r="G2294" s="468">
        <v>10</v>
      </c>
      <c r="H2294" s="464"/>
      <c r="I2294" s="464"/>
      <c r="M2294" s="474">
        <f>X2294*$O$3</f>
        <v>0</v>
      </c>
      <c r="N2294" s="474">
        <f t="shared" si="128"/>
        <v>0</v>
      </c>
      <c r="P2294" s="488">
        <v>0.72</v>
      </c>
      <c r="R2294" s="474">
        <v>0</v>
      </c>
      <c r="S2294" s="474">
        <v>0</v>
      </c>
      <c r="U2294" s="474">
        <v>0</v>
      </c>
      <c r="V2294" s="474">
        <v>0</v>
      </c>
      <c r="X2294" s="465"/>
      <c r="Y2294" s="465"/>
      <c r="AA2294" s="474">
        <v>0</v>
      </c>
      <c r="AB2294" s="474">
        <v>0</v>
      </c>
      <c r="AD2294" s="474"/>
      <c r="AE2294" s="474"/>
      <c r="AG2294" s="474"/>
      <c r="AH2294" s="474"/>
      <c r="AP2294" s="535"/>
    </row>
    <row r="2295" spans="1:42" ht="24" customHeight="1" outlineLevel="1" x14ac:dyDescent="0.25">
      <c r="A2295" s="493" t="s">
        <v>13883</v>
      </c>
      <c r="B2295" s="471" t="s">
        <v>23424</v>
      </c>
      <c r="C2295" s="469" t="s">
        <v>4641</v>
      </c>
      <c r="E2295" s="472" t="s">
        <v>9492</v>
      </c>
      <c r="F2295" s="469" t="s">
        <v>4455</v>
      </c>
      <c r="G2295" s="468">
        <v>10</v>
      </c>
      <c r="H2295" s="464"/>
      <c r="I2295" s="464"/>
      <c r="M2295" s="474">
        <f>M2292+2050</f>
        <v>46500</v>
      </c>
      <c r="N2295" s="474">
        <f t="shared" si="128"/>
        <v>29295</v>
      </c>
      <c r="P2295" s="488">
        <v>0.63</v>
      </c>
      <c r="R2295" s="474">
        <v>29004.26</v>
      </c>
      <c r="S2295" s="474">
        <v>18708.900000000001</v>
      </c>
      <c r="U2295" s="474">
        <v>29004.26</v>
      </c>
      <c r="V2295" s="474">
        <v>18708.900000000001</v>
      </c>
      <c r="X2295" s="465"/>
      <c r="Y2295" s="465"/>
      <c r="AA2295" s="474">
        <v>24020.05</v>
      </c>
      <c r="AB2295" s="474">
        <v>15493.95</v>
      </c>
      <c r="AD2295" s="474">
        <v>20887</v>
      </c>
      <c r="AE2295" s="474">
        <v>13473</v>
      </c>
      <c r="AG2295" s="474"/>
      <c r="AH2295" s="474"/>
      <c r="AP2295" s="535"/>
    </row>
    <row r="2296" spans="1:42" ht="24" customHeight="1" outlineLevel="1" x14ac:dyDescent="0.25">
      <c r="A2296" s="493" t="s">
        <v>13883</v>
      </c>
      <c r="B2296" s="471" t="s">
        <v>23425</v>
      </c>
      <c r="C2296" s="469" t="s">
        <v>4641</v>
      </c>
      <c r="E2296" s="472" t="s">
        <v>8986</v>
      </c>
      <c r="F2296" s="469" t="s">
        <v>4455</v>
      </c>
      <c r="G2296" s="468">
        <v>10</v>
      </c>
      <c r="H2296" s="464"/>
      <c r="I2296" s="464"/>
      <c r="M2296" s="474">
        <f>X2296*$O$3</f>
        <v>0</v>
      </c>
      <c r="N2296" s="474">
        <f t="shared" si="128"/>
        <v>0</v>
      </c>
      <c r="P2296" s="488">
        <v>0.63</v>
      </c>
      <c r="R2296" s="474">
        <v>29327.759999999998</v>
      </c>
      <c r="S2296" s="474">
        <v>17596.64</v>
      </c>
      <c r="U2296" s="474">
        <v>29327.759999999998</v>
      </c>
      <c r="V2296" s="474">
        <v>17596.64</v>
      </c>
      <c r="X2296" s="465"/>
      <c r="Y2296" s="465"/>
      <c r="AA2296" s="474">
        <v>24288</v>
      </c>
      <c r="AB2296" s="474">
        <v>14572.8</v>
      </c>
      <c r="AD2296" s="474">
        <v>21120</v>
      </c>
      <c r="AE2296" s="474">
        <v>12672</v>
      </c>
      <c r="AG2296" s="474">
        <v>19200</v>
      </c>
      <c r="AH2296" s="474">
        <v>11520</v>
      </c>
      <c r="AP2296" s="535"/>
    </row>
    <row r="2297" spans="1:42" ht="24" customHeight="1" outlineLevel="1" x14ac:dyDescent="0.25">
      <c r="A2297" s="493" t="s">
        <v>13883</v>
      </c>
      <c r="B2297" s="471" t="s">
        <v>23426</v>
      </c>
      <c r="C2297" s="469" t="s">
        <v>4641</v>
      </c>
      <c r="E2297" s="472" t="s">
        <v>8987</v>
      </c>
      <c r="F2297" s="469" t="s">
        <v>4455</v>
      </c>
      <c r="G2297" s="468">
        <v>10</v>
      </c>
      <c r="H2297" s="464"/>
      <c r="I2297" s="464"/>
      <c r="M2297" s="474">
        <f>M2292+6773.5</f>
        <v>51223.5</v>
      </c>
      <c r="N2297" s="474">
        <f t="shared" si="128"/>
        <v>36880.92</v>
      </c>
      <c r="P2297" s="488">
        <v>0.72</v>
      </c>
      <c r="R2297" s="474">
        <v>39035.64</v>
      </c>
      <c r="S2297" s="474">
        <v>28740.39</v>
      </c>
      <c r="U2297" s="474">
        <v>39035.64</v>
      </c>
      <c r="V2297" s="474">
        <v>28740.39</v>
      </c>
      <c r="X2297" s="465"/>
      <c r="Y2297" s="465"/>
      <c r="AA2297" s="474">
        <v>32327.65</v>
      </c>
      <c r="AB2297" s="474">
        <v>23801.55</v>
      </c>
      <c r="AD2297" s="474">
        <v>28111</v>
      </c>
      <c r="AE2297" s="474">
        <v>20697</v>
      </c>
      <c r="AF2297" s="521" t="s">
        <v>19939</v>
      </c>
      <c r="AG2297" s="474"/>
      <c r="AH2297" s="474"/>
      <c r="AP2297" s="535"/>
    </row>
    <row r="2298" spans="1:42" ht="24" customHeight="1" outlineLevel="1" x14ac:dyDescent="0.25">
      <c r="A2298" s="493" t="s">
        <v>13883</v>
      </c>
      <c r="B2298" s="471" t="s">
        <v>23427</v>
      </c>
      <c r="C2298" s="469" t="s">
        <v>4641</v>
      </c>
      <c r="E2298" s="472" t="s">
        <v>19885</v>
      </c>
      <c r="F2298" s="469" t="s">
        <v>4455</v>
      </c>
      <c r="G2298" s="468">
        <v>10</v>
      </c>
      <c r="H2298" s="464"/>
      <c r="I2298" s="464"/>
      <c r="M2298" s="474">
        <f>M2295+6773.5</f>
        <v>53273.5</v>
      </c>
      <c r="N2298" s="474">
        <f t="shared" si="128"/>
        <v>39955.125</v>
      </c>
      <c r="P2298" s="488">
        <v>0.75</v>
      </c>
      <c r="R2298" s="474">
        <v>42301.67</v>
      </c>
      <c r="S2298" s="474">
        <v>32006.42</v>
      </c>
      <c r="U2298" s="474">
        <v>42301.67</v>
      </c>
      <c r="V2298" s="474">
        <v>32006.42</v>
      </c>
      <c r="X2298" s="465"/>
      <c r="Y2298" s="465"/>
      <c r="AA2298" s="474">
        <v>35032.449999999997</v>
      </c>
      <c r="AB2298" s="474">
        <v>26506.35</v>
      </c>
      <c r="AD2298" s="474">
        <v>30463</v>
      </c>
      <c r="AE2298" s="474">
        <v>23049</v>
      </c>
      <c r="AF2298" s="521" t="s">
        <v>19939</v>
      </c>
      <c r="AG2298" s="474"/>
      <c r="AH2298" s="474"/>
      <c r="AP2298" s="535"/>
    </row>
    <row r="2299" spans="1:42" ht="24" customHeight="1" outlineLevel="1" x14ac:dyDescent="0.25">
      <c r="A2299" s="493" t="s">
        <v>13909</v>
      </c>
      <c r="B2299" s="471" t="s">
        <v>23428</v>
      </c>
      <c r="C2299" s="469" t="s">
        <v>4641</v>
      </c>
      <c r="E2299" s="472" t="s">
        <v>18142</v>
      </c>
      <c r="F2299" s="469" t="s">
        <v>4455</v>
      </c>
      <c r="G2299" s="468">
        <v>10</v>
      </c>
      <c r="H2299" s="464"/>
      <c r="I2299" s="464"/>
      <c r="M2299" s="474">
        <f t="shared" ref="M2299:M2313" si="129">X2299*$O$3</f>
        <v>0</v>
      </c>
      <c r="N2299" s="474">
        <f t="shared" si="128"/>
        <v>0</v>
      </c>
      <c r="P2299" s="488">
        <v>0.8</v>
      </c>
      <c r="R2299" s="474">
        <v>46511.96</v>
      </c>
      <c r="S2299" s="474">
        <v>32558.400000000001</v>
      </c>
      <c r="U2299" s="474">
        <v>46511.96</v>
      </c>
      <c r="V2299" s="474">
        <v>32558.400000000001</v>
      </c>
      <c r="X2299" s="465"/>
      <c r="Y2299" s="465"/>
      <c r="AA2299" s="474">
        <v>38519.25</v>
      </c>
      <c r="AB2299" s="474">
        <v>26963.48</v>
      </c>
      <c r="AD2299" s="474">
        <v>33495</v>
      </c>
      <c r="AE2299" s="474">
        <v>23446.5</v>
      </c>
      <c r="AF2299" s="514" t="s">
        <v>18057</v>
      </c>
      <c r="AG2299" s="474">
        <v>30450</v>
      </c>
      <c r="AH2299" s="474">
        <v>22837.5</v>
      </c>
      <c r="AP2299" s="535"/>
    </row>
    <row r="2300" spans="1:42" s="466" customFormat="1" ht="24" customHeight="1" outlineLevel="1" x14ac:dyDescent="0.25">
      <c r="A2300" s="492" t="s">
        <v>13883</v>
      </c>
      <c r="B2300" s="462" t="s">
        <v>16699</v>
      </c>
      <c r="C2300" s="461" t="s">
        <v>4641</v>
      </c>
      <c r="D2300" s="461"/>
      <c r="E2300" s="466" t="s">
        <v>8980</v>
      </c>
      <c r="F2300" s="461" t="s">
        <v>4455</v>
      </c>
      <c r="G2300" s="464">
        <v>12</v>
      </c>
      <c r="H2300" s="464">
        <v>5.5</v>
      </c>
      <c r="I2300" s="464">
        <v>5.5</v>
      </c>
      <c r="J2300" s="464"/>
      <c r="K2300" s="461"/>
      <c r="L2300" s="464"/>
      <c r="M2300" s="474">
        <f t="shared" si="129"/>
        <v>58582.94</v>
      </c>
      <c r="N2300" s="474">
        <f t="shared" si="128"/>
        <v>35149.764000000003</v>
      </c>
      <c r="O2300" s="514"/>
      <c r="P2300" s="486">
        <v>0.6</v>
      </c>
      <c r="Q2300" s="514"/>
      <c r="R2300" s="474">
        <v>47316.99</v>
      </c>
      <c r="S2300" s="474">
        <v>28390.22</v>
      </c>
      <c r="T2300" s="514"/>
      <c r="U2300" s="474">
        <v>47316.99</v>
      </c>
      <c r="V2300" s="474">
        <v>28390.22</v>
      </c>
      <c r="W2300" s="514"/>
      <c r="X2300" s="465">
        <v>45063.8</v>
      </c>
      <c r="Y2300" s="465">
        <v>27038.3</v>
      </c>
      <c r="Z2300" s="514"/>
      <c r="AA2300" s="465">
        <v>39185.910000000003</v>
      </c>
      <c r="AB2300" s="465">
        <v>23511.54</v>
      </c>
      <c r="AC2300" s="514"/>
      <c r="AD2300" s="465">
        <v>34074.700000000004</v>
      </c>
      <c r="AE2300" s="465">
        <v>20444.820000000003</v>
      </c>
      <c r="AF2300" s="514"/>
      <c r="AG2300" s="465">
        <v>30977</v>
      </c>
      <c r="AH2300" s="465">
        <v>18586.2</v>
      </c>
      <c r="AI2300" s="530"/>
      <c r="AJ2300" s="533"/>
      <c r="AK2300" s="533"/>
      <c r="AL2300" s="533"/>
      <c r="AM2300" s="533"/>
      <c r="AN2300" s="533"/>
      <c r="AO2300" s="533"/>
      <c r="AP2300" s="534"/>
    </row>
    <row r="2301" spans="1:42" ht="24" customHeight="1" outlineLevel="1" x14ac:dyDescent="0.25">
      <c r="A2301" s="493" t="s">
        <v>13883</v>
      </c>
      <c r="B2301" s="471" t="s">
        <v>16700</v>
      </c>
      <c r="C2301" s="469" t="s">
        <v>4641</v>
      </c>
      <c r="E2301" s="472" t="s">
        <v>9491</v>
      </c>
      <c r="F2301" s="469" t="s">
        <v>4455</v>
      </c>
      <c r="G2301" s="468">
        <v>12</v>
      </c>
      <c r="H2301" s="464">
        <v>5.5</v>
      </c>
      <c r="I2301" s="464">
        <v>5.5</v>
      </c>
      <c r="M2301" s="474">
        <f t="shared" si="129"/>
        <v>0</v>
      </c>
      <c r="N2301" s="474">
        <f t="shared" si="128"/>
        <v>0</v>
      </c>
      <c r="P2301" s="488">
        <v>0.75</v>
      </c>
      <c r="R2301" s="474">
        <v>0</v>
      </c>
      <c r="S2301" s="474">
        <v>0</v>
      </c>
      <c r="U2301" s="474">
        <v>0</v>
      </c>
      <c r="V2301" s="474">
        <v>0</v>
      </c>
      <c r="X2301" s="465">
        <v>0</v>
      </c>
      <c r="Y2301" s="465">
        <v>0</v>
      </c>
      <c r="AA2301" s="474">
        <v>0</v>
      </c>
      <c r="AB2301" s="474">
        <v>0</v>
      </c>
      <c r="AD2301" s="474"/>
      <c r="AE2301" s="474"/>
      <c r="AG2301" s="474"/>
      <c r="AH2301" s="474"/>
      <c r="AP2301" s="535"/>
    </row>
    <row r="2302" spans="1:42" ht="24" customHeight="1" outlineLevel="1" x14ac:dyDescent="0.25">
      <c r="A2302" s="493" t="s">
        <v>13883</v>
      </c>
      <c r="B2302" s="471" t="s">
        <v>16701</v>
      </c>
      <c r="C2302" s="469" t="s">
        <v>4641</v>
      </c>
      <c r="E2302" s="472" t="s">
        <v>8983</v>
      </c>
      <c r="F2302" s="469" t="s">
        <v>4455</v>
      </c>
      <c r="G2302" s="468">
        <v>12</v>
      </c>
      <c r="H2302" s="464">
        <v>5.5</v>
      </c>
      <c r="I2302" s="464">
        <v>5.5</v>
      </c>
      <c r="M2302" s="474">
        <f t="shared" si="129"/>
        <v>0</v>
      </c>
      <c r="N2302" s="474">
        <f t="shared" si="128"/>
        <v>0</v>
      </c>
      <c r="P2302" s="488">
        <v>0.72</v>
      </c>
      <c r="R2302" s="474">
        <v>0</v>
      </c>
      <c r="S2302" s="474">
        <v>0</v>
      </c>
      <c r="U2302" s="474">
        <v>0</v>
      </c>
      <c r="V2302" s="474">
        <v>0</v>
      </c>
      <c r="X2302" s="465">
        <v>0</v>
      </c>
      <c r="Y2302" s="465">
        <v>0</v>
      </c>
      <c r="AA2302" s="474">
        <v>0</v>
      </c>
      <c r="AB2302" s="474">
        <v>0</v>
      </c>
      <c r="AD2302" s="474"/>
      <c r="AE2302" s="474"/>
      <c r="AG2302" s="474"/>
      <c r="AH2302" s="474"/>
      <c r="AP2302" s="535"/>
    </row>
    <row r="2303" spans="1:42" ht="24" customHeight="1" outlineLevel="1" x14ac:dyDescent="0.25">
      <c r="A2303" s="493" t="s">
        <v>13883</v>
      </c>
      <c r="B2303" s="471" t="s">
        <v>16702</v>
      </c>
      <c r="C2303" s="469" t="s">
        <v>4641</v>
      </c>
      <c r="E2303" s="472" t="s">
        <v>9492</v>
      </c>
      <c r="F2303" s="469" t="s">
        <v>4455</v>
      </c>
      <c r="G2303" s="468">
        <v>12</v>
      </c>
      <c r="H2303" s="464">
        <v>5.5</v>
      </c>
      <c r="I2303" s="464">
        <v>5.5</v>
      </c>
      <c r="M2303" s="474">
        <f t="shared" si="129"/>
        <v>63637.47</v>
      </c>
      <c r="N2303" s="474">
        <f t="shared" si="128"/>
        <v>40091.606100000005</v>
      </c>
      <c r="P2303" s="488">
        <v>0.63</v>
      </c>
      <c r="R2303" s="474">
        <v>51399.5</v>
      </c>
      <c r="S2303" s="474">
        <v>32472.720000000001</v>
      </c>
      <c r="U2303" s="474">
        <v>51399.5</v>
      </c>
      <c r="V2303" s="474">
        <v>32472.720000000001</v>
      </c>
      <c r="X2303" s="465">
        <v>48951.9</v>
      </c>
      <c r="Y2303" s="465">
        <v>30926.400000000001</v>
      </c>
      <c r="AA2303" s="474">
        <v>42566.91</v>
      </c>
      <c r="AB2303" s="474">
        <v>26892.54</v>
      </c>
      <c r="AD2303" s="474">
        <v>37014.700000000004</v>
      </c>
      <c r="AE2303" s="474">
        <v>23384.820000000003</v>
      </c>
      <c r="AG2303" s="474"/>
      <c r="AH2303" s="474"/>
      <c r="AP2303" s="535"/>
    </row>
    <row r="2304" spans="1:42" ht="24" customHeight="1" outlineLevel="1" x14ac:dyDescent="0.25">
      <c r="A2304" s="493" t="s">
        <v>13883</v>
      </c>
      <c r="B2304" s="471" t="s">
        <v>16703</v>
      </c>
      <c r="C2304" s="469" t="s">
        <v>4641</v>
      </c>
      <c r="E2304" s="472" t="s">
        <v>8986</v>
      </c>
      <c r="F2304" s="469" t="s">
        <v>4455</v>
      </c>
      <c r="G2304" s="468">
        <v>12</v>
      </c>
      <c r="H2304" s="464">
        <v>5.5</v>
      </c>
      <c r="I2304" s="464">
        <v>5.5</v>
      </c>
      <c r="M2304" s="474">
        <f t="shared" si="129"/>
        <v>66199.77</v>
      </c>
      <c r="N2304" s="474">
        <f t="shared" si="128"/>
        <v>41705.855100000001</v>
      </c>
      <c r="P2304" s="488">
        <v>0.63</v>
      </c>
      <c r="R2304" s="474">
        <v>53469.05</v>
      </c>
      <c r="S2304" s="474">
        <v>32081.39</v>
      </c>
      <c r="U2304" s="474">
        <v>53469.05</v>
      </c>
      <c r="V2304" s="474">
        <v>32081.39</v>
      </c>
      <c r="X2304" s="465">
        <v>50922.9</v>
      </c>
      <c r="Y2304" s="465">
        <v>30553.7</v>
      </c>
      <c r="AA2304" s="474">
        <v>44280.75</v>
      </c>
      <c r="AB2304" s="474">
        <v>26568.45</v>
      </c>
      <c r="AD2304" s="474">
        <v>38505</v>
      </c>
      <c r="AE2304" s="474">
        <v>23103</v>
      </c>
      <c r="AG2304" s="474">
        <v>35005</v>
      </c>
      <c r="AH2304" s="474">
        <v>21003</v>
      </c>
      <c r="AP2304" s="535"/>
    </row>
    <row r="2305" spans="1:42" ht="24" customHeight="1" outlineLevel="1" x14ac:dyDescent="0.25">
      <c r="A2305" s="493" t="s">
        <v>13883</v>
      </c>
      <c r="B2305" s="471" t="s">
        <v>16704</v>
      </c>
      <c r="C2305" s="469" t="s">
        <v>4641</v>
      </c>
      <c r="E2305" s="472" t="s">
        <v>8987</v>
      </c>
      <c r="F2305" s="469" t="s">
        <v>4455</v>
      </c>
      <c r="G2305" s="468">
        <v>12</v>
      </c>
      <c r="H2305" s="464">
        <v>5.5</v>
      </c>
      <c r="I2305" s="464">
        <v>5.5</v>
      </c>
      <c r="M2305" s="474">
        <f t="shared" si="129"/>
        <v>82858.75</v>
      </c>
      <c r="N2305" s="474">
        <f t="shared" si="128"/>
        <v>59658.299999999996</v>
      </c>
      <c r="P2305" s="488">
        <v>0.72</v>
      </c>
      <c r="R2305" s="474">
        <v>66924.38</v>
      </c>
      <c r="S2305" s="474">
        <v>47997.599999999999</v>
      </c>
      <c r="U2305" s="474">
        <v>66924.38</v>
      </c>
      <c r="V2305" s="474">
        <v>47997.599999999999</v>
      </c>
      <c r="X2305" s="465">
        <v>63737.5</v>
      </c>
      <c r="Y2305" s="465">
        <v>45712</v>
      </c>
      <c r="AA2305" s="474">
        <v>55423.91</v>
      </c>
      <c r="AB2305" s="474">
        <v>39749.54</v>
      </c>
      <c r="AD2305" s="474">
        <v>48194.700000000004</v>
      </c>
      <c r="AE2305" s="474">
        <v>34564.820000000007</v>
      </c>
      <c r="AF2305" s="521" t="s">
        <v>19939</v>
      </c>
      <c r="AG2305" s="474"/>
      <c r="AH2305" s="474"/>
      <c r="AP2305" s="535"/>
    </row>
    <row r="2306" spans="1:42" ht="24" customHeight="1" outlineLevel="1" x14ac:dyDescent="0.25">
      <c r="A2306" s="493"/>
      <c r="B2306" s="471" t="s">
        <v>19913</v>
      </c>
      <c r="C2306" s="469" t="s">
        <v>4641</v>
      </c>
      <c r="E2306" s="472" t="s">
        <v>19885</v>
      </c>
      <c r="F2306" s="469" t="s">
        <v>4455</v>
      </c>
      <c r="G2306" s="468">
        <v>12</v>
      </c>
      <c r="H2306" s="464">
        <v>5.5</v>
      </c>
      <c r="I2306" s="464">
        <v>5.5</v>
      </c>
      <c r="M2306" s="474">
        <f t="shared" si="129"/>
        <v>87913.280000000013</v>
      </c>
      <c r="N2306" s="474">
        <f t="shared" si="128"/>
        <v>65934.960000000006</v>
      </c>
      <c r="P2306" s="488">
        <v>0.75</v>
      </c>
      <c r="R2306" s="474">
        <v>71006.880000000005</v>
      </c>
      <c r="S2306" s="474">
        <v>52080.11</v>
      </c>
      <c r="U2306" s="474">
        <v>71006.880000000005</v>
      </c>
      <c r="V2306" s="474">
        <v>52080.11</v>
      </c>
      <c r="X2306" s="465">
        <v>67625.600000000006</v>
      </c>
      <c r="Y2306" s="465">
        <v>49600.1</v>
      </c>
      <c r="AA2306" s="474">
        <v>58804.91</v>
      </c>
      <c r="AB2306" s="474">
        <v>43130.54</v>
      </c>
      <c r="AD2306" s="474">
        <v>51134.700000000004</v>
      </c>
      <c r="AE2306" s="474">
        <v>37504.820000000007</v>
      </c>
      <c r="AF2306" s="521" t="s">
        <v>19939</v>
      </c>
      <c r="AG2306" s="474"/>
      <c r="AH2306" s="474"/>
      <c r="AP2306" s="535"/>
    </row>
    <row r="2307" spans="1:42" s="466" customFormat="1" ht="24" customHeight="1" outlineLevel="1" x14ac:dyDescent="0.25">
      <c r="A2307" s="492" t="s">
        <v>13883</v>
      </c>
      <c r="B2307" s="462" t="s">
        <v>16705</v>
      </c>
      <c r="C2307" s="461" t="s">
        <v>4641</v>
      </c>
      <c r="D2307" s="461"/>
      <c r="E2307" s="466" t="s">
        <v>8980</v>
      </c>
      <c r="F2307" s="462" t="s">
        <v>4455</v>
      </c>
      <c r="G2307" s="464">
        <v>15</v>
      </c>
      <c r="H2307" s="464">
        <v>6.6</v>
      </c>
      <c r="I2307" s="464">
        <v>6.6</v>
      </c>
      <c r="J2307" s="464"/>
      <c r="K2307" s="461"/>
      <c r="L2307" s="464"/>
      <c r="M2307" s="474">
        <f t="shared" si="129"/>
        <v>86000.330000000016</v>
      </c>
      <c r="N2307" s="474">
        <f t="shared" si="128"/>
        <v>51600.198000000011</v>
      </c>
      <c r="O2307" s="514"/>
      <c r="P2307" s="486">
        <v>0.6</v>
      </c>
      <c r="Q2307" s="514"/>
      <c r="R2307" s="474">
        <v>69461.81</v>
      </c>
      <c r="S2307" s="474">
        <v>41677.129999999997</v>
      </c>
      <c r="T2307" s="514"/>
      <c r="U2307" s="474">
        <v>69461.81</v>
      </c>
      <c r="V2307" s="474">
        <v>41677.129999999997</v>
      </c>
      <c r="W2307" s="514"/>
      <c r="X2307" s="465">
        <v>66154.100000000006</v>
      </c>
      <c r="Y2307" s="465">
        <v>39692.5</v>
      </c>
      <c r="Z2307" s="514"/>
      <c r="AA2307" s="465">
        <v>57525.3</v>
      </c>
      <c r="AB2307" s="465">
        <v>34515.18</v>
      </c>
      <c r="AC2307" s="514"/>
      <c r="AD2307" s="465">
        <v>50022</v>
      </c>
      <c r="AE2307" s="465">
        <v>30013.199999999997</v>
      </c>
      <c r="AF2307" s="514"/>
      <c r="AG2307" s="465">
        <v>45475</v>
      </c>
      <c r="AH2307" s="465">
        <v>27285</v>
      </c>
      <c r="AI2307" s="530"/>
      <c r="AJ2307" s="533"/>
      <c r="AK2307" s="533"/>
      <c r="AL2307" s="533"/>
      <c r="AM2307" s="533"/>
      <c r="AN2307" s="533"/>
      <c r="AO2307" s="533"/>
      <c r="AP2307" s="534"/>
    </row>
    <row r="2308" spans="1:42" ht="24" customHeight="1" outlineLevel="1" x14ac:dyDescent="0.25">
      <c r="A2308" s="493" t="s">
        <v>13883</v>
      </c>
      <c r="B2308" s="471" t="s">
        <v>16706</v>
      </c>
      <c r="C2308" s="469" t="s">
        <v>4641</v>
      </c>
      <c r="E2308" s="472" t="s">
        <v>9491</v>
      </c>
      <c r="F2308" s="471" t="s">
        <v>4455</v>
      </c>
      <c r="G2308" s="468">
        <v>15</v>
      </c>
      <c r="H2308" s="468">
        <v>6.6</v>
      </c>
      <c r="I2308" s="468">
        <v>6.6</v>
      </c>
      <c r="M2308" s="474">
        <f t="shared" si="129"/>
        <v>0</v>
      </c>
      <c r="N2308" s="474">
        <f t="shared" si="128"/>
        <v>0</v>
      </c>
      <c r="P2308" s="488">
        <v>0.75</v>
      </c>
      <c r="R2308" s="474">
        <v>0</v>
      </c>
      <c r="S2308" s="474">
        <v>0</v>
      </c>
      <c r="U2308" s="474">
        <v>0</v>
      </c>
      <c r="V2308" s="474">
        <v>0</v>
      </c>
      <c r="X2308" s="465">
        <v>0</v>
      </c>
      <c r="Y2308" s="465">
        <v>0</v>
      </c>
      <c r="AA2308" s="474">
        <v>0</v>
      </c>
      <c r="AB2308" s="474">
        <v>0</v>
      </c>
      <c r="AD2308" s="474"/>
      <c r="AE2308" s="474"/>
      <c r="AG2308" s="474"/>
      <c r="AH2308" s="474"/>
      <c r="AP2308" s="535"/>
    </row>
    <row r="2309" spans="1:42" ht="24" customHeight="1" outlineLevel="1" x14ac:dyDescent="0.25">
      <c r="A2309" s="493" t="s">
        <v>13883</v>
      </c>
      <c r="B2309" s="471" t="s">
        <v>16707</v>
      </c>
      <c r="C2309" s="469" t="s">
        <v>4641</v>
      </c>
      <c r="E2309" s="472" t="s">
        <v>8983</v>
      </c>
      <c r="F2309" s="471" t="s">
        <v>4455</v>
      </c>
      <c r="G2309" s="468">
        <v>15</v>
      </c>
      <c r="H2309" s="468">
        <v>6.6</v>
      </c>
      <c r="I2309" s="468">
        <v>6.6</v>
      </c>
      <c r="M2309" s="474">
        <f t="shared" si="129"/>
        <v>0</v>
      </c>
      <c r="N2309" s="474">
        <f t="shared" si="128"/>
        <v>0</v>
      </c>
      <c r="P2309" s="488">
        <v>0.72</v>
      </c>
      <c r="R2309" s="474">
        <v>0</v>
      </c>
      <c r="S2309" s="474">
        <v>0</v>
      </c>
      <c r="U2309" s="474">
        <v>0</v>
      </c>
      <c r="V2309" s="474">
        <v>0</v>
      </c>
      <c r="X2309" s="465">
        <v>0</v>
      </c>
      <c r="Y2309" s="465">
        <v>0</v>
      </c>
      <c r="AA2309" s="474">
        <v>0</v>
      </c>
      <c r="AB2309" s="474">
        <v>0</v>
      </c>
      <c r="AD2309" s="474"/>
      <c r="AE2309" s="474"/>
      <c r="AG2309" s="474"/>
      <c r="AH2309" s="474"/>
      <c r="AP2309" s="535"/>
    </row>
    <row r="2310" spans="1:42" ht="24" customHeight="1" outlineLevel="1" x14ac:dyDescent="0.25">
      <c r="A2310" s="493" t="s">
        <v>13883</v>
      </c>
      <c r="B2310" s="471" t="s">
        <v>16708</v>
      </c>
      <c r="C2310" s="469" t="s">
        <v>4641</v>
      </c>
      <c r="E2310" s="472" t="s">
        <v>9492</v>
      </c>
      <c r="F2310" s="471" t="s">
        <v>4455</v>
      </c>
      <c r="G2310" s="468">
        <v>15</v>
      </c>
      <c r="H2310" s="468">
        <v>6.6</v>
      </c>
      <c r="I2310" s="468">
        <v>6.6</v>
      </c>
      <c r="M2310" s="474">
        <f t="shared" si="129"/>
        <v>95687.930000000008</v>
      </c>
      <c r="N2310" s="474">
        <f t="shared" si="128"/>
        <v>60283.395900000003</v>
      </c>
      <c r="P2310" s="488">
        <v>0.63</v>
      </c>
      <c r="R2310" s="474">
        <v>77286.41</v>
      </c>
      <c r="S2310" s="474">
        <v>49501.73</v>
      </c>
      <c r="U2310" s="474">
        <v>77286.41</v>
      </c>
      <c r="V2310" s="474">
        <v>49501.73</v>
      </c>
      <c r="X2310" s="465">
        <v>73606.100000000006</v>
      </c>
      <c r="Y2310" s="465">
        <v>47144.5</v>
      </c>
      <c r="AA2310" s="474">
        <f>AA2307+6480</f>
        <v>64005.3</v>
      </c>
      <c r="AB2310" s="474">
        <f>AB2307+6480</f>
        <v>40995.18</v>
      </c>
      <c r="AD2310" s="474"/>
      <c r="AE2310" s="474"/>
      <c r="AG2310" s="474"/>
      <c r="AH2310" s="474"/>
      <c r="AP2310" s="535"/>
    </row>
    <row r="2311" spans="1:42" ht="24" customHeight="1" outlineLevel="1" x14ac:dyDescent="0.25">
      <c r="A2311" s="493" t="s">
        <v>13883</v>
      </c>
      <c r="B2311" s="471" t="s">
        <v>16709</v>
      </c>
      <c r="C2311" s="469" t="s">
        <v>4641</v>
      </c>
      <c r="E2311" s="472" t="s">
        <v>8986</v>
      </c>
      <c r="F2311" s="471" t="s">
        <v>4455</v>
      </c>
      <c r="G2311" s="468">
        <v>15</v>
      </c>
      <c r="H2311" s="468">
        <v>6.6</v>
      </c>
      <c r="I2311" s="468">
        <v>6.6</v>
      </c>
      <c r="M2311" s="474">
        <f t="shared" si="129"/>
        <v>97180.590000000011</v>
      </c>
      <c r="N2311" s="474">
        <f t="shared" si="128"/>
        <v>61223.771700000005</v>
      </c>
      <c r="P2311" s="488">
        <v>0.63</v>
      </c>
      <c r="R2311" s="474">
        <v>78492.02</v>
      </c>
      <c r="S2311" s="474">
        <v>47095.23</v>
      </c>
      <c r="U2311" s="474">
        <v>78492.02</v>
      </c>
      <c r="V2311" s="474">
        <v>47095.23</v>
      </c>
      <c r="X2311" s="465">
        <v>74754.3</v>
      </c>
      <c r="Y2311" s="465">
        <v>44852.6</v>
      </c>
      <c r="AA2311" s="474">
        <v>65003.75</v>
      </c>
      <c r="AB2311" s="474">
        <v>39002.25</v>
      </c>
      <c r="AD2311" s="474">
        <v>56525</v>
      </c>
      <c r="AE2311" s="474">
        <v>33915</v>
      </c>
      <c r="AG2311" s="474">
        <v>51387</v>
      </c>
      <c r="AH2311" s="474">
        <v>30832.199999999997</v>
      </c>
      <c r="AP2311" s="535"/>
    </row>
    <row r="2312" spans="1:42" ht="24" customHeight="1" outlineLevel="1" x14ac:dyDescent="0.25">
      <c r="A2312" s="493" t="s">
        <v>13883</v>
      </c>
      <c r="B2312" s="471" t="s">
        <v>16710</v>
      </c>
      <c r="C2312" s="469" t="s">
        <v>4641</v>
      </c>
      <c r="E2312" s="472" t="s">
        <v>8987</v>
      </c>
      <c r="F2312" s="471" t="s">
        <v>4455</v>
      </c>
      <c r="G2312" s="468">
        <v>15</v>
      </c>
      <c r="H2312" s="468">
        <v>6.6</v>
      </c>
      <c r="I2312" s="468">
        <v>6.6</v>
      </c>
      <c r="M2312" s="474">
        <f t="shared" si="129"/>
        <v>119548.13</v>
      </c>
      <c r="N2312" s="474">
        <f t="shared" si="128"/>
        <v>86074.653600000005</v>
      </c>
      <c r="P2312" s="488">
        <v>0.72</v>
      </c>
      <c r="R2312" s="474">
        <v>96558.11</v>
      </c>
      <c r="S2312" s="474">
        <v>68773.429999999993</v>
      </c>
      <c r="U2312" s="474">
        <v>96558.11</v>
      </c>
      <c r="V2312" s="474">
        <v>68773.429999999993</v>
      </c>
      <c r="X2312" s="465">
        <v>91960.1</v>
      </c>
      <c r="Y2312" s="465">
        <v>65498.5</v>
      </c>
      <c r="AA2312" s="474">
        <f>AA2307+22440</f>
        <v>79965.3</v>
      </c>
      <c r="AB2312" s="474">
        <f>AB2307+22440</f>
        <v>56955.18</v>
      </c>
      <c r="AD2312" s="474"/>
      <c r="AE2312" s="474"/>
      <c r="AG2312" s="474"/>
      <c r="AH2312" s="474"/>
      <c r="AP2312" s="535"/>
    </row>
    <row r="2313" spans="1:42" ht="24" customHeight="1" outlineLevel="1" x14ac:dyDescent="0.25">
      <c r="A2313" s="493"/>
      <c r="B2313" s="471" t="s">
        <v>19914</v>
      </c>
      <c r="C2313" s="469" t="s">
        <v>4641</v>
      </c>
      <c r="E2313" s="472" t="s">
        <v>19885</v>
      </c>
      <c r="F2313" s="471" t="s">
        <v>4455</v>
      </c>
      <c r="G2313" s="468">
        <v>15</v>
      </c>
      <c r="H2313" s="468">
        <v>6.6</v>
      </c>
      <c r="I2313" s="468">
        <v>6.6</v>
      </c>
      <c r="M2313" s="474">
        <f t="shared" si="129"/>
        <v>129235.73000000001</v>
      </c>
      <c r="N2313" s="474">
        <f t="shared" si="128"/>
        <v>96926.797500000015</v>
      </c>
      <c r="P2313" s="488">
        <v>0.75</v>
      </c>
      <c r="R2313" s="474">
        <v>104382.71</v>
      </c>
      <c r="S2313" s="474">
        <v>76598.03</v>
      </c>
      <c r="U2313" s="474">
        <v>104382.71</v>
      </c>
      <c r="V2313" s="474">
        <v>76598.03</v>
      </c>
      <c r="X2313" s="465">
        <v>99412.1</v>
      </c>
      <c r="Y2313" s="465">
        <v>72950.5</v>
      </c>
      <c r="AA2313" s="474">
        <f>AA2312+6480</f>
        <v>86445.3</v>
      </c>
      <c r="AB2313" s="474">
        <f>AB2312+6480</f>
        <v>63435.18</v>
      </c>
      <c r="AD2313" s="474"/>
      <c r="AE2313" s="474"/>
      <c r="AG2313" s="474"/>
      <c r="AH2313" s="474"/>
      <c r="AP2313" s="535"/>
    </row>
    <row r="2314" spans="1:42" s="466" customFormat="1" ht="24" customHeight="1" outlineLevel="1" x14ac:dyDescent="0.25">
      <c r="A2314" s="492" t="s">
        <v>13883</v>
      </c>
      <c r="B2314" s="462" t="s">
        <v>16711</v>
      </c>
      <c r="C2314" s="461" t="s">
        <v>4641</v>
      </c>
      <c r="D2314" s="461"/>
      <c r="E2314" s="466" t="s">
        <v>8980</v>
      </c>
      <c r="F2314" s="462" t="s">
        <v>4455</v>
      </c>
      <c r="G2314" s="464">
        <v>20</v>
      </c>
      <c r="H2314" s="464">
        <v>7.5</v>
      </c>
      <c r="I2314" s="464">
        <v>7.5</v>
      </c>
      <c r="J2314" s="464">
        <v>16992</v>
      </c>
      <c r="K2314" s="461"/>
      <c r="L2314" s="464"/>
      <c r="M2314" s="474">
        <v>136600</v>
      </c>
      <c r="N2314" s="474">
        <f t="shared" si="128"/>
        <v>81960</v>
      </c>
      <c r="O2314" s="514"/>
      <c r="P2314" s="486">
        <v>0.6</v>
      </c>
      <c r="Q2314" s="514"/>
      <c r="R2314" s="474">
        <v>95938.71</v>
      </c>
      <c r="S2314" s="474">
        <v>57563.21</v>
      </c>
      <c r="T2314" s="514"/>
      <c r="U2314" s="474">
        <v>95938.71</v>
      </c>
      <c r="V2314" s="474">
        <v>57563.21</v>
      </c>
      <c r="W2314" s="514"/>
      <c r="X2314" s="465">
        <v>91370.2</v>
      </c>
      <c r="Y2314" s="465">
        <v>54822.1</v>
      </c>
      <c r="Z2314" s="514"/>
      <c r="AA2314" s="465">
        <v>79452.350000000006</v>
      </c>
      <c r="AB2314" s="465">
        <v>47671.41</v>
      </c>
      <c r="AC2314" s="514"/>
      <c r="AD2314" s="465">
        <v>69089</v>
      </c>
      <c r="AE2314" s="465">
        <v>41453.4</v>
      </c>
      <c r="AF2314" s="514"/>
      <c r="AG2314" s="465">
        <v>62809</v>
      </c>
      <c r="AH2314" s="465">
        <v>37685.4</v>
      </c>
      <c r="AI2314" s="530"/>
      <c r="AJ2314" s="533"/>
      <c r="AK2314" s="533"/>
      <c r="AL2314" s="533"/>
      <c r="AM2314" s="533"/>
      <c r="AN2314" s="533"/>
      <c r="AO2314" s="533"/>
      <c r="AP2314" s="534"/>
    </row>
    <row r="2315" spans="1:42" ht="24" customHeight="1" outlineLevel="1" x14ac:dyDescent="0.25">
      <c r="A2315" s="493" t="s">
        <v>13883</v>
      </c>
      <c r="B2315" s="471" t="s">
        <v>16712</v>
      </c>
      <c r="C2315" s="469" t="s">
        <v>4641</v>
      </c>
      <c r="E2315" s="472" t="s">
        <v>9491</v>
      </c>
      <c r="F2315" s="471" t="s">
        <v>4455</v>
      </c>
      <c r="G2315" s="468">
        <v>20</v>
      </c>
      <c r="H2315" s="468">
        <v>7.5</v>
      </c>
      <c r="I2315" s="468">
        <v>7.5</v>
      </c>
      <c r="M2315" s="474">
        <v>0</v>
      </c>
      <c r="N2315" s="474">
        <f t="shared" si="128"/>
        <v>0</v>
      </c>
      <c r="P2315" s="488">
        <v>0.75</v>
      </c>
      <c r="R2315" s="474">
        <v>0</v>
      </c>
      <c r="S2315" s="474">
        <v>0</v>
      </c>
      <c r="U2315" s="474">
        <v>0</v>
      </c>
      <c r="V2315" s="474">
        <v>0</v>
      </c>
      <c r="X2315" s="465">
        <v>0</v>
      </c>
      <c r="Y2315" s="465">
        <v>0</v>
      </c>
      <c r="AA2315" s="474">
        <v>0</v>
      </c>
      <c r="AB2315" s="474">
        <v>0</v>
      </c>
      <c r="AD2315" s="474"/>
      <c r="AE2315" s="474"/>
      <c r="AG2315" s="474"/>
      <c r="AH2315" s="474"/>
      <c r="AP2315" s="535"/>
    </row>
    <row r="2316" spans="1:42" ht="24" customHeight="1" outlineLevel="1" x14ac:dyDescent="0.25">
      <c r="A2316" s="493" t="s">
        <v>13883</v>
      </c>
      <c r="B2316" s="471" t="s">
        <v>16713</v>
      </c>
      <c r="C2316" s="469" t="s">
        <v>4641</v>
      </c>
      <c r="E2316" s="472" t="s">
        <v>8983</v>
      </c>
      <c r="F2316" s="471" t="s">
        <v>4455</v>
      </c>
      <c r="G2316" s="468">
        <v>20</v>
      </c>
      <c r="H2316" s="468">
        <v>7.5</v>
      </c>
      <c r="I2316" s="468">
        <v>7.5</v>
      </c>
      <c r="M2316" s="474">
        <v>0</v>
      </c>
      <c r="N2316" s="474">
        <f t="shared" si="128"/>
        <v>0</v>
      </c>
      <c r="P2316" s="488">
        <v>0.72</v>
      </c>
      <c r="R2316" s="474">
        <v>0</v>
      </c>
      <c r="S2316" s="474">
        <v>0</v>
      </c>
      <c r="U2316" s="474">
        <v>0</v>
      </c>
      <c r="V2316" s="474">
        <v>0</v>
      </c>
      <c r="X2316" s="465">
        <v>0</v>
      </c>
      <c r="Y2316" s="465">
        <v>0</v>
      </c>
      <c r="AA2316" s="474">
        <v>0</v>
      </c>
      <c r="AB2316" s="474">
        <v>0</v>
      </c>
      <c r="AD2316" s="474"/>
      <c r="AE2316" s="474"/>
      <c r="AG2316" s="474"/>
      <c r="AH2316" s="474"/>
      <c r="AP2316" s="535"/>
    </row>
    <row r="2317" spans="1:42" ht="24" customHeight="1" outlineLevel="1" x14ac:dyDescent="0.25">
      <c r="A2317" s="493" t="s">
        <v>13883</v>
      </c>
      <c r="B2317" s="471" t="s">
        <v>16714</v>
      </c>
      <c r="C2317" s="469" t="s">
        <v>4641</v>
      </c>
      <c r="E2317" s="472" t="s">
        <v>9492</v>
      </c>
      <c r="F2317" s="471" t="s">
        <v>4455</v>
      </c>
      <c r="G2317" s="468">
        <v>20</v>
      </c>
      <c r="H2317" s="468">
        <v>7.5</v>
      </c>
      <c r="I2317" s="468">
        <v>7.5</v>
      </c>
      <c r="M2317" s="474">
        <v>142715</v>
      </c>
      <c r="N2317" s="474">
        <f t="shared" si="128"/>
        <v>107036.25</v>
      </c>
      <c r="P2317" s="488">
        <v>0.75</v>
      </c>
      <c r="R2317" s="474">
        <v>0</v>
      </c>
      <c r="S2317" s="474">
        <v>0</v>
      </c>
      <c r="U2317" s="474">
        <v>0</v>
      </c>
      <c r="V2317" s="474">
        <v>0</v>
      </c>
      <c r="X2317" s="465">
        <v>0</v>
      </c>
      <c r="Y2317" s="465">
        <v>0</v>
      </c>
      <c r="AA2317" s="474">
        <v>0</v>
      </c>
      <c r="AB2317" s="474">
        <v>0</v>
      </c>
      <c r="AD2317" s="474"/>
      <c r="AE2317" s="474"/>
      <c r="AG2317" s="474"/>
      <c r="AH2317" s="474"/>
      <c r="AP2317" s="535"/>
    </row>
    <row r="2318" spans="1:42" ht="24" customHeight="1" outlineLevel="1" x14ac:dyDescent="0.25">
      <c r="A2318" s="493" t="s">
        <v>13883</v>
      </c>
      <c r="B2318" s="471" t="s">
        <v>16715</v>
      </c>
      <c r="C2318" s="469" t="s">
        <v>4641</v>
      </c>
      <c r="E2318" s="472" t="s">
        <v>8986</v>
      </c>
      <c r="F2318" s="471" t="s">
        <v>4455</v>
      </c>
      <c r="G2318" s="468">
        <v>20</v>
      </c>
      <c r="H2318" s="468">
        <v>7.5</v>
      </c>
      <c r="I2318" s="468">
        <v>7.5</v>
      </c>
      <c r="M2318" s="474">
        <v>147007</v>
      </c>
      <c r="N2318" s="474">
        <f t="shared" si="128"/>
        <v>92614.41</v>
      </c>
      <c r="P2318" s="488">
        <v>0.63</v>
      </c>
      <c r="R2318" s="474">
        <v>108412.71</v>
      </c>
      <c r="S2318" s="474">
        <v>65047.61</v>
      </c>
      <c r="U2318" s="474">
        <v>108412.71</v>
      </c>
      <c r="V2318" s="474">
        <v>65047.61</v>
      </c>
      <c r="X2318" s="465">
        <v>103250.2</v>
      </c>
      <c r="Y2318" s="465">
        <v>61950.1</v>
      </c>
      <c r="AA2318" s="474">
        <v>89782.8</v>
      </c>
      <c r="AB2318" s="474">
        <v>53869.68</v>
      </c>
      <c r="AD2318" s="474">
        <v>78072</v>
      </c>
      <c r="AE2318" s="474">
        <v>46843.199999999997</v>
      </c>
      <c r="AG2318" s="474">
        <v>70975</v>
      </c>
      <c r="AH2318" s="474">
        <v>42585</v>
      </c>
      <c r="AP2318" s="535"/>
    </row>
    <row r="2319" spans="1:42" ht="24" customHeight="1" outlineLevel="1" x14ac:dyDescent="0.25">
      <c r="A2319" s="493" t="s">
        <v>13883</v>
      </c>
      <c r="B2319" s="471" t="s">
        <v>16716</v>
      </c>
      <c r="C2319" s="469" t="s">
        <v>4641</v>
      </c>
      <c r="E2319" s="472" t="s">
        <v>8987</v>
      </c>
      <c r="F2319" s="471" t="s">
        <v>4455</v>
      </c>
      <c r="G2319" s="468">
        <v>20</v>
      </c>
      <c r="H2319" s="468">
        <v>7.5</v>
      </c>
      <c r="I2319" s="468">
        <v>7.5</v>
      </c>
      <c r="M2319" s="474">
        <v>165019</v>
      </c>
      <c r="N2319" s="474">
        <f t="shared" si="128"/>
        <v>123764.25</v>
      </c>
      <c r="P2319" s="488">
        <v>0.75</v>
      </c>
      <c r="R2319" s="474">
        <v>0</v>
      </c>
      <c r="S2319" s="474">
        <v>0</v>
      </c>
      <c r="U2319" s="474">
        <v>0</v>
      </c>
      <c r="V2319" s="474">
        <v>0</v>
      </c>
      <c r="X2319" s="465">
        <v>0</v>
      </c>
      <c r="Y2319" s="465">
        <v>0</v>
      </c>
      <c r="AA2319" s="474">
        <v>0</v>
      </c>
      <c r="AB2319" s="474">
        <v>0</v>
      </c>
      <c r="AD2319" s="474"/>
      <c r="AE2319" s="474"/>
      <c r="AG2319" s="474"/>
      <c r="AH2319" s="474"/>
      <c r="AP2319" s="535"/>
    </row>
    <row r="2320" spans="1:42" ht="24" customHeight="1" outlineLevel="1" x14ac:dyDescent="0.25">
      <c r="A2320" s="493"/>
      <c r="B2320" s="471" t="s">
        <v>19915</v>
      </c>
      <c r="C2320" s="469" t="s">
        <v>4641</v>
      </c>
      <c r="E2320" s="472" t="s">
        <v>19885</v>
      </c>
      <c r="F2320" s="471" t="s">
        <v>4455</v>
      </c>
      <c r="G2320" s="468">
        <v>20</v>
      </c>
      <c r="H2320" s="468">
        <v>7.5</v>
      </c>
      <c r="I2320" s="468">
        <v>7.5</v>
      </c>
      <c r="M2320" s="474">
        <v>174500</v>
      </c>
      <c r="N2320" s="474">
        <f t="shared" si="128"/>
        <v>130875</v>
      </c>
      <c r="P2320" s="488">
        <v>0.75</v>
      </c>
      <c r="R2320" s="474">
        <v>0</v>
      </c>
      <c r="S2320" s="474">
        <v>0</v>
      </c>
      <c r="U2320" s="474">
        <v>0</v>
      </c>
      <c r="V2320" s="474">
        <v>0</v>
      </c>
      <c r="X2320" s="465">
        <v>0</v>
      </c>
      <c r="Y2320" s="465">
        <v>0</v>
      </c>
      <c r="AA2320" s="474">
        <v>0</v>
      </c>
      <c r="AB2320" s="474">
        <v>0</v>
      </c>
      <c r="AD2320" s="474"/>
      <c r="AE2320" s="474"/>
      <c r="AG2320" s="474"/>
      <c r="AH2320" s="474"/>
      <c r="AP2320" s="535"/>
    </row>
    <row r="2321" spans="1:42" s="466" customFormat="1" ht="24" customHeight="1" outlineLevel="1" x14ac:dyDescent="0.25">
      <c r="A2321" s="492" t="s">
        <v>17883</v>
      </c>
      <c r="B2321" s="462" t="s">
        <v>17908</v>
      </c>
      <c r="C2321" s="461" t="s">
        <v>4641</v>
      </c>
      <c r="D2321" s="461"/>
      <c r="E2321" s="466" t="s">
        <v>16736</v>
      </c>
      <c r="F2321" s="462" t="s">
        <v>4455</v>
      </c>
      <c r="G2321" s="464">
        <v>5.7</v>
      </c>
      <c r="H2321" s="464"/>
      <c r="I2321" s="464"/>
      <c r="J2321" s="464"/>
      <c r="K2321" s="461"/>
      <c r="L2321" s="464"/>
      <c r="M2321" s="474">
        <f t="shared" ref="M2321:M2357" si="130">X2321*$O$3</f>
        <v>14921.4</v>
      </c>
      <c r="N2321" s="474">
        <f t="shared" si="128"/>
        <v>10743.407999999999</v>
      </c>
      <c r="O2321" s="514"/>
      <c r="P2321" s="486">
        <v>0.72</v>
      </c>
      <c r="Q2321" s="514"/>
      <c r="R2321" s="474">
        <v>12051.9</v>
      </c>
      <c r="S2321" s="474">
        <v>8436.33</v>
      </c>
      <c r="T2321" s="514"/>
      <c r="U2321" s="474">
        <v>12051.9</v>
      </c>
      <c r="V2321" s="474">
        <v>8436.33</v>
      </c>
      <c r="W2321" s="514"/>
      <c r="X2321" s="465">
        <v>11478</v>
      </c>
      <c r="Y2321" s="465">
        <v>8034.6</v>
      </c>
      <c r="Z2321" s="514"/>
      <c r="AA2321" s="465">
        <v>9980.85</v>
      </c>
      <c r="AB2321" s="465">
        <v>6986.6</v>
      </c>
      <c r="AC2321" s="514"/>
      <c r="AD2321" s="465">
        <v>8679</v>
      </c>
      <c r="AE2321" s="465">
        <v>6075.2999999999993</v>
      </c>
      <c r="AF2321" s="514" t="s">
        <v>18057</v>
      </c>
      <c r="AG2321" s="465">
        <v>7890</v>
      </c>
      <c r="AH2321" s="465">
        <v>5917.5</v>
      </c>
      <c r="AI2321" s="530"/>
      <c r="AJ2321" s="533"/>
      <c r="AK2321" s="533"/>
      <c r="AL2321" s="533"/>
      <c r="AM2321" s="533"/>
      <c r="AN2321" s="533"/>
      <c r="AO2321" s="533"/>
      <c r="AP2321" s="534"/>
    </row>
    <row r="2322" spans="1:42" ht="24" customHeight="1" outlineLevel="1" x14ac:dyDescent="0.25">
      <c r="A2322" s="493" t="s">
        <v>17883</v>
      </c>
      <c r="B2322" s="471" t="s">
        <v>17909</v>
      </c>
      <c r="C2322" s="469" t="s">
        <v>4641</v>
      </c>
      <c r="E2322" s="472" t="s">
        <v>16737</v>
      </c>
      <c r="F2322" s="471" t="s">
        <v>4455</v>
      </c>
      <c r="G2322" s="468">
        <v>5.7</v>
      </c>
      <c r="M2322" s="474">
        <f t="shared" si="130"/>
        <v>0</v>
      </c>
      <c r="N2322" s="474">
        <f t="shared" si="128"/>
        <v>0</v>
      </c>
      <c r="P2322" s="488">
        <v>0.75</v>
      </c>
      <c r="R2322" s="474">
        <v>0</v>
      </c>
      <c r="S2322" s="474">
        <v>0</v>
      </c>
      <c r="U2322" s="474">
        <v>0</v>
      </c>
      <c r="V2322" s="474">
        <v>0</v>
      </c>
      <c r="X2322" s="465">
        <v>0</v>
      </c>
      <c r="Y2322" s="465">
        <v>0</v>
      </c>
      <c r="AA2322" s="474">
        <v>0</v>
      </c>
      <c r="AB2322" s="474">
        <v>0</v>
      </c>
      <c r="AD2322" s="474"/>
      <c r="AE2322" s="474"/>
      <c r="AG2322" s="474"/>
      <c r="AH2322" s="474"/>
      <c r="AP2322" s="535"/>
    </row>
    <row r="2323" spans="1:42" ht="24" customHeight="1" outlineLevel="1" x14ac:dyDescent="0.25">
      <c r="A2323" s="493" t="s">
        <v>17883</v>
      </c>
      <c r="B2323" s="471" t="s">
        <v>17910</v>
      </c>
      <c r="C2323" s="469" t="s">
        <v>4641</v>
      </c>
      <c r="E2323" s="472" t="s">
        <v>16738</v>
      </c>
      <c r="F2323" s="471" t="s">
        <v>4455</v>
      </c>
      <c r="G2323" s="468">
        <v>5.7</v>
      </c>
      <c r="M2323" s="474">
        <f t="shared" si="130"/>
        <v>0</v>
      </c>
      <c r="N2323" s="474">
        <f t="shared" si="128"/>
        <v>0</v>
      </c>
      <c r="P2323" s="488">
        <v>0.73</v>
      </c>
      <c r="R2323" s="474">
        <v>0</v>
      </c>
      <c r="S2323" s="474">
        <v>0</v>
      </c>
      <c r="U2323" s="474">
        <v>0</v>
      </c>
      <c r="V2323" s="474">
        <v>0</v>
      </c>
      <c r="X2323" s="465">
        <v>0</v>
      </c>
      <c r="Y2323" s="465">
        <v>0</v>
      </c>
      <c r="AA2323" s="474">
        <v>0</v>
      </c>
      <c r="AB2323" s="474">
        <v>0</v>
      </c>
      <c r="AD2323" s="474"/>
      <c r="AE2323" s="474"/>
      <c r="AG2323" s="474"/>
      <c r="AH2323" s="474"/>
      <c r="AP2323" s="535"/>
    </row>
    <row r="2324" spans="1:42" ht="24" customHeight="1" outlineLevel="1" x14ac:dyDescent="0.25">
      <c r="A2324" s="493" t="s">
        <v>17883</v>
      </c>
      <c r="B2324" s="471" t="s">
        <v>17911</v>
      </c>
      <c r="C2324" s="469" t="s">
        <v>4641</v>
      </c>
      <c r="E2324" s="472" t="s">
        <v>16739</v>
      </c>
      <c r="F2324" s="471" t="s">
        <v>4455</v>
      </c>
      <c r="G2324" s="468">
        <v>5.7</v>
      </c>
      <c r="M2324" s="474">
        <f t="shared" si="130"/>
        <v>17545.060000000001</v>
      </c>
      <c r="N2324" s="474">
        <f t="shared" si="128"/>
        <v>12807.8938</v>
      </c>
      <c r="P2324" s="488">
        <v>0.73</v>
      </c>
      <c r="R2324" s="474">
        <v>14171.01</v>
      </c>
      <c r="S2324" s="474">
        <v>10555.44</v>
      </c>
      <c r="U2324" s="474">
        <v>14171.01</v>
      </c>
      <c r="V2324" s="474">
        <v>10555.44</v>
      </c>
      <c r="X2324" s="465">
        <v>13496.2</v>
      </c>
      <c r="Y2324" s="465">
        <v>10052.799999999999</v>
      </c>
      <c r="AA2324" s="474">
        <f>AA2321+1755</f>
        <v>11735.85</v>
      </c>
      <c r="AB2324" s="474">
        <f>AB2321+1755</f>
        <v>8741.6</v>
      </c>
      <c r="AD2324" s="474"/>
      <c r="AE2324" s="474"/>
      <c r="AG2324" s="474"/>
      <c r="AH2324" s="474"/>
      <c r="AP2324" s="535"/>
    </row>
    <row r="2325" spans="1:42" ht="24" customHeight="1" outlineLevel="1" x14ac:dyDescent="0.25">
      <c r="A2325" s="493" t="s">
        <v>17883</v>
      </c>
      <c r="B2325" s="471" t="s">
        <v>17921</v>
      </c>
      <c r="C2325" s="469" t="s">
        <v>4641</v>
      </c>
      <c r="E2325" s="472" t="s">
        <v>16740</v>
      </c>
      <c r="F2325" s="471" t="s">
        <v>4455</v>
      </c>
      <c r="G2325" s="468">
        <v>5.7</v>
      </c>
      <c r="M2325" s="474">
        <f t="shared" si="130"/>
        <v>0</v>
      </c>
      <c r="N2325" s="474">
        <f t="shared" si="128"/>
        <v>0</v>
      </c>
      <c r="P2325" s="488">
        <v>0.73</v>
      </c>
      <c r="R2325" s="474">
        <v>0</v>
      </c>
      <c r="S2325" s="474">
        <v>0</v>
      </c>
      <c r="U2325" s="474">
        <v>0</v>
      </c>
      <c r="V2325" s="474">
        <v>0</v>
      </c>
      <c r="X2325" s="465">
        <v>0</v>
      </c>
      <c r="Y2325" s="465">
        <v>0</v>
      </c>
      <c r="AA2325" s="474">
        <v>0</v>
      </c>
      <c r="AB2325" s="474">
        <v>0</v>
      </c>
      <c r="AD2325" s="474">
        <v>0</v>
      </c>
      <c r="AE2325" s="474">
        <v>0</v>
      </c>
      <c r="AG2325" s="474">
        <v>0</v>
      </c>
      <c r="AH2325" s="474">
        <v>0</v>
      </c>
      <c r="AP2325" s="535"/>
    </row>
    <row r="2326" spans="1:42" ht="24" customHeight="1" outlineLevel="1" x14ac:dyDescent="0.25">
      <c r="A2326" s="493" t="s">
        <v>13909</v>
      </c>
      <c r="B2326" s="471" t="s">
        <v>18139</v>
      </c>
      <c r="C2326" s="469" t="s">
        <v>4641</v>
      </c>
      <c r="E2326" s="472" t="s">
        <v>18140</v>
      </c>
      <c r="F2326" s="471" t="s">
        <v>4455</v>
      </c>
      <c r="G2326" s="468">
        <v>5.7</v>
      </c>
      <c r="M2326" s="474">
        <f t="shared" si="130"/>
        <v>24585.34</v>
      </c>
      <c r="N2326" s="474">
        <f t="shared" si="128"/>
        <v>19668.272000000001</v>
      </c>
      <c r="P2326" s="488">
        <v>0.8</v>
      </c>
      <c r="R2326" s="474">
        <v>19857.39</v>
      </c>
      <c r="S2326" s="474">
        <v>13900.11</v>
      </c>
      <c r="U2326" s="474">
        <v>19857.39</v>
      </c>
      <c r="V2326" s="474">
        <v>13900.11</v>
      </c>
      <c r="X2326" s="465">
        <v>18911.8</v>
      </c>
      <c r="Y2326" s="465">
        <v>13238.2</v>
      </c>
      <c r="AA2326" s="474">
        <v>16445</v>
      </c>
      <c r="AB2326" s="474">
        <v>11511.5</v>
      </c>
      <c r="AD2326" s="474">
        <v>14300</v>
      </c>
      <c r="AE2326" s="474">
        <v>10010</v>
      </c>
      <c r="AF2326" s="514" t="s">
        <v>18057</v>
      </c>
      <c r="AG2326" s="474">
        <v>13000</v>
      </c>
      <c r="AH2326" s="474">
        <v>9750</v>
      </c>
      <c r="AP2326" s="535"/>
    </row>
    <row r="2327" spans="1:42" s="466" customFormat="1" ht="24" customHeight="1" outlineLevel="1" x14ac:dyDescent="0.25">
      <c r="A2327" s="492" t="s">
        <v>17883</v>
      </c>
      <c r="B2327" s="462" t="s">
        <v>17912</v>
      </c>
      <c r="C2327" s="461" t="s">
        <v>4641</v>
      </c>
      <c r="D2327" s="461"/>
      <c r="E2327" s="466" t="s">
        <v>16736</v>
      </c>
      <c r="F2327" s="462" t="s">
        <v>4455</v>
      </c>
      <c r="G2327" s="464">
        <v>6.55</v>
      </c>
      <c r="H2327" s="464"/>
      <c r="I2327" s="464"/>
      <c r="J2327" s="464">
        <v>1464</v>
      </c>
      <c r="K2327" s="461"/>
      <c r="L2327" s="464"/>
      <c r="M2327" s="474">
        <f t="shared" si="130"/>
        <v>22003.020000000004</v>
      </c>
      <c r="N2327" s="474">
        <f t="shared" si="128"/>
        <v>15842.174400000002</v>
      </c>
      <c r="O2327" s="514"/>
      <c r="P2327" s="486">
        <v>0.72</v>
      </c>
      <c r="Q2327" s="514"/>
      <c r="R2327" s="474">
        <v>17771.669999999998</v>
      </c>
      <c r="S2327" s="474">
        <v>12440.09</v>
      </c>
      <c r="T2327" s="514"/>
      <c r="U2327" s="474">
        <v>17771.669999999998</v>
      </c>
      <c r="V2327" s="474">
        <v>12440.09</v>
      </c>
      <c r="W2327" s="514"/>
      <c r="X2327" s="465">
        <v>16925.400000000001</v>
      </c>
      <c r="Y2327" s="465">
        <v>11847.7</v>
      </c>
      <c r="Z2327" s="514"/>
      <c r="AA2327" s="465">
        <v>14717.7</v>
      </c>
      <c r="AB2327" s="465">
        <v>10302.39</v>
      </c>
      <c r="AC2327" s="514"/>
      <c r="AD2327" s="465">
        <v>12798</v>
      </c>
      <c r="AE2327" s="465">
        <v>8958.5999999999985</v>
      </c>
      <c r="AF2327" s="514" t="s">
        <v>18057</v>
      </c>
      <c r="AG2327" s="465">
        <v>11635</v>
      </c>
      <c r="AH2327" s="465">
        <v>8726.25</v>
      </c>
      <c r="AI2327" s="530"/>
      <c r="AJ2327" s="533"/>
      <c r="AK2327" s="533"/>
      <c r="AL2327" s="533"/>
      <c r="AM2327" s="533"/>
      <c r="AN2327" s="533"/>
      <c r="AO2327" s="533"/>
      <c r="AP2327" s="534"/>
    </row>
    <row r="2328" spans="1:42" ht="24" customHeight="1" outlineLevel="1" x14ac:dyDescent="0.25">
      <c r="A2328" s="493" t="s">
        <v>17883</v>
      </c>
      <c r="B2328" s="471" t="s">
        <v>17913</v>
      </c>
      <c r="C2328" s="469" t="s">
        <v>4641</v>
      </c>
      <c r="E2328" s="472" t="s">
        <v>16737</v>
      </c>
      <c r="F2328" s="471" t="s">
        <v>4455</v>
      </c>
      <c r="G2328" s="468">
        <v>6.55</v>
      </c>
      <c r="M2328" s="474">
        <f t="shared" si="130"/>
        <v>0</v>
      </c>
      <c r="N2328" s="474">
        <f t="shared" si="128"/>
        <v>0</v>
      </c>
      <c r="P2328" s="488">
        <v>0.75</v>
      </c>
      <c r="R2328" s="474">
        <v>0</v>
      </c>
      <c r="S2328" s="474">
        <v>0</v>
      </c>
      <c r="U2328" s="474">
        <v>0</v>
      </c>
      <c r="V2328" s="474">
        <v>0</v>
      </c>
      <c r="X2328" s="465">
        <v>0</v>
      </c>
      <c r="Y2328" s="465">
        <v>0</v>
      </c>
      <c r="AA2328" s="474">
        <v>0</v>
      </c>
      <c r="AB2328" s="474">
        <v>0</v>
      </c>
      <c r="AD2328" s="474"/>
      <c r="AE2328" s="474"/>
      <c r="AG2328" s="474"/>
      <c r="AH2328" s="474"/>
      <c r="AP2328" s="535"/>
    </row>
    <row r="2329" spans="1:42" ht="24" customHeight="1" outlineLevel="1" x14ac:dyDescent="0.25">
      <c r="A2329" s="493" t="s">
        <v>17883</v>
      </c>
      <c r="B2329" s="471" t="s">
        <v>17914</v>
      </c>
      <c r="C2329" s="469" t="s">
        <v>4641</v>
      </c>
      <c r="E2329" s="472" t="s">
        <v>16738</v>
      </c>
      <c r="F2329" s="471" t="s">
        <v>4455</v>
      </c>
      <c r="G2329" s="468">
        <v>6.55</v>
      </c>
      <c r="M2329" s="474">
        <f t="shared" si="130"/>
        <v>0</v>
      </c>
      <c r="N2329" s="474">
        <f t="shared" si="128"/>
        <v>0</v>
      </c>
      <c r="P2329" s="488">
        <v>0.72</v>
      </c>
      <c r="R2329" s="474">
        <v>0</v>
      </c>
      <c r="S2329" s="474">
        <v>0</v>
      </c>
      <c r="U2329" s="474">
        <v>0</v>
      </c>
      <c r="V2329" s="474">
        <v>0</v>
      </c>
      <c r="X2329" s="465">
        <v>0</v>
      </c>
      <c r="Y2329" s="465">
        <v>0</v>
      </c>
      <c r="AA2329" s="474">
        <v>0</v>
      </c>
      <c r="AB2329" s="474">
        <v>0</v>
      </c>
      <c r="AD2329" s="474"/>
      <c r="AE2329" s="474"/>
      <c r="AG2329" s="474"/>
      <c r="AH2329" s="474"/>
      <c r="AP2329" s="535"/>
    </row>
    <row r="2330" spans="1:42" ht="24" customHeight="1" outlineLevel="1" x14ac:dyDescent="0.25">
      <c r="A2330" s="493" t="s">
        <v>17883</v>
      </c>
      <c r="B2330" s="471" t="s">
        <v>17915</v>
      </c>
      <c r="C2330" s="469" t="s">
        <v>4641</v>
      </c>
      <c r="E2330" s="472" t="s">
        <v>16739</v>
      </c>
      <c r="F2330" s="471" t="s">
        <v>4455</v>
      </c>
      <c r="G2330" s="468">
        <v>6.55</v>
      </c>
      <c r="J2330" s="468">
        <v>1786</v>
      </c>
      <c r="M2330" s="474">
        <f t="shared" si="130"/>
        <v>25635.870000000003</v>
      </c>
      <c r="N2330" s="474">
        <f t="shared" si="128"/>
        <v>18714.185100000002</v>
      </c>
      <c r="P2330" s="488">
        <v>0.73</v>
      </c>
      <c r="R2330" s="474">
        <v>20705.900000000001</v>
      </c>
      <c r="S2330" s="474">
        <v>15374.31</v>
      </c>
      <c r="U2330" s="474">
        <v>20705.900000000001</v>
      </c>
      <c r="V2330" s="474">
        <v>15374.31</v>
      </c>
      <c r="X2330" s="465">
        <v>19719.900000000001</v>
      </c>
      <c r="Y2330" s="465">
        <v>14642.2</v>
      </c>
      <c r="AA2330" s="474">
        <f>AA2327+2430</f>
        <v>17147.7</v>
      </c>
      <c r="AB2330" s="474">
        <f>AB2327+2430</f>
        <v>12732.39</v>
      </c>
      <c r="AD2330" s="474"/>
      <c r="AE2330" s="474"/>
      <c r="AG2330" s="474"/>
      <c r="AH2330" s="474"/>
      <c r="AP2330" s="535"/>
    </row>
    <row r="2331" spans="1:42" ht="24" customHeight="1" outlineLevel="1" x14ac:dyDescent="0.25">
      <c r="A2331" s="493" t="s">
        <v>17883</v>
      </c>
      <c r="B2331" s="471" t="s">
        <v>17922</v>
      </c>
      <c r="C2331" s="469" t="s">
        <v>4641</v>
      </c>
      <c r="E2331" s="472" t="s">
        <v>16740</v>
      </c>
      <c r="F2331" s="471" t="s">
        <v>4455</v>
      </c>
      <c r="G2331" s="468">
        <v>6.55</v>
      </c>
      <c r="M2331" s="474">
        <f t="shared" si="130"/>
        <v>0</v>
      </c>
      <c r="N2331" s="474">
        <f t="shared" si="128"/>
        <v>0</v>
      </c>
      <c r="P2331" s="488">
        <v>0.73</v>
      </c>
      <c r="R2331" s="474">
        <v>0</v>
      </c>
      <c r="S2331" s="474">
        <v>0</v>
      </c>
      <c r="U2331" s="474">
        <v>0</v>
      </c>
      <c r="V2331" s="474">
        <v>0</v>
      </c>
      <c r="X2331" s="465">
        <v>0</v>
      </c>
      <c r="Y2331" s="465">
        <v>0</v>
      </c>
      <c r="AA2331" s="474">
        <v>0</v>
      </c>
      <c r="AB2331" s="474">
        <v>0</v>
      </c>
      <c r="AD2331" s="474">
        <v>0</v>
      </c>
      <c r="AE2331" s="474">
        <v>0</v>
      </c>
      <c r="AG2331" s="474">
        <v>0</v>
      </c>
      <c r="AH2331" s="474">
        <v>0</v>
      </c>
      <c r="AP2331" s="535"/>
    </row>
    <row r="2332" spans="1:42" s="466" customFormat="1" ht="24" customHeight="1" outlineLevel="1" x14ac:dyDescent="0.25">
      <c r="A2332" s="492" t="s">
        <v>17883</v>
      </c>
      <c r="B2332" s="462" t="s">
        <v>17916</v>
      </c>
      <c r="C2332" s="461" t="s">
        <v>4641</v>
      </c>
      <c r="D2332" s="461"/>
      <c r="E2332" s="466" t="s">
        <v>16736</v>
      </c>
      <c r="F2332" s="462" t="s">
        <v>4455</v>
      </c>
      <c r="G2332" s="464">
        <v>8</v>
      </c>
      <c r="H2332" s="464"/>
      <c r="I2332" s="464"/>
      <c r="J2332" s="464">
        <v>2041</v>
      </c>
      <c r="K2332" s="461"/>
      <c r="L2332" s="464"/>
      <c r="M2332" s="474">
        <f t="shared" si="130"/>
        <v>31990.14</v>
      </c>
      <c r="N2332" s="474">
        <f t="shared" si="128"/>
        <v>23032.900799999999</v>
      </c>
      <c r="O2332" s="514"/>
      <c r="P2332" s="486">
        <v>0.72</v>
      </c>
      <c r="Q2332" s="514"/>
      <c r="R2332" s="474">
        <v>25838.19</v>
      </c>
      <c r="S2332" s="474">
        <v>18086.669999999998</v>
      </c>
      <c r="T2332" s="514"/>
      <c r="U2332" s="474">
        <v>25838.19</v>
      </c>
      <c r="V2332" s="474">
        <v>18086.669999999998</v>
      </c>
      <c r="W2332" s="514"/>
      <c r="X2332" s="465">
        <v>24607.8</v>
      </c>
      <c r="Y2332" s="465">
        <v>17225.400000000001</v>
      </c>
      <c r="Z2332" s="514"/>
      <c r="AA2332" s="465">
        <v>21398.05</v>
      </c>
      <c r="AB2332" s="465">
        <v>14978.64</v>
      </c>
      <c r="AC2332" s="514"/>
      <c r="AD2332" s="465">
        <v>18607</v>
      </c>
      <c r="AE2332" s="465">
        <v>13024.9</v>
      </c>
      <c r="AF2332" s="514" t="s">
        <v>18057</v>
      </c>
      <c r="AG2332" s="465" t="s">
        <v>19446</v>
      </c>
      <c r="AH2332" s="465" t="s">
        <v>19446</v>
      </c>
      <c r="AI2332" s="530"/>
      <c r="AJ2332" s="533"/>
      <c r="AK2332" s="533"/>
      <c r="AL2332" s="533"/>
      <c r="AM2332" s="533"/>
      <c r="AN2332" s="533"/>
      <c r="AO2332" s="533"/>
      <c r="AP2332" s="534"/>
    </row>
    <row r="2333" spans="1:42" ht="24" customHeight="1" outlineLevel="1" x14ac:dyDescent="0.25">
      <c r="A2333" s="493" t="s">
        <v>17883</v>
      </c>
      <c r="B2333" s="471" t="s">
        <v>17917</v>
      </c>
      <c r="C2333" s="469" t="s">
        <v>4641</v>
      </c>
      <c r="E2333" s="472" t="s">
        <v>16737</v>
      </c>
      <c r="F2333" s="471" t="s">
        <v>4455</v>
      </c>
      <c r="G2333" s="468">
        <v>8</v>
      </c>
      <c r="M2333" s="474">
        <f t="shared" si="130"/>
        <v>0</v>
      </c>
      <c r="N2333" s="474">
        <f t="shared" si="128"/>
        <v>0</v>
      </c>
      <c r="P2333" s="488">
        <v>0.75</v>
      </c>
      <c r="R2333" s="474">
        <v>0</v>
      </c>
      <c r="S2333" s="474">
        <v>0</v>
      </c>
      <c r="U2333" s="474">
        <v>0</v>
      </c>
      <c r="V2333" s="474">
        <v>0</v>
      </c>
      <c r="X2333" s="465">
        <v>0</v>
      </c>
      <c r="Y2333" s="465">
        <v>0</v>
      </c>
      <c r="AA2333" s="474">
        <v>0</v>
      </c>
      <c r="AB2333" s="474">
        <v>0</v>
      </c>
      <c r="AD2333" s="474"/>
      <c r="AE2333" s="474"/>
      <c r="AG2333" s="474"/>
      <c r="AH2333" s="474"/>
      <c r="AP2333" s="535"/>
    </row>
    <row r="2334" spans="1:42" ht="24" customHeight="1" outlineLevel="1" x14ac:dyDescent="0.25">
      <c r="A2334" s="493" t="s">
        <v>17883</v>
      </c>
      <c r="B2334" s="471" t="s">
        <v>17918</v>
      </c>
      <c r="C2334" s="469" t="s">
        <v>4641</v>
      </c>
      <c r="E2334" s="472" t="s">
        <v>16738</v>
      </c>
      <c r="F2334" s="471" t="s">
        <v>4455</v>
      </c>
      <c r="G2334" s="468">
        <v>8</v>
      </c>
      <c r="M2334" s="474">
        <f t="shared" si="130"/>
        <v>0</v>
      </c>
      <c r="N2334" s="474">
        <f t="shared" si="128"/>
        <v>0</v>
      </c>
      <c r="P2334" s="488">
        <v>0.72</v>
      </c>
      <c r="R2334" s="474">
        <v>0</v>
      </c>
      <c r="S2334" s="474">
        <v>0</v>
      </c>
      <c r="U2334" s="474">
        <v>0</v>
      </c>
      <c r="V2334" s="474">
        <v>0</v>
      </c>
      <c r="X2334" s="465">
        <v>0</v>
      </c>
      <c r="Y2334" s="465">
        <v>0</v>
      </c>
      <c r="AA2334" s="474">
        <v>0</v>
      </c>
      <c r="AB2334" s="474">
        <v>0</v>
      </c>
      <c r="AD2334" s="474"/>
      <c r="AE2334" s="474"/>
      <c r="AG2334" s="474"/>
      <c r="AH2334" s="474"/>
      <c r="AP2334" s="535"/>
    </row>
    <row r="2335" spans="1:42" ht="24" customHeight="1" outlineLevel="1" x14ac:dyDescent="0.25">
      <c r="A2335" s="493" t="s">
        <v>17883</v>
      </c>
      <c r="B2335" s="471" t="s">
        <v>17919</v>
      </c>
      <c r="C2335" s="469" t="s">
        <v>4641</v>
      </c>
      <c r="E2335" s="472" t="s">
        <v>16739</v>
      </c>
      <c r="F2335" s="471" t="s">
        <v>4455</v>
      </c>
      <c r="G2335" s="468">
        <v>8</v>
      </c>
      <c r="J2335" s="468">
        <v>2563</v>
      </c>
      <c r="M2335" s="474">
        <f t="shared" si="130"/>
        <v>36632.050000000003</v>
      </c>
      <c r="N2335" s="474">
        <f t="shared" ref="N2335:N2362" si="131">M2335*P2335</f>
        <v>26741.396500000003</v>
      </c>
      <c r="P2335" s="488">
        <v>0.73</v>
      </c>
      <c r="R2335" s="474">
        <v>29587.43</v>
      </c>
      <c r="S2335" s="474">
        <v>21836.01</v>
      </c>
      <c r="U2335" s="474">
        <v>29587.43</v>
      </c>
      <c r="V2335" s="474">
        <v>21836.01</v>
      </c>
      <c r="X2335" s="465">
        <v>28178.5</v>
      </c>
      <c r="Y2335" s="465">
        <v>20796.2</v>
      </c>
      <c r="AA2335" s="474">
        <f>AA2332+3105</f>
        <v>24503.05</v>
      </c>
      <c r="AB2335" s="474">
        <f>AB2332+3105</f>
        <v>18083.64</v>
      </c>
      <c r="AD2335" s="474"/>
      <c r="AE2335" s="474"/>
      <c r="AG2335" s="474"/>
      <c r="AH2335" s="474"/>
      <c r="AP2335" s="535"/>
    </row>
    <row r="2336" spans="1:42" ht="24" customHeight="1" outlineLevel="1" x14ac:dyDescent="0.25">
      <c r="A2336" s="493" t="s">
        <v>17883</v>
      </c>
      <c r="B2336" s="471" t="s">
        <v>17923</v>
      </c>
      <c r="C2336" s="469" t="s">
        <v>4641</v>
      </c>
      <c r="E2336" s="472" t="s">
        <v>16740</v>
      </c>
      <c r="F2336" s="471" t="s">
        <v>4455</v>
      </c>
      <c r="G2336" s="468">
        <v>8</v>
      </c>
      <c r="M2336" s="474">
        <f t="shared" si="130"/>
        <v>0</v>
      </c>
      <c r="N2336" s="474">
        <f t="shared" si="131"/>
        <v>0</v>
      </c>
      <c r="P2336" s="488">
        <v>0.73</v>
      </c>
      <c r="R2336" s="474">
        <v>0</v>
      </c>
      <c r="S2336" s="474">
        <v>0</v>
      </c>
      <c r="U2336" s="474">
        <v>0</v>
      </c>
      <c r="V2336" s="474">
        <v>0</v>
      </c>
      <c r="X2336" s="465">
        <v>0</v>
      </c>
      <c r="Y2336" s="465">
        <v>0</v>
      </c>
      <c r="AA2336" s="474">
        <v>0</v>
      </c>
      <c r="AB2336" s="474">
        <v>0</v>
      </c>
      <c r="AD2336" s="474">
        <v>0</v>
      </c>
      <c r="AE2336" s="474">
        <v>0</v>
      </c>
      <c r="AG2336" s="474">
        <v>0</v>
      </c>
      <c r="AH2336" s="474">
        <v>0</v>
      </c>
      <c r="AP2336" s="535"/>
    </row>
    <row r="2337" spans="1:42" s="466" customFormat="1" ht="24" customHeight="1" outlineLevel="1" x14ac:dyDescent="0.25">
      <c r="A2337" s="492" t="s">
        <v>13883</v>
      </c>
      <c r="B2337" s="462" t="s">
        <v>16717</v>
      </c>
      <c r="C2337" s="461" t="s">
        <v>4641</v>
      </c>
      <c r="D2337" s="461"/>
      <c r="E2337" s="466" t="s">
        <v>16736</v>
      </c>
      <c r="F2337" s="461" t="s">
        <v>4455</v>
      </c>
      <c r="G2337" s="464">
        <v>9.5</v>
      </c>
      <c r="H2337" s="464">
        <v>4.3</v>
      </c>
      <c r="I2337" s="464">
        <v>4.3</v>
      </c>
      <c r="J2337" s="464">
        <v>3064</v>
      </c>
      <c r="K2337" s="461"/>
      <c r="L2337" s="464">
        <v>376</v>
      </c>
      <c r="M2337" s="474">
        <f t="shared" si="130"/>
        <v>65764.790000000008</v>
      </c>
      <c r="N2337" s="474">
        <f t="shared" si="131"/>
        <v>47350.648800000003</v>
      </c>
      <c r="O2337" s="514"/>
      <c r="P2337" s="486">
        <v>0.72</v>
      </c>
      <c r="Q2337" s="514"/>
      <c r="R2337" s="474">
        <v>53117.72</v>
      </c>
      <c r="S2337" s="474">
        <v>37182.39</v>
      </c>
      <c r="T2337" s="514"/>
      <c r="U2337" s="474">
        <v>53117.72</v>
      </c>
      <c r="V2337" s="474">
        <v>37182.39</v>
      </c>
      <c r="W2337" s="514"/>
      <c r="X2337" s="465">
        <v>50588.3</v>
      </c>
      <c r="Y2337" s="465">
        <v>35411.800000000003</v>
      </c>
      <c r="Z2337" s="514"/>
      <c r="AA2337" s="465">
        <v>43989.8</v>
      </c>
      <c r="AB2337" s="465">
        <v>30792.86</v>
      </c>
      <c r="AC2337" s="514"/>
      <c r="AD2337" s="465">
        <v>38252</v>
      </c>
      <c r="AE2337" s="465">
        <v>26776.399999999998</v>
      </c>
      <c r="AF2337" s="514" t="s">
        <v>18057</v>
      </c>
      <c r="AG2337" s="465">
        <v>34775</v>
      </c>
      <c r="AH2337" s="465">
        <v>26081.25</v>
      </c>
      <c r="AI2337" s="530"/>
      <c r="AJ2337" s="533"/>
      <c r="AK2337" s="533"/>
      <c r="AL2337" s="533"/>
      <c r="AM2337" s="533"/>
      <c r="AN2337" s="533"/>
      <c r="AO2337" s="533"/>
      <c r="AP2337" s="534"/>
    </row>
    <row r="2338" spans="1:42" ht="24" customHeight="1" outlineLevel="1" x14ac:dyDescent="0.25">
      <c r="A2338" s="493" t="s">
        <v>13883</v>
      </c>
      <c r="B2338" s="471" t="s">
        <v>16718</v>
      </c>
      <c r="C2338" s="469" t="s">
        <v>4641</v>
      </c>
      <c r="E2338" s="472" t="s">
        <v>16737</v>
      </c>
      <c r="F2338" s="469" t="s">
        <v>4455</v>
      </c>
      <c r="G2338" s="468">
        <v>9.5</v>
      </c>
      <c r="M2338" s="474">
        <f t="shared" si="130"/>
        <v>0</v>
      </c>
      <c r="N2338" s="474">
        <f t="shared" si="131"/>
        <v>0</v>
      </c>
      <c r="P2338" s="488">
        <v>0.75</v>
      </c>
      <c r="R2338" s="474">
        <v>0</v>
      </c>
      <c r="S2338" s="474">
        <v>0</v>
      </c>
      <c r="U2338" s="474">
        <v>0</v>
      </c>
      <c r="V2338" s="474">
        <v>0</v>
      </c>
      <c r="X2338" s="465">
        <v>0</v>
      </c>
      <c r="Y2338" s="465">
        <v>0</v>
      </c>
      <c r="AA2338" s="474">
        <v>0</v>
      </c>
      <c r="AB2338" s="474">
        <v>0</v>
      </c>
      <c r="AD2338" s="474"/>
      <c r="AE2338" s="474"/>
      <c r="AG2338" s="474"/>
      <c r="AH2338" s="474"/>
      <c r="AP2338" s="535"/>
    </row>
    <row r="2339" spans="1:42" ht="24" customHeight="1" outlineLevel="1" x14ac:dyDescent="0.25">
      <c r="A2339" s="493" t="s">
        <v>13883</v>
      </c>
      <c r="B2339" s="471" t="s">
        <v>16719</v>
      </c>
      <c r="C2339" s="469" t="s">
        <v>4641</v>
      </c>
      <c r="E2339" s="472" t="s">
        <v>16738</v>
      </c>
      <c r="F2339" s="469" t="s">
        <v>4455</v>
      </c>
      <c r="G2339" s="468">
        <v>9.5</v>
      </c>
      <c r="M2339" s="474">
        <f t="shared" si="130"/>
        <v>0</v>
      </c>
      <c r="N2339" s="474">
        <f t="shared" si="131"/>
        <v>0</v>
      </c>
      <c r="P2339" s="488">
        <v>0.72</v>
      </c>
      <c r="R2339" s="474">
        <v>0</v>
      </c>
      <c r="S2339" s="474">
        <v>0</v>
      </c>
      <c r="U2339" s="474">
        <v>0</v>
      </c>
      <c r="V2339" s="474">
        <v>0</v>
      </c>
      <c r="X2339" s="465">
        <v>0</v>
      </c>
      <c r="Y2339" s="465">
        <v>0</v>
      </c>
      <c r="AA2339" s="474">
        <v>0</v>
      </c>
      <c r="AB2339" s="474">
        <v>0</v>
      </c>
      <c r="AD2339" s="474"/>
      <c r="AE2339" s="474"/>
      <c r="AG2339" s="474"/>
      <c r="AH2339" s="474"/>
      <c r="AP2339" s="535"/>
    </row>
    <row r="2340" spans="1:42" ht="24" customHeight="1" outlineLevel="1" x14ac:dyDescent="0.25">
      <c r="A2340" s="493" t="s">
        <v>13883</v>
      </c>
      <c r="B2340" s="471" t="s">
        <v>16720</v>
      </c>
      <c r="C2340" s="469" t="s">
        <v>4641</v>
      </c>
      <c r="E2340" s="472" t="s">
        <v>16739</v>
      </c>
      <c r="F2340" s="469" t="s">
        <v>4455</v>
      </c>
      <c r="G2340" s="468">
        <v>9.5</v>
      </c>
      <c r="M2340" s="474">
        <f t="shared" si="130"/>
        <v>71617.650000000009</v>
      </c>
      <c r="N2340" s="474">
        <f t="shared" si="131"/>
        <v>52280.884500000007</v>
      </c>
      <c r="P2340" s="488">
        <v>0.73</v>
      </c>
      <c r="R2340" s="474">
        <v>57845.03</v>
      </c>
      <c r="S2340" s="474">
        <v>41909.699999999997</v>
      </c>
      <c r="U2340" s="474">
        <v>57845.03</v>
      </c>
      <c r="V2340" s="474">
        <v>41909.699999999997</v>
      </c>
      <c r="X2340" s="465">
        <v>55090.5</v>
      </c>
      <c r="Y2340" s="465">
        <v>39914</v>
      </c>
      <c r="AA2340" s="474">
        <f>AA2337+3915</f>
        <v>47904.800000000003</v>
      </c>
      <c r="AB2340" s="474">
        <f>AB2337+3915</f>
        <v>34707.86</v>
      </c>
      <c r="AD2340" s="474"/>
      <c r="AE2340" s="474"/>
      <c r="AG2340" s="474">
        <v>36455</v>
      </c>
      <c r="AH2340" s="474">
        <v>27081.25</v>
      </c>
      <c r="AP2340" s="535"/>
    </row>
    <row r="2341" spans="1:42" ht="24" customHeight="1" outlineLevel="1" x14ac:dyDescent="0.25">
      <c r="A2341" s="493" t="s">
        <v>13883</v>
      </c>
      <c r="B2341" s="471" t="s">
        <v>17920</v>
      </c>
      <c r="C2341" s="469" t="s">
        <v>4641</v>
      </c>
      <c r="E2341" s="472" t="s">
        <v>16740</v>
      </c>
      <c r="F2341" s="469" t="s">
        <v>4455</v>
      </c>
      <c r="G2341" s="468">
        <v>9.5</v>
      </c>
      <c r="M2341" s="474">
        <f t="shared" si="130"/>
        <v>74314.63</v>
      </c>
      <c r="N2341" s="474">
        <f t="shared" si="131"/>
        <v>54249.679900000003</v>
      </c>
      <c r="P2341" s="488">
        <v>0.73</v>
      </c>
      <c r="R2341" s="474">
        <v>60023.360000000001</v>
      </c>
      <c r="S2341" s="474">
        <v>42016.28</v>
      </c>
      <c r="U2341" s="474">
        <v>60023.360000000001</v>
      </c>
      <c r="V2341" s="474">
        <v>42016.28</v>
      </c>
      <c r="X2341" s="465">
        <v>57165.1</v>
      </c>
      <c r="Y2341" s="465">
        <v>40015.5</v>
      </c>
      <c r="AA2341" s="474">
        <v>49708.75</v>
      </c>
      <c r="AB2341" s="474">
        <v>34796.129999999997</v>
      </c>
      <c r="AD2341" s="474">
        <v>43225</v>
      </c>
      <c r="AE2341" s="474">
        <v>30257.499999999996</v>
      </c>
      <c r="AF2341" s="514" t="s">
        <v>18057</v>
      </c>
      <c r="AG2341" s="474">
        <v>39296</v>
      </c>
      <c r="AH2341" s="474">
        <v>27507.199999999997</v>
      </c>
      <c r="AP2341" s="535"/>
    </row>
    <row r="2342" spans="1:42" ht="24" customHeight="1" outlineLevel="1" x14ac:dyDescent="0.25">
      <c r="A2342" s="493" t="s">
        <v>13883</v>
      </c>
      <c r="B2342" s="471" t="s">
        <v>16956</v>
      </c>
      <c r="C2342" s="469" t="s">
        <v>4641</v>
      </c>
      <c r="E2342" s="472" t="s">
        <v>18138</v>
      </c>
      <c r="F2342" s="469" t="s">
        <v>4455</v>
      </c>
      <c r="G2342" s="468">
        <v>9.5</v>
      </c>
      <c r="M2342" s="474">
        <f t="shared" si="130"/>
        <v>0</v>
      </c>
      <c r="N2342" s="474">
        <f t="shared" si="131"/>
        <v>0</v>
      </c>
      <c r="P2342" s="488">
        <v>0.8</v>
      </c>
      <c r="R2342" s="474">
        <v>0</v>
      </c>
      <c r="S2342" s="474">
        <v>0</v>
      </c>
      <c r="U2342" s="474">
        <v>0</v>
      </c>
      <c r="V2342" s="474">
        <v>0</v>
      </c>
      <c r="X2342" s="465">
        <v>0</v>
      </c>
      <c r="Y2342" s="465">
        <v>0</v>
      </c>
      <c r="AA2342" s="474">
        <v>0</v>
      </c>
      <c r="AB2342" s="474">
        <v>0</v>
      </c>
      <c r="AD2342" s="474"/>
      <c r="AE2342" s="474"/>
      <c r="AG2342" s="474"/>
      <c r="AH2342" s="474"/>
      <c r="AP2342" s="535"/>
    </row>
    <row r="2343" spans="1:42" s="466" customFormat="1" ht="24" customHeight="1" outlineLevel="1" x14ac:dyDescent="0.25">
      <c r="A2343" s="492" t="s">
        <v>13883</v>
      </c>
      <c r="B2343" s="462" t="s">
        <v>16721</v>
      </c>
      <c r="C2343" s="461" t="s">
        <v>4641</v>
      </c>
      <c r="D2343" s="461"/>
      <c r="E2343" s="466" t="s">
        <v>16736</v>
      </c>
      <c r="F2343" s="461" t="s">
        <v>4455</v>
      </c>
      <c r="G2343" s="464">
        <v>12</v>
      </c>
      <c r="H2343" s="464"/>
      <c r="I2343" s="464"/>
      <c r="J2343" s="464">
        <v>4500</v>
      </c>
      <c r="K2343" s="461"/>
      <c r="L2343" s="464"/>
      <c r="M2343" s="474">
        <f t="shared" si="130"/>
        <v>84583.72</v>
      </c>
      <c r="N2343" s="474">
        <f t="shared" si="131"/>
        <v>60900.278399999996</v>
      </c>
      <c r="O2343" s="514"/>
      <c r="P2343" s="486">
        <v>0.72</v>
      </c>
      <c r="Q2343" s="514"/>
      <c r="R2343" s="474">
        <v>68317.62</v>
      </c>
      <c r="S2343" s="474">
        <v>47822.25</v>
      </c>
      <c r="T2343" s="514"/>
      <c r="U2343" s="474">
        <v>68317.62</v>
      </c>
      <c r="V2343" s="474">
        <v>47822.25</v>
      </c>
      <c r="W2343" s="514"/>
      <c r="X2343" s="465">
        <v>65064.4</v>
      </c>
      <c r="Y2343" s="465">
        <v>45545</v>
      </c>
      <c r="Z2343" s="514"/>
      <c r="AA2343" s="465">
        <v>56577.7</v>
      </c>
      <c r="AB2343" s="465">
        <v>39604.39</v>
      </c>
      <c r="AC2343" s="514"/>
      <c r="AD2343" s="465">
        <v>49198</v>
      </c>
      <c r="AE2343" s="465">
        <v>34438.6</v>
      </c>
      <c r="AF2343" s="514" t="s">
        <v>18057</v>
      </c>
      <c r="AG2343" s="465">
        <v>44726</v>
      </c>
      <c r="AH2343" s="465">
        <v>33544.5</v>
      </c>
      <c r="AI2343" s="530"/>
      <c r="AJ2343" s="533"/>
      <c r="AK2343" s="533"/>
      <c r="AL2343" s="533"/>
      <c r="AM2343" s="533"/>
      <c r="AN2343" s="533"/>
      <c r="AO2343" s="533"/>
      <c r="AP2343" s="534"/>
    </row>
    <row r="2344" spans="1:42" ht="24" customHeight="1" outlineLevel="1" x14ac:dyDescent="0.25">
      <c r="A2344" s="493" t="s">
        <v>13883</v>
      </c>
      <c r="B2344" s="471" t="s">
        <v>16722</v>
      </c>
      <c r="C2344" s="469" t="s">
        <v>4641</v>
      </c>
      <c r="E2344" s="472" t="s">
        <v>16737</v>
      </c>
      <c r="F2344" s="469" t="s">
        <v>4455</v>
      </c>
      <c r="G2344" s="468">
        <v>12</v>
      </c>
      <c r="M2344" s="474">
        <f t="shared" si="130"/>
        <v>0</v>
      </c>
      <c r="N2344" s="474">
        <f t="shared" si="131"/>
        <v>0</v>
      </c>
      <c r="P2344" s="488">
        <v>0.75</v>
      </c>
      <c r="R2344" s="474">
        <v>0</v>
      </c>
      <c r="S2344" s="474">
        <v>0</v>
      </c>
      <c r="U2344" s="474">
        <v>0</v>
      </c>
      <c r="V2344" s="474">
        <v>0</v>
      </c>
      <c r="X2344" s="465">
        <v>0</v>
      </c>
      <c r="Y2344" s="465">
        <v>0</v>
      </c>
      <c r="AA2344" s="474">
        <v>0</v>
      </c>
      <c r="AB2344" s="474">
        <v>0</v>
      </c>
      <c r="AD2344" s="474"/>
      <c r="AE2344" s="474"/>
      <c r="AG2344" s="474"/>
      <c r="AH2344" s="474"/>
      <c r="AP2344" s="535"/>
    </row>
    <row r="2345" spans="1:42" ht="24" customHeight="1" outlineLevel="1" x14ac:dyDescent="0.25">
      <c r="A2345" s="493" t="s">
        <v>13883</v>
      </c>
      <c r="B2345" s="471" t="s">
        <v>16723</v>
      </c>
      <c r="C2345" s="469" t="s">
        <v>4641</v>
      </c>
      <c r="E2345" s="472" t="s">
        <v>16738</v>
      </c>
      <c r="F2345" s="469" t="s">
        <v>4455</v>
      </c>
      <c r="G2345" s="468">
        <v>12</v>
      </c>
      <c r="M2345" s="474">
        <f t="shared" si="130"/>
        <v>0</v>
      </c>
      <c r="N2345" s="474">
        <f t="shared" si="131"/>
        <v>0</v>
      </c>
      <c r="P2345" s="488">
        <v>0.72</v>
      </c>
      <c r="R2345" s="474">
        <v>0</v>
      </c>
      <c r="S2345" s="474">
        <v>0</v>
      </c>
      <c r="U2345" s="474">
        <v>0</v>
      </c>
      <c r="V2345" s="474">
        <v>0</v>
      </c>
      <c r="X2345" s="465">
        <v>0</v>
      </c>
      <c r="Y2345" s="465">
        <v>0</v>
      </c>
      <c r="AA2345" s="474">
        <v>0</v>
      </c>
      <c r="AB2345" s="474">
        <v>0</v>
      </c>
      <c r="AD2345" s="474"/>
      <c r="AE2345" s="474"/>
      <c r="AG2345" s="474"/>
      <c r="AH2345" s="474"/>
      <c r="AP2345" s="535"/>
    </row>
    <row r="2346" spans="1:42" ht="24" customHeight="1" outlineLevel="1" x14ac:dyDescent="0.25">
      <c r="A2346" s="493" t="s">
        <v>13883</v>
      </c>
      <c r="B2346" s="471" t="s">
        <v>16724</v>
      </c>
      <c r="C2346" s="469" t="s">
        <v>4641</v>
      </c>
      <c r="E2346" s="472" t="s">
        <v>16739</v>
      </c>
      <c r="F2346" s="469" t="s">
        <v>4455</v>
      </c>
      <c r="G2346" s="468">
        <v>12</v>
      </c>
      <c r="M2346" s="474">
        <f t="shared" si="130"/>
        <v>91647.530000000013</v>
      </c>
      <c r="N2346" s="474">
        <f t="shared" si="131"/>
        <v>66902.69690000001</v>
      </c>
      <c r="P2346" s="488">
        <v>0.73</v>
      </c>
      <c r="R2346" s="474">
        <v>74023.009999999995</v>
      </c>
      <c r="S2346" s="474">
        <v>53527.74</v>
      </c>
      <c r="U2346" s="474">
        <v>74023.009999999995</v>
      </c>
      <c r="V2346" s="474">
        <v>53527.74</v>
      </c>
      <c r="X2346" s="465">
        <v>70498.100000000006</v>
      </c>
      <c r="Y2346" s="465">
        <v>50978.8</v>
      </c>
      <c r="AA2346" s="474">
        <f>AA2343+4725</f>
        <v>61302.7</v>
      </c>
      <c r="AB2346" s="474">
        <f>AB2343+4725</f>
        <v>44329.39</v>
      </c>
      <c r="AD2346" s="474"/>
      <c r="AE2346" s="474"/>
      <c r="AG2346" s="474">
        <v>47246</v>
      </c>
      <c r="AH2346" s="474">
        <v>36064.5</v>
      </c>
      <c r="AP2346" s="535"/>
    </row>
    <row r="2347" spans="1:42" ht="24" customHeight="1" outlineLevel="1" x14ac:dyDescent="0.25">
      <c r="A2347" s="493" t="s">
        <v>13883</v>
      </c>
      <c r="B2347" s="471" t="s">
        <v>16725</v>
      </c>
      <c r="C2347" s="469" t="s">
        <v>4641</v>
      </c>
      <c r="E2347" s="472" t="s">
        <v>16740</v>
      </c>
      <c r="F2347" s="469" t="s">
        <v>4455</v>
      </c>
      <c r="G2347" s="468">
        <v>12</v>
      </c>
      <c r="M2347" s="474">
        <f t="shared" si="130"/>
        <v>95581.72</v>
      </c>
      <c r="N2347" s="474">
        <f t="shared" si="131"/>
        <v>69774.655599999998</v>
      </c>
      <c r="P2347" s="488">
        <v>0.73</v>
      </c>
      <c r="R2347" s="474">
        <v>77200.62</v>
      </c>
      <c r="S2347" s="474">
        <v>54040.46</v>
      </c>
      <c r="U2347" s="474">
        <v>77200.62</v>
      </c>
      <c r="V2347" s="474">
        <v>54040.46</v>
      </c>
      <c r="X2347" s="465">
        <v>73524.399999999994</v>
      </c>
      <c r="Y2347" s="465">
        <v>51467.1</v>
      </c>
      <c r="AA2347" s="474">
        <v>63934.25</v>
      </c>
      <c r="AB2347" s="474">
        <v>44753.98</v>
      </c>
      <c r="AD2347" s="474">
        <v>55595</v>
      </c>
      <c r="AE2347" s="474">
        <v>38916.5</v>
      </c>
      <c r="AF2347" s="514" t="s">
        <v>18057</v>
      </c>
      <c r="AG2347" s="474">
        <v>50541</v>
      </c>
      <c r="AH2347" s="474">
        <v>35378.699999999997</v>
      </c>
      <c r="AP2347" s="535"/>
    </row>
    <row r="2348" spans="1:42" s="466" customFormat="1" ht="24" customHeight="1" outlineLevel="1" x14ac:dyDescent="0.25">
      <c r="A2348" s="492" t="s">
        <v>13883</v>
      </c>
      <c r="B2348" s="462" t="s">
        <v>16726</v>
      </c>
      <c r="C2348" s="461" t="s">
        <v>4641</v>
      </c>
      <c r="D2348" s="461"/>
      <c r="E2348" s="466" t="s">
        <v>16736</v>
      </c>
      <c r="F2348" s="461" t="s">
        <v>4455</v>
      </c>
      <c r="G2348" s="464">
        <v>15</v>
      </c>
      <c r="H2348" s="464"/>
      <c r="I2348" s="464"/>
      <c r="J2348" s="464"/>
      <c r="K2348" s="461"/>
      <c r="L2348" s="464"/>
      <c r="M2348" s="474">
        <f t="shared" si="130"/>
        <v>119288.39000000001</v>
      </c>
      <c r="N2348" s="474">
        <f t="shared" si="131"/>
        <v>85887.640800000008</v>
      </c>
      <c r="O2348" s="514"/>
      <c r="P2348" s="486">
        <v>0.72</v>
      </c>
      <c r="Q2348" s="514"/>
      <c r="R2348" s="474">
        <v>96348.32</v>
      </c>
      <c r="S2348" s="474">
        <v>67443.81</v>
      </c>
      <c r="T2348" s="514"/>
      <c r="U2348" s="474">
        <v>96348.32</v>
      </c>
      <c r="V2348" s="474">
        <v>67443.81</v>
      </c>
      <c r="W2348" s="514"/>
      <c r="X2348" s="465">
        <v>91760.3</v>
      </c>
      <c r="Y2348" s="465">
        <v>64232.2</v>
      </c>
      <c r="Z2348" s="514"/>
      <c r="AA2348" s="465">
        <v>79791.600000000006</v>
      </c>
      <c r="AB2348" s="465">
        <v>55854.12</v>
      </c>
      <c r="AC2348" s="514"/>
      <c r="AD2348" s="465">
        <v>69384</v>
      </c>
      <c r="AE2348" s="465">
        <v>48568.799999999996</v>
      </c>
      <c r="AF2348" s="514" t="s">
        <v>18057</v>
      </c>
      <c r="AG2348" s="465">
        <v>63077</v>
      </c>
      <c r="AH2348" s="465">
        <v>47307.75</v>
      </c>
      <c r="AI2348" s="530"/>
      <c r="AJ2348" s="533"/>
      <c r="AK2348" s="533"/>
      <c r="AL2348" s="533"/>
      <c r="AM2348" s="533"/>
      <c r="AN2348" s="533"/>
      <c r="AO2348" s="533"/>
      <c r="AP2348" s="534"/>
    </row>
    <row r="2349" spans="1:42" ht="24" customHeight="1" outlineLevel="1" x14ac:dyDescent="0.25">
      <c r="A2349" s="493" t="s">
        <v>13883</v>
      </c>
      <c r="B2349" s="471" t="s">
        <v>16727</v>
      </c>
      <c r="C2349" s="469" t="s">
        <v>4641</v>
      </c>
      <c r="E2349" s="472" t="s">
        <v>16737</v>
      </c>
      <c r="F2349" s="469" t="s">
        <v>4455</v>
      </c>
      <c r="G2349" s="468">
        <v>15</v>
      </c>
      <c r="M2349" s="474">
        <f t="shared" si="130"/>
        <v>0</v>
      </c>
      <c r="N2349" s="474">
        <f t="shared" si="131"/>
        <v>0</v>
      </c>
      <c r="P2349" s="488">
        <v>0.75</v>
      </c>
      <c r="R2349" s="474">
        <v>0</v>
      </c>
      <c r="S2349" s="474">
        <v>0</v>
      </c>
      <c r="U2349" s="474">
        <v>0</v>
      </c>
      <c r="V2349" s="474">
        <v>0</v>
      </c>
      <c r="X2349" s="465">
        <v>0</v>
      </c>
      <c r="Y2349" s="465">
        <v>0</v>
      </c>
      <c r="AA2349" s="474">
        <v>0</v>
      </c>
      <c r="AB2349" s="474">
        <v>0</v>
      </c>
      <c r="AD2349" s="474"/>
      <c r="AE2349" s="474"/>
      <c r="AG2349" s="474"/>
      <c r="AH2349" s="474"/>
      <c r="AP2349" s="535"/>
    </row>
    <row r="2350" spans="1:42" ht="24" customHeight="1" outlineLevel="1" x14ac:dyDescent="0.25">
      <c r="A2350" s="493" t="s">
        <v>13883</v>
      </c>
      <c r="B2350" s="471" t="s">
        <v>16728</v>
      </c>
      <c r="C2350" s="469" t="s">
        <v>4641</v>
      </c>
      <c r="E2350" s="472" t="s">
        <v>16738</v>
      </c>
      <c r="F2350" s="469" t="s">
        <v>4455</v>
      </c>
      <c r="G2350" s="468">
        <v>15</v>
      </c>
      <c r="M2350" s="474">
        <f t="shared" si="130"/>
        <v>0</v>
      </c>
      <c r="N2350" s="474">
        <f t="shared" si="131"/>
        <v>0</v>
      </c>
      <c r="P2350" s="488">
        <v>0.72</v>
      </c>
      <c r="R2350" s="474">
        <v>0</v>
      </c>
      <c r="S2350" s="474">
        <v>0</v>
      </c>
      <c r="U2350" s="474">
        <v>0</v>
      </c>
      <c r="V2350" s="474">
        <v>0</v>
      </c>
      <c r="X2350" s="465">
        <v>0</v>
      </c>
      <c r="Y2350" s="465">
        <v>0</v>
      </c>
      <c r="AA2350" s="474">
        <v>0</v>
      </c>
      <c r="AB2350" s="474">
        <v>0</v>
      </c>
      <c r="AD2350" s="474"/>
      <c r="AE2350" s="474"/>
      <c r="AG2350" s="474"/>
      <c r="AH2350" s="474"/>
      <c r="AP2350" s="535"/>
    </row>
    <row r="2351" spans="1:42" ht="24" customHeight="1" outlineLevel="1" x14ac:dyDescent="0.25">
      <c r="A2351" s="493" t="s">
        <v>13883</v>
      </c>
      <c r="B2351" s="471" t="s">
        <v>16729</v>
      </c>
      <c r="C2351" s="469" t="s">
        <v>4641</v>
      </c>
      <c r="E2351" s="472" t="s">
        <v>16739</v>
      </c>
      <c r="F2351" s="469" t="s">
        <v>4455</v>
      </c>
      <c r="G2351" s="468">
        <v>15</v>
      </c>
      <c r="M2351" s="474">
        <f t="shared" si="130"/>
        <v>0</v>
      </c>
      <c r="N2351" s="474">
        <f t="shared" si="131"/>
        <v>0</v>
      </c>
      <c r="P2351" s="488">
        <v>0.73</v>
      </c>
      <c r="R2351" s="474">
        <v>0</v>
      </c>
      <c r="S2351" s="474">
        <v>0</v>
      </c>
      <c r="U2351" s="474">
        <v>0</v>
      </c>
      <c r="V2351" s="474">
        <v>0</v>
      </c>
      <c r="X2351" s="465">
        <v>0</v>
      </c>
      <c r="Y2351" s="465">
        <v>0</v>
      </c>
      <c r="AA2351" s="474">
        <v>0</v>
      </c>
      <c r="AB2351" s="474">
        <v>0</v>
      </c>
      <c r="AD2351" s="474"/>
      <c r="AE2351" s="474"/>
      <c r="AG2351" s="474"/>
      <c r="AH2351" s="474"/>
      <c r="AP2351" s="535"/>
    </row>
    <row r="2352" spans="1:42" ht="24" customHeight="1" outlineLevel="1" x14ac:dyDescent="0.25">
      <c r="A2352" s="493" t="s">
        <v>13883</v>
      </c>
      <c r="B2352" s="471" t="s">
        <v>16730</v>
      </c>
      <c r="C2352" s="469" t="s">
        <v>4641</v>
      </c>
      <c r="E2352" s="472" t="s">
        <v>16740</v>
      </c>
      <c r="F2352" s="469" t="s">
        <v>4455</v>
      </c>
      <c r="G2352" s="468">
        <v>15</v>
      </c>
      <c r="M2352" s="474">
        <f t="shared" si="130"/>
        <v>134797.78</v>
      </c>
      <c r="N2352" s="474">
        <f t="shared" si="131"/>
        <v>98402.379399999991</v>
      </c>
      <c r="P2352" s="488">
        <v>0.73</v>
      </c>
      <c r="R2352" s="474">
        <v>108875.13</v>
      </c>
      <c r="S2352" s="474">
        <v>76212.570000000007</v>
      </c>
      <c r="U2352" s="474">
        <v>108875.13</v>
      </c>
      <c r="V2352" s="474">
        <v>76212.570000000007</v>
      </c>
      <c r="X2352" s="465">
        <v>103690.6</v>
      </c>
      <c r="Y2352" s="465">
        <v>72583.399999999994</v>
      </c>
      <c r="AA2352" s="474">
        <v>90165.75</v>
      </c>
      <c r="AB2352" s="474">
        <v>63116.03</v>
      </c>
      <c r="AD2352" s="474">
        <v>78405</v>
      </c>
      <c r="AE2352" s="474">
        <v>54883.5</v>
      </c>
      <c r="AF2352" s="514" t="s">
        <v>18057</v>
      </c>
      <c r="AG2352" s="474">
        <v>71278</v>
      </c>
      <c r="AH2352" s="474">
        <v>49894.6</v>
      </c>
      <c r="AP2352" s="535"/>
    </row>
    <row r="2353" spans="1:42" s="466" customFormat="1" ht="24" customHeight="1" outlineLevel="1" x14ac:dyDescent="0.25">
      <c r="A2353" s="492" t="s">
        <v>13883</v>
      </c>
      <c r="B2353" s="462" t="s">
        <v>16731</v>
      </c>
      <c r="C2353" s="461" t="s">
        <v>4641</v>
      </c>
      <c r="D2353" s="461"/>
      <c r="E2353" s="466" t="s">
        <v>16736</v>
      </c>
      <c r="F2353" s="461" t="s">
        <v>4455</v>
      </c>
      <c r="G2353" s="464">
        <v>20</v>
      </c>
      <c r="H2353" s="464"/>
      <c r="I2353" s="464"/>
      <c r="J2353" s="464">
        <v>4803</v>
      </c>
      <c r="K2353" s="461"/>
      <c r="L2353" s="464"/>
      <c r="M2353" s="474">
        <f t="shared" si="130"/>
        <v>144380.86000000002</v>
      </c>
      <c r="N2353" s="474">
        <f t="shared" si="131"/>
        <v>103954.21920000001</v>
      </c>
      <c r="O2353" s="514"/>
      <c r="P2353" s="486">
        <v>0.72</v>
      </c>
      <c r="Q2353" s="514"/>
      <c r="R2353" s="474">
        <v>116615.31</v>
      </c>
      <c r="S2353" s="474">
        <v>81630.78</v>
      </c>
      <c r="T2353" s="514"/>
      <c r="U2353" s="474">
        <v>116615.31</v>
      </c>
      <c r="V2353" s="474">
        <v>81630.78</v>
      </c>
      <c r="W2353" s="514"/>
      <c r="X2353" s="465">
        <v>111062.2</v>
      </c>
      <c r="Y2353" s="465">
        <v>77743.600000000006</v>
      </c>
      <c r="Z2353" s="514"/>
      <c r="AA2353" s="465">
        <v>96575.85</v>
      </c>
      <c r="AB2353" s="465">
        <v>67603.100000000006</v>
      </c>
      <c r="AC2353" s="514"/>
      <c r="AD2353" s="465">
        <v>83979</v>
      </c>
      <c r="AE2353" s="465">
        <v>58785.299999999996</v>
      </c>
      <c r="AF2353" s="514" t="s">
        <v>18057</v>
      </c>
      <c r="AG2353" s="465">
        <v>76345</v>
      </c>
      <c r="AH2353" s="465">
        <v>57258.75</v>
      </c>
      <c r="AI2353" s="530"/>
      <c r="AJ2353" s="533"/>
      <c r="AK2353" s="533"/>
      <c r="AL2353" s="533"/>
      <c r="AM2353" s="533"/>
      <c r="AN2353" s="533"/>
      <c r="AO2353" s="533"/>
      <c r="AP2353" s="534"/>
    </row>
    <row r="2354" spans="1:42" ht="24" customHeight="1" outlineLevel="1" x14ac:dyDescent="0.25">
      <c r="A2354" s="493" t="s">
        <v>13883</v>
      </c>
      <c r="B2354" s="471" t="s">
        <v>16732</v>
      </c>
      <c r="C2354" s="469" t="s">
        <v>4641</v>
      </c>
      <c r="E2354" s="472" t="s">
        <v>16737</v>
      </c>
      <c r="F2354" s="469" t="s">
        <v>4455</v>
      </c>
      <c r="G2354" s="468">
        <v>20</v>
      </c>
      <c r="M2354" s="474">
        <f t="shared" si="130"/>
        <v>0</v>
      </c>
      <c r="N2354" s="474">
        <f t="shared" si="131"/>
        <v>0</v>
      </c>
      <c r="P2354" s="488">
        <v>0.75</v>
      </c>
      <c r="R2354" s="474">
        <v>0</v>
      </c>
      <c r="S2354" s="474">
        <v>0</v>
      </c>
      <c r="U2354" s="474">
        <v>0</v>
      </c>
      <c r="V2354" s="474">
        <v>0</v>
      </c>
      <c r="X2354" s="465">
        <v>0</v>
      </c>
      <c r="Y2354" s="465">
        <v>0</v>
      </c>
      <c r="AA2354" s="474">
        <v>0</v>
      </c>
      <c r="AB2354" s="474">
        <v>0</v>
      </c>
      <c r="AD2354" s="474"/>
      <c r="AE2354" s="474"/>
      <c r="AG2354" s="474"/>
      <c r="AH2354" s="474"/>
      <c r="AP2354" s="535"/>
    </row>
    <row r="2355" spans="1:42" ht="24" customHeight="1" outlineLevel="1" x14ac:dyDescent="0.25">
      <c r="A2355" s="493" t="s">
        <v>13883</v>
      </c>
      <c r="B2355" s="471" t="s">
        <v>16733</v>
      </c>
      <c r="C2355" s="469" t="s">
        <v>4641</v>
      </c>
      <c r="E2355" s="472" t="s">
        <v>16738</v>
      </c>
      <c r="F2355" s="469" t="s">
        <v>4455</v>
      </c>
      <c r="G2355" s="468">
        <v>20</v>
      </c>
      <c r="M2355" s="474">
        <f t="shared" si="130"/>
        <v>0</v>
      </c>
      <c r="N2355" s="474">
        <f t="shared" si="131"/>
        <v>0</v>
      </c>
      <c r="P2355" s="488">
        <v>0.72</v>
      </c>
      <c r="R2355" s="474">
        <v>0</v>
      </c>
      <c r="S2355" s="474">
        <v>0</v>
      </c>
      <c r="U2355" s="474">
        <v>0</v>
      </c>
      <c r="V2355" s="474">
        <v>0</v>
      </c>
      <c r="X2355" s="465">
        <v>0</v>
      </c>
      <c r="Y2355" s="465">
        <v>0</v>
      </c>
      <c r="AA2355" s="474">
        <v>0</v>
      </c>
      <c r="AB2355" s="474">
        <v>0</v>
      </c>
      <c r="AD2355" s="474"/>
      <c r="AE2355" s="474"/>
      <c r="AG2355" s="474"/>
      <c r="AH2355" s="474"/>
      <c r="AP2355" s="535"/>
    </row>
    <row r="2356" spans="1:42" ht="24" customHeight="1" outlineLevel="1" x14ac:dyDescent="0.25">
      <c r="A2356" s="493" t="s">
        <v>13883</v>
      </c>
      <c r="B2356" s="471" t="s">
        <v>16734</v>
      </c>
      <c r="C2356" s="469" t="s">
        <v>4641</v>
      </c>
      <c r="E2356" s="472" t="s">
        <v>16739</v>
      </c>
      <c r="F2356" s="469" t="s">
        <v>4455</v>
      </c>
      <c r="G2356" s="468">
        <v>20</v>
      </c>
      <c r="M2356" s="474">
        <f t="shared" si="130"/>
        <v>0</v>
      </c>
      <c r="N2356" s="474">
        <f t="shared" si="131"/>
        <v>0</v>
      </c>
      <c r="P2356" s="488">
        <v>0.73</v>
      </c>
      <c r="R2356" s="474">
        <v>0</v>
      </c>
      <c r="S2356" s="474">
        <v>0</v>
      </c>
      <c r="U2356" s="474">
        <v>0</v>
      </c>
      <c r="V2356" s="474">
        <v>0</v>
      </c>
      <c r="X2356" s="465">
        <v>0</v>
      </c>
      <c r="Y2356" s="465">
        <v>0</v>
      </c>
      <c r="AA2356" s="474">
        <v>0</v>
      </c>
      <c r="AB2356" s="474">
        <v>0</v>
      </c>
      <c r="AD2356" s="474"/>
      <c r="AE2356" s="474"/>
      <c r="AG2356" s="474"/>
      <c r="AH2356" s="474"/>
      <c r="AP2356" s="535"/>
    </row>
    <row r="2357" spans="1:42" ht="24" customHeight="1" outlineLevel="1" x14ac:dyDescent="0.25">
      <c r="A2357" s="493" t="s">
        <v>13883</v>
      </c>
      <c r="B2357" s="471" t="s">
        <v>16735</v>
      </c>
      <c r="C2357" s="469" t="s">
        <v>4641</v>
      </c>
      <c r="E2357" s="472" t="s">
        <v>16740</v>
      </c>
      <c r="F2357" s="469" t="s">
        <v>4455</v>
      </c>
      <c r="G2357" s="468">
        <v>20</v>
      </c>
      <c r="M2357" s="474">
        <f t="shared" si="130"/>
        <v>163151.69</v>
      </c>
      <c r="N2357" s="474">
        <f t="shared" si="131"/>
        <v>119100.7337</v>
      </c>
      <c r="P2357" s="488">
        <v>0.73</v>
      </c>
      <c r="R2357" s="474">
        <v>131776.37</v>
      </c>
      <c r="S2357" s="474">
        <v>92243.45</v>
      </c>
      <c r="U2357" s="474">
        <v>131776.37</v>
      </c>
      <c r="V2357" s="474">
        <v>92243.45</v>
      </c>
      <c r="X2357" s="465">
        <v>125501.3</v>
      </c>
      <c r="Y2357" s="465">
        <v>87850.9</v>
      </c>
      <c r="AA2357" s="474">
        <v>109131.55</v>
      </c>
      <c r="AB2357" s="474">
        <v>76392.09</v>
      </c>
      <c r="AD2357" s="474">
        <v>94897.000000000015</v>
      </c>
      <c r="AE2357" s="474">
        <v>66427.900000000009</v>
      </c>
      <c r="AF2357" s="514" t="s">
        <v>18057</v>
      </c>
      <c r="AG2357" s="474">
        <v>86270</v>
      </c>
      <c r="AH2357" s="474">
        <v>60388.999999999993</v>
      </c>
      <c r="AP2357" s="535"/>
    </row>
    <row r="2358" spans="1:42" ht="24" customHeight="1" outlineLevel="1" x14ac:dyDescent="0.25">
      <c r="A2358" s="493" t="s">
        <v>23154</v>
      </c>
      <c r="B2358" s="471" t="s">
        <v>23381</v>
      </c>
      <c r="C2358" s="469" t="s">
        <v>4641</v>
      </c>
      <c r="E2358" s="472" t="s">
        <v>23382</v>
      </c>
      <c r="F2358" s="469" t="s">
        <v>4455</v>
      </c>
      <c r="G2358" s="468">
        <v>8</v>
      </c>
      <c r="H2358" s="468">
        <v>3</v>
      </c>
      <c r="M2358" s="474">
        <v>31890</v>
      </c>
      <c r="N2358" s="474">
        <f t="shared" si="131"/>
        <v>23917.5</v>
      </c>
      <c r="P2358" s="488">
        <v>0.75</v>
      </c>
      <c r="R2358" s="474"/>
      <c r="S2358" s="474"/>
      <c r="U2358" s="474"/>
      <c r="V2358" s="474"/>
      <c r="X2358" s="465"/>
      <c r="Y2358" s="465"/>
      <c r="AA2358" s="474"/>
      <c r="AB2358" s="474"/>
      <c r="AD2358" s="474"/>
      <c r="AE2358" s="474"/>
      <c r="AF2358" s="514"/>
      <c r="AG2358" s="474"/>
      <c r="AH2358" s="474"/>
      <c r="AP2358" s="535"/>
    </row>
    <row r="2359" spans="1:42" ht="24" customHeight="1" outlineLevel="1" x14ac:dyDescent="0.25">
      <c r="A2359" s="493" t="s">
        <v>23154</v>
      </c>
      <c r="B2359" s="471" t="s">
        <v>24591</v>
      </c>
      <c r="C2359" s="469" t="s">
        <v>4641</v>
      </c>
      <c r="E2359" s="472" t="s">
        <v>24592</v>
      </c>
      <c r="F2359" s="469" t="s">
        <v>4455</v>
      </c>
      <c r="G2359" s="468">
        <v>8</v>
      </c>
      <c r="H2359" s="468">
        <v>3</v>
      </c>
      <c r="M2359" s="474">
        <f>M2358+1483</f>
        <v>33373</v>
      </c>
      <c r="N2359" s="474">
        <f t="shared" si="131"/>
        <v>25029.75</v>
      </c>
      <c r="P2359" s="488">
        <v>0.75</v>
      </c>
      <c r="R2359" s="474"/>
      <c r="S2359" s="474"/>
      <c r="U2359" s="474"/>
      <c r="V2359" s="474"/>
      <c r="X2359" s="465"/>
      <c r="Y2359" s="465"/>
      <c r="AA2359" s="474"/>
      <c r="AB2359" s="474"/>
      <c r="AD2359" s="474"/>
      <c r="AE2359" s="474"/>
      <c r="AF2359" s="514"/>
      <c r="AG2359" s="474"/>
      <c r="AH2359" s="474"/>
      <c r="AP2359" s="535"/>
    </row>
    <row r="2360" spans="1:42" ht="24" customHeight="1" outlineLevel="1" x14ac:dyDescent="0.25">
      <c r="A2360" s="493" t="s">
        <v>13909</v>
      </c>
      <c r="B2360" s="471" t="s">
        <v>18080</v>
      </c>
      <c r="C2360" s="469" t="s">
        <v>4641</v>
      </c>
      <c r="E2360" s="472" t="s">
        <v>18097</v>
      </c>
      <c r="F2360" s="469" t="s">
        <v>4455</v>
      </c>
      <c r="M2360" s="474">
        <f>X2360*$O$3</f>
        <v>0</v>
      </c>
      <c r="N2360" s="474">
        <f t="shared" si="131"/>
        <v>0</v>
      </c>
      <c r="P2360" s="488">
        <v>0</v>
      </c>
      <c r="R2360" s="474">
        <v>0</v>
      </c>
      <c r="S2360" s="474">
        <v>0</v>
      </c>
      <c r="U2360" s="474">
        <v>0</v>
      </c>
      <c r="V2360" s="474">
        <v>0</v>
      </c>
      <c r="X2360" s="465">
        <v>0</v>
      </c>
      <c r="Y2360" s="465">
        <v>0</v>
      </c>
      <c r="AA2360" s="474">
        <v>0</v>
      </c>
      <c r="AB2360" s="474">
        <v>0</v>
      </c>
      <c r="AD2360" s="474"/>
      <c r="AE2360" s="474"/>
      <c r="AG2360" s="474">
        <v>0</v>
      </c>
      <c r="AH2360" s="474">
        <v>0</v>
      </c>
      <c r="AP2360" s="535"/>
    </row>
    <row r="2361" spans="1:42" ht="24" customHeight="1" outlineLevel="1" x14ac:dyDescent="0.25">
      <c r="A2361" s="493" t="s">
        <v>13909</v>
      </c>
      <c r="B2361" s="471" t="s">
        <v>18081</v>
      </c>
      <c r="C2361" s="469" t="s">
        <v>4641</v>
      </c>
      <c r="E2361" s="472" t="s">
        <v>18098</v>
      </c>
      <c r="F2361" s="469" t="s">
        <v>4455</v>
      </c>
      <c r="M2361" s="474">
        <f>X2361*$O$3</f>
        <v>0</v>
      </c>
      <c r="N2361" s="474">
        <f t="shared" si="131"/>
        <v>0</v>
      </c>
      <c r="P2361" s="488">
        <v>0</v>
      </c>
      <c r="R2361" s="474">
        <v>0</v>
      </c>
      <c r="S2361" s="474">
        <v>0</v>
      </c>
      <c r="U2361" s="474">
        <v>0</v>
      </c>
      <c r="V2361" s="474">
        <v>0</v>
      </c>
      <c r="X2361" s="465">
        <v>0</v>
      </c>
      <c r="Y2361" s="465">
        <v>0</v>
      </c>
      <c r="AA2361" s="474">
        <v>0</v>
      </c>
      <c r="AB2361" s="474">
        <v>0</v>
      </c>
      <c r="AD2361" s="474"/>
      <c r="AE2361" s="474"/>
      <c r="AG2361" s="474">
        <v>0</v>
      </c>
      <c r="AH2361" s="474">
        <v>0</v>
      </c>
      <c r="AP2361" s="535"/>
    </row>
    <row r="2362" spans="1:42" ht="24" customHeight="1" outlineLevel="1" x14ac:dyDescent="0.25">
      <c r="A2362" s="493" t="s">
        <v>13909</v>
      </c>
      <c r="B2362" s="471" t="s">
        <v>18082</v>
      </c>
      <c r="C2362" s="469" t="s">
        <v>4641</v>
      </c>
      <c r="E2362" s="472" t="s">
        <v>18099</v>
      </c>
      <c r="F2362" s="469" t="s">
        <v>4455</v>
      </c>
      <c r="M2362" s="474">
        <f>X2362*$O$3</f>
        <v>0</v>
      </c>
      <c r="N2362" s="474">
        <f t="shared" si="131"/>
        <v>0</v>
      </c>
      <c r="P2362" s="488">
        <v>0</v>
      </c>
      <c r="R2362" s="474">
        <v>0</v>
      </c>
      <c r="S2362" s="474">
        <v>0</v>
      </c>
      <c r="U2362" s="474">
        <v>0</v>
      </c>
      <c r="V2362" s="474">
        <v>0</v>
      </c>
      <c r="X2362" s="465">
        <v>0</v>
      </c>
      <c r="Y2362" s="465">
        <v>0</v>
      </c>
      <c r="AA2362" s="474">
        <v>0</v>
      </c>
      <c r="AB2362" s="474">
        <v>0</v>
      </c>
      <c r="AD2362" s="474"/>
      <c r="AE2362" s="474"/>
      <c r="AG2362" s="474">
        <v>0</v>
      </c>
      <c r="AH2362" s="474">
        <v>0</v>
      </c>
      <c r="AP2362" s="535"/>
    </row>
    <row r="2363" spans="1:42" ht="24" customHeight="1" outlineLevel="1" x14ac:dyDescent="0.25">
      <c r="A2363" s="494"/>
      <c r="B2363" s="472"/>
      <c r="C2363" s="472"/>
      <c r="D2363" s="472"/>
      <c r="E2363" s="472"/>
      <c r="F2363" s="472"/>
      <c r="G2363" s="472"/>
      <c r="H2363" s="472"/>
      <c r="I2363" s="472"/>
      <c r="J2363" s="472"/>
      <c r="K2363" s="472"/>
      <c r="L2363" s="472"/>
      <c r="M2363" s="474"/>
      <c r="N2363" s="474"/>
      <c r="P2363" s="488"/>
      <c r="R2363" s="474"/>
      <c r="S2363" s="474"/>
      <c r="U2363" s="474"/>
      <c r="V2363" s="474"/>
      <c r="W2363" s="516"/>
      <c r="X2363" s="465"/>
      <c r="Y2363" s="465"/>
      <c r="Z2363" s="516"/>
      <c r="AA2363" s="474"/>
      <c r="AB2363" s="474"/>
      <c r="AC2363" s="516"/>
      <c r="AD2363" s="474"/>
      <c r="AE2363" s="474"/>
      <c r="AG2363" s="474"/>
      <c r="AH2363" s="474"/>
      <c r="AP2363" s="535"/>
    </row>
    <row r="2364" spans="1:42" ht="24" customHeight="1" outlineLevel="1" x14ac:dyDescent="0.25">
      <c r="A2364" s="494"/>
      <c r="B2364" s="472"/>
      <c r="C2364" s="472"/>
      <c r="D2364" s="472"/>
      <c r="E2364" s="472"/>
      <c r="F2364" s="472"/>
      <c r="G2364" s="472"/>
      <c r="H2364" s="472"/>
      <c r="I2364" s="472"/>
      <c r="J2364" s="472"/>
      <c r="K2364" s="472"/>
      <c r="L2364" s="472"/>
      <c r="M2364" s="474"/>
      <c r="N2364" s="474"/>
      <c r="P2364" s="488"/>
      <c r="R2364" s="474"/>
      <c r="S2364" s="474"/>
      <c r="U2364" s="474"/>
      <c r="V2364" s="474"/>
      <c r="W2364" s="516"/>
      <c r="X2364" s="465"/>
      <c r="Y2364" s="465"/>
      <c r="Z2364" s="516"/>
      <c r="AA2364" s="474"/>
      <c r="AB2364" s="474"/>
      <c r="AC2364" s="516"/>
      <c r="AD2364" s="474"/>
      <c r="AE2364" s="474"/>
      <c r="AG2364" s="474"/>
      <c r="AH2364" s="474"/>
      <c r="AP2364" s="535"/>
    </row>
    <row r="2365" spans="1:42" ht="24" customHeight="1" outlineLevel="1" x14ac:dyDescent="0.25">
      <c r="A2365" s="493"/>
      <c r="E2365" s="472"/>
      <c r="M2365" s="474"/>
      <c r="N2365" s="474"/>
      <c r="P2365" s="488"/>
      <c r="R2365" s="474"/>
      <c r="S2365" s="474"/>
      <c r="U2365" s="474"/>
      <c r="V2365" s="474"/>
      <c r="W2365" s="521"/>
      <c r="X2365" s="465"/>
      <c r="Y2365" s="465"/>
      <c r="Z2365" s="521"/>
      <c r="AA2365" s="474"/>
      <c r="AB2365" s="474"/>
      <c r="AC2365" s="521"/>
      <c r="AD2365" s="474"/>
      <c r="AE2365" s="474"/>
      <c r="AG2365" s="474"/>
      <c r="AH2365" s="474"/>
      <c r="AP2365" s="535"/>
    </row>
    <row r="2366" spans="1:42" ht="24" customHeight="1" outlineLevel="1" x14ac:dyDescent="0.25">
      <c r="A2366" s="493"/>
      <c r="E2366" s="472"/>
      <c r="M2366" s="474"/>
      <c r="N2366" s="474"/>
      <c r="P2366" s="488"/>
      <c r="R2366" s="474"/>
      <c r="S2366" s="474"/>
      <c r="U2366" s="474"/>
      <c r="V2366" s="474"/>
      <c r="X2366" s="465"/>
      <c r="Y2366" s="465"/>
      <c r="AA2366" s="474"/>
      <c r="AB2366" s="474"/>
      <c r="AD2366" s="474"/>
      <c r="AE2366" s="474"/>
      <c r="AG2366" s="474"/>
      <c r="AH2366" s="474"/>
      <c r="AP2366" s="535"/>
    </row>
    <row r="2367" spans="1:42" ht="30.6" customHeight="1" x14ac:dyDescent="0.25">
      <c r="A2367" s="491" t="s">
        <v>23317</v>
      </c>
      <c r="B2367" s="478"/>
      <c r="E2367" s="472"/>
      <c r="F2367" s="472"/>
      <c r="G2367" s="472"/>
      <c r="M2367" s="474"/>
      <c r="N2367" s="474"/>
      <c r="P2367" s="488"/>
      <c r="R2367" s="474"/>
      <c r="S2367" s="474"/>
      <c r="U2367" s="474"/>
      <c r="V2367" s="474"/>
      <c r="X2367" s="465"/>
      <c r="Y2367" s="465"/>
      <c r="AA2367" s="474"/>
      <c r="AB2367" s="474"/>
      <c r="AD2367" s="474"/>
      <c r="AE2367" s="474"/>
      <c r="AG2367" s="474"/>
      <c r="AH2367" s="474"/>
      <c r="AP2367" s="535"/>
    </row>
    <row r="2368" spans="1:42" ht="24" customHeight="1" outlineLevel="1" x14ac:dyDescent="0.25">
      <c r="A2368" s="493"/>
      <c r="B2368" s="471" t="s">
        <v>4439</v>
      </c>
      <c r="C2368" s="469" t="s">
        <v>4658</v>
      </c>
      <c r="E2368" s="472" t="s">
        <v>4487</v>
      </c>
      <c r="F2368" s="469" t="s">
        <v>4456</v>
      </c>
      <c r="G2368" s="480">
        <v>0.4</v>
      </c>
      <c r="H2368" s="480">
        <v>0.86</v>
      </c>
      <c r="I2368" s="468">
        <v>0.65</v>
      </c>
      <c r="L2368" s="468">
        <v>6.5330000000000004</v>
      </c>
      <c r="M2368" s="474">
        <f t="shared" ref="M2368:M2431" si="132">X2368*$O$3</f>
        <v>2276.3000000000002</v>
      </c>
      <c r="N2368" s="474">
        <f t="shared" ref="N2368:N2431" si="133">M2368*P2368</f>
        <v>1365.78</v>
      </c>
      <c r="P2368" s="488">
        <v>0.6</v>
      </c>
      <c r="R2368" s="474">
        <v>1838.55</v>
      </c>
      <c r="S2368" s="474">
        <v>1103.1300000000001</v>
      </c>
      <c r="U2368" s="474">
        <v>1838.55</v>
      </c>
      <c r="V2368" s="474">
        <v>1103.1300000000001</v>
      </c>
      <c r="X2368" s="465">
        <v>1751</v>
      </c>
      <c r="Y2368" s="465">
        <v>1050.5999999999999</v>
      </c>
      <c r="AA2368" s="474">
        <v>1522.6</v>
      </c>
      <c r="AB2368" s="474">
        <v>913.56</v>
      </c>
      <c r="AD2368" s="474">
        <v>1324</v>
      </c>
      <c r="AE2368" s="474">
        <v>794.4</v>
      </c>
      <c r="AG2368" s="474">
        <v>1204</v>
      </c>
      <c r="AH2368" s="474">
        <v>722.4</v>
      </c>
      <c r="AP2368" s="535"/>
    </row>
    <row r="2369" spans="1:42" ht="24" customHeight="1" outlineLevel="1" x14ac:dyDescent="0.25">
      <c r="A2369" s="493" t="s">
        <v>23154</v>
      </c>
      <c r="B2369" s="471" t="s">
        <v>23502</v>
      </c>
      <c r="C2369" s="469" t="s">
        <v>23756</v>
      </c>
      <c r="E2369" s="472" t="s">
        <v>23503</v>
      </c>
      <c r="F2369" s="469" t="s">
        <v>4456</v>
      </c>
      <c r="G2369" s="480">
        <v>0.4</v>
      </c>
      <c r="H2369" s="480">
        <v>0.86</v>
      </c>
      <c r="I2369" s="468">
        <v>0.65</v>
      </c>
      <c r="L2369" s="468">
        <v>6.5330000000000004</v>
      </c>
      <c r="M2369" s="474">
        <f t="shared" si="132"/>
        <v>2276.3000000000002</v>
      </c>
      <c r="N2369" s="474">
        <f t="shared" si="133"/>
        <v>1365.78</v>
      </c>
      <c r="P2369" s="488">
        <v>0.6</v>
      </c>
      <c r="R2369" s="474">
        <v>1838.55</v>
      </c>
      <c r="S2369" s="474">
        <v>1103.1300000000001</v>
      </c>
      <c r="U2369" s="474">
        <v>1838.55</v>
      </c>
      <c r="V2369" s="474">
        <v>1103.1300000000001</v>
      </c>
      <c r="X2369" s="465">
        <v>1751</v>
      </c>
      <c r="Y2369" s="465">
        <v>1050.5999999999999</v>
      </c>
      <c r="AA2369" s="474">
        <v>1522.6</v>
      </c>
      <c r="AB2369" s="474">
        <v>913.56</v>
      </c>
      <c r="AD2369" s="474">
        <v>1324</v>
      </c>
      <c r="AE2369" s="474">
        <v>794.4</v>
      </c>
      <c r="AG2369" s="474">
        <v>1204</v>
      </c>
      <c r="AH2369" s="474">
        <v>722.4</v>
      </c>
      <c r="AP2369" s="535"/>
    </row>
    <row r="2370" spans="1:42" ht="24" customHeight="1" outlineLevel="1" x14ac:dyDescent="0.25">
      <c r="A2370" s="493"/>
      <c r="B2370" s="471" t="s">
        <v>4440</v>
      </c>
      <c r="C2370" s="469" t="s">
        <v>4658</v>
      </c>
      <c r="E2370" s="472" t="s">
        <v>4488</v>
      </c>
      <c r="F2370" s="469" t="s">
        <v>4456</v>
      </c>
      <c r="G2370" s="480">
        <v>1.38</v>
      </c>
      <c r="H2370" s="480">
        <v>0.9</v>
      </c>
      <c r="I2370" s="468">
        <v>0.9</v>
      </c>
      <c r="L2370" s="468">
        <v>19.332999999999998</v>
      </c>
      <c r="M2370" s="474">
        <f t="shared" si="132"/>
        <v>5283.2</v>
      </c>
      <c r="N2370" s="474">
        <f t="shared" si="133"/>
        <v>3169.9199999999996</v>
      </c>
      <c r="P2370" s="488">
        <v>0.6</v>
      </c>
      <c r="R2370" s="474">
        <v>4267.2</v>
      </c>
      <c r="S2370" s="474">
        <v>2560.3200000000002</v>
      </c>
      <c r="U2370" s="474">
        <v>4267.2</v>
      </c>
      <c r="V2370" s="474">
        <v>2560.3200000000002</v>
      </c>
      <c r="X2370" s="465">
        <v>4064</v>
      </c>
      <c r="Y2370" s="465">
        <v>2438.4</v>
      </c>
      <c r="AA2370" s="474">
        <v>3533.95</v>
      </c>
      <c r="AB2370" s="474">
        <v>2120.37</v>
      </c>
      <c r="AD2370" s="474">
        <v>3073</v>
      </c>
      <c r="AE2370" s="474">
        <v>1843.8</v>
      </c>
      <c r="AG2370" s="474">
        <v>2794</v>
      </c>
      <c r="AH2370" s="474">
        <v>1676.3999999999999</v>
      </c>
      <c r="AP2370" s="535"/>
    </row>
    <row r="2371" spans="1:42" ht="24" customHeight="1" outlineLevel="1" x14ac:dyDescent="0.25">
      <c r="A2371" s="493" t="s">
        <v>23154</v>
      </c>
      <c r="B2371" s="471" t="s">
        <v>23505</v>
      </c>
      <c r="C2371" s="469" t="s">
        <v>23756</v>
      </c>
      <c r="E2371" s="472" t="s">
        <v>23504</v>
      </c>
      <c r="F2371" s="469" t="s">
        <v>4456</v>
      </c>
      <c r="G2371" s="480">
        <v>1.38</v>
      </c>
      <c r="H2371" s="480">
        <v>0.9</v>
      </c>
      <c r="I2371" s="468">
        <v>0.9</v>
      </c>
      <c r="L2371" s="468">
        <v>19.332999999999998</v>
      </c>
      <c r="M2371" s="474">
        <f t="shared" si="132"/>
        <v>5283.2</v>
      </c>
      <c r="N2371" s="474">
        <f t="shared" si="133"/>
        <v>3169.9199999999996</v>
      </c>
      <c r="P2371" s="488">
        <v>0.6</v>
      </c>
      <c r="R2371" s="474">
        <v>4267.2</v>
      </c>
      <c r="S2371" s="474">
        <v>2560.3200000000002</v>
      </c>
      <c r="U2371" s="474">
        <v>4267.2</v>
      </c>
      <c r="V2371" s="474">
        <v>2560.3200000000002</v>
      </c>
      <c r="X2371" s="465">
        <v>4064</v>
      </c>
      <c r="Y2371" s="465">
        <v>2438.4</v>
      </c>
      <c r="AA2371" s="474">
        <v>3533.95</v>
      </c>
      <c r="AB2371" s="474">
        <v>2120.37</v>
      </c>
      <c r="AD2371" s="474">
        <v>3073</v>
      </c>
      <c r="AE2371" s="474">
        <v>1843.8</v>
      </c>
      <c r="AG2371" s="474">
        <v>2794</v>
      </c>
      <c r="AH2371" s="474">
        <v>1676.3999999999999</v>
      </c>
      <c r="AP2371" s="535"/>
    </row>
    <row r="2372" spans="1:42" ht="24" customHeight="1" outlineLevel="1" x14ac:dyDescent="0.25">
      <c r="A2372" s="493"/>
      <c r="B2372" s="471" t="s">
        <v>4441</v>
      </c>
      <c r="C2372" s="469" t="s">
        <v>4658</v>
      </c>
      <c r="E2372" s="472" t="s">
        <v>4489</v>
      </c>
      <c r="F2372" s="469" t="s">
        <v>4456</v>
      </c>
      <c r="G2372" s="480">
        <v>1.85</v>
      </c>
      <c r="H2372" s="480">
        <v>0.9</v>
      </c>
      <c r="I2372" s="468">
        <v>1</v>
      </c>
      <c r="L2372" s="468">
        <v>34.200000000000003</v>
      </c>
      <c r="M2372" s="474">
        <f t="shared" si="132"/>
        <v>6139.380000000001</v>
      </c>
      <c r="N2372" s="474">
        <f t="shared" si="133"/>
        <v>3683.6280000000006</v>
      </c>
      <c r="P2372" s="488">
        <v>0.6</v>
      </c>
      <c r="R2372" s="474">
        <v>4958.7299999999996</v>
      </c>
      <c r="S2372" s="474">
        <v>2975.28</v>
      </c>
      <c r="U2372" s="474">
        <v>4958.7299999999996</v>
      </c>
      <c r="V2372" s="474">
        <v>2975.28</v>
      </c>
      <c r="X2372" s="465">
        <v>4722.6000000000004</v>
      </c>
      <c r="Y2372" s="465">
        <v>2833.6</v>
      </c>
      <c r="AA2372" s="474">
        <v>4106.6499999999996</v>
      </c>
      <c r="AB2372" s="474">
        <v>2463.9899999999998</v>
      </c>
      <c r="AD2372" s="474">
        <v>3571</v>
      </c>
      <c r="AE2372" s="474">
        <v>2142.6</v>
      </c>
      <c r="AG2372" s="474">
        <v>3246</v>
      </c>
      <c r="AH2372" s="474">
        <v>1947.6</v>
      </c>
      <c r="AP2372" s="535"/>
    </row>
    <row r="2373" spans="1:42" ht="24" customHeight="1" outlineLevel="1" x14ac:dyDescent="0.25">
      <c r="A2373" s="493" t="s">
        <v>23154</v>
      </c>
      <c r="B2373" s="471" t="s">
        <v>23506</v>
      </c>
      <c r="C2373" s="469" t="s">
        <v>23756</v>
      </c>
      <c r="E2373" s="472" t="s">
        <v>23507</v>
      </c>
      <c r="F2373" s="469" t="s">
        <v>4456</v>
      </c>
      <c r="G2373" s="480">
        <v>1.85</v>
      </c>
      <c r="H2373" s="480">
        <v>0.9</v>
      </c>
      <c r="I2373" s="468">
        <v>1</v>
      </c>
      <c r="L2373" s="468">
        <v>34.200000000000003</v>
      </c>
      <c r="M2373" s="474">
        <f t="shared" si="132"/>
        <v>6139.380000000001</v>
      </c>
      <c r="N2373" s="474">
        <f t="shared" si="133"/>
        <v>3683.6280000000006</v>
      </c>
      <c r="P2373" s="488">
        <v>0.6</v>
      </c>
      <c r="R2373" s="474">
        <v>4958.7299999999996</v>
      </c>
      <c r="S2373" s="474">
        <v>2975.28</v>
      </c>
      <c r="U2373" s="474">
        <v>4958.7299999999996</v>
      </c>
      <c r="V2373" s="474">
        <v>2975.28</v>
      </c>
      <c r="X2373" s="465">
        <v>4722.6000000000004</v>
      </c>
      <c r="Y2373" s="465">
        <v>2833.6</v>
      </c>
      <c r="AA2373" s="474">
        <v>4106.6499999999996</v>
      </c>
      <c r="AB2373" s="474">
        <v>2463.9899999999998</v>
      </c>
      <c r="AD2373" s="474">
        <v>3571</v>
      </c>
      <c r="AE2373" s="474">
        <v>2142.6</v>
      </c>
      <c r="AG2373" s="474">
        <v>3246</v>
      </c>
      <c r="AH2373" s="474">
        <v>1947.6</v>
      </c>
      <c r="AP2373" s="535"/>
    </row>
    <row r="2374" spans="1:42" ht="24" customHeight="1" outlineLevel="1" x14ac:dyDescent="0.25">
      <c r="A2374" s="493"/>
      <c r="B2374" s="471" t="s">
        <v>4442</v>
      </c>
      <c r="C2374" s="469" t="s">
        <v>4658</v>
      </c>
      <c r="E2374" s="472" t="s">
        <v>4490</v>
      </c>
      <c r="F2374" s="469" t="s">
        <v>4456</v>
      </c>
      <c r="G2374" s="480">
        <v>1.8</v>
      </c>
      <c r="H2374" s="480">
        <v>0.7</v>
      </c>
      <c r="I2374" s="468">
        <v>0.8</v>
      </c>
      <c r="L2374" s="468">
        <v>23.1</v>
      </c>
      <c r="M2374" s="474">
        <f t="shared" si="132"/>
        <v>5504.9800000000005</v>
      </c>
      <c r="N2374" s="474">
        <f t="shared" si="133"/>
        <v>3302.9880000000003</v>
      </c>
      <c r="P2374" s="488">
        <v>0.6</v>
      </c>
      <c r="R2374" s="474">
        <v>4446.33</v>
      </c>
      <c r="S2374" s="474">
        <v>2667.84</v>
      </c>
      <c r="U2374" s="474">
        <v>4446.33</v>
      </c>
      <c r="V2374" s="474">
        <v>2667.84</v>
      </c>
      <c r="X2374" s="465">
        <v>4234.6000000000004</v>
      </c>
      <c r="Y2374" s="465">
        <v>2540.8000000000002</v>
      </c>
      <c r="AA2374" s="474">
        <v>3682.3</v>
      </c>
      <c r="AB2374" s="474">
        <v>2209.38</v>
      </c>
      <c r="AD2374" s="474">
        <v>3202</v>
      </c>
      <c r="AE2374" s="474">
        <v>1921.1999999999998</v>
      </c>
      <c r="AG2374" s="474">
        <v>2911</v>
      </c>
      <c r="AH2374" s="474">
        <v>1746.6</v>
      </c>
      <c r="AP2374" s="535"/>
    </row>
    <row r="2375" spans="1:42" ht="24" customHeight="1" outlineLevel="1" x14ac:dyDescent="0.25">
      <c r="A2375" s="493" t="s">
        <v>23154</v>
      </c>
      <c r="B2375" s="471" t="s">
        <v>23508</v>
      </c>
      <c r="C2375" s="469" t="s">
        <v>23756</v>
      </c>
      <c r="E2375" s="472" t="s">
        <v>23509</v>
      </c>
      <c r="F2375" s="469" t="s">
        <v>4456</v>
      </c>
      <c r="G2375" s="480">
        <v>1.8</v>
      </c>
      <c r="H2375" s="480">
        <v>0.7</v>
      </c>
      <c r="I2375" s="468">
        <v>0.8</v>
      </c>
      <c r="L2375" s="468">
        <v>23.1</v>
      </c>
      <c r="M2375" s="474">
        <f t="shared" si="132"/>
        <v>5504.9800000000005</v>
      </c>
      <c r="N2375" s="474">
        <f t="shared" si="133"/>
        <v>3302.9880000000003</v>
      </c>
      <c r="P2375" s="488">
        <v>0.6</v>
      </c>
      <c r="R2375" s="474">
        <v>4446.33</v>
      </c>
      <c r="S2375" s="474">
        <v>2667.84</v>
      </c>
      <c r="U2375" s="474">
        <v>4446.33</v>
      </c>
      <c r="V2375" s="474">
        <v>2667.84</v>
      </c>
      <c r="X2375" s="465">
        <v>4234.6000000000004</v>
      </c>
      <c r="Y2375" s="465">
        <v>2540.8000000000002</v>
      </c>
      <c r="AA2375" s="474">
        <v>3682.3</v>
      </c>
      <c r="AB2375" s="474">
        <v>2209.38</v>
      </c>
      <c r="AD2375" s="474">
        <v>3202</v>
      </c>
      <c r="AE2375" s="474">
        <v>1921.1999999999998</v>
      </c>
      <c r="AG2375" s="474">
        <v>2911</v>
      </c>
      <c r="AH2375" s="474">
        <v>1746.6</v>
      </c>
      <c r="AP2375" s="535"/>
    </row>
    <row r="2376" spans="1:42" ht="24" customHeight="1" outlineLevel="1" x14ac:dyDescent="0.25">
      <c r="A2376" s="493"/>
      <c r="B2376" s="471" t="s">
        <v>4443</v>
      </c>
      <c r="C2376" s="469" t="s">
        <v>4658</v>
      </c>
      <c r="E2376" s="472" t="s">
        <v>4491</v>
      </c>
      <c r="F2376" s="469" t="s">
        <v>4456</v>
      </c>
      <c r="G2376" s="480">
        <v>1.8</v>
      </c>
      <c r="H2376" s="480">
        <v>1</v>
      </c>
      <c r="I2376" s="468">
        <v>0.8</v>
      </c>
      <c r="L2376" s="468">
        <v>22.983000000000001</v>
      </c>
      <c r="M2376" s="474">
        <f t="shared" si="132"/>
        <v>5504.9800000000005</v>
      </c>
      <c r="N2376" s="474">
        <f t="shared" si="133"/>
        <v>3302.9880000000003</v>
      </c>
      <c r="P2376" s="488">
        <v>0.6</v>
      </c>
      <c r="R2376" s="474">
        <v>4446.33</v>
      </c>
      <c r="S2376" s="474">
        <v>2667.84</v>
      </c>
      <c r="U2376" s="474">
        <v>4446.33</v>
      </c>
      <c r="V2376" s="474">
        <v>2667.84</v>
      </c>
      <c r="X2376" s="465">
        <v>4234.6000000000004</v>
      </c>
      <c r="Y2376" s="465">
        <v>2540.8000000000002</v>
      </c>
      <c r="AA2376" s="474">
        <v>3682.3</v>
      </c>
      <c r="AB2376" s="474">
        <v>2209.38</v>
      </c>
      <c r="AD2376" s="474">
        <v>3202</v>
      </c>
      <c r="AE2376" s="474">
        <v>1921.1999999999998</v>
      </c>
      <c r="AG2376" s="474">
        <v>2911</v>
      </c>
      <c r="AH2376" s="474">
        <v>1746.6</v>
      </c>
      <c r="AP2376" s="535"/>
    </row>
    <row r="2377" spans="1:42" ht="24" customHeight="1" outlineLevel="1" x14ac:dyDescent="0.25">
      <c r="A2377" s="493" t="s">
        <v>23154</v>
      </c>
      <c r="B2377" s="471" t="s">
        <v>23511</v>
      </c>
      <c r="C2377" s="469" t="s">
        <v>23756</v>
      </c>
      <c r="E2377" s="472" t="s">
        <v>23510</v>
      </c>
      <c r="F2377" s="469" t="s">
        <v>4456</v>
      </c>
      <c r="G2377" s="480">
        <v>1.8</v>
      </c>
      <c r="H2377" s="480">
        <v>1</v>
      </c>
      <c r="I2377" s="468">
        <v>0.8</v>
      </c>
      <c r="L2377" s="468">
        <v>22.983000000000001</v>
      </c>
      <c r="M2377" s="474">
        <f t="shared" si="132"/>
        <v>5504.9800000000005</v>
      </c>
      <c r="N2377" s="474">
        <f t="shared" si="133"/>
        <v>3302.9880000000003</v>
      </c>
      <c r="P2377" s="488">
        <v>0.6</v>
      </c>
      <c r="R2377" s="474">
        <v>4446.33</v>
      </c>
      <c r="S2377" s="474">
        <v>2667.84</v>
      </c>
      <c r="U2377" s="474">
        <v>4446.33</v>
      </c>
      <c r="V2377" s="474">
        <v>2667.84</v>
      </c>
      <c r="X2377" s="465">
        <v>4234.6000000000004</v>
      </c>
      <c r="Y2377" s="465">
        <v>2540.8000000000002</v>
      </c>
      <c r="AA2377" s="474">
        <v>3682.3</v>
      </c>
      <c r="AB2377" s="474">
        <v>2209.38</v>
      </c>
      <c r="AD2377" s="474">
        <v>3202</v>
      </c>
      <c r="AE2377" s="474">
        <v>1921.1999999999998</v>
      </c>
      <c r="AG2377" s="474">
        <v>2911</v>
      </c>
      <c r="AH2377" s="474">
        <v>1746.6</v>
      </c>
      <c r="AP2377" s="535"/>
    </row>
    <row r="2378" spans="1:42" ht="24" customHeight="1" outlineLevel="1" x14ac:dyDescent="0.25">
      <c r="A2378" s="493"/>
      <c r="B2378" s="471" t="s">
        <v>4444</v>
      </c>
      <c r="C2378" s="469" t="s">
        <v>4658</v>
      </c>
      <c r="E2378" s="472" t="s">
        <v>4492</v>
      </c>
      <c r="F2378" s="469" t="s">
        <v>4456</v>
      </c>
      <c r="G2378" s="480">
        <v>1.55</v>
      </c>
      <c r="H2378" s="480">
        <v>0.8</v>
      </c>
      <c r="I2378" s="468">
        <v>0.8</v>
      </c>
      <c r="L2378" s="468">
        <v>22.6</v>
      </c>
      <c r="M2378" s="474">
        <f t="shared" si="132"/>
        <v>5075.2</v>
      </c>
      <c r="N2378" s="474">
        <f t="shared" si="133"/>
        <v>3045.12</v>
      </c>
      <c r="P2378" s="488">
        <v>0.6</v>
      </c>
      <c r="R2378" s="474">
        <v>4099.2</v>
      </c>
      <c r="S2378" s="474">
        <v>2459.52</v>
      </c>
      <c r="U2378" s="474">
        <v>4099.2</v>
      </c>
      <c r="V2378" s="474">
        <v>2459.52</v>
      </c>
      <c r="X2378" s="465">
        <v>3904</v>
      </c>
      <c r="Y2378" s="465">
        <v>2342.4</v>
      </c>
      <c r="AA2378" s="474">
        <v>3394.8</v>
      </c>
      <c r="AB2378" s="474">
        <v>2036.88</v>
      </c>
      <c r="AD2378" s="474">
        <v>2952</v>
      </c>
      <c r="AE2378" s="474">
        <v>1771.2</v>
      </c>
      <c r="AG2378" s="474">
        <v>2684</v>
      </c>
      <c r="AH2378" s="474">
        <v>1610.3999999999999</v>
      </c>
      <c r="AP2378" s="535"/>
    </row>
    <row r="2379" spans="1:42" ht="24" customHeight="1" outlineLevel="1" x14ac:dyDescent="0.25">
      <c r="A2379" s="493" t="s">
        <v>23154</v>
      </c>
      <c r="B2379" s="471" t="s">
        <v>23512</v>
      </c>
      <c r="C2379" s="469" t="s">
        <v>23756</v>
      </c>
      <c r="E2379" s="472" t="s">
        <v>23513</v>
      </c>
      <c r="F2379" s="469" t="s">
        <v>4456</v>
      </c>
      <c r="G2379" s="480">
        <v>1.55</v>
      </c>
      <c r="H2379" s="480">
        <v>0.8</v>
      </c>
      <c r="I2379" s="468">
        <v>0.8</v>
      </c>
      <c r="L2379" s="468">
        <v>22.6</v>
      </c>
      <c r="M2379" s="474">
        <f t="shared" si="132"/>
        <v>5075.2</v>
      </c>
      <c r="N2379" s="474">
        <f t="shared" si="133"/>
        <v>3045.12</v>
      </c>
      <c r="P2379" s="488">
        <v>0.6</v>
      </c>
      <c r="R2379" s="474">
        <v>4099.2</v>
      </c>
      <c r="S2379" s="474">
        <v>2459.52</v>
      </c>
      <c r="U2379" s="474">
        <v>4099.2</v>
      </c>
      <c r="V2379" s="474">
        <v>2459.52</v>
      </c>
      <c r="X2379" s="465">
        <v>3904</v>
      </c>
      <c r="Y2379" s="465">
        <v>2342.4</v>
      </c>
      <c r="AA2379" s="474">
        <v>3394.8</v>
      </c>
      <c r="AB2379" s="474">
        <v>2036.88</v>
      </c>
      <c r="AD2379" s="474">
        <v>2952</v>
      </c>
      <c r="AE2379" s="474">
        <v>1771.2</v>
      </c>
      <c r="AG2379" s="474">
        <v>2684</v>
      </c>
      <c r="AH2379" s="474">
        <v>1610.3999999999999</v>
      </c>
      <c r="AP2379" s="535"/>
    </row>
    <row r="2380" spans="1:42" ht="24" customHeight="1" outlineLevel="1" x14ac:dyDescent="0.25">
      <c r="A2380" s="493"/>
      <c r="B2380" s="471" t="s">
        <v>4445</v>
      </c>
      <c r="C2380" s="469" t="s">
        <v>4658</v>
      </c>
      <c r="E2380" s="472" t="s">
        <v>4493</v>
      </c>
      <c r="F2380" s="469" t="s">
        <v>4456</v>
      </c>
      <c r="G2380" s="480">
        <v>1.9</v>
      </c>
      <c r="H2380" s="480">
        <v>0.9</v>
      </c>
      <c r="I2380" s="468">
        <v>0.8</v>
      </c>
      <c r="L2380" s="468">
        <v>24.332999999999998</v>
      </c>
      <c r="M2380" s="474">
        <f t="shared" si="132"/>
        <v>5040.88</v>
      </c>
      <c r="N2380" s="474">
        <f t="shared" si="133"/>
        <v>3024.5279999999998</v>
      </c>
      <c r="P2380" s="488">
        <v>0.6</v>
      </c>
      <c r="R2380" s="474">
        <v>4071.48</v>
      </c>
      <c r="S2380" s="474">
        <v>2442.83</v>
      </c>
      <c r="U2380" s="474">
        <v>4071.48</v>
      </c>
      <c r="V2380" s="474">
        <v>2442.83</v>
      </c>
      <c r="X2380" s="465">
        <v>3877.6</v>
      </c>
      <c r="Y2380" s="465">
        <v>2326.5</v>
      </c>
      <c r="AA2380" s="474">
        <v>3371.8</v>
      </c>
      <c r="AB2380" s="474">
        <v>2023.08</v>
      </c>
      <c r="AD2380" s="474">
        <v>2932</v>
      </c>
      <c r="AE2380" s="474">
        <v>1759.2</v>
      </c>
      <c r="AG2380" s="474">
        <v>2665</v>
      </c>
      <c r="AH2380" s="474">
        <v>1599</v>
      </c>
      <c r="AP2380" s="535"/>
    </row>
    <row r="2381" spans="1:42" ht="24" customHeight="1" outlineLevel="1" x14ac:dyDescent="0.25">
      <c r="A2381" s="493" t="s">
        <v>23154</v>
      </c>
      <c r="B2381" s="471" t="s">
        <v>23514</v>
      </c>
      <c r="C2381" s="469" t="s">
        <v>23756</v>
      </c>
      <c r="E2381" s="472" t="s">
        <v>23515</v>
      </c>
      <c r="F2381" s="469" t="s">
        <v>4456</v>
      </c>
      <c r="G2381" s="480">
        <v>1.9</v>
      </c>
      <c r="H2381" s="480">
        <v>0.9</v>
      </c>
      <c r="I2381" s="468">
        <v>0.8</v>
      </c>
      <c r="L2381" s="468">
        <v>24.332999999999998</v>
      </c>
      <c r="M2381" s="474">
        <f t="shared" si="132"/>
        <v>5040.88</v>
      </c>
      <c r="N2381" s="474">
        <f t="shared" si="133"/>
        <v>3024.5279999999998</v>
      </c>
      <c r="P2381" s="488">
        <v>0.6</v>
      </c>
      <c r="R2381" s="474">
        <v>4071.48</v>
      </c>
      <c r="S2381" s="474">
        <v>2442.83</v>
      </c>
      <c r="U2381" s="474">
        <v>4071.48</v>
      </c>
      <c r="V2381" s="474">
        <v>2442.83</v>
      </c>
      <c r="X2381" s="465">
        <v>3877.6</v>
      </c>
      <c r="Y2381" s="465">
        <v>2326.5</v>
      </c>
      <c r="AA2381" s="474">
        <v>3371.8</v>
      </c>
      <c r="AB2381" s="474">
        <v>2023.08</v>
      </c>
      <c r="AD2381" s="474">
        <v>2932</v>
      </c>
      <c r="AE2381" s="474">
        <v>1759.2</v>
      </c>
      <c r="AG2381" s="474">
        <v>2665</v>
      </c>
      <c r="AH2381" s="474">
        <v>1599</v>
      </c>
      <c r="AP2381" s="535"/>
    </row>
    <row r="2382" spans="1:42" ht="24" customHeight="1" outlineLevel="1" x14ac:dyDescent="0.25">
      <c r="A2382" s="493"/>
      <c r="B2382" s="471" t="s">
        <v>4446</v>
      </c>
      <c r="C2382" s="469" t="s">
        <v>4658</v>
      </c>
      <c r="E2382" s="472" t="s">
        <v>11073</v>
      </c>
      <c r="F2382" s="469" t="s">
        <v>4456</v>
      </c>
      <c r="G2382" s="480">
        <v>0.38</v>
      </c>
      <c r="H2382" s="480">
        <v>0.28000000000000003</v>
      </c>
      <c r="I2382" s="468">
        <v>0.67</v>
      </c>
      <c r="L2382" s="468">
        <v>4.5999999999999996</v>
      </c>
      <c r="M2382" s="474">
        <f t="shared" si="132"/>
        <v>1430.39</v>
      </c>
      <c r="N2382" s="474">
        <f t="shared" si="133"/>
        <v>858.23400000000004</v>
      </c>
      <c r="P2382" s="488">
        <v>0.6</v>
      </c>
      <c r="R2382" s="474">
        <v>1155.32</v>
      </c>
      <c r="S2382" s="474">
        <v>693.21</v>
      </c>
      <c r="U2382" s="474">
        <v>1155.32</v>
      </c>
      <c r="V2382" s="474">
        <v>693.21</v>
      </c>
      <c r="X2382" s="465">
        <v>1100.3</v>
      </c>
      <c r="Y2382" s="465">
        <v>660.2</v>
      </c>
      <c r="AA2382" s="474">
        <v>956.8</v>
      </c>
      <c r="AB2382" s="474">
        <v>574.08000000000004</v>
      </c>
      <c r="AD2382" s="474">
        <v>832</v>
      </c>
      <c r="AE2382" s="474">
        <v>499.2</v>
      </c>
      <c r="AG2382" s="474">
        <v>756</v>
      </c>
      <c r="AH2382" s="474">
        <v>453.59999999999997</v>
      </c>
      <c r="AP2382" s="535"/>
    </row>
    <row r="2383" spans="1:42" ht="24" customHeight="1" outlineLevel="1" x14ac:dyDescent="0.25">
      <c r="A2383" s="493" t="s">
        <v>23154</v>
      </c>
      <c r="B2383" s="471" t="s">
        <v>23516</v>
      </c>
      <c r="C2383" s="469" t="s">
        <v>23756</v>
      </c>
      <c r="E2383" s="472" t="s">
        <v>23517</v>
      </c>
      <c r="F2383" s="469" t="s">
        <v>4456</v>
      </c>
      <c r="G2383" s="480">
        <v>0.38</v>
      </c>
      <c r="H2383" s="480">
        <v>0.28000000000000003</v>
      </c>
      <c r="I2383" s="468">
        <v>0.67</v>
      </c>
      <c r="L2383" s="468">
        <v>4.5999999999999996</v>
      </c>
      <c r="M2383" s="474">
        <f t="shared" si="132"/>
        <v>1430.39</v>
      </c>
      <c r="N2383" s="474">
        <f t="shared" si="133"/>
        <v>858.23400000000004</v>
      </c>
      <c r="P2383" s="488">
        <v>0.6</v>
      </c>
      <c r="R2383" s="474">
        <v>1155.32</v>
      </c>
      <c r="S2383" s="474">
        <v>693.21</v>
      </c>
      <c r="U2383" s="474">
        <v>1155.32</v>
      </c>
      <c r="V2383" s="474">
        <v>693.21</v>
      </c>
      <c r="X2383" s="465">
        <v>1100.3</v>
      </c>
      <c r="Y2383" s="465">
        <v>660.2</v>
      </c>
      <c r="AA2383" s="474">
        <v>956.8</v>
      </c>
      <c r="AB2383" s="474">
        <v>574.08000000000004</v>
      </c>
      <c r="AD2383" s="474">
        <v>832</v>
      </c>
      <c r="AE2383" s="474">
        <v>499.2</v>
      </c>
      <c r="AG2383" s="474">
        <v>756</v>
      </c>
      <c r="AH2383" s="474">
        <v>453.59999999999997</v>
      </c>
      <c r="AP2383" s="535"/>
    </row>
    <row r="2384" spans="1:42" ht="24" customHeight="1" outlineLevel="1" x14ac:dyDescent="0.25">
      <c r="A2384" s="493"/>
      <c r="B2384" s="471" t="s">
        <v>4497</v>
      </c>
      <c r="C2384" s="469" t="s">
        <v>4658</v>
      </c>
      <c r="E2384" s="472" t="s">
        <v>4494</v>
      </c>
      <c r="F2384" s="469" t="s">
        <v>4456</v>
      </c>
      <c r="G2384" s="480">
        <v>2.4</v>
      </c>
      <c r="H2384" s="480">
        <v>1.4</v>
      </c>
      <c r="I2384" s="468">
        <v>1</v>
      </c>
      <c r="L2384" s="468">
        <v>36</v>
      </c>
      <c r="M2384" s="474">
        <f t="shared" si="132"/>
        <v>7435.7400000000007</v>
      </c>
      <c r="N2384" s="474">
        <f t="shared" si="133"/>
        <v>4461.4440000000004</v>
      </c>
      <c r="P2384" s="488">
        <v>0.6</v>
      </c>
      <c r="R2384" s="474">
        <v>6005.79</v>
      </c>
      <c r="S2384" s="474">
        <v>3603.5</v>
      </c>
      <c r="U2384" s="474">
        <v>6005.79</v>
      </c>
      <c r="V2384" s="474">
        <v>3603.5</v>
      </c>
      <c r="X2384" s="465">
        <v>5719.8</v>
      </c>
      <c r="Y2384" s="465">
        <v>3431.9</v>
      </c>
      <c r="AA2384" s="474">
        <v>4973.75</v>
      </c>
      <c r="AB2384" s="474">
        <v>2984.25</v>
      </c>
      <c r="AD2384" s="474">
        <v>4325</v>
      </c>
      <c r="AE2384" s="474">
        <v>2595</v>
      </c>
      <c r="AG2384" s="474">
        <v>3932</v>
      </c>
      <c r="AH2384" s="474">
        <v>2359.1999999999998</v>
      </c>
      <c r="AP2384" s="535"/>
    </row>
    <row r="2385" spans="1:42" ht="24" customHeight="1" outlineLevel="1" x14ac:dyDescent="0.25">
      <c r="A2385" s="493" t="s">
        <v>23154</v>
      </c>
      <c r="B2385" s="471" t="s">
        <v>23518</v>
      </c>
      <c r="C2385" s="469" t="s">
        <v>23756</v>
      </c>
      <c r="E2385" s="472" t="s">
        <v>23523</v>
      </c>
      <c r="F2385" s="469" t="s">
        <v>4456</v>
      </c>
      <c r="G2385" s="480">
        <v>2.4</v>
      </c>
      <c r="H2385" s="480">
        <v>1.4</v>
      </c>
      <c r="I2385" s="468">
        <v>1</v>
      </c>
      <c r="L2385" s="468">
        <v>36</v>
      </c>
      <c r="M2385" s="474">
        <f t="shared" si="132"/>
        <v>7435.7400000000007</v>
      </c>
      <c r="N2385" s="474">
        <f t="shared" si="133"/>
        <v>4461.4440000000004</v>
      </c>
      <c r="P2385" s="488">
        <v>0.6</v>
      </c>
      <c r="R2385" s="474">
        <v>6005.79</v>
      </c>
      <c r="S2385" s="474">
        <v>3603.5</v>
      </c>
      <c r="U2385" s="474">
        <v>6005.79</v>
      </c>
      <c r="V2385" s="474">
        <v>3603.5</v>
      </c>
      <c r="X2385" s="465">
        <v>5719.8</v>
      </c>
      <c r="Y2385" s="465">
        <v>3431.9</v>
      </c>
      <c r="AA2385" s="474">
        <v>4973.75</v>
      </c>
      <c r="AB2385" s="474">
        <v>2984.25</v>
      </c>
      <c r="AD2385" s="474">
        <v>4325</v>
      </c>
      <c r="AE2385" s="474">
        <v>2595</v>
      </c>
      <c r="AG2385" s="474">
        <v>3932</v>
      </c>
      <c r="AH2385" s="474">
        <v>2359.1999999999998</v>
      </c>
      <c r="AP2385" s="535"/>
    </row>
    <row r="2386" spans="1:42" ht="24" customHeight="1" outlineLevel="1" x14ac:dyDescent="0.25">
      <c r="A2386" s="493"/>
      <c r="B2386" s="471" t="s">
        <v>4504</v>
      </c>
      <c r="C2386" s="469" t="s">
        <v>4658</v>
      </c>
      <c r="E2386" s="472" t="s">
        <v>11084</v>
      </c>
      <c r="F2386" s="469" t="s">
        <v>4456</v>
      </c>
      <c r="G2386" s="480">
        <v>3</v>
      </c>
      <c r="H2386" s="480">
        <v>2.5</v>
      </c>
      <c r="I2386" s="468">
        <v>3.5</v>
      </c>
      <c r="M2386" s="474">
        <f t="shared" si="132"/>
        <v>20184.060000000001</v>
      </c>
      <c r="N2386" s="474">
        <f t="shared" si="133"/>
        <v>11101.233000000002</v>
      </c>
      <c r="P2386" s="488">
        <v>0.55000000000000004</v>
      </c>
      <c r="R2386" s="474">
        <v>16302.51</v>
      </c>
      <c r="S2386" s="474">
        <v>8151.26</v>
      </c>
      <c r="U2386" s="474">
        <v>16302.51</v>
      </c>
      <c r="V2386" s="474">
        <v>8151.26</v>
      </c>
      <c r="X2386" s="465">
        <v>15526.2</v>
      </c>
      <c r="Y2386" s="465">
        <v>7763.1</v>
      </c>
      <c r="AA2386" s="474">
        <v>13501</v>
      </c>
      <c r="AB2386" s="474">
        <f>AA2386/2</f>
        <v>6750.5</v>
      </c>
      <c r="AD2386" s="474">
        <v>11740</v>
      </c>
      <c r="AE2386" s="474">
        <v>5870</v>
      </c>
      <c r="AF2386" s="514" t="s">
        <v>24265</v>
      </c>
      <c r="AG2386" s="474">
        <v>10673</v>
      </c>
      <c r="AH2386" s="474">
        <v>5336.5</v>
      </c>
      <c r="AP2386" s="535"/>
    </row>
    <row r="2387" spans="1:42" ht="24" customHeight="1" outlineLevel="1" x14ac:dyDescent="0.25">
      <c r="A2387" s="493" t="s">
        <v>23154</v>
      </c>
      <c r="B2387" s="471" t="s">
        <v>23519</v>
      </c>
      <c r="C2387" s="469" t="s">
        <v>23756</v>
      </c>
      <c r="E2387" s="472" t="s">
        <v>23521</v>
      </c>
      <c r="F2387" s="469" t="s">
        <v>4456</v>
      </c>
      <c r="G2387" s="480">
        <v>3</v>
      </c>
      <c r="H2387" s="480">
        <v>2.5</v>
      </c>
      <c r="I2387" s="468">
        <v>3.5</v>
      </c>
      <c r="M2387" s="474">
        <f t="shared" si="132"/>
        <v>20184.060000000001</v>
      </c>
      <c r="N2387" s="474">
        <f t="shared" si="133"/>
        <v>11101.233000000002</v>
      </c>
      <c r="P2387" s="488">
        <v>0.55000000000000004</v>
      </c>
      <c r="R2387" s="474">
        <v>16302.51</v>
      </c>
      <c r="S2387" s="474">
        <v>8151.26</v>
      </c>
      <c r="U2387" s="474">
        <v>16302.51</v>
      </c>
      <c r="V2387" s="474">
        <v>8151.26</v>
      </c>
      <c r="X2387" s="465">
        <v>15526.2</v>
      </c>
      <c r="Y2387" s="465">
        <v>7763.1</v>
      </c>
      <c r="AA2387" s="474">
        <v>13501</v>
      </c>
      <c r="AB2387" s="474">
        <f>AA2387/2</f>
        <v>6750.5</v>
      </c>
      <c r="AD2387" s="474">
        <v>11740</v>
      </c>
      <c r="AE2387" s="474">
        <v>5870</v>
      </c>
      <c r="AF2387" s="514" t="s">
        <v>24265</v>
      </c>
      <c r="AG2387" s="474">
        <v>10673</v>
      </c>
      <c r="AH2387" s="474">
        <v>5336.5</v>
      </c>
      <c r="AP2387" s="535"/>
    </row>
    <row r="2388" spans="1:42" ht="24" customHeight="1" outlineLevel="1" x14ac:dyDescent="0.25">
      <c r="A2388" s="493"/>
      <c r="B2388" s="471" t="s">
        <v>4480</v>
      </c>
      <c r="C2388" s="469" t="s">
        <v>4658</v>
      </c>
      <c r="E2388" s="472" t="s">
        <v>11085</v>
      </c>
      <c r="F2388" s="469" t="s">
        <v>4456</v>
      </c>
      <c r="G2388" s="480">
        <v>1.6</v>
      </c>
      <c r="H2388" s="480">
        <v>1.5</v>
      </c>
      <c r="I2388" s="468">
        <v>2.8</v>
      </c>
      <c r="L2388" s="468">
        <v>73.016999999999996</v>
      </c>
      <c r="M2388" s="474">
        <f t="shared" si="132"/>
        <v>13729.95</v>
      </c>
      <c r="N2388" s="474">
        <f t="shared" si="133"/>
        <v>8237.9699999999993</v>
      </c>
      <c r="P2388" s="488">
        <v>0.6</v>
      </c>
      <c r="R2388" s="474">
        <v>11089.58</v>
      </c>
      <c r="S2388" s="474">
        <v>6653.75</v>
      </c>
      <c r="U2388" s="474">
        <v>11089.58</v>
      </c>
      <c r="V2388" s="474">
        <v>6653.75</v>
      </c>
      <c r="X2388" s="465">
        <v>10561.5</v>
      </c>
      <c r="Y2388" s="465">
        <v>6336.9</v>
      </c>
      <c r="AA2388" s="474">
        <v>9183.9</v>
      </c>
      <c r="AB2388" s="474">
        <v>5510.34</v>
      </c>
      <c r="AD2388" s="474">
        <v>7986</v>
      </c>
      <c r="AE2388" s="474">
        <v>4791.5999999999995</v>
      </c>
      <c r="AG2388" s="474">
        <v>7260</v>
      </c>
      <c r="AH2388" s="474">
        <v>4356</v>
      </c>
      <c r="AP2388" s="535"/>
    </row>
    <row r="2389" spans="1:42" ht="24" customHeight="1" outlineLevel="1" x14ac:dyDescent="0.25">
      <c r="A2389" s="493" t="s">
        <v>23154</v>
      </c>
      <c r="B2389" s="471" t="s">
        <v>23520</v>
      </c>
      <c r="C2389" s="469" t="s">
        <v>23756</v>
      </c>
      <c r="E2389" s="472" t="s">
        <v>23522</v>
      </c>
      <c r="F2389" s="469" t="s">
        <v>4456</v>
      </c>
      <c r="G2389" s="480">
        <v>1.6</v>
      </c>
      <c r="H2389" s="480">
        <v>1.5</v>
      </c>
      <c r="I2389" s="468">
        <v>2.8</v>
      </c>
      <c r="L2389" s="468">
        <v>73.016999999999996</v>
      </c>
      <c r="M2389" s="474">
        <f t="shared" si="132"/>
        <v>13729.95</v>
      </c>
      <c r="N2389" s="474">
        <f t="shared" si="133"/>
        <v>8237.9699999999993</v>
      </c>
      <c r="P2389" s="488">
        <v>0.6</v>
      </c>
      <c r="R2389" s="474">
        <v>11089.58</v>
      </c>
      <c r="S2389" s="474">
        <v>6653.75</v>
      </c>
      <c r="U2389" s="474">
        <v>11089.58</v>
      </c>
      <c r="V2389" s="474">
        <v>6653.75</v>
      </c>
      <c r="X2389" s="465">
        <v>10561.5</v>
      </c>
      <c r="Y2389" s="465">
        <v>6336.9</v>
      </c>
      <c r="AA2389" s="474">
        <v>9183.9</v>
      </c>
      <c r="AB2389" s="474">
        <v>5510.34</v>
      </c>
      <c r="AD2389" s="474">
        <v>7986</v>
      </c>
      <c r="AE2389" s="474">
        <v>4791.5999999999995</v>
      </c>
      <c r="AG2389" s="474">
        <v>7260</v>
      </c>
      <c r="AH2389" s="474">
        <v>4356</v>
      </c>
      <c r="AP2389" s="535"/>
    </row>
    <row r="2390" spans="1:42" ht="24" customHeight="1" outlineLevel="1" x14ac:dyDescent="0.25">
      <c r="A2390" s="493"/>
      <c r="B2390" s="471" t="s">
        <v>4498</v>
      </c>
      <c r="C2390" s="469" t="s">
        <v>4658</v>
      </c>
      <c r="E2390" s="472" t="s">
        <v>9103</v>
      </c>
      <c r="F2390" s="469" t="s">
        <v>4456</v>
      </c>
      <c r="G2390" s="468">
        <v>1.85</v>
      </c>
      <c r="H2390" s="468" t="s">
        <v>4616</v>
      </c>
      <c r="I2390" s="468" t="s">
        <v>4616</v>
      </c>
      <c r="L2390" s="468">
        <v>58.633000000000003</v>
      </c>
      <c r="M2390" s="474">
        <f t="shared" si="132"/>
        <v>13702.39</v>
      </c>
      <c r="N2390" s="474">
        <f t="shared" si="133"/>
        <v>8221.4339999999993</v>
      </c>
      <c r="P2390" s="488">
        <v>0.6</v>
      </c>
      <c r="R2390" s="474">
        <v>11067.32</v>
      </c>
      <c r="S2390" s="474">
        <v>6640.41</v>
      </c>
      <c r="U2390" s="474">
        <v>11067.32</v>
      </c>
      <c r="V2390" s="474">
        <v>6640.41</v>
      </c>
      <c r="X2390" s="465">
        <v>10540.3</v>
      </c>
      <c r="Y2390" s="465">
        <v>6324.2</v>
      </c>
      <c r="AA2390" s="474">
        <v>9165.5</v>
      </c>
      <c r="AB2390" s="474">
        <v>5499.3</v>
      </c>
      <c r="AD2390" s="474">
        <v>7970</v>
      </c>
      <c r="AE2390" s="474">
        <v>4782</v>
      </c>
      <c r="AG2390" s="474">
        <v>7245</v>
      </c>
      <c r="AH2390" s="474">
        <v>4347</v>
      </c>
      <c r="AP2390" s="535"/>
    </row>
    <row r="2391" spans="1:42" ht="24" customHeight="1" outlineLevel="1" x14ac:dyDescent="0.25">
      <c r="A2391" s="493"/>
      <c r="B2391" s="471" t="s">
        <v>4499</v>
      </c>
      <c r="C2391" s="469" t="s">
        <v>4658</v>
      </c>
      <c r="E2391" s="472" t="s">
        <v>4502</v>
      </c>
      <c r="F2391" s="469" t="s">
        <v>4456</v>
      </c>
      <c r="G2391" s="468">
        <v>1.8</v>
      </c>
      <c r="H2391" s="468" t="s">
        <v>4616</v>
      </c>
      <c r="I2391" s="468" t="s">
        <v>4616</v>
      </c>
      <c r="L2391" s="468">
        <v>27.7</v>
      </c>
      <c r="M2391" s="474">
        <f t="shared" si="132"/>
        <v>6472.96</v>
      </c>
      <c r="N2391" s="474">
        <f t="shared" si="133"/>
        <v>3883.7759999999998</v>
      </c>
      <c r="P2391" s="488">
        <v>0.6</v>
      </c>
      <c r="R2391" s="474">
        <v>5228.16</v>
      </c>
      <c r="S2391" s="474">
        <v>3136.88</v>
      </c>
      <c r="U2391" s="474">
        <v>5228.16</v>
      </c>
      <c r="V2391" s="474">
        <v>3136.88</v>
      </c>
      <c r="X2391" s="465">
        <v>4979.2</v>
      </c>
      <c r="Y2391" s="465">
        <v>2987.5</v>
      </c>
      <c r="AA2391" s="474">
        <v>4329.75</v>
      </c>
      <c r="AB2391" s="474">
        <v>2597.85</v>
      </c>
      <c r="AD2391" s="474">
        <v>3765</v>
      </c>
      <c r="AE2391" s="474">
        <v>2259</v>
      </c>
      <c r="AG2391" s="474">
        <v>3423</v>
      </c>
      <c r="AH2391" s="474">
        <v>2053.7999999999997</v>
      </c>
      <c r="AP2391" s="535"/>
    </row>
    <row r="2392" spans="1:42" ht="24" customHeight="1" outlineLevel="1" x14ac:dyDescent="0.25">
      <c r="A2392" s="493"/>
      <c r="B2392" s="471" t="s">
        <v>4500</v>
      </c>
      <c r="C2392" s="469" t="s">
        <v>4658</v>
      </c>
      <c r="E2392" s="472" t="s">
        <v>4503</v>
      </c>
      <c r="F2392" s="469" t="s">
        <v>4456</v>
      </c>
      <c r="G2392" s="468">
        <v>1.8</v>
      </c>
      <c r="H2392" s="468" t="s">
        <v>4616</v>
      </c>
      <c r="I2392" s="468" t="s">
        <v>4616</v>
      </c>
      <c r="L2392" s="468">
        <v>68.849999999999994</v>
      </c>
      <c r="M2392" s="474">
        <f t="shared" si="132"/>
        <v>16090.49</v>
      </c>
      <c r="N2392" s="474">
        <f t="shared" si="133"/>
        <v>9654.2939999999999</v>
      </c>
      <c r="P2392" s="488">
        <v>0.6</v>
      </c>
      <c r="R2392" s="474">
        <v>12996.17</v>
      </c>
      <c r="S2392" s="474">
        <v>7797.72</v>
      </c>
      <c r="U2392" s="474">
        <v>12996.17</v>
      </c>
      <c r="V2392" s="474">
        <v>7797.72</v>
      </c>
      <c r="X2392" s="465">
        <v>12377.3</v>
      </c>
      <c r="Y2392" s="465">
        <v>7426.4</v>
      </c>
      <c r="AA2392" s="474">
        <v>10762.85</v>
      </c>
      <c r="AB2392" s="474">
        <v>6457.71</v>
      </c>
      <c r="AD2392" s="474">
        <v>9359</v>
      </c>
      <c r="AE2392" s="474">
        <v>5615.4</v>
      </c>
      <c r="AG2392" s="474">
        <v>8508</v>
      </c>
      <c r="AH2392" s="474">
        <v>5104.8</v>
      </c>
      <c r="AP2392" s="535"/>
    </row>
    <row r="2393" spans="1:42" ht="24" customHeight="1" outlineLevel="1" x14ac:dyDescent="0.25">
      <c r="A2393" s="493" t="s">
        <v>13558</v>
      </c>
      <c r="B2393" s="471" t="s">
        <v>3878</v>
      </c>
      <c r="C2393" s="469" t="s">
        <v>4658</v>
      </c>
      <c r="E2393" s="472" t="s">
        <v>3879</v>
      </c>
      <c r="F2393" s="469" t="s">
        <v>4456</v>
      </c>
      <c r="G2393" s="468">
        <v>1.03</v>
      </c>
      <c r="H2393" s="468">
        <v>0.9</v>
      </c>
      <c r="I2393" s="468">
        <v>1.8</v>
      </c>
      <c r="L2393" s="468">
        <v>25.1</v>
      </c>
      <c r="M2393" s="474">
        <f t="shared" si="132"/>
        <v>5331.43</v>
      </c>
      <c r="N2393" s="474">
        <f t="shared" si="133"/>
        <v>3198.8580000000002</v>
      </c>
      <c r="P2393" s="488">
        <v>0.6</v>
      </c>
      <c r="R2393" s="474">
        <v>4306.16</v>
      </c>
      <c r="S2393" s="474">
        <v>2583.63</v>
      </c>
      <c r="U2393" s="474">
        <v>4306.16</v>
      </c>
      <c r="V2393" s="474">
        <v>2583.63</v>
      </c>
      <c r="X2393" s="465">
        <v>4101.1000000000004</v>
      </c>
      <c r="Y2393" s="465">
        <v>2460.6</v>
      </c>
      <c r="AA2393" s="474">
        <v>3566.15</v>
      </c>
      <c r="AB2393" s="474">
        <v>2139.69</v>
      </c>
      <c r="AD2393" s="474">
        <v>3101</v>
      </c>
      <c r="AE2393" s="474">
        <v>1860.6</v>
      </c>
      <c r="AG2393" s="474">
        <v>2819</v>
      </c>
      <c r="AH2393" s="474">
        <v>1691.3999999999999</v>
      </c>
      <c r="AP2393" s="535"/>
    </row>
    <row r="2394" spans="1:42" ht="24" customHeight="1" outlineLevel="1" x14ac:dyDescent="0.25">
      <c r="A2394" s="493" t="s">
        <v>23154</v>
      </c>
      <c r="B2394" s="471" t="s">
        <v>23524</v>
      </c>
      <c r="C2394" s="469" t="s">
        <v>23756</v>
      </c>
      <c r="E2394" s="472" t="s">
        <v>23527</v>
      </c>
      <c r="F2394" s="469" t="s">
        <v>4456</v>
      </c>
      <c r="G2394" s="468">
        <v>1.03</v>
      </c>
      <c r="H2394" s="468">
        <v>0.9</v>
      </c>
      <c r="I2394" s="468">
        <v>1.8</v>
      </c>
      <c r="L2394" s="468">
        <v>25.1</v>
      </c>
      <c r="M2394" s="474">
        <f t="shared" si="132"/>
        <v>5331.43</v>
      </c>
      <c r="N2394" s="474">
        <f t="shared" si="133"/>
        <v>3198.8580000000002</v>
      </c>
      <c r="P2394" s="488">
        <v>0.6</v>
      </c>
      <c r="R2394" s="474">
        <v>4306.16</v>
      </c>
      <c r="S2394" s="474">
        <v>2583.63</v>
      </c>
      <c r="U2394" s="474">
        <v>4306.16</v>
      </c>
      <c r="V2394" s="474">
        <v>2583.63</v>
      </c>
      <c r="X2394" s="465">
        <v>4101.1000000000004</v>
      </c>
      <c r="Y2394" s="465">
        <v>2460.6</v>
      </c>
      <c r="AA2394" s="474">
        <v>3566.15</v>
      </c>
      <c r="AB2394" s="474">
        <v>2139.69</v>
      </c>
      <c r="AD2394" s="474">
        <v>3101</v>
      </c>
      <c r="AE2394" s="474">
        <v>1860.6</v>
      </c>
      <c r="AG2394" s="474">
        <v>2819</v>
      </c>
      <c r="AH2394" s="474">
        <v>1691.3999999999999</v>
      </c>
      <c r="AP2394" s="535"/>
    </row>
    <row r="2395" spans="1:42" ht="24" customHeight="1" outlineLevel="1" x14ac:dyDescent="0.25">
      <c r="A2395" s="493" t="s">
        <v>13558</v>
      </c>
      <c r="B2395" s="471" t="s">
        <v>3880</v>
      </c>
      <c r="C2395" s="469" t="s">
        <v>4658</v>
      </c>
      <c r="E2395" s="472" t="s">
        <v>13679</v>
      </c>
      <c r="F2395" s="469" t="s">
        <v>4456</v>
      </c>
      <c r="G2395" s="468">
        <v>1</v>
      </c>
      <c r="H2395" s="468">
        <v>0.8</v>
      </c>
      <c r="I2395" s="468">
        <v>1.7</v>
      </c>
      <c r="L2395" s="468">
        <v>21.632999999999999</v>
      </c>
      <c r="M2395" s="474">
        <f t="shared" si="132"/>
        <v>4597.3200000000006</v>
      </c>
      <c r="N2395" s="474">
        <f t="shared" si="133"/>
        <v>2758.3920000000003</v>
      </c>
      <c r="P2395" s="488">
        <v>0.6</v>
      </c>
      <c r="R2395" s="474">
        <v>3713.22</v>
      </c>
      <c r="S2395" s="474">
        <v>2227.89</v>
      </c>
      <c r="U2395" s="474">
        <v>3713.22</v>
      </c>
      <c r="V2395" s="474">
        <v>2227.89</v>
      </c>
      <c r="X2395" s="465">
        <v>3536.4</v>
      </c>
      <c r="Y2395" s="465">
        <v>2121.8000000000002</v>
      </c>
      <c r="AA2395" s="474">
        <v>3075.1</v>
      </c>
      <c r="AB2395" s="474">
        <v>1845.06</v>
      </c>
      <c r="AD2395" s="474">
        <v>2674</v>
      </c>
      <c r="AE2395" s="474">
        <v>1604.3999999999999</v>
      </c>
      <c r="AG2395" s="474">
        <v>2431</v>
      </c>
      <c r="AH2395" s="474">
        <v>1458.6</v>
      </c>
      <c r="AP2395" s="535"/>
    </row>
    <row r="2396" spans="1:42" ht="24" customHeight="1" outlineLevel="1" x14ac:dyDescent="0.25">
      <c r="A2396" s="493" t="s">
        <v>23154</v>
      </c>
      <c r="B2396" s="471" t="s">
        <v>23525</v>
      </c>
      <c r="C2396" s="469" t="s">
        <v>23756</v>
      </c>
      <c r="E2396" s="472" t="s">
        <v>23528</v>
      </c>
      <c r="F2396" s="469" t="s">
        <v>4456</v>
      </c>
      <c r="G2396" s="468">
        <v>1</v>
      </c>
      <c r="H2396" s="468">
        <v>0.8</v>
      </c>
      <c r="I2396" s="468">
        <v>1.7</v>
      </c>
      <c r="L2396" s="468">
        <v>21.632999999999999</v>
      </c>
      <c r="M2396" s="474">
        <f t="shared" si="132"/>
        <v>4597.3200000000006</v>
      </c>
      <c r="N2396" s="474">
        <f t="shared" si="133"/>
        <v>2758.3920000000003</v>
      </c>
      <c r="P2396" s="488">
        <v>0.6</v>
      </c>
      <c r="R2396" s="474">
        <v>3713.22</v>
      </c>
      <c r="S2396" s="474">
        <v>2227.89</v>
      </c>
      <c r="U2396" s="474">
        <v>3713.22</v>
      </c>
      <c r="V2396" s="474">
        <v>2227.89</v>
      </c>
      <c r="X2396" s="465">
        <v>3536.4</v>
      </c>
      <c r="Y2396" s="465">
        <v>2121.8000000000002</v>
      </c>
      <c r="AA2396" s="474">
        <v>3075.1</v>
      </c>
      <c r="AB2396" s="474">
        <v>1845.06</v>
      </c>
      <c r="AD2396" s="474">
        <v>2674</v>
      </c>
      <c r="AE2396" s="474">
        <v>1604.3999999999999</v>
      </c>
      <c r="AG2396" s="474">
        <v>2431</v>
      </c>
      <c r="AH2396" s="474">
        <v>1458.6</v>
      </c>
      <c r="AP2396" s="535"/>
    </row>
    <row r="2397" spans="1:42" ht="24" customHeight="1" outlineLevel="1" x14ac:dyDescent="0.25">
      <c r="A2397" s="493" t="s">
        <v>13558</v>
      </c>
      <c r="B2397" s="471" t="s">
        <v>3881</v>
      </c>
      <c r="C2397" s="469" t="s">
        <v>4658</v>
      </c>
      <c r="E2397" s="472" t="s">
        <v>13680</v>
      </c>
      <c r="F2397" s="469" t="s">
        <v>4456</v>
      </c>
      <c r="G2397" s="468">
        <v>1.4</v>
      </c>
      <c r="H2397" s="468">
        <v>1</v>
      </c>
      <c r="I2397" s="468">
        <v>2.2000000000000002</v>
      </c>
      <c r="L2397" s="468">
        <v>34.533000000000001</v>
      </c>
      <c r="M2397" s="474">
        <f t="shared" si="132"/>
        <v>7339.5400000000009</v>
      </c>
      <c r="N2397" s="474">
        <f t="shared" si="133"/>
        <v>4403.7240000000002</v>
      </c>
      <c r="P2397" s="488">
        <v>0.6</v>
      </c>
      <c r="R2397" s="474">
        <v>5928.09</v>
      </c>
      <c r="S2397" s="474">
        <v>3556.88</v>
      </c>
      <c r="U2397" s="474">
        <v>5928.09</v>
      </c>
      <c r="V2397" s="474">
        <v>3556.88</v>
      </c>
      <c r="X2397" s="465">
        <v>5645.8</v>
      </c>
      <c r="Y2397" s="465">
        <v>3387.5</v>
      </c>
      <c r="AA2397" s="474">
        <v>4909.3500000000004</v>
      </c>
      <c r="AB2397" s="474">
        <v>2945.61</v>
      </c>
      <c r="AD2397" s="474">
        <v>4269</v>
      </c>
      <c r="AE2397" s="474">
        <v>2561.4</v>
      </c>
      <c r="AG2397" s="474">
        <v>3881</v>
      </c>
      <c r="AH2397" s="474">
        <v>2328.6</v>
      </c>
      <c r="AP2397" s="535"/>
    </row>
    <row r="2398" spans="1:42" ht="24" customHeight="1" outlineLevel="1" x14ac:dyDescent="0.25">
      <c r="A2398" s="493" t="s">
        <v>23154</v>
      </c>
      <c r="B2398" s="471" t="s">
        <v>23526</v>
      </c>
      <c r="C2398" s="469" t="s">
        <v>23756</v>
      </c>
      <c r="E2398" s="472" t="s">
        <v>23529</v>
      </c>
      <c r="F2398" s="469" t="s">
        <v>4456</v>
      </c>
      <c r="G2398" s="468">
        <v>1.4</v>
      </c>
      <c r="H2398" s="468">
        <v>1</v>
      </c>
      <c r="I2398" s="468">
        <v>2.2000000000000002</v>
      </c>
      <c r="L2398" s="468">
        <v>34.533000000000001</v>
      </c>
      <c r="M2398" s="474">
        <f t="shared" si="132"/>
        <v>7339.5400000000009</v>
      </c>
      <c r="N2398" s="474">
        <f t="shared" si="133"/>
        <v>4403.7240000000002</v>
      </c>
      <c r="P2398" s="488">
        <v>0.6</v>
      </c>
      <c r="R2398" s="474">
        <v>5928.09</v>
      </c>
      <c r="S2398" s="474">
        <v>3556.88</v>
      </c>
      <c r="U2398" s="474">
        <v>5928.09</v>
      </c>
      <c r="V2398" s="474">
        <v>3556.88</v>
      </c>
      <c r="X2398" s="465">
        <v>5645.8</v>
      </c>
      <c r="Y2398" s="465">
        <v>3387.5</v>
      </c>
      <c r="AA2398" s="474">
        <v>4909.3500000000004</v>
      </c>
      <c r="AB2398" s="474">
        <v>2945.61</v>
      </c>
      <c r="AD2398" s="474">
        <v>4269</v>
      </c>
      <c r="AE2398" s="474">
        <v>2561.4</v>
      </c>
      <c r="AG2398" s="474">
        <v>3881</v>
      </c>
      <c r="AH2398" s="474">
        <v>2328.6</v>
      </c>
      <c r="AP2398" s="535"/>
    </row>
    <row r="2399" spans="1:42" ht="24" customHeight="1" outlineLevel="1" x14ac:dyDescent="0.25">
      <c r="A2399" s="493"/>
      <c r="B2399" s="471" t="s">
        <v>9104</v>
      </c>
      <c r="C2399" s="469" t="s">
        <v>4658</v>
      </c>
      <c r="E2399" s="472" t="s">
        <v>4501</v>
      </c>
      <c r="F2399" s="469" t="s">
        <v>4456</v>
      </c>
      <c r="G2399" s="468">
        <v>1.6</v>
      </c>
      <c r="H2399" s="468">
        <v>1.1499999999999999</v>
      </c>
      <c r="I2399" s="468">
        <v>0.85</v>
      </c>
      <c r="L2399" s="468">
        <v>20.132999999999999</v>
      </c>
      <c r="M2399" s="474">
        <f t="shared" si="132"/>
        <v>4705.6099999999997</v>
      </c>
      <c r="N2399" s="474">
        <f t="shared" si="133"/>
        <v>2823.3659999999995</v>
      </c>
      <c r="P2399" s="488">
        <v>0.6</v>
      </c>
      <c r="R2399" s="474">
        <v>3800.69</v>
      </c>
      <c r="S2399" s="474">
        <v>2280.39</v>
      </c>
      <c r="U2399" s="474">
        <v>3800.69</v>
      </c>
      <c r="V2399" s="474">
        <v>2280.39</v>
      </c>
      <c r="X2399" s="465">
        <v>3619.7</v>
      </c>
      <c r="Y2399" s="465">
        <v>2171.8000000000002</v>
      </c>
      <c r="AA2399" s="474">
        <v>3147.55</v>
      </c>
      <c r="AB2399" s="474">
        <v>1888.53</v>
      </c>
      <c r="AD2399" s="474">
        <v>2737</v>
      </c>
      <c r="AE2399" s="474">
        <v>1642.2</v>
      </c>
      <c r="AG2399" s="474">
        <v>2488</v>
      </c>
      <c r="AH2399" s="474">
        <v>1492.8</v>
      </c>
      <c r="AP2399" s="535"/>
    </row>
    <row r="2400" spans="1:42" ht="24" customHeight="1" outlineLevel="1" x14ac:dyDescent="0.25">
      <c r="A2400" s="493"/>
      <c r="B2400" s="471" t="s">
        <v>4652</v>
      </c>
      <c r="C2400" s="469" t="s">
        <v>4659</v>
      </c>
      <c r="E2400" s="472" t="s">
        <v>4664</v>
      </c>
      <c r="F2400" s="469" t="s">
        <v>4456</v>
      </c>
      <c r="G2400" s="468">
        <v>1.65</v>
      </c>
      <c r="H2400" s="468">
        <v>1.6</v>
      </c>
      <c r="I2400" s="468">
        <v>1.65</v>
      </c>
      <c r="L2400" s="468">
        <v>65.3</v>
      </c>
      <c r="M2400" s="474">
        <f t="shared" si="132"/>
        <v>14113.32</v>
      </c>
      <c r="N2400" s="474">
        <f t="shared" si="133"/>
        <v>8467.9920000000002</v>
      </c>
      <c r="P2400" s="488">
        <v>0.6</v>
      </c>
      <c r="R2400" s="474">
        <v>11399.22</v>
      </c>
      <c r="S2400" s="474">
        <v>6839.49</v>
      </c>
      <c r="U2400" s="474">
        <v>11399.22</v>
      </c>
      <c r="V2400" s="474">
        <v>6839.49</v>
      </c>
      <c r="X2400" s="465">
        <v>10856.4</v>
      </c>
      <c r="Y2400" s="465">
        <v>6513.8</v>
      </c>
      <c r="AA2400" s="474">
        <v>9440.35</v>
      </c>
      <c r="AB2400" s="474">
        <v>5664.21</v>
      </c>
      <c r="AD2400" s="474">
        <v>8209</v>
      </c>
      <c r="AE2400" s="474">
        <v>4925.3999999999996</v>
      </c>
      <c r="AG2400" s="474">
        <v>7463</v>
      </c>
      <c r="AH2400" s="474">
        <v>4477.8</v>
      </c>
      <c r="AP2400" s="535"/>
    </row>
    <row r="2401" spans="1:42" ht="24" customHeight="1" outlineLevel="1" x14ac:dyDescent="0.25">
      <c r="A2401" s="493" t="s">
        <v>23154</v>
      </c>
      <c r="B2401" s="471" t="s">
        <v>23530</v>
      </c>
      <c r="C2401" s="469" t="s">
        <v>22616</v>
      </c>
      <c r="E2401" s="472" t="s">
        <v>23551</v>
      </c>
      <c r="F2401" s="469" t="s">
        <v>4456</v>
      </c>
      <c r="G2401" s="468">
        <v>1.65</v>
      </c>
      <c r="H2401" s="468">
        <v>1.6</v>
      </c>
      <c r="I2401" s="468">
        <v>1.65</v>
      </c>
      <c r="L2401" s="468">
        <v>65.3</v>
      </c>
      <c r="M2401" s="474">
        <f t="shared" si="132"/>
        <v>14113.32</v>
      </c>
      <c r="N2401" s="474">
        <f t="shared" si="133"/>
        <v>8467.9920000000002</v>
      </c>
      <c r="P2401" s="488">
        <v>0.6</v>
      </c>
      <c r="R2401" s="474">
        <v>11399.22</v>
      </c>
      <c r="S2401" s="474">
        <v>6839.49</v>
      </c>
      <c r="U2401" s="474">
        <v>11399.22</v>
      </c>
      <c r="V2401" s="474">
        <v>6839.49</v>
      </c>
      <c r="X2401" s="465">
        <v>10856.4</v>
      </c>
      <c r="Y2401" s="465">
        <v>6513.8</v>
      </c>
      <c r="AA2401" s="474">
        <v>9440.35</v>
      </c>
      <c r="AB2401" s="474">
        <v>5664.21</v>
      </c>
      <c r="AD2401" s="474">
        <v>8209</v>
      </c>
      <c r="AE2401" s="474">
        <v>4925.3999999999996</v>
      </c>
      <c r="AG2401" s="474">
        <v>7463</v>
      </c>
      <c r="AH2401" s="474">
        <v>4477.8</v>
      </c>
      <c r="AP2401" s="535"/>
    </row>
    <row r="2402" spans="1:42" ht="24" customHeight="1" outlineLevel="1" x14ac:dyDescent="0.25">
      <c r="A2402" s="493" t="s">
        <v>23154</v>
      </c>
      <c r="B2402" s="471" t="s">
        <v>23531</v>
      </c>
      <c r="C2402" s="469" t="s">
        <v>23756</v>
      </c>
      <c r="E2402" s="472" t="s">
        <v>23533</v>
      </c>
      <c r="F2402" s="469" t="s">
        <v>4456</v>
      </c>
      <c r="G2402" s="468">
        <v>1.65</v>
      </c>
      <c r="H2402" s="468">
        <v>1.6</v>
      </c>
      <c r="I2402" s="468">
        <v>1.65</v>
      </c>
      <c r="L2402" s="468">
        <v>65.3</v>
      </c>
      <c r="M2402" s="474">
        <f t="shared" si="132"/>
        <v>14113.32</v>
      </c>
      <c r="N2402" s="474">
        <f t="shared" si="133"/>
        <v>8467.9920000000002</v>
      </c>
      <c r="P2402" s="488">
        <v>0.6</v>
      </c>
      <c r="R2402" s="474">
        <v>11399.22</v>
      </c>
      <c r="S2402" s="474">
        <v>6839.49</v>
      </c>
      <c r="U2402" s="474">
        <v>11399.22</v>
      </c>
      <c r="V2402" s="474">
        <v>6839.49</v>
      </c>
      <c r="X2402" s="465">
        <v>10856.4</v>
      </c>
      <c r="Y2402" s="465">
        <v>6513.8</v>
      </c>
      <c r="AA2402" s="474">
        <v>9440.35</v>
      </c>
      <c r="AB2402" s="474">
        <v>5664.21</v>
      </c>
      <c r="AD2402" s="474">
        <v>8209</v>
      </c>
      <c r="AE2402" s="474">
        <v>4925.3999999999996</v>
      </c>
      <c r="AG2402" s="474">
        <v>7463</v>
      </c>
      <c r="AH2402" s="474">
        <v>4477.8</v>
      </c>
      <c r="AP2402" s="535"/>
    </row>
    <row r="2403" spans="1:42" ht="24" customHeight="1" outlineLevel="1" x14ac:dyDescent="0.25">
      <c r="A2403" s="493"/>
      <c r="B2403" s="471" t="s">
        <v>4653</v>
      </c>
      <c r="C2403" s="469" t="s">
        <v>4659</v>
      </c>
      <c r="E2403" s="472" t="s">
        <v>23535</v>
      </c>
      <c r="F2403" s="469" t="s">
        <v>4456</v>
      </c>
      <c r="G2403" s="468">
        <v>1.5</v>
      </c>
      <c r="H2403" s="468">
        <v>0.8</v>
      </c>
      <c r="I2403" s="468">
        <v>1.1499999999999999</v>
      </c>
      <c r="L2403" s="468">
        <v>32.133000000000003</v>
      </c>
      <c r="M2403" s="474">
        <f t="shared" si="132"/>
        <v>7844.9800000000005</v>
      </c>
      <c r="N2403" s="474">
        <f t="shared" si="133"/>
        <v>4706.9880000000003</v>
      </c>
      <c r="P2403" s="488">
        <v>0.6</v>
      </c>
      <c r="R2403" s="474">
        <v>6336.33</v>
      </c>
      <c r="S2403" s="474">
        <v>3801.74</v>
      </c>
      <c r="U2403" s="474">
        <v>6336.33</v>
      </c>
      <c r="V2403" s="474">
        <v>3801.74</v>
      </c>
      <c r="X2403" s="465">
        <v>6034.6</v>
      </c>
      <c r="Y2403" s="465">
        <v>3620.7</v>
      </c>
      <c r="AA2403" s="474">
        <v>5247.45</v>
      </c>
      <c r="AB2403" s="474">
        <v>3148.47</v>
      </c>
      <c r="AD2403" s="474">
        <v>4563</v>
      </c>
      <c r="AE2403" s="474">
        <v>2737.7999999999997</v>
      </c>
      <c r="AG2403" s="474">
        <v>4148</v>
      </c>
      <c r="AH2403" s="474">
        <v>2488.7999999999997</v>
      </c>
      <c r="AP2403" s="535"/>
    </row>
    <row r="2404" spans="1:42" ht="24" customHeight="1" outlineLevel="1" x14ac:dyDescent="0.25">
      <c r="A2404" s="493" t="s">
        <v>23154</v>
      </c>
      <c r="B2404" s="471" t="s">
        <v>23532</v>
      </c>
      <c r="C2404" s="469" t="s">
        <v>22616</v>
      </c>
      <c r="E2404" s="472" t="s">
        <v>23552</v>
      </c>
      <c r="F2404" s="469" t="s">
        <v>4456</v>
      </c>
      <c r="G2404" s="468">
        <v>1.5</v>
      </c>
      <c r="H2404" s="468">
        <v>0.8</v>
      </c>
      <c r="I2404" s="468">
        <v>1.1499999999999999</v>
      </c>
      <c r="L2404" s="468">
        <v>32.133000000000003</v>
      </c>
      <c r="M2404" s="474">
        <f t="shared" si="132"/>
        <v>7844.9800000000005</v>
      </c>
      <c r="N2404" s="474">
        <f t="shared" si="133"/>
        <v>4706.9880000000003</v>
      </c>
      <c r="P2404" s="488">
        <v>0.6</v>
      </c>
      <c r="R2404" s="474">
        <v>6336.33</v>
      </c>
      <c r="S2404" s="474">
        <v>3801.74</v>
      </c>
      <c r="U2404" s="474">
        <v>6336.33</v>
      </c>
      <c r="V2404" s="474">
        <v>3801.74</v>
      </c>
      <c r="X2404" s="465">
        <v>6034.6</v>
      </c>
      <c r="Y2404" s="465">
        <v>3620.7</v>
      </c>
      <c r="AA2404" s="474">
        <v>5247.45</v>
      </c>
      <c r="AB2404" s="474">
        <v>3148.47</v>
      </c>
      <c r="AD2404" s="474">
        <v>4563</v>
      </c>
      <c r="AE2404" s="474">
        <v>2737.7999999999997</v>
      </c>
      <c r="AG2404" s="474">
        <v>4148</v>
      </c>
      <c r="AH2404" s="474">
        <v>2488.7999999999997</v>
      </c>
      <c r="AP2404" s="535"/>
    </row>
    <row r="2405" spans="1:42" ht="24" customHeight="1" outlineLevel="1" x14ac:dyDescent="0.25">
      <c r="A2405" s="493" t="s">
        <v>23154</v>
      </c>
      <c r="B2405" s="471" t="s">
        <v>23615</v>
      </c>
      <c r="C2405" s="469" t="s">
        <v>23756</v>
      </c>
      <c r="E2405" s="472" t="s">
        <v>23534</v>
      </c>
      <c r="F2405" s="469" t="s">
        <v>4456</v>
      </c>
      <c r="G2405" s="468">
        <v>1.5</v>
      </c>
      <c r="H2405" s="468">
        <v>0.8</v>
      </c>
      <c r="I2405" s="468">
        <v>1.1499999999999999</v>
      </c>
      <c r="L2405" s="468">
        <v>32.133000000000003</v>
      </c>
      <c r="M2405" s="474">
        <f t="shared" si="132"/>
        <v>7844.9800000000005</v>
      </c>
      <c r="N2405" s="474">
        <f t="shared" si="133"/>
        <v>4706.9880000000003</v>
      </c>
      <c r="P2405" s="488">
        <v>0.6</v>
      </c>
      <c r="R2405" s="474">
        <v>6336.33</v>
      </c>
      <c r="S2405" s="474">
        <v>3801.74</v>
      </c>
      <c r="U2405" s="474">
        <v>6336.33</v>
      </c>
      <c r="V2405" s="474">
        <v>3801.74</v>
      </c>
      <c r="X2405" s="465">
        <v>6034.6</v>
      </c>
      <c r="Y2405" s="465">
        <v>3620.7</v>
      </c>
      <c r="AA2405" s="474">
        <v>5247.45</v>
      </c>
      <c r="AB2405" s="474">
        <v>3148.47</v>
      </c>
      <c r="AD2405" s="474">
        <v>4563</v>
      </c>
      <c r="AE2405" s="474">
        <v>2737.7999999999997</v>
      </c>
      <c r="AG2405" s="474">
        <v>4148</v>
      </c>
      <c r="AH2405" s="474">
        <v>2488.7999999999997</v>
      </c>
      <c r="AP2405" s="535"/>
    </row>
    <row r="2406" spans="1:42" ht="24" customHeight="1" outlineLevel="1" x14ac:dyDescent="0.25">
      <c r="A2406" s="493"/>
      <c r="B2406" s="471" t="s">
        <v>4731</v>
      </c>
      <c r="C2406" s="469" t="s">
        <v>4659</v>
      </c>
      <c r="E2406" s="472" t="s">
        <v>13757</v>
      </c>
      <c r="F2406" s="469" t="s">
        <v>4456</v>
      </c>
      <c r="G2406" s="468">
        <v>2.15</v>
      </c>
      <c r="H2406" s="468">
        <v>1.07</v>
      </c>
      <c r="I2406" s="468">
        <v>1.1499999999999999</v>
      </c>
      <c r="L2406" s="468">
        <v>37.767000000000003</v>
      </c>
      <c r="M2406" s="474">
        <f t="shared" si="132"/>
        <v>9627.8000000000011</v>
      </c>
      <c r="N2406" s="474">
        <f t="shared" si="133"/>
        <v>5776.68</v>
      </c>
      <c r="P2406" s="488">
        <v>0.6</v>
      </c>
      <c r="R2406" s="474">
        <v>7776.3</v>
      </c>
      <c r="S2406" s="474">
        <v>4665.78</v>
      </c>
      <c r="U2406" s="474">
        <v>7776.3</v>
      </c>
      <c r="V2406" s="474">
        <v>4665.78</v>
      </c>
      <c r="X2406" s="465">
        <v>7406</v>
      </c>
      <c r="Y2406" s="465">
        <v>4443.6000000000004</v>
      </c>
      <c r="AA2406" s="474">
        <v>6440</v>
      </c>
      <c r="AB2406" s="474">
        <v>3864</v>
      </c>
      <c r="AD2406" s="474">
        <v>5600</v>
      </c>
      <c r="AE2406" s="474">
        <v>3360</v>
      </c>
      <c r="AG2406" s="474">
        <v>5091</v>
      </c>
      <c r="AH2406" s="474">
        <v>3054.6</v>
      </c>
      <c r="AP2406" s="535"/>
    </row>
    <row r="2407" spans="1:42" ht="24" customHeight="1" outlineLevel="1" x14ac:dyDescent="0.25">
      <c r="A2407" s="493" t="s">
        <v>23154</v>
      </c>
      <c r="B2407" s="471" t="s">
        <v>23536</v>
      </c>
      <c r="C2407" s="469" t="s">
        <v>22616</v>
      </c>
      <c r="E2407" s="472" t="s">
        <v>23549</v>
      </c>
      <c r="F2407" s="469" t="s">
        <v>4456</v>
      </c>
      <c r="G2407" s="468">
        <v>2.15</v>
      </c>
      <c r="H2407" s="468">
        <v>1.07</v>
      </c>
      <c r="I2407" s="468">
        <v>1.1499999999999999</v>
      </c>
      <c r="L2407" s="468">
        <v>37.767000000000003</v>
      </c>
      <c r="M2407" s="474">
        <f t="shared" si="132"/>
        <v>9627.8000000000011</v>
      </c>
      <c r="N2407" s="474">
        <f t="shared" si="133"/>
        <v>5776.68</v>
      </c>
      <c r="P2407" s="488">
        <v>0.6</v>
      </c>
      <c r="R2407" s="474">
        <v>7776.3</v>
      </c>
      <c r="S2407" s="474">
        <v>4665.78</v>
      </c>
      <c r="U2407" s="474">
        <v>7776.3</v>
      </c>
      <c r="V2407" s="474">
        <v>4665.78</v>
      </c>
      <c r="X2407" s="465">
        <v>7406</v>
      </c>
      <c r="Y2407" s="465">
        <v>4443.6000000000004</v>
      </c>
      <c r="AA2407" s="474">
        <v>6440</v>
      </c>
      <c r="AB2407" s="474">
        <v>3864</v>
      </c>
      <c r="AD2407" s="474">
        <v>5600</v>
      </c>
      <c r="AE2407" s="474">
        <v>3360</v>
      </c>
      <c r="AG2407" s="474">
        <v>5091</v>
      </c>
      <c r="AH2407" s="474">
        <v>3054.6</v>
      </c>
      <c r="AP2407" s="535"/>
    </row>
    <row r="2408" spans="1:42" ht="24" customHeight="1" outlineLevel="1" x14ac:dyDescent="0.25">
      <c r="A2408" s="493" t="s">
        <v>23154</v>
      </c>
      <c r="B2408" s="471" t="s">
        <v>23537</v>
      </c>
      <c r="C2408" s="469" t="s">
        <v>23756</v>
      </c>
      <c r="E2408" s="472" t="s">
        <v>23540</v>
      </c>
      <c r="F2408" s="469" t="s">
        <v>4456</v>
      </c>
      <c r="G2408" s="468">
        <v>2.15</v>
      </c>
      <c r="H2408" s="468">
        <v>1.07</v>
      </c>
      <c r="I2408" s="468">
        <v>1.1499999999999999</v>
      </c>
      <c r="L2408" s="468">
        <v>37.767000000000003</v>
      </c>
      <c r="M2408" s="474">
        <f t="shared" si="132"/>
        <v>9627.8000000000011</v>
      </c>
      <c r="N2408" s="474">
        <f t="shared" si="133"/>
        <v>5776.68</v>
      </c>
      <c r="P2408" s="488">
        <v>0.6</v>
      </c>
      <c r="R2408" s="474">
        <v>7776.3</v>
      </c>
      <c r="S2408" s="474">
        <v>4665.78</v>
      </c>
      <c r="U2408" s="474">
        <v>7776.3</v>
      </c>
      <c r="V2408" s="474">
        <v>4665.78</v>
      </c>
      <c r="X2408" s="465">
        <v>7406</v>
      </c>
      <c r="Y2408" s="465">
        <v>4443.6000000000004</v>
      </c>
      <c r="AA2408" s="474">
        <v>6440</v>
      </c>
      <c r="AB2408" s="474">
        <v>3864</v>
      </c>
      <c r="AD2408" s="474">
        <v>5600</v>
      </c>
      <c r="AE2408" s="474">
        <v>3360</v>
      </c>
      <c r="AG2408" s="474">
        <v>5091</v>
      </c>
      <c r="AH2408" s="474">
        <v>3054.6</v>
      </c>
      <c r="AP2408" s="535"/>
    </row>
    <row r="2409" spans="1:42" ht="24" customHeight="1" outlineLevel="1" x14ac:dyDescent="0.25">
      <c r="A2409" s="493"/>
      <c r="B2409" s="471" t="s">
        <v>4732</v>
      </c>
      <c r="C2409" s="469" t="s">
        <v>4659</v>
      </c>
      <c r="E2409" s="472" t="s">
        <v>4733</v>
      </c>
      <c r="F2409" s="469" t="s">
        <v>4456</v>
      </c>
      <c r="G2409" s="468">
        <v>2</v>
      </c>
      <c r="H2409" s="468">
        <v>0.9</v>
      </c>
      <c r="I2409" s="468">
        <v>0.25</v>
      </c>
      <c r="L2409" s="468">
        <v>12.067</v>
      </c>
      <c r="M2409" s="474">
        <f t="shared" si="132"/>
        <v>3177.2000000000003</v>
      </c>
      <c r="N2409" s="474">
        <f t="shared" si="133"/>
        <v>1906.3200000000002</v>
      </c>
      <c r="P2409" s="488">
        <v>0.6</v>
      </c>
      <c r="R2409" s="474">
        <v>2566.1999999999998</v>
      </c>
      <c r="S2409" s="474">
        <v>1539.72</v>
      </c>
      <c r="U2409" s="474">
        <v>2566.1999999999998</v>
      </c>
      <c r="V2409" s="474">
        <v>1539.72</v>
      </c>
      <c r="X2409" s="465">
        <v>2444</v>
      </c>
      <c r="Y2409" s="465">
        <v>1466.4</v>
      </c>
      <c r="AA2409" s="474">
        <v>2125.1999999999998</v>
      </c>
      <c r="AB2409" s="474">
        <v>1275.1199999999999</v>
      </c>
      <c r="AD2409" s="474">
        <v>1848</v>
      </c>
      <c r="AE2409" s="474">
        <v>1108.8</v>
      </c>
      <c r="AG2409" s="474">
        <v>1680</v>
      </c>
      <c r="AH2409" s="474">
        <v>1008</v>
      </c>
      <c r="AP2409" s="535"/>
    </row>
    <row r="2410" spans="1:42" ht="24" customHeight="1" outlineLevel="1" x14ac:dyDescent="0.25">
      <c r="A2410" s="493" t="s">
        <v>23154</v>
      </c>
      <c r="B2410" s="471" t="s">
        <v>23538</v>
      </c>
      <c r="C2410" s="469" t="s">
        <v>23756</v>
      </c>
      <c r="E2410" s="472" t="s">
        <v>23541</v>
      </c>
      <c r="F2410" s="469" t="s">
        <v>4456</v>
      </c>
      <c r="G2410" s="468">
        <v>2</v>
      </c>
      <c r="H2410" s="468">
        <v>0.9</v>
      </c>
      <c r="I2410" s="468">
        <v>0.25</v>
      </c>
      <c r="L2410" s="468">
        <v>12.067</v>
      </c>
      <c r="M2410" s="474">
        <f t="shared" si="132"/>
        <v>3177.2000000000003</v>
      </c>
      <c r="N2410" s="474">
        <f t="shared" si="133"/>
        <v>1906.3200000000002</v>
      </c>
      <c r="P2410" s="488">
        <v>0.6</v>
      </c>
      <c r="R2410" s="474">
        <v>2566.1999999999998</v>
      </c>
      <c r="S2410" s="474">
        <v>1539.72</v>
      </c>
      <c r="U2410" s="474">
        <v>2566.1999999999998</v>
      </c>
      <c r="V2410" s="474">
        <v>1539.72</v>
      </c>
      <c r="X2410" s="465">
        <v>2444</v>
      </c>
      <c r="Y2410" s="465">
        <v>1466.4</v>
      </c>
      <c r="AA2410" s="474">
        <v>2125.1999999999998</v>
      </c>
      <c r="AB2410" s="474">
        <v>1275.1199999999999</v>
      </c>
      <c r="AD2410" s="474">
        <v>1848</v>
      </c>
      <c r="AE2410" s="474">
        <v>1108.8</v>
      </c>
      <c r="AG2410" s="474">
        <v>1680</v>
      </c>
      <c r="AH2410" s="474">
        <v>1008</v>
      </c>
      <c r="AP2410" s="535"/>
    </row>
    <row r="2411" spans="1:42" ht="24" customHeight="1" outlineLevel="1" x14ac:dyDescent="0.25">
      <c r="A2411" s="493"/>
      <c r="B2411" s="471" t="s">
        <v>4734</v>
      </c>
      <c r="C2411" s="469" t="s">
        <v>4659</v>
      </c>
      <c r="E2411" s="472" t="s">
        <v>4735</v>
      </c>
      <c r="F2411" s="469" t="s">
        <v>4456</v>
      </c>
      <c r="G2411" s="468">
        <v>2</v>
      </c>
      <c r="H2411" s="468">
        <v>0.9</v>
      </c>
      <c r="I2411" s="468">
        <v>0.2</v>
      </c>
      <c r="L2411" s="468">
        <v>13.9</v>
      </c>
      <c r="M2411" s="474">
        <f t="shared" si="132"/>
        <v>3177.2000000000003</v>
      </c>
      <c r="N2411" s="474">
        <f t="shared" si="133"/>
        <v>1906.3200000000002</v>
      </c>
      <c r="P2411" s="488">
        <v>0.6</v>
      </c>
      <c r="R2411" s="474">
        <v>2566.1999999999998</v>
      </c>
      <c r="S2411" s="474">
        <v>1539.72</v>
      </c>
      <c r="U2411" s="474">
        <v>2566.1999999999998</v>
      </c>
      <c r="V2411" s="474">
        <v>1539.72</v>
      </c>
      <c r="X2411" s="465">
        <v>2444</v>
      </c>
      <c r="Y2411" s="465">
        <v>1466.4</v>
      </c>
      <c r="AA2411" s="474">
        <v>2125.1999999999998</v>
      </c>
      <c r="AB2411" s="474">
        <v>1275.1199999999999</v>
      </c>
      <c r="AD2411" s="474">
        <v>1848</v>
      </c>
      <c r="AE2411" s="474">
        <v>1108.8</v>
      </c>
      <c r="AG2411" s="474">
        <v>1680</v>
      </c>
      <c r="AH2411" s="474">
        <v>1008</v>
      </c>
      <c r="AP2411" s="535"/>
    </row>
    <row r="2412" spans="1:42" ht="24" customHeight="1" outlineLevel="1" x14ac:dyDescent="0.25">
      <c r="A2412" s="493" t="s">
        <v>23154</v>
      </c>
      <c r="B2412" s="471" t="s">
        <v>23539</v>
      </c>
      <c r="C2412" s="469" t="s">
        <v>23756</v>
      </c>
      <c r="E2412" s="472" t="s">
        <v>23542</v>
      </c>
      <c r="F2412" s="469" t="s">
        <v>4456</v>
      </c>
      <c r="G2412" s="468">
        <v>2</v>
      </c>
      <c r="H2412" s="468">
        <v>0.9</v>
      </c>
      <c r="I2412" s="468">
        <v>0.2</v>
      </c>
      <c r="L2412" s="468">
        <v>13.9</v>
      </c>
      <c r="M2412" s="474">
        <f t="shared" si="132"/>
        <v>3177.2000000000003</v>
      </c>
      <c r="N2412" s="474">
        <f t="shared" si="133"/>
        <v>1906.3200000000002</v>
      </c>
      <c r="P2412" s="488">
        <v>0.6</v>
      </c>
      <c r="R2412" s="474">
        <v>2566.1999999999998</v>
      </c>
      <c r="S2412" s="474">
        <v>1539.72</v>
      </c>
      <c r="U2412" s="474">
        <v>2566.1999999999998</v>
      </c>
      <c r="V2412" s="474">
        <v>1539.72</v>
      </c>
      <c r="X2412" s="465">
        <v>2444</v>
      </c>
      <c r="Y2412" s="465">
        <v>1466.4</v>
      </c>
      <c r="AA2412" s="474">
        <v>2125.1999999999998</v>
      </c>
      <c r="AB2412" s="474">
        <v>1275.1199999999999</v>
      </c>
      <c r="AD2412" s="474">
        <v>1848</v>
      </c>
      <c r="AE2412" s="474">
        <v>1108.8</v>
      </c>
      <c r="AG2412" s="474">
        <v>1680</v>
      </c>
      <c r="AH2412" s="474">
        <v>1008</v>
      </c>
      <c r="AP2412" s="535"/>
    </row>
    <row r="2413" spans="1:42" ht="24" customHeight="1" outlineLevel="1" x14ac:dyDescent="0.25">
      <c r="A2413" s="493"/>
      <c r="B2413" s="471" t="s">
        <v>22371</v>
      </c>
      <c r="C2413" s="469" t="s">
        <v>4659</v>
      </c>
      <c r="E2413" s="472" t="s">
        <v>22372</v>
      </c>
      <c r="F2413" s="469" t="s">
        <v>4456</v>
      </c>
      <c r="M2413" s="474">
        <f t="shared" si="132"/>
        <v>23373.22</v>
      </c>
      <c r="N2413" s="474">
        <f t="shared" si="133"/>
        <v>12855.271000000002</v>
      </c>
      <c r="P2413" s="488">
        <v>0.55000000000000004</v>
      </c>
      <c r="R2413" s="474">
        <v>18878.37</v>
      </c>
      <c r="S2413" s="474">
        <v>9439.19</v>
      </c>
      <c r="U2413" s="474">
        <v>18878.37</v>
      </c>
      <c r="V2413" s="474">
        <v>9439.19</v>
      </c>
      <c r="X2413" s="465">
        <v>17979.400000000001</v>
      </c>
      <c r="Y2413" s="465">
        <v>8989.7000000000007</v>
      </c>
      <c r="AA2413" s="474">
        <v>15634.25</v>
      </c>
      <c r="AB2413" s="474">
        <v>7817.125</v>
      </c>
      <c r="AD2413" s="474">
        <v>13595</v>
      </c>
      <c r="AE2413" s="474">
        <v>6797.5</v>
      </c>
      <c r="AG2413" s="474"/>
      <c r="AH2413" s="474"/>
      <c r="AP2413" s="535"/>
    </row>
    <row r="2414" spans="1:42" ht="24" customHeight="1" outlineLevel="1" x14ac:dyDescent="0.25">
      <c r="A2414" s="493" t="s">
        <v>23154</v>
      </c>
      <c r="B2414" s="471" t="s">
        <v>23546</v>
      </c>
      <c r="C2414" s="469" t="s">
        <v>23756</v>
      </c>
      <c r="E2414" s="472" t="s">
        <v>23547</v>
      </c>
      <c r="F2414" s="469" t="s">
        <v>4456</v>
      </c>
      <c r="M2414" s="474">
        <f t="shared" si="132"/>
        <v>23373.22</v>
      </c>
      <c r="N2414" s="474">
        <f t="shared" si="133"/>
        <v>12855.271000000002</v>
      </c>
      <c r="P2414" s="488">
        <v>0.55000000000000004</v>
      </c>
      <c r="R2414" s="474">
        <v>18878.37</v>
      </c>
      <c r="S2414" s="474">
        <v>9439.19</v>
      </c>
      <c r="U2414" s="474">
        <v>18878.37</v>
      </c>
      <c r="V2414" s="474">
        <v>9439.19</v>
      </c>
      <c r="X2414" s="465">
        <v>17979.400000000001</v>
      </c>
      <c r="Y2414" s="465">
        <v>8989.7000000000007</v>
      </c>
      <c r="AA2414" s="474">
        <v>15634.25</v>
      </c>
      <c r="AB2414" s="474">
        <v>7817.125</v>
      </c>
      <c r="AD2414" s="474">
        <v>13595</v>
      </c>
      <c r="AE2414" s="474">
        <v>6797.5</v>
      </c>
      <c r="AG2414" s="474"/>
      <c r="AH2414" s="474"/>
      <c r="AP2414" s="535"/>
    </row>
    <row r="2415" spans="1:42" ht="24" customHeight="1" outlineLevel="1" x14ac:dyDescent="0.25">
      <c r="A2415" s="493"/>
      <c r="B2415" s="471" t="s">
        <v>1415</v>
      </c>
      <c r="C2415" s="469" t="s">
        <v>4659</v>
      </c>
      <c r="E2415" s="472" t="s">
        <v>11081</v>
      </c>
      <c r="F2415" s="469" t="s">
        <v>4456</v>
      </c>
      <c r="G2415" s="468">
        <v>2</v>
      </c>
      <c r="H2415" s="468">
        <v>1.5</v>
      </c>
      <c r="I2415" s="468">
        <v>0.6</v>
      </c>
      <c r="L2415" s="468">
        <v>37.817</v>
      </c>
      <c r="M2415" s="474">
        <f t="shared" si="132"/>
        <v>7511.4000000000005</v>
      </c>
      <c r="N2415" s="474">
        <f t="shared" si="133"/>
        <v>4506.84</v>
      </c>
      <c r="P2415" s="488">
        <v>0.6</v>
      </c>
      <c r="R2415" s="474">
        <v>6066.9</v>
      </c>
      <c r="S2415" s="474">
        <v>3640.14</v>
      </c>
      <c r="U2415" s="474">
        <v>6066.9</v>
      </c>
      <c r="V2415" s="474">
        <v>3640.14</v>
      </c>
      <c r="X2415" s="465">
        <v>5778</v>
      </c>
      <c r="Y2415" s="465">
        <v>3466.8</v>
      </c>
      <c r="AA2415" s="474">
        <v>5024.3500000000004</v>
      </c>
      <c r="AB2415" s="474">
        <v>3014.61</v>
      </c>
      <c r="AD2415" s="474">
        <v>4369</v>
      </c>
      <c r="AE2415" s="474">
        <v>2621.4</v>
      </c>
      <c r="AG2415" s="474">
        <v>3972</v>
      </c>
      <c r="AH2415" s="474">
        <v>2383.1999999999998</v>
      </c>
      <c r="AP2415" s="535"/>
    </row>
    <row r="2416" spans="1:42" ht="24" customHeight="1" outlineLevel="1" x14ac:dyDescent="0.25">
      <c r="A2416" s="493" t="s">
        <v>23154</v>
      </c>
      <c r="B2416" s="471" t="s">
        <v>23543</v>
      </c>
      <c r="C2416" s="469" t="s">
        <v>22616</v>
      </c>
      <c r="E2416" s="472" t="s">
        <v>23550</v>
      </c>
      <c r="F2416" s="469" t="s">
        <v>4456</v>
      </c>
      <c r="G2416" s="468">
        <v>2</v>
      </c>
      <c r="H2416" s="468">
        <v>1.5</v>
      </c>
      <c r="I2416" s="468">
        <v>0.6</v>
      </c>
      <c r="L2416" s="468">
        <v>37.817</v>
      </c>
      <c r="M2416" s="474">
        <f t="shared" si="132"/>
        <v>7511.4000000000005</v>
      </c>
      <c r="N2416" s="474">
        <f t="shared" si="133"/>
        <v>4506.84</v>
      </c>
      <c r="P2416" s="488">
        <v>0.6</v>
      </c>
      <c r="R2416" s="474">
        <v>6066.9</v>
      </c>
      <c r="S2416" s="474">
        <v>3640.14</v>
      </c>
      <c r="U2416" s="474">
        <v>6066.9</v>
      </c>
      <c r="V2416" s="474">
        <v>3640.14</v>
      </c>
      <c r="X2416" s="465">
        <v>5778</v>
      </c>
      <c r="Y2416" s="465">
        <v>3466.8</v>
      </c>
      <c r="AA2416" s="474">
        <v>5024.3500000000004</v>
      </c>
      <c r="AB2416" s="474">
        <v>3014.61</v>
      </c>
      <c r="AD2416" s="474">
        <v>4369</v>
      </c>
      <c r="AE2416" s="474">
        <v>2621.4</v>
      </c>
      <c r="AG2416" s="474">
        <v>3972</v>
      </c>
      <c r="AH2416" s="474">
        <v>2383.1999999999998</v>
      </c>
      <c r="AP2416" s="535"/>
    </row>
    <row r="2417" spans="1:42" ht="24" customHeight="1" outlineLevel="1" x14ac:dyDescent="0.25">
      <c r="A2417" s="493" t="s">
        <v>23154</v>
      </c>
      <c r="B2417" s="471" t="s">
        <v>23544</v>
      </c>
      <c r="C2417" s="469" t="s">
        <v>23756</v>
      </c>
      <c r="E2417" s="472" t="s">
        <v>23548</v>
      </c>
      <c r="F2417" s="469" t="s">
        <v>4456</v>
      </c>
      <c r="G2417" s="468">
        <v>2</v>
      </c>
      <c r="H2417" s="468">
        <v>1.5</v>
      </c>
      <c r="I2417" s="468">
        <v>0.6</v>
      </c>
      <c r="L2417" s="468">
        <v>37.817</v>
      </c>
      <c r="M2417" s="474">
        <f t="shared" si="132"/>
        <v>7511.4000000000005</v>
      </c>
      <c r="N2417" s="474">
        <f t="shared" si="133"/>
        <v>4506.84</v>
      </c>
      <c r="P2417" s="488">
        <v>0.6</v>
      </c>
      <c r="R2417" s="474">
        <v>6066.9</v>
      </c>
      <c r="S2417" s="474">
        <v>3640.14</v>
      </c>
      <c r="U2417" s="474">
        <v>6066.9</v>
      </c>
      <c r="V2417" s="474">
        <v>3640.14</v>
      </c>
      <c r="X2417" s="465">
        <v>5778</v>
      </c>
      <c r="Y2417" s="465">
        <v>3466.8</v>
      </c>
      <c r="AA2417" s="474">
        <v>5024.3500000000004</v>
      </c>
      <c r="AB2417" s="474">
        <v>3014.61</v>
      </c>
      <c r="AD2417" s="474">
        <v>4369</v>
      </c>
      <c r="AE2417" s="474">
        <v>2621.4</v>
      </c>
      <c r="AG2417" s="474">
        <v>3972</v>
      </c>
      <c r="AH2417" s="474">
        <v>2383.1999999999998</v>
      </c>
      <c r="AP2417" s="535"/>
    </row>
    <row r="2418" spans="1:42" ht="24" customHeight="1" outlineLevel="1" x14ac:dyDescent="0.25">
      <c r="A2418" s="493" t="s">
        <v>23154</v>
      </c>
      <c r="B2418" s="471" t="s">
        <v>23545</v>
      </c>
      <c r="C2418" s="469" t="s">
        <v>23757</v>
      </c>
      <c r="E2418" s="472" t="s">
        <v>23553</v>
      </c>
      <c r="F2418" s="469" t="s">
        <v>4456</v>
      </c>
      <c r="G2418" s="468">
        <v>2</v>
      </c>
      <c r="H2418" s="468">
        <v>1.5</v>
      </c>
      <c r="I2418" s="468">
        <v>0.6</v>
      </c>
      <c r="L2418" s="468">
        <v>37.817</v>
      </c>
      <c r="M2418" s="474">
        <f t="shared" si="132"/>
        <v>7511.4000000000005</v>
      </c>
      <c r="N2418" s="474">
        <f t="shared" si="133"/>
        <v>4506.84</v>
      </c>
      <c r="P2418" s="488">
        <v>0.6</v>
      </c>
      <c r="R2418" s="474">
        <v>6066.9</v>
      </c>
      <c r="S2418" s="474">
        <v>3640.14</v>
      </c>
      <c r="U2418" s="474">
        <v>6066.9</v>
      </c>
      <c r="V2418" s="474">
        <v>3640.14</v>
      </c>
      <c r="X2418" s="465">
        <v>5778</v>
      </c>
      <c r="Y2418" s="465">
        <v>3466.8</v>
      </c>
      <c r="AA2418" s="474">
        <v>5024.3500000000004</v>
      </c>
      <c r="AB2418" s="474">
        <v>3014.61</v>
      </c>
      <c r="AD2418" s="474">
        <v>4369</v>
      </c>
      <c r="AE2418" s="474">
        <v>2621.4</v>
      </c>
      <c r="AG2418" s="474">
        <v>3972</v>
      </c>
      <c r="AH2418" s="474">
        <v>2383.1999999999998</v>
      </c>
      <c r="AP2418" s="535"/>
    </row>
    <row r="2419" spans="1:42" ht="24" customHeight="1" outlineLevel="1" x14ac:dyDescent="0.25">
      <c r="A2419" s="493"/>
      <c r="B2419" s="471" t="s">
        <v>9105</v>
      </c>
      <c r="C2419" s="469" t="s">
        <v>4659</v>
      </c>
      <c r="E2419" s="472" t="s">
        <v>9106</v>
      </c>
      <c r="F2419" s="469" t="s">
        <v>4456</v>
      </c>
      <c r="G2419" s="468">
        <v>3.6</v>
      </c>
      <c r="H2419" s="468">
        <v>2.4</v>
      </c>
      <c r="I2419" s="468">
        <v>1.6</v>
      </c>
      <c r="L2419" s="468">
        <v>148.483</v>
      </c>
      <c r="M2419" s="474">
        <f t="shared" si="132"/>
        <v>23373.22</v>
      </c>
      <c r="N2419" s="474">
        <f t="shared" si="133"/>
        <v>12855.271000000002</v>
      </c>
      <c r="P2419" s="488">
        <v>0.55000000000000004</v>
      </c>
      <c r="R2419" s="474">
        <v>18878.37</v>
      </c>
      <c r="S2419" s="474">
        <v>9439.19</v>
      </c>
      <c r="U2419" s="474">
        <v>18878.37</v>
      </c>
      <c r="V2419" s="474">
        <v>9439.19</v>
      </c>
      <c r="X2419" s="465">
        <v>17979.400000000001</v>
      </c>
      <c r="Y2419" s="465">
        <v>8989.7000000000007</v>
      </c>
      <c r="AA2419" s="474">
        <v>15634.25</v>
      </c>
      <c r="AB2419" s="474">
        <f>AA2419/2</f>
        <v>7817.125</v>
      </c>
      <c r="AD2419" s="474">
        <v>13595</v>
      </c>
      <c r="AE2419" s="474">
        <v>6797.5</v>
      </c>
      <c r="AF2419" s="514" t="s">
        <v>24265</v>
      </c>
      <c r="AG2419" s="474">
        <v>12359</v>
      </c>
      <c r="AH2419" s="474">
        <v>6179.5</v>
      </c>
      <c r="AP2419" s="535"/>
    </row>
    <row r="2420" spans="1:42" ht="24" customHeight="1" outlineLevel="1" x14ac:dyDescent="0.25">
      <c r="A2420" s="493"/>
      <c r="B2420" s="471" t="s">
        <v>23554</v>
      </c>
      <c r="C2420" s="469" t="s">
        <v>4659</v>
      </c>
      <c r="E2420" s="472" t="s">
        <v>23556</v>
      </c>
      <c r="F2420" s="469" t="s">
        <v>4456</v>
      </c>
      <c r="G2420" s="468">
        <v>3.6</v>
      </c>
      <c r="H2420" s="468">
        <v>2.4</v>
      </c>
      <c r="I2420" s="468">
        <v>1.6</v>
      </c>
      <c r="L2420" s="468">
        <v>148.483</v>
      </c>
      <c r="M2420" s="474">
        <f t="shared" si="132"/>
        <v>23373.22</v>
      </c>
      <c r="N2420" s="474">
        <f t="shared" si="133"/>
        <v>12855.271000000002</v>
      </c>
      <c r="P2420" s="488">
        <v>0.55000000000000004</v>
      </c>
      <c r="R2420" s="474">
        <v>18878.37</v>
      </c>
      <c r="S2420" s="474">
        <v>9439.19</v>
      </c>
      <c r="U2420" s="474">
        <v>18878.37</v>
      </c>
      <c r="V2420" s="474">
        <v>9439.19</v>
      </c>
      <c r="X2420" s="465">
        <v>17979.400000000001</v>
      </c>
      <c r="Y2420" s="465">
        <v>8989.7000000000007</v>
      </c>
      <c r="AA2420" s="474">
        <v>15634.25</v>
      </c>
      <c r="AB2420" s="474">
        <f>AA2420/2</f>
        <v>7817.125</v>
      </c>
      <c r="AD2420" s="474">
        <v>13595</v>
      </c>
      <c r="AE2420" s="474">
        <v>6797.5</v>
      </c>
      <c r="AF2420" s="514" t="s">
        <v>24265</v>
      </c>
      <c r="AG2420" s="474">
        <v>12359</v>
      </c>
      <c r="AH2420" s="474">
        <v>6179.5</v>
      </c>
      <c r="AP2420" s="535"/>
    </row>
    <row r="2421" spans="1:42" ht="24" customHeight="1" outlineLevel="1" x14ac:dyDescent="0.25">
      <c r="A2421" s="493" t="s">
        <v>23154</v>
      </c>
      <c r="B2421" s="471" t="s">
        <v>23555</v>
      </c>
      <c r="C2421" s="469" t="s">
        <v>23756</v>
      </c>
      <c r="E2421" s="472" t="s">
        <v>23557</v>
      </c>
      <c r="F2421" s="469" t="s">
        <v>4456</v>
      </c>
      <c r="G2421" s="468">
        <v>3.6</v>
      </c>
      <c r="H2421" s="468">
        <v>2.4</v>
      </c>
      <c r="I2421" s="468">
        <v>1.6</v>
      </c>
      <c r="L2421" s="468">
        <v>148.483</v>
      </c>
      <c r="M2421" s="474">
        <f t="shared" si="132"/>
        <v>23373.22</v>
      </c>
      <c r="N2421" s="474">
        <f t="shared" si="133"/>
        <v>12855.271000000002</v>
      </c>
      <c r="P2421" s="488">
        <v>0.55000000000000004</v>
      </c>
      <c r="R2421" s="474">
        <v>18878.37</v>
      </c>
      <c r="S2421" s="474">
        <v>9439.19</v>
      </c>
      <c r="U2421" s="474">
        <v>18878.37</v>
      </c>
      <c r="V2421" s="474">
        <v>9439.19</v>
      </c>
      <c r="X2421" s="465">
        <v>17979.400000000001</v>
      </c>
      <c r="Y2421" s="465">
        <v>8989.7000000000007</v>
      </c>
      <c r="AA2421" s="474">
        <v>15634.25</v>
      </c>
      <c r="AB2421" s="474">
        <f>AA2421/2</f>
        <v>7817.125</v>
      </c>
      <c r="AD2421" s="474">
        <v>13595</v>
      </c>
      <c r="AE2421" s="474">
        <v>6797.5</v>
      </c>
      <c r="AF2421" s="514" t="s">
        <v>24265</v>
      </c>
      <c r="AG2421" s="474">
        <v>12359</v>
      </c>
      <c r="AH2421" s="474">
        <v>6179.5</v>
      </c>
      <c r="AP2421" s="535"/>
    </row>
    <row r="2422" spans="1:42" ht="24" customHeight="1" outlineLevel="1" x14ac:dyDescent="0.25">
      <c r="A2422" s="493"/>
      <c r="B2422" s="471" t="s">
        <v>4646</v>
      </c>
      <c r="C2422" s="469" t="s">
        <v>4662</v>
      </c>
      <c r="E2422" s="472" t="s">
        <v>4381</v>
      </c>
      <c r="F2422" s="469" t="s">
        <v>4456</v>
      </c>
      <c r="G2422" s="468">
        <v>2.25</v>
      </c>
      <c r="H2422" s="468">
        <v>0.95</v>
      </c>
      <c r="I2422" s="468">
        <v>0.95</v>
      </c>
      <c r="L2422" s="468">
        <v>27.766999999999999</v>
      </c>
      <c r="M2422" s="474">
        <f t="shared" si="132"/>
        <v>6111.95</v>
      </c>
      <c r="N2422" s="474">
        <f t="shared" si="133"/>
        <v>3667.1699999999996</v>
      </c>
      <c r="P2422" s="488">
        <v>0.6</v>
      </c>
      <c r="R2422" s="474">
        <v>4936.58</v>
      </c>
      <c r="S2422" s="474">
        <v>2961.95</v>
      </c>
      <c r="U2422" s="474">
        <v>4936.58</v>
      </c>
      <c r="V2422" s="474">
        <v>2961.95</v>
      </c>
      <c r="X2422" s="465">
        <v>4701.5</v>
      </c>
      <c r="Y2422" s="465">
        <v>2820.9</v>
      </c>
      <c r="AA2422" s="474">
        <v>4088.25</v>
      </c>
      <c r="AB2422" s="474">
        <v>2452.9499999999998</v>
      </c>
      <c r="AD2422" s="474">
        <v>3555</v>
      </c>
      <c r="AE2422" s="474">
        <v>2133</v>
      </c>
      <c r="AG2422" s="474">
        <v>3232</v>
      </c>
      <c r="AH2422" s="474">
        <v>1939.1999999999998</v>
      </c>
      <c r="AP2422" s="535"/>
    </row>
    <row r="2423" spans="1:42" ht="24" customHeight="1" outlineLevel="1" x14ac:dyDescent="0.25">
      <c r="A2423" s="493" t="s">
        <v>23154</v>
      </c>
      <c r="B2423" s="471" t="s">
        <v>23558</v>
      </c>
      <c r="C2423" s="469" t="s">
        <v>22616</v>
      </c>
      <c r="E2423" s="472" t="s">
        <v>23568</v>
      </c>
      <c r="F2423" s="469" t="s">
        <v>4456</v>
      </c>
      <c r="G2423" s="468">
        <v>2.25</v>
      </c>
      <c r="H2423" s="468">
        <v>0.95</v>
      </c>
      <c r="I2423" s="468">
        <v>0.95</v>
      </c>
      <c r="L2423" s="468">
        <v>27.766999999999999</v>
      </c>
      <c r="M2423" s="474">
        <f t="shared" si="132"/>
        <v>6111.95</v>
      </c>
      <c r="N2423" s="474">
        <f t="shared" si="133"/>
        <v>3667.1699999999996</v>
      </c>
      <c r="P2423" s="488">
        <v>0.6</v>
      </c>
      <c r="R2423" s="474">
        <v>4936.58</v>
      </c>
      <c r="S2423" s="474">
        <v>2961.95</v>
      </c>
      <c r="U2423" s="474">
        <v>4936.58</v>
      </c>
      <c r="V2423" s="474">
        <v>2961.95</v>
      </c>
      <c r="X2423" s="465">
        <v>4701.5</v>
      </c>
      <c r="Y2423" s="465">
        <v>2820.9</v>
      </c>
      <c r="AA2423" s="474">
        <v>4088.25</v>
      </c>
      <c r="AB2423" s="474">
        <v>2452.9499999999998</v>
      </c>
      <c r="AD2423" s="474">
        <v>3555</v>
      </c>
      <c r="AE2423" s="474">
        <v>2133</v>
      </c>
      <c r="AG2423" s="474">
        <v>3232</v>
      </c>
      <c r="AH2423" s="474">
        <v>1939.1999999999998</v>
      </c>
      <c r="AP2423" s="535"/>
    </row>
    <row r="2424" spans="1:42" ht="24" customHeight="1" outlineLevel="1" x14ac:dyDescent="0.25">
      <c r="A2424" s="493" t="s">
        <v>23154</v>
      </c>
      <c r="B2424" s="471" t="s">
        <v>23559</v>
      </c>
      <c r="C2424" s="469" t="s">
        <v>23756</v>
      </c>
      <c r="E2424" s="472" t="s">
        <v>23573</v>
      </c>
      <c r="F2424" s="469" t="s">
        <v>4456</v>
      </c>
      <c r="G2424" s="468">
        <v>2.25</v>
      </c>
      <c r="H2424" s="468">
        <v>0.95</v>
      </c>
      <c r="I2424" s="468">
        <v>0.95</v>
      </c>
      <c r="L2424" s="468">
        <v>27.766999999999999</v>
      </c>
      <c r="M2424" s="474">
        <f t="shared" si="132"/>
        <v>6111.95</v>
      </c>
      <c r="N2424" s="474">
        <f t="shared" si="133"/>
        <v>3667.1699999999996</v>
      </c>
      <c r="P2424" s="488">
        <v>0.6</v>
      </c>
      <c r="R2424" s="474">
        <v>4936.58</v>
      </c>
      <c r="S2424" s="474">
        <v>2961.95</v>
      </c>
      <c r="U2424" s="474">
        <v>4936.58</v>
      </c>
      <c r="V2424" s="474">
        <v>2961.95</v>
      </c>
      <c r="X2424" s="465">
        <v>4701.5</v>
      </c>
      <c r="Y2424" s="465">
        <v>2820.9</v>
      </c>
      <c r="AA2424" s="474">
        <v>4088.25</v>
      </c>
      <c r="AB2424" s="474">
        <v>2452.9499999999998</v>
      </c>
      <c r="AD2424" s="474">
        <v>3555</v>
      </c>
      <c r="AE2424" s="474">
        <v>2133</v>
      </c>
      <c r="AG2424" s="474">
        <v>3232</v>
      </c>
      <c r="AH2424" s="474">
        <v>1939.1999999999998</v>
      </c>
      <c r="AP2424" s="535"/>
    </row>
    <row r="2425" spans="1:42" ht="15.6" outlineLevel="1" x14ac:dyDescent="0.25">
      <c r="A2425" s="493"/>
      <c r="B2425" s="471" t="s">
        <v>4647</v>
      </c>
      <c r="C2425" s="469" t="s">
        <v>4662</v>
      </c>
      <c r="E2425" s="472" t="s">
        <v>4379</v>
      </c>
      <c r="F2425" s="469" t="s">
        <v>4456</v>
      </c>
      <c r="G2425" s="468">
        <v>2.4</v>
      </c>
      <c r="H2425" s="468">
        <v>0.92</v>
      </c>
      <c r="I2425" s="468">
        <v>0.92</v>
      </c>
      <c r="L2425" s="468">
        <v>25.082999999999998</v>
      </c>
      <c r="M2425" s="474">
        <f t="shared" si="132"/>
        <v>6393.92</v>
      </c>
      <c r="N2425" s="474">
        <f t="shared" si="133"/>
        <v>3836.3519999999999</v>
      </c>
      <c r="P2425" s="488">
        <v>0.6</v>
      </c>
      <c r="R2425" s="474">
        <v>5164.32</v>
      </c>
      <c r="S2425" s="474">
        <v>3098.55</v>
      </c>
      <c r="U2425" s="474">
        <v>5164.32</v>
      </c>
      <c r="V2425" s="474">
        <v>3098.55</v>
      </c>
      <c r="X2425" s="465">
        <v>4918.3999999999996</v>
      </c>
      <c r="Y2425" s="465">
        <v>2951</v>
      </c>
      <c r="AA2425" s="474">
        <v>4276.8500000000004</v>
      </c>
      <c r="AB2425" s="474">
        <v>2566.11</v>
      </c>
      <c r="AD2425" s="474">
        <v>3719</v>
      </c>
      <c r="AE2425" s="474">
        <v>2231.4</v>
      </c>
      <c r="AG2425" s="474">
        <v>3381</v>
      </c>
      <c r="AH2425" s="474">
        <v>2028.6</v>
      </c>
      <c r="AP2425" s="535"/>
    </row>
    <row r="2426" spans="1:42" ht="15.6" outlineLevel="1" x14ac:dyDescent="0.25">
      <c r="A2426" s="493" t="s">
        <v>23154</v>
      </c>
      <c r="B2426" s="471" t="s">
        <v>23560</v>
      </c>
      <c r="C2426" s="469" t="s">
        <v>22616</v>
      </c>
      <c r="E2426" s="472" t="s">
        <v>23569</v>
      </c>
      <c r="F2426" s="469" t="s">
        <v>4456</v>
      </c>
      <c r="G2426" s="468">
        <v>2.4</v>
      </c>
      <c r="H2426" s="468">
        <v>0.92</v>
      </c>
      <c r="I2426" s="468">
        <v>0.92</v>
      </c>
      <c r="L2426" s="468">
        <v>25.082999999999998</v>
      </c>
      <c r="M2426" s="474">
        <f t="shared" si="132"/>
        <v>6393.92</v>
      </c>
      <c r="N2426" s="474">
        <f t="shared" si="133"/>
        <v>3836.3519999999999</v>
      </c>
      <c r="P2426" s="488">
        <v>0.6</v>
      </c>
      <c r="R2426" s="474">
        <v>5164.32</v>
      </c>
      <c r="S2426" s="474">
        <v>3098.55</v>
      </c>
      <c r="U2426" s="474">
        <v>5164.32</v>
      </c>
      <c r="V2426" s="474">
        <v>3098.55</v>
      </c>
      <c r="X2426" s="465">
        <v>4918.3999999999996</v>
      </c>
      <c r="Y2426" s="465">
        <v>2951</v>
      </c>
      <c r="AA2426" s="474">
        <v>4276.8500000000004</v>
      </c>
      <c r="AB2426" s="474">
        <v>2566.11</v>
      </c>
      <c r="AD2426" s="474">
        <v>3719</v>
      </c>
      <c r="AE2426" s="474">
        <v>2231.4</v>
      </c>
      <c r="AG2426" s="474">
        <v>3381</v>
      </c>
      <c r="AH2426" s="474">
        <v>2028.6</v>
      </c>
      <c r="AP2426" s="535"/>
    </row>
    <row r="2427" spans="1:42" ht="15.6" outlineLevel="1" x14ac:dyDescent="0.25">
      <c r="A2427" s="493" t="s">
        <v>23154</v>
      </c>
      <c r="B2427" s="471" t="s">
        <v>23561</v>
      </c>
      <c r="C2427" s="469" t="s">
        <v>23756</v>
      </c>
      <c r="E2427" s="472" t="s">
        <v>23574</v>
      </c>
      <c r="F2427" s="469" t="s">
        <v>4456</v>
      </c>
      <c r="G2427" s="468">
        <v>2.4</v>
      </c>
      <c r="H2427" s="468">
        <v>0.92</v>
      </c>
      <c r="I2427" s="468">
        <v>0.92</v>
      </c>
      <c r="L2427" s="468">
        <v>25.082999999999998</v>
      </c>
      <c r="M2427" s="474">
        <f t="shared" si="132"/>
        <v>6393.92</v>
      </c>
      <c r="N2427" s="474">
        <f t="shared" si="133"/>
        <v>3836.3519999999999</v>
      </c>
      <c r="P2427" s="488">
        <v>0.6</v>
      </c>
      <c r="R2427" s="474">
        <v>5164.32</v>
      </c>
      <c r="S2427" s="474">
        <v>3098.55</v>
      </c>
      <c r="U2427" s="474">
        <v>5164.32</v>
      </c>
      <c r="V2427" s="474">
        <v>3098.55</v>
      </c>
      <c r="X2427" s="465">
        <v>4918.3999999999996</v>
      </c>
      <c r="Y2427" s="465">
        <v>2951</v>
      </c>
      <c r="AA2427" s="474">
        <v>4276.8500000000004</v>
      </c>
      <c r="AB2427" s="474">
        <v>2566.11</v>
      </c>
      <c r="AD2427" s="474">
        <v>3719</v>
      </c>
      <c r="AE2427" s="474">
        <v>2231.4</v>
      </c>
      <c r="AG2427" s="474">
        <v>3381</v>
      </c>
      <c r="AH2427" s="474">
        <v>2028.6</v>
      </c>
      <c r="AP2427" s="535"/>
    </row>
    <row r="2428" spans="1:42" ht="24" customHeight="1" outlineLevel="1" x14ac:dyDescent="0.25">
      <c r="A2428" s="493"/>
      <c r="B2428" s="471" t="s">
        <v>4648</v>
      </c>
      <c r="C2428" s="469" t="s">
        <v>4662</v>
      </c>
      <c r="E2428" s="472" t="s">
        <v>4380</v>
      </c>
      <c r="F2428" s="469" t="s">
        <v>4456</v>
      </c>
      <c r="G2428" s="468">
        <v>2.25</v>
      </c>
      <c r="H2428" s="468">
        <v>0.8</v>
      </c>
      <c r="I2428" s="468">
        <v>0.8</v>
      </c>
      <c r="L2428" s="468">
        <v>20.166666666666668</v>
      </c>
      <c r="M2428" s="474">
        <f t="shared" si="132"/>
        <v>4710.8099999999995</v>
      </c>
      <c r="N2428" s="474">
        <f t="shared" si="133"/>
        <v>2826.4859999999994</v>
      </c>
      <c r="P2428" s="488">
        <v>0.6</v>
      </c>
      <c r="R2428" s="474">
        <v>3804.89</v>
      </c>
      <c r="S2428" s="474">
        <v>2282.91</v>
      </c>
      <c r="U2428" s="474">
        <v>3804.89</v>
      </c>
      <c r="V2428" s="474">
        <v>2282.91</v>
      </c>
      <c r="X2428" s="465">
        <v>3623.7</v>
      </c>
      <c r="Y2428" s="465">
        <v>2174.1999999999998</v>
      </c>
      <c r="AA2428" s="474">
        <v>3151</v>
      </c>
      <c r="AB2428" s="474">
        <v>1890.6</v>
      </c>
      <c r="AD2428" s="474">
        <v>2740</v>
      </c>
      <c r="AE2428" s="474">
        <v>1644</v>
      </c>
      <c r="AG2428" s="474">
        <v>2491</v>
      </c>
      <c r="AH2428" s="474">
        <v>1494.6</v>
      </c>
      <c r="AP2428" s="535"/>
    </row>
    <row r="2429" spans="1:42" ht="24" customHeight="1" outlineLevel="1" x14ac:dyDescent="0.25">
      <c r="A2429" s="493" t="s">
        <v>23154</v>
      </c>
      <c r="B2429" s="471" t="s">
        <v>23562</v>
      </c>
      <c r="C2429" s="469" t="s">
        <v>22616</v>
      </c>
      <c r="E2429" s="472" t="s">
        <v>23570</v>
      </c>
      <c r="F2429" s="469" t="s">
        <v>4456</v>
      </c>
      <c r="G2429" s="468">
        <v>2.25</v>
      </c>
      <c r="H2429" s="468">
        <v>0.8</v>
      </c>
      <c r="I2429" s="468">
        <v>0.8</v>
      </c>
      <c r="L2429" s="468">
        <v>20.166666666666668</v>
      </c>
      <c r="M2429" s="474">
        <f t="shared" si="132"/>
        <v>4710.8099999999995</v>
      </c>
      <c r="N2429" s="474">
        <f t="shared" si="133"/>
        <v>2826.4859999999994</v>
      </c>
      <c r="P2429" s="488">
        <v>0.6</v>
      </c>
      <c r="R2429" s="474">
        <v>3804.89</v>
      </c>
      <c r="S2429" s="474">
        <v>2282.91</v>
      </c>
      <c r="U2429" s="474">
        <v>3804.89</v>
      </c>
      <c r="V2429" s="474">
        <v>2282.91</v>
      </c>
      <c r="X2429" s="465">
        <v>3623.7</v>
      </c>
      <c r="Y2429" s="465">
        <v>2174.1999999999998</v>
      </c>
      <c r="AA2429" s="474">
        <v>3151</v>
      </c>
      <c r="AB2429" s="474">
        <v>1890.6</v>
      </c>
      <c r="AD2429" s="474">
        <v>2740</v>
      </c>
      <c r="AE2429" s="474">
        <v>1644</v>
      </c>
      <c r="AG2429" s="474">
        <v>2491</v>
      </c>
      <c r="AH2429" s="474">
        <v>1494.6</v>
      </c>
      <c r="AP2429" s="535"/>
    </row>
    <row r="2430" spans="1:42" ht="24" customHeight="1" outlineLevel="1" x14ac:dyDescent="0.25">
      <c r="A2430" s="493" t="s">
        <v>23154</v>
      </c>
      <c r="B2430" s="471" t="s">
        <v>23563</v>
      </c>
      <c r="C2430" s="469" t="s">
        <v>23756</v>
      </c>
      <c r="E2430" s="472" t="s">
        <v>23575</v>
      </c>
      <c r="F2430" s="469" t="s">
        <v>4456</v>
      </c>
      <c r="G2430" s="468">
        <v>2.25</v>
      </c>
      <c r="H2430" s="468">
        <v>0.8</v>
      </c>
      <c r="I2430" s="468">
        <v>0.8</v>
      </c>
      <c r="L2430" s="468">
        <v>20.166666666666668</v>
      </c>
      <c r="M2430" s="474">
        <f t="shared" si="132"/>
        <v>4710.8099999999995</v>
      </c>
      <c r="N2430" s="474">
        <f t="shared" si="133"/>
        <v>2826.4859999999994</v>
      </c>
      <c r="P2430" s="488">
        <v>0.6</v>
      </c>
      <c r="R2430" s="474">
        <v>3804.89</v>
      </c>
      <c r="S2430" s="474">
        <v>2282.91</v>
      </c>
      <c r="U2430" s="474">
        <v>3804.89</v>
      </c>
      <c r="V2430" s="474">
        <v>2282.91</v>
      </c>
      <c r="X2430" s="465">
        <v>3623.7</v>
      </c>
      <c r="Y2430" s="465">
        <v>2174.1999999999998</v>
      </c>
      <c r="AA2430" s="474">
        <v>3151</v>
      </c>
      <c r="AB2430" s="474">
        <v>1890.6</v>
      </c>
      <c r="AD2430" s="474">
        <v>2740</v>
      </c>
      <c r="AE2430" s="474">
        <v>1644</v>
      </c>
      <c r="AG2430" s="474">
        <v>2491</v>
      </c>
      <c r="AH2430" s="474">
        <v>1494.6</v>
      </c>
      <c r="AP2430" s="535"/>
    </row>
    <row r="2431" spans="1:42" ht="24" customHeight="1" outlineLevel="1" x14ac:dyDescent="0.25">
      <c r="A2431" s="493"/>
      <c r="B2431" s="471" t="s">
        <v>4649</v>
      </c>
      <c r="C2431" s="469" t="s">
        <v>4662</v>
      </c>
      <c r="E2431" s="472" t="s">
        <v>4389</v>
      </c>
      <c r="F2431" s="469" t="s">
        <v>4456</v>
      </c>
      <c r="G2431" s="468">
        <v>2.35</v>
      </c>
      <c r="H2431" s="468">
        <v>0.92</v>
      </c>
      <c r="I2431" s="468">
        <v>0.92</v>
      </c>
      <c r="L2431" s="468">
        <v>35.966666666666669</v>
      </c>
      <c r="M2431" s="474">
        <f t="shared" si="132"/>
        <v>7886.1900000000005</v>
      </c>
      <c r="N2431" s="474">
        <f t="shared" si="133"/>
        <v>4731.7139999999999</v>
      </c>
      <c r="P2431" s="488">
        <v>0.6</v>
      </c>
      <c r="R2431" s="474">
        <v>6369.62</v>
      </c>
      <c r="S2431" s="474">
        <v>3821.79</v>
      </c>
      <c r="U2431" s="474">
        <v>6369.62</v>
      </c>
      <c r="V2431" s="474">
        <v>3821.79</v>
      </c>
      <c r="X2431" s="465">
        <v>6066.3</v>
      </c>
      <c r="Y2431" s="465">
        <v>3639.8</v>
      </c>
      <c r="AA2431" s="474">
        <v>5275.05</v>
      </c>
      <c r="AB2431" s="474">
        <v>3165.03</v>
      </c>
      <c r="AD2431" s="474">
        <v>4587</v>
      </c>
      <c r="AE2431" s="474">
        <v>2752.2</v>
      </c>
      <c r="AG2431" s="474">
        <v>4170</v>
      </c>
      <c r="AH2431" s="474">
        <v>2502</v>
      </c>
      <c r="AP2431" s="535"/>
    </row>
    <row r="2432" spans="1:42" ht="24" customHeight="1" outlineLevel="1" x14ac:dyDescent="0.25">
      <c r="A2432" s="493" t="s">
        <v>23154</v>
      </c>
      <c r="B2432" s="471" t="s">
        <v>23564</v>
      </c>
      <c r="C2432" s="469" t="s">
        <v>22616</v>
      </c>
      <c r="E2432" s="472" t="s">
        <v>23571</v>
      </c>
      <c r="F2432" s="469" t="s">
        <v>4456</v>
      </c>
      <c r="G2432" s="468">
        <v>2.35</v>
      </c>
      <c r="H2432" s="468">
        <v>0.92</v>
      </c>
      <c r="I2432" s="468">
        <v>0.92</v>
      </c>
      <c r="L2432" s="468">
        <v>35.966666666666669</v>
      </c>
      <c r="M2432" s="474">
        <f t="shared" ref="M2432:M2495" si="134">X2432*$O$3</f>
        <v>7886.1900000000005</v>
      </c>
      <c r="N2432" s="474">
        <f t="shared" ref="N2432:N2495" si="135">M2432*P2432</f>
        <v>4731.7139999999999</v>
      </c>
      <c r="P2432" s="488">
        <v>0.6</v>
      </c>
      <c r="R2432" s="474">
        <v>6369.62</v>
      </c>
      <c r="S2432" s="474">
        <v>3821.79</v>
      </c>
      <c r="U2432" s="474">
        <v>6369.62</v>
      </c>
      <c r="V2432" s="474">
        <v>3821.79</v>
      </c>
      <c r="X2432" s="465">
        <v>6066.3</v>
      </c>
      <c r="Y2432" s="465">
        <v>3639.8</v>
      </c>
      <c r="AA2432" s="474">
        <v>5275.05</v>
      </c>
      <c r="AB2432" s="474">
        <v>3165.03</v>
      </c>
      <c r="AD2432" s="474">
        <v>4587</v>
      </c>
      <c r="AE2432" s="474">
        <v>2752.2</v>
      </c>
      <c r="AG2432" s="474">
        <v>4170</v>
      </c>
      <c r="AH2432" s="474">
        <v>2502</v>
      </c>
      <c r="AP2432" s="535"/>
    </row>
    <row r="2433" spans="1:42" ht="24" customHeight="1" outlineLevel="1" x14ac:dyDescent="0.25">
      <c r="A2433" s="493" t="s">
        <v>23154</v>
      </c>
      <c r="B2433" s="471" t="s">
        <v>23565</v>
      </c>
      <c r="C2433" s="469" t="s">
        <v>23756</v>
      </c>
      <c r="E2433" s="472" t="s">
        <v>23576</v>
      </c>
      <c r="F2433" s="469" t="s">
        <v>4456</v>
      </c>
      <c r="G2433" s="468">
        <v>2.35</v>
      </c>
      <c r="H2433" s="468">
        <v>0.92</v>
      </c>
      <c r="I2433" s="468">
        <v>0.92</v>
      </c>
      <c r="L2433" s="468">
        <v>35.966666666666669</v>
      </c>
      <c r="M2433" s="474">
        <f t="shared" si="134"/>
        <v>7886.1900000000005</v>
      </c>
      <c r="N2433" s="474">
        <f t="shared" si="135"/>
        <v>4731.7139999999999</v>
      </c>
      <c r="P2433" s="488">
        <v>0.6</v>
      </c>
      <c r="R2433" s="474">
        <v>6369.62</v>
      </c>
      <c r="S2433" s="474">
        <v>3821.79</v>
      </c>
      <c r="U2433" s="474">
        <v>6369.62</v>
      </c>
      <c r="V2433" s="474">
        <v>3821.79</v>
      </c>
      <c r="X2433" s="465">
        <v>6066.3</v>
      </c>
      <c r="Y2433" s="465">
        <v>3639.8</v>
      </c>
      <c r="AA2433" s="474">
        <v>5275.05</v>
      </c>
      <c r="AB2433" s="474">
        <v>3165.03</v>
      </c>
      <c r="AD2433" s="474">
        <v>4587</v>
      </c>
      <c r="AE2433" s="474">
        <v>2752.2</v>
      </c>
      <c r="AG2433" s="474">
        <v>4170</v>
      </c>
      <c r="AH2433" s="474">
        <v>2502</v>
      </c>
      <c r="AP2433" s="535"/>
    </row>
    <row r="2434" spans="1:42" ht="24" customHeight="1" outlineLevel="1" x14ac:dyDescent="0.25">
      <c r="A2434" s="493"/>
      <c r="B2434" s="471" t="s">
        <v>4650</v>
      </c>
      <c r="C2434" s="469" t="s">
        <v>4662</v>
      </c>
      <c r="E2434" s="472" t="s">
        <v>4388</v>
      </c>
      <c r="F2434" s="469" t="s">
        <v>4456</v>
      </c>
      <c r="G2434" s="468">
        <v>2.2000000000000002</v>
      </c>
      <c r="H2434" s="468">
        <v>1.25</v>
      </c>
      <c r="I2434" s="468">
        <v>1</v>
      </c>
      <c r="L2434" s="468">
        <v>39.266666666666666</v>
      </c>
      <c r="M2434" s="474">
        <f t="shared" si="134"/>
        <v>8690.76</v>
      </c>
      <c r="N2434" s="474">
        <f t="shared" si="135"/>
        <v>5214.4560000000001</v>
      </c>
      <c r="P2434" s="488">
        <v>0.6</v>
      </c>
      <c r="R2434" s="474">
        <v>7019.46</v>
      </c>
      <c r="S2434" s="474">
        <v>4211.66</v>
      </c>
      <c r="U2434" s="474">
        <v>7019.46</v>
      </c>
      <c r="V2434" s="474">
        <v>4211.66</v>
      </c>
      <c r="X2434" s="465">
        <v>6685.2</v>
      </c>
      <c r="Y2434" s="465">
        <v>4011.1</v>
      </c>
      <c r="AA2434" s="474">
        <v>5813.25</v>
      </c>
      <c r="AB2434" s="474">
        <v>3487.95</v>
      </c>
      <c r="AD2434" s="474">
        <v>5055</v>
      </c>
      <c r="AE2434" s="474">
        <v>3033</v>
      </c>
      <c r="AG2434" s="474">
        <v>4595</v>
      </c>
      <c r="AH2434" s="474">
        <v>2757</v>
      </c>
      <c r="AP2434" s="535"/>
    </row>
    <row r="2435" spans="1:42" ht="24" customHeight="1" outlineLevel="1" x14ac:dyDescent="0.25">
      <c r="A2435" s="493" t="s">
        <v>23154</v>
      </c>
      <c r="B2435" s="471" t="s">
        <v>23566</v>
      </c>
      <c r="C2435" s="469" t="s">
        <v>22616</v>
      </c>
      <c r="E2435" s="472" t="s">
        <v>23572</v>
      </c>
      <c r="F2435" s="469" t="s">
        <v>4456</v>
      </c>
      <c r="G2435" s="468">
        <v>2.2000000000000002</v>
      </c>
      <c r="H2435" s="468">
        <v>1.25</v>
      </c>
      <c r="I2435" s="468">
        <v>1</v>
      </c>
      <c r="L2435" s="468">
        <v>39.266666666666666</v>
      </c>
      <c r="M2435" s="474">
        <f t="shared" si="134"/>
        <v>8690.76</v>
      </c>
      <c r="N2435" s="474">
        <f t="shared" si="135"/>
        <v>5214.4560000000001</v>
      </c>
      <c r="P2435" s="488">
        <v>0.6</v>
      </c>
      <c r="R2435" s="474">
        <v>7019.46</v>
      </c>
      <c r="S2435" s="474">
        <v>4211.66</v>
      </c>
      <c r="U2435" s="474">
        <v>7019.46</v>
      </c>
      <c r="V2435" s="474">
        <v>4211.66</v>
      </c>
      <c r="X2435" s="465">
        <v>6685.2</v>
      </c>
      <c r="Y2435" s="465">
        <v>4011.1</v>
      </c>
      <c r="AA2435" s="474">
        <v>5813.25</v>
      </c>
      <c r="AB2435" s="474">
        <v>3487.95</v>
      </c>
      <c r="AD2435" s="474">
        <v>5055</v>
      </c>
      <c r="AE2435" s="474">
        <v>3033</v>
      </c>
      <c r="AG2435" s="474">
        <v>4595</v>
      </c>
      <c r="AH2435" s="474">
        <v>2757</v>
      </c>
      <c r="AP2435" s="535"/>
    </row>
    <row r="2436" spans="1:42" ht="24" customHeight="1" outlineLevel="1" x14ac:dyDescent="0.25">
      <c r="A2436" s="493" t="s">
        <v>23154</v>
      </c>
      <c r="B2436" s="471" t="s">
        <v>23567</v>
      </c>
      <c r="C2436" s="469" t="s">
        <v>23756</v>
      </c>
      <c r="E2436" s="472" t="s">
        <v>23577</v>
      </c>
      <c r="F2436" s="469" t="s">
        <v>4456</v>
      </c>
      <c r="G2436" s="468">
        <v>2.2000000000000002</v>
      </c>
      <c r="H2436" s="468">
        <v>1.25</v>
      </c>
      <c r="I2436" s="468">
        <v>1</v>
      </c>
      <c r="L2436" s="468">
        <v>39.266666666666666</v>
      </c>
      <c r="M2436" s="474">
        <f t="shared" si="134"/>
        <v>8690.76</v>
      </c>
      <c r="N2436" s="474">
        <f t="shared" si="135"/>
        <v>5214.4560000000001</v>
      </c>
      <c r="P2436" s="488">
        <v>0.6</v>
      </c>
      <c r="R2436" s="474">
        <v>7019.46</v>
      </c>
      <c r="S2436" s="474">
        <v>4211.66</v>
      </c>
      <c r="U2436" s="474">
        <v>7019.46</v>
      </c>
      <c r="V2436" s="474">
        <v>4211.66</v>
      </c>
      <c r="X2436" s="465">
        <v>6685.2</v>
      </c>
      <c r="Y2436" s="465">
        <v>4011.1</v>
      </c>
      <c r="AA2436" s="474">
        <v>5813.25</v>
      </c>
      <c r="AB2436" s="474">
        <v>3487.95</v>
      </c>
      <c r="AD2436" s="474">
        <v>5055</v>
      </c>
      <c r="AE2436" s="474">
        <v>3033</v>
      </c>
      <c r="AG2436" s="474">
        <v>4595</v>
      </c>
      <c r="AH2436" s="474">
        <v>2757</v>
      </c>
      <c r="AP2436" s="535"/>
    </row>
    <row r="2437" spans="1:42" ht="24" customHeight="1" outlineLevel="1" x14ac:dyDescent="0.25">
      <c r="A2437" s="493"/>
      <c r="B2437" s="471" t="s">
        <v>1416</v>
      </c>
      <c r="C2437" s="469" t="s">
        <v>4662</v>
      </c>
      <c r="E2437" s="472" t="s">
        <v>4373</v>
      </c>
      <c r="F2437" s="469" t="s">
        <v>4456</v>
      </c>
      <c r="G2437" s="468">
        <v>1</v>
      </c>
      <c r="H2437" s="468">
        <v>0.95</v>
      </c>
      <c r="I2437" s="468">
        <v>0.95</v>
      </c>
      <c r="L2437" s="468">
        <v>14.716666666666667</v>
      </c>
      <c r="M2437" s="474">
        <f t="shared" si="134"/>
        <v>3123.9</v>
      </c>
      <c r="N2437" s="474">
        <f t="shared" si="135"/>
        <v>1874.34</v>
      </c>
      <c r="P2437" s="488">
        <v>0.6</v>
      </c>
      <c r="R2437" s="474">
        <v>2523.15</v>
      </c>
      <c r="S2437" s="474">
        <v>1513.89</v>
      </c>
      <c r="U2437" s="474">
        <v>2523.15</v>
      </c>
      <c r="V2437" s="474">
        <v>1513.89</v>
      </c>
      <c r="X2437" s="465">
        <v>2403</v>
      </c>
      <c r="Y2437" s="465">
        <v>1441.8</v>
      </c>
      <c r="AA2437" s="474">
        <v>2089.5500000000002</v>
      </c>
      <c r="AB2437" s="474">
        <v>1253.73</v>
      </c>
      <c r="AD2437" s="474">
        <v>1817</v>
      </c>
      <c r="AE2437" s="474">
        <v>1090.2</v>
      </c>
      <c r="AG2437" s="474">
        <v>1652</v>
      </c>
      <c r="AH2437" s="474">
        <v>991.19999999999993</v>
      </c>
      <c r="AP2437" s="535"/>
    </row>
    <row r="2438" spans="1:42" ht="24" customHeight="1" outlineLevel="1" x14ac:dyDescent="0.25">
      <c r="A2438" s="493" t="s">
        <v>23154</v>
      </c>
      <c r="B2438" s="471" t="s">
        <v>23578</v>
      </c>
      <c r="C2438" s="469" t="s">
        <v>22616</v>
      </c>
      <c r="E2438" s="472" t="s">
        <v>23592</v>
      </c>
      <c r="F2438" s="469" t="s">
        <v>4456</v>
      </c>
      <c r="G2438" s="468">
        <v>1</v>
      </c>
      <c r="H2438" s="468">
        <v>0.95</v>
      </c>
      <c r="I2438" s="468">
        <v>0.95</v>
      </c>
      <c r="L2438" s="468">
        <v>14.716666666666667</v>
      </c>
      <c r="M2438" s="474">
        <f t="shared" si="134"/>
        <v>3123.9</v>
      </c>
      <c r="N2438" s="474">
        <f t="shared" si="135"/>
        <v>1874.34</v>
      </c>
      <c r="P2438" s="488">
        <v>0.6</v>
      </c>
      <c r="R2438" s="474">
        <v>2523.15</v>
      </c>
      <c r="S2438" s="474">
        <v>1513.89</v>
      </c>
      <c r="U2438" s="474">
        <v>2523.15</v>
      </c>
      <c r="V2438" s="474">
        <v>1513.89</v>
      </c>
      <c r="X2438" s="465">
        <v>2403</v>
      </c>
      <c r="Y2438" s="465">
        <v>1441.8</v>
      </c>
      <c r="AA2438" s="474">
        <v>2089.5500000000002</v>
      </c>
      <c r="AB2438" s="474">
        <v>1253.73</v>
      </c>
      <c r="AD2438" s="474">
        <v>1817</v>
      </c>
      <c r="AE2438" s="474">
        <v>1090.2</v>
      </c>
      <c r="AG2438" s="474">
        <v>1652</v>
      </c>
      <c r="AH2438" s="474">
        <v>991.19999999999993</v>
      </c>
      <c r="AP2438" s="535"/>
    </row>
    <row r="2439" spans="1:42" ht="24" customHeight="1" outlineLevel="1" x14ac:dyDescent="0.25">
      <c r="A2439" s="493" t="s">
        <v>23154</v>
      </c>
      <c r="B2439" s="471" t="s">
        <v>23579</v>
      </c>
      <c r="C2439" s="469" t="s">
        <v>23756</v>
      </c>
      <c r="E2439" s="472" t="s">
        <v>23595</v>
      </c>
      <c r="F2439" s="469" t="s">
        <v>4456</v>
      </c>
      <c r="G2439" s="468">
        <v>1</v>
      </c>
      <c r="H2439" s="468">
        <v>0.95</v>
      </c>
      <c r="I2439" s="468">
        <v>0.95</v>
      </c>
      <c r="L2439" s="468">
        <v>14.716666666666667</v>
      </c>
      <c r="M2439" s="474">
        <f t="shared" si="134"/>
        <v>3123.9</v>
      </c>
      <c r="N2439" s="474">
        <f t="shared" si="135"/>
        <v>1874.34</v>
      </c>
      <c r="P2439" s="488">
        <v>0.6</v>
      </c>
      <c r="R2439" s="474">
        <v>2523.15</v>
      </c>
      <c r="S2439" s="474">
        <v>1513.89</v>
      </c>
      <c r="U2439" s="474">
        <v>2523.15</v>
      </c>
      <c r="V2439" s="474">
        <v>1513.89</v>
      </c>
      <c r="X2439" s="465">
        <v>2403</v>
      </c>
      <c r="Y2439" s="465">
        <v>1441.8</v>
      </c>
      <c r="AA2439" s="474">
        <v>2089.5500000000002</v>
      </c>
      <c r="AB2439" s="474">
        <v>1253.73</v>
      </c>
      <c r="AD2439" s="474">
        <v>1817</v>
      </c>
      <c r="AE2439" s="474">
        <v>1090.2</v>
      </c>
      <c r="AG2439" s="474">
        <v>1652</v>
      </c>
      <c r="AH2439" s="474">
        <v>991.19999999999993</v>
      </c>
      <c r="AP2439" s="535"/>
    </row>
    <row r="2440" spans="1:42" ht="24" customHeight="1" outlineLevel="1" x14ac:dyDescent="0.25">
      <c r="A2440" s="493"/>
      <c r="B2440" s="471" t="s">
        <v>4326</v>
      </c>
      <c r="C2440" s="469" t="s">
        <v>4662</v>
      </c>
      <c r="E2440" s="472" t="s">
        <v>4373</v>
      </c>
      <c r="F2440" s="469" t="s">
        <v>4456</v>
      </c>
      <c r="G2440" s="468">
        <v>1.7</v>
      </c>
      <c r="H2440" s="468">
        <v>1.3</v>
      </c>
      <c r="I2440" s="468">
        <v>1.1000000000000001</v>
      </c>
      <c r="L2440" s="468">
        <v>37.116666666666667</v>
      </c>
      <c r="M2440" s="474">
        <f t="shared" si="134"/>
        <v>7511.4000000000005</v>
      </c>
      <c r="N2440" s="474">
        <f t="shared" si="135"/>
        <v>4506.84</v>
      </c>
      <c r="P2440" s="488">
        <v>0.6</v>
      </c>
      <c r="R2440" s="474">
        <v>6066.9</v>
      </c>
      <c r="S2440" s="474">
        <v>3640.14</v>
      </c>
      <c r="U2440" s="474">
        <v>6066.9</v>
      </c>
      <c r="V2440" s="474">
        <v>3640.14</v>
      </c>
      <c r="X2440" s="465">
        <v>5778</v>
      </c>
      <c r="Y2440" s="465">
        <v>3466.8</v>
      </c>
      <c r="AA2440" s="474">
        <v>5024.3500000000004</v>
      </c>
      <c r="AB2440" s="474">
        <v>3014.61</v>
      </c>
      <c r="AD2440" s="474">
        <v>4369</v>
      </c>
      <c r="AE2440" s="474">
        <v>2621.4</v>
      </c>
      <c r="AG2440" s="474">
        <v>3972</v>
      </c>
      <c r="AH2440" s="474">
        <v>2383.1999999999998</v>
      </c>
      <c r="AP2440" s="535"/>
    </row>
    <row r="2441" spans="1:42" ht="24" customHeight="1" outlineLevel="1" x14ac:dyDescent="0.25">
      <c r="A2441" s="493" t="s">
        <v>23154</v>
      </c>
      <c r="B2441" s="471" t="s">
        <v>23580</v>
      </c>
      <c r="C2441" s="469" t="s">
        <v>22616</v>
      </c>
      <c r="E2441" s="472" t="s">
        <v>23592</v>
      </c>
      <c r="F2441" s="469" t="s">
        <v>4456</v>
      </c>
      <c r="G2441" s="468">
        <v>1.7</v>
      </c>
      <c r="H2441" s="468">
        <v>1.3</v>
      </c>
      <c r="I2441" s="468">
        <v>1.1000000000000001</v>
      </c>
      <c r="L2441" s="468">
        <v>37.116666666666667</v>
      </c>
      <c r="M2441" s="474">
        <f t="shared" si="134"/>
        <v>7511.4000000000005</v>
      </c>
      <c r="N2441" s="474">
        <f t="shared" si="135"/>
        <v>4506.84</v>
      </c>
      <c r="P2441" s="488">
        <v>0.6</v>
      </c>
      <c r="R2441" s="474">
        <v>6066.9</v>
      </c>
      <c r="S2441" s="474">
        <v>3640.14</v>
      </c>
      <c r="U2441" s="474">
        <v>6066.9</v>
      </c>
      <c r="V2441" s="474">
        <v>3640.14</v>
      </c>
      <c r="X2441" s="465">
        <v>5778</v>
      </c>
      <c r="Y2441" s="465">
        <v>3466.8</v>
      </c>
      <c r="AA2441" s="474">
        <v>5024.3500000000004</v>
      </c>
      <c r="AB2441" s="474">
        <v>3014.61</v>
      </c>
      <c r="AD2441" s="474">
        <v>4369</v>
      </c>
      <c r="AE2441" s="474">
        <v>2621.4</v>
      </c>
      <c r="AG2441" s="474">
        <v>3972</v>
      </c>
      <c r="AH2441" s="474">
        <v>2383.1999999999998</v>
      </c>
      <c r="AP2441" s="535"/>
    </row>
    <row r="2442" spans="1:42" ht="24" customHeight="1" outlineLevel="1" x14ac:dyDescent="0.25">
      <c r="A2442" s="493" t="s">
        <v>23154</v>
      </c>
      <c r="B2442" s="471" t="s">
        <v>23581</v>
      </c>
      <c r="C2442" s="469" t="s">
        <v>23756</v>
      </c>
      <c r="E2442" s="472" t="s">
        <v>23595</v>
      </c>
      <c r="F2442" s="469" t="s">
        <v>4456</v>
      </c>
      <c r="G2442" s="468">
        <v>1.7</v>
      </c>
      <c r="H2442" s="468">
        <v>1.3</v>
      </c>
      <c r="I2442" s="468">
        <v>1.1000000000000001</v>
      </c>
      <c r="L2442" s="468">
        <v>37.116666666666667</v>
      </c>
      <c r="M2442" s="474">
        <f t="shared" si="134"/>
        <v>7511.4000000000005</v>
      </c>
      <c r="N2442" s="474">
        <f t="shared" si="135"/>
        <v>4506.84</v>
      </c>
      <c r="P2442" s="488">
        <v>0.6</v>
      </c>
      <c r="R2442" s="474">
        <v>6066.9</v>
      </c>
      <c r="S2442" s="474">
        <v>3640.14</v>
      </c>
      <c r="U2442" s="474">
        <v>6066.9</v>
      </c>
      <c r="V2442" s="474">
        <v>3640.14</v>
      </c>
      <c r="X2442" s="465">
        <v>5778</v>
      </c>
      <c r="Y2442" s="465">
        <v>3466.8</v>
      </c>
      <c r="AA2442" s="474">
        <v>5024.3500000000004</v>
      </c>
      <c r="AB2442" s="474">
        <v>3014.61</v>
      </c>
      <c r="AD2442" s="474">
        <v>4369</v>
      </c>
      <c r="AE2442" s="474">
        <v>2621.4</v>
      </c>
      <c r="AG2442" s="474">
        <v>3972</v>
      </c>
      <c r="AH2442" s="474">
        <v>2383.1999999999998</v>
      </c>
      <c r="AP2442" s="535"/>
    </row>
    <row r="2443" spans="1:42" ht="24" customHeight="1" outlineLevel="1" x14ac:dyDescent="0.25">
      <c r="A2443" s="493"/>
      <c r="B2443" s="471" t="s">
        <v>4327</v>
      </c>
      <c r="C2443" s="469" t="s">
        <v>4662</v>
      </c>
      <c r="E2443" s="472" t="s">
        <v>4373</v>
      </c>
      <c r="F2443" s="469" t="s">
        <v>4456</v>
      </c>
      <c r="G2443" s="468">
        <v>2.4</v>
      </c>
      <c r="H2443" s="468">
        <v>1.9</v>
      </c>
      <c r="I2443" s="468">
        <v>1.8</v>
      </c>
      <c r="L2443" s="468">
        <v>83.5</v>
      </c>
      <c r="M2443" s="474">
        <f t="shared" si="134"/>
        <v>15468.050000000001</v>
      </c>
      <c r="N2443" s="474">
        <f t="shared" si="135"/>
        <v>9280.83</v>
      </c>
      <c r="P2443" s="488">
        <v>0.6</v>
      </c>
      <c r="R2443" s="474">
        <v>12493.43</v>
      </c>
      <c r="S2443" s="474">
        <v>7496.06</v>
      </c>
      <c r="U2443" s="474">
        <v>12493.43</v>
      </c>
      <c r="V2443" s="474">
        <v>7496.06</v>
      </c>
      <c r="X2443" s="465">
        <v>11898.5</v>
      </c>
      <c r="Y2443" s="465">
        <v>7139.1</v>
      </c>
      <c r="AA2443" s="474">
        <v>10346.549999999999</v>
      </c>
      <c r="AB2443" s="474">
        <v>6207.93</v>
      </c>
      <c r="AD2443" s="474">
        <v>8997</v>
      </c>
      <c r="AE2443" s="474">
        <v>5398.2</v>
      </c>
      <c r="AG2443" s="474">
        <v>8179</v>
      </c>
      <c r="AH2443" s="474">
        <v>4907.3999999999996</v>
      </c>
      <c r="AP2443" s="535"/>
    </row>
    <row r="2444" spans="1:42" ht="24" customHeight="1" outlineLevel="1" x14ac:dyDescent="0.25">
      <c r="A2444" s="493" t="s">
        <v>23154</v>
      </c>
      <c r="B2444" s="471" t="s">
        <v>23582</v>
      </c>
      <c r="C2444" s="469" t="s">
        <v>22616</v>
      </c>
      <c r="E2444" s="472" t="s">
        <v>23592</v>
      </c>
      <c r="F2444" s="469" t="s">
        <v>4456</v>
      </c>
      <c r="G2444" s="468">
        <v>2.4</v>
      </c>
      <c r="H2444" s="468">
        <v>1.9</v>
      </c>
      <c r="I2444" s="468">
        <v>1.8</v>
      </c>
      <c r="L2444" s="468">
        <v>83.5</v>
      </c>
      <c r="M2444" s="474">
        <f t="shared" si="134"/>
        <v>15468.050000000001</v>
      </c>
      <c r="N2444" s="474">
        <f t="shared" si="135"/>
        <v>9280.83</v>
      </c>
      <c r="P2444" s="488">
        <v>0.6</v>
      </c>
      <c r="R2444" s="474">
        <v>12493.43</v>
      </c>
      <c r="S2444" s="474">
        <v>7496.06</v>
      </c>
      <c r="U2444" s="474">
        <v>12493.43</v>
      </c>
      <c r="V2444" s="474">
        <v>7496.06</v>
      </c>
      <c r="X2444" s="465">
        <v>11898.5</v>
      </c>
      <c r="Y2444" s="465">
        <v>7139.1</v>
      </c>
      <c r="AA2444" s="474">
        <v>10346.549999999999</v>
      </c>
      <c r="AB2444" s="474">
        <v>6207.93</v>
      </c>
      <c r="AD2444" s="474">
        <v>8997</v>
      </c>
      <c r="AE2444" s="474">
        <v>5398.2</v>
      </c>
      <c r="AG2444" s="474">
        <v>8179</v>
      </c>
      <c r="AH2444" s="474">
        <v>4907.3999999999996</v>
      </c>
      <c r="AP2444" s="535"/>
    </row>
    <row r="2445" spans="1:42" ht="24" customHeight="1" outlineLevel="1" x14ac:dyDescent="0.25">
      <c r="A2445" s="493" t="s">
        <v>23154</v>
      </c>
      <c r="B2445" s="471" t="s">
        <v>23583</v>
      </c>
      <c r="C2445" s="469" t="s">
        <v>23756</v>
      </c>
      <c r="E2445" s="472" t="s">
        <v>23595</v>
      </c>
      <c r="F2445" s="469" t="s">
        <v>4456</v>
      </c>
      <c r="G2445" s="468">
        <v>2.4</v>
      </c>
      <c r="H2445" s="468">
        <v>1.9</v>
      </c>
      <c r="I2445" s="468">
        <v>1.8</v>
      </c>
      <c r="L2445" s="468">
        <v>83.5</v>
      </c>
      <c r="M2445" s="474">
        <f t="shared" si="134"/>
        <v>15468.050000000001</v>
      </c>
      <c r="N2445" s="474">
        <f t="shared" si="135"/>
        <v>9280.83</v>
      </c>
      <c r="P2445" s="488">
        <v>0.6</v>
      </c>
      <c r="R2445" s="474">
        <v>12493.43</v>
      </c>
      <c r="S2445" s="474">
        <v>7496.06</v>
      </c>
      <c r="U2445" s="474">
        <v>12493.43</v>
      </c>
      <c r="V2445" s="474">
        <v>7496.06</v>
      </c>
      <c r="X2445" s="465">
        <v>11898.5</v>
      </c>
      <c r="Y2445" s="465">
        <v>7139.1</v>
      </c>
      <c r="AA2445" s="474">
        <v>10346.549999999999</v>
      </c>
      <c r="AB2445" s="474">
        <v>6207.93</v>
      </c>
      <c r="AD2445" s="474">
        <v>8997</v>
      </c>
      <c r="AE2445" s="474">
        <v>5398.2</v>
      </c>
      <c r="AG2445" s="474">
        <v>8179</v>
      </c>
      <c r="AH2445" s="474">
        <v>4907.3999999999996</v>
      </c>
      <c r="AP2445" s="535"/>
    </row>
    <row r="2446" spans="1:42" ht="24" customHeight="1" outlineLevel="1" x14ac:dyDescent="0.25">
      <c r="A2446" s="493"/>
      <c r="B2446" s="471" t="s">
        <v>4651</v>
      </c>
      <c r="C2446" s="469" t="s">
        <v>4662</v>
      </c>
      <c r="E2446" s="472" t="s">
        <v>4706</v>
      </c>
      <c r="F2446" s="469" t="s">
        <v>4456</v>
      </c>
      <c r="G2446" s="468">
        <v>2.15</v>
      </c>
      <c r="H2446" s="468">
        <v>1.65</v>
      </c>
      <c r="I2446" s="468">
        <v>1.1000000000000001</v>
      </c>
      <c r="L2446" s="468">
        <v>36.583333333333336</v>
      </c>
      <c r="M2446" s="474">
        <f t="shared" si="134"/>
        <v>8551.5300000000007</v>
      </c>
      <c r="N2446" s="474">
        <f t="shared" si="135"/>
        <v>5130.9180000000006</v>
      </c>
      <c r="P2446" s="488">
        <v>0.6</v>
      </c>
      <c r="R2446" s="474">
        <v>6907.01</v>
      </c>
      <c r="S2446" s="474">
        <v>4144.25</v>
      </c>
      <c r="U2446" s="474">
        <v>6907.01</v>
      </c>
      <c r="V2446" s="474">
        <v>4144.25</v>
      </c>
      <c r="X2446" s="465">
        <v>6578.1</v>
      </c>
      <c r="Y2446" s="465">
        <v>3946.9</v>
      </c>
      <c r="AA2446" s="474">
        <v>5720.1</v>
      </c>
      <c r="AB2446" s="474">
        <v>3432.06</v>
      </c>
      <c r="AD2446" s="474">
        <v>4974</v>
      </c>
      <c r="AE2446" s="474">
        <v>2984.4</v>
      </c>
      <c r="AG2446" s="474">
        <v>4522</v>
      </c>
      <c r="AH2446" s="474">
        <v>2713.2</v>
      </c>
      <c r="AP2446" s="535"/>
    </row>
    <row r="2447" spans="1:42" ht="24" customHeight="1" outlineLevel="1" x14ac:dyDescent="0.25">
      <c r="A2447" s="493" t="s">
        <v>23154</v>
      </c>
      <c r="B2447" s="471" t="s">
        <v>23584</v>
      </c>
      <c r="C2447" s="469" t="s">
        <v>22616</v>
      </c>
      <c r="E2447" s="472" t="s">
        <v>23593</v>
      </c>
      <c r="F2447" s="469" t="s">
        <v>4456</v>
      </c>
      <c r="G2447" s="468">
        <v>2.15</v>
      </c>
      <c r="H2447" s="468">
        <v>1.65</v>
      </c>
      <c r="I2447" s="468">
        <v>1.1000000000000001</v>
      </c>
      <c r="L2447" s="468">
        <v>36.583333333333336</v>
      </c>
      <c r="M2447" s="474">
        <f t="shared" si="134"/>
        <v>8551.5300000000007</v>
      </c>
      <c r="N2447" s="474">
        <f t="shared" si="135"/>
        <v>5130.9180000000006</v>
      </c>
      <c r="P2447" s="488">
        <v>0.6</v>
      </c>
      <c r="R2447" s="474">
        <v>6907.01</v>
      </c>
      <c r="S2447" s="474">
        <v>4144.25</v>
      </c>
      <c r="U2447" s="474">
        <v>6907.01</v>
      </c>
      <c r="V2447" s="474">
        <v>4144.25</v>
      </c>
      <c r="X2447" s="465">
        <v>6578.1</v>
      </c>
      <c r="Y2447" s="465">
        <v>3946.9</v>
      </c>
      <c r="AA2447" s="474">
        <v>5720.1</v>
      </c>
      <c r="AB2447" s="474">
        <v>3432.06</v>
      </c>
      <c r="AD2447" s="474">
        <v>4974</v>
      </c>
      <c r="AE2447" s="474">
        <v>2984.4</v>
      </c>
      <c r="AG2447" s="474">
        <v>4522</v>
      </c>
      <c r="AH2447" s="474">
        <v>2713.2</v>
      </c>
      <c r="AP2447" s="535"/>
    </row>
    <row r="2448" spans="1:42" ht="24" customHeight="1" outlineLevel="1" x14ac:dyDescent="0.25">
      <c r="A2448" s="493" t="s">
        <v>23154</v>
      </c>
      <c r="B2448" s="471" t="s">
        <v>23585</v>
      </c>
      <c r="C2448" s="469" t="s">
        <v>23756</v>
      </c>
      <c r="E2448" s="472" t="s">
        <v>23596</v>
      </c>
      <c r="F2448" s="469" t="s">
        <v>4456</v>
      </c>
      <c r="G2448" s="468">
        <v>2.15</v>
      </c>
      <c r="H2448" s="468">
        <v>1.65</v>
      </c>
      <c r="I2448" s="468">
        <v>1.1000000000000001</v>
      </c>
      <c r="L2448" s="468">
        <v>36.583333333333336</v>
      </c>
      <c r="M2448" s="474">
        <f t="shared" si="134"/>
        <v>8551.5300000000007</v>
      </c>
      <c r="N2448" s="474">
        <f t="shared" si="135"/>
        <v>5130.9180000000006</v>
      </c>
      <c r="P2448" s="488">
        <v>0.6</v>
      </c>
      <c r="R2448" s="474">
        <v>6907.01</v>
      </c>
      <c r="S2448" s="474">
        <v>4144.25</v>
      </c>
      <c r="U2448" s="474">
        <v>6907.01</v>
      </c>
      <c r="V2448" s="474">
        <v>4144.25</v>
      </c>
      <c r="X2448" s="465">
        <v>6578.1</v>
      </c>
      <c r="Y2448" s="465">
        <v>3946.9</v>
      </c>
      <c r="AA2448" s="474">
        <v>5720.1</v>
      </c>
      <c r="AB2448" s="474">
        <v>3432.06</v>
      </c>
      <c r="AD2448" s="474">
        <v>4974</v>
      </c>
      <c r="AE2448" s="474">
        <v>2984.4</v>
      </c>
      <c r="AG2448" s="474">
        <v>4522</v>
      </c>
      <c r="AH2448" s="474">
        <v>2713.2</v>
      </c>
      <c r="AP2448" s="535"/>
    </row>
    <row r="2449" spans="1:42" ht="24" customHeight="1" outlineLevel="1" x14ac:dyDescent="0.25">
      <c r="A2449" s="493"/>
      <c r="B2449" s="471" t="s">
        <v>4666</v>
      </c>
      <c r="C2449" s="469" t="s">
        <v>4662</v>
      </c>
      <c r="E2449" s="472" t="s">
        <v>4705</v>
      </c>
      <c r="F2449" s="469" t="s">
        <v>4456</v>
      </c>
      <c r="G2449" s="468">
        <v>0.98</v>
      </c>
      <c r="H2449" s="468">
        <v>0.5</v>
      </c>
      <c r="I2449" s="468">
        <v>0.5</v>
      </c>
      <c r="L2449" s="468">
        <v>8.8666666666666654</v>
      </c>
      <c r="M2449" s="474">
        <f t="shared" si="134"/>
        <v>1598.8700000000001</v>
      </c>
      <c r="N2449" s="474">
        <f t="shared" si="135"/>
        <v>959.322</v>
      </c>
      <c r="P2449" s="488">
        <v>0.6</v>
      </c>
      <c r="R2449" s="474">
        <v>1291.4000000000001</v>
      </c>
      <c r="S2449" s="474">
        <v>774.9</v>
      </c>
      <c r="U2449" s="474">
        <v>1291.4000000000001</v>
      </c>
      <c r="V2449" s="474">
        <v>774.9</v>
      </c>
      <c r="X2449" s="465">
        <v>1229.9000000000001</v>
      </c>
      <c r="Y2449" s="465">
        <v>738</v>
      </c>
      <c r="AA2449" s="474">
        <v>1069.5</v>
      </c>
      <c r="AB2449" s="474">
        <v>641.70000000000005</v>
      </c>
      <c r="AD2449" s="474">
        <v>930</v>
      </c>
      <c r="AE2449" s="474">
        <v>558</v>
      </c>
      <c r="AG2449" s="474">
        <v>845</v>
      </c>
      <c r="AH2449" s="474">
        <v>507</v>
      </c>
      <c r="AP2449" s="535"/>
    </row>
    <row r="2450" spans="1:42" ht="24" customHeight="1" outlineLevel="1" x14ac:dyDescent="0.25">
      <c r="A2450" s="493"/>
      <c r="B2450" s="471" t="s">
        <v>23586</v>
      </c>
      <c r="C2450" s="469" t="s">
        <v>4662</v>
      </c>
      <c r="E2450" s="472" t="s">
        <v>23594</v>
      </c>
      <c r="F2450" s="469" t="s">
        <v>4456</v>
      </c>
      <c r="G2450" s="468">
        <v>0.98</v>
      </c>
      <c r="H2450" s="468">
        <v>0.5</v>
      </c>
      <c r="I2450" s="468">
        <v>0.5</v>
      </c>
      <c r="L2450" s="468">
        <v>8.8666666666666654</v>
      </c>
      <c r="M2450" s="474">
        <f t="shared" si="134"/>
        <v>1598.8700000000001</v>
      </c>
      <c r="N2450" s="474">
        <f t="shared" si="135"/>
        <v>959.322</v>
      </c>
      <c r="P2450" s="488">
        <v>0.6</v>
      </c>
      <c r="R2450" s="474">
        <v>1291.4000000000001</v>
      </c>
      <c r="S2450" s="474">
        <v>774.9</v>
      </c>
      <c r="U2450" s="474">
        <v>1291.4000000000001</v>
      </c>
      <c r="V2450" s="474">
        <v>774.9</v>
      </c>
      <c r="X2450" s="465">
        <v>1229.9000000000001</v>
      </c>
      <c r="Y2450" s="465">
        <v>738</v>
      </c>
      <c r="AA2450" s="474">
        <v>1069.5</v>
      </c>
      <c r="AB2450" s="474">
        <v>641.70000000000005</v>
      </c>
      <c r="AD2450" s="474">
        <v>930</v>
      </c>
      <c r="AE2450" s="474">
        <v>558</v>
      </c>
      <c r="AG2450" s="474">
        <v>845</v>
      </c>
      <c r="AH2450" s="474">
        <v>507</v>
      </c>
      <c r="AP2450" s="535"/>
    </row>
    <row r="2451" spans="1:42" ht="24" customHeight="1" outlineLevel="1" x14ac:dyDescent="0.25">
      <c r="A2451" s="493" t="s">
        <v>23154</v>
      </c>
      <c r="B2451" s="471" t="s">
        <v>23587</v>
      </c>
      <c r="C2451" s="469" t="s">
        <v>23756</v>
      </c>
      <c r="E2451" s="472" t="s">
        <v>23597</v>
      </c>
      <c r="F2451" s="469" t="s">
        <v>4456</v>
      </c>
      <c r="G2451" s="468">
        <v>0.98</v>
      </c>
      <c r="H2451" s="468">
        <v>0.5</v>
      </c>
      <c r="I2451" s="468">
        <v>0.5</v>
      </c>
      <c r="L2451" s="468">
        <v>8.8666666666666654</v>
      </c>
      <c r="M2451" s="474">
        <f t="shared" si="134"/>
        <v>1598.8700000000001</v>
      </c>
      <c r="N2451" s="474">
        <f t="shared" si="135"/>
        <v>959.322</v>
      </c>
      <c r="P2451" s="488">
        <v>0.6</v>
      </c>
      <c r="R2451" s="474">
        <v>1291.4000000000001</v>
      </c>
      <c r="S2451" s="474">
        <v>774.9</v>
      </c>
      <c r="U2451" s="474">
        <v>1291.4000000000001</v>
      </c>
      <c r="V2451" s="474">
        <v>774.9</v>
      </c>
      <c r="X2451" s="465">
        <v>1229.9000000000001</v>
      </c>
      <c r="Y2451" s="465">
        <v>738</v>
      </c>
      <c r="AA2451" s="474">
        <v>1069.5</v>
      </c>
      <c r="AB2451" s="474">
        <v>641.70000000000005</v>
      </c>
      <c r="AD2451" s="474">
        <v>930</v>
      </c>
      <c r="AE2451" s="474">
        <v>558</v>
      </c>
      <c r="AG2451" s="474">
        <v>845</v>
      </c>
      <c r="AH2451" s="474">
        <v>507</v>
      </c>
      <c r="AP2451" s="535"/>
    </row>
    <row r="2452" spans="1:42" ht="24" customHeight="1" outlineLevel="1" x14ac:dyDescent="0.25">
      <c r="A2452" s="493"/>
      <c r="B2452" s="471" t="s">
        <v>4667</v>
      </c>
      <c r="C2452" s="469" t="s">
        <v>4662</v>
      </c>
      <c r="E2452" s="472" t="s">
        <v>4705</v>
      </c>
      <c r="F2452" s="469" t="s">
        <v>4456</v>
      </c>
      <c r="G2452" s="468">
        <v>0.83</v>
      </c>
      <c r="H2452" s="468">
        <v>0.5</v>
      </c>
      <c r="I2452" s="468">
        <v>0.68</v>
      </c>
      <c r="L2452" s="468">
        <v>8.4666666666666668</v>
      </c>
      <c r="M2452" s="474">
        <f t="shared" si="134"/>
        <v>1598.8700000000001</v>
      </c>
      <c r="N2452" s="474">
        <f t="shared" si="135"/>
        <v>959.322</v>
      </c>
      <c r="P2452" s="488">
        <v>0.6</v>
      </c>
      <c r="R2452" s="474">
        <v>1291.4000000000001</v>
      </c>
      <c r="S2452" s="474">
        <v>774.9</v>
      </c>
      <c r="U2452" s="474">
        <v>1291.4000000000001</v>
      </c>
      <c r="V2452" s="474">
        <v>774.9</v>
      </c>
      <c r="X2452" s="465">
        <v>1229.9000000000001</v>
      </c>
      <c r="Y2452" s="465">
        <v>738</v>
      </c>
      <c r="AA2452" s="474">
        <v>1069.5</v>
      </c>
      <c r="AB2452" s="474">
        <v>641.70000000000005</v>
      </c>
      <c r="AD2452" s="474">
        <v>930</v>
      </c>
      <c r="AE2452" s="474">
        <v>558</v>
      </c>
      <c r="AG2452" s="474">
        <v>845</v>
      </c>
      <c r="AH2452" s="474">
        <v>507</v>
      </c>
      <c r="AP2452" s="535"/>
    </row>
    <row r="2453" spans="1:42" ht="24" customHeight="1" outlineLevel="1" x14ac:dyDescent="0.25">
      <c r="A2453" s="493" t="s">
        <v>23154</v>
      </c>
      <c r="B2453" s="471" t="s">
        <v>23588</v>
      </c>
      <c r="C2453" s="469" t="s">
        <v>22616</v>
      </c>
      <c r="E2453" s="472" t="s">
        <v>23594</v>
      </c>
      <c r="F2453" s="469" t="s">
        <v>4456</v>
      </c>
      <c r="G2453" s="468">
        <v>0.83</v>
      </c>
      <c r="H2453" s="468">
        <v>0.5</v>
      </c>
      <c r="I2453" s="468">
        <v>0.68</v>
      </c>
      <c r="L2453" s="468">
        <v>8.4666666666666668</v>
      </c>
      <c r="M2453" s="474">
        <f t="shared" si="134"/>
        <v>1598.8700000000001</v>
      </c>
      <c r="N2453" s="474">
        <f t="shared" si="135"/>
        <v>959.322</v>
      </c>
      <c r="P2453" s="488">
        <v>0.6</v>
      </c>
      <c r="R2453" s="474">
        <v>1291.4000000000001</v>
      </c>
      <c r="S2453" s="474">
        <v>774.9</v>
      </c>
      <c r="U2453" s="474">
        <v>1291.4000000000001</v>
      </c>
      <c r="V2453" s="474">
        <v>774.9</v>
      </c>
      <c r="X2453" s="465">
        <v>1229.9000000000001</v>
      </c>
      <c r="Y2453" s="465">
        <v>738</v>
      </c>
      <c r="AA2453" s="474">
        <v>1069.5</v>
      </c>
      <c r="AB2453" s="474">
        <v>641.70000000000005</v>
      </c>
      <c r="AD2453" s="474">
        <v>930</v>
      </c>
      <c r="AE2453" s="474">
        <v>558</v>
      </c>
      <c r="AG2453" s="474">
        <v>845</v>
      </c>
      <c r="AH2453" s="474">
        <v>507</v>
      </c>
      <c r="AP2453" s="535"/>
    </row>
    <row r="2454" spans="1:42" ht="24" customHeight="1" outlineLevel="1" x14ac:dyDescent="0.25">
      <c r="A2454" s="493" t="s">
        <v>23154</v>
      </c>
      <c r="B2454" s="471" t="s">
        <v>23589</v>
      </c>
      <c r="C2454" s="469" t="s">
        <v>23756</v>
      </c>
      <c r="E2454" s="472" t="s">
        <v>23597</v>
      </c>
      <c r="F2454" s="469" t="s">
        <v>4456</v>
      </c>
      <c r="G2454" s="468">
        <v>0.83</v>
      </c>
      <c r="H2454" s="468">
        <v>0.5</v>
      </c>
      <c r="I2454" s="468">
        <v>0.68</v>
      </c>
      <c r="L2454" s="468">
        <v>8.4666666666666668</v>
      </c>
      <c r="M2454" s="474">
        <f t="shared" si="134"/>
        <v>1598.8700000000001</v>
      </c>
      <c r="N2454" s="474">
        <f t="shared" si="135"/>
        <v>959.322</v>
      </c>
      <c r="P2454" s="488">
        <v>0.6</v>
      </c>
      <c r="R2454" s="474">
        <v>1291.4000000000001</v>
      </c>
      <c r="S2454" s="474">
        <v>774.9</v>
      </c>
      <c r="U2454" s="474">
        <v>1291.4000000000001</v>
      </c>
      <c r="V2454" s="474">
        <v>774.9</v>
      </c>
      <c r="X2454" s="465">
        <v>1229.9000000000001</v>
      </c>
      <c r="Y2454" s="465">
        <v>738</v>
      </c>
      <c r="AA2454" s="474">
        <v>1069.5</v>
      </c>
      <c r="AB2454" s="474">
        <v>641.70000000000005</v>
      </c>
      <c r="AD2454" s="474">
        <v>930</v>
      </c>
      <c r="AE2454" s="474">
        <v>558</v>
      </c>
      <c r="AG2454" s="474">
        <v>845</v>
      </c>
      <c r="AH2454" s="474">
        <v>507</v>
      </c>
      <c r="AP2454" s="535"/>
    </row>
    <row r="2455" spans="1:42" ht="24" customHeight="1" outlineLevel="1" x14ac:dyDescent="0.25">
      <c r="A2455" s="493"/>
      <c r="B2455" s="471" t="s">
        <v>4697</v>
      </c>
      <c r="C2455" s="469" t="s">
        <v>4662</v>
      </c>
      <c r="E2455" s="472" t="s">
        <v>4725</v>
      </c>
      <c r="F2455" s="469" t="s">
        <v>4456</v>
      </c>
      <c r="G2455" s="468">
        <v>1.5</v>
      </c>
      <c r="H2455" s="468">
        <v>0.7</v>
      </c>
      <c r="I2455" s="468">
        <v>0.7</v>
      </c>
      <c r="L2455" s="468">
        <v>18.966666666666665</v>
      </c>
      <c r="M2455" s="474">
        <f t="shared" si="134"/>
        <v>4834.5700000000006</v>
      </c>
      <c r="N2455" s="474">
        <f t="shared" si="135"/>
        <v>2900.7420000000002</v>
      </c>
      <c r="P2455" s="488">
        <v>0.6</v>
      </c>
      <c r="R2455" s="474">
        <v>3904.85</v>
      </c>
      <c r="S2455" s="474">
        <v>2342.87</v>
      </c>
      <c r="U2455" s="474">
        <v>3904.85</v>
      </c>
      <c r="V2455" s="474">
        <v>2342.87</v>
      </c>
      <c r="X2455" s="465">
        <v>3718.9</v>
      </c>
      <c r="Y2455" s="465">
        <v>2231.3000000000002</v>
      </c>
      <c r="AA2455" s="474">
        <v>3233.8</v>
      </c>
      <c r="AB2455" s="474">
        <v>1940.28</v>
      </c>
      <c r="AD2455" s="474">
        <v>2812</v>
      </c>
      <c r="AE2455" s="474">
        <v>1687.2</v>
      </c>
      <c r="AG2455" s="474">
        <v>2556</v>
      </c>
      <c r="AH2455" s="474">
        <v>1533.6</v>
      </c>
      <c r="AP2455" s="535"/>
    </row>
    <row r="2456" spans="1:42" ht="24" customHeight="1" outlineLevel="1" x14ac:dyDescent="0.25">
      <c r="A2456" s="493" t="s">
        <v>23154</v>
      </c>
      <c r="B2456" s="471" t="s">
        <v>23590</v>
      </c>
      <c r="C2456" s="469" t="s">
        <v>22616</v>
      </c>
      <c r="E2456" s="472" t="s">
        <v>24266</v>
      </c>
      <c r="F2456" s="469" t="s">
        <v>4456</v>
      </c>
      <c r="G2456" s="468">
        <v>1.5</v>
      </c>
      <c r="H2456" s="468">
        <v>0.7</v>
      </c>
      <c r="I2456" s="468">
        <v>0.7</v>
      </c>
      <c r="L2456" s="468">
        <v>18.966666666666665</v>
      </c>
      <c r="M2456" s="474">
        <f t="shared" si="134"/>
        <v>4834.5700000000006</v>
      </c>
      <c r="N2456" s="474">
        <f t="shared" si="135"/>
        <v>2900.7420000000002</v>
      </c>
      <c r="P2456" s="488">
        <v>0.6</v>
      </c>
      <c r="R2456" s="474">
        <v>3904.85</v>
      </c>
      <c r="S2456" s="474">
        <v>2342.87</v>
      </c>
      <c r="U2456" s="474">
        <v>3904.85</v>
      </c>
      <c r="V2456" s="474">
        <v>2342.87</v>
      </c>
      <c r="X2456" s="465">
        <v>3718.9</v>
      </c>
      <c r="Y2456" s="465">
        <v>2231.3000000000002</v>
      </c>
      <c r="AA2456" s="474">
        <v>3233.8</v>
      </c>
      <c r="AB2456" s="474">
        <v>1940.28</v>
      </c>
      <c r="AD2456" s="474">
        <v>2812</v>
      </c>
      <c r="AE2456" s="474">
        <v>1687.2</v>
      </c>
      <c r="AG2456" s="474">
        <v>2556</v>
      </c>
      <c r="AH2456" s="474">
        <v>1533.6</v>
      </c>
      <c r="AP2456" s="535"/>
    </row>
    <row r="2457" spans="1:42" ht="24" customHeight="1" outlineLevel="1" x14ac:dyDescent="0.25">
      <c r="A2457" s="493" t="s">
        <v>23154</v>
      </c>
      <c r="B2457" s="471" t="s">
        <v>23591</v>
      </c>
      <c r="C2457" s="469" t="s">
        <v>23756</v>
      </c>
      <c r="E2457" s="472" t="s">
        <v>23598</v>
      </c>
      <c r="F2457" s="469" t="s">
        <v>4456</v>
      </c>
      <c r="G2457" s="468">
        <v>1.5</v>
      </c>
      <c r="H2457" s="468">
        <v>0.7</v>
      </c>
      <c r="I2457" s="468">
        <v>0.7</v>
      </c>
      <c r="L2457" s="468">
        <v>18.966666666666665</v>
      </c>
      <c r="M2457" s="474">
        <f t="shared" si="134"/>
        <v>4834.5700000000006</v>
      </c>
      <c r="N2457" s="474">
        <f t="shared" si="135"/>
        <v>2900.7420000000002</v>
      </c>
      <c r="P2457" s="488">
        <v>0.6</v>
      </c>
      <c r="R2457" s="474">
        <v>3904.85</v>
      </c>
      <c r="S2457" s="474">
        <v>2342.87</v>
      </c>
      <c r="U2457" s="474">
        <v>3904.85</v>
      </c>
      <c r="V2457" s="474">
        <v>2342.87</v>
      </c>
      <c r="X2457" s="465">
        <v>3718.9</v>
      </c>
      <c r="Y2457" s="465">
        <v>2231.3000000000002</v>
      </c>
      <c r="AA2457" s="474">
        <v>3233.8</v>
      </c>
      <c r="AB2457" s="474">
        <v>1940.28</v>
      </c>
      <c r="AD2457" s="474">
        <v>2812</v>
      </c>
      <c r="AE2457" s="474">
        <v>1687.2</v>
      </c>
      <c r="AG2457" s="474">
        <v>2556</v>
      </c>
      <c r="AH2457" s="474">
        <v>1533.6</v>
      </c>
      <c r="AP2457" s="535"/>
    </row>
    <row r="2458" spans="1:42" ht="24" customHeight="1" outlineLevel="1" x14ac:dyDescent="0.25">
      <c r="A2458" s="493"/>
      <c r="B2458" s="471" t="s">
        <v>4724</v>
      </c>
      <c r="C2458" s="469" t="s">
        <v>4662</v>
      </c>
      <c r="E2458" s="472" t="s">
        <v>11103</v>
      </c>
      <c r="F2458" s="469" t="s">
        <v>4456</v>
      </c>
      <c r="G2458" s="468">
        <v>4.0999999999999996</v>
      </c>
      <c r="H2458" s="468">
        <v>1.2</v>
      </c>
      <c r="I2458" s="468">
        <v>1</v>
      </c>
      <c r="L2458" s="468">
        <v>80.266666666666666</v>
      </c>
      <c r="M2458" s="474">
        <f t="shared" si="134"/>
        <v>20464.210000000003</v>
      </c>
      <c r="N2458" s="474">
        <f t="shared" si="135"/>
        <v>11255.315500000002</v>
      </c>
      <c r="P2458" s="488">
        <v>0.55000000000000004</v>
      </c>
      <c r="R2458" s="474">
        <v>16528.79</v>
      </c>
      <c r="S2458" s="474">
        <v>8264.4500000000007</v>
      </c>
      <c r="U2458" s="474">
        <v>16528.79</v>
      </c>
      <c r="V2458" s="474">
        <v>8264.4500000000007</v>
      </c>
      <c r="X2458" s="465">
        <v>15741.7</v>
      </c>
      <c r="Y2458" s="465">
        <v>7870.9</v>
      </c>
      <c r="AA2458" s="474">
        <v>13688.45</v>
      </c>
      <c r="AB2458" s="474">
        <v>6844.23</v>
      </c>
      <c r="AD2458" s="474">
        <v>11903</v>
      </c>
      <c r="AE2458" s="474">
        <v>5951.5</v>
      </c>
      <c r="AF2458" s="514" t="s">
        <v>24265</v>
      </c>
      <c r="AG2458" s="474">
        <v>10821</v>
      </c>
      <c r="AH2458" s="474">
        <v>5410.5</v>
      </c>
      <c r="AP2458" s="535"/>
    </row>
    <row r="2459" spans="1:42" ht="24" customHeight="1" outlineLevel="1" x14ac:dyDescent="0.25">
      <c r="A2459" s="493" t="s">
        <v>13557</v>
      </c>
      <c r="B2459" s="471" t="s">
        <v>11097</v>
      </c>
      <c r="C2459" s="469" t="s">
        <v>4662</v>
      </c>
      <c r="E2459" s="472" t="s">
        <v>11100</v>
      </c>
      <c r="F2459" s="469" t="s">
        <v>4456</v>
      </c>
      <c r="G2459" s="468">
        <v>4.0999999999999996</v>
      </c>
      <c r="H2459" s="468">
        <v>1.2</v>
      </c>
      <c r="I2459" s="468">
        <v>1</v>
      </c>
      <c r="L2459" s="468">
        <v>79.966666666666669</v>
      </c>
      <c r="M2459" s="474">
        <f t="shared" si="134"/>
        <v>20464.210000000003</v>
      </c>
      <c r="N2459" s="474">
        <f t="shared" si="135"/>
        <v>11255.315500000002</v>
      </c>
      <c r="P2459" s="488">
        <v>0.55000000000000004</v>
      </c>
      <c r="R2459" s="474">
        <v>16528.79</v>
      </c>
      <c r="S2459" s="474">
        <v>8264.4500000000007</v>
      </c>
      <c r="U2459" s="474">
        <v>16528.79</v>
      </c>
      <c r="V2459" s="474">
        <v>8264.4500000000007</v>
      </c>
      <c r="X2459" s="465">
        <v>15741.7</v>
      </c>
      <c r="Y2459" s="465">
        <v>7870.9</v>
      </c>
      <c r="AA2459" s="474">
        <v>13688.45</v>
      </c>
      <c r="AB2459" s="474">
        <v>6844.23</v>
      </c>
      <c r="AD2459" s="474">
        <v>11903</v>
      </c>
      <c r="AE2459" s="474">
        <v>5951.5</v>
      </c>
      <c r="AF2459" s="514" t="s">
        <v>24265</v>
      </c>
      <c r="AG2459" s="474">
        <v>10821</v>
      </c>
      <c r="AH2459" s="474">
        <v>5410.5</v>
      </c>
      <c r="AP2459" s="535"/>
    </row>
    <row r="2460" spans="1:42" ht="24" customHeight="1" outlineLevel="1" x14ac:dyDescent="0.25">
      <c r="A2460" s="493" t="s">
        <v>23154</v>
      </c>
      <c r="B2460" s="471" t="s">
        <v>23599</v>
      </c>
      <c r="C2460" s="469" t="s">
        <v>22616</v>
      </c>
      <c r="E2460" s="472" t="s">
        <v>23607</v>
      </c>
      <c r="F2460" s="469" t="s">
        <v>4456</v>
      </c>
      <c r="G2460" s="468">
        <v>4.0999999999999996</v>
      </c>
      <c r="H2460" s="468">
        <v>1.2</v>
      </c>
      <c r="I2460" s="468">
        <v>1</v>
      </c>
      <c r="L2460" s="468">
        <v>80.266666666666666</v>
      </c>
      <c r="M2460" s="474">
        <f t="shared" si="134"/>
        <v>20464.210000000003</v>
      </c>
      <c r="N2460" s="474">
        <f t="shared" si="135"/>
        <v>11255.315500000002</v>
      </c>
      <c r="P2460" s="488">
        <v>0.55000000000000004</v>
      </c>
      <c r="R2460" s="474">
        <v>16528.79</v>
      </c>
      <c r="S2460" s="474">
        <v>8264.4500000000007</v>
      </c>
      <c r="U2460" s="474">
        <v>16528.79</v>
      </c>
      <c r="V2460" s="474">
        <v>8264.4500000000007</v>
      </c>
      <c r="X2460" s="465">
        <v>15741.7</v>
      </c>
      <c r="Y2460" s="465">
        <v>7870.9</v>
      </c>
      <c r="AA2460" s="474">
        <v>13688.45</v>
      </c>
      <c r="AB2460" s="474">
        <v>6844.23</v>
      </c>
      <c r="AD2460" s="474">
        <v>11903</v>
      </c>
      <c r="AE2460" s="474">
        <v>5951.5</v>
      </c>
      <c r="AF2460" s="514" t="s">
        <v>24265</v>
      </c>
      <c r="AG2460" s="474">
        <v>10821</v>
      </c>
      <c r="AH2460" s="474">
        <v>5410.5</v>
      </c>
      <c r="AP2460" s="535"/>
    </row>
    <row r="2461" spans="1:42" ht="24" customHeight="1" outlineLevel="1" x14ac:dyDescent="0.25">
      <c r="A2461" s="493" t="s">
        <v>23154</v>
      </c>
      <c r="B2461" s="471" t="s">
        <v>23600</v>
      </c>
      <c r="C2461" s="469" t="s">
        <v>23756</v>
      </c>
      <c r="E2461" s="472" t="s">
        <v>23611</v>
      </c>
      <c r="F2461" s="469" t="s">
        <v>4456</v>
      </c>
      <c r="G2461" s="468">
        <v>4.0999999999999996</v>
      </c>
      <c r="H2461" s="468">
        <v>1.2</v>
      </c>
      <c r="I2461" s="468">
        <v>1</v>
      </c>
      <c r="L2461" s="468">
        <v>80.266666666666666</v>
      </c>
      <c r="M2461" s="474">
        <f t="shared" si="134"/>
        <v>20464.210000000003</v>
      </c>
      <c r="N2461" s="474">
        <f t="shared" si="135"/>
        <v>11255.315500000002</v>
      </c>
      <c r="P2461" s="488">
        <v>0.55000000000000004</v>
      </c>
      <c r="R2461" s="474">
        <v>16528.79</v>
      </c>
      <c r="S2461" s="474">
        <v>8264.4500000000007</v>
      </c>
      <c r="U2461" s="474">
        <v>16528.79</v>
      </c>
      <c r="V2461" s="474">
        <v>8264.4500000000007</v>
      </c>
      <c r="X2461" s="465">
        <v>15741.7</v>
      </c>
      <c r="Y2461" s="465">
        <v>7870.9</v>
      </c>
      <c r="AA2461" s="474">
        <v>13688.45</v>
      </c>
      <c r="AB2461" s="474">
        <v>6844.23</v>
      </c>
      <c r="AD2461" s="474">
        <v>11903</v>
      </c>
      <c r="AE2461" s="474">
        <v>5951.5</v>
      </c>
      <c r="AF2461" s="514" t="s">
        <v>24265</v>
      </c>
      <c r="AG2461" s="474">
        <v>10821</v>
      </c>
      <c r="AH2461" s="474">
        <v>5410.5</v>
      </c>
      <c r="AP2461" s="535"/>
    </row>
    <row r="2462" spans="1:42" ht="24" customHeight="1" outlineLevel="1" x14ac:dyDescent="0.25">
      <c r="A2462" s="493" t="s">
        <v>19224</v>
      </c>
      <c r="B2462" s="471" t="s">
        <v>19413</v>
      </c>
      <c r="C2462" s="469" t="s">
        <v>4662</v>
      </c>
      <c r="E2462" s="472" t="s">
        <v>19414</v>
      </c>
      <c r="F2462" s="469" t="s">
        <v>4456</v>
      </c>
      <c r="G2462" s="468">
        <v>4.8</v>
      </c>
      <c r="H2462" s="468">
        <v>1.45</v>
      </c>
      <c r="I2462" s="468">
        <v>1.1000000000000001</v>
      </c>
      <c r="M2462" s="474">
        <f t="shared" si="134"/>
        <v>23357.75</v>
      </c>
      <c r="N2462" s="474">
        <f t="shared" si="135"/>
        <v>12846.762500000001</v>
      </c>
      <c r="P2462" s="488">
        <v>0.55000000000000004</v>
      </c>
      <c r="R2462" s="474">
        <v>18865.88</v>
      </c>
      <c r="S2462" s="474">
        <v>9432.89</v>
      </c>
      <c r="U2462" s="474">
        <v>18865.88</v>
      </c>
      <c r="V2462" s="474">
        <v>9432.89</v>
      </c>
      <c r="X2462" s="465">
        <v>17967.5</v>
      </c>
      <c r="Y2462" s="465">
        <v>8983.7000000000007</v>
      </c>
      <c r="AA2462" s="474">
        <v>15623.9</v>
      </c>
      <c r="AB2462" s="474">
        <v>7811.95</v>
      </c>
      <c r="AD2462" s="474">
        <v>13586</v>
      </c>
      <c r="AE2462" s="474">
        <v>6793</v>
      </c>
      <c r="AF2462" s="514" t="s">
        <v>24265</v>
      </c>
      <c r="AG2462" s="474"/>
      <c r="AH2462" s="474"/>
      <c r="AP2462" s="535"/>
    </row>
    <row r="2463" spans="1:42" ht="24" customHeight="1" outlineLevel="1" x14ac:dyDescent="0.25">
      <c r="A2463" s="493" t="s">
        <v>19207</v>
      </c>
      <c r="B2463" s="471" t="s">
        <v>19415</v>
      </c>
      <c r="C2463" s="469" t="s">
        <v>4662</v>
      </c>
      <c r="E2463" s="472" t="s">
        <v>19416</v>
      </c>
      <c r="F2463" s="469" t="s">
        <v>4456</v>
      </c>
      <c r="G2463" s="468">
        <v>4.8</v>
      </c>
      <c r="H2463" s="468">
        <v>1.45</v>
      </c>
      <c r="I2463" s="468">
        <v>1.1000000000000001</v>
      </c>
      <c r="M2463" s="474">
        <f t="shared" si="134"/>
        <v>23357.75</v>
      </c>
      <c r="N2463" s="474">
        <f t="shared" si="135"/>
        <v>12846.762500000001</v>
      </c>
      <c r="P2463" s="488">
        <v>0.55000000000000004</v>
      </c>
      <c r="R2463" s="474">
        <v>18865.88</v>
      </c>
      <c r="S2463" s="474">
        <v>9432.89</v>
      </c>
      <c r="U2463" s="474">
        <v>18865.88</v>
      </c>
      <c r="V2463" s="474">
        <v>9432.89</v>
      </c>
      <c r="X2463" s="465">
        <v>17967.5</v>
      </c>
      <c r="Y2463" s="465">
        <v>8983.7000000000007</v>
      </c>
      <c r="AA2463" s="474">
        <v>15623.9</v>
      </c>
      <c r="AB2463" s="474">
        <v>7811.95</v>
      </c>
      <c r="AD2463" s="474">
        <v>13586</v>
      </c>
      <c r="AE2463" s="474">
        <v>6793</v>
      </c>
      <c r="AF2463" s="514" t="s">
        <v>24265</v>
      </c>
      <c r="AG2463" s="474"/>
      <c r="AH2463" s="474"/>
      <c r="AP2463" s="535"/>
    </row>
    <row r="2464" spans="1:42" ht="24" customHeight="1" outlineLevel="1" x14ac:dyDescent="0.25">
      <c r="A2464" s="493" t="s">
        <v>23154</v>
      </c>
      <c r="B2464" s="471" t="s">
        <v>23601</v>
      </c>
      <c r="C2464" s="469" t="s">
        <v>22616</v>
      </c>
      <c r="E2464" s="472" t="s">
        <v>23608</v>
      </c>
      <c r="F2464" s="469" t="s">
        <v>4456</v>
      </c>
      <c r="G2464" s="468">
        <v>4.8</v>
      </c>
      <c r="H2464" s="468">
        <v>1.45</v>
      </c>
      <c r="I2464" s="468">
        <v>1.1000000000000001</v>
      </c>
      <c r="M2464" s="474">
        <f t="shared" si="134"/>
        <v>23357.75</v>
      </c>
      <c r="N2464" s="474">
        <f t="shared" si="135"/>
        <v>12846.762500000001</v>
      </c>
      <c r="P2464" s="488">
        <v>0.55000000000000004</v>
      </c>
      <c r="R2464" s="474">
        <v>18865.88</v>
      </c>
      <c r="S2464" s="474">
        <v>9432.89</v>
      </c>
      <c r="U2464" s="474">
        <v>18865.88</v>
      </c>
      <c r="V2464" s="474">
        <v>9432.89</v>
      </c>
      <c r="X2464" s="465">
        <v>17967.5</v>
      </c>
      <c r="Y2464" s="465">
        <v>8983.7000000000007</v>
      </c>
      <c r="AA2464" s="474">
        <v>15623.9</v>
      </c>
      <c r="AB2464" s="474">
        <v>7811.95</v>
      </c>
      <c r="AD2464" s="474">
        <v>13586</v>
      </c>
      <c r="AE2464" s="474">
        <v>6793</v>
      </c>
      <c r="AF2464" s="514" t="s">
        <v>24265</v>
      </c>
      <c r="AG2464" s="474"/>
      <c r="AH2464" s="474"/>
      <c r="AP2464" s="535"/>
    </row>
    <row r="2465" spans="1:42" ht="24" customHeight="1" outlineLevel="1" x14ac:dyDescent="0.25">
      <c r="A2465" s="493" t="s">
        <v>23154</v>
      </c>
      <c r="B2465" s="471" t="s">
        <v>23602</v>
      </c>
      <c r="C2465" s="469" t="s">
        <v>23756</v>
      </c>
      <c r="E2465" s="472" t="s">
        <v>23612</v>
      </c>
      <c r="F2465" s="469" t="s">
        <v>4456</v>
      </c>
      <c r="G2465" s="468">
        <v>4.8</v>
      </c>
      <c r="H2465" s="468">
        <v>1.45</v>
      </c>
      <c r="I2465" s="468">
        <v>1.1000000000000001</v>
      </c>
      <c r="M2465" s="474">
        <f t="shared" si="134"/>
        <v>23357.75</v>
      </c>
      <c r="N2465" s="474">
        <f t="shared" si="135"/>
        <v>12846.762500000001</v>
      </c>
      <c r="P2465" s="488">
        <v>0.55000000000000004</v>
      </c>
      <c r="R2465" s="474">
        <v>18865.88</v>
      </c>
      <c r="S2465" s="474">
        <v>9432.89</v>
      </c>
      <c r="U2465" s="474">
        <v>18865.88</v>
      </c>
      <c r="V2465" s="474">
        <v>9432.89</v>
      </c>
      <c r="X2465" s="465">
        <v>17967.5</v>
      </c>
      <c r="Y2465" s="465">
        <v>8983.7000000000007</v>
      </c>
      <c r="AA2465" s="474">
        <v>15623.9</v>
      </c>
      <c r="AB2465" s="474">
        <v>7811.95</v>
      </c>
      <c r="AD2465" s="474">
        <v>13586</v>
      </c>
      <c r="AE2465" s="474">
        <v>6793</v>
      </c>
      <c r="AF2465" s="514" t="s">
        <v>24265</v>
      </c>
      <c r="AG2465" s="474"/>
      <c r="AH2465" s="474"/>
      <c r="AP2465" s="535"/>
    </row>
    <row r="2466" spans="1:42" ht="24" customHeight="1" outlineLevel="1" x14ac:dyDescent="0.25">
      <c r="A2466" s="493"/>
      <c r="B2466" s="471" t="s">
        <v>4726</v>
      </c>
      <c r="C2466" s="469" t="s">
        <v>4662</v>
      </c>
      <c r="E2466" s="472" t="s">
        <v>11104</v>
      </c>
      <c r="F2466" s="469" t="s">
        <v>4456</v>
      </c>
      <c r="G2466" s="468">
        <v>2.0499999999999998</v>
      </c>
      <c r="H2466" s="468">
        <v>0.7</v>
      </c>
      <c r="I2466" s="468">
        <v>0.7</v>
      </c>
      <c r="L2466" s="468">
        <v>19.816666666666666</v>
      </c>
      <c r="M2466" s="474">
        <f t="shared" si="134"/>
        <v>4628.26</v>
      </c>
      <c r="N2466" s="474">
        <f t="shared" si="135"/>
        <v>2776.9560000000001</v>
      </c>
      <c r="P2466" s="488">
        <v>0.6</v>
      </c>
      <c r="R2466" s="474">
        <v>3738.21</v>
      </c>
      <c r="S2466" s="474">
        <v>2242.91</v>
      </c>
      <c r="U2466" s="474">
        <v>3738.21</v>
      </c>
      <c r="V2466" s="474">
        <v>2242.91</v>
      </c>
      <c r="X2466" s="465">
        <v>3560.2</v>
      </c>
      <c r="Y2466" s="465">
        <v>2136.1</v>
      </c>
      <c r="AA2466" s="474">
        <v>3095.8</v>
      </c>
      <c r="AB2466" s="474">
        <v>1857.48</v>
      </c>
      <c r="AD2466" s="474">
        <v>2692</v>
      </c>
      <c r="AE2466" s="474">
        <v>1615.2</v>
      </c>
      <c r="AG2466" s="474">
        <v>2447</v>
      </c>
      <c r="AH2466" s="474">
        <v>1468.2</v>
      </c>
      <c r="AP2466" s="535"/>
    </row>
    <row r="2467" spans="1:42" ht="24" customHeight="1" outlineLevel="1" x14ac:dyDescent="0.25">
      <c r="A2467" s="493" t="s">
        <v>13557</v>
      </c>
      <c r="B2467" s="471" t="s">
        <v>11098</v>
      </c>
      <c r="C2467" s="469" t="s">
        <v>4662</v>
      </c>
      <c r="E2467" s="472" t="s">
        <v>11101</v>
      </c>
      <c r="F2467" s="469" t="s">
        <v>4456</v>
      </c>
      <c r="G2467" s="468">
        <v>2.0499999999999998</v>
      </c>
      <c r="H2467" s="468">
        <v>0.7</v>
      </c>
      <c r="I2467" s="468">
        <v>0.7</v>
      </c>
      <c r="L2467" s="468">
        <v>19.816666666666666</v>
      </c>
      <c r="M2467" s="474">
        <f t="shared" si="134"/>
        <v>4628.26</v>
      </c>
      <c r="N2467" s="474">
        <f t="shared" si="135"/>
        <v>2776.9560000000001</v>
      </c>
      <c r="P2467" s="488">
        <v>0.6</v>
      </c>
      <c r="R2467" s="474">
        <v>3738.21</v>
      </c>
      <c r="S2467" s="474">
        <v>2242.91</v>
      </c>
      <c r="U2467" s="474">
        <v>3738.21</v>
      </c>
      <c r="V2467" s="474">
        <v>2242.91</v>
      </c>
      <c r="X2467" s="465">
        <v>3560.2</v>
      </c>
      <c r="Y2467" s="465">
        <v>2136.1</v>
      </c>
      <c r="AA2467" s="474">
        <v>3095.8</v>
      </c>
      <c r="AB2467" s="474">
        <v>1857.48</v>
      </c>
      <c r="AD2467" s="474">
        <v>2692</v>
      </c>
      <c r="AE2467" s="474">
        <v>1615.2</v>
      </c>
      <c r="AG2467" s="474">
        <v>2447</v>
      </c>
      <c r="AH2467" s="474">
        <v>1468.2</v>
      </c>
      <c r="AP2467" s="535"/>
    </row>
    <row r="2468" spans="1:42" ht="24" customHeight="1" outlineLevel="1" x14ac:dyDescent="0.25">
      <c r="A2468" s="493" t="s">
        <v>23154</v>
      </c>
      <c r="B2468" s="471" t="s">
        <v>23603</v>
      </c>
      <c r="C2468" s="469" t="s">
        <v>22616</v>
      </c>
      <c r="E2468" s="472" t="s">
        <v>23609</v>
      </c>
      <c r="F2468" s="469" t="s">
        <v>4456</v>
      </c>
      <c r="G2468" s="468">
        <v>2.0499999999999998</v>
      </c>
      <c r="H2468" s="468">
        <v>0.7</v>
      </c>
      <c r="I2468" s="468">
        <v>0.7</v>
      </c>
      <c r="L2468" s="468">
        <v>19.816666666666666</v>
      </c>
      <c r="M2468" s="474">
        <f t="shared" si="134"/>
        <v>4628.26</v>
      </c>
      <c r="N2468" s="474">
        <f t="shared" si="135"/>
        <v>2776.9560000000001</v>
      </c>
      <c r="P2468" s="488">
        <v>0.6</v>
      </c>
      <c r="R2468" s="474">
        <v>3738.21</v>
      </c>
      <c r="S2468" s="474">
        <v>2242.91</v>
      </c>
      <c r="U2468" s="474">
        <v>3738.21</v>
      </c>
      <c r="V2468" s="474">
        <v>2242.91</v>
      </c>
      <c r="X2468" s="465">
        <v>3560.2</v>
      </c>
      <c r="Y2468" s="465">
        <v>2136.1</v>
      </c>
      <c r="AA2468" s="474">
        <v>3095.8</v>
      </c>
      <c r="AB2468" s="474">
        <v>1857.48</v>
      </c>
      <c r="AD2468" s="474">
        <v>2692</v>
      </c>
      <c r="AE2468" s="474">
        <v>1615.2</v>
      </c>
      <c r="AG2468" s="474">
        <v>2447</v>
      </c>
      <c r="AH2468" s="474">
        <v>1468.2</v>
      </c>
      <c r="AP2468" s="535"/>
    </row>
    <row r="2469" spans="1:42" ht="24" customHeight="1" outlineLevel="1" x14ac:dyDescent="0.25">
      <c r="A2469" s="493"/>
      <c r="B2469" s="471" t="s">
        <v>23604</v>
      </c>
      <c r="C2469" s="469" t="s">
        <v>4662</v>
      </c>
      <c r="E2469" s="472" t="s">
        <v>23613</v>
      </c>
      <c r="F2469" s="469" t="s">
        <v>4456</v>
      </c>
      <c r="G2469" s="468">
        <v>2.0499999999999998</v>
      </c>
      <c r="H2469" s="468">
        <v>0.7</v>
      </c>
      <c r="I2469" s="468">
        <v>0.7</v>
      </c>
      <c r="L2469" s="468">
        <v>19.816666666666666</v>
      </c>
      <c r="M2469" s="474">
        <f t="shared" si="134"/>
        <v>4628.26</v>
      </c>
      <c r="N2469" s="474">
        <f t="shared" si="135"/>
        <v>2776.9560000000001</v>
      </c>
      <c r="P2469" s="488">
        <v>0.6</v>
      </c>
      <c r="R2469" s="474">
        <v>3738.21</v>
      </c>
      <c r="S2469" s="474">
        <v>2242.91</v>
      </c>
      <c r="U2469" s="474">
        <v>3738.21</v>
      </c>
      <c r="V2469" s="474">
        <v>2242.91</v>
      </c>
      <c r="X2469" s="465">
        <v>3560.2</v>
      </c>
      <c r="Y2469" s="465">
        <v>2136.1</v>
      </c>
      <c r="AA2469" s="474">
        <v>3095.8</v>
      </c>
      <c r="AB2469" s="474">
        <v>1857.48</v>
      </c>
      <c r="AD2469" s="474">
        <v>2692</v>
      </c>
      <c r="AE2469" s="474">
        <v>1615.2</v>
      </c>
      <c r="AG2469" s="474">
        <v>2447</v>
      </c>
      <c r="AH2469" s="474">
        <v>1468.2</v>
      </c>
      <c r="AP2469" s="535"/>
    </row>
    <row r="2470" spans="1:42" ht="24" customHeight="1" outlineLevel="1" x14ac:dyDescent="0.25">
      <c r="A2470" s="493"/>
      <c r="B2470" s="471" t="s">
        <v>4858</v>
      </c>
      <c r="C2470" s="469" t="s">
        <v>4662</v>
      </c>
      <c r="E2470" s="472" t="s">
        <v>11105</v>
      </c>
      <c r="F2470" s="469" t="s">
        <v>4456</v>
      </c>
      <c r="G2470" s="468">
        <v>2.4300000000000002</v>
      </c>
      <c r="H2470" s="468">
        <v>0.73</v>
      </c>
      <c r="I2470" s="468">
        <v>0.73</v>
      </c>
      <c r="L2470" s="468">
        <v>30.316666666666666</v>
      </c>
      <c r="M2470" s="474">
        <f t="shared" si="134"/>
        <v>6839.17</v>
      </c>
      <c r="N2470" s="474">
        <f t="shared" si="135"/>
        <v>4103.5019999999995</v>
      </c>
      <c r="P2470" s="488">
        <v>0.6</v>
      </c>
      <c r="R2470" s="474">
        <v>5523.95</v>
      </c>
      <c r="S2470" s="474">
        <v>3314.33</v>
      </c>
      <c r="U2470" s="474">
        <v>5523.95</v>
      </c>
      <c r="V2470" s="474">
        <v>3314.33</v>
      </c>
      <c r="X2470" s="465">
        <v>5260.9</v>
      </c>
      <c r="Y2470" s="465">
        <v>3156.5</v>
      </c>
      <c r="AA2470" s="474">
        <v>4574.7</v>
      </c>
      <c r="AB2470" s="474">
        <v>2744.82</v>
      </c>
      <c r="AD2470" s="474">
        <v>3978</v>
      </c>
      <c r="AE2470" s="474">
        <v>2386.7999999999997</v>
      </c>
      <c r="AG2470" s="474">
        <v>3616</v>
      </c>
      <c r="AH2470" s="474">
        <v>2169.6</v>
      </c>
      <c r="AP2470" s="535"/>
    </row>
    <row r="2471" spans="1:42" ht="24" customHeight="1" outlineLevel="1" x14ac:dyDescent="0.25">
      <c r="A2471" s="493" t="s">
        <v>13557</v>
      </c>
      <c r="B2471" s="471" t="s">
        <v>11099</v>
      </c>
      <c r="C2471" s="469" t="s">
        <v>4662</v>
      </c>
      <c r="E2471" s="472" t="s">
        <v>11102</v>
      </c>
      <c r="F2471" s="469" t="s">
        <v>4456</v>
      </c>
      <c r="G2471" s="468">
        <v>2.4300000000000002</v>
      </c>
      <c r="H2471" s="468">
        <v>0.73</v>
      </c>
      <c r="I2471" s="468">
        <v>0.73</v>
      </c>
      <c r="L2471" s="468">
        <v>30.316666666666666</v>
      </c>
      <c r="M2471" s="474">
        <f t="shared" si="134"/>
        <v>6839.17</v>
      </c>
      <c r="N2471" s="474">
        <f t="shared" si="135"/>
        <v>4103.5019999999995</v>
      </c>
      <c r="P2471" s="488">
        <v>0.6</v>
      </c>
      <c r="R2471" s="474">
        <v>5523.95</v>
      </c>
      <c r="S2471" s="474">
        <v>3314.33</v>
      </c>
      <c r="U2471" s="474">
        <v>5523.95</v>
      </c>
      <c r="V2471" s="474">
        <v>3314.33</v>
      </c>
      <c r="X2471" s="465">
        <v>5260.9</v>
      </c>
      <c r="Y2471" s="465">
        <v>3156.5</v>
      </c>
      <c r="AA2471" s="474">
        <v>4574.7</v>
      </c>
      <c r="AB2471" s="474">
        <v>2744.82</v>
      </c>
      <c r="AD2471" s="474">
        <v>3978</v>
      </c>
      <c r="AE2471" s="474">
        <v>2386.7999999999997</v>
      </c>
      <c r="AG2471" s="474">
        <v>3616</v>
      </c>
      <c r="AH2471" s="474">
        <v>2169.6</v>
      </c>
      <c r="AP2471" s="535"/>
    </row>
    <row r="2472" spans="1:42" ht="24" customHeight="1" outlineLevel="1" x14ac:dyDescent="0.25">
      <c r="A2472" s="493" t="s">
        <v>23154</v>
      </c>
      <c r="B2472" s="471" t="s">
        <v>23605</v>
      </c>
      <c r="C2472" s="469" t="s">
        <v>22616</v>
      </c>
      <c r="E2472" s="472" t="s">
        <v>23610</v>
      </c>
      <c r="F2472" s="469" t="s">
        <v>4456</v>
      </c>
      <c r="G2472" s="468">
        <v>2.4300000000000002</v>
      </c>
      <c r="H2472" s="468">
        <v>0.73</v>
      </c>
      <c r="I2472" s="468">
        <v>0.73</v>
      </c>
      <c r="L2472" s="468">
        <v>30.316666666666666</v>
      </c>
      <c r="M2472" s="474">
        <f t="shared" si="134"/>
        <v>6839.17</v>
      </c>
      <c r="N2472" s="474">
        <f t="shared" si="135"/>
        <v>4103.5019999999995</v>
      </c>
      <c r="P2472" s="488">
        <v>0.6</v>
      </c>
      <c r="R2472" s="474">
        <v>5523.95</v>
      </c>
      <c r="S2472" s="474">
        <v>3314.33</v>
      </c>
      <c r="U2472" s="474">
        <v>5523.95</v>
      </c>
      <c r="V2472" s="474">
        <v>3314.33</v>
      </c>
      <c r="X2472" s="465">
        <v>5260.9</v>
      </c>
      <c r="Y2472" s="465">
        <v>3156.5</v>
      </c>
      <c r="AA2472" s="474">
        <v>4574.7</v>
      </c>
      <c r="AB2472" s="474">
        <v>2744.82</v>
      </c>
      <c r="AD2472" s="474">
        <v>3978</v>
      </c>
      <c r="AE2472" s="474">
        <v>2386.7999999999997</v>
      </c>
      <c r="AG2472" s="474">
        <v>3616</v>
      </c>
      <c r="AH2472" s="474">
        <v>2169.6</v>
      </c>
      <c r="AP2472" s="535"/>
    </row>
    <row r="2473" spans="1:42" ht="24" customHeight="1" outlineLevel="1" x14ac:dyDescent="0.25">
      <c r="A2473" s="493" t="s">
        <v>23154</v>
      </c>
      <c r="B2473" s="471" t="s">
        <v>23606</v>
      </c>
      <c r="C2473" s="469" t="s">
        <v>23756</v>
      </c>
      <c r="E2473" s="472" t="s">
        <v>23614</v>
      </c>
      <c r="F2473" s="469" t="s">
        <v>4456</v>
      </c>
      <c r="G2473" s="468">
        <v>2.4300000000000002</v>
      </c>
      <c r="H2473" s="468">
        <v>0.73</v>
      </c>
      <c r="I2473" s="468">
        <v>0.73</v>
      </c>
      <c r="L2473" s="468">
        <v>30.316666666666666</v>
      </c>
      <c r="M2473" s="474">
        <f t="shared" si="134"/>
        <v>6839.17</v>
      </c>
      <c r="N2473" s="474">
        <f t="shared" si="135"/>
        <v>4103.5019999999995</v>
      </c>
      <c r="P2473" s="488">
        <v>0.6</v>
      </c>
      <c r="R2473" s="474">
        <v>5523.95</v>
      </c>
      <c r="S2473" s="474">
        <v>3314.33</v>
      </c>
      <c r="U2473" s="474">
        <v>5523.95</v>
      </c>
      <c r="V2473" s="474">
        <v>3314.33</v>
      </c>
      <c r="X2473" s="465">
        <v>5260.9</v>
      </c>
      <c r="Y2473" s="465">
        <v>3156.5</v>
      </c>
      <c r="AA2473" s="474">
        <v>4574.7</v>
      </c>
      <c r="AB2473" s="474">
        <v>2744.82</v>
      </c>
      <c r="AD2473" s="474">
        <v>3978</v>
      </c>
      <c r="AE2473" s="474">
        <v>2386.7999999999997</v>
      </c>
      <c r="AG2473" s="474">
        <v>3616</v>
      </c>
      <c r="AH2473" s="474">
        <v>2169.6</v>
      </c>
      <c r="AP2473" s="535"/>
    </row>
    <row r="2474" spans="1:42" ht="24" customHeight="1" outlineLevel="1" x14ac:dyDescent="0.25">
      <c r="A2474" s="493"/>
      <c r="B2474" s="471" t="s">
        <v>23616</v>
      </c>
      <c r="C2474" s="469" t="s">
        <v>4662</v>
      </c>
      <c r="E2474" s="472" t="s">
        <v>23642</v>
      </c>
      <c r="F2474" s="469" t="s">
        <v>4456</v>
      </c>
      <c r="G2474" s="468">
        <v>2.2000000000000002</v>
      </c>
      <c r="H2474" s="468">
        <v>1</v>
      </c>
      <c r="I2474" s="468">
        <v>0.9</v>
      </c>
      <c r="L2474" s="468">
        <v>31.516666666666666</v>
      </c>
      <c r="M2474" s="474">
        <f t="shared" si="134"/>
        <v>8230.0400000000009</v>
      </c>
      <c r="N2474" s="474">
        <f t="shared" si="135"/>
        <v>4938.0240000000003</v>
      </c>
      <c r="P2474" s="488">
        <v>0.6</v>
      </c>
      <c r="R2474" s="474">
        <v>6647.34</v>
      </c>
      <c r="S2474" s="474">
        <v>3988.43</v>
      </c>
      <c r="U2474" s="474">
        <v>6647.34</v>
      </c>
      <c r="V2474" s="474">
        <v>3988.43</v>
      </c>
      <c r="X2474" s="465">
        <v>6330.8</v>
      </c>
      <c r="Y2474" s="465">
        <v>3798.5</v>
      </c>
      <c r="AA2474" s="474">
        <v>5505.05</v>
      </c>
      <c r="AB2474" s="474">
        <v>3303.03</v>
      </c>
      <c r="AD2474" s="474">
        <v>4787</v>
      </c>
      <c r="AE2474" s="474">
        <v>2872.2</v>
      </c>
      <c r="AG2474" s="474">
        <v>4352</v>
      </c>
      <c r="AH2474" s="474">
        <v>2611.1999999999998</v>
      </c>
      <c r="AP2474" s="535"/>
    </row>
    <row r="2475" spans="1:42" ht="24" customHeight="1" outlineLevel="1" x14ac:dyDescent="0.25">
      <c r="A2475" s="493"/>
      <c r="B2475" s="471" t="s">
        <v>23617</v>
      </c>
      <c r="C2475" s="469" t="s">
        <v>4662</v>
      </c>
      <c r="E2475" s="472" t="s">
        <v>23643</v>
      </c>
      <c r="F2475" s="469" t="s">
        <v>4456</v>
      </c>
      <c r="G2475" s="468">
        <v>2.2000000000000002</v>
      </c>
      <c r="H2475" s="468">
        <v>1</v>
      </c>
      <c r="I2475" s="468">
        <v>0.9</v>
      </c>
      <c r="L2475" s="468">
        <v>31.516666666666666</v>
      </c>
      <c r="M2475" s="474">
        <f t="shared" si="134"/>
        <v>8230.0400000000009</v>
      </c>
      <c r="N2475" s="474">
        <f t="shared" si="135"/>
        <v>4938.0240000000003</v>
      </c>
      <c r="P2475" s="488">
        <v>0.6</v>
      </c>
      <c r="R2475" s="474">
        <v>6647.34</v>
      </c>
      <c r="S2475" s="474">
        <v>3988.43</v>
      </c>
      <c r="U2475" s="474">
        <v>6647.34</v>
      </c>
      <c r="V2475" s="474">
        <v>3988.43</v>
      </c>
      <c r="X2475" s="465">
        <v>6330.8</v>
      </c>
      <c r="Y2475" s="465">
        <v>3798.5</v>
      </c>
      <c r="AA2475" s="474">
        <v>5505.05</v>
      </c>
      <c r="AB2475" s="474">
        <v>3303.03</v>
      </c>
      <c r="AD2475" s="474">
        <v>4787</v>
      </c>
      <c r="AE2475" s="474">
        <v>2872.2</v>
      </c>
      <c r="AG2475" s="474">
        <v>4352</v>
      </c>
      <c r="AH2475" s="474">
        <v>2611.1999999999998</v>
      </c>
      <c r="AP2475" s="535"/>
    </row>
    <row r="2476" spans="1:42" ht="24" customHeight="1" outlineLevel="1" x14ac:dyDescent="0.25">
      <c r="A2476" s="493" t="s">
        <v>23154</v>
      </c>
      <c r="B2476" s="471" t="s">
        <v>23618</v>
      </c>
      <c r="C2476" s="469" t="s">
        <v>23756</v>
      </c>
      <c r="E2476" s="472" t="s">
        <v>23638</v>
      </c>
      <c r="F2476" s="469" t="s">
        <v>4456</v>
      </c>
      <c r="G2476" s="468">
        <v>2.2000000000000002</v>
      </c>
      <c r="H2476" s="468">
        <v>1</v>
      </c>
      <c r="I2476" s="468">
        <v>0.9</v>
      </c>
      <c r="L2476" s="468">
        <v>31.516666666666666</v>
      </c>
      <c r="M2476" s="474">
        <f t="shared" si="134"/>
        <v>8230.0400000000009</v>
      </c>
      <c r="N2476" s="474">
        <f t="shared" si="135"/>
        <v>4938.0240000000003</v>
      </c>
      <c r="P2476" s="488">
        <v>0.6</v>
      </c>
      <c r="R2476" s="474">
        <v>6647.34</v>
      </c>
      <c r="S2476" s="474">
        <v>3988.43</v>
      </c>
      <c r="U2476" s="474">
        <v>6647.34</v>
      </c>
      <c r="V2476" s="474">
        <v>3988.43</v>
      </c>
      <c r="X2476" s="465">
        <v>6330.8</v>
      </c>
      <c r="Y2476" s="465">
        <v>3798.5</v>
      </c>
      <c r="AA2476" s="474">
        <v>5505.05</v>
      </c>
      <c r="AB2476" s="474">
        <v>3303.03</v>
      </c>
      <c r="AD2476" s="474">
        <v>4787</v>
      </c>
      <c r="AE2476" s="474">
        <v>2872.2</v>
      </c>
      <c r="AG2476" s="474">
        <v>4352</v>
      </c>
      <c r="AH2476" s="474">
        <v>2611.1999999999998</v>
      </c>
      <c r="AP2476" s="535"/>
    </row>
    <row r="2477" spans="1:42" ht="24" customHeight="1" outlineLevel="1" x14ac:dyDescent="0.25">
      <c r="A2477" s="493"/>
      <c r="B2477" s="471" t="s">
        <v>23619</v>
      </c>
      <c r="C2477" s="469" t="s">
        <v>4662</v>
      </c>
      <c r="E2477" s="472" t="s">
        <v>23644</v>
      </c>
      <c r="F2477" s="469" t="s">
        <v>4456</v>
      </c>
      <c r="G2477" s="468">
        <v>2.2000000000000002</v>
      </c>
      <c r="H2477" s="468">
        <v>1</v>
      </c>
      <c r="I2477" s="468">
        <v>0.9</v>
      </c>
      <c r="L2477" s="468">
        <v>31.516666666666666</v>
      </c>
      <c r="M2477" s="474">
        <f t="shared" si="134"/>
        <v>8230.0400000000009</v>
      </c>
      <c r="N2477" s="474">
        <f t="shared" si="135"/>
        <v>4938.0240000000003</v>
      </c>
      <c r="P2477" s="488">
        <v>0.6</v>
      </c>
      <c r="R2477" s="474">
        <v>6647.34</v>
      </c>
      <c r="S2477" s="474">
        <v>3988.43</v>
      </c>
      <c r="U2477" s="474">
        <v>6647.34</v>
      </c>
      <c r="V2477" s="474">
        <v>3988.43</v>
      </c>
      <c r="X2477" s="465">
        <v>6330.8</v>
      </c>
      <c r="Y2477" s="465">
        <v>3798.5</v>
      </c>
      <c r="AA2477" s="474">
        <v>5505.05</v>
      </c>
      <c r="AB2477" s="474">
        <v>3303.03</v>
      </c>
      <c r="AD2477" s="474">
        <v>4787</v>
      </c>
      <c r="AE2477" s="474">
        <v>2872.2</v>
      </c>
      <c r="AG2477" s="474">
        <v>4352</v>
      </c>
      <c r="AH2477" s="474">
        <v>2611.1999999999998</v>
      </c>
      <c r="AP2477" s="535"/>
    </row>
    <row r="2478" spans="1:42" ht="24" customHeight="1" outlineLevel="1" x14ac:dyDescent="0.25">
      <c r="A2478" s="493" t="s">
        <v>23154</v>
      </c>
      <c r="B2478" s="471" t="s">
        <v>23620</v>
      </c>
      <c r="C2478" s="469" t="s">
        <v>22616</v>
      </c>
      <c r="E2478" s="472" t="s">
        <v>23645</v>
      </c>
      <c r="F2478" s="469" t="s">
        <v>4456</v>
      </c>
      <c r="G2478" s="468">
        <v>2.2000000000000002</v>
      </c>
      <c r="H2478" s="468">
        <v>1</v>
      </c>
      <c r="I2478" s="468">
        <v>0.9</v>
      </c>
      <c r="L2478" s="468">
        <v>31.516666666666666</v>
      </c>
      <c r="M2478" s="474">
        <f t="shared" si="134"/>
        <v>8230.0400000000009</v>
      </c>
      <c r="N2478" s="474">
        <f t="shared" si="135"/>
        <v>4938.0240000000003</v>
      </c>
      <c r="P2478" s="488">
        <v>0.6</v>
      </c>
      <c r="R2478" s="474">
        <v>6647.34</v>
      </c>
      <c r="S2478" s="474">
        <v>3988.43</v>
      </c>
      <c r="U2478" s="474">
        <v>6647.34</v>
      </c>
      <c r="V2478" s="474">
        <v>3988.43</v>
      </c>
      <c r="X2478" s="465">
        <v>6330.8</v>
      </c>
      <c r="Y2478" s="465">
        <v>3798.5</v>
      </c>
      <c r="AA2478" s="474">
        <v>5505.05</v>
      </c>
      <c r="AB2478" s="474">
        <v>3303.03</v>
      </c>
      <c r="AD2478" s="474">
        <v>4787</v>
      </c>
      <c r="AE2478" s="474">
        <v>2872.2</v>
      </c>
      <c r="AG2478" s="474">
        <v>4352</v>
      </c>
      <c r="AH2478" s="474">
        <v>2611.1999999999998</v>
      </c>
      <c r="AP2478" s="535"/>
    </row>
    <row r="2479" spans="1:42" ht="24" customHeight="1" outlineLevel="1" x14ac:dyDescent="0.25">
      <c r="A2479" s="493" t="s">
        <v>23154</v>
      </c>
      <c r="B2479" s="471" t="s">
        <v>23621</v>
      </c>
      <c r="C2479" s="469" t="s">
        <v>23756</v>
      </c>
      <c r="E2479" s="472" t="s">
        <v>23646</v>
      </c>
      <c r="F2479" s="469" t="s">
        <v>4456</v>
      </c>
      <c r="G2479" s="468">
        <v>2.2000000000000002</v>
      </c>
      <c r="H2479" s="468">
        <v>1</v>
      </c>
      <c r="I2479" s="468">
        <v>0.9</v>
      </c>
      <c r="L2479" s="468">
        <v>31.516666666666666</v>
      </c>
      <c r="M2479" s="474">
        <f t="shared" si="134"/>
        <v>8230.0400000000009</v>
      </c>
      <c r="N2479" s="474">
        <f t="shared" si="135"/>
        <v>4938.0240000000003</v>
      </c>
      <c r="P2479" s="488">
        <v>0.6</v>
      </c>
      <c r="R2479" s="474">
        <v>6647.34</v>
      </c>
      <c r="S2479" s="474">
        <v>3988.43</v>
      </c>
      <c r="U2479" s="474">
        <v>6647.34</v>
      </c>
      <c r="V2479" s="474">
        <v>3988.43</v>
      </c>
      <c r="X2479" s="465">
        <v>6330.8</v>
      </c>
      <c r="Y2479" s="465">
        <v>3798.5</v>
      </c>
      <c r="AA2479" s="474">
        <v>5505.05</v>
      </c>
      <c r="AB2479" s="474">
        <v>3303.03</v>
      </c>
      <c r="AD2479" s="474">
        <v>4787</v>
      </c>
      <c r="AE2479" s="474">
        <v>2872.2</v>
      </c>
      <c r="AG2479" s="474">
        <v>4352</v>
      </c>
      <c r="AH2479" s="474">
        <v>2611.1999999999998</v>
      </c>
      <c r="AP2479" s="535"/>
    </row>
    <row r="2480" spans="1:42" ht="24" customHeight="1" outlineLevel="1" x14ac:dyDescent="0.25">
      <c r="A2480" s="493"/>
      <c r="B2480" s="471" t="s">
        <v>23622</v>
      </c>
      <c r="C2480" s="469" t="s">
        <v>4662</v>
      </c>
      <c r="E2480" s="472" t="s">
        <v>23647</v>
      </c>
      <c r="F2480" s="469" t="s">
        <v>4456</v>
      </c>
      <c r="G2480" s="468">
        <v>2.2000000000000002</v>
      </c>
      <c r="H2480" s="468">
        <v>1</v>
      </c>
      <c r="I2480" s="468">
        <v>0.9</v>
      </c>
      <c r="L2480" s="468">
        <v>31.516666666666666</v>
      </c>
      <c r="M2480" s="474">
        <f t="shared" si="134"/>
        <v>7363.59</v>
      </c>
      <c r="N2480" s="474">
        <f t="shared" si="135"/>
        <v>4418.1539999999995</v>
      </c>
      <c r="P2480" s="488">
        <v>0.6</v>
      </c>
      <c r="R2480" s="474">
        <v>5947.52</v>
      </c>
      <c r="S2480" s="474">
        <v>3568.53</v>
      </c>
      <c r="U2480" s="474">
        <v>5947.52</v>
      </c>
      <c r="V2480" s="474">
        <v>3568.53</v>
      </c>
      <c r="X2480" s="465">
        <v>5664.3</v>
      </c>
      <c r="Y2480" s="465">
        <v>3398.6</v>
      </c>
      <c r="AA2480" s="474">
        <v>4925.45</v>
      </c>
      <c r="AB2480" s="474">
        <v>2955.27</v>
      </c>
      <c r="AD2480" s="474">
        <v>4283</v>
      </c>
      <c r="AE2480" s="474">
        <v>2569.7999999999997</v>
      </c>
      <c r="AG2480" s="474">
        <v>3894</v>
      </c>
      <c r="AH2480" s="474">
        <v>2336.4</v>
      </c>
      <c r="AP2480" s="535"/>
    </row>
    <row r="2481" spans="1:42" ht="24" customHeight="1" outlineLevel="1" x14ac:dyDescent="0.25">
      <c r="A2481" s="493"/>
      <c r="B2481" s="471" t="s">
        <v>23623</v>
      </c>
      <c r="C2481" s="469" t="s">
        <v>4662</v>
      </c>
      <c r="E2481" s="472" t="s">
        <v>23648</v>
      </c>
      <c r="F2481" s="469" t="s">
        <v>4456</v>
      </c>
      <c r="G2481" s="468">
        <v>2.2000000000000002</v>
      </c>
      <c r="H2481" s="468">
        <v>1</v>
      </c>
      <c r="I2481" s="468">
        <v>0.9</v>
      </c>
      <c r="L2481" s="468">
        <v>31.516666666666666</v>
      </c>
      <c r="M2481" s="474">
        <f t="shared" si="134"/>
        <v>7363.59</v>
      </c>
      <c r="N2481" s="474">
        <f t="shared" si="135"/>
        <v>4418.1539999999995</v>
      </c>
      <c r="P2481" s="488">
        <v>0.6</v>
      </c>
      <c r="R2481" s="474">
        <v>5947.52</v>
      </c>
      <c r="S2481" s="474">
        <v>3568.53</v>
      </c>
      <c r="U2481" s="474">
        <v>5947.52</v>
      </c>
      <c r="V2481" s="474">
        <v>3568.53</v>
      </c>
      <c r="X2481" s="465">
        <v>5664.3</v>
      </c>
      <c r="Y2481" s="465">
        <v>3398.6</v>
      </c>
      <c r="AA2481" s="474">
        <v>4925.45</v>
      </c>
      <c r="AB2481" s="474">
        <v>2955.27</v>
      </c>
      <c r="AD2481" s="474">
        <v>4283</v>
      </c>
      <c r="AE2481" s="474">
        <v>2569.7999999999997</v>
      </c>
      <c r="AG2481" s="474">
        <v>3894</v>
      </c>
      <c r="AH2481" s="474">
        <v>2336.4</v>
      </c>
      <c r="AP2481" s="535"/>
    </row>
    <row r="2482" spans="1:42" ht="24" customHeight="1" outlineLevel="1" x14ac:dyDescent="0.25">
      <c r="A2482" s="493" t="s">
        <v>23154</v>
      </c>
      <c r="B2482" s="471" t="s">
        <v>23624</v>
      </c>
      <c r="C2482" s="469" t="s">
        <v>23756</v>
      </c>
      <c r="E2482" s="472" t="s">
        <v>23649</v>
      </c>
      <c r="F2482" s="469" t="s">
        <v>4456</v>
      </c>
      <c r="G2482" s="468">
        <v>2.2000000000000002</v>
      </c>
      <c r="H2482" s="468">
        <v>1</v>
      </c>
      <c r="I2482" s="468">
        <v>0.9</v>
      </c>
      <c r="L2482" s="468">
        <v>31.516666666666666</v>
      </c>
      <c r="M2482" s="474">
        <f t="shared" si="134"/>
        <v>7363.59</v>
      </c>
      <c r="N2482" s="474">
        <f t="shared" si="135"/>
        <v>4418.1539999999995</v>
      </c>
      <c r="P2482" s="488">
        <v>0.6</v>
      </c>
      <c r="R2482" s="474">
        <v>5947.52</v>
      </c>
      <c r="S2482" s="474">
        <v>3568.53</v>
      </c>
      <c r="U2482" s="474">
        <v>5947.52</v>
      </c>
      <c r="V2482" s="474">
        <v>3568.53</v>
      </c>
      <c r="X2482" s="465">
        <v>5664.3</v>
      </c>
      <c r="Y2482" s="465">
        <v>3398.6</v>
      </c>
      <c r="AA2482" s="474">
        <v>4925.45</v>
      </c>
      <c r="AB2482" s="474">
        <v>2955.27</v>
      </c>
      <c r="AD2482" s="474">
        <v>4283</v>
      </c>
      <c r="AE2482" s="474">
        <v>2569.7999999999997</v>
      </c>
      <c r="AG2482" s="474">
        <v>3894</v>
      </c>
      <c r="AH2482" s="474">
        <v>2336.4</v>
      </c>
      <c r="AP2482" s="535"/>
    </row>
    <row r="2483" spans="1:42" ht="24" customHeight="1" outlineLevel="1" x14ac:dyDescent="0.25">
      <c r="A2483" s="493"/>
      <c r="B2483" s="471" t="s">
        <v>23625</v>
      </c>
      <c r="C2483" s="469" t="s">
        <v>4662</v>
      </c>
      <c r="E2483" s="472" t="s">
        <v>23650</v>
      </c>
      <c r="F2483" s="469" t="s">
        <v>4456</v>
      </c>
      <c r="G2483" s="468">
        <v>2.2000000000000002</v>
      </c>
      <c r="H2483" s="468">
        <v>1</v>
      </c>
      <c r="I2483" s="468">
        <v>0.9</v>
      </c>
      <c r="L2483" s="468">
        <v>31.516666666666666</v>
      </c>
      <c r="M2483" s="474">
        <f t="shared" si="134"/>
        <v>7363.59</v>
      </c>
      <c r="N2483" s="474">
        <f t="shared" si="135"/>
        <v>4418.1539999999995</v>
      </c>
      <c r="P2483" s="488">
        <v>0.6</v>
      </c>
      <c r="R2483" s="474">
        <v>5947.52</v>
      </c>
      <c r="S2483" s="474">
        <v>3568.53</v>
      </c>
      <c r="U2483" s="474">
        <v>5947.52</v>
      </c>
      <c r="V2483" s="474">
        <v>3568.53</v>
      </c>
      <c r="X2483" s="465">
        <v>5664.3</v>
      </c>
      <c r="Y2483" s="465">
        <v>3398.6</v>
      </c>
      <c r="AA2483" s="474">
        <v>4925.45</v>
      </c>
      <c r="AB2483" s="474">
        <v>2955.27</v>
      </c>
      <c r="AD2483" s="474">
        <v>4283</v>
      </c>
      <c r="AE2483" s="474">
        <v>2569.7999999999997</v>
      </c>
      <c r="AG2483" s="474">
        <v>3894</v>
      </c>
      <c r="AH2483" s="474">
        <v>2336.4</v>
      </c>
      <c r="AP2483" s="535"/>
    </row>
    <row r="2484" spans="1:42" ht="24" customHeight="1" outlineLevel="1" x14ac:dyDescent="0.25">
      <c r="A2484" s="493" t="s">
        <v>23154</v>
      </c>
      <c r="B2484" s="471" t="s">
        <v>23626</v>
      </c>
      <c r="C2484" s="469" t="s">
        <v>22616</v>
      </c>
      <c r="E2484" s="472" t="s">
        <v>23651</v>
      </c>
      <c r="F2484" s="469" t="s">
        <v>4456</v>
      </c>
      <c r="G2484" s="468">
        <v>2.2000000000000002</v>
      </c>
      <c r="H2484" s="468">
        <v>1</v>
      </c>
      <c r="I2484" s="468">
        <v>0.9</v>
      </c>
      <c r="L2484" s="468">
        <v>31.516666666666666</v>
      </c>
      <c r="M2484" s="474">
        <f t="shared" si="134"/>
        <v>7363.59</v>
      </c>
      <c r="N2484" s="474">
        <f t="shared" si="135"/>
        <v>4418.1539999999995</v>
      </c>
      <c r="P2484" s="488">
        <v>0.6</v>
      </c>
      <c r="R2484" s="474">
        <v>5947.52</v>
      </c>
      <c r="S2484" s="474">
        <v>3568.53</v>
      </c>
      <c r="U2484" s="474">
        <v>5947.52</v>
      </c>
      <c r="V2484" s="474">
        <v>3568.53</v>
      </c>
      <c r="X2484" s="465">
        <v>5664.3</v>
      </c>
      <c r="Y2484" s="465">
        <v>3398.6</v>
      </c>
      <c r="AA2484" s="474">
        <v>4925.45</v>
      </c>
      <c r="AB2484" s="474">
        <v>2955.27</v>
      </c>
      <c r="AD2484" s="474">
        <v>4283</v>
      </c>
      <c r="AE2484" s="474">
        <v>2569.7999999999997</v>
      </c>
      <c r="AG2484" s="474">
        <v>3894</v>
      </c>
      <c r="AH2484" s="474">
        <v>2336.4</v>
      </c>
      <c r="AP2484" s="535"/>
    </row>
    <row r="2485" spans="1:42" ht="24" customHeight="1" outlineLevel="1" x14ac:dyDescent="0.25">
      <c r="A2485" s="493" t="s">
        <v>23154</v>
      </c>
      <c r="B2485" s="471" t="s">
        <v>23627</v>
      </c>
      <c r="C2485" s="469" t="s">
        <v>23756</v>
      </c>
      <c r="E2485" s="472" t="s">
        <v>23652</v>
      </c>
      <c r="F2485" s="469" t="s">
        <v>4456</v>
      </c>
      <c r="G2485" s="468">
        <v>2.2000000000000002</v>
      </c>
      <c r="H2485" s="468">
        <v>1</v>
      </c>
      <c r="I2485" s="468">
        <v>0.9</v>
      </c>
      <c r="L2485" s="468">
        <v>31.516666666666666</v>
      </c>
      <c r="M2485" s="474">
        <f t="shared" si="134"/>
        <v>7363.59</v>
      </c>
      <c r="N2485" s="474">
        <f t="shared" si="135"/>
        <v>4418.1539999999995</v>
      </c>
      <c r="P2485" s="488">
        <v>0.6</v>
      </c>
      <c r="R2485" s="474">
        <v>5947.52</v>
      </c>
      <c r="S2485" s="474">
        <v>3568.53</v>
      </c>
      <c r="U2485" s="474">
        <v>5947.52</v>
      </c>
      <c r="V2485" s="474">
        <v>3568.53</v>
      </c>
      <c r="X2485" s="465">
        <v>5664.3</v>
      </c>
      <c r="Y2485" s="465">
        <v>3398.6</v>
      </c>
      <c r="AA2485" s="474">
        <v>4925.45</v>
      </c>
      <c r="AB2485" s="474">
        <v>2955.27</v>
      </c>
      <c r="AD2485" s="474">
        <v>4283</v>
      </c>
      <c r="AE2485" s="474">
        <v>2569.7999999999997</v>
      </c>
      <c r="AG2485" s="474">
        <v>3894</v>
      </c>
      <c r="AH2485" s="474">
        <v>2336.4</v>
      </c>
      <c r="AP2485" s="535"/>
    </row>
    <row r="2486" spans="1:42" ht="24" customHeight="1" outlineLevel="1" x14ac:dyDescent="0.25">
      <c r="A2486" s="493"/>
      <c r="B2486" s="471" t="s">
        <v>4859</v>
      </c>
      <c r="C2486" s="469" t="s">
        <v>4662</v>
      </c>
      <c r="E2486" s="472" t="s">
        <v>23698</v>
      </c>
      <c r="F2486" s="469" t="s">
        <v>4456</v>
      </c>
      <c r="G2486" s="468">
        <v>1.45</v>
      </c>
      <c r="H2486" s="468">
        <v>1.3</v>
      </c>
      <c r="I2486" s="468">
        <v>0.9</v>
      </c>
      <c r="L2486" s="468">
        <v>21.400000000000002</v>
      </c>
      <c r="M2486" s="474">
        <f t="shared" si="134"/>
        <v>5456.880000000001</v>
      </c>
      <c r="N2486" s="474">
        <f t="shared" si="135"/>
        <v>3274.1280000000006</v>
      </c>
      <c r="P2486" s="488">
        <v>0.6</v>
      </c>
      <c r="R2486" s="474">
        <v>4407.4799999999996</v>
      </c>
      <c r="S2486" s="474">
        <v>2644.53</v>
      </c>
      <c r="U2486" s="474">
        <v>4407.4799999999996</v>
      </c>
      <c r="V2486" s="474">
        <v>2644.53</v>
      </c>
      <c r="X2486" s="465">
        <v>4197.6000000000004</v>
      </c>
      <c r="Y2486" s="465">
        <v>2518.6</v>
      </c>
      <c r="AA2486" s="474">
        <v>3650.1</v>
      </c>
      <c r="AB2486" s="474">
        <v>2190.06</v>
      </c>
      <c r="AD2486" s="474">
        <v>3174</v>
      </c>
      <c r="AE2486" s="474">
        <v>1904.3999999999999</v>
      </c>
      <c r="AG2486" s="474">
        <v>2885</v>
      </c>
      <c r="AH2486" s="474">
        <v>1731</v>
      </c>
      <c r="AP2486" s="535"/>
    </row>
    <row r="2487" spans="1:42" ht="24" customHeight="1" outlineLevel="1" x14ac:dyDescent="0.25">
      <c r="A2487" s="493" t="s">
        <v>23154</v>
      </c>
      <c r="B2487" s="471" t="s">
        <v>23628</v>
      </c>
      <c r="C2487" s="469" t="s">
        <v>22616</v>
      </c>
      <c r="E2487" s="472" t="s">
        <v>23653</v>
      </c>
      <c r="F2487" s="469" t="s">
        <v>4456</v>
      </c>
      <c r="G2487" s="468">
        <v>1.45</v>
      </c>
      <c r="H2487" s="468">
        <v>1.3</v>
      </c>
      <c r="I2487" s="468">
        <v>0.9</v>
      </c>
      <c r="L2487" s="468">
        <v>21.400000000000002</v>
      </c>
      <c r="M2487" s="474">
        <f t="shared" si="134"/>
        <v>5456.880000000001</v>
      </c>
      <c r="N2487" s="474">
        <f t="shared" si="135"/>
        <v>3274.1280000000006</v>
      </c>
      <c r="P2487" s="488">
        <v>0.6</v>
      </c>
      <c r="R2487" s="474">
        <v>4407.4799999999996</v>
      </c>
      <c r="S2487" s="474">
        <v>2644.53</v>
      </c>
      <c r="U2487" s="474">
        <v>4407.4799999999996</v>
      </c>
      <c r="V2487" s="474">
        <v>2644.53</v>
      </c>
      <c r="X2487" s="465">
        <v>4197.6000000000004</v>
      </c>
      <c r="Y2487" s="465">
        <v>2518.6</v>
      </c>
      <c r="AA2487" s="474">
        <v>3650.1</v>
      </c>
      <c r="AB2487" s="474">
        <v>2190.06</v>
      </c>
      <c r="AD2487" s="474">
        <v>3174</v>
      </c>
      <c r="AE2487" s="474">
        <v>1904.3999999999999</v>
      </c>
      <c r="AG2487" s="474">
        <v>2885</v>
      </c>
      <c r="AH2487" s="474">
        <v>1731</v>
      </c>
      <c r="AP2487" s="535"/>
    </row>
    <row r="2488" spans="1:42" ht="24" customHeight="1" outlineLevel="1" x14ac:dyDescent="0.25">
      <c r="A2488" s="493" t="s">
        <v>23154</v>
      </c>
      <c r="B2488" s="471" t="s">
        <v>23629</v>
      </c>
      <c r="C2488" s="469" t="s">
        <v>23756</v>
      </c>
      <c r="E2488" s="472" t="s">
        <v>23658</v>
      </c>
      <c r="F2488" s="469" t="s">
        <v>4456</v>
      </c>
      <c r="G2488" s="468">
        <v>1.45</v>
      </c>
      <c r="H2488" s="468">
        <v>1.3</v>
      </c>
      <c r="I2488" s="468">
        <v>0.9</v>
      </c>
      <c r="L2488" s="468">
        <v>21.400000000000002</v>
      </c>
      <c r="M2488" s="474">
        <f t="shared" si="134"/>
        <v>5456.880000000001</v>
      </c>
      <c r="N2488" s="474">
        <f t="shared" si="135"/>
        <v>3274.1280000000006</v>
      </c>
      <c r="P2488" s="488">
        <v>0.6</v>
      </c>
      <c r="R2488" s="474">
        <v>4407.4799999999996</v>
      </c>
      <c r="S2488" s="474">
        <v>2644.53</v>
      </c>
      <c r="U2488" s="474">
        <v>4407.4799999999996</v>
      </c>
      <c r="V2488" s="474">
        <v>2644.53</v>
      </c>
      <c r="X2488" s="465">
        <v>4197.6000000000004</v>
      </c>
      <c r="Y2488" s="465">
        <v>2518.6</v>
      </c>
      <c r="AA2488" s="474">
        <v>3650.1</v>
      </c>
      <c r="AB2488" s="474">
        <v>2190.06</v>
      </c>
      <c r="AD2488" s="474">
        <v>3174</v>
      </c>
      <c r="AE2488" s="474">
        <v>1904.3999999999999</v>
      </c>
      <c r="AG2488" s="474">
        <v>2885</v>
      </c>
      <c r="AH2488" s="474">
        <v>1731</v>
      </c>
      <c r="AP2488" s="535"/>
    </row>
    <row r="2489" spans="1:42" ht="24" customHeight="1" outlineLevel="1" x14ac:dyDescent="0.25">
      <c r="A2489" s="493"/>
      <c r="B2489" s="471" t="s">
        <v>4860</v>
      </c>
      <c r="C2489" s="469" t="s">
        <v>4662</v>
      </c>
      <c r="E2489" s="472" t="s">
        <v>23697</v>
      </c>
      <c r="F2489" s="469" t="s">
        <v>4456</v>
      </c>
      <c r="G2489" s="468">
        <v>1.45</v>
      </c>
      <c r="H2489" s="468">
        <v>1.28</v>
      </c>
      <c r="I2489" s="468">
        <v>0.8</v>
      </c>
      <c r="L2489" s="468">
        <v>24.866666666666664</v>
      </c>
      <c r="M2489" s="474">
        <f t="shared" si="134"/>
        <v>5319.34</v>
      </c>
      <c r="N2489" s="474">
        <f t="shared" si="135"/>
        <v>3191.6039999999998</v>
      </c>
      <c r="P2489" s="488">
        <v>0.6</v>
      </c>
      <c r="R2489" s="474">
        <v>4296.3900000000003</v>
      </c>
      <c r="S2489" s="474">
        <v>2577.86</v>
      </c>
      <c r="U2489" s="474">
        <v>4296.3900000000003</v>
      </c>
      <c r="V2489" s="474">
        <v>2577.86</v>
      </c>
      <c r="X2489" s="465">
        <v>4091.8</v>
      </c>
      <c r="Y2489" s="465">
        <v>2455.1</v>
      </c>
      <c r="AA2489" s="474">
        <v>3558.1</v>
      </c>
      <c r="AB2489" s="474">
        <v>2134.86</v>
      </c>
      <c r="AD2489" s="474">
        <v>3094</v>
      </c>
      <c r="AE2489" s="474">
        <v>1856.3999999999999</v>
      </c>
      <c r="AG2489" s="474">
        <v>2813</v>
      </c>
      <c r="AH2489" s="474">
        <v>1687.8</v>
      </c>
      <c r="AP2489" s="535"/>
    </row>
    <row r="2490" spans="1:42" ht="24" customHeight="1" outlineLevel="1" x14ac:dyDescent="0.25">
      <c r="A2490" s="493" t="s">
        <v>23154</v>
      </c>
      <c r="B2490" s="471" t="s">
        <v>23630</v>
      </c>
      <c r="C2490" s="469" t="s">
        <v>22616</v>
      </c>
      <c r="E2490" s="472" t="s">
        <v>23654</v>
      </c>
      <c r="F2490" s="469" t="s">
        <v>4456</v>
      </c>
      <c r="G2490" s="468">
        <v>1.45</v>
      </c>
      <c r="H2490" s="468">
        <v>1.28</v>
      </c>
      <c r="I2490" s="468">
        <v>0.8</v>
      </c>
      <c r="L2490" s="468">
        <v>24.866666666666664</v>
      </c>
      <c r="M2490" s="474">
        <f t="shared" si="134"/>
        <v>5319.34</v>
      </c>
      <c r="N2490" s="474">
        <f t="shared" si="135"/>
        <v>3191.6039999999998</v>
      </c>
      <c r="P2490" s="488">
        <v>0.6</v>
      </c>
      <c r="R2490" s="474">
        <v>4296.3900000000003</v>
      </c>
      <c r="S2490" s="474">
        <v>2577.86</v>
      </c>
      <c r="U2490" s="474">
        <v>4296.3900000000003</v>
      </c>
      <c r="V2490" s="474">
        <v>2577.86</v>
      </c>
      <c r="X2490" s="465">
        <v>4091.8</v>
      </c>
      <c r="Y2490" s="465">
        <v>2455.1</v>
      </c>
      <c r="AA2490" s="474">
        <v>3558.1</v>
      </c>
      <c r="AB2490" s="474">
        <v>2134.86</v>
      </c>
      <c r="AD2490" s="474">
        <v>3094</v>
      </c>
      <c r="AE2490" s="474">
        <v>1856.3999999999999</v>
      </c>
      <c r="AG2490" s="474">
        <v>2813</v>
      </c>
      <c r="AH2490" s="474">
        <v>1687.8</v>
      </c>
      <c r="AP2490" s="535"/>
    </row>
    <row r="2491" spans="1:42" ht="24" customHeight="1" outlineLevel="1" x14ac:dyDescent="0.25">
      <c r="A2491" s="493" t="s">
        <v>23154</v>
      </c>
      <c r="B2491" s="471" t="s">
        <v>23657</v>
      </c>
      <c r="C2491" s="469" t="s">
        <v>23756</v>
      </c>
      <c r="E2491" s="472" t="s">
        <v>23659</v>
      </c>
      <c r="F2491" s="469" t="s">
        <v>4456</v>
      </c>
      <c r="G2491" s="468">
        <v>1.45</v>
      </c>
      <c r="H2491" s="468">
        <v>1.28</v>
      </c>
      <c r="I2491" s="468">
        <v>0.8</v>
      </c>
      <c r="L2491" s="468">
        <v>24.866666666666664</v>
      </c>
      <c r="M2491" s="474">
        <f t="shared" si="134"/>
        <v>5319.34</v>
      </c>
      <c r="N2491" s="474">
        <f t="shared" si="135"/>
        <v>3191.6039999999998</v>
      </c>
      <c r="P2491" s="488">
        <v>0.6</v>
      </c>
      <c r="R2491" s="474">
        <v>4296.3900000000003</v>
      </c>
      <c r="S2491" s="474">
        <v>2577.86</v>
      </c>
      <c r="U2491" s="474">
        <v>4296.3900000000003</v>
      </c>
      <c r="V2491" s="474">
        <v>2577.86</v>
      </c>
      <c r="X2491" s="465">
        <v>4091.8</v>
      </c>
      <c r="Y2491" s="465">
        <v>2455.1</v>
      </c>
      <c r="AA2491" s="474">
        <v>3558.1</v>
      </c>
      <c r="AB2491" s="474">
        <v>2134.86</v>
      </c>
      <c r="AD2491" s="474">
        <v>3094</v>
      </c>
      <c r="AE2491" s="474">
        <v>1856.3999999999999</v>
      </c>
      <c r="AG2491" s="474">
        <v>2813</v>
      </c>
      <c r="AH2491" s="474">
        <v>1687.8</v>
      </c>
      <c r="AP2491" s="535"/>
    </row>
    <row r="2492" spans="1:42" ht="24" customHeight="1" outlineLevel="1" x14ac:dyDescent="0.25">
      <c r="A2492" s="493"/>
      <c r="B2492" s="471" t="s">
        <v>4861</v>
      </c>
      <c r="C2492" s="469" t="s">
        <v>4662</v>
      </c>
      <c r="E2492" s="472" t="s">
        <v>23696</v>
      </c>
      <c r="F2492" s="469" t="s">
        <v>4456</v>
      </c>
      <c r="G2492" s="468">
        <v>1.5</v>
      </c>
      <c r="H2492" s="468">
        <v>1</v>
      </c>
      <c r="I2492" s="468">
        <v>1</v>
      </c>
      <c r="L2492" s="468">
        <v>23.966666666666669</v>
      </c>
      <c r="M2492" s="474">
        <f t="shared" si="134"/>
        <v>6108.4400000000005</v>
      </c>
      <c r="N2492" s="474">
        <f t="shared" si="135"/>
        <v>3665.0640000000003</v>
      </c>
      <c r="P2492" s="488">
        <v>0.6</v>
      </c>
      <c r="R2492" s="474">
        <v>4933.74</v>
      </c>
      <c r="S2492" s="474">
        <v>2960.27</v>
      </c>
      <c r="U2492" s="474">
        <v>4933.74</v>
      </c>
      <c r="V2492" s="474">
        <v>2960.27</v>
      </c>
      <c r="X2492" s="465">
        <v>4698.8</v>
      </c>
      <c r="Y2492" s="465">
        <v>2819.3</v>
      </c>
      <c r="AA2492" s="474">
        <v>4085.95</v>
      </c>
      <c r="AB2492" s="474">
        <v>2451.5700000000002</v>
      </c>
      <c r="AD2492" s="474">
        <v>3553</v>
      </c>
      <c r="AE2492" s="474">
        <v>2131.7999999999997</v>
      </c>
      <c r="AG2492" s="474">
        <v>3230</v>
      </c>
      <c r="AH2492" s="474">
        <v>1938</v>
      </c>
      <c r="AP2492" s="535"/>
    </row>
    <row r="2493" spans="1:42" ht="24" customHeight="1" outlineLevel="1" x14ac:dyDescent="0.25">
      <c r="A2493" s="493" t="s">
        <v>23154</v>
      </c>
      <c r="B2493" s="471" t="s">
        <v>23631</v>
      </c>
      <c r="C2493" s="469" t="s">
        <v>22616</v>
      </c>
      <c r="E2493" s="472" t="s">
        <v>23655</v>
      </c>
      <c r="F2493" s="469" t="s">
        <v>4456</v>
      </c>
      <c r="G2493" s="468">
        <v>1.5</v>
      </c>
      <c r="H2493" s="468">
        <v>1</v>
      </c>
      <c r="I2493" s="468">
        <v>1</v>
      </c>
      <c r="L2493" s="468">
        <v>23.966666666666669</v>
      </c>
      <c r="M2493" s="474">
        <f t="shared" si="134"/>
        <v>6108.4400000000005</v>
      </c>
      <c r="N2493" s="474">
        <f t="shared" si="135"/>
        <v>3665.0640000000003</v>
      </c>
      <c r="P2493" s="488">
        <v>0.6</v>
      </c>
      <c r="R2493" s="474">
        <v>4933.74</v>
      </c>
      <c r="S2493" s="474">
        <v>2960.27</v>
      </c>
      <c r="U2493" s="474">
        <v>4933.74</v>
      </c>
      <c r="V2493" s="474">
        <v>2960.27</v>
      </c>
      <c r="X2493" s="465">
        <v>4698.8</v>
      </c>
      <c r="Y2493" s="465">
        <v>2819.3</v>
      </c>
      <c r="AA2493" s="474">
        <v>4085.95</v>
      </c>
      <c r="AB2493" s="474">
        <v>2451.5700000000002</v>
      </c>
      <c r="AD2493" s="474">
        <v>3553</v>
      </c>
      <c r="AE2493" s="474">
        <v>2131.7999999999997</v>
      </c>
      <c r="AG2493" s="474">
        <v>3230</v>
      </c>
      <c r="AH2493" s="474">
        <v>1938</v>
      </c>
      <c r="AP2493" s="535"/>
    </row>
    <row r="2494" spans="1:42" ht="24" customHeight="1" outlineLevel="1" x14ac:dyDescent="0.25">
      <c r="A2494" s="493" t="s">
        <v>23154</v>
      </c>
      <c r="B2494" s="471" t="s">
        <v>23632</v>
      </c>
      <c r="C2494" s="469" t="s">
        <v>23756</v>
      </c>
      <c r="E2494" s="472" t="s">
        <v>23660</v>
      </c>
      <c r="F2494" s="469" t="s">
        <v>4456</v>
      </c>
      <c r="G2494" s="468">
        <v>1.5</v>
      </c>
      <c r="H2494" s="468">
        <v>1</v>
      </c>
      <c r="I2494" s="468">
        <v>1</v>
      </c>
      <c r="L2494" s="468">
        <v>23.966666666666669</v>
      </c>
      <c r="M2494" s="474">
        <f t="shared" si="134"/>
        <v>6108.4400000000005</v>
      </c>
      <c r="N2494" s="474">
        <f t="shared" si="135"/>
        <v>3665.0640000000003</v>
      </c>
      <c r="P2494" s="488">
        <v>0.6</v>
      </c>
      <c r="R2494" s="474">
        <v>4933.74</v>
      </c>
      <c r="S2494" s="474">
        <v>2960.27</v>
      </c>
      <c r="U2494" s="474">
        <v>4933.74</v>
      </c>
      <c r="V2494" s="474">
        <v>2960.27</v>
      </c>
      <c r="X2494" s="465">
        <v>4698.8</v>
      </c>
      <c r="Y2494" s="465">
        <v>2819.3</v>
      </c>
      <c r="AA2494" s="474">
        <v>4085.95</v>
      </c>
      <c r="AB2494" s="474">
        <v>2451.5700000000002</v>
      </c>
      <c r="AD2494" s="474">
        <v>3553</v>
      </c>
      <c r="AE2494" s="474">
        <v>2131.7999999999997</v>
      </c>
      <c r="AG2494" s="474">
        <v>3230</v>
      </c>
      <c r="AH2494" s="474">
        <v>1938</v>
      </c>
      <c r="AP2494" s="535"/>
    </row>
    <row r="2495" spans="1:42" ht="24" customHeight="1" outlineLevel="1" x14ac:dyDescent="0.25">
      <c r="A2495" s="493"/>
      <c r="B2495" s="471" t="s">
        <v>23633</v>
      </c>
      <c r="C2495" s="469" t="s">
        <v>4662</v>
      </c>
      <c r="E2495" s="472" t="s">
        <v>23639</v>
      </c>
      <c r="F2495" s="469" t="s">
        <v>4456</v>
      </c>
      <c r="M2495" s="474">
        <f t="shared" si="134"/>
        <v>661.96</v>
      </c>
      <c r="N2495" s="474">
        <f t="shared" si="135"/>
        <v>397.17599999999999</v>
      </c>
      <c r="P2495" s="488">
        <v>0.6</v>
      </c>
      <c r="R2495" s="474">
        <v>534.66</v>
      </c>
      <c r="S2495" s="474">
        <v>320.77999999999997</v>
      </c>
      <c r="U2495" s="474">
        <v>534.66</v>
      </c>
      <c r="V2495" s="474">
        <v>320.77999999999997</v>
      </c>
      <c r="X2495" s="465">
        <v>509.2</v>
      </c>
      <c r="Y2495" s="465">
        <v>305.5</v>
      </c>
      <c r="AA2495" s="474">
        <v>442.75</v>
      </c>
      <c r="AB2495" s="474">
        <v>265.64999999999998</v>
      </c>
      <c r="AD2495" s="474">
        <v>385</v>
      </c>
      <c r="AE2495" s="474">
        <v>231</v>
      </c>
      <c r="AG2495" s="474"/>
      <c r="AH2495" s="474"/>
      <c r="AP2495" s="535"/>
    </row>
    <row r="2496" spans="1:42" ht="24" customHeight="1" outlineLevel="1" x14ac:dyDescent="0.25">
      <c r="A2496" s="493"/>
      <c r="B2496" s="471" t="s">
        <v>23634</v>
      </c>
      <c r="C2496" s="469" t="s">
        <v>4662</v>
      </c>
      <c r="E2496" s="472" t="s">
        <v>23640</v>
      </c>
      <c r="F2496" s="469" t="s">
        <v>4456</v>
      </c>
      <c r="M2496" s="474">
        <f t="shared" ref="M2496:M2559" si="136">X2496*$O$3</f>
        <v>661.96</v>
      </c>
      <c r="N2496" s="474">
        <f t="shared" ref="N2496:N2559" si="137">M2496*P2496</f>
        <v>397.17599999999999</v>
      </c>
      <c r="P2496" s="488">
        <v>0.6</v>
      </c>
      <c r="R2496" s="474">
        <v>534.66</v>
      </c>
      <c r="S2496" s="474">
        <v>320.77999999999997</v>
      </c>
      <c r="U2496" s="474">
        <v>534.66</v>
      </c>
      <c r="V2496" s="474">
        <v>320.77999999999997</v>
      </c>
      <c r="X2496" s="465">
        <v>509.2</v>
      </c>
      <c r="Y2496" s="465">
        <v>305.5</v>
      </c>
      <c r="AA2496" s="474">
        <v>442.75</v>
      </c>
      <c r="AB2496" s="474">
        <v>265.64999999999998</v>
      </c>
      <c r="AD2496" s="474">
        <v>385</v>
      </c>
      <c r="AE2496" s="474">
        <v>231</v>
      </c>
      <c r="AG2496" s="474"/>
      <c r="AH2496" s="474"/>
      <c r="AP2496" s="535"/>
    </row>
    <row r="2497" spans="1:42" ht="24" customHeight="1" outlineLevel="1" x14ac:dyDescent="0.25">
      <c r="A2497" s="493"/>
      <c r="B2497" s="471" t="s">
        <v>23635</v>
      </c>
      <c r="C2497" s="469" t="s">
        <v>4662</v>
      </c>
      <c r="E2497" s="472" t="s">
        <v>23641</v>
      </c>
      <c r="F2497" s="469" t="s">
        <v>4456</v>
      </c>
      <c r="M2497" s="474">
        <f t="shared" si="136"/>
        <v>661.96</v>
      </c>
      <c r="N2497" s="474">
        <f t="shared" si="137"/>
        <v>397.17599999999999</v>
      </c>
      <c r="P2497" s="488">
        <v>0.6</v>
      </c>
      <c r="R2497" s="474">
        <v>534.66</v>
      </c>
      <c r="S2497" s="474">
        <v>320.77999999999997</v>
      </c>
      <c r="U2497" s="474">
        <v>534.66</v>
      </c>
      <c r="V2497" s="474">
        <v>320.77999999999997</v>
      </c>
      <c r="X2497" s="465">
        <v>509.2</v>
      </c>
      <c r="Y2497" s="465">
        <v>305.5</v>
      </c>
      <c r="AA2497" s="474">
        <v>442.75</v>
      </c>
      <c r="AB2497" s="474">
        <v>265.64999999999998</v>
      </c>
      <c r="AD2497" s="474">
        <v>385</v>
      </c>
      <c r="AE2497" s="474">
        <v>231</v>
      </c>
      <c r="AG2497" s="474"/>
      <c r="AH2497" s="474"/>
      <c r="AP2497" s="535"/>
    </row>
    <row r="2498" spans="1:42" ht="24" customHeight="1" outlineLevel="1" x14ac:dyDescent="0.25">
      <c r="A2498" s="493"/>
      <c r="B2498" s="471" t="s">
        <v>4862</v>
      </c>
      <c r="C2498" s="469" t="s">
        <v>4662</v>
      </c>
      <c r="E2498" s="472" t="s">
        <v>23695</v>
      </c>
      <c r="F2498" s="469" t="s">
        <v>4456</v>
      </c>
      <c r="G2498" s="468">
        <v>1.45</v>
      </c>
      <c r="H2498" s="468">
        <v>1</v>
      </c>
      <c r="I2498" s="468">
        <v>0.9</v>
      </c>
      <c r="L2498" s="468">
        <v>18.95</v>
      </c>
      <c r="M2498" s="474">
        <f t="shared" si="136"/>
        <v>4829.37</v>
      </c>
      <c r="N2498" s="474">
        <f t="shared" si="137"/>
        <v>2897.6219999999998</v>
      </c>
      <c r="P2498" s="488">
        <v>0.6</v>
      </c>
      <c r="R2498" s="474">
        <v>3900.65</v>
      </c>
      <c r="S2498" s="474">
        <v>2340.35</v>
      </c>
      <c r="U2498" s="474">
        <v>3900.65</v>
      </c>
      <c r="V2498" s="474">
        <v>2340.35</v>
      </c>
      <c r="X2498" s="465">
        <v>3714.9</v>
      </c>
      <c r="Y2498" s="465">
        <v>2228.9</v>
      </c>
      <c r="AA2498" s="474">
        <v>3230.35</v>
      </c>
      <c r="AB2498" s="474">
        <v>1938.21</v>
      </c>
      <c r="AD2498" s="474">
        <v>2809</v>
      </c>
      <c r="AE2498" s="474">
        <v>1685.3999999999999</v>
      </c>
      <c r="AG2498" s="474">
        <v>2554</v>
      </c>
      <c r="AH2498" s="474">
        <v>1532.3999999999999</v>
      </c>
      <c r="AP2498" s="535"/>
    </row>
    <row r="2499" spans="1:42" ht="24" customHeight="1" outlineLevel="1" x14ac:dyDescent="0.25">
      <c r="A2499" s="493" t="s">
        <v>23154</v>
      </c>
      <c r="B2499" s="471" t="s">
        <v>23636</v>
      </c>
      <c r="C2499" s="469" t="s">
        <v>22616</v>
      </c>
      <c r="E2499" s="472" t="s">
        <v>23656</v>
      </c>
      <c r="F2499" s="469" t="s">
        <v>4456</v>
      </c>
      <c r="G2499" s="468">
        <v>1.45</v>
      </c>
      <c r="H2499" s="468">
        <v>1</v>
      </c>
      <c r="I2499" s="468">
        <v>0.9</v>
      </c>
      <c r="L2499" s="468">
        <v>18.95</v>
      </c>
      <c r="M2499" s="474">
        <f t="shared" si="136"/>
        <v>4829.37</v>
      </c>
      <c r="N2499" s="474">
        <f t="shared" si="137"/>
        <v>2897.6219999999998</v>
      </c>
      <c r="P2499" s="488">
        <v>0.6</v>
      </c>
      <c r="R2499" s="474">
        <v>3900.65</v>
      </c>
      <c r="S2499" s="474">
        <v>2340.35</v>
      </c>
      <c r="U2499" s="474">
        <v>3900.65</v>
      </c>
      <c r="V2499" s="474">
        <v>2340.35</v>
      </c>
      <c r="X2499" s="465">
        <v>3714.9</v>
      </c>
      <c r="Y2499" s="465">
        <v>2228.9</v>
      </c>
      <c r="AA2499" s="474">
        <v>3230.35</v>
      </c>
      <c r="AB2499" s="474">
        <v>1938.21</v>
      </c>
      <c r="AD2499" s="474">
        <v>2809</v>
      </c>
      <c r="AE2499" s="474">
        <v>1685.3999999999999</v>
      </c>
      <c r="AG2499" s="474">
        <v>2554</v>
      </c>
      <c r="AH2499" s="474">
        <v>1532.3999999999999</v>
      </c>
      <c r="AP2499" s="535"/>
    </row>
    <row r="2500" spans="1:42" ht="24" customHeight="1" outlineLevel="1" x14ac:dyDescent="0.25">
      <c r="A2500" s="493" t="s">
        <v>23154</v>
      </c>
      <c r="B2500" s="471" t="s">
        <v>23637</v>
      </c>
      <c r="C2500" s="469" t="s">
        <v>23756</v>
      </c>
      <c r="E2500" s="472" t="s">
        <v>23661</v>
      </c>
      <c r="F2500" s="469" t="s">
        <v>4456</v>
      </c>
      <c r="G2500" s="468">
        <v>1.45</v>
      </c>
      <c r="H2500" s="468">
        <v>1</v>
      </c>
      <c r="I2500" s="468">
        <v>0.9</v>
      </c>
      <c r="L2500" s="468">
        <v>18.95</v>
      </c>
      <c r="M2500" s="474">
        <f t="shared" si="136"/>
        <v>4829.37</v>
      </c>
      <c r="N2500" s="474">
        <f t="shared" si="137"/>
        <v>2897.6219999999998</v>
      </c>
      <c r="P2500" s="488">
        <v>0.6</v>
      </c>
      <c r="R2500" s="474">
        <v>3900.65</v>
      </c>
      <c r="S2500" s="474">
        <v>2340.35</v>
      </c>
      <c r="U2500" s="474">
        <v>3900.65</v>
      </c>
      <c r="V2500" s="474">
        <v>2340.35</v>
      </c>
      <c r="X2500" s="465">
        <v>3714.9</v>
      </c>
      <c r="Y2500" s="465">
        <v>2228.9</v>
      </c>
      <c r="AA2500" s="474">
        <v>3230.35</v>
      </c>
      <c r="AB2500" s="474">
        <v>1938.21</v>
      </c>
      <c r="AD2500" s="474">
        <v>2809</v>
      </c>
      <c r="AE2500" s="474">
        <v>1685.3999999999999</v>
      </c>
      <c r="AG2500" s="474">
        <v>2554</v>
      </c>
      <c r="AH2500" s="474">
        <v>1532.3999999999999</v>
      </c>
      <c r="AP2500" s="535"/>
    </row>
    <row r="2501" spans="1:42" ht="24" customHeight="1" outlineLevel="1" x14ac:dyDescent="0.25">
      <c r="A2501" s="493"/>
      <c r="B2501" s="471" t="s">
        <v>9107</v>
      </c>
      <c r="C2501" s="469" t="s">
        <v>4662</v>
      </c>
      <c r="E2501" s="472" t="s">
        <v>23694</v>
      </c>
      <c r="F2501" s="469" t="s">
        <v>4456</v>
      </c>
      <c r="G2501" s="468">
        <v>0.85</v>
      </c>
      <c r="H2501" s="468">
        <v>0.7</v>
      </c>
      <c r="I2501" s="468">
        <v>0.38</v>
      </c>
      <c r="L2501" s="468">
        <v>10.033333333333333</v>
      </c>
      <c r="M2501" s="474">
        <f t="shared" si="136"/>
        <v>2131.8700000000003</v>
      </c>
      <c r="N2501" s="474">
        <f t="shared" si="137"/>
        <v>1279.1220000000001</v>
      </c>
      <c r="P2501" s="488">
        <v>0.6</v>
      </c>
      <c r="R2501" s="474">
        <v>1721.9</v>
      </c>
      <c r="S2501" s="474">
        <v>1033.0999999999999</v>
      </c>
      <c r="U2501" s="474">
        <v>1721.9</v>
      </c>
      <c r="V2501" s="474">
        <v>1033.0999999999999</v>
      </c>
      <c r="X2501" s="465">
        <v>1639.9</v>
      </c>
      <c r="Y2501" s="465">
        <v>983.9</v>
      </c>
      <c r="AA2501" s="474">
        <v>1426</v>
      </c>
      <c r="AB2501" s="474">
        <v>855.6</v>
      </c>
      <c r="AD2501" s="474">
        <v>1240</v>
      </c>
      <c r="AE2501" s="474">
        <v>744</v>
      </c>
      <c r="AG2501" s="474">
        <v>1127</v>
      </c>
      <c r="AH2501" s="474">
        <v>676.19999999999993</v>
      </c>
      <c r="AP2501" s="535"/>
    </row>
    <row r="2502" spans="1:42" ht="24" customHeight="1" outlineLevel="1" x14ac:dyDescent="0.25">
      <c r="A2502" s="493" t="s">
        <v>23154</v>
      </c>
      <c r="B2502" s="471" t="s">
        <v>23662</v>
      </c>
      <c r="C2502" s="469" t="s">
        <v>22616</v>
      </c>
      <c r="E2502" s="472" t="s">
        <v>23674</v>
      </c>
      <c r="F2502" s="469" t="s">
        <v>4456</v>
      </c>
      <c r="G2502" s="468">
        <v>0.85</v>
      </c>
      <c r="H2502" s="468">
        <v>0.7</v>
      </c>
      <c r="I2502" s="468">
        <v>0.38</v>
      </c>
      <c r="L2502" s="468">
        <v>10.033333333333333</v>
      </c>
      <c r="M2502" s="474">
        <f t="shared" si="136"/>
        <v>2131.8700000000003</v>
      </c>
      <c r="N2502" s="474">
        <f t="shared" si="137"/>
        <v>1279.1220000000001</v>
      </c>
      <c r="P2502" s="488">
        <v>0.6</v>
      </c>
      <c r="R2502" s="474">
        <v>1721.9</v>
      </c>
      <c r="S2502" s="474">
        <v>1033.0999999999999</v>
      </c>
      <c r="U2502" s="474">
        <v>1721.9</v>
      </c>
      <c r="V2502" s="474">
        <v>1033.0999999999999</v>
      </c>
      <c r="X2502" s="465">
        <v>1639.9</v>
      </c>
      <c r="Y2502" s="465">
        <v>983.9</v>
      </c>
      <c r="AA2502" s="474">
        <v>1426</v>
      </c>
      <c r="AB2502" s="474">
        <v>855.6</v>
      </c>
      <c r="AD2502" s="474">
        <v>1240</v>
      </c>
      <c r="AE2502" s="474">
        <v>744</v>
      </c>
      <c r="AG2502" s="474">
        <v>1127</v>
      </c>
      <c r="AH2502" s="474">
        <v>676.19999999999993</v>
      </c>
      <c r="AP2502" s="535"/>
    </row>
    <row r="2503" spans="1:42" ht="24" customHeight="1" outlineLevel="1" x14ac:dyDescent="0.25">
      <c r="A2503" s="493" t="s">
        <v>23154</v>
      </c>
      <c r="B2503" s="471" t="s">
        <v>23663</v>
      </c>
      <c r="C2503" s="469" t="s">
        <v>23756</v>
      </c>
      <c r="E2503" s="472" t="s">
        <v>23680</v>
      </c>
      <c r="F2503" s="469" t="s">
        <v>4456</v>
      </c>
      <c r="G2503" s="468">
        <v>0.85</v>
      </c>
      <c r="H2503" s="468">
        <v>0.7</v>
      </c>
      <c r="I2503" s="468">
        <v>0.38</v>
      </c>
      <c r="L2503" s="468">
        <v>10.033333333333333</v>
      </c>
      <c r="M2503" s="474">
        <f t="shared" si="136"/>
        <v>2131.8700000000003</v>
      </c>
      <c r="N2503" s="474">
        <f t="shared" si="137"/>
        <v>1279.1220000000001</v>
      </c>
      <c r="P2503" s="488">
        <v>0.6</v>
      </c>
      <c r="R2503" s="474">
        <v>1721.9</v>
      </c>
      <c r="S2503" s="474">
        <v>1033.0999999999999</v>
      </c>
      <c r="U2503" s="474">
        <v>1721.9</v>
      </c>
      <c r="V2503" s="474">
        <v>1033.0999999999999</v>
      </c>
      <c r="X2503" s="465">
        <v>1639.9</v>
      </c>
      <c r="Y2503" s="465">
        <v>983.9</v>
      </c>
      <c r="AA2503" s="474">
        <v>1426</v>
      </c>
      <c r="AB2503" s="474">
        <v>855.6</v>
      </c>
      <c r="AD2503" s="474">
        <v>1240</v>
      </c>
      <c r="AE2503" s="474">
        <v>744</v>
      </c>
      <c r="AG2503" s="474">
        <v>1127</v>
      </c>
      <c r="AH2503" s="474">
        <v>676.19999999999993</v>
      </c>
      <c r="AP2503" s="535"/>
    </row>
    <row r="2504" spans="1:42" ht="24" customHeight="1" outlineLevel="1" x14ac:dyDescent="0.25">
      <c r="A2504" s="493"/>
      <c r="B2504" s="471" t="s">
        <v>4863</v>
      </c>
      <c r="C2504" s="469" t="s">
        <v>4662</v>
      </c>
      <c r="E2504" s="472" t="s">
        <v>23693</v>
      </c>
      <c r="F2504" s="469" t="s">
        <v>4456</v>
      </c>
      <c r="G2504" s="468">
        <v>1.5</v>
      </c>
      <c r="H2504" s="468">
        <v>0.7</v>
      </c>
      <c r="I2504" s="468">
        <v>0.7</v>
      </c>
      <c r="L2504" s="468">
        <v>19.333333333333332</v>
      </c>
      <c r="M2504" s="474">
        <f t="shared" si="136"/>
        <v>4834.5700000000006</v>
      </c>
      <c r="N2504" s="474">
        <f t="shared" si="137"/>
        <v>2900.7420000000002</v>
      </c>
      <c r="P2504" s="488">
        <v>0.6</v>
      </c>
      <c r="R2504" s="474">
        <v>3904.85</v>
      </c>
      <c r="S2504" s="474">
        <v>2342.87</v>
      </c>
      <c r="U2504" s="474">
        <v>3904.85</v>
      </c>
      <c r="V2504" s="474">
        <v>2342.87</v>
      </c>
      <c r="X2504" s="465">
        <v>3718.9</v>
      </c>
      <c r="Y2504" s="465">
        <v>2231.3000000000002</v>
      </c>
      <c r="AA2504" s="474">
        <v>3233.8</v>
      </c>
      <c r="AB2504" s="474">
        <v>1940.28</v>
      </c>
      <c r="AD2504" s="474">
        <v>2812</v>
      </c>
      <c r="AE2504" s="474">
        <v>1687.2</v>
      </c>
      <c r="AG2504" s="474">
        <v>2556</v>
      </c>
      <c r="AH2504" s="474">
        <v>1533.6</v>
      </c>
      <c r="AP2504" s="535"/>
    </row>
    <row r="2505" spans="1:42" ht="24" customHeight="1" outlineLevel="1" x14ac:dyDescent="0.25">
      <c r="A2505" s="493" t="s">
        <v>23154</v>
      </c>
      <c r="B2505" s="471" t="s">
        <v>23664</v>
      </c>
      <c r="C2505" s="469" t="s">
        <v>22616</v>
      </c>
      <c r="E2505" s="472" t="s">
        <v>23675</v>
      </c>
      <c r="F2505" s="469" t="s">
        <v>4456</v>
      </c>
      <c r="G2505" s="468">
        <v>1.5</v>
      </c>
      <c r="H2505" s="468">
        <v>0.7</v>
      </c>
      <c r="I2505" s="468">
        <v>0.7</v>
      </c>
      <c r="L2505" s="468">
        <v>19.333333333333332</v>
      </c>
      <c r="M2505" s="474">
        <f t="shared" si="136"/>
        <v>4834.5700000000006</v>
      </c>
      <c r="N2505" s="474">
        <f t="shared" si="137"/>
        <v>2900.7420000000002</v>
      </c>
      <c r="P2505" s="488">
        <v>0.6</v>
      </c>
      <c r="R2505" s="474">
        <v>3904.85</v>
      </c>
      <c r="S2505" s="474">
        <v>2342.87</v>
      </c>
      <c r="U2505" s="474">
        <v>3904.85</v>
      </c>
      <c r="V2505" s="474">
        <v>2342.87</v>
      </c>
      <c r="X2505" s="465">
        <v>3718.9</v>
      </c>
      <c r="Y2505" s="465">
        <v>2231.3000000000002</v>
      </c>
      <c r="AA2505" s="474">
        <v>3233.8</v>
      </c>
      <c r="AB2505" s="474">
        <v>1940.28</v>
      </c>
      <c r="AD2505" s="474">
        <v>2812</v>
      </c>
      <c r="AE2505" s="474">
        <v>1687.2</v>
      </c>
      <c r="AG2505" s="474">
        <v>2556</v>
      </c>
      <c r="AH2505" s="474">
        <v>1533.6</v>
      </c>
      <c r="AP2505" s="535"/>
    </row>
    <row r="2506" spans="1:42" ht="24" customHeight="1" outlineLevel="1" x14ac:dyDescent="0.25">
      <c r="A2506" s="493" t="s">
        <v>23154</v>
      </c>
      <c r="B2506" s="471" t="s">
        <v>23665</v>
      </c>
      <c r="C2506" s="469" t="s">
        <v>23756</v>
      </c>
      <c r="E2506" s="472" t="s">
        <v>23681</v>
      </c>
      <c r="F2506" s="469" t="s">
        <v>4456</v>
      </c>
      <c r="G2506" s="468">
        <v>1.5</v>
      </c>
      <c r="H2506" s="468">
        <v>0.7</v>
      </c>
      <c r="I2506" s="468">
        <v>0.7</v>
      </c>
      <c r="L2506" s="468">
        <v>19.333333333333332</v>
      </c>
      <c r="M2506" s="474">
        <f t="shared" si="136"/>
        <v>4834.5700000000006</v>
      </c>
      <c r="N2506" s="474">
        <f t="shared" si="137"/>
        <v>2900.7420000000002</v>
      </c>
      <c r="P2506" s="488">
        <v>0.6</v>
      </c>
      <c r="R2506" s="474">
        <v>3904.85</v>
      </c>
      <c r="S2506" s="474">
        <v>2342.87</v>
      </c>
      <c r="U2506" s="474">
        <v>3904.85</v>
      </c>
      <c r="V2506" s="474">
        <v>2342.87</v>
      </c>
      <c r="X2506" s="465">
        <v>3718.9</v>
      </c>
      <c r="Y2506" s="465">
        <v>2231.3000000000002</v>
      </c>
      <c r="AA2506" s="474">
        <v>3233.8</v>
      </c>
      <c r="AB2506" s="474">
        <v>1940.28</v>
      </c>
      <c r="AD2506" s="474">
        <v>2812</v>
      </c>
      <c r="AE2506" s="474">
        <v>1687.2</v>
      </c>
      <c r="AG2506" s="474">
        <v>2556</v>
      </c>
      <c r="AH2506" s="474">
        <v>1533.6</v>
      </c>
      <c r="AP2506" s="535"/>
    </row>
    <row r="2507" spans="1:42" ht="24" customHeight="1" outlineLevel="1" x14ac:dyDescent="0.25">
      <c r="A2507" s="493"/>
      <c r="B2507" s="471" t="s">
        <v>4447</v>
      </c>
      <c r="C2507" s="469" t="s">
        <v>4662</v>
      </c>
      <c r="E2507" s="472" t="s">
        <v>23692</v>
      </c>
      <c r="F2507" s="469" t="s">
        <v>4456</v>
      </c>
      <c r="G2507" s="480">
        <v>2.13</v>
      </c>
      <c r="H2507" s="480"/>
      <c r="L2507" s="468">
        <v>30.599999999999998</v>
      </c>
      <c r="M2507" s="474">
        <f t="shared" si="136"/>
        <v>6942.39</v>
      </c>
      <c r="N2507" s="474">
        <f t="shared" si="137"/>
        <v>4165.4340000000002</v>
      </c>
      <c r="P2507" s="488">
        <v>0.6</v>
      </c>
      <c r="R2507" s="474">
        <v>5607.32</v>
      </c>
      <c r="S2507" s="474">
        <v>3364.41</v>
      </c>
      <c r="U2507" s="474">
        <v>5607.32</v>
      </c>
      <c r="V2507" s="474">
        <v>3364.41</v>
      </c>
      <c r="X2507" s="465">
        <v>5340.3</v>
      </c>
      <c r="Y2507" s="465">
        <v>3204.2</v>
      </c>
      <c r="AA2507" s="474">
        <v>4643.7</v>
      </c>
      <c r="AB2507" s="474">
        <v>2786.22</v>
      </c>
      <c r="AD2507" s="474">
        <v>4038</v>
      </c>
      <c r="AE2507" s="474">
        <v>2422.7999999999997</v>
      </c>
      <c r="AG2507" s="474">
        <v>3671</v>
      </c>
      <c r="AH2507" s="474">
        <v>2202.6</v>
      </c>
      <c r="AP2507" s="535"/>
    </row>
    <row r="2508" spans="1:42" ht="24" customHeight="1" outlineLevel="1" x14ac:dyDescent="0.25">
      <c r="A2508" s="493" t="s">
        <v>23154</v>
      </c>
      <c r="B2508" s="471" t="s">
        <v>23666</v>
      </c>
      <c r="C2508" s="469" t="s">
        <v>22616</v>
      </c>
      <c r="E2508" s="472" t="s">
        <v>23676</v>
      </c>
      <c r="F2508" s="469" t="s">
        <v>4456</v>
      </c>
      <c r="G2508" s="480">
        <v>2.13</v>
      </c>
      <c r="H2508" s="480"/>
      <c r="L2508" s="468">
        <v>30.599999999999998</v>
      </c>
      <c r="M2508" s="474">
        <f t="shared" si="136"/>
        <v>6942.39</v>
      </c>
      <c r="N2508" s="474">
        <f t="shared" si="137"/>
        <v>4165.4340000000002</v>
      </c>
      <c r="P2508" s="488">
        <v>0.6</v>
      </c>
      <c r="R2508" s="474">
        <v>5607.32</v>
      </c>
      <c r="S2508" s="474">
        <v>3364.41</v>
      </c>
      <c r="U2508" s="474">
        <v>5607.32</v>
      </c>
      <c r="V2508" s="474">
        <v>3364.41</v>
      </c>
      <c r="X2508" s="465">
        <v>5340.3</v>
      </c>
      <c r="Y2508" s="465">
        <v>3204.2</v>
      </c>
      <c r="AA2508" s="474">
        <v>4643.7</v>
      </c>
      <c r="AB2508" s="474">
        <v>2786.22</v>
      </c>
      <c r="AD2508" s="474">
        <v>4038</v>
      </c>
      <c r="AE2508" s="474">
        <v>2422.7999999999997</v>
      </c>
      <c r="AG2508" s="474">
        <v>3671</v>
      </c>
      <c r="AH2508" s="474">
        <v>2202.6</v>
      </c>
      <c r="AP2508" s="535"/>
    </row>
    <row r="2509" spans="1:42" ht="24" customHeight="1" outlineLevel="1" x14ac:dyDescent="0.25">
      <c r="A2509" s="493" t="s">
        <v>23154</v>
      </c>
      <c r="B2509" s="471" t="s">
        <v>23667</v>
      </c>
      <c r="C2509" s="469" t="s">
        <v>23756</v>
      </c>
      <c r="E2509" s="472" t="s">
        <v>23682</v>
      </c>
      <c r="F2509" s="469" t="s">
        <v>4456</v>
      </c>
      <c r="G2509" s="480">
        <v>2.13</v>
      </c>
      <c r="H2509" s="480"/>
      <c r="L2509" s="468">
        <v>30.599999999999998</v>
      </c>
      <c r="M2509" s="474">
        <f t="shared" si="136"/>
        <v>6942.39</v>
      </c>
      <c r="N2509" s="474">
        <f t="shared" si="137"/>
        <v>4165.4340000000002</v>
      </c>
      <c r="P2509" s="488">
        <v>0.6</v>
      </c>
      <c r="R2509" s="474">
        <v>5607.32</v>
      </c>
      <c r="S2509" s="474">
        <v>3364.41</v>
      </c>
      <c r="U2509" s="474">
        <v>5607.32</v>
      </c>
      <c r="V2509" s="474">
        <v>3364.41</v>
      </c>
      <c r="X2509" s="465">
        <v>5340.3</v>
      </c>
      <c r="Y2509" s="465">
        <v>3204.2</v>
      </c>
      <c r="AA2509" s="474">
        <v>4643.7</v>
      </c>
      <c r="AB2509" s="474">
        <v>2786.22</v>
      </c>
      <c r="AD2509" s="474">
        <v>4038</v>
      </c>
      <c r="AE2509" s="474">
        <v>2422.7999999999997</v>
      </c>
      <c r="AG2509" s="474">
        <v>3671</v>
      </c>
      <c r="AH2509" s="474">
        <v>2202.6</v>
      </c>
      <c r="AP2509" s="535"/>
    </row>
    <row r="2510" spans="1:42" ht="24" customHeight="1" outlineLevel="1" x14ac:dyDescent="0.25">
      <c r="A2510" s="493"/>
      <c r="B2510" s="471" t="s">
        <v>4448</v>
      </c>
      <c r="C2510" s="469" t="s">
        <v>4662</v>
      </c>
      <c r="E2510" s="472" t="s">
        <v>23691</v>
      </c>
      <c r="F2510" s="469" t="s">
        <v>4456</v>
      </c>
      <c r="G2510" s="480">
        <v>2.2000000000000002</v>
      </c>
      <c r="H2510" s="480"/>
      <c r="L2510" s="468">
        <v>27.233333333333334</v>
      </c>
      <c r="M2510" s="474">
        <f t="shared" si="136"/>
        <v>6942.39</v>
      </c>
      <c r="N2510" s="474">
        <f t="shared" si="137"/>
        <v>4165.4340000000002</v>
      </c>
      <c r="P2510" s="488">
        <v>0.6</v>
      </c>
      <c r="R2510" s="474">
        <v>5607.32</v>
      </c>
      <c r="S2510" s="474">
        <v>3364.41</v>
      </c>
      <c r="U2510" s="474">
        <v>5607.32</v>
      </c>
      <c r="V2510" s="474">
        <v>3364.41</v>
      </c>
      <c r="X2510" s="465">
        <v>5340.3</v>
      </c>
      <c r="Y2510" s="465">
        <v>3204.2</v>
      </c>
      <c r="AA2510" s="474">
        <v>4643.7</v>
      </c>
      <c r="AB2510" s="474">
        <v>2786.22</v>
      </c>
      <c r="AD2510" s="474">
        <v>4038</v>
      </c>
      <c r="AE2510" s="474">
        <v>2422.7999999999997</v>
      </c>
      <c r="AG2510" s="474">
        <v>3671</v>
      </c>
      <c r="AH2510" s="474">
        <v>2202.6</v>
      </c>
      <c r="AP2510" s="535"/>
    </row>
    <row r="2511" spans="1:42" ht="24" customHeight="1" outlineLevel="1" x14ac:dyDescent="0.25">
      <c r="A2511" s="493" t="s">
        <v>23154</v>
      </c>
      <c r="B2511" s="471" t="s">
        <v>23668</v>
      </c>
      <c r="C2511" s="469" t="s">
        <v>22616</v>
      </c>
      <c r="E2511" s="472" t="s">
        <v>23677</v>
      </c>
      <c r="F2511" s="469" t="s">
        <v>4456</v>
      </c>
      <c r="G2511" s="480">
        <v>2.2000000000000002</v>
      </c>
      <c r="H2511" s="480"/>
      <c r="L2511" s="468">
        <v>27.233333333333334</v>
      </c>
      <c r="M2511" s="474">
        <f t="shared" si="136"/>
        <v>6942.39</v>
      </c>
      <c r="N2511" s="474">
        <f t="shared" si="137"/>
        <v>4165.4340000000002</v>
      </c>
      <c r="P2511" s="488">
        <v>0.6</v>
      </c>
      <c r="R2511" s="474">
        <v>5607.32</v>
      </c>
      <c r="S2511" s="474">
        <v>3364.41</v>
      </c>
      <c r="U2511" s="474">
        <v>5607.32</v>
      </c>
      <c r="V2511" s="474">
        <v>3364.41</v>
      </c>
      <c r="X2511" s="465">
        <v>5340.3</v>
      </c>
      <c r="Y2511" s="465">
        <v>3204.2</v>
      </c>
      <c r="AA2511" s="474">
        <v>4643.7</v>
      </c>
      <c r="AB2511" s="474">
        <v>2786.22</v>
      </c>
      <c r="AD2511" s="474">
        <v>4038</v>
      </c>
      <c r="AE2511" s="474">
        <v>2422.7999999999997</v>
      </c>
      <c r="AG2511" s="474">
        <v>3671</v>
      </c>
      <c r="AH2511" s="474">
        <v>2202.6</v>
      </c>
      <c r="AP2511" s="535"/>
    </row>
    <row r="2512" spans="1:42" ht="24" customHeight="1" outlineLevel="1" x14ac:dyDescent="0.25">
      <c r="A2512" s="493" t="s">
        <v>23154</v>
      </c>
      <c r="B2512" s="471" t="s">
        <v>23669</v>
      </c>
      <c r="C2512" s="469" t="s">
        <v>23756</v>
      </c>
      <c r="E2512" s="472" t="s">
        <v>23683</v>
      </c>
      <c r="F2512" s="469" t="s">
        <v>4456</v>
      </c>
      <c r="G2512" s="480">
        <v>2.2000000000000002</v>
      </c>
      <c r="H2512" s="480"/>
      <c r="L2512" s="468">
        <v>27.233333333333334</v>
      </c>
      <c r="M2512" s="474">
        <f t="shared" si="136"/>
        <v>6942.39</v>
      </c>
      <c r="N2512" s="474">
        <f t="shared" si="137"/>
        <v>4165.4340000000002</v>
      </c>
      <c r="P2512" s="488">
        <v>0.6</v>
      </c>
      <c r="R2512" s="474">
        <v>5607.32</v>
      </c>
      <c r="S2512" s="474">
        <v>3364.41</v>
      </c>
      <c r="U2512" s="474">
        <v>5607.32</v>
      </c>
      <c r="V2512" s="474">
        <v>3364.41</v>
      </c>
      <c r="X2512" s="465">
        <v>5340.3</v>
      </c>
      <c r="Y2512" s="465">
        <v>3204.2</v>
      </c>
      <c r="AA2512" s="474">
        <v>4643.7</v>
      </c>
      <c r="AB2512" s="474">
        <v>2786.22</v>
      </c>
      <c r="AD2512" s="474">
        <v>4038</v>
      </c>
      <c r="AE2512" s="474">
        <v>2422.7999999999997</v>
      </c>
      <c r="AG2512" s="474">
        <v>3671</v>
      </c>
      <c r="AH2512" s="474">
        <v>2202.6</v>
      </c>
      <c r="AP2512" s="535"/>
    </row>
    <row r="2513" spans="1:42" ht="24" customHeight="1" outlineLevel="1" x14ac:dyDescent="0.25">
      <c r="A2513" s="493"/>
      <c r="B2513" s="471" t="s">
        <v>4449</v>
      </c>
      <c r="C2513" s="469" t="s">
        <v>4662</v>
      </c>
      <c r="E2513" s="472" t="s">
        <v>23689</v>
      </c>
      <c r="F2513" s="469" t="s">
        <v>4456</v>
      </c>
      <c r="G2513" s="480">
        <v>2.15</v>
      </c>
      <c r="H2513" s="480"/>
      <c r="L2513" s="468">
        <v>28.049999999999997</v>
      </c>
      <c r="M2513" s="474">
        <f t="shared" si="136"/>
        <v>6942.39</v>
      </c>
      <c r="N2513" s="474">
        <f t="shared" si="137"/>
        <v>4165.4340000000002</v>
      </c>
      <c r="P2513" s="488">
        <v>0.6</v>
      </c>
      <c r="R2513" s="474">
        <v>5607.32</v>
      </c>
      <c r="S2513" s="474">
        <v>3364.41</v>
      </c>
      <c r="U2513" s="474">
        <v>5607.32</v>
      </c>
      <c r="V2513" s="474">
        <v>3364.41</v>
      </c>
      <c r="X2513" s="465">
        <v>5340.3</v>
      </c>
      <c r="Y2513" s="465">
        <v>3204.2</v>
      </c>
      <c r="AA2513" s="474">
        <v>4643.7</v>
      </c>
      <c r="AB2513" s="474">
        <v>2786.22</v>
      </c>
      <c r="AD2513" s="474">
        <v>4038</v>
      </c>
      <c r="AE2513" s="474">
        <v>2422.7999999999997</v>
      </c>
      <c r="AG2513" s="474">
        <v>3671</v>
      </c>
      <c r="AH2513" s="474">
        <v>2202.6</v>
      </c>
      <c r="AP2513" s="535"/>
    </row>
    <row r="2514" spans="1:42" ht="24" customHeight="1" outlineLevel="1" x14ac:dyDescent="0.25">
      <c r="A2514" s="493" t="s">
        <v>23154</v>
      </c>
      <c r="B2514" s="471" t="s">
        <v>23670</v>
      </c>
      <c r="C2514" s="469" t="s">
        <v>22616</v>
      </c>
      <c r="E2514" s="472" t="s">
        <v>23678</v>
      </c>
      <c r="F2514" s="469" t="s">
        <v>4456</v>
      </c>
      <c r="G2514" s="480">
        <v>2.15</v>
      </c>
      <c r="H2514" s="480"/>
      <c r="L2514" s="468">
        <v>28.049999999999997</v>
      </c>
      <c r="M2514" s="474">
        <f t="shared" si="136"/>
        <v>6942.39</v>
      </c>
      <c r="N2514" s="474">
        <f t="shared" si="137"/>
        <v>4165.4340000000002</v>
      </c>
      <c r="P2514" s="488">
        <v>0.6</v>
      </c>
      <c r="R2514" s="474">
        <v>5607.32</v>
      </c>
      <c r="S2514" s="474">
        <v>3364.41</v>
      </c>
      <c r="U2514" s="474">
        <v>5607.32</v>
      </c>
      <c r="V2514" s="474">
        <v>3364.41</v>
      </c>
      <c r="X2514" s="465">
        <v>5340.3</v>
      </c>
      <c r="Y2514" s="465">
        <v>3204.2</v>
      </c>
      <c r="AA2514" s="474">
        <v>4643.7</v>
      </c>
      <c r="AB2514" s="474">
        <v>2786.22</v>
      </c>
      <c r="AD2514" s="474">
        <v>4038</v>
      </c>
      <c r="AE2514" s="474">
        <v>2422.7999999999997</v>
      </c>
      <c r="AG2514" s="474">
        <v>3671</v>
      </c>
      <c r="AH2514" s="474">
        <v>2202.6</v>
      </c>
      <c r="AP2514" s="535"/>
    </row>
    <row r="2515" spans="1:42" ht="24" customHeight="1" outlineLevel="1" x14ac:dyDescent="0.25">
      <c r="A2515" s="493" t="s">
        <v>23154</v>
      </c>
      <c r="B2515" s="471" t="s">
        <v>23671</v>
      </c>
      <c r="C2515" s="469" t="s">
        <v>23756</v>
      </c>
      <c r="E2515" s="472" t="s">
        <v>23684</v>
      </c>
      <c r="F2515" s="469" t="s">
        <v>4456</v>
      </c>
      <c r="G2515" s="480">
        <v>2.15</v>
      </c>
      <c r="H2515" s="480"/>
      <c r="L2515" s="468">
        <v>28.049999999999997</v>
      </c>
      <c r="M2515" s="474">
        <f t="shared" si="136"/>
        <v>6942.39</v>
      </c>
      <c r="N2515" s="474">
        <f t="shared" si="137"/>
        <v>4165.4340000000002</v>
      </c>
      <c r="P2515" s="488">
        <v>0.6</v>
      </c>
      <c r="R2515" s="474">
        <v>5607.32</v>
      </c>
      <c r="S2515" s="474">
        <v>3364.41</v>
      </c>
      <c r="U2515" s="474">
        <v>5607.32</v>
      </c>
      <c r="V2515" s="474">
        <v>3364.41</v>
      </c>
      <c r="X2515" s="465">
        <v>5340.3</v>
      </c>
      <c r="Y2515" s="465">
        <v>3204.2</v>
      </c>
      <c r="AA2515" s="474">
        <v>4643.7</v>
      </c>
      <c r="AB2515" s="474">
        <v>2786.22</v>
      </c>
      <c r="AD2515" s="474">
        <v>4038</v>
      </c>
      <c r="AE2515" s="474">
        <v>2422.7999999999997</v>
      </c>
      <c r="AG2515" s="474">
        <v>3671</v>
      </c>
      <c r="AH2515" s="474">
        <v>2202.6</v>
      </c>
      <c r="AP2515" s="535"/>
    </row>
    <row r="2516" spans="1:42" ht="24" customHeight="1" outlineLevel="1" x14ac:dyDescent="0.25">
      <c r="A2516" s="493" t="s">
        <v>16810</v>
      </c>
      <c r="B2516" s="471" t="s">
        <v>23372</v>
      </c>
      <c r="C2516" s="469" t="s">
        <v>4645</v>
      </c>
      <c r="E2516" s="472" t="s">
        <v>23690</v>
      </c>
      <c r="F2516" s="469" t="s">
        <v>4456</v>
      </c>
      <c r="G2516" s="468">
        <v>2.2000000000000002</v>
      </c>
      <c r="M2516" s="474">
        <f t="shared" si="136"/>
        <v>6942.39</v>
      </c>
      <c r="N2516" s="474">
        <f t="shared" si="137"/>
        <v>4165.4340000000002</v>
      </c>
      <c r="P2516" s="488">
        <v>0.6</v>
      </c>
      <c r="R2516" s="474">
        <v>5607.32</v>
      </c>
      <c r="S2516" s="474">
        <v>3364.41</v>
      </c>
      <c r="U2516" s="474">
        <v>5607.32</v>
      </c>
      <c r="V2516" s="474">
        <v>3364.41</v>
      </c>
      <c r="X2516" s="465">
        <v>5340.3</v>
      </c>
      <c r="Y2516" s="465">
        <v>3204.2</v>
      </c>
      <c r="AA2516" s="474">
        <v>4643.7</v>
      </c>
      <c r="AB2516" s="474">
        <v>2786.22</v>
      </c>
      <c r="AD2516" s="474"/>
      <c r="AE2516" s="474"/>
      <c r="AG2516" s="474"/>
      <c r="AH2516" s="474"/>
      <c r="AP2516" s="535"/>
    </row>
    <row r="2517" spans="1:42" ht="24" customHeight="1" outlineLevel="1" x14ac:dyDescent="0.25">
      <c r="A2517" s="493" t="s">
        <v>23154</v>
      </c>
      <c r="B2517" s="471" t="s">
        <v>23672</v>
      </c>
      <c r="C2517" s="469" t="s">
        <v>22616</v>
      </c>
      <c r="E2517" s="472" t="s">
        <v>23679</v>
      </c>
      <c r="F2517" s="469" t="s">
        <v>4456</v>
      </c>
      <c r="G2517" s="468">
        <v>2.2000000000000002</v>
      </c>
      <c r="M2517" s="474">
        <f t="shared" si="136"/>
        <v>6942.39</v>
      </c>
      <c r="N2517" s="474">
        <f t="shared" si="137"/>
        <v>4165.4340000000002</v>
      </c>
      <c r="P2517" s="488">
        <v>0.6</v>
      </c>
      <c r="R2517" s="474">
        <v>5607.32</v>
      </c>
      <c r="S2517" s="474">
        <v>3364.41</v>
      </c>
      <c r="U2517" s="474">
        <v>5607.32</v>
      </c>
      <c r="V2517" s="474">
        <v>3364.41</v>
      </c>
      <c r="X2517" s="465">
        <v>5340.3</v>
      </c>
      <c r="Y2517" s="465">
        <v>3204.2</v>
      </c>
      <c r="AA2517" s="474">
        <v>4643.7</v>
      </c>
      <c r="AB2517" s="474">
        <v>2786.22</v>
      </c>
      <c r="AD2517" s="474"/>
      <c r="AE2517" s="474"/>
      <c r="AG2517" s="474"/>
      <c r="AH2517" s="474"/>
      <c r="AP2517" s="535"/>
    </row>
    <row r="2518" spans="1:42" ht="24" customHeight="1" outlineLevel="1" x14ac:dyDescent="0.25">
      <c r="A2518" s="493" t="s">
        <v>23154</v>
      </c>
      <c r="B2518" s="471" t="s">
        <v>23673</v>
      </c>
      <c r="C2518" s="469" t="s">
        <v>23756</v>
      </c>
      <c r="E2518" s="472" t="s">
        <v>23685</v>
      </c>
      <c r="F2518" s="469" t="s">
        <v>4456</v>
      </c>
      <c r="G2518" s="468">
        <v>2.2000000000000002</v>
      </c>
      <c r="M2518" s="474">
        <f t="shared" si="136"/>
        <v>6942.39</v>
      </c>
      <c r="N2518" s="474">
        <f t="shared" si="137"/>
        <v>4165.4340000000002</v>
      </c>
      <c r="P2518" s="488">
        <v>0.6</v>
      </c>
      <c r="R2518" s="474">
        <v>5607.32</v>
      </c>
      <c r="S2518" s="474">
        <v>3364.41</v>
      </c>
      <c r="U2518" s="474">
        <v>5607.32</v>
      </c>
      <c r="V2518" s="474">
        <v>3364.41</v>
      </c>
      <c r="X2518" s="465">
        <v>5340.3</v>
      </c>
      <c r="Y2518" s="465">
        <v>3204.2</v>
      </c>
      <c r="AA2518" s="474">
        <v>4643.7</v>
      </c>
      <c r="AB2518" s="474">
        <v>2786.22</v>
      </c>
      <c r="AD2518" s="474"/>
      <c r="AE2518" s="474"/>
      <c r="AG2518" s="474"/>
      <c r="AH2518" s="474"/>
      <c r="AP2518" s="535"/>
    </row>
    <row r="2519" spans="1:42" ht="24" customHeight="1" outlineLevel="1" x14ac:dyDescent="0.25">
      <c r="A2519" s="493" t="s">
        <v>16810</v>
      </c>
      <c r="B2519" s="471" t="s">
        <v>21503</v>
      </c>
      <c r="C2519" s="469" t="s">
        <v>4645</v>
      </c>
      <c r="E2519" s="472" t="s">
        <v>23686</v>
      </c>
      <c r="F2519" s="469" t="s">
        <v>4456</v>
      </c>
      <c r="G2519" s="468">
        <v>2.13</v>
      </c>
      <c r="M2519" s="474">
        <f t="shared" si="136"/>
        <v>6942.39</v>
      </c>
      <c r="N2519" s="474">
        <f t="shared" si="137"/>
        <v>4165.4340000000002</v>
      </c>
      <c r="P2519" s="488">
        <v>0.6</v>
      </c>
      <c r="R2519" s="474">
        <v>5607.32</v>
      </c>
      <c r="S2519" s="474">
        <v>3364.41</v>
      </c>
      <c r="U2519" s="474">
        <v>5607.32</v>
      </c>
      <c r="V2519" s="474">
        <v>3364.41</v>
      </c>
      <c r="X2519" s="465">
        <v>5340.3</v>
      </c>
      <c r="Y2519" s="465">
        <v>3204.2</v>
      </c>
      <c r="AA2519" s="474">
        <v>4643.7</v>
      </c>
      <c r="AB2519" s="474">
        <v>2786.22</v>
      </c>
      <c r="AD2519" s="474"/>
      <c r="AE2519" s="474"/>
      <c r="AG2519" s="474"/>
      <c r="AH2519" s="474"/>
      <c r="AP2519" s="535"/>
    </row>
    <row r="2520" spans="1:42" ht="24" customHeight="1" outlineLevel="1" x14ac:dyDescent="0.25">
      <c r="A2520" s="493" t="s">
        <v>16810</v>
      </c>
      <c r="B2520" s="471" t="s">
        <v>21505</v>
      </c>
      <c r="C2520" s="469" t="s">
        <v>4645</v>
      </c>
      <c r="E2520" s="472" t="s">
        <v>23687</v>
      </c>
      <c r="F2520" s="469" t="s">
        <v>4456</v>
      </c>
      <c r="G2520" s="468">
        <v>2.2000000000000002</v>
      </c>
      <c r="M2520" s="474">
        <f t="shared" si="136"/>
        <v>6942.39</v>
      </c>
      <c r="N2520" s="474">
        <f t="shared" si="137"/>
        <v>4165.4340000000002</v>
      </c>
      <c r="P2520" s="488">
        <v>0.6</v>
      </c>
      <c r="R2520" s="474">
        <v>5607.32</v>
      </c>
      <c r="S2520" s="474">
        <v>3364.41</v>
      </c>
      <c r="U2520" s="474">
        <v>5607.32</v>
      </c>
      <c r="V2520" s="474">
        <v>3364.41</v>
      </c>
      <c r="X2520" s="465">
        <v>5340.3</v>
      </c>
      <c r="Y2520" s="465">
        <v>3204.2</v>
      </c>
      <c r="AA2520" s="474">
        <v>4643.7</v>
      </c>
      <c r="AB2520" s="474">
        <v>2786.22</v>
      </c>
      <c r="AD2520" s="474"/>
      <c r="AE2520" s="474"/>
      <c r="AG2520" s="474"/>
      <c r="AH2520" s="474"/>
      <c r="AP2520" s="535"/>
    </row>
    <row r="2521" spans="1:42" ht="24" customHeight="1" outlineLevel="1" x14ac:dyDescent="0.25">
      <c r="A2521" s="493" t="s">
        <v>16810</v>
      </c>
      <c r="B2521" s="471" t="s">
        <v>21507</v>
      </c>
      <c r="C2521" s="469" t="s">
        <v>4645</v>
      </c>
      <c r="E2521" s="472" t="s">
        <v>23688</v>
      </c>
      <c r="F2521" s="469" t="s">
        <v>4456</v>
      </c>
      <c r="G2521" s="468">
        <v>2.15</v>
      </c>
      <c r="M2521" s="474">
        <f t="shared" si="136"/>
        <v>6942.39</v>
      </c>
      <c r="N2521" s="474">
        <f t="shared" si="137"/>
        <v>4165.4340000000002</v>
      </c>
      <c r="P2521" s="488">
        <v>0.6</v>
      </c>
      <c r="R2521" s="474">
        <v>5607.32</v>
      </c>
      <c r="S2521" s="474">
        <v>3364.41</v>
      </c>
      <c r="U2521" s="474">
        <v>5607.32</v>
      </c>
      <c r="V2521" s="474">
        <v>3364.41</v>
      </c>
      <c r="X2521" s="465">
        <v>5340.3</v>
      </c>
      <c r="Y2521" s="465">
        <v>3204.2</v>
      </c>
      <c r="AA2521" s="474">
        <v>4643.7</v>
      </c>
      <c r="AB2521" s="474">
        <v>2786.22</v>
      </c>
      <c r="AD2521" s="474"/>
      <c r="AE2521" s="474"/>
      <c r="AG2521" s="474"/>
      <c r="AH2521" s="474"/>
      <c r="AP2521" s="535"/>
    </row>
    <row r="2522" spans="1:42" ht="24" customHeight="1" outlineLevel="1" x14ac:dyDescent="0.25">
      <c r="A2522" s="493"/>
      <c r="B2522" s="471" t="s">
        <v>9109</v>
      </c>
      <c r="C2522" s="469" t="s">
        <v>4662</v>
      </c>
      <c r="E2522" s="472" t="s">
        <v>23699</v>
      </c>
      <c r="F2522" s="469" t="s">
        <v>4456</v>
      </c>
      <c r="G2522" s="480">
        <v>1.7</v>
      </c>
      <c r="H2522" s="480">
        <v>0.7</v>
      </c>
      <c r="I2522" s="468">
        <v>1.9</v>
      </c>
      <c r="L2522" s="468">
        <v>52.35</v>
      </c>
      <c r="M2522" s="474">
        <f t="shared" si="136"/>
        <v>13174.59</v>
      </c>
      <c r="N2522" s="474">
        <f t="shared" si="137"/>
        <v>7904.7539999999999</v>
      </c>
      <c r="P2522" s="488">
        <v>0.6</v>
      </c>
      <c r="R2522" s="474">
        <v>10641.02</v>
      </c>
      <c r="S2522" s="474">
        <v>6384.63</v>
      </c>
      <c r="U2522" s="474">
        <v>10641.02</v>
      </c>
      <c r="V2522" s="474">
        <v>6384.63</v>
      </c>
      <c r="X2522" s="465">
        <v>10134.299999999999</v>
      </c>
      <c r="Y2522" s="465">
        <v>6080.6</v>
      </c>
      <c r="AA2522" s="474">
        <v>8812.4500000000007</v>
      </c>
      <c r="AB2522" s="474">
        <v>5287.47</v>
      </c>
      <c r="AD2522" s="474">
        <v>7663</v>
      </c>
      <c r="AE2522" s="474">
        <v>4597.8</v>
      </c>
      <c r="AG2522" s="474">
        <v>6966</v>
      </c>
      <c r="AH2522" s="474">
        <v>4179.5999999999995</v>
      </c>
      <c r="AP2522" s="535"/>
    </row>
    <row r="2523" spans="1:42" ht="24" customHeight="1" outlineLevel="1" x14ac:dyDescent="0.25">
      <c r="A2523" s="493" t="s">
        <v>23154</v>
      </c>
      <c r="B2523" s="471" t="s">
        <v>23700</v>
      </c>
      <c r="C2523" s="469" t="s">
        <v>22616</v>
      </c>
      <c r="E2523" s="472" t="s">
        <v>23705</v>
      </c>
      <c r="F2523" s="469" t="s">
        <v>4456</v>
      </c>
      <c r="G2523" s="480">
        <v>1.7</v>
      </c>
      <c r="H2523" s="480">
        <v>0.7</v>
      </c>
      <c r="I2523" s="468">
        <v>1.9</v>
      </c>
      <c r="L2523" s="468">
        <v>52.35</v>
      </c>
      <c r="M2523" s="474">
        <f t="shared" si="136"/>
        <v>13174.59</v>
      </c>
      <c r="N2523" s="474">
        <f t="shared" si="137"/>
        <v>7904.7539999999999</v>
      </c>
      <c r="P2523" s="488">
        <v>0.6</v>
      </c>
      <c r="R2523" s="474">
        <v>10641.02</v>
      </c>
      <c r="S2523" s="474">
        <v>6384.63</v>
      </c>
      <c r="U2523" s="474">
        <v>10641.02</v>
      </c>
      <c r="V2523" s="474">
        <v>6384.63</v>
      </c>
      <c r="X2523" s="465">
        <v>10134.299999999999</v>
      </c>
      <c r="Y2523" s="465">
        <v>6080.6</v>
      </c>
      <c r="AA2523" s="474">
        <v>8812.4500000000007</v>
      </c>
      <c r="AB2523" s="474">
        <v>5287.47</v>
      </c>
      <c r="AD2523" s="474">
        <v>7663</v>
      </c>
      <c r="AE2523" s="474">
        <v>4597.8</v>
      </c>
      <c r="AG2523" s="474">
        <v>6966</v>
      </c>
      <c r="AH2523" s="474">
        <v>4179.5999999999995</v>
      </c>
      <c r="AP2523" s="535"/>
    </row>
    <row r="2524" spans="1:42" ht="24" customHeight="1" outlineLevel="1" x14ac:dyDescent="0.25">
      <c r="A2524" s="493" t="s">
        <v>23154</v>
      </c>
      <c r="B2524" s="471" t="s">
        <v>23701</v>
      </c>
      <c r="C2524" s="469" t="s">
        <v>23756</v>
      </c>
      <c r="E2524" s="472" t="s">
        <v>23719</v>
      </c>
      <c r="F2524" s="469" t="s">
        <v>4456</v>
      </c>
      <c r="G2524" s="480">
        <v>1.7</v>
      </c>
      <c r="H2524" s="480">
        <v>0.7</v>
      </c>
      <c r="I2524" s="468">
        <v>1.9</v>
      </c>
      <c r="L2524" s="468">
        <v>52.35</v>
      </c>
      <c r="M2524" s="474">
        <f t="shared" si="136"/>
        <v>13174.59</v>
      </c>
      <c r="N2524" s="474">
        <f t="shared" si="137"/>
        <v>7904.7539999999999</v>
      </c>
      <c r="P2524" s="488">
        <v>0.6</v>
      </c>
      <c r="R2524" s="474">
        <v>10641.02</v>
      </c>
      <c r="S2524" s="474">
        <v>6384.63</v>
      </c>
      <c r="U2524" s="474">
        <v>10641.02</v>
      </c>
      <c r="V2524" s="474">
        <v>6384.63</v>
      </c>
      <c r="X2524" s="465">
        <v>10134.299999999999</v>
      </c>
      <c r="Y2524" s="465">
        <v>6080.6</v>
      </c>
      <c r="AA2524" s="474">
        <v>8812.4500000000007</v>
      </c>
      <c r="AB2524" s="474">
        <v>5287.47</v>
      </c>
      <c r="AD2524" s="474">
        <v>7663</v>
      </c>
      <c r="AE2524" s="474">
        <v>4597.8</v>
      </c>
      <c r="AG2524" s="474">
        <v>6966</v>
      </c>
      <c r="AH2524" s="474">
        <v>4179.5999999999995</v>
      </c>
      <c r="AP2524" s="535"/>
    </row>
    <row r="2525" spans="1:42" ht="24" customHeight="1" outlineLevel="1" x14ac:dyDescent="0.25">
      <c r="A2525" s="493"/>
      <c r="B2525" s="471" t="s">
        <v>9110</v>
      </c>
      <c r="C2525" s="469" t="s">
        <v>4662</v>
      </c>
      <c r="E2525" s="472" t="s">
        <v>23707</v>
      </c>
      <c r="F2525" s="469" t="s">
        <v>4456</v>
      </c>
      <c r="G2525" s="480">
        <v>0.75</v>
      </c>
      <c r="H2525" s="480">
        <v>0.7</v>
      </c>
      <c r="I2525" s="468">
        <v>0.5</v>
      </c>
      <c r="L2525" s="468">
        <v>9.8000000000000007</v>
      </c>
      <c r="M2525" s="474">
        <f t="shared" si="136"/>
        <v>2376.0100000000002</v>
      </c>
      <c r="N2525" s="474">
        <f t="shared" si="137"/>
        <v>1425.606</v>
      </c>
      <c r="P2525" s="488">
        <v>0.6</v>
      </c>
      <c r="R2525" s="474">
        <v>1919.09</v>
      </c>
      <c r="S2525" s="474">
        <v>1151.43</v>
      </c>
      <c r="U2525" s="474">
        <v>1919.09</v>
      </c>
      <c r="V2525" s="474">
        <v>1151.43</v>
      </c>
      <c r="X2525" s="465">
        <v>1827.7</v>
      </c>
      <c r="Y2525" s="465">
        <v>1096.5999999999999</v>
      </c>
      <c r="AA2525" s="474">
        <v>1589.3</v>
      </c>
      <c r="AB2525" s="474">
        <v>953.58</v>
      </c>
      <c r="AD2525" s="474">
        <v>1382</v>
      </c>
      <c r="AE2525" s="474">
        <v>829.19999999999993</v>
      </c>
      <c r="AG2525" s="474">
        <v>1256</v>
      </c>
      <c r="AH2525" s="474">
        <v>753.6</v>
      </c>
      <c r="AP2525" s="535"/>
    </row>
    <row r="2526" spans="1:42" ht="24" customHeight="1" outlineLevel="1" x14ac:dyDescent="0.25">
      <c r="A2526" s="493" t="s">
        <v>23154</v>
      </c>
      <c r="B2526" s="471" t="s">
        <v>23702</v>
      </c>
      <c r="C2526" s="469" t="s">
        <v>22616</v>
      </c>
      <c r="E2526" s="472" t="s">
        <v>23706</v>
      </c>
      <c r="F2526" s="469" t="s">
        <v>4456</v>
      </c>
      <c r="G2526" s="480">
        <v>0.75</v>
      </c>
      <c r="H2526" s="480">
        <v>0.7</v>
      </c>
      <c r="I2526" s="468">
        <v>0.5</v>
      </c>
      <c r="L2526" s="468">
        <v>9.8000000000000007</v>
      </c>
      <c r="M2526" s="474">
        <f t="shared" si="136"/>
        <v>2376.0100000000002</v>
      </c>
      <c r="N2526" s="474">
        <f t="shared" si="137"/>
        <v>1425.606</v>
      </c>
      <c r="P2526" s="488">
        <v>0.6</v>
      </c>
      <c r="R2526" s="474">
        <v>1919.09</v>
      </c>
      <c r="S2526" s="474">
        <v>1151.43</v>
      </c>
      <c r="U2526" s="474">
        <v>1919.09</v>
      </c>
      <c r="V2526" s="474">
        <v>1151.43</v>
      </c>
      <c r="X2526" s="465">
        <v>1827.7</v>
      </c>
      <c r="Y2526" s="465">
        <v>1096.5999999999999</v>
      </c>
      <c r="AA2526" s="474">
        <v>1589.3</v>
      </c>
      <c r="AB2526" s="474">
        <v>953.58</v>
      </c>
      <c r="AD2526" s="474">
        <v>1382</v>
      </c>
      <c r="AE2526" s="474">
        <v>829.19999999999993</v>
      </c>
      <c r="AG2526" s="474">
        <v>1256</v>
      </c>
      <c r="AH2526" s="474">
        <v>753.6</v>
      </c>
      <c r="AP2526" s="535"/>
    </row>
    <row r="2527" spans="1:42" ht="24" customHeight="1" outlineLevel="1" x14ac:dyDescent="0.25">
      <c r="A2527" s="493" t="s">
        <v>23154</v>
      </c>
      <c r="B2527" s="471" t="s">
        <v>23704</v>
      </c>
      <c r="C2527" s="469" t="s">
        <v>23756</v>
      </c>
      <c r="E2527" s="472" t="s">
        <v>23703</v>
      </c>
      <c r="F2527" s="469" t="s">
        <v>4456</v>
      </c>
      <c r="G2527" s="480">
        <v>0.75</v>
      </c>
      <c r="H2527" s="480">
        <v>0.7</v>
      </c>
      <c r="I2527" s="468">
        <v>0.5</v>
      </c>
      <c r="L2527" s="468">
        <v>9.8000000000000007</v>
      </c>
      <c r="M2527" s="474">
        <f t="shared" si="136"/>
        <v>2376.0100000000002</v>
      </c>
      <c r="N2527" s="474">
        <f t="shared" si="137"/>
        <v>1425.606</v>
      </c>
      <c r="P2527" s="488">
        <v>0.6</v>
      </c>
      <c r="R2527" s="474">
        <v>1919.09</v>
      </c>
      <c r="S2527" s="474">
        <v>1151.43</v>
      </c>
      <c r="U2527" s="474">
        <v>1919.09</v>
      </c>
      <c r="V2527" s="474">
        <v>1151.43</v>
      </c>
      <c r="X2527" s="465">
        <v>1827.7</v>
      </c>
      <c r="Y2527" s="465">
        <v>1096.5999999999999</v>
      </c>
      <c r="AA2527" s="474">
        <v>1589.3</v>
      </c>
      <c r="AB2527" s="474">
        <v>953.58</v>
      </c>
      <c r="AD2527" s="474">
        <v>1382</v>
      </c>
      <c r="AE2527" s="474">
        <v>829.19999999999993</v>
      </c>
      <c r="AG2527" s="474">
        <v>1256</v>
      </c>
      <c r="AH2527" s="474">
        <v>753.6</v>
      </c>
      <c r="AP2527" s="535"/>
    </row>
    <row r="2528" spans="1:42" ht="24" customHeight="1" outlineLevel="1" x14ac:dyDescent="0.25">
      <c r="A2528" s="493"/>
      <c r="B2528" s="471" t="s">
        <v>4817</v>
      </c>
      <c r="C2528" s="469" t="s">
        <v>4660</v>
      </c>
      <c r="E2528" s="472" t="s">
        <v>24267</v>
      </c>
      <c r="F2528" s="469" t="s">
        <v>4456</v>
      </c>
      <c r="G2528" s="468">
        <v>1.5</v>
      </c>
      <c r="H2528" s="468">
        <v>0.9</v>
      </c>
      <c r="I2528" s="468">
        <v>1.9</v>
      </c>
      <c r="L2528" s="468">
        <v>49.983333333333327</v>
      </c>
      <c r="M2528" s="474">
        <f t="shared" si="136"/>
        <v>8434.66</v>
      </c>
      <c r="N2528" s="474">
        <f t="shared" si="137"/>
        <v>5060.7959999999994</v>
      </c>
      <c r="P2528" s="488">
        <v>0.6</v>
      </c>
      <c r="R2528" s="474">
        <v>6812.61</v>
      </c>
      <c r="S2528" s="474">
        <v>4087.55</v>
      </c>
      <c r="U2528" s="474">
        <v>6812.61</v>
      </c>
      <c r="V2528" s="474">
        <v>4087.55</v>
      </c>
      <c r="X2528" s="465">
        <v>6488.2</v>
      </c>
      <c r="Y2528" s="465">
        <v>3892.9</v>
      </c>
      <c r="AA2528" s="474">
        <v>5641.9</v>
      </c>
      <c r="AB2528" s="474">
        <v>3385.14</v>
      </c>
      <c r="AD2528" s="474">
        <v>4906</v>
      </c>
      <c r="AE2528" s="474">
        <v>2943.6</v>
      </c>
      <c r="AG2528" s="474">
        <v>4460</v>
      </c>
      <c r="AH2528" s="474">
        <v>2676</v>
      </c>
      <c r="AP2528" s="535"/>
    </row>
    <row r="2529" spans="1:42" ht="24" customHeight="1" outlineLevel="1" x14ac:dyDescent="0.25">
      <c r="A2529" s="493" t="s">
        <v>23154</v>
      </c>
      <c r="B2529" s="471" t="s">
        <v>23708</v>
      </c>
      <c r="C2529" s="469" t="s">
        <v>22616</v>
      </c>
      <c r="E2529" s="472" t="s">
        <v>23716</v>
      </c>
      <c r="F2529" s="469" t="s">
        <v>4456</v>
      </c>
      <c r="G2529" s="468">
        <v>1.5</v>
      </c>
      <c r="H2529" s="468">
        <v>0.9</v>
      </c>
      <c r="I2529" s="468">
        <v>1.9</v>
      </c>
      <c r="L2529" s="468">
        <v>49.983333333333327</v>
      </c>
      <c r="M2529" s="474">
        <f t="shared" si="136"/>
        <v>8434.66</v>
      </c>
      <c r="N2529" s="474">
        <f t="shared" si="137"/>
        <v>5060.7959999999994</v>
      </c>
      <c r="P2529" s="488">
        <v>0.6</v>
      </c>
      <c r="R2529" s="474">
        <v>6812.61</v>
      </c>
      <c r="S2529" s="474">
        <v>4087.55</v>
      </c>
      <c r="U2529" s="474">
        <v>6812.61</v>
      </c>
      <c r="V2529" s="474">
        <v>4087.55</v>
      </c>
      <c r="X2529" s="465">
        <v>6488.2</v>
      </c>
      <c r="Y2529" s="465">
        <v>3892.9</v>
      </c>
      <c r="AA2529" s="474">
        <v>5641.9</v>
      </c>
      <c r="AB2529" s="474">
        <v>3385.14</v>
      </c>
      <c r="AD2529" s="474">
        <v>4906</v>
      </c>
      <c r="AE2529" s="474">
        <v>2943.6</v>
      </c>
      <c r="AG2529" s="474">
        <v>4460</v>
      </c>
      <c r="AH2529" s="474">
        <v>2676</v>
      </c>
      <c r="AP2529" s="535"/>
    </row>
    <row r="2530" spans="1:42" ht="24" customHeight="1" outlineLevel="1" x14ac:dyDescent="0.25">
      <c r="A2530" s="493" t="s">
        <v>23154</v>
      </c>
      <c r="B2530" s="471" t="s">
        <v>23709</v>
      </c>
      <c r="C2530" s="469" t="s">
        <v>23756</v>
      </c>
      <c r="E2530" s="472" t="s">
        <v>23720</v>
      </c>
      <c r="F2530" s="469" t="s">
        <v>4456</v>
      </c>
      <c r="G2530" s="468">
        <v>1.5</v>
      </c>
      <c r="H2530" s="468">
        <v>0.9</v>
      </c>
      <c r="I2530" s="468">
        <v>1.9</v>
      </c>
      <c r="L2530" s="468">
        <v>49.983333333333327</v>
      </c>
      <c r="M2530" s="474">
        <f t="shared" si="136"/>
        <v>8434.66</v>
      </c>
      <c r="N2530" s="474">
        <f t="shared" si="137"/>
        <v>5060.7959999999994</v>
      </c>
      <c r="P2530" s="488">
        <v>0.6</v>
      </c>
      <c r="R2530" s="474">
        <v>6812.61</v>
      </c>
      <c r="S2530" s="474">
        <v>4087.55</v>
      </c>
      <c r="U2530" s="474">
        <v>6812.61</v>
      </c>
      <c r="V2530" s="474">
        <v>4087.55</v>
      </c>
      <c r="X2530" s="465">
        <v>6488.2</v>
      </c>
      <c r="Y2530" s="465">
        <v>3892.9</v>
      </c>
      <c r="AA2530" s="474">
        <v>5641.9</v>
      </c>
      <c r="AB2530" s="474">
        <v>3385.14</v>
      </c>
      <c r="AD2530" s="474">
        <v>4906</v>
      </c>
      <c r="AE2530" s="474">
        <v>2943.6</v>
      </c>
      <c r="AG2530" s="474">
        <v>4460</v>
      </c>
      <c r="AH2530" s="474">
        <v>2676</v>
      </c>
      <c r="AP2530" s="535"/>
    </row>
    <row r="2531" spans="1:42" ht="24" customHeight="1" outlineLevel="1" x14ac:dyDescent="0.25">
      <c r="A2531" s="493"/>
      <c r="B2531" s="471" t="s">
        <v>4818</v>
      </c>
      <c r="C2531" s="469" t="s">
        <v>4660</v>
      </c>
      <c r="E2531" s="472" t="s">
        <v>24268</v>
      </c>
      <c r="F2531" s="469" t="s">
        <v>4456</v>
      </c>
      <c r="G2531" s="468">
        <v>1.5</v>
      </c>
      <c r="H2531" s="468">
        <v>1.05</v>
      </c>
      <c r="I2531" s="468">
        <v>2.35</v>
      </c>
      <c r="L2531" s="468">
        <v>62.816666666666663</v>
      </c>
      <c r="M2531" s="474">
        <f t="shared" si="136"/>
        <v>9454.119999999999</v>
      </c>
      <c r="N2531" s="474">
        <f t="shared" si="137"/>
        <v>5672.4719999999988</v>
      </c>
      <c r="P2531" s="488">
        <v>0.6</v>
      </c>
      <c r="R2531" s="474">
        <v>7636.02</v>
      </c>
      <c r="S2531" s="474">
        <v>4581.68</v>
      </c>
      <c r="U2531" s="474">
        <v>7636.02</v>
      </c>
      <c r="V2531" s="474">
        <v>4581.68</v>
      </c>
      <c r="X2531" s="465">
        <v>7272.4</v>
      </c>
      <c r="Y2531" s="465">
        <v>4363.5</v>
      </c>
      <c r="AA2531" s="474">
        <v>6323.85</v>
      </c>
      <c r="AB2531" s="474">
        <v>3794.31</v>
      </c>
      <c r="AD2531" s="474">
        <v>5499</v>
      </c>
      <c r="AE2531" s="474">
        <v>3299.4</v>
      </c>
      <c r="AG2531" s="474">
        <v>4999</v>
      </c>
      <c r="AH2531" s="474">
        <v>2999.4</v>
      </c>
      <c r="AP2531" s="535"/>
    </row>
    <row r="2532" spans="1:42" ht="24" customHeight="1" outlineLevel="1" x14ac:dyDescent="0.25">
      <c r="A2532" s="493" t="s">
        <v>23154</v>
      </c>
      <c r="B2532" s="471" t="s">
        <v>23710</v>
      </c>
      <c r="C2532" s="469" t="s">
        <v>22616</v>
      </c>
      <c r="E2532" s="472" t="s">
        <v>23717</v>
      </c>
      <c r="F2532" s="469" t="s">
        <v>4456</v>
      </c>
      <c r="G2532" s="468">
        <v>1.5</v>
      </c>
      <c r="H2532" s="468">
        <v>1.05</v>
      </c>
      <c r="I2532" s="468">
        <v>2.35</v>
      </c>
      <c r="L2532" s="468">
        <v>62.816666666666663</v>
      </c>
      <c r="M2532" s="474">
        <f t="shared" si="136"/>
        <v>9454.119999999999</v>
      </c>
      <c r="N2532" s="474">
        <f t="shared" si="137"/>
        <v>5672.4719999999988</v>
      </c>
      <c r="P2532" s="488">
        <v>0.6</v>
      </c>
      <c r="R2532" s="474">
        <v>7636.02</v>
      </c>
      <c r="S2532" s="474">
        <v>4581.68</v>
      </c>
      <c r="U2532" s="474">
        <v>7636.02</v>
      </c>
      <c r="V2532" s="474">
        <v>4581.68</v>
      </c>
      <c r="X2532" s="465">
        <v>7272.4</v>
      </c>
      <c r="Y2532" s="465">
        <v>4363.5</v>
      </c>
      <c r="AA2532" s="474">
        <v>6323.85</v>
      </c>
      <c r="AB2532" s="474">
        <v>3794.31</v>
      </c>
      <c r="AD2532" s="474">
        <v>5499</v>
      </c>
      <c r="AE2532" s="474">
        <v>3299.4</v>
      </c>
      <c r="AG2532" s="474">
        <v>4999</v>
      </c>
      <c r="AH2532" s="474">
        <v>2999.4</v>
      </c>
      <c r="AP2532" s="535"/>
    </row>
    <row r="2533" spans="1:42" ht="24" customHeight="1" outlineLevel="1" x14ac:dyDescent="0.25">
      <c r="A2533" s="493" t="s">
        <v>23154</v>
      </c>
      <c r="B2533" s="471" t="s">
        <v>23711</v>
      </c>
      <c r="C2533" s="469" t="s">
        <v>23756</v>
      </c>
      <c r="E2533" s="472" t="s">
        <v>23721</v>
      </c>
      <c r="F2533" s="469" t="s">
        <v>4456</v>
      </c>
      <c r="G2533" s="468">
        <v>1.5</v>
      </c>
      <c r="H2533" s="468">
        <v>1.05</v>
      </c>
      <c r="I2533" s="468">
        <v>2.35</v>
      </c>
      <c r="L2533" s="468">
        <v>62.816666666666663</v>
      </c>
      <c r="M2533" s="474">
        <f t="shared" si="136"/>
        <v>9454.119999999999</v>
      </c>
      <c r="N2533" s="474">
        <f t="shared" si="137"/>
        <v>5672.4719999999988</v>
      </c>
      <c r="P2533" s="488">
        <v>0.6</v>
      </c>
      <c r="R2533" s="474">
        <v>7636.02</v>
      </c>
      <c r="S2533" s="474">
        <v>4581.68</v>
      </c>
      <c r="U2533" s="474">
        <v>7636.02</v>
      </c>
      <c r="V2533" s="474">
        <v>4581.68</v>
      </c>
      <c r="X2533" s="465">
        <v>7272.4</v>
      </c>
      <c r="Y2533" s="465">
        <v>4363.5</v>
      </c>
      <c r="AA2533" s="474">
        <v>6323.85</v>
      </c>
      <c r="AB2533" s="474">
        <v>3794.31</v>
      </c>
      <c r="AD2533" s="474">
        <v>5499</v>
      </c>
      <c r="AE2533" s="474">
        <v>3299.4</v>
      </c>
      <c r="AG2533" s="474">
        <v>4999</v>
      </c>
      <c r="AH2533" s="474">
        <v>2999.4</v>
      </c>
      <c r="AP2533" s="535"/>
    </row>
    <row r="2534" spans="1:42" ht="24" customHeight="1" outlineLevel="1" x14ac:dyDescent="0.25">
      <c r="A2534" s="493"/>
      <c r="B2534" s="471" t="s">
        <v>4628</v>
      </c>
      <c r="C2534" s="469" t="s">
        <v>4660</v>
      </c>
      <c r="E2534" s="472" t="s">
        <v>24269</v>
      </c>
      <c r="F2534" s="469" t="s">
        <v>4456</v>
      </c>
      <c r="G2534" s="468">
        <v>1.6</v>
      </c>
      <c r="H2534" s="468">
        <v>1.3</v>
      </c>
      <c r="I2534" s="468">
        <v>0.65</v>
      </c>
      <c r="L2534" s="468">
        <v>21.616666666666664</v>
      </c>
      <c r="M2534" s="474">
        <f t="shared" si="136"/>
        <v>4674.67</v>
      </c>
      <c r="N2534" s="474">
        <f t="shared" si="137"/>
        <v>2804.8020000000001</v>
      </c>
      <c r="P2534" s="488">
        <v>0.6</v>
      </c>
      <c r="R2534" s="474">
        <v>3775.7</v>
      </c>
      <c r="S2534" s="474">
        <v>2265.38</v>
      </c>
      <c r="U2534" s="474">
        <v>3775.7</v>
      </c>
      <c r="V2534" s="474">
        <v>2265.38</v>
      </c>
      <c r="X2534" s="465">
        <v>3595.9</v>
      </c>
      <c r="Y2534" s="465">
        <v>2157.5</v>
      </c>
      <c r="AA2534" s="474">
        <v>3126.85</v>
      </c>
      <c r="AB2534" s="474">
        <v>1876.11</v>
      </c>
      <c r="AD2534" s="474">
        <v>2719</v>
      </c>
      <c r="AE2534" s="474">
        <v>1631.3999999999999</v>
      </c>
      <c r="AG2534" s="474">
        <v>2472</v>
      </c>
      <c r="AH2534" s="474">
        <v>1483.2</v>
      </c>
      <c r="AP2534" s="535"/>
    </row>
    <row r="2535" spans="1:42" ht="24" customHeight="1" outlineLevel="1" x14ac:dyDescent="0.25">
      <c r="A2535" s="493" t="s">
        <v>23154</v>
      </c>
      <c r="B2535" s="471" t="s">
        <v>23712</v>
      </c>
      <c r="C2535" s="469" t="s">
        <v>22616</v>
      </c>
      <c r="E2535" s="472" t="s">
        <v>23718</v>
      </c>
      <c r="F2535" s="469" t="s">
        <v>4456</v>
      </c>
      <c r="G2535" s="468">
        <v>1.6</v>
      </c>
      <c r="H2535" s="468">
        <v>1.3</v>
      </c>
      <c r="I2535" s="468">
        <v>0.65</v>
      </c>
      <c r="L2535" s="468">
        <v>21.616666666666664</v>
      </c>
      <c r="M2535" s="474">
        <f t="shared" si="136"/>
        <v>4674.67</v>
      </c>
      <c r="N2535" s="474">
        <f t="shared" si="137"/>
        <v>2804.8020000000001</v>
      </c>
      <c r="P2535" s="488">
        <v>0.6</v>
      </c>
      <c r="R2535" s="474">
        <v>3775.7</v>
      </c>
      <c r="S2535" s="474">
        <v>2265.38</v>
      </c>
      <c r="U2535" s="474">
        <v>3775.7</v>
      </c>
      <c r="V2535" s="474">
        <v>2265.38</v>
      </c>
      <c r="X2535" s="465">
        <v>3595.9</v>
      </c>
      <c r="Y2535" s="465">
        <v>2157.5</v>
      </c>
      <c r="AA2535" s="474">
        <v>3126.85</v>
      </c>
      <c r="AB2535" s="474">
        <v>1876.11</v>
      </c>
      <c r="AD2535" s="474">
        <v>2719</v>
      </c>
      <c r="AE2535" s="474">
        <v>1631.3999999999999</v>
      </c>
      <c r="AG2535" s="474">
        <v>2472</v>
      </c>
      <c r="AH2535" s="474">
        <v>1483.2</v>
      </c>
      <c r="AP2535" s="535"/>
    </row>
    <row r="2536" spans="1:42" ht="24" customHeight="1" outlineLevel="1" x14ac:dyDescent="0.25">
      <c r="A2536" s="493" t="s">
        <v>23154</v>
      </c>
      <c r="B2536" s="471" t="s">
        <v>23713</v>
      </c>
      <c r="C2536" s="469" t="s">
        <v>23756</v>
      </c>
      <c r="E2536" s="472" t="s">
        <v>23722</v>
      </c>
      <c r="F2536" s="469" t="s">
        <v>4456</v>
      </c>
      <c r="G2536" s="468">
        <v>1.6</v>
      </c>
      <c r="H2536" s="468">
        <v>1.3</v>
      </c>
      <c r="I2536" s="468">
        <v>0.65</v>
      </c>
      <c r="L2536" s="468">
        <v>21.616666666666664</v>
      </c>
      <c r="M2536" s="474">
        <f t="shared" si="136"/>
        <v>4674.67</v>
      </c>
      <c r="N2536" s="474">
        <f t="shared" si="137"/>
        <v>2804.8020000000001</v>
      </c>
      <c r="P2536" s="488">
        <v>0.6</v>
      </c>
      <c r="R2536" s="474">
        <v>3775.7</v>
      </c>
      <c r="S2536" s="474">
        <v>2265.38</v>
      </c>
      <c r="U2536" s="474">
        <v>3775.7</v>
      </c>
      <c r="V2536" s="474">
        <v>2265.38</v>
      </c>
      <c r="X2536" s="465">
        <v>3595.9</v>
      </c>
      <c r="Y2536" s="465">
        <v>2157.5</v>
      </c>
      <c r="AA2536" s="474">
        <v>3126.85</v>
      </c>
      <c r="AB2536" s="474">
        <v>1876.11</v>
      </c>
      <c r="AD2536" s="474">
        <v>2719</v>
      </c>
      <c r="AE2536" s="474">
        <v>1631.3999999999999</v>
      </c>
      <c r="AG2536" s="474">
        <v>2472</v>
      </c>
      <c r="AH2536" s="474">
        <v>1483.2</v>
      </c>
      <c r="AP2536" s="535"/>
    </row>
    <row r="2537" spans="1:42" ht="24" customHeight="1" outlineLevel="1" x14ac:dyDescent="0.25">
      <c r="A2537" s="493"/>
      <c r="B2537" s="471" t="s">
        <v>19421</v>
      </c>
      <c r="C2537" s="469" t="s">
        <v>4659</v>
      </c>
      <c r="E2537" s="472" t="s">
        <v>24269</v>
      </c>
      <c r="F2537" s="469" t="s">
        <v>4456</v>
      </c>
      <c r="G2537" s="468">
        <v>1.7</v>
      </c>
      <c r="H2537" s="468">
        <v>0.54</v>
      </c>
      <c r="I2537" s="468">
        <v>2</v>
      </c>
      <c r="J2537" s="473"/>
      <c r="K2537" s="481"/>
      <c r="L2537" s="473">
        <v>33.383333333333333</v>
      </c>
      <c r="M2537" s="474">
        <f t="shared" si="136"/>
        <v>6266.6500000000005</v>
      </c>
      <c r="N2537" s="474">
        <f t="shared" si="137"/>
        <v>3759.9900000000002</v>
      </c>
      <c r="P2537" s="488">
        <v>0.6</v>
      </c>
      <c r="R2537" s="474">
        <v>5061.53</v>
      </c>
      <c r="S2537" s="474">
        <v>3036.92</v>
      </c>
      <c r="U2537" s="474">
        <v>5061.53</v>
      </c>
      <c r="V2537" s="474">
        <v>3036.92</v>
      </c>
      <c r="X2537" s="465">
        <v>4820.5</v>
      </c>
      <c r="Y2537" s="465">
        <v>2892.3</v>
      </c>
      <c r="AA2537" s="474">
        <v>4191.75</v>
      </c>
      <c r="AB2537" s="474">
        <v>2515.0500000000002</v>
      </c>
      <c r="AD2537" s="474">
        <v>3645</v>
      </c>
      <c r="AE2537" s="474">
        <v>2187</v>
      </c>
      <c r="AG2537" s="474">
        <v>3314</v>
      </c>
      <c r="AH2537" s="474">
        <v>1988.3999999999999</v>
      </c>
      <c r="AP2537" s="535"/>
    </row>
    <row r="2538" spans="1:42" ht="24" customHeight="1" outlineLevel="1" x14ac:dyDescent="0.25">
      <c r="A2538" s="493" t="s">
        <v>23154</v>
      </c>
      <c r="B2538" s="471" t="s">
        <v>23714</v>
      </c>
      <c r="C2538" s="469" t="s">
        <v>22616</v>
      </c>
      <c r="E2538" s="472" t="s">
        <v>23718</v>
      </c>
      <c r="F2538" s="469" t="s">
        <v>4456</v>
      </c>
      <c r="G2538" s="468">
        <v>1.7</v>
      </c>
      <c r="H2538" s="468">
        <v>0.54</v>
      </c>
      <c r="I2538" s="468">
        <v>2</v>
      </c>
      <c r="J2538" s="473"/>
      <c r="K2538" s="481"/>
      <c r="L2538" s="473">
        <v>33.383333333333333</v>
      </c>
      <c r="M2538" s="474">
        <f t="shared" si="136"/>
        <v>6266.6500000000005</v>
      </c>
      <c r="N2538" s="474">
        <f t="shared" si="137"/>
        <v>3759.9900000000002</v>
      </c>
      <c r="P2538" s="488">
        <v>0.6</v>
      </c>
      <c r="R2538" s="474">
        <v>5061.53</v>
      </c>
      <c r="S2538" s="474">
        <v>3036.92</v>
      </c>
      <c r="U2538" s="474">
        <v>5061.53</v>
      </c>
      <c r="V2538" s="474">
        <v>3036.92</v>
      </c>
      <c r="X2538" s="465">
        <v>4820.5</v>
      </c>
      <c r="Y2538" s="465">
        <v>2892.3</v>
      </c>
      <c r="AA2538" s="474">
        <v>4191.75</v>
      </c>
      <c r="AB2538" s="474">
        <v>2515.0500000000002</v>
      </c>
      <c r="AD2538" s="474">
        <v>3645</v>
      </c>
      <c r="AE2538" s="474">
        <v>2187</v>
      </c>
      <c r="AG2538" s="474">
        <v>3314</v>
      </c>
      <c r="AH2538" s="474">
        <v>1988.3999999999999</v>
      </c>
      <c r="AP2538" s="535"/>
    </row>
    <row r="2539" spans="1:42" ht="24" customHeight="1" outlineLevel="1" x14ac:dyDescent="0.25">
      <c r="A2539" s="493" t="s">
        <v>23154</v>
      </c>
      <c r="B2539" s="471" t="s">
        <v>23715</v>
      </c>
      <c r="C2539" s="469" t="s">
        <v>23756</v>
      </c>
      <c r="E2539" s="472" t="s">
        <v>23722</v>
      </c>
      <c r="F2539" s="469" t="s">
        <v>4456</v>
      </c>
      <c r="G2539" s="468">
        <v>1.7</v>
      </c>
      <c r="H2539" s="468">
        <v>0.54</v>
      </c>
      <c r="I2539" s="468">
        <v>2</v>
      </c>
      <c r="J2539" s="473"/>
      <c r="K2539" s="481"/>
      <c r="L2539" s="473">
        <v>33.383333333333333</v>
      </c>
      <c r="M2539" s="474">
        <f t="shared" si="136"/>
        <v>6266.6500000000005</v>
      </c>
      <c r="N2539" s="474">
        <f t="shared" si="137"/>
        <v>3759.9900000000002</v>
      </c>
      <c r="P2539" s="488">
        <v>0.6</v>
      </c>
      <c r="R2539" s="474">
        <v>5061.53</v>
      </c>
      <c r="S2539" s="474">
        <v>3036.92</v>
      </c>
      <c r="U2539" s="474">
        <v>5061.53</v>
      </c>
      <c r="V2539" s="474">
        <v>3036.92</v>
      </c>
      <c r="X2539" s="465">
        <v>4820.5</v>
      </c>
      <c r="Y2539" s="465">
        <v>2892.3</v>
      </c>
      <c r="AA2539" s="474">
        <v>4191.75</v>
      </c>
      <c r="AB2539" s="474">
        <v>2515.0500000000002</v>
      </c>
      <c r="AD2539" s="474">
        <v>3645</v>
      </c>
      <c r="AE2539" s="474">
        <v>2187</v>
      </c>
      <c r="AG2539" s="474">
        <v>3314</v>
      </c>
      <c r="AH2539" s="474">
        <v>1988.3999999999999</v>
      </c>
      <c r="AP2539" s="535"/>
    </row>
    <row r="2540" spans="1:42" ht="24" customHeight="1" outlineLevel="1" x14ac:dyDescent="0.25">
      <c r="A2540" s="493"/>
      <c r="B2540" s="471" t="s">
        <v>4668</v>
      </c>
      <c r="C2540" s="469" t="s">
        <v>4645</v>
      </c>
      <c r="E2540" s="472" t="s">
        <v>23730</v>
      </c>
      <c r="F2540" s="469" t="s">
        <v>4456</v>
      </c>
      <c r="G2540" s="468">
        <v>0.7</v>
      </c>
      <c r="H2540" s="468">
        <v>0.4</v>
      </c>
      <c r="I2540" s="468">
        <v>0.98</v>
      </c>
      <c r="L2540" s="468">
        <v>8.0833333333333339</v>
      </c>
      <c r="M2540" s="474">
        <f t="shared" si="136"/>
        <v>2059.7200000000003</v>
      </c>
      <c r="N2540" s="474">
        <f t="shared" si="137"/>
        <v>1235.8320000000001</v>
      </c>
      <c r="P2540" s="488">
        <v>0.6</v>
      </c>
      <c r="R2540" s="474">
        <v>1663.62</v>
      </c>
      <c r="S2540" s="474">
        <v>998.13</v>
      </c>
      <c r="U2540" s="474">
        <v>1663.62</v>
      </c>
      <c r="V2540" s="474">
        <v>998.13</v>
      </c>
      <c r="X2540" s="465">
        <v>1584.4</v>
      </c>
      <c r="Y2540" s="465">
        <v>950.6</v>
      </c>
      <c r="AA2540" s="474">
        <v>1377.7</v>
      </c>
      <c r="AB2540" s="474">
        <v>826.62</v>
      </c>
      <c r="AD2540" s="474">
        <v>1198</v>
      </c>
      <c r="AE2540" s="474">
        <v>718.8</v>
      </c>
      <c r="AG2540" s="474">
        <v>1089</v>
      </c>
      <c r="AH2540" s="474">
        <v>653.4</v>
      </c>
      <c r="AP2540" s="535"/>
    </row>
    <row r="2541" spans="1:42" ht="24" customHeight="1" outlineLevel="1" x14ac:dyDescent="0.25">
      <c r="A2541" s="493" t="s">
        <v>23154</v>
      </c>
      <c r="B2541" s="471" t="s">
        <v>23723</v>
      </c>
      <c r="C2541" s="469" t="s">
        <v>22616</v>
      </c>
      <c r="E2541" s="472" t="s">
        <v>23726</v>
      </c>
      <c r="F2541" s="469" t="s">
        <v>4456</v>
      </c>
      <c r="G2541" s="468">
        <v>0.7</v>
      </c>
      <c r="H2541" s="468">
        <v>0.4</v>
      </c>
      <c r="I2541" s="468">
        <v>0.98</v>
      </c>
      <c r="L2541" s="468">
        <v>8.0833333333333339</v>
      </c>
      <c r="M2541" s="474">
        <f t="shared" si="136"/>
        <v>2059.7200000000003</v>
      </c>
      <c r="N2541" s="474">
        <f t="shared" si="137"/>
        <v>1235.8320000000001</v>
      </c>
      <c r="P2541" s="488">
        <v>0.6</v>
      </c>
      <c r="R2541" s="474">
        <v>1663.62</v>
      </c>
      <c r="S2541" s="474">
        <v>998.13</v>
      </c>
      <c r="U2541" s="474">
        <v>1663.62</v>
      </c>
      <c r="V2541" s="474">
        <v>998.13</v>
      </c>
      <c r="X2541" s="465">
        <v>1584.4</v>
      </c>
      <c r="Y2541" s="465">
        <v>950.6</v>
      </c>
      <c r="AA2541" s="474">
        <v>1377.7</v>
      </c>
      <c r="AB2541" s="474">
        <v>826.62</v>
      </c>
      <c r="AD2541" s="474">
        <v>1198</v>
      </c>
      <c r="AE2541" s="474">
        <v>718.8</v>
      </c>
      <c r="AG2541" s="474">
        <v>1089</v>
      </c>
      <c r="AH2541" s="474">
        <v>653.4</v>
      </c>
      <c r="AP2541" s="535"/>
    </row>
    <row r="2542" spans="1:42" ht="24" customHeight="1" outlineLevel="1" x14ac:dyDescent="0.25">
      <c r="A2542" s="493" t="s">
        <v>23154</v>
      </c>
      <c r="B2542" s="471" t="s">
        <v>23724</v>
      </c>
      <c r="C2542" s="469" t="s">
        <v>23756</v>
      </c>
      <c r="E2542" s="472" t="s">
        <v>23727</v>
      </c>
      <c r="F2542" s="469" t="s">
        <v>4456</v>
      </c>
      <c r="G2542" s="468">
        <v>0.7</v>
      </c>
      <c r="H2542" s="468">
        <v>0.4</v>
      </c>
      <c r="I2542" s="468">
        <v>0.98</v>
      </c>
      <c r="L2542" s="468">
        <v>8.0833333333333339</v>
      </c>
      <c r="M2542" s="474">
        <f t="shared" si="136"/>
        <v>2059.7200000000003</v>
      </c>
      <c r="N2542" s="474">
        <f t="shared" si="137"/>
        <v>1235.8320000000001</v>
      </c>
      <c r="P2542" s="488">
        <v>0.6</v>
      </c>
      <c r="R2542" s="474">
        <v>1663.62</v>
      </c>
      <c r="S2542" s="474">
        <v>998.13</v>
      </c>
      <c r="U2542" s="474">
        <v>1663.62</v>
      </c>
      <c r="V2542" s="474">
        <v>998.13</v>
      </c>
      <c r="X2542" s="465">
        <v>1584.4</v>
      </c>
      <c r="Y2542" s="465">
        <v>950.6</v>
      </c>
      <c r="AA2542" s="474">
        <v>1377.7</v>
      </c>
      <c r="AB2542" s="474">
        <v>826.62</v>
      </c>
      <c r="AD2542" s="474">
        <v>1198</v>
      </c>
      <c r="AE2542" s="474">
        <v>718.8</v>
      </c>
      <c r="AG2542" s="474">
        <v>1089</v>
      </c>
      <c r="AH2542" s="474">
        <v>653.4</v>
      </c>
      <c r="AP2542" s="535"/>
    </row>
    <row r="2543" spans="1:42" ht="24" customHeight="1" outlineLevel="1" x14ac:dyDescent="0.25">
      <c r="A2543" s="493"/>
      <c r="B2543" s="471" t="s">
        <v>23725</v>
      </c>
      <c r="C2543" s="469" t="s">
        <v>4645</v>
      </c>
      <c r="E2543" s="472" t="s">
        <v>23750</v>
      </c>
      <c r="F2543" s="469" t="s">
        <v>4456</v>
      </c>
      <c r="G2543" s="468">
        <v>0.7</v>
      </c>
      <c r="H2543" s="468">
        <v>0.4</v>
      </c>
      <c r="I2543" s="468">
        <v>0.98</v>
      </c>
      <c r="L2543" s="468">
        <v>8.0833333333333339</v>
      </c>
      <c r="M2543" s="474">
        <f t="shared" si="136"/>
        <v>2059.7200000000003</v>
      </c>
      <c r="N2543" s="474">
        <f t="shared" si="137"/>
        <v>1235.8320000000001</v>
      </c>
      <c r="P2543" s="488">
        <v>0.6</v>
      </c>
      <c r="R2543" s="474">
        <v>1663.62</v>
      </c>
      <c r="S2543" s="474">
        <v>998.13</v>
      </c>
      <c r="U2543" s="474">
        <v>1663.62</v>
      </c>
      <c r="V2543" s="474">
        <v>998.13</v>
      </c>
      <c r="X2543" s="465">
        <v>1584.4</v>
      </c>
      <c r="Y2543" s="465">
        <v>950.6</v>
      </c>
      <c r="AA2543" s="474">
        <v>1377.7</v>
      </c>
      <c r="AB2543" s="474">
        <v>826.62</v>
      </c>
      <c r="AD2543" s="474">
        <v>1198</v>
      </c>
      <c r="AE2543" s="474">
        <v>718.8</v>
      </c>
      <c r="AG2543" s="474">
        <v>1089</v>
      </c>
      <c r="AH2543" s="474">
        <v>653.4</v>
      </c>
      <c r="AP2543" s="535"/>
    </row>
    <row r="2544" spans="1:42" ht="24" customHeight="1" outlineLevel="1" x14ac:dyDescent="0.25">
      <c r="A2544" s="493"/>
      <c r="B2544" s="471" t="s">
        <v>4669</v>
      </c>
      <c r="C2544" s="469" t="s">
        <v>4645</v>
      </c>
      <c r="E2544" s="472" t="s">
        <v>23731</v>
      </c>
      <c r="F2544" s="469" t="s">
        <v>4456</v>
      </c>
      <c r="G2544" s="468">
        <v>0.42</v>
      </c>
      <c r="H2544" s="468">
        <v>0.2</v>
      </c>
      <c r="I2544" s="468">
        <v>0.45</v>
      </c>
      <c r="L2544" s="468">
        <v>3.5</v>
      </c>
      <c r="M2544" s="474">
        <f t="shared" si="136"/>
        <v>558.74</v>
      </c>
      <c r="N2544" s="474">
        <f t="shared" si="137"/>
        <v>335.24399999999997</v>
      </c>
      <c r="P2544" s="488">
        <v>0.6</v>
      </c>
      <c r="R2544" s="474">
        <v>451.29</v>
      </c>
      <c r="S2544" s="474">
        <v>270.8</v>
      </c>
      <c r="U2544" s="474">
        <v>451.29</v>
      </c>
      <c r="V2544" s="474">
        <v>270.8</v>
      </c>
      <c r="X2544" s="465">
        <v>429.8</v>
      </c>
      <c r="Y2544" s="465">
        <v>257.89999999999998</v>
      </c>
      <c r="AA2544" s="474">
        <v>373.75</v>
      </c>
      <c r="AB2544" s="474">
        <v>224.25</v>
      </c>
      <c r="AD2544" s="474">
        <v>325</v>
      </c>
      <c r="AE2544" s="474">
        <v>195</v>
      </c>
      <c r="AG2544" s="474">
        <v>295</v>
      </c>
      <c r="AH2544" s="474">
        <v>177</v>
      </c>
      <c r="AP2544" s="535"/>
    </row>
    <row r="2545" spans="1:42" ht="24" customHeight="1" outlineLevel="1" x14ac:dyDescent="0.25">
      <c r="A2545" s="493" t="s">
        <v>23154</v>
      </c>
      <c r="B2545" s="471" t="s">
        <v>23728</v>
      </c>
      <c r="C2545" s="469" t="s">
        <v>23756</v>
      </c>
      <c r="E2545" s="472" t="s">
        <v>23737</v>
      </c>
      <c r="F2545" s="469" t="s">
        <v>4456</v>
      </c>
      <c r="G2545" s="468">
        <v>0.42</v>
      </c>
      <c r="H2545" s="468">
        <v>0.2</v>
      </c>
      <c r="I2545" s="468">
        <v>0.45</v>
      </c>
      <c r="L2545" s="468">
        <v>3.5</v>
      </c>
      <c r="M2545" s="474">
        <f t="shared" si="136"/>
        <v>558.74</v>
      </c>
      <c r="N2545" s="474">
        <f t="shared" si="137"/>
        <v>335.24399999999997</v>
      </c>
      <c r="P2545" s="488">
        <v>0.6</v>
      </c>
      <c r="R2545" s="474">
        <v>451.29</v>
      </c>
      <c r="S2545" s="474">
        <v>270.8</v>
      </c>
      <c r="U2545" s="474">
        <v>451.29</v>
      </c>
      <c r="V2545" s="474">
        <v>270.8</v>
      </c>
      <c r="X2545" s="465">
        <v>429.8</v>
      </c>
      <c r="Y2545" s="465">
        <v>257.89999999999998</v>
      </c>
      <c r="AA2545" s="474">
        <v>373.75</v>
      </c>
      <c r="AB2545" s="474">
        <v>224.25</v>
      </c>
      <c r="AD2545" s="474">
        <v>325</v>
      </c>
      <c r="AE2545" s="474">
        <v>195</v>
      </c>
      <c r="AG2545" s="474">
        <v>295</v>
      </c>
      <c r="AH2545" s="474">
        <v>177</v>
      </c>
      <c r="AP2545" s="535"/>
    </row>
    <row r="2546" spans="1:42" ht="24" customHeight="1" outlineLevel="1" x14ac:dyDescent="0.25">
      <c r="A2546" s="493"/>
      <c r="B2546" s="471" t="s">
        <v>4696</v>
      </c>
      <c r="C2546" s="469" t="s">
        <v>4645</v>
      </c>
      <c r="E2546" s="472" t="s">
        <v>23732</v>
      </c>
      <c r="F2546" s="469" t="s">
        <v>4456</v>
      </c>
      <c r="G2546" s="468">
        <v>1</v>
      </c>
      <c r="H2546" s="468">
        <v>0.43</v>
      </c>
      <c r="I2546" s="468">
        <v>0.6</v>
      </c>
      <c r="L2546" s="468">
        <v>11.9</v>
      </c>
      <c r="M2546" s="474">
        <f t="shared" si="136"/>
        <v>2535.9100000000003</v>
      </c>
      <c r="N2546" s="474">
        <f t="shared" si="137"/>
        <v>1521.546</v>
      </c>
      <c r="P2546" s="488">
        <v>0.6</v>
      </c>
      <c r="R2546" s="474">
        <v>2048.2399999999998</v>
      </c>
      <c r="S2546" s="474">
        <v>1228.92</v>
      </c>
      <c r="U2546" s="474">
        <v>2048.2399999999998</v>
      </c>
      <c r="V2546" s="474">
        <v>1228.92</v>
      </c>
      <c r="X2546" s="465">
        <v>1950.7</v>
      </c>
      <c r="Y2546" s="465">
        <v>1170.4000000000001</v>
      </c>
      <c r="AA2546" s="474">
        <v>1696.25</v>
      </c>
      <c r="AB2546" s="474">
        <v>1017.75</v>
      </c>
      <c r="AD2546" s="474">
        <v>1475</v>
      </c>
      <c r="AE2546" s="474">
        <v>885</v>
      </c>
      <c r="AG2546" s="474">
        <v>1341</v>
      </c>
      <c r="AH2546" s="474">
        <v>804.6</v>
      </c>
      <c r="AP2546" s="535"/>
    </row>
    <row r="2547" spans="1:42" ht="24" customHeight="1" outlineLevel="1" x14ac:dyDescent="0.25">
      <c r="A2547" s="493" t="s">
        <v>23154</v>
      </c>
      <c r="B2547" s="471" t="s">
        <v>23729</v>
      </c>
      <c r="C2547" s="469" t="s">
        <v>23756</v>
      </c>
      <c r="E2547" s="472" t="s">
        <v>23738</v>
      </c>
      <c r="F2547" s="469" t="s">
        <v>4456</v>
      </c>
      <c r="G2547" s="468">
        <v>1</v>
      </c>
      <c r="H2547" s="468">
        <v>0.43</v>
      </c>
      <c r="I2547" s="468">
        <v>0.6</v>
      </c>
      <c r="L2547" s="468">
        <v>11.9</v>
      </c>
      <c r="M2547" s="474">
        <f t="shared" si="136"/>
        <v>2535.9100000000003</v>
      </c>
      <c r="N2547" s="474">
        <f t="shared" si="137"/>
        <v>1521.546</v>
      </c>
      <c r="P2547" s="488">
        <v>0.6</v>
      </c>
      <c r="R2547" s="474">
        <v>2048.2399999999998</v>
      </c>
      <c r="S2547" s="474">
        <v>1228.92</v>
      </c>
      <c r="U2547" s="474">
        <v>2048.2399999999998</v>
      </c>
      <c r="V2547" s="474">
        <v>1228.92</v>
      </c>
      <c r="X2547" s="465">
        <v>1950.7</v>
      </c>
      <c r="Y2547" s="465">
        <v>1170.4000000000001</v>
      </c>
      <c r="AA2547" s="474">
        <v>1696.25</v>
      </c>
      <c r="AB2547" s="474">
        <v>1017.75</v>
      </c>
      <c r="AD2547" s="474">
        <v>1475</v>
      </c>
      <c r="AE2547" s="474">
        <v>885</v>
      </c>
      <c r="AG2547" s="474">
        <v>1341</v>
      </c>
      <c r="AH2547" s="474">
        <v>804.6</v>
      </c>
      <c r="AP2547" s="535"/>
    </row>
    <row r="2548" spans="1:42" ht="24" customHeight="1" outlineLevel="1" x14ac:dyDescent="0.25">
      <c r="A2548" s="493"/>
      <c r="B2548" s="471" t="s">
        <v>4670</v>
      </c>
      <c r="C2548" s="469" t="s">
        <v>4645</v>
      </c>
      <c r="E2548" s="472" t="s">
        <v>23733</v>
      </c>
      <c r="F2548" s="469" t="s">
        <v>4456</v>
      </c>
      <c r="G2548" s="468">
        <v>0.25</v>
      </c>
      <c r="H2548" s="468">
        <v>0.22</v>
      </c>
      <c r="I2548" s="468">
        <v>0.22</v>
      </c>
      <c r="L2548" s="468">
        <v>0.95000000000000007</v>
      </c>
      <c r="M2548" s="474">
        <f t="shared" si="136"/>
        <v>240.76</v>
      </c>
      <c r="N2548" s="474">
        <f t="shared" si="137"/>
        <v>144.45599999999999</v>
      </c>
      <c r="P2548" s="488">
        <v>0.6</v>
      </c>
      <c r="R2548" s="474">
        <v>194.46</v>
      </c>
      <c r="S2548" s="474">
        <v>116.66</v>
      </c>
      <c r="U2548" s="474">
        <v>194.46</v>
      </c>
      <c r="V2548" s="474">
        <v>116.66</v>
      </c>
      <c r="X2548" s="465">
        <v>185.2</v>
      </c>
      <c r="Y2548" s="465">
        <v>111.1</v>
      </c>
      <c r="AA2548" s="474">
        <v>161</v>
      </c>
      <c r="AB2548" s="474">
        <v>96.6</v>
      </c>
      <c r="AD2548" s="474">
        <v>140</v>
      </c>
      <c r="AE2548" s="474">
        <v>84</v>
      </c>
      <c r="AG2548" s="474">
        <v>127</v>
      </c>
      <c r="AH2548" s="474">
        <v>76.2</v>
      </c>
      <c r="AP2548" s="535"/>
    </row>
    <row r="2549" spans="1:42" ht="24" customHeight="1" outlineLevel="1" x14ac:dyDescent="0.25">
      <c r="A2549" s="493"/>
      <c r="B2549" s="471" t="s">
        <v>4671</v>
      </c>
      <c r="C2549" s="469" t="s">
        <v>4645</v>
      </c>
      <c r="E2549" s="472" t="s">
        <v>23735</v>
      </c>
      <c r="F2549" s="469" t="s">
        <v>4456</v>
      </c>
      <c r="G2549" s="468">
        <v>0.25</v>
      </c>
      <c r="H2549" s="468">
        <v>0.22</v>
      </c>
      <c r="I2549" s="468">
        <v>0.22</v>
      </c>
      <c r="L2549" s="468">
        <v>1.1666666666666667</v>
      </c>
      <c r="M2549" s="474">
        <f t="shared" si="136"/>
        <v>287.17</v>
      </c>
      <c r="N2549" s="474">
        <f t="shared" si="137"/>
        <v>172.30199999999999</v>
      </c>
      <c r="P2549" s="488">
        <v>0.6</v>
      </c>
      <c r="R2549" s="474">
        <v>231.95</v>
      </c>
      <c r="S2549" s="474">
        <v>139.13</v>
      </c>
      <c r="U2549" s="474">
        <v>231.95</v>
      </c>
      <c r="V2549" s="474">
        <v>139.13</v>
      </c>
      <c r="X2549" s="465">
        <v>220.9</v>
      </c>
      <c r="Y2549" s="465">
        <v>132.5</v>
      </c>
      <c r="AA2549" s="474">
        <v>192.05</v>
      </c>
      <c r="AB2549" s="474">
        <v>115.23</v>
      </c>
      <c r="AD2549" s="474">
        <v>167</v>
      </c>
      <c r="AE2549" s="474">
        <v>100.2</v>
      </c>
      <c r="AG2549" s="474">
        <v>152</v>
      </c>
      <c r="AH2549" s="474">
        <v>91.2</v>
      </c>
      <c r="AP2549" s="535"/>
    </row>
    <row r="2550" spans="1:42" ht="24" customHeight="1" outlineLevel="1" x14ac:dyDescent="0.25">
      <c r="A2550" s="493"/>
      <c r="B2550" s="471" t="s">
        <v>4672</v>
      </c>
      <c r="C2550" s="469" t="s">
        <v>4645</v>
      </c>
      <c r="E2550" s="472" t="s">
        <v>23734</v>
      </c>
      <c r="F2550" s="469" t="s">
        <v>4456</v>
      </c>
      <c r="G2550" s="468">
        <v>0.34</v>
      </c>
      <c r="H2550" s="468">
        <v>0.43</v>
      </c>
      <c r="I2550" s="468">
        <v>0.43</v>
      </c>
      <c r="L2550" s="468">
        <v>3.2666666666666671</v>
      </c>
      <c r="M2550" s="474">
        <f t="shared" si="136"/>
        <v>692.9</v>
      </c>
      <c r="N2550" s="474">
        <f t="shared" si="137"/>
        <v>415.73999999999995</v>
      </c>
      <c r="P2550" s="488">
        <v>0.6</v>
      </c>
      <c r="R2550" s="474">
        <v>559.65</v>
      </c>
      <c r="S2550" s="474">
        <v>335.79</v>
      </c>
      <c r="U2550" s="474">
        <v>559.65</v>
      </c>
      <c r="V2550" s="474">
        <v>335.79</v>
      </c>
      <c r="X2550" s="465">
        <v>533</v>
      </c>
      <c r="Y2550" s="465">
        <v>319.8</v>
      </c>
      <c r="AA2550" s="474">
        <v>463.45</v>
      </c>
      <c r="AB2550" s="474">
        <v>278.07</v>
      </c>
      <c r="AD2550" s="474">
        <v>403</v>
      </c>
      <c r="AE2550" s="474">
        <v>241.79999999999998</v>
      </c>
      <c r="AG2550" s="474">
        <v>366</v>
      </c>
      <c r="AH2550" s="474">
        <v>219.6</v>
      </c>
      <c r="AP2550" s="535"/>
    </row>
    <row r="2551" spans="1:42" ht="24" customHeight="1" outlineLevel="1" x14ac:dyDescent="0.25">
      <c r="A2551" s="493" t="s">
        <v>23154</v>
      </c>
      <c r="B2551" s="471" t="s">
        <v>23739</v>
      </c>
      <c r="C2551" s="469" t="s">
        <v>22616</v>
      </c>
      <c r="E2551" s="472" t="s">
        <v>23748</v>
      </c>
      <c r="F2551" s="469" t="s">
        <v>4456</v>
      </c>
      <c r="G2551" s="468">
        <v>0.34</v>
      </c>
      <c r="H2551" s="468">
        <v>0.43</v>
      </c>
      <c r="I2551" s="468">
        <v>0.43</v>
      </c>
      <c r="L2551" s="468">
        <v>3.2666666666666671</v>
      </c>
      <c r="M2551" s="474">
        <f t="shared" si="136"/>
        <v>692.9</v>
      </c>
      <c r="N2551" s="474">
        <f t="shared" si="137"/>
        <v>415.73999999999995</v>
      </c>
      <c r="P2551" s="488">
        <v>0.6</v>
      </c>
      <c r="R2551" s="474">
        <v>559.65</v>
      </c>
      <c r="S2551" s="474">
        <v>335.79</v>
      </c>
      <c r="U2551" s="474">
        <v>559.65</v>
      </c>
      <c r="V2551" s="474">
        <v>335.79</v>
      </c>
      <c r="X2551" s="465">
        <v>533</v>
      </c>
      <c r="Y2551" s="465">
        <v>319.8</v>
      </c>
      <c r="AA2551" s="474">
        <v>463.45</v>
      </c>
      <c r="AB2551" s="474">
        <v>278.07</v>
      </c>
      <c r="AD2551" s="474">
        <v>403</v>
      </c>
      <c r="AE2551" s="474">
        <v>241.79999999999998</v>
      </c>
      <c r="AG2551" s="474">
        <v>366</v>
      </c>
      <c r="AH2551" s="474">
        <v>219.6</v>
      </c>
      <c r="AP2551" s="535"/>
    </row>
    <row r="2552" spans="1:42" ht="24" customHeight="1" outlineLevel="1" x14ac:dyDescent="0.25">
      <c r="A2552" s="493" t="s">
        <v>23154</v>
      </c>
      <c r="B2552" s="471" t="s">
        <v>23740</v>
      </c>
      <c r="C2552" s="469" t="s">
        <v>23756</v>
      </c>
      <c r="E2552" s="472" t="s">
        <v>23749</v>
      </c>
      <c r="F2552" s="469" t="s">
        <v>4456</v>
      </c>
      <c r="G2552" s="468">
        <v>0.34</v>
      </c>
      <c r="H2552" s="468">
        <v>0.43</v>
      </c>
      <c r="I2552" s="468">
        <v>0.43</v>
      </c>
      <c r="L2552" s="468">
        <v>3.2666666666666671</v>
      </c>
      <c r="M2552" s="474">
        <f t="shared" si="136"/>
        <v>692.9</v>
      </c>
      <c r="N2552" s="474">
        <f t="shared" si="137"/>
        <v>415.73999999999995</v>
      </c>
      <c r="P2552" s="488">
        <v>0.6</v>
      </c>
      <c r="R2552" s="474">
        <v>559.65</v>
      </c>
      <c r="S2552" s="474">
        <v>335.79</v>
      </c>
      <c r="U2552" s="474">
        <v>559.65</v>
      </c>
      <c r="V2552" s="474">
        <v>335.79</v>
      </c>
      <c r="X2552" s="465">
        <v>533</v>
      </c>
      <c r="Y2552" s="465">
        <v>319.8</v>
      </c>
      <c r="AA2552" s="474">
        <v>463.45</v>
      </c>
      <c r="AB2552" s="474">
        <v>278.07</v>
      </c>
      <c r="AD2552" s="474">
        <v>403</v>
      </c>
      <c r="AE2552" s="474">
        <v>241.79999999999998</v>
      </c>
      <c r="AG2552" s="474">
        <v>366</v>
      </c>
      <c r="AH2552" s="474">
        <v>219.6</v>
      </c>
      <c r="AP2552" s="535"/>
    </row>
    <row r="2553" spans="1:42" ht="24" customHeight="1" outlineLevel="1" x14ac:dyDescent="0.25">
      <c r="A2553" s="493" t="s">
        <v>23154</v>
      </c>
      <c r="B2553" s="471" t="s">
        <v>23741</v>
      </c>
      <c r="C2553" s="469" t="s">
        <v>23757</v>
      </c>
      <c r="E2553" s="472" t="s">
        <v>23751</v>
      </c>
      <c r="F2553" s="469" t="s">
        <v>4456</v>
      </c>
      <c r="G2553" s="468">
        <v>0.34</v>
      </c>
      <c r="H2553" s="468">
        <v>0.43</v>
      </c>
      <c r="I2553" s="468">
        <v>0.43</v>
      </c>
      <c r="L2553" s="468">
        <v>3.2666666666666671</v>
      </c>
      <c r="M2553" s="474">
        <f t="shared" si="136"/>
        <v>692.9</v>
      </c>
      <c r="N2553" s="474">
        <f t="shared" si="137"/>
        <v>415.73999999999995</v>
      </c>
      <c r="P2553" s="488">
        <v>0.6</v>
      </c>
      <c r="R2553" s="474">
        <v>559.65</v>
      </c>
      <c r="S2553" s="474">
        <v>335.79</v>
      </c>
      <c r="U2553" s="474">
        <v>559.65</v>
      </c>
      <c r="V2553" s="474">
        <v>335.79</v>
      </c>
      <c r="X2553" s="465">
        <v>533</v>
      </c>
      <c r="Y2553" s="465">
        <v>319.8</v>
      </c>
      <c r="AA2553" s="474">
        <v>463.45</v>
      </c>
      <c r="AB2553" s="474">
        <v>278.07</v>
      </c>
      <c r="AD2553" s="474">
        <v>403</v>
      </c>
      <c r="AE2553" s="474">
        <v>241.79999999999998</v>
      </c>
      <c r="AG2553" s="474">
        <v>366</v>
      </c>
      <c r="AH2553" s="474">
        <v>219.6</v>
      </c>
      <c r="AP2553" s="535"/>
    </row>
    <row r="2554" spans="1:42" ht="24" customHeight="1" outlineLevel="1" x14ac:dyDescent="0.25">
      <c r="A2554" s="493"/>
      <c r="B2554" s="471" t="s">
        <v>4673</v>
      </c>
      <c r="C2554" s="469" t="s">
        <v>4645</v>
      </c>
      <c r="E2554" s="472" t="s">
        <v>23734</v>
      </c>
      <c r="F2554" s="469" t="s">
        <v>4456</v>
      </c>
      <c r="G2554" s="468">
        <v>0.28000000000000003</v>
      </c>
      <c r="H2554" s="468">
        <v>0.36</v>
      </c>
      <c r="I2554" s="468">
        <v>0.36</v>
      </c>
      <c r="L2554" s="468">
        <v>2.7166666666666668</v>
      </c>
      <c r="M2554" s="474">
        <f t="shared" si="136"/>
        <v>574.21</v>
      </c>
      <c r="N2554" s="474">
        <f t="shared" si="137"/>
        <v>344.52600000000001</v>
      </c>
      <c r="P2554" s="488">
        <v>0.6</v>
      </c>
      <c r="R2554" s="474">
        <v>463.79</v>
      </c>
      <c r="S2554" s="474">
        <v>278.25</v>
      </c>
      <c r="U2554" s="474">
        <v>463.79</v>
      </c>
      <c r="V2554" s="474">
        <v>278.25</v>
      </c>
      <c r="X2554" s="465">
        <v>441.7</v>
      </c>
      <c r="Y2554" s="465">
        <v>265</v>
      </c>
      <c r="AA2554" s="474">
        <v>384.1</v>
      </c>
      <c r="AB2554" s="474">
        <v>230.46</v>
      </c>
      <c r="AD2554" s="474">
        <v>334</v>
      </c>
      <c r="AE2554" s="474">
        <v>200.4</v>
      </c>
      <c r="AG2554" s="474">
        <v>304</v>
      </c>
      <c r="AH2554" s="474">
        <v>182.4</v>
      </c>
      <c r="AP2554" s="535"/>
    </row>
    <row r="2555" spans="1:42" ht="24" customHeight="1" outlineLevel="1" x14ac:dyDescent="0.25">
      <c r="A2555" s="493" t="s">
        <v>23154</v>
      </c>
      <c r="B2555" s="471" t="s">
        <v>23742</v>
      </c>
      <c r="C2555" s="469" t="s">
        <v>22616</v>
      </c>
      <c r="E2555" s="472" t="s">
        <v>23748</v>
      </c>
      <c r="F2555" s="469" t="s">
        <v>4456</v>
      </c>
      <c r="G2555" s="468">
        <v>0.28000000000000003</v>
      </c>
      <c r="H2555" s="468">
        <v>0.36</v>
      </c>
      <c r="I2555" s="468">
        <v>0.36</v>
      </c>
      <c r="L2555" s="468">
        <v>2.7166666666666668</v>
      </c>
      <c r="M2555" s="474">
        <f t="shared" si="136"/>
        <v>574.21</v>
      </c>
      <c r="N2555" s="474">
        <f t="shared" si="137"/>
        <v>344.52600000000001</v>
      </c>
      <c r="P2555" s="488">
        <v>0.6</v>
      </c>
      <c r="R2555" s="474">
        <v>463.79</v>
      </c>
      <c r="S2555" s="474">
        <v>278.25</v>
      </c>
      <c r="U2555" s="474">
        <v>463.79</v>
      </c>
      <c r="V2555" s="474">
        <v>278.25</v>
      </c>
      <c r="X2555" s="465">
        <v>441.7</v>
      </c>
      <c r="Y2555" s="465">
        <v>265</v>
      </c>
      <c r="AA2555" s="474">
        <v>384.1</v>
      </c>
      <c r="AB2555" s="474">
        <v>230.46</v>
      </c>
      <c r="AD2555" s="474">
        <v>334</v>
      </c>
      <c r="AE2555" s="474">
        <v>200.4</v>
      </c>
      <c r="AG2555" s="474">
        <v>304</v>
      </c>
      <c r="AH2555" s="474">
        <v>182.4</v>
      </c>
      <c r="AP2555" s="535"/>
    </row>
    <row r="2556" spans="1:42" ht="24" customHeight="1" outlineLevel="1" x14ac:dyDescent="0.25">
      <c r="A2556" s="493" t="s">
        <v>23154</v>
      </c>
      <c r="B2556" s="471" t="s">
        <v>23743</v>
      </c>
      <c r="C2556" s="469" t="s">
        <v>23756</v>
      </c>
      <c r="E2556" s="472" t="s">
        <v>23749</v>
      </c>
      <c r="F2556" s="469" t="s">
        <v>4456</v>
      </c>
      <c r="G2556" s="468">
        <v>0.28000000000000003</v>
      </c>
      <c r="H2556" s="468">
        <v>0.36</v>
      </c>
      <c r="I2556" s="468">
        <v>0.36</v>
      </c>
      <c r="L2556" s="468">
        <v>2.7166666666666668</v>
      </c>
      <c r="M2556" s="474">
        <f t="shared" si="136"/>
        <v>574.21</v>
      </c>
      <c r="N2556" s="474">
        <f t="shared" si="137"/>
        <v>344.52600000000001</v>
      </c>
      <c r="P2556" s="488">
        <v>0.6</v>
      </c>
      <c r="R2556" s="474">
        <v>463.79</v>
      </c>
      <c r="S2556" s="474">
        <v>278.25</v>
      </c>
      <c r="U2556" s="474">
        <v>463.79</v>
      </c>
      <c r="V2556" s="474">
        <v>278.25</v>
      </c>
      <c r="X2556" s="465">
        <v>441.7</v>
      </c>
      <c r="Y2556" s="465">
        <v>265</v>
      </c>
      <c r="AA2556" s="474">
        <v>384.1</v>
      </c>
      <c r="AB2556" s="474">
        <v>230.46</v>
      </c>
      <c r="AD2556" s="474">
        <v>334</v>
      </c>
      <c r="AE2556" s="474">
        <v>200.4</v>
      </c>
      <c r="AG2556" s="474">
        <v>304</v>
      </c>
      <c r="AH2556" s="474">
        <v>182.4</v>
      </c>
      <c r="AP2556" s="535"/>
    </row>
    <row r="2557" spans="1:42" ht="24" customHeight="1" outlineLevel="1" x14ac:dyDescent="0.25">
      <c r="A2557" s="493" t="s">
        <v>23154</v>
      </c>
      <c r="B2557" s="471" t="s">
        <v>23744</v>
      </c>
      <c r="C2557" s="469" t="s">
        <v>23757</v>
      </c>
      <c r="E2557" s="472" t="s">
        <v>23751</v>
      </c>
      <c r="F2557" s="469" t="s">
        <v>4456</v>
      </c>
      <c r="G2557" s="468">
        <v>0.28000000000000003</v>
      </c>
      <c r="H2557" s="468">
        <v>0.36</v>
      </c>
      <c r="I2557" s="468">
        <v>0.36</v>
      </c>
      <c r="L2557" s="468">
        <v>2.7166666666666668</v>
      </c>
      <c r="M2557" s="474">
        <f t="shared" si="136"/>
        <v>574.21</v>
      </c>
      <c r="N2557" s="474">
        <f t="shared" si="137"/>
        <v>344.52600000000001</v>
      </c>
      <c r="P2557" s="488">
        <v>0.6</v>
      </c>
      <c r="R2557" s="474">
        <v>463.79</v>
      </c>
      <c r="S2557" s="474">
        <v>278.25</v>
      </c>
      <c r="U2557" s="474">
        <v>463.79</v>
      </c>
      <c r="V2557" s="474">
        <v>278.25</v>
      </c>
      <c r="X2557" s="465">
        <v>441.7</v>
      </c>
      <c r="Y2557" s="465">
        <v>265</v>
      </c>
      <c r="AA2557" s="474">
        <v>384.1</v>
      </c>
      <c r="AB2557" s="474">
        <v>230.46</v>
      </c>
      <c r="AD2557" s="474">
        <v>334</v>
      </c>
      <c r="AE2557" s="474">
        <v>200.4</v>
      </c>
      <c r="AG2557" s="474">
        <v>304</v>
      </c>
      <c r="AH2557" s="474">
        <v>182.4</v>
      </c>
      <c r="AP2557" s="535"/>
    </row>
    <row r="2558" spans="1:42" ht="24" customHeight="1" outlineLevel="1" x14ac:dyDescent="0.25">
      <c r="A2558" s="493"/>
      <c r="B2558" s="471" t="s">
        <v>4674</v>
      </c>
      <c r="C2558" s="469" t="s">
        <v>4645</v>
      </c>
      <c r="E2558" s="472" t="s">
        <v>23734</v>
      </c>
      <c r="F2558" s="469" t="s">
        <v>4456</v>
      </c>
      <c r="G2558" s="468">
        <v>0.5</v>
      </c>
      <c r="H2558" s="468">
        <v>0.52</v>
      </c>
      <c r="I2558" s="468">
        <v>0.46</v>
      </c>
      <c r="L2558" s="468">
        <v>4.9000000000000004</v>
      </c>
      <c r="M2558" s="474">
        <f t="shared" si="136"/>
        <v>1040.1300000000001</v>
      </c>
      <c r="N2558" s="474">
        <f t="shared" si="137"/>
        <v>624.07800000000009</v>
      </c>
      <c r="P2558" s="488">
        <v>0.6</v>
      </c>
      <c r="R2558" s="474">
        <v>840.11</v>
      </c>
      <c r="S2558" s="474">
        <v>504.11</v>
      </c>
      <c r="U2558" s="474">
        <v>840.11</v>
      </c>
      <c r="V2558" s="474">
        <v>504.11</v>
      </c>
      <c r="X2558" s="465">
        <v>800.1</v>
      </c>
      <c r="Y2558" s="465">
        <v>480.1</v>
      </c>
      <c r="AA2558" s="474">
        <v>695.75</v>
      </c>
      <c r="AB2558" s="474">
        <v>417.45</v>
      </c>
      <c r="AD2558" s="474">
        <v>605</v>
      </c>
      <c r="AE2558" s="474">
        <v>363</v>
      </c>
      <c r="AG2558" s="474">
        <v>550</v>
      </c>
      <c r="AH2558" s="474">
        <v>330</v>
      </c>
      <c r="AP2558" s="535"/>
    </row>
    <row r="2559" spans="1:42" ht="24" customHeight="1" outlineLevel="1" x14ac:dyDescent="0.25">
      <c r="A2559" s="493" t="s">
        <v>23154</v>
      </c>
      <c r="B2559" s="471" t="s">
        <v>23745</v>
      </c>
      <c r="C2559" s="469" t="s">
        <v>22616</v>
      </c>
      <c r="E2559" s="472" t="s">
        <v>23748</v>
      </c>
      <c r="F2559" s="469" t="s">
        <v>4456</v>
      </c>
      <c r="G2559" s="468">
        <v>0.5</v>
      </c>
      <c r="H2559" s="468">
        <v>0.52</v>
      </c>
      <c r="I2559" s="468">
        <v>0.46</v>
      </c>
      <c r="L2559" s="468">
        <v>4.9000000000000004</v>
      </c>
      <c r="M2559" s="474">
        <f t="shared" si="136"/>
        <v>1040.1300000000001</v>
      </c>
      <c r="N2559" s="474">
        <f t="shared" si="137"/>
        <v>624.07800000000009</v>
      </c>
      <c r="P2559" s="488">
        <v>0.6</v>
      </c>
      <c r="R2559" s="474">
        <v>840.11</v>
      </c>
      <c r="S2559" s="474">
        <v>504.11</v>
      </c>
      <c r="U2559" s="474">
        <v>840.11</v>
      </c>
      <c r="V2559" s="474">
        <v>504.11</v>
      </c>
      <c r="X2559" s="465">
        <v>800.1</v>
      </c>
      <c r="Y2559" s="465">
        <v>480.1</v>
      </c>
      <c r="AA2559" s="474">
        <v>695.75</v>
      </c>
      <c r="AB2559" s="474">
        <v>417.45</v>
      </c>
      <c r="AD2559" s="474">
        <v>605</v>
      </c>
      <c r="AE2559" s="474">
        <v>363</v>
      </c>
      <c r="AG2559" s="474">
        <v>550</v>
      </c>
      <c r="AH2559" s="474">
        <v>330</v>
      </c>
      <c r="AP2559" s="535"/>
    </row>
    <row r="2560" spans="1:42" ht="24" customHeight="1" outlineLevel="1" x14ac:dyDescent="0.25">
      <c r="A2560" s="493" t="s">
        <v>23154</v>
      </c>
      <c r="B2560" s="471" t="s">
        <v>23746</v>
      </c>
      <c r="C2560" s="469" t="s">
        <v>23756</v>
      </c>
      <c r="E2560" s="472" t="s">
        <v>23749</v>
      </c>
      <c r="F2560" s="469" t="s">
        <v>4456</v>
      </c>
      <c r="G2560" s="468">
        <v>0.5</v>
      </c>
      <c r="H2560" s="468">
        <v>0.52</v>
      </c>
      <c r="I2560" s="468">
        <v>0.46</v>
      </c>
      <c r="L2560" s="468">
        <v>4.9000000000000004</v>
      </c>
      <c r="M2560" s="474">
        <f t="shared" ref="M2560:M2623" si="138">X2560*$O$3</f>
        <v>1040.1300000000001</v>
      </c>
      <c r="N2560" s="474">
        <f t="shared" ref="N2560:N2623" si="139">M2560*P2560</f>
        <v>624.07800000000009</v>
      </c>
      <c r="P2560" s="488">
        <v>0.6</v>
      </c>
      <c r="R2560" s="474">
        <v>840.11</v>
      </c>
      <c r="S2560" s="474">
        <v>504.11</v>
      </c>
      <c r="U2560" s="474">
        <v>840.11</v>
      </c>
      <c r="V2560" s="474">
        <v>504.11</v>
      </c>
      <c r="X2560" s="465">
        <v>800.1</v>
      </c>
      <c r="Y2560" s="465">
        <v>480.1</v>
      </c>
      <c r="AA2560" s="474">
        <v>695.75</v>
      </c>
      <c r="AB2560" s="474">
        <v>417.45</v>
      </c>
      <c r="AD2560" s="474">
        <v>605</v>
      </c>
      <c r="AE2560" s="474">
        <v>363</v>
      </c>
      <c r="AG2560" s="474">
        <v>550</v>
      </c>
      <c r="AH2560" s="474">
        <v>330</v>
      </c>
      <c r="AP2560" s="535"/>
    </row>
    <row r="2561" spans="1:42" ht="24" customHeight="1" outlineLevel="1" x14ac:dyDescent="0.25">
      <c r="A2561" s="493" t="s">
        <v>23154</v>
      </c>
      <c r="B2561" s="471" t="s">
        <v>23747</v>
      </c>
      <c r="C2561" s="469" t="s">
        <v>23757</v>
      </c>
      <c r="E2561" s="472" t="s">
        <v>23751</v>
      </c>
      <c r="F2561" s="469" t="s">
        <v>4456</v>
      </c>
      <c r="G2561" s="468">
        <v>0.5</v>
      </c>
      <c r="H2561" s="468">
        <v>0.52</v>
      </c>
      <c r="I2561" s="468">
        <v>0.46</v>
      </c>
      <c r="L2561" s="468">
        <v>4.9000000000000004</v>
      </c>
      <c r="M2561" s="474">
        <f t="shared" si="138"/>
        <v>1040.1300000000001</v>
      </c>
      <c r="N2561" s="474">
        <f t="shared" si="139"/>
        <v>624.07800000000009</v>
      </c>
      <c r="P2561" s="488">
        <v>0.6</v>
      </c>
      <c r="R2561" s="474">
        <v>840.11</v>
      </c>
      <c r="S2561" s="474">
        <v>504.11</v>
      </c>
      <c r="U2561" s="474">
        <v>840.11</v>
      </c>
      <c r="V2561" s="474">
        <v>504.11</v>
      </c>
      <c r="X2561" s="465">
        <v>800.1</v>
      </c>
      <c r="Y2561" s="465">
        <v>480.1</v>
      </c>
      <c r="AA2561" s="474">
        <v>695.75</v>
      </c>
      <c r="AB2561" s="474">
        <v>417.45</v>
      </c>
      <c r="AD2561" s="474">
        <v>605</v>
      </c>
      <c r="AE2561" s="474">
        <v>363</v>
      </c>
      <c r="AG2561" s="474">
        <v>550</v>
      </c>
      <c r="AH2561" s="474">
        <v>330</v>
      </c>
      <c r="AP2561" s="535"/>
    </row>
    <row r="2562" spans="1:42" ht="24" customHeight="1" outlineLevel="1" x14ac:dyDescent="0.25">
      <c r="A2562" s="493"/>
      <c r="B2562" s="471" t="s">
        <v>4738</v>
      </c>
      <c r="C2562" s="469" t="s">
        <v>4645</v>
      </c>
      <c r="E2562" s="472" t="s">
        <v>23736</v>
      </c>
      <c r="F2562" s="469" t="s">
        <v>4456</v>
      </c>
      <c r="G2562" s="468">
        <v>1.45</v>
      </c>
      <c r="H2562" s="468">
        <v>1</v>
      </c>
      <c r="I2562" s="468">
        <v>1.2</v>
      </c>
      <c r="L2562" s="468">
        <v>14.333333333333334</v>
      </c>
      <c r="M2562" s="474">
        <f t="shared" si="138"/>
        <v>3653.3900000000003</v>
      </c>
      <c r="N2562" s="474">
        <f t="shared" si="139"/>
        <v>2192.0340000000001</v>
      </c>
      <c r="P2562" s="488">
        <v>0.6</v>
      </c>
      <c r="R2562" s="474">
        <v>2950.82</v>
      </c>
      <c r="S2562" s="474">
        <v>1770.51</v>
      </c>
      <c r="U2562" s="474">
        <v>2950.82</v>
      </c>
      <c r="V2562" s="474">
        <v>1770.51</v>
      </c>
      <c r="X2562" s="465">
        <v>2810.3</v>
      </c>
      <c r="Y2562" s="465">
        <v>1686.2</v>
      </c>
      <c r="AA2562" s="474">
        <v>2443.75</v>
      </c>
      <c r="AB2562" s="474">
        <v>1466.25</v>
      </c>
      <c r="AD2562" s="474">
        <v>2125</v>
      </c>
      <c r="AE2562" s="474">
        <v>1275</v>
      </c>
      <c r="AG2562" s="474">
        <v>1932</v>
      </c>
      <c r="AH2562" s="474">
        <v>1159.2</v>
      </c>
      <c r="AP2562" s="535"/>
    </row>
    <row r="2563" spans="1:42" ht="24" customHeight="1" outlineLevel="1" x14ac:dyDescent="0.25">
      <c r="A2563" s="493" t="s">
        <v>23154</v>
      </c>
      <c r="B2563" s="471" t="s">
        <v>23752</v>
      </c>
      <c r="C2563" s="469" t="s">
        <v>23756</v>
      </c>
      <c r="E2563" s="472" t="s">
        <v>23754</v>
      </c>
      <c r="F2563" s="469" t="s">
        <v>4456</v>
      </c>
      <c r="G2563" s="468">
        <v>1.45</v>
      </c>
      <c r="H2563" s="468">
        <v>1</v>
      </c>
      <c r="I2563" s="468">
        <v>1.2</v>
      </c>
      <c r="L2563" s="468">
        <v>14.333333333333334</v>
      </c>
      <c r="M2563" s="474">
        <f t="shared" si="138"/>
        <v>3653.3900000000003</v>
      </c>
      <c r="N2563" s="474">
        <f t="shared" si="139"/>
        <v>2192.0340000000001</v>
      </c>
      <c r="P2563" s="488">
        <v>0.6</v>
      </c>
      <c r="R2563" s="474">
        <v>2950.82</v>
      </c>
      <c r="S2563" s="474">
        <v>1770.51</v>
      </c>
      <c r="U2563" s="474">
        <v>2950.82</v>
      </c>
      <c r="V2563" s="474">
        <v>1770.51</v>
      </c>
      <c r="X2563" s="465">
        <v>2810.3</v>
      </c>
      <c r="Y2563" s="465">
        <v>1686.2</v>
      </c>
      <c r="AA2563" s="474">
        <v>2443.75</v>
      </c>
      <c r="AB2563" s="474">
        <v>1466.25</v>
      </c>
      <c r="AD2563" s="474">
        <v>2125</v>
      </c>
      <c r="AE2563" s="474">
        <v>1275</v>
      </c>
      <c r="AG2563" s="474">
        <v>1932</v>
      </c>
      <c r="AH2563" s="474">
        <v>1159.2</v>
      </c>
      <c r="AP2563" s="535"/>
    </row>
    <row r="2564" spans="1:42" ht="24" customHeight="1" outlineLevel="1" x14ac:dyDescent="0.25">
      <c r="A2564" s="493"/>
      <c r="B2564" s="471" t="s">
        <v>4739</v>
      </c>
      <c r="C2564" s="469" t="s">
        <v>4645</v>
      </c>
      <c r="E2564" s="472" t="s">
        <v>23736</v>
      </c>
      <c r="F2564" s="469" t="s">
        <v>4456</v>
      </c>
      <c r="G2564" s="468">
        <v>1.75</v>
      </c>
      <c r="H2564" s="468">
        <v>1.18</v>
      </c>
      <c r="I2564" s="468">
        <v>1.08</v>
      </c>
      <c r="L2564" s="468">
        <v>17.2</v>
      </c>
      <c r="M2564" s="474">
        <f t="shared" si="138"/>
        <v>4385.8099999999995</v>
      </c>
      <c r="N2564" s="474">
        <f t="shared" si="139"/>
        <v>2631.4859999999994</v>
      </c>
      <c r="P2564" s="488">
        <v>0.6</v>
      </c>
      <c r="R2564" s="474">
        <v>3542.39</v>
      </c>
      <c r="S2564" s="474">
        <v>2125.41</v>
      </c>
      <c r="U2564" s="474">
        <v>3542.39</v>
      </c>
      <c r="V2564" s="474">
        <v>2125.41</v>
      </c>
      <c r="X2564" s="465">
        <v>3373.7</v>
      </c>
      <c r="Y2564" s="465">
        <v>2024.2</v>
      </c>
      <c r="AA2564" s="474">
        <v>2933.65</v>
      </c>
      <c r="AB2564" s="474">
        <v>1760.19</v>
      </c>
      <c r="AD2564" s="474">
        <v>2551</v>
      </c>
      <c r="AE2564" s="474">
        <v>1530.6</v>
      </c>
      <c r="AG2564" s="474">
        <v>2319</v>
      </c>
      <c r="AH2564" s="474">
        <v>1391.3999999999999</v>
      </c>
      <c r="AP2564" s="535"/>
    </row>
    <row r="2565" spans="1:42" ht="24" customHeight="1" outlineLevel="1" x14ac:dyDescent="0.25">
      <c r="A2565" s="493" t="s">
        <v>23154</v>
      </c>
      <c r="B2565" s="471" t="s">
        <v>23753</v>
      </c>
      <c r="C2565" s="469" t="s">
        <v>23756</v>
      </c>
      <c r="E2565" s="472" t="s">
        <v>23754</v>
      </c>
      <c r="F2565" s="469" t="s">
        <v>4456</v>
      </c>
      <c r="G2565" s="468">
        <v>1.75</v>
      </c>
      <c r="H2565" s="468">
        <v>1.18</v>
      </c>
      <c r="I2565" s="468">
        <v>1.08</v>
      </c>
      <c r="L2565" s="468">
        <v>17.2</v>
      </c>
      <c r="M2565" s="474">
        <f t="shared" si="138"/>
        <v>4385.8099999999995</v>
      </c>
      <c r="N2565" s="474">
        <f t="shared" si="139"/>
        <v>2631.4859999999994</v>
      </c>
      <c r="P2565" s="488">
        <v>0.6</v>
      </c>
      <c r="R2565" s="474">
        <v>3542.39</v>
      </c>
      <c r="S2565" s="474">
        <v>2125.41</v>
      </c>
      <c r="U2565" s="474">
        <v>3542.39</v>
      </c>
      <c r="V2565" s="474">
        <v>2125.41</v>
      </c>
      <c r="X2565" s="465">
        <v>3373.7</v>
      </c>
      <c r="Y2565" s="465">
        <v>2024.2</v>
      </c>
      <c r="AA2565" s="474">
        <v>2933.65</v>
      </c>
      <c r="AB2565" s="474">
        <v>1760.19</v>
      </c>
      <c r="AD2565" s="474">
        <v>2551</v>
      </c>
      <c r="AE2565" s="474">
        <v>1530.6</v>
      </c>
      <c r="AG2565" s="474">
        <v>2319</v>
      </c>
      <c r="AH2565" s="474">
        <v>1391.3999999999999</v>
      </c>
      <c r="AP2565" s="535"/>
    </row>
    <row r="2566" spans="1:42" ht="24" customHeight="1" outlineLevel="1" x14ac:dyDescent="0.25">
      <c r="A2566" s="493"/>
      <c r="B2566" s="471" t="s">
        <v>4740</v>
      </c>
      <c r="C2566" s="469" t="s">
        <v>4645</v>
      </c>
      <c r="E2566" s="472" t="s">
        <v>23761</v>
      </c>
      <c r="F2566" s="469" t="s">
        <v>4456</v>
      </c>
      <c r="G2566" s="468">
        <v>1.6</v>
      </c>
      <c r="H2566" s="468">
        <v>1.25</v>
      </c>
      <c r="I2566" s="468">
        <v>0.7</v>
      </c>
      <c r="L2566" s="468">
        <v>36.466666666666669</v>
      </c>
      <c r="M2566" s="474">
        <f t="shared" si="138"/>
        <v>9562.41</v>
      </c>
      <c r="N2566" s="474">
        <f t="shared" si="139"/>
        <v>5737.4459999999999</v>
      </c>
      <c r="P2566" s="488">
        <v>0.6</v>
      </c>
      <c r="R2566" s="474">
        <v>7723.49</v>
      </c>
      <c r="S2566" s="474">
        <v>4634.07</v>
      </c>
      <c r="U2566" s="474">
        <v>7723.49</v>
      </c>
      <c r="V2566" s="474">
        <v>4634.07</v>
      </c>
      <c r="X2566" s="465">
        <v>7355.7</v>
      </c>
      <c r="Y2566" s="465">
        <v>4413.3999999999996</v>
      </c>
      <c r="AA2566" s="474">
        <v>6396.3</v>
      </c>
      <c r="AB2566" s="474">
        <v>3837.78</v>
      </c>
      <c r="AD2566" s="474">
        <v>5562</v>
      </c>
      <c r="AE2566" s="474">
        <v>3337.2</v>
      </c>
      <c r="AG2566" s="474">
        <v>5056</v>
      </c>
      <c r="AH2566" s="474">
        <v>3033.6</v>
      </c>
      <c r="AP2566" s="535"/>
    </row>
    <row r="2567" spans="1:42" ht="24" customHeight="1" outlineLevel="1" x14ac:dyDescent="0.25">
      <c r="A2567" s="493"/>
      <c r="B2567" s="471" t="s">
        <v>4742</v>
      </c>
      <c r="C2567" s="469" t="s">
        <v>4645</v>
      </c>
      <c r="E2567" s="472" t="s">
        <v>24270</v>
      </c>
      <c r="F2567" s="469" t="s">
        <v>4456</v>
      </c>
      <c r="G2567" s="468">
        <v>1.65</v>
      </c>
      <c r="H2567" s="468">
        <v>1.75</v>
      </c>
      <c r="I2567" s="468">
        <v>0.86</v>
      </c>
      <c r="L2567" s="468">
        <v>21</v>
      </c>
      <c r="M2567" s="474">
        <f t="shared" si="138"/>
        <v>6832.2800000000007</v>
      </c>
      <c r="N2567" s="474">
        <f t="shared" si="139"/>
        <v>4099.3680000000004</v>
      </c>
      <c r="P2567" s="488">
        <v>0.6</v>
      </c>
      <c r="R2567" s="474">
        <v>5518.38</v>
      </c>
      <c r="S2567" s="474">
        <v>3311.07</v>
      </c>
      <c r="U2567" s="474">
        <v>5518.38</v>
      </c>
      <c r="V2567" s="474">
        <v>3311.07</v>
      </c>
      <c r="X2567" s="465">
        <v>5255.6</v>
      </c>
      <c r="Y2567" s="465">
        <v>3153.4</v>
      </c>
      <c r="AA2567" s="474">
        <v>4570.1000000000004</v>
      </c>
      <c r="AB2567" s="474">
        <v>2742.06</v>
      </c>
      <c r="AD2567" s="474">
        <v>3974</v>
      </c>
      <c r="AE2567" s="474">
        <v>2384.4</v>
      </c>
      <c r="AG2567" s="474">
        <v>3613</v>
      </c>
      <c r="AH2567" s="474">
        <v>2167.7999999999997</v>
      </c>
      <c r="AP2567" s="535"/>
    </row>
    <row r="2568" spans="1:42" ht="24" customHeight="1" outlineLevel="1" x14ac:dyDescent="0.25">
      <c r="A2568" s="493" t="s">
        <v>23154</v>
      </c>
      <c r="B2568" s="471" t="s">
        <v>23758</v>
      </c>
      <c r="C2568" s="469" t="s">
        <v>22616</v>
      </c>
      <c r="E2568" s="472" t="s">
        <v>24271</v>
      </c>
      <c r="F2568" s="469" t="s">
        <v>4456</v>
      </c>
      <c r="G2568" s="468">
        <v>1.65</v>
      </c>
      <c r="H2568" s="468">
        <v>1.75</v>
      </c>
      <c r="I2568" s="468">
        <v>0.86</v>
      </c>
      <c r="L2568" s="468">
        <v>21</v>
      </c>
      <c r="M2568" s="474">
        <f t="shared" si="138"/>
        <v>6832.2800000000007</v>
      </c>
      <c r="N2568" s="474">
        <f t="shared" si="139"/>
        <v>4099.3680000000004</v>
      </c>
      <c r="P2568" s="488">
        <v>0.6</v>
      </c>
      <c r="R2568" s="474">
        <v>5518.38</v>
      </c>
      <c r="S2568" s="474">
        <v>3311.07</v>
      </c>
      <c r="U2568" s="474">
        <v>5518.38</v>
      </c>
      <c r="V2568" s="474">
        <v>3311.07</v>
      </c>
      <c r="X2568" s="465">
        <v>5255.6</v>
      </c>
      <c r="Y2568" s="465">
        <v>3153.4</v>
      </c>
      <c r="AA2568" s="474">
        <v>4570.1000000000004</v>
      </c>
      <c r="AB2568" s="474">
        <v>2742.06</v>
      </c>
      <c r="AD2568" s="474">
        <v>3974</v>
      </c>
      <c r="AE2568" s="474">
        <v>2384.4</v>
      </c>
      <c r="AG2568" s="474">
        <v>3613</v>
      </c>
      <c r="AH2568" s="474">
        <v>2167.7999999999997</v>
      </c>
      <c r="AP2568" s="535"/>
    </row>
    <row r="2569" spans="1:42" ht="24" customHeight="1" outlineLevel="1" x14ac:dyDescent="0.25">
      <c r="A2569" s="493" t="s">
        <v>23154</v>
      </c>
      <c r="B2569" s="471" t="s">
        <v>23759</v>
      </c>
      <c r="C2569" s="469" t="s">
        <v>23756</v>
      </c>
      <c r="E2569" s="472" t="s">
        <v>24272</v>
      </c>
      <c r="F2569" s="469" t="s">
        <v>4456</v>
      </c>
      <c r="G2569" s="468">
        <v>1.65</v>
      </c>
      <c r="H2569" s="468">
        <v>1.75</v>
      </c>
      <c r="I2569" s="468">
        <v>0.86</v>
      </c>
      <c r="L2569" s="468">
        <v>21</v>
      </c>
      <c r="M2569" s="474">
        <f t="shared" si="138"/>
        <v>6832.2800000000007</v>
      </c>
      <c r="N2569" s="474">
        <f t="shared" si="139"/>
        <v>4099.3680000000004</v>
      </c>
      <c r="P2569" s="488">
        <v>0.6</v>
      </c>
      <c r="R2569" s="474">
        <v>5518.38</v>
      </c>
      <c r="S2569" s="474">
        <v>3311.07</v>
      </c>
      <c r="U2569" s="474">
        <v>5518.38</v>
      </c>
      <c r="V2569" s="474">
        <v>3311.07</v>
      </c>
      <c r="X2569" s="465">
        <v>5255.6</v>
      </c>
      <c r="Y2569" s="465">
        <v>3153.4</v>
      </c>
      <c r="AA2569" s="474">
        <v>4570.1000000000004</v>
      </c>
      <c r="AB2569" s="474">
        <v>2742.06</v>
      </c>
      <c r="AD2569" s="474">
        <v>3974</v>
      </c>
      <c r="AE2569" s="474">
        <v>2384.4</v>
      </c>
      <c r="AG2569" s="474">
        <v>3613</v>
      </c>
      <c r="AH2569" s="474">
        <v>2167.7999999999997</v>
      </c>
      <c r="AP2569" s="535"/>
    </row>
    <row r="2570" spans="1:42" ht="24" customHeight="1" outlineLevel="1" x14ac:dyDescent="0.25">
      <c r="A2570" s="493" t="s">
        <v>23154</v>
      </c>
      <c r="B2570" s="471" t="s">
        <v>23760</v>
      </c>
      <c r="C2570" s="469" t="s">
        <v>23757</v>
      </c>
      <c r="E2570" s="472" t="s">
        <v>24273</v>
      </c>
      <c r="F2570" s="469" t="s">
        <v>4456</v>
      </c>
      <c r="G2570" s="468">
        <v>1.65</v>
      </c>
      <c r="H2570" s="468">
        <v>1.75</v>
      </c>
      <c r="I2570" s="468">
        <v>0.86</v>
      </c>
      <c r="L2570" s="468">
        <v>21</v>
      </c>
      <c r="M2570" s="474">
        <f t="shared" si="138"/>
        <v>6832.2800000000007</v>
      </c>
      <c r="N2570" s="474">
        <f t="shared" si="139"/>
        <v>4099.3680000000004</v>
      </c>
      <c r="P2570" s="488">
        <v>0.6</v>
      </c>
      <c r="R2570" s="474">
        <v>5518.38</v>
      </c>
      <c r="S2570" s="474">
        <v>3311.07</v>
      </c>
      <c r="U2570" s="474">
        <v>5518.38</v>
      </c>
      <c r="V2570" s="474">
        <v>3311.07</v>
      </c>
      <c r="X2570" s="465">
        <v>5255.6</v>
      </c>
      <c r="Y2570" s="465">
        <v>3153.4</v>
      </c>
      <c r="AA2570" s="474">
        <v>4570.1000000000004</v>
      </c>
      <c r="AB2570" s="474">
        <v>2742.06</v>
      </c>
      <c r="AD2570" s="474">
        <v>3974</v>
      </c>
      <c r="AE2570" s="474">
        <v>2384.4</v>
      </c>
      <c r="AG2570" s="474">
        <v>3613</v>
      </c>
      <c r="AH2570" s="474">
        <v>2167.7999999999997</v>
      </c>
      <c r="AP2570" s="535"/>
    </row>
    <row r="2571" spans="1:42" ht="24" customHeight="1" outlineLevel="1" x14ac:dyDescent="0.25">
      <c r="A2571" s="493"/>
      <c r="B2571" s="471" t="s">
        <v>4333</v>
      </c>
      <c r="C2571" s="469" t="s">
        <v>4645</v>
      </c>
      <c r="E2571" s="472" t="s">
        <v>23755</v>
      </c>
      <c r="F2571" s="469" t="s">
        <v>4456</v>
      </c>
      <c r="G2571" s="468">
        <v>2.85</v>
      </c>
      <c r="H2571" s="468">
        <v>2.1</v>
      </c>
      <c r="I2571" s="468">
        <v>6</v>
      </c>
      <c r="M2571" s="474">
        <f t="shared" si="138"/>
        <v>101987.6</v>
      </c>
      <c r="N2571" s="474">
        <f t="shared" si="139"/>
        <v>56093.180000000008</v>
      </c>
      <c r="P2571" s="488">
        <v>0.55000000000000004</v>
      </c>
      <c r="R2571" s="474">
        <v>82374.600000000006</v>
      </c>
      <c r="S2571" s="474">
        <v>41187.300000000003</v>
      </c>
      <c r="U2571" s="474">
        <v>82374.600000000006</v>
      </c>
      <c r="V2571" s="474">
        <v>41187.300000000003</v>
      </c>
      <c r="X2571" s="465">
        <v>78452</v>
      </c>
      <c r="Y2571" s="465">
        <v>39226</v>
      </c>
      <c r="AA2571" s="474">
        <v>68219.149999999994</v>
      </c>
      <c r="AB2571" s="474">
        <v>34109.58</v>
      </c>
      <c r="AD2571" s="474">
        <v>59321</v>
      </c>
      <c r="AE2571" s="474">
        <v>29660.5</v>
      </c>
      <c r="AF2571" s="514" t="s">
        <v>24265</v>
      </c>
      <c r="AG2571" s="474">
        <v>53928</v>
      </c>
      <c r="AH2571" s="474">
        <v>26964</v>
      </c>
      <c r="AP2571" s="535"/>
    </row>
    <row r="2572" spans="1:42" ht="24" customHeight="1" outlineLevel="1" x14ac:dyDescent="0.25">
      <c r="A2572" s="493" t="s">
        <v>23154</v>
      </c>
      <c r="B2572" s="471" t="s">
        <v>22627</v>
      </c>
      <c r="C2572" s="469" t="s">
        <v>22616</v>
      </c>
      <c r="E2572" s="472" t="s">
        <v>24274</v>
      </c>
      <c r="F2572" s="469" t="s">
        <v>4456</v>
      </c>
      <c r="G2572" s="468">
        <v>2.85</v>
      </c>
      <c r="H2572" s="468">
        <v>2.1</v>
      </c>
      <c r="I2572" s="468">
        <v>6</v>
      </c>
      <c r="M2572" s="474">
        <f t="shared" si="138"/>
        <v>107086.98000000001</v>
      </c>
      <c r="N2572" s="474">
        <f t="shared" si="139"/>
        <v>58897.839000000007</v>
      </c>
      <c r="P2572" s="488">
        <v>0.55000000000000004</v>
      </c>
      <c r="R2572" s="474">
        <v>86493.33</v>
      </c>
      <c r="S2572" s="474">
        <v>43246.67</v>
      </c>
      <c r="U2572" s="474">
        <v>86493.33</v>
      </c>
      <c r="V2572" s="474">
        <v>43246.67</v>
      </c>
      <c r="X2572" s="465">
        <v>82374.600000000006</v>
      </c>
      <c r="Y2572" s="465">
        <v>41187.300000000003</v>
      </c>
      <c r="AA2572" s="474"/>
      <c r="AB2572" s="474"/>
      <c r="AD2572" s="474"/>
      <c r="AE2572" s="474"/>
      <c r="AF2572" s="514"/>
      <c r="AG2572" s="474"/>
      <c r="AH2572" s="474"/>
      <c r="AP2572" s="535"/>
    </row>
    <row r="2573" spans="1:42" ht="24" customHeight="1" outlineLevel="1" x14ac:dyDescent="0.25">
      <c r="A2573" s="493" t="s">
        <v>23154</v>
      </c>
      <c r="B2573" s="471" t="s">
        <v>23762</v>
      </c>
      <c r="C2573" s="469" t="s">
        <v>23756</v>
      </c>
      <c r="E2573" s="472" t="s">
        <v>23764</v>
      </c>
      <c r="F2573" s="469" t="s">
        <v>4456</v>
      </c>
      <c r="G2573" s="468">
        <v>2.85</v>
      </c>
      <c r="H2573" s="468">
        <v>2.1</v>
      </c>
      <c r="I2573" s="468">
        <v>6</v>
      </c>
      <c r="M2573" s="474">
        <f t="shared" si="138"/>
        <v>101987.6</v>
      </c>
      <c r="N2573" s="474">
        <f t="shared" si="139"/>
        <v>56093.180000000008</v>
      </c>
      <c r="P2573" s="488">
        <v>0.55000000000000004</v>
      </c>
      <c r="R2573" s="474">
        <v>82374.600000000006</v>
      </c>
      <c r="S2573" s="474">
        <v>41187.300000000003</v>
      </c>
      <c r="U2573" s="474">
        <v>82374.600000000006</v>
      </c>
      <c r="V2573" s="474">
        <v>41187.300000000003</v>
      </c>
      <c r="X2573" s="465">
        <v>78452</v>
      </c>
      <c r="Y2573" s="465">
        <v>39226</v>
      </c>
      <c r="AA2573" s="474">
        <v>68219.149999999994</v>
      </c>
      <c r="AB2573" s="474">
        <v>34109.58</v>
      </c>
      <c r="AD2573" s="474">
        <v>59321</v>
      </c>
      <c r="AE2573" s="474">
        <v>29660.5</v>
      </c>
      <c r="AF2573" s="514" t="s">
        <v>24265</v>
      </c>
      <c r="AG2573" s="474">
        <v>53928</v>
      </c>
      <c r="AH2573" s="474">
        <v>26964</v>
      </c>
      <c r="AP2573" s="535"/>
    </row>
    <row r="2574" spans="1:42" ht="24" customHeight="1" outlineLevel="1" x14ac:dyDescent="0.25">
      <c r="A2574" s="493" t="s">
        <v>23154</v>
      </c>
      <c r="B2574" s="471" t="s">
        <v>23763</v>
      </c>
      <c r="C2574" s="469" t="s">
        <v>23757</v>
      </c>
      <c r="E2574" s="472" t="s">
        <v>23767</v>
      </c>
      <c r="F2574" s="469" t="s">
        <v>4456</v>
      </c>
      <c r="G2574" s="468">
        <v>2.85</v>
      </c>
      <c r="H2574" s="468">
        <v>2.1</v>
      </c>
      <c r="I2574" s="468">
        <v>6</v>
      </c>
      <c r="M2574" s="474">
        <f t="shared" si="138"/>
        <v>101987.6</v>
      </c>
      <c r="N2574" s="474">
        <f t="shared" si="139"/>
        <v>56093.180000000008</v>
      </c>
      <c r="P2574" s="488">
        <v>0.55000000000000004</v>
      </c>
      <c r="R2574" s="474">
        <v>82374.600000000006</v>
      </c>
      <c r="S2574" s="474">
        <v>41187.300000000003</v>
      </c>
      <c r="U2574" s="474">
        <v>82374.600000000006</v>
      </c>
      <c r="V2574" s="474">
        <v>41187.300000000003</v>
      </c>
      <c r="X2574" s="465">
        <v>78452</v>
      </c>
      <c r="Y2574" s="465">
        <v>39226</v>
      </c>
      <c r="AA2574" s="474">
        <v>68219.149999999994</v>
      </c>
      <c r="AB2574" s="474">
        <v>34109.58</v>
      </c>
      <c r="AD2574" s="474">
        <v>59321</v>
      </c>
      <c r="AE2574" s="474">
        <v>29660.5</v>
      </c>
      <c r="AF2574" s="514" t="s">
        <v>24265</v>
      </c>
      <c r="AG2574" s="474">
        <v>53928</v>
      </c>
      <c r="AH2574" s="474">
        <v>26964</v>
      </c>
      <c r="AP2574" s="535"/>
    </row>
    <row r="2575" spans="1:42" ht="24" customHeight="1" outlineLevel="1" x14ac:dyDescent="0.25">
      <c r="A2575" s="493"/>
      <c r="B2575" s="471" t="s">
        <v>4334</v>
      </c>
      <c r="C2575" s="469" t="s">
        <v>4645</v>
      </c>
      <c r="E2575" s="472" t="s">
        <v>23768</v>
      </c>
      <c r="F2575" s="469" t="s">
        <v>4456</v>
      </c>
      <c r="G2575" s="468">
        <v>1</v>
      </c>
      <c r="H2575" s="468">
        <v>1.75</v>
      </c>
      <c r="I2575" s="468">
        <v>2.2000000000000002</v>
      </c>
      <c r="L2575" s="468">
        <v>88.449999999999989</v>
      </c>
      <c r="M2575" s="474">
        <f t="shared" si="138"/>
        <v>17428.060000000001</v>
      </c>
      <c r="N2575" s="474">
        <f t="shared" si="139"/>
        <v>10456.836000000001</v>
      </c>
      <c r="P2575" s="488">
        <v>0.6</v>
      </c>
      <c r="R2575" s="474">
        <v>14076.51</v>
      </c>
      <c r="S2575" s="474">
        <v>8445.89</v>
      </c>
      <c r="U2575" s="474">
        <v>14076.51</v>
      </c>
      <c r="V2575" s="474">
        <v>8445.89</v>
      </c>
      <c r="X2575" s="465">
        <v>13406.2</v>
      </c>
      <c r="Y2575" s="465">
        <v>8043.7</v>
      </c>
      <c r="AA2575" s="474">
        <v>11657.55</v>
      </c>
      <c r="AB2575" s="474">
        <v>6994.53</v>
      </c>
      <c r="AD2575" s="474">
        <v>10137</v>
      </c>
      <c r="AE2575" s="474">
        <v>6082.2</v>
      </c>
      <c r="AG2575" s="474">
        <v>9215</v>
      </c>
      <c r="AH2575" s="474">
        <v>5529</v>
      </c>
      <c r="AP2575" s="535"/>
    </row>
    <row r="2576" spans="1:42" ht="24" customHeight="1" outlineLevel="1" x14ac:dyDescent="0.25">
      <c r="A2576" s="493" t="s">
        <v>23154</v>
      </c>
      <c r="B2576" s="471" t="s">
        <v>22628</v>
      </c>
      <c r="C2576" s="469" t="s">
        <v>22616</v>
      </c>
      <c r="E2576" s="472" t="s">
        <v>24275</v>
      </c>
      <c r="F2576" s="469" t="s">
        <v>4456</v>
      </c>
      <c r="G2576" s="468">
        <v>1</v>
      </c>
      <c r="H2576" s="468">
        <v>1.75</v>
      </c>
      <c r="I2576" s="468">
        <v>2.2000000000000002</v>
      </c>
      <c r="L2576" s="468">
        <v>88.45</v>
      </c>
      <c r="M2576" s="474">
        <f t="shared" si="138"/>
        <v>18299.45</v>
      </c>
      <c r="N2576" s="474">
        <f t="shared" si="139"/>
        <v>10979.67</v>
      </c>
      <c r="P2576" s="488">
        <v>0.6</v>
      </c>
      <c r="R2576" s="474">
        <v>14780.33</v>
      </c>
      <c r="S2576" s="474">
        <v>8868.2999999999993</v>
      </c>
      <c r="U2576" s="474">
        <v>14780.33</v>
      </c>
      <c r="V2576" s="474">
        <v>8868.2999999999993</v>
      </c>
      <c r="X2576" s="465">
        <v>14076.5</v>
      </c>
      <c r="Y2576" s="465">
        <v>8446</v>
      </c>
      <c r="AA2576" s="474"/>
      <c r="AB2576" s="474"/>
      <c r="AD2576" s="474"/>
      <c r="AE2576" s="474"/>
      <c r="AG2576" s="474"/>
      <c r="AH2576" s="474"/>
      <c r="AP2576" s="535"/>
    </row>
    <row r="2577" spans="1:42" ht="24" customHeight="1" outlineLevel="1" x14ac:dyDescent="0.25">
      <c r="A2577" s="493" t="s">
        <v>23154</v>
      </c>
      <c r="B2577" s="471" t="s">
        <v>24538</v>
      </c>
      <c r="C2577" s="469" t="s">
        <v>23757</v>
      </c>
      <c r="E2577" s="472" t="s">
        <v>23766</v>
      </c>
      <c r="F2577" s="469" t="s">
        <v>4456</v>
      </c>
      <c r="G2577" s="468">
        <v>1</v>
      </c>
      <c r="H2577" s="468">
        <v>1.75</v>
      </c>
      <c r="I2577" s="468">
        <v>2.2000000000000002</v>
      </c>
      <c r="L2577" s="468">
        <v>88.45</v>
      </c>
      <c r="M2577" s="474">
        <f t="shared" si="138"/>
        <v>18299.45</v>
      </c>
      <c r="N2577" s="474">
        <f t="shared" si="139"/>
        <v>10979.67</v>
      </c>
      <c r="P2577" s="488">
        <v>0.6</v>
      </c>
      <c r="R2577" s="474">
        <v>14780.33</v>
      </c>
      <c r="S2577" s="474">
        <v>8868.2999999999993</v>
      </c>
      <c r="U2577" s="474">
        <v>14780.33</v>
      </c>
      <c r="V2577" s="474">
        <v>8868.2999999999993</v>
      </c>
      <c r="X2577" s="465">
        <v>14076.5</v>
      </c>
      <c r="Y2577" s="465">
        <v>8446</v>
      </c>
      <c r="AA2577" s="474"/>
      <c r="AB2577" s="474"/>
      <c r="AD2577" s="474"/>
      <c r="AE2577" s="474"/>
      <c r="AG2577" s="474"/>
      <c r="AH2577" s="474"/>
      <c r="AP2577" s="535"/>
    </row>
    <row r="2578" spans="1:42" ht="24" customHeight="1" outlineLevel="1" x14ac:dyDescent="0.25">
      <c r="A2578" s="493"/>
      <c r="B2578" s="471" t="s">
        <v>4328</v>
      </c>
      <c r="C2578" s="469" t="s">
        <v>4645</v>
      </c>
      <c r="E2578" s="472" t="s">
        <v>23770</v>
      </c>
      <c r="F2578" s="469" t="s">
        <v>4456</v>
      </c>
      <c r="G2578" s="468">
        <v>0.59</v>
      </c>
      <c r="H2578" s="468">
        <v>1.46</v>
      </c>
      <c r="I2578" s="468">
        <v>0.1</v>
      </c>
      <c r="L2578" s="468">
        <v>4.5</v>
      </c>
      <c r="M2578" s="474">
        <f t="shared" si="138"/>
        <v>730.73</v>
      </c>
      <c r="N2578" s="474">
        <f t="shared" si="139"/>
        <v>438.43799999999999</v>
      </c>
      <c r="P2578" s="488">
        <v>0.6</v>
      </c>
      <c r="R2578" s="474">
        <v>590.21</v>
      </c>
      <c r="S2578" s="474">
        <v>354.06</v>
      </c>
      <c r="U2578" s="474">
        <v>590.21</v>
      </c>
      <c r="V2578" s="474">
        <v>354.06</v>
      </c>
      <c r="X2578" s="465">
        <v>562.1</v>
      </c>
      <c r="Y2578" s="465">
        <v>337.2</v>
      </c>
      <c r="AA2578" s="474">
        <v>488.75</v>
      </c>
      <c r="AB2578" s="474">
        <v>293.25</v>
      </c>
      <c r="AD2578" s="474">
        <v>425</v>
      </c>
      <c r="AE2578" s="474">
        <v>255</v>
      </c>
      <c r="AG2578" s="474">
        <v>386</v>
      </c>
      <c r="AH2578" s="474">
        <v>231.6</v>
      </c>
      <c r="AP2578" s="535"/>
    </row>
    <row r="2579" spans="1:42" ht="24" customHeight="1" outlineLevel="1" x14ac:dyDescent="0.25">
      <c r="A2579" s="493" t="s">
        <v>23154</v>
      </c>
      <c r="B2579" s="471" t="s">
        <v>23771</v>
      </c>
      <c r="C2579" s="469" t="s">
        <v>23756</v>
      </c>
      <c r="E2579" s="472" t="s">
        <v>23769</v>
      </c>
      <c r="F2579" s="469" t="s">
        <v>4456</v>
      </c>
      <c r="G2579" s="468">
        <v>0.59</v>
      </c>
      <c r="H2579" s="468">
        <v>1.46</v>
      </c>
      <c r="I2579" s="468">
        <v>0.1</v>
      </c>
      <c r="L2579" s="468">
        <v>4.5</v>
      </c>
      <c r="M2579" s="474">
        <f t="shared" si="138"/>
        <v>730.73</v>
      </c>
      <c r="N2579" s="474">
        <f t="shared" si="139"/>
        <v>438.43799999999999</v>
      </c>
      <c r="P2579" s="488">
        <v>0.6</v>
      </c>
      <c r="R2579" s="474">
        <v>590.21</v>
      </c>
      <c r="S2579" s="474">
        <v>354.06</v>
      </c>
      <c r="U2579" s="474">
        <v>590.21</v>
      </c>
      <c r="V2579" s="474">
        <v>354.06</v>
      </c>
      <c r="X2579" s="465">
        <v>562.1</v>
      </c>
      <c r="Y2579" s="465">
        <v>337.2</v>
      </c>
      <c r="AA2579" s="474">
        <v>488.75</v>
      </c>
      <c r="AB2579" s="474">
        <v>293.25</v>
      </c>
      <c r="AD2579" s="474">
        <v>425</v>
      </c>
      <c r="AE2579" s="474">
        <v>255</v>
      </c>
      <c r="AG2579" s="474">
        <v>386</v>
      </c>
      <c r="AH2579" s="474">
        <v>231.6</v>
      </c>
      <c r="AP2579" s="535"/>
    </row>
    <row r="2580" spans="1:42" ht="24" customHeight="1" outlineLevel="1" x14ac:dyDescent="0.25">
      <c r="A2580" s="493"/>
      <c r="B2580" s="471" t="s">
        <v>4329</v>
      </c>
      <c r="C2580" s="469" t="s">
        <v>4645</v>
      </c>
      <c r="E2580" s="472" t="s">
        <v>23770</v>
      </c>
      <c r="F2580" s="469" t="s">
        <v>4456</v>
      </c>
      <c r="G2580" s="468">
        <v>0.87</v>
      </c>
      <c r="H2580" s="468">
        <v>2.2999999999999998</v>
      </c>
      <c r="I2580" s="468">
        <v>0.1</v>
      </c>
      <c r="L2580" s="468">
        <v>12.5</v>
      </c>
      <c r="M2580" s="474">
        <f t="shared" si="138"/>
        <v>1542.19</v>
      </c>
      <c r="N2580" s="474">
        <f t="shared" si="139"/>
        <v>925.31399999999996</v>
      </c>
      <c r="P2580" s="488">
        <v>0.6</v>
      </c>
      <c r="R2580" s="474">
        <v>1245.6199999999999</v>
      </c>
      <c r="S2580" s="474">
        <v>747.39</v>
      </c>
      <c r="U2580" s="474">
        <v>1245.6199999999999</v>
      </c>
      <c r="V2580" s="474">
        <v>747.39</v>
      </c>
      <c r="X2580" s="465">
        <v>1186.3</v>
      </c>
      <c r="Y2580" s="465">
        <v>711.8</v>
      </c>
      <c r="AA2580" s="474">
        <v>1031.55</v>
      </c>
      <c r="AB2580" s="474">
        <v>618.92999999999995</v>
      </c>
      <c r="AD2580" s="474">
        <v>897</v>
      </c>
      <c r="AE2580" s="474">
        <v>538.19999999999993</v>
      </c>
      <c r="AG2580" s="474">
        <v>815</v>
      </c>
      <c r="AH2580" s="474">
        <v>489</v>
      </c>
      <c r="AP2580" s="535"/>
    </row>
    <row r="2581" spans="1:42" ht="24" customHeight="1" outlineLevel="1" x14ac:dyDescent="0.25">
      <c r="A2581" s="493" t="s">
        <v>23154</v>
      </c>
      <c r="B2581" s="471" t="s">
        <v>23772</v>
      </c>
      <c r="C2581" s="469" t="s">
        <v>23756</v>
      </c>
      <c r="E2581" s="472" t="s">
        <v>23769</v>
      </c>
      <c r="F2581" s="469" t="s">
        <v>4456</v>
      </c>
      <c r="G2581" s="468">
        <v>0.87</v>
      </c>
      <c r="H2581" s="468">
        <v>2.2999999999999998</v>
      </c>
      <c r="I2581" s="468">
        <v>0.1</v>
      </c>
      <c r="L2581" s="468">
        <v>12.5</v>
      </c>
      <c r="M2581" s="474">
        <f t="shared" si="138"/>
        <v>1542.19</v>
      </c>
      <c r="N2581" s="474">
        <f t="shared" si="139"/>
        <v>925.31399999999996</v>
      </c>
      <c r="P2581" s="488">
        <v>0.6</v>
      </c>
      <c r="R2581" s="474">
        <v>1245.6199999999999</v>
      </c>
      <c r="S2581" s="474">
        <v>747.39</v>
      </c>
      <c r="U2581" s="474">
        <v>1245.6199999999999</v>
      </c>
      <c r="V2581" s="474">
        <v>747.39</v>
      </c>
      <c r="X2581" s="465">
        <v>1186.3</v>
      </c>
      <c r="Y2581" s="465">
        <v>711.8</v>
      </c>
      <c r="AA2581" s="474">
        <v>1031.55</v>
      </c>
      <c r="AB2581" s="474">
        <v>618.92999999999995</v>
      </c>
      <c r="AD2581" s="474">
        <v>897</v>
      </c>
      <c r="AE2581" s="474">
        <v>538.19999999999993</v>
      </c>
      <c r="AG2581" s="474">
        <v>815</v>
      </c>
      <c r="AH2581" s="474">
        <v>489</v>
      </c>
      <c r="AP2581" s="535"/>
    </row>
    <row r="2582" spans="1:42" ht="24" customHeight="1" outlineLevel="1" x14ac:dyDescent="0.25">
      <c r="A2582" s="493"/>
      <c r="B2582" s="471" t="s">
        <v>4330</v>
      </c>
      <c r="C2582" s="469" t="s">
        <v>4645</v>
      </c>
      <c r="E2582" s="472" t="s">
        <v>23770</v>
      </c>
      <c r="F2582" s="469" t="s">
        <v>4456</v>
      </c>
      <c r="G2582" s="468">
        <v>1.06</v>
      </c>
      <c r="H2582" s="468">
        <v>2.9</v>
      </c>
      <c r="I2582" s="468">
        <v>0.1</v>
      </c>
      <c r="L2582" s="468">
        <v>15</v>
      </c>
      <c r="M2582" s="474">
        <f t="shared" si="138"/>
        <v>3154.84</v>
      </c>
      <c r="N2582" s="474">
        <f t="shared" si="139"/>
        <v>1892.904</v>
      </c>
      <c r="P2582" s="488">
        <v>0.6</v>
      </c>
      <c r="R2582" s="474">
        <v>2548.14</v>
      </c>
      <c r="S2582" s="474">
        <v>1528.91</v>
      </c>
      <c r="U2582" s="474">
        <v>2548.14</v>
      </c>
      <c r="V2582" s="474">
        <v>1528.91</v>
      </c>
      <c r="X2582" s="465">
        <v>2426.8000000000002</v>
      </c>
      <c r="Y2582" s="465">
        <v>1456.1</v>
      </c>
      <c r="AA2582" s="474">
        <v>2110.25</v>
      </c>
      <c r="AB2582" s="474">
        <v>1266.1500000000001</v>
      </c>
      <c r="AD2582" s="474">
        <v>1835</v>
      </c>
      <c r="AE2582" s="474">
        <v>1101</v>
      </c>
      <c r="AG2582" s="474">
        <v>1668</v>
      </c>
      <c r="AH2582" s="474">
        <v>1000.8</v>
      </c>
      <c r="AP2582" s="535"/>
    </row>
    <row r="2583" spans="1:42" ht="24" customHeight="1" outlineLevel="1" x14ac:dyDescent="0.25">
      <c r="A2583" s="493" t="s">
        <v>23154</v>
      </c>
      <c r="B2583" s="471" t="s">
        <v>23773</v>
      </c>
      <c r="C2583" s="469" t="s">
        <v>23756</v>
      </c>
      <c r="E2583" s="472" t="s">
        <v>23769</v>
      </c>
      <c r="F2583" s="469" t="s">
        <v>4456</v>
      </c>
      <c r="G2583" s="468">
        <v>1.06</v>
      </c>
      <c r="H2583" s="468">
        <v>2.9</v>
      </c>
      <c r="I2583" s="468">
        <v>0.1</v>
      </c>
      <c r="L2583" s="468">
        <v>15</v>
      </c>
      <c r="M2583" s="474">
        <f t="shared" si="138"/>
        <v>3154.84</v>
      </c>
      <c r="N2583" s="474">
        <f t="shared" si="139"/>
        <v>1892.904</v>
      </c>
      <c r="P2583" s="488">
        <v>0.6</v>
      </c>
      <c r="R2583" s="474">
        <v>2548.14</v>
      </c>
      <c r="S2583" s="474">
        <v>1528.91</v>
      </c>
      <c r="U2583" s="474">
        <v>2548.14</v>
      </c>
      <c r="V2583" s="474">
        <v>1528.91</v>
      </c>
      <c r="X2583" s="465">
        <v>2426.8000000000002</v>
      </c>
      <c r="Y2583" s="465">
        <v>1456.1</v>
      </c>
      <c r="AA2583" s="474">
        <v>2110.25</v>
      </c>
      <c r="AB2583" s="474">
        <v>1266.1500000000001</v>
      </c>
      <c r="AD2583" s="474">
        <v>1835</v>
      </c>
      <c r="AE2583" s="474">
        <v>1101</v>
      </c>
      <c r="AG2583" s="474">
        <v>1668</v>
      </c>
      <c r="AH2583" s="474">
        <v>1000.8</v>
      </c>
      <c r="AP2583" s="535"/>
    </row>
    <row r="2584" spans="1:42" ht="24" customHeight="1" outlineLevel="1" x14ac:dyDescent="0.25">
      <c r="A2584" s="493"/>
      <c r="B2584" s="471" t="s">
        <v>4331</v>
      </c>
      <c r="C2584" s="469" t="s">
        <v>4645</v>
      </c>
      <c r="E2584" s="472" t="s">
        <v>23770</v>
      </c>
      <c r="F2584" s="469" t="s">
        <v>4456</v>
      </c>
      <c r="G2584" s="468">
        <v>1.25</v>
      </c>
      <c r="H2584" s="468">
        <v>3.2</v>
      </c>
      <c r="I2584" s="468">
        <v>0.1</v>
      </c>
      <c r="L2584" s="468">
        <v>20</v>
      </c>
      <c r="M2584" s="474">
        <f t="shared" si="138"/>
        <v>5291.91</v>
      </c>
      <c r="N2584" s="474">
        <f t="shared" si="139"/>
        <v>3175.1459999999997</v>
      </c>
      <c r="P2584" s="488">
        <v>0.6</v>
      </c>
      <c r="R2584" s="474">
        <v>4274.24</v>
      </c>
      <c r="S2584" s="474">
        <v>2564.52</v>
      </c>
      <c r="U2584" s="474">
        <v>4274.24</v>
      </c>
      <c r="V2584" s="474">
        <v>2564.52</v>
      </c>
      <c r="X2584" s="465">
        <v>4070.7</v>
      </c>
      <c r="Y2584" s="465">
        <v>2442.4</v>
      </c>
      <c r="AA2584" s="474">
        <v>3539.7</v>
      </c>
      <c r="AB2584" s="474">
        <v>2123.8200000000002</v>
      </c>
      <c r="AD2584" s="474">
        <v>3078</v>
      </c>
      <c r="AE2584" s="474">
        <v>1846.8</v>
      </c>
      <c r="AG2584" s="474">
        <v>2798</v>
      </c>
      <c r="AH2584" s="474">
        <v>1678.8</v>
      </c>
      <c r="AP2584" s="535"/>
    </row>
    <row r="2585" spans="1:42" ht="24" customHeight="1" outlineLevel="1" x14ac:dyDescent="0.25">
      <c r="A2585" s="493" t="s">
        <v>23154</v>
      </c>
      <c r="B2585" s="471" t="s">
        <v>23774</v>
      </c>
      <c r="C2585" s="469" t="s">
        <v>23756</v>
      </c>
      <c r="E2585" s="472" t="s">
        <v>23769</v>
      </c>
      <c r="F2585" s="469" t="s">
        <v>4456</v>
      </c>
      <c r="G2585" s="468">
        <v>1.25</v>
      </c>
      <c r="H2585" s="468">
        <v>3.2</v>
      </c>
      <c r="I2585" s="468">
        <v>0.1</v>
      </c>
      <c r="L2585" s="468">
        <v>20</v>
      </c>
      <c r="M2585" s="474">
        <f t="shared" si="138"/>
        <v>5291.91</v>
      </c>
      <c r="N2585" s="474">
        <f t="shared" si="139"/>
        <v>3175.1459999999997</v>
      </c>
      <c r="P2585" s="488">
        <v>0.6</v>
      </c>
      <c r="R2585" s="474">
        <v>4274.24</v>
      </c>
      <c r="S2585" s="474">
        <v>2564.52</v>
      </c>
      <c r="U2585" s="474">
        <v>4274.24</v>
      </c>
      <c r="V2585" s="474">
        <v>2564.52</v>
      </c>
      <c r="X2585" s="465">
        <v>4070.7</v>
      </c>
      <c r="Y2585" s="465">
        <v>2442.4</v>
      </c>
      <c r="AA2585" s="474">
        <v>3539.7</v>
      </c>
      <c r="AB2585" s="474">
        <v>2123.8200000000002</v>
      </c>
      <c r="AD2585" s="474">
        <v>3078</v>
      </c>
      <c r="AE2585" s="474">
        <v>1846.8</v>
      </c>
      <c r="AG2585" s="474">
        <v>2798</v>
      </c>
      <c r="AH2585" s="474">
        <v>1678.8</v>
      </c>
      <c r="AP2585" s="535"/>
    </row>
    <row r="2586" spans="1:42" ht="24" customHeight="1" outlineLevel="1" x14ac:dyDescent="0.25">
      <c r="A2586" s="493"/>
      <c r="B2586" s="471" t="s">
        <v>4452</v>
      </c>
      <c r="C2586" s="469" t="s">
        <v>4645</v>
      </c>
      <c r="E2586" s="472" t="s">
        <v>23779</v>
      </c>
      <c r="F2586" s="469" t="s">
        <v>4456</v>
      </c>
      <c r="G2586" s="480">
        <v>1.85</v>
      </c>
      <c r="H2586" s="480">
        <v>1.05</v>
      </c>
      <c r="I2586" s="468">
        <v>0.82</v>
      </c>
      <c r="L2586" s="468">
        <v>28.783333333333331</v>
      </c>
      <c r="M2586" s="474">
        <f t="shared" si="138"/>
        <v>4886.05</v>
      </c>
      <c r="N2586" s="474">
        <f t="shared" si="139"/>
        <v>2931.63</v>
      </c>
      <c r="P2586" s="488">
        <v>0.6</v>
      </c>
      <c r="R2586" s="474">
        <v>3946.43</v>
      </c>
      <c r="S2586" s="474">
        <v>2367.86</v>
      </c>
      <c r="U2586" s="474">
        <v>3946.43</v>
      </c>
      <c r="V2586" s="474">
        <v>2367.86</v>
      </c>
      <c r="X2586" s="465">
        <v>3758.5</v>
      </c>
      <c r="Y2586" s="465">
        <v>2255.1</v>
      </c>
      <c r="AA2586" s="474">
        <v>3268.3</v>
      </c>
      <c r="AB2586" s="474">
        <v>1960.98</v>
      </c>
      <c r="AD2586" s="474">
        <v>2842</v>
      </c>
      <c r="AE2586" s="474">
        <v>1705.2</v>
      </c>
      <c r="AG2586" s="474">
        <v>2584</v>
      </c>
      <c r="AH2586" s="474">
        <v>1550.3999999999999</v>
      </c>
      <c r="AP2586" s="535"/>
    </row>
    <row r="2587" spans="1:42" ht="24" customHeight="1" outlineLevel="1" x14ac:dyDescent="0.25">
      <c r="A2587" s="493" t="s">
        <v>23154</v>
      </c>
      <c r="B2587" s="471" t="s">
        <v>23775</v>
      </c>
      <c r="C2587" s="469" t="s">
        <v>22616</v>
      </c>
      <c r="E2587" s="472" t="s">
        <v>23784</v>
      </c>
      <c r="F2587" s="469" t="s">
        <v>4456</v>
      </c>
      <c r="G2587" s="480">
        <v>1.85</v>
      </c>
      <c r="H2587" s="480">
        <v>1.05</v>
      </c>
      <c r="I2587" s="468">
        <v>0.82</v>
      </c>
      <c r="L2587" s="468">
        <v>28.783333333333331</v>
      </c>
      <c r="M2587" s="474">
        <f t="shared" si="138"/>
        <v>4886.05</v>
      </c>
      <c r="N2587" s="474">
        <f t="shared" si="139"/>
        <v>2931.63</v>
      </c>
      <c r="P2587" s="488">
        <v>0.6</v>
      </c>
      <c r="R2587" s="474">
        <v>3946.43</v>
      </c>
      <c r="S2587" s="474">
        <v>2367.86</v>
      </c>
      <c r="U2587" s="474">
        <v>3946.43</v>
      </c>
      <c r="V2587" s="474">
        <v>2367.86</v>
      </c>
      <c r="X2587" s="465">
        <v>3758.5</v>
      </c>
      <c r="Y2587" s="465">
        <v>2255.1</v>
      </c>
      <c r="AA2587" s="474">
        <v>3268.3</v>
      </c>
      <c r="AB2587" s="474">
        <v>1960.98</v>
      </c>
      <c r="AD2587" s="474">
        <v>2842</v>
      </c>
      <c r="AE2587" s="474">
        <v>1705.2</v>
      </c>
      <c r="AG2587" s="474">
        <v>2584</v>
      </c>
      <c r="AH2587" s="474">
        <v>1550.3999999999999</v>
      </c>
      <c r="AP2587" s="535"/>
    </row>
    <row r="2588" spans="1:42" ht="24" customHeight="1" outlineLevel="1" x14ac:dyDescent="0.25">
      <c r="A2588" s="493" t="s">
        <v>23154</v>
      </c>
      <c r="B2588" s="471" t="s">
        <v>23776</v>
      </c>
      <c r="C2588" s="469" t="s">
        <v>23756</v>
      </c>
      <c r="E2588" s="472" t="s">
        <v>23783</v>
      </c>
      <c r="F2588" s="469" t="s">
        <v>4456</v>
      </c>
      <c r="G2588" s="480">
        <v>1.85</v>
      </c>
      <c r="H2588" s="480">
        <v>1.05</v>
      </c>
      <c r="I2588" s="468">
        <v>0.82</v>
      </c>
      <c r="L2588" s="468">
        <v>28.783333333333331</v>
      </c>
      <c r="M2588" s="474">
        <f t="shared" si="138"/>
        <v>4886.05</v>
      </c>
      <c r="N2588" s="474">
        <f t="shared" si="139"/>
        <v>2931.63</v>
      </c>
      <c r="P2588" s="488">
        <v>0.6</v>
      </c>
      <c r="R2588" s="474">
        <v>3946.43</v>
      </c>
      <c r="S2588" s="474">
        <v>2367.86</v>
      </c>
      <c r="U2588" s="474">
        <v>3946.43</v>
      </c>
      <c r="V2588" s="474">
        <v>2367.86</v>
      </c>
      <c r="X2588" s="465">
        <v>3758.5</v>
      </c>
      <c r="Y2588" s="465">
        <v>2255.1</v>
      </c>
      <c r="AA2588" s="474">
        <v>3268.3</v>
      </c>
      <c r="AB2588" s="474">
        <v>1960.98</v>
      </c>
      <c r="AD2588" s="474">
        <v>2842</v>
      </c>
      <c r="AE2588" s="474">
        <v>1705.2</v>
      </c>
      <c r="AG2588" s="474">
        <v>2584</v>
      </c>
      <c r="AH2588" s="474">
        <v>1550.3999999999999</v>
      </c>
      <c r="AP2588" s="535"/>
    </row>
    <row r="2589" spans="1:42" ht="24" customHeight="1" outlineLevel="1" x14ac:dyDescent="0.25">
      <c r="A2589" s="493"/>
      <c r="B2589" s="471" t="s">
        <v>4453</v>
      </c>
      <c r="C2589" s="469" t="s">
        <v>4645</v>
      </c>
      <c r="E2589" s="472" t="s">
        <v>23780</v>
      </c>
      <c r="F2589" s="469" t="s">
        <v>4456</v>
      </c>
      <c r="G2589" s="480">
        <v>1.85</v>
      </c>
      <c r="H2589" s="480">
        <v>1.04</v>
      </c>
      <c r="I2589" s="468">
        <v>0.82</v>
      </c>
      <c r="L2589" s="468">
        <v>33.199999999999996</v>
      </c>
      <c r="M2589" s="474">
        <f t="shared" si="138"/>
        <v>4886.05</v>
      </c>
      <c r="N2589" s="474">
        <f t="shared" si="139"/>
        <v>2931.63</v>
      </c>
      <c r="P2589" s="488">
        <v>0.6</v>
      </c>
      <c r="R2589" s="474">
        <v>3946.43</v>
      </c>
      <c r="S2589" s="474">
        <v>2367.86</v>
      </c>
      <c r="U2589" s="474">
        <v>3946.43</v>
      </c>
      <c r="V2589" s="474">
        <v>2367.86</v>
      </c>
      <c r="X2589" s="465">
        <v>3758.5</v>
      </c>
      <c r="Y2589" s="465">
        <v>2255.1</v>
      </c>
      <c r="AA2589" s="474">
        <v>3268.3</v>
      </c>
      <c r="AB2589" s="474">
        <v>1960.98</v>
      </c>
      <c r="AD2589" s="474">
        <v>2842</v>
      </c>
      <c r="AE2589" s="474">
        <v>1705.2</v>
      </c>
      <c r="AG2589" s="474">
        <v>2584</v>
      </c>
      <c r="AH2589" s="474">
        <v>1550.3999999999999</v>
      </c>
      <c r="AP2589" s="535"/>
    </row>
    <row r="2590" spans="1:42" ht="24" customHeight="1" outlineLevel="1" x14ac:dyDescent="0.25">
      <c r="A2590" s="493" t="s">
        <v>23154</v>
      </c>
      <c r="B2590" s="471" t="s">
        <v>23777</v>
      </c>
      <c r="C2590" s="469" t="s">
        <v>22616</v>
      </c>
      <c r="E2590" s="472" t="s">
        <v>23781</v>
      </c>
      <c r="F2590" s="469" t="s">
        <v>4456</v>
      </c>
      <c r="G2590" s="480">
        <v>1.85</v>
      </c>
      <c r="H2590" s="480">
        <v>1.04</v>
      </c>
      <c r="I2590" s="468">
        <v>0.82</v>
      </c>
      <c r="L2590" s="468">
        <v>33.199999999999996</v>
      </c>
      <c r="M2590" s="474">
        <f t="shared" si="138"/>
        <v>4886.05</v>
      </c>
      <c r="N2590" s="474">
        <f t="shared" si="139"/>
        <v>2931.63</v>
      </c>
      <c r="P2590" s="488">
        <v>0.6</v>
      </c>
      <c r="R2590" s="474">
        <v>3946.43</v>
      </c>
      <c r="S2590" s="474">
        <v>2367.86</v>
      </c>
      <c r="U2590" s="474">
        <v>3946.43</v>
      </c>
      <c r="V2590" s="474">
        <v>2367.86</v>
      </c>
      <c r="X2590" s="465">
        <v>3758.5</v>
      </c>
      <c r="Y2590" s="465">
        <v>2255.1</v>
      </c>
      <c r="AA2590" s="474">
        <v>3268.3</v>
      </c>
      <c r="AB2590" s="474">
        <v>1960.98</v>
      </c>
      <c r="AD2590" s="474">
        <v>2842</v>
      </c>
      <c r="AE2590" s="474">
        <v>1705.2</v>
      </c>
      <c r="AG2590" s="474">
        <v>2584</v>
      </c>
      <c r="AH2590" s="474">
        <v>1550.3999999999999</v>
      </c>
      <c r="AP2590" s="535"/>
    </row>
    <row r="2591" spans="1:42" ht="24" customHeight="1" outlineLevel="1" x14ac:dyDescent="0.25">
      <c r="A2591" s="493" t="s">
        <v>23154</v>
      </c>
      <c r="B2591" s="471" t="s">
        <v>23778</v>
      </c>
      <c r="C2591" s="469" t="s">
        <v>23756</v>
      </c>
      <c r="E2591" s="472" t="s">
        <v>23782</v>
      </c>
      <c r="F2591" s="469" t="s">
        <v>4456</v>
      </c>
      <c r="G2591" s="480">
        <v>1.85</v>
      </c>
      <c r="H2591" s="480">
        <v>1.04</v>
      </c>
      <c r="I2591" s="468">
        <v>0.82</v>
      </c>
      <c r="L2591" s="468">
        <v>33.199999999999996</v>
      </c>
      <c r="M2591" s="474">
        <f t="shared" si="138"/>
        <v>4886.05</v>
      </c>
      <c r="N2591" s="474">
        <f t="shared" si="139"/>
        <v>2931.63</v>
      </c>
      <c r="P2591" s="488">
        <v>0.6</v>
      </c>
      <c r="R2591" s="474">
        <v>3946.43</v>
      </c>
      <c r="S2591" s="474">
        <v>2367.86</v>
      </c>
      <c r="U2591" s="474">
        <v>3946.43</v>
      </c>
      <c r="V2591" s="474">
        <v>2367.86</v>
      </c>
      <c r="X2591" s="465">
        <v>3758.5</v>
      </c>
      <c r="Y2591" s="465">
        <v>2255.1</v>
      </c>
      <c r="AA2591" s="474">
        <v>3268.3</v>
      </c>
      <c r="AB2591" s="474">
        <v>1960.98</v>
      </c>
      <c r="AD2591" s="474">
        <v>2842</v>
      </c>
      <c r="AE2591" s="474">
        <v>1705.2</v>
      </c>
      <c r="AG2591" s="474">
        <v>2584</v>
      </c>
      <c r="AH2591" s="474">
        <v>1550.3999999999999</v>
      </c>
      <c r="AP2591" s="535"/>
    </row>
    <row r="2592" spans="1:42" ht="24" customHeight="1" outlineLevel="1" x14ac:dyDescent="0.25">
      <c r="A2592" s="493"/>
      <c r="B2592" s="471" t="s">
        <v>4450</v>
      </c>
      <c r="C2592" s="469" t="s">
        <v>4645</v>
      </c>
      <c r="E2592" s="472" t="s">
        <v>4508</v>
      </c>
      <c r="F2592" s="469" t="s">
        <v>4456</v>
      </c>
      <c r="G2592" s="480">
        <v>1.03</v>
      </c>
      <c r="H2592" s="480">
        <v>0.9</v>
      </c>
      <c r="I2592" s="468">
        <v>0.9</v>
      </c>
      <c r="L2592" s="468">
        <v>12.133333333333333</v>
      </c>
      <c r="M2592" s="474">
        <f t="shared" si="138"/>
        <v>2575.4299999999998</v>
      </c>
      <c r="N2592" s="474">
        <f t="shared" si="139"/>
        <v>1545.2579999999998</v>
      </c>
      <c r="P2592" s="488">
        <v>0.6</v>
      </c>
      <c r="R2592" s="474">
        <v>2080.16</v>
      </c>
      <c r="S2592" s="474">
        <v>1248.1400000000001</v>
      </c>
      <c r="U2592" s="474">
        <v>2080.16</v>
      </c>
      <c r="V2592" s="474">
        <v>1248.1400000000001</v>
      </c>
      <c r="X2592" s="465">
        <v>1981.1</v>
      </c>
      <c r="Y2592" s="465">
        <v>1188.7</v>
      </c>
      <c r="AA2592" s="474">
        <v>1722.7</v>
      </c>
      <c r="AB2592" s="474">
        <v>1033.6199999999999</v>
      </c>
      <c r="AD2592" s="474">
        <v>1498</v>
      </c>
      <c r="AE2592" s="474">
        <v>898.8</v>
      </c>
      <c r="AG2592" s="474">
        <v>1362</v>
      </c>
      <c r="AH2592" s="474">
        <v>817.19999999999993</v>
      </c>
      <c r="AP2592" s="535"/>
    </row>
    <row r="2593" spans="1:42" ht="24" customHeight="1" outlineLevel="1" x14ac:dyDescent="0.25">
      <c r="A2593" s="493"/>
      <c r="B2593" s="471" t="s">
        <v>4451</v>
      </c>
      <c r="C2593" s="469" t="s">
        <v>4645</v>
      </c>
      <c r="E2593" s="472" t="s">
        <v>4509</v>
      </c>
      <c r="F2593" s="469" t="s">
        <v>4456</v>
      </c>
      <c r="G2593" s="480">
        <v>1.5</v>
      </c>
      <c r="H2593" s="480">
        <v>1.35</v>
      </c>
      <c r="I2593" s="468">
        <v>1.35</v>
      </c>
      <c r="L2593" s="468">
        <v>24.766666666666669</v>
      </c>
      <c r="M2593" s="474">
        <f t="shared" si="138"/>
        <v>4920.5</v>
      </c>
      <c r="N2593" s="474">
        <f t="shared" si="139"/>
        <v>2952.2999999999997</v>
      </c>
      <c r="P2593" s="488">
        <v>0.6</v>
      </c>
      <c r="R2593" s="474">
        <v>3974.25</v>
      </c>
      <c r="S2593" s="474">
        <v>2384.5500000000002</v>
      </c>
      <c r="U2593" s="474">
        <v>3974.25</v>
      </c>
      <c r="V2593" s="474">
        <v>2384.5500000000002</v>
      </c>
      <c r="X2593" s="465">
        <v>3785</v>
      </c>
      <c r="Y2593" s="465">
        <v>2271</v>
      </c>
      <c r="AA2593" s="474">
        <v>3291.3</v>
      </c>
      <c r="AB2593" s="474">
        <v>1974.78</v>
      </c>
      <c r="AD2593" s="474">
        <v>2862</v>
      </c>
      <c r="AE2593" s="474">
        <v>1717.2</v>
      </c>
      <c r="AG2593" s="474">
        <v>2602</v>
      </c>
      <c r="AH2593" s="474">
        <v>1561.2</v>
      </c>
      <c r="AP2593" s="535"/>
    </row>
    <row r="2594" spans="1:42" ht="24" customHeight="1" outlineLevel="1" x14ac:dyDescent="0.25">
      <c r="A2594" s="493"/>
      <c r="B2594" s="471" t="s">
        <v>1421</v>
      </c>
      <c r="C2594" s="469" t="s">
        <v>4645</v>
      </c>
      <c r="E2594" s="472" t="s">
        <v>23785</v>
      </c>
      <c r="F2594" s="469" t="s">
        <v>4456</v>
      </c>
      <c r="G2594" s="468">
        <v>0.6</v>
      </c>
      <c r="H2594" s="468">
        <v>0.6</v>
      </c>
      <c r="I2594" s="468">
        <v>0.15</v>
      </c>
      <c r="L2594" s="468">
        <v>3</v>
      </c>
      <c r="M2594" s="474">
        <f t="shared" si="138"/>
        <v>637.78000000000009</v>
      </c>
      <c r="N2594" s="474">
        <f t="shared" si="139"/>
        <v>382.66800000000006</v>
      </c>
      <c r="P2594" s="488">
        <v>0.6</v>
      </c>
      <c r="R2594" s="474">
        <v>515.13</v>
      </c>
      <c r="S2594" s="474">
        <v>309.12</v>
      </c>
      <c r="U2594" s="474">
        <v>515.13</v>
      </c>
      <c r="V2594" s="474">
        <v>309.12</v>
      </c>
      <c r="X2594" s="465">
        <v>490.6</v>
      </c>
      <c r="Y2594" s="465">
        <v>294.39999999999998</v>
      </c>
      <c r="AA2594" s="474">
        <v>426.65</v>
      </c>
      <c r="AB2594" s="474">
        <v>255.99</v>
      </c>
      <c r="AD2594" s="474">
        <v>371</v>
      </c>
      <c r="AE2594" s="474">
        <v>222.6</v>
      </c>
      <c r="AG2594" s="474">
        <v>337</v>
      </c>
      <c r="AH2594" s="474">
        <v>202.2</v>
      </c>
      <c r="AP2594" s="535"/>
    </row>
    <row r="2595" spans="1:42" ht="24" customHeight="1" outlineLevel="1" x14ac:dyDescent="0.25">
      <c r="A2595" s="493" t="s">
        <v>23154</v>
      </c>
      <c r="B2595" s="471" t="s">
        <v>23786</v>
      </c>
      <c r="C2595" s="469" t="s">
        <v>22616</v>
      </c>
      <c r="E2595" s="472" t="s">
        <v>23792</v>
      </c>
      <c r="F2595" s="469" t="s">
        <v>4456</v>
      </c>
      <c r="G2595" s="468">
        <v>0.6</v>
      </c>
      <c r="H2595" s="468">
        <v>0.6</v>
      </c>
      <c r="I2595" s="468">
        <v>0.15</v>
      </c>
      <c r="L2595" s="468">
        <v>3</v>
      </c>
      <c r="M2595" s="474">
        <f t="shared" si="138"/>
        <v>637.78000000000009</v>
      </c>
      <c r="N2595" s="474">
        <f t="shared" si="139"/>
        <v>382.66800000000006</v>
      </c>
      <c r="P2595" s="488">
        <v>0.6</v>
      </c>
      <c r="R2595" s="474">
        <v>515.13</v>
      </c>
      <c r="S2595" s="474">
        <v>309.12</v>
      </c>
      <c r="U2595" s="474">
        <v>515.13</v>
      </c>
      <c r="V2595" s="474">
        <v>309.12</v>
      </c>
      <c r="X2595" s="465">
        <v>490.6</v>
      </c>
      <c r="Y2595" s="465">
        <v>294.39999999999998</v>
      </c>
      <c r="AA2595" s="474">
        <v>426.65</v>
      </c>
      <c r="AB2595" s="474">
        <v>255.99</v>
      </c>
      <c r="AD2595" s="474">
        <v>371</v>
      </c>
      <c r="AE2595" s="474">
        <v>222.6</v>
      </c>
      <c r="AG2595" s="474">
        <v>337</v>
      </c>
      <c r="AH2595" s="474">
        <v>202.2</v>
      </c>
      <c r="AP2595" s="535"/>
    </row>
    <row r="2596" spans="1:42" ht="24" customHeight="1" outlineLevel="1" x14ac:dyDescent="0.25">
      <c r="A2596" s="493" t="s">
        <v>23154</v>
      </c>
      <c r="B2596" s="471" t="s">
        <v>23787</v>
      </c>
      <c r="C2596" s="469" t="s">
        <v>23756</v>
      </c>
      <c r="E2596" s="472" t="s">
        <v>23793</v>
      </c>
      <c r="F2596" s="469" t="s">
        <v>4456</v>
      </c>
      <c r="G2596" s="468">
        <v>0.6</v>
      </c>
      <c r="H2596" s="468">
        <v>0.6</v>
      </c>
      <c r="I2596" s="468">
        <v>0.15</v>
      </c>
      <c r="L2596" s="468">
        <v>3</v>
      </c>
      <c r="M2596" s="474">
        <f t="shared" si="138"/>
        <v>637.78000000000009</v>
      </c>
      <c r="N2596" s="474">
        <f t="shared" si="139"/>
        <v>382.66800000000006</v>
      </c>
      <c r="P2596" s="488">
        <v>0.6</v>
      </c>
      <c r="R2596" s="474">
        <v>515.13</v>
      </c>
      <c r="S2596" s="474">
        <v>309.12</v>
      </c>
      <c r="U2596" s="474">
        <v>515.13</v>
      </c>
      <c r="V2596" s="474">
        <v>309.12</v>
      </c>
      <c r="X2596" s="465">
        <v>490.6</v>
      </c>
      <c r="Y2596" s="465">
        <v>294.39999999999998</v>
      </c>
      <c r="AA2596" s="474">
        <v>426.65</v>
      </c>
      <c r="AB2596" s="474">
        <v>255.99</v>
      </c>
      <c r="AD2596" s="474">
        <v>371</v>
      </c>
      <c r="AE2596" s="474">
        <v>222.6</v>
      </c>
      <c r="AG2596" s="474">
        <v>337</v>
      </c>
      <c r="AH2596" s="474">
        <v>202.2</v>
      </c>
      <c r="AP2596" s="535"/>
    </row>
    <row r="2597" spans="1:42" ht="24" customHeight="1" outlineLevel="1" x14ac:dyDescent="0.25">
      <c r="A2597" s="493"/>
      <c r="B2597" s="471" t="s">
        <v>1422</v>
      </c>
      <c r="C2597" s="469" t="s">
        <v>4645</v>
      </c>
      <c r="E2597" s="472" t="s">
        <v>23785</v>
      </c>
      <c r="F2597" s="469" t="s">
        <v>4456</v>
      </c>
      <c r="G2597" s="468">
        <v>1.06</v>
      </c>
      <c r="H2597" s="468">
        <v>1.1200000000000001</v>
      </c>
      <c r="I2597" s="468">
        <v>0.19</v>
      </c>
      <c r="L2597" s="468">
        <v>9.7166666666666668</v>
      </c>
      <c r="M2597" s="474">
        <f t="shared" si="138"/>
        <v>2063.1</v>
      </c>
      <c r="N2597" s="474">
        <f t="shared" si="139"/>
        <v>1237.8599999999999</v>
      </c>
      <c r="P2597" s="488">
        <v>0.6</v>
      </c>
      <c r="R2597" s="474">
        <v>1666.35</v>
      </c>
      <c r="S2597" s="474">
        <v>999.81</v>
      </c>
      <c r="U2597" s="474">
        <v>1666.35</v>
      </c>
      <c r="V2597" s="474">
        <v>999.81</v>
      </c>
      <c r="X2597" s="465">
        <v>1587</v>
      </c>
      <c r="Y2597" s="465">
        <v>952.2</v>
      </c>
      <c r="AA2597" s="474">
        <v>1380</v>
      </c>
      <c r="AB2597" s="474">
        <v>828</v>
      </c>
      <c r="AD2597" s="474">
        <v>1200</v>
      </c>
      <c r="AE2597" s="474">
        <v>720</v>
      </c>
      <c r="AG2597" s="474">
        <v>1091</v>
      </c>
      <c r="AH2597" s="474">
        <v>654.6</v>
      </c>
      <c r="AP2597" s="535"/>
    </row>
    <row r="2598" spans="1:42" ht="24" customHeight="1" outlineLevel="1" x14ac:dyDescent="0.25">
      <c r="A2598" s="493" t="s">
        <v>23154</v>
      </c>
      <c r="B2598" s="471" t="s">
        <v>23788</v>
      </c>
      <c r="C2598" s="469" t="s">
        <v>22616</v>
      </c>
      <c r="E2598" s="472" t="s">
        <v>23792</v>
      </c>
      <c r="F2598" s="469" t="s">
        <v>4456</v>
      </c>
      <c r="G2598" s="468">
        <v>1.06</v>
      </c>
      <c r="H2598" s="468">
        <v>1.1200000000000001</v>
      </c>
      <c r="I2598" s="468">
        <v>0.19</v>
      </c>
      <c r="L2598" s="468">
        <v>9.7166666666666668</v>
      </c>
      <c r="M2598" s="474">
        <f t="shared" si="138"/>
        <v>2063.1</v>
      </c>
      <c r="N2598" s="474">
        <f t="shared" si="139"/>
        <v>1237.8599999999999</v>
      </c>
      <c r="P2598" s="488">
        <v>0.6</v>
      </c>
      <c r="R2598" s="474">
        <v>1666.35</v>
      </c>
      <c r="S2598" s="474">
        <v>999.81</v>
      </c>
      <c r="U2598" s="474">
        <v>1666.35</v>
      </c>
      <c r="V2598" s="474">
        <v>999.81</v>
      </c>
      <c r="X2598" s="465">
        <v>1587</v>
      </c>
      <c r="Y2598" s="465">
        <v>952.2</v>
      </c>
      <c r="AA2598" s="474">
        <v>1380</v>
      </c>
      <c r="AB2598" s="474">
        <v>828</v>
      </c>
      <c r="AD2598" s="474">
        <v>1200</v>
      </c>
      <c r="AE2598" s="474">
        <v>720</v>
      </c>
      <c r="AG2598" s="474">
        <v>1091</v>
      </c>
      <c r="AH2598" s="474">
        <v>654.6</v>
      </c>
      <c r="AP2598" s="535"/>
    </row>
    <row r="2599" spans="1:42" ht="24" customHeight="1" outlineLevel="1" x14ac:dyDescent="0.25">
      <c r="A2599" s="493" t="s">
        <v>23154</v>
      </c>
      <c r="B2599" s="471" t="s">
        <v>23789</v>
      </c>
      <c r="C2599" s="469" t="s">
        <v>23756</v>
      </c>
      <c r="E2599" s="472" t="s">
        <v>23794</v>
      </c>
      <c r="F2599" s="469" t="s">
        <v>4456</v>
      </c>
      <c r="G2599" s="468">
        <v>1.06</v>
      </c>
      <c r="H2599" s="468">
        <v>1.1200000000000001</v>
      </c>
      <c r="I2599" s="468">
        <v>0.19</v>
      </c>
      <c r="L2599" s="468">
        <v>9.7166666666666668</v>
      </c>
      <c r="M2599" s="474">
        <f t="shared" si="138"/>
        <v>2063.1</v>
      </c>
      <c r="N2599" s="474">
        <f t="shared" si="139"/>
        <v>1237.8599999999999</v>
      </c>
      <c r="P2599" s="488">
        <v>0.6</v>
      </c>
      <c r="R2599" s="474">
        <v>1666.35</v>
      </c>
      <c r="S2599" s="474">
        <v>999.81</v>
      </c>
      <c r="U2599" s="474">
        <v>1666.35</v>
      </c>
      <c r="V2599" s="474">
        <v>999.81</v>
      </c>
      <c r="X2599" s="465">
        <v>1587</v>
      </c>
      <c r="Y2599" s="465">
        <v>952.2</v>
      </c>
      <c r="AA2599" s="474">
        <v>1380</v>
      </c>
      <c r="AB2599" s="474">
        <v>828</v>
      </c>
      <c r="AD2599" s="474">
        <v>1200</v>
      </c>
      <c r="AE2599" s="474">
        <v>720</v>
      </c>
      <c r="AG2599" s="474">
        <v>1091</v>
      </c>
      <c r="AH2599" s="474">
        <v>654.6</v>
      </c>
      <c r="AP2599" s="535"/>
    </row>
    <row r="2600" spans="1:42" ht="24" customHeight="1" outlineLevel="1" x14ac:dyDescent="0.25">
      <c r="A2600" s="493"/>
      <c r="B2600" s="471" t="s">
        <v>1423</v>
      </c>
      <c r="C2600" s="469" t="s">
        <v>4645</v>
      </c>
      <c r="E2600" s="472" t="s">
        <v>23785</v>
      </c>
      <c r="F2600" s="469" t="s">
        <v>4456</v>
      </c>
      <c r="G2600" s="468">
        <v>1.9</v>
      </c>
      <c r="H2600" s="468">
        <v>2.1</v>
      </c>
      <c r="I2600" s="468">
        <v>0.43</v>
      </c>
      <c r="L2600" s="468">
        <v>50.050000000000004</v>
      </c>
      <c r="M2600" s="474">
        <f t="shared" si="138"/>
        <v>8073.6500000000005</v>
      </c>
      <c r="N2600" s="474">
        <f t="shared" si="139"/>
        <v>4844.1900000000005</v>
      </c>
      <c r="P2600" s="488">
        <v>0.6</v>
      </c>
      <c r="R2600" s="474">
        <v>6521.03</v>
      </c>
      <c r="S2600" s="474">
        <v>3912.62</v>
      </c>
      <c r="U2600" s="474">
        <v>6521.03</v>
      </c>
      <c r="V2600" s="474">
        <v>3912.62</v>
      </c>
      <c r="X2600" s="465">
        <v>6210.5</v>
      </c>
      <c r="Y2600" s="465">
        <v>3726.3</v>
      </c>
      <c r="AA2600" s="474">
        <v>5400.4</v>
      </c>
      <c r="AB2600" s="474">
        <v>3240.24</v>
      </c>
      <c r="AD2600" s="474">
        <v>4696</v>
      </c>
      <c r="AE2600" s="474">
        <v>2817.6</v>
      </c>
      <c r="AG2600" s="474">
        <v>4269</v>
      </c>
      <c r="AH2600" s="474">
        <v>2561.4</v>
      </c>
      <c r="AP2600" s="535"/>
    </row>
    <row r="2601" spans="1:42" ht="24" customHeight="1" outlineLevel="1" x14ac:dyDescent="0.25">
      <c r="A2601" s="493" t="s">
        <v>23154</v>
      </c>
      <c r="B2601" s="471" t="s">
        <v>23790</v>
      </c>
      <c r="C2601" s="469" t="s">
        <v>22616</v>
      </c>
      <c r="E2601" s="472" t="s">
        <v>23792</v>
      </c>
      <c r="F2601" s="469" t="s">
        <v>4456</v>
      </c>
      <c r="G2601" s="468">
        <v>1.9</v>
      </c>
      <c r="H2601" s="468">
        <v>2.1</v>
      </c>
      <c r="I2601" s="468">
        <v>0.43</v>
      </c>
      <c r="L2601" s="468">
        <v>50.050000000000004</v>
      </c>
      <c r="M2601" s="474">
        <f t="shared" si="138"/>
        <v>8073.6500000000005</v>
      </c>
      <c r="N2601" s="474">
        <f t="shared" si="139"/>
        <v>4844.1900000000005</v>
      </c>
      <c r="P2601" s="488">
        <v>0.6</v>
      </c>
      <c r="R2601" s="474">
        <v>6521.03</v>
      </c>
      <c r="S2601" s="474">
        <v>3912.62</v>
      </c>
      <c r="U2601" s="474">
        <v>6521.03</v>
      </c>
      <c r="V2601" s="474">
        <v>3912.62</v>
      </c>
      <c r="X2601" s="465">
        <v>6210.5</v>
      </c>
      <c r="Y2601" s="465">
        <v>3726.3</v>
      </c>
      <c r="AA2601" s="474">
        <v>5400.4</v>
      </c>
      <c r="AB2601" s="474">
        <v>3240.24</v>
      </c>
      <c r="AD2601" s="474">
        <v>4696</v>
      </c>
      <c r="AE2601" s="474">
        <v>2817.6</v>
      </c>
      <c r="AG2601" s="474">
        <v>4269</v>
      </c>
      <c r="AH2601" s="474">
        <v>2561.4</v>
      </c>
      <c r="AP2601" s="535"/>
    </row>
    <row r="2602" spans="1:42" ht="24" customHeight="1" outlineLevel="1" x14ac:dyDescent="0.25">
      <c r="A2602" s="493" t="s">
        <v>23154</v>
      </c>
      <c r="B2602" s="471" t="s">
        <v>23791</v>
      </c>
      <c r="C2602" s="469" t="s">
        <v>23756</v>
      </c>
      <c r="E2602" s="472" t="s">
        <v>23793</v>
      </c>
      <c r="F2602" s="469" t="s">
        <v>4456</v>
      </c>
      <c r="G2602" s="468">
        <v>1.9</v>
      </c>
      <c r="H2602" s="468">
        <v>2.1</v>
      </c>
      <c r="I2602" s="468">
        <v>0.43</v>
      </c>
      <c r="L2602" s="468">
        <v>50.050000000000004</v>
      </c>
      <c r="M2602" s="474">
        <f t="shared" si="138"/>
        <v>8073.6500000000005</v>
      </c>
      <c r="N2602" s="474">
        <f t="shared" si="139"/>
        <v>4844.1900000000005</v>
      </c>
      <c r="P2602" s="488">
        <v>0.6</v>
      </c>
      <c r="R2602" s="474">
        <v>6521.03</v>
      </c>
      <c r="S2602" s="474">
        <v>3912.62</v>
      </c>
      <c r="U2602" s="474">
        <v>6521.03</v>
      </c>
      <c r="V2602" s="474">
        <v>3912.62</v>
      </c>
      <c r="X2602" s="465">
        <v>6210.5</v>
      </c>
      <c r="Y2602" s="465">
        <v>3726.3</v>
      </c>
      <c r="AA2602" s="474">
        <v>5400.4</v>
      </c>
      <c r="AB2602" s="474">
        <v>3240.24</v>
      </c>
      <c r="AD2602" s="474">
        <v>4696</v>
      </c>
      <c r="AE2602" s="474">
        <v>2817.6</v>
      </c>
      <c r="AG2602" s="474">
        <v>4269</v>
      </c>
      <c r="AH2602" s="474">
        <v>2561.4</v>
      </c>
      <c r="AP2602" s="535"/>
    </row>
    <row r="2603" spans="1:42" ht="24" customHeight="1" outlineLevel="1" x14ac:dyDescent="0.25">
      <c r="A2603" s="493"/>
      <c r="B2603" s="471" t="s">
        <v>4338</v>
      </c>
      <c r="C2603" s="469" t="s">
        <v>4645</v>
      </c>
      <c r="E2603" s="472" t="s">
        <v>23812</v>
      </c>
      <c r="F2603" s="469" t="s">
        <v>4456</v>
      </c>
      <c r="G2603" s="468">
        <v>0.25</v>
      </c>
      <c r="H2603" s="468">
        <v>0.2</v>
      </c>
      <c r="I2603" s="468">
        <v>7.0000000000000007E-2</v>
      </c>
      <c r="L2603" s="468">
        <v>0.25</v>
      </c>
      <c r="M2603" s="474">
        <f t="shared" si="138"/>
        <v>156.39000000000001</v>
      </c>
      <c r="N2603" s="474">
        <f t="shared" si="139"/>
        <v>93.834000000000003</v>
      </c>
      <c r="P2603" s="488">
        <v>0.6</v>
      </c>
      <c r="R2603" s="474">
        <v>126.32</v>
      </c>
      <c r="S2603" s="474">
        <v>75.81</v>
      </c>
      <c r="U2603" s="474">
        <v>126.32</v>
      </c>
      <c r="V2603" s="474">
        <v>75.81</v>
      </c>
      <c r="X2603" s="465">
        <v>120.3</v>
      </c>
      <c r="Y2603" s="465">
        <v>72.2</v>
      </c>
      <c r="AA2603" s="474">
        <v>104.65</v>
      </c>
      <c r="AB2603" s="474">
        <v>62.79</v>
      </c>
      <c r="AD2603" s="474">
        <v>91</v>
      </c>
      <c r="AE2603" s="474">
        <v>54.6</v>
      </c>
      <c r="AG2603" s="474">
        <v>83</v>
      </c>
      <c r="AH2603" s="474">
        <v>49.8</v>
      </c>
      <c r="AP2603" s="535"/>
    </row>
    <row r="2604" spans="1:42" ht="24" customHeight="1" outlineLevel="1" x14ac:dyDescent="0.25">
      <c r="A2604" s="493" t="s">
        <v>23154</v>
      </c>
      <c r="B2604" s="471" t="s">
        <v>23803</v>
      </c>
      <c r="C2604" s="469" t="s">
        <v>22616</v>
      </c>
      <c r="E2604" s="472" t="s">
        <v>24276</v>
      </c>
      <c r="F2604" s="469" t="s">
        <v>4456</v>
      </c>
      <c r="G2604" s="468">
        <v>0.25</v>
      </c>
      <c r="H2604" s="468">
        <v>0.2</v>
      </c>
      <c r="I2604" s="468">
        <v>7.0000000000000007E-2</v>
      </c>
      <c r="L2604" s="468">
        <v>0.25</v>
      </c>
      <c r="M2604" s="474">
        <f t="shared" si="138"/>
        <v>156.39000000000001</v>
      </c>
      <c r="N2604" s="474">
        <f t="shared" si="139"/>
        <v>93.834000000000003</v>
      </c>
      <c r="P2604" s="488">
        <v>0.6</v>
      </c>
      <c r="R2604" s="474">
        <v>126.32</v>
      </c>
      <c r="S2604" s="474">
        <v>75.81</v>
      </c>
      <c r="U2604" s="474">
        <v>126.32</v>
      </c>
      <c r="V2604" s="474">
        <v>75.81</v>
      </c>
      <c r="X2604" s="465">
        <v>120.3</v>
      </c>
      <c r="Y2604" s="465">
        <v>72.2</v>
      </c>
      <c r="AA2604" s="474">
        <v>104.65</v>
      </c>
      <c r="AB2604" s="474">
        <v>62.79</v>
      </c>
      <c r="AD2604" s="474">
        <v>91</v>
      </c>
      <c r="AE2604" s="474">
        <v>54.6</v>
      </c>
      <c r="AG2604" s="474">
        <v>83</v>
      </c>
      <c r="AH2604" s="474">
        <v>49.8</v>
      </c>
      <c r="AP2604" s="535"/>
    </row>
    <row r="2605" spans="1:42" ht="24" customHeight="1" outlineLevel="1" x14ac:dyDescent="0.25">
      <c r="A2605" s="493" t="s">
        <v>23154</v>
      </c>
      <c r="B2605" s="471" t="s">
        <v>23804</v>
      </c>
      <c r="C2605" s="469" t="s">
        <v>23756</v>
      </c>
      <c r="E2605" s="472" t="s">
        <v>23811</v>
      </c>
      <c r="F2605" s="469" t="s">
        <v>4456</v>
      </c>
      <c r="G2605" s="468">
        <v>0.25</v>
      </c>
      <c r="H2605" s="468">
        <v>0.2</v>
      </c>
      <c r="I2605" s="468">
        <v>7.0000000000000007E-2</v>
      </c>
      <c r="L2605" s="468">
        <v>0.25</v>
      </c>
      <c r="M2605" s="474">
        <f t="shared" si="138"/>
        <v>156.39000000000001</v>
      </c>
      <c r="N2605" s="474">
        <f t="shared" si="139"/>
        <v>93.834000000000003</v>
      </c>
      <c r="P2605" s="488">
        <v>0.6</v>
      </c>
      <c r="R2605" s="474">
        <v>126.32</v>
      </c>
      <c r="S2605" s="474">
        <v>75.81</v>
      </c>
      <c r="U2605" s="474">
        <v>126.32</v>
      </c>
      <c r="V2605" s="474">
        <v>75.81</v>
      </c>
      <c r="X2605" s="465">
        <v>120.3</v>
      </c>
      <c r="Y2605" s="465">
        <v>72.2</v>
      </c>
      <c r="AA2605" s="474">
        <v>104.65</v>
      </c>
      <c r="AB2605" s="474">
        <v>62.79</v>
      </c>
      <c r="AD2605" s="474">
        <v>91</v>
      </c>
      <c r="AE2605" s="474">
        <v>54.6</v>
      </c>
      <c r="AG2605" s="474">
        <v>83</v>
      </c>
      <c r="AH2605" s="474">
        <v>49.8</v>
      </c>
      <c r="AP2605" s="535"/>
    </row>
    <row r="2606" spans="1:42" ht="24" customHeight="1" outlineLevel="1" x14ac:dyDescent="0.25">
      <c r="A2606" s="493"/>
      <c r="B2606" s="471" t="s">
        <v>4339</v>
      </c>
      <c r="C2606" s="469" t="s">
        <v>4645</v>
      </c>
      <c r="E2606" s="472" t="s">
        <v>23812</v>
      </c>
      <c r="F2606" s="469" t="s">
        <v>4456</v>
      </c>
      <c r="G2606" s="468">
        <v>0.35</v>
      </c>
      <c r="H2606" s="468">
        <v>0.3</v>
      </c>
      <c r="I2606" s="468">
        <v>7.0000000000000007E-2</v>
      </c>
      <c r="L2606" s="468">
        <v>0.8666666666666667</v>
      </c>
      <c r="M2606" s="474">
        <f t="shared" si="138"/>
        <v>287.17</v>
      </c>
      <c r="N2606" s="474">
        <f t="shared" si="139"/>
        <v>172.30199999999999</v>
      </c>
      <c r="P2606" s="488">
        <v>0.6</v>
      </c>
      <c r="R2606" s="474">
        <v>231.95</v>
      </c>
      <c r="S2606" s="474">
        <v>139.13</v>
      </c>
      <c r="U2606" s="474">
        <v>231.95</v>
      </c>
      <c r="V2606" s="474">
        <v>139.13</v>
      </c>
      <c r="X2606" s="465">
        <v>220.9</v>
      </c>
      <c r="Y2606" s="465">
        <v>132.5</v>
      </c>
      <c r="AA2606" s="474">
        <v>192.05</v>
      </c>
      <c r="AB2606" s="474">
        <v>115.23</v>
      </c>
      <c r="AD2606" s="474">
        <v>167</v>
      </c>
      <c r="AE2606" s="474">
        <v>100.2</v>
      </c>
      <c r="AG2606" s="474">
        <v>152</v>
      </c>
      <c r="AH2606" s="474">
        <v>91.2</v>
      </c>
      <c r="AP2606" s="535"/>
    </row>
    <row r="2607" spans="1:42" ht="24" customHeight="1" outlineLevel="1" x14ac:dyDescent="0.25">
      <c r="A2607" s="493" t="s">
        <v>23154</v>
      </c>
      <c r="B2607" s="471" t="s">
        <v>23805</v>
      </c>
      <c r="C2607" s="469" t="s">
        <v>22616</v>
      </c>
      <c r="E2607" s="472" t="s">
        <v>24276</v>
      </c>
      <c r="F2607" s="469" t="s">
        <v>4456</v>
      </c>
      <c r="G2607" s="468">
        <v>0.35</v>
      </c>
      <c r="H2607" s="468">
        <v>0.3</v>
      </c>
      <c r="I2607" s="468">
        <v>7.0000000000000007E-2</v>
      </c>
      <c r="L2607" s="468">
        <v>0.8666666666666667</v>
      </c>
      <c r="M2607" s="474">
        <f t="shared" si="138"/>
        <v>287.17</v>
      </c>
      <c r="N2607" s="474">
        <f t="shared" si="139"/>
        <v>172.30199999999999</v>
      </c>
      <c r="P2607" s="488">
        <v>0.6</v>
      </c>
      <c r="R2607" s="474">
        <v>231.95</v>
      </c>
      <c r="S2607" s="474">
        <v>139.13</v>
      </c>
      <c r="U2607" s="474">
        <v>231.95</v>
      </c>
      <c r="V2607" s="474">
        <v>139.13</v>
      </c>
      <c r="X2607" s="465">
        <v>220.9</v>
      </c>
      <c r="Y2607" s="465">
        <v>132.5</v>
      </c>
      <c r="AA2607" s="474">
        <v>192.05</v>
      </c>
      <c r="AB2607" s="474">
        <v>115.23</v>
      </c>
      <c r="AD2607" s="474">
        <v>167</v>
      </c>
      <c r="AE2607" s="474">
        <v>100.2</v>
      </c>
      <c r="AG2607" s="474">
        <v>152</v>
      </c>
      <c r="AH2607" s="474">
        <v>91.2</v>
      </c>
      <c r="AP2607" s="535"/>
    </row>
    <row r="2608" spans="1:42" ht="24" customHeight="1" outlineLevel="1" x14ac:dyDescent="0.25">
      <c r="A2608" s="493" t="s">
        <v>23154</v>
      </c>
      <c r="B2608" s="471" t="s">
        <v>23806</v>
      </c>
      <c r="C2608" s="469" t="s">
        <v>23756</v>
      </c>
      <c r="E2608" s="472" t="s">
        <v>23811</v>
      </c>
      <c r="F2608" s="469" t="s">
        <v>4456</v>
      </c>
      <c r="G2608" s="468">
        <v>0.35</v>
      </c>
      <c r="H2608" s="468">
        <v>0.3</v>
      </c>
      <c r="I2608" s="468">
        <v>7.0000000000000007E-2</v>
      </c>
      <c r="L2608" s="468">
        <v>0.8666666666666667</v>
      </c>
      <c r="M2608" s="474">
        <f t="shared" si="138"/>
        <v>287.17</v>
      </c>
      <c r="N2608" s="474">
        <f t="shared" si="139"/>
        <v>172.30199999999999</v>
      </c>
      <c r="P2608" s="488">
        <v>0.6</v>
      </c>
      <c r="R2608" s="474">
        <v>231.95</v>
      </c>
      <c r="S2608" s="474">
        <v>139.13</v>
      </c>
      <c r="U2608" s="474">
        <v>231.95</v>
      </c>
      <c r="V2608" s="474">
        <v>139.13</v>
      </c>
      <c r="X2608" s="465">
        <v>220.9</v>
      </c>
      <c r="Y2608" s="465">
        <v>132.5</v>
      </c>
      <c r="AA2608" s="474">
        <v>192.05</v>
      </c>
      <c r="AB2608" s="474">
        <v>115.23</v>
      </c>
      <c r="AD2608" s="474">
        <v>167</v>
      </c>
      <c r="AE2608" s="474">
        <v>100.2</v>
      </c>
      <c r="AG2608" s="474">
        <v>152</v>
      </c>
      <c r="AH2608" s="474">
        <v>91.2</v>
      </c>
      <c r="AP2608" s="535"/>
    </row>
    <row r="2609" spans="1:42" ht="24" customHeight="1" outlineLevel="1" x14ac:dyDescent="0.25">
      <c r="A2609" s="493"/>
      <c r="B2609" s="471" t="s">
        <v>4340</v>
      </c>
      <c r="C2609" s="469" t="s">
        <v>4645</v>
      </c>
      <c r="E2609" s="472" t="s">
        <v>23812</v>
      </c>
      <c r="F2609" s="469" t="s">
        <v>4456</v>
      </c>
      <c r="G2609" s="468">
        <v>0.5</v>
      </c>
      <c r="H2609" s="468">
        <v>0.47</v>
      </c>
      <c r="I2609" s="468">
        <v>7.0000000000000007E-2</v>
      </c>
      <c r="L2609" s="468">
        <v>1.45</v>
      </c>
      <c r="M2609" s="474">
        <f t="shared" si="138"/>
        <v>369.59000000000003</v>
      </c>
      <c r="N2609" s="474">
        <f t="shared" si="139"/>
        <v>221.75400000000002</v>
      </c>
      <c r="P2609" s="488">
        <v>0.6</v>
      </c>
      <c r="R2609" s="474">
        <v>298.52</v>
      </c>
      <c r="S2609" s="474">
        <v>179.13</v>
      </c>
      <c r="U2609" s="474">
        <v>298.52</v>
      </c>
      <c r="V2609" s="474">
        <v>179.13</v>
      </c>
      <c r="X2609" s="465">
        <v>284.3</v>
      </c>
      <c r="Y2609" s="465">
        <v>170.6</v>
      </c>
      <c r="AA2609" s="474">
        <v>247.25</v>
      </c>
      <c r="AB2609" s="474">
        <v>148.35</v>
      </c>
      <c r="AD2609" s="474">
        <v>215</v>
      </c>
      <c r="AE2609" s="474">
        <v>129</v>
      </c>
      <c r="AG2609" s="474">
        <v>195</v>
      </c>
      <c r="AH2609" s="474">
        <v>117</v>
      </c>
      <c r="AP2609" s="535"/>
    </row>
    <row r="2610" spans="1:42" ht="24" customHeight="1" outlineLevel="1" x14ac:dyDescent="0.25">
      <c r="A2610" s="493" t="s">
        <v>23154</v>
      </c>
      <c r="B2610" s="471" t="s">
        <v>23807</v>
      </c>
      <c r="C2610" s="469" t="s">
        <v>22616</v>
      </c>
      <c r="E2610" s="472" t="s">
        <v>24276</v>
      </c>
      <c r="F2610" s="469" t="s">
        <v>4456</v>
      </c>
      <c r="G2610" s="468">
        <v>0.5</v>
      </c>
      <c r="H2610" s="468">
        <v>0.47</v>
      </c>
      <c r="I2610" s="468">
        <v>7.0000000000000007E-2</v>
      </c>
      <c r="L2610" s="468">
        <v>1.45</v>
      </c>
      <c r="M2610" s="474">
        <f t="shared" si="138"/>
        <v>369.59000000000003</v>
      </c>
      <c r="N2610" s="474">
        <f t="shared" si="139"/>
        <v>221.75400000000002</v>
      </c>
      <c r="P2610" s="488">
        <v>0.6</v>
      </c>
      <c r="R2610" s="474">
        <v>298.52</v>
      </c>
      <c r="S2610" s="474">
        <v>179.13</v>
      </c>
      <c r="U2610" s="474">
        <v>298.52</v>
      </c>
      <c r="V2610" s="474">
        <v>179.13</v>
      </c>
      <c r="X2610" s="465">
        <v>284.3</v>
      </c>
      <c r="Y2610" s="465">
        <v>170.6</v>
      </c>
      <c r="AA2610" s="474">
        <v>247.25</v>
      </c>
      <c r="AB2610" s="474">
        <v>148.35</v>
      </c>
      <c r="AD2610" s="474">
        <v>215</v>
      </c>
      <c r="AE2610" s="474">
        <v>129</v>
      </c>
      <c r="AG2610" s="474">
        <v>195</v>
      </c>
      <c r="AH2610" s="474">
        <v>117</v>
      </c>
      <c r="AP2610" s="535"/>
    </row>
    <row r="2611" spans="1:42" ht="24" customHeight="1" outlineLevel="1" x14ac:dyDescent="0.25">
      <c r="A2611" s="493" t="s">
        <v>23154</v>
      </c>
      <c r="B2611" s="471" t="s">
        <v>23808</v>
      </c>
      <c r="C2611" s="469" t="s">
        <v>23756</v>
      </c>
      <c r="E2611" s="472" t="s">
        <v>23811</v>
      </c>
      <c r="F2611" s="469" t="s">
        <v>4456</v>
      </c>
      <c r="G2611" s="468">
        <v>0.5</v>
      </c>
      <c r="H2611" s="468">
        <v>0.47</v>
      </c>
      <c r="I2611" s="468">
        <v>7.0000000000000007E-2</v>
      </c>
      <c r="L2611" s="468">
        <v>1.45</v>
      </c>
      <c r="M2611" s="474">
        <f t="shared" si="138"/>
        <v>369.59000000000003</v>
      </c>
      <c r="N2611" s="474">
        <f t="shared" si="139"/>
        <v>221.75400000000002</v>
      </c>
      <c r="P2611" s="488">
        <v>0.6</v>
      </c>
      <c r="R2611" s="474">
        <v>298.52</v>
      </c>
      <c r="S2611" s="474">
        <v>179.13</v>
      </c>
      <c r="U2611" s="474">
        <v>298.52</v>
      </c>
      <c r="V2611" s="474">
        <v>179.13</v>
      </c>
      <c r="X2611" s="465">
        <v>284.3</v>
      </c>
      <c r="Y2611" s="465">
        <v>170.6</v>
      </c>
      <c r="AA2611" s="474">
        <v>247.25</v>
      </c>
      <c r="AB2611" s="474">
        <v>148.35</v>
      </c>
      <c r="AD2611" s="474">
        <v>215</v>
      </c>
      <c r="AE2611" s="474">
        <v>129</v>
      </c>
      <c r="AG2611" s="474">
        <v>195</v>
      </c>
      <c r="AH2611" s="474">
        <v>117</v>
      </c>
      <c r="AP2611" s="535"/>
    </row>
    <row r="2612" spans="1:42" ht="24" customHeight="1" outlineLevel="1" x14ac:dyDescent="0.25">
      <c r="A2612" s="493"/>
      <c r="B2612" s="471" t="s">
        <v>9113</v>
      </c>
      <c r="C2612" s="469" t="s">
        <v>4645</v>
      </c>
      <c r="E2612" s="472" t="s">
        <v>23812</v>
      </c>
      <c r="F2612" s="469" t="s">
        <v>4456</v>
      </c>
      <c r="G2612" s="468">
        <v>0.9</v>
      </c>
      <c r="H2612" s="468">
        <v>0.85</v>
      </c>
      <c r="I2612" s="468">
        <v>0.1</v>
      </c>
      <c r="L2612" s="468">
        <v>7.1499999999999995</v>
      </c>
      <c r="M2612" s="474">
        <f t="shared" si="138"/>
        <v>1203.54</v>
      </c>
      <c r="N2612" s="474">
        <f t="shared" si="139"/>
        <v>722.12399999999991</v>
      </c>
      <c r="P2612" s="488">
        <v>0.6</v>
      </c>
      <c r="R2612" s="474">
        <v>972.09</v>
      </c>
      <c r="S2612" s="474">
        <v>583.28</v>
      </c>
      <c r="U2612" s="474">
        <v>972.09</v>
      </c>
      <c r="V2612" s="474">
        <v>583.28</v>
      </c>
      <c r="X2612" s="465">
        <v>925.8</v>
      </c>
      <c r="Y2612" s="465">
        <v>555.5</v>
      </c>
      <c r="AA2612" s="474">
        <v>805</v>
      </c>
      <c r="AB2612" s="474">
        <v>483</v>
      </c>
      <c r="AD2612" s="474">
        <v>700</v>
      </c>
      <c r="AE2612" s="474">
        <v>420</v>
      </c>
      <c r="AG2612" s="474">
        <v>636</v>
      </c>
      <c r="AH2612" s="474">
        <v>381.59999999999997</v>
      </c>
      <c r="AP2612" s="535"/>
    </row>
    <row r="2613" spans="1:42" ht="24" customHeight="1" outlineLevel="1" x14ac:dyDescent="0.25">
      <c r="A2613" s="493" t="s">
        <v>23154</v>
      </c>
      <c r="B2613" s="471" t="s">
        <v>23809</v>
      </c>
      <c r="C2613" s="469" t="s">
        <v>22616</v>
      </c>
      <c r="E2613" s="472" t="s">
        <v>24276</v>
      </c>
      <c r="F2613" s="469" t="s">
        <v>4456</v>
      </c>
      <c r="G2613" s="468">
        <v>0.9</v>
      </c>
      <c r="H2613" s="468">
        <v>0.85</v>
      </c>
      <c r="I2613" s="468">
        <v>0.1</v>
      </c>
      <c r="L2613" s="468">
        <v>7.1499999999999995</v>
      </c>
      <c r="M2613" s="474">
        <f t="shared" si="138"/>
        <v>1203.54</v>
      </c>
      <c r="N2613" s="474">
        <f t="shared" si="139"/>
        <v>722.12399999999991</v>
      </c>
      <c r="P2613" s="488">
        <v>0.6</v>
      </c>
      <c r="R2613" s="474">
        <v>972.09</v>
      </c>
      <c r="S2613" s="474">
        <v>583.28</v>
      </c>
      <c r="U2613" s="474">
        <v>972.09</v>
      </c>
      <c r="V2613" s="474">
        <v>583.28</v>
      </c>
      <c r="X2613" s="465">
        <v>925.8</v>
      </c>
      <c r="Y2613" s="465">
        <v>555.5</v>
      </c>
      <c r="AA2613" s="474">
        <v>805</v>
      </c>
      <c r="AB2613" s="474">
        <v>483</v>
      </c>
      <c r="AD2613" s="474">
        <v>700</v>
      </c>
      <c r="AE2613" s="474">
        <v>420</v>
      </c>
      <c r="AG2613" s="474">
        <v>636</v>
      </c>
      <c r="AH2613" s="474">
        <v>381.59999999999997</v>
      </c>
      <c r="AP2613" s="535"/>
    </row>
    <row r="2614" spans="1:42" ht="24" customHeight="1" outlineLevel="1" x14ac:dyDescent="0.25">
      <c r="A2614" s="493" t="s">
        <v>23154</v>
      </c>
      <c r="B2614" s="471" t="s">
        <v>23810</v>
      </c>
      <c r="C2614" s="469" t="s">
        <v>23756</v>
      </c>
      <c r="E2614" s="472" t="s">
        <v>23811</v>
      </c>
      <c r="F2614" s="469" t="s">
        <v>4456</v>
      </c>
      <c r="G2614" s="468">
        <v>0.9</v>
      </c>
      <c r="H2614" s="468">
        <v>0.85</v>
      </c>
      <c r="I2614" s="468">
        <v>0.1</v>
      </c>
      <c r="L2614" s="468">
        <v>7.1499999999999995</v>
      </c>
      <c r="M2614" s="474">
        <f t="shared" si="138"/>
        <v>1203.54</v>
      </c>
      <c r="N2614" s="474">
        <f t="shared" si="139"/>
        <v>722.12399999999991</v>
      </c>
      <c r="P2614" s="488">
        <v>0.6</v>
      </c>
      <c r="R2614" s="474">
        <v>972.09</v>
      </c>
      <c r="S2614" s="474">
        <v>583.28</v>
      </c>
      <c r="U2614" s="474">
        <v>972.09</v>
      </c>
      <c r="V2614" s="474">
        <v>583.28</v>
      </c>
      <c r="X2614" s="465">
        <v>925.8</v>
      </c>
      <c r="Y2614" s="465">
        <v>555.5</v>
      </c>
      <c r="AA2614" s="474">
        <v>805</v>
      </c>
      <c r="AB2614" s="474">
        <v>483</v>
      </c>
      <c r="AD2614" s="474">
        <v>700</v>
      </c>
      <c r="AE2614" s="474">
        <v>420</v>
      </c>
      <c r="AG2614" s="474">
        <v>636</v>
      </c>
      <c r="AH2614" s="474">
        <v>381.59999999999997</v>
      </c>
      <c r="AP2614" s="535"/>
    </row>
    <row r="2615" spans="1:42" ht="24" customHeight="1" outlineLevel="1" x14ac:dyDescent="0.25">
      <c r="A2615" s="493"/>
      <c r="B2615" s="471" t="s">
        <v>4341</v>
      </c>
      <c r="C2615" s="469" t="s">
        <v>4645</v>
      </c>
      <c r="E2615" s="472" t="s">
        <v>23820</v>
      </c>
      <c r="F2615" s="469" t="s">
        <v>4456</v>
      </c>
      <c r="G2615" s="468">
        <v>0.25</v>
      </c>
      <c r="H2615" s="468">
        <v>0.25</v>
      </c>
      <c r="I2615" s="468">
        <v>7.0000000000000007E-2</v>
      </c>
      <c r="L2615" s="468">
        <v>0.7</v>
      </c>
      <c r="M2615" s="474">
        <f t="shared" si="138"/>
        <v>202.93</v>
      </c>
      <c r="N2615" s="474">
        <f t="shared" si="139"/>
        <v>121.758</v>
      </c>
      <c r="P2615" s="488">
        <v>0.6</v>
      </c>
      <c r="R2615" s="474">
        <v>163.91</v>
      </c>
      <c r="S2615" s="474">
        <v>98.28</v>
      </c>
      <c r="U2615" s="474">
        <v>163.91</v>
      </c>
      <c r="V2615" s="474">
        <v>98.28</v>
      </c>
      <c r="X2615" s="465">
        <v>156.1</v>
      </c>
      <c r="Y2615" s="465">
        <v>93.6</v>
      </c>
      <c r="AA2615" s="474">
        <v>135.69999999999999</v>
      </c>
      <c r="AB2615" s="474">
        <v>81.42</v>
      </c>
      <c r="AD2615" s="474">
        <v>118</v>
      </c>
      <c r="AE2615" s="474">
        <v>70.8</v>
      </c>
      <c r="AG2615" s="474">
        <v>107</v>
      </c>
      <c r="AH2615" s="474">
        <v>64.2</v>
      </c>
      <c r="AP2615" s="535"/>
    </row>
    <row r="2616" spans="1:42" ht="24" customHeight="1" outlineLevel="1" x14ac:dyDescent="0.25">
      <c r="A2616" s="493" t="s">
        <v>23154</v>
      </c>
      <c r="B2616" s="471" t="s">
        <v>23813</v>
      </c>
      <c r="C2616" s="469" t="s">
        <v>22616</v>
      </c>
      <c r="E2616" s="472" t="s">
        <v>24277</v>
      </c>
      <c r="F2616" s="469" t="s">
        <v>4456</v>
      </c>
      <c r="G2616" s="468">
        <v>0.25</v>
      </c>
      <c r="H2616" s="468">
        <v>0.25</v>
      </c>
      <c r="I2616" s="468">
        <v>7.0000000000000007E-2</v>
      </c>
      <c r="L2616" s="468">
        <v>0.7</v>
      </c>
      <c r="M2616" s="474">
        <f t="shared" si="138"/>
        <v>202.93</v>
      </c>
      <c r="N2616" s="474">
        <f t="shared" si="139"/>
        <v>121.758</v>
      </c>
      <c r="P2616" s="488">
        <v>0.6</v>
      </c>
      <c r="R2616" s="474">
        <v>163.91</v>
      </c>
      <c r="S2616" s="474">
        <v>98.28</v>
      </c>
      <c r="U2616" s="474">
        <v>163.91</v>
      </c>
      <c r="V2616" s="474">
        <v>98.28</v>
      </c>
      <c r="X2616" s="465">
        <v>156.1</v>
      </c>
      <c r="Y2616" s="465">
        <v>93.6</v>
      </c>
      <c r="AA2616" s="474">
        <v>135.69999999999999</v>
      </c>
      <c r="AB2616" s="474">
        <v>81.42</v>
      </c>
      <c r="AD2616" s="474">
        <v>118</v>
      </c>
      <c r="AE2616" s="474">
        <v>70.8</v>
      </c>
      <c r="AG2616" s="474">
        <v>107</v>
      </c>
      <c r="AH2616" s="474">
        <v>64.2</v>
      </c>
      <c r="AP2616" s="535"/>
    </row>
    <row r="2617" spans="1:42" ht="24" customHeight="1" outlineLevel="1" x14ac:dyDescent="0.25">
      <c r="A2617" s="493" t="s">
        <v>23154</v>
      </c>
      <c r="B2617" s="471" t="s">
        <v>23814</v>
      </c>
      <c r="C2617" s="469" t="s">
        <v>23756</v>
      </c>
      <c r="E2617" s="472" t="s">
        <v>23819</v>
      </c>
      <c r="F2617" s="469" t="s">
        <v>4456</v>
      </c>
      <c r="G2617" s="468">
        <v>0.25</v>
      </c>
      <c r="H2617" s="468">
        <v>0.25</v>
      </c>
      <c r="I2617" s="468">
        <v>7.0000000000000007E-2</v>
      </c>
      <c r="L2617" s="468">
        <v>0.7</v>
      </c>
      <c r="M2617" s="474">
        <f t="shared" si="138"/>
        <v>202.93</v>
      </c>
      <c r="N2617" s="474">
        <f t="shared" si="139"/>
        <v>121.758</v>
      </c>
      <c r="P2617" s="488">
        <v>0.6</v>
      </c>
      <c r="R2617" s="474">
        <v>163.91</v>
      </c>
      <c r="S2617" s="474">
        <v>98.28</v>
      </c>
      <c r="U2617" s="474">
        <v>163.91</v>
      </c>
      <c r="V2617" s="474">
        <v>98.28</v>
      </c>
      <c r="X2617" s="465">
        <v>156.1</v>
      </c>
      <c r="Y2617" s="465">
        <v>93.6</v>
      </c>
      <c r="AA2617" s="474">
        <v>135.69999999999999</v>
      </c>
      <c r="AB2617" s="474">
        <v>81.42</v>
      </c>
      <c r="AD2617" s="474">
        <v>118</v>
      </c>
      <c r="AE2617" s="474">
        <v>70.8</v>
      </c>
      <c r="AG2617" s="474">
        <v>107</v>
      </c>
      <c r="AH2617" s="474">
        <v>64.2</v>
      </c>
      <c r="AP2617" s="535"/>
    </row>
    <row r="2618" spans="1:42" ht="24" customHeight="1" outlineLevel="1" x14ac:dyDescent="0.25">
      <c r="A2618" s="493"/>
      <c r="B2618" s="471" t="s">
        <v>4342</v>
      </c>
      <c r="C2618" s="469" t="s">
        <v>4645</v>
      </c>
      <c r="E2618" s="472" t="s">
        <v>23820</v>
      </c>
      <c r="F2618" s="469" t="s">
        <v>4456</v>
      </c>
      <c r="G2618" s="468">
        <v>0.4</v>
      </c>
      <c r="H2618" s="468">
        <v>0.4</v>
      </c>
      <c r="I2618" s="468">
        <v>7.0000000000000007E-2</v>
      </c>
      <c r="L2618" s="468">
        <v>1</v>
      </c>
      <c r="M2618" s="474">
        <f t="shared" si="138"/>
        <v>328.38</v>
      </c>
      <c r="N2618" s="474">
        <f t="shared" si="139"/>
        <v>197.02799999999999</v>
      </c>
      <c r="P2618" s="488">
        <v>0.6</v>
      </c>
      <c r="R2618" s="474">
        <v>265.23</v>
      </c>
      <c r="S2618" s="474">
        <v>159.18</v>
      </c>
      <c r="U2618" s="474">
        <v>265.23</v>
      </c>
      <c r="V2618" s="474">
        <v>159.18</v>
      </c>
      <c r="X2618" s="465">
        <v>252.6</v>
      </c>
      <c r="Y2618" s="465">
        <v>151.6</v>
      </c>
      <c r="AA2618" s="474">
        <v>219.65</v>
      </c>
      <c r="AB2618" s="474">
        <v>131.79</v>
      </c>
      <c r="AD2618" s="474">
        <v>191</v>
      </c>
      <c r="AE2618" s="474">
        <v>114.6</v>
      </c>
      <c r="AG2618" s="474">
        <v>174</v>
      </c>
      <c r="AH2618" s="474">
        <v>104.39999999999999</v>
      </c>
      <c r="AP2618" s="535"/>
    </row>
    <row r="2619" spans="1:42" ht="24" customHeight="1" outlineLevel="1" x14ac:dyDescent="0.25">
      <c r="A2619" s="493" t="s">
        <v>23154</v>
      </c>
      <c r="B2619" s="471" t="s">
        <v>23815</v>
      </c>
      <c r="C2619" s="469" t="s">
        <v>22616</v>
      </c>
      <c r="E2619" s="472" t="s">
        <v>24277</v>
      </c>
      <c r="F2619" s="469" t="s">
        <v>4456</v>
      </c>
      <c r="G2619" s="468">
        <v>0.4</v>
      </c>
      <c r="H2619" s="468">
        <v>0.4</v>
      </c>
      <c r="I2619" s="468">
        <v>7.0000000000000007E-2</v>
      </c>
      <c r="L2619" s="468">
        <v>1</v>
      </c>
      <c r="M2619" s="474">
        <f t="shared" si="138"/>
        <v>328.38</v>
      </c>
      <c r="N2619" s="474">
        <f t="shared" si="139"/>
        <v>197.02799999999999</v>
      </c>
      <c r="P2619" s="488">
        <v>0.6</v>
      </c>
      <c r="R2619" s="474">
        <v>265.23</v>
      </c>
      <c r="S2619" s="474">
        <v>159.18</v>
      </c>
      <c r="U2619" s="474">
        <v>265.23</v>
      </c>
      <c r="V2619" s="474">
        <v>159.18</v>
      </c>
      <c r="X2619" s="465">
        <v>252.6</v>
      </c>
      <c r="Y2619" s="465">
        <v>151.6</v>
      </c>
      <c r="AA2619" s="474">
        <v>219.65</v>
      </c>
      <c r="AB2619" s="474">
        <v>131.79</v>
      </c>
      <c r="AD2619" s="474">
        <v>191</v>
      </c>
      <c r="AE2619" s="474">
        <v>114.6</v>
      </c>
      <c r="AG2619" s="474">
        <v>174</v>
      </c>
      <c r="AH2619" s="474">
        <v>104.39999999999999</v>
      </c>
      <c r="AP2619" s="535"/>
    </row>
    <row r="2620" spans="1:42" ht="24" customHeight="1" outlineLevel="1" x14ac:dyDescent="0.25">
      <c r="A2620" s="493" t="s">
        <v>23154</v>
      </c>
      <c r="B2620" s="471" t="s">
        <v>23816</v>
      </c>
      <c r="C2620" s="469" t="s">
        <v>23756</v>
      </c>
      <c r="E2620" s="472" t="s">
        <v>23819</v>
      </c>
      <c r="F2620" s="469" t="s">
        <v>4456</v>
      </c>
      <c r="G2620" s="468">
        <v>0.4</v>
      </c>
      <c r="H2620" s="468">
        <v>0.4</v>
      </c>
      <c r="I2620" s="468">
        <v>7.0000000000000007E-2</v>
      </c>
      <c r="L2620" s="468">
        <v>1</v>
      </c>
      <c r="M2620" s="474">
        <f t="shared" si="138"/>
        <v>328.38</v>
      </c>
      <c r="N2620" s="474">
        <f t="shared" si="139"/>
        <v>197.02799999999999</v>
      </c>
      <c r="P2620" s="488">
        <v>0.6</v>
      </c>
      <c r="R2620" s="474">
        <v>265.23</v>
      </c>
      <c r="S2620" s="474">
        <v>159.18</v>
      </c>
      <c r="U2620" s="474">
        <v>265.23</v>
      </c>
      <c r="V2620" s="474">
        <v>159.18</v>
      </c>
      <c r="X2620" s="465">
        <v>252.6</v>
      </c>
      <c r="Y2620" s="465">
        <v>151.6</v>
      </c>
      <c r="AA2620" s="474">
        <v>219.65</v>
      </c>
      <c r="AB2620" s="474">
        <v>131.79</v>
      </c>
      <c r="AD2620" s="474">
        <v>191</v>
      </c>
      <c r="AE2620" s="474">
        <v>114.6</v>
      </c>
      <c r="AG2620" s="474">
        <v>174</v>
      </c>
      <c r="AH2620" s="474">
        <v>104.39999999999999</v>
      </c>
      <c r="AP2620" s="535"/>
    </row>
    <row r="2621" spans="1:42" ht="24" customHeight="1" outlineLevel="1" x14ac:dyDescent="0.25">
      <c r="A2621" s="493"/>
      <c r="B2621" s="471" t="s">
        <v>4343</v>
      </c>
      <c r="C2621" s="469" t="s">
        <v>4645</v>
      </c>
      <c r="E2621" s="472" t="s">
        <v>23820</v>
      </c>
      <c r="F2621" s="469" t="s">
        <v>4456</v>
      </c>
      <c r="G2621" s="468">
        <v>0.5</v>
      </c>
      <c r="H2621" s="468">
        <v>0.5</v>
      </c>
      <c r="I2621" s="468">
        <v>7.0000000000000007E-2</v>
      </c>
      <c r="L2621" s="468">
        <v>1.2</v>
      </c>
      <c r="M2621" s="474">
        <f t="shared" si="138"/>
        <v>409.24</v>
      </c>
      <c r="N2621" s="474">
        <f t="shared" si="139"/>
        <v>245.54399999999998</v>
      </c>
      <c r="P2621" s="488">
        <v>0.6</v>
      </c>
      <c r="R2621" s="474">
        <v>330.54</v>
      </c>
      <c r="S2621" s="474">
        <v>198.35</v>
      </c>
      <c r="U2621" s="474">
        <v>330.54</v>
      </c>
      <c r="V2621" s="474">
        <v>198.35</v>
      </c>
      <c r="X2621" s="465">
        <v>314.8</v>
      </c>
      <c r="Y2621" s="465">
        <v>188.9</v>
      </c>
      <c r="AA2621" s="474">
        <v>273.7</v>
      </c>
      <c r="AB2621" s="474">
        <v>164.22</v>
      </c>
      <c r="AD2621" s="474">
        <v>238</v>
      </c>
      <c r="AE2621" s="474">
        <v>142.79999999999998</v>
      </c>
      <c r="AG2621" s="474">
        <v>216</v>
      </c>
      <c r="AH2621" s="474">
        <v>129.6</v>
      </c>
      <c r="AP2621" s="535"/>
    </row>
    <row r="2622" spans="1:42" ht="24" customHeight="1" outlineLevel="1" x14ac:dyDescent="0.25">
      <c r="A2622" s="493" t="s">
        <v>23154</v>
      </c>
      <c r="B2622" s="471" t="s">
        <v>23817</v>
      </c>
      <c r="C2622" s="469" t="s">
        <v>22616</v>
      </c>
      <c r="E2622" s="472" t="s">
        <v>24277</v>
      </c>
      <c r="F2622" s="469" t="s">
        <v>4456</v>
      </c>
      <c r="G2622" s="468">
        <v>0.5</v>
      </c>
      <c r="H2622" s="468">
        <v>0.5</v>
      </c>
      <c r="I2622" s="468">
        <v>7.0000000000000007E-2</v>
      </c>
      <c r="L2622" s="468">
        <v>1.2</v>
      </c>
      <c r="M2622" s="474">
        <f t="shared" si="138"/>
        <v>409.24</v>
      </c>
      <c r="N2622" s="474">
        <f t="shared" si="139"/>
        <v>245.54399999999998</v>
      </c>
      <c r="P2622" s="488">
        <v>0.6</v>
      </c>
      <c r="R2622" s="474">
        <v>330.54</v>
      </c>
      <c r="S2622" s="474">
        <v>198.35</v>
      </c>
      <c r="U2622" s="474">
        <v>330.54</v>
      </c>
      <c r="V2622" s="474">
        <v>198.35</v>
      </c>
      <c r="X2622" s="465">
        <v>314.8</v>
      </c>
      <c r="Y2622" s="465">
        <v>188.9</v>
      </c>
      <c r="AA2622" s="474">
        <v>273.7</v>
      </c>
      <c r="AB2622" s="474">
        <v>164.22</v>
      </c>
      <c r="AD2622" s="474">
        <v>238</v>
      </c>
      <c r="AE2622" s="474">
        <v>142.79999999999998</v>
      </c>
      <c r="AG2622" s="474">
        <v>216</v>
      </c>
      <c r="AH2622" s="474">
        <v>129.6</v>
      </c>
      <c r="AP2622" s="535"/>
    </row>
    <row r="2623" spans="1:42" ht="24" customHeight="1" outlineLevel="1" x14ac:dyDescent="0.25">
      <c r="A2623" s="493" t="s">
        <v>23154</v>
      </c>
      <c r="B2623" s="471" t="s">
        <v>23818</v>
      </c>
      <c r="C2623" s="469" t="s">
        <v>23756</v>
      </c>
      <c r="E2623" s="472" t="s">
        <v>23819</v>
      </c>
      <c r="F2623" s="469" t="s">
        <v>4456</v>
      </c>
      <c r="G2623" s="468">
        <v>0.5</v>
      </c>
      <c r="H2623" s="468">
        <v>0.5</v>
      </c>
      <c r="I2623" s="468">
        <v>7.0000000000000007E-2</v>
      </c>
      <c r="L2623" s="468">
        <v>1.2</v>
      </c>
      <c r="M2623" s="474">
        <f t="shared" si="138"/>
        <v>409.24</v>
      </c>
      <c r="N2623" s="474">
        <f t="shared" si="139"/>
        <v>245.54399999999998</v>
      </c>
      <c r="P2623" s="488">
        <v>0.6</v>
      </c>
      <c r="R2623" s="474">
        <v>330.54</v>
      </c>
      <c r="S2623" s="474">
        <v>198.35</v>
      </c>
      <c r="U2623" s="474">
        <v>330.54</v>
      </c>
      <c r="V2623" s="474">
        <v>198.35</v>
      </c>
      <c r="X2623" s="465">
        <v>314.8</v>
      </c>
      <c r="Y2623" s="465">
        <v>188.9</v>
      </c>
      <c r="AA2623" s="474">
        <v>273.7</v>
      </c>
      <c r="AB2623" s="474">
        <v>164.22</v>
      </c>
      <c r="AD2623" s="474">
        <v>238</v>
      </c>
      <c r="AE2623" s="474">
        <v>142.79999999999998</v>
      </c>
      <c r="AG2623" s="474">
        <v>216</v>
      </c>
      <c r="AH2623" s="474">
        <v>129.6</v>
      </c>
      <c r="AP2623" s="535"/>
    </row>
    <row r="2624" spans="1:42" ht="24" customHeight="1" outlineLevel="1" x14ac:dyDescent="0.25">
      <c r="A2624" s="493" t="s">
        <v>23154</v>
      </c>
      <c r="B2624" s="471" t="s">
        <v>23821</v>
      </c>
      <c r="C2624" s="469" t="s">
        <v>22616</v>
      </c>
      <c r="E2624" s="472" t="s">
        <v>23833</v>
      </c>
      <c r="F2624" s="469" t="s">
        <v>4456</v>
      </c>
      <c r="G2624" s="468">
        <v>0.11</v>
      </c>
      <c r="H2624" s="468">
        <v>0.3</v>
      </c>
      <c r="I2624" s="468">
        <v>7.0000000000000007E-2</v>
      </c>
      <c r="L2624" s="468">
        <v>0.3666666666666667</v>
      </c>
      <c r="M2624" s="474">
        <f t="shared" ref="M2624:M2688" si="140">X2624*$O$3</f>
        <v>202.93</v>
      </c>
      <c r="N2624" s="474">
        <f t="shared" ref="N2624:N2687" si="141">M2624*P2624</f>
        <v>121.758</v>
      </c>
      <c r="P2624" s="488">
        <v>0.6</v>
      </c>
      <c r="R2624" s="474">
        <v>163.91</v>
      </c>
      <c r="S2624" s="474">
        <v>98.28</v>
      </c>
      <c r="U2624" s="474">
        <v>163.91</v>
      </c>
      <c r="V2624" s="474">
        <v>98.28</v>
      </c>
      <c r="X2624" s="465">
        <v>156.1</v>
      </c>
      <c r="Y2624" s="465">
        <v>93.6</v>
      </c>
      <c r="AA2624" s="474">
        <v>135.69999999999999</v>
      </c>
      <c r="AB2624" s="474">
        <v>81.42</v>
      </c>
      <c r="AD2624" s="474">
        <v>118</v>
      </c>
      <c r="AE2624" s="474">
        <v>70.8</v>
      </c>
      <c r="AG2624" s="474">
        <v>107</v>
      </c>
      <c r="AH2624" s="474">
        <v>64.2</v>
      </c>
      <c r="AP2624" s="535"/>
    </row>
    <row r="2625" spans="1:42" ht="24" customHeight="1" outlineLevel="1" x14ac:dyDescent="0.25">
      <c r="A2625" s="493" t="s">
        <v>23154</v>
      </c>
      <c r="B2625" s="471" t="s">
        <v>23822</v>
      </c>
      <c r="C2625" s="469" t="s">
        <v>22616</v>
      </c>
      <c r="E2625" s="472" t="s">
        <v>23834</v>
      </c>
      <c r="F2625" s="469" t="s">
        <v>4456</v>
      </c>
      <c r="G2625" s="468">
        <v>0.11</v>
      </c>
      <c r="H2625" s="468">
        <v>0.3</v>
      </c>
      <c r="I2625" s="468">
        <v>7.0000000000000007E-2</v>
      </c>
      <c r="L2625" s="468">
        <v>0.3666666666666667</v>
      </c>
      <c r="M2625" s="474">
        <f t="shared" si="140"/>
        <v>202.93</v>
      </c>
      <c r="N2625" s="474">
        <f t="shared" si="141"/>
        <v>121.758</v>
      </c>
      <c r="P2625" s="488">
        <v>0.6</v>
      </c>
      <c r="R2625" s="474">
        <v>163.91</v>
      </c>
      <c r="S2625" s="474">
        <v>98.28</v>
      </c>
      <c r="U2625" s="474">
        <v>163.91</v>
      </c>
      <c r="V2625" s="474">
        <v>98.28</v>
      </c>
      <c r="X2625" s="465">
        <v>156.1</v>
      </c>
      <c r="Y2625" s="465">
        <v>93.6</v>
      </c>
      <c r="AA2625" s="474">
        <v>135.69999999999999</v>
      </c>
      <c r="AB2625" s="474">
        <v>81.42</v>
      </c>
      <c r="AD2625" s="474">
        <v>118</v>
      </c>
      <c r="AE2625" s="474">
        <v>70.8</v>
      </c>
      <c r="AG2625" s="474">
        <v>107</v>
      </c>
      <c r="AH2625" s="474">
        <v>64.2</v>
      </c>
      <c r="AP2625" s="535"/>
    </row>
    <row r="2626" spans="1:42" ht="24" customHeight="1" outlineLevel="1" x14ac:dyDescent="0.25">
      <c r="A2626" s="493" t="s">
        <v>23154</v>
      </c>
      <c r="B2626" s="471" t="s">
        <v>23823</v>
      </c>
      <c r="C2626" s="469" t="s">
        <v>22616</v>
      </c>
      <c r="E2626" s="472" t="s">
        <v>23835</v>
      </c>
      <c r="F2626" s="469" t="s">
        <v>4456</v>
      </c>
      <c r="G2626" s="468">
        <v>0.11</v>
      </c>
      <c r="H2626" s="468">
        <v>0.3</v>
      </c>
      <c r="I2626" s="468">
        <v>7.0000000000000007E-2</v>
      </c>
      <c r="L2626" s="468">
        <v>0.3666666666666667</v>
      </c>
      <c r="M2626" s="474">
        <f t="shared" si="140"/>
        <v>202.93</v>
      </c>
      <c r="N2626" s="474">
        <f t="shared" si="141"/>
        <v>121.758</v>
      </c>
      <c r="P2626" s="488">
        <v>0.6</v>
      </c>
      <c r="R2626" s="474">
        <v>163.91</v>
      </c>
      <c r="S2626" s="474">
        <v>98.28</v>
      </c>
      <c r="U2626" s="474">
        <v>163.91</v>
      </c>
      <c r="V2626" s="474">
        <v>98.28</v>
      </c>
      <c r="X2626" s="465">
        <v>156.1</v>
      </c>
      <c r="Y2626" s="465">
        <v>93.6</v>
      </c>
      <c r="AA2626" s="474">
        <v>135.69999999999999</v>
      </c>
      <c r="AB2626" s="474">
        <v>81.42</v>
      </c>
      <c r="AD2626" s="474">
        <v>118</v>
      </c>
      <c r="AE2626" s="474">
        <v>70.8</v>
      </c>
      <c r="AG2626" s="474">
        <v>107</v>
      </c>
      <c r="AH2626" s="474">
        <v>64.2</v>
      </c>
      <c r="AP2626" s="535"/>
    </row>
    <row r="2627" spans="1:42" ht="24" customHeight="1" outlineLevel="1" x14ac:dyDescent="0.25">
      <c r="A2627" s="493" t="s">
        <v>23154</v>
      </c>
      <c r="B2627" s="471" t="s">
        <v>23824</v>
      </c>
      <c r="C2627" s="469" t="s">
        <v>22616</v>
      </c>
      <c r="E2627" s="472" t="s">
        <v>23836</v>
      </c>
      <c r="F2627" s="469" t="s">
        <v>4456</v>
      </c>
      <c r="G2627" s="468">
        <v>0.11</v>
      </c>
      <c r="H2627" s="468">
        <v>0.3</v>
      </c>
      <c r="I2627" s="468">
        <v>7.0000000000000007E-2</v>
      </c>
      <c r="L2627" s="468">
        <v>0.3666666666666667</v>
      </c>
      <c r="M2627" s="474">
        <f t="shared" si="140"/>
        <v>202.93</v>
      </c>
      <c r="N2627" s="474">
        <f t="shared" si="141"/>
        <v>121.758</v>
      </c>
      <c r="P2627" s="488">
        <v>0.6</v>
      </c>
      <c r="R2627" s="474">
        <v>163.91</v>
      </c>
      <c r="S2627" s="474">
        <v>98.28</v>
      </c>
      <c r="U2627" s="474">
        <v>163.91</v>
      </c>
      <c r="V2627" s="474">
        <v>98.28</v>
      </c>
      <c r="X2627" s="465">
        <v>156.1</v>
      </c>
      <c r="Y2627" s="465">
        <v>93.6</v>
      </c>
      <c r="AA2627" s="474">
        <v>135.69999999999999</v>
      </c>
      <c r="AB2627" s="474">
        <v>81.42</v>
      </c>
      <c r="AD2627" s="474">
        <v>118</v>
      </c>
      <c r="AE2627" s="474">
        <v>70.8</v>
      </c>
      <c r="AG2627" s="474">
        <v>107</v>
      </c>
      <c r="AH2627" s="474">
        <v>64.2</v>
      </c>
      <c r="AP2627" s="535"/>
    </row>
    <row r="2628" spans="1:42" ht="24" customHeight="1" outlineLevel="1" x14ac:dyDescent="0.25">
      <c r="A2628" s="493" t="s">
        <v>23154</v>
      </c>
      <c r="B2628" s="471" t="s">
        <v>23825</v>
      </c>
      <c r="C2628" s="469" t="s">
        <v>22616</v>
      </c>
      <c r="E2628" s="472" t="s">
        <v>23833</v>
      </c>
      <c r="F2628" s="469" t="s">
        <v>4456</v>
      </c>
      <c r="G2628" s="468">
        <v>0.15</v>
      </c>
      <c r="H2628" s="468">
        <v>0.35</v>
      </c>
      <c r="I2628" s="468">
        <v>7.0000000000000007E-2</v>
      </c>
      <c r="L2628" s="468">
        <v>0.51666666666666661</v>
      </c>
      <c r="M2628" s="474">
        <f t="shared" si="140"/>
        <v>328.38</v>
      </c>
      <c r="N2628" s="474">
        <f t="shared" si="141"/>
        <v>197.02799999999999</v>
      </c>
      <c r="P2628" s="488">
        <v>0.6</v>
      </c>
      <c r="R2628" s="474">
        <v>265.23</v>
      </c>
      <c r="S2628" s="474">
        <v>159.18</v>
      </c>
      <c r="U2628" s="474">
        <v>265.23</v>
      </c>
      <c r="V2628" s="474">
        <v>159.18</v>
      </c>
      <c r="X2628" s="465">
        <v>252.6</v>
      </c>
      <c r="Y2628" s="465">
        <v>151.6</v>
      </c>
      <c r="AA2628" s="474">
        <v>219.65</v>
      </c>
      <c r="AB2628" s="474">
        <v>131.79</v>
      </c>
      <c r="AD2628" s="474">
        <v>191</v>
      </c>
      <c r="AE2628" s="474">
        <v>114.6</v>
      </c>
      <c r="AG2628" s="474">
        <v>174</v>
      </c>
      <c r="AH2628" s="474">
        <v>104.39999999999999</v>
      </c>
      <c r="AP2628" s="535"/>
    </row>
    <row r="2629" spans="1:42" ht="24" customHeight="1" outlineLevel="1" x14ac:dyDescent="0.25">
      <c r="A2629" s="493" t="s">
        <v>23154</v>
      </c>
      <c r="B2629" s="471" t="s">
        <v>23826</v>
      </c>
      <c r="C2629" s="469" t="s">
        <v>22616</v>
      </c>
      <c r="E2629" s="472" t="s">
        <v>23834</v>
      </c>
      <c r="F2629" s="469" t="s">
        <v>4456</v>
      </c>
      <c r="G2629" s="468">
        <v>0.15</v>
      </c>
      <c r="H2629" s="468">
        <v>0.35</v>
      </c>
      <c r="I2629" s="468">
        <v>7.0000000000000007E-2</v>
      </c>
      <c r="L2629" s="468">
        <v>0.51666666666666661</v>
      </c>
      <c r="M2629" s="474">
        <f t="shared" si="140"/>
        <v>328.38</v>
      </c>
      <c r="N2629" s="474">
        <f t="shared" si="141"/>
        <v>197.02799999999999</v>
      </c>
      <c r="P2629" s="488">
        <v>0.6</v>
      </c>
      <c r="R2629" s="474">
        <v>265.23</v>
      </c>
      <c r="S2629" s="474">
        <v>159.18</v>
      </c>
      <c r="U2629" s="474">
        <v>265.23</v>
      </c>
      <c r="V2629" s="474">
        <v>159.18</v>
      </c>
      <c r="X2629" s="465">
        <v>252.6</v>
      </c>
      <c r="Y2629" s="465">
        <v>151.6</v>
      </c>
      <c r="AA2629" s="474">
        <v>219.65</v>
      </c>
      <c r="AB2629" s="474">
        <v>131.79</v>
      </c>
      <c r="AD2629" s="474">
        <v>191</v>
      </c>
      <c r="AE2629" s="474">
        <v>114.6</v>
      </c>
      <c r="AG2629" s="474">
        <v>174</v>
      </c>
      <c r="AH2629" s="474">
        <v>104.39999999999999</v>
      </c>
      <c r="AP2629" s="535"/>
    </row>
    <row r="2630" spans="1:42" ht="24" customHeight="1" outlineLevel="1" x14ac:dyDescent="0.25">
      <c r="A2630" s="493" t="s">
        <v>23154</v>
      </c>
      <c r="B2630" s="471" t="s">
        <v>23827</v>
      </c>
      <c r="C2630" s="469" t="s">
        <v>22616</v>
      </c>
      <c r="E2630" s="472" t="s">
        <v>23835</v>
      </c>
      <c r="F2630" s="469" t="s">
        <v>4456</v>
      </c>
      <c r="G2630" s="468">
        <v>0.15</v>
      </c>
      <c r="H2630" s="468">
        <v>0.35</v>
      </c>
      <c r="I2630" s="468">
        <v>7.0000000000000007E-2</v>
      </c>
      <c r="L2630" s="468">
        <v>0.51666666666666661</v>
      </c>
      <c r="M2630" s="474">
        <f t="shared" si="140"/>
        <v>328.38</v>
      </c>
      <c r="N2630" s="474">
        <f t="shared" si="141"/>
        <v>197.02799999999999</v>
      </c>
      <c r="P2630" s="488">
        <v>0.6</v>
      </c>
      <c r="R2630" s="474">
        <v>265.23</v>
      </c>
      <c r="S2630" s="474">
        <v>159.18</v>
      </c>
      <c r="U2630" s="474">
        <v>265.23</v>
      </c>
      <c r="V2630" s="474">
        <v>159.18</v>
      </c>
      <c r="X2630" s="465">
        <v>252.6</v>
      </c>
      <c r="Y2630" s="465">
        <v>151.6</v>
      </c>
      <c r="AA2630" s="474">
        <v>219.65</v>
      </c>
      <c r="AB2630" s="474">
        <v>131.79</v>
      </c>
      <c r="AD2630" s="474">
        <v>191</v>
      </c>
      <c r="AE2630" s="474">
        <v>114.6</v>
      </c>
      <c r="AG2630" s="474">
        <v>174</v>
      </c>
      <c r="AH2630" s="474">
        <v>104.39999999999999</v>
      </c>
      <c r="AP2630" s="535"/>
    </row>
    <row r="2631" spans="1:42" ht="24" customHeight="1" outlineLevel="1" x14ac:dyDescent="0.25">
      <c r="A2631" s="493" t="s">
        <v>23154</v>
      </c>
      <c r="B2631" s="471" t="s">
        <v>23828</v>
      </c>
      <c r="C2631" s="469" t="s">
        <v>22616</v>
      </c>
      <c r="E2631" s="472" t="s">
        <v>23836</v>
      </c>
      <c r="F2631" s="469" t="s">
        <v>4456</v>
      </c>
      <c r="G2631" s="468">
        <v>0.15</v>
      </c>
      <c r="H2631" s="468">
        <v>0.35</v>
      </c>
      <c r="I2631" s="468">
        <v>7.0000000000000007E-2</v>
      </c>
      <c r="L2631" s="468">
        <v>0.51666666666666661</v>
      </c>
      <c r="M2631" s="474">
        <f t="shared" si="140"/>
        <v>328.38</v>
      </c>
      <c r="N2631" s="474">
        <f t="shared" si="141"/>
        <v>197.02799999999999</v>
      </c>
      <c r="P2631" s="488">
        <v>0.6</v>
      </c>
      <c r="R2631" s="474">
        <v>265.23</v>
      </c>
      <c r="S2631" s="474">
        <v>159.18</v>
      </c>
      <c r="U2631" s="474">
        <v>265.23</v>
      </c>
      <c r="V2631" s="474">
        <v>159.18</v>
      </c>
      <c r="X2631" s="465">
        <v>252.6</v>
      </c>
      <c r="Y2631" s="465">
        <v>151.6</v>
      </c>
      <c r="AA2631" s="474">
        <v>219.65</v>
      </c>
      <c r="AB2631" s="474">
        <v>131.79</v>
      </c>
      <c r="AD2631" s="474">
        <v>191</v>
      </c>
      <c r="AE2631" s="474">
        <v>114.6</v>
      </c>
      <c r="AG2631" s="474">
        <v>174</v>
      </c>
      <c r="AH2631" s="474">
        <v>104.39999999999999</v>
      </c>
      <c r="AP2631" s="535"/>
    </row>
    <row r="2632" spans="1:42" ht="24" customHeight="1" outlineLevel="1" x14ac:dyDescent="0.25">
      <c r="A2632" s="493" t="s">
        <v>23154</v>
      </c>
      <c r="B2632" s="471" t="s">
        <v>23829</v>
      </c>
      <c r="C2632" s="469" t="s">
        <v>22616</v>
      </c>
      <c r="E2632" s="472" t="s">
        <v>23833</v>
      </c>
      <c r="F2632" s="469" t="s">
        <v>4456</v>
      </c>
      <c r="G2632" s="468">
        <v>0.2</v>
      </c>
      <c r="H2632" s="468">
        <v>0.5</v>
      </c>
      <c r="I2632" s="468">
        <v>7.0000000000000007E-2</v>
      </c>
      <c r="L2632" s="468">
        <v>0.71666666666666667</v>
      </c>
      <c r="M2632" s="474">
        <f t="shared" si="140"/>
        <v>409.24</v>
      </c>
      <c r="N2632" s="474">
        <f t="shared" si="141"/>
        <v>245.54399999999998</v>
      </c>
      <c r="P2632" s="488">
        <v>0.6</v>
      </c>
      <c r="R2632" s="474">
        <v>330.54</v>
      </c>
      <c r="S2632" s="474">
        <v>198.35</v>
      </c>
      <c r="U2632" s="474">
        <v>330.54</v>
      </c>
      <c r="V2632" s="474">
        <v>198.35</v>
      </c>
      <c r="X2632" s="465">
        <v>314.8</v>
      </c>
      <c r="Y2632" s="465">
        <v>188.9</v>
      </c>
      <c r="AA2632" s="474">
        <v>273.7</v>
      </c>
      <c r="AB2632" s="474">
        <v>164.22</v>
      </c>
      <c r="AD2632" s="474">
        <v>238</v>
      </c>
      <c r="AE2632" s="474">
        <v>142.79999999999998</v>
      </c>
      <c r="AG2632" s="474">
        <v>216</v>
      </c>
      <c r="AH2632" s="474">
        <v>129.6</v>
      </c>
      <c r="AP2632" s="535"/>
    </row>
    <row r="2633" spans="1:42" ht="24" customHeight="1" outlineLevel="1" x14ac:dyDescent="0.25">
      <c r="A2633" s="493" t="s">
        <v>23154</v>
      </c>
      <c r="B2633" s="471" t="s">
        <v>23830</v>
      </c>
      <c r="C2633" s="469" t="s">
        <v>22616</v>
      </c>
      <c r="E2633" s="472" t="s">
        <v>23834</v>
      </c>
      <c r="F2633" s="469" t="s">
        <v>4456</v>
      </c>
      <c r="G2633" s="468">
        <v>0.2</v>
      </c>
      <c r="H2633" s="468">
        <v>0.5</v>
      </c>
      <c r="I2633" s="468">
        <v>7.0000000000000007E-2</v>
      </c>
      <c r="L2633" s="468">
        <v>0.71666666666666667</v>
      </c>
      <c r="M2633" s="474">
        <f t="shared" si="140"/>
        <v>409.24</v>
      </c>
      <c r="N2633" s="474">
        <f t="shared" si="141"/>
        <v>245.54399999999998</v>
      </c>
      <c r="P2633" s="488">
        <v>0.6</v>
      </c>
      <c r="R2633" s="474">
        <v>330.54</v>
      </c>
      <c r="S2633" s="474">
        <v>198.35</v>
      </c>
      <c r="U2633" s="474">
        <v>330.54</v>
      </c>
      <c r="V2633" s="474">
        <v>198.35</v>
      </c>
      <c r="X2633" s="465">
        <v>314.8</v>
      </c>
      <c r="Y2633" s="465">
        <v>188.9</v>
      </c>
      <c r="AA2633" s="474">
        <v>273.7</v>
      </c>
      <c r="AB2633" s="474">
        <v>164.22</v>
      </c>
      <c r="AD2633" s="474">
        <v>238</v>
      </c>
      <c r="AE2633" s="474">
        <v>142.79999999999998</v>
      </c>
      <c r="AG2633" s="474">
        <v>216</v>
      </c>
      <c r="AH2633" s="474">
        <v>129.6</v>
      </c>
      <c r="AP2633" s="535"/>
    </row>
    <row r="2634" spans="1:42" ht="24" customHeight="1" outlineLevel="1" x14ac:dyDescent="0.25">
      <c r="A2634" s="493" t="s">
        <v>23154</v>
      </c>
      <c r="B2634" s="471" t="s">
        <v>23831</v>
      </c>
      <c r="C2634" s="469" t="s">
        <v>22616</v>
      </c>
      <c r="E2634" s="472" t="s">
        <v>23835</v>
      </c>
      <c r="F2634" s="469" t="s">
        <v>4456</v>
      </c>
      <c r="G2634" s="468">
        <v>0.2</v>
      </c>
      <c r="H2634" s="468">
        <v>0.5</v>
      </c>
      <c r="I2634" s="468">
        <v>7.0000000000000007E-2</v>
      </c>
      <c r="L2634" s="468">
        <v>0.71666666666666667</v>
      </c>
      <c r="M2634" s="474">
        <f t="shared" si="140"/>
        <v>409.24</v>
      </c>
      <c r="N2634" s="474">
        <f t="shared" si="141"/>
        <v>245.54399999999998</v>
      </c>
      <c r="P2634" s="488">
        <v>0.6</v>
      </c>
      <c r="R2634" s="474">
        <v>330.54</v>
      </c>
      <c r="S2634" s="474">
        <v>198.35</v>
      </c>
      <c r="U2634" s="474">
        <v>330.54</v>
      </c>
      <c r="V2634" s="474">
        <v>198.35</v>
      </c>
      <c r="X2634" s="465">
        <v>314.8</v>
      </c>
      <c r="Y2634" s="465">
        <v>188.9</v>
      </c>
      <c r="AA2634" s="474">
        <v>273.7</v>
      </c>
      <c r="AB2634" s="474">
        <v>164.22</v>
      </c>
      <c r="AD2634" s="474">
        <v>238</v>
      </c>
      <c r="AE2634" s="474">
        <v>142.79999999999998</v>
      </c>
      <c r="AG2634" s="474">
        <v>216</v>
      </c>
      <c r="AH2634" s="474">
        <v>129.6</v>
      </c>
      <c r="AP2634" s="535"/>
    </row>
    <row r="2635" spans="1:42" ht="24" customHeight="1" outlineLevel="1" x14ac:dyDescent="0.25">
      <c r="A2635" s="493" t="s">
        <v>23154</v>
      </c>
      <c r="B2635" s="471" t="s">
        <v>23832</v>
      </c>
      <c r="C2635" s="469" t="s">
        <v>22616</v>
      </c>
      <c r="E2635" s="472" t="s">
        <v>23836</v>
      </c>
      <c r="F2635" s="469" t="s">
        <v>4456</v>
      </c>
      <c r="G2635" s="468">
        <v>0.2</v>
      </c>
      <c r="H2635" s="468">
        <v>0.5</v>
      </c>
      <c r="I2635" s="468">
        <v>7.0000000000000007E-2</v>
      </c>
      <c r="L2635" s="468">
        <v>0.71666666666666667</v>
      </c>
      <c r="M2635" s="474">
        <f t="shared" si="140"/>
        <v>409.24</v>
      </c>
      <c r="N2635" s="474">
        <f t="shared" si="141"/>
        <v>245.54399999999998</v>
      </c>
      <c r="P2635" s="488">
        <v>0.6</v>
      </c>
      <c r="R2635" s="474">
        <v>330.54</v>
      </c>
      <c r="S2635" s="474">
        <v>198.35</v>
      </c>
      <c r="U2635" s="474">
        <v>330.54</v>
      </c>
      <c r="V2635" s="474">
        <v>198.35</v>
      </c>
      <c r="X2635" s="465">
        <v>314.8</v>
      </c>
      <c r="Y2635" s="465">
        <v>188.9</v>
      </c>
      <c r="AA2635" s="474">
        <v>273.7</v>
      </c>
      <c r="AB2635" s="474">
        <v>164.22</v>
      </c>
      <c r="AD2635" s="474">
        <v>238</v>
      </c>
      <c r="AE2635" s="474">
        <v>142.79999999999998</v>
      </c>
      <c r="AG2635" s="474">
        <v>216</v>
      </c>
      <c r="AH2635" s="474">
        <v>129.6</v>
      </c>
      <c r="AP2635" s="535"/>
    </row>
    <row r="2636" spans="1:42" ht="24" customHeight="1" outlineLevel="1" x14ac:dyDescent="0.25">
      <c r="A2636" s="493" t="s">
        <v>23154</v>
      </c>
      <c r="B2636" s="471" t="s">
        <v>4349</v>
      </c>
      <c r="C2636" s="469" t="s">
        <v>22616</v>
      </c>
      <c r="E2636" s="472" t="s">
        <v>23837</v>
      </c>
      <c r="F2636" s="469" t="s">
        <v>4456</v>
      </c>
      <c r="G2636" s="468">
        <v>0.2</v>
      </c>
      <c r="H2636" s="468">
        <v>0.22</v>
      </c>
      <c r="I2636" s="468">
        <v>7.0000000000000007E-2</v>
      </c>
      <c r="L2636" s="468">
        <v>0.56666666666666676</v>
      </c>
      <c r="M2636" s="474">
        <f t="shared" si="140"/>
        <v>244.14000000000001</v>
      </c>
      <c r="N2636" s="474">
        <f t="shared" si="141"/>
        <v>146.48400000000001</v>
      </c>
      <c r="P2636" s="488">
        <v>0.6</v>
      </c>
      <c r="R2636" s="474">
        <v>197.19</v>
      </c>
      <c r="S2636" s="474">
        <v>118.34</v>
      </c>
      <c r="U2636" s="474">
        <v>197.19</v>
      </c>
      <c r="V2636" s="474">
        <v>118.34</v>
      </c>
      <c r="X2636" s="465">
        <v>187.8</v>
      </c>
      <c r="Y2636" s="465">
        <v>112.7</v>
      </c>
      <c r="AA2636" s="474">
        <v>163.30000000000001</v>
      </c>
      <c r="AB2636" s="474">
        <v>97.98</v>
      </c>
      <c r="AD2636" s="474">
        <v>142</v>
      </c>
      <c r="AE2636" s="474">
        <v>85.2</v>
      </c>
      <c r="AG2636" s="474">
        <v>129</v>
      </c>
      <c r="AH2636" s="474">
        <v>77.399999999999991</v>
      </c>
      <c r="AP2636" s="535"/>
    </row>
    <row r="2637" spans="1:42" ht="24" customHeight="1" outlineLevel="1" x14ac:dyDescent="0.25">
      <c r="A2637" s="493" t="s">
        <v>23154</v>
      </c>
      <c r="B2637" s="471" t="s">
        <v>4350</v>
      </c>
      <c r="C2637" s="469" t="s">
        <v>22616</v>
      </c>
      <c r="E2637" s="472" t="s">
        <v>23837</v>
      </c>
      <c r="F2637" s="469" t="s">
        <v>4456</v>
      </c>
      <c r="G2637" s="468">
        <v>0.35</v>
      </c>
      <c r="H2637" s="468">
        <v>0.3</v>
      </c>
      <c r="I2637" s="468">
        <v>7.0000000000000007E-2</v>
      </c>
      <c r="L2637" s="468">
        <v>0.81666666666666676</v>
      </c>
      <c r="M2637" s="474">
        <f t="shared" si="140"/>
        <v>287.17</v>
      </c>
      <c r="N2637" s="474">
        <f t="shared" si="141"/>
        <v>172.30199999999999</v>
      </c>
      <c r="P2637" s="488">
        <v>0.6</v>
      </c>
      <c r="R2637" s="474">
        <v>231.95</v>
      </c>
      <c r="S2637" s="474">
        <v>139.13</v>
      </c>
      <c r="U2637" s="474">
        <v>231.95</v>
      </c>
      <c r="V2637" s="474">
        <v>139.13</v>
      </c>
      <c r="X2637" s="465">
        <v>220.9</v>
      </c>
      <c r="Y2637" s="465">
        <v>132.5</v>
      </c>
      <c r="AA2637" s="474">
        <v>192.05</v>
      </c>
      <c r="AB2637" s="474">
        <v>115.23</v>
      </c>
      <c r="AD2637" s="474">
        <v>167</v>
      </c>
      <c r="AE2637" s="474">
        <v>100.2</v>
      </c>
      <c r="AG2637" s="474">
        <v>152</v>
      </c>
      <c r="AH2637" s="474">
        <v>91.2</v>
      </c>
      <c r="AP2637" s="535"/>
    </row>
    <row r="2638" spans="1:42" ht="24" customHeight="1" outlineLevel="1" x14ac:dyDescent="0.25">
      <c r="A2638" s="493" t="s">
        <v>23154</v>
      </c>
      <c r="B2638" s="471" t="s">
        <v>4351</v>
      </c>
      <c r="C2638" s="469" t="s">
        <v>22616</v>
      </c>
      <c r="E2638" s="472" t="s">
        <v>23837</v>
      </c>
      <c r="F2638" s="469" t="s">
        <v>4456</v>
      </c>
      <c r="G2638" s="468">
        <v>0.5</v>
      </c>
      <c r="H2638" s="468">
        <v>0.38</v>
      </c>
      <c r="I2638" s="468">
        <v>7.0000000000000007E-2</v>
      </c>
      <c r="L2638" s="468">
        <v>1.1333333333333335</v>
      </c>
      <c r="M2638" s="474">
        <f t="shared" si="140"/>
        <v>409.24</v>
      </c>
      <c r="N2638" s="474">
        <f t="shared" si="141"/>
        <v>245.54399999999998</v>
      </c>
      <c r="P2638" s="488">
        <v>0.6</v>
      </c>
      <c r="R2638" s="474">
        <v>330.54</v>
      </c>
      <c r="S2638" s="474">
        <v>198.35</v>
      </c>
      <c r="U2638" s="474">
        <v>330.54</v>
      </c>
      <c r="V2638" s="474">
        <v>198.35</v>
      </c>
      <c r="X2638" s="465">
        <v>314.8</v>
      </c>
      <c r="Y2638" s="465">
        <v>188.9</v>
      </c>
      <c r="AA2638" s="474">
        <v>273.7</v>
      </c>
      <c r="AB2638" s="474">
        <v>164.22</v>
      </c>
      <c r="AD2638" s="474">
        <v>238</v>
      </c>
      <c r="AE2638" s="474">
        <v>142.79999999999998</v>
      </c>
      <c r="AG2638" s="474">
        <v>216</v>
      </c>
      <c r="AH2638" s="474">
        <v>129.6</v>
      </c>
      <c r="AP2638" s="535"/>
    </row>
    <row r="2639" spans="1:42" ht="24" customHeight="1" outlineLevel="1" x14ac:dyDescent="0.25">
      <c r="A2639" s="493" t="s">
        <v>23154</v>
      </c>
      <c r="B2639" s="471" t="s">
        <v>4353</v>
      </c>
      <c r="C2639" s="469" t="s">
        <v>22616</v>
      </c>
      <c r="E2639" s="472" t="s">
        <v>24631</v>
      </c>
      <c r="F2639" s="469" t="s">
        <v>4456</v>
      </c>
      <c r="G2639" s="468">
        <v>0.26</v>
      </c>
      <c r="H2639" s="468">
        <v>0.15</v>
      </c>
      <c r="I2639" s="468">
        <v>7.0000000000000007E-2</v>
      </c>
      <c r="L2639" s="468">
        <v>0.1</v>
      </c>
      <c r="M2639" s="474">
        <f t="shared" si="140"/>
        <v>214.89000000000001</v>
      </c>
      <c r="N2639" s="474">
        <f t="shared" si="141"/>
        <v>128.934</v>
      </c>
      <c r="P2639" s="488">
        <v>0.6</v>
      </c>
      <c r="R2639" s="474">
        <v>173.57</v>
      </c>
      <c r="S2639" s="474">
        <v>104.16</v>
      </c>
      <c r="U2639" s="474">
        <v>173.57</v>
      </c>
      <c r="V2639" s="474">
        <v>104.16</v>
      </c>
      <c r="X2639" s="465">
        <v>165.3</v>
      </c>
      <c r="Y2639" s="465">
        <v>99.2</v>
      </c>
      <c r="AA2639" s="474">
        <v>143.75</v>
      </c>
      <c r="AB2639" s="474">
        <v>86.25</v>
      </c>
      <c r="AD2639" s="474">
        <v>125</v>
      </c>
      <c r="AE2639" s="474">
        <v>75</v>
      </c>
      <c r="AG2639" s="474">
        <v>114</v>
      </c>
      <c r="AH2639" s="474">
        <v>68.399999999999991</v>
      </c>
      <c r="AP2639" s="535"/>
    </row>
    <row r="2640" spans="1:42" ht="24" customHeight="1" outlineLevel="1" x14ac:dyDescent="0.25">
      <c r="A2640" s="493" t="s">
        <v>23154</v>
      </c>
      <c r="B2640" s="471" t="s">
        <v>4354</v>
      </c>
      <c r="C2640" s="469" t="s">
        <v>22616</v>
      </c>
      <c r="E2640" s="472" t="s">
        <v>24631</v>
      </c>
      <c r="F2640" s="469" t="s">
        <v>4456</v>
      </c>
      <c r="G2640" s="468">
        <v>0.35</v>
      </c>
      <c r="H2640" s="468">
        <v>0.17</v>
      </c>
      <c r="I2640" s="468">
        <v>7.0000000000000007E-2</v>
      </c>
      <c r="L2640" s="468">
        <v>0.5</v>
      </c>
      <c r="M2640" s="474">
        <f t="shared" si="140"/>
        <v>287.17</v>
      </c>
      <c r="N2640" s="474">
        <f t="shared" si="141"/>
        <v>172.30199999999999</v>
      </c>
      <c r="P2640" s="488">
        <v>0.6</v>
      </c>
      <c r="R2640" s="474">
        <v>231.95</v>
      </c>
      <c r="S2640" s="474">
        <v>139.13</v>
      </c>
      <c r="U2640" s="474">
        <v>231.95</v>
      </c>
      <c r="V2640" s="474">
        <v>139.13</v>
      </c>
      <c r="X2640" s="465">
        <v>220.9</v>
      </c>
      <c r="Y2640" s="465">
        <v>132.5</v>
      </c>
      <c r="AA2640" s="474">
        <v>192.05</v>
      </c>
      <c r="AB2640" s="474">
        <v>115.23</v>
      </c>
      <c r="AD2640" s="474">
        <v>167</v>
      </c>
      <c r="AE2640" s="474">
        <v>100.2</v>
      </c>
      <c r="AG2640" s="474">
        <v>152</v>
      </c>
      <c r="AH2640" s="474">
        <v>91.2</v>
      </c>
      <c r="AP2640" s="535"/>
    </row>
    <row r="2641" spans="1:42" ht="24" customHeight="1" outlineLevel="1" x14ac:dyDescent="0.25">
      <c r="A2641" s="493" t="s">
        <v>23154</v>
      </c>
      <c r="B2641" s="471" t="s">
        <v>4355</v>
      </c>
      <c r="C2641" s="469" t="s">
        <v>22616</v>
      </c>
      <c r="E2641" s="472" t="s">
        <v>24631</v>
      </c>
      <c r="F2641" s="469" t="s">
        <v>4456</v>
      </c>
      <c r="G2641" s="468">
        <v>0.5</v>
      </c>
      <c r="H2641" s="468">
        <v>0.25</v>
      </c>
      <c r="I2641" s="468">
        <v>7.0000000000000007E-2</v>
      </c>
      <c r="L2641" s="468">
        <v>0.65</v>
      </c>
      <c r="M2641" s="474">
        <f t="shared" si="140"/>
        <v>409.24</v>
      </c>
      <c r="N2641" s="474">
        <f t="shared" si="141"/>
        <v>245.54399999999998</v>
      </c>
      <c r="P2641" s="488">
        <v>0.6</v>
      </c>
      <c r="R2641" s="474">
        <v>330.54</v>
      </c>
      <c r="S2641" s="474">
        <v>198.35</v>
      </c>
      <c r="U2641" s="474">
        <v>330.54</v>
      </c>
      <c r="V2641" s="474">
        <v>198.35</v>
      </c>
      <c r="X2641" s="465">
        <v>314.8</v>
      </c>
      <c r="Y2641" s="465">
        <v>188.9</v>
      </c>
      <c r="AA2641" s="474">
        <v>273.7</v>
      </c>
      <c r="AB2641" s="474">
        <v>164.22</v>
      </c>
      <c r="AD2641" s="474">
        <v>238</v>
      </c>
      <c r="AE2641" s="474">
        <v>142.79999999999998</v>
      </c>
      <c r="AG2641" s="474">
        <v>216</v>
      </c>
      <c r="AH2641" s="474">
        <v>129.6</v>
      </c>
      <c r="AP2641" s="535"/>
    </row>
    <row r="2642" spans="1:42" ht="24" customHeight="1" outlineLevel="1" x14ac:dyDescent="0.25">
      <c r="A2642" s="493"/>
      <c r="B2642" s="471" t="s">
        <v>4483</v>
      </c>
      <c r="C2642" s="469" t="s">
        <v>4645</v>
      </c>
      <c r="E2642" s="472" t="s">
        <v>4514</v>
      </c>
      <c r="F2642" s="469" t="s">
        <v>4456</v>
      </c>
      <c r="G2642" s="468">
        <v>1.5</v>
      </c>
      <c r="H2642" s="468">
        <v>0.7</v>
      </c>
      <c r="I2642" s="468">
        <v>0.7</v>
      </c>
      <c r="L2642" s="468">
        <v>11.967000000000001</v>
      </c>
      <c r="M2642" s="474">
        <f t="shared" si="140"/>
        <v>2279.6799999999998</v>
      </c>
      <c r="N2642" s="474">
        <f t="shared" si="141"/>
        <v>1367.8079999999998</v>
      </c>
      <c r="P2642" s="488">
        <v>0.6</v>
      </c>
      <c r="R2642" s="474">
        <v>1841.28</v>
      </c>
      <c r="S2642" s="474">
        <v>1104.81</v>
      </c>
      <c r="U2642" s="474">
        <v>1841.28</v>
      </c>
      <c r="V2642" s="474">
        <v>1104.81</v>
      </c>
      <c r="X2642" s="465">
        <v>1753.6</v>
      </c>
      <c r="Y2642" s="465">
        <v>1052.2</v>
      </c>
      <c r="AA2642" s="474">
        <v>1524.9</v>
      </c>
      <c r="AB2642" s="474">
        <v>914.94</v>
      </c>
      <c r="AD2642" s="474">
        <v>1326</v>
      </c>
      <c r="AE2642" s="474">
        <v>795.6</v>
      </c>
      <c r="AG2642" s="474">
        <v>1205</v>
      </c>
      <c r="AH2642" s="474">
        <v>723</v>
      </c>
      <c r="AP2642" s="535"/>
    </row>
    <row r="2643" spans="1:42" ht="24" customHeight="1" outlineLevel="1" x14ac:dyDescent="0.25">
      <c r="A2643" s="493"/>
      <c r="B2643" s="471" t="s">
        <v>4486</v>
      </c>
      <c r="C2643" s="469" t="s">
        <v>4645</v>
      </c>
      <c r="E2643" s="472" t="s">
        <v>4515</v>
      </c>
      <c r="F2643" s="469" t="s">
        <v>4456</v>
      </c>
      <c r="G2643" s="468">
        <v>2.4</v>
      </c>
      <c r="H2643" s="468">
        <v>0.9</v>
      </c>
      <c r="I2643" s="468">
        <v>0.9</v>
      </c>
      <c r="L2643" s="468">
        <v>24.483000000000001</v>
      </c>
      <c r="M2643" s="474">
        <f t="shared" si="140"/>
        <v>3808.09</v>
      </c>
      <c r="N2643" s="474">
        <f t="shared" si="141"/>
        <v>2284.8539999999998</v>
      </c>
      <c r="P2643" s="488">
        <v>0.6</v>
      </c>
      <c r="R2643" s="474">
        <v>3075.77</v>
      </c>
      <c r="S2643" s="474">
        <v>1845.48</v>
      </c>
      <c r="U2643" s="474">
        <v>3075.77</v>
      </c>
      <c r="V2643" s="474">
        <v>1845.48</v>
      </c>
      <c r="X2643" s="465">
        <v>2929.3</v>
      </c>
      <c r="Y2643" s="465">
        <v>1757.6</v>
      </c>
      <c r="AA2643" s="474">
        <v>2547.25</v>
      </c>
      <c r="AB2643" s="474">
        <v>1528.35</v>
      </c>
      <c r="AD2643" s="474">
        <v>2215</v>
      </c>
      <c r="AE2643" s="474">
        <v>1329</v>
      </c>
      <c r="AG2643" s="474">
        <v>2014</v>
      </c>
      <c r="AH2643" s="474">
        <v>1208.3999999999999</v>
      </c>
      <c r="AP2643" s="535"/>
    </row>
    <row r="2644" spans="1:42" ht="24" customHeight="1" outlineLevel="1" x14ac:dyDescent="0.25">
      <c r="A2644" s="493"/>
      <c r="B2644" s="471" t="s">
        <v>4484</v>
      </c>
      <c r="C2644" s="469" t="s">
        <v>4645</v>
      </c>
      <c r="E2644" s="472" t="s">
        <v>4516</v>
      </c>
      <c r="F2644" s="469" t="s">
        <v>4456</v>
      </c>
      <c r="G2644" s="468">
        <v>3.6</v>
      </c>
      <c r="H2644" s="468">
        <v>1.2</v>
      </c>
      <c r="I2644" s="468">
        <v>1.2</v>
      </c>
      <c r="L2644" s="468">
        <v>56.332999999999998</v>
      </c>
      <c r="M2644" s="474">
        <f t="shared" si="140"/>
        <v>7102.16</v>
      </c>
      <c r="N2644" s="474">
        <f t="shared" si="141"/>
        <v>4261.2959999999994</v>
      </c>
      <c r="P2644" s="488">
        <v>0.6</v>
      </c>
      <c r="R2644" s="474">
        <v>5736.36</v>
      </c>
      <c r="S2644" s="474">
        <v>3441.8</v>
      </c>
      <c r="U2644" s="474">
        <v>5736.36</v>
      </c>
      <c r="V2644" s="474">
        <v>3441.8</v>
      </c>
      <c r="X2644" s="465">
        <v>5463.2</v>
      </c>
      <c r="Y2644" s="465">
        <v>3277.9</v>
      </c>
      <c r="AA2644" s="474">
        <v>4750.6499999999996</v>
      </c>
      <c r="AB2644" s="474">
        <v>2850.39</v>
      </c>
      <c r="AD2644" s="474">
        <v>4131</v>
      </c>
      <c r="AE2644" s="474">
        <v>2478.6</v>
      </c>
      <c r="AG2644" s="474">
        <v>3755</v>
      </c>
      <c r="AH2644" s="474">
        <v>2253</v>
      </c>
      <c r="AP2644" s="535"/>
    </row>
    <row r="2645" spans="1:42" ht="24" customHeight="1" outlineLevel="1" x14ac:dyDescent="0.25">
      <c r="A2645" s="493"/>
      <c r="B2645" s="471" t="s">
        <v>15228</v>
      </c>
      <c r="C2645" s="469" t="s">
        <v>4645</v>
      </c>
      <c r="E2645" s="472" t="s">
        <v>16830</v>
      </c>
      <c r="F2645" s="469" t="s">
        <v>4456</v>
      </c>
      <c r="G2645" s="468">
        <v>5.0999999999999996</v>
      </c>
      <c r="H2645" s="468">
        <v>1.5</v>
      </c>
      <c r="I2645" s="468">
        <v>1.5</v>
      </c>
      <c r="M2645" s="474">
        <f t="shared" si="140"/>
        <v>12316.72</v>
      </c>
      <c r="N2645" s="474">
        <f t="shared" si="141"/>
        <v>7390.0319999999992</v>
      </c>
      <c r="P2645" s="488">
        <v>0.6</v>
      </c>
      <c r="R2645" s="474">
        <v>9948.1200000000008</v>
      </c>
      <c r="S2645" s="474">
        <v>5968.83</v>
      </c>
      <c r="U2645" s="474">
        <v>9948.1200000000008</v>
      </c>
      <c r="V2645" s="474">
        <v>5968.83</v>
      </c>
      <c r="X2645" s="465">
        <v>9474.4</v>
      </c>
      <c r="Y2645" s="465">
        <v>5684.6</v>
      </c>
      <c r="AA2645" s="474">
        <v>8238.6</v>
      </c>
      <c r="AB2645" s="474">
        <v>4943.16</v>
      </c>
      <c r="AD2645" s="474">
        <v>7164</v>
      </c>
      <c r="AE2645" s="474">
        <v>4298.3999999999996</v>
      </c>
      <c r="AG2645" s="474">
        <v>6513</v>
      </c>
      <c r="AH2645" s="474">
        <v>3907.7999999999997</v>
      </c>
      <c r="AP2645" s="535"/>
    </row>
    <row r="2646" spans="1:42" ht="24" customHeight="1" outlineLevel="1" x14ac:dyDescent="0.25">
      <c r="A2646" s="493" t="s">
        <v>22509</v>
      </c>
      <c r="B2646" s="471" t="s">
        <v>24539</v>
      </c>
      <c r="C2646" s="469" t="s">
        <v>22616</v>
      </c>
      <c r="E2646" s="472" t="s">
        <v>22629</v>
      </c>
      <c r="F2646" s="469" t="s">
        <v>4456</v>
      </c>
      <c r="G2646" s="468">
        <v>1.5</v>
      </c>
      <c r="H2646" s="468">
        <v>0.7</v>
      </c>
      <c r="I2646" s="468">
        <v>0.7</v>
      </c>
      <c r="L2646" s="468">
        <v>11.97</v>
      </c>
      <c r="M2646" s="474">
        <f t="shared" si="140"/>
        <v>3077.75</v>
      </c>
      <c r="N2646" s="474">
        <f t="shared" si="141"/>
        <v>1846.6499999999999</v>
      </c>
      <c r="P2646" s="488">
        <v>0.6</v>
      </c>
      <c r="R2646" s="474">
        <v>2485.88</v>
      </c>
      <c r="S2646" s="474">
        <v>1491.53</v>
      </c>
      <c r="U2646" s="474">
        <v>2485.88</v>
      </c>
      <c r="V2646" s="474">
        <v>1491.53</v>
      </c>
      <c r="X2646" s="465">
        <v>2367.5</v>
      </c>
      <c r="Y2646" s="465">
        <v>1420.5</v>
      </c>
      <c r="AA2646" s="474"/>
      <c r="AB2646" s="474"/>
      <c r="AD2646" s="474"/>
      <c r="AE2646" s="474"/>
      <c r="AG2646" s="474"/>
      <c r="AH2646" s="474"/>
      <c r="AP2646" s="535"/>
    </row>
    <row r="2647" spans="1:42" ht="24" customHeight="1" outlineLevel="1" x14ac:dyDescent="0.25">
      <c r="A2647" s="493" t="s">
        <v>22509</v>
      </c>
      <c r="B2647" s="471" t="s">
        <v>24540</v>
      </c>
      <c r="C2647" s="469" t="s">
        <v>22616</v>
      </c>
      <c r="E2647" s="472" t="s">
        <v>22630</v>
      </c>
      <c r="F2647" s="469" t="s">
        <v>4456</v>
      </c>
      <c r="G2647" s="468">
        <v>2.4</v>
      </c>
      <c r="H2647" s="468">
        <v>0.9</v>
      </c>
      <c r="I2647" s="468">
        <v>0.9</v>
      </c>
      <c r="L2647" s="468">
        <v>24.48</v>
      </c>
      <c r="M2647" s="474">
        <f t="shared" si="140"/>
        <v>5140.9279999999999</v>
      </c>
      <c r="N2647" s="474">
        <f t="shared" si="141"/>
        <v>3084.5567999999998</v>
      </c>
      <c r="P2647" s="488">
        <v>0.6</v>
      </c>
      <c r="R2647" s="474">
        <v>4152.29</v>
      </c>
      <c r="S2647" s="474">
        <v>2491.4</v>
      </c>
      <c r="U2647" s="474">
        <v>4152.29</v>
      </c>
      <c r="V2647" s="474">
        <v>2491.4</v>
      </c>
      <c r="X2647" s="465">
        <v>3954.56</v>
      </c>
      <c r="Y2647" s="465">
        <v>2372.7600000000002</v>
      </c>
      <c r="AA2647" s="474"/>
      <c r="AB2647" s="474"/>
      <c r="AD2647" s="474"/>
      <c r="AE2647" s="474"/>
      <c r="AG2647" s="474"/>
      <c r="AH2647" s="474"/>
      <c r="AP2647" s="535"/>
    </row>
    <row r="2648" spans="1:42" ht="24" customHeight="1" outlineLevel="1" x14ac:dyDescent="0.25">
      <c r="A2648" s="493" t="s">
        <v>22509</v>
      </c>
      <c r="B2648" s="471" t="s">
        <v>24541</v>
      </c>
      <c r="C2648" s="469" t="s">
        <v>22616</v>
      </c>
      <c r="E2648" s="472" t="s">
        <v>22631</v>
      </c>
      <c r="F2648" s="469" t="s">
        <v>4456</v>
      </c>
      <c r="G2648" s="468">
        <v>3.6</v>
      </c>
      <c r="H2648" s="468">
        <v>1.2</v>
      </c>
      <c r="I2648" s="468">
        <v>1.2</v>
      </c>
      <c r="L2648" s="468">
        <v>56.33</v>
      </c>
      <c r="M2648" s="474">
        <f t="shared" si="140"/>
        <v>9587.9159999999993</v>
      </c>
      <c r="N2648" s="474">
        <f t="shared" si="141"/>
        <v>5752.7495999999992</v>
      </c>
      <c r="P2648" s="488">
        <v>0.6</v>
      </c>
      <c r="R2648" s="474">
        <v>7744.09</v>
      </c>
      <c r="S2648" s="474">
        <v>4646.43</v>
      </c>
      <c r="U2648" s="474">
        <v>7744.09</v>
      </c>
      <c r="V2648" s="474">
        <v>4646.43</v>
      </c>
      <c r="X2648" s="465">
        <v>7375.32</v>
      </c>
      <c r="Y2648" s="465">
        <v>4425.17</v>
      </c>
      <c r="AA2648" s="474"/>
      <c r="AB2648" s="474"/>
      <c r="AD2648" s="474"/>
      <c r="AE2648" s="474"/>
      <c r="AG2648" s="474"/>
      <c r="AH2648" s="474"/>
      <c r="AP2648" s="535"/>
    </row>
    <row r="2649" spans="1:42" ht="24" customHeight="1" outlineLevel="1" x14ac:dyDescent="0.25">
      <c r="A2649" s="493" t="s">
        <v>22509</v>
      </c>
      <c r="B2649" s="471" t="s">
        <v>24542</v>
      </c>
      <c r="C2649" s="469" t="s">
        <v>22616</v>
      </c>
      <c r="E2649" s="472" t="s">
        <v>22632</v>
      </c>
      <c r="F2649" s="469" t="s">
        <v>4456</v>
      </c>
      <c r="G2649" s="468">
        <v>5.0999999999999996</v>
      </c>
      <c r="H2649" s="468">
        <v>1.5</v>
      </c>
      <c r="I2649" s="468">
        <v>1.5</v>
      </c>
      <c r="M2649" s="474">
        <f t="shared" si="140"/>
        <v>16627.572</v>
      </c>
      <c r="N2649" s="474">
        <f t="shared" si="141"/>
        <v>9976.5432000000001</v>
      </c>
      <c r="P2649" s="488">
        <v>0.6</v>
      </c>
      <c r="R2649" s="474">
        <v>13429.96</v>
      </c>
      <c r="S2649" s="474">
        <v>8057.92</v>
      </c>
      <c r="U2649" s="474">
        <v>13429.96</v>
      </c>
      <c r="V2649" s="474">
        <v>8057.92</v>
      </c>
      <c r="X2649" s="465">
        <v>12790.44</v>
      </c>
      <c r="Y2649" s="465">
        <v>7674.21</v>
      </c>
      <c r="AA2649" s="474"/>
      <c r="AB2649" s="474"/>
      <c r="AD2649" s="474"/>
      <c r="AE2649" s="474"/>
      <c r="AG2649" s="474"/>
      <c r="AH2649" s="474"/>
      <c r="AP2649" s="535"/>
    </row>
    <row r="2650" spans="1:42" s="546" customFormat="1" ht="24" customHeight="1" outlineLevel="1" x14ac:dyDescent="0.25">
      <c r="A2650" s="543" t="s">
        <v>22509</v>
      </c>
      <c r="B2650" s="544" t="s">
        <v>24695</v>
      </c>
      <c r="C2650" s="545" t="s">
        <v>23757</v>
      </c>
      <c r="D2650" s="545"/>
      <c r="E2650" s="546" t="s">
        <v>24699</v>
      </c>
      <c r="F2650" s="545" t="s">
        <v>4456</v>
      </c>
      <c r="G2650" s="547">
        <v>1.5</v>
      </c>
      <c r="H2650" s="547">
        <v>0.7</v>
      </c>
      <c r="I2650" s="547">
        <v>0.7</v>
      </c>
      <c r="J2650" s="547"/>
      <c r="K2650" s="545"/>
      <c r="L2650" s="547">
        <v>11.97</v>
      </c>
      <c r="M2650" s="548">
        <f t="shared" si="140"/>
        <v>3077.75</v>
      </c>
      <c r="N2650" s="548">
        <f t="shared" si="141"/>
        <v>1846.6499999999999</v>
      </c>
      <c r="O2650" s="549"/>
      <c r="P2650" s="550">
        <v>0.6</v>
      </c>
      <c r="Q2650" s="549"/>
      <c r="R2650" s="548">
        <v>2485.88</v>
      </c>
      <c r="S2650" s="548">
        <v>1491.53</v>
      </c>
      <c r="T2650" s="549"/>
      <c r="U2650" s="548">
        <v>2485.88</v>
      </c>
      <c r="V2650" s="548">
        <v>1491.53</v>
      </c>
      <c r="W2650" s="549"/>
      <c r="X2650" s="551">
        <v>2367.5</v>
      </c>
      <c r="Y2650" s="551">
        <v>1420.5</v>
      </c>
      <c r="Z2650" s="549"/>
      <c r="AA2650" s="548"/>
      <c r="AB2650" s="548"/>
      <c r="AC2650" s="549"/>
      <c r="AD2650" s="548"/>
      <c r="AE2650" s="548"/>
      <c r="AF2650" s="552"/>
      <c r="AG2650" s="548"/>
      <c r="AH2650" s="548"/>
      <c r="AI2650" s="553"/>
      <c r="AJ2650" s="554"/>
      <c r="AK2650" s="554"/>
      <c r="AL2650" s="554"/>
      <c r="AM2650" s="554"/>
      <c r="AN2650" s="554"/>
      <c r="AO2650" s="554"/>
      <c r="AP2650" s="555"/>
    </row>
    <row r="2651" spans="1:42" s="546" customFormat="1" ht="24" customHeight="1" outlineLevel="1" x14ac:dyDescent="0.25">
      <c r="A2651" s="543" t="s">
        <v>22509</v>
      </c>
      <c r="B2651" s="544" t="s">
        <v>24696</v>
      </c>
      <c r="C2651" s="545" t="s">
        <v>23757</v>
      </c>
      <c r="D2651" s="545"/>
      <c r="E2651" s="546" t="s">
        <v>24700</v>
      </c>
      <c r="F2651" s="545" t="s">
        <v>4456</v>
      </c>
      <c r="G2651" s="547">
        <v>2.4</v>
      </c>
      <c r="H2651" s="547">
        <v>0.9</v>
      </c>
      <c r="I2651" s="547">
        <v>0.9</v>
      </c>
      <c r="J2651" s="547"/>
      <c r="K2651" s="545"/>
      <c r="L2651" s="547">
        <v>24.48</v>
      </c>
      <c r="M2651" s="548">
        <f t="shared" si="140"/>
        <v>5140.9279999999999</v>
      </c>
      <c r="N2651" s="548">
        <f t="shared" si="141"/>
        <v>3084.5567999999998</v>
      </c>
      <c r="O2651" s="549"/>
      <c r="P2651" s="550">
        <v>0.6</v>
      </c>
      <c r="Q2651" s="549"/>
      <c r="R2651" s="548">
        <v>4152.29</v>
      </c>
      <c r="S2651" s="548">
        <v>2491.4</v>
      </c>
      <c r="T2651" s="549"/>
      <c r="U2651" s="548">
        <v>4152.29</v>
      </c>
      <c r="V2651" s="548">
        <v>2491.4</v>
      </c>
      <c r="W2651" s="549"/>
      <c r="X2651" s="551">
        <v>3954.56</v>
      </c>
      <c r="Y2651" s="551">
        <v>2372.7600000000002</v>
      </c>
      <c r="Z2651" s="549"/>
      <c r="AA2651" s="548"/>
      <c r="AB2651" s="548"/>
      <c r="AC2651" s="549"/>
      <c r="AD2651" s="548"/>
      <c r="AE2651" s="548"/>
      <c r="AF2651" s="552"/>
      <c r="AG2651" s="548"/>
      <c r="AH2651" s="548"/>
      <c r="AI2651" s="553"/>
      <c r="AJ2651" s="554"/>
      <c r="AK2651" s="554"/>
      <c r="AL2651" s="554"/>
      <c r="AM2651" s="554"/>
      <c r="AN2651" s="554"/>
      <c r="AO2651" s="554"/>
      <c r="AP2651" s="555"/>
    </row>
    <row r="2652" spans="1:42" s="546" customFormat="1" ht="24" customHeight="1" outlineLevel="1" x14ac:dyDescent="0.25">
      <c r="A2652" s="543" t="s">
        <v>22509</v>
      </c>
      <c r="B2652" s="544" t="s">
        <v>24697</v>
      </c>
      <c r="C2652" s="545" t="s">
        <v>23757</v>
      </c>
      <c r="D2652" s="545"/>
      <c r="E2652" s="546" t="s">
        <v>24701</v>
      </c>
      <c r="F2652" s="545" t="s">
        <v>4456</v>
      </c>
      <c r="G2652" s="547">
        <v>3.6</v>
      </c>
      <c r="H2652" s="547">
        <v>1.2</v>
      </c>
      <c r="I2652" s="547">
        <v>1.2</v>
      </c>
      <c r="J2652" s="547"/>
      <c r="K2652" s="545"/>
      <c r="L2652" s="547">
        <v>56.33</v>
      </c>
      <c r="M2652" s="548">
        <f t="shared" si="140"/>
        <v>9587.9159999999993</v>
      </c>
      <c r="N2652" s="548">
        <f t="shared" si="141"/>
        <v>5752.7495999999992</v>
      </c>
      <c r="O2652" s="549"/>
      <c r="P2652" s="550">
        <v>0.6</v>
      </c>
      <c r="Q2652" s="549"/>
      <c r="R2652" s="548">
        <v>7744.09</v>
      </c>
      <c r="S2652" s="548">
        <v>4646.43</v>
      </c>
      <c r="T2652" s="549"/>
      <c r="U2652" s="548">
        <v>7744.09</v>
      </c>
      <c r="V2652" s="548">
        <v>4646.43</v>
      </c>
      <c r="W2652" s="549"/>
      <c r="X2652" s="551">
        <v>7375.32</v>
      </c>
      <c r="Y2652" s="551">
        <v>4425.17</v>
      </c>
      <c r="Z2652" s="549"/>
      <c r="AA2652" s="548"/>
      <c r="AB2652" s="548"/>
      <c r="AC2652" s="549"/>
      <c r="AD2652" s="548"/>
      <c r="AE2652" s="548"/>
      <c r="AF2652" s="552"/>
      <c r="AG2652" s="548"/>
      <c r="AH2652" s="548"/>
      <c r="AI2652" s="553"/>
      <c r="AJ2652" s="554"/>
      <c r="AK2652" s="554"/>
      <c r="AL2652" s="554"/>
      <c r="AM2652" s="554"/>
      <c r="AN2652" s="554"/>
      <c r="AO2652" s="554"/>
      <c r="AP2652" s="555"/>
    </row>
    <row r="2653" spans="1:42" s="546" customFormat="1" ht="24" customHeight="1" outlineLevel="1" x14ac:dyDescent="0.25">
      <c r="A2653" s="543" t="s">
        <v>22509</v>
      </c>
      <c r="B2653" s="544" t="s">
        <v>24698</v>
      </c>
      <c r="C2653" s="545" t="s">
        <v>23757</v>
      </c>
      <c r="D2653" s="545"/>
      <c r="E2653" s="546" t="s">
        <v>24702</v>
      </c>
      <c r="F2653" s="545" t="s">
        <v>4456</v>
      </c>
      <c r="G2653" s="547">
        <v>5.0999999999999996</v>
      </c>
      <c r="H2653" s="547">
        <v>1.5</v>
      </c>
      <c r="I2653" s="547">
        <v>1.5</v>
      </c>
      <c r="J2653" s="547"/>
      <c r="K2653" s="545"/>
      <c r="L2653" s="547"/>
      <c r="M2653" s="548">
        <f t="shared" si="140"/>
        <v>16627.572</v>
      </c>
      <c r="N2653" s="548">
        <f t="shared" si="141"/>
        <v>9976.5432000000001</v>
      </c>
      <c r="O2653" s="549"/>
      <c r="P2653" s="550">
        <v>0.6</v>
      </c>
      <c r="Q2653" s="549"/>
      <c r="R2653" s="548">
        <v>13429.96</v>
      </c>
      <c r="S2653" s="548">
        <v>8057.92</v>
      </c>
      <c r="T2653" s="549"/>
      <c r="U2653" s="548">
        <v>13429.96</v>
      </c>
      <c r="V2653" s="548">
        <v>8057.92</v>
      </c>
      <c r="W2653" s="549"/>
      <c r="X2653" s="551">
        <v>12790.44</v>
      </c>
      <c r="Y2653" s="551">
        <v>7674.21</v>
      </c>
      <c r="Z2653" s="549"/>
      <c r="AA2653" s="548"/>
      <c r="AB2653" s="548"/>
      <c r="AC2653" s="549"/>
      <c r="AD2653" s="548"/>
      <c r="AE2653" s="548"/>
      <c r="AF2653" s="552"/>
      <c r="AG2653" s="548"/>
      <c r="AH2653" s="548"/>
      <c r="AI2653" s="553"/>
      <c r="AJ2653" s="554"/>
      <c r="AK2653" s="554"/>
      <c r="AL2653" s="554"/>
      <c r="AM2653" s="554"/>
      <c r="AN2653" s="554"/>
      <c r="AO2653" s="554"/>
      <c r="AP2653" s="555"/>
    </row>
    <row r="2654" spans="1:42" ht="24" customHeight="1" outlineLevel="1" x14ac:dyDescent="0.25">
      <c r="A2654" s="493"/>
      <c r="B2654" s="471" t="s">
        <v>9114</v>
      </c>
      <c r="C2654" s="469" t="s">
        <v>4645</v>
      </c>
      <c r="E2654" s="472" t="s">
        <v>9115</v>
      </c>
      <c r="F2654" s="469" t="s">
        <v>4456</v>
      </c>
      <c r="G2654" s="468">
        <v>1.5</v>
      </c>
      <c r="H2654" s="468">
        <v>0.7</v>
      </c>
      <c r="I2654" s="468">
        <v>0.7</v>
      </c>
      <c r="L2654" s="468">
        <v>11.967000000000001</v>
      </c>
      <c r="M2654" s="474">
        <f t="shared" si="140"/>
        <v>2451.67</v>
      </c>
      <c r="N2654" s="474">
        <f t="shared" si="141"/>
        <v>1471.002</v>
      </c>
      <c r="P2654" s="488">
        <v>0.6</v>
      </c>
      <c r="R2654" s="474">
        <v>1980.2</v>
      </c>
      <c r="S2654" s="474">
        <v>1188.08</v>
      </c>
      <c r="U2654" s="474">
        <v>1980.2</v>
      </c>
      <c r="V2654" s="474">
        <v>1188.08</v>
      </c>
      <c r="X2654" s="465">
        <v>1885.9</v>
      </c>
      <c r="Y2654" s="465">
        <v>1131.5</v>
      </c>
      <c r="AA2654" s="474">
        <v>1639.9</v>
      </c>
      <c r="AB2654" s="474">
        <v>983.94</v>
      </c>
      <c r="AD2654" s="474">
        <v>1426</v>
      </c>
      <c r="AE2654" s="474">
        <v>855.6</v>
      </c>
      <c r="AG2654" s="474">
        <v>1296</v>
      </c>
      <c r="AH2654" s="474">
        <v>777.6</v>
      </c>
      <c r="AP2654" s="535"/>
    </row>
    <row r="2655" spans="1:42" ht="24" customHeight="1" outlineLevel="1" x14ac:dyDescent="0.25">
      <c r="A2655" s="493"/>
      <c r="B2655" s="471" t="s">
        <v>9116</v>
      </c>
      <c r="C2655" s="469" t="s">
        <v>4645</v>
      </c>
      <c r="E2655" s="472" t="s">
        <v>9117</v>
      </c>
      <c r="F2655" s="469" t="s">
        <v>4456</v>
      </c>
      <c r="G2655" s="468">
        <v>2.4</v>
      </c>
      <c r="H2655" s="468">
        <v>0.9</v>
      </c>
      <c r="I2655" s="468">
        <v>0.9</v>
      </c>
      <c r="L2655" s="468">
        <v>24.483000000000001</v>
      </c>
      <c r="M2655" s="474">
        <f t="shared" si="140"/>
        <v>4117.62</v>
      </c>
      <c r="N2655" s="474">
        <f t="shared" si="141"/>
        <v>2470.5719999999997</v>
      </c>
      <c r="P2655" s="488">
        <v>0.6</v>
      </c>
      <c r="R2655" s="474">
        <v>3325.77</v>
      </c>
      <c r="S2655" s="474">
        <v>1995.42</v>
      </c>
      <c r="U2655" s="474">
        <v>3325.77</v>
      </c>
      <c r="V2655" s="474">
        <v>1995.42</v>
      </c>
      <c r="X2655" s="465">
        <v>3167.4</v>
      </c>
      <c r="Y2655" s="465">
        <v>1900.4</v>
      </c>
      <c r="AA2655" s="474">
        <v>2754.25</v>
      </c>
      <c r="AB2655" s="474">
        <v>1652.55</v>
      </c>
      <c r="AD2655" s="474">
        <v>2395</v>
      </c>
      <c r="AE2655" s="474">
        <v>1437</v>
      </c>
      <c r="AG2655" s="474">
        <v>2177</v>
      </c>
      <c r="AH2655" s="474">
        <v>1306.2</v>
      </c>
      <c r="AP2655" s="535"/>
    </row>
    <row r="2656" spans="1:42" ht="24" customHeight="1" outlineLevel="1" x14ac:dyDescent="0.25">
      <c r="A2656" s="493"/>
      <c r="B2656" s="471" t="s">
        <v>9118</v>
      </c>
      <c r="C2656" s="469" t="s">
        <v>4645</v>
      </c>
      <c r="E2656" s="472" t="s">
        <v>9119</v>
      </c>
      <c r="F2656" s="469" t="s">
        <v>4456</v>
      </c>
      <c r="G2656" s="468">
        <v>3.6</v>
      </c>
      <c r="H2656" s="468">
        <v>1.2</v>
      </c>
      <c r="I2656" s="468">
        <v>1.2</v>
      </c>
      <c r="L2656" s="468">
        <v>56.332999999999998</v>
      </c>
      <c r="M2656" s="474">
        <f t="shared" si="140"/>
        <v>7822.62</v>
      </c>
      <c r="N2656" s="474">
        <f t="shared" si="141"/>
        <v>4693.5720000000001</v>
      </c>
      <c r="P2656" s="488">
        <v>0.6</v>
      </c>
      <c r="R2656" s="474">
        <v>6318.27</v>
      </c>
      <c r="S2656" s="474">
        <v>3790.92</v>
      </c>
      <c r="U2656" s="474">
        <v>6318.27</v>
      </c>
      <c r="V2656" s="474">
        <v>3790.92</v>
      </c>
      <c r="X2656" s="465">
        <v>6017.4</v>
      </c>
      <c r="Y2656" s="465">
        <v>3610.4</v>
      </c>
      <c r="AA2656" s="474">
        <v>5232.5</v>
      </c>
      <c r="AB2656" s="474">
        <v>3139.5</v>
      </c>
      <c r="AD2656" s="474">
        <v>4550</v>
      </c>
      <c r="AE2656" s="474">
        <v>2730</v>
      </c>
      <c r="AG2656" s="474">
        <v>4136</v>
      </c>
      <c r="AH2656" s="474">
        <v>2481.6</v>
      </c>
      <c r="AP2656" s="535"/>
    </row>
    <row r="2657" spans="1:42" ht="24" customHeight="1" outlineLevel="1" x14ac:dyDescent="0.25">
      <c r="A2657" s="493"/>
      <c r="B2657" s="471" t="s">
        <v>15229</v>
      </c>
      <c r="C2657" s="469" t="s">
        <v>4645</v>
      </c>
      <c r="E2657" s="472" t="s">
        <v>9119</v>
      </c>
      <c r="F2657" s="469" t="s">
        <v>4456</v>
      </c>
      <c r="G2657" s="468">
        <v>5.0999999999999996</v>
      </c>
      <c r="H2657" s="468">
        <v>1.5</v>
      </c>
      <c r="I2657" s="468">
        <v>1.5</v>
      </c>
      <c r="M2657" s="474">
        <f t="shared" si="140"/>
        <v>13604.37</v>
      </c>
      <c r="N2657" s="474">
        <f t="shared" si="141"/>
        <v>8162.6220000000003</v>
      </c>
      <c r="P2657" s="488">
        <v>0.6</v>
      </c>
      <c r="R2657" s="474">
        <v>10988.15</v>
      </c>
      <c r="S2657" s="474">
        <v>6592.95</v>
      </c>
      <c r="U2657" s="474">
        <v>10988.15</v>
      </c>
      <c r="V2657" s="474">
        <v>6592.95</v>
      </c>
      <c r="X2657" s="465">
        <v>10464.9</v>
      </c>
      <c r="Y2657" s="465">
        <v>6279</v>
      </c>
      <c r="AA2657" s="474">
        <v>9099.9500000000007</v>
      </c>
      <c r="AB2657" s="474">
        <v>5459.97</v>
      </c>
      <c r="AD2657" s="474">
        <v>7913</v>
      </c>
      <c r="AE2657" s="474">
        <v>4747.8</v>
      </c>
      <c r="AG2657" s="474">
        <v>7194</v>
      </c>
      <c r="AH2657" s="474">
        <v>4316.3999999999996</v>
      </c>
      <c r="AP2657" s="535"/>
    </row>
    <row r="2658" spans="1:42" ht="24" customHeight="1" outlineLevel="1" x14ac:dyDescent="0.25">
      <c r="A2658" s="493" t="s">
        <v>23154</v>
      </c>
      <c r="B2658" s="471" t="s">
        <v>24543</v>
      </c>
      <c r="C2658" s="469" t="s">
        <v>23756</v>
      </c>
      <c r="E2658" s="472" t="s">
        <v>23838</v>
      </c>
      <c r="F2658" s="469" t="s">
        <v>4456</v>
      </c>
      <c r="G2658" s="468">
        <v>1.5</v>
      </c>
      <c r="H2658" s="468">
        <v>0.7</v>
      </c>
      <c r="I2658" s="468">
        <v>0.7</v>
      </c>
      <c r="L2658" s="468">
        <v>11.967000000000001</v>
      </c>
      <c r="M2658" s="474">
        <f t="shared" si="140"/>
        <v>2451.67</v>
      </c>
      <c r="N2658" s="474">
        <f t="shared" si="141"/>
        <v>1471.002</v>
      </c>
      <c r="P2658" s="488">
        <v>0.6</v>
      </c>
      <c r="R2658" s="474">
        <v>1980.2</v>
      </c>
      <c r="S2658" s="474">
        <v>1188.08</v>
      </c>
      <c r="U2658" s="474">
        <v>1980.2</v>
      </c>
      <c r="V2658" s="474">
        <v>1188.08</v>
      </c>
      <c r="X2658" s="465">
        <v>1885.9</v>
      </c>
      <c r="Y2658" s="465">
        <v>1131.5</v>
      </c>
      <c r="AA2658" s="474">
        <v>1639.9</v>
      </c>
      <c r="AB2658" s="474">
        <v>983.94</v>
      </c>
      <c r="AD2658" s="474">
        <v>1426</v>
      </c>
      <c r="AE2658" s="474">
        <v>855.6</v>
      </c>
      <c r="AG2658" s="474">
        <v>1296</v>
      </c>
      <c r="AH2658" s="474">
        <v>777.6</v>
      </c>
      <c r="AP2658" s="535"/>
    </row>
    <row r="2659" spans="1:42" ht="24" customHeight="1" outlineLevel="1" x14ac:dyDescent="0.25">
      <c r="A2659" s="493" t="s">
        <v>23154</v>
      </c>
      <c r="B2659" s="471" t="s">
        <v>24544</v>
      </c>
      <c r="C2659" s="469" t="s">
        <v>23756</v>
      </c>
      <c r="E2659" s="472" t="s">
        <v>23839</v>
      </c>
      <c r="F2659" s="469" t="s">
        <v>4456</v>
      </c>
      <c r="G2659" s="468">
        <v>2.4</v>
      </c>
      <c r="H2659" s="468">
        <v>0.9</v>
      </c>
      <c r="I2659" s="468">
        <v>0.9</v>
      </c>
      <c r="L2659" s="468">
        <v>24.483000000000001</v>
      </c>
      <c r="M2659" s="474">
        <f t="shared" si="140"/>
        <v>4117.62</v>
      </c>
      <c r="N2659" s="474">
        <f t="shared" si="141"/>
        <v>2470.5719999999997</v>
      </c>
      <c r="P2659" s="488">
        <v>0.6</v>
      </c>
      <c r="R2659" s="474">
        <v>3325.77</v>
      </c>
      <c r="S2659" s="474">
        <v>1995.42</v>
      </c>
      <c r="U2659" s="474">
        <v>3325.77</v>
      </c>
      <c r="V2659" s="474">
        <v>1995.42</v>
      </c>
      <c r="X2659" s="465">
        <v>3167.4</v>
      </c>
      <c r="Y2659" s="465">
        <v>1900.4</v>
      </c>
      <c r="AA2659" s="474">
        <v>2754.25</v>
      </c>
      <c r="AB2659" s="474">
        <v>1652.55</v>
      </c>
      <c r="AD2659" s="474">
        <v>2395</v>
      </c>
      <c r="AE2659" s="474">
        <v>1437</v>
      </c>
      <c r="AG2659" s="474">
        <v>2177</v>
      </c>
      <c r="AH2659" s="474">
        <v>1306.2</v>
      </c>
      <c r="AP2659" s="535"/>
    </row>
    <row r="2660" spans="1:42" ht="24" customHeight="1" outlineLevel="1" x14ac:dyDescent="0.25">
      <c r="A2660" s="493" t="s">
        <v>23154</v>
      </c>
      <c r="B2660" s="471" t="s">
        <v>24545</v>
      </c>
      <c r="C2660" s="469" t="s">
        <v>23756</v>
      </c>
      <c r="E2660" s="472" t="s">
        <v>23840</v>
      </c>
      <c r="F2660" s="469" t="s">
        <v>4456</v>
      </c>
      <c r="G2660" s="468">
        <v>3.6</v>
      </c>
      <c r="H2660" s="468">
        <v>1.2</v>
      </c>
      <c r="I2660" s="468">
        <v>1.2</v>
      </c>
      <c r="L2660" s="468">
        <v>56.332999999999998</v>
      </c>
      <c r="M2660" s="474">
        <f t="shared" si="140"/>
        <v>7822.62</v>
      </c>
      <c r="N2660" s="474">
        <f t="shared" si="141"/>
        <v>4693.5720000000001</v>
      </c>
      <c r="P2660" s="488">
        <v>0.6</v>
      </c>
      <c r="R2660" s="474">
        <v>6318.27</v>
      </c>
      <c r="S2660" s="474">
        <v>3790.92</v>
      </c>
      <c r="U2660" s="474">
        <v>6318.27</v>
      </c>
      <c r="V2660" s="474">
        <v>3790.92</v>
      </c>
      <c r="X2660" s="465">
        <v>6017.4</v>
      </c>
      <c r="Y2660" s="465">
        <v>3610.4</v>
      </c>
      <c r="AA2660" s="474">
        <v>5232.5</v>
      </c>
      <c r="AB2660" s="474">
        <v>3139.5</v>
      </c>
      <c r="AD2660" s="474">
        <v>4550</v>
      </c>
      <c r="AE2660" s="474">
        <v>2730</v>
      </c>
      <c r="AG2660" s="474">
        <v>4136</v>
      </c>
      <c r="AH2660" s="474">
        <v>2481.6</v>
      </c>
      <c r="AP2660" s="535"/>
    </row>
    <row r="2661" spans="1:42" ht="24" customHeight="1" outlineLevel="1" x14ac:dyDescent="0.25">
      <c r="A2661" s="493" t="s">
        <v>23154</v>
      </c>
      <c r="B2661" s="471" t="s">
        <v>24546</v>
      </c>
      <c r="C2661" s="469" t="s">
        <v>23756</v>
      </c>
      <c r="E2661" s="472" t="s">
        <v>23840</v>
      </c>
      <c r="F2661" s="469" t="s">
        <v>4456</v>
      </c>
      <c r="G2661" s="468">
        <v>5.0999999999999996</v>
      </c>
      <c r="H2661" s="468">
        <v>1.5</v>
      </c>
      <c r="I2661" s="468">
        <v>1.5</v>
      </c>
      <c r="M2661" s="474">
        <f t="shared" si="140"/>
        <v>13604.37</v>
      </c>
      <c r="N2661" s="474">
        <f t="shared" si="141"/>
        <v>8162.6220000000003</v>
      </c>
      <c r="P2661" s="488">
        <v>0.6</v>
      </c>
      <c r="R2661" s="474">
        <v>10988.15</v>
      </c>
      <c r="S2661" s="474">
        <v>6592.95</v>
      </c>
      <c r="U2661" s="474">
        <v>10988.15</v>
      </c>
      <c r="V2661" s="474">
        <v>6592.95</v>
      </c>
      <c r="X2661" s="465">
        <v>10464.9</v>
      </c>
      <c r="Y2661" s="465">
        <v>6279</v>
      </c>
      <c r="AA2661" s="474">
        <v>9099.9500000000007</v>
      </c>
      <c r="AB2661" s="474">
        <v>5459.97</v>
      </c>
      <c r="AD2661" s="474">
        <v>7913</v>
      </c>
      <c r="AE2661" s="474">
        <v>4747.8</v>
      </c>
      <c r="AG2661" s="474">
        <v>7194</v>
      </c>
      <c r="AH2661" s="474">
        <v>4316.3999999999996</v>
      </c>
      <c r="AP2661" s="535"/>
    </row>
    <row r="2662" spans="1:42" ht="24" customHeight="1" outlineLevel="1" x14ac:dyDescent="0.25">
      <c r="A2662" s="493"/>
      <c r="B2662" s="471" t="s">
        <v>9120</v>
      </c>
      <c r="C2662" s="469" t="s">
        <v>4645</v>
      </c>
      <c r="E2662" s="472" t="s">
        <v>9121</v>
      </c>
      <c r="F2662" s="469" t="s">
        <v>4456</v>
      </c>
      <c r="G2662" s="468">
        <v>1.5</v>
      </c>
      <c r="H2662" s="468">
        <v>0.7</v>
      </c>
      <c r="I2662" s="468">
        <v>0.7</v>
      </c>
      <c r="L2662" s="468">
        <v>11.967000000000001</v>
      </c>
      <c r="M2662" s="474">
        <f t="shared" si="140"/>
        <v>2451.67</v>
      </c>
      <c r="N2662" s="474">
        <f t="shared" si="141"/>
        <v>1471.002</v>
      </c>
      <c r="P2662" s="488">
        <v>0.6</v>
      </c>
      <c r="R2662" s="474">
        <v>1980.2</v>
      </c>
      <c r="S2662" s="474">
        <v>1188.08</v>
      </c>
      <c r="U2662" s="474">
        <v>1980.2</v>
      </c>
      <c r="V2662" s="474">
        <v>1188.08</v>
      </c>
      <c r="X2662" s="465">
        <v>1885.9</v>
      </c>
      <c r="Y2662" s="465">
        <v>1131.5</v>
      </c>
      <c r="AA2662" s="474">
        <v>1639.9</v>
      </c>
      <c r="AB2662" s="474">
        <v>983.94</v>
      </c>
      <c r="AD2662" s="474">
        <v>1426</v>
      </c>
      <c r="AE2662" s="474">
        <v>855.6</v>
      </c>
      <c r="AG2662" s="474">
        <v>1296</v>
      </c>
      <c r="AH2662" s="474">
        <v>777.6</v>
      </c>
      <c r="AP2662" s="535"/>
    </row>
    <row r="2663" spans="1:42" ht="24" customHeight="1" outlineLevel="1" x14ac:dyDescent="0.25">
      <c r="A2663" s="493"/>
      <c r="B2663" s="471" t="s">
        <v>9122</v>
      </c>
      <c r="C2663" s="469" t="s">
        <v>4645</v>
      </c>
      <c r="E2663" s="472" t="s">
        <v>9123</v>
      </c>
      <c r="F2663" s="469" t="s">
        <v>4456</v>
      </c>
      <c r="G2663" s="468">
        <v>2.4</v>
      </c>
      <c r="H2663" s="468">
        <v>0.9</v>
      </c>
      <c r="I2663" s="468">
        <v>0.9</v>
      </c>
      <c r="L2663" s="468">
        <v>24.483000000000001</v>
      </c>
      <c r="M2663" s="474">
        <f t="shared" si="140"/>
        <v>4117.62</v>
      </c>
      <c r="N2663" s="474">
        <f t="shared" si="141"/>
        <v>2470.5719999999997</v>
      </c>
      <c r="P2663" s="488">
        <v>0.6</v>
      </c>
      <c r="R2663" s="474">
        <v>3325.77</v>
      </c>
      <c r="S2663" s="474">
        <v>1995.42</v>
      </c>
      <c r="U2663" s="474">
        <v>3325.77</v>
      </c>
      <c r="V2663" s="474">
        <v>1995.42</v>
      </c>
      <c r="X2663" s="465">
        <v>3167.4</v>
      </c>
      <c r="Y2663" s="465">
        <v>1900.4</v>
      </c>
      <c r="AA2663" s="474">
        <v>2754.25</v>
      </c>
      <c r="AB2663" s="474">
        <v>1652.55</v>
      </c>
      <c r="AD2663" s="474">
        <v>2395</v>
      </c>
      <c r="AE2663" s="474">
        <v>1437</v>
      </c>
      <c r="AG2663" s="474">
        <v>2177</v>
      </c>
      <c r="AH2663" s="474">
        <v>1306.2</v>
      </c>
      <c r="AP2663" s="535"/>
    </row>
    <row r="2664" spans="1:42" ht="24" customHeight="1" outlineLevel="1" x14ac:dyDescent="0.25">
      <c r="A2664" s="493"/>
      <c r="B2664" s="471" t="s">
        <v>9124</v>
      </c>
      <c r="C2664" s="469" t="s">
        <v>4645</v>
      </c>
      <c r="E2664" s="472" t="s">
        <v>9125</v>
      </c>
      <c r="F2664" s="469" t="s">
        <v>4456</v>
      </c>
      <c r="G2664" s="468">
        <v>3.6</v>
      </c>
      <c r="H2664" s="468">
        <v>1.2</v>
      </c>
      <c r="I2664" s="468">
        <v>1.2</v>
      </c>
      <c r="L2664" s="468">
        <v>56.332999999999998</v>
      </c>
      <c r="M2664" s="474">
        <f t="shared" si="140"/>
        <v>7822.62</v>
      </c>
      <c r="N2664" s="474">
        <f t="shared" si="141"/>
        <v>4693.5720000000001</v>
      </c>
      <c r="P2664" s="488">
        <v>0.6</v>
      </c>
      <c r="R2664" s="474">
        <v>6318.27</v>
      </c>
      <c r="S2664" s="474">
        <v>3790.92</v>
      </c>
      <c r="U2664" s="474">
        <v>6318.27</v>
      </c>
      <c r="V2664" s="474">
        <v>3790.92</v>
      </c>
      <c r="X2664" s="465">
        <v>6017.4</v>
      </c>
      <c r="Y2664" s="465">
        <v>3610.4</v>
      </c>
      <c r="AA2664" s="474">
        <v>5232.5</v>
      </c>
      <c r="AB2664" s="474">
        <v>3139.5</v>
      </c>
      <c r="AD2664" s="474">
        <v>4550</v>
      </c>
      <c r="AE2664" s="474">
        <v>2730</v>
      </c>
      <c r="AG2664" s="474">
        <v>4136</v>
      </c>
      <c r="AH2664" s="474">
        <v>2481.6</v>
      </c>
      <c r="AP2664" s="535"/>
    </row>
    <row r="2665" spans="1:42" ht="24" customHeight="1" outlineLevel="1" x14ac:dyDescent="0.25">
      <c r="A2665" s="493"/>
      <c r="B2665" s="471" t="s">
        <v>15230</v>
      </c>
      <c r="C2665" s="469" t="s">
        <v>4645</v>
      </c>
      <c r="E2665" s="472" t="s">
        <v>9125</v>
      </c>
      <c r="F2665" s="469" t="s">
        <v>4456</v>
      </c>
      <c r="G2665" s="468">
        <v>5.0999999999999996</v>
      </c>
      <c r="H2665" s="468">
        <v>1.5</v>
      </c>
      <c r="I2665" s="468">
        <v>1.5</v>
      </c>
      <c r="M2665" s="474">
        <f t="shared" si="140"/>
        <v>13604.37</v>
      </c>
      <c r="N2665" s="474">
        <f t="shared" si="141"/>
        <v>8162.6220000000003</v>
      </c>
      <c r="P2665" s="488">
        <v>0.6</v>
      </c>
      <c r="R2665" s="474">
        <v>10988.15</v>
      </c>
      <c r="S2665" s="474">
        <v>6592.95</v>
      </c>
      <c r="U2665" s="474">
        <v>10988.15</v>
      </c>
      <c r="V2665" s="474">
        <v>6592.95</v>
      </c>
      <c r="X2665" s="465">
        <v>10464.9</v>
      </c>
      <c r="Y2665" s="465">
        <v>6279</v>
      </c>
      <c r="AA2665" s="474">
        <v>9099.9500000000007</v>
      </c>
      <c r="AB2665" s="474">
        <v>5459.97</v>
      </c>
      <c r="AD2665" s="474">
        <v>7913</v>
      </c>
      <c r="AE2665" s="474">
        <v>4747.8</v>
      </c>
      <c r="AG2665" s="474">
        <v>7194</v>
      </c>
      <c r="AH2665" s="474">
        <v>4316.3999999999996</v>
      </c>
      <c r="AP2665" s="535"/>
    </row>
    <row r="2666" spans="1:42" ht="24" customHeight="1" outlineLevel="1" x14ac:dyDescent="0.25">
      <c r="A2666" s="493" t="s">
        <v>13883</v>
      </c>
      <c r="B2666" s="471" t="s">
        <v>16744</v>
      </c>
      <c r="C2666" s="469" t="s">
        <v>23841</v>
      </c>
      <c r="E2666" s="472" t="s">
        <v>16747</v>
      </c>
      <c r="F2666" s="469" t="s">
        <v>4456</v>
      </c>
      <c r="G2666" s="468">
        <v>1.5</v>
      </c>
      <c r="H2666" s="468">
        <v>0.7</v>
      </c>
      <c r="I2666" s="468">
        <v>0.7</v>
      </c>
      <c r="M2666" s="474">
        <f t="shared" si="140"/>
        <v>3077.4900000000002</v>
      </c>
      <c r="N2666" s="474">
        <f t="shared" si="141"/>
        <v>1846.4940000000001</v>
      </c>
      <c r="P2666" s="488">
        <v>0.6</v>
      </c>
      <c r="R2666" s="474">
        <v>2485.67</v>
      </c>
      <c r="S2666" s="474">
        <v>1491.42</v>
      </c>
      <c r="U2666" s="474">
        <v>2485.67</v>
      </c>
      <c r="V2666" s="474">
        <v>1491.42</v>
      </c>
      <c r="X2666" s="465">
        <v>2367.3000000000002</v>
      </c>
      <c r="Y2666" s="465">
        <v>1420.4</v>
      </c>
      <c r="AA2666" s="474">
        <v>2058.5</v>
      </c>
      <c r="AB2666" s="474">
        <v>1235.0999999999999</v>
      </c>
      <c r="AD2666" s="474">
        <v>1790</v>
      </c>
      <c r="AE2666" s="474">
        <v>1074</v>
      </c>
      <c r="AG2666" s="474">
        <v>1361</v>
      </c>
      <c r="AH2666" s="474">
        <v>816.6</v>
      </c>
      <c r="AP2666" s="535"/>
    </row>
    <row r="2667" spans="1:42" ht="24" customHeight="1" outlineLevel="1" x14ac:dyDescent="0.25">
      <c r="A2667" s="493" t="s">
        <v>13883</v>
      </c>
      <c r="B2667" s="471" t="s">
        <v>16631</v>
      </c>
      <c r="C2667" s="469" t="s">
        <v>23841</v>
      </c>
      <c r="E2667" s="472" t="s">
        <v>16748</v>
      </c>
      <c r="F2667" s="469" t="s">
        <v>4456</v>
      </c>
      <c r="G2667" s="468">
        <v>2.4</v>
      </c>
      <c r="H2667" s="468">
        <v>0.9</v>
      </c>
      <c r="I2667" s="468">
        <v>0.9</v>
      </c>
      <c r="M2667" s="474">
        <f t="shared" si="140"/>
        <v>5140.59</v>
      </c>
      <c r="N2667" s="474">
        <f t="shared" si="141"/>
        <v>3084.3539999999998</v>
      </c>
      <c r="P2667" s="488">
        <v>0.6</v>
      </c>
      <c r="R2667" s="474">
        <v>4152.0200000000004</v>
      </c>
      <c r="S2667" s="474">
        <v>2491.23</v>
      </c>
      <c r="U2667" s="474">
        <v>4152.0200000000004</v>
      </c>
      <c r="V2667" s="474">
        <v>2491.23</v>
      </c>
      <c r="X2667" s="465">
        <v>3954.3</v>
      </c>
      <c r="Y2667" s="465">
        <v>2372.6</v>
      </c>
      <c r="AA2667" s="474">
        <v>3438.5</v>
      </c>
      <c r="AB2667" s="474">
        <v>2063.1</v>
      </c>
      <c r="AD2667" s="474">
        <v>2990</v>
      </c>
      <c r="AE2667" s="474">
        <v>1794</v>
      </c>
      <c r="AG2667" s="474">
        <v>2287</v>
      </c>
      <c r="AH2667" s="474">
        <v>1372.2</v>
      </c>
      <c r="AP2667" s="535"/>
    </row>
    <row r="2668" spans="1:42" ht="24" customHeight="1" outlineLevel="1" x14ac:dyDescent="0.25">
      <c r="A2668" s="493" t="s">
        <v>13883</v>
      </c>
      <c r="B2668" s="471" t="s">
        <v>16632</v>
      </c>
      <c r="C2668" s="469" t="s">
        <v>23841</v>
      </c>
      <c r="E2668" s="472" t="s">
        <v>16749</v>
      </c>
      <c r="F2668" s="469" t="s">
        <v>4456</v>
      </c>
      <c r="G2668" s="468">
        <v>3.6</v>
      </c>
      <c r="H2668" s="468">
        <v>1.2</v>
      </c>
      <c r="I2668" s="468">
        <v>1.2</v>
      </c>
      <c r="M2668" s="474">
        <f t="shared" si="140"/>
        <v>9586.59</v>
      </c>
      <c r="N2668" s="474">
        <f t="shared" si="141"/>
        <v>5751.9539999999997</v>
      </c>
      <c r="P2668" s="488">
        <v>0.6</v>
      </c>
      <c r="R2668" s="474">
        <v>7743.02</v>
      </c>
      <c r="S2668" s="474">
        <v>4645.83</v>
      </c>
      <c r="U2668" s="474">
        <v>7743.02</v>
      </c>
      <c r="V2668" s="474">
        <v>4645.83</v>
      </c>
      <c r="X2668" s="465">
        <v>7374.3</v>
      </c>
      <c r="Y2668" s="465">
        <v>4424.6000000000004</v>
      </c>
      <c r="AA2668" s="474">
        <v>6412.4</v>
      </c>
      <c r="AB2668" s="474">
        <v>3847.44</v>
      </c>
      <c r="AD2668" s="474">
        <v>5576</v>
      </c>
      <c r="AE2668" s="474">
        <v>3345.6</v>
      </c>
      <c r="AG2668" s="474">
        <v>4343</v>
      </c>
      <c r="AH2668" s="474">
        <v>2605.7999999999997</v>
      </c>
      <c r="AP2668" s="535"/>
    </row>
    <row r="2669" spans="1:42" ht="24" customHeight="1" outlineLevel="1" x14ac:dyDescent="0.25">
      <c r="A2669" s="493" t="s">
        <v>13883</v>
      </c>
      <c r="B2669" s="471" t="s">
        <v>16745</v>
      </c>
      <c r="C2669" s="469" t="s">
        <v>23841</v>
      </c>
      <c r="E2669" s="472" t="s">
        <v>16750</v>
      </c>
      <c r="F2669" s="469" t="s">
        <v>4456</v>
      </c>
      <c r="G2669" s="468">
        <v>5.0999999999999996</v>
      </c>
      <c r="H2669" s="468">
        <v>1.5</v>
      </c>
      <c r="I2669" s="468">
        <v>1.5</v>
      </c>
      <c r="M2669" s="474">
        <f t="shared" si="140"/>
        <v>16627.52</v>
      </c>
      <c r="N2669" s="474">
        <f t="shared" si="141"/>
        <v>9976.5120000000006</v>
      </c>
      <c r="P2669" s="488">
        <v>0.6</v>
      </c>
      <c r="R2669" s="474">
        <v>13429.92</v>
      </c>
      <c r="S2669" s="474">
        <v>8058.02</v>
      </c>
      <c r="U2669" s="474">
        <v>13429.92</v>
      </c>
      <c r="V2669" s="474">
        <v>8058.02</v>
      </c>
      <c r="X2669" s="465">
        <v>12790.4</v>
      </c>
      <c r="Y2669" s="465">
        <v>7674.3</v>
      </c>
      <c r="AA2669" s="474">
        <v>11122.11</v>
      </c>
      <c r="AB2669" s="474">
        <v>6673.27</v>
      </c>
      <c r="AD2669" s="474">
        <v>9671.4</v>
      </c>
      <c r="AE2669" s="474">
        <v>5802.8399999999992</v>
      </c>
      <c r="AG2669" s="474">
        <v>7554</v>
      </c>
      <c r="AH2669" s="474">
        <v>4532.3999999999996</v>
      </c>
      <c r="AP2669" s="535"/>
    </row>
    <row r="2670" spans="1:42" ht="24" customHeight="1" outlineLevel="1" x14ac:dyDescent="0.25">
      <c r="A2670" s="493"/>
      <c r="B2670" s="471" t="s">
        <v>4744</v>
      </c>
      <c r="C2670" s="469" t="s">
        <v>1424</v>
      </c>
      <c r="E2670" s="472" t="s">
        <v>23851</v>
      </c>
      <c r="F2670" s="469" t="s">
        <v>4456</v>
      </c>
      <c r="G2670" s="468">
        <v>3</v>
      </c>
      <c r="H2670" s="468">
        <v>4</v>
      </c>
      <c r="I2670" s="468">
        <v>5.6</v>
      </c>
      <c r="M2670" s="474">
        <f t="shared" si="140"/>
        <v>85457.06</v>
      </c>
      <c r="N2670" s="474">
        <f t="shared" si="141"/>
        <v>47001.383000000002</v>
      </c>
      <c r="P2670" s="488">
        <v>0.55000000000000004</v>
      </c>
      <c r="R2670" s="474">
        <v>69023.009999999995</v>
      </c>
      <c r="S2670" s="474">
        <v>34511.51</v>
      </c>
      <c r="U2670" s="474">
        <v>69023.009999999995</v>
      </c>
      <c r="V2670" s="474">
        <v>34511.51</v>
      </c>
      <c r="X2670" s="465">
        <v>65736.2</v>
      </c>
      <c r="Y2670" s="465">
        <v>32868.1</v>
      </c>
      <c r="AA2670" s="474">
        <v>57161.9</v>
      </c>
      <c r="AB2670" s="474">
        <v>28580.95</v>
      </c>
      <c r="AD2670" s="474">
        <v>49706</v>
      </c>
      <c r="AE2670" s="474">
        <v>24853</v>
      </c>
      <c r="AF2670" s="514" t="s">
        <v>24265</v>
      </c>
      <c r="AG2670" s="474">
        <v>45187</v>
      </c>
      <c r="AH2670" s="474">
        <v>22593.5</v>
      </c>
      <c r="AP2670" s="535"/>
    </row>
    <row r="2671" spans="1:42" ht="24" customHeight="1" outlineLevel="1" x14ac:dyDescent="0.25">
      <c r="A2671" s="493" t="s">
        <v>23154</v>
      </c>
      <c r="B2671" s="471" t="s">
        <v>23842</v>
      </c>
      <c r="C2671" s="469" t="s">
        <v>22616</v>
      </c>
      <c r="E2671" s="472" t="s">
        <v>24278</v>
      </c>
      <c r="F2671" s="469" t="s">
        <v>4456</v>
      </c>
      <c r="G2671" s="468">
        <v>3</v>
      </c>
      <c r="H2671" s="468">
        <v>4</v>
      </c>
      <c r="I2671" s="468">
        <v>5.6</v>
      </c>
      <c r="M2671" s="474">
        <f t="shared" si="140"/>
        <v>85457.06</v>
      </c>
      <c r="N2671" s="474">
        <f t="shared" si="141"/>
        <v>47001.383000000002</v>
      </c>
      <c r="P2671" s="488">
        <v>0.55000000000000004</v>
      </c>
      <c r="R2671" s="474">
        <v>69023.009999999995</v>
      </c>
      <c r="S2671" s="474">
        <v>34511.51</v>
      </c>
      <c r="U2671" s="474">
        <v>69023.009999999995</v>
      </c>
      <c r="V2671" s="474">
        <v>34511.51</v>
      </c>
      <c r="X2671" s="465">
        <v>65736.2</v>
      </c>
      <c r="Y2671" s="465">
        <v>32868.1</v>
      </c>
      <c r="AA2671" s="474">
        <v>57161.9</v>
      </c>
      <c r="AB2671" s="474">
        <v>28580.95</v>
      </c>
      <c r="AD2671" s="474">
        <v>49706</v>
      </c>
      <c r="AE2671" s="474">
        <v>24853</v>
      </c>
      <c r="AF2671" s="514" t="s">
        <v>24265</v>
      </c>
      <c r="AG2671" s="474">
        <v>45187</v>
      </c>
      <c r="AH2671" s="474">
        <v>22593.5</v>
      </c>
      <c r="AP2671" s="535"/>
    </row>
    <row r="2672" spans="1:42" ht="24" customHeight="1" outlineLevel="1" x14ac:dyDescent="0.25">
      <c r="A2672" s="493" t="s">
        <v>23154</v>
      </c>
      <c r="B2672" s="471" t="s">
        <v>23843</v>
      </c>
      <c r="C2672" s="469" t="s">
        <v>23756</v>
      </c>
      <c r="E2672" s="472" t="s">
        <v>23845</v>
      </c>
      <c r="F2672" s="469" t="s">
        <v>4456</v>
      </c>
      <c r="G2672" s="468">
        <v>3</v>
      </c>
      <c r="H2672" s="468">
        <v>4</v>
      </c>
      <c r="I2672" s="468">
        <v>5.6</v>
      </c>
      <c r="M2672" s="474">
        <f t="shared" si="140"/>
        <v>85457.06</v>
      </c>
      <c r="N2672" s="474">
        <f t="shared" si="141"/>
        <v>47001.383000000002</v>
      </c>
      <c r="P2672" s="488">
        <v>0.55000000000000004</v>
      </c>
      <c r="R2672" s="474">
        <v>69023.009999999995</v>
      </c>
      <c r="S2672" s="474">
        <v>34511.51</v>
      </c>
      <c r="U2672" s="474">
        <v>69023.009999999995</v>
      </c>
      <c r="V2672" s="474">
        <v>34511.51</v>
      </c>
      <c r="X2672" s="465">
        <v>65736.2</v>
      </c>
      <c r="Y2672" s="465">
        <v>32868.1</v>
      </c>
      <c r="AA2672" s="474">
        <v>57161.9</v>
      </c>
      <c r="AB2672" s="474">
        <v>28580.95</v>
      </c>
      <c r="AD2672" s="474">
        <v>49706</v>
      </c>
      <c r="AE2672" s="474">
        <v>24853</v>
      </c>
      <c r="AF2672" s="514" t="s">
        <v>24265</v>
      </c>
      <c r="AG2672" s="474">
        <v>45187</v>
      </c>
      <c r="AH2672" s="474">
        <v>22593.5</v>
      </c>
      <c r="AP2672" s="535"/>
    </row>
    <row r="2673" spans="1:42" ht="24" customHeight="1" outlineLevel="1" x14ac:dyDescent="0.25">
      <c r="A2673" s="493" t="s">
        <v>23154</v>
      </c>
      <c r="B2673" s="471" t="s">
        <v>23844</v>
      </c>
      <c r="C2673" s="469" t="s">
        <v>23757</v>
      </c>
      <c r="E2673" s="472" t="s">
        <v>23846</v>
      </c>
      <c r="F2673" s="469" t="s">
        <v>4456</v>
      </c>
      <c r="G2673" s="468">
        <v>3</v>
      </c>
      <c r="H2673" s="468">
        <v>4</v>
      </c>
      <c r="I2673" s="468">
        <v>5.6</v>
      </c>
      <c r="M2673" s="474">
        <f t="shared" si="140"/>
        <v>85457.06</v>
      </c>
      <c r="N2673" s="474">
        <f t="shared" si="141"/>
        <v>47001.383000000002</v>
      </c>
      <c r="P2673" s="488">
        <v>0.55000000000000004</v>
      </c>
      <c r="R2673" s="474">
        <v>69023.009999999995</v>
      </c>
      <c r="S2673" s="474">
        <v>34511.51</v>
      </c>
      <c r="U2673" s="474">
        <v>69023.009999999995</v>
      </c>
      <c r="V2673" s="474">
        <v>34511.51</v>
      </c>
      <c r="X2673" s="465">
        <v>65736.2</v>
      </c>
      <c r="Y2673" s="465">
        <v>32868.1</v>
      </c>
      <c r="AA2673" s="474">
        <v>57161.9</v>
      </c>
      <c r="AB2673" s="474">
        <v>28580.95</v>
      </c>
      <c r="AD2673" s="474">
        <v>49706</v>
      </c>
      <c r="AE2673" s="474">
        <v>24853</v>
      </c>
      <c r="AF2673" s="514" t="s">
        <v>24265</v>
      </c>
      <c r="AG2673" s="474">
        <v>45187</v>
      </c>
      <c r="AH2673" s="474">
        <v>22593.5</v>
      </c>
      <c r="AP2673" s="535"/>
    </row>
    <row r="2674" spans="1:42" ht="24" customHeight="1" outlineLevel="1" x14ac:dyDescent="0.25">
      <c r="A2674" s="493"/>
      <c r="B2674" s="471" t="s">
        <v>4478</v>
      </c>
      <c r="C2674" s="469" t="s">
        <v>1424</v>
      </c>
      <c r="E2674" s="472" t="s">
        <v>23850</v>
      </c>
      <c r="F2674" s="469" t="s">
        <v>4456</v>
      </c>
      <c r="G2674" s="480">
        <v>7</v>
      </c>
      <c r="H2674" s="480">
        <v>1.7</v>
      </c>
      <c r="I2674" s="468">
        <v>1.7</v>
      </c>
      <c r="L2674" s="468">
        <v>228</v>
      </c>
      <c r="M2674" s="474">
        <f t="shared" si="140"/>
        <v>49146.5</v>
      </c>
      <c r="N2674" s="474">
        <f t="shared" si="141"/>
        <v>27030.575000000001</v>
      </c>
      <c r="P2674" s="488">
        <v>0.55000000000000004</v>
      </c>
      <c r="R2674" s="474">
        <v>39695.25</v>
      </c>
      <c r="S2674" s="474">
        <v>19847.63</v>
      </c>
      <c r="U2674" s="474">
        <v>39695.25</v>
      </c>
      <c r="V2674" s="474">
        <v>19847.63</v>
      </c>
      <c r="X2674" s="465">
        <v>37805</v>
      </c>
      <c r="Y2674" s="465">
        <v>18902.5</v>
      </c>
      <c r="AA2674" s="474">
        <v>32873.9</v>
      </c>
      <c r="AB2674" s="474">
        <v>16436.95</v>
      </c>
      <c r="AD2674" s="474">
        <v>28586</v>
      </c>
      <c r="AE2674" s="474">
        <v>14293</v>
      </c>
      <c r="AF2674" s="514" t="s">
        <v>24265</v>
      </c>
      <c r="AG2674" s="474">
        <v>25987</v>
      </c>
      <c r="AH2674" s="474">
        <v>12993.5</v>
      </c>
      <c r="AP2674" s="535"/>
    </row>
    <row r="2675" spans="1:42" ht="24" customHeight="1" outlineLevel="1" x14ac:dyDescent="0.25">
      <c r="A2675" s="493" t="s">
        <v>23154</v>
      </c>
      <c r="B2675" s="471" t="s">
        <v>23852</v>
      </c>
      <c r="C2675" s="469" t="s">
        <v>22616</v>
      </c>
      <c r="E2675" s="472" t="s">
        <v>24279</v>
      </c>
      <c r="F2675" s="469" t="s">
        <v>4456</v>
      </c>
      <c r="G2675" s="480">
        <v>7</v>
      </c>
      <c r="H2675" s="480">
        <v>1.7</v>
      </c>
      <c r="I2675" s="468">
        <v>1.7</v>
      </c>
      <c r="L2675" s="468">
        <v>228</v>
      </c>
      <c r="M2675" s="474">
        <f t="shared" si="140"/>
        <v>49146.5</v>
      </c>
      <c r="N2675" s="474">
        <f t="shared" si="141"/>
        <v>27030.575000000001</v>
      </c>
      <c r="P2675" s="488">
        <v>0.55000000000000004</v>
      </c>
      <c r="R2675" s="474">
        <v>39695.25</v>
      </c>
      <c r="S2675" s="474">
        <v>19847.63</v>
      </c>
      <c r="U2675" s="474">
        <v>39695.25</v>
      </c>
      <c r="V2675" s="474">
        <v>19847.63</v>
      </c>
      <c r="X2675" s="465">
        <v>37805</v>
      </c>
      <c r="Y2675" s="465">
        <v>18902.5</v>
      </c>
      <c r="AA2675" s="474">
        <v>32873.9</v>
      </c>
      <c r="AB2675" s="474">
        <v>16436.95</v>
      </c>
      <c r="AD2675" s="474">
        <v>28586</v>
      </c>
      <c r="AE2675" s="474">
        <v>14293</v>
      </c>
      <c r="AF2675" s="514" t="s">
        <v>24265</v>
      </c>
      <c r="AG2675" s="474">
        <v>25987</v>
      </c>
      <c r="AH2675" s="474">
        <v>12993.5</v>
      </c>
      <c r="AP2675" s="535"/>
    </row>
    <row r="2676" spans="1:42" ht="24" customHeight="1" outlineLevel="1" x14ac:dyDescent="0.25">
      <c r="A2676" s="493" t="s">
        <v>23154</v>
      </c>
      <c r="B2676" s="471" t="s">
        <v>23853</v>
      </c>
      <c r="C2676" s="469" t="s">
        <v>23756</v>
      </c>
      <c r="E2676" s="472" t="s">
        <v>23848</v>
      </c>
      <c r="F2676" s="469" t="s">
        <v>4456</v>
      </c>
      <c r="G2676" s="480">
        <v>7</v>
      </c>
      <c r="H2676" s="480">
        <v>1.7</v>
      </c>
      <c r="I2676" s="468">
        <v>1.7</v>
      </c>
      <c r="L2676" s="468">
        <v>228</v>
      </c>
      <c r="M2676" s="474">
        <f t="shared" si="140"/>
        <v>49146.5</v>
      </c>
      <c r="N2676" s="474">
        <f t="shared" si="141"/>
        <v>27030.575000000001</v>
      </c>
      <c r="P2676" s="488">
        <v>0.55000000000000004</v>
      </c>
      <c r="R2676" s="474">
        <v>39695.25</v>
      </c>
      <c r="S2676" s="474">
        <v>19847.63</v>
      </c>
      <c r="U2676" s="474">
        <v>39695.25</v>
      </c>
      <c r="V2676" s="474">
        <v>19847.63</v>
      </c>
      <c r="X2676" s="465">
        <v>37805</v>
      </c>
      <c r="Y2676" s="465">
        <v>18902.5</v>
      </c>
      <c r="AA2676" s="474">
        <v>32873.9</v>
      </c>
      <c r="AB2676" s="474">
        <v>16436.95</v>
      </c>
      <c r="AD2676" s="474">
        <v>28586</v>
      </c>
      <c r="AE2676" s="474">
        <v>14293</v>
      </c>
      <c r="AF2676" s="514" t="s">
        <v>24265</v>
      </c>
      <c r="AG2676" s="474">
        <v>25987</v>
      </c>
      <c r="AH2676" s="474">
        <v>12993.5</v>
      </c>
      <c r="AP2676" s="535"/>
    </row>
    <row r="2677" spans="1:42" ht="24" customHeight="1" outlineLevel="1" x14ac:dyDescent="0.25">
      <c r="A2677" s="493" t="s">
        <v>23154</v>
      </c>
      <c r="B2677" s="471" t="s">
        <v>23854</v>
      </c>
      <c r="C2677" s="469" t="s">
        <v>23757</v>
      </c>
      <c r="E2677" s="472" t="s">
        <v>23849</v>
      </c>
      <c r="F2677" s="469" t="s">
        <v>4456</v>
      </c>
      <c r="G2677" s="480">
        <v>7</v>
      </c>
      <c r="H2677" s="480">
        <v>1.7</v>
      </c>
      <c r="I2677" s="468">
        <v>1.7</v>
      </c>
      <c r="L2677" s="468">
        <v>228</v>
      </c>
      <c r="M2677" s="474">
        <f t="shared" si="140"/>
        <v>49146.5</v>
      </c>
      <c r="N2677" s="474">
        <f t="shared" si="141"/>
        <v>27030.575000000001</v>
      </c>
      <c r="P2677" s="488">
        <v>0.55000000000000004</v>
      </c>
      <c r="R2677" s="474">
        <v>39695.25</v>
      </c>
      <c r="S2677" s="474">
        <v>19847.63</v>
      </c>
      <c r="U2677" s="474">
        <v>39695.25</v>
      </c>
      <c r="V2677" s="474">
        <v>19847.63</v>
      </c>
      <c r="X2677" s="465">
        <v>37805</v>
      </c>
      <c r="Y2677" s="465">
        <v>18902.5</v>
      </c>
      <c r="AA2677" s="474">
        <v>32873.9</v>
      </c>
      <c r="AB2677" s="474">
        <v>16436.95</v>
      </c>
      <c r="AD2677" s="474">
        <v>28586</v>
      </c>
      <c r="AE2677" s="474">
        <v>14293</v>
      </c>
      <c r="AF2677" s="514" t="s">
        <v>24265</v>
      </c>
      <c r="AG2677" s="474">
        <v>25987</v>
      </c>
      <c r="AH2677" s="474">
        <v>12993.5</v>
      </c>
      <c r="AP2677" s="535"/>
    </row>
    <row r="2678" spans="1:42" ht="24" customHeight="1" outlineLevel="1" x14ac:dyDescent="0.25">
      <c r="A2678" s="493" t="s">
        <v>23154</v>
      </c>
      <c r="B2678" s="471" t="s">
        <v>4479</v>
      </c>
      <c r="C2678" s="469" t="s">
        <v>1424</v>
      </c>
      <c r="E2678" s="472" t="s">
        <v>24632</v>
      </c>
      <c r="F2678" s="469" t="s">
        <v>4456</v>
      </c>
      <c r="G2678" s="480">
        <v>3.2</v>
      </c>
      <c r="H2678" s="480">
        <v>3.05</v>
      </c>
      <c r="I2678" s="468">
        <v>3.05</v>
      </c>
      <c r="L2678" s="468">
        <v>149.1</v>
      </c>
      <c r="M2678" s="474">
        <f t="shared" si="140"/>
        <v>33953.53</v>
      </c>
      <c r="N2678" s="474">
        <f t="shared" si="141"/>
        <v>18674.441500000001</v>
      </c>
      <c r="P2678" s="488">
        <v>0.55000000000000004</v>
      </c>
      <c r="R2678" s="474">
        <v>27424.01</v>
      </c>
      <c r="S2678" s="474">
        <v>13711.95</v>
      </c>
      <c r="U2678" s="474">
        <v>27424.01</v>
      </c>
      <c r="V2678" s="474">
        <v>13711.95</v>
      </c>
      <c r="X2678" s="465">
        <v>26118.1</v>
      </c>
      <c r="Y2678" s="465">
        <v>13059</v>
      </c>
      <c r="AA2678" s="474">
        <v>22711.35</v>
      </c>
      <c r="AB2678" s="474">
        <v>11355.674999999999</v>
      </c>
      <c r="AD2678" s="474">
        <v>19749</v>
      </c>
      <c r="AE2678" s="474">
        <v>9874.5</v>
      </c>
      <c r="AF2678" s="514" t="s">
        <v>24265</v>
      </c>
      <c r="AG2678" s="474">
        <v>17954</v>
      </c>
      <c r="AH2678" s="474">
        <v>8977</v>
      </c>
      <c r="AP2678" s="535"/>
    </row>
    <row r="2679" spans="1:42" ht="24" customHeight="1" outlineLevel="1" x14ac:dyDescent="0.25">
      <c r="A2679" s="493" t="s">
        <v>22509</v>
      </c>
      <c r="B2679" s="471" t="s">
        <v>22618</v>
      </c>
      <c r="C2679" s="469" t="s">
        <v>22616</v>
      </c>
      <c r="E2679" s="472" t="s">
        <v>22646</v>
      </c>
      <c r="F2679" s="469" t="s">
        <v>4456</v>
      </c>
      <c r="G2679" s="480">
        <v>3.2</v>
      </c>
      <c r="H2679" s="480">
        <v>3.05</v>
      </c>
      <c r="I2679" s="468">
        <v>3.05</v>
      </c>
      <c r="L2679" s="468">
        <v>149.1</v>
      </c>
      <c r="M2679" s="474">
        <f t="shared" si="140"/>
        <v>35651.200000000004</v>
      </c>
      <c r="N2679" s="474">
        <f t="shared" si="141"/>
        <v>19608.160000000003</v>
      </c>
      <c r="P2679" s="488">
        <v>0.55000000000000004</v>
      </c>
      <c r="R2679" s="474">
        <v>28795.200000000001</v>
      </c>
      <c r="S2679" s="474">
        <v>14397.6</v>
      </c>
      <c r="U2679" s="474">
        <v>28795.200000000001</v>
      </c>
      <c r="V2679" s="474">
        <v>14397.6</v>
      </c>
      <c r="X2679" s="465">
        <v>27424</v>
      </c>
      <c r="Y2679" s="465">
        <v>13712</v>
      </c>
      <c r="AA2679" s="474"/>
      <c r="AB2679" s="474"/>
      <c r="AD2679" s="474"/>
      <c r="AE2679" s="474"/>
      <c r="AF2679" s="514"/>
      <c r="AG2679" s="474"/>
      <c r="AH2679" s="474"/>
      <c r="AP2679" s="535"/>
    </row>
    <row r="2680" spans="1:42" ht="24" customHeight="1" outlineLevel="1" x14ac:dyDescent="0.25">
      <c r="A2680" s="493" t="s">
        <v>23154</v>
      </c>
      <c r="B2680" s="471" t="s">
        <v>23855</v>
      </c>
      <c r="C2680" s="469" t="s">
        <v>23756</v>
      </c>
      <c r="E2680" s="472" t="s">
        <v>24633</v>
      </c>
      <c r="F2680" s="469" t="s">
        <v>4456</v>
      </c>
      <c r="G2680" s="480">
        <v>3.2</v>
      </c>
      <c r="H2680" s="480">
        <v>3.05</v>
      </c>
      <c r="I2680" s="468">
        <v>3.05</v>
      </c>
      <c r="L2680" s="468">
        <v>149.1</v>
      </c>
      <c r="M2680" s="474">
        <f t="shared" si="140"/>
        <v>33953.53</v>
      </c>
      <c r="N2680" s="474">
        <f t="shared" si="141"/>
        <v>18674.441500000001</v>
      </c>
      <c r="P2680" s="488">
        <v>0.55000000000000004</v>
      </c>
      <c r="R2680" s="474">
        <v>27424.01</v>
      </c>
      <c r="S2680" s="474">
        <v>13711.95</v>
      </c>
      <c r="U2680" s="474">
        <v>27424.01</v>
      </c>
      <c r="V2680" s="474">
        <v>13711.95</v>
      </c>
      <c r="X2680" s="465">
        <v>26118.1</v>
      </c>
      <c r="Y2680" s="465">
        <v>13059</v>
      </c>
      <c r="AA2680" s="474">
        <v>22711.35</v>
      </c>
      <c r="AB2680" s="474">
        <v>11355.674999999999</v>
      </c>
      <c r="AD2680" s="474">
        <v>19749</v>
      </c>
      <c r="AE2680" s="474">
        <v>9874.5</v>
      </c>
      <c r="AF2680" s="514" t="s">
        <v>24265</v>
      </c>
      <c r="AG2680" s="474">
        <v>17954</v>
      </c>
      <c r="AH2680" s="474">
        <v>8977</v>
      </c>
      <c r="AP2680" s="535"/>
    </row>
    <row r="2681" spans="1:42" ht="24" customHeight="1" outlineLevel="1" x14ac:dyDescent="0.25">
      <c r="A2681" s="493" t="s">
        <v>23154</v>
      </c>
      <c r="B2681" s="471" t="s">
        <v>23856</v>
      </c>
      <c r="C2681" s="469" t="s">
        <v>23757</v>
      </c>
      <c r="E2681" s="472" t="s">
        <v>24634</v>
      </c>
      <c r="F2681" s="469" t="s">
        <v>4456</v>
      </c>
      <c r="G2681" s="480">
        <v>3.2</v>
      </c>
      <c r="H2681" s="480">
        <v>3.05</v>
      </c>
      <c r="I2681" s="468">
        <v>3.05</v>
      </c>
      <c r="L2681" s="468">
        <v>149.1</v>
      </c>
      <c r="M2681" s="474">
        <f t="shared" si="140"/>
        <v>33953.53</v>
      </c>
      <c r="N2681" s="474">
        <f t="shared" si="141"/>
        <v>18674.441500000001</v>
      </c>
      <c r="P2681" s="488">
        <v>0.55000000000000004</v>
      </c>
      <c r="R2681" s="474">
        <v>27424.01</v>
      </c>
      <c r="S2681" s="474">
        <v>13711.95</v>
      </c>
      <c r="U2681" s="474">
        <v>27424.01</v>
      </c>
      <c r="V2681" s="474">
        <v>13711.95</v>
      </c>
      <c r="X2681" s="465">
        <v>26118.1</v>
      </c>
      <c r="Y2681" s="465">
        <v>13059</v>
      </c>
      <c r="AA2681" s="474">
        <v>22711.35</v>
      </c>
      <c r="AB2681" s="474">
        <v>11355.674999999999</v>
      </c>
      <c r="AD2681" s="474">
        <v>19749</v>
      </c>
      <c r="AE2681" s="474">
        <v>9874.5</v>
      </c>
      <c r="AF2681" s="514" t="s">
        <v>24265</v>
      </c>
      <c r="AG2681" s="474">
        <v>17954</v>
      </c>
      <c r="AH2681" s="474">
        <v>8977</v>
      </c>
      <c r="AP2681" s="535"/>
    </row>
    <row r="2682" spans="1:42" ht="24" customHeight="1" outlineLevel="1" x14ac:dyDescent="0.25">
      <c r="A2682" s="493"/>
      <c r="B2682" s="471" t="s">
        <v>23860</v>
      </c>
      <c r="C2682" s="469" t="s">
        <v>1424</v>
      </c>
      <c r="E2682" s="472" t="s">
        <v>24280</v>
      </c>
      <c r="F2682" s="469" t="s">
        <v>4456</v>
      </c>
      <c r="G2682" s="468">
        <v>2.75</v>
      </c>
      <c r="H2682" s="468">
        <v>3.35</v>
      </c>
      <c r="I2682" s="468">
        <v>3.35</v>
      </c>
      <c r="M2682" s="474">
        <f t="shared" si="140"/>
        <v>33953.53</v>
      </c>
      <c r="N2682" s="474">
        <f t="shared" si="141"/>
        <v>18674.441500000001</v>
      </c>
      <c r="P2682" s="488">
        <v>0.55000000000000004</v>
      </c>
      <c r="R2682" s="474">
        <v>27424.01</v>
      </c>
      <c r="S2682" s="474">
        <v>13711.95</v>
      </c>
      <c r="U2682" s="474">
        <v>27424.01</v>
      </c>
      <c r="V2682" s="474">
        <v>13711.95</v>
      </c>
      <c r="X2682" s="465">
        <v>26118.1</v>
      </c>
      <c r="Y2682" s="465">
        <v>13059</v>
      </c>
      <c r="AA2682" s="474">
        <v>22711.35</v>
      </c>
      <c r="AB2682" s="474">
        <v>11355.68</v>
      </c>
      <c r="AD2682" s="474">
        <v>19749</v>
      </c>
      <c r="AE2682" s="474">
        <v>9874.5</v>
      </c>
      <c r="AF2682" s="514" t="s">
        <v>24265</v>
      </c>
      <c r="AG2682" s="474">
        <v>17954</v>
      </c>
      <c r="AH2682" s="474">
        <v>8977</v>
      </c>
      <c r="AP2682" s="535"/>
    </row>
    <row r="2683" spans="1:42" ht="24" customHeight="1" outlineLevel="1" x14ac:dyDescent="0.25">
      <c r="A2683" s="493"/>
      <c r="B2683" s="471" t="s">
        <v>23861</v>
      </c>
      <c r="C2683" s="469" t="s">
        <v>1424</v>
      </c>
      <c r="E2683" s="472" t="s">
        <v>24281</v>
      </c>
      <c r="F2683" s="469" t="s">
        <v>4456</v>
      </c>
      <c r="G2683" s="468">
        <v>2.75</v>
      </c>
      <c r="H2683" s="468">
        <v>3.35</v>
      </c>
      <c r="I2683" s="468">
        <v>3.35</v>
      </c>
      <c r="M2683" s="474">
        <f t="shared" si="140"/>
        <v>33953.53</v>
      </c>
      <c r="N2683" s="474">
        <f t="shared" si="141"/>
        <v>18674.441500000001</v>
      </c>
      <c r="P2683" s="488">
        <v>0.55000000000000004</v>
      </c>
      <c r="R2683" s="474">
        <v>27424.01</v>
      </c>
      <c r="S2683" s="474">
        <v>13711.95</v>
      </c>
      <c r="U2683" s="474">
        <v>27424.01</v>
      </c>
      <c r="V2683" s="474">
        <v>13711.95</v>
      </c>
      <c r="X2683" s="465">
        <v>26118.1</v>
      </c>
      <c r="Y2683" s="465">
        <v>13059</v>
      </c>
      <c r="AA2683" s="474">
        <v>22711.35</v>
      </c>
      <c r="AB2683" s="474">
        <v>11355.68</v>
      </c>
      <c r="AD2683" s="474">
        <v>19749</v>
      </c>
      <c r="AE2683" s="474">
        <v>9874.5</v>
      </c>
      <c r="AF2683" s="514" t="s">
        <v>24265</v>
      </c>
      <c r="AG2683" s="474">
        <v>17954</v>
      </c>
      <c r="AH2683" s="474">
        <v>8977</v>
      </c>
      <c r="AP2683" s="535"/>
    </row>
    <row r="2684" spans="1:42" ht="24" customHeight="1" outlineLevel="1" x14ac:dyDescent="0.25">
      <c r="A2684" s="493"/>
      <c r="B2684" s="471" t="s">
        <v>23859</v>
      </c>
      <c r="C2684" s="469" t="s">
        <v>1424</v>
      </c>
      <c r="E2684" s="472" t="s">
        <v>24282</v>
      </c>
      <c r="F2684" s="469" t="s">
        <v>4456</v>
      </c>
      <c r="G2684" s="468">
        <v>2.75</v>
      </c>
      <c r="H2684" s="468">
        <v>3.35</v>
      </c>
      <c r="I2684" s="468">
        <v>3.35</v>
      </c>
      <c r="M2684" s="474">
        <f t="shared" si="140"/>
        <v>33953.53</v>
      </c>
      <c r="N2684" s="474">
        <f t="shared" si="141"/>
        <v>18674.441500000001</v>
      </c>
      <c r="P2684" s="488">
        <v>0.55000000000000004</v>
      </c>
      <c r="R2684" s="474">
        <v>27424.01</v>
      </c>
      <c r="S2684" s="474">
        <v>13711.95</v>
      </c>
      <c r="U2684" s="474">
        <v>27424.01</v>
      </c>
      <c r="V2684" s="474">
        <v>13711.95</v>
      </c>
      <c r="X2684" s="465">
        <v>26118.1</v>
      </c>
      <c r="Y2684" s="465">
        <v>13059</v>
      </c>
      <c r="AA2684" s="474">
        <v>22711.35</v>
      </c>
      <c r="AB2684" s="474">
        <v>11355.68</v>
      </c>
      <c r="AD2684" s="474">
        <v>19749</v>
      </c>
      <c r="AE2684" s="474">
        <v>9874.5</v>
      </c>
      <c r="AF2684" s="514" t="s">
        <v>24265</v>
      </c>
      <c r="AG2684" s="474">
        <v>17954</v>
      </c>
      <c r="AH2684" s="474">
        <v>8977</v>
      </c>
      <c r="AP2684" s="535"/>
    </row>
    <row r="2685" spans="1:42" ht="24" customHeight="1" outlineLevel="1" x14ac:dyDescent="0.25">
      <c r="A2685" s="493"/>
      <c r="B2685" s="471" t="s">
        <v>23862</v>
      </c>
      <c r="C2685" s="469" t="s">
        <v>1424</v>
      </c>
      <c r="E2685" s="472" t="s">
        <v>24283</v>
      </c>
      <c r="F2685" s="469" t="s">
        <v>4456</v>
      </c>
      <c r="G2685" s="468">
        <v>2.75</v>
      </c>
      <c r="H2685" s="468">
        <v>3.35</v>
      </c>
      <c r="I2685" s="468">
        <v>3.35</v>
      </c>
      <c r="M2685" s="474">
        <f t="shared" si="140"/>
        <v>33953.53</v>
      </c>
      <c r="N2685" s="474">
        <f t="shared" si="141"/>
        <v>18674.441500000001</v>
      </c>
      <c r="P2685" s="488">
        <v>0.55000000000000004</v>
      </c>
      <c r="R2685" s="474">
        <v>27424.01</v>
      </c>
      <c r="S2685" s="474">
        <v>13711.95</v>
      </c>
      <c r="U2685" s="474">
        <v>27424.01</v>
      </c>
      <c r="V2685" s="474">
        <v>13711.95</v>
      </c>
      <c r="X2685" s="465">
        <v>26118.1</v>
      </c>
      <c r="Y2685" s="465">
        <v>13059</v>
      </c>
      <c r="AA2685" s="474">
        <v>22711.35</v>
      </c>
      <c r="AB2685" s="474">
        <v>11355.68</v>
      </c>
      <c r="AD2685" s="474">
        <v>19749</v>
      </c>
      <c r="AE2685" s="474">
        <v>9874.5</v>
      </c>
      <c r="AF2685" s="514" t="s">
        <v>24265</v>
      </c>
      <c r="AG2685" s="474">
        <v>17954</v>
      </c>
      <c r="AH2685" s="474">
        <v>8977</v>
      </c>
      <c r="AP2685" s="535"/>
    </row>
    <row r="2686" spans="1:42" ht="24" customHeight="1" outlineLevel="1" x14ac:dyDescent="0.25">
      <c r="A2686" s="493" t="s">
        <v>22509</v>
      </c>
      <c r="B2686" s="471" t="s">
        <v>22619</v>
      </c>
      <c r="C2686" s="469" t="s">
        <v>22616</v>
      </c>
      <c r="E2686" s="472" t="s">
        <v>22647</v>
      </c>
      <c r="F2686" s="469" t="s">
        <v>4456</v>
      </c>
      <c r="G2686" s="468">
        <v>2.75</v>
      </c>
      <c r="H2686" s="468">
        <v>3.35</v>
      </c>
      <c r="I2686" s="468">
        <v>3.35</v>
      </c>
      <c r="M2686" s="474">
        <f t="shared" si="140"/>
        <v>37349</v>
      </c>
      <c r="N2686" s="474">
        <f t="shared" si="141"/>
        <v>20541.95</v>
      </c>
      <c r="P2686" s="488">
        <v>0.55000000000000004</v>
      </c>
      <c r="R2686" s="474">
        <v>30166.5</v>
      </c>
      <c r="S2686" s="474">
        <v>15083.25</v>
      </c>
      <c r="U2686" s="474">
        <v>30166.5</v>
      </c>
      <c r="V2686" s="474">
        <v>15083.25</v>
      </c>
      <c r="X2686" s="465">
        <v>28730</v>
      </c>
      <c r="Y2686" s="465">
        <v>14365</v>
      </c>
      <c r="AA2686" s="474"/>
      <c r="AB2686" s="474"/>
      <c r="AD2686" s="474"/>
      <c r="AE2686" s="474"/>
      <c r="AF2686" s="514"/>
      <c r="AG2686" s="474"/>
      <c r="AH2686" s="474"/>
      <c r="AP2686" s="535"/>
    </row>
    <row r="2687" spans="1:42" ht="24" customHeight="1" outlineLevel="1" x14ac:dyDescent="0.25">
      <c r="A2687" s="493" t="s">
        <v>23154</v>
      </c>
      <c r="B2687" s="471" t="s">
        <v>23857</v>
      </c>
      <c r="C2687" s="469" t="s">
        <v>23756</v>
      </c>
      <c r="E2687" s="472" t="s">
        <v>24284</v>
      </c>
      <c r="F2687" s="469" t="s">
        <v>4456</v>
      </c>
      <c r="G2687" s="468">
        <v>2.75</v>
      </c>
      <c r="H2687" s="468">
        <v>3.35</v>
      </c>
      <c r="I2687" s="468">
        <v>3.35</v>
      </c>
      <c r="M2687" s="474">
        <f t="shared" si="140"/>
        <v>33953.53</v>
      </c>
      <c r="N2687" s="474">
        <f t="shared" si="141"/>
        <v>18674.441500000001</v>
      </c>
      <c r="P2687" s="488">
        <v>0.55000000000000004</v>
      </c>
      <c r="R2687" s="474">
        <v>27424.01</v>
      </c>
      <c r="S2687" s="474">
        <v>13711.95</v>
      </c>
      <c r="U2687" s="474">
        <v>27424.01</v>
      </c>
      <c r="V2687" s="474">
        <v>13711.95</v>
      </c>
      <c r="X2687" s="465">
        <v>26118.1</v>
      </c>
      <c r="Y2687" s="465">
        <v>13059</v>
      </c>
      <c r="AA2687" s="474">
        <v>22711.35</v>
      </c>
      <c r="AB2687" s="474">
        <v>11355.68</v>
      </c>
      <c r="AD2687" s="474">
        <v>19749</v>
      </c>
      <c r="AE2687" s="474">
        <v>9874.5</v>
      </c>
      <c r="AF2687" s="514" t="s">
        <v>24265</v>
      </c>
      <c r="AG2687" s="474">
        <v>17954</v>
      </c>
      <c r="AH2687" s="474">
        <v>8977</v>
      </c>
      <c r="AP2687" s="535"/>
    </row>
    <row r="2688" spans="1:42" ht="24" customHeight="1" outlineLevel="1" x14ac:dyDescent="0.25">
      <c r="A2688" s="493" t="s">
        <v>23154</v>
      </c>
      <c r="B2688" s="471" t="s">
        <v>23858</v>
      </c>
      <c r="C2688" s="469" t="s">
        <v>23757</v>
      </c>
      <c r="E2688" s="472" t="s">
        <v>24285</v>
      </c>
      <c r="F2688" s="469" t="s">
        <v>4456</v>
      </c>
      <c r="G2688" s="468">
        <v>2.75</v>
      </c>
      <c r="H2688" s="468">
        <v>3.35</v>
      </c>
      <c r="I2688" s="468">
        <v>3.35</v>
      </c>
      <c r="M2688" s="474">
        <f t="shared" si="140"/>
        <v>33953.53</v>
      </c>
      <c r="N2688" s="474">
        <f t="shared" ref="N2688:N2751" si="142">M2688*P2688</f>
        <v>18674.441500000001</v>
      </c>
      <c r="P2688" s="488">
        <v>0.55000000000000004</v>
      </c>
      <c r="R2688" s="474">
        <v>27424.01</v>
      </c>
      <c r="S2688" s="474">
        <v>13711.95</v>
      </c>
      <c r="U2688" s="474">
        <v>27424.01</v>
      </c>
      <c r="V2688" s="474">
        <v>13711.95</v>
      </c>
      <c r="X2688" s="465">
        <v>26118.1</v>
      </c>
      <c r="Y2688" s="465">
        <v>13059</v>
      </c>
      <c r="AA2688" s="474">
        <v>22711.35</v>
      </c>
      <c r="AB2688" s="474">
        <v>11355.68</v>
      </c>
      <c r="AD2688" s="474">
        <v>19749</v>
      </c>
      <c r="AE2688" s="474">
        <v>9874.5</v>
      </c>
      <c r="AF2688" s="514" t="s">
        <v>24265</v>
      </c>
      <c r="AG2688" s="474">
        <v>17954</v>
      </c>
      <c r="AH2688" s="474">
        <v>8977</v>
      </c>
      <c r="AP2688" s="535"/>
    </row>
    <row r="2689" spans="1:42" ht="24" customHeight="1" outlineLevel="1" x14ac:dyDescent="0.25">
      <c r="A2689" s="493" t="s">
        <v>16810</v>
      </c>
      <c r="B2689" s="469" t="s">
        <v>5646</v>
      </c>
      <c r="C2689" s="469" t="s">
        <v>1424</v>
      </c>
      <c r="E2689" s="482" t="s">
        <v>4432</v>
      </c>
      <c r="F2689" s="469" t="s">
        <v>4456</v>
      </c>
      <c r="G2689" s="468">
        <v>4.7</v>
      </c>
      <c r="H2689" s="468">
        <v>2.4500000000000002</v>
      </c>
      <c r="I2689" s="468">
        <v>4.5999999999999996</v>
      </c>
      <c r="M2689" s="474">
        <v>52300</v>
      </c>
      <c r="N2689" s="474">
        <f t="shared" si="142"/>
        <v>28765.000000000004</v>
      </c>
      <c r="P2689" s="488">
        <v>0.55000000000000004</v>
      </c>
      <c r="R2689" s="474">
        <v>49486.400000000001</v>
      </c>
      <c r="S2689" s="474">
        <v>24743.25</v>
      </c>
      <c r="U2689" s="474">
        <v>49486.400000000001</v>
      </c>
      <c r="V2689" s="474">
        <v>24743.25</v>
      </c>
      <c r="X2689" s="465">
        <v>47129.9</v>
      </c>
      <c r="Y2689" s="465">
        <v>23565</v>
      </c>
      <c r="AA2689" s="474">
        <v>40982.550000000003</v>
      </c>
      <c r="AB2689" s="474">
        <v>20491.28</v>
      </c>
      <c r="AD2689" s="474">
        <v>35637</v>
      </c>
      <c r="AE2689" s="474">
        <v>17818.5</v>
      </c>
      <c r="AF2689" s="514" t="s">
        <v>24265</v>
      </c>
      <c r="AG2689" s="474">
        <v>32397</v>
      </c>
      <c r="AH2689" s="474">
        <v>16198.5</v>
      </c>
      <c r="AP2689" s="535"/>
    </row>
    <row r="2690" spans="1:42" ht="24" customHeight="1" outlineLevel="1" x14ac:dyDescent="0.25">
      <c r="A2690" s="493"/>
      <c r="B2690" s="471" t="s">
        <v>9126</v>
      </c>
      <c r="C2690" s="469" t="s">
        <v>4641</v>
      </c>
      <c r="E2690" s="472" t="s">
        <v>1425</v>
      </c>
      <c r="F2690" s="469" t="s">
        <v>4456</v>
      </c>
      <c r="G2690" s="468">
        <v>2.9</v>
      </c>
      <c r="H2690" s="468">
        <v>1.65</v>
      </c>
      <c r="I2690" s="468">
        <v>1.65</v>
      </c>
      <c r="J2690" s="473" t="s">
        <v>9127</v>
      </c>
      <c r="K2690" s="481"/>
      <c r="L2690" s="473">
        <v>52.333333333333336</v>
      </c>
      <c r="M2690" s="474">
        <f t="shared" ref="M2690:M2721" si="143">X2690*$O$3</f>
        <v>12228.97</v>
      </c>
      <c r="N2690" s="474">
        <f t="shared" si="142"/>
        <v>7337.3819999999996</v>
      </c>
      <c r="P2690" s="488">
        <v>0.6</v>
      </c>
      <c r="R2690" s="474">
        <v>9877.25</v>
      </c>
      <c r="S2690" s="474">
        <v>5926.41</v>
      </c>
      <c r="U2690" s="474">
        <v>9877.25</v>
      </c>
      <c r="V2690" s="474">
        <v>5926.41</v>
      </c>
      <c r="X2690" s="465">
        <v>9406.9</v>
      </c>
      <c r="Y2690" s="465">
        <v>5644.2</v>
      </c>
      <c r="AA2690" s="474">
        <v>8179.95</v>
      </c>
      <c r="AB2690" s="474">
        <v>4907.97</v>
      </c>
      <c r="AD2690" s="474">
        <v>7113</v>
      </c>
      <c r="AE2690" s="474">
        <v>4267.8</v>
      </c>
      <c r="AG2690" s="474">
        <v>6466</v>
      </c>
      <c r="AH2690" s="474">
        <v>3879.6</v>
      </c>
      <c r="AP2690" s="535"/>
    </row>
    <row r="2691" spans="1:42" ht="24" customHeight="1" outlineLevel="1" x14ac:dyDescent="0.25">
      <c r="A2691" s="493"/>
      <c r="B2691" s="471" t="s">
        <v>9128</v>
      </c>
      <c r="C2691" s="469" t="s">
        <v>4641</v>
      </c>
      <c r="E2691" s="472" t="s">
        <v>1425</v>
      </c>
      <c r="F2691" s="469" t="s">
        <v>4456</v>
      </c>
      <c r="G2691" s="468">
        <v>3.7</v>
      </c>
      <c r="H2691" s="468">
        <v>2.2999999999999998</v>
      </c>
      <c r="I2691" s="468">
        <v>2.2999999999999998</v>
      </c>
      <c r="J2691" s="473"/>
      <c r="K2691" s="481"/>
      <c r="L2691" s="473">
        <v>105.26666666666667</v>
      </c>
      <c r="M2691" s="474">
        <f t="shared" si="143"/>
        <v>24600.81</v>
      </c>
      <c r="N2691" s="474">
        <f t="shared" si="142"/>
        <v>14760.486000000001</v>
      </c>
      <c r="P2691" s="488">
        <v>0.6</v>
      </c>
      <c r="R2691" s="474">
        <v>19869.89</v>
      </c>
      <c r="S2691" s="474">
        <v>11921.91</v>
      </c>
      <c r="U2691" s="474">
        <v>19869.89</v>
      </c>
      <c r="V2691" s="474">
        <v>11921.91</v>
      </c>
      <c r="X2691" s="465">
        <v>18923.7</v>
      </c>
      <c r="Y2691" s="465">
        <v>11354.2</v>
      </c>
      <c r="AA2691" s="474">
        <v>16455.349999999999</v>
      </c>
      <c r="AB2691" s="474">
        <v>9873.2099999999991</v>
      </c>
      <c r="AD2691" s="474">
        <v>14309</v>
      </c>
      <c r="AE2691" s="474">
        <v>8585.4</v>
      </c>
      <c r="AG2691" s="474">
        <v>13008</v>
      </c>
      <c r="AH2691" s="474">
        <v>7804.7999999999993</v>
      </c>
      <c r="AP2691" s="535"/>
    </row>
    <row r="2692" spans="1:42" ht="24" customHeight="1" outlineLevel="1" x14ac:dyDescent="0.25">
      <c r="A2692" s="493"/>
      <c r="B2692" s="471" t="s">
        <v>9129</v>
      </c>
      <c r="C2692" s="469" t="s">
        <v>4641</v>
      </c>
      <c r="E2692" s="472" t="s">
        <v>1425</v>
      </c>
      <c r="F2692" s="469" t="s">
        <v>4456</v>
      </c>
      <c r="G2692" s="468">
        <v>4.4000000000000004</v>
      </c>
      <c r="H2692" s="468">
        <v>2.6</v>
      </c>
      <c r="I2692" s="468">
        <v>2.6</v>
      </c>
      <c r="J2692" s="473"/>
      <c r="K2692" s="481"/>
      <c r="L2692" s="473">
        <v>126.89999999999999</v>
      </c>
      <c r="M2692" s="474">
        <f t="shared" si="143"/>
        <v>29657.03</v>
      </c>
      <c r="N2692" s="474">
        <f t="shared" si="142"/>
        <v>16311.3665</v>
      </c>
      <c r="P2692" s="488">
        <v>0.55000000000000004</v>
      </c>
      <c r="R2692" s="474">
        <v>23953.759999999998</v>
      </c>
      <c r="S2692" s="474">
        <v>11976.93</v>
      </c>
      <c r="U2692" s="474">
        <v>23953.759999999998</v>
      </c>
      <c r="V2692" s="474">
        <v>11976.93</v>
      </c>
      <c r="X2692" s="465">
        <v>22813.1</v>
      </c>
      <c r="Y2692" s="465">
        <v>11406.6</v>
      </c>
      <c r="AA2692" s="474">
        <v>19837.5</v>
      </c>
      <c r="AB2692" s="474">
        <v>9918.75</v>
      </c>
      <c r="AD2692" s="474">
        <v>17250</v>
      </c>
      <c r="AE2692" s="474">
        <v>8625</v>
      </c>
      <c r="AF2692" s="514" t="s">
        <v>24265</v>
      </c>
      <c r="AG2692" s="474">
        <v>15682</v>
      </c>
      <c r="AH2692" s="474">
        <v>9409.1999999999989</v>
      </c>
      <c r="AP2692" s="535"/>
    </row>
    <row r="2693" spans="1:42" ht="24" customHeight="1" outlineLevel="1" x14ac:dyDescent="0.25">
      <c r="A2693" s="493"/>
      <c r="B2693" s="471" t="s">
        <v>9130</v>
      </c>
      <c r="C2693" s="469" t="s">
        <v>4641</v>
      </c>
      <c r="E2693" s="472" t="s">
        <v>9131</v>
      </c>
      <c r="F2693" s="469" t="s">
        <v>4456</v>
      </c>
      <c r="G2693" s="468">
        <v>2.9</v>
      </c>
      <c r="H2693" s="468">
        <v>1.65</v>
      </c>
      <c r="I2693" s="468">
        <v>1.65</v>
      </c>
      <c r="J2693" s="473"/>
      <c r="K2693" s="481"/>
      <c r="L2693" s="473">
        <v>52.333333333333336</v>
      </c>
      <c r="M2693" s="474">
        <f t="shared" si="143"/>
        <v>12228.97</v>
      </c>
      <c r="N2693" s="474">
        <f t="shared" si="142"/>
        <v>7337.3819999999996</v>
      </c>
      <c r="P2693" s="488">
        <v>0.6</v>
      </c>
      <c r="R2693" s="474">
        <v>9877.25</v>
      </c>
      <c r="S2693" s="474">
        <v>5926.41</v>
      </c>
      <c r="U2693" s="474">
        <v>9877.25</v>
      </c>
      <c r="V2693" s="474">
        <v>5926.41</v>
      </c>
      <c r="X2693" s="465">
        <v>9406.9</v>
      </c>
      <c r="Y2693" s="465">
        <v>5644.2</v>
      </c>
      <c r="AA2693" s="474">
        <v>8179.95</v>
      </c>
      <c r="AB2693" s="474">
        <v>4907.97</v>
      </c>
      <c r="AD2693" s="474">
        <v>7113</v>
      </c>
      <c r="AE2693" s="474">
        <v>4267.8</v>
      </c>
      <c r="AG2693" s="474">
        <v>6466</v>
      </c>
      <c r="AH2693" s="474">
        <v>3879.6</v>
      </c>
      <c r="AP2693" s="535"/>
    </row>
    <row r="2694" spans="1:42" ht="24" customHeight="1" outlineLevel="1" x14ac:dyDescent="0.25">
      <c r="A2694" s="493"/>
      <c r="B2694" s="471" t="s">
        <v>9132</v>
      </c>
      <c r="C2694" s="469" t="s">
        <v>4641</v>
      </c>
      <c r="E2694" s="472" t="s">
        <v>9131</v>
      </c>
      <c r="F2694" s="469" t="s">
        <v>4456</v>
      </c>
      <c r="G2694" s="468">
        <v>3.7</v>
      </c>
      <c r="H2694" s="468">
        <v>2.2999999999999998</v>
      </c>
      <c r="I2694" s="468">
        <v>2.2999999999999998</v>
      </c>
      <c r="J2694" s="473"/>
      <c r="K2694" s="481"/>
      <c r="L2694" s="473">
        <v>105.26666666666667</v>
      </c>
      <c r="M2694" s="474">
        <f t="shared" si="143"/>
        <v>24600.81</v>
      </c>
      <c r="N2694" s="474">
        <f t="shared" si="142"/>
        <v>14760.486000000001</v>
      </c>
      <c r="P2694" s="488">
        <v>0.6</v>
      </c>
      <c r="R2694" s="474">
        <v>19869.89</v>
      </c>
      <c r="S2694" s="474">
        <v>11921.91</v>
      </c>
      <c r="U2694" s="474">
        <v>19869.89</v>
      </c>
      <c r="V2694" s="474">
        <v>11921.91</v>
      </c>
      <c r="X2694" s="465">
        <v>18923.7</v>
      </c>
      <c r="Y2694" s="465">
        <v>11354.2</v>
      </c>
      <c r="AA2694" s="474">
        <v>16455.349999999999</v>
      </c>
      <c r="AB2694" s="474">
        <v>9873.2099999999991</v>
      </c>
      <c r="AD2694" s="474">
        <v>14309</v>
      </c>
      <c r="AE2694" s="474">
        <v>8585.4</v>
      </c>
      <c r="AG2694" s="474">
        <v>13008</v>
      </c>
      <c r="AH2694" s="474">
        <v>7804.7999999999993</v>
      </c>
      <c r="AP2694" s="535"/>
    </row>
    <row r="2695" spans="1:42" ht="24" customHeight="1" outlineLevel="1" x14ac:dyDescent="0.25">
      <c r="A2695" s="493"/>
      <c r="B2695" s="471" t="s">
        <v>9133</v>
      </c>
      <c r="C2695" s="469" t="s">
        <v>4641</v>
      </c>
      <c r="E2695" s="472" t="s">
        <v>9131</v>
      </c>
      <c r="F2695" s="469" t="s">
        <v>4456</v>
      </c>
      <c r="G2695" s="468">
        <v>4.4000000000000004</v>
      </c>
      <c r="H2695" s="468">
        <v>2.6</v>
      </c>
      <c r="I2695" s="468">
        <v>2.6</v>
      </c>
      <c r="J2695" s="473"/>
      <c r="K2695" s="481"/>
      <c r="L2695" s="473">
        <v>125.23333333333333</v>
      </c>
      <c r="M2695" s="474">
        <f t="shared" si="143"/>
        <v>29657.03</v>
      </c>
      <c r="N2695" s="474">
        <f t="shared" si="142"/>
        <v>16311.3665</v>
      </c>
      <c r="P2695" s="488">
        <v>0.55000000000000004</v>
      </c>
      <c r="R2695" s="474">
        <v>23953.759999999998</v>
      </c>
      <c r="S2695" s="474">
        <v>11976.93</v>
      </c>
      <c r="U2695" s="474">
        <v>23953.759999999998</v>
      </c>
      <c r="V2695" s="474">
        <v>11976.93</v>
      </c>
      <c r="X2695" s="465">
        <v>22813.1</v>
      </c>
      <c r="Y2695" s="465">
        <v>11406.6</v>
      </c>
      <c r="AA2695" s="474">
        <v>19837.5</v>
      </c>
      <c r="AB2695" s="474">
        <v>9918.75</v>
      </c>
      <c r="AD2695" s="474">
        <v>17250</v>
      </c>
      <c r="AE2695" s="474">
        <v>8625</v>
      </c>
      <c r="AF2695" s="514" t="s">
        <v>24265</v>
      </c>
      <c r="AG2695" s="474">
        <v>15682</v>
      </c>
      <c r="AH2695" s="474">
        <v>9409.1999999999989</v>
      </c>
      <c r="AP2695" s="535"/>
    </row>
    <row r="2696" spans="1:42" ht="24" customHeight="1" outlineLevel="1" x14ac:dyDescent="0.25">
      <c r="A2696" s="493"/>
      <c r="B2696" s="471" t="s">
        <v>5032</v>
      </c>
      <c r="C2696" s="469" t="s">
        <v>4641</v>
      </c>
      <c r="E2696" s="472" t="s">
        <v>1426</v>
      </c>
      <c r="F2696" s="469" t="s">
        <v>4456</v>
      </c>
      <c r="G2696" s="468">
        <v>2.9</v>
      </c>
      <c r="H2696" s="468">
        <v>1.65</v>
      </c>
      <c r="I2696" s="468">
        <v>1.65</v>
      </c>
      <c r="J2696" s="473"/>
      <c r="K2696" s="481"/>
      <c r="L2696" s="473">
        <v>53.666666666666664</v>
      </c>
      <c r="M2696" s="474">
        <f t="shared" si="143"/>
        <v>12228.97</v>
      </c>
      <c r="N2696" s="474">
        <f t="shared" si="142"/>
        <v>7337.3819999999996</v>
      </c>
      <c r="P2696" s="488">
        <v>0.6</v>
      </c>
      <c r="R2696" s="474">
        <v>9877.25</v>
      </c>
      <c r="S2696" s="474">
        <v>5926.41</v>
      </c>
      <c r="U2696" s="474">
        <v>9877.25</v>
      </c>
      <c r="V2696" s="474">
        <v>5926.41</v>
      </c>
      <c r="X2696" s="465">
        <v>9406.9</v>
      </c>
      <c r="Y2696" s="465">
        <v>5644.2</v>
      </c>
      <c r="AA2696" s="474">
        <v>8179.95</v>
      </c>
      <c r="AB2696" s="474">
        <v>4907.97</v>
      </c>
      <c r="AD2696" s="474">
        <v>7113</v>
      </c>
      <c r="AE2696" s="474">
        <v>4267.8</v>
      </c>
      <c r="AG2696" s="474">
        <v>6466</v>
      </c>
      <c r="AH2696" s="474">
        <v>3879.6</v>
      </c>
      <c r="AP2696" s="535"/>
    </row>
    <row r="2697" spans="1:42" ht="24" customHeight="1" outlineLevel="1" x14ac:dyDescent="0.25">
      <c r="A2697" s="493"/>
      <c r="B2697" s="471" t="s">
        <v>5033</v>
      </c>
      <c r="C2697" s="469" t="s">
        <v>4641</v>
      </c>
      <c r="E2697" s="472" t="s">
        <v>1426</v>
      </c>
      <c r="F2697" s="469" t="s">
        <v>4456</v>
      </c>
      <c r="G2697" s="468">
        <v>3.7</v>
      </c>
      <c r="H2697" s="468">
        <v>2.2999999999999998</v>
      </c>
      <c r="I2697" s="468">
        <v>2.2999999999999998</v>
      </c>
      <c r="J2697" s="473"/>
      <c r="K2697" s="481"/>
      <c r="L2697" s="473">
        <v>105.26666666666667</v>
      </c>
      <c r="M2697" s="474">
        <f t="shared" si="143"/>
        <v>24600.81</v>
      </c>
      <c r="N2697" s="474">
        <f t="shared" si="142"/>
        <v>14760.486000000001</v>
      </c>
      <c r="P2697" s="488">
        <v>0.6</v>
      </c>
      <c r="R2697" s="474">
        <v>19869.89</v>
      </c>
      <c r="S2697" s="474">
        <v>11921.91</v>
      </c>
      <c r="U2697" s="474">
        <v>19869.89</v>
      </c>
      <c r="V2697" s="474">
        <v>11921.91</v>
      </c>
      <c r="X2697" s="465">
        <v>18923.7</v>
      </c>
      <c r="Y2697" s="465">
        <v>11354.2</v>
      </c>
      <c r="AA2697" s="474">
        <v>16455.349999999999</v>
      </c>
      <c r="AB2697" s="474">
        <v>9873.2099999999991</v>
      </c>
      <c r="AD2697" s="474">
        <v>14309</v>
      </c>
      <c r="AE2697" s="474">
        <v>8585.4</v>
      </c>
      <c r="AG2697" s="474">
        <v>13008</v>
      </c>
      <c r="AH2697" s="474">
        <v>7804.7999999999993</v>
      </c>
      <c r="AP2697" s="535"/>
    </row>
    <row r="2698" spans="1:42" ht="24" customHeight="1" outlineLevel="1" x14ac:dyDescent="0.25">
      <c r="A2698" s="493"/>
      <c r="B2698" s="471" t="s">
        <v>5034</v>
      </c>
      <c r="C2698" s="469" t="s">
        <v>4641</v>
      </c>
      <c r="E2698" s="472" t="s">
        <v>1426</v>
      </c>
      <c r="F2698" s="469" t="s">
        <v>4456</v>
      </c>
      <c r="G2698" s="468">
        <v>4.4000000000000004</v>
      </c>
      <c r="H2698" s="468">
        <v>2.6</v>
      </c>
      <c r="I2698" s="468">
        <v>2.6</v>
      </c>
      <c r="J2698" s="473"/>
      <c r="K2698" s="481"/>
      <c r="L2698" s="473">
        <v>125.23333333333333</v>
      </c>
      <c r="M2698" s="474">
        <f t="shared" si="143"/>
        <v>29657.03</v>
      </c>
      <c r="N2698" s="474">
        <f t="shared" si="142"/>
        <v>16311.3665</v>
      </c>
      <c r="P2698" s="488">
        <v>0.55000000000000004</v>
      </c>
      <c r="R2698" s="474">
        <v>23953.759999999998</v>
      </c>
      <c r="S2698" s="474">
        <v>11976.93</v>
      </c>
      <c r="U2698" s="474">
        <v>23953.759999999998</v>
      </c>
      <c r="V2698" s="474">
        <v>11976.93</v>
      </c>
      <c r="X2698" s="465">
        <v>22813.1</v>
      </c>
      <c r="Y2698" s="465">
        <v>11406.6</v>
      </c>
      <c r="AA2698" s="474">
        <v>19837.5</v>
      </c>
      <c r="AB2698" s="474">
        <v>9918.75</v>
      </c>
      <c r="AD2698" s="474">
        <v>17250</v>
      </c>
      <c r="AE2698" s="474">
        <v>8625</v>
      </c>
      <c r="AF2698" s="514" t="s">
        <v>24265</v>
      </c>
      <c r="AG2698" s="474">
        <v>15682</v>
      </c>
      <c r="AH2698" s="474">
        <v>9409.1999999999989</v>
      </c>
      <c r="AP2698" s="535"/>
    </row>
    <row r="2699" spans="1:42" ht="24" customHeight="1" outlineLevel="1" x14ac:dyDescent="0.25">
      <c r="A2699" s="493" t="s">
        <v>23154</v>
      </c>
      <c r="B2699" s="471" t="s">
        <v>5035</v>
      </c>
      <c r="C2699" s="469" t="s">
        <v>23756</v>
      </c>
      <c r="E2699" s="472" t="s">
        <v>1427</v>
      </c>
      <c r="F2699" s="469" t="s">
        <v>4456</v>
      </c>
      <c r="G2699" s="468">
        <v>2.9</v>
      </c>
      <c r="H2699" s="468">
        <v>1.65</v>
      </c>
      <c r="I2699" s="468">
        <v>1.65</v>
      </c>
      <c r="J2699" s="473"/>
      <c r="K2699" s="481"/>
      <c r="L2699" s="473">
        <v>53.666666666666664</v>
      </c>
      <c r="M2699" s="474">
        <f t="shared" si="143"/>
        <v>12228.97</v>
      </c>
      <c r="N2699" s="474">
        <f t="shared" si="142"/>
        <v>7337.3819999999996</v>
      </c>
      <c r="P2699" s="488">
        <v>0.6</v>
      </c>
      <c r="R2699" s="474">
        <v>9877.25</v>
      </c>
      <c r="S2699" s="474">
        <v>5926.41</v>
      </c>
      <c r="U2699" s="474">
        <v>9877.25</v>
      </c>
      <c r="V2699" s="474">
        <v>5926.41</v>
      </c>
      <c r="X2699" s="465">
        <v>9406.9</v>
      </c>
      <c r="Y2699" s="465">
        <v>5644.2</v>
      </c>
      <c r="AA2699" s="474">
        <v>8179.95</v>
      </c>
      <c r="AB2699" s="474">
        <v>4907.97</v>
      </c>
      <c r="AD2699" s="474">
        <v>7113</v>
      </c>
      <c r="AE2699" s="474">
        <v>4267.8</v>
      </c>
      <c r="AG2699" s="474">
        <v>6466</v>
      </c>
      <c r="AH2699" s="474">
        <v>3879.6</v>
      </c>
      <c r="AP2699" s="535"/>
    </row>
    <row r="2700" spans="1:42" ht="24" customHeight="1" outlineLevel="1" x14ac:dyDescent="0.25">
      <c r="A2700" s="493" t="s">
        <v>23154</v>
      </c>
      <c r="B2700" s="471" t="s">
        <v>5036</v>
      </c>
      <c r="C2700" s="469" t="s">
        <v>23756</v>
      </c>
      <c r="E2700" s="472" t="s">
        <v>1427</v>
      </c>
      <c r="F2700" s="469" t="s">
        <v>4456</v>
      </c>
      <c r="G2700" s="468">
        <v>3.7</v>
      </c>
      <c r="H2700" s="468">
        <v>2.2999999999999998</v>
      </c>
      <c r="I2700" s="468">
        <v>2.2999999999999998</v>
      </c>
      <c r="J2700" s="473"/>
      <c r="K2700" s="481"/>
      <c r="L2700" s="473">
        <v>105.26666666666667</v>
      </c>
      <c r="M2700" s="474">
        <f t="shared" si="143"/>
        <v>24600.81</v>
      </c>
      <c r="N2700" s="474">
        <f t="shared" si="142"/>
        <v>14760.486000000001</v>
      </c>
      <c r="P2700" s="488">
        <v>0.6</v>
      </c>
      <c r="R2700" s="474">
        <v>19869.89</v>
      </c>
      <c r="S2700" s="474">
        <v>11921.91</v>
      </c>
      <c r="U2700" s="474">
        <v>19869.89</v>
      </c>
      <c r="V2700" s="474">
        <v>11921.91</v>
      </c>
      <c r="X2700" s="465">
        <v>18923.7</v>
      </c>
      <c r="Y2700" s="465">
        <v>11354.2</v>
      </c>
      <c r="AA2700" s="474">
        <v>16455.349999999999</v>
      </c>
      <c r="AB2700" s="474">
        <v>9873.2099999999991</v>
      </c>
      <c r="AD2700" s="474">
        <v>14309</v>
      </c>
      <c r="AE2700" s="474">
        <v>8585.4</v>
      </c>
      <c r="AG2700" s="474">
        <v>13008</v>
      </c>
      <c r="AH2700" s="474">
        <v>7804.7999999999993</v>
      </c>
      <c r="AP2700" s="535"/>
    </row>
    <row r="2701" spans="1:42" ht="24" customHeight="1" outlineLevel="1" x14ac:dyDescent="0.25">
      <c r="A2701" s="493" t="s">
        <v>23154</v>
      </c>
      <c r="B2701" s="471" t="s">
        <v>5037</v>
      </c>
      <c r="C2701" s="469" t="s">
        <v>23756</v>
      </c>
      <c r="E2701" s="472" t="s">
        <v>1427</v>
      </c>
      <c r="F2701" s="469" t="s">
        <v>4456</v>
      </c>
      <c r="G2701" s="468">
        <v>4.4000000000000004</v>
      </c>
      <c r="H2701" s="468">
        <v>2.6</v>
      </c>
      <c r="I2701" s="468">
        <v>2.6</v>
      </c>
      <c r="J2701" s="473"/>
      <c r="K2701" s="481"/>
      <c r="L2701" s="473">
        <v>125.23333333333333</v>
      </c>
      <c r="M2701" s="474">
        <f t="shared" si="143"/>
        <v>29657.03</v>
      </c>
      <c r="N2701" s="474">
        <f t="shared" si="142"/>
        <v>16311.3665</v>
      </c>
      <c r="P2701" s="488">
        <v>0.55000000000000004</v>
      </c>
      <c r="R2701" s="474">
        <v>23953.759999999998</v>
      </c>
      <c r="S2701" s="474">
        <v>11976.93</v>
      </c>
      <c r="U2701" s="474">
        <v>23953.759999999998</v>
      </c>
      <c r="V2701" s="474">
        <v>11976.93</v>
      </c>
      <c r="X2701" s="465">
        <v>22813.1</v>
      </c>
      <c r="Y2701" s="465">
        <v>11406.6</v>
      </c>
      <c r="AA2701" s="474">
        <v>19837.5</v>
      </c>
      <c r="AB2701" s="474">
        <v>9918.75</v>
      </c>
      <c r="AD2701" s="474">
        <v>17250</v>
      </c>
      <c r="AE2701" s="474">
        <v>8625</v>
      </c>
      <c r="AF2701" s="514" t="s">
        <v>24265</v>
      </c>
      <c r="AG2701" s="474">
        <v>15682</v>
      </c>
      <c r="AH2701" s="474">
        <v>9409.1999999999989</v>
      </c>
      <c r="AP2701" s="535"/>
    </row>
    <row r="2702" spans="1:42" ht="24" customHeight="1" outlineLevel="1" x14ac:dyDescent="0.25">
      <c r="A2702" s="493" t="s">
        <v>23154</v>
      </c>
      <c r="B2702" s="471" t="s">
        <v>5038</v>
      </c>
      <c r="C2702" s="469" t="s">
        <v>23757</v>
      </c>
      <c r="E2702" s="472" t="s">
        <v>1429</v>
      </c>
      <c r="F2702" s="469" t="s">
        <v>4456</v>
      </c>
      <c r="G2702" s="468">
        <v>2.9</v>
      </c>
      <c r="H2702" s="468">
        <v>1.65</v>
      </c>
      <c r="I2702" s="468">
        <v>1.65</v>
      </c>
      <c r="J2702" s="473"/>
      <c r="K2702" s="481"/>
      <c r="L2702" s="473">
        <v>53.666666666666664</v>
      </c>
      <c r="M2702" s="474">
        <f t="shared" si="143"/>
        <v>12228.97</v>
      </c>
      <c r="N2702" s="474">
        <f t="shared" si="142"/>
        <v>7337.3819999999996</v>
      </c>
      <c r="P2702" s="488">
        <v>0.6</v>
      </c>
      <c r="R2702" s="474">
        <v>9877.25</v>
      </c>
      <c r="S2702" s="474">
        <v>5926.41</v>
      </c>
      <c r="U2702" s="474">
        <v>9877.25</v>
      </c>
      <c r="V2702" s="474">
        <v>5926.41</v>
      </c>
      <c r="X2702" s="465">
        <v>9406.9</v>
      </c>
      <c r="Y2702" s="465">
        <v>5644.2</v>
      </c>
      <c r="AA2702" s="474">
        <v>8179.95</v>
      </c>
      <c r="AB2702" s="474">
        <v>4907.97</v>
      </c>
      <c r="AD2702" s="474">
        <v>7113</v>
      </c>
      <c r="AE2702" s="474">
        <v>4267.8</v>
      </c>
      <c r="AG2702" s="474">
        <v>6466</v>
      </c>
      <c r="AH2702" s="474">
        <v>3879.6</v>
      </c>
      <c r="AP2702" s="535"/>
    </row>
    <row r="2703" spans="1:42" ht="24" customHeight="1" outlineLevel="1" x14ac:dyDescent="0.25">
      <c r="A2703" s="493" t="s">
        <v>23154</v>
      </c>
      <c r="B2703" s="471" t="s">
        <v>5039</v>
      </c>
      <c r="C2703" s="469" t="s">
        <v>23757</v>
      </c>
      <c r="E2703" s="472" t="s">
        <v>1429</v>
      </c>
      <c r="F2703" s="469" t="s">
        <v>4456</v>
      </c>
      <c r="G2703" s="468">
        <v>3.7</v>
      </c>
      <c r="H2703" s="468">
        <v>2.2999999999999998</v>
      </c>
      <c r="I2703" s="468">
        <v>2.2999999999999998</v>
      </c>
      <c r="J2703" s="473"/>
      <c r="K2703" s="481"/>
      <c r="L2703" s="473">
        <v>105.26666666666667</v>
      </c>
      <c r="M2703" s="474">
        <f t="shared" si="143"/>
        <v>24600.81</v>
      </c>
      <c r="N2703" s="474">
        <f t="shared" si="142"/>
        <v>14760.486000000001</v>
      </c>
      <c r="P2703" s="488">
        <v>0.6</v>
      </c>
      <c r="R2703" s="474">
        <v>19869.89</v>
      </c>
      <c r="S2703" s="474">
        <v>11921.91</v>
      </c>
      <c r="U2703" s="474">
        <v>19869.89</v>
      </c>
      <c r="V2703" s="474">
        <v>11921.91</v>
      </c>
      <c r="X2703" s="465">
        <v>18923.7</v>
      </c>
      <c r="Y2703" s="465">
        <v>11354.2</v>
      </c>
      <c r="AA2703" s="474">
        <v>16455.349999999999</v>
      </c>
      <c r="AB2703" s="474">
        <v>9873.2099999999991</v>
      </c>
      <c r="AD2703" s="474">
        <v>14309</v>
      </c>
      <c r="AE2703" s="474">
        <v>8585.4</v>
      </c>
      <c r="AG2703" s="474">
        <v>13008</v>
      </c>
      <c r="AH2703" s="474">
        <v>7804.7999999999993</v>
      </c>
      <c r="AP2703" s="535"/>
    </row>
    <row r="2704" spans="1:42" ht="24" customHeight="1" outlineLevel="1" x14ac:dyDescent="0.25">
      <c r="A2704" s="493" t="s">
        <v>23154</v>
      </c>
      <c r="B2704" s="471" t="s">
        <v>5040</v>
      </c>
      <c r="C2704" s="469" t="s">
        <v>23757</v>
      </c>
      <c r="E2704" s="472" t="s">
        <v>1429</v>
      </c>
      <c r="F2704" s="469" t="s">
        <v>4456</v>
      </c>
      <c r="G2704" s="468">
        <v>4.4000000000000004</v>
      </c>
      <c r="H2704" s="468">
        <v>2.6</v>
      </c>
      <c r="I2704" s="468">
        <v>2.6</v>
      </c>
      <c r="J2704" s="473"/>
      <c r="K2704" s="481"/>
      <c r="L2704" s="473">
        <v>125.23333333333333</v>
      </c>
      <c r="M2704" s="474">
        <f t="shared" si="143"/>
        <v>29657.03</v>
      </c>
      <c r="N2704" s="474">
        <f t="shared" si="142"/>
        <v>16311.3665</v>
      </c>
      <c r="P2704" s="488">
        <v>0.55000000000000004</v>
      </c>
      <c r="R2704" s="474">
        <v>23953.759999999998</v>
      </c>
      <c r="S2704" s="474">
        <v>11976.93</v>
      </c>
      <c r="U2704" s="474">
        <v>23953.759999999998</v>
      </c>
      <c r="V2704" s="474">
        <v>11976.93</v>
      </c>
      <c r="X2704" s="465">
        <v>22813.1</v>
      </c>
      <c r="Y2704" s="465">
        <v>11406.6</v>
      </c>
      <c r="AA2704" s="474">
        <v>19837.5</v>
      </c>
      <c r="AB2704" s="474">
        <v>9918.75</v>
      </c>
      <c r="AD2704" s="474">
        <v>17250</v>
      </c>
      <c r="AE2704" s="474">
        <v>8625</v>
      </c>
      <c r="AF2704" s="514" t="s">
        <v>24265</v>
      </c>
      <c r="AG2704" s="474">
        <v>15682</v>
      </c>
      <c r="AH2704" s="474">
        <v>9409.1999999999989</v>
      </c>
      <c r="AP2704" s="535"/>
    </row>
    <row r="2705" spans="1:42" ht="24" customHeight="1" outlineLevel="1" x14ac:dyDescent="0.25">
      <c r="A2705" s="493" t="s">
        <v>23154</v>
      </c>
      <c r="B2705" s="471" t="s">
        <v>23863</v>
      </c>
      <c r="C2705" s="469" t="s">
        <v>22616</v>
      </c>
      <c r="E2705" s="472" t="s">
        <v>24286</v>
      </c>
      <c r="F2705" s="469" t="s">
        <v>4456</v>
      </c>
      <c r="G2705" s="468">
        <v>2.9</v>
      </c>
      <c r="H2705" s="468">
        <v>1.65</v>
      </c>
      <c r="I2705" s="468">
        <v>1.65</v>
      </c>
      <c r="J2705" s="473"/>
      <c r="K2705" s="481"/>
      <c r="L2705" s="473">
        <v>53.666666666666664</v>
      </c>
      <c r="M2705" s="474">
        <f t="shared" si="143"/>
        <v>12228.97</v>
      </c>
      <c r="N2705" s="474">
        <f t="shared" si="142"/>
        <v>7337.3819999999996</v>
      </c>
      <c r="P2705" s="488">
        <v>0.6</v>
      </c>
      <c r="R2705" s="474">
        <v>9877.25</v>
      </c>
      <c r="S2705" s="474">
        <v>5926.41</v>
      </c>
      <c r="U2705" s="474">
        <v>9877.25</v>
      </c>
      <c r="V2705" s="474">
        <v>5926.41</v>
      </c>
      <c r="X2705" s="465">
        <v>9406.9</v>
      </c>
      <c r="Y2705" s="465">
        <v>5644.2</v>
      </c>
      <c r="AA2705" s="474">
        <v>8179.95</v>
      </c>
      <c r="AB2705" s="474">
        <v>4907.97</v>
      </c>
      <c r="AD2705" s="474">
        <v>7113</v>
      </c>
      <c r="AE2705" s="474">
        <v>4267.8</v>
      </c>
      <c r="AG2705" s="474">
        <v>6466</v>
      </c>
      <c r="AH2705" s="474">
        <v>3879.6</v>
      </c>
      <c r="AP2705" s="535"/>
    </row>
    <row r="2706" spans="1:42" ht="24" customHeight="1" outlineLevel="1" x14ac:dyDescent="0.25">
      <c r="A2706" s="493" t="s">
        <v>23154</v>
      </c>
      <c r="B2706" s="471" t="s">
        <v>23864</v>
      </c>
      <c r="C2706" s="469" t="s">
        <v>22616</v>
      </c>
      <c r="E2706" s="472" t="s">
        <v>24286</v>
      </c>
      <c r="F2706" s="469" t="s">
        <v>4456</v>
      </c>
      <c r="G2706" s="468">
        <v>3.7</v>
      </c>
      <c r="H2706" s="468">
        <v>2.2999999999999998</v>
      </c>
      <c r="I2706" s="468">
        <v>2.2999999999999998</v>
      </c>
      <c r="J2706" s="473"/>
      <c r="K2706" s="481"/>
      <c r="L2706" s="473">
        <v>105.26666666666667</v>
      </c>
      <c r="M2706" s="474">
        <f t="shared" si="143"/>
        <v>24600.81</v>
      </c>
      <c r="N2706" s="474">
        <f t="shared" si="142"/>
        <v>14760.486000000001</v>
      </c>
      <c r="P2706" s="488">
        <v>0.6</v>
      </c>
      <c r="R2706" s="474">
        <v>19869.89</v>
      </c>
      <c r="S2706" s="474">
        <v>11921.91</v>
      </c>
      <c r="U2706" s="474">
        <v>19869.89</v>
      </c>
      <c r="V2706" s="474">
        <v>11921.91</v>
      </c>
      <c r="X2706" s="465">
        <v>18923.7</v>
      </c>
      <c r="Y2706" s="465">
        <v>11354.2</v>
      </c>
      <c r="AA2706" s="474">
        <v>16455.349999999999</v>
      </c>
      <c r="AB2706" s="474">
        <v>9873.2099999999991</v>
      </c>
      <c r="AD2706" s="474">
        <v>14309</v>
      </c>
      <c r="AE2706" s="474">
        <v>8585.4</v>
      </c>
      <c r="AG2706" s="474">
        <v>13008</v>
      </c>
      <c r="AH2706" s="474">
        <v>7804.7999999999993</v>
      </c>
      <c r="AP2706" s="535"/>
    </row>
    <row r="2707" spans="1:42" ht="24" customHeight="1" outlineLevel="1" x14ac:dyDescent="0.25">
      <c r="A2707" s="493" t="s">
        <v>23154</v>
      </c>
      <c r="B2707" s="471" t="s">
        <v>23865</v>
      </c>
      <c r="C2707" s="469" t="s">
        <v>22616</v>
      </c>
      <c r="E2707" s="472" t="s">
        <v>24286</v>
      </c>
      <c r="F2707" s="469" t="s">
        <v>4456</v>
      </c>
      <c r="G2707" s="468">
        <v>4.4000000000000004</v>
      </c>
      <c r="H2707" s="468">
        <v>2.6</v>
      </c>
      <c r="I2707" s="468">
        <v>2.6</v>
      </c>
      <c r="J2707" s="473"/>
      <c r="K2707" s="481"/>
      <c r="L2707" s="473">
        <v>125.23333333333333</v>
      </c>
      <c r="M2707" s="474">
        <f t="shared" si="143"/>
        <v>29657.03</v>
      </c>
      <c r="N2707" s="474">
        <f t="shared" si="142"/>
        <v>16311.3665</v>
      </c>
      <c r="P2707" s="488">
        <v>0.55000000000000004</v>
      </c>
      <c r="R2707" s="474">
        <v>23953.759999999998</v>
      </c>
      <c r="S2707" s="474">
        <v>11976.93</v>
      </c>
      <c r="U2707" s="474">
        <v>23953.759999999998</v>
      </c>
      <c r="V2707" s="474">
        <v>11976.93</v>
      </c>
      <c r="X2707" s="465">
        <v>22813.1</v>
      </c>
      <c r="Y2707" s="465">
        <v>11406.6</v>
      </c>
      <c r="AA2707" s="474">
        <v>19837.5</v>
      </c>
      <c r="AB2707" s="474">
        <v>9918.75</v>
      </c>
      <c r="AD2707" s="474">
        <v>17250</v>
      </c>
      <c r="AE2707" s="474">
        <v>8625</v>
      </c>
      <c r="AF2707" s="514" t="s">
        <v>24265</v>
      </c>
      <c r="AG2707" s="474">
        <v>15682</v>
      </c>
      <c r="AH2707" s="474">
        <v>9409.1999999999989</v>
      </c>
      <c r="AP2707" s="535"/>
    </row>
    <row r="2708" spans="1:42" ht="24" customHeight="1" outlineLevel="1" x14ac:dyDescent="0.25">
      <c r="A2708" s="493" t="s">
        <v>23154</v>
      </c>
      <c r="B2708" s="471" t="s">
        <v>5041</v>
      </c>
      <c r="C2708" s="469" t="s">
        <v>23757</v>
      </c>
      <c r="E2708" s="472" t="s">
        <v>1430</v>
      </c>
      <c r="F2708" s="469" t="s">
        <v>4456</v>
      </c>
      <c r="G2708" s="468">
        <v>2.9</v>
      </c>
      <c r="H2708" s="468">
        <v>1.65</v>
      </c>
      <c r="I2708" s="468">
        <v>1.65</v>
      </c>
      <c r="J2708" s="473"/>
      <c r="K2708" s="481"/>
      <c r="L2708" s="473">
        <v>53.666666666666664</v>
      </c>
      <c r="M2708" s="474">
        <f t="shared" si="143"/>
        <v>12228.97</v>
      </c>
      <c r="N2708" s="474">
        <f t="shared" si="142"/>
        <v>7337.3819999999996</v>
      </c>
      <c r="P2708" s="488">
        <v>0.6</v>
      </c>
      <c r="R2708" s="474">
        <v>9877.25</v>
      </c>
      <c r="S2708" s="474">
        <v>5926.41</v>
      </c>
      <c r="U2708" s="474">
        <v>9877.25</v>
      </c>
      <c r="V2708" s="474">
        <v>5926.41</v>
      </c>
      <c r="X2708" s="465">
        <v>9406.9</v>
      </c>
      <c r="Y2708" s="465">
        <v>5644.2</v>
      </c>
      <c r="AA2708" s="474">
        <v>8179.95</v>
      </c>
      <c r="AB2708" s="474">
        <v>4907.97</v>
      </c>
      <c r="AD2708" s="474">
        <v>7113</v>
      </c>
      <c r="AE2708" s="474">
        <v>4267.8</v>
      </c>
      <c r="AG2708" s="474">
        <v>6466</v>
      </c>
      <c r="AH2708" s="474">
        <v>3879.6</v>
      </c>
      <c r="AP2708" s="535"/>
    </row>
    <row r="2709" spans="1:42" ht="24" customHeight="1" outlineLevel="1" x14ac:dyDescent="0.25">
      <c r="A2709" s="493" t="s">
        <v>23154</v>
      </c>
      <c r="B2709" s="471" t="s">
        <v>5042</v>
      </c>
      <c r="C2709" s="469" t="s">
        <v>23757</v>
      </c>
      <c r="E2709" s="472" t="s">
        <v>1430</v>
      </c>
      <c r="F2709" s="469" t="s">
        <v>4456</v>
      </c>
      <c r="G2709" s="468">
        <v>3.7</v>
      </c>
      <c r="H2709" s="468">
        <v>2.2999999999999998</v>
      </c>
      <c r="I2709" s="468">
        <v>2.2999999999999998</v>
      </c>
      <c r="J2709" s="473"/>
      <c r="K2709" s="481"/>
      <c r="L2709" s="473">
        <v>105.26666666666667</v>
      </c>
      <c r="M2709" s="474">
        <f t="shared" si="143"/>
        <v>24600.81</v>
      </c>
      <c r="N2709" s="474">
        <f t="shared" si="142"/>
        <v>14760.486000000001</v>
      </c>
      <c r="P2709" s="488">
        <v>0.6</v>
      </c>
      <c r="R2709" s="474">
        <v>19869.89</v>
      </c>
      <c r="S2709" s="474">
        <v>11921.91</v>
      </c>
      <c r="U2709" s="474">
        <v>19869.89</v>
      </c>
      <c r="V2709" s="474">
        <v>11921.91</v>
      </c>
      <c r="X2709" s="465">
        <v>18923.7</v>
      </c>
      <c r="Y2709" s="465">
        <v>11354.2</v>
      </c>
      <c r="AA2709" s="474">
        <v>16455.349999999999</v>
      </c>
      <c r="AB2709" s="474">
        <v>9873.2099999999991</v>
      </c>
      <c r="AD2709" s="474">
        <v>14309</v>
      </c>
      <c r="AE2709" s="474">
        <v>8585.4</v>
      </c>
      <c r="AG2709" s="474">
        <v>13008</v>
      </c>
      <c r="AH2709" s="474">
        <v>7804.7999999999993</v>
      </c>
      <c r="AP2709" s="535"/>
    </row>
    <row r="2710" spans="1:42" ht="24" customHeight="1" outlineLevel="1" x14ac:dyDescent="0.25">
      <c r="A2710" s="493" t="s">
        <v>23154</v>
      </c>
      <c r="B2710" s="471" t="s">
        <v>5043</v>
      </c>
      <c r="C2710" s="469" t="s">
        <v>23757</v>
      </c>
      <c r="E2710" s="472" t="s">
        <v>1430</v>
      </c>
      <c r="F2710" s="469" t="s">
        <v>4456</v>
      </c>
      <c r="G2710" s="468">
        <v>4.4000000000000004</v>
      </c>
      <c r="H2710" s="468">
        <v>2.6</v>
      </c>
      <c r="I2710" s="468">
        <v>2.6</v>
      </c>
      <c r="J2710" s="473"/>
      <c r="K2710" s="481"/>
      <c r="L2710" s="473">
        <v>125.23333333333333</v>
      </c>
      <c r="M2710" s="474">
        <f t="shared" si="143"/>
        <v>29657.03</v>
      </c>
      <c r="N2710" s="474">
        <f t="shared" si="142"/>
        <v>16311.3665</v>
      </c>
      <c r="P2710" s="488">
        <v>0.55000000000000004</v>
      </c>
      <c r="R2710" s="474">
        <v>23953.759999999998</v>
      </c>
      <c r="S2710" s="474">
        <v>11976.93</v>
      </c>
      <c r="U2710" s="474">
        <v>23953.759999999998</v>
      </c>
      <c r="V2710" s="474">
        <v>11976.93</v>
      </c>
      <c r="X2710" s="465">
        <v>22813.1</v>
      </c>
      <c r="Y2710" s="465">
        <v>11406.6</v>
      </c>
      <c r="AA2710" s="474">
        <v>19837.5</v>
      </c>
      <c r="AB2710" s="474">
        <v>9918.75</v>
      </c>
      <c r="AD2710" s="474">
        <v>17250</v>
      </c>
      <c r="AE2710" s="474">
        <v>8625</v>
      </c>
      <c r="AF2710" s="514" t="s">
        <v>24265</v>
      </c>
      <c r="AG2710" s="474">
        <v>15682</v>
      </c>
      <c r="AH2710" s="474">
        <v>9409.1999999999989</v>
      </c>
      <c r="AP2710" s="535"/>
    </row>
    <row r="2711" spans="1:42" ht="24" customHeight="1" outlineLevel="1" x14ac:dyDescent="0.25">
      <c r="A2711" s="493" t="s">
        <v>23154</v>
      </c>
      <c r="B2711" s="471" t="s">
        <v>5044</v>
      </c>
      <c r="C2711" s="469" t="s">
        <v>23756</v>
      </c>
      <c r="E2711" s="472" t="s">
        <v>1428</v>
      </c>
      <c r="F2711" s="469" t="s">
        <v>4456</v>
      </c>
      <c r="G2711" s="468">
        <v>2.9</v>
      </c>
      <c r="H2711" s="468">
        <v>1.65</v>
      </c>
      <c r="I2711" s="468">
        <v>1.65</v>
      </c>
      <c r="J2711" s="473"/>
      <c r="K2711" s="481"/>
      <c r="L2711" s="473">
        <v>53.666666666666664</v>
      </c>
      <c r="M2711" s="474">
        <f t="shared" si="143"/>
        <v>12228.97</v>
      </c>
      <c r="N2711" s="474">
        <f t="shared" si="142"/>
        <v>7337.3819999999996</v>
      </c>
      <c r="P2711" s="488">
        <v>0.6</v>
      </c>
      <c r="R2711" s="474">
        <v>9877.25</v>
      </c>
      <c r="S2711" s="474">
        <v>5926.41</v>
      </c>
      <c r="U2711" s="474">
        <v>9877.25</v>
      </c>
      <c r="V2711" s="474">
        <v>5926.41</v>
      </c>
      <c r="X2711" s="465">
        <v>9406.9</v>
      </c>
      <c r="Y2711" s="465">
        <v>5644.2</v>
      </c>
      <c r="AA2711" s="474">
        <v>8179.95</v>
      </c>
      <c r="AB2711" s="474">
        <v>4907.97</v>
      </c>
      <c r="AD2711" s="474">
        <v>7113</v>
      </c>
      <c r="AE2711" s="474">
        <v>4267.8</v>
      </c>
      <c r="AG2711" s="474">
        <v>6466</v>
      </c>
      <c r="AH2711" s="474">
        <v>3879.6</v>
      </c>
      <c r="AP2711" s="535"/>
    </row>
    <row r="2712" spans="1:42" ht="24" customHeight="1" outlineLevel="1" x14ac:dyDescent="0.25">
      <c r="A2712" s="493" t="s">
        <v>23154</v>
      </c>
      <c r="B2712" s="471" t="s">
        <v>5045</v>
      </c>
      <c r="C2712" s="469" t="s">
        <v>23756</v>
      </c>
      <c r="E2712" s="472" t="s">
        <v>1428</v>
      </c>
      <c r="F2712" s="469" t="s">
        <v>4456</v>
      </c>
      <c r="G2712" s="468">
        <v>3.7</v>
      </c>
      <c r="H2712" s="468">
        <v>2.2999999999999998</v>
      </c>
      <c r="I2712" s="468">
        <v>2.2999999999999998</v>
      </c>
      <c r="J2712" s="473"/>
      <c r="K2712" s="481"/>
      <c r="L2712" s="473">
        <v>105.26666666666667</v>
      </c>
      <c r="M2712" s="474">
        <f t="shared" si="143"/>
        <v>24600.81</v>
      </c>
      <c r="N2712" s="474">
        <f t="shared" si="142"/>
        <v>14760.486000000001</v>
      </c>
      <c r="P2712" s="488">
        <v>0.6</v>
      </c>
      <c r="R2712" s="474">
        <v>19869.89</v>
      </c>
      <c r="S2712" s="474">
        <v>11921.91</v>
      </c>
      <c r="U2712" s="474">
        <v>19869.89</v>
      </c>
      <c r="V2712" s="474">
        <v>11921.91</v>
      </c>
      <c r="X2712" s="465">
        <v>18923.7</v>
      </c>
      <c r="Y2712" s="465">
        <v>11354.2</v>
      </c>
      <c r="AA2712" s="474">
        <v>16455.349999999999</v>
      </c>
      <c r="AB2712" s="474">
        <v>9873.2099999999991</v>
      </c>
      <c r="AD2712" s="474">
        <v>14309</v>
      </c>
      <c r="AE2712" s="474">
        <v>8585.4</v>
      </c>
      <c r="AG2712" s="474">
        <v>13008</v>
      </c>
      <c r="AH2712" s="474">
        <v>7804.7999999999993</v>
      </c>
      <c r="AP2712" s="535"/>
    </row>
    <row r="2713" spans="1:42" ht="24" customHeight="1" outlineLevel="1" x14ac:dyDescent="0.25">
      <c r="A2713" s="493" t="s">
        <v>23154</v>
      </c>
      <c r="B2713" s="471" t="s">
        <v>5046</v>
      </c>
      <c r="C2713" s="469" t="s">
        <v>23756</v>
      </c>
      <c r="E2713" s="472" t="s">
        <v>1428</v>
      </c>
      <c r="F2713" s="469" t="s">
        <v>4456</v>
      </c>
      <c r="G2713" s="468">
        <v>4.4000000000000004</v>
      </c>
      <c r="H2713" s="468">
        <v>2.6</v>
      </c>
      <c r="I2713" s="468">
        <v>2.6</v>
      </c>
      <c r="J2713" s="473"/>
      <c r="K2713" s="481"/>
      <c r="L2713" s="473">
        <v>125.23333333333333</v>
      </c>
      <c r="M2713" s="474">
        <f t="shared" si="143"/>
        <v>29657.03</v>
      </c>
      <c r="N2713" s="474">
        <f t="shared" si="142"/>
        <v>16311.3665</v>
      </c>
      <c r="P2713" s="488">
        <v>0.55000000000000004</v>
      </c>
      <c r="R2713" s="474">
        <v>23953.759999999998</v>
      </c>
      <c r="S2713" s="474">
        <v>11976.93</v>
      </c>
      <c r="U2713" s="474">
        <v>23953.759999999998</v>
      </c>
      <c r="V2713" s="474">
        <v>11976.93</v>
      </c>
      <c r="X2713" s="465">
        <v>22813.1</v>
      </c>
      <c r="Y2713" s="465">
        <v>11406.6</v>
      </c>
      <c r="AA2713" s="474">
        <v>19837.5</v>
      </c>
      <c r="AB2713" s="474">
        <v>9918.75</v>
      </c>
      <c r="AD2713" s="474">
        <v>17250</v>
      </c>
      <c r="AE2713" s="474">
        <v>8625</v>
      </c>
      <c r="AF2713" s="514" t="s">
        <v>24265</v>
      </c>
      <c r="AG2713" s="474">
        <v>15682</v>
      </c>
      <c r="AH2713" s="474">
        <v>9409.1999999999989</v>
      </c>
      <c r="AP2713" s="535"/>
    </row>
    <row r="2714" spans="1:42" ht="24" customHeight="1" outlineLevel="1" x14ac:dyDescent="0.25">
      <c r="A2714" s="493"/>
      <c r="B2714" s="471" t="s">
        <v>4642</v>
      </c>
      <c r="C2714" s="469" t="s">
        <v>4645</v>
      </c>
      <c r="E2714" s="472" t="s">
        <v>23866</v>
      </c>
      <c r="F2714" s="469" t="s">
        <v>4456</v>
      </c>
      <c r="G2714" s="468">
        <v>0.95</v>
      </c>
      <c r="H2714" s="468">
        <v>0.25</v>
      </c>
      <c r="I2714" s="468">
        <v>0.05</v>
      </c>
      <c r="L2714" s="468">
        <v>2.1999999999999997</v>
      </c>
      <c r="M2714" s="474">
        <f t="shared" si="143"/>
        <v>813.15</v>
      </c>
      <c r="N2714" s="474">
        <f t="shared" si="142"/>
        <v>487.89</v>
      </c>
      <c r="P2714" s="488">
        <v>0.6</v>
      </c>
      <c r="R2714" s="474">
        <v>656.78</v>
      </c>
      <c r="S2714" s="474">
        <v>394.07</v>
      </c>
      <c r="U2714" s="474">
        <v>656.78</v>
      </c>
      <c r="V2714" s="474">
        <v>394.07</v>
      </c>
      <c r="X2714" s="465">
        <v>625.5</v>
      </c>
      <c r="Y2714" s="465">
        <v>375.3</v>
      </c>
      <c r="AA2714" s="474">
        <v>543.95000000000005</v>
      </c>
      <c r="AB2714" s="474">
        <v>326.37</v>
      </c>
      <c r="AD2714" s="474">
        <v>473</v>
      </c>
      <c r="AE2714" s="474">
        <v>283.8</v>
      </c>
      <c r="AG2714" s="474">
        <v>430</v>
      </c>
      <c r="AH2714" s="474">
        <v>258</v>
      </c>
      <c r="AP2714" s="535"/>
    </row>
    <row r="2715" spans="1:42" ht="24" customHeight="1" outlineLevel="1" x14ac:dyDescent="0.25">
      <c r="A2715" s="493" t="s">
        <v>23154</v>
      </c>
      <c r="B2715" s="471" t="s">
        <v>23867</v>
      </c>
      <c r="C2715" s="469" t="s">
        <v>22616</v>
      </c>
      <c r="E2715" s="472" t="s">
        <v>24287</v>
      </c>
      <c r="F2715" s="469" t="s">
        <v>4456</v>
      </c>
      <c r="G2715" s="468">
        <v>0.95</v>
      </c>
      <c r="H2715" s="468">
        <v>0.25</v>
      </c>
      <c r="I2715" s="468">
        <v>0.05</v>
      </c>
      <c r="L2715" s="468">
        <v>2.1999999999999997</v>
      </c>
      <c r="M2715" s="474">
        <f t="shared" si="143"/>
        <v>813.15</v>
      </c>
      <c r="N2715" s="474">
        <f t="shared" si="142"/>
        <v>487.89</v>
      </c>
      <c r="P2715" s="488">
        <v>0.6</v>
      </c>
      <c r="R2715" s="474">
        <v>656.78</v>
      </c>
      <c r="S2715" s="474">
        <v>394.07</v>
      </c>
      <c r="U2715" s="474">
        <v>656.78</v>
      </c>
      <c r="V2715" s="474">
        <v>394.07</v>
      </c>
      <c r="X2715" s="465">
        <v>625.5</v>
      </c>
      <c r="Y2715" s="465">
        <v>375.3</v>
      </c>
      <c r="AA2715" s="474">
        <v>543.95000000000005</v>
      </c>
      <c r="AB2715" s="474">
        <v>326.37</v>
      </c>
      <c r="AD2715" s="474">
        <v>473</v>
      </c>
      <c r="AE2715" s="474">
        <v>283.8</v>
      </c>
      <c r="AG2715" s="474">
        <v>430</v>
      </c>
      <c r="AH2715" s="474">
        <v>258</v>
      </c>
      <c r="AP2715" s="535"/>
    </row>
    <row r="2716" spans="1:42" ht="24" customHeight="1" outlineLevel="1" x14ac:dyDescent="0.25">
      <c r="A2716" s="493" t="s">
        <v>23154</v>
      </c>
      <c r="B2716" s="471" t="s">
        <v>23868</v>
      </c>
      <c r="C2716" s="469" t="s">
        <v>23756</v>
      </c>
      <c r="E2716" s="472" t="s">
        <v>23873</v>
      </c>
      <c r="F2716" s="469" t="s">
        <v>4456</v>
      </c>
      <c r="G2716" s="468">
        <v>0.95</v>
      </c>
      <c r="H2716" s="468">
        <v>0.25</v>
      </c>
      <c r="I2716" s="468">
        <v>0.05</v>
      </c>
      <c r="L2716" s="468">
        <v>2.1999999999999997</v>
      </c>
      <c r="M2716" s="474">
        <f t="shared" si="143"/>
        <v>813.15</v>
      </c>
      <c r="N2716" s="474">
        <f t="shared" si="142"/>
        <v>487.89</v>
      </c>
      <c r="P2716" s="488">
        <v>0.6</v>
      </c>
      <c r="R2716" s="474">
        <v>656.78</v>
      </c>
      <c r="S2716" s="474">
        <v>394.07</v>
      </c>
      <c r="U2716" s="474">
        <v>656.78</v>
      </c>
      <c r="V2716" s="474">
        <v>394.07</v>
      </c>
      <c r="X2716" s="465">
        <v>625.5</v>
      </c>
      <c r="Y2716" s="465">
        <v>375.3</v>
      </c>
      <c r="AA2716" s="474">
        <v>543.95000000000005</v>
      </c>
      <c r="AB2716" s="474">
        <v>326.37</v>
      </c>
      <c r="AD2716" s="474">
        <v>473</v>
      </c>
      <c r="AE2716" s="474">
        <v>283.8</v>
      </c>
      <c r="AG2716" s="474">
        <v>430</v>
      </c>
      <c r="AH2716" s="474">
        <v>258</v>
      </c>
      <c r="AP2716" s="535"/>
    </row>
    <row r="2717" spans="1:42" ht="24" customHeight="1" outlineLevel="1" x14ac:dyDescent="0.25">
      <c r="A2717" s="493"/>
      <c r="B2717" s="471" t="s">
        <v>4643</v>
      </c>
      <c r="C2717" s="469" t="s">
        <v>4645</v>
      </c>
      <c r="E2717" s="472" t="s">
        <v>23866</v>
      </c>
      <c r="F2717" s="469" t="s">
        <v>4456</v>
      </c>
      <c r="G2717" s="468">
        <v>1.55</v>
      </c>
      <c r="H2717" s="468">
        <v>0.35</v>
      </c>
      <c r="I2717" s="468">
        <v>0.05</v>
      </c>
      <c r="L2717" s="468">
        <v>3.3666666666666667</v>
      </c>
      <c r="M2717" s="474">
        <f t="shared" si="143"/>
        <v>1239.55</v>
      </c>
      <c r="N2717" s="474">
        <f t="shared" si="142"/>
        <v>743.7299999999999</v>
      </c>
      <c r="P2717" s="488">
        <v>0.6</v>
      </c>
      <c r="R2717" s="474">
        <v>1001.18</v>
      </c>
      <c r="S2717" s="474">
        <v>600.71</v>
      </c>
      <c r="U2717" s="474">
        <v>1001.18</v>
      </c>
      <c r="V2717" s="474">
        <v>600.71</v>
      </c>
      <c r="X2717" s="465">
        <v>953.5</v>
      </c>
      <c r="Y2717" s="465">
        <v>572.1</v>
      </c>
      <c r="AA2717" s="474">
        <v>829.15</v>
      </c>
      <c r="AB2717" s="474">
        <v>497.49</v>
      </c>
      <c r="AD2717" s="474">
        <v>721</v>
      </c>
      <c r="AE2717" s="474">
        <v>432.59999999999997</v>
      </c>
      <c r="AG2717" s="474">
        <v>655</v>
      </c>
      <c r="AH2717" s="474">
        <v>393</v>
      </c>
      <c r="AP2717" s="535"/>
    </row>
    <row r="2718" spans="1:42" ht="24" customHeight="1" outlineLevel="1" x14ac:dyDescent="0.25">
      <c r="A2718" s="493" t="s">
        <v>23154</v>
      </c>
      <c r="B2718" s="471" t="s">
        <v>23869</v>
      </c>
      <c r="C2718" s="469" t="s">
        <v>22616</v>
      </c>
      <c r="E2718" s="472" t="s">
        <v>24287</v>
      </c>
      <c r="F2718" s="469" t="s">
        <v>4456</v>
      </c>
      <c r="G2718" s="468">
        <v>1.55</v>
      </c>
      <c r="H2718" s="468">
        <v>0.35</v>
      </c>
      <c r="I2718" s="468">
        <v>0.05</v>
      </c>
      <c r="L2718" s="468">
        <v>3.3666666666666667</v>
      </c>
      <c r="M2718" s="474">
        <f t="shared" si="143"/>
        <v>1239.55</v>
      </c>
      <c r="N2718" s="474">
        <f t="shared" si="142"/>
        <v>743.7299999999999</v>
      </c>
      <c r="P2718" s="488">
        <v>0.6</v>
      </c>
      <c r="R2718" s="474">
        <v>1001.18</v>
      </c>
      <c r="S2718" s="474">
        <v>600.71</v>
      </c>
      <c r="U2718" s="474">
        <v>1001.18</v>
      </c>
      <c r="V2718" s="474">
        <v>600.71</v>
      </c>
      <c r="X2718" s="465">
        <v>953.5</v>
      </c>
      <c r="Y2718" s="465">
        <v>572.1</v>
      </c>
      <c r="AA2718" s="474">
        <v>829.15</v>
      </c>
      <c r="AB2718" s="474">
        <v>497.49</v>
      </c>
      <c r="AD2718" s="474">
        <v>721</v>
      </c>
      <c r="AE2718" s="474">
        <v>432.59999999999997</v>
      </c>
      <c r="AG2718" s="474">
        <v>655</v>
      </c>
      <c r="AH2718" s="474">
        <v>393</v>
      </c>
      <c r="AP2718" s="535"/>
    </row>
    <row r="2719" spans="1:42" ht="24" customHeight="1" outlineLevel="1" x14ac:dyDescent="0.25">
      <c r="A2719" s="493" t="s">
        <v>23154</v>
      </c>
      <c r="B2719" s="471" t="s">
        <v>23870</v>
      </c>
      <c r="C2719" s="469" t="s">
        <v>23756</v>
      </c>
      <c r="E2719" s="472" t="s">
        <v>23873</v>
      </c>
      <c r="F2719" s="469" t="s">
        <v>4456</v>
      </c>
      <c r="G2719" s="468">
        <v>1.55</v>
      </c>
      <c r="H2719" s="468">
        <v>0.35</v>
      </c>
      <c r="I2719" s="468">
        <v>0.05</v>
      </c>
      <c r="L2719" s="468">
        <v>3.3666666666666667</v>
      </c>
      <c r="M2719" s="474">
        <f t="shared" si="143"/>
        <v>1239.55</v>
      </c>
      <c r="N2719" s="474">
        <f t="shared" si="142"/>
        <v>743.7299999999999</v>
      </c>
      <c r="P2719" s="488">
        <v>0.6</v>
      </c>
      <c r="R2719" s="474">
        <v>1001.18</v>
      </c>
      <c r="S2719" s="474">
        <v>600.71</v>
      </c>
      <c r="U2719" s="474">
        <v>1001.18</v>
      </c>
      <c r="V2719" s="474">
        <v>600.71</v>
      </c>
      <c r="X2719" s="465">
        <v>953.5</v>
      </c>
      <c r="Y2719" s="465">
        <v>572.1</v>
      </c>
      <c r="AA2719" s="474">
        <v>829.15</v>
      </c>
      <c r="AB2719" s="474">
        <v>497.49</v>
      </c>
      <c r="AD2719" s="474">
        <v>721</v>
      </c>
      <c r="AE2719" s="474">
        <v>432.59999999999997</v>
      </c>
      <c r="AG2719" s="474">
        <v>655</v>
      </c>
      <c r="AH2719" s="474">
        <v>393</v>
      </c>
      <c r="AP2719" s="535"/>
    </row>
    <row r="2720" spans="1:42" ht="24" customHeight="1" outlineLevel="1" x14ac:dyDescent="0.25">
      <c r="A2720" s="493"/>
      <c r="B2720" s="471" t="s">
        <v>4644</v>
      </c>
      <c r="C2720" s="469" t="s">
        <v>4645</v>
      </c>
      <c r="E2720" s="472" t="s">
        <v>23866</v>
      </c>
      <c r="F2720" s="469" t="s">
        <v>4456</v>
      </c>
      <c r="G2720" s="468">
        <v>3</v>
      </c>
      <c r="H2720" s="468">
        <v>0.9</v>
      </c>
      <c r="I2720" s="468">
        <v>0.1</v>
      </c>
      <c r="L2720" s="468">
        <v>20.016666666666666</v>
      </c>
      <c r="M2720" s="474">
        <f t="shared" si="143"/>
        <v>2878.07</v>
      </c>
      <c r="N2720" s="474">
        <f t="shared" si="142"/>
        <v>1726.8420000000001</v>
      </c>
      <c r="P2720" s="488">
        <v>0.6</v>
      </c>
      <c r="R2720" s="474">
        <v>2324.6</v>
      </c>
      <c r="S2720" s="474">
        <v>1394.72</v>
      </c>
      <c r="U2720" s="474">
        <v>2324.6</v>
      </c>
      <c r="V2720" s="474">
        <v>1394.72</v>
      </c>
      <c r="X2720" s="465">
        <v>2213.9</v>
      </c>
      <c r="Y2720" s="465">
        <v>1328.3</v>
      </c>
      <c r="AA2720" s="474">
        <v>1925.1</v>
      </c>
      <c r="AB2720" s="474">
        <v>1155.06</v>
      </c>
      <c r="AD2720" s="474">
        <v>1674</v>
      </c>
      <c r="AE2720" s="474">
        <v>1004.4</v>
      </c>
      <c r="AG2720" s="474">
        <v>1522</v>
      </c>
      <c r="AH2720" s="474">
        <v>913.19999999999993</v>
      </c>
      <c r="AP2720" s="535"/>
    </row>
    <row r="2721" spans="1:42" ht="24" customHeight="1" outlineLevel="1" x14ac:dyDescent="0.25">
      <c r="A2721" s="493" t="s">
        <v>23154</v>
      </c>
      <c r="B2721" s="471" t="s">
        <v>23871</v>
      </c>
      <c r="C2721" s="469" t="s">
        <v>22616</v>
      </c>
      <c r="E2721" s="472" t="s">
        <v>24287</v>
      </c>
      <c r="F2721" s="469" t="s">
        <v>4456</v>
      </c>
      <c r="G2721" s="468">
        <v>3</v>
      </c>
      <c r="H2721" s="468">
        <v>0.9</v>
      </c>
      <c r="I2721" s="468">
        <v>0.1</v>
      </c>
      <c r="L2721" s="468">
        <v>20.016666666666666</v>
      </c>
      <c r="M2721" s="474">
        <f t="shared" si="143"/>
        <v>2878.07</v>
      </c>
      <c r="N2721" s="474">
        <f t="shared" si="142"/>
        <v>1726.8420000000001</v>
      </c>
      <c r="P2721" s="488">
        <v>0.6</v>
      </c>
      <c r="R2721" s="474">
        <v>2324.6</v>
      </c>
      <c r="S2721" s="474">
        <v>1394.72</v>
      </c>
      <c r="U2721" s="474">
        <v>2324.6</v>
      </c>
      <c r="V2721" s="474">
        <v>1394.72</v>
      </c>
      <c r="X2721" s="465">
        <v>2213.9</v>
      </c>
      <c r="Y2721" s="465">
        <v>1328.3</v>
      </c>
      <c r="AA2721" s="474">
        <v>1925.1</v>
      </c>
      <c r="AB2721" s="474">
        <v>1155.06</v>
      </c>
      <c r="AD2721" s="474">
        <v>1674</v>
      </c>
      <c r="AE2721" s="474">
        <v>1004.4</v>
      </c>
      <c r="AG2721" s="474">
        <v>1522</v>
      </c>
      <c r="AH2721" s="474">
        <v>913.19999999999993</v>
      </c>
      <c r="AP2721" s="535"/>
    </row>
    <row r="2722" spans="1:42" ht="24" customHeight="1" outlineLevel="1" x14ac:dyDescent="0.25">
      <c r="A2722" s="493" t="s">
        <v>23154</v>
      </c>
      <c r="B2722" s="471" t="s">
        <v>23872</v>
      </c>
      <c r="C2722" s="469" t="s">
        <v>23756</v>
      </c>
      <c r="E2722" s="472" t="s">
        <v>23873</v>
      </c>
      <c r="F2722" s="469" t="s">
        <v>4456</v>
      </c>
      <c r="G2722" s="468">
        <v>3</v>
      </c>
      <c r="H2722" s="468">
        <v>0.9</v>
      </c>
      <c r="I2722" s="468">
        <v>0.1</v>
      </c>
      <c r="L2722" s="468">
        <v>20.016666666666666</v>
      </c>
      <c r="M2722" s="474">
        <f t="shared" ref="M2722:M2753" si="144">X2722*$O$3</f>
        <v>2878.07</v>
      </c>
      <c r="N2722" s="474">
        <f t="shared" si="142"/>
        <v>1726.8420000000001</v>
      </c>
      <c r="P2722" s="488">
        <v>0.6</v>
      </c>
      <c r="R2722" s="474">
        <v>2324.6</v>
      </c>
      <c r="S2722" s="474">
        <v>1394.72</v>
      </c>
      <c r="U2722" s="474">
        <v>2324.6</v>
      </c>
      <c r="V2722" s="474">
        <v>1394.72</v>
      </c>
      <c r="X2722" s="465">
        <v>2213.9</v>
      </c>
      <c r="Y2722" s="465">
        <v>1328.3</v>
      </c>
      <c r="AA2722" s="474">
        <v>1925.1</v>
      </c>
      <c r="AB2722" s="474">
        <v>1155.06</v>
      </c>
      <c r="AD2722" s="474">
        <v>1674</v>
      </c>
      <c r="AE2722" s="474">
        <v>1004.4</v>
      </c>
      <c r="AG2722" s="474">
        <v>1522</v>
      </c>
      <c r="AH2722" s="474">
        <v>913.19999999999993</v>
      </c>
      <c r="AP2722" s="535"/>
    </row>
    <row r="2723" spans="1:42" ht="24" customHeight="1" outlineLevel="1" x14ac:dyDescent="0.25">
      <c r="A2723" s="493" t="s">
        <v>13883</v>
      </c>
      <c r="B2723" s="471" t="s">
        <v>23894</v>
      </c>
      <c r="C2723" s="469" t="s">
        <v>4645</v>
      </c>
      <c r="E2723" s="472" t="s">
        <v>23895</v>
      </c>
      <c r="F2723" s="469" t="s">
        <v>4456</v>
      </c>
      <c r="G2723" s="468">
        <v>1.05</v>
      </c>
      <c r="H2723" s="468">
        <v>3.85</v>
      </c>
      <c r="I2723" s="468">
        <v>0.15</v>
      </c>
      <c r="J2723" s="468">
        <v>506</v>
      </c>
      <c r="M2723" s="474">
        <f t="shared" si="144"/>
        <v>6717.1</v>
      </c>
      <c r="N2723" s="474">
        <f t="shared" si="142"/>
        <v>4030.26</v>
      </c>
      <c r="P2723" s="488">
        <v>0.6</v>
      </c>
      <c r="R2723" s="474">
        <v>5425.35</v>
      </c>
      <c r="S2723" s="474">
        <v>3255.21</v>
      </c>
      <c r="U2723" s="474">
        <v>5425.35</v>
      </c>
      <c r="V2723" s="474">
        <v>3255.21</v>
      </c>
      <c r="X2723" s="465">
        <v>5167</v>
      </c>
      <c r="Y2723" s="465">
        <v>3100.2</v>
      </c>
      <c r="AA2723" s="474">
        <v>4493.05</v>
      </c>
      <c r="AB2723" s="474">
        <v>2695.83</v>
      </c>
      <c r="AD2723" s="474">
        <v>3907</v>
      </c>
      <c r="AE2723" s="474">
        <v>2344.1999999999998</v>
      </c>
      <c r="AG2723" s="474">
        <v>3552</v>
      </c>
      <c r="AH2723" s="474">
        <v>2131.1999999999998</v>
      </c>
      <c r="AP2723" s="535"/>
    </row>
    <row r="2724" spans="1:42" ht="24" customHeight="1" outlineLevel="1" x14ac:dyDescent="0.25">
      <c r="A2724" s="493" t="s">
        <v>13883</v>
      </c>
      <c r="B2724" s="471" t="s">
        <v>23903</v>
      </c>
      <c r="C2724" s="469" t="s">
        <v>4645</v>
      </c>
      <c r="E2724" s="472" t="s">
        <v>24288</v>
      </c>
      <c r="F2724" s="469" t="s">
        <v>4456</v>
      </c>
      <c r="G2724" s="468">
        <v>1.05</v>
      </c>
      <c r="H2724" s="468">
        <v>3.85</v>
      </c>
      <c r="I2724" s="468">
        <v>0.15</v>
      </c>
      <c r="J2724" s="468">
        <v>506</v>
      </c>
      <c r="M2724" s="474">
        <f t="shared" si="144"/>
        <v>6717.1</v>
      </c>
      <c r="N2724" s="474">
        <f t="shared" si="142"/>
        <v>4030.26</v>
      </c>
      <c r="P2724" s="488">
        <v>0.6</v>
      </c>
      <c r="R2724" s="474">
        <v>5425.35</v>
      </c>
      <c r="S2724" s="474">
        <v>3255.21</v>
      </c>
      <c r="U2724" s="474">
        <v>5425.35</v>
      </c>
      <c r="V2724" s="474">
        <v>3255.21</v>
      </c>
      <c r="X2724" s="465">
        <v>5167</v>
      </c>
      <c r="Y2724" s="465">
        <v>3100.2</v>
      </c>
      <c r="AA2724" s="474">
        <v>4493.05</v>
      </c>
      <c r="AB2724" s="474">
        <v>2695.83</v>
      </c>
      <c r="AD2724" s="474">
        <v>3907</v>
      </c>
      <c r="AE2724" s="474">
        <v>2344.1999999999998</v>
      </c>
      <c r="AG2724" s="474">
        <v>3552</v>
      </c>
      <c r="AH2724" s="474">
        <v>2131.1999999999998</v>
      </c>
      <c r="AP2724" s="535"/>
    </row>
    <row r="2725" spans="1:42" ht="24" customHeight="1" outlineLevel="1" x14ac:dyDescent="0.25">
      <c r="A2725" s="493" t="s">
        <v>13883</v>
      </c>
      <c r="B2725" s="471" t="s">
        <v>23904</v>
      </c>
      <c r="C2725" s="469" t="s">
        <v>4645</v>
      </c>
      <c r="E2725" s="472" t="s">
        <v>23895</v>
      </c>
      <c r="F2725" s="469" t="s">
        <v>4456</v>
      </c>
      <c r="G2725" s="468">
        <v>1.05</v>
      </c>
      <c r="H2725" s="468">
        <v>3.85</v>
      </c>
      <c r="I2725" s="468">
        <v>0.15</v>
      </c>
      <c r="J2725" s="468">
        <v>506</v>
      </c>
      <c r="M2725" s="474">
        <f t="shared" si="144"/>
        <v>6717.1</v>
      </c>
      <c r="N2725" s="474">
        <f t="shared" si="142"/>
        <v>4030.26</v>
      </c>
      <c r="P2725" s="488">
        <v>0.6</v>
      </c>
      <c r="R2725" s="474">
        <v>5425.35</v>
      </c>
      <c r="S2725" s="474">
        <v>3255.21</v>
      </c>
      <c r="U2725" s="474">
        <v>5425.35</v>
      </c>
      <c r="V2725" s="474">
        <v>3255.21</v>
      </c>
      <c r="X2725" s="465">
        <v>5167</v>
      </c>
      <c r="Y2725" s="465">
        <v>3100.2</v>
      </c>
      <c r="AA2725" s="474">
        <v>4493.05</v>
      </c>
      <c r="AB2725" s="474">
        <v>2695.83</v>
      </c>
      <c r="AD2725" s="474">
        <v>3907</v>
      </c>
      <c r="AE2725" s="474">
        <v>2344.1999999999998</v>
      </c>
      <c r="AG2725" s="474">
        <v>3552</v>
      </c>
      <c r="AH2725" s="474">
        <v>2131.1999999999998</v>
      </c>
      <c r="AP2725" s="535"/>
    </row>
    <row r="2726" spans="1:42" ht="24" customHeight="1" outlineLevel="1" x14ac:dyDescent="0.25">
      <c r="A2726" s="493"/>
      <c r="B2726" s="471" t="s">
        <v>4629</v>
      </c>
      <c r="C2726" s="469" t="s">
        <v>4645</v>
      </c>
      <c r="E2726" s="472" t="s">
        <v>23888</v>
      </c>
      <c r="F2726" s="469" t="s">
        <v>4456</v>
      </c>
      <c r="G2726" s="468">
        <v>1.05</v>
      </c>
      <c r="H2726" s="468">
        <v>3.85</v>
      </c>
      <c r="I2726" s="468">
        <v>0.15</v>
      </c>
      <c r="J2726" s="468">
        <v>506</v>
      </c>
      <c r="L2726" s="468">
        <v>21.05</v>
      </c>
      <c r="M2726" s="474">
        <f t="shared" si="144"/>
        <v>6717.1</v>
      </c>
      <c r="N2726" s="474">
        <f t="shared" si="142"/>
        <v>4030.26</v>
      </c>
      <c r="P2726" s="488">
        <v>0.6</v>
      </c>
      <c r="R2726" s="474">
        <v>5425.35</v>
      </c>
      <c r="S2726" s="474">
        <v>3255.21</v>
      </c>
      <c r="U2726" s="474">
        <v>5425.35</v>
      </c>
      <c r="V2726" s="474">
        <v>3255.21</v>
      </c>
      <c r="X2726" s="465">
        <v>5167</v>
      </c>
      <c r="Y2726" s="465">
        <v>3100.2</v>
      </c>
      <c r="AA2726" s="474">
        <v>4493.05</v>
      </c>
      <c r="AB2726" s="474">
        <v>2695.83</v>
      </c>
      <c r="AD2726" s="474">
        <v>3907</v>
      </c>
      <c r="AE2726" s="474">
        <v>2344.1999999999998</v>
      </c>
      <c r="AG2726" s="474">
        <v>3552</v>
      </c>
      <c r="AH2726" s="474">
        <v>2131.1999999999998</v>
      </c>
      <c r="AP2726" s="535"/>
    </row>
    <row r="2727" spans="1:42" ht="24" customHeight="1" outlineLevel="1" x14ac:dyDescent="0.25">
      <c r="A2727" s="493" t="s">
        <v>23154</v>
      </c>
      <c r="B2727" s="471" t="s">
        <v>23874</v>
      </c>
      <c r="C2727" s="469" t="s">
        <v>22616</v>
      </c>
      <c r="E2727" s="472" t="s">
        <v>24289</v>
      </c>
      <c r="F2727" s="469" t="s">
        <v>4456</v>
      </c>
      <c r="G2727" s="468">
        <v>1.05</v>
      </c>
      <c r="H2727" s="468">
        <v>3.85</v>
      </c>
      <c r="I2727" s="468">
        <v>0.15</v>
      </c>
      <c r="J2727" s="468">
        <v>506</v>
      </c>
      <c r="L2727" s="468">
        <v>21.05</v>
      </c>
      <c r="M2727" s="474">
        <f t="shared" si="144"/>
        <v>6717.1</v>
      </c>
      <c r="N2727" s="474">
        <f t="shared" si="142"/>
        <v>4030.26</v>
      </c>
      <c r="P2727" s="488">
        <v>0.6</v>
      </c>
      <c r="R2727" s="474">
        <v>5425.35</v>
      </c>
      <c r="S2727" s="474">
        <v>3255.21</v>
      </c>
      <c r="U2727" s="474">
        <v>5425.35</v>
      </c>
      <c r="V2727" s="474">
        <v>3255.21</v>
      </c>
      <c r="X2727" s="465">
        <v>5167</v>
      </c>
      <c r="Y2727" s="465">
        <v>3100.2</v>
      </c>
      <c r="AA2727" s="474">
        <v>4493.05</v>
      </c>
      <c r="AB2727" s="474">
        <v>2695.83</v>
      </c>
      <c r="AD2727" s="474">
        <v>3907</v>
      </c>
      <c r="AE2727" s="474">
        <v>2344.1999999999998</v>
      </c>
      <c r="AG2727" s="474">
        <v>3552</v>
      </c>
      <c r="AH2727" s="474">
        <v>2131.1999999999998</v>
      </c>
      <c r="AP2727" s="535"/>
    </row>
    <row r="2728" spans="1:42" ht="24" customHeight="1" outlineLevel="1" x14ac:dyDescent="0.25">
      <c r="A2728" s="493" t="s">
        <v>23154</v>
      </c>
      <c r="B2728" s="471" t="s">
        <v>23875</v>
      </c>
      <c r="C2728" s="469" t="s">
        <v>23756</v>
      </c>
      <c r="E2728" s="472" t="s">
        <v>23896</v>
      </c>
      <c r="F2728" s="469" t="s">
        <v>4456</v>
      </c>
      <c r="G2728" s="468">
        <v>1.05</v>
      </c>
      <c r="H2728" s="468">
        <v>3.85</v>
      </c>
      <c r="I2728" s="468">
        <v>0.15</v>
      </c>
      <c r="J2728" s="468">
        <v>506</v>
      </c>
      <c r="L2728" s="468">
        <v>21.05</v>
      </c>
      <c r="M2728" s="474">
        <f t="shared" si="144"/>
        <v>6717.1</v>
      </c>
      <c r="N2728" s="474">
        <f t="shared" si="142"/>
        <v>4030.26</v>
      </c>
      <c r="P2728" s="488">
        <v>0.6</v>
      </c>
      <c r="R2728" s="474">
        <v>5425.35</v>
      </c>
      <c r="S2728" s="474">
        <v>3255.21</v>
      </c>
      <c r="U2728" s="474">
        <v>5425.35</v>
      </c>
      <c r="V2728" s="474">
        <v>3255.21</v>
      </c>
      <c r="X2728" s="465">
        <v>5167</v>
      </c>
      <c r="Y2728" s="465">
        <v>3100.2</v>
      </c>
      <c r="AA2728" s="474">
        <v>4493.05</v>
      </c>
      <c r="AB2728" s="474">
        <v>2695.83</v>
      </c>
      <c r="AD2728" s="474">
        <v>3907</v>
      </c>
      <c r="AE2728" s="474">
        <v>2344.1999999999998</v>
      </c>
      <c r="AG2728" s="474">
        <v>3552</v>
      </c>
      <c r="AH2728" s="474">
        <v>2131.1999999999998</v>
      </c>
      <c r="AP2728" s="535"/>
    </row>
    <row r="2729" spans="1:42" ht="24" customHeight="1" outlineLevel="1" x14ac:dyDescent="0.25">
      <c r="A2729" s="493"/>
      <c r="B2729" s="471" t="s">
        <v>4630</v>
      </c>
      <c r="C2729" s="469" t="s">
        <v>4645</v>
      </c>
      <c r="E2729" s="472" t="s">
        <v>23905</v>
      </c>
      <c r="F2729" s="469" t="s">
        <v>4456</v>
      </c>
      <c r="G2729" s="468">
        <v>1.05</v>
      </c>
      <c r="H2729" s="468">
        <v>3.85</v>
      </c>
      <c r="I2729" s="468">
        <v>0.15</v>
      </c>
      <c r="J2729" s="468">
        <v>506</v>
      </c>
      <c r="L2729" s="468">
        <v>16.833333333333332</v>
      </c>
      <c r="M2729" s="474">
        <f t="shared" si="144"/>
        <v>6717.1</v>
      </c>
      <c r="N2729" s="474">
        <f t="shared" si="142"/>
        <v>4030.26</v>
      </c>
      <c r="P2729" s="488">
        <v>0.6</v>
      </c>
      <c r="R2729" s="474">
        <v>5425.35</v>
      </c>
      <c r="S2729" s="474">
        <v>3255.21</v>
      </c>
      <c r="U2729" s="474">
        <v>5425.35</v>
      </c>
      <c r="V2729" s="474">
        <v>3255.21</v>
      </c>
      <c r="X2729" s="465">
        <v>5167</v>
      </c>
      <c r="Y2729" s="465">
        <v>3100.2</v>
      </c>
      <c r="AA2729" s="474">
        <v>4493.05</v>
      </c>
      <c r="AB2729" s="474">
        <v>2695.83</v>
      </c>
      <c r="AD2729" s="474">
        <v>3907</v>
      </c>
      <c r="AE2729" s="474">
        <v>2344.1999999999998</v>
      </c>
      <c r="AG2729" s="474">
        <v>3552</v>
      </c>
      <c r="AH2729" s="474">
        <v>2131.1999999999998</v>
      </c>
      <c r="AP2729" s="535"/>
    </row>
    <row r="2730" spans="1:42" ht="24" customHeight="1" outlineLevel="1" x14ac:dyDescent="0.25">
      <c r="A2730" s="493" t="s">
        <v>23154</v>
      </c>
      <c r="B2730" s="471" t="s">
        <v>23876</v>
      </c>
      <c r="C2730" s="469" t="s">
        <v>22616</v>
      </c>
      <c r="E2730" s="472" t="s">
        <v>24290</v>
      </c>
      <c r="F2730" s="469" t="s">
        <v>4456</v>
      </c>
      <c r="G2730" s="468">
        <v>1.05</v>
      </c>
      <c r="H2730" s="468">
        <v>3.85</v>
      </c>
      <c r="I2730" s="468">
        <v>0.15</v>
      </c>
      <c r="J2730" s="468">
        <v>506</v>
      </c>
      <c r="L2730" s="468">
        <v>16.833333333333332</v>
      </c>
      <c r="M2730" s="474">
        <f t="shared" si="144"/>
        <v>6717.1</v>
      </c>
      <c r="N2730" s="474">
        <f t="shared" si="142"/>
        <v>4030.26</v>
      </c>
      <c r="P2730" s="488">
        <v>0.6</v>
      </c>
      <c r="R2730" s="474">
        <v>5425.35</v>
      </c>
      <c r="S2730" s="474">
        <v>3255.21</v>
      </c>
      <c r="U2730" s="474">
        <v>5425.35</v>
      </c>
      <c r="V2730" s="474">
        <v>3255.21</v>
      </c>
      <c r="X2730" s="465">
        <v>5167</v>
      </c>
      <c r="Y2730" s="465">
        <v>3100.2</v>
      </c>
      <c r="AA2730" s="474">
        <v>4493.05</v>
      </c>
      <c r="AB2730" s="474">
        <v>2695.83</v>
      </c>
      <c r="AD2730" s="474">
        <v>3907</v>
      </c>
      <c r="AE2730" s="474">
        <v>2344.1999999999998</v>
      </c>
      <c r="AG2730" s="474">
        <v>3552</v>
      </c>
      <c r="AH2730" s="474">
        <v>2131.1999999999998</v>
      </c>
      <c r="AP2730" s="535"/>
    </row>
    <row r="2731" spans="1:42" ht="24" customHeight="1" outlineLevel="1" x14ac:dyDescent="0.25">
      <c r="A2731" s="493" t="s">
        <v>23154</v>
      </c>
      <c r="B2731" s="471" t="s">
        <v>23877</v>
      </c>
      <c r="C2731" s="469" t="s">
        <v>23756</v>
      </c>
      <c r="E2731" s="472" t="s">
        <v>23897</v>
      </c>
      <c r="F2731" s="469" t="s">
        <v>4456</v>
      </c>
      <c r="G2731" s="468">
        <v>1.05</v>
      </c>
      <c r="H2731" s="468">
        <v>3.85</v>
      </c>
      <c r="I2731" s="468">
        <v>0.15</v>
      </c>
      <c r="J2731" s="468">
        <v>506</v>
      </c>
      <c r="L2731" s="468">
        <v>16.833333333333332</v>
      </c>
      <c r="M2731" s="474">
        <f t="shared" si="144"/>
        <v>6717.1</v>
      </c>
      <c r="N2731" s="474">
        <f t="shared" si="142"/>
        <v>4030.26</v>
      </c>
      <c r="P2731" s="488">
        <v>0.6</v>
      </c>
      <c r="R2731" s="474">
        <v>5425.35</v>
      </c>
      <c r="S2731" s="474">
        <v>3255.21</v>
      </c>
      <c r="U2731" s="474">
        <v>5425.35</v>
      </c>
      <c r="V2731" s="474">
        <v>3255.21</v>
      </c>
      <c r="X2731" s="465">
        <v>5167</v>
      </c>
      <c r="Y2731" s="465">
        <v>3100.2</v>
      </c>
      <c r="AA2731" s="474">
        <v>4493.05</v>
      </c>
      <c r="AB2731" s="474">
        <v>2695.83</v>
      </c>
      <c r="AD2731" s="474">
        <v>3907</v>
      </c>
      <c r="AE2731" s="474">
        <v>2344.1999999999998</v>
      </c>
      <c r="AG2731" s="474">
        <v>3552</v>
      </c>
      <c r="AH2731" s="474">
        <v>2131.1999999999998</v>
      </c>
      <c r="AP2731" s="535"/>
    </row>
    <row r="2732" spans="1:42" ht="24" customHeight="1" outlineLevel="1" x14ac:dyDescent="0.25">
      <c r="A2732" s="493"/>
      <c r="B2732" s="471" t="s">
        <v>4358</v>
      </c>
      <c r="C2732" s="469" t="s">
        <v>4645</v>
      </c>
      <c r="E2732" s="472" t="s">
        <v>23889</v>
      </c>
      <c r="F2732" s="469" t="s">
        <v>4456</v>
      </c>
      <c r="G2732" s="468">
        <v>1.05</v>
      </c>
      <c r="H2732" s="468">
        <v>3.85</v>
      </c>
      <c r="I2732" s="468">
        <v>0.15</v>
      </c>
      <c r="J2732" s="468">
        <v>506</v>
      </c>
      <c r="L2732" s="468">
        <v>19.583333333333332</v>
      </c>
      <c r="M2732" s="474">
        <f t="shared" si="144"/>
        <v>6717.1</v>
      </c>
      <c r="N2732" s="474">
        <f t="shared" si="142"/>
        <v>4030.26</v>
      </c>
      <c r="P2732" s="488">
        <v>0.6</v>
      </c>
      <c r="R2732" s="474">
        <v>5425.35</v>
      </c>
      <c r="S2732" s="474">
        <v>3255.21</v>
      </c>
      <c r="U2732" s="474">
        <v>5425.35</v>
      </c>
      <c r="V2732" s="474">
        <v>3255.21</v>
      </c>
      <c r="X2732" s="465">
        <v>5167</v>
      </c>
      <c r="Y2732" s="465">
        <v>3100.2</v>
      </c>
      <c r="AA2732" s="474">
        <v>4493.05</v>
      </c>
      <c r="AB2732" s="474">
        <v>2695.83</v>
      </c>
      <c r="AD2732" s="474">
        <v>3907</v>
      </c>
      <c r="AE2732" s="474">
        <v>2344.1999999999998</v>
      </c>
      <c r="AG2732" s="474">
        <v>3552</v>
      </c>
      <c r="AH2732" s="474">
        <v>2131.1999999999998</v>
      </c>
      <c r="AP2732" s="535"/>
    </row>
    <row r="2733" spans="1:42" ht="24" customHeight="1" outlineLevel="1" x14ac:dyDescent="0.25">
      <c r="A2733" s="493" t="s">
        <v>23154</v>
      </c>
      <c r="B2733" s="471" t="s">
        <v>23878</v>
      </c>
      <c r="C2733" s="469" t="s">
        <v>22616</v>
      </c>
      <c r="E2733" s="472" t="s">
        <v>24291</v>
      </c>
      <c r="F2733" s="469" t="s">
        <v>4456</v>
      </c>
      <c r="G2733" s="468">
        <v>1.05</v>
      </c>
      <c r="H2733" s="468">
        <v>3.85</v>
      </c>
      <c r="I2733" s="468">
        <v>0.15</v>
      </c>
      <c r="J2733" s="468">
        <v>506</v>
      </c>
      <c r="L2733" s="468">
        <v>19.583333333333332</v>
      </c>
      <c r="M2733" s="474">
        <f t="shared" si="144"/>
        <v>6717.1</v>
      </c>
      <c r="N2733" s="474">
        <f t="shared" si="142"/>
        <v>4030.26</v>
      </c>
      <c r="P2733" s="488">
        <v>0.6</v>
      </c>
      <c r="R2733" s="474">
        <v>5425.35</v>
      </c>
      <c r="S2733" s="474">
        <v>3255.21</v>
      </c>
      <c r="U2733" s="474">
        <v>5425.35</v>
      </c>
      <c r="V2733" s="474">
        <v>3255.21</v>
      </c>
      <c r="X2733" s="465">
        <v>5167</v>
      </c>
      <c r="Y2733" s="465">
        <v>3100.2</v>
      </c>
      <c r="AA2733" s="474">
        <v>4493.05</v>
      </c>
      <c r="AB2733" s="474">
        <v>2695.83</v>
      </c>
      <c r="AD2733" s="474">
        <v>3907</v>
      </c>
      <c r="AE2733" s="474">
        <v>2344.1999999999998</v>
      </c>
      <c r="AG2733" s="474">
        <v>3552</v>
      </c>
      <c r="AH2733" s="474">
        <v>2131.1999999999998</v>
      </c>
      <c r="AP2733" s="535"/>
    </row>
    <row r="2734" spans="1:42" ht="24" customHeight="1" outlineLevel="1" x14ac:dyDescent="0.25">
      <c r="A2734" s="493" t="s">
        <v>23154</v>
      </c>
      <c r="B2734" s="471" t="s">
        <v>23879</v>
      </c>
      <c r="C2734" s="469" t="s">
        <v>23756</v>
      </c>
      <c r="E2734" s="472" t="s">
        <v>23898</v>
      </c>
      <c r="F2734" s="469" t="s">
        <v>4456</v>
      </c>
      <c r="G2734" s="468">
        <v>1.05</v>
      </c>
      <c r="H2734" s="468">
        <v>3.85</v>
      </c>
      <c r="I2734" s="468">
        <v>0.15</v>
      </c>
      <c r="J2734" s="468">
        <v>506</v>
      </c>
      <c r="L2734" s="468">
        <v>19.583333333333332</v>
      </c>
      <c r="M2734" s="474">
        <f t="shared" si="144"/>
        <v>6717.1</v>
      </c>
      <c r="N2734" s="474">
        <f t="shared" si="142"/>
        <v>4030.26</v>
      </c>
      <c r="P2734" s="488">
        <v>0.6</v>
      </c>
      <c r="R2734" s="474">
        <v>5425.35</v>
      </c>
      <c r="S2734" s="474">
        <v>3255.21</v>
      </c>
      <c r="U2734" s="474">
        <v>5425.35</v>
      </c>
      <c r="V2734" s="474">
        <v>3255.21</v>
      </c>
      <c r="X2734" s="465">
        <v>5167</v>
      </c>
      <c r="Y2734" s="465">
        <v>3100.2</v>
      </c>
      <c r="AA2734" s="474">
        <v>4493.05</v>
      </c>
      <c r="AB2734" s="474">
        <v>2695.83</v>
      </c>
      <c r="AD2734" s="474">
        <v>3907</v>
      </c>
      <c r="AE2734" s="474">
        <v>2344.1999999999998</v>
      </c>
      <c r="AG2734" s="474">
        <v>3552</v>
      </c>
      <c r="AH2734" s="474">
        <v>2131.1999999999998</v>
      </c>
      <c r="AP2734" s="535"/>
    </row>
    <row r="2735" spans="1:42" ht="24" customHeight="1" outlineLevel="1" x14ac:dyDescent="0.25">
      <c r="A2735" s="493" t="s">
        <v>15224</v>
      </c>
      <c r="B2735" s="471" t="s">
        <v>4359</v>
      </c>
      <c r="C2735" s="469" t="s">
        <v>4645</v>
      </c>
      <c r="E2735" s="472" t="s">
        <v>23890</v>
      </c>
      <c r="F2735" s="469" t="s">
        <v>4456</v>
      </c>
      <c r="G2735" s="468">
        <v>1.05</v>
      </c>
      <c r="H2735" s="468">
        <v>3.85</v>
      </c>
      <c r="I2735" s="468">
        <v>0.15</v>
      </c>
      <c r="J2735" s="468">
        <v>506</v>
      </c>
      <c r="L2735" s="468">
        <v>21.716666666666669</v>
      </c>
      <c r="M2735" s="474">
        <f t="shared" si="144"/>
        <v>6717.1</v>
      </c>
      <c r="N2735" s="474">
        <f t="shared" si="142"/>
        <v>4030.26</v>
      </c>
      <c r="P2735" s="488">
        <v>0.6</v>
      </c>
      <c r="R2735" s="474">
        <v>5425.35</v>
      </c>
      <c r="S2735" s="474">
        <v>3255.21</v>
      </c>
      <c r="U2735" s="474">
        <v>5425.35</v>
      </c>
      <c r="V2735" s="474">
        <v>3255.21</v>
      </c>
      <c r="X2735" s="465">
        <v>5167</v>
      </c>
      <c r="Y2735" s="465">
        <v>3100.2</v>
      </c>
      <c r="AA2735" s="474">
        <v>4493.05</v>
      </c>
      <c r="AB2735" s="474">
        <v>2695.83</v>
      </c>
      <c r="AD2735" s="474">
        <v>3907</v>
      </c>
      <c r="AE2735" s="474">
        <v>2344.1999999999998</v>
      </c>
      <c r="AG2735" s="474">
        <v>3552</v>
      </c>
      <c r="AH2735" s="474">
        <v>2131.1999999999998</v>
      </c>
      <c r="AP2735" s="535"/>
    </row>
    <row r="2736" spans="1:42" ht="24" customHeight="1" outlineLevel="1" x14ac:dyDescent="0.25">
      <c r="A2736" s="493" t="s">
        <v>15224</v>
      </c>
      <c r="B2736" s="471" t="s">
        <v>23880</v>
      </c>
      <c r="C2736" s="469" t="s">
        <v>22616</v>
      </c>
      <c r="E2736" s="472" t="s">
        <v>24292</v>
      </c>
      <c r="F2736" s="469" t="s">
        <v>4456</v>
      </c>
      <c r="G2736" s="468">
        <v>1.05</v>
      </c>
      <c r="H2736" s="468">
        <v>3.85</v>
      </c>
      <c r="I2736" s="468">
        <v>0.15</v>
      </c>
      <c r="J2736" s="468">
        <v>506</v>
      </c>
      <c r="L2736" s="468">
        <v>21.716666666666669</v>
      </c>
      <c r="M2736" s="474">
        <f t="shared" si="144"/>
        <v>6717.1</v>
      </c>
      <c r="N2736" s="474">
        <f t="shared" si="142"/>
        <v>4030.26</v>
      </c>
      <c r="P2736" s="488">
        <v>0.6</v>
      </c>
      <c r="R2736" s="474">
        <v>5425.35</v>
      </c>
      <c r="S2736" s="474">
        <v>3255.21</v>
      </c>
      <c r="U2736" s="474">
        <v>5425.35</v>
      </c>
      <c r="V2736" s="474">
        <v>3255.21</v>
      </c>
      <c r="X2736" s="465">
        <v>5167</v>
      </c>
      <c r="Y2736" s="465">
        <v>3100.2</v>
      </c>
      <c r="AA2736" s="474">
        <v>4493.05</v>
      </c>
      <c r="AB2736" s="474">
        <v>2695.83</v>
      </c>
      <c r="AD2736" s="474">
        <v>3907</v>
      </c>
      <c r="AE2736" s="474">
        <v>2344.1999999999998</v>
      </c>
      <c r="AG2736" s="474">
        <v>3552</v>
      </c>
      <c r="AH2736" s="474">
        <v>2131.1999999999998</v>
      </c>
      <c r="AP2736" s="535"/>
    </row>
    <row r="2737" spans="1:42" ht="24" customHeight="1" outlineLevel="1" x14ac:dyDescent="0.25">
      <c r="A2737" s="493" t="s">
        <v>23154</v>
      </c>
      <c r="B2737" s="471" t="s">
        <v>23881</v>
      </c>
      <c r="C2737" s="469" t="s">
        <v>23756</v>
      </c>
      <c r="E2737" s="472" t="s">
        <v>23899</v>
      </c>
      <c r="F2737" s="469" t="s">
        <v>4456</v>
      </c>
      <c r="G2737" s="468">
        <v>1.05</v>
      </c>
      <c r="H2737" s="468">
        <v>3.85</v>
      </c>
      <c r="I2737" s="468">
        <v>0.15</v>
      </c>
      <c r="J2737" s="468">
        <v>506</v>
      </c>
      <c r="L2737" s="468">
        <v>21.716666666666669</v>
      </c>
      <c r="M2737" s="474">
        <f t="shared" si="144"/>
        <v>6717.1</v>
      </c>
      <c r="N2737" s="474">
        <f t="shared" si="142"/>
        <v>4030.26</v>
      </c>
      <c r="P2737" s="488">
        <v>0.6</v>
      </c>
      <c r="R2737" s="474">
        <v>5425.35</v>
      </c>
      <c r="S2737" s="474">
        <v>3255.21</v>
      </c>
      <c r="U2737" s="474">
        <v>5425.35</v>
      </c>
      <c r="V2737" s="474">
        <v>3255.21</v>
      </c>
      <c r="X2737" s="465">
        <v>5167</v>
      </c>
      <c r="Y2737" s="465">
        <v>3100.2</v>
      </c>
      <c r="AA2737" s="474">
        <v>4493.05</v>
      </c>
      <c r="AB2737" s="474">
        <v>2695.83</v>
      </c>
      <c r="AD2737" s="474">
        <v>3907</v>
      </c>
      <c r="AE2737" s="474">
        <v>2344.1999999999998</v>
      </c>
      <c r="AG2737" s="474">
        <v>3552</v>
      </c>
      <c r="AH2737" s="474">
        <v>2131.1999999999998</v>
      </c>
      <c r="AP2737" s="535"/>
    </row>
    <row r="2738" spans="1:42" ht="24.6" customHeight="1" outlineLevel="1" x14ac:dyDescent="0.25">
      <c r="A2738" s="493" t="s">
        <v>15224</v>
      </c>
      <c r="B2738" s="471" t="s">
        <v>4360</v>
      </c>
      <c r="C2738" s="469" t="s">
        <v>4645</v>
      </c>
      <c r="E2738" s="472" t="s">
        <v>23891</v>
      </c>
      <c r="F2738" s="469" t="s">
        <v>4456</v>
      </c>
      <c r="G2738" s="468">
        <v>1.05</v>
      </c>
      <c r="H2738" s="468">
        <v>3.85</v>
      </c>
      <c r="I2738" s="468">
        <v>0.15</v>
      </c>
      <c r="J2738" s="468">
        <v>506</v>
      </c>
      <c r="L2738" s="468">
        <v>21</v>
      </c>
      <c r="M2738" s="474">
        <f t="shared" si="144"/>
        <v>6717.1</v>
      </c>
      <c r="N2738" s="474">
        <f t="shared" si="142"/>
        <v>4030.26</v>
      </c>
      <c r="P2738" s="488">
        <v>0.6</v>
      </c>
      <c r="R2738" s="474">
        <v>5425.35</v>
      </c>
      <c r="S2738" s="474">
        <v>3255.21</v>
      </c>
      <c r="U2738" s="474">
        <v>5425.35</v>
      </c>
      <c r="V2738" s="474">
        <v>3255.21</v>
      </c>
      <c r="X2738" s="465">
        <v>5167</v>
      </c>
      <c r="Y2738" s="465">
        <v>3100.2</v>
      </c>
      <c r="AA2738" s="474">
        <v>4493.05</v>
      </c>
      <c r="AB2738" s="474">
        <v>2695.83</v>
      </c>
      <c r="AD2738" s="474">
        <v>3907</v>
      </c>
      <c r="AE2738" s="474">
        <v>2344.1999999999998</v>
      </c>
      <c r="AG2738" s="474">
        <v>3552</v>
      </c>
      <c r="AH2738" s="474">
        <v>2131.1999999999998</v>
      </c>
      <c r="AP2738" s="535"/>
    </row>
    <row r="2739" spans="1:42" ht="24.6" customHeight="1" outlineLevel="1" x14ac:dyDescent="0.25">
      <c r="A2739" s="493" t="s">
        <v>15224</v>
      </c>
      <c r="B2739" s="471" t="s">
        <v>23882</v>
      </c>
      <c r="C2739" s="469" t="s">
        <v>22616</v>
      </c>
      <c r="E2739" s="472" t="s">
        <v>24293</v>
      </c>
      <c r="F2739" s="469" t="s">
        <v>4456</v>
      </c>
      <c r="G2739" s="468">
        <v>1.05</v>
      </c>
      <c r="H2739" s="468">
        <v>3.85</v>
      </c>
      <c r="I2739" s="468">
        <v>0.15</v>
      </c>
      <c r="J2739" s="468">
        <v>506</v>
      </c>
      <c r="L2739" s="468">
        <v>21</v>
      </c>
      <c r="M2739" s="474">
        <f t="shared" si="144"/>
        <v>6717.1</v>
      </c>
      <c r="N2739" s="474">
        <f t="shared" si="142"/>
        <v>4030.26</v>
      </c>
      <c r="P2739" s="488">
        <v>0.6</v>
      </c>
      <c r="R2739" s="474">
        <v>5425.35</v>
      </c>
      <c r="S2739" s="474">
        <v>3255.21</v>
      </c>
      <c r="U2739" s="474">
        <v>5425.35</v>
      </c>
      <c r="V2739" s="474">
        <v>3255.21</v>
      </c>
      <c r="X2739" s="465">
        <v>5167</v>
      </c>
      <c r="Y2739" s="465">
        <v>3100.2</v>
      </c>
      <c r="AA2739" s="474">
        <v>4493.05</v>
      </c>
      <c r="AB2739" s="474">
        <v>2695.83</v>
      </c>
      <c r="AD2739" s="474">
        <v>3907</v>
      </c>
      <c r="AE2739" s="474">
        <v>2344.1999999999998</v>
      </c>
      <c r="AG2739" s="474">
        <v>3552</v>
      </c>
      <c r="AH2739" s="474">
        <v>2131.1999999999998</v>
      </c>
      <c r="AP2739" s="535"/>
    </row>
    <row r="2740" spans="1:42" ht="24.6" customHeight="1" outlineLevel="1" x14ac:dyDescent="0.25">
      <c r="A2740" s="493" t="s">
        <v>23154</v>
      </c>
      <c r="B2740" s="471" t="s">
        <v>23883</v>
      </c>
      <c r="C2740" s="469" t="s">
        <v>23756</v>
      </c>
      <c r="E2740" s="472" t="s">
        <v>23900</v>
      </c>
      <c r="F2740" s="469" t="s">
        <v>4456</v>
      </c>
      <c r="G2740" s="468">
        <v>1.05</v>
      </c>
      <c r="H2740" s="468">
        <v>3.85</v>
      </c>
      <c r="I2740" s="468">
        <v>0.15</v>
      </c>
      <c r="J2740" s="468">
        <v>506</v>
      </c>
      <c r="L2740" s="468">
        <v>21</v>
      </c>
      <c r="M2740" s="474">
        <f t="shared" si="144"/>
        <v>6717.1</v>
      </c>
      <c r="N2740" s="474">
        <f t="shared" si="142"/>
        <v>4030.26</v>
      </c>
      <c r="P2740" s="488">
        <v>0.6</v>
      </c>
      <c r="R2740" s="474">
        <v>5425.35</v>
      </c>
      <c r="S2740" s="474">
        <v>3255.21</v>
      </c>
      <c r="U2740" s="474">
        <v>5425.35</v>
      </c>
      <c r="V2740" s="474">
        <v>3255.21</v>
      </c>
      <c r="X2740" s="465">
        <v>5167</v>
      </c>
      <c r="Y2740" s="465">
        <v>3100.2</v>
      </c>
      <c r="AA2740" s="474">
        <v>4493.05</v>
      </c>
      <c r="AB2740" s="474">
        <v>2695.83</v>
      </c>
      <c r="AD2740" s="474">
        <v>3907</v>
      </c>
      <c r="AE2740" s="474">
        <v>2344.1999999999998</v>
      </c>
      <c r="AG2740" s="474">
        <v>3552</v>
      </c>
      <c r="AH2740" s="474">
        <v>2131.1999999999998</v>
      </c>
      <c r="AP2740" s="535"/>
    </row>
    <row r="2741" spans="1:42" ht="24" customHeight="1" outlineLevel="1" x14ac:dyDescent="0.25">
      <c r="A2741" s="493" t="s">
        <v>15224</v>
      </c>
      <c r="B2741" s="471" t="s">
        <v>4361</v>
      </c>
      <c r="C2741" s="469" t="s">
        <v>4645</v>
      </c>
      <c r="E2741" s="472" t="s">
        <v>23892</v>
      </c>
      <c r="F2741" s="469" t="s">
        <v>4456</v>
      </c>
      <c r="G2741" s="468">
        <v>1.05</v>
      </c>
      <c r="H2741" s="468">
        <v>3.85</v>
      </c>
      <c r="I2741" s="468">
        <v>0.15</v>
      </c>
      <c r="J2741" s="468">
        <v>506</v>
      </c>
      <c r="L2741" s="468">
        <v>19.45</v>
      </c>
      <c r="M2741" s="474">
        <f t="shared" si="144"/>
        <v>6717.1</v>
      </c>
      <c r="N2741" s="474">
        <f t="shared" si="142"/>
        <v>4030.26</v>
      </c>
      <c r="P2741" s="488">
        <v>0.6</v>
      </c>
      <c r="R2741" s="474">
        <v>5425.35</v>
      </c>
      <c r="S2741" s="474">
        <v>3255.21</v>
      </c>
      <c r="U2741" s="474">
        <v>5425.35</v>
      </c>
      <c r="V2741" s="474">
        <v>3255.21</v>
      </c>
      <c r="X2741" s="465">
        <v>5167</v>
      </c>
      <c r="Y2741" s="465">
        <v>3100.2</v>
      </c>
      <c r="AA2741" s="474">
        <v>4493.05</v>
      </c>
      <c r="AB2741" s="474">
        <v>2695.83</v>
      </c>
      <c r="AD2741" s="474">
        <v>3907</v>
      </c>
      <c r="AE2741" s="474">
        <v>2344.1999999999998</v>
      </c>
      <c r="AG2741" s="474">
        <v>3552</v>
      </c>
      <c r="AH2741" s="474">
        <v>2131.1999999999998</v>
      </c>
      <c r="AP2741" s="535"/>
    </row>
    <row r="2742" spans="1:42" ht="24" customHeight="1" outlineLevel="1" x14ac:dyDescent="0.25">
      <c r="A2742" s="493" t="s">
        <v>15224</v>
      </c>
      <c r="B2742" s="471" t="s">
        <v>23884</v>
      </c>
      <c r="C2742" s="469" t="s">
        <v>22616</v>
      </c>
      <c r="E2742" s="472" t="s">
        <v>24294</v>
      </c>
      <c r="F2742" s="469" t="s">
        <v>4456</v>
      </c>
      <c r="G2742" s="468">
        <v>1.05</v>
      </c>
      <c r="H2742" s="468">
        <v>3.85</v>
      </c>
      <c r="I2742" s="468">
        <v>0.15</v>
      </c>
      <c r="J2742" s="468">
        <v>506</v>
      </c>
      <c r="L2742" s="468">
        <v>19.45</v>
      </c>
      <c r="M2742" s="474">
        <f t="shared" si="144"/>
        <v>6717.1</v>
      </c>
      <c r="N2742" s="474">
        <f t="shared" si="142"/>
        <v>4030.26</v>
      </c>
      <c r="P2742" s="488">
        <v>0.6</v>
      </c>
      <c r="R2742" s="474">
        <v>5425.35</v>
      </c>
      <c r="S2742" s="474">
        <v>3255.21</v>
      </c>
      <c r="U2742" s="474">
        <v>5425.35</v>
      </c>
      <c r="V2742" s="474">
        <v>3255.21</v>
      </c>
      <c r="X2742" s="465">
        <v>5167</v>
      </c>
      <c r="Y2742" s="465">
        <v>3100.2</v>
      </c>
      <c r="AA2742" s="474">
        <v>4493.05</v>
      </c>
      <c r="AB2742" s="474">
        <v>2695.83</v>
      </c>
      <c r="AD2742" s="474">
        <v>3907</v>
      </c>
      <c r="AE2742" s="474">
        <v>2344.1999999999998</v>
      </c>
      <c r="AG2742" s="474">
        <v>3552</v>
      </c>
      <c r="AH2742" s="474">
        <v>2131.1999999999998</v>
      </c>
      <c r="AP2742" s="535"/>
    </row>
    <row r="2743" spans="1:42" ht="24" customHeight="1" outlineLevel="1" x14ac:dyDescent="0.25">
      <c r="A2743" s="493" t="s">
        <v>23154</v>
      </c>
      <c r="B2743" s="471" t="s">
        <v>23885</v>
      </c>
      <c r="C2743" s="469" t="s">
        <v>23756</v>
      </c>
      <c r="E2743" s="472" t="s">
        <v>23901</v>
      </c>
      <c r="F2743" s="469" t="s">
        <v>4456</v>
      </c>
      <c r="G2743" s="468">
        <v>1.05</v>
      </c>
      <c r="H2743" s="468">
        <v>3.85</v>
      </c>
      <c r="I2743" s="468">
        <v>0.15</v>
      </c>
      <c r="J2743" s="468">
        <v>506</v>
      </c>
      <c r="L2743" s="468">
        <v>19.45</v>
      </c>
      <c r="M2743" s="474">
        <f t="shared" si="144"/>
        <v>6717.1</v>
      </c>
      <c r="N2743" s="474">
        <f t="shared" si="142"/>
        <v>4030.26</v>
      </c>
      <c r="P2743" s="488">
        <v>0.6</v>
      </c>
      <c r="R2743" s="474">
        <v>5425.35</v>
      </c>
      <c r="S2743" s="474">
        <v>3255.21</v>
      </c>
      <c r="U2743" s="474">
        <v>5425.35</v>
      </c>
      <c r="V2743" s="474">
        <v>3255.21</v>
      </c>
      <c r="X2743" s="465">
        <v>5167</v>
      </c>
      <c r="Y2743" s="465">
        <v>3100.2</v>
      </c>
      <c r="AA2743" s="474">
        <v>4493.05</v>
      </c>
      <c r="AB2743" s="474">
        <v>2695.83</v>
      </c>
      <c r="AD2743" s="474">
        <v>3907</v>
      </c>
      <c r="AE2743" s="474">
        <v>2344.1999999999998</v>
      </c>
      <c r="AG2743" s="474">
        <v>3552</v>
      </c>
      <c r="AH2743" s="474">
        <v>2131.1999999999998</v>
      </c>
      <c r="AP2743" s="535"/>
    </row>
    <row r="2744" spans="1:42" ht="24" customHeight="1" outlineLevel="1" x14ac:dyDescent="0.25">
      <c r="A2744" s="493" t="s">
        <v>13883</v>
      </c>
      <c r="B2744" s="471" t="s">
        <v>16788</v>
      </c>
      <c r="C2744" s="469" t="s">
        <v>4645</v>
      </c>
      <c r="E2744" s="472" t="s">
        <v>23893</v>
      </c>
      <c r="F2744" s="469" t="s">
        <v>4456</v>
      </c>
      <c r="G2744" s="468">
        <v>1.05</v>
      </c>
      <c r="H2744" s="468">
        <v>3.85</v>
      </c>
      <c r="I2744" s="468">
        <v>0.15</v>
      </c>
      <c r="J2744" s="468">
        <v>506</v>
      </c>
      <c r="M2744" s="474">
        <f t="shared" si="144"/>
        <v>6717.1</v>
      </c>
      <c r="N2744" s="474">
        <f t="shared" si="142"/>
        <v>4030.26</v>
      </c>
      <c r="P2744" s="488">
        <v>0.6</v>
      </c>
      <c r="R2744" s="474">
        <v>5425.35</v>
      </c>
      <c r="S2744" s="474">
        <v>3255.21</v>
      </c>
      <c r="U2744" s="474">
        <v>5425.35</v>
      </c>
      <c r="V2744" s="474">
        <v>3255.21</v>
      </c>
      <c r="X2744" s="465">
        <v>5167</v>
      </c>
      <c r="Y2744" s="465">
        <v>3100.2</v>
      </c>
      <c r="AA2744" s="474">
        <v>4493.05</v>
      </c>
      <c r="AB2744" s="474">
        <v>2695.83</v>
      </c>
      <c r="AD2744" s="474">
        <v>3907</v>
      </c>
      <c r="AE2744" s="474">
        <v>2344.1999999999998</v>
      </c>
      <c r="AG2744" s="474">
        <v>3552</v>
      </c>
      <c r="AH2744" s="474">
        <v>2131.1999999999998</v>
      </c>
      <c r="AP2744" s="535"/>
    </row>
    <row r="2745" spans="1:42" ht="23.85" customHeight="1" outlineLevel="1" x14ac:dyDescent="0.25">
      <c r="A2745" s="493" t="s">
        <v>13883</v>
      </c>
      <c r="B2745" s="471" t="s">
        <v>23886</v>
      </c>
      <c r="C2745" s="469" t="s">
        <v>22616</v>
      </c>
      <c r="E2745" s="472" t="s">
        <v>24295</v>
      </c>
      <c r="F2745" s="469" t="s">
        <v>4456</v>
      </c>
      <c r="G2745" s="468">
        <v>1.05</v>
      </c>
      <c r="H2745" s="468">
        <v>3.85</v>
      </c>
      <c r="I2745" s="468">
        <v>0.15</v>
      </c>
      <c r="J2745" s="468">
        <v>506</v>
      </c>
      <c r="M2745" s="474">
        <f t="shared" si="144"/>
        <v>6717.1</v>
      </c>
      <c r="N2745" s="474">
        <f t="shared" si="142"/>
        <v>4030.26</v>
      </c>
      <c r="P2745" s="488">
        <v>0.6</v>
      </c>
      <c r="R2745" s="474">
        <v>5425.35</v>
      </c>
      <c r="S2745" s="474">
        <v>3255.21</v>
      </c>
      <c r="U2745" s="474">
        <v>5425.35</v>
      </c>
      <c r="V2745" s="474">
        <v>3255.21</v>
      </c>
      <c r="X2745" s="465">
        <v>5167</v>
      </c>
      <c r="Y2745" s="465">
        <v>3100.2</v>
      </c>
      <c r="AA2745" s="474">
        <v>4493.05</v>
      </c>
      <c r="AB2745" s="474">
        <v>2695.83</v>
      </c>
      <c r="AD2745" s="474">
        <v>3907</v>
      </c>
      <c r="AE2745" s="474">
        <v>2344.1999999999998</v>
      </c>
      <c r="AG2745" s="474">
        <v>3552</v>
      </c>
      <c r="AH2745" s="474">
        <v>2131.1999999999998</v>
      </c>
      <c r="AP2745" s="535"/>
    </row>
    <row r="2746" spans="1:42" ht="23.85" customHeight="1" outlineLevel="1" x14ac:dyDescent="0.25">
      <c r="A2746" s="493" t="s">
        <v>23154</v>
      </c>
      <c r="B2746" s="471" t="s">
        <v>23887</v>
      </c>
      <c r="C2746" s="469" t="s">
        <v>23756</v>
      </c>
      <c r="E2746" s="472" t="s">
        <v>23902</v>
      </c>
      <c r="F2746" s="469" t="s">
        <v>4456</v>
      </c>
      <c r="G2746" s="468">
        <v>1.05</v>
      </c>
      <c r="H2746" s="468">
        <v>3.85</v>
      </c>
      <c r="I2746" s="468">
        <v>0.15</v>
      </c>
      <c r="J2746" s="468">
        <v>506</v>
      </c>
      <c r="M2746" s="474">
        <f t="shared" si="144"/>
        <v>6717.1</v>
      </c>
      <c r="N2746" s="474">
        <f t="shared" si="142"/>
        <v>4030.26</v>
      </c>
      <c r="P2746" s="488">
        <v>0.6</v>
      </c>
      <c r="R2746" s="474">
        <v>5425.35</v>
      </c>
      <c r="S2746" s="474">
        <v>3255.21</v>
      </c>
      <c r="U2746" s="474">
        <v>5425.35</v>
      </c>
      <c r="V2746" s="474">
        <v>3255.21</v>
      </c>
      <c r="X2746" s="465">
        <v>5167</v>
      </c>
      <c r="Y2746" s="465">
        <v>3100.2</v>
      </c>
      <c r="AA2746" s="474">
        <v>4493.05</v>
      </c>
      <c r="AB2746" s="474">
        <v>2695.83</v>
      </c>
      <c r="AD2746" s="474">
        <v>3907</v>
      </c>
      <c r="AE2746" s="474">
        <v>2344.1999999999998</v>
      </c>
      <c r="AG2746" s="474">
        <v>3552</v>
      </c>
      <c r="AH2746" s="474">
        <v>2131.1999999999998</v>
      </c>
      <c r="AP2746" s="535"/>
    </row>
    <row r="2747" spans="1:42" ht="24" customHeight="1" outlineLevel="1" x14ac:dyDescent="0.25">
      <c r="A2747" s="493" t="s">
        <v>15224</v>
      </c>
      <c r="B2747" s="471" t="s">
        <v>4709</v>
      </c>
      <c r="C2747" s="469" t="s">
        <v>4710</v>
      </c>
      <c r="E2747" s="472" t="s">
        <v>18056</v>
      </c>
      <c r="F2747" s="469" t="s">
        <v>4456</v>
      </c>
      <c r="G2747" s="468">
        <v>1</v>
      </c>
      <c r="H2747" s="468">
        <v>0.14000000000000001</v>
      </c>
      <c r="J2747" s="468" t="s">
        <v>12546</v>
      </c>
      <c r="M2747" s="474">
        <f t="shared" si="144"/>
        <v>582.79000000000008</v>
      </c>
      <c r="N2747" s="474">
        <f t="shared" si="142"/>
        <v>349.67400000000004</v>
      </c>
      <c r="P2747" s="488">
        <v>0.6</v>
      </c>
      <c r="R2747" s="474">
        <v>470.72</v>
      </c>
      <c r="S2747" s="474">
        <v>282.45</v>
      </c>
      <c r="U2747" s="474">
        <v>470.72</v>
      </c>
      <c r="V2747" s="474">
        <v>282.45</v>
      </c>
      <c r="X2747" s="465">
        <v>448.3</v>
      </c>
      <c r="Y2747" s="465">
        <v>269</v>
      </c>
      <c r="AA2747" s="474">
        <v>389.85</v>
      </c>
      <c r="AB2747" s="474">
        <v>233.91</v>
      </c>
      <c r="AD2747" s="474">
        <v>339</v>
      </c>
      <c r="AE2747" s="474">
        <v>203.4</v>
      </c>
      <c r="AG2747" s="474">
        <v>308</v>
      </c>
      <c r="AH2747" s="474">
        <v>184.79999999999998</v>
      </c>
      <c r="AP2747" s="535"/>
    </row>
    <row r="2748" spans="1:42" ht="24" customHeight="1" outlineLevel="1" x14ac:dyDescent="0.25">
      <c r="A2748" s="493"/>
      <c r="B2748" s="471" t="s">
        <v>9134</v>
      </c>
      <c r="C2748" s="469" t="s">
        <v>4663</v>
      </c>
      <c r="E2748" s="472" t="s">
        <v>14012</v>
      </c>
      <c r="F2748" s="469" t="s">
        <v>4456</v>
      </c>
      <c r="G2748" s="468">
        <v>0.5</v>
      </c>
      <c r="H2748" s="468">
        <v>0.5</v>
      </c>
      <c r="I2748" s="468">
        <v>0.5</v>
      </c>
      <c r="L2748" s="468">
        <v>9.4166666666666661</v>
      </c>
      <c r="M2748" s="474">
        <f t="shared" si="144"/>
        <v>1359.9299999999998</v>
      </c>
      <c r="N2748" s="474">
        <f t="shared" si="142"/>
        <v>815.95799999999986</v>
      </c>
      <c r="P2748" s="488">
        <v>0.6</v>
      </c>
      <c r="R2748" s="474">
        <v>1098.4100000000001</v>
      </c>
      <c r="S2748" s="474">
        <v>659.09</v>
      </c>
      <c r="U2748" s="474">
        <v>1098.4100000000001</v>
      </c>
      <c r="V2748" s="474">
        <v>659.09</v>
      </c>
      <c r="X2748" s="465">
        <v>1046.0999999999999</v>
      </c>
      <c r="Y2748" s="465">
        <v>627.70000000000005</v>
      </c>
      <c r="AA2748" s="474">
        <v>909.65</v>
      </c>
      <c r="AB2748" s="474">
        <v>545.79</v>
      </c>
      <c r="AD2748" s="474">
        <v>791</v>
      </c>
      <c r="AE2748" s="474">
        <v>474.59999999999997</v>
      </c>
      <c r="AG2748" s="474">
        <v>719</v>
      </c>
      <c r="AH2748" s="474">
        <v>431.4</v>
      </c>
      <c r="AP2748" s="535"/>
    </row>
    <row r="2749" spans="1:42" ht="24" customHeight="1" outlineLevel="1" x14ac:dyDescent="0.25">
      <c r="A2749" s="493"/>
      <c r="B2749" s="471" t="s">
        <v>9135</v>
      </c>
      <c r="C2749" s="469" t="s">
        <v>4663</v>
      </c>
      <c r="E2749" s="472" t="s">
        <v>14013</v>
      </c>
      <c r="F2749" s="469" t="s">
        <v>4456</v>
      </c>
      <c r="G2749" s="468">
        <v>0.5</v>
      </c>
      <c r="H2749" s="468">
        <v>0.5</v>
      </c>
      <c r="I2749" s="468">
        <v>0.5</v>
      </c>
      <c r="L2749" s="468">
        <v>9.4166666666666661</v>
      </c>
      <c r="M2749" s="474">
        <f t="shared" si="144"/>
        <v>1359.9299999999998</v>
      </c>
      <c r="N2749" s="474">
        <f t="shared" si="142"/>
        <v>815.95799999999986</v>
      </c>
      <c r="P2749" s="488">
        <v>0.6</v>
      </c>
      <c r="R2749" s="474">
        <v>1098.4100000000001</v>
      </c>
      <c r="S2749" s="474">
        <v>659.09</v>
      </c>
      <c r="U2749" s="474">
        <v>1098.4100000000001</v>
      </c>
      <c r="V2749" s="474">
        <v>659.09</v>
      </c>
      <c r="X2749" s="465">
        <v>1046.0999999999999</v>
      </c>
      <c r="Y2749" s="465">
        <v>627.70000000000005</v>
      </c>
      <c r="AA2749" s="474">
        <v>909.65</v>
      </c>
      <c r="AB2749" s="474">
        <v>545.79</v>
      </c>
      <c r="AD2749" s="474">
        <v>791</v>
      </c>
      <c r="AE2749" s="474">
        <v>474.59999999999997</v>
      </c>
      <c r="AG2749" s="474">
        <v>719</v>
      </c>
      <c r="AH2749" s="474">
        <v>431.4</v>
      </c>
      <c r="AP2749" s="535"/>
    </row>
    <row r="2750" spans="1:42" ht="24" customHeight="1" outlineLevel="1" x14ac:dyDescent="0.25">
      <c r="A2750" s="493"/>
      <c r="B2750" s="471" t="s">
        <v>9136</v>
      </c>
      <c r="C2750" s="469" t="s">
        <v>4663</v>
      </c>
      <c r="E2750" s="472" t="s">
        <v>14014</v>
      </c>
      <c r="F2750" s="469" t="s">
        <v>4456</v>
      </c>
      <c r="G2750" s="468">
        <v>0.5</v>
      </c>
      <c r="H2750" s="468">
        <v>0.5</v>
      </c>
      <c r="I2750" s="468">
        <v>0.5</v>
      </c>
      <c r="L2750" s="468">
        <v>9.4166666666666661</v>
      </c>
      <c r="M2750" s="474">
        <f t="shared" si="144"/>
        <v>1359.9299999999998</v>
      </c>
      <c r="N2750" s="474">
        <f t="shared" si="142"/>
        <v>815.95799999999986</v>
      </c>
      <c r="P2750" s="488">
        <v>0.6</v>
      </c>
      <c r="R2750" s="474">
        <v>1098.4100000000001</v>
      </c>
      <c r="S2750" s="474">
        <v>659.09</v>
      </c>
      <c r="U2750" s="474">
        <v>1098.4100000000001</v>
      </c>
      <c r="V2750" s="474">
        <v>659.09</v>
      </c>
      <c r="X2750" s="465">
        <v>1046.0999999999999</v>
      </c>
      <c r="Y2750" s="465">
        <v>627.70000000000005</v>
      </c>
      <c r="AA2750" s="474">
        <v>909.65</v>
      </c>
      <c r="AB2750" s="474">
        <v>545.79</v>
      </c>
      <c r="AD2750" s="474">
        <v>791</v>
      </c>
      <c r="AE2750" s="474">
        <v>474.59999999999997</v>
      </c>
      <c r="AG2750" s="474">
        <v>719</v>
      </c>
      <c r="AH2750" s="474">
        <v>431.4</v>
      </c>
      <c r="AP2750" s="535"/>
    </row>
    <row r="2751" spans="1:42" ht="24" customHeight="1" outlineLevel="1" x14ac:dyDescent="0.25">
      <c r="A2751" s="493"/>
      <c r="B2751" s="471" t="s">
        <v>23906</v>
      </c>
      <c r="C2751" s="469" t="s">
        <v>22616</v>
      </c>
      <c r="E2751" s="472" t="s">
        <v>24296</v>
      </c>
      <c r="F2751" s="469" t="s">
        <v>4456</v>
      </c>
      <c r="G2751" s="468">
        <v>0.5</v>
      </c>
      <c r="H2751" s="468">
        <v>0.5</v>
      </c>
      <c r="I2751" s="468">
        <v>0.5</v>
      </c>
      <c r="L2751" s="468">
        <v>9.4166666666666661</v>
      </c>
      <c r="M2751" s="474">
        <f t="shared" si="144"/>
        <v>1359.9299999999998</v>
      </c>
      <c r="N2751" s="474">
        <f t="shared" si="142"/>
        <v>815.95799999999986</v>
      </c>
      <c r="P2751" s="488">
        <v>0.6</v>
      </c>
      <c r="R2751" s="474">
        <v>1098.4100000000001</v>
      </c>
      <c r="S2751" s="474">
        <v>659.09</v>
      </c>
      <c r="U2751" s="474">
        <v>1098.4100000000001</v>
      </c>
      <c r="V2751" s="474">
        <v>659.09</v>
      </c>
      <c r="X2751" s="465">
        <v>1046.0999999999999</v>
      </c>
      <c r="Y2751" s="465">
        <v>627.70000000000005</v>
      </c>
      <c r="AA2751" s="474">
        <v>909.65</v>
      </c>
      <c r="AB2751" s="474">
        <v>545.79</v>
      </c>
      <c r="AD2751" s="474">
        <v>791</v>
      </c>
      <c r="AE2751" s="474">
        <v>474.59999999999997</v>
      </c>
      <c r="AG2751" s="474">
        <v>719</v>
      </c>
      <c r="AH2751" s="474">
        <v>431.4</v>
      </c>
      <c r="AP2751" s="535"/>
    </row>
    <row r="2752" spans="1:42" ht="24" customHeight="1" outlineLevel="1" x14ac:dyDescent="0.25">
      <c r="A2752" s="493" t="s">
        <v>23154</v>
      </c>
      <c r="B2752" s="471" t="s">
        <v>23907</v>
      </c>
      <c r="C2752" s="469" t="s">
        <v>23756</v>
      </c>
      <c r="E2752" s="472" t="s">
        <v>23912</v>
      </c>
      <c r="F2752" s="469" t="s">
        <v>4456</v>
      </c>
      <c r="G2752" s="468">
        <v>0.5</v>
      </c>
      <c r="H2752" s="468">
        <v>0.5</v>
      </c>
      <c r="I2752" s="468">
        <v>0.5</v>
      </c>
      <c r="L2752" s="468">
        <v>9.4166666666666661</v>
      </c>
      <c r="M2752" s="474">
        <f t="shared" si="144"/>
        <v>1359.9299999999998</v>
      </c>
      <c r="N2752" s="474">
        <f t="shared" ref="N2752:N2790" si="145">M2752*P2752</f>
        <v>815.95799999999986</v>
      </c>
      <c r="P2752" s="488">
        <v>0.6</v>
      </c>
      <c r="R2752" s="474">
        <v>1098.4100000000001</v>
      </c>
      <c r="S2752" s="474">
        <v>659.09</v>
      </c>
      <c r="U2752" s="474">
        <v>1098.4100000000001</v>
      </c>
      <c r="V2752" s="474">
        <v>659.09</v>
      </c>
      <c r="X2752" s="465">
        <v>1046.0999999999999</v>
      </c>
      <c r="Y2752" s="465">
        <v>627.70000000000005</v>
      </c>
      <c r="AA2752" s="474">
        <v>909.65</v>
      </c>
      <c r="AB2752" s="474">
        <v>545.79</v>
      </c>
      <c r="AD2752" s="474">
        <v>791</v>
      </c>
      <c r="AE2752" s="474">
        <v>474.59999999999997</v>
      </c>
      <c r="AG2752" s="474">
        <v>719</v>
      </c>
      <c r="AH2752" s="474">
        <v>431.4</v>
      </c>
      <c r="AP2752" s="535"/>
    </row>
    <row r="2753" spans="1:42" ht="24" customHeight="1" outlineLevel="1" x14ac:dyDescent="0.25">
      <c r="A2753" s="493" t="s">
        <v>23154</v>
      </c>
      <c r="B2753" s="471" t="s">
        <v>23908</v>
      </c>
      <c r="C2753" s="469" t="s">
        <v>23756</v>
      </c>
      <c r="E2753" s="472" t="s">
        <v>23913</v>
      </c>
      <c r="F2753" s="469" t="s">
        <v>4456</v>
      </c>
      <c r="G2753" s="468">
        <v>0.5</v>
      </c>
      <c r="H2753" s="468">
        <v>0.5</v>
      </c>
      <c r="I2753" s="468">
        <v>0.5</v>
      </c>
      <c r="L2753" s="468">
        <v>9.4166666666666661</v>
      </c>
      <c r="M2753" s="474">
        <f t="shared" si="144"/>
        <v>1359.9299999999998</v>
      </c>
      <c r="N2753" s="474">
        <f t="shared" si="145"/>
        <v>815.95799999999986</v>
      </c>
      <c r="P2753" s="488">
        <v>0.6</v>
      </c>
      <c r="R2753" s="474">
        <v>1098.4100000000001</v>
      </c>
      <c r="S2753" s="474">
        <v>659.09</v>
      </c>
      <c r="U2753" s="474">
        <v>1098.4100000000001</v>
      </c>
      <c r="V2753" s="474">
        <v>659.09</v>
      </c>
      <c r="X2753" s="465">
        <v>1046.0999999999999</v>
      </c>
      <c r="Y2753" s="465">
        <v>627.70000000000005</v>
      </c>
      <c r="AA2753" s="474">
        <v>909.65</v>
      </c>
      <c r="AB2753" s="474">
        <v>545.79</v>
      </c>
      <c r="AD2753" s="474">
        <v>791</v>
      </c>
      <c r="AE2753" s="474">
        <v>474.59999999999997</v>
      </c>
      <c r="AG2753" s="474">
        <v>719</v>
      </c>
      <c r="AH2753" s="474">
        <v>431.4</v>
      </c>
      <c r="AP2753" s="535"/>
    </row>
    <row r="2754" spans="1:42" ht="24" customHeight="1" outlineLevel="1" x14ac:dyDescent="0.25">
      <c r="A2754" s="493" t="s">
        <v>23154</v>
      </c>
      <c r="B2754" s="471" t="s">
        <v>23909</v>
      </c>
      <c r="C2754" s="469" t="s">
        <v>23757</v>
      </c>
      <c r="E2754" s="472" t="s">
        <v>23914</v>
      </c>
      <c r="F2754" s="469" t="s">
        <v>4456</v>
      </c>
      <c r="G2754" s="468">
        <v>0.5</v>
      </c>
      <c r="H2754" s="468">
        <v>0.5</v>
      </c>
      <c r="I2754" s="468">
        <v>0.5</v>
      </c>
      <c r="L2754" s="468">
        <v>9.4166666666666661</v>
      </c>
      <c r="M2754" s="474">
        <f t="shared" ref="M2754:M2790" si="146">X2754*$O$3</f>
        <v>1359.9299999999998</v>
      </c>
      <c r="N2754" s="474">
        <f t="shared" si="145"/>
        <v>815.95799999999986</v>
      </c>
      <c r="P2754" s="488">
        <v>0.6</v>
      </c>
      <c r="R2754" s="474">
        <v>1098.4100000000001</v>
      </c>
      <c r="S2754" s="474">
        <v>659.09</v>
      </c>
      <c r="U2754" s="474">
        <v>1098.4100000000001</v>
      </c>
      <c r="V2754" s="474">
        <v>659.09</v>
      </c>
      <c r="X2754" s="465">
        <v>1046.0999999999999</v>
      </c>
      <c r="Y2754" s="465">
        <v>627.70000000000005</v>
      </c>
      <c r="AA2754" s="474">
        <v>909.65</v>
      </c>
      <c r="AB2754" s="474">
        <v>545.79</v>
      </c>
      <c r="AD2754" s="474">
        <v>791</v>
      </c>
      <c r="AE2754" s="474">
        <v>474.59999999999997</v>
      </c>
      <c r="AG2754" s="474">
        <v>719</v>
      </c>
      <c r="AH2754" s="474">
        <v>431.4</v>
      </c>
      <c r="AP2754" s="535"/>
    </row>
    <row r="2755" spans="1:42" ht="24" customHeight="1" outlineLevel="1" x14ac:dyDescent="0.25">
      <c r="A2755" s="493" t="s">
        <v>23154</v>
      </c>
      <c r="B2755" s="471" t="s">
        <v>23910</v>
      </c>
      <c r="C2755" s="469" t="s">
        <v>23757</v>
      </c>
      <c r="E2755" s="472" t="s">
        <v>23915</v>
      </c>
      <c r="F2755" s="469" t="s">
        <v>4456</v>
      </c>
      <c r="G2755" s="468">
        <v>0.5</v>
      </c>
      <c r="H2755" s="468">
        <v>0.5</v>
      </c>
      <c r="I2755" s="468">
        <v>0.5</v>
      </c>
      <c r="L2755" s="468">
        <v>9.4166666666666661</v>
      </c>
      <c r="M2755" s="474">
        <f t="shared" si="146"/>
        <v>1359.9299999999998</v>
      </c>
      <c r="N2755" s="474">
        <f t="shared" si="145"/>
        <v>815.95799999999986</v>
      </c>
      <c r="P2755" s="488">
        <v>0.6</v>
      </c>
      <c r="R2755" s="474">
        <v>1098.4100000000001</v>
      </c>
      <c r="S2755" s="474">
        <v>659.09</v>
      </c>
      <c r="U2755" s="474">
        <v>1098.4100000000001</v>
      </c>
      <c r="V2755" s="474">
        <v>659.09</v>
      </c>
      <c r="X2755" s="465">
        <v>1046.0999999999999</v>
      </c>
      <c r="Y2755" s="465">
        <v>627.70000000000005</v>
      </c>
      <c r="AA2755" s="474">
        <v>909.65</v>
      </c>
      <c r="AB2755" s="474">
        <v>545.79</v>
      </c>
      <c r="AD2755" s="474">
        <v>791</v>
      </c>
      <c r="AE2755" s="474">
        <v>474.59999999999997</v>
      </c>
      <c r="AG2755" s="474">
        <v>719</v>
      </c>
      <c r="AH2755" s="474">
        <v>431.4</v>
      </c>
      <c r="AP2755" s="535"/>
    </row>
    <row r="2756" spans="1:42" ht="24" customHeight="1" outlineLevel="1" x14ac:dyDescent="0.25">
      <c r="A2756" s="493" t="s">
        <v>23154</v>
      </c>
      <c r="B2756" s="471" t="s">
        <v>23911</v>
      </c>
      <c r="C2756" s="469" t="s">
        <v>23757</v>
      </c>
      <c r="E2756" s="472" t="s">
        <v>23916</v>
      </c>
      <c r="F2756" s="469" t="s">
        <v>4456</v>
      </c>
      <c r="G2756" s="468">
        <v>0.5</v>
      </c>
      <c r="H2756" s="468">
        <v>0.5</v>
      </c>
      <c r="I2756" s="468">
        <v>0.5</v>
      </c>
      <c r="L2756" s="468">
        <v>9.4166666666666661</v>
      </c>
      <c r="M2756" s="474">
        <f t="shared" si="146"/>
        <v>1359.9299999999998</v>
      </c>
      <c r="N2756" s="474">
        <f t="shared" si="145"/>
        <v>815.95799999999986</v>
      </c>
      <c r="P2756" s="488">
        <v>0.6</v>
      </c>
      <c r="R2756" s="474">
        <v>1098.4100000000001</v>
      </c>
      <c r="S2756" s="474">
        <v>659.09</v>
      </c>
      <c r="U2756" s="474">
        <v>1098.4100000000001</v>
      </c>
      <c r="V2756" s="474">
        <v>659.09</v>
      </c>
      <c r="X2756" s="465">
        <v>1046.0999999999999</v>
      </c>
      <c r="Y2756" s="465">
        <v>627.70000000000005</v>
      </c>
      <c r="AA2756" s="474">
        <v>909.65</v>
      </c>
      <c r="AB2756" s="474">
        <v>545.79</v>
      </c>
      <c r="AD2756" s="474">
        <v>791</v>
      </c>
      <c r="AE2756" s="474">
        <v>474.59999999999997</v>
      </c>
      <c r="AG2756" s="474">
        <v>719</v>
      </c>
      <c r="AH2756" s="474">
        <v>431.4</v>
      </c>
      <c r="AP2756" s="535"/>
    </row>
    <row r="2757" spans="1:42" ht="24" customHeight="1" outlineLevel="1" x14ac:dyDescent="0.25">
      <c r="A2757" s="493"/>
      <c r="B2757" s="471" t="s">
        <v>4654</v>
      </c>
      <c r="C2757" s="469" t="s">
        <v>4663</v>
      </c>
      <c r="E2757" s="472" t="s">
        <v>4384</v>
      </c>
      <c r="F2757" s="469" t="s">
        <v>4456</v>
      </c>
      <c r="G2757" s="468">
        <v>0.7</v>
      </c>
      <c r="H2757" s="468">
        <v>1.2</v>
      </c>
      <c r="I2757" s="468">
        <v>1.2</v>
      </c>
      <c r="L2757" s="468">
        <v>23.366666666666664</v>
      </c>
      <c r="M2757" s="474">
        <f t="shared" si="146"/>
        <v>4184.7</v>
      </c>
      <c r="N2757" s="474">
        <f t="shared" si="145"/>
        <v>2510.8199999999997</v>
      </c>
      <c r="P2757" s="488">
        <v>0.6</v>
      </c>
      <c r="R2757" s="474">
        <v>3379.95</v>
      </c>
      <c r="S2757" s="474">
        <v>2027.97</v>
      </c>
      <c r="U2757" s="474">
        <v>3379.95</v>
      </c>
      <c r="V2757" s="474">
        <v>2027.97</v>
      </c>
      <c r="X2757" s="465">
        <v>3219</v>
      </c>
      <c r="Y2757" s="465">
        <v>1931.4</v>
      </c>
      <c r="AA2757" s="474">
        <v>2799.1</v>
      </c>
      <c r="AB2757" s="474">
        <v>1679.46</v>
      </c>
      <c r="AD2757" s="474">
        <v>2434</v>
      </c>
      <c r="AE2757" s="474">
        <v>1460.3999999999999</v>
      </c>
      <c r="AG2757" s="474">
        <v>2213</v>
      </c>
      <c r="AH2757" s="474">
        <v>1327.8</v>
      </c>
      <c r="AP2757" s="535"/>
    </row>
    <row r="2758" spans="1:42" ht="24" customHeight="1" outlineLevel="1" x14ac:dyDescent="0.25">
      <c r="A2758" s="493"/>
      <c r="B2758" s="471" t="s">
        <v>4655</v>
      </c>
      <c r="C2758" s="469" t="s">
        <v>4663</v>
      </c>
      <c r="E2758" s="472" t="s">
        <v>4385</v>
      </c>
      <c r="F2758" s="469" t="s">
        <v>4456</v>
      </c>
      <c r="G2758" s="468">
        <v>1.5</v>
      </c>
      <c r="H2758" s="468">
        <v>0.9</v>
      </c>
      <c r="I2758" s="468">
        <v>0.9</v>
      </c>
      <c r="L2758" s="468">
        <v>24.850000000000005</v>
      </c>
      <c r="M2758" s="474">
        <f t="shared" si="146"/>
        <v>4545.71</v>
      </c>
      <c r="N2758" s="474">
        <f t="shared" si="145"/>
        <v>2727.4259999999999</v>
      </c>
      <c r="P2758" s="488">
        <v>0.6</v>
      </c>
      <c r="R2758" s="474">
        <v>3671.54</v>
      </c>
      <c r="S2758" s="474">
        <v>2202.9</v>
      </c>
      <c r="U2758" s="474">
        <v>3671.54</v>
      </c>
      <c r="V2758" s="474">
        <v>2202.9</v>
      </c>
      <c r="X2758" s="465">
        <v>3496.7</v>
      </c>
      <c r="Y2758" s="465">
        <v>2098</v>
      </c>
      <c r="AA2758" s="474">
        <v>3040.6</v>
      </c>
      <c r="AB2758" s="474">
        <v>1824.36</v>
      </c>
      <c r="AD2758" s="474">
        <v>2644</v>
      </c>
      <c r="AE2758" s="474">
        <v>1586.3999999999999</v>
      </c>
      <c r="AG2758" s="474">
        <v>2404</v>
      </c>
      <c r="AH2758" s="474">
        <v>1442.3999999999999</v>
      </c>
      <c r="AP2758" s="535"/>
    </row>
    <row r="2759" spans="1:42" ht="24" customHeight="1" outlineLevel="1" x14ac:dyDescent="0.25">
      <c r="A2759" s="493"/>
      <c r="B2759" s="471" t="s">
        <v>4656</v>
      </c>
      <c r="C2759" s="469" t="s">
        <v>4663</v>
      </c>
      <c r="E2759" s="472" t="s">
        <v>4383</v>
      </c>
      <c r="F2759" s="469" t="s">
        <v>4456</v>
      </c>
      <c r="G2759" s="468">
        <v>0.6</v>
      </c>
      <c r="H2759" s="468">
        <v>1</v>
      </c>
      <c r="I2759" s="468">
        <v>1.6</v>
      </c>
      <c r="L2759" s="468">
        <v>20.783333333333335</v>
      </c>
      <c r="M2759" s="474">
        <f t="shared" si="146"/>
        <v>3930.16</v>
      </c>
      <c r="N2759" s="474">
        <f t="shared" si="145"/>
        <v>2358.096</v>
      </c>
      <c r="P2759" s="488">
        <v>0.6</v>
      </c>
      <c r="R2759" s="474">
        <v>3174.36</v>
      </c>
      <c r="S2759" s="474">
        <v>1904.6</v>
      </c>
      <c r="U2759" s="474">
        <v>3174.36</v>
      </c>
      <c r="V2759" s="474">
        <v>1904.6</v>
      </c>
      <c r="X2759" s="465">
        <v>3023.2</v>
      </c>
      <c r="Y2759" s="465">
        <v>1813.9</v>
      </c>
      <c r="AA2759" s="474">
        <v>2628.9</v>
      </c>
      <c r="AB2759" s="474">
        <v>1577.34</v>
      </c>
      <c r="AD2759" s="474">
        <v>2286</v>
      </c>
      <c r="AE2759" s="474">
        <v>1371.6</v>
      </c>
      <c r="AG2759" s="474">
        <v>2078</v>
      </c>
      <c r="AH2759" s="474">
        <v>1246.8</v>
      </c>
      <c r="AP2759" s="535"/>
    </row>
    <row r="2760" spans="1:42" ht="24" customHeight="1" outlineLevel="1" x14ac:dyDescent="0.25">
      <c r="A2760" s="493"/>
      <c r="B2760" s="471" t="s">
        <v>4657</v>
      </c>
      <c r="C2760" s="469" t="s">
        <v>4663</v>
      </c>
      <c r="E2760" s="472" t="s">
        <v>4386</v>
      </c>
      <c r="F2760" s="469" t="s">
        <v>4456</v>
      </c>
      <c r="G2760" s="468">
        <v>1.2</v>
      </c>
      <c r="H2760" s="468">
        <v>1</v>
      </c>
      <c r="I2760" s="468">
        <v>1</v>
      </c>
      <c r="L2760" s="468">
        <v>22.966666666666669</v>
      </c>
      <c r="M2760" s="474">
        <f t="shared" si="146"/>
        <v>4238</v>
      </c>
      <c r="N2760" s="474">
        <f t="shared" si="145"/>
        <v>2542.7999999999997</v>
      </c>
      <c r="P2760" s="488">
        <v>0.6</v>
      </c>
      <c r="R2760" s="474">
        <v>3423</v>
      </c>
      <c r="S2760" s="474">
        <v>2053.8000000000002</v>
      </c>
      <c r="U2760" s="474">
        <v>3423</v>
      </c>
      <c r="V2760" s="474">
        <v>2053.8000000000002</v>
      </c>
      <c r="X2760" s="465">
        <v>3260</v>
      </c>
      <c r="Y2760" s="465">
        <v>1956</v>
      </c>
      <c r="AA2760" s="474">
        <v>2834.75</v>
      </c>
      <c r="AB2760" s="474">
        <v>1700.85</v>
      </c>
      <c r="AD2760" s="474">
        <v>2465</v>
      </c>
      <c r="AE2760" s="474">
        <v>1479</v>
      </c>
      <c r="AG2760" s="474">
        <v>2241</v>
      </c>
      <c r="AH2760" s="474">
        <v>1344.6</v>
      </c>
      <c r="AP2760" s="535"/>
    </row>
    <row r="2761" spans="1:42" ht="24" customHeight="1" outlineLevel="1" x14ac:dyDescent="0.25">
      <c r="A2761" s="493"/>
      <c r="B2761" s="471" t="s">
        <v>4337</v>
      </c>
      <c r="C2761" s="469" t="s">
        <v>4663</v>
      </c>
      <c r="E2761" s="472" t="s">
        <v>4382</v>
      </c>
      <c r="F2761" s="469" t="s">
        <v>4456</v>
      </c>
      <c r="G2761" s="468">
        <v>0.8</v>
      </c>
      <c r="H2761" s="468">
        <v>1.2</v>
      </c>
      <c r="I2761" s="468">
        <v>1.2</v>
      </c>
      <c r="L2761" s="468">
        <v>20.883333333333336</v>
      </c>
      <c r="M2761" s="474">
        <f t="shared" si="146"/>
        <v>3930.16</v>
      </c>
      <c r="N2761" s="474">
        <f t="shared" si="145"/>
        <v>2358.096</v>
      </c>
      <c r="P2761" s="488">
        <v>0.6</v>
      </c>
      <c r="R2761" s="474">
        <v>3174.36</v>
      </c>
      <c r="S2761" s="474">
        <v>1904.6</v>
      </c>
      <c r="U2761" s="474">
        <v>3174.36</v>
      </c>
      <c r="V2761" s="474">
        <v>1904.6</v>
      </c>
      <c r="X2761" s="465">
        <v>3023.2</v>
      </c>
      <c r="Y2761" s="465">
        <v>1813.9</v>
      </c>
      <c r="AA2761" s="474">
        <v>2628.9</v>
      </c>
      <c r="AB2761" s="474">
        <v>1577.34</v>
      </c>
      <c r="AD2761" s="474">
        <v>2286</v>
      </c>
      <c r="AE2761" s="474">
        <v>1371.6</v>
      </c>
      <c r="AG2761" s="474">
        <v>2078</v>
      </c>
      <c r="AH2761" s="474">
        <v>1246.8</v>
      </c>
      <c r="AP2761" s="535"/>
    </row>
    <row r="2762" spans="1:42" ht="24" customHeight="1" outlineLevel="1" x14ac:dyDescent="0.25">
      <c r="A2762" s="493" t="s">
        <v>13557</v>
      </c>
      <c r="B2762" s="471" t="s">
        <v>11552</v>
      </c>
      <c r="C2762" s="469" t="s">
        <v>4663</v>
      </c>
      <c r="E2762" s="472" t="s">
        <v>11556</v>
      </c>
      <c r="F2762" s="469" t="s">
        <v>4456</v>
      </c>
      <c r="G2762" s="468">
        <v>0.7</v>
      </c>
      <c r="H2762" s="468">
        <v>1.2</v>
      </c>
      <c r="I2762" s="468">
        <v>1.2</v>
      </c>
      <c r="L2762" s="468">
        <v>23.366666666666664</v>
      </c>
      <c r="M2762" s="474">
        <f t="shared" si="146"/>
        <v>4619.68</v>
      </c>
      <c r="N2762" s="474">
        <f t="shared" si="145"/>
        <v>2771.808</v>
      </c>
      <c r="P2762" s="488">
        <v>0.6</v>
      </c>
      <c r="R2762" s="474">
        <v>3731.28</v>
      </c>
      <c r="S2762" s="474">
        <v>2238.71</v>
      </c>
      <c r="U2762" s="474">
        <v>3731.28</v>
      </c>
      <c r="V2762" s="474">
        <v>2238.71</v>
      </c>
      <c r="X2762" s="465">
        <v>3553.6</v>
      </c>
      <c r="Y2762" s="465">
        <v>2132.1</v>
      </c>
      <c r="AA2762" s="474">
        <v>3090.05</v>
      </c>
      <c r="AB2762" s="474">
        <v>1854.03</v>
      </c>
      <c r="AD2762" s="474">
        <v>2687</v>
      </c>
      <c r="AE2762" s="474">
        <v>1612.2</v>
      </c>
      <c r="AG2762" s="474">
        <v>2443</v>
      </c>
      <c r="AH2762" s="474">
        <v>1465.8</v>
      </c>
      <c r="AP2762" s="535"/>
    </row>
    <row r="2763" spans="1:42" ht="24" customHeight="1" outlineLevel="1" x14ac:dyDescent="0.25">
      <c r="A2763" s="493" t="s">
        <v>13557</v>
      </c>
      <c r="B2763" s="471" t="s">
        <v>11553</v>
      </c>
      <c r="C2763" s="469" t="s">
        <v>4663</v>
      </c>
      <c r="E2763" s="472" t="s">
        <v>11557</v>
      </c>
      <c r="F2763" s="469" t="s">
        <v>4456</v>
      </c>
      <c r="G2763" s="468">
        <v>1.5</v>
      </c>
      <c r="H2763" s="468">
        <v>0.9</v>
      </c>
      <c r="I2763" s="468">
        <v>0.9</v>
      </c>
      <c r="L2763" s="468">
        <v>24.850000000000005</v>
      </c>
      <c r="M2763" s="474">
        <f t="shared" si="146"/>
        <v>4980.6900000000005</v>
      </c>
      <c r="N2763" s="474">
        <f t="shared" si="145"/>
        <v>2988.4140000000002</v>
      </c>
      <c r="P2763" s="488">
        <v>0.6</v>
      </c>
      <c r="R2763" s="474">
        <v>4022.87</v>
      </c>
      <c r="S2763" s="474">
        <v>2413.7399999999998</v>
      </c>
      <c r="U2763" s="474">
        <v>4022.87</v>
      </c>
      <c r="V2763" s="474">
        <v>2413.7399999999998</v>
      </c>
      <c r="X2763" s="465">
        <v>3831.3</v>
      </c>
      <c r="Y2763" s="465">
        <v>2298.8000000000002</v>
      </c>
      <c r="AA2763" s="474">
        <v>3331.55</v>
      </c>
      <c r="AB2763" s="474">
        <v>1998.93</v>
      </c>
      <c r="AD2763" s="474">
        <v>2897</v>
      </c>
      <c r="AE2763" s="474">
        <v>1738.2</v>
      </c>
      <c r="AG2763" s="474">
        <v>2634</v>
      </c>
      <c r="AH2763" s="474">
        <v>1580.3999999999999</v>
      </c>
      <c r="AP2763" s="535"/>
    </row>
    <row r="2764" spans="1:42" ht="24" customHeight="1" outlineLevel="1" x14ac:dyDescent="0.25">
      <c r="A2764" s="493" t="s">
        <v>13557</v>
      </c>
      <c r="B2764" s="471" t="s">
        <v>11574</v>
      </c>
      <c r="C2764" s="469" t="s">
        <v>4663</v>
      </c>
      <c r="E2764" s="472" t="s">
        <v>11559</v>
      </c>
      <c r="F2764" s="469" t="s">
        <v>4456</v>
      </c>
      <c r="G2764" s="468">
        <v>0.6</v>
      </c>
      <c r="H2764" s="468">
        <v>1</v>
      </c>
      <c r="I2764" s="468">
        <v>1.6</v>
      </c>
      <c r="L2764" s="468">
        <v>21.583333333333332</v>
      </c>
      <c r="M2764" s="474">
        <f t="shared" si="146"/>
        <v>4365.1400000000003</v>
      </c>
      <c r="N2764" s="474">
        <f t="shared" si="145"/>
        <v>2619.0840000000003</v>
      </c>
      <c r="P2764" s="488">
        <v>0.6</v>
      </c>
      <c r="R2764" s="474">
        <v>3525.69</v>
      </c>
      <c r="S2764" s="474">
        <v>2115.44</v>
      </c>
      <c r="U2764" s="474">
        <v>3525.69</v>
      </c>
      <c r="V2764" s="474">
        <v>2115.44</v>
      </c>
      <c r="X2764" s="465">
        <v>3357.8</v>
      </c>
      <c r="Y2764" s="465">
        <v>2014.7</v>
      </c>
      <c r="AA2764" s="474">
        <v>2919.85</v>
      </c>
      <c r="AB2764" s="474">
        <v>1751.91</v>
      </c>
      <c r="AD2764" s="474">
        <v>2539</v>
      </c>
      <c r="AE2764" s="474">
        <v>1523.3999999999999</v>
      </c>
      <c r="AG2764" s="474">
        <v>2308</v>
      </c>
      <c r="AH2764" s="474">
        <v>1384.8</v>
      </c>
      <c r="AP2764" s="535"/>
    </row>
    <row r="2765" spans="1:42" ht="24" customHeight="1" outlineLevel="1" x14ac:dyDescent="0.25">
      <c r="A2765" s="493" t="s">
        <v>13557</v>
      </c>
      <c r="B2765" s="471" t="s">
        <v>11554</v>
      </c>
      <c r="C2765" s="469" t="s">
        <v>4663</v>
      </c>
      <c r="E2765" s="472" t="s">
        <v>11558</v>
      </c>
      <c r="F2765" s="469" t="s">
        <v>4456</v>
      </c>
      <c r="G2765" s="468">
        <v>1.2</v>
      </c>
      <c r="H2765" s="468">
        <v>1</v>
      </c>
      <c r="I2765" s="468">
        <v>1</v>
      </c>
      <c r="L2765" s="468">
        <v>22.966666666666669</v>
      </c>
      <c r="M2765" s="474">
        <f t="shared" si="146"/>
        <v>4674.67</v>
      </c>
      <c r="N2765" s="474">
        <f t="shared" si="145"/>
        <v>2804.8020000000001</v>
      </c>
      <c r="P2765" s="488">
        <v>0.6</v>
      </c>
      <c r="R2765" s="474">
        <v>3775.7</v>
      </c>
      <c r="S2765" s="474">
        <v>2265.38</v>
      </c>
      <c r="U2765" s="474">
        <v>3775.7</v>
      </c>
      <c r="V2765" s="474">
        <v>2265.38</v>
      </c>
      <c r="X2765" s="465">
        <v>3595.9</v>
      </c>
      <c r="Y2765" s="465">
        <v>2157.5</v>
      </c>
      <c r="AA2765" s="474">
        <v>3126.85</v>
      </c>
      <c r="AB2765" s="474">
        <v>1876.11</v>
      </c>
      <c r="AD2765" s="474">
        <v>2719</v>
      </c>
      <c r="AE2765" s="474">
        <v>1631.3999999999999</v>
      </c>
      <c r="AG2765" s="474">
        <v>2472</v>
      </c>
      <c r="AH2765" s="474">
        <v>1483.2</v>
      </c>
      <c r="AP2765" s="535"/>
    </row>
    <row r="2766" spans="1:42" ht="24" customHeight="1" outlineLevel="1" x14ac:dyDescent="0.25">
      <c r="A2766" s="493" t="s">
        <v>13557</v>
      </c>
      <c r="B2766" s="471" t="s">
        <v>11555</v>
      </c>
      <c r="C2766" s="469" t="s">
        <v>4663</v>
      </c>
      <c r="E2766" s="472" t="s">
        <v>11560</v>
      </c>
      <c r="F2766" s="469" t="s">
        <v>4456</v>
      </c>
      <c r="G2766" s="468">
        <v>0.8</v>
      </c>
      <c r="H2766" s="468">
        <v>1.2</v>
      </c>
      <c r="I2766" s="468">
        <v>1.2</v>
      </c>
      <c r="L2766" s="468">
        <v>20.883333333333336</v>
      </c>
      <c r="M2766" s="474">
        <f t="shared" si="146"/>
        <v>4365.1400000000003</v>
      </c>
      <c r="N2766" s="474">
        <f t="shared" si="145"/>
        <v>2619.0840000000003</v>
      </c>
      <c r="P2766" s="488">
        <v>0.6</v>
      </c>
      <c r="R2766" s="474">
        <v>3525.69</v>
      </c>
      <c r="S2766" s="474">
        <v>2115.44</v>
      </c>
      <c r="U2766" s="474">
        <v>3525.69</v>
      </c>
      <c r="V2766" s="474">
        <v>2115.44</v>
      </c>
      <c r="X2766" s="465">
        <v>3357.8</v>
      </c>
      <c r="Y2766" s="465">
        <v>2014.7</v>
      </c>
      <c r="AA2766" s="474">
        <v>2919.85</v>
      </c>
      <c r="AB2766" s="474">
        <v>1751.91</v>
      </c>
      <c r="AD2766" s="474">
        <v>2539</v>
      </c>
      <c r="AE2766" s="474">
        <v>1523.3999999999999</v>
      </c>
      <c r="AG2766" s="474">
        <v>2308</v>
      </c>
      <c r="AH2766" s="474">
        <v>1384.8</v>
      </c>
      <c r="AP2766" s="535"/>
    </row>
    <row r="2767" spans="1:42" ht="24" customHeight="1" outlineLevel="1" x14ac:dyDescent="0.25">
      <c r="A2767" s="493" t="s">
        <v>22509</v>
      </c>
      <c r="B2767" s="471" t="s">
        <v>22633</v>
      </c>
      <c r="C2767" s="469" t="s">
        <v>22616</v>
      </c>
      <c r="E2767" s="472" t="s">
        <v>22634</v>
      </c>
      <c r="F2767" s="469" t="s">
        <v>4456</v>
      </c>
      <c r="G2767" s="468">
        <v>0.7</v>
      </c>
      <c r="H2767" s="468">
        <v>1.2</v>
      </c>
      <c r="I2767" s="468">
        <v>1.2</v>
      </c>
      <c r="L2767" s="468">
        <v>23.37</v>
      </c>
      <c r="M2767" s="474">
        <f t="shared" si="146"/>
        <v>4812.4049999999997</v>
      </c>
      <c r="N2767" s="474">
        <f t="shared" si="145"/>
        <v>2887.4429999999998</v>
      </c>
      <c r="P2767" s="488">
        <v>0.6</v>
      </c>
      <c r="R2767" s="474">
        <v>3886.94</v>
      </c>
      <c r="S2767" s="474">
        <v>2332.17</v>
      </c>
      <c r="U2767" s="474">
        <v>3886.94</v>
      </c>
      <c r="V2767" s="474">
        <v>2332.17</v>
      </c>
      <c r="X2767" s="465">
        <v>3701.85</v>
      </c>
      <c r="Y2767" s="465">
        <v>2221.11</v>
      </c>
      <c r="AA2767" s="474"/>
      <c r="AB2767" s="474"/>
      <c r="AD2767" s="474"/>
      <c r="AE2767" s="474"/>
      <c r="AG2767" s="474"/>
      <c r="AH2767" s="474"/>
      <c r="AP2767" s="535"/>
    </row>
    <row r="2768" spans="1:42" ht="24" customHeight="1" outlineLevel="1" x14ac:dyDescent="0.25">
      <c r="A2768" s="493" t="s">
        <v>22509</v>
      </c>
      <c r="B2768" s="471" t="s">
        <v>22635</v>
      </c>
      <c r="C2768" s="469" t="s">
        <v>22616</v>
      </c>
      <c r="E2768" s="472" t="s">
        <v>22636</v>
      </c>
      <c r="F2768" s="469" t="s">
        <v>4456</v>
      </c>
      <c r="G2768" s="468">
        <v>1.5</v>
      </c>
      <c r="H2768" s="468">
        <v>0.9</v>
      </c>
      <c r="I2768" s="468">
        <v>0.9</v>
      </c>
      <c r="L2768" s="468">
        <v>24.85</v>
      </c>
      <c r="M2768" s="474">
        <f t="shared" si="146"/>
        <v>5227.5730000000003</v>
      </c>
      <c r="N2768" s="474">
        <f t="shared" si="145"/>
        <v>3136.5437999999999</v>
      </c>
      <c r="P2768" s="488">
        <v>0.6</v>
      </c>
      <c r="R2768" s="474">
        <v>4222.2700000000004</v>
      </c>
      <c r="S2768" s="474">
        <v>2533.34</v>
      </c>
      <c r="U2768" s="474">
        <v>4222.2700000000004</v>
      </c>
      <c r="V2768" s="474">
        <v>2533.34</v>
      </c>
      <c r="X2768" s="465">
        <v>4021.21</v>
      </c>
      <c r="Y2768" s="465">
        <v>2412.6999999999998</v>
      </c>
      <c r="AA2768" s="474"/>
      <c r="AB2768" s="474"/>
      <c r="AD2768" s="474"/>
      <c r="AE2768" s="474"/>
      <c r="AG2768" s="474"/>
      <c r="AH2768" s="474"/>
      <c r="AP2768" s="535"/>
    </row>
    <row r="2769" spans="1:42" ht="24" customHeight="1" outlineLevel="1" x14ac:dyDescent="0.25">
      <c r="A2769" s="493" t="s">
        <v>22509</v>
      </c>
      <c r="B2769" s="471" t="s">
        <v>22637</v>
      </c>
      <c r="C2769" s="469" t="s">
        <v>22616</v>
      </c>
      <c r="E2769" s="472" t="s">
        <v>22638</v>
      </c>
      <c r="F2769" s="469" t="s">
        <v>4456</v>
      </c>
      <c r="G2769" s="468">
        <v>0.6</v>
      </c>
      <c r="H2769" s="468">
        <v>1</v>
      </c>
      <c r="I2769" s="468">
        <v>1.6</v>
      </c>
      <c r="L2769" s="468">
        <v>20.78</v>
      </c>
      <c r="M2769" s="474">
        <f t="shared" si="146"/>
        <v>4519.6840000000002</v>
      </c>
      <c r="N2769" s="474">
        <f t="shared" si="145"/>
        <v>2711.8103999999998</v>
      </c>
      <c r="P2769" s="488">
        <v>0.6</v>
      </c>
      <c r="R2769" s="474">
        <v>3650.51</v>
      </c>
      <c r="S2769" s="474">
        <v>2190.29</v>
      </c>
      <c r="U2769" s="474">
        <v>3650.51</v>
      </c>
      <c r="V2769" s="474">
        <v>2190.29</v>
      </c>
      <c r="X2769" s="465">
        <v>3476.68</v>
      </c>
      <c r="Y2769" s="465">
        <v>2085.9899999999998</v>
      </c>
      <c r="AA2769" s="474"/>
      <c r="AB2769" s="474"/>
      <c r="AD2769" s="474"/>
      <c r="AE2769" s="474"/>
      <c r="AG2769" s="474"/>
      <c r="AH2769" s="474"/>
      <c r="AP2769" s="535"/>
    </row>
    <row r="2770" spans="1:42" ht="24" customHeight="1" outlineLevel="1" x14ac:dyDescent="0.25">
      <c r="A2770" s="493" t="s">
        <v>22509</v>
      </c>
      <c r="B2770" s="471" t="s">
        <v>22639</v>
      </c>
      <c r="C2770" s="469" t="s">
        <v>22616</v>
      </c>
      <c r="E2770" s="472" t="s">
        <v>22640</v>
      </c>
      <c r="F2770" s="469" t="s">
        <v>4456</v>
      </c>
      <c r="G2770" s="468">
        <v>1.2</v>
      </c>
      <c r="H2770" s="468">
        <v>1</v>
      </c>
      <c r="I2770" s="468">
        <v>1</v>
      </c>
      <c r="L2770" s="468">
        <v>22.97</v>
      </c>
      <c r="M2770" s="474">
        <f t="shared" si="146"/>
        <v>4873.7</v>
      </c>
      <c r="N2770" s="474">
        <f t="shared" si="145"/>
        <v>2924.22</v>
      </c>
      <c r="P2770" s="488">
        <v>0.6</v>
      </c>
      <c r="R2770" s="474">
        <v>3936.45</v>
      </c>
      <c r="S2770" s="474">
        <v>2361.87</v>
      </c>
      <c r="U2770" s="474">
        <v>3936.45</v>
      </c>
      <c r="V2770" s="474">
        <v>2361.87</v>
      </c>
      <c r="X2770" s="465">
        <v>3749</v>
      </c>
      <c r="Y2770" s="465">
        <v>2249.4</v>
      </c>
      <c r="AA2770" s="474"/>
      <c r="AB2770" s="474"/>
      <c r="AD2770" s="474"/>
      <c r="AE2770" s="474"/>
      <c r="AG2770" s="474"/>
      <c r="AH2770" s="474"/>
      <c r="AP2770" s="535"/>
    </row>
    <row r="2771" spans="1:42" ht="24" customHeight="1" outlineLevel="1" x14ac:dyDescent="0.25">
      <c r="A2771" s="493" t="s">
        <v>22509</v>
      </c>
      <c r="B2771" s="471" t="s">
        <v>22641</v>
      </c>
      <c r="C2771" s="469" t="s">
        <v>22616</v>
      </c>
      <c r="E2771" s="472" t="s">
        <v>22642</v>
      </c>
      <c r="F2771" s="469" t="s">
        <v>4456</v>
      </c>
      <c r="G2771" s="468">
        <v>0.8</v>
      </c>
      <c r="H2771" s="468">
        <v>1.2</v>
      </c>
      <c r="I2771" s="468">
        <v>1.2</v>
      </c>
      <c r="L2771" s="468">
        <v>20.88</v>
      </c>
      <c r="M2771" s="474">
        <f t="shared" si="146"/>
        <v>4519.6840000000002</v>
      </c>
      <c r="N2771" s="474">
        <f t="shared" si="145"/>
        <v>2711.8103999999998</v>
      </c>
      <c r="P2771" s="488">
        <v>0.6</v>
      </c>
      <c r="R2771" s="474">
        <v>3650.51</v>
      </c>
      <c r="S2771" s="474">
        <v>2190.29</v>
      </c>
      <c r="U2771" s="474">
        <v>3650.51</v>
      </c>
      <c r="V2771" s="474">
        <v>2190.29</v>
      </c>
      <c r="X2771" s="465">
        <v>3476.68</v>
      </c>
      <c r="Y2771" s="465">
        <v>2085.9899999999998</v>
      </c>
      <c r="AA2771" s="474"/>
      <c r="AB2771" s="474"/>
      <c r="AD2771" s="474"/>
      <c r="AE2771" s="474"/>
      <c r="AG2771" s="474"/>
      <c r="AH2771" s="474"/>
      <c r="AP2771" s="535"/>
    </row>
    <row r="2772" spans="1:42" ht="24" customHeight="1" outlineLevel="1" x14ac:dyDescent="0.25">
      <c r="A2772" s="493" t="s">
        <v>23154</v>
      </c>
      <c r="B2772" s="471" t="s">
        <v>23917</v>
      </c>
      <c r="C2772" s="469" t="s">
        <v>23756</v>
      </c>
      <c r="E2772" s="472" t="s">
        <v>23932</v>
      </c>
      <c r="F2772" s="469" t="s">
        <v>4456</v>
      </c>
      <c r="G2772" s="468">
        <v>0.7</v>
      </c>
      <c r="H2772" s="468">
        <v>1.2</v>
      </c>
      <c r="I2772" s="468">
        <v>1.2</v>
      </c>
      <c r="L2772" s="468">
        <v>23.366666666666664</v>
      </c>
      <c r="M2772" s="474">
        <f t="shared" si="146"/>
        <v>4184.7</v>
      </c>
      <c r="N2772" s="474">
        <f t="shared" si="145"/>
        <v>2510.8199999999997</v>
      </c>
      <c r="P2772" s="488">
        <v>0.6</v>
      </c>
      <c r="R2772" s="474">
        <v>3379.95</v>
      </c>
      <c r="S2772" s="474">
        <v>2027.97</v>
      </c>
      <c r="U2772" s="474">
        <v>3379.95</v>
      </c>
      <c r="V2772" s="474">
        <v>2027.97</v>
      </c>
      <c r="X2772" s="465">
        <v>3219</v>
      </c>
      <c r="Y2772" s="465">
        <v>1931.4</v>
      </c>
      <c r="AA2772" s="474">
        <v>2799.1</v>
      </c>
      <c r="AB2772" s="474">
        <v>1679.46</v>
      </c>
      <c r="AD2772" s="474">
        <v>2434</v>
      </c>
      <c r="AE2772" s="474">
        <v>1460.3999999999999</v>
      </c>
      <c r="AG2772" s="474">
        <v>2213</v>
      </c>
      <c r="AH2772" s="474">
        <v>1327.8</v>
      </c>
      <c r="AP2772" s="535"/>
    </row>
    <row r="2773" spans="1:42" ht="24" customHeight="1" outlineLevel="1" x14ac:dyDescent="0.25">
      <c r="A2773" s="493" t="s">
        <v>23154</v>
      </c>
      <c r="B2773" s="471" t="s">
        <v>23918</v>
      </c>
      <c r="C2773" s="469" t="s">
        <v>23756</v>
      </c>
      <c r="E2773" s="472" t="s">
        <v>23933</v>
      </c>
      <c r="F2773" s="469" t="s">
        <v>4456</v>
      </c>
      <c r="G2773" s="468">
        <v>1.5</v>
      </c>
      <c r="H2773" s="468">
        <v>0.9</v>
      </c>
      <c r="I2773" s="468">
        <v>0.9</v>
      </c>
      <c r="L2773" s="468">
        <v>24.850000000000005</v>
      </c>
      <c r="M2773" s="474">
        <f t="shared" si="146"/>
        <v>4545.71</v>
      </c>
      <c r="N2773" s="474">
        <f t="shared" si="145"/>
        <v>2727.4259999999999</v>
      </c>
      <c r="P2773" s="488">
        <v>0.6</v>
      </c>
      <c r="R2773" s="474">
        <v>3671.54</v>
      </c>
      <c r="S2773" s="474">
        <v>2202.9</v>
      </c>
      <c r="U2773" s="474">
        <v>3671.54</v>
      </c>
      <c r="V2773" s="474">
        <v>2202.9</v>
      </c>
      <c r="X2773" s="465">
        <v>3496.7</v>
      </c>
      <c r="Y2773" s="465">
        <v>2098</v>
      </c>
      <c r="AA2773" s="474">
        <v>3040.6</v>
      </c>
      <c r="AB2773" s="474">
        <v>1824.36</v>
      </c>
      <c r="AD2773" s="474">
        <v>2644</v>
      </c>
      <c r="AE2773" s="474">
        <v>1586.3999999999999</v>
      </c>
      <c r="AG2773" s="474">
        <v>2404</v>
      </c>
      <c r="AH2773" s="474">
        <v>1442.3999999999999</v>
      </c>
      <c r="AP2773" s="535"/>
    </row>
    <row r="2774" spans="1:42" ht="24" customHeight="1" outlineLevel="1" x14ac:dyDescent="0.25">
      <c r="A2774" s="493" t="s">
        <v>23154</v>
      </c>
      <c r="B2774" s="471" t="s">
        <v>23919</v>
      </c>
      <c r="C2774" s="469" t="s">
        <v>23756</v>
      </c>
      <c r="E2774" s="472" t="s">
        <v>23934</v>
      </c>
      <c r="F2774" s="469" t="s">
        <v>4456</v>
      </c>
      <c r="G2774" s="468">
        <v>0.6</v>
      </c>
      <c r="H2774" s="468">
        <v>1</v>
      </c>
      <c r="I2774" s="468">
        <v>1.6</v>
      </c>
      <c r="L2774" s="468">
        <v>20.783333333333335</v>
      </c>
      <c r="M2774" s="474">
        <f t="shared" si="146"/>
        <v>3930.16</v>
      </c>
      <c r="N2774" s="474">
        <f t="shared" si="145"/>
        <v>2358.096</v>
      </c>
      <c r="P2774" s="488">
        <v>0.6</v>
      </c>
      <c r="R2774" s="474">
        <v>3174.36</v>
      </c>
      <c r="S2774" s="474">
        <v>1904.6</v>
      </c>
      <c r="U2774" s="474">
        <v>3174.36</v>
      </c>
      <c r="V2774" s="474">
        <v>1904.6</v>
      </c>
      <c r="X2774" s="465">
        <v>3023.2</v>
      </c>
      <c r="Y2774" s="465">
        <v>1813.9</v>
      </c>
      <c r="AA2774" s="474">
        <v>2628.9</v>
      </c>
      <c r="AB2774" s="474">
        <v>1577.34</v>
      </c>
      <c r="AD2774" s="474">
        <v>2286</v>
      </c>
      <c r="AE2774" s="474">
        <v>1371.6</v>
      </c>
      <c r="AG2774" s="474">
        <v>2078</v>
      </c>
      <c r="AH2774" s="474">
        <v>1246.8</v>
      </c>
      <c r="AP2774" s="535"/>
    </row>
    <row r="2775" spans="1:42" ht="24" customHeight="1" outlineLevel="1" x14ac:dyDescent="0.25">
      <c r="A2775" s="493" t="s">
        <v>23154</v>
      </c>
      <c r="B2775" s="471" t="s">
        <v>23920</v>
      </c>
      <c r="C2775" s="469" t="s">
        <v>23756</v>
      </c>
      <c r="E2775" s="472" t="s">
        <v>23935</v>
      </c>
      <c r="F2775" s="469" t="s">
        <v>4456</v>
      </c>
      <c r="G2775" s="468">
        <v>1.2</v>
      </c>
      <c r="H2775" s="468">
        <v>1</v>
      </c>
      <c r="I2775" s="468">
        <v>1</v>
      </c>
      <c r="L2775" s="468">
        <v>22.966666666666669</v>
      </c>
      <c r="M2775" s="474">
        <f t="shared" si="146"/>
        <v>4238</v>
      </c>
      <c r="N2775" s="474">
        <f t="shared" si="145"/>
        <v>2542.7999999999997</v>
      </c>
      <c r="P2775" s="488">
        <v>0.6</v>
      </c>
      <c r="R2775" s="474">
        <v>3423</v>
      </c>
      <c r="S2775" s="474">
        <v>2053.8000000000002</v>
      </c>
      <c r="U2775" s="474">
        <v>3423</v>
      </c>
      <c r="V2775" s="474">
        <v>2053.8000000000002</v>
      </c>
      <c r="X2775" s="465">
        <v>3260</v>
      </c>
      <c r="Y2775" s="465">
        <v>1956</v>
      </c>
      <c r="AA2775" s="474">
        <v>2834.75</v>
      </c>
      <c r="AB2775" s="474">
        <v>1700.85</v>
      </c>
      <c r="AD2775" s="474">
        <v>2465</v>
      </c>
      <c r="AE2775" s="474">
        <v>1479</v>
      </c>
      <c r="AG2775" s="474">
        <v>2241</v>
      </c>
      <c r="AH2775" s="474">
        <v>1344.6</v>
      </c>
      <c r="AP2775" s="535"/>
    </row>
    <row r="2776" spans="1:42" ht="24" customHeight="1" outlineLevel="1" x14ac:dyDescent="0.25">
      <c r="A2776" s="493" t="s">
        <v>23154</v>
      </c>
      <c r="B2776" s="471" t="s">
        <v>23921</v>
      </c>
      <c r="C2776" s="469" t="s">
        <v>23756</v>
      </c>
      <c r="E2776" s="472" t="s">
        <v>23936</v>
      </c>
      <c r="F2776" s="469" t="s">
        <v>4456</v>
      </c>
      <c r="G2776" s="468">
        <v>0.8</v>
      </c>
      <c r="H2776" s="468">
        <v>1.2</v>
      </c>
      <c r="I2776" s="468">
        <v>1.2</v>
      </c>
      <c r="L2776" s="468">
        <v>20.883333333333336</v>
      </c>
      <c r="M2776" s="474">
        <f t="shared" si="146"/>
        <v>3930.16</v>
      </c>
      <c r="N2776" s="474">
        <f t="shared" si="145"/>
        <v>2358.096</v>
      </c>
      <c r="P2776" s="488">
        <v>0.6</v>
      </c>
      <c r="R2776" s="474">
        <v>3174.36</v>
      </c>
      <c r="S2776" s="474">
        <v>1904.6</v>
      </c>
      <c r="U2776" s="474">
        <v>3174.36</v>
      </c>
      <c r="V2776" s="474">
        <v>1904.6</v>
      </c>
      <c r="X2776" s="465">
        <v>3023.2</v>
      </c>
      <c r="Y2776" s="465">
        <v>1813.9</v>
      </c>
      <c r="AA2776" s="474">
        <v>2628.9</v>
      </c>
      <c r="AB2776" s="474">
        <v>1577.34</v>
      </c>
      <c r="AD2776" s="474">
        <v>2286</v>
      </c>
      <c r="AE2776" s="474">
        <v>1371.6</v>
      </c>
      <c r="AG2776" s="474">
        <v>2078</v>
      </c>
      <c r="AH2776" s="474">
        <v>1246.8</v>
      </c>
      <c r="AP2776" s="535"/>
    </row>
    <row r="2777" spans="1:42" ht="24" customHeight="1" outlineLevel="1" x14ac:dyDescent="0.25">
      <c r="A2777" s="493" t="s">
        <v>23154</v>
      </c>
      <c r="B2777" s="471" t="s">
        <v>23922</v>
      </c>
      <c r="C2777" s="469" t="s">
        <v>23757</v>
      </c>
      <c r="E2777" s="472" t="s">
        <v>23927</v>
      </c>
      <c r="F2777" s="469" t="s">
        <v>4456</v>
      </c>
      <c r="G2777" s="468">
        <v>0.7</v>
      </c>
      <c r="H2777" s="468">
        <v>1.2</v>
      </c>
      <c r="I2777" s="468">
        <v>1.2</v>
      </c>
      <c r="L2777" s="468">
        <v>23.366666666666664</v>
      </c>
      <c r="M2777" s="474">
        <f t="shared" si="146"/>
        <v>4184.7</v>
      </c>
      <c r="N2777" s="474">
        <f t="shared" si="145"/>
        <v>2510.8199999999997</v>
      </c>
      <c r="P2777" s="488">
        <v>0.6</v>
      </c>
      <c r="R2777" s="474">
        <v>3379.95</v>
      </c>
      <c r="S2777" s="474">
        <v>2027.97</v>
      </c>
      <c r="U2777" s="474">
        <v>3379.95</v>
      </c>
      <c r="V2777" s="474">
        <v>2027.97</v>
      </c>
      <c r="X2777" s="465">
        <v>3219</v>
      </c>
      <c r="Y2777" s="465">
        <v>1931.4</v>
      </c>
      <c r="AA2777" s="474">
        <v>2799.1</v>
      </c>
      <c r="AB2777" s="474">
        <v>1679.46</v>
      </c>
      <c r="AD2777" s="474">
        <v>2434</v>
      </c>
      <c r="AE2777" s="474">
        <v>1460.3999999999999</v>
      </c>
      <c r="AG2777" s="474">
        <v>2213</v>
      </c>
      <c r="AH2777" s="474">
        <v>1327.8</v>
      </c>
      <c r="AP2777" s="535"/>
    </row>
    <row r="2778" spans="1:42" ht="24" customHeight="1" outlineLevel="1" x14ac:dyDescent="0.25">
      <c r="A2778" s="493" t="s">
        <v>23154</v>
      </c>
      <c r="B2778" s="471" t="s">
        <v>23923</v>
      </c>
      <c r="C2778" s="469" t="s">
        <v>23757</v>
      </c>
      <c r="E2778" s="472" t="s">
        <v>23928</v>
      </c>
      <c r="F2778" s="469" t="s">
        <v>4456</v>
      </c>
      <c r="G2778" s="468">
        <v>1.5</v>
      </c>
      <c r="H2778" s="468">
        <v>0.9</v>
      </c>
      <c r="I2778" s="468">
        <v>0.9</v>
      </c>
      <c r="L2778" s="468">
        <v>24.850000000000005</v>
      </c>
      <c r="M2778" s="474">
        <f t="shared" si="146"/>
        <v>4545.71</v>
      </c>
      <c r="N2778" s="474">
        <f t="shared" si="145"/>
        <v>2727.4259999999999</v>
      </c>
      <c r="P2778" s="488">
        <v>0.6</v>
      </c>
      <c r="R2778" s="474">
        <v>3671.54</v>
      </c>
      <c r="S2778" s="474">
        <v>2202.9</v>
      </c>
      <c r="U2778" s="474">
        <v>3671.54</v>
      </c>
      <c r="V2778" s="474">
        <v>2202.9</v>
      </c>
      <c r="X2778" s="465">
        <v>3496.7</v>
      </c>
      <c r="Y2778" s="465">
        <v>2098</v>
      </c>
      <c r="AA2778" s="474">
        <v>3040.6</v>
      </c>
      <c r="AB2778" s="474">
        <v>1824.36</v>
      </c>
      <c r="AD2778" s="474">
        <v>2644</v>
      </c>
      <c r="AE2778" s="474">
        <v>1586.3999999999999</v>
      </c>
      <c r="AG2778" s="474">
        <v>2404</v>
      </c>
      <c r="AH2778" s="474">
        <v>1442.3999999999999</v>
      </c>
      <c r="AP2778" s="535"/>
    </row>
    <row r="2779" spans="1:42" ht="24" customHeight="1" outlineLevel="1" x14ac:dyDescent="0.25">
      <c r="A2779" s="493" t="s">
        <v>23154</v>
      </c>
      <c r="B2779" s="471" t="s">
        <v>23924</v>
      </c>
      <c r="C2779" s="469" t="s">
        <v>23757</v>
      </c>
      <c r="E2779" s="472" t="s">
        <v>23929</v>
      </c>
      <c r="F2779" s="469" t="s">
        <v>4456</v>
      </c>
      <c r="G2779" s="468">
        <v>0.6</v>
      </c>
      <c r="H2779" s="468">
        <v>1</v>
      </c>
      <c r="I2779" s="468">
        <v>1.6</v>
      </c>
      <c r="L2779" s="468">
        <v>20.783333333333335</v>
      </c>
      <c r="M2779" s="474">
        <f t="shared" si="146"/>
        <v>3930.16</v>
      </c>
      <c r="N2779" s="474">
        <f t="shared" si="145"/>
        <v>2358.096</v>
      </c>
      <c r="P2779" s="488">
        <v>0.6</v>
      </c>
      <c r="R2779" s="474">
        <v>3174.36</v>
      </c>
      <c r="S2779" s="474">
        <v>1904.6</v>
      </c>
      <c r="U2779" s="474">
        <v>3174.36</v>
      </c>
      <c r="V2779" s="474">
        <v>1904.6</v>
      </c>
      <c r="X2779" s="465">
        <v>3023.2</v>
      </c>
      <c r="Y2779" s="465">
        <v>1813.9</v>
      </c>
      <c r="AA2779" s="474">
        <v>2628.9</v>
      </c>
      <c r="AB2779" s="474">
        <v>1577.34</v>
      </c>
      <c r="AD2779" s="474">
        <v>2286</v>
      </c>
      <c r="AE2779" s="474">
        <v>1371.6</v>
      </c>
      <c r="AG2779" s="474">
        <v>2078</v>
      </c>
      <c r="AH2779" s="474">
        <v>1246.8</v>
      </c>
      <c r="AP2779" s="535"/>
    </row>
    <row r="2780" spans="1:42" ht="24" customHeight="1" outlineLevel="1" x14ac:dyDescent="0.25">
      <c r="A2780" s="493" t="s">
        <v>23154</v>
      </c>
      <c r="B2780" s="471" t="s">
        <v>23925</v>
      </c>
      <c r="C2780" s="469" t="s">
        <v>23757</v>
      </c>
      <c r="E2780" s="472" t="s">
        <v>23930</v>
      </c>
      <c r="F2780" s="469" t="s">
        <v>4456</v>
      </c>
      <c r="G2780" s="468">
        <v>1.2</v>
      </c>
      <c r="H2780" s="468">
        <v>1</v>
      </c>
      <c r="I2780" s="468">
        <v>1</v>
      </c>
      <c r="L2780" s="468">
        <v>22.966666666666669</v>
      </c>
      <c r="M2780" s="474">
        <f t="shared" si="146"/>
        <v>4238</v>
      </c>
      <c r="N2780" s="474">
        <f t="shared" si="145"/>
        <v>2542.7999999999997</v>
      </c>
      <c r="P2780" s="488">
        <v>0.6</v>
      </c>
      <c r="R2780" s="474">
        <v>3423</v>
      </c>
      <c r="S2780" s="474">
        <v>2053.8000000000002</v>
      </c>
      <c r="U2780" s="474">
        <v>3423</v>
      </c>
      <c r="V2780" s="474">
        <v>2053.8000000000002</v>
      </c>
      <c r="X2780" s="465">
        <v>3260</v>
      </c>
      <c r="Y2780" s="465">
        <v>1956</v>
      </c>
      <c r="AA2780" s="474">
        <v>2834.75</v>
      </c>
      <c r="AB2780" s="474">
        <v>1700.85</v>
      </c>
      <c r="AD2780" s="474">
        <v>2465</v>
      </c>
      <c r="AE2780" s="474">
        <v>1479</v>
      </c>
      <c r="AG2780" s="474">
        <v>2241</v>
      </c>
      <c r="AH2780" s="474">
        <v>1344.6</v>
      </c>
      <c r="AP2780" s="535"/>
    </row>
    <row r="2781" spans="1:42" ht="24" customHeight="1" outlineLevel="1" x14ac:dyDescent="0.25">
      <c r="A2781" s="493" t="s">
        <v>23154</v>
      </c>
      <c r="B2781" s="471" t="s">
        <v>23926</v>
      </c>
      <c r="C2781" s="469" t="s">
        <v>23757</v>
      </c>
      <c r="E2781" s="472" t="s">
        <v>23931</v>
      </c>
      <c r="F2781" s="469" t="s">
        <v>4456</v>
      </c>
      <c r="G2781" s="468">
        <v>0.8</v>
      </c>
      <c r="H2781" s="468">
        <v>1.2</v>
      </c>
      <c r="I2781" s="468">
        <v>1.2</v>
      </c>
      <c r="L2781" s="468">
        <v>20.883333333333336</v>
      </c>
      <c r="M2781" s="474">
        <f t="shared" si="146"/>
        <v>3930.16</v>
      </c>
      <c r="N2781" s="474">
        <f t="shared" si="145"/>
        <v>2358.096</v>
      </c>
      <c r="P2781" s="488">
        <v>0.6</v>
      </c>
      <c r="R2781" s="474">
        <v>3174.36</v>
      </c>
      <c r="S2781" s="474">
        <v>1904.6</v>
      </c>
      <c r="U2781" s="474">
        <v>3174.36</v>
      </c>
      <c r="V2781" s="474">
        <v>1904.6</v>
      </c>
      <c r="X2781" s="465">
        <v>3023.2</v>
      </c>
      <c r="Y2781" s="465">
        <v>1813.9</v>
      </c>
      <c r="AA2781" s="474">
        <v>2628.9</v>
      </c>
      <c r="AB2781" s="474">
        <v>1577.34</v>
      </c>
      <c r="AD2781" s="474">
        <v>2286</v>
      </c>
      <c r="AE2781" s="474">
        <v>1371.6</v>
      </c>
      <c r="AG2781" s="474">
        <v>2078</v>
      </c>
      <c r="AH2781" s="474">
        <v>1246.8</v>
      </c>
      <c r="AP2781" s="535"/>
    </row>
    <row r="2782" spans="1:42" ht="24" customHeight="1" outlineLevel="1" x14ac:dyDescent="0.25">
      <c r="A2782" s="493"/>
      <c r="B2782" s="471" t="s">
        <v>4481</v>
      </c>
      <c r="C2782" s="469" t="s">
        <v>4645</v>
      </c>
      <c r="E2782" s="472" t="s">
        <v>24297</v>
      </c>
      <c r="F2782" s="469" t="s">
        <v>4456</v>
      </c>
      <c r="G2782" s="480">
        <v>1.44</v>
      </c>
      <c r="H2782" s="480">
        <v>1.28</v>
      </c>
      <c r="I2782" s="468">
        <v>1.23</v>
      </c>
      <c r="L2782" s="468">
        <v>33.650000000000006</v>
      </c>
      <c r="M2782" s="474">
        <f t="shared" si="146"/>
        <v>6510.7900000000009</v>
      </c>
      <c r="N2782" s="474">
        <f t="shared" si="145"/>
        <v>3906.4740000000002</v>
      </c>
      <c r="P2782" s="488">
        <v>0.6</v>
      </c>
      <c r="R2782" s="474">
        <v>5258.72</v>
      </c>
      <c r="S2782" s="474">
        <v>3155.25</v>
      </c>
      <c r="U2782" s="474">
        <v>5258.72</v>
      </c>
      <c r="V2782" s="474">
        <v>3155.25</v>
      </c>
      <c r="X2782" s="465">
        <v>5008.3</v>
      </c>
      <c r="Y2782" s="465">
        <v>3005</v>
      </c>
      <c r="AA2782" s="474">
        <v>4355.05</v>
      </c>
      <c r="AB2782" s="474">
        <v>2613.0300000000002</v>
      </c>
      <c r="AD2782" s="474">
        <v>3787</v>
      </c>
      <c r="AE2782" s="474">
        <v>2272.1999999999998</v>
      </c>
      <c r="AG2782" s="474">
        <v>3443</v>
      </c>
      <c r="AH2782" s="474">
        <v>2065.7999999999997</v>
      </c>
      <c r="AP2782" s="535"/>
    </row>
    <row r="2783" spans="1:42" ht="24" customHeight="1" outlineLevel="1" x14ac:dyDescent="0.25">
      <c r="A2783" s="493"/>
      <c r="B2783" s="471" t="s">
        <v>23937</v>
      </c>
      <c r="C2783" s="469" t="s">
        <v>22616</v>
      </c>
      <c r="E2783" s="472" t="s">
        <v>24298</v>
      </c>
      <c r="F2783" s="469" t="s">
        <v>4456</v>
      </c>
      <c r="G2783" s="480">
        <v>1.44</v>
      </c>
      <c r="H2783" s="480">
        <v>1.28</v>
      </c>
      <c r="I2783" s="468">
        <v>1.23</v>
      </c>
      <c r="L2783" s="468">
        <v>33.650000000000006</v>
      </c>
      <c r="M2783" s="474">
        <f t="shared" si="146"/>
        <v>6510.7900000000009</v>
      </c>
      <c r="N2783" s="474">
        <f t="shared" si="145"/>
        <v>3906.4740000000002</v>
      </c>
      <c r="P2783" s="488">
        <v>0.6</v>
      </c>
      <c r="R2783" s="474">
        <v>5258.72</v>
      </c>
      <c r="S2783" s="474">
        <v>3155.25</v>
      </c>
      <c r="U2783" s="474">
        <v>5258.72</v>
      </c>
      <c r="V2783" s="474">
        <v>3155.25</v>
      </c>
      <c r="X2783" s="465">
        <v>5008.3</v>
      </c>
      <c r="Y2783" s="465">
        <v>3005</v>
      </c>
      <c r="AA2783" s="474">
        <v>4355.05</v>
      </c>
      <c r="AB2783" s="474">
        <v>2613.0300000000002</v>
      </c>
      <c r="AD2783" s="474">
        <v>3787</v>
      </c>
      <c r="AE2783" s="474">
        <v>2272.1999999999998</v>
      </c>
      <c r="AG2783" s="474">
        <v>3443</v>
      </c>
      <c r="AH2783" s="474">
        <v>2065.7999999999997</v>
      </c>
      <c r="AP2783" s="535"/>
    </row>
    <row r="2784" spans="1:42" ht="24" customHeight="1" outlineLevel="1" x14ac:dyDescent="0.25">
      <c r="A2784" s="493" t="s">
        <v>23154</v>
      </c>
      <c r="B2784" s="471" t="s">
        <v>23938</v>
      </c>
      <c r="C2784" s="469" t="s">
        <v>23756</v>
      </c>
      <c r="E2784" s="472" t="s">
        <v>24299</v>
      </c>
      <c r="F2784" s="469" t="s">
        <v>4456</v>
      </c>
      <c r="G2784" s="480">
        <v>1.44</v>
      </c>
      <c r="H2784" s="480">
        <v>1.28</v>
      </c>
      <c r="I2784" s="468">
        <v>1.23</v>
      </c>
      <c r="L2784" s="468">
        <v>33.650000000000006</v>
      </c>
      <c r="M2784" s="474">
        <f t="shared" si="146"/>
        <v>6510.7900000000009</v>
      </c>
      <c r="N2784" s="474">
        <f t="shared" si="145"/>
        <v>3906.4740000000002</v>
      </c>
      <c r="P2784" s="488">
        <v>0.6</v>
      </c>
      <c r="R2784" s="474">
        <v>5258.72</v>
      </c>
      <c r="S2784" s="474">
        <v>3155.25</v>
      </c>
      <c r="U2784" s="474">
        <v>5258.72</v>
      </c>
      <c r="V2784" s="474">
        <v>3155.25</v>
      </c>
      <c r="X2784" s="465">
        <v>5008.3</v>
      </c>
      <c r="Y2784" s="465">
        <v>3005</v>
      </c>
      <c r="AA2784" s="474">
        <v>4355.05</v>
      </c>
      <c r="AB2784" s="474">
        <v>2613.0300000000002</v>
      </c>
      <c r="AD2784" s="474">
        <v>3787</v>
      </c>
      <c r="AE2784" s="474">
        <v>2272.1999999999998</v>
      </c>
      <c r="AG2784" s="474">
        <v>3443</v>
      </c>
      <c r="AH2784" s="474">
        <v>2065.7999999999997</v>
      </c>
      <c r="AP2784" s="535"/>
    </row>
    <row r="2785" spans="1:42" ht="24" customHeight="1" outlineLevel="1" x14ac:dyDescent="0.25">
      <c r="A2785" s="493"/>
      <c r="B2785" s="471" t="s">
        <v>9137</v>
      </c>
      <c r="C2785" s="469" t="s">
        <v>4645</v>
      </c>
      <c r="E2785" s="472" t="s">
        <v>23943</v>
      </c>
      <c r="F2785" s="469" t="s">
        <v>4456</v>
      </c>
      <c r="G2785" s="480">
        <v>0.45</v>
      </c>
      <c r="H2785" s="480">
        <v>0.75</v>
      </c>
      <c r="I2785" s="468">
        <v>0.75</v>
      </c>
      <c r="L2785" s="468">
        <v>9.4333333333333318</v>
      </c>
      <c r="M2785" s="474">
        <f t="shared" si="146"/>
        <v>1877.46</v>
      </c>
      <c r="N2785" s="474">
        <f t="shared" si="145"/>
        <v>1126.4759999999999</v>
      </c>
      <c r="P2785" s="488">
        <v>0.6</v>
      </c>
      <c r="R2785" s="474">
        <v>1516.41</v>
      </c>
      <c r="S2785" s="474">
        <v>909.83</v>
      </c>
      <c r="U2785" s="474">
        <v>1516.41</v>
      </c>
      <c r="V2785" s="474">
        <v>909.83</v>
      </c>
      <c r="X2785" s="465">
        <v>1444.2</v>
      </c>
      <c r="Y2785" s="465">
        <v>866.5</v>
      </c>
      <c r="AA2785" s="474">
        <v>1255.8</v>
      </c>
      <c r="AB2785" s="474">
        <v>753.48</v>
      </c>
      <c r="AD2785" s="474">
        <v>1092</v>
      </c>
      <c r="AE2785" s="474">
        <v>655.19999999999993</v>
      </c>
      <c r="AG2785" s="474">
        <v>993</v>
      </c>
      <c r="AH2785" s="474">
        <v>595.79999999999995</v>
      </c>
      <c r="AP2785" s="535"/>
    </row>
    <row r="2786" spans="1:42" ht="24" customHeight="1" outlineLevel="1" x14ac:dyDescent="0.25">
      <c r="A2786" s="493"/>
      <c r="B2786" s="471" t="s">
        <v>23939</v>
      </c>
      <c r="C2786" s="469" t="s">
        <v>22616</v>
      </c>
      <c r="E2786" s="472" t="s">
        <v>24300</v>
      </c>
      <c r="F2786" s="469" t="s">
        <v>4456</v>
      </c>
      <c r="G2786" s="480">
        <v>0.45</v>
      </c>
      <c r="H2786" s="480">
        <v>0.75</v>
      </c>
      <c r="I2786" s="468">
        <v>0.75</v>
      </c>
      <c r="L2786" s="468">
        <v>9.4333333333333318</v>
      </c>
      <c r="M2786" s="474">
        <f t="shared" si="146"/>
        <v>1877.46</v>
      </c>
      <c r="N2786" s="474">
        <f t="shared" si="145"/>
        <v>1126.4759999999999</v>
      </c>
      <c r="P2786" s="488">
        <v>0.6</v>
      </c>
      <c r="R2786" s="474">
        <v>1516.41</v>
      </c>
      <c r="S2786" s="474">
        <v>909.83</v>
      </c>
      <c r="U2786" s="474">
        <v>1516.41</v>
      </c>
      <c r="V2786" s="474">
        <v>909.83</v>
      </c>
      <c r="X2786" s="465">
        <v>1444.2</v>
      </c>
      <c r="Y2786" s="465">
        <v>866.5</v>
      </c>
      <c r="AA2786" s="474">
        <v>1255.8</v>
      </c>
      <c r="AB2786" s="474">
        <v>753.48</v>
      </c>
      <c r="AD2786" s="474">
        <v>1092</v>
      </c>
      <c r="AE2786" s="474">
        <v>655.19999999999993</v>
      </c>
      <c r="AG2786" s="474">
        <v>993</v>
      </c>
      <c r="AH2786" s="474">
        <v>595.79999999999995</v>
      </c>
      <c r="AP2786" s="535"/>
    </row>
    <row r="2787" spans="1:42" ht="24" customHeight="1" outlineLevel="1" x14ac:dyDescent="0.25">
      <c r="A2787" s="493" t="s">
        <v>23154</v>
      </c>
      <c r="B2787" s="471" t="s">
        <v>23940</v>
      </c>
      <c r="C2787" s="469" t="s">
        <v>23756</v>
      </c>
      <c r="E2787" s="472" t="s">
        <v>23942</v>
      </c>
      <c r="F2787" s="469" t="s">
        <v>4456</v>
      </c>
      <c r="G2787" s="480">
        <v>0.45</v>
      </c>
      <c r="H2787" s="480">
        <v>0.75</v>
      </c>
      <c r="I2787" s="468">
        <v>0.75</v>
      </c>
      <c r="L2787" s="468">
        <v>9.4333333333333318</v>
      </c>
      <c r="M2787" s="474">
        <f t="shared" si="146"/>
        <v>1877.46</v>
      </c>
      <c r="N2787" s="474">
        <f t="shared" si="145"/>
        <v>1126.4759999999999</v>
      </c>
      <c r="P2787" s="488">
        <v>0.6</v>
      </c>
      <c r="R2787" s="474">
        <v>1516.41</v>
      </c>
      <c r="S2787" s="474">
        <v>909.83</v>
      </c>
      <c r="U2787" s="474">
        <v>1516.41</v>
      </c>
      <c r="V2787" s="474">
        <v>909.83</v>
      </c>
      <c r="X2787" s="465">
        <v>1444.2</v>
      </c>
      <c r="Y2787" s="465">
        <v>866.5</v>
      </c>
      <c r="AA2787" s="474">
        <v>1255.8</v>
      </c>
      <c r="AB2787" s="474">
        <v>753.48</v>
      </c>
      <c r="AD2787" s="474">
        <v>1092</v>
      </c>
      <c r="AE2787" s="474">
        <v>655.19999999999993</v>
      </c>
      <c r="AG2787" s="474">
        <v>993</v>
      </c>
      <c r="AH2787" s="474">
        <v>595.79999999999995</v>
      </c>
      <c r="AP2787" s="535"/>
    </row>
    <row r="2788" spans="1:42" ht="24" customHeight="1" outlineLevel="1" x14ac:dyDescent="0.25">
      <c r="A2788" s="493" t="s">
        <v>23154</v>
      </c>
      <c r="B2788" s="471" t="s">
        <v>23941</v>
      </c>
      <c r="C2788" s="469" t="s">
        <v>23757</v>
      </c>
      <c r="E2788" s="472" t="s">
        <v>23944</v>
      </c>
      <c r="F2788" s="469" t="s">
        <v>4456</v>
      </c>
      <c r="G2788" s="480">
        <v>0.45</v>
      </c>
      <c r="H2788" s="480">
        <v>0.75</v>
      </c>
      <c r="I2788" s="468">
        <v>0.75</v>
      </c>
      <c r="L2788" s="468">
        <v>9.4333333333333318</v>
      </c>
      <c r="M2788" s="474">
        <f t="shared" si="146"/>
        <v>1877.46</v>
      </c>
      <c r="N2788" s="474">
        <f t="shared" si="145"/>
        <v>1126.4759999999999</v>
      </c>
      <c r="P2788" s="488">
        <v>0.6</v>
      </c>
      <c r="R2788" s="474">
        <v>1516.41</v>
      </c>
      <c r="S2788" s="474">
        <v>909.83</v>
      </c>
      <c r="U2788" s="474">
        <v>1516.41</v>
      </c>
      <c r="V2788" s="474">
        <v>909.83</v>
      </c>
      <c r="X2788" s="465">
        <v>1444.2</v>
      </c>
      <c r="Y2788" s="465">
        <v>866.5</v>
      </c>
      <c r="AA2788" s="474">
        <v>1255.8</v>
      </c>
      <c r="AB2788" s="474">
        <v>753.48</v>
      </c>
      <c r="AD2788" s="474">
        <v>1092</v>
      </c>
      <c r="AE2788" s="474">
        <v>655.19999999999993</v>
      </c>
      <c r="AG2788" s="474">
        <v>993</v>
      </c>
      <c r="AH2788" s="474">
        <v>595.79999999999995</v>
      </c>
      <c r="AP2788" s="535"/>
    </row>
    <row r="2789" spans="1:42" ht="24" customHeight="1" outlineLevel="1" x14ac:dyDescent="0.25">
      <c r="A2789" s="493"/>
      <c r="B2789" s="471" t="s">
        <v>9138</v>
      </c>
      <c r="C2789" s="469" t="s">
        <v>4645</v>
      </c>
      <c r="E2789" s="472" t="s">
        <v>23957</v>
      </c>
      <c r="F2789" s="469" t="s">
        <v>4456</v>
      </c>
      <c r="G2789" s="480">
        <v>0.65</v>
      </c>
      <c r="H2789" s="480">
        <v>0.8</v>
      </c>
      <c r="I2789" s="468">
        <v>0.8</v>
      </c>
      <c r="L2789" s="468">
        <v>9.4666666666666668</v>
      </c>
      <c r="M2789" s="474">
        <f t="shared" si="146"/>
        <v>2009.8000000000002</v>
      </c>
      <c r="N2789" s="474">
        <f t="shared" si="145"/>
        <v>1205.8800000000001</v>
      </c>
      <c r="P2789" s="488">
        <v>0.6</v>
      </c>
      <c r="R2789" s="474">
        <v>1623.3</v>
      </c>
      <c r="S2789" s="474">
        <v>973.98</v>
      </c>
      <c r="U2789" s="474">
        <v>1623.3</v>
      </c>
      <c r="V2789" s="474">
        <v>973.98</v>
      </c>
      <c r="X2789" s="465">
        <v>1546</v>
      </c>
      <c r="Y2789" s="465">
        <v>927.6</v>
      </c>
      <c r="AA2789" s="474">
        <v>1344.35</v>
      </c>
      <c r="AB2789" s="474">
        <v>806.61</v>
      </c>
      <c r="AD2789" s="474">
        <v>1169</v>
      </c>
      <c r="AE2789" s="474">
        <v>701.4</v>
      </c>
      <c r="AG2789" s="474">
        <v>1063</v>
      </c>
      <c r="AH2789" s="474">
        <v>637.79999999999995</v>
      </c>
      <c r="AP2789" s="535"/>
    </row>
    <row r="2790" spans="1:42" ht="24" customHeight="1" outlineLevel="1" x14ac:dyDescent="0.25">
      <c r="A2790" s="493"/>
      <c r="B2790" s="471" t="s">
        <v>9140</v>
      </c>
      <c r="C2790" s="469" t="s">
        <v>4645</v>
      </c>
      <c r="E2790" s="472" t="s">
        <v>23958</v>
      </c>
      <c r="F2790" s="469" t="s">
        <v>4456</v>
      </c>
      <c r="G2790" s="480">
        <v>0.9</v>
      </c>
      <c r="H2790" s="480">
        <v>0.7</v>
      </c>
      <c r="I2790" s="468">
        <v>0.7</v>
      </c>
      <c r="L2790" s="468">
        <v>12.549999999999999</v>
      </c>
      <c r="M2790" s="474">
        <f t="shared" si="146"/>
        <v>2664.8700000000003</v>
      </c>
      <c r="N2790" s="474">
        <f t="shared" si="145"/>
        <v>1598.9220000000003</v>
      </c>
      <c r="P2790" s="488">
        <v>0.6</v>
      </c>
      <c r="R2790" s="474">
        <v>2152.4</v>
      </c>
      <c r="S2790" s="474">
        <v>1291.4000000000001</v>
      </c>
      <c r="U2790" s="474">
        <v>2152.4</v>
      </c>
      <c r="V2790" s="474">
        <v>1291.4000000000001</v>
      </c>
      <c r="X2790" s="465">
        <v>2049.9</v>
      </c>
      <c r="Y2790" s="465">
        <v>1229.9000000000001</v>
      </c>
      <c r="AA2790" s="474">
        <v>1782.5</v>
      </c>
      <c r="AB2790" s="474">
        <v>1069.5</v>
      </c>
      <c r="AD2790" s="474">
        <v>1550</v>
      </c>
      <c r="AE2790" s="474">
        <v>930</v>
      </c>
      <c r="AG2790" s="474">
        <v>1409</v>
      </c>
      <c r="AH2790" s="474">
        <v>845.4</v>
      </c>
      <c r="AP2790" s="535"/>
    </row>
    <row r="2791" spans="1:42" ht="24" customHeight="1" outlineLevel="1" x14ac:dyDescent="0.25">
      <c r="A2791" s="493"/>
      <c r="B2791" s="471" t="s">
        <v>23949</v>
      </c>
      <c r="C2791" s="469" t="s">
        <v>4645</v>
      </c>
      <c r="E2791" s="472" t="s">
        <v>23951</v>
      </c>
      <c r="F2791" s="469" t="s">
        <v>4456</v>
      </c>
      <c r="G2791" s="480">
        <v>0.65</v>
      </c>
      <c r="H2791" s="480">
        <v>0.8</v>
      </c>
      <c r="I2791" s="468">
        <v>0.8</v>
      </c>
      <c r="L2791" s="468">
        <v>9.4666666666666668</v>
      </c>
      <c r="M2791" s="474">
        <v>2311.27</v>
      </c>
      <c r="N2791" s="474">
        <v>1386.7619999999999</v>
      </c>
      <c r="P2791" s="488">
        <v>0.6</v>
      </c>
      <c r="R2791" s="474">
        <v>1623.3</v>
      </c>
      <c r="S2791" s="474">
        <v>973.98</v>
      </c>
      <c r="U2791" s="474">
        <v>1623.3</v>
      </c>
      <c r="V2791" s="474">
        <v>973.98</v>
      </c>
      <c r="X2791" s="465">
        <v>1546</v>
      </c>
      <c r="Y2791" s="465">
        <v>927.6</v>
      </c>
      <c r="AA2791" s="474">
        <v>1344.35</v>
      </c>
      <c r="AB2791" s="474">
        <v>806.61</v>
      </c>
      <c r="AD2791" s="474">
        <v>1169</v>
      </c>
      <c r="AE2791" s="474">
        <v>701.4</v>
      </c>
      <c r="AG2791" s="474">
        <v>1063</v>
      </c>
      <c r="AH2791" s="474">
        <v>637.79999999999995</v>
      </c>
      <c r="AP2791" s="535"/>
    </row>
    <row r="2792" spans="1:42" ht="24" customHeight="1" outlineLevel="1" x14ac:dyDescent="0.25">
      <c r="A2792" s="493"/>
      <c r="B2792" s="471" t="s">
        <v>23950</v>
      </c>
      <c r="C2792" s="469" t="s">
        <v>4645</v>
      </c>
      <c r="E2792" s="472" t="s">
        <v>23952</v>
      </c>
      <c r="F2792" s="469" t="s">
        <v>4456</v>
      </c>
      <c r="G2792" s="480">
        <v>0.9</v>
      </c>
      <c r="H2792" s="480">
        <v>0.7</v>
      </c>
      <c r="I2792" s="468">
        <v>0.7</v>
      </c>
      <c r="L2792" s="468">
        <v>12.549999999999999</v>
      </c>
      <c r="M2792" s="474">
        <v>3064.607</v>
      </c>
      <c r="N2792" s="474">
        <v>1838.7641999999998</v>
      </c>
      <c r="P2792" s="488">
        <v>0.6</v>
      </c>
      <c r="R2792" s="474">
        <v>2152.4</v>
      </c>
      <c r="S2792" s="474">
        <v>1291.4000000000001</v>
      </c>
      <c r="U2792" s="474">
        <v>2152.4</v>
      </c>
      <c r="V2792" s="474">
        <v>1291.4000000000001</v>
      </c>
      <c r="X2792" s="465">
        <v>2049.9</v>
      </c>
      <c r="Y2792" s="465">
        <v>1229.9000000000001</v>
      </c>
      <c r="AA2792" s="474">
        <v>1782.5</v>
      </c>
      <c r="AB2792" s="474">
        <v>1069.5</v>
      </c>
      <c r="AD2792" s="474">
        <v>1550</v>
      </c>
      <c r="AE2792" s="474">
        <v>930</v>
      </c>
      <c r="AG2792" s="474">
        <v>1409</v>
      </c>
      <c r="AH2792" s="474">
        <v>845.4</v>
      </c>
      <c r="AP2792" s="535"/>
    </row>
    <row r="2793" spans="1:42" ht="24" customHeight="1" outlineLevel="1" x14ac:dyDescent="0.25">
      <c r="A2793" s="493" t="s">
        <v>22509</v>
      </c>
      <c r="B2793" s="471" t="s">
        <v>22643</v>
      </c>
      <c r="C2793" s="469" t="s">
        <v>22616</v>
      </c>
      <c r="E2793" s="472" t="s">
        <v>23972</v>
      </c>
      <c r="F2793" s="469" t="s">
        <v>4456</v>
      </c>
      <c r="G2793" s="480">
        <v>0.65</v>
      </c>
      <c r="H2793" s="480">
        <v>0.8</v>
      </c>
      <c r="I2793" s="468">
        <v>0.8</v>
      </c>
      <c r="L2793" s="468">
        <v>9.4700000000000006</v>
      </c>
      <c r="M2793" s="474">
        <f t="shared" ref="M2793:M2816" si="147">X2793*$O$3</f>
        <v>2311.27</v>
      </c>
      <c r="N2793" s="474">
        <f t="shared" ref="N2793:N2824" si="148">M2793*P2793</f>
        <v>1386.7619999999999</v>
      </c>
      <c r="P2793" s="488">
        <v>0.6</v>
      </c>
      <c r="R2793" s="474">
        <v>1866.8</v>
      </c>
      <c r="S2793" s="474">
        <v>1120.08</v>
      </c>
      <c r="U2793" s="474">
        <v>1866.8</v>
      </c>
      <c r="V2793" s="474">
        <v>1120.08</v>
      </c>
      <c r="X2793" s="465">
        <v>1777.9</v>
      </c>
      <c r="Y2793" s="465">
        <v>1066.74</v>
      </c>
      <c r="AA2793" s="474"/>
      <c r="AB2793" s="474"/>
      <c r="AD2793" s="474"/>
      <c r="AE2793" s="474"/>
      <c r="AG2793" s="474"/>
      <c r="AH2793" s="474"/>
      <c r="AP2793" s="535"/>
    </row>
    <row r="2794" spans="1:42" ht="24" customHeight="1" outlineLevel="1" x14ac:dyDescent="0.25">
      <c r="A2794" s="493" t="s">
        <v>22509</v>
      </c>
      <c r="B2794" s="471" t="s">
        <v>22644</v>
      </c>
      <c r="C2794" s="469" t="s">
        <v>22616</v>
      </c>
      <c r="E2794" s="472" t="s">
        <v>23971</v>
      </c>
      <c r="F2794" s="469" t="s">
        <v>4456</v>
      </c>
      <c r="G2794" s="480">
        <v>0.9</v>
      </c>
      <c r="H2794" s="480">
        <v>0.7</v>
      </c>
      <c r="I2794" s="468">
        <v>0.7</v>
      </c>
      <c r="L2794" s="468">
        <v>12.55</v>
      </c>
      <c r="M2794" s="474">
        <f t="shared" si="147"/>
        <v>3064.607</v>
      </c>
      <c r="N2794" s="474">
        <f t="shared" si="148"/>
        <v>1838.7641999999998</v>
      </c>
      <c r="P2794" s="488">
        <v>0.6</v>
      </c>
      <c r="R2794" s="474">
        <v>2475.2600000000002</v>
      </c>
      <c r="S2794" s="474">
        <v>1485.15</v>
      </c>
      <c r="U2794" s="474">
        <v>2475.2600000000002</v>
      </c>
      <c r="V2794" s="474">
        <v>1485.15</v>
      </c>
      <c r="X2794" s="465">
        <v>2357.39</v>
      </c>
      <c r="Y2794" s="465">
        <v>1414.43</v>
      </c>
      <c r="AA2794" s="474"/>
      <c r="AB2794" s="474"/>
      <c r="AD2794" s="474"/>
      <c r="AE2794" s="474"/>
      <c r="AG2794" s="474"/>
      <c r="AH2794" s="474"/>
      <c r="AP2794" s="535"/>
    </row>
    <row r="2795" spans="1:42" ht="24" customHeight="1" outlineLevel="1" x14ac:dyDescent="0.25">
      <c r="A2795" s="493" t="s">
        <v>23154</v>
      </c>
      <c r="B2795" s="471" t="s">
        <v>23948</v>
      </c>
      <c r="C2795" s="469" t="s">
        <v>23756</v>
      </c>
      <c r="E2795" s="472" t="s">
        <v>23953</v>
      </c>
      <c r="F2795" s="469" t="s">
        <v>4456</v>
      </c>
      <c r="G2795" s="480">
        <v>0.65</v>
      </c>
      <c r="H2795" s="480">
        <v>0.8</v>
      </c>
      <c r="I2795" s="468">
        <v>0.8</v>
      </c>
      <c r="L2795" s="468">
        <v>9.4666666666666668</v>
      </c>
      <c r="M2795" s="474">
        <f t="shared" si="147"/>
        <v>2009.8000000000002</v>
      </c>
      <c r="N2795" s="474">
        <f t="shared" si="148"/>
        <v>1205.8800000000001</v>
      </c>
      <c r="P2795" s="488">
        <v>0.6</v>
      </c>
      <c r="R2795" s="474">
        <v>1623.3</v>
      </c>
      <c r="S2795" s="474">
        <v>973.98</v>
      </c>
      <c r="U2795" s="474">
        <v>1623.3</v>
      </c>
      <c r="V2795" s="474">
        <v>973.98</v>
      </c>
      <c r="X2795" s="465">
        <v>1546</v>
      </c>
      <c r="Y2795" s="465">
        <v>927.6</v>
      </c>
      <c r="AA2795" s="474">
        <v>1344.35</v>
      </c>
      <c r="AB2795" s="474">
        <v>806.61</v>
      </c>
      <c r="AD2795" s="474">
        <v>1169</v>
      </c>
      <c r="AE2795" s="474">
        <v>701.4</v>
      </c>
      <c r="AG2795" s="474">
        <v>1063</v>
      </c>
      <c r="AH2795" s="474">
        <v>637.79999999999995</v>
      </c>
      <c r="AP2795" s="535"/>
    </row>
    <row r="2796" spans="1:42" ht="24" customHeight="1" outlineLevel="1" x14ac:dyDescent="0.25">
      <c r="A2796" s="493" t="s">
        <v>23154</v>
      </c>
      <c r="B2796" s="471" t="s">
        <v>23947</v>
      </c>
      <c r="C2796" s="469" t="s">
        <v>23756</v>
      </c>
      <c r="E2796" s="472" t="s">
        <v>23954</v>
      </c>
      <c r="F2796" s="469" t="s">
        <v>4456</v>
      </c>
      <c r="G2796" s="480">
        <v>0.9</v>
      </c>
      <c r="H2796" s="480">
        <v>0.7</v>
      </c>
      <c r="I2796" s="468">
        <v>0.7</v>
      </c>
      <c r="L2796" s="468">
        <v>12.549999999999999</v>
      </c>
      <c r="M2796" s="474">
        <f t="shared" si="147"/>
        <v>2664.8700000000003</v>
      </c>
      <c r="N2796" s="474">
        <f t="shared" si="148"/>
        <v>1598.9220000000003</v>
      </c>
      <c r="P2796" s="488">
        <v>0.6</v>
      </c>
      <c r="R2796" s="474">
        <v>2152.4</v>
      </c>
      <c r="S2796" s="474">
        <v>1291.4000000000001</v>
      </c>
      <c r="U2796" s="474">
        <v>2152.4</v>
      </c>
      <c r="V2796" s="474">
        <v>1291.4000000000001</v>
      </c>
      <c r="X2796" s="465">
        <v>2049.9</v>
      </c>
      <c r="Y2796" s="465">
        <v>1229.9000000000001</v>
      </c>
      <c r="AA2796" s="474">
        <v>1782.5</v>
      </c>
      <c r="AB2796" s="474">
        <v>1069.5</v>
      </c>
      <c r="AD2796" s="474">
        <v>1550</v>
      </c>
      <c r="AE2796" s="474">
        <v>930</v>
      </c>
      <c r="AG2796" s="474">
        <v>1409</v>
      </c>
      <c r="AH2796" s="474">
        <v>845.4</v>
      </c>
      <c r="AP2796" s="535"/>
    </row>
    <row r="2797" spans="1:42" ht="24" customHeight="1" outlineLevel="1" x14ac:dyDescent="0.25">
      <c r="A2797" s="493" t="s">
        <v>23154</v>
      </c>
      <c r="B2797" s="471" t="s">
        <v>23946</v>
      </c>
      <c r="C2797" s="469" t="s">
        <v>23757</v>
      </c>
      <c r="E2797" s="472" t="s">
        <v>23955</v>
      </c>
      <c r="F2797" s="469" t="s">
        <v>4456</v>
      </c>
      <c r="G2797" s="480">
        <v>0.65</v>
      </c>
      <c r="H2797" s="480">
        <v>0.8</v>
      </c>
      <c r="I2797" s="468">
        <v>0.8</v>
      </c>
      <c r="L2797" s="468">
        <v>9.4666666666666668</v>
      </c>
      <c r="M2797" s="474">
        <f t="shared" si="147"/>
        <v>2009.8000000000002</v>
      </c>
      <c r="N2797" s="474">
        <f t="shared" si="148"/>
        <v>1205.8800000000001</v>
      </c>
      <c r="P2797" s="488">
        <v>0.6</v>
      </c>
      <c r="R2797" s="474">
        <v>1623.3</v>
      </c>
      <c r="S2797" s="474">
        <v>973.98</v>
      </c>
      <c r="U2797" s="474">
        <v>1623.3</v>
      </c>
      <c r="V2797" s="474">
        <v>973.98</v>
      </c>
      <c r="X2797" s="465">
        <v>1546</v>
      </c>
      <c r="Y2797" s="465">
        <v>927.6</v>
      </c>
      <c r="AA2797" s="474">
        <v>1344.35</v>
      </c>
      <c r="AB2797" s="474">
        <v>806.61</v>
      </c>
      <c r="AD2797" s="474">
        <v>1169</v>
      </c>
      <c r="AE2797" s="474">
        <v>701.4</v>
      </c>
      <c r="AG2797" s="474">
        <v>1063</v>
      </c>
      <c r="AH2797" s="474">
        <v>637.79999999999995</v>
      </c>
      <c r="AP2797" s="535"/>
    </row>
    <row r="2798" spans="1:42" ht="24" customHeight="1" outlineLevel="1" x14ac:dyDescent="0.25">
      <c r="A2798" s="493" t="s">
        <v>23154</v>
      </c>
      <c r="B2798" s="471" t="s">
        <v>23945</v>
      </c>
      <c r="C2798" s="469" t="s">
        <v>23757</v>
      </c>
      <c r="E2798" s="472" t="s">
        <v>23956</v>
      </c>
      <c r="F2798" s="469" t="s">
        <v>4456</v>
      </c>
      <c r="G2798" s="480">
        <v>0.9</v>
      </c>
      <c r="H2798" s="480">
        <v>0.7</v>
      </c>
      <c r="I2798" s="468">
        <v>0.7</v>
      </c>
      <c r="L2798" s="468">
        <v>12.549999999999999</v>
      </c>
      <c r="M2798" s="474">
        <f t="shared" si="147"/>
        <v>2664.8700000000003</v>
      </c>
      <c r="N2798" s="474">
        <f t="shared" si="148"/>
        <v>1598.9220000000003</v>
      </c>
      <c r="P2798" s="488">
        <v>0.6</v>
      </c>
      <c r="R2798" s="474">
        <v>2152.4</v>
      </c>
      <c r="S2798" s="474">
        <v>1291.4000000000001</v>
      </c>
      <c r="U2798" s="474">
        <v>2152.4</v>
      </c>
      <c r="V2798" s="474">
        <v>1291.4000000000001</v>
      </c>
      <c r="X2798" s="465">
        <v>2049.9</v>
      </c>
      <c r="Y2798" s="465">
        <v>1229.9000000000001</v>
      </c>
      <c r="AA2798" s="474">
        <v>1782.5</v>
      </c>
      <c r="AB2798" s="474">
        <v>1069.5</v>
      </c>
      <c r="AD2798" s="474">
        <v>1550</v>
      </c>
      <c r="AE2798" s="474">
        <v>930</v>
      </c>
      <c r="AG2798" s="474">
        <v>1409</v>
      </c>
      <c r="AH2798" s="474">
        <v>845.4</v>
      </c>
      <c r="AP2798" s="535"/>
    </row>
    <row r="2799" spans="1:42" ht="24" customHeight="1" outlineLevel="1" x14ac:dyDescent="0.25">
      <c r="A2799" s="493"/>
      <c r="B2799" s="471" t="s">
        <v>9142</v>
      </c>
      <c r="C2799" s="469" t="s">
        <v>9143</v>
      </c>
      <c r="E2799" s="472" t="s">
        <v>23973</v>
      </c>
      <c r="F2799" s="469" t="s">
        <v>4456</v>
      </c>
      <c r="G2799" s="468">
        <v>1.9</v>
      </c>
      <c r="H2799" s="468">
        <v>2</v>
      </c>
      <c r="I2799" s="468">
        <v>1</v>
      </c>
      <c r="L2799" s="468">
        <v>36.700000000000003</v>
      </c>
      <c r="M2799" s="474">
        <f t="shared" si="147"/>
        <v>7017.92</v>
      </c>
      <c r="N2799" s="474">
        <f t="shared" si="148"/>
        <v>4210.7519999999995</v>
      </c>
      <c r="P2799" s="488">
        <v>0.6</v>
      </c>
      <c r="R2799" s="474">
        <v>5668.32</v>
      </c>
      <c r="S2799" s="474">
        <v>3401.06</v>
      </c>
      <c r="U2799" s="474">
        <v>5668.32</v>
      </c>
      <c r="V2799" s="474">
        <v>3401.06</v>
      </c>
      <c r="X2799" s="465">
        <v>5398.4</v>
      </c>
      <c r="Y2799" s="465">
        <v>3239.1</v>
      </c>
      <c r="AA2799" s="474">
        <v>4694.3</v>
      </c>
      <c r="AB2799" s="474">
        <v>2816.58</v>
      </c>
      <c r="AD2799" s="474">
        <v>4082</v>
      </c>
      <c r="AE2799" s="474">
        <v>2449.1999999999998</v>
      </c>
      <c r="AG2799" s="474">
        <v>3711</v>
      </c>
      <c r="AH2799" s="474">
        <v>2226.6</v>
      </c>
      <c r="AP2799" s="535"/>
    </row>
    <row r="2800" spans="1:42" ht="24" customHeight="1" outlineLevel="1" x14ac:dyDescent="0.25">
      <c r="A2800" s="493"/>
      <c r="B2800" s="471" t="s">
        <v>23959</v>
      </c>
      <c r="C2800" s="469" t="s">
        <v>22616</v>
      </c>
      <c r="E2800" s="472" t="s">
        <v>24301</v>
      </c>
      <c r="F2800" s="469" t="s">
        <v>4456</v>
      </c>
      <c r="G2800" s="468">
        <v>1.9</v>
      </c>
      <c r="H2800" s="468">
        <v>2</v>
      </c>
      <c r="I2800" s="468">
        <v>1</v>
      </c>
      <c r="L2800" s="468">
        <v>36.700000000000003</v>
      </c>
      <c r="M2800" s="474">
        <f t="shared" si="147"/>
        <v>7017.92</v>
      </c>
      <c r="N2800" s="474">
        <f t="shared" si="148"/>
        <v>4210.7519999999995</v>
      </c>
      <c r="P2800" s="488">
        <v>0.6</v>
      </c>
      <c r="R2800" s="474">
        <v>5668.32</v>
      </c>
      <c r="S2800" s="474">
        <v>3401.06</v>
      </c>
      <c r="U2800" s="474">
        <v>5668.32</v>
      </c>
      <c r="V2800" s="474">
        <v>3401.06</v>
      </c>
      <c r="X2800" s="465">
        <v>5398.4</v>
      </c>
      <c r="Y2800" s="465">
        <v>3239.1</v>
      </c>
      <c r="AA2800" s="474">
        <v>4694.3</v>
      </c>
      <c r="AB2800" s="474">
        <v>2816.58</v>
      </c>
      <c r="AD2800" s="474">
        <v>4082</v>
      </c>
      <c r="AE2800" s="474">
        <v>2449.1999999999998</v>
      </c>
      <c r="AG2800" s="474">
        <v>3711</v>
      </c>
      <c r="AH2800" s="474">
        <v>2226.6</v>
      </c>
      <c r="AP2800" s="535"/>
    </row>
    <row r="2801" spans="1:42" ht="24" customHeight="1" outlineLevel="1" x14ac:dyDescent="0.25">
      <c r="A2801" s="493" t="s">
        <v>23154</v>
      </c>
      <c r="B2801" s="471" t="s">
        <v>23960</v>
      </c>
      <c r="C2801" s="469" t="s">
        <v>23756</v>
      </c>
      <c r="E2801" s="472" t="s">
        <v>23981</v>
      </c>
      <c r="F2801" s="469" t="s">
        <v>4456</v>
      </c>
      <c r="G2801" s="468">
        <v>1.9</v>
      </c>
      <c r="H2801" s="468">
        <v>2</v>
      </c>
      <c r="I2801" s="468">
        <v>1</v>
      </c>
      <c r="L2801" s="468">
        <v>36.700000000000003</v>
      </c>
      <c r="M2801" s="474">
        <f t="shared" si="147"/>
        <v>7017.92</v>
      </c>
      <c r="N2801" s="474">
        <f t="shared" si="148"/>
        <v>4210.7519999999995</v>
      </c>
      <c r="P2801" s="488">
        <v>0.6</v>
      </c>
      <c r="R2801" s="474">
        <v>5668.32</v>
      </c>
      <c r="S2801" s="474">
        <v>3401.06</v>
      </c>
      <c r="U2801" s="474">
        <v>5668.32</v>
      </c>
      <c r="V2801" s="474">
        <v>3401.06</v>
      </c>
      <c r="X2801" s="465">
        <v>5398.4</v>
      </c>
      <c r="Y2801" s="465">
        <v>3239.1</v>
      </c>
      <c r="AA2801" s="474">
        <v>4694.3</v>
      </c>
      <c r="AB2801" s="474">
        <v>2816.58</v>
      </c>
      <c r="AD2801" s="474">
        <v>4082</v>
      </c>
      <c r="AE2801" s="474">
        <v>2449.1999999999998</v>
      </c>
      <c r="AG2801" s="474">
        <v>3711</v>
      </c>
      <c r="AH2801" s="474">
        <v>2226.6</v>
      </c>
      <c r="AP2801" s="535"/>
    </row>
    <row r="2802" spans="1:42" ht="24" customHeight="1" outlineLevel="1" x14ac:dyDescent="0.25">
      <c r="A2802" s="493"/>
      <c r="B2802" s="471" t="s">
        <v>9145</v>
      </c>
      <c r="C2802" s="469" t="s">
        <v>9143</v>
      </c>
      <c r="E2802" s="472" t="s">
        <v>23974</v>
      </c>
      <c r="F2802" s="469" t="s">
        <v>4456</v>
      </c>
      <c r="G2802" s="468">
        <v>2.1</v>
      </c>
      <c r="H2802" s="468">
        <v>1.85</v>
      </c>
      <c r="I2802" s="468">
        <v>1.1000000000000001</v>
      </c>
      <c r="L2802" s="468">
        <v>38.133333333333333</v>
      </c>
      <c r="M2802" s="474">
        <f t="shared" si="147"/>
        <v>7291.31</v>
      </c>
      <c r="N2802" s="474">
        <f t="shared" si="148"/>
        <v>4374.7860000000001</v>
      </c>
      <c r="P2802" s="488">
        <v>0.6</v>
      </c>
      <c r="R2802" s="474">
        <v>5889.14</v>
      </c>
      <c r="S2802" s="474">
        <v>3533.46</v>
      </c>
      <c r="U2802" s="474">
        <v>5889.14</v>
      </c>
      <c r="V2802" s="474">
        <v>3533.46</v>
      </c>
      <c r="X2802" s="465">
        <v>5608.7</v>
      </c>
      <c r="Y2802" s="465">
        <v>3365.2</v>
      </c>
      <c r="AA2802" s="474">
        <v>4877.1499999999996</v>
      </c>
      <c r="AB2802" s="474">
        <v>2926.29</v>
      </c>
      <c r="AD2802" s="474">
        <v>4241</v>
      </c>
      <c r="AE2802" s="474">
        <v>2544.6</v>
      </c>
      <c r="AG2802" s="474">
        <v>3855</v>
      </c>
      <c r="AH2802" s="474">
        <v>2313</v>
      </c>
      <c r="AP2802" s="535"/>
    </row>
    <row r="2803" spans="1:42" ht="24" customHeight="1" outlineLevel="1" x14ac:dyDescent="0.25">
      <c r="A2803" s="493"/>
      <c r="B2803" s="471" t="s">
        <v>23961</v>
      </c>
      <c r="C2803" s="469" t="s">
        <v>22616</v>
      </c>
      <c r="E2803" s="472" t="s">
        <v>24302</v>
      </c>
      <c r="F2803" s="469" t="s">
        <v>4456</v>
      </c>
      <c r="G2803" s="468">
        <v>2.1</v>
      </c>
      <c r="H2803" s="468">
        <v>1.85</v>
      </c>
      <c r="I2803" s="468">
        <v>1.1000000000000001</v>
      </c>
      <c r="L2803" s="468">
        <v>38.133333333333333</v>
      </c>
      <c r="M2803" s="474">
        <f t="shared" si="147"/>
        <v>7291.31</v>
      </c>
      <c r="N2803" s="474">
        <f t="shared" si="148"/>
        <v>4374.7860000000001</v>
      </c>
      <c r="P2803" s="488">
        <v>0.6</v>
      </c>
      <c r="R2803" s="474">
        <v>5889.14</v>
      </c>
      <c r="S2803" s="474">
        <v>3533.46</v>
      </c>
      <c r="U2803" s="474">
        <v>5889.14</v>
      </c>
      <c r="V2803" s="474">
        <v>3533.46</v>
      </c>
      <c r="X2803" s="465">
        <v>5608.7</v>
      </c>
      <c r="Y2803" s="465">
        <v>3365.2</v>
      </c>
      <c r="AA2803" s="474">
        <v>4877.1499999999996</v>
      </c>
      <c r="AB2803" s="474">
        <v>2926.29</v>
      </c>
      <c r="AD2803" s="474">
        <v>4241</v>
      </c>
      <c r="AE2803" s="474">
        <v>2544.6</v>
      </c>
      <c r="AG2803" s="474">
        <v>3855</v>
      </c>
      <c r="AH2803" s="474">
        <v>2313</v>
      </c>
      <c r="AP2803" s="535"/>
    </row>
    <row r="2804" spans="1:42" ht="24" customHeight="1" outlineLevel="1" x14ac:dyDescent="0.25">
      <c r="A2804" s="493" t="s">
        <v>23154</v>
      </c>
      <c r="B2804" s="471" t="s">
        <v>23962</v>
      </c>
      <c r="C2804" s="469" t="s">
        <v>23756</v>
      </c>
      <c r="E2804" s="472" t="s">
        <v>23979</v>
      </c>
      <c r="F2804" s="469" t="s">
        <v>4456</v>
      </c>
      <c r="G2804" s="468">
        <v>2.1</v>
      </c>
      <c r="H2804" s="468">
        <v>1.85</v>
      </c>
      <c r="I2804" s="468">
        <v>1.1000000000000001</v>
      </c>
      <c r="L2804" s="468">
        <v>38.133333333333333</v>
      </c>
      <c r="M2804" s="474">
        <f t="shared" si="147"/>
        <v>7291.31</v>
      </c>
      <c r="N2804" s="474">
        <f t="shared" si="148"/>
        <v>4374.7860000000001</v>
      </c>
      <c r="P2804" s="488">
        <v>0.6</v>
      </c>
      <c r="R2804" s="474">
        <v>5889.14</v>
      </c>
      <c r="S2804" s="474">
        <v>3533.46</v>
      </c>
      <c r="U2804" s="474">
        <v>5889.14</v>
      </c>
      <c r="V2804" s="474">
        <v>3533.46</v>
      </c>
      <c r="X2804" s="465">
        <v>5608.7</v>
      </c>
      <c r="Y2804" s="465">
        <v>3365.2</v>
      </c>
      <c r="AA2804" s="474">
        <v>4877.1499999999996</v>
      </c>
      <c r="AB2804" s="474">
        <v>2926.29</v>
      </c>
      <c r="AD2804" s="474">
        <v>4241</v>
      </c>
      <c r="AE2804" s="474">
        <v>2544.6</v>
      </c>
      <c r="AG2804" s="474">
        <v>3855</v>
      </c>
      <c r="AH2804" s="474">
        <v>2313</v>
      </c>
      <c r="AP2804" s="535"/>
    </row>
    <row r="2805" spans="1:42" ht="24" customHeight="1" outlineLevel="1" x14ac:dyDescent="0.25">
      <c r="A2805" s="493"/>
      <c r="B2805" s="471" t="s">
        <v>9146</v>
      </c>
      <c r="C2805" s="469" t="s">
        <v>9143</v>
      </c>
      <c r="E2805" s="472" t="s">
        <v>23975</v>
      </c>
      <c r="F2805" s="469" t="s">
        <v>4456</v>
      </c>
      <c r="G2805" s="468">
        <v>1.8</v>
      </c>
      <c r="H2805" s="468">
        <v>1.85</v>
      </c>
      <c r="I2805" s="468">
        <v>0.8</v>
      </c>
      <c r="L2805" s="468">
        <v>31.05</v>
      </c>
      <c r="M2805" s="474">
        <f t="shared" si="147"/>
        <v>5934.89</v>
      </c>
      <c r="N2805" s="474">
        <f t="shared" si="148"/>
        <v>3560.9340000000002</v>
      </c>
      <c r="P2805" s="488">
        <v>0.6</v>
      </c>
      <c r="R2805" s="474">
        <v>4793.57</v>
      </c>
      <c r="S2805" s="474">
        <v>2876.16</v>
      </c>
      <c r="U2805" s="474">
        <v>4793.57</v>
      </c>
      <c r="V2805" s="474">
        <v>2876.16</v>
      </c>
      <c r="X2805" s="465">
        <v>4565.3</v>
      </c>
      <c r="Y2805" s="465">
        <v>2739.2</v>
      </c>
      <c r="AA2805" s="474">
        <v>3969.8</v>
      </c>
      <c r="AB2805" s="474">
        <v>2381.88</v>
      </c>
      <c r="AD2805" s="474">
        <v>3452</v>
      </c>
      <c r="AE2805" s="474">
        <v>2071.1999999999998</v>
      </c>
      <c r="AG2805" s="474">
        <v>3138</v>
      </c>
      <c r="AH2805" s="474">
        <v>1882.8</v>
      </c>
      <c r="AP2805" s="535"/>
    </row>
    <row r="2806" spans="1:42" ht="24" customHeight="1" outlineLevel="1" x14ac:dyDescent="0.25">
      <c r="A2806" s="493"/>
      <c r="B2806" s="471" t="s">
        <v>23963</v>
      </c>
      <c r="C2806" s="469" t="s">
        <v>22616</v>
      </c>
      <c r="E2806" s="472" t="s">
        <v>24303</v>
      </c>
      <c r="F2806" s="469" t="s">
        <v>4456</v>
      </c>
      <c r="G2806" s="468">
        <v>1.8</v>
      </c>
      <c r="H2806" s="468">
        <v>1.85</v>
      </c>
      <c r="I2806" s="468">
        <v>0.8</v>
      </c>
      <c r="L2806" s="468">
        <v>31.05</v>
      </c>
      <c r="M2806" s="474">
        <f t="shared" si="147"/>
        <v>5934.89</v>
      </c>
      <c r="N2806" s="474">
        <f t="shared" si="148"/>
        <v>3560.9340000000002</v>
      </c>
      <c r="P2806" s="488">
        <v>0.6</v>
      </c>
      <c r="R2806" s="474">
        <v>4793.57</v>
      </c>
      <c r="S2806" s="474">
        <v>2876.16</v>
      </c>
      <c r="U2806" s="474">
        <v>4793.57</v>
      </c>
      <c r="V2806" s="474">
        <v>2876.16</v>
      </c>
      <c r="X2806" s="465">
        <v>4565.3</v>
      </c>
      <c r="Y2806" s="465">
        <v>2739.2</v>
      </c>
      <c r="AA2806" s="474">
        <v>3969.8</v>
      </c>
      <c r="AB2806" s="474">
        <v>2381.88</v>
      </c>
      <c r="AD2806" s="474">
        <v>3452</v>
      </c>
      <c r="AE2806" s="474">
        <v>2071.1999999999998</v>
      </c>
      <c r="AG2806" s="474">
        <v>3138</v>
      </c>
      <c r="AH2806" s="474">
        <v>1882.8</v>
      </c>
      <c r="AP2806" s="535"/>
    </row>
    <row r="2807" spans="1:42" ht="24" customHeight="1" outlineLevel="1" x14ac:dyDescent="0.25">
      <c r="A2807" s="493" t="s">
        <v>23154</v>
      </c>
      <c r="B2807" s="471" t="s">
        <v>23964</v>
      </c>
      <c r="C2807" s="469" t="s">
        <v>23756</v>
      </c>
      <c r="E2807" s="472" t="s">
        <v>23980</v>
      </c>
      <c r="F2807" s="469" t="s">
        <v>4456</v>
      </c>
      <c r="G2807" s="468">
        <v>1.8</v>
      </c>
      <c r="H2807" s="468">
        <v>1.85</v>
      </c>
      <c r="I2807" s="468">
        <v>0.8</v>
      </c>
      <c r="L2807" s="468">
        <v>31.05</v>
      </c>
      <c r="M2807" s="474">
        <f t="shared" si="147"/>
        <v>5934.89</v>
      </c>
      <c r="N2807" s="474">
        <f t="shared" si="148"/>
        <v>3560.9340000000002</v>
      </c>
      <c r="P2807" s="488">
        <v>0.6</v>
      </c>
      <c r="R2807" s="474">
        <v>4793.57</v>
      </c>
      <c r="S2807" s="474">
        <v>2876.16</v>
      </c>
      <c r="U2807" s="474">
        <v>4793.57</v>
      </c>
      <c r="V2807" s="474">
        <v>2876.16</v>
      </c>
      <c r="X2807" s="465">
        <v>4565.3</v>
      </c>
      <c r="Y2807" s="465">
        <v>2739.2</v>
      </c>
      <c r="AA2807" s="474">
        <v>3969.8</v>
      </c>
      <c r="AB2807" s="474">
        <v>2381.88</v>
      </c>
      <c r="AD2807" s="474">
        <v>3452</v>
      </c>
      <c r="AE2807" s="474">
        <v>2071.1999999999998</v>
      </c>
      <c r="AG2807" s="474">
        <v>3138</v>
      </c>
      <c r="AH2807" s="474">
        <v>1882.8</v>
      </c>
      <c r="AP2807" s="535"/>
    </row>
    <row r="2808" spans="1:42" ht="24" customHeight="1" outlineLevel="1" x14ac:dyDescent="0.25">
      <c r="A2808" s="493"/>
      <c r="B2808" s="471" t="s">
        <v>9148</v>
      </c>
      <c r="C2808" s="469" t="s">
        <v>9143</v>
      </c>
      <c r="E2808" s="472" t="s">
        <v>23976</v>
      </c>
      <c r="F2808" s="469" t="s">
        <v>4456</v>
      </c>
      <c r="G2808" s="468">
        <v>1.8</v>
      </c>
      <c r="H2808" s="468">
        <v>1.85</v>
      </c>
      <c r="I2808" s="468">
        <v>0.8</v>
      </c>
      <c r="L2808" s="468">
        <v>30.650000000000002</v>
      </c>
      <c r="M2808" s="474">
        <f t="shared" si="147"/>
        <v>5859.2300000000005</v>
      </c>
      <c r="N2808" s="474">
        <f t="shared" si="148"/>
        <v>3515.538</v>
      </c>
      <c r="P2808" s="488">
        <v>0.6</v>
      </c>
      <c r="R2808" s="474">
        <v>4732.46</v>
      </c>
      <c r="S2808" s="474">
        <v>2839.41</v>
      </c>
      <c r="U2808" s="474">
        <v>4732.46</v>
      </c>
      <c r="V2808" s="474">
        <v>2839.41</v>
      </c>
      <c r="X2808" s="465">
        <v>4507.1000000000004</v>
      </c>
      <c r="Y2808" s="465">
        <v>2704.2</v>
      </c>
      <c r="AA2808" s="474">
        <v>3919.2</v>
      </c>
      <c r="AB2808" s="474">
        <v>2351.52</v>
      </c>
      <c r="AD2808" s="474">
        <v>3408</v>
      </c>
      <c r="AE2808" s="474">
        <v>2044.8</v>
      </c>
      <c r="AG2808" s="474">
        <v>3098</v>
      </c>
      <c r="AH2808" s="474">
        <v>1858.8</v>
      </c>
      <c r="AP2808" s="535"/>
    </row>
    <row r="2809" spans="1:42" ht="24" customHeight="1" outlineLevel="1" x14ac:dyDescent="0.25">
      <c r="A2809" s="493"/>
      <c r="B2809" s="471" t="s">
        <v>23965</v>
      </c>
      <c r="C2809" s="469" t="s">
        <v>22616</v>
      </c>
      <c r="E2809" s="472" t="s">
        <v>24304</v>
      </c>
      <c r="F2809" s="469" t="s">
        <v>4456</v>
      </c>
      <c r="G2809" s="468">
        <v>1.8</v>
      </c>
      <c r="H2809" s="468">
        <v>1.85</v>
      </c>
      <c r="I2809" s="468">
        <v>0.8</v>
      </c>
      <c r="L2809" s="468">
        <v>30.650000000000002</v>
      </c>
      <c r="M2809" s="474">
        <f t="shared" si="147"/>
        <v>5859.2300000000005</v>
      </c>
      <c r="N2809" s="474">
        <f t="shared" si="148"/>
        <v>3515.538</v>
      </c>
      <c r="P2809" s="488">
        <v>0.6</v>
      </c>
      <c r="R2809" s="474">
        <v>4732.46</v>
      </c>
      <c r="S2809" s="474">
        <v>2839.41</v>
      </c>
      <c r="U2809" s="474">
        <v>4732.46</v>
      </c>
      <c r="V2809" s="474">
        <v>2839.41</v>
      </c>
      <c r="X2809" s="465">
        <v>4507.1000000000004</v>
      </c>
      <c r="Y2809" s="465">
        <v>2704.2</v>
      </c>
      <c r="AA2809" s="474">
        <v>3919.2</v>
      </c>
      <c r="AB2809" s="474">
        <v>2351.52</v>
      </c>
      <c r="AD2809" s="474">
        <v>3408</v>
      </c>
      <c r="AE2809" s="474">
        <v>2044.8</v>
      </c>
      <c r="AG2809" s="474">
        <v>3098</v>
      </c>
      <c r="AH2809" s="474">
        <v>1858.8</v>
      </c>
      <c r="AP2809" s="535"/>
    </row>
    <row r="2810" spans="1:42" ht="24" customHeight="1" outlineLevel="1" x14ac:dyDescent="0.25">
      <c r="A2810" s="493" t="s">
        <v>23154</v>
      </c>
      <c r="B2810" s="471" t="s">
        <v>23966</v>
      </c>
      <c r="C2810" s="469" t="s">
        <v>23756</v>
      </c>
      <c r="E2810" s="472" t="s">
        <v>23982</v>
      </c>
      <c r="F2810" s="469" t="s">
        <v>4456</v>
      </c>
      <c r="G2810" s="468">
        <v>1.8</v>
      </c>
      <c r="H2810" s="468">
        <v>1.85</v>
      </c>
      <c r="I2810" s="468">
        <v>0.8</v>
      </c>
      <c r="L2810" s="468">
        <v>30.650000000000002</v>
      </c>
      <c r="M2810" s="474">
        <f t="shared" si="147"/>
        <v>5859.2300000000005</v>
      </c>
      <c r="N2810" s="474">
        <f t="shared" si="148"/>
        <v>3515.538</v>
      </c>
      <c r="P2810" s="488">
        <v>0.6</v>
      </c>
      <c r="R2810" s="474">
        <v>4732.46</v>
      </c>
      <c r="S2810" s="474">
        <v>2839.41</v>
      </c>
      <c r="U2810" s="474">
        <v>4732.46</v>
      </c>
      <c r="V2810" s="474">
        <v>2839.41</v>
      </c>
      <c r="X2810" s="465">
        <v>4507.1000000000004</v>
      </c>
      <c r="Y2810" s="465">
        <v>2704.2</v>
      </c>
      <c r="AA2810" s="474">
        <v>3919.2</v>
      </c>
      <c r="AB2810" s="474">
        <v>2351.52</v>
      </c>
      <c r="AD2810" s="474">
        <v>3408</v>
      </c>
      <c r="AE2810" s="474">
        <v>2044.8</v>
      </c>
      <c r="AG2810" s="474">
        <v>3098</v>
      </c>
      <c r="AH2810" s="474">
        <v>1858.8</v>
      </c>
      <c r="AP2810" s="535"/>
    </row>
    <row r="2811" spans="1:42" ht="24" customHeight="1" outlineLevel="1" x14ac:dyDescent="0.25">
      <c r="A2811" s="493" t="s">
        <v>13557</v>
      </c>
      <c r="B2811" s="471" t="s">
        <v>11096</v>
      </c>
      <c r="C2811" s="469" t="s">
        <v>9143</v>
      </c>
      <c r="E2811" s="472" t="s">
        <v>23977</v>
      </c>
      <c r="F2811" s="469" t="s">
        <v>4456</v>
      </c>
      <c r="G2811" s="468">
        <v>2.1</v>
      </c>
      <c r="H2811" s="468">
        <v>3.05</v>
      </c>
      <c r="I2811" s="468">
        <v>1.6</v>
      </c>
      <c r="L2811" s="468">
        <v>78.766666666666666</v>
      </c>
      <c r="M2811" s="474">
        <f t="shared" si="147"/>
        <v>15060.630000000001</v>
      </c>
      <c r="N2811" s="474">
        <f t="shared" si="148"/>
        <v>9036.3780000000006</v>
      </c>
      <c r="P2811" s="488">
        <v>0.6</v>
      </c>
      <c r="R2811" s="474">
        <v>12164.36</v>
      </c>
      <c r="S2811" s="474">
        <v>7298.66</v>
      </c>
      <c r="U2811" s="474">
        <v>12164.36</v>
      </c>
      <c r="V2811" s="474">
        <v>7298.66</v>
      </c>
      <c r="X2811" s="465">
        <v>11585.1</v>
      </c>
      <c r="Y2811" s="465">
        <v>6951.1</v>
      </c>
      <c r="AA2811" s="474">
        <v>10074</v>
      </c>
      <c r="AB2811" s="474">
        <v>6044.4</v>
      </c>
      <c r="AD2811" s="474">
        <v>8760</v>
      </c>
      <c r="AE2811" s="474">
        <v>5256</v>
      </c>
      <c r="AG2811" s="474">
        <v>7964</v>
      </c>
      <c r="AH2811" s="474">
        <v>4778.3999999999996</v>
      </c>
      <c r="AP2811" s="535"/>
    </row>
    <row r="2812" spans="1:42" ht="24" customHeight="1" outlineLevel="1" x14ac:dyDescent="0.25">
      <c r="A2812" s="493" t="s">
        <v>13557</v>
      </c>
      <c r="B2812" s="471" t="s">
        <v>23967</v>
      </c>
      <c r="C2812" s="469" t="s">
        <v>22616</v>
      </c>
      <c r="E2812" s="472" t="s">
        <v>24305</v>
      </c>
      <c r="F2812" s="469" t="s">
        <v>4456</v>
      </c>
      <c r="G2812" s="468">
        <v>2.1</v>
      </c>
      <c r="H2812" s="468">
        <v>3.05</v>
      </c>
      <c r="I2812" s="468">
        <v>1.6</v>
      </c>
      <c r="L2812" s="468">
        <v>78.766666666666666</v>
      </c>
      <c r="M2812" s="474">
        <f t="shared" si="147"/>
        <v>15060.630000000001</v>
      </c>
      <c r="N2812" s="474">
        <f t="shared" si="148"/>
        <v>9036.3780000000006</v>
      </c>
      <c r="P2812" s="488">
        <v>0.6</v>
      </c>
      <c r="R2812" s="474">
        <v>12164.36</v>
      </c>
      <c r="S2812" s="474">
        <v>7298.66</v>
      </c>
      <c r="U2812" s="474">
        <v>12164.36</v>
      </c>
      <c r="V2812" s="474">
        <v>7298.66</v>
      </c>
      <c r="X2812" s="465">
        <v>11585.1</v>
      </c>
      <c r="Y2812" s="465">
        <v>6951.1</v>
      </c>
      <c r="AA2812" s="474">
        <v>10074</v>
      </c>
      <c r="AB2812" s="474">
        <v>6044.4</v>
      </c>
      <c r="AD2812" s="474">
        <v>8760</v>
      </c>
      <c r="AE2812" s="474">
        <v>5256</v>
      </c>
      <c r="AG2812" s="474">
        <v>7964</v>
      </c>
      <c r="AH2812" s="474">
        <v>4778.3999999999996</v>
      </c>
      <c r="AP2812" s="535"/>
    </row>
    <row r="2813" spans="1:42" ht="24" customHeight="1" outlineLevel="1" x14ac:dyDescent="0.25">
      <c r="A2813" s="493" t="s">
        <v>23154</v>
      </c>
      <c r="B2813" s="471" t="s">
        <v>23968</v>
      </c>
      <c r="C2813" s="469" t="s">
        <v>23756</v>
      </c>
      <c r="E2813" s="472" t="s">
        <v>23983</v>
      </c>
      <c r="F2813" s="469" t="s">
        <v>4456</v>
      </c>
      <c r="G2813" s="468">
        <v>2.1</v>
      </c>
      <c r="H2813" s="468">
        <v>3.05</v>
      </c>
      <c r="I2813" s="468">
        <v>1.6</v>
      </c>
      <c r="L2813" s="468">
        <v>78.766666666666666</v>
      </c>
      <c r="M2813" s="474">
        <f t="shared" si="147"/>
        <v>15060.630000000001</v>
      </c>
      <c r="N2813" s="474">
        <f t="shared" si="148"/>
        <v>9036.3780000000006</v>
      </c>
      <c r="P2813" s="488">
        <v>0.6</v>
      </c>
      <c r="R2813" s="474">
        <v>12164.36</v>
      </c>
      <c r="S2813" s="474">
        <v>7298.66</v>
      </c>
      <c r="U2813" s="474">
        <v>12164.36</v>
      </c>
      <c r="V2813" s="474">
        <v>7298.66</v>
      </c>
      <c r="X2813" s="465">
        <v>11585.1</v>
      </c>
      <c r="Y2813" s="465">
        <v>6951.1</v>
      </c>
      <c r="AA2813" s="474">
        <v>10074</v>
      </c>
      <c r="AB2813" s="474">
        <v>6044.4</v>
      </c>
      <c r="AD2813" s="474">
        <v>8760</v>
      </c>
      <c r="AE2813" s="474">
        <v>5256</v>
      </c>
      <c r="AG2813" s="474">
        <v>7964</v>
      </c>
      <c r="AH2813" s="474">
        <v>4778.3999999999996</v>
      </c>
      <c r="AP2813" s="535"/>
    </row>
    <row r="2814" spans="1:42" ht="24" customHeight="1" outlineLevel="1" x14ac:dyDescent="0.25">
      <c r="A2814" s="493" t="s">
        <v>13557</v>
      </c>
      <c r="B2814" s="471" t="s">
        <v>11106</v>
      </c>
      <c r="C2814" s="469" t="s">
        <v>4645</v>
      </c>
      <c r="E2814" s="472" t="s">
        <v>23978</v>
      </c>
      <c r="F2814" s="469" t="s">
        <v>4456</v>
      </c>
      <c r="G2814" s="468">
        <v>1.05</v>
      </c>
      <c r="H2814" s="468">
        <v>0.3</v>
      </c>
      <c r="I2814" s="468">
        <v>0.3</v>
      </c>
      <c r="L2814" s="468">
        <v>5.583333333333333</v>
      </c>
      <c r="M2814" s="474">
        <f t="shared" si="147"/>
        <v>600.08000000000004</v>
      </c>
      <c r="N2814" s="474">
        <f t="shared" si="148"/>
        <v>360.048</v>
      </c>
      <c r="P2814" s="488">
        <v>0.6</v>
      </c>
      <c r="R2814" s="474">
        <v>484.68</v>
      </c>
      <c r="S2814" s="474">
        <v>290.75</v>
      </c>
      <c r="U2814" s="474">
        <v>484.68</v>
      </c>
      <c r="V2814" s="474">
        <v>290.75</v>
      </c>
      <c r="X2814" s="465">
        <v>461.6</v>
      </c>
      <c r="Y2814" s="465">
        <v>276.89999999999998</v>
      </c>
      <c r="AA2814" s="474">
        <v>401.35</v>
      </c>
      <c r="AB2814" s="474">
        <v>240.81</v>
      </c>
      <c r="AD2814" s="474">
        <v>349</v>
      </c>
      <c r="AE2814" s="474">
        <v>209.4</v>
      </c>
      <c r="AG2814" s="474">
        <v>317</v>
      </c>
      <c r="AH2814" s="474">
        <v>190.2</v>
      </c>
      <c r="AP2814" s="535"/>
    </row>
    <row r="2815" spans="1:42" ht="24" customHeight="1" outlineLevel="1" x14ac:dyDescent="0.25">
      <c r="A2815" s="493" t="s">
        <v>13557</v>
      </c>
      <c r="B2815" s="471" t="s">
        <v>23969</v>
      </c>
      <c r="C2815" s="469" t="s">
        <v>22616</v>
      </c>
      <c r="E2815" s="472" t="s">
        <v>24306</v>
      </c>
      <c r="F2815" s="469" t="s">
        <v>4456</v>
      </c>
      <c r="G2815" s="468">
        <v>1.05</v>
      </c>
      <c r="H2815" s="468">
        <v>0.3</v>
      </c>
      <c r="I2815" s="468">
        <v>0.3</v>
      </c>
      <c r="L2815" s="468">
        <v>5.583333333333333</v>
      </c>
      <c r="M2815" s="474">
        <f t="shared" si="147"/>
        <v>600.08000000000004</v>
      </c>
      <c r="N2815" s="474">
        <f t="shared" si="148"/>
        <v>360.048</v>
      </c>
      <c r="P2815" s="488">
        <v>0.6</v>
      </c>
      <c r="R2815" s="474">
        <v>484.68</v>
      </c>
      <c r="S2815" s="474">
        <v>290.75</v>
      </c>
      <c r="U2815" s="474">
        <v>484.68</v>
      </c>
      <c r="V2815" s="474">
        <v>290.75</v>
      </c>
      <c r="X2815" s="465">
        <v>461.6</v>
      </c>
      <c r="Y2815" s="465">
        <v>276.89999999999998</v>
      </c>
      <c r="AA2815" s="474">
        <v>401.35</v>
      </c>
      <c r="AB2815" s="474">
        <v>240.81</v>
      </c>
      <c r="AD2815" s="474">
        <v>349</v>
      </c>
      <c r="AE2815" s="474">
        <v>209.4</v>
      </c>
      <c r="AG2815" s="474">
        <v>317</v>
      </c>
      <c r="AH2815" s="474">
        <v>190.2</v>
      </c>
      <c r="AP2815" s="535"/>
    </row>
    <row r="2816" spans="1:42" ht="24" customHeight="1" outlineLevel="1" x14ac:dyDescent="0.25">
      <c r="A2816" s="493" t="s">
        <v>23154</v>
      </c>
      <c r="B2816" s="471" t="s">
        <v>23970</v>
      </c>
      <c r="C2816" s="469" t="s">
        <v>23756</v>
      </c>
      <c r="E2816" s="472" t="s">
        <v>23984</v>
      </c>
      <c r="F2816" s="469" t="s">
        <v>4456</v>
      </c>
      <c r="G2816" s="468">
        <v>1.05</v>
      </c>
      <c r="H2816" s="468">
        <v>0.3</v>
      </c>
      <c r="I2816" s="468">
        <v>0.3</v>
      </c>
      <c r="L2816" s="468">
        <v>5.583333333333333</v>
      </c>
      <c r="M2816" s="474">
        <f t="shared" si="147"/>
        <v>600.08000000000004</v>
      </c>
      <c r="N2816" s="474">
        <f t="shared" si="148"/>
        <v>360.048</v>
      </c>
      <c r="P2816" s="488">
        <v>0.6</v>
      </c>
      <c r="R2816" s="474">
        <v>484.68</v>
      </c>
      <c r="S2816" s="474">
        <v>290.75</v>
      </c>
      <c r="U2816" s="474">
        <v>484.68</v>
      </c>
      <c r="V2816" s="474">
        <v>290.75</v>
      </c>
      <c r="X2816" s="465">
        <v>461.6</v>
      </c>
      <c r="Y2816" s="465">
        <v>276.89999999999998</v>
      </c>
      <c r="AA2816" s="474">
        <v>401.35</v>
      </c>
      <c r="AB2816" s="474">
        <v>240.81</v>
      </c>
      <c r="AD2816" s="474">
        <v>349</v>
      </c>
      <c r="AE2816" s="474">
        <v>209.4</v>
      </c>
      <c r="AG2816" s="474">
        <v>317</v>
      </c>
      <c r="AH2816" s="474">
        <v>190.2</v>
      </c>
      <c r="AP2816" s="535"/>
    </row>
    <row r="2817" spans="1:42" ht="24" customHeight="1" outlineLevel="1" x14ac:dyDescent="0.25">
      <c r="A2817" s="493" t="s">
        <v>16810</v>
      </c>
      <c r="B2817" s="471" t="s">
        <v>24598</v>
      </c>
      <c r="C2817" s="469" t="s">
        <v>24599</v>
      </c>
      <c r="E2817" s="472" t="s">
        <v>24600</v>
      </c>
      <c r="F2817" s="469" t="s">
        <v>24601</v>
      </c>
      <c r="G2817" s="468">
        <v>0.6</v>
      </c>
      <c r="H2817" s="468" t="s">
        <v>4616</v>
      </c>
      <c r="I2817" s="468" t="s">
        <v>4616</v>
      </c>
      <c r="M2817" s="474">
        <v>45</v>
      </c>
      <c r="N2817" s="474">
        <f t="shared" si="148"/>
        <v>45</v>
      </c>
      <c r="P2817" s="488">
        <v>1</v>
      </c>
      <c r="R2817" s="474"/>
      <c r="S2817" s="474"/>
      <c r="U2817" s="474"/>
      <c r="V2817" s="474"/>
      <c r="X2817" s="465"/>
      <c r="Y2817" s="465"/>
      <c r="AA2817" s="474"/>
      <c r="AB2817" s="474"/>
      <c r="AD2817" s="474"/>
      <c r="AE2817" s="474"/>
      <c r="AG2817" s="474"/>
      <c r="AH2817" s="474"/>
      <c r="AP2817" s="535"/>
    </row>
    <row r="2818" spans="1:42" ht="24" customHeight="1" outlineLevel="1" x14ac:dyDescent="0.25">
      <c r="A2818" s="493" t="s">
        <v>13557</v>
      </c>
      <c r="B2818" s="471" t="s">
        <v>11107</v>
      </c>
      <c r="C2818" s="469" t="s">
        <v>4645</v>
      </c>
      <c r="E2818" s="472" t="s">
        <v>11567</v>
      </c>
      <c r="F2818" s="469" t="s">
        <v>4456</v>
      </c>
      <c r="G2818" s="468">
        <v>1.05</v>
      </c>
      <c r="H2818" s="468">
        <v>1</v>
      </c>
      <c r="I2818" s="468">
        <v>1.25</v>
      </c>
      <c r="L2818" s="468">
        <v>36.116666666666667</v>
      </c>
      <c r="M2818" s="474">
        <f t="shared" ref="M2818:M2845" si="149">X2818*$O$3</f>
        <v>6904.56</v>
      </c>
      <c r="N2818" s="474">
        <f t="shared" si="148"/>
        <v>4142.7359999999999</v>
      </c>
      <c r="P2818" s="488">
        <v>0.6</v>
      </c>
      <c r="R2818" s="474">
        <v>5576.76</v>
      </c>
      <c r="S2818" s="474">
        <v>3346.04</v>
      </c>
      <c r="U2818" s="474">
        <v>5576.76</v>
      </c>
      <c r="V2818" s="474">
        <v>3346.04</v>
      </c>
      <c r="X2818" s="465">
        <v>5311.2</v>
      </c>
      <c r="Y2818" s="465">
        <v>3186.7</v>
      </c>
      <c r="AA2818" s="474">
        <v>4618.3999999999996</v>
      </c>
      <c r="AB2818" s="474">
        <v>2771.04</v>
      </c>
      <c r="AD2818" s="474">
        <v>4016</v>
      </c>
      <c r="AE2818" s="474">
        <v>2409.6</v>
      </c>
      <c r="AG2818" s="474">
        <v>3651</v>
      </c>
      <c r="AH2818" s="474">
        <v>2190.6</v>
      </c>
      <c r="AP2818" s="535"/>
    </row>
    <row r="2819" spans="1:42" ht="24" customHeight="1" outlineLevel="1" x14ac:dyDescent="0.25">
      <c r="A2819" s="493" t="s">
        <v>13557</v>
      </c>
      <c r="B2819" s="471" t="s">
        <v>23985</v>
      </c>
      <c r="C2819" s="469" t="s">
        <v>22616</v>
      </c>
      <c r="E2819" s="472" t="s">
        <v>24307</v>
      </c>
      <c r="F2819" s="469" t="s">
        <v>4456</v>
      </c>
      <c r="G2819" s="468">
        <v>1.05</v>
      </c>
      <c r="H2819" s="468">
        <v>1</v>
      </c>
      <c r="I2819" s="468">
        <v>1.25</v>
      </c>
      <c r="L2819" s="468">
        <v>36.116666666666667</v>
      </c>
      <c r="M2819" s="474">
        <f t="shared" si="149"/>
        <v>6904.56</v>
      </c>
      <c r="N2819" s="474">
        <f t="shared" si="148"/>
        <v>4142.7359999999999</v>
      </c>
      <c r="P2819" s="488">
        <v>0.6</v>
      </c>
      <c r="R2819" s="474">
        <v>5576.76</v>
      </c>
      <c r="S2819" s="474">
        <v>3346.04</v>
      </c>
      <c r="U2819" s="474">
        <v>5576.76</v>
      </c>
      <c r="V2819" s="474">
        <v>3346.04</v>
      </c>
      <c r="X2819" s="465">
        <v>5311.2</v>
      </c>
      <c r="Y2819" s="465">
        <v>3186.7</v>
      </c>
      <c r="AA2819" s="474">
        <v>4618.3999999999996</v>
      </c>
      <c r="AB2819" s="474">
        <v>2771.04</v>
      </c>
      <c r="AD2819" s="474">
        <v>4016</v>
      </c>
      <c r="AE2819" s="474">
        <v>2409.6</v>
      </c>
      <c r="AG2819" s="474">
        <v>3651</v>
      </c>
      <c r="AH2819" s="474">
        <v>2190.6</v>
      </c>
      <c r="AP2819" s="535"/>
    </row>
    <row r="2820" spans="1:42" ht="24" customHeight="1" outlineLevel="1" x14ac:dyDescent="0.25">
      <c r="A2820" s="493" t="s">
        <v>23154</v>
      </c>
      <c r="B2820" s="471" t="s">
        <v>23986</v>
      </c>
      <c r="C2820" s="469" t="s">
        <v>23756</v>
      </c>
      <c r="E2820" s="472" t="s">
        <v>23988</v>
      </c>
      <c r="F2820" s="469" t="s">
        <v>4456</v>
      </c>
      <c r="G2820" s="468">
        <v>1.05</v>
      </c>
      <c r="H2820" s="468">
        <v>1</v>
      </c>
      <c r="I2820" s="468">
        <v>1.25</v>
      </c>
      <c r="L2820" s="468">
        <v>36.116666666666667</v>
      </c>
      <c r="M2820" s="474">
        <f t="shared" si="149"/>
        <v>6904.56</v>
      </c>
      <c r="N2820" s="474">
        <f t="shared" si="148"/>
        <v>4142.7359999999999</v>
      </c>
      <c r="P2820" s="488">
        <v>0.6</v>
      </c>
      <c r="R2820" s="474">
        <v>5576.76</v>
      </c>
      <c r="S2820" s="474">
        <v>3346.04</v>
      </c>
      <c r="U2820" s="474">
        <v>5576.76</v>
      </c>
      <c r="V2820" s="474">
        <v>3346.04</v>
      </c>
      <c r="X2820" s="465">
        <v>5311.2</v>
      </c>
      <c r="Y2820" s="465">
        <v>3186.7</v>
      </c>
      <c r="AA2820" s="474">
        <v>4618.3999999999996</v>
      </c>
      <c r="AB2820" s="474">
        <v>2771.04</v>
      </c>
      <c r="AD2820" s="474">
        <v>4016</v>
      </c>
      <c r="AE2820" s="474">
        <v>2409.6</v>
      </c>
      <c r="AG2820" s="474">
        <v>3651</v>
      </c>
      <c r="AH2820" s="474">
        <v>2190.6</v>
      </c>
      <c r="AP2820" s="535"/>
    </row>
    <row r="2821" spans="1:42" ht="24" customHeight="1" outlineLevel="1" x14ac:dyDescent="0.25">
      <c r="A2821" s="493" t="s">
        <v>23154</v>
      </c>
      <c r="B2821" s="471" t="s">
        <v>23987</v>
      </c>
      <c r="C2821" s="469" t="s">
        <v>23757</v>
      </c>
      <c r="E2821" s="472" t="s">
        <v>23989</v>
      </c>
      <c r="F2821" s="469" t="s">
        <v>4456</v>
      </c>
      <c r="G2821" s="468">
        <v>1.05</v>
      </c>
      <c r="H2821" s="468">
        <v>1</v>
      </c>
      <c r="I2821" s="468">
        <v>1.25</v>
      </c>
      <c r="L2821" s="468">
        <v>36.116666666666667</v>
      </c>
      <c r="M2821" s="474">
        <f t="shared" si="149"/>
        <v>6904.56</v>
      </c>
      <c r="N2821" s="474">
        <f t="shared" si="148"/>
        <v>4142.7359999999999</v>
      </c>
      <c r="P2821" s="488">
        <v>0.6</v>
      </c>
      <c r="R2821" s="474">
        <v>5576.76</v>
      </c>
      <c r="S2821" s="474">
        <v>3346.04</v>
      </c>
      <c r="U2821" s="474">
        <v>5576.76</v>
      </c>
      <c r="V2821" s="474">
        <v>3346.04</v>
      </c>
      <c r="X2821" s="465">
        <v>5311.2</v>
      </c>
      <c r="Y2821" s="465">
        <v>3186.7</v>
      </c>
      <c r="AA2821" s="474">
        <v>4618.3999999999996</v>
      </c>
      <c r="AB2821" s="474">
        <v>2771.04</v>
      </c>
      <c r="AD2821" s="474">
        <v>4016</v>
      </c>
      <c r="AE2821" s="474">
        <v>2409.6</v>
      </c>
      <c r="AG2821" s="474">
        <v>3651</v>
      </c>
      <c r="AH2821" s="474">
        <v>2190.6</v>
      </c>
      <c r="AP2821" s="535"/>
    </row>
    <row r="2822" spans="1:42" ht="24" customHeight="1" outlineLevel="1" x14ac:dyDescent="0.25">
      <c r="A2822" s="493" t="s">
        <v>13557</v>
      </c>
      <c r="B2822" s="471" t="s">
        <v>11110</v>
      </c>
      <c r="C2822" s="469" t="s">
        <v>11111</v>
      </c>
      <c r="E2822" s="472" t="s">
        <v>11775</v>
      </c>
      <c r="F2822" s="469" t="s">
        <v>4456</v>
      </c>
      <c r="G2822" s="468">
        <v>4</v>
      </c>
      <c r="H2822" s="468">
        <v>2.2999999999999998</v>
      </c>
      <c r="I2822" s="468">
        <v>2.2999999999999998</v>
      </c>
      <c r="J2822" s="468">
        <v>1000</v>
      </c>
      <c r="M2822" s="474">
        <f t="shared" si="149"/>
        <v>76957.009999999995</v>
      </c>
      <c r="N2822" s="474">
        <f t="shared" si="148"/>
        <v>46174.205999999998</v>
      </c>
      <c r="P2822" s="488">
        <v>0.6</v>
      </c>
      <c r="R2822" s="474">
        <v>62157.59</v>
      </c>
      <c r="S2822" s="474">
        <v>37294.53</v>
      </c>
      <c r="U2822" s="474">
        <v>62157.59</v>
      </c>
      <c r="V2822" s="474">
        <v>37294.53</v>
      </c>
      <c r="X2822" s="465">
        <v>59197.7</v>
      </c>
      <c r="Y2822" s="465">
        <v>35518.6</v>
      </c>
      <c r="AA2822" s="474">
        <v>51476.3</v>
      </c>
      <c r="AB2822" s="474">
        <v>30885.78</v>
      </c>
      <c r="AD2822" s="474">
        <v>44762</v>
      </c>
      <c r="AE2822" s="474">
        <v>26857.200000000001</v>
      </c>
      <c r="AG2822" s="474">
        <v>40693</v>
      </c>
      <c r="AH2822" s="474">
        <v>24415.8</v>
      </c>
      <c r="AP2822" s="535"/>
    </row>
    <row r="2823" spans="1:42" ht="24" customHeight="1" outlineLevel="1" x14ac:dyDescent="0.25">
      <c r="A2823" s="493" t="s">
        <v>13557</v>
      </c>
      <c r="B2823" s="471" t="s">
        <v>23990</v>
      </c>
      <c r="C2823" s="469" t="s">
        <v>22616</v>
      </c>
      <c r="E2823" s="472" t="s">
        <v>24308</v>
      </c>
      <c r="F2823" s="469" t="s">
        <v>4456</v>
      </c>
      <c r="G2823" s="468">
        <v>4</v>
      </c>
      <c r="H2823" s="468">
        <v>2.2999999999999998</v>
      </c>
      <c r="I2823" s="468">
        <v>2.2999999999999998</v>
      </c>
      <c r="J2823" s="468">
        <v>1000</v>
      </c>
      <c r="M2823" s="474">
        <f t="shared" si="149"/>
        <v>76957.009999999995</v>
      </c>
      <c r="N2823" s="474">
        <f t="shared" si="148"/>
        <v>46174.205999999998</v>
      </c>
      <c r="P2823" s="488">
        <v>0.6</v>
      </c>
      <c r="R2823" s="474">
        <v>62157.59</v>
      </c>
      <c r="S2823" s="474">
        <v>37294.53</v>
      </c>
      <c r="U2823" s="474">
        <v>62157.59</v>
      </c>
      <c r="V2823" s="474">
        <v>37294.53</v>
      </c>
      <c r="X2823" s="465">
        <v>59197.7</v>
      </c>
      <c r="Y2823" s="465">
        <v>35518.6</v>
      </c>
      <c r="AA2823" s="474">
        <v>51476.3</v>
      </c>
      <c r="AB2823" s="474">
        <v>30885.78</v>
      </c>
      <c r="AD2823" s="474">
        <v>44762</v>
      </c>
      <c r="AE2823" s="474">
        <v>26857.200000000001</v>
      </c>
      <c r="AG2823" s="474">
        <v>40693</v>
      </c>
      <c r="AH2823" s="474">
        <v>24415.8</v>
      </c>
      <c r="AP2823" s="535"/>
    </row>
    <row r="2824" spans="1:42" ht="24" customHeight="1" outlineLevel="1" x14ac:dyDescent="0.25">
      <c r="A2824" s="493" t="s">
        <v>23154</v>
      </c>
      <c r="B2824" s="471" t="s">
        <v>23991</v>
      </c>
      <c r="C2824" s="469" t="s">
        <v>23756</v>
      </c>
      <c r="E2824" s="472" t="s">
        <v>23992</v>
      </c>
      <c r="F2824" s="469" t="s">
        <v>4456</v>
      </c>
      <c r="G2824" s="468">
        <v>4</v>
      </c>
      <c r="H2824" s="468">
        <v>2.2999999999999998</v>
      </c>
      <c r="I2824" s="468">
        <v>2.2999999999999998</v>
      </c>
      <c r="J2824" s="468">
        <v>1000</v>
      </c>
      <c r="M2824" s="474">
        <f t="shared" si="149"/>
        <v>76957.009999999995</v>
      </c>
      <c r="N2824" s="474">
        <f t="shared" si="148"/>
        <v>46174.205999999998</v>
      </c>
      <c r="P2824" s="488">
        <v>0.6</v>
      </c>
      <c r="R2824" s="474">
        <v>62157.59</v>
      </c>
      <c r="S2824" s="474">
        <v>37294.53</v>
      </c>
      <c r="U2824" s="474">
        <v>62157.59</v>
      </c>
      <c r="V2824" s="474">
        <v>37294.53</v>
      </c>
      <c r="X2824" s="465">
        <v>59197.7</v>
      </c>
      <c r="Y2824" s="465">
        <v>35518.6</v>
      </c>
      <c r="AA2824" s="474">
        <v>51476.3</v>
      </c>
      <c r="AB2824" s="474">
        <v>30885.78</v>
      </c>
      <c r="AD2824" s="474">
        <v>44762</v>
      </c>
      <c r="AE2824" s="474">
        <v>26857.200000000001</v>
      </c>
      <c r="AG2824" s="474">
        <v>40693</v>
      </c>
      <c r="AH2824" s="474">
        <v>24415.8</v>
      </c>
      <c r="AP2824" s="535"/>
    </row>
    <row r="2825" spans="1:42" ht="24" customHeight="1" outlineLevel="1" x14ac:dyDescent="0.25">
      <c r="A2825" s="493" t="s">
        <v>13557</v>
      </c>
      <c r="B2825" s="471" t="s">
        <v>11112</v>
      </c>
      <c r="C2825" s="469" t="s">
        <v>4662</v>
      </c>
      <c r="E2825" s="472" t="s">
        <v>24027</v>
      </c>
      <c r="F2825" s="469" t="s">
        <v>4456</v>
      </c>
      <c r="G2825" s="468">
        <v>2.65</v>
      </c>
      <c r="H2825" s="468">
        <v>1</v>
      </c>
      <c r="I2825" s="468">
        <v>1.3</v>
      </c>
      <c r="L2825" s="468">
        <v>48.550000000000004</v>
      </c>
      <c r="M2825" s="474">
        <f t="shared" si="149"/>
        <v>12378.6</v>
      </c>
      <c r="N2825" s="474">
        <f t="shared" ref="N2825:N2856" si="150">M2825*P2825</f>
        <v>7427.16</v>
      </c>
      <c r="P2825" s="488">
        <v>0.6</v>
      </c>
      <c r="R2825" s="474">
        <v>9998.1</v>
      </c>
      <c r="S2825" s="474">
        <v>5998.86</v>
      </c>
      <c r="U2825" s="474">
        <v>9998.1</v>
      </c>
      <c r="V2825" s="474">
        <v>5998.86</v>
      </c>
      <c r="X2825" s="465">
        <v>9522</v>
      </c>
      <c r="Y2825" s="465">
        <v>5713.2</v>
      </c>
      <c r="AA2825" s="474">
        <v>8280</v>
      </c>
      <c r="AB2825" s="474">
        <v>4968</v>
      </c>
      <c r="AD2825" s="474">
        <v>7200</v>
      </c>
      <c r="AE2825" s="474">
        <v>4320</v>
      </c>
      <c r="AG2825" s="474">
        <v>6545</v>
      </c>
      <c r="AH2825" s="474">
        <v>3927</v>
      </c>
      <c r="AP2825" s="535"/>
    </row>
    <row r="2826" spans="1:42" ht="24" customHeight="1" outlineLevel="1" x14ac:dyDescent="0.25">
      <c r="A2826" s="493" t="s">
        <v>13557</v>
      </c>
      <c r="B2826" s="471" t="s">
        <v>23993</v>
      </c>
      <c r="C2826" s="469" t="s">
        <v>22616</v>
      </c>
      <c r="E2826" s="472" t="s">
        <v>24309</v>
      </c>
      <c r="F2826" s="469" t="s">
        <v>4456</v>
      </c>
      <c r="G2826" s="468">
        <v>2.65</v>
      </c>
      <c r="H2826" s="468">
        <v>1</v>
      </c>
      <c r="I2826" s="468">
        <v>1.3</v>
      </c>
      <c r="L2826" s="468">
        <v>48.550000000000004</v>
      </c>
      <c r="M2826" s="474">
        <f t="shared" si="149"/>
        <v>12378.6</v>
      </c>
      <c r="N2826" s="474">
        <f t="shared" si="150"/>
        <v>7427.16</v>
      </c>
      <c r="P2826" s="488">
        <v>0.6</v>
      </c>
      <c r="R2826" s="474">
        <v>9998.1</v>
      </c>
      <c r="S2826" s="474">
        <v>5998.86</v>
      </c>
      <c r="U2826" s="474">
        <v>9998.1</v>
      </c>
      <c r="V2826" s="474">
        <v>5998.86</v>
      </c>
      <c r="X2826" s="465">
        <v>9522</v>
      </c>
      <c r="Y2826" s="465">
        <v>5713.2</v>
      </c>
      <c r="AA2826" s="474">
        <v>8280</v>
      </c>
      <c r="AB2826" s="474">
        <v>4968</v>
      </c>
      <c r="AD2826" s="474">
        <v>7200</v>
      </c>
      <c r="AE2826" s="474">
        <v>4320</v>
      </c>
      <c r="AG2826" s="474">
        <v>6545</v>
      </c>
      <c r="AH2826" s="474">
        <v>3927</v>
      </c>
      <c r="AP2826" s="535"/>
    </row>
    <row r="2827" spans="1:42" ht="24" customHeight="1" outlineLevel="1" x14ac:dyDescent="0.25">
      <c r="A2827" s="493" t="s">
        <v>23154</v>
      </c>
      <c r="B2827" s="471" t="s">
        <v>23994</v>
      </c>
      <c r="C2827" s="469" t="s">
        <v>23756</v>
      </c>
      <c r="E2827" s="472" t="s">
        <v>24013</v>
      </c>
      <c r="F2827" s="469" t="s">
        <v>4456</v>
      </c>
      <c r="G2827" s="468">
        <v>2.65</v>
      </c>
      <c r="H2827" s="468">
        <v>1</v>
      </c>
      <c r="I2827" s="468">
        <v>1.3</v>
      </c>
      <c r="L2827" s="468">
        <v>48.550000000000004</v>
      </c>
      <c r="M2827" s="474">
        <f t="shared" si="149"/>
        <v>12378.6</v>
      </c>
      <c r="N2827" s="474">
        <f t="shared" si="150"/>
        <v>7427.16</v>
      </c>
      <c r="P2827" s="488">
        <v>0.6</v>
      </c>
      <c r="R2827" s="474">
        <v>9998.1</v>
      </c>
      <c r="S2827" s="474">
        <v>5998.86</v>
      </c>
      <c r="U2827" s="474">
        <v>9998.1</v>
      </c>
      <c r="V2827" s="474">
        <v>5998.86</v>
      </c>
      <c r="X2827" s="465">
        <v>9522</v>
      </c>
      <c r="Y2827" s="465">
        <v>5713.2</v>
      </c>
      <c r="AA2827" s="474">
        <v>8280</v>
      </c>
      <c r="AB2827" s="474">
        <v>4968</v>
      </c>
      <c r="AD2827" s="474">
        <v>7200</v>
      </c>
      <c r="AE2827" s="474">
        <v>4320</v>
      </c>
      <c r="AG2827" s="474">
        <v>6545</v>
      </c>
      <c r="AH2827" s="474">
        <v>3927</v>
      </c>
      <c r="AP2827" s="535"/>
    </row>
    <row r="2828" spans="1:42" ht="24" customHeight="1" outlineLevel="1" x14ac:dyDescent="0.25">
      <c r="A2828" s="493" t="s">
        <v>13557</v>
      </c>
      <c r="B2828" s="471" t="s">
        <v>11113</v>
      </c>
      <c r="C2828" s="469" t="s">
        <v>4662</v>
      </c>
      <c r="E2828" s="472" t="s">
        <v>24026</v>
      </c>
      <c r="F2828" s="469" t="s">
        <v>4456</v>
      </c>
      <c r="G2828" s="468">
        <v>1.65</v>
      </c>
      <c r="H2828" s="468">
        <v>0.85</v>
      </c>
      <c r="I2828" s="468">
        <v>1</v>
      </c>
      <c r="L2828" s="468">
        <v>23.733333333333334</v>
      </c>
      <c r="M2828" s="474">
        <f t="shared" si="149"/>
        <v>6050.07</v>
      </c>
      <c r="N2828" s="474">
        <f t="shared" si="150"/>
        <v>3630.0419999999999</v>
      </c>
      <c r="P2828" s="488">
        <v>0.6</v>
      </c>
      <c r="R2828" s="474">
        <v>4886.6000000000004</v>
      </c>
      <c r="S2828" s="474">
        <v>2931.92</v>
      </c>
      <c r="U2828" s="474">
        <v>4886.6000000000004</v>
      </c>
      <c r="V2828" s="474">
        <v>2931.92</v>
      </c>
      <c r="X2828" s="465">
        <v>4653.8999999999996</v>
      </c>
      <c r="Y2828" s="465">
        <v>2792.3</v>
      </c>
      <c r="AA2828" s="474">
        <v>4046.85</v>
      </c>
      <c r="AB2828" s="474">
        <v>2428.11</v>
      </c>
      <c r="AD2828" s="474">
        <v>3519</v>
      </c>
      <c r="AE2828" s="474">
        <v>2111.4</v>
      </c>
      <c r="AG2828" s="474">
        <v>3199</v>
      </c>
      <c r="AH2828" s="474">
        <v>1919.3999999999999</v>
      </c>
      <c r="AP2828" s="535"/>
    </row>
    <row r="2829" spans="1:42" ht="24" customHeight="1" outlineLevel="1" x14ac:dyDescent="0.25">
      <c r="A2829" s="493" t="s">
        <v>13557</v>
      </c>
      <c r="B2829" s="471" t="s">
        <v>23995</v>
      </c>
      <c r="C2829" s="469" t="s">
        <v>22616</v>
      </c>
      <c r="E2829" s="472" t="s">
        <v>24310</v>
      </c>
      <c r="F2829" s="469" t="s">
        <v>4456</v>
      </c>
      <c r="G2829" s="468">
        <v>1.65</v>
      </c>
      <c r="H2829" s="468">
        <v>0.85</v>
      </c>
      <c r="I2829" s="468">
        <v>1</v>
      </c>
      <c r="L2829" s="468">
        <v>23.733333333333334</v>
      </c>
      <c r="M2829" s="474">
        <f t="shared" si="149"/>
        <v>6050.07</v>
      </c>
      <c r="N2829" s="474">
        <f t="shared" si="150"/>
        <v>3630.0419999999999</v>
      </c>
      <c r="P2829" s="488">
        <v>0.6</v>
      </c>
      <c r="R2829" s="474">
        <v>4886.6000000000004</v>
      </c>
      <c r="S2829" s="474">
        <v>2931.92</v>
      </c>
      <c r="U2829" s="474">
        <v>4886.6000000000004</v>
      </c>
      <c r="V2829" s="474">
        <v>2931.92</v>
      </c>
      <c r="X2829" s="465">
        <v>4653.8999999999996</v>
      </c>
      <c r="Y2829" s="465">
        <v>2792.3</v>
      </c>
      <c r="AA2829" s="474">
        <v>4046.85</v>
      </c>
      <c r="AB2829" s="474">
        <v>2428.11</v>
      </c>
      <c r="AD2829" s="474">
        <v>3519</v>
      </c>
      <c r="AE2829" s="474">
        <v>2111.4</v>
      </c>
      <c r="AG2829" s="474">
        <v>3199</v>
      </c>
      <c r="AH2829" s="474">
        <v>1919.3999999999999</v>
      </c>
      <c r="AP2829" s="535"/>
    </row>
    <row r="2830" spans="1:42" ht="24" customHeight="1" outlineLevel="1" x14ac:dyDescent="0.25">
      <c r="A2830" s="493" t="s">
        <v>23154</v>
      </c>
      <c r="B2830" s="471" t="s">
        <v>23996</v>
      </c>
      <c r="C2830" s="469" t="s">
        <v>23756</v>
      </c>
      <c r="E2830" s="472" t="s">
        <v>24014</v>
      </c>
      <c r="F2830" s="469" t="s">
        <v>4456</v>
      </c>
      <c r="G2830" s="468">
        <v>1.65</v>
      </c>
      <c r="H2830" s="468">
        <v>0.85</v>
      </c>
      <c r="I2830" s="468">
        <v>1</v>
      </c>
      <c r="L2830" s="468">
        <v>23.733333333333334</v>
      </c>
      <c r="M2830" s="474">
        <f t="shared" si="149"/>
        <v>6050.07</v>
      </c>
      <c r="N2830" s="474">
        <f t="shared" si="150"/>
        <v>3630.0419999999999</v>
      </c>
      <c r="P2830" s="488">
        <v>0.6</v>
      </c>
      <c r="R2830" s="474">
        <v>4886.6000000000004</v>
      </c>
      <c r="S2830" s="474">
        <v>2931.92</v>
      </c>
      <c r="U2830" s="474">
        <v>4886.6000000000004</v>
      </c>
      <c r="V2830" s="474">
        <v>2931.92</v>
      </c>
      <c r="X2830" s="465">
        <v>4653.8999999999996</v>
      </c>
      <c r="Y2830" s="465">
        <v>2792.3</v>
      </c>
      <c r="AA2830" s="474">
        <v>4046.85</v>
      </c>
      <c r="AB2830" s="474">
        <v>2428.11</v>
      </c>
      <c r="AD2830" s="474">
        <v>3519</v>
      </c>
      <c r="AE2830" s="474">
        <v>2111.4</v>
      </c>
      <c r="AG2830" s="474">
        <v>3199</v>
      </c>
      <c r="AH2830" s="474">
        <v>1919.3999999999999</v>
      </c>
      <c r="AP2830" s="535"/>
    </row>
    <row r="2831" spans="1:42" ht="24" customHeight="1" outlineLevel="1" x14ac:dyDescent="0.25">
      <c r="A2831" s="493" t="s">
        <v>13557</v>
      </c>
      <c r="B2831" s="471" t="s">
        <v>11114</v>
      </c>
      <c r="C2831" s="469" t="s">
        <v>4662</v>
      </c>
      <c r="E2831" s="472" t="s">
        <v>24025</v>
      </c>
      <c r="F2831" s="469" t="s">
        <v>4456</v>
      </c>
      <c r="G2831" s="468">
        <v>1.8</v>
      </c>
      <c r="H2831" s="468">
        <v>0.85</v>
      </c>
      <c r="I2831" s="468">
        <v>0.7</v>
      </c>
      <c r="L2831" s="468">
        <v>26.233333333333334</v>
      </c>
      <c r="M2831" s="474">
        <f t="shared" si="149"/>
        <v>6687.85</v>
      </c>
      <c r="N2831" s="474">
        <f t="shared" si="150"/>
        <v>4012.71</v>
      </c>
      <c r="P2831" s="488">
        <v>0.6</v>
      </c>
      <c r="R2831" s="474">
        <v>5401.73</v>
      </c>
      <c r="S2831" s="474">
        <v>3241.04</v>
      </c>
      <c r="U2831" s="474">
        <v>5401.73</v>
      </c>
      <c r="V2831" s="474">
        <v>3241.04</v>
      </c>
      <c r="X2831" s="465">
        <v>5144.5</v>
      </c>
      <c r="Y2831" s="465">
        <v>3086.7</v>
      </c>
      <c r="AA2831" s="474">
        <v>4473.5</v>
      </c>
      <c r="AB2831" s="474">
        <v>2684.1</v>
      </c>
      <c r="AD2831" s="474">
        <v>3890</v>
      </c>
      <c r="AE2831" s="474">
        <v>2334</v>
      </c>
      <c r="AG2831" s="474">
        <v>3536</v>
      </c>
      <c r="AH2831" s="474">
        <v>2121.6</v>
      </c>
      <c r="AP2831" s="535"/>
    </row>
    <row r="2832" spans="1:42" ht="24" customHeight="1" outlineLevel="1" x14ac:dyDescent="0.25">
      <c r="A2832" s="493" t="s">
        <v>13557</v>
      </c>
      <c r="B2832" s="471" t="s">
        <v>23997</v>
      </c>
      <c r="C2832" s="469" t="s">
        <v>22616</v>
      </c>
      <c r="E2832" s="472" t="s">
        <v>24311</v>
      </c>
      <c r="F2832" s="469" t="s">
        <v>4456</v>
      </c>
      <c r="G2832" s="468">
        <v>1.8</v>
      </c>
      <c r="H2832" s="468">
        <v>0.85</v>
      </c>
      <c r="I2832" s="468">
        <v>0.7</v>
      </c>
      <c r="L2832" s="468">
        <v>26.233333333333334</v>
      </c>
      <c r="M2832" s="474">
        <f t="shared" si="149"/>
        <v>6687.85</v>
      </c>
      <c r="N2832" s="474">
        <f t="shared" si="150"/>
        <v>4012.71</v>
      </c>
      <c r="P2832" s="488">
        <v>0.6</v>
      </c>
      <c r="R2832" s="474">
        <v>5401.73</v>
      </c>
      <c r="S2832" s="474">
        <v>3241.04</v>
      </c>
      <c r="U2832" s="474">
        <v>5401.73</v>
      </c>
      <c r="V2832" s="474">
        <v>3241.04</v>
      </c>
      <c r="X2832" s="465">
        <v>5144.5</v>
      </c>
      <c r="Y2832" s="465">
        <v>3086.7</v>
      </c>
      <c r="AA2832" s="474">
        <v>4473.5</v>
      </c>
      <c r="AB2832" s="474">
        <v>2684.1</v>
      </c>
      <c r="AD2832" s="474">
        <v>3890</v>
      </c>
      <c r="AE2832" s="474">
        <v>2334</v>
      </c>
      <c r="AG2832" s="474">
        <v>3536</v>
      </c>
      <c r="AH2832" s="474">
        <v>2121.6</v>
      </c>
      <c r="AP2832" s="535"/>
    </row>
    <row r="2833" spans="1:42" ht="24" customHeight="1" outlineLevel="1" x14ac:dyDescent="0.25">
      <c r="A2833" s="493" t="s">
        <v>23154</v>
      </c>
      <c r="B2833" s="471" t="s">
        <v>23998</v>
      </c>
      <c r="C2833" s="469" t="s">
        <v>23756</v>
      </c>
      <c r="E2833" s="472" t="s">
        <v>24015</v>
      </c>
      <c r="F2833" s="469" t="s">
        <v>4456</v>
      </c>
      <c r="G2833" s="468">
        <v>1.8</v>
      </c>
      <c r="H2833" s="468">
        <v>0.85</v>
      </c>
      <c r="I2833" s="468">
        <v>0.7</v>
      </c>
      <c r="L2833" s="468">
        <v>26.233333333333334</v>
      </c>
      <c r="M2833" s="474">
        <f t="shared" si="149"/>
        <v>6687.85</v>
      </c>
      <c r="N2833" s="474">
        <f t="shared" si="150"/>
        <v>4012.71</v>
      </c>
      <c r="P2833" s="488">
        <v>0.6</v>
      </c>
      <c r="R2833" s="474">
        <v>5401.73</v>
      </c>
      <c r="S2833" s="474">
        <v>3241.04</v>
      </c>
      <c r="U2833" s="474">
        <v>5401.73</v>
      </c>
      <c r="V2833" s="474">
        <v>3241.04</v>
      </c>
      <c r="X2833" s="465">
        <v>5144.5</v>
      </c>
      <c r="Y2833" s="465">
        <v>3086.7</v>
      </c>
      <c r="AA2833" s="474">
        <v>4473.5</v>
      </c>
      <c r="AB2833" s="474">
        <v>2684.1</v>
      </c>
      <c r="AD2833" s="474">
        <v>3890</v>
      </c>
      <c r="AE2833" s="474">
        <v>2334</v>
      </c>
      <c r="AG2833" s="474">
        <v>3536</v>
      </c>
      <c r="AH2833" s="474">
        <v>2121.6</v>
      </c>
      <c r="AP2833" s="535"/>
    </row>
    <row r="2834" spans="1:42" ht="24" customHeight="1" outlineLevel="1" x14ac:dyDescent="0.25">
      <c r="A2834" s="493" t="s">
        <v>13557</v>
      </c>
      <c r="B2834" s="471" t="s">
        <v>11115</v>
      </c>
      <c r="C2834" s="469" t="s">
        <v>4662</v>
      </c>
      <c r="E2834" s="472" t="s">
        <v>24024</v>
      </c>
      <c r="F2834" s="469" t="s">
        <v>4456</v>
      </c>
      <c r="G2834" s="468">
        <v>1.32</v>
      </c>
      <c r="H2834" s="468">
        <v>2.2999999999999998</v>
      </c>
      <c r="I2834" s="468">
        <v>2.2999999999999998</v>
      </c>
      <c r="L2834" s="468">
        <v>131.65</v>
      </c>
      <c r="M2834" s="474">
        <f t="shared" si="149"/>
        <v>48420.97</v>
      </c>
      <c r="N2834" s="474">
        <f t="shared" si="150"/>
        <v>26631.533500000001</v>
      </c>
      <c r="P2834" s="488">
        <v>0.55000000000000004</v>
      </c>
      <c r="R2834" s="474">
        <v>39109.25</v>
      </c>
      <c r="S2834" s="474">
        <v>23465.51</v>
      </c>
      <c r="U2834" s="474">
        <v>39109.25</v>
      </c>
      <c r="V2834" s="474">
        <v>23465.51</v>
      </c>
      <c r="X2834" s="465">
        <v>37246.9</v>
      </c>
      <c r="Y2834" s="465">
        <v>22348.1</v>
      </c>
      <c r="AA2834" s="474">
        <v>32388.6</v>
      </c>
      <c r="AB2834" s="474">
        <v>19433.16</v>
      </c>
      <c r="AD2834" s="474">
        <v>28164</v>
      </c>
      <c r="AE2834" s="474">
        <v>16898.399999999998</v>
      </c>
      <c r="AG2834" s="474">
        <v>25604</v>
      </c>
      <c r="AH2834" s="474">
        <v>15362.4</v>
      </c>
      <c r="AP2834" s="535"/>
    </row>
    <row r="2835" spans="1:42" ht="24" customHeight="1" outlineLevel="1" x14ac:dyDescent="0.25">
      <c r="A2835" s="493" t="s">
        <v>13557</v>
      </c>
      <c r="B2835" s="471" t="s">
        <v>23999</v>
      </c>
      <c r="C2835" s="469" t="s">
        <v>22616</v>
      </c>
      <c r="E2835" s="472" t="s">
        <v>24312</v>
      </c>
      <c r="F2835" s="469" t="s">
        <v>4456</v>
      </c>
      <c r="G2835" s="468">
        <v>1.32</v>
      </c>
      <c r="H2835" s="468">
        <v>2.2999999999999998</v>
      </c>
      <c r="I2835" s="468">
        <v>2.2999999999999998</v>
      </c>
      <c r="L2835" s="468">
        <v>131.65</v>
      </c>
      <c r="M2835" s="474">
        <f t="shared" si="149"/>
        <v>48420.97</v>
      </c>
      <c r="N2835" s="474">
        <f t="shared" si="150"/>
        <v>26631.533500000001</v>
      </c>
      <c r="P2835" s="488">
        <v>0.55000000000000004</v>
      </c>
      <c r="R2835" s="474">
        <v>39109.25</v>
      </c>
      <c r="S2835" s="474">
        <v>23465.51</v>
      </c>
      <c r="U2835" s="474">
        <v>39109.25</v>
      </c>
      <c r="V2835" s="474">
        <v>23465.51</v>
      </c>
      <c r="X2835" s="465">
        <v>37246.9</v>
      </c>
      <c r="Y2835" s="465">
        <v>22348.1</v>
      </c>
      <c r="AA2835" s="474">
        <v>32388.6</v>
      </c>
      <c r="AB2835" s="474">
        <v>19433.16</v>
      </c>
      <c r="AD2835" s="474">
        <v>28164</v>
      </c>
      <c r="AE2835" s="474">
        <v>16898.399999999998</v>
      </c>
      <c r="AG2835" s="474">
        <v>25604</v>
      </c>
      <c r="AH2835" s="474">
        <v>15362.4</v>
      </c>
      <c r="AP2835" s="535"/>
    </row>
    <row r="2836" spans="1:42" ht="24" customHeight="1" outlineLevel="1" x14ac:dyDescent="0.25">
      <c r="A2836" s="493" t="s">
        <v>23154</v>
      </c>
      <c r="B2836" s="471" t="s">
        <v>24000</v>
      </c>
      <c r="C2836" s="469" t="s">
        <v>23756</v>
      </c>
      <c r="E2836" s="472" t="s">
        <v>24016</v>
      </c>
      <c r="F2836" s="469" t="s">
        <v>4456</v>
      </c>
      <c r="G2836" s="468">
        <v>1.32</v>
      </c>
      <c r="H2836" s="468">
        <v>2.2999999999999998</v>
      </c>
      <c r="I2836" s="468">
        <v>2.2999999999999998</v>
      </c>
      <c r="L2836" s="468">
        <v>131.65</v>
      </c>
      <c r="M2836" s="474">
        <f t="shared" si="149"/>
        <v>48420.97</v>
      </c>
      <c r="N2836" s="474">
        <f t="shared" si="150"/>
        <v>26631.533500000001</v>
      </c>
      <c r="P2836" s="488">
        <v>0.55000000000000004</v>
      </c>
      <c r="R2836" s="474">
        <v>39109.25</v>
      </c>
      <c r="S2836" s="474">
        <v>23465.51</v>
      </c>
      <c r="U2836" s="474">
        <v>39109.25</v>
      </c>
      <c r="V2836" s="474">
        <v>23465.51</v>
      </c>
      <c r="X2836" s="465">
        <v>37246.9</v>
      </c>
      <c r="Y2836" s="465">
        <v>22348.1</v>
      </c>
      <c r="AA2836" s="474">
        <v>32388.6</v>
      </c>
      <c r="AB2836" s="474">
        <v>19433.16</v>
      </c>
      <c r="AD2836" s="474">
        <v>28164</v>
      </c>
      <c r="AE2836" s="474">
        <v>16898.399999999998</v>
      </c>
      <c r="AG2836" s="474">
        <v>25604</v>
      </c>
      <c r="AH2836" s="474">
        <v>15362.4</v>
      </c>
      <c r="AP2836" s="535"/>
    </row>
    <row r="2837" spans="1:42" ht="24" customHeight="1" outlineLevel="1" x14ac:dyDescent="0.25">
      <c r="A2837" s="493" t="s">
        <v>23154</v>
      </c>
      <c r="B2837" s="471" t="s">
        <v>24001</v>
      </c>
      <c r="C2837" s="469" t="s">
        <v>23757</v>
      </c>
      <c r="E2837" s="472" t="s">
        <v>24028</v>
      </c>
      <c r="F2837" s="469" t="s">
        <v>4456</v>
      </c>
      <c r="G2837" s="468">
        <v>1.32</v>
      </c>
      <c r="H2837" s="468">
        <v>2.2999999999999998</v>
      </c>
      <c r="I2837" s="468">
        <v>2.2999999999999998</v>
      </c>
      <c r="L2837" s="468">
        <v>131.65</v>
      </c>
      <c r="M2837" s="474">
        <f t="shared" si="149"/>
        <v>48420.97</v>
      </c>
      <c r="N2837" s="474">
        <f t="shared" si="150"/>
        <v>26631.533500000001</v>
      </c>
      <c r="P2837" s="488">
        <v>0.55000000000000004</v>
      </c>
      <c r="R2837" s="474">
        <v>39109.25</v>
      </c>
      <c r="S2837" s="474">
        <v>23465.51</v>
      </c>
      <c r="U2837" s="474">
        <v>39109.25</v>
      </c>
      <c r="V2837" s="474">
        <v>23465.51</v>
      </c>
      <c r="X2837" s="465">
        <v>37246.9</v>
      </c>
      <c r="Y2837" s="465">
        <v>22348.1</v>
      </c>
      <c r="AA2837" s="474">
        <v>32388.6</v>
      </c>
      <c r="AB2837" s="474">
        <v>19433.16</v>
      </c>
      <c r="AD2837" s="474">
        <v>28164</v>
      </c>
      <c r="AE2837" s="474">
        <v>16898.399999999998</v>
      </c>
      <c r="AG2837" s="474">
        <v>25604</v>
      </c>
      <c r="AH2837" s="474">
        <v>15362.4</v>
      </c>
      <c r="AP2837" s="535"/>
    </row>
    <row r="2838" spans="1:42" ht="24" customHeight="1" outlineLevel="1" x14ac:dyDescent="0.25">
      <c r="A2838" s="493" t="s">
        <v>13557</v>
      </c>
      <c r="B2838" s="471" t="s">
        <v>11116</v>
      </c>
      <c r="C2838" s="469" t="s">
        <v>4662</v>
      </c>
      <c r="E2838" s="472" t="s">
        <v>24023</v>
      </c>
      <c r="F2838" s="469" t="s">
        <v>4456</v>
      </c>
      <c r="G2838" s="468">
        <v>1.1000000000000001</v>
      </c>
      <c r="H2838" s="468">
        <v>0.5</v>
      </c>
      <c r="I2838" s="468">
        <v>0.4</v>
      </c>
      <c r="L2838" s="468">
        <v>9.2333333333333325</v>
      </c>
      <c r="M2838" s="474">
        <f t="shared" si="149"/>
        <v>2351.96</v>
      </c>
      <c r="N2838" s="474">
        <f t="shared" si="150"/>
        <v>1411.1759999999999</v>
      </c>
      <c r="P2838" s="488">
        <v>0.6</v>
      </c>
      <c r="R2838" s="474">
        <v>1899.66</v>
      </c>
      <c r="S2838" s="474">
        <v>1139.78</v>
      </c>
      <c r="U2838" s="474">
        <v>1899.66</v>
      </c>
      <c r="V2838" s="474">
        <v>1139.78</v>
      </c>
      <c r="X2838" s="465">
        <v>1809.2</v>
      </c>
      <c r="Y2838" s="465">
        <v>1085.5</v>
      </c>
      <c r="AA2838" s="474">
        <v>1573.2</v>
      </c>
      <c r="AB2838" s="474">
        <v>943.92</v>
      </c>
      <c r="AD2838" s="474">
        <v>1368</v>
      </c>
      <c r="AE2838" s="474">
        <v>820.8</v>
      </c>
      <c r="AG2838" s="474">
        <v>1244</v>
      </c>
      <c r="AH2838" s="474">
        <v>746.4</v>
      </c>
      <c r="AP2838" s="535"/>
    </row>
    <row r="2839" spans="1:42" ht="24" customHeight="1" outlineLevel="1" x14ac:dyDescent="0.25">
      <c r="A2839" s="493" t="s">
        <v>13557</v>
      </c>
      <c r="B2839" s="471" t="s">
        <v>24002</v>
      </c>
      <c r="C2839" s="469" t="s">
        <v>22616</v>
      </c>
      <c r="E2839" s="472" t="s">
        <v>24313</v>
      </c>
      <c r="F2839" s="469" t="s">
        <v>4456</v>
      </c>
      <c r="G2839" s="468">
        <v>1.1000000000000001</v>
      </c>
      <c r="H2839" s="468">
        <v>0.5</v>
      </c>
      <c r="I2839" s="468">
        <v>0.4</v>
      </c>
      <c r="L2839" s="468">
        <v>9.2333333333333325</v>
      </c>
      <c r="M2839" s="474">
        <f t="shared" si="149"/>
        <v>2351.96</v>
      </c>
      <c r="N2839" s="474">
        <f t="shared" si="150"/>
        <v>1411.1759999999999</v>
      </c>
      <c r="P2839" s="488">
        <v>0.6</v>
      </c>
      <c r="R2839" s="474">
        <v>1899.66</v>
      </c>
      <c r="S2839" s="474">
        <v>1139.78</v>
      </c>
      <c r="U2839" s="474">
        <v>1899.66</v>
      </c>
      <c r="V2839" s="474">
        <v>1139.78</v>
      </c>
      <c r="X2839" s="465">
        <v>1809.2</v>
      </c>
      <c r="Y2839" s="465">
        <v>1085.5</v>
      </c>
      <c r="AA2839" s="474">
        <v>1573.2</v>
      </c>
      <c r="AB2839" s="474">
        <v>943.92</v>
      </c>
      <c r="AD2839" s="474">
        <v>1368</v>
      </c>
      <c r="AE2839" s="474">
        <v>820.8</v>
      </c>
      <c r="AG2839" s="474">
        <v>1244</v>
      </c>
      <c r="AH2839" s="474">
        <v>746.4</v>
      </c>
      <c r="AP2839" s="535"/>
    </row>
    <row r="2840" spans="1:42" ht="24" customHeight="1" outlineLevel="1" x14ac:dyDescent="0.25">
      <c r="A2840" s="493" t="s">
        <v>23154</v>
      </c>
      <c r="B2840" s="471" t="s">
        <v>24003</v>
      </c>
      <c r="C2840" s="469" t="s">
        <v>23756</v>
      </c>
      <c r="E2840" s="472" t="s">
        <v>24017</v>
      </c>
      <c r="F2840" s="469" t="s">
        <v>4456</v>
      </c>
      <c r="G2840" s="468">
        <v>1.1000000000000001</v>
      </c>
      <c r="H2840" s="468">
        <v>0.5</v>
      </c>
      <c r="I2840" s="468">
        <v>0.4</v>
      </c>
      <c r="L2840" s="468">
        <v>9.2333333333333325</v>
      </c>
      <c r="M2840" s="474">
        <f t="shared" si="149"/>
        <v>2351.96</v>
      </c>
      <c r="N2840" s="474">
        <f t="shared" si="150"/>
        <v>1411.1759999999999</v>
      </c>
      <c r="P2840" s="488">
        <v>0.6</v>
      </c>
      <c r="R2840" s="474">
        <v>1899.66</v>
      </c>
      <c r="S2840" s="474">
        <v>1139.78</v>
      </c>
      <c r="U2840" s="474">
        <v>1899.66</v>
      </c>
      <c r="V2840" s="474">
        <v>1139.78</v>
      </c>
      <c r="X2840" s="465">
        <v>1809.2</v>
      </c>
      <c r="Y2840" s="465">
        <v>1085.5</v>
      </c>
      <c r="AA2840" s="474">
        <v>1573.2</v>
      </c>
      <c r="AB2840" s="474">
        <v>943.92</v>
      </c>
      <c r="AD2840" s="474">
        <v>1368</v>
      </c>
      <c r="AE2840" s="474">
        <v>820.8</v>
      </c>
      <c r="AG2840" s="474">
        <v>1244</v>
      </c>
      <c r="AH2840" s="474">
        <v>746.4</v>
      </c>
      <c r="AP2840" s="535"/>
    </row>
    <row r="2841" spans="1:42" ht="24" customHeight="1" outlineLevel="1" x14ac:dyDescent="0.25">
      <c r="A2841" s="493" t="s">
        <v>23154</v>
      </c>
      <c r="B2841" s="471" t="s">
        <v>24004</v>
      </c>
      <c r="C2841" s="469" t="s">
        <v>23757</v>
      </c>
      <c r="E2841" s="472" t="s">
        <v>24029</v>
      </c>
      <c r="F2841" s="469" t="s">
        <v>4456</v>
      </c>
      <c r="G2841" s="468">
        <v>1.1000000000000001</v>
      </c>
      <c r="H2841" s="468">
        <v>0.5</v>
      </c>
      <c r="I2841" s="468">
        <v>0.4</v>
      </c>
      <c r="L2841" s="468">
        <v>9.2333333333333325</v>
      </c>
      <c r="M2841" s="474">
        <f t="shared" si="149"/>
        <v>2351.96</v>
      </c>
      <c r="N2841" s="474">
        <f t="shared" si="150"/>
        <v>1411.1759999999999</v>
      </c>
      <c r="P2841" s="488">
        <v>0.6</v>
      </c>
      <c r="R2841" s="474">
        <v>1899.66</v>
      </c>
      <c r="S2841" s="474">
        <v>1139.78</v>
      </c>
      <c r="U2841" s="474">
        <v>1899.66</v>
      </c>
      <c r="V2841" s="474">
        <v>1139.78</v>
      </c>
      <c r="X2841" s="465">
        <v>1809.2</v>
      </c>
      <c r="Y2841" s="465">
        <v>1085.5</v>
      </c>
      <c r="AA2841" s="474">
        <v>1573.2</v>
      </c>
      <c r="AB2841" s="474">
        <v>943.92</v>
      </c>
      <c r="AD2841" s="474">
        <v>1368</v>
      </c>
      <c r="AE2841" s="474">
        <v>820.8</v>
      </c>
      <c r="AG2841" s="474">
        <v>1244</v>
      </c>
      <c r="AH2841" s="474">
        <v>746.4</v>
      </c>
      <c r="AP2841" s="535"/>
    </row>
    <row r="2842" spans="1:42" ht="24" customHeight="1" outlineLevel="1" x14ac:dyDescent="0.25">
      <c r="A2842" s="493" t="s">
        <v>15224</v>
      </c>
      <c r="B2842" s="471" t="s">
        <v>11117</v>
      </c>
      <c r="C2842" s="469" t="s">
        <v>4662</v>
      </c>
      <c r="E2842" s="472" t="s">
        <v>24022</v>
      </c>
      <c r="F2842" s="469" t="s">
        <v>4456</v>
      </c>
      <c r="G2842" s="468">
        <v>1.2</v>
      </c>
      <c r="H2842" s="468">
        <v>0.75</v>
      </c>
      <c r="I2842" s="468">
        <v>0.75</v>
      </c>
      <c r="L2842" s="468">
        <v>17.266666666666666</v>
      </c>
      <c r="M2842" s="474">
        <f t="shared" si="149"/>
        <v>4476.9400000000005</v>
      </c>
      <c r="N2842" s="474">
        <f t="shared" si="150"/>
        <v>2686.1640000000002</v>
      </c>
      <c r="P2842" s="488">
        <v>0.6</v>
      </c>
      <c r="R2842" s="474">
        <v>3615.99</v>
      </c>
      <c r="S2842" s="474">
        <v>2169.62</v>
      </c>
      <c r="U2842" s="474">
        <v>3615.99</v>
      </c>
      <c r="V2842" s="474">
        <v>2169.62</v>
      </c>
      <c r="X2842" s="465">
        <v>3443.8</v>
      </c>
      <c r="Y2842" s="465">
        <v>2066.3000000000002</v>
      </c>
      <c r="AA2842" s="474">
        <v>2994.6</v>
      </c>
      <c r="AB2842" s="474">
        <v>1796.76</v>
      </c>
      <c r="AD2842" s="474">
        <v>2604</v>
      </c>
      <c r="AE2842" s="474">
        <v>1562.3999999999999</v>
      </c>
      <c r="AG2842" s="474">
        <v>2367</v>
      </c>
      <c r="AH2842" s="474">
        <v>1420.2</v>
      </c>
      <c r="AP2842" s="535"/>
    </row>
    <row r="2843" spans="1:42" ht="24" customHeight="1" outlineLevel="1" x14ac:dyDescent="0.25">
      <c r="A2843" s="493" t="s">
        <v>15224</v>
      </c>
      <c r="B2843" s="471" t="s">
        <v>24005</v>
      </c>
      <c r="C2843" s="469" t="s">
        <v>22616</v>
      </c>
      <c r="E2843" s="472" t="s">
        <v>24314</v>
      </c>
      <c r="F2843" s="469" t="s">
        <v>4456</v>
      </c>
      <c r="G2843" s="468">
        <v>1.2</v>
      </c>
      <c r="H2843" s="468">
        <v>0.75</v>
      </c>
      <c r="I2843" s="468">
        <v>0.75</v>
      </c>
      <c r="L2843" s="468">
        <v>17.266666666666666</v>
      </c>
      <c r="M2843" s="474">
        <f t="shared" si="149"/>
        <v>4476.9400000000005</v>
      </c>
      <c r="N2843" s="474">
        <f t="shared" si="150"/>
        <v>2686.1640000000002</v>
      </c>
      <c r="P2843" s="488">
        <v>0.6</v>
      </c>
      <c r="R2843" s="474">
        <v>3615.99</v>
      </c>
      <c r="S2843" s="474">
        <v>2169.62</v>
      </c>
      <c r="U2843" s="474">
        <v>3615.99</v>
      </c>
      <c r="V2843" s="474">
        <v>2169.62</v>
      </c>
      <c r="X2843" s="465">
        <v>3443.8</v>
      </c>
      <c r="Y2843" s="465">
        <v>2066.3000000000002</v>
      </c>
      <c r="AA2843" s="474">
        <v>2994.6</v>
      </c>
      <c r="AB2843" s="474">
        <v>1796.76</v>
      </c>
      <c r="AD2843" s="474">
        <v>2604</v>
      </c>
      <c r="AE2843" s="474">
        <v>1562.3999999999999</v>
      </c>
      <c r="AG2843" s="474">
        <v>2367</v>
      </c>
      <c r="AH2843" s="474">
        <v>1420.2</v>
      </c>
      <c r="AP2843" s="535"/>
    </row>
    <row r="2844" spans="1:42" ht="24" customHeight="1" outlineLevel="1" x14ac:dyDescent="0.25">
      <c r="A2844" s="493" t="s">
        <v>23154</v>
      </c>
      <c r="B2844" s="471" t="s">
        <v>24006</v>
      </c>
      <c r="C2844" s="469" t="s">
        <v>23756</v>
      </c>
      <c r="E2844" s="472" t="s">
        <v>24018</v>
      </c>
      <c r="F2844" s="469" t="s">
        <v>4456</v>
      </c>
      <c r="G2844" s="468">
        <v>1.2</v>
      </c>
      <c r="H2844" s="468">
        <v>0.75</v>
      </c>
      <c r="I2844" s="468">
        <v>0.75</v>
      </c>
      <c r="L2844" s="468">
        <v>17.266666666666666</v>
      </c>
      <c r="M2844" s="474">
        <f t="shared" si="149"/>
        <v>4476.9400000000005</v>
      </c>
      <c r="N2844" s="474">
        <f t="shared" si="150"/>
        <v>2686.1640000000002</v>
      </c>
      <c r="P2844" s="488">
        <v>0.6</v>
      </c>
      <c r="R2844" s="474">
        <v>3615.99</v>
      </c>
      <c r="S2844" s="474">
        <v>2169.62</v>
      </c>
      <c r="U2844" s="474">
        <v>3615.99</v>
      </c>
      <c r="V2844" s="474">
        <v>2169.62</v>
      </c>
      <c r="X2844" s="465">
        <v>3443.8</v>
      </c>
      <c r="Y2844" s="465">
        <v>2066.3000000000002</v>
      </c>
      <c r="AA2844" s="474">
        <v>2994.6</v>
      </c>
      <c r="AB2844" s="474">
        <v>1796.76</v>
      </c>
      <c r="AD2844" s="474">
        <v>2604</v>
      </c>
      <c r="AE2844" s="474">
        <v>1562.3999999999999</v>
      </c>
      <c r="AG2844" s="474">
        <v>2367</v>
      </c>
      <c r="AH2844" s="474">
        <v>1420.2</v>
      </c>
      <c r="AP2844" s="535"/>
    </row>
    <row r="2845" spans="1:42" ht="24" customHeight="1" outlineLevel="1" x14ac:dyDescent="0.25">
      <c r="A2845" s="493" t="s">
        <v>23154</v>
      </c>
      <c r="B2845" s="471" t="s">
        <v>24007</v>
      </c>
      <c r="C2845" s="469" t="s">
        <v>23757</v>
      </c>
      <c r="E2845" s="472" t="s">
        <v>24030</v>
      </c>
      <c r="F2845" s="469" t="s">
        <v>4456</v>
      </c>
      <c r="G2845" s="468">
        <v>1.2</v>
      </c>
      <c r="H2845" s="468">
        <v>0.75</v>
      </c>
      <c r="I2845" s="468">
        <v>0.75</v>
      </c>
      <c r="L2845" s="468">
        <v>17.266666666666666</v>
      </c>
      <c r="M2845" s="474">
        <f t="shared" si="149"/>
        <v>4476.9400000000005</v>
      </c>
      <c r="N2845" s="474">
        <f t="shared" si="150"/>
        <v>2686.1640000000002</v>
      </c>
      <c r="P2845" s="488">
        <v>0.6</v>
      </c>
      <c r="R2845" s="474">
        <v>3615.99</v>
      </c>
      <c r="S2845" s="474">
        <v>2169.62</v>
      </c>
      <c r="U2845" s="474">
        <v>3615.99</v>
      </c>
      <c r="V2845" s="474">
        <v>2169.62</v>
      </c>
      <c r="X2845" s="465">
        <v>3443.8</v>
      </c>
      <c r="Y2845" s="465">
        <v>2066.3000000000002</v>
      </c>
      <c r="AA2845" s="474">
        <v>2994.6</v>
      </c>
      <c r="AB2845" s="474">
        <v>1796.76</v>
      </c>
      <c r="AD2845" s="474">
        <v>2604</v>
      </c>
      <c r="AE2845" s="474">
        <v>1562.3999999999999</v>
      </c>
      <c r="AG2845" s="474">
        <v>2367</v>
      </c>
      <c r="AH2845" s="474">
        <v>1420.2</v>
      </c>
      <c r="AP2845" s="535"/>
    </row>
    <row r="2846" spans="1:42" ht="24" customHeight="1" outlineLevel="1" x14ac:dyDescent="0.25">
      <c r="A2846" s="493" t="s">
        <v>15224</v>
      </c>
      <c r="B2846" s="471" t="s">
        <v>11564</v>
      </c>
      <c r="C2846" s="469" t="s">
        <v>4662</v>
      </c>
      <c r="E2846" s="472" t="s">
        <v>11565</v>
      </c>
      <c r="F2846" s="469" t="s">
        <v>4456</v>
      </c>
      <c r="G2846" s="468">
        <v>2.15</v>
      </c>
      <c r="H2846" s="468">
        <v>1.75</v>
      </c>
      <c r="I2846" s="468">
        <v>1.1499999999999999</v>
      </c>
      <c r="L2846" s="468">
        <v>54.616666666666667</v>
      </c>
      <c r="M2846" s="474">
        <v>11749.27</v>
      </c>
      <c r="N2846" s="474">
        <f t="shared" si="150"/>
        <v>7049.5619999999999</v>
      </c>
      <c r="P2846" s="488">
        <v>0.6</v>
      </c>
      <c r="R2846" s="474">
        <v>10571.61</v>
      </c>
      <c r="S2846" s="474">
        <v>6342.95</v>
      </c>
      <c r="U2846" s="474">
        <v>10571.61</v>
      </c>
      <c r="V2846" s="474">
        <v>6342.95</v>
      </c>
      <c r="X2846" s="465">
        <v>10068.200000000001</v>
      </c>
      <c r="Y2846" s="465">
        <v>6040.9</v>
      </c>
      <c r="AA2846" s="474">
        <v>8754.9500000000007</v>
      </c>
      <c r="AB2846" s="474">
        <v>5252.97</v>
      </c>
      <c r="AD2846" s="474">
        <v>7613</v>
      </c>
      <c r="AE2846" s="474">
        <v>4567.8</v>
      </c>
      <c r="AG2846" s="474">
        <v>6921</v>
      </c>
      <c r="AH2846" s="474">
        <v>4152.5999999999995</v>
      </c>
      <c r="AP2846" s="535"/>
    </row>
    <row r="2847" spans="1:42" ht="24" customHeight="1" outlineLevel="1" x14ac:dyDescent="0.25">
      <c r="A2847" s="493" t="s">
        <v>13558</v>
      </c>
      <c r="B2847" s="471" t="s">
        <v>13230</v>
      </c>
      <c r="C2847" s="469" t="s">
        <v>4662</v>
      </c>
      <c r="E2847" s="472" t="s">
        <v>13668</v>
      </c>
      <c r="F2847" s="469" t="s">
        <v>4456</v>
      </c>
      <c r="G2847" s="468">
        <v>3.5</v>
      </c>
      <c r="H2847" s="468">
        <v>3.57</v>
      </c>
      <c r="I2847" s="468">
        <v>1.8</v>
      </c>
      <c r="J2847" s="468">
        <v>1000</v>
      </c>
      <c r="M2847" s="474">
        <f t="shared" ref="M2847:M2878" si="151">X2847*$O$3</f>
        <v>90319.06</v>
      </c>
      <c r="N2847" s="474">
        <f t="shared" si="150"/>
        <v>49675.483</v>
      </c>
      <c r="P2847" s="488">
        <v>0.55000000000000004</v>
      </c>
      <c r="R2847" s="474">
        <v>72950.009999999995</v>
      </c>
      <c r="S2847" s="474">
        <v>43769.99</v>
      </c>
      <c r="U2847" s="474">
        <v>72950.009999999995</v>
      </c>
      <c r="V2847" s="474">
        <v>43769.99</v>
      </c>
      <c r="X2847" s="465">
        <v>69476.2</v>
      </c>
      <c r="Y2847" s="465">
        <v>41685.699999999997</v>
      </c>
      <c r="AA2847" s="474">
        <v>60414.1</v>
      </c>
      <c r="AB2847" s="474">
        <v>36248.46</v>
      </c>
      <c r="AD2847" s="474">
        <v>52534</v>
      </c>
      <c r="AE2847" s="474">
        <v>31520.399999999998</v>
      </c>
      <c r="AG2847" s="474">
        <v>47758</v>
      </c>
      <c r="AH2847" s="474">
        <v>28654.799999999999</v>
      </c>
      <c r="AP2847" s="535"/>
    </row>
    <row r="2848" spans="1:42" ht="24" customHeight="1" outlineLevel="1" x14ac:dyDescent="0.25">
      <c r="A2848" s="493" t="s">
        <v>13558</v>
      </c>
      <c r="B2848" s="471" t="s">
        <v>24008</v>
      </c>
      <c r="C2848" s="469" t="s">
        <v>22616</v>
      </c>
      <c r="E2848" s="472" t="s">
        <v>24315</v>
      </c>
      <c r="F2848" s="469" t="s">
        <v>4456</v>
      </c>
      <c r="G2848" s="468">
        <v>3.5</v>
      </c>
      <c r="H2848" s="468">
        <v>3.57</v>
      </c>
      <c r="I2848" s="468">
        <v>1.8</v>
      </c>
      <c r="J2848" s="468">
        <v>1000</v>
      </c>
      <c r="M2848" s="474">
        <f t="shared" si="151"/>
        <v>90319.06</v>
      </c>
      <c r="N2848" s="474">
        <f t="shared" si="150"/>
        <v>49675.483</v>
      </c>
      <c r="P2848" s="488">
        <v>0.55000000000000004</v>
      </c>
      <c r="R2848" s="474">
        <v>72950.009999999995</v>
      </c>
      <c r="S2848" s="474">
        <v>43769.99</v>
      </c>
      <c r="U2848" s="474">
        <v>72950.009999999995</v>
      </c>
      <c r="V2848" s="474">
        <v>43769.99</v>
      </c>
      <c r="X2848" s="465">
        <v>69476.2</v>
      </c>
      <c r="Y2848" s="465">
        <v>41685.699999999997</v>
      </c>
      <c r="AA2848" s="474">
        <v>60414.1</v>
      </c>
      <c r="AB2848" s="474">
        <v>36248.46</v>
      </c>
      <c r="AD2848" s="474">
        <v>52534</v>
      </c>
      <c r="AE2848" s="474">
        <v>31520.399999999998</v>
      </c>
      <c r="AG2848" s="474">
        <v>47758</v>
      </c>
      <c r="AH2848" s="474">
        <v>28654.799999999999</v>
      </c>
      <c r="AP2848" s="535"/>
    </row>
    <row r="2849" spans="1:42" ht="24" customHeight="1" outlineLevel="1" x14ac:dyDescent="0.25">
      <c r="A2849" s="493" t="s">
        <v>23154</v>
      </c>
      <c r="B2849" s="471" t="s">
        <v>24009</v>
      </c>
      <c r="C2849" s="469" t="s">
        <v>23756</v>
      </c>
      <c r="E2849" s="472" t="s">
        <v>24019</v>
      </c>
      <c r="F2849" s="469" t="s">
        <v>4456</v>
      </c>
      <c r="G2849" s="468">
        <v>3.5</v>
      </c>
      <c r="H2849" s="468">
        <v>3.57</v>
      </c>
      <c r="I2849" s="468">
        <v>1.8</v>
      </c>
      <c r="J2849" s="468">
        <v>1000</v>
      </c>
      <c r="M2849" s="474">
        <f t="shared" si="151"/>
        <v>90319.06</v>
      </c>
      <c r="N2849" s="474">
        <f t="shared" si="150"/>
        <v>49675.483</v>
      </c>
      <c r="P2849" s="488">
        <v>0.55000000000000004</v>
      </c>
      <c r="R2849" s="474">
        <v>72950.009999999995</v>
      </c>
      <c r="S2849" s="474">
        <v>43769.99</v>
      </c>
      <c r="U2849" s="474">
        <v>72950.009999999995</v>
      </c>
      <c r="V2849" s="474">
        <v>43769.99</v>
      </c>
      <c r="X2849" s="465">
        <v>69476.2</v>
      </c>
      <c r="Y2849" s="465">
        <v>41685.699999999997</v>
      </c>
      <c r="AA2849" s="474">
        <v>60414.1</v>
      </c>
      <c r="AB2849" s="474">
        <v>36248.46</v>
      </c>
      <c r="AD2849" s="474">
        <v>52534</v>
      </c>
      <c r="AE2849" s="474">
        <v>31520.399999999998</v>
      </c>
      <c r="AG2849" s="474">
        <v>47758</v>
      </c>
      <c r="AH2849" s="474">
        <v>28654.799999999999</v>
      </c>
      <c r="AP2849" s="535"/>
    </row>
    <row r="2850" spans="1:42" ht="24" customHeight="1" outlineLevel="1" x14ac:dyDescent="0.25">
      <c r="A2850" s="493" t="s">
        <v>23154</v>
      </c>
      <c r="B2850" s="471" t="s">
        <v>24010</v>
      </c>
      <c r="C2850" s="469" t="s">
        <v>23757</v>
      </c>
      <c r="E2850" s="472" t="s">
        <v>24031</v>
      </c>
      <c r="F2850" s="469" t="s">
        <v>4456</v>
      </c>
      <c r="G2850" s="468">
        <v>3.5</v>
      </c>
      <c r="H2850" s="468">
        <v>3.57</v>
      </c>
      <c r="I2850" s="468">
        <v>1.8</v>
      </c>
      <c r="J2850" s="468">
        <v>1000</v>
      </c>
      <c r="M2850" s="474">
        <f t="shared" si="151"/>
        <v>90319.06</v>
      </c>
      <c r="N2850" s="474">
        <f t="shared" si="150"/>
        <v>49675.483</v>
      </c>
      <c r="P2850" s="488">
        <v>0.55000000000000004</v>
      </c>
      <c r="R2850" s="474">
        <v>72950.009999999995</v>
      </c>
      <c r="S2850" s="474">
        <v>43769.99</v>
      </c>
      <c r="U2850" s="474">
        <v>72950.009999999995</v>
      </c>
      <c r="V2850" s="474">
        <v>43769.99</v>
      </c>
      <c r="X2850" s="465">
        <v>69476.2</v>
      </c>
      <c r="Y2850" s="465">
        <v>41685.699999999997</v>
      </c>
      <c r="AA2850" s="474">
        <v>60414.1</v>
      </c>
      <c r="AB2850" s="474">
        <v>36248.46</v>
      </c>
      <c r="AD2850" s="474">
        <v>52534</v>
      </c>
      <c r="AE2850" s="474">
        <v>31520.399999999998</v>
      </c>
      <c r="AG2850" s="474">
        <v>47758</v>
      </c>
      <c r="AH2850" s="474">
        <v>28654.799999999999</v>
      </c>
      <c r="AP2850" s="535"/>
    </row>
    <row r="2851" spans="1:42" ht="24" customHeight="1" outlineLevel="1" x14ac:dyDescent="0.25">
      <c r="A2851" s="493" t="s">
        <v>13558</v>
      </c>
      <c r="B2851" s="471" t="s">
        <v>13231</v>
      </c>
      <c r="C2851" s="469" t="s">
        <v>4662</v>
      </c>
      <c r="E2851" s="472" t="s">
        <v>24021</v>
      </c>
      <c r="F2851" s="469" t="s">
        <v>4456</v>
      </c>
      <c r="G2851" s="468">
        <v>1</v>
      </c>
      <c r="H2851" s="468">
        <v>0.5</v>
      </c>
      <c r="I2851" s="468">
        <v>3.57</v>
      </c>
      <c r="L2851" s="468">
        <v>64.599999999999994</v>
      </c>
      <c r="M2851" s="474">
        <f t="shared" si="151"/>
        <v>11365.9</v>
      </c>
      <c r="N2851" s="474">
        <f t="shared" si="150"/>
        <v>6819.54</v>
      </c>
      <c r="P2851" s="488">
        <v>0.6</v>
      </c>
      <c r="R2851" s="474">
        <v>9180.15</v>
      </c>
      <c r="S2851" s="474">
        <v>5508.09</v>
      </c>
      <c r="U2851" s="474">
        <v>9180.15</v>
      </c>
      <c r="V2851" s="474">
        <v>5508.09</v>
      </c>
      <c r="X2851" s="465">
        <v>8743</v>
      </c>
      <c r="Y2851" s="465">
        <v>5245.8</v>
      </c>
      <c r="AA2851" s="474">
        <v>7602.65</v>
      </c>
      <c r="AB2851" s="474">
        <v>4561.59</v>
      </c>
      <c r="AD2851" s="474">
        <v>6611</v>
      </c>
      <c r="AE2851" s="474">
        <v>3966.6</v>
      </c>
      <c r="AG2851" s="474">
        <v>6010</v>
      </c>
      <c r="AH2851" s="474">
        <v>3606</v>
      </c>
      <c r="AP2851" s="535"/>
    </row>
    <row r="2852" spans="1:42" ht="24" customHeight="1" outlineLevel="1" x14ac:dyDescent="0.25">
      <c r="A2852" s="493" t="s">
        <v>22509</v>
      </c>
      <c r="B2852" s="471" t="s">
        <v>22661</v>
      </c>
      <c r="C2852" s="469" t="s">
        <v>22616</v>
      </c>
      <c r="E2852" s="472" t="s">
        <v>24316</v>
      </c>
      <c r="F2852" s="469" t="s">
        <v>4456</v>
      </c>
      <c r="G2852" s="468">
        <v>1</v>
      </c>
      <c r="H2852" s="468">
        <v>0.5</v>
      </c>
      <c r="I2852" s="468">
        <v>3.57</v>
      </c>
      <c r="M2852" s="474">
        <f t="shared" si="151"/>
        <v>0</v>
      </c>
      <c r="N2852" s="474">
        <f t="shared" si="150"/>
        <v>0</v>
      </c>
      <c r="P2852" s="488">
        <v>0.6</v>
      </c>
      <c r="R2852" s="474">
        <v>0</v>
      </c>
      <c r="S2852" s="474">
        <v>0</v>
      </c>
      <c r="U2852" s="474">
        <v>0</v>
      </c>
      <c r="V2852" s="474">
        <v>0</v>
      </c>
      <c r="X2852" s="465">
        <v>0</v>
      </c>
      <c r="Y2852" s="465">
        <v>0</v>
      </c>
      <c r="AA2852" s="474"/>
      <c r="AB2852" s="474"/>
      <c r="AD2852" s="474"/>
      <c r="AE2852" s="474"/>
      <c r="AG2852" s="474"/>
      <c r="AH2852" s="474"/>
      <c r="AP2852" s="535"/>
    </row>
    <row r="2853" spans="1:42" ht="24" customHeight="1" outlineLevel="1" x14ac:dyDescent="0.25">
      <c r="A2853" s="493" t="s">
        <v>23154</v>
      </c>
      <c r="B2853" s="471" t="s">
        <v>24011</v>
      </c>
      <c r="C2853" s="469" t="s">
        <v>23756</v>
      </c>
      <c r="E2853" s="472" t="s">
        <v>24020</v>
      </c>
      <c r="F2853" s="469" t="s">
        <v>4456</v>
      </c>
      <c r="G2853" s="468">
        <v>1</v>
      </c>
      <c r="H2853" s="468">
        <v>0.5</v>
      </c>
      <c r="I2853" s="468">
        <v>3.57</v>
      </c>
      <c r="L2853" s="468">
        <v>64.599999999999994</v>
      </c>
      <c r="M2853" s="474">
        <f t="shared" si="151"/>
        <v>11365.9</v>
      </c>
      <c r="N2853" s="474">
        <f t="shared" si="150"/>
        <v>6819.54</v>
      </c>
      <c r="P2853" s="488">
        <v>0.6</v>
      </c>
      <c r="R2853" s="474">
        <v>9180.15</v>
      </c>
      <c r="S2853" s="474">
        <v>5508.09</v>
      </c>
      <c r="U2853" s="474">
        <v>9180.15</v>
      </c>
      <c r="V2853" s="474">
        <v>5508.09</v>
      </c>
      <c r="X2853" s="465">
        <v>8743</v>
      </c>
      <c r="Y2853" s="465">
        <v>5245.8</v>
      </c>
      <c r="AA2853" s="474">
        <v>7602.65</v>
      </c>
      <c r="AB2853" s="474">
        <v>4561.59</v>
      </c>
      <c r="AD2853" s="474">
        <v>6611</v>
      </c>
      <c r="AE2853" s="474">
        <v>3966.6</v>
      </c>
      <c r="AG2853" s="474">
        <v>6010</v>
      </c>
      <c r="AH2853" s="474">
        <v>3606</v>
      </c>
      <c r="AP2853" s="535"/>
    </row>
    <row r="2854" spans="1:42" ht="24" customHeight="1" outlineLevel="1" x14ac:dyDescent="0.25">
      <c r="A2854" s="493" t="s">
        <v>23154</v>
      </c>
      <c r="B2854" s="471" t="s">
        <v>24012</v>
      </c>
      <c r="C2854" s="469" t="s">
        <v>23757</v>
      </c>
      <c r="E2854" s="472" t="s">
        <v>24032</v>
      </c>
      <c r="F2854" s="469" t="s">
        <v>4456</v>
      </c>
      <c r="G2854" s="468">
        <v>1</v>
      </c>
      <c r="H2854" s="468">
        <v>0.5</v>
      </c>
      <c r="I2854" s="468">
        <v>3.57</v>
      </c>
      <c r="L2854" s="468">
        <v>64.599999999999994</v>
      </c>
      <c r="M2854" s="474">
        <f t="shared" si="151"/>
        <v>11365.9</v>
      </c>
      <c r="N2854" s="474">
        <f t="shared" si="150"/>
        <v>6819.54</v>
      </c>
      <c r="P2854" s="488">
        <v>0.6</v>
      </c>
      <c r="R2854" s="474">
        <v>9180.15</v>
      </c>
      <c r="S2854" s="474">
        <v>5508.09</v>
      </c>
      <c r="U2854" s="474">
        <v>9180.15</v>
      </c>
      <c r="V2854" s="474">
        <v>5508.09</v>
      </c>
      <c r="X2854" s="465">
        <v>8743</v>
      </c>
      <c r="Y2854" s="465">
        <v>5245.8</v>
      </c>
      <c r="AA2854" s="474">
        <v>7602.65</v>
      </c>
      <c r="AB2854" s="474">
        <v>4561.59</v>
      </c>
      <c r="AD2854" s="474">
        <v>6611</v>
      </c>
      <c r="AE2854" s="474">
        <v>3966.6</v>
      </c>
      <c r="AG2854" s="474">
        <v>6010</v>
      </c>
      <c r="AH2854" s="474">
        <v>3606</v>
      </c>
      <c r="AP2854" s="535"/>
    </row>
    <row r="2855" spans="1:42" ht="24" customHeight="1" outlineLevel="1" x14ac:dyDescent="0.25">
      <c r="A2855" s="493" t="s">
        <v>13558</v>
      </c>
      <c r="B2855" s="471" t="s">
        <v>13232</v>
      </c>
      <c r="C2855" s="469" t="s">
        <v>4662</v>
      </c>
      <c r="E2855" s="472" t="s">
        <v>24055</v>
      </c>
      <c r="F2855" s="469" t="s">
        <v>4456</v>
      </c>
      <c r="G2855" s="468">
        <v>0.92</v>
      </c>
      <c r="H2855" s="468">
        <v>0.66</v>
      </c>
      <c r="I2855" s="468">
        <v>0.83</v>
      </c>
      <c r="L2855" s="468">
        <v>16.583333333333332</v>
      </c>
      <c r="M2855" s="474">
        <f t="shared" si="151"/>
        <v>4681.5599999999995</v>
      </c>
      <c r="N2855" s="474">
        <f t="shared" si="150"/>
        <v>2808.9359999999997</v>
      </c>
      <c r="P2855" s="488">
        <v>0.6</v>
      </c>
      <c r="R2855" s="474">
        <v>3781.26</v>
      </c>
      <c r="S2855" s="474">
        <v>2268.7399999999998</v>
      </c>
      <c r="U2855" s="474">
        <v>3781.26</v>
      </c>
      <c r="V2855" s="474">
        <v>2268.7399999999998</v>
      </c>
      <c r="X2855" s="465">
        <v>3601.2</v>
      </c>
      <c r="Y2855" s="465">
        <v>2160.6999999999998</v>
      </c>
      <c r="AA2855" s="474">
        <v>3131.45</v>
      </c>
      <c r="AB2855" s="474">
        <v>1878.87</v>
      </c>
      <c r="AD2855" s="474">
        <v>2723</v>
      </c>
      <c r="AE2855" s="474">
        <v>1633.8</v>
      </c>
      <c r="AG2855" s="474">
        <v>2475</v>
      </c>
      <c r="AH2855" s="474">
        <v>1485</v>
      </c>
      <c r="AP2855" s="535"/>
    </row>
    <row r="2856" spans="1:42" ht="24" customHeight="1" outlineLevel="1" x14ac:dyDescent="0.25">
      <c r="A2856" s="493" t="s">
        <v>13558</v>
      </c>
      <c r="B2856" s="471" t="s">
        <v>24033</v>
      </c>
      <c r="C2856" s="469" t="s">
        <v>22616</v>
      </c>
      <c r="E2856" s="472" t="s">
        <v>24317</v>
      </c>
      <c r="F2856" s="469" t="s">
        <v>4456</v>
      </c>
      <c r="G2856" s="468">
        <v>0.92</v>
      </c>
      <c r="H2856" s="468">
        <v>0.66</v>
      </c>
      <c r="I2856" s="468">
        <v>0.83</v>
      </c>
      <c r="L2856" s="468">
        <v>16.583333333333332</v>
      </c>
      <c r="M2856" s="474">
        <f t="shared" si="151"/>
        <v>4681.5599999999995</v>
      </c>
      <c r="N2856" s="474">
        <f t="shared" si="150"/>
        <v>2808.9359999999997</v>
      </c>
      <c r="P2856" s="488">
        <v>0.6</v>
      </c>
      <c r="R2856" s="474">
        <v>3781.26</v>
      </c>
      <c r="S2856" s="474">
        <v>2268.7399999999998</v>
      </c>
      <c r="U2856" s="474">
        <v>3781.26</v>
      </c>
      <c r="V2856" s="474">
        <v>2268.7399999999998</v>
      </c>
      <c r="X2856" s="465">
        <v>3601.2</v>
      </c>
      <c r="Y2856" s="465">
        <v>2160.6999999999998</v>
      </c>
      <c r="AA2856" s="474">
        <v>3131.45</v>
      </c>
      <c r="AB2856" s="474">
        <v>1878.87</v>
      </c>
      <c r="AD2856" s="474">
        <v>2723</v>
      </c>
      <c r="AE2856" s="474">
        <v>1633.8</v>
      </c>
      <c r="AG2856" s="474">
        <v>2475</v>
      </c>
      <c r="AH2856" s="474">
        <v>1485</v>
      </c>
      <c r="AP2856" s="535"/>
    </row>
    <row r="2857" spans="1:42" ht="24" customHeight="1" outlineLevel="1" x14ac:dyDescent="0.25">
      <c r="A2857" s="493" t="s">
        <v>23154</v>
      </c>
      <c r="B2857" s="471" t="s">
        <v>24034</v>
      </c>
      <c r="C2857" s="469" t="s">
        <v>23756</v>
      </c>
      <c r="E2857" s="472" t="s">
        <v>24039</v>
      </c>
      <c r="F2857" s="469" t="s">
        <v>4456</v>
      </c>
      <c r="G2857" s="468">
        <v>0.92</v>
      </c>
      <c r="H2857" s="468">
        <v>0.66</v>
      </c>
      <c r="I2857" s="468">
        <v>0.83</v>
      </c>
      <c r="L2857" s="468">
        <v>16.583333333333332</v>
      </c>
      <c r="M2857" s="474">
        <f t="shared" si="151"/>
        <v>4681.5599999999995</v>
      </c>
      <c r="N2857" s="474">
        <f t="shared" ref="N2857:N2888" si="152">M2857*P2857</f>
        <v>2808.9359999999997</v>
      </c>
      <c r="P2857" s="488">
        <v>0.6</v>
      </c>
      <c r="R2857" s="474">
        <v>3781.26</v>
      </c>
      <c r="S2857" s="474">
        <v>2268.7399999999998</v>
      </c>
      <c r="U2857" s="474">
        <v>3781.26</v>
      </c>
      <c r="V2857" s="474">
        <v>2268.7399999999998</v>
      </c>
      <c r="X2857" s="465">
        <v>3601.2</v>
      </c>
      <c r="Y2857" s="465">
        <v>2160.6999999999998</v>
      </c>
      <c r="AA2857" s="474">
        <v>3131.45</v>
      </c>
      <c r="AB2857" s="474">
        <v>1878.87</v>
      </c>
      <c r="AD2857" s="474">
        <v>2723</v>
      </c>
      <c r="AE2857" s="474">
        <v>1633.8</v>
      </c>
      <c r="AG2857" s="474">
        <v>2475</v>
      </c>
      <c r="AH2857" s="474">
        <v>1485</v>
      </c>
      <c r="AP2857" s="535"/>
    </row>
    <row r="2858" spans="1:42" ht="24" customHeight="1" outlineLevel="1" x14ac:dyDescent="0.25">
      <c r="A2858" s="493" t="s">
        <v>13558</v>
      </c>
      <c r="B2858" s="471" t="s">
        <v>13233</v>
      </c>
      <c r="C2858" s="469" t="s">
        <v>4662</v>
      </c>
      <c r="E2858" s="472" t="s">
        <v>24056</v>
      </c>
      <c r="F2858" s="469" t="s">
        <v>4456</v>
      </c>
      <c r="G2858" s="468">
        <v>1.2</v>
      </c>
      <c r="H2858" s="468">
        <v>0.5</v>
      </c>
      <c r="I2858" s="468">
        <v>0.9</v>
      </c>
      <c r="L2858" s="468">
        <v>20.033333333333335</v>
      </c>
      <c r="M2858" s="474">
        <f t="shared" si="151"/>
        <v>4681.5599999999995</v>
      </c>
      <c r="N2858" s="474">
        <f t="shared" si="152"/>
        <v>2808.9359999999997</v>
      </c>
      <c r="P2858" s="488">
        <v>0.6</v>
      </c>
      <c r="R2858" s="474">
        <v>3781.26</v>
      </c>
      <c r="S2858" s="474">
        <v>2268.7399999999998</v>
      </c>
      <c r="U2858" s="474">
        <v>3781.26</v>
      </c>
      <c r="V2858" s="474">
        <v>2268.7399999999998</v>
      </c>
      <c r="X2858" s="465">
        <v>3601.2</v>
      </c>
      <c r="Y2858" s="465">
        <v>2160.6999999999998</v>
      </c>
      <c r="AA2858" s="474">
        <v>3131.45</v>
      </c>
      <c r="AB2858" s="474">
        <v>1878.87</v>
      </c>
      <c r="AD2858" s="474">
        <v>2723</v>
      </c>
      <c r="AE2858" s="474">
        <v>1633.8</v>
      </c>
      <c r="AG2858" s="474">
        <v>2475</v>
      </c>
      <c r="AH2858" s="474">
        <v>1485</v>
      </c>
      <c r="AP2858" s="535"/>
    </row>
    <row r="2859" spans="1:42" ht="24" customHeight="1" outlineLevel="1" x14ac:dyDescent="0.25">
      <c r="A2859" s="493" t="s">
        <v>13558</v>
      </c>
      <c r="B2859" s="471" t="s">
        <v>24035</v>
      </c>
      <c r="C2859" s="469" t="s">
        <v>22616</v>
      </c>
      <c r="E2859" s="472" t="s">
        <v>24318</v>
      </c>
      <c r="F2859" s="469" t="s">
        <v>4456</v>
      </c>
      <c r="G2859" s="468">
        <v>1.2</v>
      </c>
      <c r="H2859" s="468">
        <v>0.5</v>
      </c>
      <c r="I2859" s="468">
        <v>0.9</v>
      </c>
      <c r="L2859" s="468">
        <v>20.033333333333335</v>
      </c>
      <c r="M2859" s="474">
        <f t="shared" si="151"/>
        <v>4681.5599999999995</v>
      </c>
      <c r="N2859" s="474">
        <f t="shared" si="152"/>
        <v>2808.9359999999997</v>
      </c>
      <c r="P2859" s="488">
        <v>0.6</v>
      </c>
      <c r="R2859" s="474">
        <v>3781.26</v>
      </c>
      <c r="S2859" s="474">
        <v>2268.7399999999998</v>
      </c>
      <c r="U2859" s="474">
        <v>3781.26</v>
      </c>
      <c r="V2859" s="474">
        <v>2268.7399999999998</v>
      </c>
      <c r="X2859" s="465">
        <v>3601.2</v>
      </c>
      <c r="Y2859" s="465">
        <v>2160.6999999999998</v>
      </c>
      <c r="AA2859" s="474">
        <v>3131.45</v>
      </c>
      <c r="AB2859" s="474">
        <v>1878.87</v>
      </c>
      <c r="AD2859" s="474">
        <v>2723</v>
      </c>
      <c r="AE2859" s="474">
        <v>1633.8</v>
      </c>
      <c r="AG2859" s="474">
        <v>2475</v>
      </c>
      <c r="AH2859" s="474">
        <v>1485</v>
      </c>
      <c r="AP2859" s="535"/>
    </row>
    <row r="2860" spans="1:42" ht="24" customHeight="1" outlineLevel="1" x14ac:dyDescent="0.25">
      <c r="A2860" s="493" t="s">
        <v>23154</v>
      </c>
      <c r="B2860" s="471" t="s">
        <v>24036</v>
      </c>
      <c r="C2860" s="469" t="s">
        <v>23756</v>
      </c>
      <c r="E2860" s="472" t="s">
        <v>24040</v>
      </c>
      <c r="F2860" s="469" t="s">
        <v>4456</v>
      </c>
      <c r="G2860" s="468">
        <v>1.2</v>
      </c>
      <c r="H2860" s="468">
        <v>0.5</v>
      </c>
      <c r="I2860" s="468">
        <v>0.9</v>
      </c>
      <c r="L2860" s="468">
        <v>20.033333333333335</v>
      </c>
      <c r="M2860" s="474">
        <f t="shared" si="151"/>
        <v>4681.5599999999995</v>
      </c>
      <c r="N2860" s="474">
        <f t="shared" si="152"/>
        <v>2808.9359999999997</v>
      </c>
      <c r="P2860" s="488">
        <v>0.6</v>
      </c>
      <c r="R2860" s="474">
        <v>3781.26</v>
      </c>
      <c r="S2860" s="474">
        <v>2268.7399999999998</v>
      </c>
      <c r="U2860" s="474">
        <v>3781.26</v>
      </c>
      <c r="V2860" s="474">
        <v>2268.7399999999998</v>
      </c>
      <c r="X2860" s="465">
        <v>3601.2</v>
      </c>
      <c r="Y2860" s="465">
        <v>2160.6999999999998</v>
      </c>
      <c r="AA2860" s="474">
        <v>3131.45</v>
      </c>
      <c r="AB2860" s="474">
        <v>1878.87</v>
      </c>
      <c r="AD2860" s="474">
        <v>2723</v>
      </c>
      <c r="AE2860" s="474">
        <v>1633.8</v>
      </c>
      <c r="AG2860" s="474">
        <v>2475</v>
      </c>
      <c r="AH2860" s="474">
        <v>1485</v>
      </c>
      <c r="AP2860" s="535"/>
    </row>
    <row r="2861" spans="1:42" ht="24" customHeight="1" outlineLevel="1" x14ac:dyDescent="0.25">
      <c r="A2861" s="493" t="s">
        <v>13558</v>
      </c>
      <c r="B2861" s="471" t="s">
        <v>13234</v>
      </c>
      <c r="C2861" s="469" t="s">
        <v>4662</v>
      </c>
      <c r="E2861" s="472" t="s">
        <v>24057</v>
      </c>
      <c r="F2861" s="469" t="s">
        <v>4456</v>
      </c>
      <c r="G2861" s="468">
        <v>1</v>
      </c>
      <c r="H2861" s="468">
        <v>0.7</v>
      </c>
      <c r="I2861" s="468">
        <v>0.8</v>
      </c>
      <c r="L2861" s="468">
        <v>15.700000000000001</v>
      </c>
      <c r="M2861" s="474">
        <f t="shared" si="151"/>
        <v>3668.8599999999997</v>
      </c>
      <c r="N2861" s="474">
        <f t="shared" si="152"/>
        <v>2201.3159999999998</v>
      </c>
      <c r="P2861" s="488">
        <v>0.6</v>
      </c>
      <c r="R2861" s="474">
        <v>2963.31</v>
      </c>
      <c r="S2861" s="474">
        <v>1777.97</v>
      </c>
      <c r="U2861" s="474">
        <v>2963.31</v>
      </c>
      <c r="V2861" s="474">
        <v>1777.97</v>
      </c>
      <c r="X2861" s="465">
        <v>2822.2</v>
      </c>
      <c r="Y2861" s="465">
        <v>1693.3</v>
      </c>
      <c r="AA2861" s="474">
        <v>2454.1</v>
      </c>
      <c r="AB2861" s="474">
        <v>1472.46</v>
      </c>
      <c r="AD2861" s="474">
        <v>2134</v>
      </c>
      <c r="AE2861" s="474">
        <v>1280.3999999999999</v>
      </c>
      <c r="AG2861" s="474">
        <v>1940</v>
      </c>
      <c r="AH2861" s="474">
        <v>1164</v>
      </c>
      <c r="AP2861" s="535"/>
    </row>
    <row r="2862" spans="1:42" ht="24" customHeight="1" outlineLevel="1" x14ac:dyDescent="0.25">
      <c r="A2862" s="493" t="s">
        <v>13558</v>
      </c>
      <c r="B2862" s="471" t="s">
        <v>24037</v>
      </c>
      <c r="C2862" s="469" t="s">
        <v>22616</v>
      </c>
      <c r="E2862" s="472" t="s">
        <v>24319</v>
      </c>
      <c r="F2862" s="469" t="s">
        <v>4456</v>
      </c>
      <c r="G2862" s="468">
        <v>1</v>
      </c>
      <c r="H2862" s="468">
        <v>0.7</v>
      </c>
      <c r="I2862" s="468">
        <v>0.8</v>
      </c>
      <c r="L2862" s="468">
        <v>15.700000000000001</v>
      </c>
      <c r="M2862" s="474">
        <f t="shared" si="151"/>
        <v>3668.8599999999997</v>
      </c>
      <c r="N2862" s="474">
        <f t="shared" si="152"/>
        <v>2201.3159999999998</v>
      </c>
      <c r="P2862" s="488">
        <v>0.6</v>
      </c>
      <c r="R2862" s="474">
        <v>2963.31</v>
      </c>
      <c r="S2862" s="474">
        <v>1777.97</v>
      </c>
      <c r="U2862" s="474">
        <v>2963.31</v>
      </c>
      <c r="V2862" s="474">
        <v>1777.97</v>
      </c>
      <c r="X2862" s="465">
        <v>2822.2</v>
      </c>
      <c r="Y2862" s="465">
        <v>1693.3</v>
      </c>
      <c r="AA2862" s="474">
        <v>2454.1</v>
      </c>
      <c r="AB2862" s="474">
        <v>1472.46</v>
      </c>
      <c r="AD2862" s="474">
        <v>2134</v>
      </c>
      <c r="AE2862" s="474">
        <v>1280.3999999999999</v>
      </c>
      <c r="AG2862" s="474">
        <v>1940</v>
      </c>
      <c r="AH2862" s="474">
        <v>1164</v>
      </c>
      <c r="AP2862" s="535"/>
    </row>
    <row r="2863" spans="1:42" ht="24" customHeight="1" outlineLevel="1" x14ac:dyDescent="0.25">
      <c r="A2863" s="493" t="s">
        <v>23154</v>
      </c>
      <c r="B2863" s="471" t="s">
        <v>24038</v>
      </c>
      <c r="C2863" s="469" t="s">
        <v>23756</v>
      </c>
      <c r="E2863" s="472" t="s">
        <v>24041</v>
      </c>
      <c r="F2863" s="469" t="s">
        <v>4456</v>
      </c>
      <c r="G2863" s="468">
        <v>1</v>
      </c>
      <c r="H2863" s="468">
        <v>0.7</v>
      </c>
      <c r="I2863" s="468">
        <v>0.8</v>
      </c>
      <c r="L2863" s="468">
        <v>15.700000000000001</v>
      </c>
      <c r="M2863" s="474">
        <f t="shared" si="151"/>
        <v>3668.8599999999997</v>
      </c>
      <c r="N2863" s="474">
        <f t="shared" si="152"/>
        <v>2201.3159999999998</v>
      </c>
      <c r="P2863" s="488">
        <v>0.6</v>
      </c>
      <c r="R2863" s="474">
        <v>2963.31</v>
      </c>
      <c r="S2863" s="474">
        <v>1777.97</v>
      </c>
      <c r="U2863" s="474">
        <v>2963.31</v>
      </c>
      <c r="V2863" s="474">
        <v>1777.97</v>
      </c>
      <c r="X2863" s="465">
        <v>2822.2</v>
      </c>
      <c r="Y2863" s="465">
        <v>1693.3</v>
      </c>
      <c r="AA2863" s="474">
        <v>2454.1</v>
      </c>
      <c r="AB2863" s="474">
        <v>1472.46</v>
      </c>
      <c r="AD2863" s="474">
        <v>2134</v>
      </c>
      <c r="AE2863" s="474">
        <v>1280.3999999999999</v>
      </c>
      <c r="AG2863" s="474">
        <v>1940</v>
      </c>
      <c r="AH2863" s="474">
        <v>1164</v>
      </c>
      <c r="AP2863" s="535"/>
    </row>
    <row r="2864" spans="1:42" ht="24" customHeight="1" outlineLevel="1" x14ac:dyDescent="0.25">
      <c r="A2864" s="493" t="s">
        <v>13558</v>
      </c>
      <c r="B2864" s="471" t="s">
        <v>13235</v>
      </c>
      <c r="C2864" s="469" t="s">
        <v>4645</v>
      </c>
      <c r="E2864" s="472" t="s">
        <v>24058</v>
      </c>
      <c r="F2864" s="469" t="s">
        <v>4456</v>
      </c>
      <c r="G2864" s="468">
        <v>0.7</v>
      </c>
      <c r="H2864" s="468">
        <v>0.5</v>
      </c>
      <c r="I2864" s="468">
        <v>0.5</v>
      </c>
      <c r="L2864" s="468">
        <v>6.6999999999999993</v>
      </c>
      <c r="M2864" s="474">
        <f t="shared" si="151"/>
        <v>1629.8100000000002</v>
      </c>
      <c r="N2864" s="474">
        <f t="shared" si="152"/>
        <v>977.88600000000008</v>
      </c>
      <c r="P2864" s="488">
        <v>0.6</v>
      </c>
      <c r="R2864" s="474">
        <v>1316.39</v>
      </c>
      <c r="S2864" s="474">
        <v>789.81</v>
      </c>
      <c r="U2864" s="474">
        <v>1316.39</v>
      </c>
      <c r="V2864" s="474">
        <v>789.81</v>
      </c>
      <c r="X2864" s="465">
        <v>1253.7</v>
      </c>
      <c r="Y2864" s="465">
        <v>752.2</v>
      </c>
      <c r="AA2864" s="474">
        <v>1090.2</v>
      </c>
      <c r="AB2864" s="474">
        <v>654.12</v>
      </c>
      <c r="AD2864" s="474">
        <v>948</v>
      </c>
      <c r="AE2864" s="474">
        <v>568.79999999999995</v>
      </c>
      <c r="AG2864" s="474">
        <v>862</v>
      </c>
      <c r="AH2864" s="474">
        <v>517.19999999999993</v>
      </c>
      <c r="AP2864" s="535"/>
    </row>
    <row r="2865" spans="1:42" ht="24" customHeight="1" outlineLevel="1" x14ac:dyDescent="0.25">
      <c r="A2865" s="493" t="s">
        <v>13558</v>
      </c>
      <c r="B2865" s="471" t="s">
        <v>24042</v>
      </c>
      <c r="C2865" s="469" t="s">
        <v>22616</v>
      </c>
      <c r="E2865" s="472" t="s">
        <v>24320</v>
      </c>
      <c r="F2865" s="469" t="s">
        <v>4456</v>
      </c>
      <c r="G2865" s="468">
        <v>0.7</v>
      </c>
      <c r="H2865" s="468">
        <v>0.5</v>
      </c>
      <c r="I2865" s="468">
        <v>0.5</v>
      </c>
      <c r="L2865" s="468">
        <v>6.6999999999999993</v>
      </c>
      <c r="M2865" s="474">
        <f t="shared" si="151"/>
        <v>1629.8100000000002</v>
      </c>
      <c r="N2865" s="474">
        <f t="shared" si="152"/>
        <v>977.88600000000008</v>
      </c>
      <c r="P2865" s="488">
        <v>0.6</v>
      </c>
      <c r="R2865" s="474">
        <v>1316.39</v>
      </c>
      <c r="S2865" s="474">
        <v>789.81</v>
      </c>
      <c r="U2865" s="474">
        <v>1316.39</v>
      </c>
      <c r="V2865" s="474">
        <v>789.81</v>
      </c>
      <c r="X2865" s="465">
        <v>1253.7</v>
      </c>
      <c r="Y2865" s="465">
        <v>752.2</v>
      </c>
      <c r="AA2865" s="474">
        <v>1090.2</v>
      </c>
      <c r="AB2865" s="474">
        <v>654.12</v>
      </c>
      <c r="AD2865" s="474">
        <v>948</v>
      </c>
      <c r="AE2865" s="474">
        <v>568.79999999999995</v>
      </c>
      <c r="AG2865" s="474">
        <v>862</v>
      </c>
      <c r="AH2865" s="474">
        <v>517.19999999999993</v>
      </c>
      <c r="AP2865" s="535"/>
    </row>
    <row r="2866" spans="1:42" ht="24" customHeight="1" outlineLevel="1" x14ac:dyDescent="0.25">
      <c r="A2866" s="493" t="s">
        <v>23154</v>
      </c>
      <c r="B2866" s="471" t="s">
        <v>24043</v>
      </c>
      <c r="C2866" s="469" t="s">
        <v>23756</v>
      </c>
      <c r="E2866" s="472" t="s">
        <v>24061</v>
      </c>
      <c r="F2866" s="469" t="s">
        <v>4456</v>
      </c>
      <c r="G2866" s="468">
        <v>0.7</v>
      </c>
      <c r="H2866" s="468">
        <v>0.5</v>
      </c>
      <c r="I2866" s="468">
        <v>0.5</v>
      </c>
      <c r="L2866" s="468">
        <v>6.6999999999999993</v>
      </c>
      <c r="M2866" s="474">
        <f t="shared" si="151"/>
        <v>1629.8100000000002</v>
      </c>
      <c r="N2866" s="474">
        <f t="shared" si="152"/>
        <v>977.88600000000008</v>
      </c>
      <c r="P2866" s="488">
        <v>0.6</v>
      </c>
      <c r="R2866" s="474">
        <v>1316.39</v>
      </c>
      <c r="S2866" s="474">
        <v>789.81</v>
      </c>
      <c r="U2866" s="474">
        <v>1316.39</v>
      </c>
      <c r="V2866" s="474">
        <v>789.81</v>
      </c>
      <c r="X2866" s="465">
        <v>1253.7</v>
      </c>
      <c r="Y2866" s="465">
        <v>752.2</v>
      </c>
      <c r="AA2866" s="474">
        <v>1090.2</v>
      </c>
      <c r="AB2866" s="474">
        <v>654.12</v>
      </c>
      <c r="AD2866" s="474">
        <v>948</v>
      </c>
      <c r="AE2866" s="474">
        <v>568.79999999999995</v>
      </c>
      <c r="AG2866" s="474">
        <v>862</v>
      </c>
      <c r="AH2866" s="474">
        <v>517.19999999999993</v>
      </c>
      <c r="AP2866" s="535"/>
    </row>
    <row r="2867" spans="1:42" ht="24" customHeight="1" outlineLevel="1" x14ac:dyDescent="0.25">
      <c r="A2867" s="493" t="s">
        <v>23154</v>
      </c>
      <c r="B2867" s="471" t="s">
        <v>24044</v>
      </c>
      <c r="C2867" s="469" t="s">
        <v>23757</v>
      </c>
      <c r="E2867" s="472" t="s">
        <v>24065</v>
      </c>
      <c r="F2867" s="469" t="s">
        <v>4456</v>
      </c>
      <c r="G2867" s="468">
        <v>0.7</v>
      </c>
      <c r="H2867" s="468">
        <v>0.5</v>
      </c>
      <c r="I2867" s="468">
        <v>0.5</v>
      </c>
      <c r="L2867" s="468">
        <v>6.6999999999999993</v>
      </c>
      <c r="M2867" s="474">
        <f t="shared" si="151"/>
        <v>1629.8100000000002</v>
      </c>
      <c r="N2867" s="474">
        <f t="shared" si="152"/>
        <v>977.88600000000008</v>
      </c>
      <c r="P2867" s="488">
        <v>0.6</v>
      </c>
      <c r="R2867" s="474">
        <v>1316.39</v>
      </c>
      <c r="S2867" s="474">
        <v>789.81</v>
      </c>
      <c r="U2867" s="474">
        <v>1316.39</v>
      </c>
      <c r="V2867" s="474">
        <v>789.81</v>
      </c>
      <c r="X2867" s="465">
        <v>1253.7</v>
      </c>
      <c r="Y2867" s="465">
        <v>752.2</v>
      </c>
      <c r="AA2867" s="474">
        <v>1090.2</v>
      </c>
      <c r="AB2867" s="474">
        <v>654.12</v>
      </c>
      <c r="AD2867" s="474">
        <v>948</v>
      </c>
      <c r="AE2867" s="474">
        <v>568.79999999999995</v>
      </c>
      <c r="AG2867" s="474">
        <v>862</v>
      </c>
      <c r="AH2867" s="474">
        <v>517.19999999999993</v>
      </c>
      <c r="AP2867" s="535"/>
    </row>
    <row r="2868" spans="1:42" ht="24" customHeight="1" outlineLevel="1" x14ac:dyDescent="0.25">
      <c r="A2868" s="493" t="s">
        <v>13558</v>
      </c>
      <c r="B2868" s="471" t="s">
        <v>13236</v>
      </c>
      <c r="C2868" s="469" t="s">
        <v>4645</v>
      </c>
      <c r="E2868" s="472" t="s">
        <v>24059</v>
      </c>
      <c r="F2868" s="469" t="s">
        <v>4456</v>
      </c>
      <c r="G2868" s="468">
        <v>0.3</v>
      </c>
      <c r="H2868" s="468">
        <v>0.23</v>
      </c>
      <c r="I2868" s="468">
        <v>0.3</v>
      </c>
      <c r="L2868" s="468">
        <v>2.9000000000000004</v>
      </c>
      <c r="M2868" s="474">
        <f t="shared" si="151"/>
        <v>661.96</v>
      </c>
      <c r="N2868" s="474">
        <f t="shared" si="152"/>
        <v>397.17599999999999</v>
      </c>
      <c r="P2868" s="488">
        <v>0.6</v>
      </c>
      <c r="R2868" s="474">
        <v>534.66</v>
      </c>
      <c r="S2868" s="474">
        <v>320.77999999999997</v>
      </c>
      <c r="U2868" s="474">
        <v>534.66</v>
      </c>
      <c r="V2868" s="474">
        <v>320.77999999999997</v>
      </c>
      <c r="X2868" s="465">
        <v>509.2</v>
      </c>
      <c r="Y2868" s="465">
        <v>305.5</v>
      </c>
      <c r="AA2868" s="474">
        <v>442.75</v>
      </c>
      <c r="AB2868" s="474">
        <v>265.64999999999998</v>
      </c>
      <c r="AD2868" s="474">
        <v>385</v>
      </c>
      <c r="AE2868" s="474">
        <v>231</v>
      </c>
      <c r="AG2868" s="474">
        <v>350</v>
      </c>
      <c r="AH2868" s="474">
        <v>210</v>
      </c>
      <c r="AP2868" s="535"/>
    </row>
    <row r="2869" spans="1:42" ht="24" customHeight="1" outlineLevel="1" x14ac:dyDescent="0.25">
      <c r="A2869" s="493" t="s">
        <v>13558</v>
      </c>
      <c r="B2869" s="471" t="s">
        <v>24045</v>
      </c>
      <c r="C2869" s="469" t="s">
        <v>22616</v>
      </c>
      <c r="E2869" s="472" t="s">
        <v>24321</v>
      </c>
      <c r="F2869" s="469" t="s">
        <v>4456</v>
      </c>
      <c r="G2869" s="468">
        <v>0.3</v>
      </c>
      <c r="H2869" s="468">
        <v>0.23</v>
      </c>
      <c r="I2869" s="468">
        <v>0.3</v>
      </c>
      <c r="L2869" s="468">
        <v>2.9000000000000004</v>
      </c>
      <c r="M2869" s="474">
        <f t="shared" si="151"/>
        <v>661.96</v>
      </c>
      <c r="N2869" s="474">
        <f t="shared" si="152"/>
        <v>397.17599999999999</v>
      </c>
      <c r="P2869" s="488">
        <v>0.6</v>
      </c>
      <c r="R2869" s="474">
        <v>534.66</v>
      </c>
      <c r="S2869" s="474">
        <v>320.77999999999997</v>
      </c>
      <c r="U2869" s="474">
        <v>534.66</v>
      </c>
      <c r="V2869" s="474">
        <v>320.77999999999997</v>
      </c>
      <c r="X2869" s="465">
        <v>509.2</v>
      </c>
      <c r="Y2869" s="465">
        <v>305.5</v>
      </c>
      <c r="AA2869" s="474">
        <v>442.75</v>
      </c>
      <c r="AB2869" s="474">
        <v>265.64999999999998</v>
      </c>
      <c r="AD2869" s="474">
        <v>385</v>
      </c>
      <c r="AE2869" s="474">
        <v>231</v>
      </c>
      <c r="AG2869" s="474">
        <v>350</v>
      </c>
      <c r="AH2869" s="474">
        <v>210</v>
      </c>
      <c r="AP2869" s="535"/>
    </row>
    <row r="2870" spans="1:42" ht="24" customHeight="1" outlineLevel="1" x14ac:dyDescent="0.25">
      <c r="A2870" s="493" t="s">
        <v>23154</v>
      </c>
      <c r="B2870" s="471" t="s">
        <v>24046</v>
      </c>
      <c r="C2870" s="469" t="s">
        <v>23756</v>
      </c>
      <c r="E2870" s="472" t="s">
        <v>24062</v>
      </c>
      <c r="F2870" s="469" t="s">
        <v>4456</v>
      </c>
      <c r="G2870" s="468">
        <v>0.3</v>
      </c>
      <c r="H2870" s="468">
        <v>0.23</v>
      </c>
      <c r="I2870" s="468">
        <v>0.3</v>
      </c>
      <c r="L2870" s="468">
        <v>2.9000000000000004</v>
      </c>
      <c r="M2870" s="474">
        <f t="shared" si="151"/>
        <v>661.96</v>
      </c>
      <c r="N2870" s="474">
        <f t="shared" si="152"/>
        <v>397.17599999999999</v>
      </c>
      <c r="P2870" s="488">
        <v>0.6</v>
      </c>
      <c r="R2870" s="474">
        <v>534.66</v>
      </c>
      <c r="S2870" s="474">
        <v>320.77999999999997</v>
      </c>
      <c r="U2870" s="474">
        <v>534.66</v>
      </c>
      <c r="V2870" s="474">
        <v>320.77999999999997</v>
      </c>
      <c r="X2870" s="465">
        <v>509.2</v>
      </c>
      <c r="Y2870" s="465">
        <v>305.5</v>
      </c>
      <c r="AA2870" s="474">
        <v>442.75</v>
      </c>
      <c r="AB2870" s="474">
        <v>265.64999999999998</v>
      </c>
      <c r="AD2870" s="474">
        <v>385</v>
      </c>
      <c r="AE2870" s="474">
        <v>231</v>
      </c>
      <c r="AG2870" s="474">
        <v>350</v>
      </c>
      <c r="AH2870" s="474">
        <v>210</v>
      </c>
      <c r="AP2870" s="535"/>
    </row>
    <row r="2871" spans="1:42" ht="24" customHeight="1" outlineLevel="1" x14ac:dyDescent="0.25">
      <c r="A2871" s="493" t="s">
        <v>23154</v>
      </c>
      <c r="B2871" s="471" t="s">
        <v>24047</v>
      </c>
      <c r="C2871" s="469" t="s">
        <v>23757</v>
      </c>
      <c r="E2871" s="472" t="s">
        <v>24066</v>
      </c>
      <c r="F2871" s="469" t="s">
        <v>4456</v>
      </c>
      <c r="G2871" s="468">
        <v>0.3</v>
      </c>
      <c r="H2871" s="468">
        <v>0.23</v>
      </c>
      <c r="I2871" s="468">
        <v>0.3</v>
      </c>
      <c r="L2871" s="468">
        <v>2.9000000000000004</v>
      </c>
      <c r="M2871" s="474">
        <f t="shared" si="151"/>
        <v>661.96</v>
      </c>
      <c r="N2871" s="474">
        <f t="shared" si="152"/>
        <v>397.17599999999999</v>
      </c>
      <c r="P2871" s="488">
        <v>0.6</v>
      </c>
      <c r="R2871" s="474">
        <v>534.66</v>
      </c>
      <c r="S2871" s="474">
        <v>320.77999999999997</v>
      </c>
      <c r="U2871" s="474">
        <v>534.66</v>
      </c>
      <c r="V2871" s="474">
        <v>320.77999999999997</v>
      </c>
      <c r="X2871" s="465">
        <v>509.2</v>
      </c>
      <c r="Y2871" s="465">
        <v>305.5</v>
      </c>
      <c r="AA2871" s="474">
        <v>442.75</v>
      </c>
      <c r="AB2871" s="474">
        <v>265.64999999999998</v>
      </c>
      <c r="AD2871" s="474">
        <v>385</v>
      </c>
      <c r="AE2871" s="474">
        <v>231</v>
      </c>
      <c r="AG2871" s="474">
        <v>350</v>
      </c>
      <c r="AH2871" s="474">
        <v>210</v>
      </c>
      <c r="AP2871" s="535"/>
    </row>
    <row r="2872" spans="1:42" ht="24" customHeight="1" outlineLevel="1" x14ac:dyDescent="0.25">
      <c r="A2872" s="493" t="s">
        <v>13558</v>
      </c>
      <c r="B2872" s="471" t="s">
        <v>13237</v>
      </c>
      <c r="C2872" s="469" t="s">
        <v>4645</v>
      </c>
      <c r="E2872" s="472" t="s">
        <v>24058</v>
      </c>
      <c r="F2872" s="469" t="s">
        <v>4456</v>
      </c>
      <c r="G2872" s="468">
        <v>0.56000000000000005</v>
      </c>
      <c r="H2872" s="468">
        <v>0.3</v>
      </c>
      <c r="I2872" s="468">
        <v>0.49</v>
      </c>
      <c r="L2872" s="468">
        <v>6.6833333333333336</v>
      </c>
      <c r="M2872" s="474">
        <f t="shared" si="151"/>
        <v>1657.3700000000001</v>
      </c>
      <c r="N2872" s="474">
        <f t="shared" si="152"/>
        <v>994.42200000000003</v>
      </c>
      <c r="P2872" s="488">
        <v>0.6</v>
      </c>
      <c r="R2872" s="474">
        <v>1338.65</v>
      </c>
      <c r="S2872" s="474">
        <v>803.15</v>
      </c>
      <c r="U2872" s="474">
        <v>1338.65</v>
      </c>
      <c r="V2872" s="474">
        <v>803.15</v>
      </c>
      <c r="X2872" s="465">
        <v>1274.9000000000001</v>
      </c>
      <c r="Y2872" s="465">
        <v>764.9</v>
      </c>
      <c r="AA2872" s="474">
        <v>1108.5999999999999</v>
      </c>
      <c r="AB2872" s="474">
        <v>665.16</v>
      </c>
      <c r="AD2872" s="474">
        <v>964</v>
      </c>
      <c r="AE2872" s="474">
        <v>578.4</v>
      </c>
      <c r="AG2872" s="474">
        <v>876</v>
      </c>
      <c r="AH2872" s="474">
        <v>525.6</v>
      </c>
      <c r="AP2872" s="535"/>
    </row>
    <row r="2873" spans="1:42" ht="24" customHeight="1" outlineLevel="1" x14ac:dyDescent="0.25">
      <c r="A2873" s="493" t="s">
        <v>13558</v>
      </c>
      <c r="B2873" s="471" t="s">
        <v>24048</v>
      </c>
      <c r="C2873" s="469" t="s">
        <v>22616</v>
      </c>
      <c r="E2873" s="472" t="s">
        <v>24320</v>
      </c>
      <c r="F2873" s="469" t="s">
        <v>4456</v>
      </c>
      <c r="G2873" s="468">
        <v>0.56000000000000005</v>
      </c>
      <c r="H2873" s="468">
        <v>0.3</v>
      </c>
      <c r="I2873" s="468">
        <v>0.49</v>
      </c>
      <c r="L2873" s="468">
        <v>6.6833333333333336</v>
      </c>
      <c r="M2873" s="474">
        <f t="shared" si="151"/>
        <v>1657.3700000000001</v>
      </c>
      <c r="N2873" s="474">
        <f t="shared" si="152"/>
        <v>994.42200000000003</v>
      </c>
      <c r="P2873" s="488">
        <v>0.6</v>
      </c>
      <c r="R2873" s="474">
        <v>1338.65</v>
      </c>
      <c r="S2873" s="474">
        <v>803.15</v>
      </c>
      <c r="U2873" s="474">
        <v>1338.65</v>
      </c>
      <c r="V2873" s="474">
        <v>803.15</v>
      </c>
      <c r="X2873" s="465">
        <v>1274.9000000000001</v>
      </c>
      <c r="Y2873" s="465">
        <v>764.9</v>
      </c>
      <c r="AA2873" s="474">
        <v>1108.5999999999999</v>
      </c>
      <c r="AB2873" s="474">
        <v>665.16</v>
      </c>
      <c r="AD2873" s="474">
        <v>964</v>
      </c>
      <c r="AE2873" s="474">
        <v>578.4</v>
      </c>
      <c r="AG2873" s="474">
        <v>876</v>
      </c>
      <c r="AH2873" s="474">
        <v>525.6</v>
      </c>
      <c r="AP2873" s="535"/>
    </row>
    <row r="2874" spans="1:42" ht="24" customHeight="1" outlineLevel="1" x14ac:dyDescent="0.25">
      <c r="A2874" s="493" t="s">
        <v>23154</v>
      </c>
      <c r="B2874" s="471" t="s">
        <v>24063</v>
      </c>
      <c r="C2874" s="469" t="s">
        <v>23756</v>
      </c>
      <c r="E2874" s="472" t="s">
        <v>24061</v>
      </c>
      <c r="F2874" s="469" t="s">
        <v>4456</v>
      </c>
      <c r="G2874" s="468">
        <v>0.56000000000000005</v>
      </c>
      <c r="H2874" s="468">
        <v>0.3</v>
      </c>
      <c r="I2874" s="468">
        <v>0.49</v>
      </c>
      <c r="L2874" s="468">
        <v>6.6833333333333336</v>
      </c>
      <c r="M2874" s="474">
        <f t="shared" si="151"/>
        <v>1657.3700000000001</v>
      </c>
      <c r="N2874" s="474">
        <f t="shared" si="152"/>
        <v>994.42200000000003</v>
      </c>
      <c r="P2874" s="488">
        <v>0.6</v>
      </c>
      <c r="R2874" s="474">
        <v>1338.65</v>
      </c>
      <c r="S2874" s="474">
        <v>803.15</v>
      </c>
      <c r="U2874" s="474">
        <v>1338.65</v>
      </c>
      <c r="V2874" s="474">
        <v>803.15</v>
      </c>
      <c r="X2874" s="465">
        <v>1274.9000000000001</v>
      </c>
      <c r="Y2874" s="465">
        <v>764.9</v>
      </c>
      <c r="AA2874" s="474">
        <v>1108.5999999999999</v>
      </c>
      <c r="AB2874" s="474">
        <v>665.16</v>
      </c>
      <c r="AD2874" s="474">
        <v>964</v>
      </c>
      <c r="AE2874" s="474">
        <v>578.4</v>
      </c>
      <c r="AG2874" s="474">
        <v>876</v>
      </c>
      <c r="AH2874" s="474">
        <v>525.6</v>
      </c>
      <c r="AP2874" s="535"/>
    </row>
    <row r="2875" spans="1:42" ht="24" customHeight="1" outlineLevel="1" x14ac:dyDescent="0.25">
      <c r="A2875" s="493" t="s">
        <v>23154</v>
      </c>
      <c r="B2875" s="471" t="s">
        <v>24049</v>
      </c>
      <c r="C2875" s="469" t="s">
        <v>23757</v>
      </c>
      <c r="E2875" s="472" t="s">
        <v>24065</v>
      </c>
      <c r="F2875" s="469" t="s">
        <v>4456</v>
      </c>
      <c r="G2875" s="468">
        <v>0.56000000000000005</v>
      </c>
      <c r="H2875" s="468">
        <v>0.3</v>
      </c>
      <c r="I2875" s="468">
        <v>0.49</v>
      </c>
      <c r="L2875" s="468">
        <v>6.6833333333333336</v>
      </c>
      <c r="M2875" s="474">
        <f t="shared" si="151"/>
        <v>1657.3700000000001</v>
      </c>
      <c r="N2875" s="474">
        <f t="shared" si="152"/>
        <v>994.42200000000003</v>
      </c>
      <c r="P2875" s="488">
        <v>0.6</v>
      </c>
      <c r="R2875" s="474">
        <v>1338.65</v>
      </c>
      <c r="S2875" s="474">
        <v>803.15</v>
      </c>
      <c r="U2875" s="474">
        <v>1338.65</v>
      </c>
      <c r="V2875" s="474">
        <v>803.15</v>
      </c>
      <c r="X2875" s="465">
        <v>1274.9000000000001</v>
      </c>
      <c r="Y2875" s="465">
        <v>764.9</v>
      </c>
      <c r="AA2875" s="474">
        <v>1108.5999999999999</v>
      </c>
      <c r="AB2875" s="474">
        <v>665.16</v>
      </c>
      <c r="AD2875" s="474">
        <v>964</v>
      </c>
      <c r="AE2875" s="474">
        <v>578.4</v>
      </c>
      <c r="AG2875" s="474">
        <v>876</v>
      </c>
      <c r="AH2875" s="474">
        <v>525.6</v>
      </c>
      <c r="AP2875" s="535"/>
    </row>
    <row r="2876" spans="1:42" ht="24" customHeight="1" outlineLevel="1" x14ac:dyDescent="0.25">
      <c r="A2876" s="493" t="s">
        <v>13558</v>
      </c>
      <c r="B2876" s="471" t="s">
        <v>13672</v>
      </c>
      <c r="C2876" s="469" t="s">
        <v>4645</v>
      </c>
      <c r="E2876" s="472" t="s">
        <v>24060</v>
      </c>
      <c r="F2876" s="469" t="s">
        <v>4456</v>
      </c>
      <c r="G2876" s="468">
        <v>0.45</v>
      </c>
      <c r="H2876" s="468">
        <v>0.47</v>
      </c>
      <c r="I2876" s="468">
        <v>0.5</v>
      </c>
      <c r="L2876" s="468">
        <v>4.5333333333333341</v>
      </c>
      <c r="M2876" s="474">
        <f t="shared" si="151"/>
        <v>1081.47</v>
      </c>
      <c r="N2876" s="474">
        <f t="shared" si="152"/>
        <v>648.88199999999995</v>
      </c>
      <c r="P2876" s="488">
        <v>0.6</v>
      </c>
      <c r="R2876" s="474">
        <v>873.5</v>
      </c>
      <c r="S2876" s="474">
        <v>524.05999999999995</v>
      </c>
      <c r="U2876" s="474">
        <v>873.5</v>
      </c>
      <c r="V2876" s="474">
        <v>524.05999999999995</v>
      </c>
      <c r="X2876" s="465">
        <v>831.9</v>
      </c>
      <c r="Y2876" s="465">
        <v>499.1</v>
      </c>
      <c r="AA2876" s="474">
        <v>723.35</v>
      </c>
      <c r="AB2876" s="474">
        <v>434.01</v>
      </c>
      <c r="AD2876" s="474">
        <v>629</v>
      </c>
      <c r="AE2876" s="474">
        <v>377.4</v>
      </c>
      <c r="AG2876" s="474">
        <v>572</v>
      </c>
      <c r="AH2876" s="474">
        <v>343.2</v>
      </c>
      <c r="AP2876" s="535"/>
    </row>
    <row r="2877" spans="1:42" ht="24" customHeight="1" outlineLevel="1" x14ac:dyDescent="0.25">
      <c r="A2877" s="493" t="s">
        <v>13558</v>
      </c>
      <c r="B2877" s="471" t="s">
        <v>24050</v>
      </c>
      <c r="C2877" s="469" t="s">
        <v>22616</v>
      </c>
      <c r="E2877" s="472" t="s">
        <v>24322</v>
      </c>
      <c r="F2877" s="469" t="s">
        <v>4456</v>
      </c>
      <c r="G2877" s="468">
        <v>0.45</v>
      </c>
      <c r="H2877" s="468">
        <v>0.47</v>
      </c>
      <c r="I2877" s="468">
        <v>0.5</v>
      </c>
      <c r="L2877" s="468">
        <v>4.5333333333333341</v>
      </c>
      <c r="M2877" s="474">
        <f t="shared" si="151"/>
        <v>1081.47</v>
      </c>
      <c r="N2877" s="474">
        <f t="shared" si="152"/>
        <v>648.88199999999995</v>
      </c>
      <c r="P2877" s="488">
        <v>0.6</v>
      </c>
      <c r="R2877" s="474">
        <v>873.5</v>
      </c>
      <c r="S2877" s="474">
        <v>524.05999999999995</v>
      </c>
      <c r="U2877" s="474">
        <v>873.5</v>
      </c>
      <c r="V2877" s="474">
        <v>524.05999999999995</v>
      </c>
      <c r="X2877" s="465">
        <v>831.9</v>
      </c>
      <c r="Y2877" s="465">
        <v>499.1</v>
      </c>
      <c r="AA2877" s="474">
        <v>723.35</v>
      </c>
      <c r="AB2877" s="474">
        <v>434.01</v>
      </c>
      <c r="AD2877" s="474">
        <v>629</v>
      </c>
      <c r="AE2877" s="474">
        <v>377.4</v>
      </c>
      <c r="AG2877" s="474">
        <v>572</v>
      </c>
      <c r="AH2877" s="474">
        <v>343.2</v>
      </c>
      <c r="AP2877" s="535"/>
    </row>
    <row r="2878" spans="1:42" ht="24" customHeight="1" outlineLevel="1" x14ac:dyDescent="0.25">
      <c r="A2878" s="493" t="s">
        <v>23154</v>
      </c>
      <c r="B2878" s="471" t="s">
        <v>24051</v>
      </c>
      <c r="C2878" s="469" t="s">
        <v>23756</v>
      </c>
      <c r="E2878" s="472" t="s">
        <v>24064</v>
      </c>
      <c r="F2878" s="469" t="s">
        <v>4456</v>
      </c>
      <c r="G2878" s="468">
        <v>0.45</v>
      </c>
      <c r="H2878" s="468">
        <v>0.47</v>
      </c>
      <c r="I2878" s="468">
        <v>0.5</v>
      </c>
      <c r="L2878" s="468">
        <v>4.5333333333333341</v>
      </c>
      <c r="M2878" s="474">
        <f t="shared" si="151"/>
        <v>1081.47</v>
      </c>
      <c r="N2878" s="474">
        <f t="shared" si="152"/>
        <v>648.88199999999995</v>
      </c>
      <c r="P2878" s="488">
        <v>0.6</v>
      </c>
      <c r="R2878" s="474">
        <v>873.5</v>
      </c>
      <c r="S2878" s="474">
        <v>524.05999999999995</v>
      </c>
      <c r="U2878" s="474">
        <v>873.5</v>
      </c>
      <c r="V2878" s="474">
        <v>524.05999999999995</v>
      </c>
      <c r="X2878" s="465">
        <v>831.9</v>
      </c>
      <c r="Y2878" s="465">
        <v>499.1</v>
      </c>
      <c r="AA2878" s="474">
        <v>723.35</v>
      </c>
      <c r="AB2878" s="474">
        <v>434.01</v>
      </c>
      <c r="AD2878" s="474">
        <v>629</v>
      </c>
      <c r="AE2878" s="474">
        <v>377.4</v>
      </c>
      <c r="AG2878" s="474">
        <v>572</v>
      </c>
      <c r="AH2878" s="474">
        <v>343.2</v>
      </c>
      <c r="AP2878" s="535"/>
    </row>
    <row r="2879" spans="1:42" ht="24" customHeight="1" outlineLevel="1" x14ac:dyDescent="0.25">
      <c r="A2879" s="493" t="s">
        <v>23154</v>
      </c>
      <c r="B2879" s="471" t="s">
        <v>24052</v>
      </c>
      <c r="C2879" s="469" t="s">
        <v>23757</v>
      </c>
      <c r="E2879" s="472" t="s">
        <v>24067</v>
      </c>
      <c r="F2879" s="469" t="s">
        <v>4456</v>
      </c>
      <c r="G2879" s="468">
        <v>0.45</v>
      </c>
      <c r="H2879" s="468">
        <v>0.47</v>
      </c>
      <c r="I2879" s="468">
        <v>0.5</v>
      </c>
      <c r="L2879" s="468">
        <v>4.5333333333333341</v>
      </c>
      <c r="M2879" s="474">
        <f t="shared" ref="M2879:M2910" si="153">X2879*$O$3</f>
        <v>1081.47</v>
      </c>
      <c r="N2879" s="474">
        <f t="shared" si="152"/>
        <v>648.88199999999995</v>
      </c>
      <c r="P2879" s="488">
        <v>0.6</v>
      </c>
      <c r="R2879" s="474">
        <v>873.5</v>
      </c>
      <c r="S2879" s="474">
        <v>524.05999999999995</v>
      </c>
      <c r="U2879" s="474">
        <v>873.5</v>
      </c>
      <c r="V2879" s="474">
        <v>524.05999999999995</v>
      </c>
      <c r="X2879" s="465">
        <v>831.9</v>
      </c>
      <c r="Y2879" s="465">
        <v>499.1</v>
      </c>
      <c r="AA2879" s="474">
        <v>723.35</v>
      </c>
      <c r="AB2879" s="474">
        <v>434.01</v>
      </c>
      <c r="AD2879" s="474">
        <v>629</v>
      </c>
      <c r="AE2879" s="474">
        <v>377.4</v>
      </c>
      <c r="AG2879" s="474">
        <v>572</v>
      </c>
      <c r="AH2879" s="474">
        <v>343.2</v>
      </c>
      <c r="AP2879" s="535"/>
    </row>
    <row r="2880" spans="1:42" ht="24" customHeight="1" outlineLevel="1" x14ac:dyDescent="0.25">
      <c r="A2880" s="493" t="s">
        <v>13558</v>
      </c>
      <c r="B2880" s="471" t="s">
        <v>13675</v>
      </c>
      <c r="C2880" s="469" t="s">
        <v>4645</v>
      </c>
      <c r="E2880" s="472" t="s">
        <v>24323</v>
      </c>
      <c r="F2880" s="469" t="s">
        <v>4456</v>
      </c>
      <c r="G2880" s="468">
        <v>2.17</v>
      </c>
      <c r="H2880" s="468">
        <v>4.4000000000000004</v>
      </c>
      <c r="I2880" s="468">
        <v>4.2</v>
      </c>
      <c r="L2880" s="468">
        <v>123</v>
      </c>
      <c r="M2880" s="474">
        <f t="shared" si="153"/>
        <v>31635.89</v>
      </c>
      <c r="N2880" s="474">
        <f t="shared" si="152"/>
        <v>17399.7395</v>
      </c>
      <c r="P2880" s="488">
        <v>0.55000000000000004</v>
      </c>
      <c r="R2880" s="474">
        <v>25552.07</v>
      </c>
      <c r="S2880" s="474">
        <v>12776.09</v>
      </c>
      <c r="U2880" s="474">
        <v>25552.07</v>
      </c>
      <c r="V2880" s="474">
        <v>12776.09</v>
      </c>
      <c r="X2880" s="465">
        <v>24335.3</v>
      </c>
      <c r="Y2880" s="465">
        <v>12167.7</v>
      </c>
      <c r="AA2880" s="474">
        <v>21161.15</v>
      </c>
      <c r="AB2880" s="474">
        <v>10580.58</v>
      </c>
      <c r="AD2880" s="474">
        <v>18401</v>
      </c>
      <c r="AE2880" s="474">
        <v>9200.5</v>
      </c>
      <c r="AF2880" s="514" t="s">
        <v>24265</v>
      </c>
      <c r="AG2880" s="474">
        <v>16728</v>
      </c>
      <c r="AH2880" s="474">
        <v>8364</v>
      </c>
      <c r="AP2880" s="535"/>
    </row>
    <row r="2881" spans="1:42" ht="24" customHeight="1" outlineLevel="1" x14ac:dyDescent="0.25">
      <c r="A2881" s="493" t="s">
        <v>22509</v>
      </c>
      <c r="B2881" s="471" t="s">
        <v>22617</v>
      </c>
      <c r="C2881" s="469" t="s">
        <v>22616</v>
      </c>
      <c r="E2881" s="472" t="s">
        <v>24324</v>
      </c>
      <c r="F2881" s="469" t="s">
        <v>4456</v>
      </c>
      <c r="G2881" s="468">
        <v>2.17</v>
      </c>
      <c r="H2881" s="468">
        <v>4.4000000000000004</v>
      </c>
      <c r="I2881" s="468">
        <v>4.2</v>
      </c>
      <c r="L2881" s="468">
        <v>123</v>
      </c>
      <c r="M2881" s="474">
        <f t="shared" si="153"/>
        <v>33217.599999999999</v>
      </c>
      <c r="N2881" s="474">
        <f t="shared" si="152"/>
        <v>18269.68</v>
      </c>
      <c r="P2881" s="488">
        <v>0.55000000000000004</v>
      </c>
      <c r="R2881" s="474">
        <v>26829.599999999999</v>
      </c>
      <c r="S2881" s="474">
        <v>13415.85</v>
      </c>
      <c r="U2881" s="474">
        <v>26829.599999999999</v>
      </c>
      <c r="V2881" s="474">
        <v>13415.85</v>
      </c>
      <c r="X2881" s="465">
        <v>25552</v>
      </c>
      <c r="Y2881" s="465">
        <v>12777</v>
      </c>
      <c r="AA2881" s="474"/>
      <c r="AB2881" s="474"/>
      <c r="AD2881" s="474"/>
      <c r="AE2881" s="474"/>
      <c r="AF2881" s="514"/>
      <c r="AG2881" s="474"/>
      <c r="AH2881" s="474"/>
      <c r="AP2881" s="535"/>
    </row>
    <row r="2882" spans="1:42" ht="24" customHeight="1" outlineLevel="1" x14ac:dyDescent="0.25">
      <c r="A2882" s="493" t="s">
        <v>23154</v>
      </c>
      <c r="B2882" s="471" t="s">
        <v>24053</v>
      </c>
      <c r="C2882" s="469" t="s">
        <v>23756</v>
      </c>
      <c r="E2882" s="472" t="s">
        <v>24325</v>
      </c>
      <c r="F2882" s="469" t="s">
        <v>4456</v>
      </c>
      <c r="G2882" s="468">
        <v>2.17</v>
      </c>
      <c r="H2882" s="468">
        <v>4.4000000000000004</v>
      </c>
      <c r="I2882" s="468">
        <v>4.2</v>
      </c>
      <c r="L2882" s="468">
        <v>123</v>
      </c>
      <c r="M2882" s="474">
        <f t="shared" si="153"/>
        <v>31635.89</v>
      </c>
      <c r="N2882" s="474">
        <f t="shared" si="152"/>
        <v>17399.7395</v>
      </c>
      <c r="P2882" s="488">
        <v>0.55000000000000004</v>
      </c>
      <c r="R2882" s="474">
        <v>25552.07</v>
      </c>
      <c r="S2882" s="474">
        <v>12776.09</v>
      </c>
      <c r="U2882" s="474">
        <v>25552.07</v>
      </c>
      <c r="V2882" s="474">
        <v>12776.09</v>
      </c>
      <c r="X2882" s="465">
        <v>24335.3</v>
      </c>
      <c r="Y2882" s="465">
        <v>12167.7</v>
      </c>
      <c r="AA2882" s="474">
        <v>21161.15</v>
      </c>
      <c r="AB2882" s="474">
        <v>10580.58</v>
      </c>
      <c r="AD2882" s="474">
        <v>18401</v>
      </c>
      <c r="AE2882" s="474">
        <v>9200.5</v>
      </c>
      <c r="AF2882" s="514" t="s">
        <v>24265</v>
      </c>
      <c r="AG2882" s="474">
        <v>16728</v>
      </c>
      <c r="AH2882" s="474">
        <v>8364</v>
      </c>
      <c r="AP2882" s="535"/>
    </row>
    <row r="2883" spans="1:42" ht="24" customHeight="1" outlineLevel="1" x14ac:dyDescent="0.25">
      <c r="A2883" s="493" t="s">
        <v>23154</v>
      </c>
      <c r="B2883" s="471" t="s">
        <v>24054</v>
      </c>
      <c r="C2883" s="469" t="s">
        <v>23757</v>
      </c>
      <c r="E2883" s="472" t="s">
        <v>24326</v>
      </c>
      <c r="F2883" s="469" t="s">
        <v>4456</v>
      </c>
      <c r="G2883" s="468">
        <v>2.17</v>
      </c>
      <c r="H2883" s="468">
        <v>4.4000000000000004</v>
      </c>
      <c r="I2883" s="468">
        <v>4.2</v>
      </c>
      <c r="L2883" s="468">
        <v>123</v>
      </c>
      <c r="M2883" s="474">
        <f t="shared" si="153"/>
        <v>31635.89</v>
      </c>
      <c r="N2883" s="474">
        <f t="shared" si="152"/>
        <v>17399.7395</v>
      </c>
      <c r="P2883" s="488">
        <v>0.55000000000000004</v>
      </c>
      <c r="R2883" s="474">
        <v>25552.07</v>
      </c>
      <c r="S2883" s="474">
        <v>12776.09</v>
      </c>
      <c r="U2883" s="474">
        <v>25552.07</v>
      </c>
      <c r="V2883" s="474">
        <v>12776.09</v>
      </c>
      <c r="X2883" s="465">
        <v>24335.3</v>
      </c>
      <c r="Y2883" s="465">
        <v>12167.7</v>
      </c>
      <c r="AA2883" s="474">
        <v>21161.15</v>
      </c>
      <c r="AB2883" s="474">
        <v>10580.58</v>
      </c>
      <c r="AD2883" s="474">
        <v>18401</v>
      </c>
      <c r="AE2883" s="474">
        <v>9200.5</v>
      </c>
      <c r="AF2883" s="514" t="s">
        <v>24265</v>
      </c>
      <c r="AG2883" s="474">
        <v>16728</v>
      </c>
      <c r="AH2883" s="474">
        <v>8364</v>
      </c>
      <c r="AP2883" s="535"/>
    </row>
    <row r="2884" spans="1:42" ht="24" customHeight="1" outlineLevel="1" x14ac:dyDescent="0.25">
      <c r="A2884" s="493" t="s">
        <v>13558</v>
      </c>
      <c r="B2884" s="471" t="s">
        <v>13677</v>
      </c>
      <c r="C2884" s="469" t="s">
        <v>4659</v>
      </c>
      <c r="E2884" s="472" t="s">
        <v>24124</v>
      </c>
      <c r="F2884" s="469" t="s">
        <v>4456</v>
      </c>
      <c r="G2884" s="468">
        <v>2</v>
      </c>
      <c r="H2884" s="468">
        <v>1.1000000000000001</v>
      </c>
      <c r="I2884" s="468">
        <v>0.9</v>
      </c>
      <c r="L2884" s="468">
        <v>37.549999999999997</v>
      </c>
      <c r="M2884" s="474">
        <f t="shared" si="153"/>
        <v>8391.630000000001</v>
      </c>
      <c r="N2884" s="474">
        <f t="shared" si="152"/>
        <v>5034.9780000000001</v>
      </c>
      <c r="P2884" s="488">
        <v>0.6</v>
      </c>
      <c r="R2884" s="474">
        <v>6777.86</v>
      </c>
      <c r="S2884" s="474">
        <v>4066.76</v>
      </c>
      <c r="U2884" s="474">
        <v>6777.86</v>
      </c>
      <c r="V2884" s="474">
        <v>4066.76</v>
      </c>
      <c r="X2884" s="465">
        <v>6455.1</v>
      </c>
      <c r="Y2884" s="465">
        <v>3873.1</v>
      </c>
      <c r="AA2884" s="474">
        <v>5613.15</v>
      </c>
      <c r="AB2884" s="474">
        <v>3367.89</v>
      </c>
      <c r="AD2884" s="474">
        <v>4881</v>
      </c>
      <c r="AE2884" s="474">
        <v>2928.6</v>
      </c>
      <c r="AG2884" s="474">
        <v>4437</v>
      </c>
      <c r="AH2884" s="474">
        <v>2662.2</v>
      </c>
      <c r="AP2884" s="535"/>
    </row>
    <row r="2885" spans="1:42" ht="24" customHeight="1" outlineLevel="1" x14ac:dyDescent="0.25">
      <c r="A2885" s="493" t="s">
        <v>13558</v>
      </c>
      <c r="B2885" s="471" t="s">
        <v>24068</v>
      </c>
      <c r="C2885" s="469" t="s">
        <v>22616</v>
      </c>
      <c r="E2885" s="472" t="s">
        <v>24327</v>
      </c>
      <c r="F2885" s="469" t="s">
        <v>4456</v>
      </c>
      <c r="G2885" s="468">
        <v>2</v>
      </c>
      <c r="H2885" s="468">
        <v>1.1000000000000001</v>
      </c>
      <c r="I2885" s="468">
        <v>0.9</v>
      </c>
      <c r="L2885" s="468">
        <v>37.549999999999997</v>
      </c>
      <c r="M2885" s="474">
        <f t="shared" si="153"/>
        <v>8391.630000000001</v>
      </c>
      <c r="N2885" s="474">
        <f t="shared" si="152"/>
        <v>5034.9780000000001</v>
      </c>
      <c r="P2885" s="488">
        <v>0.6</v>
      </c>
      <c r="R2885" s="474">
        <v>6777.86</v>
      </c>
      <c r="S2885" s="474">
        <v>4066.76</v>
      </c>
      <c r="U2885" s="474">
        <v>6777.86</v>
      </c>
      <c r="V2885" s="474">
        <v>4066.76</v>
      </c>
      <c r="X2885" s="465">
        <v>6455.1</v>
      </c>
      <c r="Y2885" s="465">
        <v>3873.1</v>
      </c>
      <c r="AA2885" s="474">
        <v>5613.15</v>
      </c>
      <c r="AB2885" s="474">
        <v>3367.89</v>
      </c>
      <c r="AD2885" s="474">
        <v>4881</v>
      </c>
      <c r="AE2885" s="474">
        <v>2928.6</v>
      </c>
      <c r="AG2885" s="474">
        <v>4437</v>
      </c>
      <c r="AH2885" s="474">
        <v>2662.2</v>
      </c>
      <c r="AP2885" s="535"/>
    </row>
    <row r="2886" spans="1:42" ht="24" customHeight="1" outlineLevel="1" x14ac:dyDescent="0.25">
      <c r="A2886" s="493" t="s">
        <v>23154</v>
      </c>
      <c r="B2886" s="471" t="s">
        <v>24069</v>
      </c>
      <c r="C2886" s="469" t="s">
        <v>23756</v>
      </c>
      <c r="E2886" s="472" t="s">
        <v>24095</v>
      </c>
      <c r="F2886" s="469" t="s">
        <v>4456</v>
      </c>
      <c r="G2886" s="468">
        <v>2</v>
      </c>
      <c r="H2886" s="468">
        <v>1.1000000000000001</v>
      </c>
      <c r="I2886" s="468">
        <v>0.9</v>
      </c>
      <c r="L2886" s="468">
        <v>37.549999999999997</v>
      </c>
      <c r="M2886" s="474">
        <f t="shared" si="153"/>
        <v>8391.630000000001</v>
      </c>
      <c r="N2886" s="474">
        <f t="shared" si="152"/>
        <v>5034.9780000000001</v>
      </c>
      <c r="P2886" s="488">
        <v>0.6</v>
      </c>
      <c r="R2886" s="474">
        <v>6777.86</v>
      </c>
      <c r="S2886" s="474">
        <v>4066.76</v>
      </c>
      <c r="U2886" s="474">
        <v>6777.86</v>
      </c>
      <c r="V2886" s="474">
        <v>4066.76</v>
      </c>
      <c r="X2886" s="465">
        <v>6455.1</v>
      </c>
      <c r="Y2886" s="465">
        <v>3873.1</v>
      </c>
      <c r="AA2886" s="474">
        <v>5613.15</v>
      </c>
      <c r="AB2886" s="474">
        <v>3367.89</v>
      </c>
      <c r="AD2886" s="474">
        <v>4881</v>
      </c>
      <c r="AE2886" s="474">
        <v>2928.6</v>
      </c>
      <c r="AG2886" s="474">
        <v>4437</v>
      </c>
      <c r="AH2886" s="474">
        <v>2662.2</v>
      </c>
      <c r="AP2886" s="535"/>
    </row>
    <row r="2887" spans="1:42" ht="24" customHeight="1" outlineLevel="1" x14ac:dyDescent="0.25">
      <c r="A2887" s="493" t="s">
        <v>13882</v>
      </c>
      <c r="B2887" s="471" t="s">
        <v>15442</v>
      </c>
      <c r="C2887" s="469" t="s">
        <v>4645</v>
      </c>
      <c r="E2887" s="472" t="s">
        <v>16624</v>
      </c>
      <c r="F2887" s="469" t="s">
        <v>4456</v>
      </c>
      <c r="G2887" s="468">
        <v>2.85</v>
      </c>
      <c r="H2887" s="468">
        <v>0.9</v>
      </c>
      <c r="I2887" s="468">
        <v>0.9</v>
      </c>
      <c r="M2887" s="474">
        <f t="shared" si="153"/>
        <v>7428.85</v>
      </c>
      <c r="N2887" s="474">
        <f t="shared" si="152"/>
        <v>4457.3100000000004</v>
      </c>
      <c r="P2887" s="488">
        <v>0.6</v>
      </c>
      <c r="R2887" s="474">
        <v>6000.23</v>
      </c>
      <c r="S2887" s="474">
        <v>3600.14</v>
      </c>
      <c r="U2887" s="474">
        <v>6000.23</v>
      </c>
      <c r="V2887" s="474">
        <v>3600.14</v>
      </c>
      <c r="X2887" s="465">
        <v>5714.5</v>
      </c>
      <c r="Y2887" s="465">
        <v>3428.7</v>
      </c>
      <c r="AA2887" s="474">
        <v>4969.1499999999996</v>
      </c>
      <c r="AB2887" s="474">
        <v>2981.49</v>
      </c>
      <c r="AD2887" s="474">
        <v>4321</v>
      </c>
      <c r="AE2887" s="474">
        <v>2592.6</v>
      </c>
      <c r="AG2887" s="474">
        <v>3928</v>
      </c>
      <c r="AH2887" s="474">
        <v>2356.7999999999997</v>
      </c>
      <c r="AP2887" s="535"/>
    </row>
    <row r="2888" spans="1:42" ht="24" customHeight="1" outlineLevel="1" x14ac:dyDescent="0.25">
      <c r="A2888" s="493" t="s">
        <v>13882</v>
      </c>
      <c r="B2888" s="471" t="s">
        <v>24070</v>
      </c>
      <c r="C2888" s="469" t="s">
        <v>22616</v>
      </c>
      <c r="E2888" s="472" t="s">
        <v>24328</v>
      </c>
      <c r="F2888" s="469" t="s">
        <v>4456</v>
      </c>
      <c r="G2888" s="468">
        <v>2.85</v>
      </c>
      <c r="H2888" s="468">
        <v>0.9</v>
      </c>
      <c r="I2888" s="468">
        <v>0.9</v>
      </c>
      <c r="M2888" s="474">
        <f t="shared" si="153"/>
        <v>7428.85</v>
      </c>
      <c r="N2888" s="474">
        <f t="shared" si="152"/>
        <v>4457.3100000000004</v>
      </c>
      <c r="P2888" s="488">
        <v>0.6</v>
      </c>
      <c r="R2888" s="474">
        <v>6000.23</v>
      </c>
      <c r="S2888" s="474">
        <v>3600.14</v>
      </c>
      <c r="U2888" s="474">
        <v>6000.23</v>
      </c>
      <c r="V2888" s="474">
        <v>3600.14</v>
      </c>
      <c r="X2888" s="465">
        <v>5714.5</v>
      </c>
      <c r="Y2888" s="465">
        <v>3428.7</v>
      </c>
      <c r="AA2888" s="474">
        <v>4969.1499999999996</v>
      </c>
      <c r="AB2888" s="474">
        <v>2981.49</v>
      </c>
      <c r="AD2888" s="474">
        <v>4321</v>
      </c>
      <c r="AE2888" s="474">
        <v>2592.6</v>
      </c>
      <c r="AG2888" s="474">
        <v>3928</v>
      </c>
      <c r="AH2888" s="474">
        <v>2356.7999999999997</v>
      </c>
      <c r="AP2888" s="535"/>
    </row>
    <row r="2889" spans="1:42" ht="24" customHeight="1" outlineLevel="1" x14ac:dyDescent="0.25">
      <c r="A2889" s="493" t="s">
        <v>23154</v>
      </c>
      <c r="B2889" s="471" t="s">
        <v>24071</v>
      </c>
      <c r="C2889" s="469" t="s">
        <v>23756</v>
      </c>
      <c r="E2889" s="472" t="s">
        <v>24096</v>
      </c>
      <c r="F2889" s="469" t="s">
        <v>4456</v>
      </c>
      <c r="G2889" s="468">
        <v>2.85</v>
      </c>
      <c r="H2889" s="468">
        <v>0.9</v>
      </c>
      <c r="I2889" s="468">
        <v>0.9</v>
      </c>
      <c r="M2889" s="474">
        <f t="shared" si="153"/>
        <v>7428.85</v>
      </c>
      <c r="N2889" s="474">
        <f t="shared" ref="N2889:N2920" si="154">M2889*P2889</f>
        <v>4457.3100000000004</v>
      </c>
      <c r="P2889" s="488">
        <v>0.6</v>
      </c>
      <c r="R2889" s="474">
        <v>6000.23</v>
      </c>
      <c r="S2889" s="474">
        <v>3600.14</v>
      </c>
      <c r="U2889" s="474">
        <v>6000.23</v>
      </c>
      <c r="V2889" s="474">
        <v>3600.14</v>
      </c>
      <c r="X2889" s="465">
        <v>5714.5</v>
      </c>
      <c r="Y2889" s="465">
        <v>3428.7</v>
      </c>
      <c r="AA2889" s="474">
        <v>4969.1499999999996</v>
      </c>
      <c r="AB2889" s="474">
        <v>2981.49</v>
      </c>
      <c r="AD2889" s="474">
        <v>4321</v>
      </c>
      <c r="AE2889" s="474">
        <v>2592.6</v>
      </c>
      <c r="AG2889" s="474">
        <v>3928</v>
      </c>
      <c r="AH2889" s="474">
        <v>2356.7999999999997</v>
      </c>
      <c r="AP2889" s="535"/>
    </row>
    <row r="2890" spans="1:42" ht="24" customHeight="1" outlineLevel="1" x14ac:dyDescent="0.25">
      <c r="A2890" s="493" t="s">
        <v>23154</v>
      </c>
      <c r="B2890" s="471" t="s">
        <v>24072</v>
      </c>
      <c r="C2890" s="469" t="s">
        <v>23757</v>
      </c>
      <c r="E2890" s="472" t="s">
        <v>24106</v>
      </c>
      <c r="F2890" s="469" t="s">
        <v>4456</v>
      </c>
      <c r="G2890" s="468">
        <v>2.85</v>
      </c>
      <c r="H2890" s="468">
        <v>0.9</v>
      </c>
      <c r="I2890" s="468">
        <v>0.9</v>
      </c>
      <c r="M2890" s="474">
        <f t="shared" si="153"/>
        <v>7428.85</v>
      </c>
      <c r="N2890" s="474">
        <f t="shared" si="154"/>
        <v>4457.3100000000004</v>
      </c>
      <c r="P2890" s="488">
        <v>0.6</v>
      </c>
      <c r="R2890" s="474">
        <v>6000.23</v>
      </c>
      <c r="S2890" s="474">
        <v>3600.14</v>
      </c>
      <c r="U2890" s="474">
        <v>6000.23</v>
      </c>
      <c r="V2890" s="474">
        <v>3600.14</v>
      </c>
      <c r="X2890" s="465">
        <v>5714.5</v>
      </c>
      <c r="Y2890" s="465">
        <v>3428.7</v>
      </c>
      <c r="AA2890" s="474">
        <v>4969.1499999999996</v>
      </c>
      <c r="AB2890" s="474">
        <v>2981.49</v>
      </c>
      <c r="AD2890" s="474">
        <v>4321</v>
      </c>
      <c r="AE2890" s="474">
        <v>2592.6</v>
      </c>
      <c r="AG2890" s="474">
        <v>3928</v>
      </c>
      <c r="AH2890" s="474">
        <v>2356.7999999999997</v>
      </c>
      <c r="AP2890" s="535"/>
    </row>
    <row r="2891" spans="1:42" ht="24" customHeight="1" outlineLevel="1" x14ac:dyDescent="0.25">
      <c r="A2891" s="493" t="s">
        <v>13882</v>
      </c>
      <c r="B2891" s="471" t="s">
        <v>15443</v>
      </c>
      <c r="C2891" s="469" t="s">
        <v>4645</v>
      </c>
      <c r="E2891" s="472" t="s">
        <v>24123</v>
      </c>
      <c r="F2891" s="469" t="s">
        <v>4456</v>
      </c>
      <c r="G2891" s="468">
        <v>0.45</v>
      </c>
      <c r="H2891" s="468">
        <v>0.75</v>
      </c>
      <c r="I2891" s="468">
        <v>0.75</v>
      </c>
      <c r="M2891" s="474">
        <f t="shared" si="153"/>
        <v>4052.23</v>
      </c>
      <c r="N2891" s="474">
        <f t="shared" si="154"/>
        <v>2431.3379999999997</v>
      </c>
      <c r="P2891" s="488">
        <v>0.6</v>
      </c>
      <c r="R2891" s="474">
        <v>3272.96</v>
      </c>
      <c r="S2891" s="474">
        <v>1963.82</v>
      </c>
      <c r="U2891" s="474">
        <v>3272.96</v>
      </c>
      <c r="V2891" s="474">
        <v>1963.82</v>
      </c>
      <c r="X2891" s="465">
        <v>3117.1</v>
      </c>
      <c r="Y2891" s="465">
        <v>1870.3</v>
      </c>
      <c r="AA2891" s="474">
        <v>2710.55</v>
      </c>
      <c r="AB2891" s="474">
        <v>1626.33</v>
      </c>
      <c r="AD2891" s="474">
        <v>2357</v>
      </c>
      <c r="AE2891" s="474">
        <v>1414.2</v>
      </c>
      <c r="AG2891" s="474">
        <v>2143</v>
      </c>
      <c r="AH2891" s="474">
        <v>1285.8</v>
      </c>
      <c r="AP2891" s="535"/>
    </row>
    <row r="2892" spans="1:42" ht="24" customHeight="1" outlineLevel="1" x14ac:dyDescent="0.25">
      <c r="A2892" s="493" t="s">
        <v>13882</v>
      </c>
      <c r="B2892" s="471" t="s">
        <v>24073</v>
      </c>
      <c r="C2892" s="469" t="s">
        <v>22616</v>
      </c>
      <c r="E2892" s="472" t="s">
        <v>24329</v>
      </c>
      <c r="F2892" s="469" t="s">
        <v>4456</v>
      </c>
      <c r="G2892" s="468">
        <v>0.45</v>
      </c>
      <c r="H2892" s="468">
        <v>0.75</v>
      </c>
      <c r="I2892" s="468">
        <v>0.75</v>
      </c>
      <c r="M2892" s="474">
        <f t="shared" si="153"/>
        <v>4052.23</v>
      </c>
      <c r="N2892" s="474">
        <f t="shared" si="154"/>
        <v>2431.3379999999997</v>
      </c>
      <c r="P2892" s="488">
        <v>0.6</v>
      </c>
      <c r="R2892" s="474">
        <v>3272.96</v>
      </c>
      <c r="S2892" s="474">
        <v>1963.82</v>
      </c>
      <c r="U2892" s="474">
        <v>3272.96</v>
      </c>
      <c r="V2892" s="474">
        <v>1963.82</v>
      </c>
      <c r="X2892" s="465">
        <v>3117.1</v>
      </c>
      <c r="Y2892" s="465">
        <v>1870.3</v>
      </c>
      <c r="AA2892" s="474">
        <v>2710.55</v>
      </c>
      <c r="AB2892" s="474">
        <v>1626.33</v>
      </c>
      <c r="AD2892" s="474">
        <v>2357</v>
      </c>
      <c r="AE2892" s="474">
        <v>1414.2</v>
      </c>
      <c r="AG2892" s="474">
        <v>2143</v>
      </c>
      <c r="AH2892" s="474">
        <v>1285.8</v>
      </c>
      <c r="AP2892" s="535"/>
    </row>
    <row r="2893" spans="1:42" ht="24" customHeight="1" outlineLevel="1" x14ac:dyDescent="0.25">
      <c r="A2893" s="493" t="s">
        <v>23154</v>
      </c>
      <c r="B2893" s="471" t="s">
        <v>24074</v>
      </c>
      <c r="C2893" s="469" t="s">
        <v>23756</v>
      </c>
      <c r="E2893" s="472" t="s">
        <v>24097</v>
      </c>
      <c r="F2893" s="469" t="s">
        <v>4456</v>
      </c>
      <c r="G2893" s="468">
        <v>0.45</v>
      </c>
      <c r="H2893" s="468">
        <v>0.75</v>
      </c>
      <c r="I2893" s="468">
        <v>0.75</v>
      </c>
      <c r="M2893" s="474">
        <f t="shared" si="153"/>
        <v>4052.23</v>
      </c>
      <c r="N2893" s="474">
        <f t="shared" si="154"/>
        <v>2431.3379999999997</v>
      </c>
      <c r="P2893" s="488">
        <v>0.6</v>
      </c>
      <c r="R2893" s="474">
        <v>3272.96</v>
      </c>
      <c r="S2893" s="474">
        <v>1963.82</v>
      </c>
      <c r="U2893" s="474">
        <v>3272.96</v>
      </c>
      <c r="V2893" s="474">
        <v>1963.82</v>
      </c>
      <c r="X2893" s="465">
        <v>3117.1</v>
      </c>
      <c r="Y2893" s="465">
        <v>1870.3</v>
      </c>
      <c r="AA2893" s="474">
        <v>2710.55</v>
      </c>
      <c r="AB2893" s="474">
        <v>1626.33</v>
      </c>
      <c r="AD2893" s="474">
        <v>2357</v>
      </c>
      <c r="AE2893" s="474">
        <v>1414.2</v>
      </c>
      <c r="AG2893" s="474">
        <v>2143</v>
      </c>
      <c r="AH2893" s="474">
        <v>1285.8</v>
      </c>
      <c r="AP2893" s="535"/>
    </row>
    <row r="2894" spans="1:42" ht="24" customHeight="1" outlineLevel="1" x14ac:dyDescent="0.25">
      <c r="A2894" s="493" t="s">
        <v>23154</v>
      </c>
      <c r="B2894" s="471" t="s">
        <v>24075</v>
      </c>
      <c r="C2894" s="469" t="s">
        <v>23757</v>
      </c>
      <c r="E2894" s="472" t="s">
        <v>24107</v>
      </c>
      <c r="F2894" s="469" t="s">
        <v>4456</v>
      </c>
      <c r="G2894" s="468">
        <v>0.45</v>
      </c>
      <c r="H2894" s="468">
        <v>0.75</v>
      </c>
      <c r="I2894" s="468">
        <v>0.75</v>
      </c>
      <c r="M2894" s="474">
        <f t="shared" si="153"/>
        <v>4052.23</v>
      </c>
      <c r="N2894" s="474">
        <f t="shared" si="154"/>
        <v>2431.3379999999997</v>
      </c>
      <c r="P2894" s="488">
        <v>0.6</v>
      </c>
      <c r="R2894" s="474">
        <v>3272.96</v>
      </c>
      <c r="S2894" s="474">
        <v>1963.82</v>
      </c>
      <c r="U2894" s="474">
        <v>3272.96</v>
      </c>
      <c r="V2894" s="474">
        <v>1963.82</v>
      </c>
      <c r="X2894" s="465">
        <v>3117.1</v>
      </c>
      <c r="Y2894" s="465">
        <v>1870.3</v>
      </c>
      <c r="AA2894" s="474">
        <v>2710.55</v>
      </c>
      <c r="AB2894" s="474">
        <v>1626.33</v>
      </c>
      <c r="AD2894" s="474">
        <v>2357</v>
      </c>
      <c r="AE2894" s="474">
        <v>1414.2</v>
      </c>
      <c r="AG2894" s="474">
        <v>2143</v>
      </c>
      <c r="AH2894" s="474">
        <v>1285.8</v>
      </c>
      <c r="AP2894" s="535"/>
    </row>
    <row r="2895" spans="1:42" ht="24" customHeight="1" outlineLevel="1" x14ac:dyDescent="0.25">
      <c r="A2895" s="493" t="s">
        <v>13882</v>
      </c>
      <c r="B2895" s="471" t="s">
        <v>15444</v>
      </c>
      <c r="C2895" s="469" t="s">
        <v>4645</v>
      </c>
      <c r="E2895" s="472" t="s">
        <v>24122</v>
      </c>
      <c r="F2895" s="469" t="s">
        <v>4456</v>
      </c>
      <c r="G2895" s="468">
        <v>0.73</v>
      </c>
      <c r="H2895" s="468">
        <v>0.8</v>
      </c>
      <c r="I2895" s="468">
        <v>1.6</v>
      </c>
      <c r="M2895" s="474">
        <f t="shared" si="153"/>
        <v>5902.130000000001</v>
      </c>
      <c r="N2895" s="474">
        <f t="shared" si="154"/>
        <v>3541.2780000000007</v>
      </c>
      <c r="P2895" s="488">
        <v>0.6</v>
      </c>
      <c r="R2895" s="474">
        <v>4767.1099999999997</v>
      </c>
      <c r="S2895" s="474">
        <v>2860.31</v>
      </c>
      <c r="U2895" s="474">
        <v>4767.1099999999997</v>
      </c>
      <c r="V2895" s="474">
        <v>2860.31</v>
      </c>
      <c r="X2895" s="465">
        <v>4540.1000000000004</v>
      </c>
      <c r="Y2895" s="465">
        <v>2724.1</v>
      </c>
      <c r="AA2895" s="474">
        <v>3947.95</v>
      </c>
      <c r="AB2895" s="474">
        <v>2368.77</v>
      </c>
      <c r="AD2895" s="474">
        <v>3433</v>
      </c>
      <c r="AE2895" s="474">
        <v>2059.7999999999997</v>
      </c>
      <c r="AG2895" s="474">
        <v>3121</v>
      </c>
      <c r="AH2895" s="474">
        <v>1872.6</v>
      </c>
      <c r="AP2895" s="535"/>
    </row>
    <row r="2896" spans="1:42" ht="24" customHeight="1" outlineLevel="1" x14ac:dyDescent="0.25">
      <c r="A2896" s="493" t="s">
        <v>13882</v>
      </c>
      <c r="B2896" s="471" t="s">
        <v>24076</v>
      </c>
      <c r="C2896" s="469" t="s">
        <v>22616</v>
      </c>
      <c r="E2896" s="472" t="s">
        <v>24330</v>
      </c>
      <c r="F2896" s="469" t="s">
        <v>4456</v>
      </c>
      <c r="G2896" s="468">
        <v>0.73</v>
      </c>
      <c r="H2896" s="468">
        <v>0.8</v>
      </c>
      <c r="I2896" s="468">
        <v>1.6</v>
      </c>
      <c r="M2896" s="474">
        <f t="shared" si="153"/>
        <v>5902.130000000001</v>
      </c>
      <c r="N2896" s="474">
        <f t="shared" si="154"/>
        <v>3541.2780000000007</v>
      </c>
      <c r="P2896" s="488">
        <v>0.6</v>
      </c>
      <c r="R2896" s="474">
        <v>4767.1099999999997</v>
      </c>
      <c r="S2896" s="474">
        <v>2860.31</v>
      </c>
      <c r="U2896" s="474">
        <v>4767.1099999999997</v>
      </c>
      <c r="V2896" s="474">
        <v>2860.31</v>
      </c>
      <c r="X2896" s="465">
        <v>4540.1000000000004</v>
      </c>
      <c r="Y2896" s="465">
        <v>2724.1</v>
      </c>
      <c r="AA2896" s="474">
        <v>3947.95</v>
      </c>
      <c r="AB2896" s="474">
        <v>2368.77</v>
      </c>
      <c r="AD2896" s="474">
        <v>3433</v>
      </c>
      <c r="AE2896" s="474">
        <v>2059.7999999999997</v>
      </c>
      <c r="AG2896" s="474">
        <v>3121</v>
      </c>
      <c r="AH2896" s="474">
        <v>1872.6</v>
      </c>
      <c r="AP2896" s="535"/>
    </row>
    <row r="2897" spans="1:42" ht="24" customHeight="1" outlineLevel="1" x14ac:dyDescent="0.25">
      <c r="A2897" s="493" t="s">
        <v>23154</v>
      </c>
      <c r="B2897" s="471" t="s">
        <v>24077</v>
      </c>
      <c r="C2897" s="469" t="s">
        <v>23756</v>
      </c>
      <c r="E2897" s="472" t="s">
        <v>24098</v>
      </c>
      <c r="F2897" s="469" t="s">
        <v>4456</v>
      </c>
      <c r="G2897" s="468">
        <v>0.73</v>
      </c>
      <c r="H2897" s="468">
        <v>0.8</v>
      </c>
      <c r="I2897" s="468">
        <v>1.6</v>
      </c>
      <c r="M2897" s="474">
        <f t="shared" si="153"/>
        <v>5902.130000000001</v>
      </c>
      <c r="N2897" s="474">
        <f t="shared" si="154"/>
        <v>3541.2780000000007</v>
      </c>
      <c r="P2897" s="488">
        <v>0.6</v>
      </c>
      <c r="R2897" s="474">
        <v>4767.1099999999997</v>
      </c>
      <c r="S2897" s="474">
        <v>2860.31</v>
      </c>
      <c r="U2897" s="474">
        <v>4767.1099999999997</v>
      </c>
      <c r="V2897" s="474">
        <v>2860.31</v>
      </c>
      <c r="X2897" s="465">
        <v>4540.1000000000004</v>
      </c>
      <c r="Y2897" s="465">
        <v>2724.1</v>
      </c>
      <c r="AA2897" s="474">
        <v>3947.95</v>
      </c>
      <c r="AB2897" s="474">
        <v>2368.77</v>
      </c>
      <c r="AD2897" s="474">
        <v>3433</v>
      </c>
      <c r="AE2897" s="474">
        <v>2059.7999999999997</v>
      </c>
      <c r="AG2897" s="474">
        <v>3121</v>
      </c>
      <c r="AH2897" s="474">
        <v>1872.6</v>
      </c>
      <c r="AP2897" s="535"/>
    </row>
    <row r="2898" spans="1:42" ht="24" customHeight="1" outlineLevel="1" x14ac:dyDescent="0.25">
      <c r="A2898" s="493" t="s">
        <v>13882</v>
      </c>
      <c r="B2898" s="471" t="s">
        <v>24078</v>
      </c>
      <c r="C2898" s="469" t="s">
        <v>4645</v>
      </c>
      <c r="E2898" s="472" t="s">
        <v>24108</v>
      </c>
      <c r="F2898" s="469" t="s">
        <v>4456</v>
      </c>
      <c r="G2898" s="468">
        <v>0.73</v>
      </c>
      <c r="H2898" s="468">
        <v>0.8</v>
      </c>
      <c r="I2898" s="468">
        <v>1.6</v>
      </c>
      <c r="M2898" s="474">
        <f t="shared" si="153"/>
        <v>5902.130000000001</v>
      </c>
      <c r="N2898" s="474">
        <f t="shared" si="154"/>
        <v>3541.2780000000007</v>
      </c>
      <c r="P2898" s="488">
        <v>0.6</v>
      </c>
      <c r="R2898" s="474">
        <v>4767.1099999999997</v>
      </c>
      <c r="S2898" s="474">
        <v>2860.31</v>
      </c>
      <c r="U2898" s="474">
        <v>4767.1099999999997</v>
      </c>
      <c r="V2898" s="474">
        <v>2860.31</v>
      </c>
      <c r="X2898" s="465">
        <v>4540.1000000000004</v>
      </c>
      <c r="Y2898" s="465">
        <v>2724.1</v>
      </c>
      <c r="AA2898" s="474">
        <v>3947.95</v>
      </c>
      <c r="AB2898" s="474">
        <v>2368.77</v>
      </c>
      <c r="AD2898" s="474">
        <v>3433</v>
      </c>
      <c r="AE2898" s="474">
        <v>2059.7999999999997</v>
      </c>
      <c r="AG2898" s="474">
        <v>3121</v>
      </c>
      <c r="AH2898" s="474">
        <v>1872.6</v>
      </c>
      <c r="AP2898" s="535"/>
    </row>
    <row r="2899" spans="1:42" ht="24" customHeight="1" outlineLevel="1" x14ac:dyDescent="0.25">
      <c r="A2899" s="493" t="s">
        <v>13883</v>
      </c>
      <c r="B2899" s="471" t="s">
        <v>16613</v>
      </c>
      <c r="C2899" s="469" t="s">
        <v>4645</v>
      </c>
      <c r="E2899" s="472" t="s">
        <v>24121</v>
      </c>
      <c r="F2899" s="469" t="s">
        <v>4456</v>
      </c>
      <c r="G2899" s="468">
        <v>1.95</v>
      </c>
      <c r="H2899" s="468">
        <v>0.56999999999999995</v>
      </c>
      <c r="I2899" s="468">
        <v>3.8</v>
      </c>
      <c r="M2899" s="474">
        <f t="shared" si="153"/>
        <v>7994.4800000000005</v>
      </c>
      <c r="N2899" s="474">
        <f t="shared" si="154"/>
        <v>4796.6880000000001</v>
      </c>
      <c r="P2899" s="488">
        <v>0.6</v>
      </c>
      <c r="R2899" s="474">
        <v>6457.08</v>
      </c>
      <c r="S2899" s="474">
        <v>3874.29</v>
      </c>
      <c r="U2899" s="474">
        <v>6457.08</v>
      </c>
      <c r="V2899" s="474">
        <v>3874.29</v>
      </c>
      <c r="X2899" s="465">
        <v>6149.6</v>
      </c>
      <c r="Y2899" s="465">
        <v>3689.8</v>
      </c>
      <c r="AA2899" s="474">
        <v>5347.5</v>
      </c>
      <c r="AB2899" s="474">
        <v>3208.5</v>
      </c>
      <c r="AD2899" s="474">
        <v>4650</v>
      </c>
      <c r="AE2899" s="474">
        <v>2790</v>
      </c>
      <c r="AG2899" s="474">
        <v>4227</v>
      </c>
      <c r="AH2899" s="474">
        <v>2536.1999999999998</v>
      </c>
      <c r="AP2899" s="535"/>
    </row>
    <row r="2900" spans="1:42" ht="24" customHeight="1" outlineLevel="1" x14ac:dyDescent="0.25">
      <c r="A2900" s="493" t="s">
        <v>13883</v>
      </c>
      <c r="B2900" s="471" t="s">
        <v>24079</v>
      </c>
      <c r="C2900" s="469" t="s">
        <v>22616</v>
      </c>
      <c r="E2900" s="472" t="s">
        <v>24331</v>
      </c>
      <c r="F2900" s="469" t="s">
        <v>4456</v>
      </c>
      <c r="G2900" s="468">
        <v>1.95</v>
      </c>
      <c r="H2900" s="468">
        <v>0.56999999999999995</v>
      </c>
      <c r="I2900" s="468">
        <v>3.8</v>
      </c>
      <c r="M2900" s="474">
        <f t="shared" si="153"/>
        <v>7994.4800000000005</v>
      </c>
      <c r="N2900" s="474">
        <f t="shared" si="154"/>
        <v>4796.6880000000001</v>
      </c>
      <c r="P2900" s="488">
        <v>0.6</v>
      </c>
      <c r="R2900" s="474">
        <v>6457.08</v>
      </c>
      <c r="S2900" s="474">
        <v>3874.29</v>
      </c>
      <c r="U2900" s="474">
        <v>6457.08</v>
      </c>
      <c r="V2900" s="474">
        <v>3874.29</v>
      </c>
      <c r="X2900" s="465">
        <v>6149.6</v>
      </c>
      <c r="Y2900" s="465">
        <v>3689.8</v>
      </c>
      <c r="AA2900" s="474">
        <v>5347.5</v>
      </c>
      <c r="AB2900" s="474">
        <v>3208.5</v>
      </c>
      <c r="AD2900" s="474">
        <v>4650</v>
      </c>
      <c r="AE2900" s="474">
        <v>2790</v>
      </c>
      <c r="AG2900" s="474">
        <v>4227</v>
      </c>
      <c r="AH2900" s="474">
        <v>2536.1999999999998</v>
      </c>
      <c r="AP2900" s="535"/>
    </row>
    <row r="2901" spans="1:42" ht="24" customHeight="1" outlineLevel="1" x14ac:dyDescent="0.25">
      <c r="A2901" s="493" t="s">
        <v>23154</v>
      </c>
      <c r="B2901" s="471" t="s">
        <v>24080</v>
      </c>
      <c r="C2901" s="469" t="s">
        <v>23756</v>
      </c>
      <c r="E2901" s="472" t="s">
        <v>24099</v>
      </c>
      <c r="F2901" s="469" t="s">
        <v>4456</v>
      </c>
      <c r="G2901" s="468">
        <v>1.95</v>
      </c>
      <c r="H2901" s="468">
        <v>0.56999999999999995</v>
      </c>
      <c r="I2901" s="468">
        <v>3.8</v>
      </c>
      <c r="M2901" s="474">
        <f t="shared" si="153"/>
        <v>7994.4800000000005</v>
      </c>
      <c r="N2901" s="474">
        <f t="shared" si="154"/>
        <v>4796.6880000000001</v>
      </c>
      <c r="P2901" s="488">
        <v>0.6</v>
      </c>
      <c r="R2901" s="474">
        <v>6457.08</v>
      </c>
      <c r="S2901" s="474">
        <v>3874.29</v>
      </c>
      <c r="U2901" s="474">
        <v>6457.08</v>
      </c>
      <c r="V2901" s="474">
        <v>3874.29</v>
      </c>
      <c r="X2901" s="465">
        <v>6149.6</v>
      </c>
      <c r="Y2901" s="465">
        <v>3689.8</v>
      </c>
      <c r="AA2901" s="474">
        <v>5347.5</v>
      </c>
      <c r="AB2901" s="474">
        <v>3208.5</v>
      </c>
      <c r="AD2901" s="474">
        <v>4650</v>
      </c>
      <c r="AE2901" s="474">
        <v>2790</v>
      </c>
      <c r="AG2901" s="474">
        <v>4227</v>
      </c>
      <c r="AH2901" s="474">
        <v>2536.1999999999998</v>
      </c>
      <c r="AP2901" s="535"/>
    </row>
    <row r="2902" spans="1:42" ht="24" customHeight="1" outlineLevel="1" x14ac:dyDescent="0.25">
      <c r="A2902" s="493" t="s">
        <v>23154</v>
      </c>
      <c r="B2902" s="471" t="s">
        <v>24081</v>
      </c>
      <c r="C2902" s="469" t="s">
        <v>23757</v>
      </c>
      <c r="E2902" s="472" t="s">
        <v>24109</v>
      </c>
      <c r="F2902" s="469" t="s">
        <v>4456</v>
      </c>
      <c r="G2902" s="468">
        <v>1.95</v>
      </c>
      <c r="H2902" s="468">
        <v>0.56999999999999995</v>
      </c>
      <c r="I2902" s="468">
        <v>3.8</v>
      </c>
      <c r="M2902" s="474">
        <f t="shared" si="153"/>
        <v>7994.4800000000005</v>
      </c>
      <c r="N2902" s="474">
        <f t="shared" si="154"/>
        <v>4796.6880000000001</v>
      </c>
      <c r="P2902" s="488">
        <v>0.6</v>
      </c>
      <c r="R2902" s="474">
        <v>6457.08</v>
      </c>
      <c r="S2902" s="474">
        <v>3874.29</v>
      </c>
      <c r="U2902" s="474">
        <v>6457.08</v>
      </c>
      <c r="V2902" s="474">
        <v>3874.29</v>
      </c>
      <c r="X2902" s="465">
        <v>6149.6</v>
      </c>
      <c r="Y2902" s="465">
        <v>3689.8</v>
      </c>
      <c r="AA2902" s="474">
        <v>5347.5</v>
      </c>
      <c r="AB2902" s="474">
        <v>3208.5</v>
      </c>
      <c r="AD2902" s="474">
        <v>4650</v>
      </c>
      <c r="AE2902" s="474">
        <v>2790</v>
      </c>
      <c r="AG2902" s="474">
        <v>4227</v>
      </c>
      <c r="AH2902" s="474">
        <v>2536.1999999999998</v>
      </c>
      <c r="AP2902" s="535"/>
    </row>
    <row r="2903" spans="1:42" ht="24" customHeight="1" outlineLevel="1" x14ac:dyDescent="0.25">
      <c r="A2903" s="493" t="s">
        <v>13883</v>
      </c>
      <c r="B2903" s="471" t="s">
        <v>16614</v>
      </c>
      <c r="C2903" s="469" t="s">
        <v>4645</v>
      </c>
      <c r="E2903" s="472" t="s">
        <v>24120</v>
      </c>
      <c r="F2903" s="469" t="s">
        <v>4456</v>
      </c>
      <c r="G2903" s="468" t="s">
        <v>16741</v>
      </c>
      <c r="H2903" s="468" t="s">
        <v>16742</v>
      </c>
      <c r="I2903" s="468" t="s">
        <v>16743</v>
      </c>
      <c r="M2903" s="474">
        <f t="shared" si="153"/>
        <v>43507.360000000001</v>
      </c>
      <c r="N2903" s="474">
        <f t="shared" si="154"/>
        <v>23929.048000000003</v>
      </c>
      <c r="P2903" s="488">
        <v>0.55000000000000004</v>
      </c>
      <c r="R2903" s="474">
        <v>35140.559999999998</v>
      </c>
      <c r="S2903" s="474">
        <v>17570.28</v>
      </c>
      <c r="U2903" s="474">
        <v>35140.559999999998</v>
      </c>
      <c r="V2903" s="474">
        <v>17570.28</v>
      </c>
      <c r="X2903" s="465">
        <v>33467.199999999997</v>
      </c>
      <c r="Y2903" s="465">
        <v>16733.599999999999</v>
      </c>
      <c r="AA2903" s="474">
        <v>29101.9</v>
      </c>
      <c r="AB2903" s="474">
        <v>14550.95</v>
      </c>
      <c r="AD2903" s="474">
        <v>25306</v>
      </c>
      <c r="AE2903" s="474">
        <v>12653</v>
      </c>
      <c r="AF2903" s="514" t="s">
        <v>24265</v>
      </c>
      <c r="AG2903" s="474">
        <v>23005</v>
      </c>
      <c r="AH2903" s="474">
        <v>13803</v>
      </c>
      <c r="AP2903" s="535"/>
    </row>
    <row r="2904" spans="1:42" ht="24" customHeight="1" outlineLevel="1" x14ac:dyDescent="0.25">
      <c r="A2904" s="493" t="s">
        <v>13883</v>
      </c>
      <c r="B2904" s="471" t="s">
        <v>19453</v>
      </c>
      <c r="C2904" s="469" t="s">
        <v>23841</v>
      </c>
      <c r="E2904" s="472" t="s">
        <v>19454</v>
      </c>
      <c r="F2904" s="469" t="s">
        <v>4456</v>
      </c>
      <c r="G2904" s="468" t="s">
        <v>16741</v>
      </c>
      <c r="H2904" s="468" t="s">
        <v>16742</v>
      </c>
      <c r="I2904" s="468" t="s">
        <v>16743</v>
      </c>
      <c r="M2904" s="474">
        <f t="shared" si="153"/>
        <v>58734.78</v>
      </c>
      <c r="N2904" s="474">
        <f t="shared" si="154"/>
        <v>32304.129000000001</v>
      </c>
      <c r="P2904" s="488">
        <v>0.55000000000000004</v>
      </c>
      <c r="R2904" s="474">
        <v>47439.63</v>
      </c>
      <c r="S2904" s="474">
        <v>23719.82</v>
      </c>
      <c r="U2904" s="474">
        <v>47439.63</v>
      </c>
      <c r="V2904" s="474">
        <v>23719.82</v>
      </c>
      <c r="X2904" s="465">
        <v>45180.6</v>
      </c>
      <c r="Y2904" s="465">
        <v>22590.3</v>
      </c>
      <c r="AA2904" s="474">
        <v>39287.449999999997</v>
      </c>
      <c r="AB2904" s="474">
        <v>19643.73</v>
      </c>
      <c r="AD2904" s="474">
        <v>34163</v>
      </c>
      <c r="AE2904" s="474">
        <v>17081.5</v>
      </c>
      <c r="AF2904" s="514" t="s">
        <v>24265</v>
      </c>
      <c r="AG2904" s="474"/>
      <c r="AH2904" s="474"/>
      <c r="AP2904" s="535"/>
    </row>
    <row r="2905" spans="1:42" ht="24" customHeight="1" outlineLevel="1" x14ac:dyDescent="0.25">
      <c r="A2905" s="493" t="s">
        <v>22509</v>
      </c>
      <c r="B2905" s="471" t="s">
        <v>22625</v>
      </c>
      <c r="C2905" s="469" t="s">
        <v>22616</v>
      </c>
      <c r="E2905" s="472" t="s">
        <v>22626</v>
      </c>
      <c r="F2905" s="469" t="s">
        <v>4456</v>
      </c>
      <c r="G2905" s="468" t="s">
        <v>16741</v>
      </c>
      <c r="H2905" s="468" t="s">
        <v>16742</v>
      </c>
      <c r="I2905" s="468" t="s">
        <v>16743</v>
      </c>
      <c r="M2905" s="474">
        <f t="shared" si="153"/>
        <v>45683.3</v>
      </c>
      <c r="N2905" s="474">
        <f t="shared" si="154"/>
        <v>25125.815000000002</v>
      </c>
      <c r="P2905" s="488">
        <v>0.55000000000000004</v>
      </c>
      <c r="R2905" s="474">
        <v>36898.050000000003</v>
      </c>
      <c r="S2905" s="474">
        <v>18449.03</v>
      </c>
      <c r="U2905" s="474">
        <v>36898.050000000003</v>
      </c>
      <c r="V2905" s="474">
        <v>18449.03</v>
      </c>
      <c r="X2905" s="465">
        <v>35141</v>
      </c>
      <c r="Y2905" s="465">
        <v>17570.5</v>
      </c>
      <c r="AA2905" s="474"/>
      <c r="AB2905" s="474"/>
      <c r="AD2905" s="474"/>
      <c r="AE2905" s="474"/>
      <c r="AF2905" s="514"/>
      <c r="AG2905" s="474"/>
      <c r="AH2905" s="474"/>
      <c r="AP2905" s="535"/>
    </row>
    <row r="2906" spans="1:42" ht="24" customHeight="1" outlineLevel="1" x14ac:dyDescent="0.25">
      <c r="A2906" s="493" t="s">
        <v>23154</v>
      </c>
      <c r="B2906" s="471" t="s">
        <v>24082</v>
      </c>
      <c r="C2906" s="469" t="s">
        <v>23756</v>
      </c>
      <c r="E2906" s="472" t="s">
        <v>24100</v>
      </c>
      <c r="F2906" s="469" t="s">
        <v>4456</v>
      </c>
      <c r="G2906" s="468" t="s">
        <v>16741</v>
      </c>
      <c r="H2906" s="468" t="s">
        <v>16742</v>
      </c>
      <c r="I2906" s="468" t="s">
        <v>16743</v>
      </c>
      <c r="M2906" s="474">
        <f t="shared" si="153"/>
        <v>43507.360000000001</v>
      </c>
      <c r="N2906" s="474">
        <f t="shared" si="154"/>
        <v>23929.048000000003</v>
      </c>
      <c r="P2906" s="488">
        <v>0.55000000000000004</v>
      </c>
      <c r="R2906" s="474">
        <v>35140.559999999998</v>
      </c>
      <c r="S2906" s="474">
        <v>17570.28</v>
      </c>
      <c r="U2906" s="474">
        <v>35140.559999999998</v>
      </c>
      <c r="V2906" s="474">
        <v>17570.28</v>
      </c>
      <c r="X2906" s="465">
        <v>33467.199999999997</v>
      </c>
      <c r="Y2906" s="465">
        <v>16733.599999999999</v>
      </c>
      <c r="AA2906" s="474">
        <v>29101.9</v>
      </c>
      <c r="AB2906" s="474">
        <v>14550.95</v>
      </c>
      <c r="AD2906" s="474">
        <v>25306</v>
      </c>
      <c r="AE2906" s="474">
        <v>12653</v>
      </c>
      <c r="AF2906" s="514" t="s">
        <v>24265</v>
      </c>
      <c r="AG2906" s="474">
        <v>23005</v>
      </c>
      <c r="AH2906" s="474">
        <v>13803</v>
      </c>
      <c r="AP2906" s="535"/>
    </row>
    <row r="2907" spans="1:42" ht="24" customHeight="1" outlineLevel="1" x14ac:dyDescent="0.25">
      <c r="A2907" s="493" t="s">
        <v>23154</v>
      </c>
      <c r="B2907" s="471" t="s">
        <v>24083</v>
      </c>
      <c r="C2907" s="469" t="s">
        <v>23757</v>
      </c>
      <c r="E2907" s="472" t="s">
        <v>24110</v>
      </c>
      <c r="F2907" s="469" t="s">
        <v>4456</v>
      </c>
      <c r="G2907" s="468" t="s">
        <v>16741</v>
      </c>
      <c r="H2907" s="468" t="s">
        <v>16742</v>
      </c>
      <c r="I2907" s="468" t="s">
        <v>16743</v>
      </c>
      <c r="M2907" s="474">
        <f t="shared" si="153"/>
        <v>43507.360000000001</v>
      </c>
      <c r="N2907" s="474">
        <f t="shared" si="154"/>
        <v>23929.048000000003</v>
      </c>
      <c r="P2907" s="488">
        <v>0.55000000000000004</v>
      </c>
      <c r="R2907" s="474">
        <v>35140.559999999998</v>
      </c>
      <c r="S2907" s="474">
        <v>17570.28</v>
      </c>
      <c r="U2907" s="474">
        <v>35140.559999999998</v>
      </c>
      <c r="V2907" s="474">
        <v>17570.28</v>
      </c>
      <c r="X2907" s="465">
        <v>33467.199999999997</v>
      </c>
      <c r="Y2907" s="465">
        <v>16733.599999999999</v>
      </c>
      <c r="AA2907" s="474">
        <v>29101.9</v>
      </c>
      <c r="AB2907" s="474">
        <v>14550.95</v>
      </c>
      <c r="AD2907" s="474">
        <v>25306</v>
      </c>
      <c r="AE2907" s="474">
        <v>12653</v>
      </c>
      <c r="AF2907" s="514" t="s">
        <v>24265</v>
      </c>
      <c r="AG2907" s="474">
        <v>23005</v>
      </c>
      <c r="AH2907" s="474">
        <v>13803</v>
      </c>
      <c r="AP2907" s="535"/>
    </row>
    <row r="2908" spans="1:42" ht="24" customHeight="1" outlineLevel="1" x14ac:dyDescent="0.25">
      <c r="A2908" s="493" t="s">
        <v>13883</v>
      </c>
      <c r="B2908" s="471" t="s">
        <v>16615</v>
      </c>
      <c r="C2908" s="469" t="s">
        <v>4645</v>
      </c>
      <c r="E2908" s="472" t="s">
        <v>24119</v>
      </c>
      <c r="F2908" s="469" t="s">
        <v>4456</v>
      </c>
      <c r="G2908" s="468">
        <v>1.8</v>
      </c>
      <c r="H2908" s="468">
        <v>1.7</v>
      </c>
      <c r="I2908" s="468">
        <v>1.7</v>
      </c>
      <c r="L2908" s="468">
        <v>136</v>
      </c>
      <c r="M2908" s="474">
        <f t="shared" si="153"/>
        <v>11888.630000000001</v>
      </c>
      <c r="N2908" s="474">
        <f t="shared" si="154"/>
        <v>7133.1780000000008</v>
      </c>
      <c r="P2908" s="488">
        <v>0.6</v>
      </c>
      <c r="R2908" s="474">
        <v>9602.36</v>
      </c>
      <c r="S2908" s="474">
        <v>5761.46</v>
      </c>
      <c r="U2908" s="474">
        <v>9602.36</v>
      </c>
      <c r="V2908" s="474">
        <v>5761.46</v>
      </c>
      <c r="X2908" s="465">
        <v>9145.1</v>
      </c>
      <c r="Y2908" s="465">
        <v>5487.1</v>
      </c>
      <c r="AA2908" s="474">
        <v>7952.25</v>
      </c>
      <c r="AB2908" s="474">
        <v>4771.3500000000004</v>
      </c>
      <c r="AD2908" s="474">
        <v>6915</v>
      </c>
      <c r="AE2908" s="474">
        <v>4149</v>
      </c>
      <c r="AG2908" s="474">
        <v>6286</v>
      </c>
      <c r="AH2908" s="474">
        <v>3771.6</v>
      </c>
      <c r="AP2908" s="535"/>
    </row>
    <row r="2909" spans="1:42" ht="24" customHeight="1" outlineLevel="1" x14ac:dyDescent="0.25">
      <c r="A2909" s="493" t="s">
        <v>22509</v>
      </c>
      <c r="B2909" s="471" t="s">
        <v>22623</v>
      </c>
      <c r="C2909" s="469" t="s">
        <v>22616</v>
      </c>
      <c r="E2909" s="472" t="s">
        <v>22624</v>
      </c>
      <c r="F2909" s="469" t="s">
        <v>4456</v>
      </c>
      <c r="G2909" s="468">
        <v>1.8</v>
      </c>
      <c r="H2909" s="468">
        <v>1.7</v>
      </c>
      <c r="I2909" s="468">
        <v>1.7</v>
      </c>
      <c r="M2909" s="474">
        <f t="shared" si="153"/>
        <v>13178.1</v>
      </c>
      <c r="N2909" s="474">
        <f t="shared" si="154"/>
        <v>7906.86</v>
      </c>
      <c r="P2909" s="488">
        <v>0.6</v>
      </c>
      <c r="R2909" s="474">
        <v>10643.85</v>
      </c>
      <c r="S2909" s="474">
        <v>6386.1</v>
      </c>
      <c r="U2909" s="474">
        <v>10643.85</v>
      </c>
      <c r="V2909" s="474">
        <v>6386.1</v>
      </c>
      <c r="X2909" s="465">
        <v>10137</v>
      </c>
      <c r="Y2909" s="465">
        <v>6082</v>
      </c>
      <c r="AA2909" s="474"/>
      <c r="AB2909" s="474"/>
      <c r="AD2909" s="474"/>
      <c r="AE2909" s="474"/>
      <c r="AG2909" s="474"/>
      <c r="AH2909" s="474"/>
      <c r="AP2909" s="535"/>
    </row>
    <row r="2910" spans="1:42" ht="24" customHeight="1" outlineLevel="1" x14ac:dyDescent="0.25">
      <c r="A2910" s="493" t="s">
        <v>23154</v>
      </c>
      <c r="B2910" s="471" t="s">
        <v>24084</v>
      </c>
      <c r="C2910" s="469" t="s">
        <v>23756</v>
      </c>
      <c r="E2910" s="472" t="s">
        <v>24101</v>
      </c>
      <c r="F2910" s="469" t="s">
        <v>4456</v>
      </c>
      <c r="G2910" s="468">
        <v>1.8</v>
      </c>
      <c r="H2910" s="468">
        <v>1.7</v>
      </c>
      <c r="I2910" s="468">
        <v>1.7</v>
      </c>
      <c r="M2910" s="474">
        <f t="shared" si="153"/>
        <v>11888.630000000001</v>
      </c>
      <c r="N2910" s="474">
        <f t="shared" si="154"/>
        <v>7133.1780000000008</v>
      </c>
      <c r="P2910" s="488">
        <v>0.6</v>
      </c>
      <c r="R2910" s="474">
        <v>9602.36</v>
      </c>
      <c r="S2910" s="474">
        <v>5761.46</v>
      </c>
      <c r="U2910" s="474">
        <v>9602.36</v>
      </c>
      <c r="V2910" s="474">
        <v>5761.46</v>
      </c>
      <c r="X2910" s="465">
        <v>9145.1</v>
      </c>
      <c r="Y2910" s="465">
        <v>5487.1</v>
      </c>
      <c r="AA2910" s="474">
        <v>7952.25</v>
      </c>
      <c r="AB2910" s="474">
        <v>4771.3500000000004</v>
      </c>
      <c r="AD2910" s="474">
        <v>6915</v>
      </c>
      <c r="AE2910" s="474">
        <v>4149</v>
      </c>
      <c r="AG2910" s="474">
        <v>6286</v>
      </c>
      <c r="AH2910" s="474">
        <v>3771.6</v>
      </c>
      <c r="AP2910" s="535"/>
    </row>
    <row r="2911" spans="1:42" ht="24" customHeight="1" outlineLevel="1" x14ac:dyDescent="0.25">
      <c r="A2911" s="493" t="s">
        <v>23154</v>
      </c>
      <c r="B2911" s="471" t="s">
        <v>24085</v>
      </c>
      <c r="C2911" s="469" t="s">
        <v>23757</v>
      </c>
      <c r="E2911" s="472" t="s">
        <v>24111</v>
      </c>
      <c r="F2911" s="469" t="s">
        <v>4456</v>
      </c>
      <c r="G2911" s="468">
        <v>1.8</v>
      </c>
      <c r="H2911" s="468">
        <v>1.7</v>
      </c>
      <c r="I2911" s="468">
        <v>1.7</v>
      </c>
      <c r="M2911" s="474">
        <f t="shared" ref="M2911:M2940" si="155">X2911*$O$3</f>
        <v>11888.630000000001</v>
      </c>
      <c r="N2911" s="474">
        <f t="shared" si="154"/>
        <v>7133.1780000000008</v>
      </c>
      <c r="P2911" s="488">
        <v>0.6</v>
      </c>
      <c r="R2911" s="474">
        <v>9602.36</v>
      </c>
      <c r="S2911" s="474">
        <v>5761.46</v>
      </c>
      <c r="U2911" s="474">
        <v>9602.36</v>
      </c>
      <c r="V2911" s="474">
        <v>5761.46</v>
      </c>
      <c r="X2911" s="465">
        <v>9145.1</v>
      </c>
      <c r="Y2911" s="465">
        <v>5487.1</v>
      </c>
      <c r="AA2911" s="474">
        <v>7952.25</v>
      </c>
      <c r="AB2911" s="474">
        <v>4771.3500000000004</v>
      </c>
      <c r="AD2911" s="474">
        <v>6915</v>
      </c>
      <c r="AE2911" s="474">
        <v>4149</v>
      </c>
      <c r="AG2911" s="474">
        <v>6286</v>
      </c>
      <c r="AH2911" s="474">
        <v>3771.6</v>
      </c>
      <c r="AP2911" s="535"/>
    </row>
    <row r="2912" spans="1:42" ht="24" customHeight="1" outlineLevel="1" x14ac:dyDescent="0.25">
      <c r="A2912" s="493" t="s">
        <v>13883</v>
      </c>
      <c r="B2912" s="471" t="s">
        <v>16616</v>
      </c>
      <c r="C2912" s="469" t="s">
        <v>4645</v>
      </c>
      <c r="E2912" s="472" t="s">
        <v>24118</v>
      </c>
      <c r="F2912" s="469" t="s">
        <v>4456</v>
      </c>
      <c r="G2912" s="468">
        <v>2.35</v>
      </c>
      <c r="H2912" s="468">
        <v>3.5</v>
      </c>
      <c r="I2912" s="468">
        <v>1.82</v>
      </c>
      <c r="M2912" s="474">
        <f t="shared" si="155"/>
        <v>11585.99</v>
      </c>
      <c r="N2912" s="474">
        <f t="shared" si="154"/>
        <v>6951.5940000000001</v>
      </c>
      <c r="P2912" s="488">
        <v>0.6</v>
      </c>
      <c r="R2912" s="474">
        <v>9357.92</v>
      </c>
      <c r="S2912" s="474">
        <v>5614.77</v>
      </c>
      <c r="U2912" s="474">
        <v>9357.92</v>
      </c>
      <c r="V2912" s="474">
        <v>5614.77</v>
      </c>
      <c r="X2912" s="465">
        <v>8912.2999999999993</v>
      </c>
      <c r="Y2912" s="465">
        <v>5347.4</v>
      </c>
      <c r="AA2912" s="474">
        <v>7749.85</v>
      </c>
      <c r="AB2912" s="474">
        <v>4649.91</v>
      </c>
      <c r="AD2912" s="474">
        <v>6739</v>
      </c>
      <c r="AE2912" s="474">
        <v>4043.3999999999996</v>
      </c>
      <c r="AG2912" s="474">
        <v>6126</v>
      </c>
      <c r="AH2912" s="474">
        <v>3675.6</v>
      </c>
      <c r="AP2912" s="535"/>
    </row>
    <row r="2913" spans="1:42" ht="24" customHeight="1" outlineLevel="1" x14ac:dyDescent="0.25">
      <c r="A2913" s="493" t="s">
        <v>13883</v>
      </c>
      <c r="B2913" s="471" t="s">
        <v>24125</v>
      </c>
      <c r="C2913" s="469" t="s">
        <v>22616</v>
      </c>
      <c r="E2913" s="472" t="s">
        <v>24332</v>
      </c>
      <c r="F2913" s="469" t="s">
        <v>4456</v>
      </c>
      <c r="G2913" s="468">
        <v>2.35</v>
      </c>
      <c r="H2913" s="468">
        <v>3.5</v>
      </c>
      <c r="I2913" s="468">
        <v>1.82</v>
      </c>
      <c r="M2913" s="474">
        <f t="shared" si="155"/>
        <v>11585.99</v>
      </c>
      <c r="N2913" s="474">
        <f t="shared" si="154"/>
        <v>6951.5940000000001</v>
      </c>
      <c r="P2913" s="488">
        <v>0.6</v>
      </c>
      <c r="R2913" s="474">
        <v>9357.92</v>
      </c>
      <c r="S2913" s="474">
        <v>5614.77</v>
      </c>
      <c r="U2913" s="474">
        <v>9357.92</v>
      </c>
      <c r="V2913" s="474">
        <v>5614.77</v>
      </c>
      <c r="X2913" s="465">
        <v>8912.2999999999993</v>
      </c>
      <c r="Y2913" s="465">
        <v>5347.4</v>
      </c>
      <c r="AA2913" s="474">
        <v>7749.85</v>
      </c>
      <c r="AB2913" s="474">
        <v>4649.91</v>
      </c>
      <c r="AD2913" s="474">
        <v>6739</v>
      </c>
      <c r="AE2913" s="474">
        <v>4043.3999999999996</v>
      </c>
      <c r="AG2913" s="474">
        <v>6126</v>
      </c>
      <c r="AH2913" s="474">
        <v>3675.6</v>
      </c>
      <c r="AP2913" s="535"/>
    </row>
    <row r="2914" spans="1:42" ht="24" customHeight="1" outlineLevel="1" x14ac:dyDescent="0.25">
      <c r="A2914" s="493" t="s">
        <v>23154</v>
      </c>
      <c r="B2914" s="471" t="s">
        <v>24086</v>
      </c>
      <c r="C2914" s="469" t="s">
        <v>23756</v>
      </c>
      <c r="E2914" s="472" t="s">
        <v>24102</v>
      </c>
      <c r="F2914" s="469" t="s">
        <v>4456</v>
      </c>
      <c r="G2914" s="468">
        <v>2.35</v>
      </c>
      <c r="H2914" s="468">
        <v>3.5</v>
      </c>
      <c r="I2914" s="468">
        <v>1.82</v>
      </c>
      <c r="M2914" s="474">
        <f t="shared" si="155"/>
        <v>11585.99</v>
      </c>
      <c r="N2914" s="474">
        <f t="shared" si="154"/>
        <v>6951.5940000000001</v>
      </c>
      <c r="P2914" s="488">
        <v>0.6</v>
      </c>
      <c r="R2914" s="474">
        <v>9357.92</v>
      </c>
      <c r="S2914" s="474">
        <v>5614.77</v>
      </c>
      <c r="U2914" s="474">
        <v>9357.92</v>
      </c>
      <c r="V2914" s="474">
        <v>5614.77</v>
      </c>
      <c r="X2914" s="465">
        <v>8912.2999999999993</v>
      </c>
      <c r="Y2914" s="465">
        <v>5347.4</v>
      </c>
      <c r="AA2914" s="474">
        <v>7749.85</v>
      </c>
      <c r="AB2914" s="474">
        <v>4649.91</v>
      </c>
      <c r="AD2914" s="474">
        <v>6739</v>
      </c>
      <c r="AE2914" s="474">
        <v>4043.3999999999996</v>
      </c>
      <c r="AG2914" s="474">
        <v>6126</v>
      </c>
      <c r="AH2914" s="474">
        <v>3675.6</v>
      </c>
      <c r="AP2914" s="535"/>
    </row>
    <row r="2915" spans="1:42" ht="24" customHeight="1" outlineLevel="1" x14ac:dyDescent="0.25">
      <c r="A2915" s="493" t="s">
        <v>16810</v>
      </c>
      <c r="B2915" s="471" t="s">
        <v>22645</v>
      </c>
      <c r="C2915" s="469" t="s">
        <v>4645</v>
      </c>
      <c r="E2915" s="472" t="s">
        <v>22804</v>
      </c>
      <c r="F2915" s="469" t="s">
        <v>4456</v>
      </c>
      <c r="M2915" s="474">
        <f t="shared" si="155"/>
        <v>21892.909999999996</v>
      </c>
      <c r="N2915" s="474">
        <f t="shared" si="154"/>
        <v>13135.745999999997</v>
      </c>
      <c r="P2915" s="488">
        <v>0.6</v>
      </c>
      <c r="R2915" s="474">
        <v>17682.740000000002</v>
      </c>
      <c r="S2915" s="474">
        <v>10609.62</v>
      </c>
      <c r="U2915" s="474">
        <v>17682.740000000002</v>
      </c>
      <c r="V2915" s="474">
        <v>10609.62</v>
      </c>
      <c r="X2915" s="465">
        <v>16840.699999999997</v>
      </c>
      <c r="Y2915" s="465">
        <v>10104.4</v>
      </c>
      <c r="AA2915" s="474">
        <v>6894.25</v>
      </c>
      <c r="AB2915" s="474">
        <v>4136.55</v>
      </c>
      <c r="AD2915" s="474">
        <v>5995</v>
      </c>
      <c r="AE2915" s="474">
        <v>3597</v>
      </c>
      <c r="AG2915" s="474">
        <v>5450</v>
      </c>
      <c r="AH2915" s="474">
        <v>3270</v>
      </c>
      <c r="AP2915" s="535"/>
    </row>
    <row r="2916" spans="1:42" ht="24" customHeight="1" outlineLevel="1" x14ac:dyDescent="0.25">
      <c r="A2916" s="493" t="s">
        <v>16810</v>
      </c>
      <c r="B2916" s="471" t="s">
        <v>24087</v>
      </c>
      <c r="C2916" s="469" t="s">
        <v>22616</v>
      </c>
      <c r="E2916" s="472" t="s">
        <v>24333</v>
      </c>
      <c r="F2916" s="469" t="s">
        <v>4456</v>
      </c>
      <c r="M2916" s="474">
        <f t="shared" si="155"/>
        <v>21892.909999999996</v>
      </c>
      <c r="N2916" s="474">
        <f t="shared" si="154"/>
        <v>13135.745999999997</v>
      </c>
      <c r="P2916" s="488">
        <v>0.6</v>
      </c>
      <c r="R2916" s="474">
        <v>17682.740000000002</v>
      </c>
      <c r="S2916" s="474">
        <v>10609.62</v>
      </c>
      <c r="U2916" s="474">
        <v>17682.740000000002</v>
      </c>
      <c r="V2916" s="474">
        <v>10609.62</v>
      </c>
      <c r="X2916" s="465">
        <v>16840.699999999997</v>
      </c>
      <c r="Y2916" s="465">
        <v>10104.4</v>
      </c>
      <c r="AA2916" s="474">
        <v>6894.25</v>
      </c>
      <c r="AB2916" s="474">
        <v>4136.55</v>
      </c>
      <c r="AD2916" s="474">
        <v>5995</v>
      </c>
      <c r="AE2916" s="474">
        <v>3597</v>
      </c>
      <c r="AG2916" s="474">
        <v>5450</v>
      </c>
      <c r="AH2916" s="474">
        <v>3270</v>
      </c>
      <c r="AP2916" s="535"/>
    </row>
    <row r="2917" spans="1:42" ht="24" customHeight="1" outlineLevel="1" x14ac:dyDescent="0.25">
      <c r="A2917" s="493" t="s">
        <v>23154</v>
      </c>
      <c r="B2917" s="471" t="s">
        <v>24088</v>
      </c>
      <c r="C2917" s="469" t="s">
        <v>23756</v>
      </c>
      <c r="E2917" s="472" t="s">
        <v>24103</v>
      </c>
      <c r="F2917" s="469" t="s">
        <v>4456</v>
      </c>
      <c r="M2917" s="474">
        <f t="shared" si="155"/>
        <v>21892.909999999996</v>
      </c>
      <c r="N2917" s="474">
        <f t="shared" si="154"/>
        <v>13135.745999999997</v>
      </c>
      <c r="P2917" s="488">
        <v>0.6</v>
      </c>
      <c r="R2917" s="474">
        <v>17682.740000000002</v>
      </c>
      <c r="S2917" s="474">
        <v>10609.62</v>
      </c>
      <c r="U2917" s="474">
        <v>17682.740000000002</v>
      </c>
      <c r="V2917" s="474">
        <v>10609.62</v>
      </c>
      <c r="X2917" s="465">
        <v>16840.699999999997</v>
      </c>
      <c r="Y2917" s="465">
        <v>10104.4</v>
      </c>
      <c r="AA2917" s="474">
        <v>6894.25</v>
      </c>
      <c r="AB2917" s="474">
        <v>4136.55</v>
      </c>
      <c r="AD2917" s="474">
        <v>5995</v>
      </c>
      <c r="AE2917" s="474">
        <v>3597</v>
      </c>
      <c r="AG2917" s="474">
        <v>5450</v>
      </c>
      <c r="AH2917" s="474">
        <v>3270</v>
      </c>
      <c r="AP2917" s="535"/>
    </row>
    <row r="2918" spans="1:42" ht="24" customHeight="1" outlineLevel="1" x14ac:dyDescent="0.25">
      <c r="A2918" s="493" t="s">
        <v>13883</v>
      </c>
      <c r="B2918" s="471" t="s">
        <v>17924</v>
      </c>
      <c r="C2918" s="469" t="s">
        <v>4645</v>
      </c>
      <c r="E2918" s="472" t="s">
        <v>24117</v>
      </c>
      <c r="F2918" s="469" t="s">
        <v>4456</v>
      </c>
      <c r="G2918" s="468">
        <v>0.9</v>
      </c>
      <c r="H2918" s="468">
        <v>0.8</v>
      </c>
      <c r="I2918" s="468">
        <v>0.7</v>
      </c>
      <c r="L2918" s="468">
        <v>11</v>
      </c>
      <c r="M2918" s="474">
        <f t="shared" si="155"/>
        <v>1669.33</v>
      </c>
      <c r="N2918" s="474">
        <f t="shared" si="154"/>
        <v>1001.598</v>
      </c>
      <c r="P2918" s="488">
        <v>0.6</v>
      </c>
      <c r="R2918" s="474">
        <v>1348.31</v>
      </c>
      <c r="S2918" s="474">
        <v>809.03</v>
      </c>
      <c r="U2918" s="474">
        <v>1348.31</v>
      </c>
      <c r="V2918" s="474">
        <v>809.03</v>
      </c>
      <c r="X2918" s="465">
        <v>1284.0999999999999</v>
      </c>
      <c r="Y2918" s="465">
        <v>770.5</v>
      </c>
      <c r="AA2918" s="474">
        <v>1116.6500000000001</v>
      </c>
      <c r="AB2918" s="474">
        <v>669.99</v>
      </c>
      <c r="AD2918" s="474">
        <v>971</v>
      </c>
      <c r="AE2918" s="474">
        <v>582.6</v>
      </c>
      <c r="AG2918" s="474">
        <v>883</v>
      </c>
      <c r="AH2918" s="474">
        <v>529.79999999999995</v>
      </c>
      <c r="AP2918" s="535"/>
    </row>
    <row r="2919" spans="1:42" ht="24" customHeight="1" outlineLevel="1" x14ac:dyDescent="0.25">
      <c r="A2919" s="493" t="s">
        <v>13883</v>
      </c>
      <c r="B2919" s="471" t="s">
        <v>17925</v>
      </c>
      <c r="C2919" s="469" t="s">
        <v>4645</v>
      </c>
      <c r="E2919" s="472" t="s">
        <v>24116</v>
      </c>
      <c r="F2919" s="469" t="s">
        <v>4456</v>
      </c>
      <c r="G2919" s="468">
        <v>0.9</v>
      </c>
      <c r="H2919" s="468">
        <v>0.8</v>
      </c>
      <c r="I2919" s="468">
        <v>0.7</v>
      </c>
      <c r="L2919" s="468">
        <v>11</v>
      </c>
      <c r="M2919" s="474">
        <f t="shared" si="155"/>
        <v>1669.33</v>
      </c>
      <c r="N2919" s="474">
        <f t="shared" si="154"/>
        <v>1001.598</v>
      </c>
      <c r="P2919" s="488">
        <v>0.6</v>
      </c>
      <c r="R2919" s="474">
        <v>1348.31</v>
      </c>
      <c r="S2919" s="474">
        <v>809.03</v>
      </c>
      <c r="U2919" s="474">
        <v>1348.31</v>
      </c>
      <c r="V2919" s="474">
        <v>809.03</v>
      </c>
      <c r="X2919" s="465">
        <v>1284.0999999999999</v>
      </c>
      <c r="Y2919" s="465">
        <v>770.5</v>
      </c>
      <c r="AA2919" s="474">
        <v>1116.6500000000001</v>
      </c>
      <c r="AB2919" s="474">
        <v>669.99</v>
      </c>
      <c r="AD2919" s="474">
        <v>971</v>
      </c>
      <c r="AE2919" s="474">
        <v>582.6</v>
      </c>
      <c r="AG2919" s="474">
        <v>883</v>
      </c>
      <c r="AH2919" s="474">
        <v>529.79999999999995</v>
      </c>
      <c r="AP2919" s="535"/>
    </row>
    <row r="2920" spans="1:42" ht="24" customHeight="1" outlineLevel="1" x14ac:dyDescent="0.25">
      <c r="A2920" s="493" t="s">
        <v>13883</v>
      </c>
      <c r="B2920" s="471" t="s">
        <v>17926</v>
      </c>
      <c r="C2920" s="469" t="s">
        <v>4645</v>
      </c>
      <c r="E2920" s="472" t="s">
        <v>24115</v>
      </c>
      <c r="F2920" s="469" t="s">
        <v>4456</v>
      </c>
      <c r="G2920" s="468">
        <v>0.9</v>
      </c>
      <c r="H2920" s="468">
        <v>0.8</v>
      </c>
      <c r="I2920" s="468">
        <v>0.7</v>
      </c>
      <c r="L2920" s="468">
        <v>11</v>
      </c>
      <c r="M2920" s="474">
        <f t="shared" si="155"/>
        <v>1669.33</v>
      </c>
      <c r="N2920" s="474">
        <f t="shared" si="154"/>
        <v>1001.598</v>
      </c>
      <c r="P2920" s="488">
        <v>0.6</v>
      </c>
      <c r="R2920" s="474">
        <v>1348.31</v>
      </c>
      <c r="S2920" s="474">
        <v>809.03</v>
      </c>
      <c r="U2920" s="474">
        <v>1348.31</v>
      </c>
      <c r="V2920" s="474">
        <v>809.03</v>
      </c>
      <c r="X2920" s="465">
        <v>1284.0999999999999</v>
      </c>
      <c r="Y2920" s="465">
        <v>770.5</v>
      </c>
      <c r="AA2920" s="474">
        <v>1116.6500000000001</v>
      </c>
      <c r="AB2920" s="474">
        <v>669.99</v>
      </c>
      <c r="AD2920" s="474">
        <v>971</v>
      </c>
      <c r="AE2920" s="474">
        <v>582.6</v>
      </c>
      <c r="AG2920" s="474">
        <v>883</v>
      </c>
      <c r="AH2920" s="474">
        <v>529.79999999999995</v>
      </c>
      <c r="AP2920" s="535"/>
    </row>
    <row r="2921" spans="1:42" ht="24" customHeight="1" outlineLevel="1" x14ac:dyDescent="0.25">
      <c r="A2921" s="493" t="s">
        <v>13883</v>
      </c>
      <c r="B2921" s="471" t="s">
        <v>17927</v>
      </c>
      <c r="C2921" s="469" t="s">
        <v>4645</v>
      </c>
      <c r="E2921" s="472" t="s">
        <v>24114</v>
      </c>
      <c r="F2921" s="469" t="s">
        <v>4456</v>
      </c>
      <c r="G2921" s="468">
        <v>0.9</v>
      </c>
      <c r="H2921" s="468">
        <v>0.8</v>
      </c>
      <c r="I2921" s="468">
        <v>0.7</v>
      </c>
      <c r="L2921" s="468">
        <v>11</v>
      </c>
      <c r="M2921" s="474">
        <f t="shared" si="155"/>
        <v>1669.33</v>
      </c>
      <c r="N2921" s="474">
        <f t="shared" ref="N2921:N2952" si="156">M2921*P2921</f>
        <v>1001.598</v>
      </c>
      <c r="P2921" s="488">
        <v>0.6</v>
      </c>
      <c r="R2921" s="474">
        <v>1348.31</v>
      </c>
      <c r="S2921" s="474">
        <v>809.03</v>
      </c>
      <c r="U2921" s="474">
        <v>1348.31</v>
      </c>
      <c r="V2921" s="474">
        <v>809.03</v>
      </c>
      <c r="X2921" s="465">
        <v>1284.0999999999999</v>
      </c>
      <c r="Y2921" s="465">
        <v>770.5</v>
      </c>
      <c r="AA2921" s="474">
        <v>1116.6500000000001</v>
      </c>
      <c r="AB2921" s="474">
        <v>669.99</v>
      </c>
      <c r="AD2921" s="474">
        <v>971</v>
      </c>
      <c r="AE2921" s="474">
        <v>582.6</v>
      </c>
      <c r="AG2921" s="474">
        <v>883</v>
      </c>
      <c r="AH2921" s="474">
        <v>529.79999999999995</v>
      </c>
      <c r="AP2921" s="535"/>
    </row>
    <row r="2922" spans="1:42" ht="24" customHeight="1" outlineLevel="1" x14ac:dyDescent="0.25">
      <c r="A2922" s="493" t="s">
        <v>13883</v>
      </c>
      <c r="B2922" s="471" t="s">
        <v>24093</v>
      </c>
      <c r="C2922" s="469" t="s">
        <v>22616</v>
      </c>
      <c r="E2922" s="472" t="s">
        <v>24334</v>
      </c>
      <c r="F2922" s="469" t="s">
        <v>4456</v>
      </c>
      <c r="G2922" s="468">
        <v>0.9</v>
      </c>
      <c r="H2922" s="468">
        <v>0.8</v>
      </c>
      <c r="I2922" s="468">
        <v>0.7</v>
      </c>
      <c r="L2922" s="468">
        <v>11</v>
      </c>
      <c r="M2922" s="474">
        <f t="shared" si="155"/>
        <v>1669.33</v>
      </c>
      <c r="N2922" s="474">
        <f t="shared" si="156"/>
        <v>1001.598</v>
      </c>
      <c r="P2922" s="488">
        <v>0.6</v>
      </c>
      <c r="R2922" s="474">
        <v>1348.31</v>
      </c>
      <c r="S2922" s="474">
        <v>809.03</v>
      </c>
      <c r="U2922" s="474">
        <v>1348.31</v>
      </c>
      <c r="V2922" s="474">
        <v>809.03</v>
      </c>
      <c r="X2922" s="465">
        <v>1284.0999999999999</v>
      </c>
      <c r="Y2922" s="465">
        <v>770.5</v>
      </c>
      <c r="AA2922" s="474">
        <v>1116.6500000000001</v>
      </c>
      <c r="AB2922" s="474">
        <v>669.99</v>
      </c>
      <c r="AD2922" s="474">
        <v>971</v>
      </c>
      <c r="AE2922" s="474">
        <v>582.6</v>
      </c>
      <c r="AG2922" s="474">
        <v>883</v>
      </c>
      <c r="AH2922" s="474">
        <v>529.79999999999995</v>
      </c>
      <c r="AP2922" s="535"/>
    </row>
    <row r="2923" spans="1:42" ht="24" customHeight="1" outlineLevel="1" x14ac:dyDescent="0.25">
      <c r="A2923" s="493" t="s">
        <v>13883</v>
      </c>
      <c r="B2923" s="471" t="s">
        <v>24094</v>
      </c>
      <c r="C2923" s="469" t="s">
        <v>22616</v>
      </c>
      <c r="E2923" s="472" t="s">
        <v>24335</v>
      </c>
      <c r="F2923" s="469" t="s">
        <v>4456</v>
      </c>
      <c r="G2923" s="468">
        <v>0.9</v>
      </c>
      <c r="H2923" s="468">
        <v>0.8</v>
      </c>
      <c r="I2923" s="468">
        <v>0.7</v>
      </c>
      <c r="L2923" s="468">
        <v>11</v>
      </c>
      <c r="M2923" s="474">
        <f t="shared" si="155"/>
        <v>1669.33</v>
      </c>
      <c r="N2923" s="474">
        <f t="shared" si="156"/>
        <v>1001.598</v>
      </c>
      <c r="P2923" s="488">
        <v>0.6</v>
      </c>
      <c r="R2923" s="474">
        <v>1348.31</v>
      </c>
      <c r="S2923" s="474">
        <v>809.03</v>
      </c>
      <c r="U2923" s="474">
        <v>1348.31</v>
      </c>
      <c r="V2923" s="474">
        <v>809.03</v>
      </c>
      <c r="X2923" s="465">
        <v>1284.0999999999999</v>
      </c>
      <c r="Y2923" s="465">
        <v>770.5</v>
      </c>
      <c r="AA2923" s="474">
        <v>1116.6500000000001</v>
      </c>
      <c r="AB2923" s="474">
        <v>669.99</v>
      </c>
      <c r="AD2923" s="474">
        <v>971</v>
      </c>
      <c r="AE2923" s="474">
        <v>582.6</v>
      </c>
      <c r="AG2923" s="474">
        <v>883</v>
      </c>
      <c r="AH2923" s="474">
        <v>529.79999999999995</v>
      </c>
      <c r="AP2923" s="535"/>
    </row>
    <row r="2924" spans="1:42" ht="24" customHeight="1" outlineLevel="1" x14ac:dyDescent="0.25">
      <c r="A2924" s="493" t="s">
        <v>23154</v>
      </c>
      <c r="B2924" s="471" t="s">
        <v>24089</v>
      </c>
      <c r="C2924" s="469" t="s">
        <v>23756</v>
      </c>
      <c r="E2924" s="472" t="s">
        <v>24104</v>
      </c>
      <c r="F2924" s="469" t="s">
        <v>4456</v>
      </c>
      <c r="G2924" s="468">
        <v>0.9</v>
      </c>
      <c r="H2924" s="468">
        <v>0.8</v>
      </c>
      <c r="I2924" s="468">
        <v>0.7</v>
      </c>
      <c r="L2924" s="468">
        <v>11</v>
      </c>
      <c r="M2924" s="474">
        <f t="shared" si="155"/>
        <v>1669.33</v>
      </c>
      <c r="N2924" s="474">
        <f t="shared" si="156"/>
        <v>1001.598</v>
      </c>
      <c r="P2924" s="488">
        <v>0.6</v>
      </c>
      <c r="R2924" s="474">
        <v>1348.31</v>
      </c>
      <c r="S2924" s="474">
        <v>809.03</v>
      </c>
      <c r="U2924" s="474">
        <v>1348.31</v>
      </c>
      <c r="V2924" s="474">
        <v>809.03</v>
      </c>
      <c r="X2924" s="465">
        <v>1284.0999999999999</v>
      </c>
      <c r="Y2924" s="465">
        <v>770.5</v>
      </c>
      <c r="AA2924" s="474">
        <v>1116.6500000000001</v>
      </c>
      <c r="AB2924" s="474">
        <v>669.99</v>
      </c>
      <c r="AD2924" s="474">
        <v>971</v>
      </c>
      <c r="AE2924" s="474">
        <v>582.6</v>
      </c>
      <c r="AG2924" s="474">
        <v>883</v>
      </c>
      <c r="AH2924" s="474">
        <v>529.79999999999995</v>
      </c>
      <c r="AP2924" s="535"/>
    </row>
    <row r="2925" spans="1:42" ht="24" customHeight="1" outlineLevel="1" x14ac:dyDescent="0.25">
      <c r="A2925" s="493" t="s">
        <v>23154</v>
      </c>
      <c r="B2925" s="471" t="s">
        <v>24090</v>
      </c>
      <c r="C2925" s="469" t="s">
        <v>23756</v>
      </c>
      <c r="E2925" s="472" t="s">
        <v>24105</v>
      </c>
      <c r="F2925" s="469" t="s">
        <v>4456</v>
      </c>
      <c r="G2925" s="468">
        <v>0.9</v>
      </c>
      <c r="H2925" s="468">
        <v>0.8</v>
      </c>
      <c r="I2925" s="468">
        <v>0.7</v>
      </c>
      <c r="L2925" s="468">
        <v>11</v>
      </c>
      <c r="M2925" s="474">
        <f t="shared" si="155"/>
        <v>1669.33</v>
      </c>
      <c r="N2925" s="474">
        <f t="shared" si="156"/>
        <v>1001.598</v>
      </c>
      <c r="P2925" s="488">
        <v>0.6</v>
      </c>
      <c r="R2925" s="474">
        <v>1348.31</v>
      </c>
      <c r="S2925" s="474">
        <v>809.03</v>
      </c>
      <c r="U2925" s="474">
        <v>1348.31</v>
      </c>
      <c r="V2925" s="474">
        <v>809.03</v>
      </c>
      <c r="X2925" s="465">
        <v>1284.0999999999999</v>
      </c>
      <c r="Y2925" s="465">
        <v>770.5</v>
      </c>
      <c r="AA2925" s="474">
        <v>1116.6500000000001</v>
      </c>
      <c r="AB2925" s="474">
        <v>669.99</v>
      </c>
      <c r="AD2925" s="474">
        <v>971</v>
      </c>
      <c r="AE2925" s="474">
        <v>582.6</v>
      </c>
      <c r="AG2925" s="474">
        <v>883</v>
      </c>
      <c r="AH2925" s="474">
        <v>529.79999999999995</v>
      </c>
      <c r="AP2925" s="535"/>
    </row>
    <row r="2926" spans="1:42" ht="24" customHeight="1" outlineLevel="1" x14ac:dyDescent="0.25">
      <c r="A2926" s="493" t="s">
        <v>23154</v>
      </c>
      <c r="B2926" s="471" t="s">
        <v>24092</v>
      </c>
      <c r="C2926" s="469" t="s">
        <v>23757</v>
      </c>
      <c r="E2926" s="472" t="s">
        <v>24112</v>
      </c>
      <c r="F2926" s="469" t="s">
        <v>4456</v>
      </c>
      <c r="G2926" s="468">
        <v>0.9</v>
      </c>
      <c r="H2926" s="468">
        <v>0.8</v>
      </c>
      <c r="I2926" s="468">
        <v>0.7</v>
      </c>
      <c r="L2926" s="468">
        <v>11</v>
      </c>
      <c r="M2926" s="474">
        <f t="shared" si="155"/>
        <v>1669.33</v>
      </c>
      <c r="N2926" s="474">
        <f t="shared" si="156"/>
        <v>1001.598</v>
      </c>
      <c r="P2926" s="488">
        <v>0.6</v>
      </c>
      <c r="R2926" s="474">
        <v>1348.31</v>
      </c>
      <c r="S2926" s="474">
        <v>809.03</v>
      </c>
      <c r="U2926" s="474">
        <v>1348.31</v>
      </c>
      <c r="V2926" s="474">
        <v>809.03</v>
      </c>
      <c r="X2926" s="465">
        <v>1284.0999999999999</v>
      </c>
      <c r="Y2926" s="465">
        <v>770.5</v>
      </c>
      <c r="AA2926" s="474">
        <v>1116.6500000000001</v>
      </c>
      <c r="AB2926" s="474">
        <v>669.99</v>
      </c>
      <c r="AD2926" s="474">
        <v>971</v>
      </c>
      <c r="AE2926" s="474">
        <v>582.6</v>
      </c>
      <c r="AG2926" s="474">
        <v>883</v>
      </c>
      <c r="AH2926" s="474">
        <v>529.79999999999995</v>
      </c>
      <c r="AP2926" s="535"/>
    </row>
    <row r="2927" spans="1:42" ht="24" customHeight="1" outlineLevel="1" x14ac:dyDescent="0.25">
      <c r="A2927" s="493" t="s">
        <v>23154</v>
      </c>
      <c r="B2927" s="471" t="s">
        <v>24091</v>
      </c>
      <c r="C2927" s="469" t="s">
        <v>23757</v>
      </c>
      <c r="E2927" s="472" t="s">
        <v>24113</v>
      </c>
      <c r="F2927" s="469" t="s">
        <v>4456</v>
      </c>
      <c r="G2927" s="468">
        <v>0.9</v>
      </c>
      <c r="H2927" s="468">
        <v>0.8</v>
      </c>
      <c r="I2927" s="468">
        <v>0.7</v>
      </c>
      <c r="L2927" s="468">
        <v>11</v>
      </c>
      <c r="M2927" s="474">
        <f t="shared" si="155"/>
        <v>1669.33</v>
      </c>
      <c r="N2927" s="474">
        <f t="shared" si="156"/>
        <v>1001.598</v>
      </c>
      <c r="P2927" s="488">
        <v>0.6</v>
      </c>
      <c r="R2927" s="474">
        <v>1348.31</v>
      </c>
      <c r="S2927" s="474">
        <v>809.03</v>
      </c>
      <c r="U2927" s="474">
        <v>1348.31</v>
      </c>
      <c r="V2927" s="474">
        <v>809.03</v>
      </c>
      <c r="X2927" s="465">
        <v>1284.0999999999999</v>
      </c>
      <c r="Y2927" s="465">
        <v>770.5</v>
      </c>
      <c r="AA2927" s="474">
        <v>1116.6500000000001</v>
      </c>
      <c r="AB2927" s="474">
        <v>669.99</v>
      </c>
      <c r="AD2927" s="474">
        <v>971</v>
      </c>
      <c r="AE2927" s="474">
        <v>582.6</v>
      </c>
      <c r="AG2927" s="474">
        <v>883</v>
      </c>
      <c r="AH2927" s="474">
        <v>529.79999999999995</v>
      </c>
      <c r="AP2927" s="535"/>
    </row>
    <row r="2928" spans="1:42" ht="24" customHeight="1" outlineLevel="1" x14ac:dyDescent="0.25">
      <c r="A2928" s="493" t="s">
        <v>13883</v>
      </c>
      <c r="B2928" s="471" t="s">
        <v>16617</v>
      </c>
      <c r="C2928" s="469" t="s">
        <v>4645</v>
      </c>
      <c r="E2928" s="472" t="s">
        <v>24139</v>
      </c>
      <c r="F2928" s="469" t="s">
        <v>4456</v>
      </c>
      <c r="G2928" s="468">
        <v>0.88</v>
      </c>
      <c r="H2928" s="468">
        <v>1.08</v>
      </c>
      <c r="I2928" s="468">
        <v>1.08</v>
      </c>
      <c r="M2928" s="474">
        <f t="shared" si="155"/>
        <v>5068.3099999999995</v>
      </c>
      <c r="N2928" s="474">
        <f t="shared" si="156"/>
        <v>3040.9859999999994</v>
      </c>
      <c r="P2928" s="488">
        <v>0.6</v>
      </c>
      <c r="R2928" s="474">
        <v>4093.64</v>
      </c>
      <c r="S2928" s="474">
        <v>2456.16</v>
      </c>
      <c r="U2928" s="474">
        <v>4093.64</v>
      </c>
      <c r="V2928" s="474">
        <v>2456.16</v>
      </c>
      <c r="X2928" s="465">
        <v>3898.7</v>
      </c>
      <c r="Y2928" s="465">
        <v>2339.1999999999998</v>
      </c>
      <c r="AA2928" s="474">
        <v>3390.2</v>
      </c>
      <c r="AB2928" s="474">
        <v>2034.12</v>
      </c>
      <c r="AD2928" s="474">
        <v>2948</v>
      </c>
      <c r="AE2928" s="474">
        <v>1768.8</v>
      </c>
      <c r="AG2928" s="474">
        <v>2680</v>
      </c>
      <c r="AH2928" s="474">
        <v>1608</v>
      </c>
      <c r="AP2928" s="535"/>
    </row>
    <row r="2929" spans="1:42" ht="24" customHeight="1" outlineLevel="1" x14ac:dyDescent="0.25">
      <c r="A2929" s="493" t="s">
        <v>13883</v>
      </c>
      <c r="B2929" s="471" t="s">
        <v>24126</v>
      </c>
      <c r="C2929" s="469" t="s">
        <v>22616</v>
      </c>
      <c r="E2929" s="472" t="s">
        <v>24336</v>
      </c>
      <c r="F2929" s="469" t="s">
        <v>4456</v>
      </c>
      <c r="G2929" s="468">
        <v>0.88</v>
      </c>
      <c r="H2929" s="468">
        <v>1.08</v>
      </c>
      <c r="I2929" s="468">
        <v>1.08</v>
      </c>
      <c r="M2929" s="474">
        <f t="shared" si="155"/>
        <v>5068.3099999999995</v>
      </c>
      <c r="N2929" s="474">
        <f t="shared" si="156"/>
        <v>3040.9859999999994</v>
      </c>
      <c r="P2929" s="488">
        <v>0.6</v>
      </c>
      <c r="R2929" s="474">
        <v>4093.64</v>
      </c>
      <c r="S2929" s="474">
        <v>2456.16</v>
      </c>
      <c r="U2929" s="474">
        <v>4093.64</v>
      </c>
      <c r="V2929" s="474">
        <v>2456.16</v>
      </c>
      <c r="X2929" s="465">
        <v>3898.7</v>
      </c>
      <c r="Y2929" s="465">
        <v>2339.1999999999998</v>
      </c>
      <c r="AA2929" s="474">
        <v>3390.2</v>
      </c>
      <c r="AB2929" s="474">
        <v>2034.12</v>
      </c>
      <c r="AD2929" s="474">
        <v>2948</v>
      </c>
      <c r="AE2929" s="474">
        <v>1768.8</v>
      </c>
      <c r="AG2929" s="474">
        <v>2680</v>
      </c>
      <c r="AH2929" s="474">
        <v>1608</v>
      </c>
      <c r="AP2929" s="535"/>
    </row>
    <row r="2930" spans="1:42" ht="24" customHeight="1" outlineLevel="1" x14ac:dyDescent="0.25">
      <c r="A2930" s="493" t="s">
        <v>23154</v>
      </c>
      <c r="B2930" s="471" t="s">
        <v>24127</v>
      </c>
      <c r="C2930" s="469" t="s">
        <v>23756</v>
      </c>
      <c r="E2930" s="472" t="s">
        <v>24144</v>
      </c>
      <c r="F2930" s="469" t="s">
        <v>4456</v>
      </c>
      <c r="G2930" s="468">
        <v>0.88</v>
      </c>
      <c r="H2930" s="468">
        <v>1.08</v>
      </c>
      <c r="I2930" s="468">
        <v>1.08</v>
      </c>
      <c r="M2930" s="474">
        <f t="shared" si="155"/>
        <v>5068.3099999999995</v>
      </c>
      <c r="N2930" s="474">
        <f t="shared" si="156"/>
        <v>3040.9859999999994</v>
      </c>
      <c r="P2930" s="488">
        <v>0.6</v>
      </c>
      <c r="R2930" s="474">
        <v>4093.64</v>
      </c>
      <c r="S2930" s="474">
        <v>2456.16</v>
      </c>
      <c r="U2930" s="474">
        <v>4093.64</v>
      </c>
      <c r="V2930" s="474">
        <v>2456.16</v>
      </c>
      <c r="X2930" s="465">
        <v>3898.7</v>
      </c>
      <c r="Y2930" s="465">
        <v>2339.1999999999998</v>
      </c>
      <c r="AA2930" s="474">
        <v>3390.2</v>
      </c>
      <c r="AB2930" s="474">
        <v>2034.12</v>
      </c>
      <c r="AD2930" s="474">
        <v>2948</v>
      </c>
      <c r="AE2930" s="474">
        <v>1768.8</v>
      </c>
      <c r="AG2930" s="474">
        <v>2680</v>
      </c>
      <c r="AH2930" s="474">
        <v>1608</v>
      </c>
      <c r="AP2930" s="535"/>
    </row>
    <row r="2931" spans="1:42" ht="24" customHeight="1" outlineLevel="1" x14ac:dyDescent="0.25">
      <c r="A2931" s="493" t="s">
        <v>23154</v>
      </c>
      <c r="B2931" s="471" t="s">
        <v>24128</v>
      </c>
      <c r="C2931" s="469" t="s">
        <v>23757</v>
      </c>
      <c r="E2931" s="472" t="s">
        <v>16623</v>
      </c>
      <c r="F2931" s="469" t="s">
        <v>4456</v>
      </c>
      <c r="G2931" s="468">
        <v>0.88</v>
      </c>
      <c r="H2931" s="468">
        <v>1.08</v>
      </c>
      <c r="I2931" s="468">
        <v>1.08</v>
      </c>
      <c r="M2931" s="474">
        <f t="shared" si="155"/>
        <v>5068.3099999999995</v>
      </c>
      <c r="N2931" s="474">
        <f t="shared" si="156"/>
        <v>3040.9859999999994</v>
      </c>
      <c r="P2931" s="488">
        <v>0.6</v>
      </c>
      <c r="R2931" s="474">
        <v>4093.64</v>
      </c>
      <c r="S2931" s="474">
        <v>2456.16</v>
      </c>
      <c r="U2931" s="474">
        <v>4093.64</v>
      </c>
      <c r="V2931" s="474">
        <v>2456.16</v>
      </c>
      <c r="X2931" s="465">
        <v>3898.7</v>
      </c>
      <c r="Y2931" s="465">
        <v>2339.1999999999998</v>
      </c>
      <c r="AA2931" s="474">
        <v>3390.2</v>
      </c>
      <c r="AB2931" s="474">
        <v>2034.12</v>
      </c>
      <c r="AD2931" s="474">
        <v>2948</v>
      </c>
      <c r="AE2931" s="474">
        <v>1768.8</v>
      </c>
      <c r="AG2931" s="474">
        <v>2680</v>
      </c>
      <c r="AH2931" s="474">
        <v>1608</v>
      </c>
      <c r="AP2931" s="535"/>
    </row>
    <row r="2932" spans="1:42" ht="24" customHeight="1" outlineLevel="1" x14ac:dyDescent="0.25">
      <c r="A2932" s="493" t="s">
        <v>13883</v>
      </c>
      <c r="B2932" s="471" t="s">
        <v>16618</v>
      </c>
      <c r="C2932" s="469" t="s">
        <v>4645</v>
      </c>
      <c r="E2932" s="472" t="s">
        <v>24140</v>
      </c>
      <c r="F2932" s="469" t="s">
        <v>4456</v>
      </c>
      <c r="G2932" s="468">
        <v>4.4000000000000004</v>
      </c>
      <c r="H2932" s="468">
        <v>1.2</v>
      </c>
      <c r="I2932" s="468">
        <v>1.2</v>
      </c>
      <c r="M2932" s="474">
        <f t="shared" si="155"/>
        <v>10925.85</v>
      </c>
      <c r="N2932" s="474">
        <f t="shared" si="156"/>
        <v>6555.51</v>
      </c>
      <c r="P2932" s="488">
        <v>0.6</v>
      </c>
      <c r="R2932" s="474">
        <v>8824.73</v>
      </c>
      <c r="S2932" s="474">
        <v>5294.84</v>
      </c>
      <c r="U2932" s="474">
        <v>8824.73</v>
      </c>
      <c r="V2932" s="474">
        <v>5294.84</v>
      </c>
      <c r="X2932" s="465">
        <v>8404.5</v>
      </c>
      <c r="Y2932" s="465">
        <v>5042.7</v>
      </c>
      <c r="AA2932" s="474">
        <v>7308.25</v>
      </c>
      <c r="AB2932" s="474">
        <v>4384.95</v>
      </c>
      <c r="AD2932" s="474">
        <v>6355</v>
      </c>
      <c r="AE2932" s="474">
        <v>3813</v>
      </c>
      <c r="AG2932" s="474">
        <v>5777</v>
      </c>
      <c r="AH2932" s="474">
        <v>3466.2</v>
      </c>
      <c r="AP2932" s="535"/>
    </row>
    <row r="2933" spans="1:42" ht="24" customHeight="1" outlineLevel="1" x14ac:dyDescent="0.25">
      <c r="A2933" s="493" t="s">
        <v>13883</v>
      </c>
      <c r="B2933" s="471" t="s">
        <v>24129</v>
      </c>
      <c r="C2933" s="469" t="s">
        <v>22616</v>
      </c>
      <c r="E2933" s="472" t="s">
        <v>24337</v>
      </c>
      <c r="F2933" s="469" t="s">
        <v>4456</v>
      </c>
      <c r="G2933" s="468">
        <v>4.4000000000000004</v>
      </c>
      <c r="H2933" s="468">
        <v>1.2</v>
      </c>
      <c r="I2933" s="468">
        <v>1.2</v>
      </c>
      <c r="M2933" s="474">
        <f t="shared" si="155"/>
        <v>10925.85</v>
      </c>
      <c r="N2933" s="474">
        <f t="shared" si="156"/>
        <v>6555.51</v>
      </c>
      <c r="P2933" s="488">
        <v>0.6</v>
      </c>
      <c r="R2933" s="474">
        <v>8824.73</v>
      </c>
      <c r="S2933" s="474">
        <v>5294.84</v>
      </c>
      <c r="U2933" s="474">
        <v>8824.73</v>
      </c>
      <c r="V2933" s="474">
        <v>5294.84</v>
      </c>
      <c r="X2933" s="465">
        <v>8404.5</v>
      </c>
      <c r="Y2933" s="465">
        <v>5042.7</v>
      </c>
      <c r="AA2933" s="474">
        <v>7308.25</v>
      </c>
      <c r="AB2933" s="474">
        <v>4384.95</v>
      </c>
      <c r="AD2933" s="474">
        <v>6355</v>
      </c>
      <c r="AE2933" s="474">
        <v>3813</v>
      </c>
      <c r="AG2933" s="474">
        <v>5777</v>
      </c>
      <c r="AH2933" s="474">
        <v>3466.2</v>
      </c>
      <c r="AP2933" s="535"/>
    </row>
    <row r="2934" spans="1:42" ht="24" customHeight="1" outlineLevel="1" x14ac:dyDescent="0.25">
      <c r="A2934" s="493" t="s">
        <v>23154</v>
      </c>
      <c r="B2934" s="471" t="s">
        <v>24130</v>
      </c>
      <c r="C2934" s="469" t="s">
        <v>23756</v>
      </c>
      <c r="E2934" s="472" t="s">
        <v>24145</v>
      </c>
      <c r="F2934" s="469" t="s">
        <v>4456</v>
      </c>
      <c r="G2934" s="468">
        <v>4.4000000000000004</v>
      </c>
      <c r="H2934" s="468">
        <v>1.2</v>
      </c>
      <c r="I2934" s="468">
        <v>1.2</v>
      </c>
      <c r="M2934" s="474">
        <f t="shared" si="155"/>
        <v>10925.85</v>
      </c>
      <c r="N2934" s="474">
        <f t="shared" si="156"/>
        <v>6555.51</v>
      </c>
      <c r="P2934" s="488">
        <v>0.6</v>
      </c>
      <c r="R2934" s="474">
        <v>8824.73</v>
      </c>
      <c r="S2934" s="474">
        <v>5294.84</v>
      </c>
      <c r="U2934" s="474">
        <v>8824.73</v>
      </c>
      <c r="V2934" s="474">
        <v>5294.84</v>
      </c>
      <c r="X2934" s="465">
        <v>8404.5</v>
      </c>
      <c r="Y2934" s="465">
        <v>5042.7</v>
      </c>
      <c r="AA2934" s="474">
        <v>7308.25</v>
      </c>
      <c r="AB2934" s="474">
        <v>4384.95</v>
      </c>
      <c r="AD2934" s="474">
        <v>6355</v>
      </c>
      <c r="AE2934" s="474">
        <v>3813</v>
      </c>
      <c r="AG2934" s="474">
        <v>5777</v>
      </c>
      <c r="AH2934" s="474">
        <v>3466.2</v>
      </c>
      <c r="AP2934" s="535"/>
    </row>
    <row r="2935" spans="1:42" ht="24" customHeight="1" outlineLevel="1" x14ac:dyDescent="0.25">
      <c r="A2935" s="493" t="s">
        <v>13883</v>
      </c>
      <c r="B2935" s="471" t="s">
        <v>16792</v>
      </c>
      <c r="C2935" s="469" t="s">
        <v>23841</v>
      </c>
      <c r="E2935" s="472" t="s">
        <v>16802</v>
      </c>
      <c r="F2935" s="469" t="s">
        <v>4456</v>
      </c>
      <c r="G2935" s="468">
        <v>4.4000000000000004</v>
      </c>
      <c r="H2935" s="468">
        <v>1.2</v>
      </c>
      <c r="I2935" s="468">
        <v>1.2</v>
      </c>
      <c r="M2935" s="474">
        <f t="shared" si="155"/>
        <v>12038.130000000001</v>
      </c>
      <c r="N2935" s="474">
        <f t="shared" si="156"/>
        <v>7222.8780000000006</v>
      </c>
      <c r="P2935" s="488">
        <v>0.6</v>
      </c>
      <c r="R2935" s="474">
        <v>9723.11</v>
      </c>
      <c r="S2935" s="474">
        <v>5833.91</v>
      </c>
      <c r="U2935" s="474">
        <v>9723.11</v>
      </c>
      <c r="V2935" s="474">
        <v>5833.91</v>
      </c>
      <c r="X2935" s="465">
        <v>9260.1</v>
      </c>
      <c r="Y2935" s="465">
        <v>5556.1</v>
      </c>
      <c r="AA2935" s="474">
        <v>8052.3</v>
      </c>
      <c r="AB2935" s="474">
        <v>4831.38</v>
      </c>
      <c r="AD2935" s="474">
        <v>7002</v>
      </c>
      <c r="AE2935" s="474">
        <v>4201.2</v>
      </c>
      <c r="AG2935" s="474">
        <v>6365</v>
      </c>
      <c r="AH2935" s="474">
        <v>3819</v>
      </c>
      <c r="AP2935" s="535"/>
    </row>
    <row r="2936" spans="1:42" ht="24" customHeight="1" outlineLevel="1" x14ac:dyDescent="0.25">
      <c r="A2936" s="493" t="s">
        <v>13883</v>
      </c>
      <c r="B2936" s="471" t="s">
        <v>16793</v>
      </c>
      <c r="C2936" s="469" t="s">
        <v>23841</v>
      </c>
      <c r="E2936" s="472" t="s">
        <v>16803</v>
      </c>
      <c r="F2936" s="469" t="s">
        <v>4456</v>
      </c>
      <c r="G2936" s="468">
        <v>2.85</v>
      </c>
      <c r="H2936" s="468">
        <v>0.9</v>
      </c>
      <c r="I2936" s="468">
        <v>0.9</v>
      </c>
      <c r="M2936" s="474">
        <f t="shared" si="155"/>
        <v>7944.6900000000005</v>
      </c>
      <c r="N2936" s="474">
        <f t="shared" si="156"/>
        <v>4766.8140000000003</v>
      </c>
      <c r="P2936" s="488">
        <v>0.6</v>
      </c>
      <c r="R2936" s="474">
        <v>6416.87</v>
      </c>
      <c r="S2936" s="474">
        <v>3850.14</v>
      </c>
      <c r="U2936" s="474">
        <v>6416.87</v>
      </c>
      <c r="V2936" s="474">
        <v>3850.14</v>
      </c>
      <c r="X2936" s="465">
        <v>6111.3</v>
      </c>
      <c r="Y2936" s="465">
        <v>3666.8</v>
      </c>
      <c r="AA2936" s="474">
        <v>5314.15</v>
      </c>
      <c r="AB2936" s="474">
        <v>3188.49</v>
      </c>
      <c r="AD2936" s="474">
        <v>4621</v>
      </c>
      <c r="AE2936" s="474">
        <v>2772.6</v>
      </c>
      <c r="AG2936" s="474">
        <v>4201</v>
      </c>
      <c r="AH2936" s="474">
        <v>2520.6</v>
      </c>
      <c r="AP2936" s="535"/>
    </row>
    <row r="2937" spans="1:42" ht="24" customHeight="1" outlineLevel="1" x14ac:dyDescent="0.25">
      <c r="A2937" s="493" t="s">
        <v>13883</v>
      </c>
      <c r="B2937" s="471" t="s">
        <v>16801</v>
      </c>
      <c r="C2937" s="469" t="s">
        <v>4645</v>
      </c>
      <c r="E2937" s="472" t="s">
        <v>24141</v>
      </c>
      <c r="F2937" s="469" t="s">
        <v>4456</v>
      </c>
      <c r="G2937" s="468">
        <v>0.88</v>
      </c>
      <c r="H2937" s="468">
        <v>1.08</v>
      </c>
      <c r="I2937" s="468">
        <v>1.08</v>
      </c>
      <c r="M2937" s="474">
        <f t="shared" si="155"/>
        <v>2893.5400000000004</v>
      </c>
      <c r="N2937" s="474">
        <f t="shared" si="156"/>
        <v>1736.1240000000003</v>
      </c>
      <c r="P2937" s="488">
        <v>0.6</v>
      </c>
      <c r="R2937" s="474">
        <v>2337.09</v>
      </c>
      <c r="S2937" s="474">
        <v>1402.28</v>
      </c>
      <c r="U2937" s="474">
        <v>2337.09</v>
      </c>
      <c r="V2937" s="474">
        <v>1402.28</v>
      </c>
      <c r="X2937" s="465">
        <v>2225.8000000000002</v>
      </c>
      <c r="Y2937" s="465">
        <v>1335.5</v>
      </c>
      <c r="AA2937" s="474">
        <v>1935.45</v>
      </c>
      <c r="AB2937" s="474">
        <v>1161.27</v>
      </c>
      <c r="AD2937" s="474">
        <v>1683</v>
      </c>
      <c r="AE2937" s="474">
        <v>1009.8</v>
      </c>
      <c r="AG2937" s="474">
        <v>1530</v>
      </c>
      <c r="AH2937" s="474">
        <v>918</v>
      </c>
      <c r="AP2937" s="535"/>
    </row>
    <row r="2938" spans="1:42" ht="24" customHeight="1" outlineLevel="1" x14ac:dyDescent="0.25">
      <c r="A2938" s="493" t="s">
        <v>13883</v>
      </c>
      <c r="B2938" s="471" t="s">
        <v>24131</v>
      </c>
      <c r="C2938" s="469" t="s">
        <v>22616</v>
      </c>
      <c r="E2938" s="472" t="s">
        <v>24338</v>
      </c>
      <c r="F2938" s="469" t="s">
        <v>4456</v>
      </c>
      <c r="G2938" s="468">
        <v>0.88</v>
      </c>
      <c r="H2938" s="468">
        <v>1.08</v>
      </c>
      <c r="I2938" s="468">
        <v>1.08</v>
      </c>
      <c r="M2938" s="474">
        <f t="shared" si="155"/>
        <v>2893.5400000000004</v>
      </c>
      <c r="N2938" s="474">
        <f t="shared" si="156"/>
        <v>1736.1240000000003</v>
      </c>
      <c r="P2938" s="488">
        <v>0.6</v>
      </c>
      <c r="R2938" s="474">
        <v>2337.09</v>
      </c>
      <c r="S2938" s="474">
        <v>1402.28</v>
      </c>
      <c r="U2938" s="474">
        <v>2337.09</v>
      </c>
      <c r="V2938" s="474">
        <v>1402.28</v>
      </c>
      <c r="X2938" s="465">
        <v>2225.8000000000002</v>
      </c>
      <c r="Y2938" s="465">
        <v>1335.5</v>
      </c>
      <c r="AA2938" s="474">
        <v>1935.45</v>
      </c>
      <c r="AB2938" s="474">
        <v>1161.27</v>
      </c>
      <c r="AD2938" s="474">
        <v>1683</v>
      </c>
      <c r="AE2938" s="474">
        <v>1009.8</v>
      </c>
      <c r="AG2938" s="474">
        <v>1530</v>
      </c>
      <c r="AH2938" s="474">
        <v>918</v>
      </c>
      <c r="AP2938" s="535"/>
    </row>
    <row r="2939" spans="1:42" ht="24" customHeight="1" outlineLevel="1" x14ac:dyDescent="0.25">
      <c r="A2939" s="493" t="s">
        <v>23154</v>
      </c>
      <c r="B2939" s="471" t="s">
        <v>24132</v>
      </c>
      <c r="C2939" s="469" t="s">
        <v>23756</v>
      </c>
      <c r="E2939" s="472" t="s">
        <v>24146</v>
      </c>
      <c r="F2939" s="469" t="s">
        <v>4456</v>
      </c>
      <c r="G2939" s="468">
        <v>0.88</v>
      </c>
      <c r="H2939" s="468">
        <v>1.08</v>
      </c>
      <c r="I2939" s="468">
        <v>1.08</v>
      </c>
      <c r="M2939" s="474">
        <f t="shared" si="155"/>
        <v>2893.5400000000004</v>
      </c>
      <c r="N2939" s="474">
        <f t="shared" si="156"/>
        <v>1736.1240000000003</v>
      </c>
      <c r="P2939" s="488">
        <v>0.6</v>
      </c>
      <c r="R2939" s="474">
        <v>2337.09</v>
      </c>
      <c r="S2939" s="474">
        <v>1402.28</v>
      </c>
      <c r="U2939" s="474">
        <v>2337.09</v>
      </c>
      <c r="V2939" s="474">
        <v>1402.28</v>
      </c>
      <c r="X2939" s="465">
        <v>2225.8000000000002</v>
      </c>
      <c r="Y2939" s="465">
        <v>1335.5</v>
      </c>
      <c r="AA2939" s="474">
        <v>1935.45</v>
      </c>
      <c r="AB2939" s="474">
        <v>1161.27</v>
      </c>
      <c r="AD2939" s="474">
        <v>1683</v>
      </c>
      <c r="AE2939" s="474">
        <v>1009.8</v>
      </c>
      <c r="AG2939" s="474">
        <v>1530</v>
      </c>
      <c r="AH2939" s="474">
        <v>918</v>
      </c>
      <c r="AP2939" s="535"/>
    </row>
    <row r="2940" spans="1:42" ht="24" customHeight="1" outlineLevel="1" x14ac:dyDescent="0.25">
      <c r="A2940" s="493" t="s">
        <v>23154</v>
      </c>
      <c r="B2940" s="471" t="s">
        <v>24133</v>
      </c>
      <c r="C2940" s="469" t="s">
        <v>23757</v>
      </c>
      <c r="E2940" s="472" t="s">
        <v>24149</v>
      </c>
      <c r="F2940" s="469" t="s">
        <v>4456</v>
      </c>
      <c r="G2940" s="468">
        <v>0.88</v>
      </c>
      <c r="H2940" s="468">
        <v>1.08</v>
      </c>
      <c r="I2940" s="468">
        <v>1.08</v>
      </c>
      <c r="M2940" s="474">
        <f t="shared" si="155"/>
        <v>2893.5400000000004</v>
      </c>
      <c r="N2940" s="474">
        <f t="shared" si="156"/>
        <v>1736.1240000000003</v>
      </c>
      <c r="P2940" s="488">
        <v>0.6</v>
      </c>
      <c r="R2940" s="474">
        <v>2337.09</v>
      </c>
      <c r="S2940" s="474">
        <v>1402.28</v>
      </c>
      <c r="U2940" s="474">
        <v>2337.09</v>
      </c>
      <c r="V2940" s="474">
        <v>1402.28</v>
      </c>
      <c r="X2940" s="465">
        <v>2225.8000000000002</v>
      </c>
      <c r="Y2940" s="465">
        <v>1335.5</v>
      </c>
      <c r="AA2940" s="474">
        <v>1935.45</v>
      </c>
      <c r="AB2940" s="474">
        <v>1161.27</v>
      </c>
      <c r="AD2940" s="474">
        <v>1683</v>
      </c>
      <c r="AE2940" s="474">
        <v>1009.8</v>
      </c>
      <c r="AG2940" s="474">
        <v>1530</v>
      </c>
      <c r="AH2940" s="474">
        <v>918</v>
      </c>
      <c r="AP2940" s="535"/>
    </row>
    <row r="2941" spans="1:42" ht="24" customHeight="1" outlineLevel="1" x14ac:dyDescent="0.25">
      <c r="A2941" s="493" t="s">
        <v>19207</v>
      </c>
      <c r="B2941" s="471" t="s">
        <v>21474</v>
      </c>
      <c r="C2941" s="469" t="s">
        <v>4645</v>
      </c>
      <c r="E2941" s="472" t="s">
        <v>24142</v>
      </c>
      <c r="F2941" s="469" t="s">
        <v>4456</v>
      </c>
      <c r="G2941" s="468">
        <v>4.4000000000000004</v>
      </c>
      <c r="H2941" s="468">
        <v>2.6</v>
      </c>
      <c r="I2941" s="468">
        <v>5.7</v>
      </c>
      <c r="M2941" s="474">
        <v>33540</v>
      </c>
      <c r="N2941" s="474">
        <f t="shared" si="156"/>
        <v>18447</v>
      </c>
      <c r="P2941" s="488">
        <v>0.55000000000000004</v>
      </c>
      <c r="R2941" s="474">
        <v>24150</v>
      </c>
      <c r="S2941" s="474">
        <v>12075</v>
      </c>
      <c r="U2941" s="474">
        <v>24150</v>
      </c>
      <c r="V2941" s="474">
        <v>12075</v>
      </c>
      <c r="X2941" s="465">
        <v>23000</v>
      </c>
      <c r="Y2941" s="465">
        <v>11500</v>
      </c>
      <c r="AA2941" s="474">
        <v>20000</v>
      </c>
      <c r="AB2941" s="474">
        <v>10000</v>
      </c>
      <c r="AD2941" s="474">
        <v>21900</v>
      </c>
      <c r="AE2941" s="474">
        <v>10950</v>
      </c>
      <c r="AF2941" s="514" t="s">
        <v>24265</v>
      </c>
      <c r="AG2941" s="474"/>
      <c r="AH2941" s="474"/>
      <c r="AP2941" s="535"/>
    </row>
    <row r="2942" spans="1:42" ht="24" customHeight="1" outlineLevel="1" x14ac:dyDescent="0.25">
      <c r="A2942" s="493" t="s">
        <v>22509</v>
      </c>
      <c r="B2942" s="471" t="s">
        <v>22615</v>
      </c>
      <c r="C2942" s="469" t="s">
        <v>22616</v>
      </c>
      <c r="E2942" s="472" t="s">
        <v>24339</v>
      </c>
      <c r="F2942" s="469" t="s">
        <v>4456</v>
      </c>
      <c r="G2942" s="468">
        <v>4.4000000000000004</v>
      </c>
      <c r="H2942" s="468">
        <v>2.6</v>
      </c>
      <c r="I2942" s="468">
        <v>5.7</v>
      </c>
      <c r="M2942" s="474">
        <f>X2942*$O$3</f>
        <v>31395</v>
      </c>
      <c r="N2942" s="474">
        <f t="shared" si="156"/>
        <v>17267.25</v>
      </c>
      <c r="P2942" s="488">
        <v>0.55000000000000004</v>
      </c>
      <c r="R2942" s="474">
        <v>25357.5</v>
      </c>
      <c r="S2942" s="474">
        <v>12678.75</v>
      </c>
      <c r="U2942" s="474">
        <v>25357.5</v>
      </c>
      <c r="V2942" s="474">
        <v>12678.75</v>
      </c>
      <c r="X2942" s="465">
        <v>24150</v>
      </c>
      <c r="Y2942" s="465">
        <v>12075</v>
      </c>
      <c r="AA2942" s="474"/>
      <c r="AB2942" s="474"/>
      <c r="AD2942" s="474"/>
      <c r="AE2942" s="474"/>
      <c r="AF2942" s="514"/>
      <c r="AG2942" s="474"/>
      <c r="AH2942" s="474"/>
      <c r="AP2942" s="535"/>
    </row>
    <row r="2943" spans="1:42" ht="24" customHeight="1" outlineLevel="1" x14ac:dyDescent="0.25">
      <c r="A2943" s="493" t="s">
        <v>23154</v>
      </c>
      <c r="B2943" s="471" t="s">
        <v>24134</v>
      </c>
      <c r="C2943" s="469" t="s">
        <v>23756</v>
      </c>
      <c r="E2943" s="472" t="s">
        <v>24147</v>
      </c>
      <c r="F2943" s="469" t="s">
        <v>4456</v>
      </c>
      <c r="G2943" s="468">
        <v>4.4000000000000004</v>
      </c>
      <c r="H2943" s="468">
        <v>2.6</v>
      </c>
      <c r="I2943" s="468">
        <v>5.7</v>
      </c>
      <c r="M2943" s="474">
        <v>33540</v>
      </c>
      <c r="N2943" s="474">
        <f t="shared" si="156"/>
        <v>18447</v>
      </c>
      <c r="P2943" s="488">
        <v>0.55000000000000004</v>
      </c>
      <c r="R2943" s="474">
        <v>24150</v>
      </c>
      <c r="S2943" s="474">
        <v>12075</v>
      </c>
      <c r="U2943" s="474">
        <v>24150</v>
      </c>
      <c r="V2943" s="474">
        <v>12075</v>
      </c>
      <c r="X2943" s="465">
        <v>23000</v>
      </c>
      <c r="Y2943" s="465">
        <v>11500</v>
      </c>
      <c r="AA2943" s="474">
        <v>20000</v>
      </c>
      <c r="AB2943" s="474">
        <v>10000</v>
      </c>
      <c r="AD2943" s="474">
        <v>21900</v>
      </c>
      <c r="AE2943" s="474">
        <v>10950</v>
      </c>
      <c r="AF2943" s="514" t="s">
        <v>24265</v>
      </c>
      <c r="AG2943" s="474"/>
      <c r="AH2943" s="474"/>
      <c r="AP2943" s="535"/>
    </row>
    <row r="2944" spans="1:42" ht="24" customHeight="1" outlineLevel="1" x14ac:dyDescent="0.25">
      <c r="A2944" s="493" t="s">
        <v>23154</v>
      </c>
      <c r="B2944" s="471" t="s">
        <v>24135</v>
      </c>
      <c r="C2944" s="540" t="s">
        <v>23757</v>
      </c>
      <c r="E2944" s="472" t="s">
        <v>24150</v>
      </c>
      <c r="F2944" s="469" t="s">
        <v>4456</v>
      </c>
      <c r="G2944" s="468">
        <v>4.4000000000000004</v>
      </c>
      <c r="H2944" s="468">
        <v>2.6</v>
      </c>
      <c r="I2944" s="468">
        <v>5.7</v>
      </c>
      <c r="M2944" s="474">
        <v>33540</v>
      </c>
      <c r="N2944" s="474">
        <f t="shared" si="156"/>
        <v>18447</v>
      </c>
      <c r="P2944" s="488">
        <v>0.55000000000000004</v>
      </c>
      <c r="R2944" s="474">
        <v>24150</v>
      </c>
      <c r="S2944" s="474">
        <v>12075</v>
      </c>
      <c r="U2944" s="474">
        <v>24150</v>
      </c>
      <c r="V2944" s="474">
        <v>12075</v>
      </c>
      <c r="X2944" s="465">
        <v>23000</v>
      </c>
      <c r="Y2944" s="465">
        <v>11500</v>
      </c>
      <c r="AA2944" s="474">
        <v>20000</v>
      </c>
      <c r="AB2944" s="474">
        <v>10000</v>
      </c>
      <c r="AD2944" s="474">
        <v>21900</v>
      </c>
      <c r="AE2944" s="474">
        <v>10950</v>
      </c>
      <c r="AF2944" s="514" t="s">
        <v>24265</v>
      </c>
      <c r="AG2944" s="474"/>
      <c r="AH2944" s="474"/>
      <c r="AP2944" s="535"/>
    </row>
    <row r="2945" spans="1:42" ht="24" customHeight="1" outlineLevel="1" x14ac:dyDescent="0.25">
      <c r="A2945" s="493" t="s">
        <v>21281</v>
      </c>
      <c r="B2945" s="471" t="s">
        <v>21476</v>
      </c>
      <c r="C2945" s="469" t="s">
        <v>4645</v>
      </c>
      <c r="E2945" s="472" t="s">
        <v>24142</v>
      </c>
      <c r="F2945" s="469" t="s">
        <v>4456</v>
      </c>
      <c r="G2945" s="468">
        <v>3.7</v>
      </c>
      <c r="H2945" s="468">
        <v>2.2999999999999998</v>
      </c>
      <c r="I2945" s="468">
        <v>5.7</v>
      </c>
      <c r="M2945" s="474">
        <v>31150</v>
      </c>
      <c r="N2945" s="474">
        <f t="shared" si="156"/>
        <v>17132.5</v>
      </c>
      <c r="P2945" s="488">
        <v>0.55000000000000004</v>
      </c>
      <c r="R2945" s="474">
        <v>0</v>
      </c>
      <c r="S2945" s="474">
        <v>0</v>
      </c>
      <c r="U2945" s="474">
        <v>0</v>
      </c>
      <c r="V2945" s="474">
        <v>0</v>
      </c>
      <c r="X2945" s="465">
        <v>0</v>
      </c>
      <c r="Y2945" s="465">
        <v>0</v>
      </c>
      <c r="AA2945" s="474"/>
      <c r="AB2945" s="474"/>
      <c r="AD2945" s="474"/>
      <c r="AE2945" s="474"/>
      <c r="AF2945" s="514"/>
      <c r="AG2945" s="474"/>
      <c r="AH2945" s="474"/>
      <c r="AP2945" s="535"/>
    </row>
    <row r="2946" spans="1:42" ht="24" customHeight="1" outlineLevel="1" x14ac:dyDescent="0.25">
      <c r="A2946" s="493" t="s">
        <v>19224</v>
      </c>
      <c r="B2946" s="471" t="s">
        <v>19417</v>
      </c>
      <c r="C2946" s="469" t="s">
        <v>4645</v>
      </c>
      <c r="E2946" s="472" t="s">
        <v>19418</v>
      </c>
      <c r="F2946" s="469" t="s">
        <v>4456</v>
      </c>
      <c r="G2946" s="468">
        <v>1.25</v>
      </c>
      <c r="H2946" s="468">
        <v>0.65</v>
      </c>
      <c r="I2946" s="468">
        <v>0.52</v>
      </c>
      <c r="M2946" s="474">
        <f t="shared" ref="M2946:M2954" si="157">X2946*$O$3</f>
        <v>2321.02</v>
      </c>
      <c r="N2946" s="474">
        <f t="shared" si="156"/>
        <v>1392.6119999999999</v>
      </c>
      <c r="P2946" s="488">
        <v>0.6</v>
      </c>
      <c r="R2946" s="474">
        <v>1874.67</v>
      </c>
      <c r="S2946" s="474">
        <v>1124.76</v>
      </c>
      <c r="U2946" s="474">
        <v>1874.67</v>
      </c>
      <c r="V2946" s="474">
        <v>1124.76</v>
      </c>
      <c r="X2946" s="465">
        <v>1785.4</v>
      </c>
      <c r="Y2946" s="465">
        <v>1071.2</v>
      </c>
      <c r="AA2946" s="474">
        <v>1552.5</v>
      </c>
      <c r="AB2946" s="474">
        <v>931.5</v>
      </c>
      <c r="AD2946" s="474">
        <v>1350</v>
      </c>
      <c r="AE2946" s="474">
        <v>810</v>
      </c>
      <c r="AG2946" s="474"/>
      <c r="AH2946" s="474"/>
      <c r="AP2946" s="535"/>
    </row>
    <row r="2947" spans="1:42" ht="24" customHeight="1" outlineLevel="1" x14ac:dyDescent="0.25">
      <c r="A2947" s="493" t="s">
        <v>19224</v>
      </c>
      <c r="B2947" s="471" t="s">
        <v>24136</v>
      </c>
      <c r="C2947" s="469" t="s">
        <v>22616</v>
      </c>
      <c r="E2947" s="472" t="s">
        <v>24340</v>
      </c>
      <c r="F2947" s="469" t="s">
        <v>4456</v>
      </c>
      <c r="G2947" s="468">
        <v>1.25</v>
      </c>
      <c r="H2947" s="468">
        <v>0.65</v>
      </c>
      <c r="I2947" s="468">
        <v>0.52</v>
      </c>
      <c r="M2947" s="474">
        <f t="shared" si="157"/>
        <v>2321.02</v>
      </c>
      <c r="N2947" s="474">
        <f t="shared" si="156"/>
        <v>1392.6119999999999</v>
      </c>
      <c r="P2947" s="488">
        <v>0.6</v>
      </c>
      <c r="R2947" s="474">
        <v>1874.67</v>
      </c>
      <c r="S2947" s="474">
        <v>1124.76</v>
      </c>
      <c r="U2947" s="474">
        <v>1874.67</v>
      </c>
      <c r="V2947" s="474">
        <v>1124.76</v>
      </c>
      <c r="X2947" s="465">
        <v>1785.4</v>
      </c>
      <c r="Y2947" s="465">
        <v>1071.2</v>
      </c>
      <c r="AA2947" s="474">
        <v>1552.5</v>
      </c>
      <c r="AB2947" s="474">
        <v>931.5</v>
      </c>
      <c r="AD2947" s="474">
        <v>1350</v>
      </c>
      <c r="AE2947" s="474">
        <v>810</v>
      </c>
      <c r="AG2947" s="474"/>
      <c r="AH2947" s="474"/>
      <c r="AP2947" s="535"/>
    </row>
    <row r="2948" spans="1:42" ht="24" customHeight="1" outlineLevel="1" x14ac:dyDescent="0.25">
      <c r="A2948" s="493" t="s">
        <v>23154</v>
      </c>
      <c r="B2948" s="471" t="s">
        <v>24137</v>
      </c>
      <c r="C2948" s="469" t="s">
        <v>23756</v>
      </c>
      <c r="E2948" s="472" t="s">
        <v>24148</v>
      </c>
      <c r="F2948" s="469" t="s">
        <v>4456</v>
      </c>
      <c r="G2948" s="468">
        <v>1.25</v>
      </c>
      <c r="H2948" s="468">
        <v>0.65</v>
      </c>
      <c r="I2948" s="468">
        <v>0.52</v>
      </c>
      <c r="M2948" s="474">
        <f t="shared" si="157"/>
        <v>2321.02</v>
      </c>
      <c r="N2948" s="474">
        <f t="shared" si="156"/>
        <v>1392.6119999999999</v>
      </c>
      <c r="P2948" s="488">
        <v>0.6</v>
      </c>
      <c r="R2948" s="474">
        <v>1874.67</v>
      </c>
      <c r="S2948" s="474">
        <v>1124.76</v>
      </c>
      <c r="U2948" s="474">
        <v>1874.67</v>
      </c>
      <c r="V2948" s="474">
        <v>1124.76</v>
      </c>
      <c r="X2948" s="465">
        <v>1785.4</v>
      </c>
      <c r="Y2948" s="465">
        <v>1071.2</v>
      </c>
      <c r="AA2948" s="474">
        <v>1552.5</v>
      </c>
      <c r="AB2948" s="474">
        <v>931.5</v>
      </c>
      <c r="AD2948" s="474">
        <v>1350</v>
      </c>
      <c r="AE2948" s="474">
        <v>810</v>
      </c>
      <c r="AG2948" s="474"/>
      <c r="AH2948" s="474"/>
      <c r="AP2948" s="535"/>
    </row>
    <row r="2949" spans="1:42" ht="24" customHeight="1" outlineLevel="1" x14ac:dyDescent="0.25">
      <c r="A2949" s="493" t="s">
        <v>23154</v>
      </c>
      <c r="B2949" s="471" t="s">
        <v>24138</v>
      </c>
      <c r="C2949" s="540" t="s">
        <v>23757</v>
      </c>
      <c r="E2949" s="472" t="s">
        <v>24151</v>
      </c>
      <c r="F2949" s="469" t="s">
        <v>4456</v>
      </c>
      <c r="G2949" s="468">
        <v>1.25</v>
      </c>
      <c r="H2949" s="468">
        <v>0.65</v>
      </c>
      <c r="I2949" s="468">
        <v>0.52</v>
      </c>
      <c r="M2949" s="474">
        <f t="shared" si="157"/>
        <v>2321.02</v>
      </c>
      <c r="N2949" s="474">
        <f t="shared" si="156"/>
        <v>1392.6119999999999</v>
      </c>
      <c r="P2949" s="488">
        <v>0.6</v>
      </c>
      <c r="R2949" s="474">
        <v>1874.67</v>
      </c>
      <c r="S2949" s="474">
        <v>1124.76</v>
      </c>
      <c r="U2949" s="474">
        <v>1874.67</v>
      </c>
      <c r="V2949" s="474">
        <v>1124.76</v>
      </c>
      <c r="X2949" s="465">
        <v>1785.4</v>
      </c>
      <c r="Y2949" s="465">
        <v>1071.2</v>
      </c>
      <c r="AA2949" s="474">
        <v>1552.5</v>
      </c>
      <c r="AB2949" s="474">
        <v>931.5</v>
      </c>
      <c r="AD2949" s="474">
        <v>1350</v>
      </c>
      <c r="AE2949" s="474">
        <v>810</v>
      </c>
      <c r="AG2949" s="474"/>
      <c r="AH2949" s="474"/>
      <c r="AP2949" s="535"/>
    </row>
    <row r="2950" spans="1:42" ht="24" customHeight="1" outlineLevel="1" x14ac:dyDescent="0.25">
      <c r="A2950" s="493" t="s">
        <v>21281</v>
      </c>
      <c r="B2950" s="471" t="s">
        <v>21278</v>
      </c>
      <c r="C2950" s="469" t="s">
        <v>4645</v>
      </c>
      <c r="E2950" s="472" t="s">
        <v>24143</v>
      </c>
      <c r="F2950" s="469" t="s">
        <v>4456</v>
      </c>
      <c r="M2950" s="474">
        <f t="shared" si="157"/>
        <v>0</v>
      </c>
      <c r="N2950" s="474">
        <f t="shared" si="156"/>
        <v>0</v>
      </c>
      <c r="P2950" s="488">
        <v>0.6</v>
      </c>
      <c r="R2950" s="474">
        <v>0</v>
      </c>
      <c r="S2950" s="474">
        <v>0</v>
      </c>
      <c r="U2950" s="474">
        <v>0</v>
      </c>
      <c r="V2950" s="474">
        <v>0</v>
      </c>
      <c r="X2950" s="465">
        <v>0</v>
      </c>
      <c r="Y2950" s="465">
        <v>0</v>
      </c>
      <c r="AA2950" s="474"/>
      <c r="AB2950" s="474"/>
      <c r="AD2950" s="474"/>
      <c r="AE2950" s="474"/>
      <c r="AG2950" s="474"/>
      <c r="AH2950" s="474"/>
      <c r="AP2950" s="535"/>
    </row>
    <row r="2951" spans="1:42" ht="24" customHeight="1" outlineLevel="1" x14ac:dyDescent="0.25">
      <c r="A2951" s="493" t="s">
        <v>21281</v>
      </c>
      <c r="B2951" s="471" t="s">
        <v>21279</v>
      </c>
      <c r="C2951" s="469" t="s">
        <v>4645</v>
      </c>
      <c r="E2951" s="472" t="s">
        <v>21438</v>
      </c>
      <c r="F2951" s="469" t="s">
        <v>4456</v>
      </c>
      <c r="M2951" s="474">
        <f t="shared" si="157"/>
        <v>200668.13</v>
      </c>
      <c r="N2951" s="474">
        <f t="shared" si="156"/>
        <v>120400.878</v>
      </c>
      <c r="P2951" s="488">
        <v>0.6</v>
      </c>
      <c r="R2951" s="474">
        <v>162078.10999999999</v>
      </c>
      <c r="S2951" s="474">
        <v>106512.53</v>
      </c>
      <c r="U2951" s="474">
        <v>162078.10999999999</v>
      </c>
      <c r="V2951" s="474">
        <v>106512.53</v>
      </c>
      <c r="X2951" s="465">
        <v>154360.1</v>
      </c>
      <c r="Y2951" s="465">
        <v>101440.5</v>
      </c>
      <c r="AA2951" s="474">
        <v>134226.1825</v>
      </c>
      <c r="AB2951" s="474">
        <v>88209.087749999992</v>
      </c>
      <c r="AD2951" s="474"/>
      <c r="AE2951" s="474"/>
      <c r="AG2951" s="474"/>
      <c r="AH2951" s="474"/>
      <c r="AP2951" s="535"/>
    </row>
    <row r="2952" spans="1:42" ht="24" customHeight="1" outlineLevel="1" x14ac:dyDescent="0.25">
      <c r="A2952" s="493" t="s">
        <v>22509</v>
      </c>
      <c r="B2952" s="471" t="s">
        <v>22620</v>
      </c>
      <c r="C2952" s="469" t="s">
        <v>22616</v>
      </c>
      <c r="E2952" s="472" t="s">
        <v>24457</v>
      </c>
      <c r="F2952" s="469" t="s">
        <v>4456</v>
      </c>
      <c r="M2952" s="474">
        <f t="shared" si="157"/>
        <v>1852.5</v>
      </c>
      <c r="N2952" s="474">
        <f t="shared" si="156"/>
        <v>1111.5</v>
      </c>
      <c r="P2952" s="488">
        <v>0.6</v>
      </c>
      <c r="R2952" s="474">
        <v>1496.25</v>
      </c>
      <c r="S2952" s="474">
        <v>897.75</v>
      </c>
      <c r="U2952" s="474">
        <v>1496.25</v>
      </c>
      <c r="V2952" s="474">
        <v>897.75</v>
      </c>
      <c r="X2952" s="465">
        <v>1425</v>
      </c>
      <c r="Y2952" s="465">
        <v>855</v>
      </c>
      <c r="AA2952" s="474"/>
      <c r="AB2952" s="474"/>
      <c r="AD2952" s="474"/>
      <c r="AE2952" s="474"/>
      <c r="AG2952" s="474"/>
      <c r="AH2952" s="474"/>
      <c r="AP2952" s="535"/>
    </row>
    <row r="2953" spans="1:42" ht="24" customHeight="1" outlineLevel="1" x14ac:dyDescent="0.25">
      <c r="A2953" s="493" t="s">
        <v>22509</v>
      </c>
      <c r="B2953" s="471" t="s">
        <v>22621</v>
      </c>
      <c r="C2953" s="469" t="s">
        <v>22616</v>
      </c>
      <c r="E2953" s="472" t="s">
        <v>24341</v>
      </c>
      <c r="F2953" s="469" t="s">
        <v>4456</v>
      </c>
      <c r="M2953" s="474">
        <f t="shared" si="157"/>
        <v>2656.2249999999999</v>
      </c>
      <c r="N2953" s="474">
        <f t="shared" ref="N2953:N2957" si="158">M2953*P2953</f>
        <v>1593.7349999999999</v>
      </c>
      <c r="P2953" s="488">
        <v>0.6</v>
      </c>
      <c r="R2953" s="474">
        <v>2145.41</v>
      </c>
      <c r="S2953" s="474">
        <v>1287.3</v>
      </c>
      <c r="U2953" s="474">
        <v>2145.41</v>
      </c>
      <c r="V2953" s="474">
        <v>1287.3</v>
      </c>
      <c r="X2953" s="465">
        <v>2043.25</v>
      </c>
      <c r="Y2953" s="465">
        <v>1226</v>
      </c>
      <c r="AA2953" s="474"/>
      <c r="AB2953" s="474"/>
      <c r="AD2953" s="474"/>
      <c r="AE2953" s="474"/>
      <c r="AG2953" s="474"/>
      <c r="AH2953" s="474"/>
      <c r="AP2953" s="535"/>
    </row>
    <row r="2954" spans="1:42" ht="24" customHeight="1" outlineLevel="1" x14ac:dyDescent="0.25">
      <c r="A2954" s="493" t="s">
        <v>22509</v>
      </c>
      <c r="B2954" s="471" t="s">
        <v>22622</v>
      </c>
      <c r="C2954" s="469" t="s">
        <v>22616</v>
      </c>
      <c r="E2954" s="472" t="s">
        <v>24342</v>
      </c>
      <c r="F2954" s="469" t="s">
        <v>4456</v>
      </c>
      <c r="M2954" s="474">
        <f t="shared" si="157"/>
        <v>3477.5</v>
      </c>
      <c r="N2954" s="474">
        <f t="shared" si="158"/>
        <v>2086.5</v>
      </c>
      <c r="P2954" s="488">
        <v>0.6</v>
      </c>
      <c r="R2954" s="474">
        <v>2808.75</v>
      </c>
      <c r="S2954" s="474">
        <v>1685.25</v>
      </c>
      <c r="U2954" s="474">
        <v>2808.75</v>
      </c>
      <c r="V2954" s="474">
        <v>1685.25</v>
      </c>
      <c r="X2954" s="465">
        <v>2675</v>
      </c>
      <c r="Y2954" s="465">
        <v>1605</v>
      </c>
      <c r="AA2954" s="474"/>
      <c r="AB2954" s="474"/>
      <c r="AD2954" s="474"/>
      <c r="AE2954" s="474"/>
      <c r="AG2954" s="474"/>
      <c r="AH2954" s="474"/>
      <c r="AP2954" s="535"/>
    </row>
    <row r="2955" spans="1:42" ht="24" customHeight="1" outlineLevel="1" x14ac:dyDescent="0.25">
      <c r="A2955" s="469" t="s">
        <v>23154</v>
      </c>
      <c r="B2955" s="471" t="s">
        <v>24458</v>
      </c>
      <c r="C2955" s="469" t="s">
        <v>22616</v>
      </c>
      <c r="E2955" s="472" t="s">
        <v>23354</v>
      </c>
      <c r="F2955" s="469" t="s">
        <v>4456</v>
      </c>
      <c r="G2955" s="468">
        <v>0.75</v>
      </c>
      <c r="H2955" s="468">
        <v>0.5</v>
      </c>
      <c r="I2955" s="468">
        <v>0.5</v>
      </c>
      <c r="M2955" s="474">
        <f>R2955*$Q$3</f>
        <v>1839.6399999999999</v>
      </c>
      <c r="N2955" s="474">
        <f t="shared" si="158"/>
        <v>1103.7839999999999</v>
      </c>
      <c r="P2955" s="488">
        <v>0.6</v>
      </c>
      <c r="R2955" s="474">
        <v>1628</v>
      </c>
      <c r="S2955" s="474"/>
      <c r="U2955" s="474"/>
      <c r="V2955" s="474"/>
      <c r="X2955" s="465"/>
      <c r="Y2955" s="465"/>
      <c r="AA2955" s="474"/>
      <c r="AB2955" s="474"/>
      <c r="AD2955" s="474"/>
      <c r="AE2955" s="474"/>
      <c r="AG2955" s="474"/>
      <c r="AH2955" s="474"/>
      <c r="AP2955" s="535"/>
    </row>
    <row r="2956" spans="1:42" ht="24" customHeight="1" outlineLevel="1" x14ac:dyDescent="0.25">
      <c r="A2956" s="469" t="s">
        <v>23154</v>
      </c>
      <c r="B2956" s="471" t="s">
        <v>24459</v>
      </c>
      <c r="C2956" s="469" t="s">
        <v>22616</v>
      </c>
      <c r="E2956" s="472" t="s">
        <v>23354</v>
      </c>
      <c r="F2956" s="469" t="s">
        <v>4456</v>
      </c>
      <c r="G2956" s="468">
        <v>1.05</v>
      </c>
      <c r="H2956" s="468">
        <v>0.7</v>
      </c>
      <c r="I2956" s="468">
        <v>0.7</v>
      </c>
      <c r="M2956" s="474">
        <f>R2956*$Q$3</f>
        <v>3493.9599999999996</v>
      </c>
      <c r="N2956" s="474">
        <f t="shared" si="158"/>
        <v>2096.3759999999997</v>
      </c>
      <c r="P2956" s="488">
        <v>0.6</v>
      </c>
      <c r="R2956" s="474">
        <v>3092</v>
      </c>
      <c r="S2956" s="474"/>
      <c r="U2956" s="474"/>
      <c r="V2956" s="474"/>
      <c r="X2956" s="465"/>
      <c r="Y2956" s="465"/>
      <c r="AA2956" s="474"/>
      <c r="AB2956" s="474"/>
      <c r="AD2956" s="474"/>
      <c r="AE2956" s="474"/>
      <c r="AG2956" s="474"/>
      <c r="AH2956" s="474"/>
      <c r="AP2956" s="535"/>
    </row>
    <row r="2957" spans="1:42" ht="24" customHeight="1" outlineLevel="1" x14ac:dyDescent="0.25">
      <c r="A2957" s="469" t="s">
        <v>23154</v>
      </c>
      <c r="B2957" s="471" t="s">
        <v>24460</v>
      </c>
      <c r="C2957" s="469" t="s">
        <v>22616</v>
      </c>
      <c r="E2957" s="472" t="s">
        <v>23354</v>
      </c>
      <c r="F2957" s="469" t="s">
        <v>4456</v>
      </c>
      <c r="G2957" s="468">
        <v>1.32</v>
      </c>
      <c r="H2957" s="468">
        <v>0.9</v>
      </c>
      <c r="I2957" s="468">
        <v>0.9</v>
      </c>
      <c r="M2957" s="474">
        <f>R2957*$Q$3</f>
        <v>6158.4999999999991</v>
      </c>
      <c r="N2957" s="474">
        <f t="shared" si="158"/>
        <v>3695.0999999999995</v>
      </c>
      <c r="P2957" s="488">
        <v>0.6</v>
      </c>
      <c r="R2957" s="474">
        <v>5450</v>
      </c>
      <c r="S2957" s="474"/>
      <c r="U2957" s="474"/>
      <c r="V2957" s="474"/>
      <c r="X2957" s="465"/>
      <c r="Y2957" s="465"/>
      <c r="AA2957" s="474"/>
      <c r="AB2957" s="474"/>
      <c r="AD2957" s="474"/>
      <c r="AE2957" s="474"/>
      <c r="AG2957" s="474"/>
      <c r="AH2957" s="474"/>
      <c r="AP2957" s="535"/>
    </row>
    <row r="2958" spans="1:42" ht="24" customHeight="1" outlineLevel="1" x14ac:dyDescent="0.25">
      <c r="A2958" s="469" t="s">
        <v>23154</v>
      </c>
      <c r="B2958" s="471" t="s">
        <v>24461</v>
      </c>
      <c r="C2958" s="469" t="s">
        <v>22616</v>
      </c>
      <c r="E2958" s="472" t="s">
        <v>23358</v>
      </c>
      <c r="F2958" s="469" t="s">
        <v>4456</v>
      </c>
      <c r="G2958" s="468">
        <v>0.75</v>
      </c>
      <c r="H2958" s="468">
        <v>0.5</v>
      </c>
      <c r="I2958" s="468">
        <v>0.5</v>
      </c>
      <c r="M2958" s="474">
        <v>1839.6399999999999</v>
      </c>
      <c r="N2958" s="474">
        <v>1103.7839999999999</v>
      </c>
      <c r="P2958" s="488">
        <v>0.6</v>
      </c>
      <c r="R2958" s="474">
        <v>1628</v>
      </c>
      <c r="S2958" s="474"/>
      <c r="U2958" s="474"/>
      <c r="V2958" s="474"/>
      <c r="X2958" s="465"/>
      <c r="Y2958" s="465"/>
      <c r="AA2958" s="474"/>
      <c r="AB2958" s="474"/>
      <c r="AD2958" s="474"/>
      <c r="AE2958" s="474"/>
      <c r="AG2958" s="474"/>
      <c r="AH2958" s="474"/>
      <c r="AP2958" s="535"/>
    </row>
    <row r="2959" spans="1:42" ht="24" customHeight="1" outlineLevel="1" x14ac:dyDescent="0.25">
      <c r="A2959" s="469" t="s">
        <v>23154</v>
      </c>
      <c r="B2959" s="471" t="s">
        <v>24462</v>
      </c>
      <c r="C2959" s="469" t="s">
        <v>22616</v>
      </c>
      <c r="E2959" s="472" t="s">
        <v>23358</v>
      </c>
      <c r="F2959" s="469" t="s">
        <v>4456</v>
      </c>
      <c r="G2959" s="468">
        <v>1.05</v>
      </c>
      <c r="H2959" s="468">
        <v>0.7</v>
      </c>
      <c r="I2959" s="468">
        <v>0.7</v>
      </c>
      <c r="M2959" s="474">
        <v>3493.9599999999996</v>
      </c>
      <c r="N2959" s="474">
        <v>2096.3759999999997</v>
      </c>
      <c r="P2959" s="488">
        <v>0.6</v>
      </c>
      <c r="R2959" s="474">
        <v>3092</v>
      </c>
      <c r="S2959" s="474"/>
      <c r="U2959" s="474"/>
      <c r="V2959" s="474"/>
      <c r="X2959" s="465"/>
      <c r="Y2959" s="465"/>
      <c r="AA2959" s="474"/>
      <c r="AB2959" s="474"/>
      <c r="AD2959" s="474"/>
      <c r="AE2959" s="474"/>
      <c r="AG2959" s="474"/>
      <c r="AH2959" s="474"/>
      <c r="AP2959" s="535"/>
    </row>
    <row r="2960" spans="1:42" ht="24" customHeight="1" outlineLevel="1" x14ac:dyDescent="0.25">
      <c r="A2960" s="469" t="s">
        <v>23154</v>
      </c>
      <c r="B2960" s="471" t="s">
        <v>24463</v>
      </c>
      <c r="C2960" s="469" t="s">
        <v>22616</v>
      </c>
      <c r="E2960" s="472" t="s">
        <v>23358</v>
      </c>
      <c r="F2960" s="469" t="s">
        <v>4456</v>
      </c>
      <c r="G2960" s="468">
        <v>1.32</v>
      </c>
      <c r="H2960" s="468">
        <v>0.9</v>
      </c>
      <c r="I2960" s="468">
        <v>0.9</v>
      </c>
      <c r="M2960" s="474">
        <v>6158.4999999999991</v>
      </c>
      <c r="N2960" s="474">
        <v>3695.0999999999995</v>
      </c>
      <c r="P2960" s="488">
        <v>0.6</v>
      </c>
      <c r="R2960" s="474">
        <v>5450</v>
      </c>
      <c r="S2960" s="474"/>
      <c r="U2960" s="474"/>
      <c r="V2960" s="474"/>
      <c r="X2960" s="465"/>
      <c r="Y2960" s="465"/>
      <c r="AA2960" s="474"/>
      <c r="AB2960" s="474"/>
      <c r="AD2960" s="474"/>
      <c r="AE2960" s="474"/>
      <c r="AG2960" s="474"/>
      <c r="AH2960" s="474"/>
      <c r="AP2960" s="535"/>
    </row>
    <row r="2961" spans="1:42" ht="24" customHeight="1" outlineLevel="1" x14ac:dyDescent="0.25">
      <c r="A2961" s="469" t="s">
        <v>23154</v>
      </c>
      <c r="B2961" s="471" t="s">
        <v>24464</v>
      </c>
      <c r="C2961" s="469" t="s">
        <v>22616</v>
      </c>
      <c r="E2961" s="472" t="s">
        <v>23362</v>
      </c>
      <c r="F2961" s="469" t="s">
        <v>4456</v>
      </c>
      <c r="G2961" s="468">
        <v>0.75</v>
      </c>
      <c r="H2961" s="468">
        <v>0.5</v>
      </c>
      <c r="I2961" s="468">
        <v>0.5</v>
      </c>
      <c r="M2961" s="474">
        <v>1839.6399999999999</v>
      </c>
      <c r="N2961" s="474">
        <v>1103.7839999999999</v>
      </c>
      <c r="P2961" s="488">
        <v>0.6</v>
      </c>
      <c r="R2961" s="474">
        <v>1628</v>
      </c>
      <c r="S2961" s="474"/>
      <c r="U2961" s="474"/>
      <c r="V2961" s="474"/>
      <c r="X2961" s="465"/>
      <c r="Y2961" s="465"/>
      <c r="AA2961" s="474"/>
      <c r="AB2961" s="474"/>
      <c r="AD2961" s="474"/>
      <c r="AE2961" s="474"/>
      <c r="AG2961" s="474"/>
      <c r="AH2961" s="474"/>
      <c r="AP2961" s="535"/>
    </row>
    <row r="2962" spans="1:42" ht="24" customHeight="1" outlineLevel="1" x14ac:dyDescent="0.25">
      <c r="A2962" s="469" t="s">
        <v>23154</v>
      </c>
      <c r="B2962" s="471" t="s">
        <v>24465</v>
      </c>
      <c r="C2962" s="469" t="s">
        <v>22616</v>
      </c>
      <c r="E2962" s="472" t="s">
        <v>23362</v>
      </c>
      <c r="F2962" s="469" t="s">
        <v>4456</v>
      </c>
      <c r="G2962" s="468">
        <v>1.05</v>
      </c>
      <c r="H2962" s="468">
        <v>0.7</v>
      </c>
      <c r="I2962" s="468">
        <v>0.7</v>
      </c>
      <c r="M2962" s="474">
        <v>3493.9599999999996</v>
      </c>
      <c r="N2962" s="474">
        <v>2096.3759999999997</v>
      </c>
      <c r="P2962" s="488">
        <v>0.6</v>
      </c>
      <c r="R2962" s="474">
        <v>3092</v>
      </c>
      <c r="S2962" s="474"/>
      <c r="U2962" s="474"/>
      <c r="V2962" s="474"/>
      <c r="X2962" s="465"/>
      <c r="Y2962" s="465"/>
      <c r="AA2962" s="474"/>
      <c r="AB2962" s="474"/>
      <c r="AD2962" s="474"/>
      <c r="AE2962" s="474"/>
      <c r="AG2962" s="474"/>
      <c r="AH2962" s="474"/>
      <c r="AP2962" s="535"/>
    </row>
    <row r="2963" spans="1:42" ht="24" customHeight="1" outlineLevel="1" x14ac:dyDescent="0.25">
      <c r="A2963" s="469" t="s">
        <v>23154</v>
      </c>
      <c r="B2963" s="471" t="s">
        <v>24466</v>
      </c>
      <c r="C2963" s="469" t="s">
        <v>22616</v>
      </c>
      <c r="E2963" s="472" t="s">
        <v>23362</v>
      </c>
      <c r="F2963" s="469" t="s">
        <v>4456</v>
      </c>
      <c r="G2963" s="468">
        <v>1.32</v>
      </c>
      <c r="H2963" s="468">
        <v>0.9</v>
      </c>
      <c r="I2963" s="468">
        <v>0.9</v>
      </c>
      <c r="M2963" s="474">
        <v>6158.4999999999991</v>
      </c>
      <c r="N2963" s="474">
        <v>3695.0999999999995</v>
      </c>
      <c r="P2963" s="488">
        <v>0.6</v>
      </c>
      <c r="R2963" s="474">
        <v>5450</v>
      </c>
      <c r="S2963" s="474"/>
      <c r="U2963" s="474"/>
      <c r="V2963" s="474"/>
      <c r="X2963" s="465"/>
      <c r="Y2963" s="465"/>
      <c r="AA2963" s="474"/>
      <c r="AB2963" s="474"/>
      <c r="AD2963" s="474"/>
      <c r="AE2963" s="474"/>
      <c r="AG2963" s="474"/>
      <c r="AH2963" s="474"/>
      <c r="AP2963" s="535"/>
    </row>
    <row r="2964" spans="1:42" ht="24" customHeight="1" outlineLevel="1" x14ac:dyDescent="0.25">
      <c r="A2964" s="493" t="s">
        <v>22509</v>
      </c>
      <c r="B2964" s="471" t="s">
        <v>22648</v>
      </c>
      <c r="C2964" s="469" t="s">
        <v>4645</v>
      </c>
      <c r="E2964" s="472" t="s">
        <v>24641</v>
      </c>
      <c r="F2964" s="469" t="s">
        <v>4456</v>
      </c>
      <c r="G2964" s="468">
        <v>0.9</v>
      </c>
      <c r="H2964" s="468">
        <v>0.9</v>
      </c>
      <c r="I2964" s="468">
        <v>0.9</v>
      </c>
      <c r="M2964" s="474">
        <v>4886.26</v>
      </c>
      <c r="N2964" s="474">
        <f t="shared" ref="N2964:N3009" si="159">M2964*P2964</f>
        <v>2931.7559999999999</v>
      </c>
      <c r="P2964" s="488">
        <v>0.6</v>
      </c>
      <c r="R2964" s="474"/>
      <c r="S2964" s="474"/>
      <c r="U2964" s="474"/>
      <c r="V2964" s="474"/>
      <c r="X2964" s="465">
        <v>0</v>
      </c>
      <c r="Y2964" s="465" t="s">
        <v>22654</v>
      </c>
      <c r="AA2964" s="474"/>
      <c r="AB2964" s="474"/>
      <c r="AD2964" s="474"/>
      <c r="AE2964" s="474"/>
      <c r="AG2964" s="474"/>
      <c r="AH2964" s="474"/>
      <c r="AP2964" s="535"/>
    </row>
    <row r="2965" spans="1:42" ht="24" customHeight="1" outlineLevel="1" x14ac:dyDescent="0.25">
      <c r="A2965" s="493" t="s">
        <v>22509</v>
      </c>
      <c r="B2965" s="471" t="s">
        <v>22649</v>
      </c>
      <c r="C2965" s="469" t="s">
        <v>4645</v>
      </c>
      <c r="E2965" s="472" t="s">
        <v>24642</v>
      </c>
      <c r="F2965" s="469" t="s">
        <v>4456</v>
      </c>
      <c r="G2965" s="468">
        <v>1.5</v>
      </c>
      <c r="H2965" s="468">
        <v>1.5</v>
      </c>
      <c r="I2965" s="468">
        <v>1.5</v>
      </c>
      <c r="M2965" s="474">
        <v>8867.66</v>
      </c>
      <c r="N2965" s="474">
        <f t="shared" si="159"/>
        <v>5320.5959999999995</v>
      </c>
      <c r="P2965" s="488">
        <v>0.6</v>
      </c>
      <c r="R2965" s="474"/>
      <c r="S2965" s="474"/>
      <c r="U2965" s="474"/>
      <c r="V2965" s="474"/>
      <c r="X2965" s="465">
        <v>0</v>
      </c>
      <c r="Y2965" s="465">
        <v>3970</v>
      </c>
      <c r="AA2965" s="474"/>
      <c r="AB2965" s="474"/>
      <c r="AD2965" s="474"/>
      <c r="AE2965" s="474"/>
      <c r="AG2965" s="474"/>
      <c r="AH2965" s="474"/>
      <c r="AP2965" s="535"/>
    </row>
    <row r="2966" spans="1:42" ht="24" customHeight="1" outlineLevel="1" x14ac:dyDescent="0.25">
      <c r="A2966" s="493" t="s">
        <v>22509</v>
      </c>
      <c r="B2966" s="471" t="s">
        <v>22650</v>
      </c>
      <c r="C2966" s="469" t="s">
        <v>4645</v>
      </c>
      <c r="E2966" s="472" t="s">
        <v>24643</v>
      </c>
      <c r="F2966" s="469" t="s">
        <v>4456</v>
      </c>
      <c r="G2966" s="468">
        <v>2.1</v>
      </c>
      <c r="H2966" s="468">
        <v>2.1</v>
      </c>
      <c r="I2966" s="468">
        <v>2.1</v>
      </c>
      <c r="M2966" s="474">
        <v>12496.65</v>
      </c>
      <c r="N2966" s="474">
        <f t="shared" si="159"/>
        <v>7497.99</v>
      </c>
      <c r="P2966" s="488">
        <v>0.6</v>
      </c>
      <c r="R2966" s="474"/>
      <c r="S2966" s="474"/>
      <c r="U2966" s="474"/>
      <c r="V2966" s="474"/>
      <c r="X2966" s="465">
        <v>0</v>
      </c>
      <c r="Y2966" s="465">
        <v>5454</v>
      </c>
      <c r="AA2966" s="474"/>
      <c r="AB2966" s="474"/>
      <c r="AD2966" s="474"/>
      <c r="AE2966" s="474"/>
      <c r="AG2966" s="474"/>
      <c r="AH2966" s="474"/>
      <c r="AP2966" s="535"/>
    </row>
    <row r="2967" spans="1:42" ht="24" customHeight="1" outlineLevel="1" x14ac:dyDescent="0.25">
      <c r="A2967" s="493" t="s">
        <v>22509</v>
      </c>
      <c r="B2967" s="471" t="s">
        <v>22651</v>
      </c>
      <c r="C2967" s="469" t="s">
        <v>4645</v>
      </c>
      <c r="E2967" s="472" t="s">
        <v>24644</v>
      </c>
      <c r="F2967" s="469" t="s">
        <v>4456</v>
      </c>
      <c r="G2967" s="468">
        <v>2.7</v>
      </c>
      <c r="H2967" s="468">
        <v>2.7</v>
      </c>
      <c r="I2967" s="468">
        <v>2.7</v>
      </c>
      <c r="M2967" s="474">
        <v>16489.27</v>
      </c>
      <c r="N2967" s="474">
        <f t="shared" si="159"/>
        <v>9893.5619999999999</v>
      </c>
      <c r="P2967" s="488">
        <v>0.6</v>
      </c>
      <c r="R2967" s="474"/>
      <c r="S2967" s="474"/>
      <c r="U2967" s="474"/>
      <c r="V2967" s="474"/>
      <c r="X2967" s="465">
        <v>0</v>
      </c>
      <c r="Y2967" s="465" t="s">
        <v>22654</v>
      </c>
      <c r="AA2967" s="474"/>
      <c r="AB2967" s="474"/>
      <c r="AD2967" s="474"/>
      <c r="AE2967" s="474"/>
      <c r="AG2967" s="474"/>
      <c r="AH2967" s="474"/>
      <c r="AP2967" s="535"/>
    </row>
    <row r="2968" spans="1:42" ht="24" customHeight="1" outlineLevel="1" x14ac:dyDescent="0.25">
      <c r="A2968" s="493" t="s">
        <v>22509</v>
      </c>
      <c r="B2968" s="471" t="s">
        <v>22652</v>
      </c>
      <c r="C2968" s="469" t="s">
        <v>4645</v>
      </c>
      <c r="E2968" s="472" t="s">
        <v>24645</v>
      </c>
      <c r="F2968" s="469" t="s">
        <v>4456</v>
      </c>
      <c r="G2968" s="468">
        <v>3.6</v>
      </c>
      <c r="H2968" s="468">
        <v>3.6</v>
      </c>
      <c r="I2968" s="468">
        <v>3.6</v>
      </c>
      <c r="M2968" s="474">
        <v>37876.26</v>
      </c>
      <c r="N2968" s="474">
        <f t="shared" si="159"/>
        <v>22725.756000000001</v>
      </c>
      <c r="P2968" s="488">
        <v>0.6</v>
      </c>
      <c r="R2968" s="474"/>
      <c r="S2968" s="474"/>
      <c r="U2968" s="474"/>
      <c r="V2968" s="474"/>
      <c r="X2968" s="465">
        <v>0</v>
      </c>
      <c r="Y2968" s="465" t="s">
        <v>22654</v>
      </c>
      <c r="AA2968" s="474"/>
      <c r="AB2968" s="474"/>
      <c r="AD2968" s="474"/>
      <c r="AE2968" s="474"/>
      <c r="AG2968" s="474"/>
      <c r="AH2968" s="474"/>
      <c r="AP2968" s="535"/>
    </row>
    <row r="2969" spans="1:42" ht="24" customHeight="1" outlineLevel="1" x14ac:dyDescent="0.25">
      <c r="A2969" s="493" t="s">
        <v>22509</v>
      </c>
      <c r="B2969" s="471" t="s">
        <v>22653</v>
      </c>
      <c r="C2969" s="469" t="s">
        <v>4645</v>
      </c>
      <c r="E2969" s="472" t="s">
        <v>24646</v>
      </c>
      <c r="F2969" s="469" t="s">
        <v>4456</v>
      </c>
      <c r="G2969" s="468">
        <v>4.5</v>
      </c>
      <c r="H2969" s="468">
        <v>4.5</v>
      </c>
      <c r="I2969" s="468">
        <v>4.5</v>
      </c>
      <c r="M2969" s="474">
        <v>58660.53</v>
      </c>
      <c r="N2969" s="474">
        <f t="shared" si="159"/>
        <v>35196.317999999999</v>
      </c>
      <c r="P2969" s="488">
        <v>0.6</v>
      </c>
      <c r="R2969" s="474"/>
      <c r="S2969" s="474"/>
      <c r="U2969" s="474"/>
      <c r="V2969" s="474"/>
      <c r="X2969" s="465">
        <v>0</v>
      </c>
      <c r="Y2969" s="465" t="s">
        <v>22654</v>
      </c>
      <c r="AA2969" s="474"/>
      <c r="AB2969" s="474"/>
      <c r="AD2969" s="474"/>
      <c r="AE2969" s="474"/>
      <c r="AG2969" s="474"/>
      <c r="AH2969" s="474"/>
      <c r="AP2969" s="535"/>
    </row>
    <row r="2970" spans="1:42" ht="24" customHeight="1" outlineLevel="1" x14ac:dyDescent="0.25">
      <c r="A2970" s="493" t="s">
        <v>22509</v>
      </c>
      <c r="B2970" s="471" t="s">
        <v>24188</v>
      </c>
      <c r="C2970" s="469" t="s">
        <v>4645</v>
      </c>
      <c r="E2970" s="472" t="s">
        <v>24647</v>
      </c>
      <c r="F2970" s="469" t="s">
        <v>4456</v>
      </c>
      <c r="G2970" s="468">
        <v>0.9</v>
      </c>
      <c r="H2970" s="468">
        <v>0.9</v>
      </c>
      <c r="I2970" s="468">
        <v>0.9</v>
      </c>
      <c r="M2970" s="474">
        <v>4326.5600000000004</v>
      </c>
      <c r="N2970" s="474">
        <f t="shared" si="159"/>
        <v>2595.9360000000001</v>
      </c>
      <c r="P2970" s="488">
        <v>0.6</v>
      </c>
      <c r="R2970" s="474"/>
      <c r="S2970" s="474"/>
      <c r="U2970" s="474"/>
      <c r="V2970" s="474"/>
      <c r="X2970" s="465">
        <v>0</v>
      </c>
      <c r="Y2970" s="465" t="s">
        <v>22654</v>
      </c>
      <c r="AA2970" s="474"/>
      <c r="AB2970" s="474"/>
      <c r="AD2970" s="474"/>
      <c r="AE2970" s="474"/>
      <c r="AG2970" s="474"/>
      <c r="AH2970" s="474"/>
      <c r="AP2970" s="535"/>
    </row>
    <row r="2971" spans="1:42" ht="24" customHeight="1" outlineLevel="1" x14ac:dyDescent="0.25">
      <c r="A2971" s="493" t="s">
        <v>22509</v>
      </c>
      <c r="B2971" s="471" t="s">
        <v>24189</v>
      </c>
      <c r="C2971" s="469" t="s">
        <v>4645</v>
      </c>
      <c r="E2971" s="472" t="s">
        <v>24648</v>
      </c>
      <c r="F2971" s="469" t="s">
        <v>4456</v>
      </c>
      <c r="G2971" s="468">
        <v>1.5</v>
      </c>
      <c r="H2971" s="468">
        <v>1.5</v>
      </c>
      <c r="I2971" s="468">
        <v>1.5</v>
      </c>
      <c r="M2971" s="474">
        <v>7789.5</v>
      </c>
      <c r="N2971" s="474">
        <f t="shared" si="159"/>
        <v>4673.7</v>
      </c>
      <c r="P2971" s="488">
        <v>0.6</v>
      </c>
      <c r="R2971" s="474"/>
      <c r="S2971" s="474"/>
      <c r="U2971" s="474"/>
      <c r="V2971" s="474"/>
      <c r="X2971" s="465">
        <v>0</v>
      </c>
      <c r="Y2971" s="465">
        <v>3970</v>
      </c>
      <c r="AA2971" s="474"/>
      <c r="AB2971" s="474"/>
      <c r="AD2971" s="474"/>
      <c r="AE2971" s="474"/>
      <c r="AG2971" s="474"/>
      <c r="AH2971" s="474"/>
      <c r="AP2971" s="535"/>
    </row>
    <row r="2972" spans="1:42" ht="24" customHeight="1" outlineLevel="1" x14ac:dyDescent="0.25">
      <c r="A2972" s="493" t="s">
        <v>22509</v>
      </c>
      <c r="B2972" s="471" t="s">
        <v>24190</v>
      </c>
      <c r="C2972" s="469" t="s">
        <v>4645</v>
      </c>
      <c r="E2972" s="472" t="s">
        <v>24649</v>
      </c>
      <c r="F2972" s="469" t="s">
        <v>4456</v>
      </c>
      <c r="G2972" s="468">
        <v>2.1</v>
      </c>
      <c r="H2972" s="468">
        <v>2.1</v>
      </c>
      <c r="I2972" s="468">
        <v>2.1</v>
      </c>
      <c r="M2972" s="474">
        <v>10993.66</v>
      </c>
      <c r="N2972" s="474">
        <f t="shared" si="159"/>
        <v>6596.1959999999999</v>
      </c>
      <c r="P2972" s="488">
        <v>0.6</v>
      </c>
      <c r="R2972" s="474"/>
      <c r="S2972" s="474"/>
      <c r="U2972" s="474"/>
      <c r="V2972" s="474"/>
      <c r="X2972" s="465">
        <v>0</v>
      </c>
      <c r="Y2972" s="465">
        <v>5454</v>
      </c>
      <c r="AA2972" s="474"/>
      <c r="AB2972" s="474"/>
      <c r="AD2972" s="474"/>
      <c r="AE2972" s="474"/>
      <c r="AG2972" s="474"/>
      <c r="AH2972" s="474"/>
      <c r="AP2972" s="535"/>
    </row>
    <row r="2973" spans="1:42" ht="24" customHeight="1" outlineLevel="1" x14ac:dyDescent="0.25">
      <c r="A2973" s="493" t="s">
        <v>22509</v>
      </c>
      <c r="B2973" s="471" t="s">
        <v>24191</v>
      </c>
      <c r="C2973" s="469" t="s">
        <v>4645</v>
      </c>
      <c r="E2973" s="472" t="s">
        <v>24650</v>
      </c>
      <c r="F2973" s="469" t="s">
        <v>4456</v>
      </c>
      <c r="G2973" s="468">
        <v>2.7</v>
      </c>
      <c r="H2973" s="468">
        <v>2.7</v>
      </c>
      <c r="I2973" s="468">
        <v>2.7</v>
      </c>
      <c r="M2973" s="474">
        <v>14513.27</v>
      </c>
      <c r="N2973" s="474">
        <f t="shared" si="159"/>
        <v>8707.9619999999995</v>
      </c>
      <c r="P2973" s="488">
        <v>0.6</v>
      </c>
      <c r="R2973" s="474"/>
      <c r="S2973" s="474"/>
      <c r="U2973" s="474"/>
      <c r="V2973" s="474"/>
      <c r="X2973" s="465">
        <v>0</v>
      </c>
      <c r="Y2973" s="465" t="s">
        <v>22654</v>
      </c>
      <c r="AA2973" s="474"/>
      <c r="AB2973" s="474"/>
      <c r="AD2973" s="474"/>
      <c r="AE2973" s="474"/>
      <c r="AG2973" s="474"/>
      <c r="AH2973" s="474"/>
      <c r="AP2973" s="535"/>
    </row>
    <row r="2974" spans="1:42" ht="24" customHeight="1" outlineLevel="1" x14ac:dyDescent="0.25">
      <c r="A2974" s="493" t="s">
        <v>22509</v>
      </c>
      <c r="B2974" s="471" t="s">
        <v>24192</v>
      </c>
      <c r="C2974" s="469" t="s">
        <v>4645</v>
      </c>
      <c r="E2974" s="472" t="s">
        <v>24651</v>
      </c>
      <c r="F2974" s="469" t="s">
        <v>4456</v>
      </c>
      <c r="G2974" s="468">
        <v>3.6</v>
      </c>
      <c r="H2974" s="468">
        <v>3.6</v>
      </c>
      <c r="I2974" s="468">
        <v>3.6</v>
      </c>
      <c r="M2974" s="474">
        <v>33140.03</v>
      </c>
      <c r="N2974" s="474">
        <f t="shared" si="159"/>
        <v>19884.018</v>
      </c>
      <c r="P2974" s="488">
        <v>0.6</v>
      </c>
      <c r="R2974" s="474"/>
      <c r="S2974" s="474"/>
      <c r="U2974" s="474"/>
      <c r="V2974" s="474"/>
      <c r="X2974" s="465">
        <v>0</v>
      </c>
      <c r="Y2974" s="465" t="s">
        <v>22654</v>
      </c>
      <c r="AA2974" s="474"/>
      <c r="AB2974" s="474"/>
      <c r="AD2974" s="474"/>
      <c r="AE2974" s="474"/>
      <c r="AG2974" s="474"/>
      <c r="AH2974" s="474"/>
      <c r="AP2974" s="535"/>
    </row>
    <row r="2975" spans="1:42" ht="24" customHeight="1" outlineLevel="1" x14ac:dyDescent="0.25">
      <c r="A2975" s="493" t="s">
        <v>22509</v>
      </c>
      <c r="B2975" s="471" t="s">
        <v>24193</v>
      </c>
      <c r="C2975" s="469" t="s">
        <v>4645</v>
      </c>
      <c r="E2975" s="472" t="s">
        <v>24652</v>
      </c>
      <c r="F2975" s="469" t="s">
        <v>4456</v>
      </c>
      <c r="G2975" s="468">
        <v>4.5</v>
      </c>
      <c r="H2975" s="468">
        <v>4.5</v>
      </c>
      <c r="I2975" s="468">
        <v>4.5</v>
      </c>
      <c r="M2975" s="474">
        <v>51261.65</v>
      </c>
      <c r="N2975" s="474">
        <f t="shared" si="159"/>
        <v>30756.989999999998</v>
      </c>
      <c r="P2975" s="488">
        <v>0.6</v>
      </c>
      <c r="R2975" s="474"/>
      <c r="S2975" s="474"/>
      <c r="U2975" s="474"/>
      <c r="V2975" s="474"/>
      <c r="X2975" s="465">
        <v>0</v>
      </c>
      <c r="Y2975" s="465" t="s">
        <v>22654</v>
      </c>
      <c r="AA2975" s="474"/>
      <c r="AB2975" s="474"/>
      <c r="AD2975" s="474"/>
      <c r="AE2975" s="474"/>
      <c r="AG2975" s="474"/>
      <c r="AH2975" s="474"/>
      <c r="AP2975" s="535"/>
    </row>
    <row r="2976" spans="1:42" ht="24" customHeight="1" outlineLevel="1" x14ac:dyDescent="0.25">
      <c r="A2976" s="493" t="s">
        <v>22509</v>
      </c>
      <c r="B2976" s="471" t="s">
        <v>24152</v>
      </c>
      <c r="C2976" s="469" t="s">
        <v>4645</v>
      </c>
      <c r="E2976" s="472" t="s">
        <v>24176</v>
      </c>
      <c r="F2976" s="469" t="s">
        <v>4456</v>
      </c>
      <c r="G2976" s="468">
        <v>0.9</v>
      </c>
      <c r="H2976" s="468">
        <v>0.9</v>
      </c>
      <c r="I2976" s="468">
        <v>0.9</v>
      </c>
      <c r="M2976" s="474">
        <v>4910</v>
      </c>
      <c r="N2976" s="474">
        <f t="shared" si="159"/>
        <v>2946</v>
      </c>
      <c r="P2976" s="488">
        <v>0.6</v>
      </c>
      <c r="R2976" s="474"/>
      <c r="S2976" s="474"/>
      <c r="U2976" s="474"/>
      <c r="V2976" s="474"/>
      <c r="X2976" s="465">
        <v>0</v>
      </c>
      <c r="Y2976" s="465" t="s">
        <v>22654</v>
      </c>
      <c r="AA2976" s="474"/>
      <c r="AB2976" s="474"/>
      <c r="AD2976" s="474"/>
      <c r="AE2976" s="474"/>
      <c r="AG2976" s="474"/>
      <c r="AH2976" s="474"/>
      <c r="AP2976" s="535"/>
    </row>
    <row r="2977" spans="1:42" ht="24" customHeight="1" outlineLevel="1" x14ac:dyDescent="0.25">
      <c r="A2977" s="493" t="s">
        <v>22509</v>
      </c>
      <c r="B2977" s="471" t="s">
        <v>24153</v>
      </c>
      <c r="C2977" s="469" t="s">
        <v>4645</v>
      </c>
      <c r="E2977" s="472" t="s">
        <v>24177</v>
      </c>
      <c r="F2977" s="469" t="s">
        <v>4456</v>
      </c>
      <c r="G2977" s="468">
        <v>1.5</v>
      </c>
      <c r="H2977" s="468">
        <v>1.5</v>
      </c>
      <c r="I2977" s="468">
        <v>1.5</v>
      </c>
      <c r="M2977" s="474">
        <v>9019.2999999999993</v>
      </c>
      <c r="N2977" s="474">
        <f t="shared" si="159"/>
        <v>5411.579999999999</v>
      </c>
      <c r="P2977" s="488">
        <v>0.6</v>
      </c>
      <c r="R2977" s="474"/>
      <c r="S2977" s="474"/>
      <c r="U2977" s="474"/>
      <c r="V2977" s="474"/>
      <c r="X2977" s="465">
        <v>0</v>
      </c>
      <c r="Y2977" s="465">
        <v>4367</v>
      </c>
      <c r="AA2977" s="474"/>
      <c r="AB2977" s="474"/>
      <c r="AD2977" s="474"/>
      <c r="AE2977" s="474"/>
      <c r="AG2977" s="474"/>
      <c r="AH2977" s="474"/>
      <c r="AP2977" s="535"/>
    </row>
    <row r="2978" spans="1:42" ht="24" customHeight="1" outlineLevel="1" x14ac:dyDescent="0.25">
      <c r="A2978" s="493" t="s">
        <v>22509</v>
      </c>
      <c r="B2978" s="471" t="s">
        <v>24154</v>
      </c>
      <c r="C2978" s="469" t="s">
        <v>4645</v>
      </c>
      <c r="E2978" s="472" t="s">
        <v>24178</v>
      </c>
      <c r="F2978" s="469" t="s">
        <v>4456</v>
      </c>
      <c r="G2978" s="468">
        <v>2.1</v>
      </c>
      <c r="H2978" s="468">
        <v>2.1</v>
      </c>
      <c r="I2978" s="468">
        <v>2.1</v>
      </c>
      <c r="M2978" s="474">
        <v>12574</v>
      </c>
      <c r="N2978" s="474">
        <f t="shared" si="159"/>
        <v>7544.4</v>
      </c>
      <c r="P2978" s="488">
        <v>0.6</v>
      </c>
      <c r="R2978" s="474"/>
      <c r="S2978" s="474"/>
      <c r="U2978" s="474"/>
      <c r="V2978" s="474"/>
      <c r="X2978" s="465">
        <v>0</v>
      </c>
      <c r="Y2978" s="465">
        <v>5938</v>
      </c>
      <c r="AA2978" s="474"/>
      <c r="AB2978" s="474"/>
      <c r="AD2978" s="474"/>
      <c r="AE2978" s="474"/>
      <c r="AG2978" s="474"/>
      <c r="AH2978" s="474"/>
      <c r="AP2978" s="535"/>
    </row>
    <row r="2979" spans="1:42" ht="24" customHeight="1" outlineLevel="1" x14ac:dyDescent="0.25">
      <c r="A2979" s="493" t="s">
        <v>22509</v>
      </c>
      <c r="B2979" s="471" t="s">
        <v>24155</v>
      </c>
      <c r="C2979" s="469" t="s">
        <v>4645</v>
      </c>
      <c r="E2979" s="472" t="s">
        <v>24179</v>
      </c>
      <c r="F2979" s="469" t="s">
        <v>4456</v>
      </c>
      <c r="G2979" s="468">
        <v>2.7</v>
      </c>
      <c r="H2979" s="468">
        <v>2.7</v>
      </c>
      <c r="I2979" s="468">
        <v>2.7</v>
      </c>
      <c r="M2979" s="474">
        <v>16481.400000000001</v>
      </c>
      <c r="N2979" s="474">
        <f t="shared" si="159"/>
        <v>9888.84</v>
      </c>
      <c r="P2979" s="488">
        <v>0.6</v>
      </c>
      <c r="R2979" s="474"/>
      <c r="S2979" s="474"/>
      <c r="U2979" s="474"/>
      <c r="V2979" s="474"/>
      <c r="X2979" s="465">
        <v>0</v>
      </c>
      <c r="Y2979" s="465" t="s">
        <v>22654</v>
      </c>
      <c r="AA2979" s="474"/>
      <c r="AB2979" s="474"/>
      <c r="AD2979" s="474"/>
      <c r="AE2979" s="474"/>
      <c r="AG2979" s="474"/>
      <c r="AH2979" s="474"/>
      <c r="AP2979" s="535"/>
    </row>
    <row r="2980" spans="1:42" ht="24" customHeight="1" outlineLevel="1" x14ac:dyDescent="0.25">
      <c r="A2980" s="493" t="s">
        <v>22509</v>
      </c>
      <c r="B2980" s="471" t="s">
        <v>24156</v>
      </c>
      <c r="C2980" s="469" t="s">
        <v>4645</v>
      </c>
      <c r="E2980" s="472" t="s">
        <v>24180</v>
      </c>
      <c r="F2980" s="469" t="s">
        <v>4456</v>
      </c>
      <c r="G2980" s="468">
        <v>3.6</v>
      </c>
      <c r="H2980" s="468">
        <v>3.6</v>
      </c>
      <c r="I2980" s="468">
        <v>3.6</v>
      </c>
      <c r="M2980" s="474">
        <v>38390.6</v>
      </c>
      <c r="N2980" s="474">
        <f t="shared" si="159"/>
        <v>23034.359999999997</v>
      </c>
      <c r="P2980" s="488">
        <v>0.6</v>
      </c>
      <c r="R2980" s="474"/>
      <c r="S2980" s="474"/>
      <c r="U2980" s="474"/>
      <c r="V2980" s="474"/>
      <c r="X2980" s="465">
        <v>0</v>
      </c>
      <c r="Y2980" s="465" t="s">
        <v>22654</v>
      </c>
      <c r="AA2980" s="474"/>
      <c r="AB2980" s="474"/>
      <c r="AD2980" s="474"/>
      <c r="AE2980" s="474"/>
      <c r="AG2980" s="474"/>
      <c r="AH2980" s="474"/>
      <c r="AP2980" s="535"/>
    </row>
    <row r="2981" spans="1:42" ht="24" customHeight="1" outlineLevel="1" x14ac:dyDescent="0.25">
      <c r="A2981" s="493" t="s">
        <v>22509</v>
      </c>
      <c r="B2981" s="471" t="s">
        <v>24157</v>
      </c>
      <c r="C2981" s="469" t="s">
        <v>4645</v>
      </c>
      <c r="E2981" s="472" t="s">
        <v>24181</v>
      </c>
      <c r="F2981" s="469" t="s">
        <v>4456</v>
      </c>
      <c r="G2981" s="468">
        <v>4.5</v>
      </c>
      <c r="H2981" s="468">
        <v>4.5</v>
      </c>
      <c r="I2981" s="468">
        <v>4.5</v>
      </c>
      <c r="M2981" s="474">
        <v>59523.6</v>
      </c>
      <c r="N2981" s="474">
        <f t="shared" si="159"/>
        <v>35714.159999999996</v>
      </c>
      <c r="P2981" s="488">
        <v>0.6</v>
      </c>
      <c r="R2981" s="474"/>
      <c r="S2981" s="474"/>
      <c r="U2981" s="474"/>
      <c r="V2981" s="474"/>
      <c r="X2981" s="465">
        <v>0</v>
      </c>
      <c r="Y2981" s="465" t="s">
        <v>22654</v>
      </c>
      <c r="AA2981" s="474"/>
      <c r="AB2981" s="474"/>
      <c r="AD2981" s="474"/>
      <c r="AE2981" s="474"/>
      <c r="AG2981" s="474"/>
      <c r="AH2981" s="474"/>
      <c r="AP2981" s="535"/>
    </row>
    <row r="2982" spans="1:42" ht="24" customHeight="1" outlineLevel="1" x14ac:dyDescent="0.25">
      <c r="A2982" s="493" t="s">
        <v>23154</v>
      </c>
      <c r="B2982" s="471" t="s">
        <v>24158</v>
      </c>
      <c r="C2982" s="469" t="s">
        <v>22616</v>
      </c>
      <c r="E2982" s="472" t="s">
        <v>24343</v>
      </c>
      <c r="F2982" s="469" t="s">
        <v>4456</v>
      </c>
      <c r="G2982" s="468">
        <v>0.9</v>
      </c>
      <c r="H2982" s="468">
        <v>0.9</v>
      </c>
      <c r="I2982" s="468">
        <v>0.9</v>
      </c>
      <c r="M2982" s="474">
        <v>5832.5</v>
      </c>
      <c r="N2982" s="474">
        <f t="shared" si="159"/>
        <v>3499.5</v>
      </c>
      <c r="P2982" s="488">
        <v>0.6</v>
      </c>
      <c r="R2982" s="474"/>
      <c r="S2982" s="474"/>
      <c r="U2982" s="474"/>
      <c r="V2982" s="474"/>
      <c r="X2982" s="465">
        <v>0</v>
      </c>
      <c r="Y2982" s="465" t="s">
        <v>22654</v>
      </c>
      <c r="AA2982" s="474"/>
      <c r="AB2982" s="474"/>
      <c r="AD2982" s="474"/>
      <c r="AE2982" s="474"/>
      <c r="AG2982" s="474"/>
      <c r="AH2982" s="474"/>
      <c r="AP2982" s="535"/>
    </row>
    <row r="2983" spans="1:42" ht="24" customHeight="1" outlineLevel="1" x14ac:dyDescent="0.25">
      <c r="A2983" s="493" t="s">
        <v>23154</v>
      </c>
      <c r="B2983" s="471" t="s">
        <v>24159</v>
      </c>
      <c r="C2983" s="469" t="s">
        <v>22616</v>
      </c>
      <c r="E2983" s="472" t="s">
        <v>24344</v>
      </c>
      <c r="F2983" s="469" t="s">
        <v>4456</v>
      </c>
      <c r="G2983" s="468">
        <v>1.5</v>
      </c>
      <c r="H2983" s="468">
        <v>1.5</v>
      </c>
      <c r="I2983" s="468">
        <v>1.5</v>
      </c>
      <c r="M2983" s="474">
        <v>10753.5</v>
      </c>
      <c r="N2983" s="474">
        <f t="shared" si="159"/>
        <v>6452.0999999999995</v>
      </c>
      <c r="P2983" s="488">
        <v>0.6</v>
      </c>
      <c r="R2983" s="474"/>
      <c r="S2983" s="474"/>
      <c r="U2983" s="474"/>
      <c r="V2983" s="474"/>
      <c r="X2983" s="465">
        <v>0</v>
      </c>
      <c r="Y2983" s="465">
        <v>5583</v>
      </c>
      <c r="AA2983" s="474"/>
      <c r="AB2983" s="474"/>
      <c r="AD2983" s="474"/>
      <c r="AE2983" s="474"/>
      <c r="AG2983" s="474"/>
      <c r="AH2983" s="474"/>
      <c r="AP2983" s="535"/>
    </row>
    <row r="2984" spans="1:42" ht="24" customHeight="1" outlineLevel="1" x14ac:dyDescent="0.25">
      <c r="A2984" s="493" t="s">
        <v>23154</v>
      </c>
      <c r="B2984" s="471" t="s">
        <v>24160</v>
      </c>
      <c r="C2984" s="469" t="s">
        <v>22616</v>
      </c>
      <c r="E2984" s="472" t="s">
        <v>24345</v>
      </c>
      <c r="F2984" s="469" t="s">
        <v>4456</v>
      </c>
      <c r="G2984" s="468">
        <v>2.1</v>
      </c>
      <c r="H2984" s="468">
        <v>2.1</v>
      </c>
      <c r="I2984" s="468">
        <v>2.1</v>
      </c>
      <c r="M2984" s="474">
        <v>15243.5</v>
      </c>
      <c r="N2984" s="474">
        <f t="shared" si="159"/>
        <v>9146.1</v>
      </c>
      <c r="P2984" s="488">
        <v>0.6</v>
      </c>
      <c r="R2984" s="474"/>
      <c r="S2984" s="474"/>
      <c r="U2984" s="474"/>
      <c r="V2984" s="474"/>
      <c r="X2984" s="465">
        <v>0</v>
      </c>
      <c r="Y2984" s="465">
        <v>8086</v>
      </c>
      <c r="AA2984" s="474"/>
      <c r="AB2984" s="474"/>
      <c r="AD2984" s="474"/>
      <c r="AE2984" s="474"/>
      <c r="AG2984" s="474"/>
      <c r="AH2984" s="474"/>
      <c r="AP2984" s="535"/>
    </row>
    <row r="2985" spans="1:42" ht="24" customHeight="1" outlineLevel="1" x14ac:dyDescent="0.25">
      <c r="A2985" s="493" t="s">
        <v>23154</v>
      </c>
      <c r="B2985" s="471" t="s">
        <v>24161</v>
      </c>
      <c r="C2985" s="469" t="s">
        <v>22616</v>
      </c>
      <c r="E2985" s="472" t="s">
        <v>24346</v>
      </c>
      <c r="F2985" s="469" t="s">
        <v>4456</v>
      </c>
      <c r="G2985" s="468">
        <v>2.7</v>
      </c>
      <c r="H2985" s="468">
        <v>2.7</v>
      </c>
      <c r="I2985" s="468">
        <v>2.7</v>
      </c>
      <c r="M2985" s="474">
        <v>20076.5</v>
      </c>
      <c r="N2985" s="474">
        <f t="shared" si="159"/>
        <v>12045.9</v>
      </c>
      <c r="P2985" s="488">
        <v>0.6</v>
      </c>
      <c r="R2985" s="474"/>
      <c r="S2985" s="474"/>
      <c r="U2985" s="474"/>
      <c r="V2985" s="474"/>
      <c r="X2985" s="465">
        <v>0</v>
      </c>
      <c r="Y2985" s="465" t="s">
        <v>22654</v>
      </c>
      <c r="AA2985" s="474"/>
      <c r="AB2985" s="474"/>
      <c r="AD2985" s="474"/>
      <c r="AE2985" s="474"/>
      <c r="AG2985" s="474"/>
      <c r="AH2985" s="474"/>
      <c r="AP2985" s="535"/>
    </row>
    <row r="2986" spans="1:42" ht="24" customHeight="1" outlineLevel="1" x14ac:dyDescent="0.25">
      <c r="A2986" s="493" t="s">
        <v>23154</v>
      </c>
      <c r="B2986" s="471" t="s">
        <v>24162</v>
      </c>
      <c r="C2986" s="469" t="s">
        <v>22616</v>
      </c>
      <c r="E2986" s="472" t="s">
        <v>24347</v>
      </c>
      <c r="F2986" s="469" t="s">
        <v>4456</v>
      </c>
      <c r="G2986" s="468">
        <v>3.6</v>
      </c>
      <c r="H2986" s="468">
        <v>3.6</v>
      </c>
      <c r="I2986" s="468">
        <v>3.6</v>
      </c>
      <c r="M2986" s="474">
        <v>46399</v>
      </c>
      <c r="N2986" s="474">
        <f t="shared" si="159"/>
        <v>27839.399999999998</v>
      </c>
      <c r="P2986" s="488">
        <v>0.6</v>
      </c>
      <c r="R2986" s="474"/>
      <c r="S2986" s="474"/>
      <c r="U2986" s="474"/>
      <c r="V2986" s="474"/>
      <c r="X2986" s="465">
        <v>0</v>
      </c>
      <c r="Y2986" s="465" t="s">
        <v>22654</v>
      </c>
      <c r="AA2986" s="474"/>
      <c r="AB2986" s="474"/>
      <c r="AD2986" s="474"/>
      <c r="AE2986" s="474"/>
      <c r="AG2986" s="474"/>
      <c r="AH2986" s="474"/>
      <c r="AP2986" s="535"/>
    </row>
    <row r="2987" spans="1:42" ht="24" customHeight="1" outlineLevel="1" x14ac:dyDescent="0.25">
      <c r="A2987" s="493" t="s">
        <v>23154</v>
      </c>
      <c r="B2987" s="471" t="s">
        <v>24163</v>
      </c>
      <c r="C2987" s="469" t="s">
        <v>22616</v>
      </c>
      <c r="E2987" s="472" t="s">
        <v>24348</v>
      </c>
      <c r="F2987" s="469" t="s">
        <v>4456</v>
      </c>
      <c r="G2987" s="468">
        <v>4.5</v>
      </c>
      <c r="H2987" s="468">
        <v>4.5</v>
      </c>
      <c r="I2987" s="468">
        <v>4.5</v>
      </c>
      <c r="M2987" s="474">
        <v>71970</v>
      </c>
      <c r="N2987" s="474">
        <f t="shared" si="159"/>
        <v>43182</v>
      </c>
      <c r="P2987" s="488">
        <v>0.6</v>
      </c>
      <c r="R2987" s="474"/>
      <c r="S2987" s="474"/>
      <c r="U2987" s="474"/>
      <c r="V2987" s="474"/>
      <c r="X2987" s="465">
        <v>0</v>
      </c>
      <c r="Y2987" s="465" t="s">
        <v>22654</v>
      </c>
      <c r="AA2987" s="474"/>
      <c r="AB2987" s="474"/>
      <c r="AD2987" s="474"/>
      <c r="AE2987" s="474"/>
      <c r="AG2987" s="474"/>
      <c r="AH2987" s="474"/>
      <c r="AP2987" s="535"/>
    </row>
    <row r="2988" spans="1:42" ht="24" customHeight="1" outlineLevel="1" x14ac:dyDescent="0.25">
      <c r="A2988" s="493" t="s">
        <v>23154</v>
      </c>
      <c r="B2988" s="471" t="s">
        <v>24164</v>
      </c>
      <c r="C2988" s="469" t="s">
        <v>23756</v>
      </c>
      <c r="E2988" s="472" t="s">
        <v>24182</v>
      </c>
      <c r="F2988" s="469" t="s">
        <v>4456</v>
      </c>
      <c r="G2988" s="468">
        <v>0.9</v>
      </c>
      <c r="H2988" s="468">
        <v>0.9</v>
      </c>
      <c r="I2988" s="468">
        <v>0.9</v>
      </c>
      <c r="M2988" s="474">
        <v>5547</v>
      </c>
      <c r="N2988" s="474">
        <f t="shared" si="159"/>
        <v>3328.2</v>
      </c>
      <c r="P2988" s="488">
        <v>0.6</v>
      </c>
      <c r="R2988" s="474"/>
      <c r="S2988" s="474"/>
      <c r="U2988" s="474"/>
      <c r="V2988" s="474"/>
      <c r="X2988" s="465">
        <v>0</v>
      </c>
      <c r="Y2988" s="465" t="s">
        <v>22654</v>
      </c>
      <c r="AA2988" s="474"/>
      <c r="AB2988" s="474"/>
      <c r="AD2988" s="474"/>
      <c r="AE2988" s="474"/>
      <c r="AG2988" s="474"/>
      <c r="AH2988" s="474"/>
      <c r="AP2988" s="535"/>
    </row>
    <row r="2989" spans="1:42" ht="24" customHeight="1" outlineLevel="1" x14ac:dyDescent="0.25">
      <c r="A2989" s="493" t="s">
        <v>23154</v>
      </c>
      <c r="B2989" s="471" t="s">
        <v>24165</v>
      </c>
      <c r="C2989" s="469" t="s">
        <v>23756</v>
      </c>
      <c r="E2989" s="472" t="s">
        <v>24183</v>
      </c>
      <c r="F2989" s="469" t="s">
        <v>4456</v>
      </c>
      <c r="G2989" s="468">
        <v>1.5</v>
      </c>
      <c r="H2989" s="468">
        <v>1.5</v>
      </c>
      <c r="I2989" s="468">
        <v>1.5</v>
      </c>
      <c r="M2989" s="474">
        <v>10240</v>
      </c>
      <c r="N2989" s="474">
        <f t="shared" si="159"/>
        <v>6144</v>
      </c>
      <c r="P2989" s="488">
        <v>0.6</v>
      </c>
      <c r="R2989" s="474"/>
      <c r="S2989" s="474"/>
      <c r="U2989" s="474"/>
      <c r="V2989" s="474"/>
      <c r="X2989" s="465">
        <v>0</v>
      </c>
      <c r="Y2989" s="465">
        <v>4367</v>
      </c>
      <c r="AA2989" s="474"/>
      <c r="AB2989" s="474"/>
      <c r="AD2989" s="474"/>
      <c r="AE2989" s="474"/>
      <c r="AG2989" s="474"/>
      <c r="AH2989" s="474"/>
      <c r="AP2989" s="535"/>
    </row>
    <row r="2990" spans="1:42" ht="24" customHeight="1" outlineLevel="1" x14ac:dyDescent="0.25">
      <c r="A2990" s="493" t="s">
        <v>23154</v>
      </c>
      <c r="B2990" s="471" t="s">
        <v>24166</v>
      </c>
      <c r="C2990" s="469" t="s">
        <v>23756</v>
      </c>
      <c r="E2990" s="472" t="s">
        <v>24184</v>
      </c>
      <c r="F2990" s="469" t="s">
        <v>4456</v>
      </c>
      <c r="G2990" s="468">
        <v>2.1</v>
      </c>
      <c r="H2990" s="468">
        <v>2.1</v>
      </c>
      <c r="I2990" s="468">
        <v>2.1</v>
      </c>
      <c r="M2990" s="474">
        <v>14173</v>
      </c>
      <c r="N2990" s="474">
        <f t="shared" si="159"/>
        <v>8503.7999999999993</v>
      </c>
      <c r="P2990" s="488">
        <v>0.6</v>
      </c>
      <c r="R2990" s="474"/>
      <c r="S2990" s="474"/>
      <c r="U2990" s="474"/>
      <c r="V2990" s="474"/>
      <c r="X2990" s="465">
        <v>0</v>
      </c>
      <c r="Y2990" s="465">
        <v>5938</v>
      </c>
      <c r="AA2990" s="474"/>
      <c r="AB2990" s="474"/>
      <c r="AD2990" s="474"/>
      <c r="AE2990" s="474"/>
      <c r="AG2990" s="474"/>
      <c r="AH2990" s="474"/>
      <c r="AP2990" s="535"/>
    </row>
    <row r="2991" spans="1:42" ht="24" customHeight="1" outlineLevel="1" x14ac:dyDescent="0.25">
      <c r="A2991" s="493" t="s">
        <v>23154</v>
      </c>
      <c r="B2991" s="471" t="s">
        <v>24167</v>
      </c>
      <c r="C2991" s="469" t="s">
        <v>23756</v>
      </c>
      <c r="E2991" s="472" t="s">
        <v>24185</v>
      </c>
      <c r="F2991" s="469" t="s">
        <v>4456</v>
      </c>
      <c r="G2991" s="468">
        <v>2.7</v>
      </c>
      <c r="H2991" s="468">
        <v>2.7</v>
      </c>
      <c r="I2991" s="468">
        <v>2.7</v>
      </c>
      <c r="M2991" s="474">
        <v>18304</v>
      </c>
      <c r="N2991" s="474">
        <f t="shared" si="159"/>
        <v>10982.4</v>
      </c>
      <c r="P2991" s="488">
        <v>0.6</v>
      </c>
      <c r="R2991" s="474"/>
      <c r="S2991" s="474"/>
      <c r="U2991" s="474"/>
      <c r="V2991" s="474"/>
      <c r="X2991" s="465">
        <v>0</v>
      </c>
      <c r="Y2991" s="465" t="s">
        <v>22654</v>
      </c>
      <c r="AA2991" s="474"/>
      <c r="AB2991" s="474"/>
      <c r="AD2991" s="474"/>
      <c r="AE2991" s="474"/>
      <c r="AG2991" s="474"/>
      <c r="AH2991" s="474"/>
      <c r="AP2991" s="535"/>
    </row>
    <row r="2992" spans="1:42" ht="24" customHeight="1" outlineLevel="1" x14ac:dyDescent="0.25">
      <c r="A2992" s="493" t="s">
        <v>23154</v>
      </c>
      <c r="B2992" s="471" t="s">
        <v>24168</v>
      </c>
      <c r="C2992" s="469" t="s">
        <v>23756</v>
      </c>
      <c r="E2992" s="472" t="s">
        <v>24186</v>
      </c>
      <c r="F2992" s="469" t="s">
        <v>4456</v>
      </c>
      <c r="G2992" s="468">
        <v>3.6</v>
      </c>
      <c r="H2992" s="468">
        <v>3.6</v>
      </c>
      <c r="I2992" s="468">
        <v>3.6</v>
      </c>
      <c r="M2992" s="474">
        <v>43926</v>
      </c>
      <c r="N2992" s="474">
        <f t="shared" si="159"/>
        <v>26355.599999999999</v>
      </c>
      <c r="P2992" s="488">
        <v>0.6</v>
      </c>
      <c r="R2992" s="474"/>
      <c r="S2992" s="474"/>
      <c r="U2992" s="474"/>
      <c r="V2992" s="474"/>
      <c r="X2992" s="465">
        <v>0</v>
      </c>
      <c r="Y2992" s="465" t="s">
        <v>22654</v>
      </c>
      <c r="AA2992" s="474"/>
      <c r="AB2992" s="474"/>
      <c r="AD2992" s="474"/>
      <c r="AE2992" s="474"/>
      <c r="AG2992" s="474"/>
      <c r="AH2992" s="474"/>
      <c r="AP2992" s="535"/>
    </row>
    <row r="2993" spans="1:42" ht="24" customHeight="1" outlineLevel="1" x14ac:dyDescent="0.25">
      <c r="A2993" s="493" t="s">
        <v>23154</v>
      </c>
      <c r="B2993" s="471" t="s">
        <v>24169</v>
      </c>
      <c r="C2993" s="469" t="s">
        <v>23756</v>
      </c>
      <c r="E2993" s="472" t="s">
        <v>24187</v>
      </c>
      <c r="F2993" s="469" t="s">
        <v>4456</v>
      </c>
      <c r="G2993" s="468">
        <v>4.5</v>
      </c>
      <c r="H2993" s="468">
        <v>4.5</v>
      </c>
      <c r="I2993" s="468">
        <v>4.5</v>
      </c>
      <c r="M2993" s="474">
        <v>68119.199999999997</v>
      </c>
      <c r="N2993" s="474">
        <f t="shared" si="159"/>
        <v>40871.519999999997</v>
      </c>
      <c r="P2993" s="488">
        <v>0.6</v>
      </c>
      <c r="R2993" s="474"/>
      <c r="S2993" s="474"/>
      <c r="U2993" s="474"/>
      <c r="V2993" s="474"/>
      <c r="X2993" s="465">
        <v>0</v>
      </c>
      <c r="Y2993" s="465" t="s">
        <v>22654</v>
      </c>
      <c r="AA2993" s="474"/>
      <c r="AB2993" s="474"/>
      <c r="AD2993" s="474"/>
      <c r="AE2993" s="474"/>
      <c r="AG2993" s="474"/>
      <c r="AH2993" s="474"/>
      <c r="AP2993" s="535"/>
    </row>
    <row r="2994" spans="1:42" ht="24" customHeight="1" outlineLevel="1" x14ac:dyDescent="0.25">
      <c r="A2994" s="493" t="s">
        <v>23154</v>
      </c>
      <c r="B2994" s="471" t="s">
        <v>24640</v>
      </c>
      <c r="C2994" s="469" t="s">
        <v>23757</v>
      </c>
      <c r="E2994" s="472" t="s">
        <v>24199</v>
      </c>
      <c r="F2994" s="469" t="s">
        <v>4456</v>
      </c>
      <c r="G2994" s="468">
        <v>0.9</v>
      </c>
      <c r="H2994" s="468">
        <v>0.9</v>
      </c>
      <c r="I2994" s="468">
        <v>0.9</v>
      </c>
      <c r="M2994" s="474">
        <v>4910</v>
      </c>
      <c r="N2994" s="474">
        <f t="shared" si="159"/>
        <v>2946</v>
      </c>
      <c r="P2994" s="488">
        <v>0.6</v>
      </c>
      <c r="R2994" s="474"/>
      <c r="S2994" s="474"/>
      <c r="U2994" s="474"/>
      <c r="V2994" s="474"/>
      <c r="X2994" s="465">
        <v>0</v>
      </c>
      <c r="Y2994" s="465" t="s">
        <v>22654</v>
      </c>
      <c r="AA2994" s="474"/>
      <c r="AB2994" s="474"/>
      <c r="AD2994" s="474"/>
      <c r="AE2994" s="474"/>
      <c r="AG2994" s="474"/>
      <c r="AH2994" s="474"/>
      <c r="AP2994" s="535"/>
    </row>
    <row r="2995" spans="1:42" ht="24" customHeight="1" outlineLevel="1" x14ac:dyDescent="0.25">
      <c r="A2995" s="493" t="s">
        <v>23154</v>
      </c>
      <c r="B2995" s="471" t="s">
        <v>24635</v>
      </c>
      <c r="C2995" s="469" t="s">
        <v>23757</v>
      </c>
      <c r="E2995" s="472" t="s">
        <v>24198</v>
      </c>
      <c r="F2995" s="469" t="s">
        <v>4456</v>
      </c>
      <c r="G2995" s="468">
        <v>1.5</v>
      </c>
      <c r="H2995" s="468">
        <v>1.5</v>
      </c>
      <c r="I2995" s="468">
        <v>1.5</v>
      </c>
      <c r="M2995" s="474">
        <v>9019.2999999999993</v>
      </c>
      <c r="N2995" s="474">
        <f t="shared" si="159"/>
        <v>5411.579999999999</v>
      </c>
      <c r="P2995" s="488">
        <v>0.6</v>
      </c>
      <c r="R2995" s="474"/>
      <c r="S2995" s="474"/>
      <c r="U2995" s="474"/>
      <c r="V2995" s="474"/>
      <c r="X2995" s="465">
        <v>0</v>
      </c>
      <c r="Y2995" s="465">
        <v>5583</v>
      </c>
      <c r="AA2995" s="474"/>
      <c r="AB2995" s="474"/>
      <c r="AD2995" s="474"/>
      <c r="AE2995" s="474"/>
      <c r="AG2995" s="474"/>
      <c r="AH2995" s="474"/>
      <c r="AP2995" s="535"/>
    </row>
    <row r="2996" spans="1:42" ht="24" customHeight="1" outlineLevel="1" x14ac:dyDescent="0.25">
      <c r="A2996" s="493" t="s">
        <v>23154</v>
      </c>
      <c r="B2996" s="471" t="s">
        <v>24636</v>
      </c>
      <c r="C2996" s="469" t="s">
        <v>23757</v>
      </c>
      <c r="E2996" s="472" t="s">
        <v>24197</v>
      </c>
      <c r="F2996" s="469" t="s">
        <v>4456</v>
      </c>
      <c r="G2996" s="468">
        <v>2.1</v>
      </c>
      <c r="H2996" s="468">
        <v>2.1</v>
      </c>
      <c r="I2996" s="468">
        <v>2.1</v>
      </c>
      <c r="M2996" s="474">
        <v>12574</v>
      </c>
      <c r="N2996" s="474">
        <f t="shared" si="159"/>
        <v>7544.4</v>
      </c>
      <c r="P2996" s="488">
        <v>0.6</v>
      </c>
      <c r="R2996" s="474"/>
      <c r="S2996" s="474"/>
      <c r="U2996" s="474"/>
      <c r="V2996" s="474"/>
      <c r="X2996" s="465">
        <v>0</v>
      </c>
      <c r="Y2996" s="465">
        <v>8086</v>
      </c>
      <c r="AA2996" s="474"/>
      <c r="AB2996" s="474"/>
      <c r="AD2996" s="474"/>
      <c r="AE2996" s="474"/>
      <c r="AG2996" s="474"/>
      <c r="AH2996" s="474"/>
      <c r="AP2996" s="535"/>
    </row>
    <row r="2997" spans="1:42" ht="24" customHeight="1" outlineLevel="1" x14ac:dyDescent="0.25">
      <c r="A2997" s="493" t="s">
        <v>23154</v>
      </c>
      <c r="B2997" s="471" t="s">
        <v>24637</v>
      </c>
      <c r="C2997" s="469" t="s">
        <v>23757</v>
      </c>
      <c r="E2997" s="472" t="s">
        <v>24196</v>
      </c>
      <c r="F2997" s="469" t="s">
        <v>4456</v>
      </c>
      <c r="G2997" s="468">
        <v>2.7</v>
      </c>
      <c r="H2997" s="468">
        <v>2.7</v>
      </c>
      <c r="I2997" s="468">
        <v>2.7</v>
      </c>
      <c r="M2997" s="474">
        <v>16481.400000000001</v>
      </c>
      <c r="N2997" s="474">
        <f t="shared" si="159"/>
        <v>9888.84</v>
      </c>
      <c r="P2997" s="488">
        <v>0.6</v>
      </c>
      <c r="R2997" s="474"/>
      <c r="S2997" s="474"/>
      <c r="U2997" s="474"/>
      <c r="V2997" s="474"/>
      <c r="X2997" s="465">
        <v>0</v>
      </c>
      <c r="Y2997" s="465" t="s">
        <v>22654</v>
      </c>
      <c r="AA2997" s="474"/>
      <c r="AB2997" s="474"/>
      <c r="AD2997" s="474"/>
      <c r="AE2997" s="474"/>
      <c r="AG2997" s="474"/>
      <c r="AH2997" s="474"/>
      <c r="AP2997" s="535"/>
    </row>
    <row r="2998" spans="1:42" ht="24" customHeight="1" outlineLevel="1" x14ac:dyDescent="0.25">
      <c r="A2998" s="493" t="s">
        <v>23154</v>
      </c>
      <c r="B2998" s="471" t="s">
        <v>24638</v>
      </c>
      <c r="C2998" s="469" t="s">
        <v>23757</v>
      </c>
      <c r="E2998" s="472" t="s">
        <v>24195</v>
      </c>
      <c r="F2998" s="469" t="s">
        <v>4456</v>
      </c>
      <c r="G2998" s="468">
        <v>3.6</v>
      </c>
      <c r="H2998" s="468">
        <v>3.6</v>
      </c>
      <c r="I2998" s="468">
        <v>3.6</v>
      </c>
      <c r="M2998" s="474">
        <v>38390.6</v>
      </c>
      <c r="N2998" s="474">
        <f t="shared" si="159"/>
        <v>23034.359999999997</v>
      </c>
      <c r="P2998" s="488">
        <v>0.6</v>
      </c>
      <c r="R2998" s="474"/>
      <c r="S2998" s="474"/>
      <c r="U2998" s="474"/>
      <c r="V2998" s="474"/>
      <c r="X2998" s="465">
        <v>0</v>
      </c>
      <c r="Y2998" s="465" t="s">
        <v>22654</v>
      </c>
      <c r="AA2998" s="474"/>
      <c r="AB2998" s="474"/>
      <c r="AD2998" s="474"/>
      <c r="AE2998" s="474"/>
      <c r="AG2998" s="474"/>
      <c r="AH2998" s="474"/>
      <c r="AP2998" s="535"/>
    </row>
    <row r="2999" spans="1:42" ht="24" customHeight="1" outlineLevel="1" x14ac:dyDescent="0.25">
      <c r="A2999" s="493" t="s">
        <v>23154</v>
      </c>
      <c r="B2999" s="471" t="s">
        <v>24639</v>
      </c>
      <c r="C2999" s="469" t="s">
        <v>23757</v>
      </c>
      <c r="E2999" s="472" t="s">
        <v>24194</v>
      </c>
      <c r="F2999" s="469" t="s">
        <v>4456</v>
      </c>
      <c r="G2999" s="468">
        <v>4.5</v>
      </c>
      <c r="H2999" s="468">
        <v>4.5</v>
      </c>
      <c r="I2999" s="468">
        <v>4.5</v>
      </c>
      <c r="M2999" s="474">
        <v>59523.6</v>
      </c>
      <c r="N2999" s="474">
        <f t="shared" si="159"/>
        <v>35714.159999999996</v>
      </c>
      <c r="P2999" s="488">
        <v>0.6</v>
      </c>
      <c r="R2999" s="474"/>
      <c r="S2999" s="474"/>
      <c r="U2999" s="474"/>
      <c r="V2999" s="474"/>
      <c r="X2999" s="465">
        <v>0</v>
      </c>
      <c r="Y2999" s="465" t="s">
        <v>22654</v>
      </c>
      <c r="AA2999" s="474"/>
      <c r="AB2999" s="474"/>
      <c r="AD2999" s="474"/>
      <c r="AE2999" s="474"/>
      <c r="AG2999" s="474"/>
      <c r="AH2999" s="474"/>
      <c r="AP2999" s="535"/>
    </row>
    <row r="3000" spans="1:42" ht="24" customHeight="1" outlineLevel="1" x14ac:dyDescent="0.25">
      <c r="A3000" s="493" t="s">
        <v>22509</v>
      </c>
      <c r="B3000" s="471" t="s">
        <v>24170</v>
      </c>
      <c r="C3000" s="469" t="s">
        <v>23841</v>
      </c>
      <c r="E3000" s="472" t="s">
        <v>22655</v>
      </c>
      <c r="F3000" s="469" t="s">
        <v>4456</v>
      </c>
      <c r="G3000" s="468">
        <v>0.9</v>
      </c>
      <c r="H3000" s="468">
        <v>0.9</v>
      </c>
      <c r="I3000" s="468">
        <v>0.9</v>
      </c>
      <c r="M3000" s="474">
        <v>5908.4</v>
      </c>
      <c r="N3000" s="474">
        <f t="shared" si="159"/>
        <v>3545.0399999999995</v>
      </c>
      <c r="P3000" s="488">
        <v>0.6</v>
      </c>
      <c r="R3000" s="474"/>
      <c r="S3000" s="474"/>
      <c r="U3000" s="474"/>
      <c r="V3000" s="474"/>
      <c r="X3000" s="465">
        <v>0</v>
      </c>
      <c r="Y3000" s="465" t="s">
        <v>22654</v>
      </c>
      <c r="AA3000" s="474"/>
      <c r="AB3000" s="474"/>
      <c r="AD3000" s="474"/>
      <c r="AE3000" s="474"/>
      <c r="AG3000" s="474"/>
      <c r="AH3000" s="474"/>
      <c r="AP3000" s="535"/>
    </row>
    <row r="3001" spans="1:42" ht="24" customHeight="1" outlineLevel="1" x14ac:dyDescent="0.25">
      <c r="A3001" s="493" t="s">
        <v>22509</v>
      </c>
      <c r="B3001" s="471" t="s">
        <v>24171</v>
      </c>
      <c r="C3001" s="469" t="s">
        <v>23841</v>
      </c>
      <c r="E3001" s="472" t="s">
        <v>22656</v>
      </c>
      <c r="F3001" s="469" t="s">
        <v>4456</v>
      </c>
      <c r="G3001" s="468">
        <v>1.5</v>
      </c>
      <c r="H3001" s="468">
        <v>1.5</v>
      </c>
      <c r="I3001" s="468">
        <v>1.5</v>
      </c>
      <c r="M3001" s="474">
        <v>10256.9</v>
      </c>
      <c r="N3001" s="474">
        <f t="shared" si="159"/>
        <v>6154.1399999999994</v>
      </c>
      <c r="P3001" s="488">
        <v>0.6</v>
      </c>
      <c r="R3001" s="474"/>
      <c r="S3001" s="474"/>
      <c r="U3001" s="474"/>
      <c r="V3001" s="474"/>
      <c r="X3001" s="465">
        <v>0</v>
      </c>
      <c r="Y3001" s="465">
        <v>5583</v>
      </c>
      <c r="AA3001" s="474"/>
      <c r="AB3001" s="474"/>
      <c r="AD3001" s="474"/>
      <c r="AE3001" s="474"/>
      <c r="AG3001" s="474"/>
      <c r="AH3001" s="474"/>
      <c r="AP3001" s="535"/>
    </row>
    <row r="3002" spans="1:42" ht="24" customHeight="1" outlineLevel="1" x14ac:dyDescent="0.25">
      <c r="A3002" s="493" t="s">
        <v>22509</v>
      </c>
      <c r="B3002" s="471" t="s">
        <v>24172</v>
      </c>
      <c r="C3002" s="469" t="s">
        <v>23841</v>
      </c>
      <c r="E3002" s="472" t="s">
        <v>22657</v>
      </c>
      <c r="F3002" s="469" t="s">
        <v>4456</v>
      </c>
      <c r="G3002" s="468">
        <v>2.1</v>
      </c>
      <c r="H3002" s="468">
        <v>2.1</v>
      </c>
      <c r="I3002" s="468">
        <v>2.1</v>
      </c>
      <c r="M3002" s="474">
        <v>14946.5</v>
      </c>
      <c r="N3002" s="474">
        <f t="shared" si="159"/>
        <v>8967.9</v>
      </c>
      <c r="P3002" s="488">
        <v>0.6</v>
      </c>
      <c r="R3002" s="474"/>
      <c r="S3002" s="474"/>
      <c r="U3002" s="474"/>
      <c r="V3002" s="474"/>
      <c r="X3002" s="465">
        <v>0</v>
      </c>
      <c r="Y3002" s="465">
        <v>8086</v>
      </c>
      <c r="AA3002" s="474"/>
      <c r="AB3002" s="474"/>
      <c r="AD3002" s="474"/>
      <c r="AE3002" s="474"/>
      <c r="AG3002" s="474"/>
      <c r="AH3002" s="474"/>
      <c r="AP3002" s="535"/>
    </row>
    <row r="3003" spans="1:42" ht="24" customHeight="1" outlineLevel="1" x14ac:dyDescent="0.25">
      <c r="A3003" s="493" t="s">
        <v>22509</v>
      </c>
      <c r="B3003" s="471" t="s">
        <v>24173</v>
      </c>
      <c r="C3003" s="469" t="s">
        <v>23841</v>
      </c>
      <c r="E3003" s="472" t="s">
        <v>22658</v>
      </c>
      <c r="F3003" s="469" t="s">
        <v>4456</v>
      </c>
      <c r="G3003" s="468">
        <v>2.7</v>
      </c>
      <c r="H3003" s="468">
        <v>2.7</v>
      </c>
      <c r="I3003" s="468">
        <v>2.7</v>
      </c>
      <c r="M3003" s="474">
        <v>19936.8</v>
      </c>
      <c r="N3003" s="474">
        <f t="shared" si="159"/>
        <v>11962.08</v>
      </c>
      <c r="P3003" s="488">
        <v>0.6</v>
      </c>
      <c r="R3003" s="474"/>
      <c r="S3003" s="474"/>
      <c r="U3003" s="474"/>
      <c r="V3003" s="474"/>
      <c r="X3003" s="465">
        <v>0</v>
      </c>
      <c r="Y3003" s="465" t="s">
        <v>22654</v>
      </c>
      <c r="AA3003" s="474"/>
      <c r="AB3003" s="474"/>
      <c r="AD3003" s="474"/>
      <c r="AE3003" s="474"/>
      <c r="AG3003" s="474"/>
      <c r="AH3003" s="474"/>
      <c r="AP3003" s="535"/>
    </row>
    <row r="3004" spans="1:42" ht="24" customHeight="1" outlineLevel="1" x14ac:dyDescent="0.25">
      <c r="A3004" s="493" t="s">
        <v>22509</v>
      </c>
      <c r="B3004" s="471" t="s">
        <v>24174</v>
      </c>
      <c r="C3004" s="469" t="s">
        <v>23841</v>
      </c>
      <c r="E3004" s="472" t="s">
        <v>22659</v>
      </c>
      <c r="F3004" s="469" t="s">
        <v>4456</v>
      </c>
      <c r="G3004" s="468">
        <v>3.6</v>
      </c>
      <c r="H3004" s="468">
        <v>3.6</v>
      </c>
      <c r="I3004" s="468">
        <v>3.6</v>
      </c>
      <c r="M3004" s="474">
        <v>40848.9</v>
      </c>
      <c r="N3004" s="474">
        <f t="shared" si="159"/>
        <v>24509.34</v>
      </c>
      <c r="P3004" s="488">
        <v>0.6</v>
      </c>
      <c r="R3004" s="474"/>
      <c r="S3004" s="474"/>
      <c r="U3004" s="474"/>
      <c r="V3004" s="474"/>
      <c r="X3004" s="465">
        <v>0</v>
      </c>
      <c r="Y3004" s="465" t="s">
        <v>22654</v>
      </c>
      <c r="AA3004" s="474"/>
      <c r="AB3004" s="474"/>
      <c r="AD3004" s="474"/>
      <c r="AE3004" s="474"/>
      <c r="AG3004" s="474"/>
      <c r="AH3004" s="474"/>
      <c r="AP3004" s="535"/>
    </row>
    <row r="3005" spans="1:42" ht="24" customHeight="1" outlineLevel="1" x14ac:dyDescent="0.25">
      <c r="A3005" s="493" t="s">
        <v>22509</v>
      </c>
      <c r="B3005" s="471" t="s">
        <v>24175</v>
      </c>
      <c r="C3005" s="469" t="s">
        <v>23841</v>
      </c>
      <c r="E3005" s="472" t="s">
        <v>22660</v>
      </c>
      <c r="F3005" s="469" t="s">
        <v>4456</v>
      </c>
      <c r="G3005" s="468">
        <v>4.5</v>
      </c>
      <c r="H3005" s="468">
        <v>4.5</v>
      </c>
      <c r="I3005" s="468">
        <v>4.5</v>
      </c>
      <c r="M3005" s="474">
        <v>61844.1</v>
      </c>
      <c r="N3005" s="474">
        <f t="shared" si="159"/>
        <v>37106.46</v>
      </c>
      <c r="P3005" s="488">
        <v>0.6</v>
      </c>
      <c r="R3005" s="474"/>
      <c r="S3005" s="474"/>
      <c r="U3005" s="474"/>
      <c r="V3005" s="474"/>
      <c r="X3005" s="465">
        <v>0</v>
      </c>
      <c r="Y3005" s="465" t="s">
        <v>22654</v>
      </c>
      <c r="AA3005" s="474"/>
      <c r="AB3005" s="474"/>
      <c r="AD3005" s="474"/>
      <c r="AE3005" s="474"/>
      <c r="AG3005" s="474"/>
      <c r="AH3005" s="474"/>
      <c r="AP3005" s="535"/>
    </row>
    <row r="3006" spans="1:42" ht="24" customHeight="1" outlineLevel="1" x14ac:dyDescent="0.25">
      <c r="A3006" s="493" t="s">
        <v>16810</v>
      </c>
      <c r="B3006" s="471" t="s">
        <v>22374</v>
      </c>
      <c r="C3006" s="469" t="s">
        <v>21492</v>
      </c>
      <c r="E3006" s="472" t="s">
        <v>22375</v>
      </c>
      <c r="F3006" s="469" t="s">
        <v>4456</v>
      </c>
      <c r="M3006" s="474">
        <f>X3006*$O$3</f>
        <v>0</v>
      </c>
      <c r="N3006" s="474">
        <f t="shared" si="159"/>
        <v>0</v>
      </c>
      <c r="P3006" s="488">
        <v>0.6</v>
      </c>
      <c r="R3006" s="474">
        <v>0</v>
      </c>
      <c r="S3006" s="474">
        <v>0</v>
      </c>
      <c r="U3006" s="474">
        <v>0</v>
      </c>
      <c r="V3006" s="474">
        <v>0</v>
      </c>
      <c r="X3006" s="465">
        <v>0</v>
      </c>
      <c r="Y3006" s="465">
        <v>0</v>
      </c>
      <c r="AA3006" s="474">
        <v>0</v>
      </c>
      <c r="AB3006" s="474">
        <v>0</v>
      </c>
      <c r="AD3006" s="474"/>
      <c r="AE3006" s="474"/>
      <c r="AG3006" s="474"/>
      <c r="AH3006" s="474"/>
      <c r="AP3006" s="535"/>
    </row>
    <row r="3007" spans="1:42" ht="24" customHeight="1" outlineLevel="1" x14ac:dyDescent="0.25">
      <c r="A3007" s="493" t="s">
        <v>16810</v>
      </c>
      <c r="B3007" s="471" t="s">
        <v>22373</v>
      </c>
      <c r="C3007" s="469" t="s">
        <v>4645</v>
      </c>
      <c r="E3007" s="472" t="s">
        <v>22376</v>
      </c>
      <c r="F3007" s="469" t="s">
        <v>4456</v>
      </c>
      <c r="M3007" s="474">
        <f>X3007*$O$3</f>
        <v>9562.41</v>
      </c>
      <c r="N3007" s="474">
        <f t="shared" si="159"/>
        <v>5737.4459999999999</v>
      </c>
      <c r="P3007" s="488">
        <v>0.6</v>
      </c>
      <c r="R3007" s="474">
        <v>7723.49</v>
      </c>
      <c r="S3007" s="474">
        <v>4634.07</v>
      </c>
      <c r="U3007" s="474">
        <v>7723.49</v>
      </c>
      <c r="V3007" s="474">
        <v>4634.07</v>
      </c>
      <c r="X3007" s="465">
        <v>7355.7</v>
      </c>
      <c r="Y3007" s="465">
        <v>4413.3999999999996</v>
      </c>
      <c r="AA3007" s="474">
        <v>6396.3</v>
      </c>
      <c r="AB3007" s="474">
        <v>3837.78</v>
      </c>
      <c r="AD3007" s="474"/>
      <c r="AE3007" s="474"/>
      <c r="AG3007" s="474"/>
      <c r="AH3007" s="474"/>
      <c r="AP3007" s="535"/>
    </row>
    <row r="3008" spans="1:42" ht="24" customHeight="1" outlineLevel="1" x14ac:dyDescent="0.25">
      <c r="A3008" s="493" t="s">
        <v>16810</v>
      </c>
      <c r="B3008" s="471" t="s">
        <v>21558</v>
      </c>
      <c r="C3008" s="469" t="s">
        <v>4645</v>
      </c>
      <c r="E3008" s="472" t="s">
        <v>24349</v>
      </c>
      <c r="F3008" s="469" t="s">
        <v>4456</v>
      </c>
      <c r="M3008" s="474">
        <f>X3008*$O$3</f>
        <v>0</v>
      </c>
      <c r="N3008" s="474">
        <f t="shared" si="159"/>
        <v>0</v>
      </c>
      <c r="P3008" s="488">
        <v>0.6</v>
      </c>
      <c r="R3008" s="474">
        <v>0</v>
      </c>
      <c r="S3008" s="474">
        <v>0</v>
      </c>
      <c r="U3008" s="474">
        <v>0</v>
      </c>
      <c r="V3008" s="474">
        <v>0</v>
      </c>
      <c r="X3008" s="465">
        <v>0</v>
      </c>
      <c r="Y3008" s="465">
        <v>0</v>
      </c>
      <c r="AA3008" s="474">
        <v>0</v>
      </c>
      <c r="AB3008" s="474">
        <v>0</v>
      </c>
      <c r="AD3008" s="474"/>
      <c r="AE3008" s="474"/>
      <c r="AG3008" s="474"/>
      <c r="AH3008" s="474"/>
      <c r="AP3008" s="535"/>
    </row>
    <row r="3009" spans="1:42" ht="24" customHeight="1" outlineLevel="1" x14ac:dyDescent="0.25">
      <c r="A3009" s="493" t="s">
        <v>13882</v>
      </c>
      <c r="B3009" s="471" t="s">
        <v>23439</v>
      </c>
      <c r="C3009" s="469" t="s">
        <v>15446</v>
      </c>
      <c r="E3009" s="472" t="s">
        <v>23448</v>
      </c>
      <c r="F3009" s="469" t="s">
        <v>4456</v>
      </c>
      <c r="G3009" s="468">
        <v>0.87</v>
      </c>
      <c r="H3009" s="468">
        <v>1.4</v>
      </c>
      <c r="I3009" s="468">
        <v>0.8</v>
      </c>
      <c r="M3009" s="474">
        <f>X3009*$O$3</f>
        <v>4693.5200000000004</v>
      </c>
      <c r="N3009" s="474">
        <f t="shared" si="159"/>
        <v>2816.1120000000001</v>
      </c>
      <c r="P3009" s="488">
        <v>0.6</v>
      </c>
      <c r="R3009" s="474">
        <v>3790.92</v>
      </c>
      <c r="S3009" s="474">
        <v>2274.62</v>
      </c>
      <c r="U3009" s="474">
        <v>3790.92</v>
      </c>
      <c r="V3009" s="474">
        <v>2274.62</v>
      </c>
      <c r="X3009" s="465">
        <v>3610.4</v>
      </c>
      <c r="Y3009" s="465">
        <v>2166.3000000000002</v>
      </c>
      <c r="AA3009" s="474">
        <v>3139.5</v>
      </c>
      <c r="AB3009" s="474">
        <v>1883.7</v>
      </c>
      <c r="AD3009" s="474">
        <v>2730</v>
      </c>
      <c r="AE3009" s="474">
        <v>1638</v>
      </c>
      <c r="AG3009" s="474">
        <v>2482</v>
      </c>
      <c r="AH3009" s="474">
        <v>1489.2</v>
      </c>
      <c r="AP3009" s="535"/>
    </row>
    <row r="3010" spans="1:42" ht="24" customHeight="1" outlineLevel="1" x14ac:dyDescent="0.25">
      <c r="A3010" s="493" t="s">
        <v>23154</v>
      </c>
      <c r="B3010" s="471" t="s">
        <v>23437</v>
      </c>
      <c r="C3010" s="469" t="s">
        <v>15446</v>
      </c>
      <c r="E3010" s="472" t="s">
        <v>23449</v>
      </c>
      <c r="F3010" s="469" t="s">
        <v>4456</v>
      </c>
      <c r="G3010" s="468">
        <v>0.87</v>
      </c>
      <c r="H3010" s="468">
        <v>1.4</v>
      </c>
      <c r="I3010" s="468">
        <v>0.8</v>
      </c>
      <c r="M3010" s="474">
        <v>4693.5200000000004</v>
      </c>
      <c r="N3010" s="474">
        <v>2816.1120000000001</v>
      </c>
      <c r="P3010" s="488"/>
      <c r="R3010" s="474"/>
      <c r="S3010" s="474"/>
      <c r="U3010" s="474"/>
      <c r="V3010" s="474"/>
      <c r="X3010" s="465"/>
      <c r="Y3010" s="465"/>
      <c r="AA3010" s="474"/>
      <c r="AB3010" s="474"/>
      <c r="AD3010" s="474"/>
      <c r="AE3010" s="474"/>
      <c r="AG3010" s="474"/>
      <c r="AH3010" s="474"/>
      <c r="AP3010" s="535"/>
    </row>
    <row r="3011" spans="1:42" ht="24" customHeight="1" outlineLevel="1" x14ac:dyDescent="0.25">
      <c r="A3011" s="493" t="s">
        <v>23154</v>
      </c>
      <c r="B3011" s="471" t="s">
        <v>23438</v>
      </c>
      <c r="C3011" s="469" t="s">
        <v>15446</v>
      </c>
      <c r="E3011" s="472" t="s">
        <v>23450</v>
      </c>
      <c r="F3011" s="469" t="s">
        <v>4456</v>
      </c>
      <c r="G3011" s="468">
        <v>0.87</v>
      </c>
      <c r="H3011" s="468">
        <v>1.4</v>
      </c>
      <c r="I3011" s="468">
        <v>0.8</v>
      </c>
      <c r="M3011" s="474">
        <v>4693.5200000000004</v>
      </c>
      <c r="N3011" s="474">
        <v>2816.1120000000001</v>
      </c>
      <c r="P3011" s="488"/>
      <c r="R3011" s="474"/>
      <c r="S3011" s="474"/>
      <c r="U3011" s="474"/>
      <c r="V3011" s="474"/>
      <c r="X3011" s="465"/>
      <c r="Y3011" s="465"/>
      <c r="AA3011" s="474"/>
      <c r="AB3011" s="474"/>
      <c r="AD3011" s="474"/>
      <c r="AE3011" s="474"/>
      <c r="AG3011" s="474"/>
      <c r="AH3011" s="474"/>
      <c r="AP3011" s="535"/>
    </row>
    <row r="3012" spans="1:42" ht="24" customHeight="1" outlineLevel="1" x14ac:dyDescent="0.25">
      <c r="A3012" s="493" t="s">
        <v>23154</v>
      </c>
      <c r="B3012" s="471" t="s">
        <v>23440</v>
      </c>
      <c r="C3012" s="469" t="s">
        <v>15446</v>
      </c>
      <c r="E3012" s="472" t="s">
        <v>23451</v>
      </c>
      <c r="F3012" s="469" t="s">
        <v>4456</v>
      </c>
      <c r="G3012" s="468">
        <v>0.87</v>
      </c>
      <c r="H3012" s="468">
        <v>1.4</v>
      </c>
      <c r="I3012" s="468">
        <v>0.8</v>
      </c>
      <c r="M3012" s="474">
        <v>4693.5200000000004</v>
      </c>
      <c r="N3012" s="474">
        <v>2816.1120000000001</v>
      </c>
      <c r="P3012" s="488"/>
      <c r="R3012" s="474"/>
      <c r="S3012" s="474"/>
      <c r="U3012" s="474"/>
      <c r="V3012" s="474"/>
      <c r="X3012" s="465"/>
      <c r="Y3012" s="465"/>
      <c r="AA3012" s="474"/>
      <c r="AB3012" s="474"/>
      <c r="AD3012" s="474"/>
      <c r="AE3012" s="474"/>
      <c r="AG3012" s="474"/>
      <c r="AH3012" s="474"/>
      <c r="AP3012" s="535"/>
    </row>
    <row r="3013" spans="1:42" ht="24" customHeight="1" outlineLevel="1" x14ac:dyDescent="0.25">
      <c r="A3013" s="493" t="s">
        <v>23154</v>
      </c>
      <c r="B3013" s="471" t="s">
        <v>23441</v>
      </c>
      <c r="C3013" s="469" t="s">
        <v>15446</v>
      </c>
      <c r="E3013" s="472" t="s">
        <v>23452</v>
      </c>
      <c r="F3013" s="469" t="s">
        <v>4456</v>
      </c>
      <c r="G3013" s="468">
        <v>0.87</v>
      </c>
      <c r="H3013" s="468">
        <v>1.4</v>
      </c>
      <c r="I3013" s="468">
        <v>0.8</v>
      </c>
      <c r="M3013" s="474">
        <v>4693.5200000000004</v>
      </c>
      <c r="N3013" s="474">
        <v>2816.1120000000001</v>
      </c>
      <c r="P3013" s="488"/>
      <c r="R3013" s="474"/>
      <c r="S3013" s="474"/>
      <c r="U3013" s="474"/>
      <c r="V3013" s="474"/>
      <c r="X3013" s="465"/>
      <c r="Y3013" s="465"/>
      <c r="AA3013" s="474"/>
      <c r="AB3013" s="474"/>
      <c r="AD3013" s="474"/>
      <c r="AE3013" s="474"/>
      <c r="AG3013" s="474"/>
      <c r="AH3013" s="474"/>
      <c r="AP3013" s="535"/>
    </row>
    <row r="3014" spans="1:42" ht="24" customHeight="1" outlineLevel="1" x14ac:dyDescent="0.25">
      <c r="A3014" s="493" t="s">
        <v>23154</v>
      </c>
      <c r="B3014" s="471" t="s">
        <v>23442</v>
      </c>
      <c r="C3014" s="469" t="s">
        <v>22616</v>
      </c>
      <c r="E3014" s="472" t="s">
        <v>23446</v>
      </c>
      <c r="F3014" s="469" t="s">
        <v>4456</v>
      </c>
      <c r="G3014" s="468">
        <v>0.87</v>
      </c>
      <c r="H3014" s="468">
        <v>1.4</v>
      </c>
      <c r="I3014" s="468">
        <v>0.8</v>
      </c>
      <c r="M3014" s="474">
        <v>4693.5200000000004</v>
      </c>
      <c r="N3014" s="474">
        <v>2816.1120000000001</v>
      </c>
      <c r="P3014" s="488"/>
      <c r="R3014" s="474"/>
      <c r="S3014" s="474"/>
      <c r="U3014" s="474"/>
      <c r="V3014" s="474"/>
      <c r="X3014" s="465"/>
      <c r="Y3014" s="465"/>
      <c r="AA3014" s="474"/>
      <c r="AB3014" s="474"/>
      <c r="AD3014" s="474"/>
      <c r="AE3014" s="474"/>
      <c r="AG3014" s="474"/>
      <c r="AH3014" s="474"/>
      <c r="AP3014" s="535"/>
    </row>
    <row r="3015" spans="1:42" ht="24" customHeight="1" outlineLevel="1" x14ac:dyDescent="0.25">
      <c r="A3015" s="493" t="s">
        <v>23154</v>
      </c>
      <c r="B3015" s="471" t="s">
        <v>23443</v>
      </c>
      <c r="C3015" s="469" t="s">
        <v>22616</v>
      </c>
      <c r="E3015" s="472" t="s">
        <v>23473</v>
      </c>
      <c r="F3015" s="469" t="s">
        <v>4456</v>
      </c>
      <c r="G3015" s="468">
        <v>0.87</v>
      </c>
      <c r="H3015" s="468">
        <v>1.4</v>
      </c>
      <c r="I3015" s="468">
        <v>0.8</v>
      </c>
      <c r="M3015" s="474">
        <v>4693.5200000000004</v>
      </c>
      <c r="N3015" s="474">
        <v>2816.1120000000001</v>
      </c>
      <c r="P3015" s="488">
        <v>1.6</v>
      </c>
      <c r="R3015" s="474">
        <v>3790.92</v>
      </c>
      <c r="S3015" s="474">
        <v>2274.62</v>
      </c>
      <c r="U3015" s="474"/>
      <c r="V3015" s="474"/>
      <c r="X3015" s="465"/>
      <c r="Y3015" s="465"/>
      <c r="AA3015" s="474"/>
      <c r="AB3015" s="474"/>
      <c r="AD3015" s="474"/>
      <c r="AE3015" s="474"/>
      <c r="AG3015" s="474"/>
      <c r="AH3015" s="474"/>
      <c r="AP3015" s="535"/>
    </row>
    <row r="3016" spans="1:42" ht="24" customHeight="1" outlineLevel="1" x14ac:dyDescent="0.25">
      <c r="A3016" s="493" t="s">
        <v>23154</v>
      </c>
      <c r="B3016" s="471" t="s">
        <v>23444</v>
      </c>
      <c r="C3016" s="469" t="s">
        <v>23756</v>
      </c>
      <c r="E3016" s="472" t="s">
        <v>23474</v>
      </c>
      <c r="F3016" s="469" t="s">
        <v>4456</v>
      </c>
      <c r="G3016" s="468">
        <v>0.87</v>
      </c>
      <c r="H3016" s="468">
        <v>1.4</v>
      </c>
      <c r="I3016" s="468">
        <v>0.8</v>
      </c>
      <c r="M3016" s="474">
        <v>4693.5200000000004</v>
      </c>
      <c r="N3016" s="474">
        <v>2816.1120000000001</v>
      </c>
      <c r="P3016" s="488">
        <v>2.6</v>
      </c>
      <c r="R3016" s="474">
        <v>3790.92</v>
      </c>
      <c r="S3016" s="474">
        <v>2274.62</v>
      </c>
      <c r="U3016" s="474"/>
      <c r="V3016" s="474"/>
      <c r="X3016" s="465"/>
      <c r="Y3016" s="465"/>
      <c r="AA3016" s="474"/>
      <c r="AB3016" s="474"/>
      <c r="AD3016" s="474"/>
      <c r="AE3016" s="474"/>
      <c r="AG3016" s="474"/>
      <c r="AH3016" s="474"/>
      <c r="AP3016" s="535"/>
    </row>
    <row r="3017" spans="1:42" ht="24" customHeight="1" outlineLevel="1" x14ac:dyDescent="0.25">
      <c r="A3017" s="493" t="s">
        <v>23154</v>
      </c>
      <c r="B3017" s="471" t="s">
        <v>23445</v>
      </c>
      <c r="C3017" s="469" t="s">
        <v>23756</v>
      </c>
      <c r="E3017" s="472" t="s">
        <v>23447</v>
      </c>
      <c r="F3017" s="469" t="s">
        <v>4456</v>
      </c>
      <c r="G3017" s="468">
        <v>0.87</v>
      </c>
      <c r="H3017" s="468">
        <v>1.4</v>
      </c>
      <c r="I3017" s="468">
        <v>0.8</v>
      </c>
      <c r="M3017" s="474">
        <v>4693.5200000000004</v>
      </c>
      <c r="N3017" s="474">
        <v>2816.1120000000001</v>
      </c>
      <c r="P3017" s="488">
        <v>2.6</v>
      </c>
      <c r="R3017" s="474">
        <v>3790.92</v>
      </c>
      <c r="S3017" s="474">
        <v>2274.62</v>
      </c>
      <c r="U3017" s="474"/>
      <c r="V3017" s="474"/>
      <c r="X3017" s="465"/>
      <c r="Y3017" s="465"/>
      <c r="AA3017" s="474"/>
      <c r="AB3017" s="474"/>
      <c r="AD3017" s="474"/>
      <c r="AE3017" s="474"/>
      <c r="AG3017" s="474"/>
      <c r="AH3017" s="474"/>
      <c r="AP3017" s="535"/>
    </row>
    <row r="3018" spans="1:42" ht="24" customHeight="1" outlineLevel="1" x14ac:dyDescent="0.25">
      <c r="A3018" s="493" t="s">
        <v>23154</v>
      </c>
      <c r="B3018" s="471" t="s">
        <v>24629</v>
      </c>
      <c r="C3018" s="469" t="s">
        <v>23756</v>
      </c>
      <c r="E3018" s="472" t="s">
        <v>24630</v>
      </c>
      <c r="F3018" s="469" t="s">
        <v>4456</v>
      </c>
      <c r="G3018" s="468">
        <v>0.87</v>
      </c>
      <c r="H3018" s="468">
        <v>1.4</v>
      </c>
      <c r="I3018" s="468">
        <v>0.8</v>
      </c>
      <c r="M3018" s="474">
        <v>4693.5200000000004</v>
      </c>
      <c r="N3018" s="474">
        <v>2816.1120000000001</v>
      </c>
      <c r="P3018" s="488"/>
      <c r="R3018" s="474"/>
      <c r="S3018" s="474"/>
      <c r="U3018" s="474"/>
      <c r="V3018" s="474"/>
      <c r="X3018" s="465"/>
      <c r="Y3018" s="465"/>
      <c r="AA3018" s="474"/>
      <c r="AB3018" s="474"/>
      <c r="AD3018" s="474"/>
      <c r="AE3018" s="474"/>
      <c r="AG3018" s="474"/>
      <c r="AH3018" s="474"/>
      <c r="AP3018" s="535"/>
    </row>
    <row r="3019" spans="1:42" ht="24" customHeight="1" outlineLevel="1" x14ac:dyDescent="0.25">
      <c r="A3019" s="493" t="s">
        <v>13882</v>
      </c>
      <c r="B3019" s="471" t="s">
        <v>23454</v>
      </c>
      <c r="C3019" s="469" t="s">
        <v>15446</v>
      </c>
      <c r="E3019" s="472" t="s">
        <v>23458</v>
      </c>
      <c r="F3019" s="469" t="s">
        <v>4456</v>
      </c>
      <c r="G3019" s="468">
        <v>3.7</v>
      </c>
      <c r="H3019" s="468">
        <v>1</v>
      </c>
      <c r="I3019" s="468">
        <v>0.4</v>
      </c>
      <c r="M3019" s="474">
        <f t="shared" ref="M3019:M3026" si="160">X3019*$O$3</f>
        <v>4709.25</v>
      </c>
      <c r="N3019" s="474">
        <f t="shared" ref="N3019:N3026" si="161">M3019*P3019</f>
        <v>2825.5499999999997</v>
      </c>
      <c r="P3019" s="488">
        <v>0.6</v>
      </c>
      <c r="R3019" s="474">
        <v>3803.63</v>
      </c>
      <c r="S3019" s="474">
        <v>2354.63</v>
      </c>
      <c r="U3019" s="474">
        <v>3803.63</v>
      </c>
      <c r="V3019" s="474">
        <v>2354.63</v>
      </c>
      <c r="X3019" s="465">
        <v>3622.5</v>
      </c>
      <c r="Y3019" s="465">
        <v>2242.5</v>
      </c>
      <c r="AA3019" s="474">
        <v>3150</v>
      </c>
      <c r="AB3019" s="474">
        <v>1950</v>
      </c>
      <c r="AD3019" s="474">
        <v>2632</v>
      </c>
      <c r="AE3019" s="474">
        <v>1579.2</v>
      </c>
      <c r="AG3019" s="474">
        <v>2393</v>
      </c>
      <c r="AH3019" s="474">
        <v>1435.8</v>
      </c>
      <c r="AP3019" s="535"/>
    </row>
    <row r="3020" spans="1:42" ht="24" customHeight="1" outlineLevel="1" x14ac:dyDescent="0.25">
      <c r="A3020" s="493" t="s">
        <v>13882</v>
      </c>
      <c r="B3020" s="471" t="s">
        <v>23453</v>
      </c>
      <c r="C3020" s="469" t="s">
        <v>15446</v>
      </c>
      <c r="E3020" s="472" t="s">
        <v>23458</v>
      </c>
      <c r="F3020" s="469" t="s">
        <v>4456</v>
      </c>
      <c r="G3020" s="468">
        <v>3.7</v>
      </c>
      <c r="H3020" s="468">
        <v>1</v>
      </c>
      <c r="I3020" s="468">
        <v>0.4</v>
      </c>
      <c r="M3020" s="474">
        <f t="shared" si="160"/>
        <v>4709.25</v>
      </c>
      <c r="N3020" s="474">
        <f t="shared" si="161"/>
        <v>2825.5499999999997</v>
      </c>
      <c r="P3020" s="488">
        <v>0.6</v>
      </c>
      <c r="R3020" s="474">
        <v>3803.63</v>
      </c>
      <c r="S3020" s="474">
        <v>2354.63</v>
      </c>
      <c r="U3020" s="474">
        <v>3803.63</v>
      </c>
      <c r="V3020" s="474">
        <v>2354.63</v>
      </c>
      <c r="X3020" s="465">
        <v>3622.5</v>
      </c>
      <c r="Y3020" s="465">
        <v>2242.5</v>
      </c>
      <c r="AA3020" s="474">
        <v>3150</v>
      </c>
      <c r="AB3020" s="474">
        <v>1950</v>
      </c>
      <c r="AD3020" s="474">
        <v>2632</v>
      </c>
      <c r="AE3020" s="474">
        <v>1579.2</v>
      </c>
      <c r="AG3020" s="474">
        <v>2393</v>
      </c>
      <c r="AH3020" s="474">
        <v>1435.8</v>
      </c>
      <c r="AP3020" s="535"/>
    </row>
    <row r="3021" spans="1:42" ht="24" customHeight="1" outlineLevel="1" x14ac:dyDescent="0.25">
      <c r="A3021" s="493" t="s">
        <v>23154</v>
      </c>
      <c r="B3021" s="471" t="s">
        <v>23795</v>
      </c>
      <c r="C3021" s="469" t="s">
        <v>15446</v>
      </c>
      <c r="E3021" s="472" t="s">
        <v>23799</v>
      </c>
      <c r="F3021" s="469" t="s">
        <v>4456</v>
      </c>
      <c r="G3021" s="468">
        <v>3.7</v>
      </c>
      <c r="H3021" s="468">
        <v>1</v>
      </c>
      <c r="I3021" s="468">
        <v>0.4</v>
      </c>
      <c r="M3021" s="474">
        <f t="shared" si="160"/>
        <v>4709.25</v>
      </c>
      <c r="N3021" s="474">
        <f t="shared" si="161"/>
        <v>2825.5499999999997</v>
      </c>
      <c r="P3021" s="488">
        <v>0.6</v>
      </c>
      <c r="R3021" s="474">
        <v>3803.63</v>
      </c>
      <c r="S3021" s="474">
        <v>2354.63</v>
      </c>
      <c r="U3021" s="474">
        <v>3803.63</v>
      </c>
      <c r="V3021" s="474">
        <v>2354.63</v>
      </c>
      <c r="X3021" s="465">
        <v>3622.5</v>
      </c>
      <c r="Y3021" s="465">
        <v>2242.5</v>
      </c>
      <c r="AA3021" s="474">
        <v>3150</v>
      </c>
      <c r="AB3021" s="474">
        <v>1950</v>
      </c>
      <c r="AD3021" s="474">
        <v>2632</v>
      </c>
      <c r="AE3021" s="474">
        <v>1579.2</v>
      </c>
      <c r="AG3021" s="474">
        <v>2393</v>
      </c>
      <c r="AH3021" s="474">
        <v>1435.8</v>
      </c>
      <c r="AP3021" s="535"/>
    </row>
    <row r="3022" spans="1:42" ht="24" customHeight="1" outlineLevel="1" x14ac:dyDescent="0.25">
      <c r="A3022" s="493" t="s">
        <v>23154</v>
      </c>
      <c r="B3022" s="471" t="s">
        <v>23796</v>
      </c>
      <c r="C3022" s="469" t="s">
        <v>15446</v>
      </c>
      <c r="E3022" s="472" t="s">
        <v>23800</v>
      </c>
      <c r="F3022" s="469" t="s">
        <v>4456</v>
      </c>
      <c r="G3022" s="468">
        <v>3.7</v>
      </c>
      <c r="H3022" s="468">
        <v>1</v>
      </c>
      <c r="I3022" s="468">
        <v>0.4</v>
      </c>
      <c r="M3022" s="474">
        <f t="shared" si="160"/>
        <v>4709.25</v>
      </c>
      <c r="N3022" s="474">
        <f t="shared" si="161"/>
        <v>2825.5499999999997</v>
      </c>
      <c r="P3022" s="488">
        <v>0.6</v>
      </c>
      <c r="R3022" s="474">
        <v>3803.63</v>
      </c>
      <c r="S3022" s="474">
        <v>2354.63</v>
      </c>
      <c r="U3022" s="474">
        <v>3803.63</v>
      </c>
      <c r="V3022" s="474">
        <v>2354.63</v>
      </c>
      <c r="X3022" s="465">
        <v>3622.5</v>
      </c>
      <c r="Y3022" s="465">
        <v>2242.5</v>
      </c>
      <c r="AA3022" s="474">
        <v>3150</v>
      </c>
      <c r="AB3022" s="474">
        <v>1950</v>
      </c>
      <c r="AD3022" s="474">
        <v>2632</v>
      </c>
      <c r="AE3022" s="474">
        <v>1579.2</v>
      </c>
      <c r="AG3022" s="474">
        <v>2393</v>
      </c>
      <c r="AH3022" s="474">
        <v>1435.8</v>
      </c>
      <c r="AP3022" s="535"/>
    </row>
    <row r="3023" spans="1:42" ht="24" customHeight="1" outlineLevel="1" x14ac:dyDescent="0.25">
      <c r="A3023" s="493" t="s">
        <v>23154</v>
      </c>
      <c r="B3023" s="471" t="s">
        <v>23797</v>
      </c>
      <c r="C3023" s="469" t="s">
        <v>15446</v>
      </c>
      <c r="E3023" s="472" t="s">
        <v>23801</v>
      </c>
      <c r="F3023" s="469" t="s">
        <v>4456</v>
      </c>
      <c r="G3023" s="468">
        <v>3.7</v>
      </c>
      <c r="H3023" s="468">
        <v>1</v>
      </c>
      <c r="I3023" s="468">
        <v>0.4</v>
      </c>
      <c r="M3023" s="474">
        <f t="shared" si="160"/>
        <v>4709.25</v>
      </c>
      <c r="N3023" s="474">
        <f t="shared" si="161"/>
        <v>2825.5499999999997</v>
      </c>
      <c r="P3023" s="488">
        <v>0.6</v>
      </c>
      <c r="R3023" s="474">
        <v>3803.63</v>
      </c>
      <c r="S3023" s="474">
        <v>2354.63</v>
      </c>
      <c r="U3023" s="474">
        <v>3803.63</v>
      </c>
      <c r="V3023" s="474">
        <v>2354.63</v>
      </c>
      <c r="X3023" s="465">
        <v>3622.5</v>
      </c>
      <c r="Y3023" s="465">
        <v>2242.5</v>
      </c>
      <c r="AA3023" s="474">
        <v>3150</v>
      </c>
      <c r="AB3023" s="474">
        <v>1950</v>
      </c>
      <c r="AD3023" s="474">
        <v>2632</v>
      </c>
      <c r="AE3023" s="474">
        <v>1579.2</v>
      </c>
      <c r="AG3023" s="474">
        <v>2393</v>
      </c>
      <c r="AH3023" s="474">
        <v>1435.8</v>
      </c>
      <c r="AP3023" s="535"/>
    </row>
    <row r="3024" spans="1:42" ht="24" customHeight="1" outlineLevel="1" x14ac:dyDescent="0.25">
      <c r="A3024" s="493" t="s">
        <v>23154</v>
      </c>
      <c r="B3024" s="471" t="s">
        <v>23798</v>
      </c>
      <c r="C3024" s="469" t="s">
        <v>15446</v>
      </c>
      <c r="E3024" s="472" t="s">
        <v>23802</v>
      </c>
      <c r="F3024" s="469" t="s">
        <v>4456</v>
      </c>
      <c r="G3024" s="468">
        <v>3.7</v>
      </c>
      <c r="H3024" s="468">
        <v>1</v>
      </c>
      <c r="I3024" s="468">
        <v>0.4</v>
      </c>
      <c r="M3024" s="474">
        <f t="shared" si="160"/>
        <v>4709.25</v>
      </c>
      <c r="N3024" s="474">
        <f t="shared" si="161"/>
        <v>2825.5499999999997</v>
      </c>
      <c r="P3024" s="488">
        <v>0.6</v>
      </c>
      <c r="R3024" s="474">
        <v>3803.63</v>
      </c>
      <c r="S3024" s="474">
        <v>2354.63</v>
      </c>
      <c r="U3024" s="474">
        <v>3803.63</v>
      </c>
      <c r="V3024" s="474">
        <v>2354.63</v>
      </c>
      <c r="X3024" s="465">
        <v>3622.5</v>
      </c>
      <c r="Y3024" s="465">
        <v>2242.5</v>
      </c>
      <c r="AA3024" s="474">
        <v>3150</v>
      </c>
      <c r="AB3024" s="474">
        <v>1950</v>
      </c>
      <c r="AD3024" s="474">
        <v>2632</v>
      </c>
      <c r="AE3024" s="474">
        <v>1579.2</v>
      </c>
      <c r="AG3024" s="474">
        <v>2393</v>
      </c>
      <c r="AH3024" s="474">
        <v>1435.8</v>
      </c>
      <c r="AP3024" s="535"/>
    </row>
    <row r="3025" spans="1:42" ht="24" customHeight="1" outlineLevel="1" x14ac:dyDescent="0.25">
      <c r="A3025" s="493" t="s">
        <v>23154</v>
      </c>
      <c r="B3025" s="471" t="s">
        <v>23456</v>
      </c>
      <c r="C3025" s="469" t="s">
        <v>15446</v>
      </c>
      <c r="E3025" s="472" t="s">
        <v>23459</v>
      </c>
      <c r="F3025" s="469" t="s">
        <v>4456</v>
      </c>
      <c r="G3025" s="468">
        <v>3.7</v>
      </c>
      <c r="H3025" s="468">
        <v>1</v>
      </c>
      <c r="I3025" s="468">
        <v>0.4</v>
      </c>
      <c r="M3025" s="474">
        <f t="shared" si="160"/>
        <v>4709.25</v>
      </c>
      <c r="N3025" s="474">
        <f t="shared" si="161"/>
        <v>2825.5499999999997</v>
      </c>
      <c r="P3025" s="488">
        <v>0.6</v>
      </c>
      <c r="R3025" s="474">
        <v>3803.63</v>
      </c>
      <c r="S3025" s="474">
        <v>2354.63</v>
      </c>
      <c r="U3025" s="474">
        <v>3803.63</v>
      </c>
      <c r="V3025" s="474">
        <v>2354.63</v>
      </c>
      <c r="X3025" s="465">
        <v>3622.5</v>
      </c>
      <c r="Y3025" s="465">
        <v>2242.5</v>
      </c>
      <c r="AA3025" s="474">
        <v>3150</v>
      </c>
      <c r="AB3025" s="474">
        <v>1950</v>
      </c>
      <c r="AD3025" s="474">
        <v>2632</v>
      </c>
      <c r="AE3025" s="474">
        <v>1579.2</v>
      </c>
      <c r="AG3025" s="474">
        <v>2393</v>
      </c>
      <c r="AH3025" s="474">
        <v>1435.8</v>
      </c>
      <c r="AP3025" s="535"/>
    </row>
    <row r="3026" spans="1:42" ht="24" customHeight="1" outlineLevel="1" x14ac:dyDescent="0.25">
      <c r="A3026" s="493" t="s">
        <v>23154</v>
      </c>
      <c r="B3026" s="471" t="s">
        <v>23455</v>
      </c>
      <c r="C3026" s="469" t="s">
        <v>15446</v>
      </c>
      <c r="E3026" s="472" t="s">
        <v>23460</v>
      </c>
      <c r="F3026" s="469" t="s">
        <v>4456</v>
      </c>
      <c r="G3026" s="468">
        <v>3.7</v>
      </c>
      <c r="H3026" s="468">
        <v>1</v>
      </c>
      <c r="I3026" s="468">
        <v>0.4</v>
      </c>
      <c r="M3026" s="474">
        <f t="shared" si="160"/>
        <v>4709.25</v>
      </c>
      <c r="N3026" s="474">
        <f t="shared" si="161"/>
        <v>2825.5499999999997</v>
      </c>
      <c r="P3026" s="488">
        <v>0.6</v>
      </c>
      <c r="R3026" s="474">
        <v>3803.63</v>
      </c>
      <c r="S3026" s="474">
        <v>2354.63</v>
      </c>
      <c r="U3026" s="474">
        <v>3803.63</v>
      </c>
      <c r="V3026" s="474">
        <v>2354.63</v>
      </c>
      <c r="X3026" s="465">
        <v>3622.5</v>
      </c>
      <c r="Y3026" s="465">
        <v>2242.5</v>
      </c>
      <c r="AA3026" s="474">
        <v>3150</v>
      </c>
      <c r="AB3026" s="474">
        <v>1950</v>
      </c>
      <c r="AD3026" s="474">
        <v>2632</v>
      </c>
      <c r="AE3026" s="474">
        <v>1579.2</v>
      </c>
      <c r="AG3026" s="474">
        <v>2393</v>
      </c>
      <c r="AH3026" s="474">
        <v>1435.8</v>
      </c>
      <c r="AP3026" s="535"/>
    </row>
    <row r="3027" spans="1:42" ht="24" customHeight="1" outlineLevel="1" x14ac:dyDescent="0.25">
      <c r="A3027" s="493" t="s">
        <v>23154</v>
      </c>
      <c r="B3027" s="471" t="s">
        <v>23434</v>
      </c>
      <c r="C3027" s="469" t="s">
        <v>22616</v>
      </c>
      <c r="E3027" s="472" t="s">
        <v>23463</v>
      </c>
      <c r="F3027" s="469" t="s">
        <v>4456</v>
      </c>
      <c r="G3027" s="468">
        <v>3.7</v>
      </c>
      <c r="H3027" s="468">
        <v>1</v>
      </c>
      <c r="I3027" s="468">
        <v>0.4</v>
      </c>
      <c r="M3027" s="474">
        <v>4709.25</v>
      </c>
      <c r="N3027" s="474">
        <v>2825.5499999999997</v>
      </c>
      <c r="P3027" s="488">
        <v>1.6</v>
      </c>
      <c r="R3027" s="474">
        <v>3803.63</v>
      </c>
      <c r="S3027" s="474">
        <v>2354.63</v>
      </c>
      <c r="U3027" s="474"/>
      <c r="V3027" s="474"/>
      <c r="X3027" s="465"/>
      <c r="Y3027" s="465"/>
      <c r="AA3027" s="474"/>
      <c r="AB3027" s="474"/>
      <c r="AD3027" s="474"/>
      <c r="AE3027" s="474"/>
      <c r="AG3027" s="474"/>
      <c r="AH3027" s="474"/>
      <c r="AP3027" s="535"/>
    </row>
    <row r="3028" spans="1:42" ht="24" customHeight="1" outlineLevel="1" x14ac:dyDescent="0.25">
      <c r="A3028" s="493" t="s">
        <v>23154</v>
      </c>
      <c r="B3028" s="471" t="s">
        <v>23435</v>
      </c>
      <c r="C3028" s="469" t="s">
        <v>22616</v>
      </c>
      <c r="E3028" s="472" t="s">
        <v>23464</v>
      </c>
      <c r="F3028" s="469" t="s">
        <v>4456</v>
      </c>
      <c r="G3028" s="468">
        <v>3.7</v>
      </c>
      <c r="H3028" s="468">
        <v>1</v>
      </c>
      <c r="I3028" s="468">
        <v>0.4</v>
      </c>
      <c r="M3028" s="474">
        <v>4709.25</v>
      </c>
      <c r="N3028" s="474">
        <v>2825.5499999999997</v>
      </c>
      <c r="P3028" s="488">
        <v>2.6</v>
      </c>
      <c r="R3028" s="474">
        <v>3803.63</v>
      </c>
      <c r="S3028" s="474">
        <v>2354.63</v>
      </c>
      <c r="U3028" s="474"/>
      <c r="V3028" s="474"/>
      <c r="X3028" s="465"/>
      <c r="Y3028" s="465"/>
      <c r="AA3028" s="474"/>
      <c r="AB3028" s="474"/>
      <c r="AD3028" s="474"/>
      <c r="AE3028" s="474"/>
      <c r="AG3028" s="474"/>
      <c r="AH3028" s="474"/>
      <c r="AP3028" s="535"/>
    </row>
    <row r="3029" spans="1:42" ht="24" customHeight="1" outlineLevel="1" x14ac:dyDescent="0.25">
      <c r="A3029" s="493" t="s">
        <v>23154</v>
      </c>
      <c r="B3029" s="471" t="s">
        <v>23436</v>
      </c>
      <c r="C3029" s="469" t="s">
        <v>22616</v>
      </c>
      <c r="E3029" s="472" t="s">
        <v>23462</v>
      </c>
      <c r="F3029" s="469" t="s">
        <v>4456</v>
      </c>
      <c r="G3029" s="468">
        <v>3.7</v>
      </c>
      <c r="H3029" s="468">
        <v>1</v>
      </c>
      <c r="I3029" s="468">
        <v>0.4</v>
      </c>
      <c r="M3029" s="474">
        <v>4709.25</v>
      </c>
      <c r="N3029" s="474">
        <v>2825.5499999999997</v>
      </c>
      <c r="P3029" s="488">
        <v>3.6</v>
      </c>
      <c r="R3029" s="474">
        <v>3803.63</v>
      </c>
      <c r="S3029" s="474">
        <v>2354.63</v>
      </c>
      <c r="U3029" s="474"/>
      <c r="V3029" s="474"/>
      <c r="X3029" s="465"/>
      <c r="Y3029" s="465"/>
      <c r="AA3029" s="474"/>
      <c r="AB3029" s="474"/>
      <c r="AD3029" s="474"/>
      <c r="AE3029" s="474"/>
      <c r="AG3029" s="474"/>
      <c r="AH3029" s="474"/>
      <c r="AP3029" s="535"/>
    </row>
    <row r="3030" spans="1:42" ht="24" customHeight="1" outlineLevel="1" x14ac:dyDescent="0.25">
      <c r="A3030" s="493" t="s">
        <v>23154</v>
      </c>
      <c r="B3030" s="471" t="s">
        <v>23457</v>
      </c>
      <c r="C3030" s="469" t="s">
        <v>22616</v>
      </c>
      <c r="E3030" s="472" t="s">
        <v>23461</v>
      </c>
      <c r="F3030" s="469" t="s">
        <v>4456</v>
      </c>
      <c r="G3030" s="468">
        <v>3.7</v>
      </c>
      <c r="H3030" s="468">
        <v>1</v>
      </c>
      <c r="I3030" s="468">
        <v>0.4</v>
      </c>
      <c r="M3030" s="474">
        <v>4709.25</v>
      </c>
      <c r="N3030" s="474">
        <v>2825.5499999999997</v>
      </c>
      <c r="P3030" s="488">
        <v>2.6</v>
      </c>
      <c r="R3030" s="474">
        <v>3803.63</v>
      </c>
      <c r="S3030" s="474">
        <v>2354.63</v>
      </c>
      <c r="U3030" s="474"/>
      <c r="V3030" s="474"/>
      <c r="X3030" s="465"/>
      <c r="Y3030" s="465"/>
      <c r="AA3030" s="474"/>
      <c r="AB3030" s="474"/>
      <c r="AD3030" s="474"/>
      <c r="AE3030" s="474"/>
      <c r="AG3030" s="474"/>
      <c r="AH3030" s="474"/>
      <c r="AP3030" s="535"/>
    </row>
    <row r="3031" spans="1:42" ht="24" customHeight="1" outlineLevel="1" x14ac:dyDescent="0.25">
      <c r="A3031" s="493" t="s">
        <v>23154</v>
      </c>
      <c r="B3031" s="471" t="s">
        <v>23465</v>
      </c>
      <c r="C3031" s="469" t="s">
        <v>23756</v>
      </c>
      <c r="E3031" s="472" t="s">
        <v>23472</v>
      </c>
      <c r="F3031" s="469" t="s">
        <v>4456</v>
      </c>
      <c r="G3031" s="468">
        <v>3.7</v>
      </c>
      <c r="H3031" s="468">
        <v>1</v>
      </c>
      <c r="I3031" s="468">
        <v>0.4</v>
      </c>
      <c r="M3031" s="474">
        <f t="shared" ref="M3031:M3055" si="162">X3031*$O$3</f>
        <v>4709.25</v>
      </c>
      <c r="N3031" s="474">
        <f t="shared" ref="N3031:N3055" si="163">M3031*P3031</f>
        <v>2825.5499999999997</v>
      </c>
      <c r="P3031" s="488">
        <v>0.6</v>
      </c>
      <c r="R3031" s="474">
        <v>3803.63</v>
      </c>
      <c r="S3031" s="474">
        <v>2354.63</v>
      </c>
      <c r="U3031" s="474">
        <v>3803.63</v>
      </c>
      <c r="V3031" s="474">
        <v>2354.63</v>
      </c>
      <c r="X3031" s="465">
        <v>3622.5</v>
      </c>
      <c r="Y3031" s="465">
        <v>2242.5</v>
      </c>
      <c r="AA3031" s="474">
        <v>3150</v>
      </c>
      <c r="AB3031" s="474">
        <v>1950</v>
      </c>
      <c r="AD3031" s="474">
        <v>2632</v>
      </c>
      <c r="AE3031" s="474">
        <v>1579.2</v>
      </c>
      <c r="AG3031" s="474">
        <v>2393</v>
      </c>
      <c r="AH3031" s="474">
        <v>1435.8</v>
      </c>
      <c r="AP3031" s="535"/>
    </row>
    <row r="3032" spans="1:42" ht="24" customHeight="1" outlineLevel="1" x14ac:dyDescent="0.25">
      <c r="A3032" s="493" t="s">
        <v>23154</v>
      </c>
      <c r="B3032" s="471" t="s">
        <v>23466</v>
      </c>
      <c r="C3032" s="469" t="s">
        <v>23756</v>
      </c>
      <c r="E3032" s="472" t="s">
        <v>23469</v>
      </c>
      <c r="F3032" s="469" t="s">
        <v>4456</v>
      </c>
      <c r="G3032" s="468">
        <v>3.7</v>
      </c>
      <c r="H3032" s="468">
        <v>1</v>
      </c>
      <c r="I3032" s="468">
        <v>0.4</v>
      </c>
      <c r="M3032" s="474">
        <f t="shared" si="162"/>
        <v>4709.25</v>
      </c>
      <c r="N3032" s="474">
        <f t="shared" si="163"/>
        <v>2825.5499999999997</v>
      </c>
      <c r="P3032" s="488">
        <v>0.6</v>
      </c>
      <c r="R3032" s="474">
        <v>3803.63</v>
      </c>
      <c r="S3032" s="474">
        <v>2354.63</v>
      </c>
      <c r="U3032" s="474">
        <v>3803.63</v>
      </c>
      <c r="V3032" s="474">
        <v>2354.63</v>
      </c>
      <c r="X3032" s="465">
        <v>3622.5</v>
      </c>
      <c r="Y3032" s="465">
        <v>2242.5</v>
      </c>
      <c r="AA3032" s="474">
        <v>3150</v>
      </c>
      <c r="AB3032" s="474">
        <v>1950</v>
      </c>
      <c r="AD3032" s="474">
        <v>2632</v>
      </c>
      <c r="AE3032" s="474">
        <v>1579.2</v>
      </c>
      <c r="AG3032" s="474">
        <v>2393</v>
      </c>
      <c r="AH3032" s="474">
        <v>1435.8</v>
      </c>
      <c r="AP3032" s="535"/>
    </row>
    <row r="3033" spans="1:42" ht="24" customHeight="1" outlineLevel="1" x14ac:dyDescent="0.25">
      <c r="A3033" s="493" t="s">
        <v>23154</v>
      </c>
      <c r="B3033" s="471" t="s">
        <v>23467</v>
      </c>
      <c r="C3033" s="469" t="s">
        <v>23756</v>
      </c>
      <c r="E3033" s="472" t="s">
        <v>23471</v>
      </c>
      <c r="F3033" s="469" t="s">
        <v>4456</v>
      </c>
      <c r="G3033" s="468">
        <v>3.7</v>
      </c>
      <c r="H3033" s="468">
        <v>1</v>
      </c>
      <c r="I3033" s="468">
        <v>0.4</v>
      </c>
      <c r="M3033" s="474">
        <f t="shared" si="162"/>
        <v>4709.25</v>
      </c>
      <c r="N3033" s="474">
        <f t="shared" si="163"/>
        <v>2825.5499999999997</v>
      </c>
      <c r="P3033" s="488">
        <v>0.6</v>
      </c>
      <c r="R3033" s="474">
        <v>3803.63</v>
      </c>
      <c r="S3033" s="474">
        <v>2354.63</v>
      </c>
      <c r="U3033" s="474">
        <v>3803.63</v>
      </c>
      <c r="V3033" s="474">
        <v>2354.63</v>
      </c>
      <c r="X3033" s="465">
        <v>3622.5</v>
      </c>
      <c r="Y3033" s="465">
        <v>2242.5</v>
      </c>
      <c r="AA3033" s="474">
        <v>3150</v>
      </c>
      <c r="AB3033" s="474">
        <v>1950</v>
      </c>
      <c r="AD3033" s="474">
        <v>2632</v>
      </c>
      <c r="AE3033" s="474">
        <v>1579.2</v>
      </c>
      <c r="AG3033" s="474">
        <v>2393</v>
      </c>
      <c r="AH3033" s="474">
        <v>1435.8</v>
      </c>
      <c r="AP3033" s="535"/>
    </row>
    <row r="3034" spans="1:42" ht="24" customHeight="1" outlineLevel="1" x14ac:dyDescent="0.25">
      <c r="A3034" s="493" t="s">
        <v>23154</v>
      </c>
      <c r="B3034" s="471" t="s">
        <v>23468</v>
      </c>
      <c r="C3034" s="469" t="s">
        <v>23756</v>
      </c>
      <c r="E3034" s="472" t="s">
        <v>23470</v>
      </c>
      <c r="F3034" s="469" t="s">
        <v>4456</v>
      </c>
      <c r="G3034" s="468">
        <v>3.7</v>
      </c>
      <c r="H3034" s="468">
        <v>1</v>
      </c>
      <c r="I3034" s="468">
        <v>0.4</v>
      </c>
      <c r="M3034" s="474">
        <f t="shared" si="162"/>
        <v>4709.25</v>
      </c>
      <c r="N3034" s="474">
        <f t="shared" si="163"/>
        <v>2825.5499999999997</v>
      </c>
      <c r="P3034" s="488">
        <v>0.6</v>
      </c>
      <c r="R3034" s="474">
        <v>3803.63</v>
      </c>
      <c r="S3034" s="474">
        <v>2354.63</v>
      </c>
      <c r="U3034" s="474">
        <v>3803.63</v>
      </c>
      <c r="V3034" s="474">
        <v>2354.63</v>
      </c>
      <c r="X3034" s="465">
        <v>3622.5</v>
      </c>
      <c r="Y3034" s="465">
        <v>2242.5</v>
      </c>
      <c r="AA3034" s="474">
        <v>3150</v>
      </c>
      <c r="AB3034" s="474">
        <v>1950</v>
      </c>
      <c r="AD3034" s="474">
        <v>2632</v>
      </c>
      <c r="AE3034" s="474">
        <v>1579.2</v>
      </c>
      <c r="AG3034" s="474">
        <v>2393</v>
      </c>
      <c r="AH3034" s="474">
        <v>1435.8</v>
      </c>
      <c r="AP3034" s="535"/>
    </row>
    <row r="3035" spans="1:42" ht="24" customHeight="1" outlineLevel="1" x14ac:dyDescent="0.25">
      <c r="A3035" s="493" t="s">
        <v>13882</v>
      </c>
      <c r="B3035" s="471" t="s">
        <v>23475</v>
      </c>
      <c r="C3035" s="469" t="s">
        <v>15446</v>
      </c>
      <c r="E3035" s="472" t="s">
        <v>23479</v>
      </c>
      <c r="F3035" s="469" t="s">
        <v>4456</v>
      </c>
      <c r="G3035" s="468">
        <v>0.28000000000000003</v>
      </c>
      <c r="H3035" s="468">
        <v>0.8</v>
      </c>
      <c r="I3035" s="468">
        <v>0.8</v>
      </c>
      <c r="M3035" s="474">
        <f t="shared" si="162"/>
        <v>1210.3</v>
      </c>
      <c r="N3035" s="474">
        <f t="shared" si="163"/>
        <v>726.18</v>
      </c>
      <c r="P3035" s="488">
        <v>0.6</v>
      </c>
      <c r="R3035" s="474">
        <v>977.55</v>
      </c>
      <c r="S3035" s="474">
        <v>586.53</v>
      </c>
      <c r="U3035" s="474">
        <v>977.55</v>
      </c>
      <c r="V3035" s="474">
        <v>586.53</v>
      </c>
      <c r="X3035" s="465">
        <v>931</v>
      </c>
      <c r="Y3035" s="465">
        <v>558.6</v>
      </c>
      <c r="AA3035" s="474">
        <v>809.6</v>
      </c>
      <c r="AB3035" s="474">
        <v>485.76</v>
      </c>
      <c r="AD3035" s="474">
        <v>704</v>
      </c>
      <c r="AE3035" s="474">
        <v>422.4</v>
      </c>
      <c r="AG3035" s="474">
        <v>640</v>
      </c>
      <c r="AH3035" s="474">
        <v>384</v>
      </c>
      <c r="AP3035" s="535"/>
    </row>
    <row r="3036" spans="1:42" ht="24" customHeight="1" outlineLevel="1" x14ac:dyDescent="0.25">
      <c r="A3036" s="493" t="s">
        <v>13882</v>
      </c>
      <c r="B3036" s="471" t="s">
        <v>23476</v>
      </c>
      <c r="C3036" s="469" t="s">
        <v>15446</v>
      </c>
      <c r="E3036" s="472" t="s">
        <v>23480</v>
      </c>
      <c r="F3036" s="469" t="s">
        <v>4456</v>
      </c>
      <c r="G3036" s="468">
        <v>0.28000000000000003</v>
      </c>
      <c r="H3036" s="468">
        <v>0.8</v>
      </c>
      <c r="I3036" s="468">
        <v>0.8</v>
      </c>
      <c r="M3036" s="474">
        <f t="shared" si="162"/>
        <v>1210.3</v>
      </c>
      <c r="N3036" s="474">
        <f t="shared" si="163"/>
        <v>726.18</v>
      </c>
      <c r="P3036" s="488">
        <v>0.6</v>
      </c>
      <c r="R3036" s="474">
        <v>977.55</v>
      </c>
      <c r="S3036" s="474">
        <v>586.53</v>
      </c>
      <c r="U3036" s="474">
        <v>977.55</v>
      </c>
      <c r="V3036" s="474">
        <v>586.53</v>
      </c>
      <c r="X3036" s="465">
        <v>931</v>
      </c>
      <c r="Y3036" s="465">
        <v>558.6</v>
      </c>
      <c r="AA3036" s="474">
        <v>809.6</v>
      </c>
      <c r="AB3036" s="474">
        <v>485.76</v>
      </c>
      <c r="AD3036" s="474">
        <v>704</v>
      </c>
      <c r="AE3036" s="474">
        <v>422.4</v>
      </c>
      <c r="AG3036" s="474">
        <v>640</v>
      </c>
      <c r="AH3036" s="474">
        <v>384</v>
      </c>
      <c r="AP3036" s="535"/>
    </row>
    <row r="3037" spans="1:42" ht="24" customHeight="1" outlineLevel="1" x14ac:dyDescent="0.25">
      <c r="A3037" s="493" t="s">
        <v>23154</v>
      </c>
      <c r="B3037" s="471" t="s">
        <v>23477</v>
      </c>
      <c r="C3037" s="469" t="s">
        <v>23756</v>
      </c>
      <c r="E3037" s="472" t="s">
        <v>23481</v>
      </c>
      <c r="F3037" s="469" t="s">
        <v>4456</v>
      </c>
      <c r="G3037" s="468">
        <v>0.28000000000000003</v>
      </c>
      <c r="H3037" s="468">
        <v>0.8</v>
      </c>
      <c r="I3037" s="468">
        <v>0.8</v>
      </c>
      <c r="M3037" s="474">
        <f t="shared" si="162"/>
        <v>1210.3</v>
      </c>
      <c r="N3037" s="474">
        <f t="shared" si="163"/>
        <v>726.18</v>
      </c>
      <c r="P3037" s="488">
        <v>0.6</v>
      </c>
      <c r="R3037" s="474">
        <v>977.55</v>
      </c>
      <c r="S3037" s="474">
        <v>586.53</v>
      </c>
      <c r="U3037" s="474">
        <v>977.55</v>
      </c>
      <c r="V3037" s="474">
        <v>586.53</v>
      </c>
      <c r="X3037" s="465">
        <v>931</v>
      </c>
      <c r="Y3037" s="465">
        <v>558.6</v>
      </c>
      <c r="AA3037" s="474">
        <v>809.6</v>
      </c>
      <c r="AB3037" s="474">
        <v>485.76</v>
      </c>
      <c r="AD3037" s="474">
        <v>704</v>
      </c>
      <c r="AE3037" s="474">
        <v>422.4</v>
      </c>
      <c r="AG3037" s="474">
        <v>640</v>
      </c>
      <c r="AH3037" s="474">
        <v>384</v>
      </c>
      <c r="AP3037" s="535"/>
    </row>
    <row r="3038" spans="1:42" ht="24" customHeight="1" outlineLevel="1" x14ac:dyDescent="0.25">
      <c r="A3038" s="493" t="s">
        <v>23154</v>
      </c>
      <c r="B3038" s="471" t="s">
        <v>23478</v>
      </c>
      <c r="C3038" s="469" t="s">
        <v>23756</v>
      </c>
      <c r="E3038" s="472" t="s">
        <v>23482</v>
      </c>
      <c r="F3038" s="469" t="s">
        <v>4456</v>
      </c>
      <c r="G3038" s="468">
        <v>0.28000000000000003</v>
      </c>
      <c r="H3038" s="468">
        <v>0.8</v>
      </c>
      <c r="I3038" s="468">
        <v>0.8</v>
      </c>
      <c r="M3038" s="474">
        <f t="shared" si="162"/>
        <v>1210.3</v>
      </c>
      <c r="N3038" s="474">
        <f t="shared" si="163"/>
        <v>726.18</v>
      </c>
      <c r="P3038" s="488">
        <v>0.6</v>
      </c>
      <c r="R3038" s="474">
        <v>977.55</v>
      </c>
      <c r="S3038" s="474">
        <v>586.53</v>
      </c>
      <c r="U3038" s="474">
        <v>977.55</v>
      </c>
      <c r="V3038" s="474">
        <v>586.53</v>
      </c>
      <c r="X3038" s="465">
        <v>931</v>
      </c>
      <c r="Y3038" s="465">
        <v>558.6</v>
      </c>
      <c r="AA3038" s="474">
        <v>809.6</v>
      </c>
      <c r="AB3038" s="474">
        <v>485.76</v>
      </c>
      <c r="AD3038" s="474">
        <v>704</v>
      </c>
      <c r="AE3038" s="474">
        <v>422.4</v>
      </c>
      <c r="AG3038" s="474">
        <v>640</v>
      </c>
      <c r="AH3038" s="474">
        <v>384</v>
      </c>
      <c r="AP3038" s="535"/>
    </row>
    <row r="3039" spans="1:42" ht="24" customHeight="1" outlineLevel="1" x14ac:dyDescent="0.25">
      <c r="A3039" s="493" t="s">
        <v>13882</v>
      </c>
      <c r="B3039" s="471" t="s">
        <v>23485</v>
      </c>
      <c r="C3039" s="469" t="s">
        <v>15446</v>
      </c>
      <c r="E3039" s="472" t="s">
        <v>24350</v>
      </c>
      <c r="F3039" s="469" t="s">
        <v>4456</v>
      </c>
      <c r="G3039" s="468">
        <v>0.85</v>
      </c>
      <c r="H3039" s="468">
        <v>0.63</v>
      </c>
      <c r="I3039" s="468">
        <v>0.63</v>
      </c>
      <c r="M3039" s="474">
        <f t="shared" si="162"/>
        <v>1421.8100000000002</v>
      </c>
      <c r="N3039" s="474">
        <f t="shared" si="163"/>
        <v>853.08600000000013</v>
      </c>
      <c r="P3039" s="488">
        <v>0.6</v>
      </c>
      <c r="R3039" s="474">
        <v>1148.3900000000001</v>
      </c>
      <c r="S3039" s="474">
        <v>689.01</v>
      </c>
      <c r="U3039" s="474">
        <v>1148.3900000000001</v>
      </c>
      <c r="V3039" s="474">
        <v>689.01</v>
      </c>
      <c r="X3039" s="465">
        <v>1093.7</v>
      </c>
      <c r="Y3039" s="465">
        <v>656.2</v>
      </c>
      <c r="AA3039" s="474">
        <v>951.05</v>
      </c>
      <c r="AB3039" s="474">
        <v>570.63</v>
      </c>
      <c r="AD3039" s="474">
        <v>827</v>
      </c>
      <c r="AE3039" s="474">
        <v>496.2</v>
      </c>
      <c r="AG3039" s="474">
        <v>752</v>
      </c>
      <c r="AH3039" s="474">
        <v>451.2</v>
      </c>
      <c r="AP3039" s="535"/>
    </row>
    <row r="3040" spans="1:42" ht="24" customHeight="1" outlineLevel="1" x14ac:dyDescent="0.25">
      <c r="A3040" s="493" t="s">
        <v>13882</v>
      </c>
      <c r="B3040" s="471" t="s">
        <v>23483</v>
      </c>
      <c r="C3040" s="469" t="s">
        <v>15446</v>
      </c>
      <c r="E3040" s="472" t="s">
        <v>24351</v>
      </c>
      <c r="F3040" s="469" t="s">
        <v>4456</v>
      </c>
      <c r="G3040" s="468">
        <v>0.85</v>
      </c>
      <c r="H3040" s="468">
        <v>0.63</v>
      </c>
      <c r="I3040" s="468">
        <v>0.63</v>
      </c>
      <c r="M3040" s="474">
        <f t="shared" si="162"/>
        <v>1421.8100000000002</v>
      </c>
      <c r="N3040" s="474">
        <f t="shared" si="163"/>
        <v>853.08600000000013</v>
      </c>
      <c r="P3040" s="488">
        <v>0.6</v>
      </c>
      <c r="R3040" s="474">
        <v>1148.3900000000001</v>
      </c>
      <c r="S3040" s="474">
        <v>689.01</v>
      </c>
      <c r="U3040" s="474">
        <v>1148.3900000000001</v>
      </c>
      <c r="V3040" s="474">
        <v>689.01</v>
      </c>
      <c r="X3040" s="465">
        <v>1093.7</v>
      </c>
      <c r="Y3040" s="465">
        <v>656.2</v>
      </c>
      <c r="AA3040" s="474">
        <v>951.05</v>
      </c>
      <c r="AB3040" s="474">
        <v>570.63</v>
      </c>
      <c r="AD3040" s="474">
        <v>827</v>
      </c>
      <c r="AE3040" s="474">
        <v>496.2</v>
      </c>
      <c r="AG3040" s="474">
        <v>752</v>
      </c>
      <c r="AH3040" s="474">
        <v>451.2</v>
      </c>
      <c r="AP3040" s="535"/>
    </row>
    <row r="3041" spans="1:42" ht="24" customHeight="1" outlineLevel="1" x14ac:dyDescent="0.25">
      <c r="A3041" s="493" t="s">
        <v>13882</v>
      </c>
      <c r="B3041" s="471" t="s">
        <v>23484</v>
      </c>
      <c r="C3041" s="469" t="s">
        <v>15446</v>
      </c>
      <c r="E3041" s="472" t="s">
        <v>24352</v>
      </c>
      <c r="F3041" s="469" t="s">
        <v>4456</v>
      </c>
      <c r="G3041" s="468">
        <v>0.85</v>
      </c>
      <c r="H3041" s="468">
        <v>0.63</v>
      </c>
      <c r="I3041" s="468">
        <v>0.63</v>
      </c>
      <c r="M3041" s="474">
        <f t="shared" si="162"/>
        <v>1421.8100000000002</v>
      </c>
      <c r="N3041" s="474">
        <f t="shared" si="163"/>
        <v>853.08600000000013</v>
      </c>
      <c r="P3041" s="488">
        <v>0.6</v>
      </c>
      <c r="R3041" s="474">
        <v>1148.3900000000001</v>
      </c>
      <c r="S3041" s="474">
        <v>689.01</v>
      </c>
      <c r="U3041" s="474">
        <v>1148.3900000000001</v>
      </c>
      <c r="V3041" s="474">
        <v>689.01</v>
      </c>
      <c r="X3041" s="465">
        <v>1093.7</v>
      </c>
      <c r="Y3041" s="465">
        <v>656.2</v>
      </c>
      <c r="AA3041" s="474">
        <v>951.05</v>
      </c>
      <c r="AB3041" s="474">
        <v>570.63</v>
      </c>
      <c r="AD3041" s="474">
        <v>827</v>
      </c>
      <c r="AE3041" s="474">
        <v>496.2</v>
      </c>
      <c r="AG3041" s="474">
        <v>752</v>
      </c>
      <c r="AH3041" s="474">
        <v>451.2</v>
      </c>
      <c r="AP3041" s="535"/>
    </row>
    <row r="3042" spans="1:42" ht="24" customHeight="1" outlineLevel="1" x14ac:dyDescent="0.25">
      <c r="A3042" s="493" t="s">
        <v>23154</v>
      </c>
      <c r="B3042" s="471" t="s">
        <v>23486</v>
      </c>
      <c r="C3042" s="469" t="s">
        <v>22616</v>
      </c>
      <c r="E3042" s="472" t="s">
        <v>24353</v>
      </c>
      <c r="F3042" s="469" t="s">
        <v>4456</v>
      </c>
      <c r="G3042" s="468">
        <v>0.85</v>
      </c>
      <c r="H3042" s="468">
        <v>0.63</v>
      </c>
      <c r="I3042" s="468">
        <v>0.63</v>
      </c>
      <c r="M3042" s="474">
        <f t="shared" si="162"/>
        <v>1421.8100000000002</v>
      </c>
      <c r="N3042" s="474">
        <f t="shared" si="163"/>
        <v>853.08600000000013</v>
      </c>
      <c r="P3042" s="488">
        <v>0.6</v>
      </c>
      <c r="R3042" s="474">
        <v>1148.3900000000001</v>
      </c>
      <c r="S3042" s="474">
        <v>689.01</v>
      </c>
      <c r="U3042" s="474">
        <v>1148.3900000000001</v>
      </c>
      <c r="V3042" s="474">
        <v>689.01</v>
      </c>
      <c r="X3042" s="465">
        <v>1093.7</v>
      </c>
      <c r="Y3042" s="465">
        <v>656.2</v>
      </c>
      <c r="AA3042" s="474">
        <v>951.05</v>
      </c>
      <c r="AB3042" s="474">
        <v>570.63</v>
      </c>
      <c r="AD3042" s="474">
        <v>827</v>
      </c>
      <c r="AE3042" s="474">
        <v>496.2</v>
      </c>
      <c r="AG3042" s="474">
        <v>752</v>
      </c>
      <c r="AH3042" s="474">
        <v>451.2</v>
      </c>
      <c r="AP3042" s="535"/>
    </row>
    <row r="3043" spans="1:42" ht="24" customHeight="1" outlineLevel="1" x14ac:dyDescent="0.25">
      <c r="A3043" s="493" t="s">
        <v>23154</v>
      </c>
      <c r="B3043" s="471" t="s">
        <v>23487</v>
      </c>
      <c r="C3043" s="469" t="s">
        <v>22616</v>
      </c>
      <c r="E3043" s="472" t="s">
        <v>24354</v>
      </c>
      <c r="F3043" s="469" t="s">
        <v>4456</v>
      </c>
      <c r="G3043" s="468">
        <v>0.85</v>
      </c>
      <c r="H3043" s="468">
        <v>0.63</v>
      </c>
      <c r="I3043" s="468">
        <v>0.63</v>
      </c>
      <c r="M3043" s="474">
        <f t="shared" si="162"/>
        <v>1421.8100000000002</v>
      </c>
      <c r="N3043" s="474">
        <f t="shared" si="163"/>
        <v>853.08600000000013</v>
      </c>
      <c r="P3043" s="488">
        <v>0.6</v>
      </c>
      <c r="R3043" s="474">
        <v>1148.3900000000001</v>
      </c>
      <c r="S3043" s="474">
        <v>689.01</v>
      </c>
      <c r="U3043" s="474">
        <v>1148.3900000000001</v>
      </c>
      <c r="V3043" s="474">
        <v>689.01</v>
      </c>
      <c r="X3043" s="465">
        <v>1093.7</v>
      </c>
      <c r="Y3043" s="465">
        <v>656.2</v>
      </c>
      <c r="AA3043" s="474">
        <v>951.05</v>
      </c>
      <c r="AB3043" s="474">
        <v>570.63</v>
      </c>
      <c r="AD3043" s="474">
        <v>827</v>
      </c>
      <c r="AE3043" s="474">
        <v>496.2</v>
      </c>
      <c r="AG3043" s="474">
        <v>752</v>
      </c>
      <c r="AH3043" s="474">
        <v>451.2</v>
      </c>
      <c r="AP3043" s="535"/>
    </row>
    <row r="3044" spans="1:42" ht="24" customHeight="1" outlineLevel="1" x14ac:dyDescent="0.25">
      <c r="A3044" s="493" t="s">
        <v>23154</v>
      </c>
      <c r="B3044" s="471" t="s">
        <v>23488</v>
      </c>
      <c r="C3044" s="469" t="s">
        <v>23756</v>
      </c>
      <c r="E3044" s="472" t="s">
        <v>24560</v>
      </c>
      <c r="F3044" s="469" t="s">
        <v>4456</v>
      </c>
      <c r="G3044" s="468">
        <v>0.85</v>
      </c>
      <c r="H3044" s="468">
        <v>0.63</v>
      </c>
      <c r="I3044" s="468">
        <v>0.63</v>
      </c>
      <c r="M3044" s="474">
        <f t="shared" si="162"/>
        <v>1421.8100000000002</v>
      </c>
      <c r="N3044" s="474">
        <f t="shared" si="163"/>
        <v>853.08600000000013</v>
      </c>
      <c r="P3044" s="488">
        <v>0.6</v>
      </c>
      <c r="R3044" s="474">
        <v>1148.3900000000001</v>
      </c>
      <c r="S3044" s="474">
        <v>689.01</v>
      </c>
      <c r="U3044" s="474">
        <v>1148.3900000000001</v>
      </c>
      <c r="V3044" s="474">
        <v>689.01</v>
      </c>
      <c r="X3044" s="465">
        <v>1093.7</v>
      </c>
      <c r="Y3044" s="465">
        <v>656.2</v>
      </c>
      <c r="AA3044" s="474">
        <v>951.05</v>
      </c>
      <c r="AB3044" s="474">
        <v>570.63</v>
      </c>
      <c r="AD3044" s="474">
        <v>827</v>
      </c>
      <c r="AE3044" s="474">
        <v>496.2</v>
      </c>
      <c r="AG3044" s="474">
        <v>752</v>
      </c>
      <c r="AH3044" s="474">
        <v>451.2</v>
      </c>
      <c r="AP3044" s="535"/>
    </row>
    <row r="3045" spans="1:42" ht="24" customHeight="1" outlineLevel="1" x14ac:dyDescent="0.25">
      <c r="A3045" s="493" t="s">
        <v>23154</v>
      </c>
      <c r="B3045" s="471" t="s">
        <v>23489</v>
      </c>
      <c r="C3045" s="469" t="s">
        <v>23756</v>
      </c>
      <c r="E3045" s="472" t="s">
        <v>24355</v>
      </c>
      <c r="F3045" s="469" t="s">
        <v>4456</v>
      </c>
      <c r="G3045" s="468">
        <v>0.85</v>
      </c>
      <c r="H3045" s="468">
        <v>0.63</v>
      </c>
      <c r="I3045" s="468">
        <v>0.63</v>
      </c>
      <c r="M3045" s="474">
        <f t="shared" si="162"/>
        <v>1421.8100000000002</v>
      </c>
      <c r="N3045" s="474">
        <f t="shared" si="163"/>
        <v>853.08600000000013</v>
      </c>
      <c r="P3045" s="488">
        <v>0.6</v>
      </c>
      <c r="R3045" s="474">
        <v>1148.3900000000001</v>
      </c>
      <c r="S3045" s="474">
        <v>689.01</v>
      </c>
      <c r="U3045" s="474">
        <v>1148.3900000000001</v>
      </c>
      <c r="V3045" s="474">
        <v>689.01</v>
      </c>
      <c r="X3045" s="465">
        <v>1093.7</v>
      </c>
      <c r="Y3045" s="465">
        <v>656.2</v>
      </c>
      <c r="AA3045" s="474">
        <v>951.05</v>
      </c>
      <c r="AB3045" s="474">
        <v>570.63</v>
      </c>
      <c r="AD3045" s="474">
        <v>827</v>
      </c>
      <c r="AE3045" s="474">
        <v>496.2</v>
      </c>
      <c r="AG3045" s="474">
        <v>752</v>
      </c>
      <c r="AH3045" s="474">
        <v>451.2</v>
      </c>
      <c r="AP3045" s="535"/>
    </row>
    <row r="3046" spans="1:42" ht="24" customHeight="1" outlineLevel="1" x14ac:dyDescent="0.25">
      <c r="A3046" s="493" t="s">
        <v>13882</v>
      </c>
      <c r="B3046" s="471" t="s">
        <v>23490</v>
      </c>
      <c r="C3046" s="469" t="s">
        <v>15446</v>
      </c>
      <c r="E3046" s="472" t="s">
        <v>23496</v>
      </c>
      <c r="F3046" s="469" t="s">
        <v>4456</v>
      </c>
      <c r="G3046" s="468">
        <v>0.84</v>
      </c>
      <c r="H3046" s="468">
        <v>0.87</v>
      </c>
      <c r="I3046" s="468">
        <v>0.87</v>
      </c>
      <c r="M3046" s="474">
        <f t="shared" si="162"/>
        <v>3718.78</v>
      </c>
      <c r="N3046" s="474">
        <f t="shared" si="163"/>
        <v>2231.268</v>
      </c>
      <c r="P3046" s="488">
        <v>0.6</v>
      </c>
      <c r="R3046" s="474">
        <v>3003.63</v>
      </c>
      <c r="S3046" s="474">
        <v>1802.12</v>
      </c>
      <c r="U3046" s="474">
        <v>3003.63</v>
      </c>
      <c r="V3046" s="474">
        <v>1802.12</v>
      </c>
      <c r="X3046" s="465">
        <v>2860.6</v>
      </c>
      <c r="Y3046" s="465">
        <v>1716.3</v>
      </c>
      <c r="AA3046" s="474">
        <v>2487.4499999999998</v>
      </c>
      <c r="AB3046" s="474">
        <v>1492.47</v>
      </c>
      <c r="AD3046" s="474">
        <v>2163</v>
      </c>
      <c r="AE3046" s="474">
        <v>1297.8</v>
      </c>
      <c r="AG3046" s="474">
        <v>1966</v>
      </c>
      <c r="AH3046" s="474">
        <v>1179.5999999999999</v>
      </c>
      <c r="AP3046" s="535"/>
    </row>
    <row r="3047" spans="1:42" ht="24" customHeight="1" outlineLevel="1" x14ac:dyDescent="0.25">
      <c r="A3047" s="493" t="s">
        <v>13882</v>
      </c>
      <c r="B3047" s="471" t="s">
        <v>23491</v>
      </c>
      <c r="C3047" s="469" t="s">
        <v>15446</v>
      </c>
      <c r="E3047" s="472" t="s">
        <v>23498</v>
      </c>
      <c r="F3047" s="469" t="s">
        <v>4456</v>
      </c>
      <c r="G3047" s="468">
        <v>0.84</v>
      </c>
      <c r="H3047" s="468">
        <v>0.87</v>
      </c>
      <c r="I3047" s="468">
        <v>0.87</v>
      </c>
      <c r="M3047" s="474">
        <f t="shared" si="162"/>
        <v>3718.78</v>
      </c>
      <c r="N3047" s="474">
        <f t="shared" si="163"/>
        <v>2231.268</v>
      </c>
      <c r="P3047" s="488">
        <v>0.6</v>
      </c>
      <c r="R3047" s="474">
        <v>3003.63</v>
      </c>
      <c r="S3047" s="474">
        <v>1802.12</v>
      </c>
      <c r="U3047" s="474">
        <v>3003.63</v>
      </c>
      <c r="V3047" s="474">
        <v>1802.12</v>
      </c>
      <c r="X3047" s="465">
        <v>2860.6</v>
      </c>
      <c r="Y3047" s="465">
        <v>1716.3</v>
      </c>
      <c r="AA3047" s="474">
        <v>2487.4499999999998</v>
      </c>
      <c r="AB3047" s="474">
        <v>1492.47</v>
      </c>
      <c r="AD3047" s="474">
        <v>2163</v>
      </c>
      <c r="AE3047" s="474">
        <v>1297.8</v>
      </c>
      <c r="AG3047" s="474">
        <v>1966</v>
      </c>
      <c r="AH3047" s="474">
        <v>1179.5999999999999</v>
      </c>
      <c r="AP3047" s="535"/>
    </row>
    <row r="3048" spans="1:42" ht="24" customHeight="1" outlineLevel="1" x14ac:dyDescent="0.25">
      <c r="A3048" s="493" t="s">
        <v>23154</v>
      </c>
      <c r="B3048" s="471" t="s">
        <v>23492</v>
      </c>
      <c r="C3048" s="469" t="s">
        <v>23756</v>
      </c>
      <c r="E3048" s="472" t="s">
        <v>23499</v>
      </c>
      <c r="F3048" s="469" t="s">
        <v>4456</v>
      </c>
      <c r="G3048" s="468">
        <v>0.84</v>
      </c>
      <c r="H3048" s="468">
        <v>0.87</v>
      </c>
      <c r="I3048" s="468">
        <v>0.87</v>
      </c>
      <c r="M3048" s="474">
        <f t="shared" si="162"/>
        <v>3718.78</v>
      </c>
      <c r="N3048" s="474">
        <f t="shared" si="163"/>
        <v>2231.268</v>
      </c>
      <c r="P3048" s="488">
        <v>0.6</v>
      </c>
      <c r="R3048" s="474">
        <v>3003.63</v>
      </c>
      <c r="S3048" s="474">
        <v>1802.12</v>
      </c>
      <c r="U3048" s="474">
        <v>3003.63</v>
      </c>
      <c r="V3048" s="474">
        <v>1802.12</v>
      </c>
      <c r="X3048" s="465">
        <v>2860.6</v>
      </c>
      <c r="Y3048" s="465">
        <v>1716.3</v>
      </c>
      <c r="AA3048" s="474">
        <v>2487.4499999999998</v>
      </c>
      <c r="AB3048" s="474">
        <v>1492.47</v>
      </c>
      <c r="AD3048" s="474">
        <v>2163</v>
      </c>
      <c r="AE3048" s="474">
        <v>1297.8</v>
      </c>
      <c r="AG3048" s="474">
        <v>1966</v>
      </c>
      <c r="AH3048" s="474">
        <v>1179.5999999999999</v>
      </c>
      <c r="AP3048" s="535"/>
    </row>
    <row r="3049" spans="1:42" ht="24" customHeight="1" outlineLevel="1" x14ac:dyDescent="0.25">
      <c r="A3049" s="493" t="s">
        <v>13882</v>
      </c>
      <c r="B3049" s="471" t="s">
        <v>23493</v>
      </c>
      <c r="C3049" s="469" t="s">
        <v>15446</v>
      </c>
      <c r="E3049" s="472" t="s">
        <v>23497</v>
      </c>
      <c r="F3049" s="469" t="s">
        <v>4456</v>
      </c>
      <c r="G3049" s="468">
        <v>0.43</v>
      </c>
      <c r="H3049" s="468">
        <v>0.44</v>
      </c>
      <c r="I3049" s="468">
        <v>0.44</v>
      </c>
      <c r="M3049" s="474">
        <f t="shared" si="162"/>
        <v>921.57</v>
      </c>
      <c r="N3049" s="474">
        <f t="shared" si="163"/>
        <v>552.94200000000001</v>
      </c>
      <c r="P3049" s="488">
        <v>0.6</v>
      </c>
      <c r="R3049" s="474">
        <v>744.35</v>
      </c>
      <c r="S3049" s="474">
        <v>446.57</v>
      </c>
      <c r="U3049" s="474">
        <v>744.35</v>
      </c>
      <c r="V3049" s="474">
        <v>446.57</v>
      </c>
      <c r="X3049" s="465">
        <v>708.9</v>
      </c>
      <c r="Y3049" s="465">
        <v>425.3</v>
      </c>
      <c r="AA3049" s="474">
        <v>616.4</v>
      </c>
      <c r="AB3049" s="474">
        <v>369.84</v>
      </c>
      <c r="AD3049" s="474">
        <v>536</v>
      </c>
      <c r="AE3049" s="474">
        <v>321.59999999999997</v>
      </c>
      <c r="AG3049" s="474">
        <v>487</v>
      </c>
      <c r="AH3049" s="474">
        <v>292.2</v>
      </c>
      <c r="AP3049" s="535"/>
    </row>
    <row r="3050" spans="1:42" ht="24" customHeight="1" outlineLevel="1" x14ac:dyDescent="0.25">
      <c r="A3050" s="493" t="s">
        <v>13882</v>
      </c>
      <c r="B3050" s="471" t="s">
        <v>23494</v>
      </c>
      <c r="C3050" s="469" t="s">
        <v>15446</v>
      </c>
      <c r="E3050" s="472" t="s">
        <v>23500</v>
      </c>
      <c r="F3050" s="469" t="s">
        <v>4456</v>
      </c>
      <c r="G3050" s="468">
        <v>0.43</v>
      </c>
      <c r="H3050" s="468">
        <v>0.44</v>
      </c>
      <c r="I3050" s="468">
        <v>0.44</v>
      </c>
      <c r="M3050" s="474">
        <f t="shared" si="162"/>
        <v>921.57</v>
      </c>
      <c r="N3050" s="474">
        <f t="shared" si="163"/>
        <v>552.94200000000001</v>
      </c>
      <c r="P3050" s="488">
        <v>0.6</v>
      </c>
      <c r="R3050" s="474">
        <v>744.35</v>
      </c>
      <c r="S3050" s="474">
        <v>446.57</v>
      </c>
      <c r="U3050" s="474">
        <v>744.35</v>
      </c>
      <c r="V3050" s="474">
        <v>446.57</v>
      </c>
      <c r="X3050" s="465">
        <v>708.9</v>
      </c>
      <c r="Y3050" s="465">
        <v>425.3</v>
      </c>
      <c r="AA3050" s="474">
        <v>616.4</v>
      </c>
      <c r="AB3050" s="474">
        <v>369.84</v>
      </c>
      <c r="AD3050" s="474">
        <v>536</v>
      </c>
      <c r="AE3050" s="474">
        <v>321.59999999999997</v>
      </c>
      <c r="AG3050" s="474">
        <v>487</v>
      </c>
      <c r="AH3050" s="474">
        <v>292.2</v>
      </c>
      <c r="AP3050" s="535"/>
    </row>
    <row r="3051" spans="1:42" ht="24" customHeight="1" outlineLevel="1" x14ac:dyDescent="0.25">
      <c r="A3051" s="493" t="s">
        <v>23154</v>
      </c>
      <c r="B3051" s="471" t="s">
        <v>23495</v>
      </c>
      <c r="C3051" s="469" t="s">
        <v>23756</v>
      </c>
      <c r="E3051" s="472" t="s">
        <v>23501</v>
      </c>
      <c r="F3051" s="469" t="s">
        <v>4456</v>
      </c>
      <c r="G3051" s="468">
        <v>0.43</v>
      </c>
      <c r="H3051" s="468">
        <v>0.44</v>
      </c>
      <c r="I3051" s="468">
        <v>0.44</v>
      </c>
      <c r="M3051" s="474">
        <f t="shared" si="162"/>
        <v>921.57</v>
      </c>
      <c r="N3051" s="474">
        <f t="shared" si="163"/>
        <v>552.94200000000001</v>
      </c>
      <c r="P3051" s="488">
        <v>0.6</v>
      </c>
      <c r="R3051" s="474">
        <v>744.35</v>
      </c>
      <c r="S3051" s="474">
        <v>446.57</v>
      </c>
      <c r="U3051" s="474">
        <v>744.35</v>
      </c>
      <c r="V3051" s="474">
        <v>446.57</v>
      </c>
      <c r="X3051" s="465">
        <v>708.9</v>
      </c>
      <c r="Y3051" s="465">
        <v>425.3</v>
      </c>
      <c r="AA3051" s="474">
        <v>616.4</v>
      </c>
      <c r="AB3051" s="474">
        <v>369.84</v>
      </c>
      <c r="AD3051" s="474">
        <v>536</v>
      </c>
      <c r="AE3051" s="474">
        <v>321.59999999999997</v>
      </c>
      <c r="AG3051" s="474">
        <v>487</v>
      </c>
      <c r="AH3051" s="474">
        <v>292.2</v>
      </c>
      <c r="AP3051" s="535"/>
    </row>
    <row r="3052" spans="1:42" ht="24" customHeight="1" outlineLevel="1" x14ac:dyDescent="0.25">
      <c r="A3052" s="493" t="s">
        <v>13882</v>
      </c>
      <c r="B3052" s="471" t="s">
        <v>18060</v>
      </c>
      <c r="C3052" s="469" t="s">
        <v>15446</v>
      </c>
      <c r="E3052" s="472" t="s">
        <v>23765</v>
      </c>
      <c r="F3052" s="469" t="s">
        <v>4456</v>
      </c>
      <c r="G3052" s="468">
        <v>0.85</v>
      </c>
      <c r="H3052" s="468">
        <v>0.6</v>
      </c>
      <c r="I3052" s="468">
        <v>0.6</v>
      </c>
      <c r="M3052" s="474">
        <f t="shared" si="162"/>
        <v>1564.55</v>
      </c>
      <c r="N3052" s="474">
        <f t="shared" si="163"/>
        <v>938.7299999999999</v>
      </c>
      <c r="P3052" s="488">
        <v>0.6</v>
      </c>
      <c r="R3052" s="474">
        <v>1263.68</v>
      </c>
      <c r="S3052" s="474">
        <v>758.21</v>
      </c>
      <c r="U3052" s="474">
        <v>1263.68</v>
      </c>
      <c r="V3052" s="474">
        <v>758.21</v>
      </c>
      <c r="X3052" s="465">
        <v>1203.5</v>
      </c>
      <c r="Y3052" s="465">
        <v>722.1</v>
      </c>
      <c r="AA3052" s="474">
        <v>1046.5</v>
      </c>
      <c r="AB3052" s="474">
        <v>627.9</v>
      </c>
      <c r="AD3052" s="474">
        <v>910</v>
      </c>
      <c r="AE3052" s="474">
        <v>546</v>
      </c>
      <c r="AG3052" s="474">
        <v>827.2</v>
      </c>
      <c r="AH3052" s="474">
        <v>496.32</v>
      </c>
      <c r="AP3052" s="535"/>
    </row>
    <row r="3053" spans="1:42" ht="24" customHeight="1" outlineLevel="1" x14ac:dyDescent="0.25">
      <c r="A3053" s="493" t="s">
        <v>16810</v>
      </c>
      <c r="B3053" s="471" t="s">
        <v>16920</v>
      </c>
      <c r="C3053" s="469" t="s">
        <v>16923</v>
      </c>
      <c r="E3053" s="472" t="s">
        <v>16924</v>
      </c>
      <c r="F3053" s="469" t="s">
        <v>4456</v>
      </c>
      <c r="G3053" s="468">
        <v>1</v>
      </c>
      <c r="H3053" s="468">
        <v>0.85</v>
      </c>
      <c r="I3053" s="468">
        <v>0.2</v>
      </c>
      <c r="M3053" s="474">
        <f t="shared" si="162"/>
        <v>637.78000000000009</v>
      </c>
      <c r="N3053" s="474">
        <f t="shared" si="163"/>
        <v>382.66800000000006</v>
      </c>
      <c r="P3053" s="488">
        <v>0.6</v>
      </c>
      <c r="R3053" s="474">
        <v>515.13</v>
      </c>
      <c r="S3053" s="474">
        <v>309.12</v>
      </c>
      <c r="U3053" s="474">
        <v>515.13</v>
      </c>
      <c r="V3053" s="474">
        <v>309.12</v>
      </c>
      <c r="X3053" s="465">
        <v>490.6</v>
      </c>
      <c r="Y3053" s="465">
        <v>294.39999999999998</v>
      </c>
      <c r="AA3053" s="474">
        <v>426.65</v>
      </c>
      <c r="AB3053" s="474">
        <v>255.99</v>
      </c>
      <c r="AD3053" s="474">
        <v>371</v>
      </c>
      <c r="AE3053" s="474">
        <v>222.6</v>
      </c>
      <c r="AG3053" s="474">
        <v>337</v>
      </c>
      <c r="AH3053" s="474">
        <v>202.2</v>
      </c>
      <c r="AP3053" s="535"/>
    </row>
    <row r="3054" spans="1:42" ht="24" customHeight="1" outlineLevel="1" x14ac:dyDescent="0.25">
      <c r="A3054" s="493" t="s">
        <v>16810</v>
      </c>
      <c r="B3054" s="471" t="s">
        <v>16921</v>
      </c>
      <c r="C3054" s="469" t="s">
        <v>16923</v>
      </c>
      <c r="E3054" s="472" t="s">
        <v>16925</v>
      </c>
      <c r="F3054" s="469" t="s">
        <v>4456</v>
      </c>
      <c r="G3054" s="468">
        <v>1.85</v>
      </c>
      <c r="H3054" s="468">
        <v>0.85</v>
      </c>
      <c r="I3054" s="468">
        <v>0.2</v>
      </c>
      <c r="M3054" s="474">
        <f t="shared" si="162"/>
        <v>1213.8100000000002</v>
      </c>
      <c r="N3054" s="474">
        <f t="shared" si="163"/>
        <v>728.28600000000006</v>
      </c>
      <c r="P3054" s="488">
        <v>0.6</v>
      </c>
      <c r="R3054" s="474">
        <v>980.39</v>
      </c>
      <c r="S3054" s="474">
        <v>588.21</v>
      </c>
      <c r="U3054" s="474">
        <v>980.39</v>
      </c>
      <c r="V3054" s="474">
        <v>588.21</v>
      </c>
      <c r="X3054" s="465">
        <v>933.7</v>
      </c>
      <c r="Y3054" s="465">
        <v>560.20000000000005</v>
      </c>
      <c r="AA3054" s="474">
        <v>811.9</v>
      </c>
      <c r="AB3054" s="474">
        <v>487.14</v>
      </c>
      <c r="AD3054" s="474">
        <v>706</v>
      </c>
      <c r="AE3054" s="474">
        <v>423.59999999999997</v>
      </c>
      <c r="AG3054" s="474">
        <v>642</v>
      </c>
      <c r="AH3054" s="474">
        <v>385.2</v>
      </c>
      <c r="AP3054" s="535"/>
    </row>
    <row r="3055" spans="1:42" ht="24" customHeight="1" outlineLevel="1" x14ac:dyDescent="0.25">
      <c r="A3055" s="493" t="s">
        <v>16810</v>
      </c>
      <c r="B3055" s="471" t="s">
        <v>16922</v>
      </c>
      <c r="C3055" s="469" t="s">
        <v>16923</v>
      </c>
      <c r="E3055" s="472" t="s">
        <v>16926</v>
      </c>
      <c r="F3055" s="469" t="s">
        <v>4456</v>
      </c>
      <c r="G3055" s="468">
        <v>0.08</v>
      </c>
      <c r="H3055" s="468">
        <v>0.9</v>
      </c>
      <c r="I3055" s="468">
        <v>0.04</v>
      </c>
      <c r="M3055" s="474">
        <f t="shared" si="162"/>
        <v>58.5</v>
      </c>
      <c r="N3055" s="474">
        <f t="shared" si="163"/>
        <v>35.1</v>
      </c>
      <c r="P3055" s="488">
        <v>0.6</v>
      </c>
      <c r="R3055" s="474">
        <v>47.25</v>
      </c>
      <c r="S3055" s="474">
        <v>28.35</v>
      </c>
      <c r="U3055" s="474">
        <v>47.25</v>
      </c>
      <c r="V3055" s="474">
        <v>28.35</v>
      </c>
      <c r="X3055" s="465">
        <v>45</v>
      </c>
      <c r="Y3055" s="465">
        <v>27</v>
      </c>
      <c r="AA3055" s="474">
        <v>39.1</v>
      </c>
      <c r="AB3055" s="474">
        <v>23.46</v>
      </c>
      <c r="AD3055" s="474">
        <v>34</v>
      </c>
      <c r="AE3055" s="474">
        <v>20.399999999999999</v>
      </c>
      <c r="AG3055" s="474">
        <v>31</v>
      </c>
      <c r="AH3055" s="474">
        <v>18.599999999999998</v>
      </c>
      <c r="AP3055" s="535"/>
    </row>
    <row r="3056" spans="1:42" ht="24" customHeight="1" outlineLevel="1" x14ac:dyDescent="0.25">
      <c r="A3056" s="493"/>
      <c r="E3056" s="472"/>
      <c r="M3056" s="474"/>
      <c r="N3056" s="474"/>
      <c r="P3056" s="488"/>
      <c r="R3056" s="474"/>
      <c r="S3056" s="474"/>
      <c r="U3056" s="474"/>
      <c r="V3056" s="474"/>
      <c r="X3056" s="465"/>
      <c r="Y3056" s="465"/>
      <c r="AA3056" s="474"/>
      <c r="AB3056" s="474"/>
      <c r="AD3056" s="474"/>
      <c r="AE3056" s="474"/>
      <c r="AG3056" s="474"/>
      <c r="AH3056" s="474"/>
      <c r="AP3056" s="535"/>
    </row>
    <row r="3057" spans="1:42" ht="24" customHeight="1" outlineLevel="1" x14ac:dyDescent="0.25">
      <c r="A3057" s="493"/>
      <c r="E3057" s="472"/>
      <c r="M3057" s="474"/>
      <c r="N3057" s="474"/>
      <c r="P3057" s="488"/>
      <c r="R3057" s="474"/>
      <c r="S3057" s="474"/>
      <c r="U3057" s="474"/>
      <c r="V3057" s="474"/>
      <c r="X3057" s="465"/>
      <c r="Y3057" s="465"/>
      <c r="AA3057" s="474"/>
      <c r="AB3057" s="474"/>
      <c r="AD3057" s="474"/>
      <c r="AE3057" s="474"/>
      <c r="AG3057" s="474"/>
      <c r="AH3057" s="474"/>
      <c r="AP3057" s="535"/>
    </row>
    <row r="3058" spans="1:42" ht="48" outlineLevel="1" x14ac:dyDescent="0.25">
      <c r="A3058" s="493" t="s">
        <v>16810</v>
      </c>
      <c r="B3058" s="471" t="s">
        <v>25136</v>
      </c>
      <c r="C3058" s="469" t="s">
        <v>25137</v>
      </c>
      <c r="E3058" s="472" t="s">
        <v>25138</v>
      </c>
      <c r="F3058" s="469" t="s">
        <v>25139</v>
      </c>
      <c r="G3058" s="468">
        <v>2.44</v>
      </c>
      <c r="H3058" s="468">
        <v>3.66</v>
      </c>
      <c r="I3058" s="468" t="s">
        <v>4616</v>
      </c>
      <c r="M3058" s="474">
        <v>7700</v>
      </c>
      <c r="N3058" s="474">
        <v>7700</v>
      </c>
      <c r="P3058" s="488">
        <v>1</v>
      </c>
      <c r="R3058" s="474"/>
      <c r="S3058" s="474"/>
      <c r="U3058" s="474"/>
      <c r="V3058" s="474"/>
      <c r="X3058" s="465"/>
      <c r="Y3058" s="465"/>
      <c r="AA3058" s="474"/>
      <c r="AB3058" s="474"/>
      <c r="AD3058" s="474"/>
      <c r="AE3058" s="474"/>
      <c r="AG3058" s="474"/>
      <c r="AH3058" s="474"/>
      <c r="AP3058" s="535"/>
    </row>
    <row r="3059" spans="1:42" ht="60" outlineLevel="1" x14ac:dyDescent="0.25">
      <c r="A3059" s="493" t="s">
        <v>16810</v>
      </c>
      <c r="B3059" s="471" t="s">
        <v>25140</v>
      </c>
      <c r="C3059" s="469" t="s">
        <v>25137</v>
      </c>
      <c r="E3059" s="472" t="s">
        <v>25141</v>
      </c>
      <c r="F3059" s="469" t="s">
        <v>25139</v>
      </c>
      <c r="G3059" s="468">
        <v>2.44</v>
      </c>
      <c r="H3059" s="468">
        <v>3.66</v>
      </c>
      <c r="I3059" s="468" t="s">
        <v>4616</v>
      </c>
      <c r="M3059" s="474">
        <v>8200</v>
      </c>
      <c r="N3059" s="474">
        <v>8200</v>
      </c>
      <c r="P3059" s="488">
        <v>1</v>
      </c>
      <c r="R3059" s="474"/>
      <c r="S3059" s="474"/>
      <c r="U3059" s="474"/>
      <c r="V3059" s="474"/>
      <c r="X3059" s="465"/>
      <c r="Y3059" s="465"/>
      <c r="AA3059" s="474"/>
      <c r="AB3059" s="474"/>
      <c r="AD3059" s="474"/>
      <c r="AE3059" s="474"/>
      <c r="AG3059" s="474"/>
      <c r="AH3059" s="474"/>
      <c r="AP3059" s="535"/>
    </row>
    <row r="3060" spans="1:42" ht="60" outlineLevel="1" x14ac:dyDescent="0.25">
      <c r="A3060" s="493" t="s">
        <v>16810</v>
      </c>
      <c r="B3060" s="471" t="s">
        <v>25142</v>
      </c>
      <c r="C3060" s="469" t="s">
        <v>25137</v>
      </c>
      <c r="E3060" s="472" t="s">
        <v>25143</v>
      </c>
      <c r="F3060" s="469" t="s">
        <v>25139</v>
      </c>
      <c r="G3060" s="468">
        <v>2.44</v>
      </c>
      <c r="H3060" s="468">
        <v>3.66</v>
      </c>
      <c r="I3060" s="468" t="s">
        <v>4616</v>
      </c>
      <c r="M3060" s="474">
        <v>7700</v>
      </c>
      <c r="N3060" s="474">
        <v>7700</v>
      </c>
      <c r="P3060" s="488">
        <v>1</v>
      </c>
      <c r="R3060" s="474"/>
      <c r="S3060" s="474"/>
      <c r="U3060" s="474"/>
      <c r="V3060" s="474"/>
      <c r="X3060" s="465"/>
      <c r="Y3060" s="465"/>
      <c r="AA3060" s="474"/>
      <c r="AB3060" s="474"/>
      <c r="AD3060" s="474"/>
      <c r="AE3060" s="474"/>
      <c r="AG3060" s="474"/>
      <c r="AH3060" s="474"/>
      <c r="AP3060" s="535"/>
    </row>
    <row r="3061" spans="1:42" ht="60" outlineLevel="1" x14ac:dyDescent="0.25">
      <c r="A3061" s="493" t="s">
        <v>16810</v>
      </c>
      <c r="B3061" s="471" t="s">
        <v>25144</v>
      </c>
      <c r="C3061" s="469" t="s">
        <v>25137</v>
      </c>
      <c r="E3061" s="472" t="s">
        <v>25145</v>
      </c>
      <c r="F3061" s="469" t="s">
        <v>25139</v>
      </c>
      <c r="G3061" s="468">
        <v>2.44</v>
      </c>
      <c r="H3061" s="468">
        <v>3.66</v>
      </c>
      <c r="I3061" s="468" t="s">
        <v>4616</v>
      </c>
      <c r="M3061" s="474">
        <v>7700</v>
      </c>
      <c r="N3061" s="474">
        <v>7700</v>
      </c>
      <c r="P3061" s="488">
        <v>1</v>
      </c>
      <c r="R3061" s="474"/>
      <c r="S3061" s="474"/>
      <c r="U3061" s="474"/>
      <c r="V3061" s="474"/>
      <c r="X3061" s="465"/>
      <c r="Y3061" s="465"/>
      <c r="AA3061" s="474"/>
      <c r="AB3061" s="474"/>
      <c r="AD3061" s="474"/>
      <c r="AE3061" s="474"/>
      <c r="AG3061" s="474"/>
      <c r="AH3061" s="474"/>
      <c r="AP3061" s="535"/>
    </row>
    <row r="3062" spans="1:42" ht="60" outlineLevel="1" x14ac:dyDescent="0.25">
      <c r="A3062" s="493" t="s">
        <v>16810</v>
      </c>
      <c r="B3062" s="471" t="s">
        <v>25146</v>
      </c>
      <c r="C3062" s="469" t="s">
        <v>25137</v>
      </c>
      <c r="E3062" s="472" t="s">
        <v>25147</v>
      </c>
      <c r="F3062" s="469" t="s">
        <v>25139</v>
      </c>
      <c r="G3062" s="468">
        <v>2.44</v>
      </c>
      <c r="H3062" s="468">
        <v>3.66</v>
      </c>
      <c r="I3062" s="468" t="s">
        <v>4616</v>
      </c>
      <c r="M3062" s="474">
        <v>7700</v>
      </c>
      <c r="N3062" s="474">
        <v>7700</v>
      </c>
      <c r="P3062" s="488">
        <v>1</v>
      </c>
      <c r="R3062" s="474"/>
      <c r="S3062" s="474"/>
      <c r="U3062" s="474"/>
      <c r="V3062" s="474"/>
      <c r="X3062" s="465"/>
      <c r="Y3062" s="465"/>
      <c r="AA3062" s="474"/>
      <c r="AB3062" s="474"/>
      <c r="AD3062" s="474"/>
      <c r="AE3062" s="474"/>
      <c r="AG3062" s="474"/>
      <c r="AH3062" s="474"/>
      <c r="AP3062" s="535"/>
    </row>
    <row r="3063" spans="1:42" ht="48" outlineLevel="1" x14ac:dyDescent="0.25">
      <c r="A3063" s="493" t="s">
        <v>16810</v>
      </c>
      <c r="B3063" s="471" t="s">
        <v>25148</v>
      </c>
      <c r="C3063" s="469" t="s">
        <v>25137</v>
      </c>
      <c r="E3063" s="472" t="s">
        <v>25149</v>
      </c>
      <c r="F3063" s="469" t="s">
        <v>25139</v>
      </c>
      <c r="G3063" s="468">
        <v>2.44</v>
      </c>
      <c r="H3063" s="468">
        <v>3.66</v>
      </c>
      <c r="I3063" s="468" t="s">
        <v>4616</v>
      </c>
      <c r="M3063" s="474">
        <v>7200</v>
      </c>
      <c r="N3063" s="474">
        <v>7200</v>
      </c>
      <c r="P3063" s="488">
        <v>1</v>
      </c>
      <c r="R3063" s="474"/>
      <c r="S3063" s="474"/>
      <c r="U3063" s="474"/>
      <c r="V3063" s="474"/>
      <c r="X3063" s="465"/>
      <c r="Y3063" s="465"/>
      <c r="AA3063" s="474"/>
      <c r="AB3063" s="474"/>
      <c r="AD3063" s="474"/>
      <c r="AE3063" s="474"/>
      <c r="AG3063" s="474"/>
      <c r="AH3063" s="474"/>
      <c r="AP3063" s="535"/>
    </row>
    <row r="3064" spans="1:42" ht="24" customHeight="1" outlineLevel="1" x14ac:dyDescent="0.25">
      <c r="A3064" s="493" t="s">
        <v>16810</v>
      </c>
      <c r="B3064" s="471" t="s">
        <v>25150</v>
      </c>
      <c r="C3064" s="469" t="s">
        <v>25137</v>
      </c>
      <c r="E3064" s="472" t="s">
        <v>25151</v>
      </c>
      <c r="F3064" s="469" t="s">
        <v>25139</v>
      </c>
      <c r="G3064" s="468">
        <v>1.6</v>
      </c>
      <c r="H3064" s="468">
        <v>0.8</v>
      </c>
      <c r="I3064" s="468" t="s">
        <v>4616</v>
      </c>
      <c r="J3064" s="468">
        <v>80</v>
      </c>
      <c r="M3064" s="474">
        <v>2030</v>
      </c>
      <c r="N3064" s="474">
        <v>2030</v>
      </c>
      <c r="P3064" s="488">
        <v>1</v>
      </c>
      <c r="R3064" s="474"/>
      <c r="S3064" s="474"/>
      <c r="U3064" s="474"/>
      <c r="V3064" s="474"/>
      <c r="X3064" s="465"/>
      <c r="Y3064" s="465"/>
      <c r="AA3064" s="474"/>
      <c r="AB3064" s="474"/>
      <c r="AD3064" s="474"/>
      <c r="AE3064" s="474"/>
      <c r="AG3064" s="474"/>
      <c r="AH3064" s="474"/>
      <c r="AP3064" s="535"/>
    </row>
    <row r="3065" spans="1:42" ht="36" outlineLevel="1" x14ac:dyDescent="0.25">
      <c r="A3065" s="493" t="s">
        <v>16810</v>
      </c>
      <c r="B3065" s="471" t="s">
        <v>25152</v>
      </c>
      <c r="C3065" s="469" t="s">
        <v>25137</v>
      </c>
      <c r="E3065" s="472" t="s">
        <v>25153</v>
      </c>
      <c r="F3065" s="469" t="s">
        <v>25139</v>
      </c>
      <c r="G3065" s="468">
        <v>3</v>
      </c>
      <c r="H3065" s="468">
        <v>1.51</v>
      </c>
      <c r="I3065" s="468" t="s">
        <v>4616</v>
      </c>
      <c r="J3065" s="468">
        <v>144</v>
      </c>
      <c r="M3065" s="474">
        <v>5785</v>
      </c>
      <c r="N3065" s="474">
        <v>5785</v>
      </c>
      <c r="P3065" s="488">
        <v>1</v>
      </c>
      <c r="R3065" s="474"/>
      <c r="S3065" s="474"/>
      <c r="U3065" s="474"/>
      <c r="V3065" s="474"/>
      <c r="X3065" s="465"/>
      <c r="Y3065" s="465"/>
      <c r="AA3065" s="474"/>
      <c r="AB3065" s="474"/>
      <c r="AD3065" s="474"/>
      <c r="AE3065" s="474"/>
      <c r="AG3065" s="474"/>
      <c r="AH3065" s="474"/>
      <c r="AP3065" s="535"/>
    </row>
    <row r="3066" spans="1:42" ht="24" customHeight="1" outlineLevel="1" x14ac:dyDescent="0.25">
      <c r="A3066" s="493"/>
      <c r="E3066" s="472"/>
      <c r="M3066" s="474"/>
      <c r="N3066" s="474"/>
      <c r="P3066" s="488"/>
      <c r="R3066" s="474"/>
      <c r="S3066" s="474"/>
      <c r="U3066" s="474"/>
      <c r="V3066" s="474"/>
      <c r="X3066" s="465"/>
      <c r="Y3066" s="465"/>
      <c r="AA3066" s="474"/>
      <c r="AB3066" s="474"/>
      <c r="AD3066" s="474"/>
      <c r="AE3066" s="474"/>
      <c r="AG3066" s="474"/>
      <c r="AH3066" s="474"/>
      <c r="AP3066" s="535"/>
    </row>
    <row r="3067" spans="1:42" ht="30.6" customHeight="1" x14ac:dyDescent="0.25">
      <c r="A3067" s="495" t="s">
        <v>23329</v>
      </c>
      <c r="B3067" s="484"/>
      <c r="E3067" s="472"/>
      <c r="M3067" s="474"/>
      <c r="N3067" s="474"/>
      <c r="P3067" s="488"/>
      <c r="R3067" s="474"/>
      <c r="S3067" s="474"/>
      <c r="U3067" s="474"/>
      <c r="V3067" s="474"/>
      <c r="X3067" s="465"/>
      <c r="Y3067" s="465"/>
      <c r="AA3067" s="474"/>
      <c r="AB3067" s="474"/>
      <c r="AD3067" s="474"/>
      <c r="AE3067" s="474"/>
      <c r="AG3067" s="474"/>
      <c r="AH3067" s="474"/>
      <c r="AP3067" s="535"/>
    </row>
    <row r="3068" spans="1:42" ht="24" customHeight="1" outlineLevel="1" x14ac:dyDescent="0.25">
      <c r="B3068" s="471" t="s">
        <v>230</v>
      </c>
      <c r="C3068" s="469" t="s">
        <v>4661</v>
      </c>
      <c r="E3068" s="472" t="s">
        <v>9150</v>
      </c>
      <c r="F3068" s="469" t="s">
        <v>4456</v>
      </c>
      <c r="G3068" s="468">
        <v>0.3</v>
      </c>
      <c r="H3068" s="468">
        <v>0.3</v>
      </c>
      <c r="I3068" s="468">
        <v>0.3</v>
      </c>
      <c r="J3068" s="468">
        <v>60</v>
      </c>
      <c r="L3068" s="468">
        <v>1.3833333333333335</v>
      </c>
      <c r="M3068" s="474">
        <f t="shared" ref="M3068:M3131" si="164">X3068*$O$3</f>
        <v>479.7</v>
      </c>
      <c r="N3068" s="474">
        <f t="shared" ref="N3068:N3131" si="165">M3068*P3068</f>
        <v>287.82</v>
      </c>
      <c r="P3068" s="488">
        <v>0.6</v>
      </c>
      <c r="R3068" s="474">
        <v>387.45</v>
      </c>
      <c r="S3068" s="474">
        <v>232.47</v>
      </c>
      <c r="U3068" s="474">
        <v>387.45</v>
      </c>
      <c r="V3068" s="474">
        <v>232.47</v>
      </c>
      <c r="X3068" s="465">
        <v>369</v>
      </c>
      <c r="Y3068" s="465">
        <v>221.4</v>
      </c>
      <c r="AA3068" s="474">
        <v>320.85000000000002</v>
      </c>
      <c r="AB3068" s="474">
        <v>192.51</v>
      </c>
      <c r="AD3068" s="474">
        <v>279</v>
      </c>
      <c r="AE3068" s="474">
        <v>167.4</v>
      </c>
      <c r="AG3068" s="474">
        <v>254</v>
      </c>
      <c r="AH3068" s="474">
        <v>152.4</v>
      </c>
      <c r="AP3068" s="535"/>
    </row>
    <row r="3069" spans="1:42" ht="24" customHeight="1" outlineLevel="1" x14ac:dyDescent="0.25">
      <c r="B3069" s="471" t="s">
        <v>231</v>
      </c>
      <c r="C3069" s="469" t="s">
        <v>4661</v>
      </c>
      <c r="E3069" s="472" t="s">
        <v>9151</v>
      </c>
      <c r="F3069" s="469" t="s">
        <v>4456</v>
      </c>
      <c r="G3069" s="468">
        <v>0.3</v>
      </c>
      <c r="H3069" s="468">
        <v>0.3</v>
      </c>
      <c r="I3069" s="468">
        <v>0.3</v>
      </c>
      <c r="J3069" s="468">
        <v>60</v>
      </c>
      <c r="L3069" s="468">
        <v>1.3833333333333335</v>
      </c>
      <c r="M3069" s="474">
        <f t="shared" si="164"/>
        <v>479.7</v>
      </c>
      <c r="N3069" s="474">
        <f t="shared" si="165"/>
        <v>287.82</v>
      </c>
      <c r="P3069" s="488">
        <v>0.6</v>
      </c>
      <c r="R3069" s="474">
        <v>387.45</v>
      </c>
      <c r="S3069" s="474">
        <v>232.47</v>
      </c>
      <c r="U3069" s="474">
        <v>387.45</v>
      </c>
      <c r="V3069" s="474">
        <v>232.47</v>
      </c>
      <c r="X3069" s="465">
        <v>369</v>
      </c>
      <c r="Y3069" s="465">
        <v>221.4</v>
      </c>
      <c r="AA3069" s="474">
        <v>320.85000000000002</v>
      </c>
      <c r="AB3069" s="474">
        <v>192.51</v>
      </c>
      <c r="AD3069" s="474">
        <v>279</v>
      </c>
      <c r="AE3069" s="474">
        <v>167.4</v>
      </c>
      <c r="AG3069" s="474">
        <v>254</v>
      </c>
      <c r="AH3069" s="474">
        <v>152.4</v>
      </c>
      <c r="AP3069" s="535"/>
    </row>
    <row r="3070" spans="1:42" ht="24" customHeight="1" outlineLevel="1" x14ac:dyDescent="0.25">
      <c r="B3070" s="471" t="s">
        <v>232</v>
      </c>
      <c r="C3070" s="469" t="s">
        <v>4661</v>
      </c>
      <c r="E3070" s="472" t="s">
        <v>9152</v>
      </c>
      <c r="F3070" s="469" t="s">
        <v>4456</v>
      </c>
      <c r="G3070" s="468">
        <v>0.3</v>
      </c>
      <c r="H3070" s="468">
        <v>0.3</v>
      </c>
      <c r="I3070" s="468">
        <v>0.3</v>
      </c>
      <c r="J3070" s="468">
        <v>60</v>
      </c>
      <c r="L3070" s="468">
        <v>1.3833333333333335</v>
      </c>
      <c r="M3070" s="474">
        <f t="shared" si="164"/>
        <v>479.7</v>
      </c>
      <c r="N3070" s="474">
        <f t="shared" si="165"/>
        <v>287.82</v>
      </c>
      <c r="P3070" s="488">
        <v>0.6</v>
      </c>
      <c r="R3070" s="474">
        <v>387.45</v>
      </c>
      <c r="S3070" s="474">
        <v>232.47</v>
      </c>
      <c r="U3070" s="474">
        <v>387.45</v>
      </c>
      <c r="V3070" s="474">
        <v>232.47</v>
      </c>
      <c r="X3070" s="465">
        <v>369</v>
      </c>
      <c r="Y3070" s="465">
        <v>221.4</v>
      </c>
      <c r="AA3070" s="474">
        <v>320.85000000000002</v>
      </c>
      <c r="AB3070" s="474">
        <v>192.51</v>
      </c>
      <c r="AD3070" s="474">
        <v>279</v>
      </c>
      <c r="AE3070" s="474">
        <v>167.4</v>
      </c>
      <c r="AG3070" s="474">
        <v>254</v>
      </c>
      <c r="AH3070" s="474">
        <v>152.4</v>
      </c>
      <c r="AP3070" s="535"/>
    </row>
    <row r="3071" spans="1:42" ht="24" customHeight="1" outlineLevel="1" x14ac:dyDescent="0.25">
      <c r="B3071" s="471" t="s">
        <v>233</v>
      </c>
      <c r="C3071" s="469" t="s">
        <v>4661</v>
      </c>
      <c r="E3071" s="472" t="s">
        <v>9153</v>
      </c>
      <c r="F3071" s="469" t="s">
        <v>4456</v>
      </c>
      <c r="G3071" s="468">
        <v>0.3</v>
      </c>
      <c r="H3071" s="468">
        <v>0.3</v>
      </c>
      <c r="I3071" s="468">
        <v>0.3</v>
      </c>
      <c r="J3071" s="468">
        <v>60</v>
      </c>
      <c r="L3071" s="468">
        <v>1.3833333333333335</v>
      </c>
      <c r="M3071" s="474">
        <f t="shared" si="164"/>
        <v>479.7</v>
      </c>
      <c r="N3071" s="474">
        <f t="shared" si="165"/>
        <v>287.82</v>
      </c>
      <c r="P3071" s="488">
        <v>0.6</v>
      </c>
      <c r="R3071" s="474">
        <v>387.45</v>
      </c>
      <c r="S3071" s="474">
        <v>232.47</v>
      </c>
      <c r="U3071" s="474">
        <v>387.45</v>
      </c>
      <c r="V3071" s="474">
        <v>232.47</v>
      </c>
      <c r="X3071" s="465">
        <v>369</v>
      </c>
      <c r="Y3071" s="465">
        <v>221.4</v>
      </c>
      <c r="AA3071" s="474">
        <v>320.85000000000002</v>
      </c>
      <c r="AB3071" s="474">
        <v>192.51</v>
      </c>
      <c r="AD3071" s="474">
        <v>279</v>
      </c>
      <c r="AE3071" s="474">
        <v>167.4</v>
      </c>
      <c r="AG3071" s="474">
        <v>254</v>
      </c>
      <c r="AH3071" s="474">
        <v>152.4</v>
      </c>
      <c r="AP3071" s="535"/>
    </row>
    <row r="3072" spans="1:42" ht="24" customHeight="1" outlineLevel="1" x14ac:dyDescent="0.25">
      <c r="B3072" s="471" t="s">
        <v>234</v>
      </c>
      <c r="C3072" s="469" t="s">
        <v>4661</v>
      </c>
      <c r="E3072" s="472" t="s">
        <v>9150</v>
      </c>
      <c r="F3072" s="469" t="s">
        <v>4456</v>
      </c>
      <c r="G3072" s="468">
        <v>0.5</v>
      </c>
      <c r="H3072" s="468">
        <v>0.5</v>
      </c>
      <c r="I3072" s="468">
        <v>0.5</v>
      </c>
      <c r="J3072" s="468">
        <v>60</v>
      </c>
      <c r="L3072" s="468">
        <v>3.1999999999999997</v>
      </c>
      <c r="M3072" s="474">
        <f t="shared" si="164"/>
        <v>949</v>
      </c>
      <c r="N3072" s="474">
        <f t="shared" si="165"/>
        <v>569.4</v>
      </c>
      <c r="P3072" s="488">
        <v>0.6</v>
      </c>
      <c r="R3072" s="474">
        <v>766.5</v>
      </c>
      <c r="S3072" s="474">
        <v>459.9</v>
      </c>
      <c r="U3072" s="474">
        <v>766.5</v>
      </c>
      <c r="V3072" s="474">
        <v>459.9</v>
      </c>
      <c r="X3072" s="465">
        <v>730</v>
      </c>
      <c r="Y3072" s="465">
        <v>438</v>
      </c>
      <c r="AA3072" s="474">
        <v>634.79999999999995</v>
      </c>
      <c r="AB3072" s="474">
        <v>380.88</v>
      </c>
      <c r="AD3072" s="474">
        <v>552</v>
      </c>
      <c r="AE3072" s="474">
        <v>331.2</v>
      </c>
      <c r="AG3072" s="474">
        <v>502</v>
      </c>
      <c r="AH3072" s="474">
        <v>301.2</v>
      </c>
      <c r="AP3072" s="535"/>
    </row>
    <row r="3073" spans="2:42" ht="24" customHeight="1" outlineLevel="1" x14ac:dyDescent="0.25">
      <c r="B3073" s="471" t="s">
        <v>235</v>
      </c>
      <c r="C3073" s="469" t="s">
        <v>4661</v>
      </c>
      <c r="E3073" s="472" t="s">
        <v>9151</v>
      </c>
      <c r="F3073" s="469" t="s">
        <v>4456</v>
      </c>
      <c r="G3073" s="468">
        <v>0.5</v>
      </c>
      <c r="H3073" s="468">
        <v>0.5</v>
      </c>
      <c r="I3073" s="468">
        <v>0.5</v>
      </c>
      <c r="J3073" s="468">
        <v>60</v>
      </c>
      <c r="L3073" s="468">
        <v>3.1999999999999997</v>
      </c>
      <c r="M3073" s="474">
        <f t="shared" si="164"/>
        <v>949</v>
      </c>
      <c r="N3073" s="474">
        <f t="shared" si="165"/>
        <v>569.4</v>
      </c>
      <c r="P3073" s="488">
        <v>0.6</v>
      </c>
      <c r="R3073" s="474">
        <v>766.5</v>
      </c>
      <c r="S3073" s="474">
        <v>459.9</v>
      </c>
      <c r="U3073" s="474">
        <v>766.5</v>
      </c>
      <c r="V3073" s="474">
        <v>459.9</v>
      </c>
      <c r="X3073" s="465">
        <v>730</v>
      </c>
      <c r="Y3073" s="465">
        <v>438</v>
      </c>
      <c r="AA3073" s="474">
        <v>634.79999999999995</v>
      </c>
      <c r="AB3073" s="474">
        <v>380.88</v>
      </c>
      <c r="AD3073" s="474">
        <v>552</v>
      </c>
      <c r="AE3073" s="474">
        <v>331.2</v>
      </c>
      <c r="AG3073" s="474">
        <v>502</v>
      </c>
      <c r="AH3073" s="474">
        <v>301.2</v>
      </c>
      <c r="AP3073" s="535"/>
    </row>
    <row r="3074" spans="2:42" ht="24" customHeight="1" outlineLevel="1" x14ac:dyDescent="0.25">
      <c r="B3074" s="471" t="s">
        <v>236</v>
      </c>
      <c r="C3074" s="469" t="s">
        <v>4661</v>
      </c>
      <c r="E3074" s="472" t="s">
        <v>9152</v>
      </c>
      <c r="F3074" s="469" t="s">
        <v>4456</v>
      </c>
      <c r="G3074" s="468">
        <v>0.5</v>
      </c>
      <c r="H3074" s="468">
        <v>0.5</v>
      </c>
      <c r="I3074" s="468">
        <v>0.5</v>
      </c>
      <c r="J3074" s="468">
        <v>60</v>
      </c>
      <c r="L3074" s="468">
        <v>3.1999999999999997</v>
      </c>
      <c r="M3074" s="474">
        <f t="shared" si="164"/>
        <v>949</v>
      </c>
      <c r="N3074" s="474">
        <f t="shared" si="165"/>
        <v>569.4</v>
      </c>
      <c r="P3074" s="488">
        <v>0.6</v>
      </c>
      <c r="R3074" s="474">
        <v>766.5</v>
      </c>
      <c r="S3074" s="474">
        <v>459.9</v>
      </c>
      <c r="U3074" s="474">
        <v>766.5</v>
      </c>
      <c r="V3074" s="474">
        <v>459.9</v>
      </c>
      <c r="X3074" s="465">
        <v>730</v>
      </c>
      <c r="Y3074" s="465">
        <v>438</v>
      </c>
      <c r="AA3074" s="474">
        <v>634.79999999999995</v>
      </c>
      <c r="AB3074" s="474">
        <v>380.88</v>
      </c>
      <c r="AD3074" s="474">
        <v>552</v>
      </c>
      <c r="AE3074" s="474">
        <v>331.2</v>
      </c>
      <c r="AG3074" s="474">
        <v>502</v>
      </c>
      <c r="AH3074" s="474">
        <v>301.2</v>
      </c>
      <c r="AP3074" s="535"/>
    </row>
    <row r="3075" spans="2:42" ht="24" customHeight="1" outlineLevel="1" x14ac:dyDescent="0.25">
      <c r="B3075" s="471" t="s">
        <v>237</v>
      </c>
      <c r="C3075" s="469" t="s">
        <v>4661</v>
      </c>
      <c r="E3075" s="472" t="s">
        <v>9153</v>
      </c>
      <c r="F3075" s="469" t="s">
        <v>4456</v>
      </c>
      <c r="G3075" s="468">
        <v>0.5</v>
      </c>
      <c r="H3075" s="468">
        <v>0.5</v>
      </c>
      <c r="I3075" s="468">
        <v>0.5</v>
      </c>
      <c r="J3075" s="468">
        <v>60</v>
      </c>
      <c r="L3075" s="468">
        <v>3.1999999999999997</v>
      </c>
      <c r="M3075" s="474">
        <f t="shared" si="164"/>
        <v>949</v>
      </c>
      <c r="N3075" s="474">
        <f t="shared" si="165"/>
        <v>569.4</v>
      </c>
      <c r="P3075" s="488">
        <v>0.6</v>
      </c>
      <c r="R3075" s="474">
        <v>766.5</v>
      </c>
      <c r="S3075" s="474">
        <v>459.9</v>
      </c>
      <c r="U3075" s="474">
        <v>766.5</v>
      </c>
      <c r="V3075" s="474">
        <v>459.9</v>
      </c>
      <c r="X3075" s="465">
        <v>730</v>
      </c>
      <c r="Y3075" s="465">
        <v>438</v>
      </c>
      <c r="AA3075" s="474">
        <v>634.79999999999995</v>
      </c>
      <c r="AB3075" s="474">
        <v>380.88</v>
      </c>
      <c r="AD3075" s="474">
        <v>552</v>
      </c>
      <c r="AE3075" s="474">
        <v>331.2</v>
      </c>
      <c r="AG3075" s="474">
        <v>502</v>
      </c>
      <c r="AH3075" s="474">
        <v>301.2</v>
      </c>
      <c r="AP3075" s="535"/>
    </row>
    <row r="3076" spans="2:42" ht="24" customHeight="1" outlineLevel="1" x14ac:dyDescent="0.25">
      <c r="B3076" s="471" t="s">
        <v>238</v>
      </c>
      <c r="C3076" s="469" t="s">
        <v>4661</v>
      </c>
      <c r="E3076" s="472" t="s">
        <v>9150</v>
      </c>
      <c r="F3076" s="469" t="s">
        <v>4456</v>
      </c>
      <c r="G3076" s="468">
        <v>0.7</v>
      </c>
      <c r="H3076" s="468">
        <v>0.7</v>
      </c>
      <c r="I3076" s="468">
        <v>0.7</v>
      </c>
      <c r="J3076" s="468">
        <v>100</v>
      </c>
      <c r="L3076" s="468">
        <v>7.3999999999999995</v>
      </c>
      <c r="M3076" s="474">
        <f t="shared" si="164"/>
        <v>1327.3</v>
      </c>
      <c r="N3076" s="474">
        <f t="shared" si="165"/>
        <v>796.38</v>
      </c>
      <c r="P3076" s="488">
        <v>0.6</v>
      </c>
      <c r="R3076" s="474">
        <v>1072.05</v>
      </c>
      <c r="S3076" s="474">
        <v>643.23</v>
      </c>
      <c r="U3076" s="474">
        <v>1072.05</v>
      </c>
      <c r="V3076" s="474">
        <v>643.23</v>
      </c>
      <c r="X3076" s="465">
        <v>1021</v>
      </c>
      <c r="Y3076" s="465">
        <v>612.6</v>
      </c>
      <c r="AA3076" s="474">
        <v>887.8</v>
      </c>
      <c r="AB3076" s="474">
        <v>532.67999999999995</v>
      </c>
      <c r="AD3076" s="474">
        <v>772</v>
      </c>
      <c r="AE3076" s="474">
        <v>463.2</v>
      </c>
      <c r="AG3076" s="474">
        <v>702</v>
      </c>
      <c r="AH3076" s="474">
        <v>421.2</v>
      </c>
      <c r="AP3076" s="535"/>
    </row>
    <row r="3077" spans="2:42" ht="24" customHeight="1" outlineLevel="1" x14ac:dyDescent="0.25">
      <c r="B3077" s="471" t="s">
        <v>239</v>
      </c>
      <c r="C3077" s="469" t="s">
        <v>4661</v>
      </c>
      <c r="E3077" s="472" t="s">
        <v>9151</v>
      </c>
      <c r="F3077" s="469" t="s">
        <v>4456</v>
      </c>
      <c r="G3077" s="468">
        <v>0.7</v>
      </c>
      <c r="H3077" s="468">
        <v>0.7</v>
      </c>
      <c r="I3077" s="468">
        <v>0.7</v>
      </c>
      <c r="J3077" s="468">
        <v>100</v>
      </c>
      <c r="L3077" s="468">
        <v>7.3999999999999995</v>
      </c>
      <c r="M3077" s="474">
        <f t="shared" si="164"/>
        <v>1327.3</v>
      </c>
      <c r="N3077" s="474">
        <f t="shared" si="165"/>
        <v>796.38</v>
      </c>
      <c r="P3077" s="488">
        <v>0.6</v>
      </c>
      <c r="R3077" s="474">
        <v>1072.05</v>
      </c>
      <c r="S3077" s="474">
        <v>643.23</v>
      </c>
      <c r="U3077" s="474">
        <v>1072.05</v>
      </c>
      <c r="V3077" s="474">
        <v>643.23</v>
      </c>
      <c r="X3077" s="465">
        <v>1021</v>
      </c>
      <c r="Y3077" s="465">
        <v>612.6</v>
      </c>
      <c r="AA3077" s="474">
        <v>887.8</v>
      </c>
      <c r="AB3077" s="474">
        <v>532.67999999999995</v>
      </c>
      <c r="AD3077" s="474">
        <v>772</v>
      </c>
      <c r="AE3077" s="474">
        <v>463.2</v>
      </c>
      <c r="AG3077" s="474">
        <v>702</v>
      </c>
      <c r="AH3077" s="474">
        <v>421.2</v>
      </c>
      <c r="AP3077" s="535"/>
    </row>
    <row r="3078" spans="2:42" ht="24" customHeight="1" outlineLevel="1" x14ac:dyDescent="0.25">
      <c r="B3078" s="471" t="s">
        <v>240</v>
      </c>
      <c r="C3078" s="469" t="s">
        <v>4661</v>
      </c>
      <c r="E3078" s="472" t="s">
        <v>9152</v>
      </c>
      <c r="F3078" s="469" t="s">
        <v>4456</v>
      </c>
      <c r="G3078" s="468">
        <v>0.7</v>
      </c>
      <c r="H3078" s="468">
        <v>0.7</v>
      </c>
      <c r="I3078" s="468">
        <v>0.7</v>
      </c>
      <c r="J3078" s="468">
        <v>100</v>
      </c>
      <c r="L3078" s="468">
        <v>7.3999999999999995</v>
      </c>
      <c r="M3078" s="474">
        <f t="shared" si="164"/>
        <v>1327.3</v>
      </c>
      <c r="N3078" s="474">
        <f t="shared" si="165"/>
        <v>796.38</v>
      </c>
      <c r="P3078" s="488">
        <v>0.6</v>
      </c>
      <c r="R3078" s="474">
        <v>1072.05</v>
      </c>
      <c r="S3078" s="474">
        <v>643.23</v>
      </c>
      <c r="U3078" s="474">
        <v>1072.05</v>
      </c>
      <c r="V3078" s="474">
        <v>643.23</v>
      </c>
      <c r="X3078" s="465">
        <v>1021</v>
      </c>
      <c r="Y3078" s="465">
        <v>612.6</v>
      </c>
      <c r="AA3078" s="474">
        <v>887.8</v>
      </c>
      <c r="AB3078" s="474">
        <v>532.67999999999995</v>
      </c>
      <c r="AD3078" s="474">
        <v>772</v>
      </c>
      <c r="AE3078" s="474">
        <v>463.2</v>
      </c>
      <c r="AG3078" s="474">
        <v>702</v>
      </c>
      <c r="AH3078" s="474">
        <v>421.2</v>
      </c>
      <c r="AP3078" s="535"/>
    </row>
    <row r="3079" spans="2:42" ht="24" customHeight="1" outlineLevel="1" x14ac:dyDescent="0.25">
      <c r="B3079" s="471" t="s">
        <v>241</v>
      </c>
      <c r="C3079" s="469" t="s">
        <v>4661</v>
      </c>
      <c r="E3079" s="472" t="s">
        <v>9153</v>
      </c>
      <c r="F3079" s="469" t="s">
        <v>4456</v>
      </c>
      <c r="G3079" s="468">
        <v>0.7</v>
      </c>
      <c r="H3079" s="468">
        <v>0.7</v>
      </c>
      <c r="I3079" s="468">
        <v>0.7</v>
      </c>
      <c r="J3079" s="468">
        <v>100</v>
      </c>
      <c r="L3079" s="468">
        <v>7.3999999999999995</v>
      </c>
      <c r="M3079" s="474">
        <f t="shared" si="164"/>
        <v>1327.3</v>
      </c>
      <c r="N3079" s="474">
        <f t="shared" si="165"/>
        <v>796.38</v>
      </c>
      <c r="P3079" s="488">
        <v>0.6</v>
      </c>
      <c r="R3079" s="474">
        <v>1072.05</v>
      </c>
      <c r="S3079" s="474">
        <v>643.23</v>
      </c>
      <c r="U3079" s="474">
        <v>1072.05</v>
      </c>
      <c r="V3079" s="474">
        <v>643.23</v>
      </c>
      <c r="X3079" s="465">
        <v>1021</v>
      </c>
      <c r="Y3079" s="465">
        <v>612.6</v>
      </c>
      <c r="AA3079" s="474">
        <v>887.8</v>
      </c>
      <c r="AB3079" s="474">
        <v>532.67999999999995</v>
      </c>
      <c r="AD3079" s="474">
        <v>772</v>
      </c>
      <c r="AE3079" s="474">
        <v>463.2</v>
      </c>
      <c r="AG3079" s="474">
        <v>702</v>
      </c>
      <c r="AH3079" s="474">
        <v>421.2</v>
      </c>
      <c r="AP3079" s="535"/>
    </row>
    <row r="3080" spans="2:42" ht="24" customHeight="1" outlineLevel="1" x14ac:dyDescent="0.25">
      <c r="B3080" s="471" t="s">
        <v>242</v>
      </c>
      <c r="C3080" s="469" t="s">
        <v>4661</v>
      </c>
      <c r="E3080" s="472" t="s">
        <v>9150</v>
      </c>
      <c r="F3080" s="469" t="s">
        <v>4456</v>
      </c>
      <c r="G3080" s="468">
        <v>0.9</v>
      </c>
      <c r="H3080" s="468">
        <v>0.9</v>
      </c>
      <c r="I3080" s="468">
        <v>0.9</v>
      </c>
      <c r="J3080" s="468">
        <v>100</v>
      </c>
      <c r="L3080" s="468">
        <v>12.516666666666666</v>
      </c>
      <c r="M3080" s="474">
        <f t="shared" si="164"/>
        <v>1700.4</v>
      </c>
      <c r="N3080" s="474">
        <f t="shared" si="165"/>
        <v>1020.24</v>
      </c>
      <c r="P3080" s="488">
        <v>0.6</v>
      </c>
      <c r="R3080" s="474">
        <v>1373.4</v>
      </c>
      <c r="S3080" s="474">
        <v>824.04</v>
      </c>
      <c r="U3080" s="474">
        <v>1373.4</v>
      </c>
      <c r="V3080" s="474">
        <v>824.04</v>
      </c>
      <c r="X3080" s="465">
        <v>1308</v>
      </c>
      <c r="Y3080" s="465">
        <v>784.8</v>
      </c>
      <c r="AA3080" s="474">
        <v>1137.3499999999999</v>
      </c>
      <c r="AB3080" s="474">
        <v>682.41</v>
      </c>
      <c r="AD3080" s="474">
        <v>989</v>
      </c>
      <c r="AE3080" s="474">
        <v>593.4</v>
      </c>
      <c r="AG3080" s="474">
        <v>899</v>
      </c>
      <c r="AH3080" s="474">
        <v>539.4</v>
      </c>
      <c r="AP3080" s="535"/>
    </row>
    <row r="3081" spans="2:42" ht="24" customHeight="1" outlineLevel="1" x14ac:dyDescent="0.25">
      <c r="B3081" s="471" t="s">
        <v>243</v>
      </c>
      <c r="C3081" s="469" t="s">
        <v>4661</v>
      </c>
      <c r="E3081" s="472" t="s">
        <v>9151</v>
      </c>
      <c r="F3081" s="469" t="s">
        <v>4456</v>
      </c>
      <c r="G3081" s="468">
        <v>0.9</v>
      </c>
      <c r="H3081" s="468">
        <v>0.9</v>
      </c>
      <c r="I3081" s="468">
        <v>0.9</v>
      </c>
      <c r="J3081" s="468">
        <v>100</v>
      </c>
      <c r="L3081" s="468">
        <v>12.516666666666666</v>
      </c>
      <c r="M3081" s="474">
        <f t="shared" si="164"/>
        <v>1700.4</v>
      </c>
      <c r="N3081" s="474">
        <f t="shared" si="165"/>
        <v>1020.24</v>
      </c>
      <c r="P3081" s="488">
        <v>0.6</v>
      </c>
      <c r="R3081" s="474">
        <v>1373.4</v>
      </c>
      <c r="S3081" s="474">
        <v>824.04</v>
      </c>
      <c r="U3081" s="474">
        <v>1373.4</v>
      </c>
      <c r="V3081" s="474">
        <v>824.04</v>
      </c>
      <c r="X3081" s="465">
        <v>1308</v>
      </c>
      <c r="Y3081" s="465">
        <v>784.8</v>
      </c>
      <c r="AA3081" s="474">
        <v>1137.3499999999999</v>
      </c>
      <c r="AB3081" s="474">
        <v>682.41</v>
      </c>
      <c r="AD3081" s="474">
        <v>989</v>
      </c>
      <c r="AE3081" s="474">
        <v>593.4</v>
      </c>
      <c r="AG3081" s="474">
        <v>899</v>
      </c>
      <c r="AH3081" s="474">
        <v>539.4</v>
      </c>
      <c r="AP3081" s="535"/>
    </row>
    <row r="3082" spans="2:42" ht="24" customHeight="1" outlineLevel="1" x14ac:dyDescent="0.25">
      <c r="B3082" s="471" t="s">
        <v>244</v>
      </c>
      <c r="C3082" s="469" t="s">
        <v>4661</v>
      </c>
      <c r="E3082" s="472" t="s">
        <v>9152</v>
      </c>
      <c r="F3082" s="469" t="s">
        <v>4456</v>
      </c>
      <c r="G3082" s="468">
        <v>0.9</v>
      </c>
      <c r="H3082" s="468">
        <v>0.9</v>
      </c>
      <c r="I3082" s="468">
        <v>0.9</v>
      </c>
      <c r="J3082" s="468">
        <v>100</v>
      </c>
      <c r="L3082" s="468">
        <v>12.516666666666666</v>
      </c>
      <c r="M3082" s="474">
        <f t="shared" si="164"/>
        <v>1700.4</v>
      </c>
      <c r="N3082" s="474">
        <f t="shared" si="165"/>
        <v>1020.24</v>
      </c>
      <c r="P3082" s="488">
        <v>0.6</v>
      </c>
      <c r="R3082" s="474">
        <v>1373.4</v>
      </c>
      <c r="S3082" s="474">
        <v>824.04</v>
      </c>
      <c r="U3082" s="474">
        <v>1373.4</v>
      </c>
      <c r="V3082" s="474">
        <v>824.04</v>
      </c>
      <c r="X3082" s="465">
        <v>1308</v>
      </c>
      <c r="Y3082" s="465">
        <v>784.8</v>
      </c>
      <c r="AA3082" s="474">
        <v>1137.3499999999999</v>
      </c>
      <c r="AB3082" s="474">
        <v>682.41</v>
      </c>
      <c r="AD3082" s="474">
        <v>989</v>
      </c>
      <c r="AE3082" s="474">
        <v>593.4</v>
      </c>
      <c r="AG3082" s="474">
        <v>899</v>
      </c>
      <c r="AH3082" s="474">
        <v>539.4</v>
      </c>
      <c r="AP3082" s="535"/>
    </row>
    <row r="3083" spans="2:42" ht="24" customHeight="1" outlineLevel="1" x14ac:dyDescent="0.25">
      <c r="B3083" s="471" t="s">
        <v>245</v>
      </c>
      <c r="C3083" s="469" t="s">
        <v>4661</v>
      </c>
      <c r="E3083" s="472" t="s">
        <v>9153</v>
      </c>
      <c r="F3083" s="469" t="s">
        <v>4456</v>
      </c>
      <c r="G3083" s="468">
        <v>0.9</v>
      </c>
      <c r="H3083" s="468">
        <v>0.9</v>
      </c>
      <c r="I3083" s="468">
        <v>0.9</v>
      </c>
      <c r="J3083" s="468">
        <v>100</v>
      </c>
      <c r="L3083" s="468">
        <v>12.516666666666666</v>
      </c>
      <c r="M3083" s="474">
        <f t="shared" si="164"/>
        <v>1700.4</v>
      </c>
      <c r="N3083" s="474">
        <f t="shared" si="165"/>
        <v>1020.24</v>
      </c>
      <c r="P3083" s="488">
        <v>0.6</v>
      </c>
      <c r="R3083" s="474">
        <v>1373.4</v>
      </c>
      <c r="S3083" s="474">
        <v>824.04</v>
      </c>
      <c r="U3083" s="474">
        <v>1373.4</v>
      </c>
      <c r="V3083" s="474">
        <v>824.04</v>
      </c>
      <c r="X3083" s="465">
        <v>1308</v>
      </c>
      <c r="Y3083" s="465">
        <v>784.8</v>
      </c>
      <c r="AA3083" s="474">
        <v>1137.3499999999999</v>
      </c>
      <c r="AB3083" s="474">
        <v>682.41</v>
      </c>
      <c r="AD3083" s="474">
        <v>989</v>
      </c>
      <c r="AE3083" s="474">
        <v>593.4</v>
      </c>
      <c r="AG3083" s="474">
        <v>899</v>
      </c>
      <c r="AH3083" s="474">
        <v>539.4</v>
      </c>
      <c r="AP3083" s="535"/>
    </row>
    <row r="3084" spans="2:42" ht="24" customHeight="1" outlineLevel="1" x14ac:dyDescent="0.25">
      <c r="B3084" s="471" t="s">
        <v>246</v>
      </c>
      <c r="C3084" s="469" t="s">
        <v>4661</v>
      </c>
      <c r="E3084" s="472" t="s">
        <v>9150</v>
      </c>
      <c r="F3084" s="469" t="s">
        <v>4456</v>
      </c>
      <c r="G3084" s="468">
        <v>1.2</v>
      </c>
      <c r="H3084" s="468">
        <v>1.2</v>
      </c>
      <c r="I3084" s="468">
        <v>1.2</v>
      </c>
      <c r="J3084" s="468">
        <v>150</v>
      </c>
      <c r="L3084" s="468">
        <v>32.783333333333331</v>
      </c>
      <c r="M3084" s="474">
        <f t="shared" si="164"/>
        <v>4227.6000000000004</v>
      </c>
      <c r="N3084" s="474">
        <f t="shared" si="165"/>
        <v>2536.56</v>
      </c>
      <c r="P3084" s="488">
        <v>0.6</v>
      </c>
      <c r="R3084" s="474">
        <v>3414.6</v>
      </c>
      <c r="S3084" s="474">
        <v>2048.7600000000002</v>
      </c>
      <c r="U3084" s="474">
        <v>3414.6</v>
      </c>
      <c r="V3084" s="474">
        <v>2048.7600000000002</v>
      </c>
      <c r="X3084" s="465">
        <v>3252</v>
      </c>
      <c r="Y3084" s="465">
        <v>1951.2</v>
      </c>
      <c r="AA3084" s="474">
        <v>2827.85</v>
      </c>
      <c r="AB3084" s="474">
        <v>1696.71</v>
      </c>
      <c r="AD3084" s="474">
        <v>2459</v>
      </c>
      <c r="AE3084" s="474">
        <v>1475.3999999999999</v>
      </c>
      <c r="AG3084" s="474">
        <v>2235</v>
      </c>
      <c r="AH3084" s="474">
        <v>1341</v>
      </c>
      <c r="AP3084" s="535"/>
    </row>
    <row r="3085" spans="2:42" ht="24" customHeight="1" outlineLevel="1" x14ac:dyDescent="0.25">
      <c r="B3085" s="471" t="s">
        <v>247</v>
      </c>
      <c r="C3085" s="469" t="s">
        <v>4661</v>
      </c>
      <c r="E3085" s="472" t="s">
        <v>9151</v>
      </c>
      <c r="F3085" s="469" t="s">
        <v>4456</v>
      </c>
      <c r="G3085" s="468">
        <v>1.2</v>
      </c>
      <c r="H3085" s="468">
        <v>1.2</v>
      </c>
      <c r="I3085" s="468">
        <v>1.2</v>
      </c>
      <c r="J3085" s="468">
        <v>150</v>
      </c>
      <c r="L3085" s="468">
        <v>32.783333333333331</v>
      </c>
      <c r="M3085" s="474">
        <f t="shared" si="164"/>
        <v>4227.6000000000004</v>
      </c>
      <c r="N3085" s="474">
        <f t="shared" si="165"/>
        <v>2536.56</v>
      </c>
      <c r="P3085" s="488">
        <v>0.6</v>
      </c>
      <c r="R3085" s="474">
        <v>3414.6</v>
      </c>
      <c r="S3085" s="474">
        <v>2048.7600000000002</v>
      </c>
      <c r="U3085" s="474">
        <v>3414.6</v>
      </c>
      <c r="V3085" s="474">
        <v>2048.7600000000002</v>
      </c>
      <c r="X3085" s="465">
        <v>3252</v>
      </c>
      <c r="Y3085" s="465">
        <v>1951.2</v>
      </c>
      <c r="AA3085" s="474">
        <v>2827.85</v>
      </c>
      <c r="AB3085" s="474">
        <v>1696.71</v>
      </c>
      <c r="AD3085" s="474">
        <v>2459</v>
      </c>
      <c r="AE3085" s="474">
        <v>1475.3999999999999</v>
      </c>
      <c r="AG3085" s="474">
        <v>2235</v>
      </c>
      <c r="AH3085" s="474">
        <v>1341</v>
      </c>
      <c r="AP3085" s="535"/>
    </row>
    <row r="3086" spans="2:42" ht="24" customHeight="1" outlineLevel="1" x14ac:dyDescent="0.25">
      <c r="B3086" s="471" t="s">
        <v>248</v>
      </c>
      <c r="C3086" s="469" t="s">
        <v>4661</v>
      </c>
      <c r="E3086" s="472" t="s">
        <v>9152</v>
      </c>
      <c r="F3086" s="469" t="s">
        <v>4456</v>
      </c>
      <c r="G3086" s="468">
        <v>1.2</v>
      </c>
      <c r="H3086" s="468">
        <v>1.2</v>
      </c>
      <c r="I3086" s="468">
        <v>1.2</v>
      </c>
      <c r="J3086" s="468">
        <v>150</v>
      </c>
      <c r="L3086" s="468">
        <v>32.783333333333331</v>
      </c>
      <c r="M3086" s="474">
        <f t="shared" si="164"/>
        <v>4227.6000000000004</v>
      </c>
      <c r="N3086" s="474">
        <f t="shared" si="165"/>
        <v>2536.56</v>
      </c>
      <c r="P3086" s="488">
        <v>0.6</v>
      </c>
      <c r="R3086" s="474">
        <v>3414.6</v>
      </c>
      <c r="S3086" s="474">
        <v>2048.7600000000002</v>
      </c>
      <c r="U3086" s="474">
        <v>3414.6</v>
      </c>
      <c r="V3086" s="474">
        <v>2048.7600000000002</v>
      </c>
      <c r="X3086" s="465">
        <v>3252</v>
      </c>
      <c r="Y3086" s="465">
        <v>1951.2</v>
      </c>
      <c r="AA3086" s="474">
        <v>2827.85</v>
      </c>
      <c r="AB3086" s="474">
        <v>1696.71</v>
      </c>
      <c r="AD3086" s="474">
        <v>2459</v>
      </c>
      <c r="AE3086" s="474">
        <v>1475.3999999999999</v>
      </c>
      <c r="AG3086" s="474">
        <v>2235</v>
      </c>
      <c r="AH3086" s="474">
        <v>1341</v>
      </c>
      <c r="AP3086" s="535"/>
    </row>
    <row r="3087" spans="2:42" ht="24" customHeight="1" outlineLevel="1" x14ac:dyDescent="0.25">
      <c r="B3087" s="471" t="s">
        <v>249</v>
      </c>
      <c r="C3087" s="469" t="s">
        <v>4661</v>
      </c>
      <c r="E3087" s="472" t="s">
        <v>9153</v>
      </c>
      <c r="F3087" s="469" t="s">
        <v>4456</v>
      </c>
      <c r="G3087" s="468">
        <v>1.2</v>
      </c>
      <c r="H3087" s="468">
        <v>1.2</v>
      </c>
      <c r="I3087" s="468">
        <v>1.2</v>
      </c>
      <c r="J3087" s="468">
        <v>150</v>
      </c>
      <c r="L3087" s="468">
        <v>32.783333333333331</v>
      </c>
      <c r="M3087" s="474">
        <f t="shared" si="164"/>
        <v>4227.6000000000004</v>
      </c>
      <c r="N3087" s="474">
        <f t="shared" si="165"/>
        <v>2536.56</v>
      </c>
      <c r="P3087" s="488">
        <v>0.6</v>
      </c>
      <c r="R3087" s="474">
        <v>3414.6</v>
      </c>
      <c r="S3087" s="474">
        <v>2048.7600000000002</v>
      </c>
      <c r="U3087" s="474">
        <v>3414.6</v>
      </c>
      <c r="V3087" s="474">
        <v>2048.7600000000002</v>
      </c>
      <c r="X3087" s="465">
        <v>3252</v>
      </c>
      <c r="Y3087" s="465">
        <v>1951.2</v>
      </c>
      <c r="AA3087" s="474">
        <v>2827.85</v>
      </c>
      <c r="AB3087" s="474">
        <v>1696.71</v>
      </c>
      <c r="AD3087" s="474">
        <v>2459</v>
      </c>
      <c r="AE3087" s="474">
        <v>1475.3999999999999</v>
      </c>
      <c r="AG3087" s="474">
        <v>2235</v>
      </c>
      <c r="AH3087" s="474">
        <v>1341</v>
      </c>
      <c r="AP3087" s="535"/>
    </row>
    <row r="3088" spans="2:42" ht="24" customHeight="1" outlineLevel="1" x14ac:dyDescent="0.25">
      <c r="B3088" s="471" t="s">
        <v>15231</v>
      </c>
      <c r="C3088" s="469" t="s">
        <v>4661</v>
      </c>
      <c r="E3088" s="472" t="s">
        <v>9150</v>
      </c>
      <c r="F3088" s="469" t="s">
        <v>4456</v>
      </c>
      <c r="G3088" s="468">
        <v>1.5</v>
      </c>
      <c r="H3088" s="468">
        <v>1.5</v>
      </c>
      <c r="I3088" s="468">
        <v>1.5</v>
      </c>
      <c r="J3088" s="468">
        <v>150</v>
      </c>
      <c r="M3088" s="474">
        <f t="shared" si="164"/>
        <v>6601.92</v>
      </c>
      <c r="N3088" s="474">
        <f t="shared" si="165"/>
        <v>3961.152</v>
      </c>
      <c r="P3088" s="488">
        <v>0.6</v>
      </c>
      <c r="R3088" s="474">
        <v>5332.32</v>
      </c>
      <c r="S3088" s="474">
        <v>3199.35</v>
      </c>
      <c r="U3088" s="474">
        <v>5332.32</v>
      </c>
      <c r="V3088" s="474">
        <v>3199.35</v>
      </c>
      <c r="X3088" s="465">
        <v>5078.3999999999996</v>
      </c>
      <c r="Y3088" s="465">
        <v>3047</v>
      </c>
      <c r="AA3088" s="474">
        <v>4416</v>
      </c>
      <c r="AB3088" s="474">
        <v>2649.6</v>
      </c>
      <c r="AD3088" s="474">
        <v>3840</v>
      </c>
      <c r="AE3088" s="474">
        <v>2304</v>
      </c>
      <c r="AG3088" s="474">
        <v>3491</v>
      </c>
      <c r="AH3088" s="474">
        <v>2094.6</v>
      </c>
      <c r="AP3088" s="535"/>
    </row>
    <row r="3089" spans="2:42" ht="24" customHeight="1" outlineLevel="1" x14ac:dyDescent="0.25">
      <c r="B3089" s="471" t="s">
        <v>15232</v>
      </c>
      <c r="C3089" s="469" t="s">
        <v>4661</v>
      </c>
      <c r="E3089" s="472" t="s">
        <v>9151</v>
      </c>
      <c r="F3089" s="469" t="s">
        <v>4456</v>
      </c>
      <c r="G3089" s="468">
        <v>1.5</v>
      </c>
      <c r="H3089" s="468">
        <v>1.5</v>
      </c>
      <c r="I3089" s="468">
        <v>1.5</v>
      </c>
      <c r="J3089" s="468">
        <v>150</v>
      </c>
      <c r="M3089" s="474">
        <f t="shared" si="164"/>
        <v>6601.92</v>
      </c>
      <c r="N3089" s="474">
        <f t="shared" si="165"/>
        <v>3961.152</v>
      </c>
      <c r="P3089" s="488">
        <v>0.6</v>
      </c>
      <c r="R3089" s="474">
        <v>5332.32</v>
      </c>
      <c r="S3089" s="474">
        <v>3199.35</v>
      </c>
      <c r="U3089" s="474">
        <v>5332.32</v>
      </c>
      <c r="V3089" s="474">
        <v>3199.35</v>
      </c>
      <c r="X3089" s="465">
        <v>5078.3999999999996</v>
      </c>
      <c r="Y3089" s="465">
        <v>3047</v>
      </c>
      <c r="AA3089" s="474">
        <v>4416</v>
      </c>
      <c r="AB3089" s="474">
        <v>2649.6</v>
      </c>
      <c r="AD3089" s="474">
        <v>3840</v>
      </c>
      <c r="AE3089" s="474">
        <v>2304</v>
      </c>
      <c r="AG3089" s="474">
        <v>3491</v>
      </c>
      <c r="AH3089" s="474">
        <v>2094.6</v>
      </c>
      <c r="AP3089" s="535"/>
    </row>
    <row r="3090" spans="2:42" ht="24" customHeight="1" outlineLevel="1" x14ac:dyDescent="0.25">
      <c r="B3090" s="471" t="s">
        <v>15233</v>
      </c>
      <c r="C3090" s="469" t="s">
        <v>4661</v>
      </c>
      <c r="E3090" s="472" t="s">
        <v>9152</v>
      </c>
      <c r="F3090" s="469" t="s">
        <v>4456</v>
      </c>
      <c r="G3090" s="468">
        <v>1.5</v>
      </c>
      <c r="H3090" s="468">
        <v>1.5</v>
      </c>
      <c r="I3090" s="468">
        <v>1.5</v>
      </c>
      <c r="J3090" s="468">
        <v>150</v>
      </c>
      <c r="M3090" s="474">
        <f t="shared" si="164"/>
        <v>6601.92</v>
      </c>
      <c r="N3090" s="474">
        <f t="shared" si="165"/>
        <v>3961.152</v>
      </c>
      <c r="P3090" s="488">
        <v>0.6</v>
      </c>
      <c r="R3090" s="474">
        <v>5332.32</v>
      </c>
      <c r="S3090" s="474">
        <v>3199.35</v>
      </c>
      <c r="U3090" s="474">
        <v>5332.32</v>
      </c>
      <c r="V3090" s="474">
        <v>3199.35</v>
      </c>
      <c r="X3090" s="465">
        <v>5078.3999999999996</v>
      </c>
      <c r="Y3090" s="465">
        <v>3047</v>
      </c>
      <c r="AA3090" s="474">
        <v>4416</v>
      </c>
      <c r="AB3090" s="474">
        <v>2649.6</v>
      </c>
      <c r="AD3090" s="474">
        <v>3840</v>
      </c>
      <c r="AE3090" s="474">
        <v>2304</v>
      </c>
      <c r="AG3090" s="474">
        <v>3491</v>
      </c>
      <c r="AH3090" s="474">
        <v>2094.6</v>
      </c>
      <c r="AP3090" s="535"/>
    </row>
    <row r="3091" spans="2:42" ht="24" customHeight="1" outlineLevel="1" x14ac:dyDescent="0.25">
      <c r="B3091" s="471" t="s">
        <v>15234</v>
      </c>
      <c r="C3091" s="469" t="s">
        <v>4661</v>
      </c>
      <c r="E3091" s="472" t="s">
        <v>9153</v>
      </c>
      <c r="F3091" s="469" t="s">
        <v>4456</v>
      </c>
      <c r="G3091" s="468">
        <v>1.5</v>
      </c>
      <c r="H3091" s="468">
        <v>1.5</v>
      </c>
      <c r="I3091" s="468">
        <v>1.5</v>
      </c>
      <c r="J3091" s="468">
        <v>150</v>
      </c>
      <c r="M3091" s="474">
        <f t="shared" si="164"/>
        <v>6601.92</v>
      </c>
      <c r="N3091" s="474">
        <f t="shared" si="165"/>
        <v>3961.152</v>
      </c>
      <c r="P3091" s="488">
        <v>0.6</v>
      </c>
      <c r="R3091" s="474">
        <v>5332.32</v>
      </c>
      <c r="S3091" s="474">
        <v>3199.35</v>
      </c>
      <c r="U3091" s="474">
        <v>5332.32</v>
      </c>
      <c r="V3091" s="474">
        <v>3199.35</v>
      </c>
      <c r="X3091" s="465">
        <v>5078.3999999999996</v>
      </c>
      <c r="Y3091" s="465">
        <v>3047</v>
      </c>
      <c r="AA3091" s="474">
        <v>4416</v>
      </c>
      <c r="AB3091" s="474">
        <v>2649.6</v>
      </c>
      <c r="AD3091" s="474">
        <v>3840</v>
      </c>
      <c r="AE3091" s="474">
        <v>2304</v>
      </c>
      <c r="AG3091" s="474">
        <v>3491</v>
      </c>
      <c r="AH3091" s="474">
        <v>2094.6</v>
      </c>
      <c r="AP3091" s="535"/>
    </row>
    <row r="3092" spans="2:42" ht="24" customHeight="1" outlineLevel="1" x14ac:dyDescent="0.25">
      <c r="B3092" s="471" t="s">
        <v>250</v>
      </c>
      <c r="C3092" s="469" t="s">
        <v>4661</v>
      </c>
      <c r="E3092" s="472" t="s">
        <v>9154</v>
      </c>
      <c r="F3092" s="469" t="s">
        <v>4456</v>
      </c>
      <c r="G3092" s="468">
        <v>0.3</v>
      </c>
      <c r="H3092" s="468">
        <v>0.3</v>
      </c>
      <c r="I3092" s="468">
        <v>0.3</v>
      </c>
      <c r="J3092" s="468">
        <v>60</v>
      </c>
      <c r="L3092" s="468">
        <v>1.3833333333333335</v>
      </c>
      <c r="M3092" s="474">
        <f t="shared" si="164"/>
        <v>416</v>
      </c>
      <c r="N3092" s="474">
        <f t="shared" si="165"/>
        <v>249.6</v>
      </c>
      <c r="P3092" s="488">
        <v>0.6</v>
      </c>
      <c r="R3092" s="474">
        <v>336</v>
      </c>
      <c r="S3092" s="474">
        <v>201.6</v>
      </c>
      <c r="U3092" s="474">
        <v>336</v>
      </c>
      <c r="V3092" s="474">
        <v>201.6</v>
      </c>
      <c r="X3092" s="465">
        <v>320</v>
      </c>
      <c r="Y3092" s="465">
        <v>192</v>
      </c>
      <c r="AA3092" s="474">
        <v>278.3</v>
      </c>
      <c r="AB3092" s="474">
        <v>166.98</v>
      </c>
      <c r="AD3092" s="474">
        <v>242</v>
      </c>
      <c r="AE3092" s="474">
        <v>145.19999999999999</v>
      </c>
      <c r="AG3092" s="474">
        <v>220</v>
      </c>
      <c r="AH3092" s="474">
        <v>132</v>
      </c>
      <c r="AP3092" s="535"/>
    </row>
    <row r="3093" spans="2:42" ht="24" customHeight="1" outlineLevel="1" x14ac:dyDescent="0.25">
      <c r="B3093" s="471" t="s">
        <v>251</v>
      </c>
      <c r="C3093" s="469" t="s">
        <v>4661</v>
      </c>
      <c r="E3093" s="472" t="s">
        <v>9155</v>
      </c>
      <c r="F3093" s="469" t="s">
        <v>4456</v>
      </c>
      <c r="G3093" s="468">
        <v>0.3</v>
      </c>
      <c r="H3093" s="468">
        <v>0.3</v>
      </c>
      <c r="I3093" s="468">
        <v>0.3</v>
      </c>
      <c r="J3093" s="468">
        <v>60</v>
      </c>
      <c r="L3093" s="468">
        <v>1.3833333333333335</v>
      </c>
      <c r="M3093" s="474">
        <f t="shared" si="164"/>
        <v>416</v>
      </c>
      <c r="N3093" s="474">
        <f t="shared" si="165"/>
        <v>249.6</v>
      </c>
      <c r="P3093" s="488">
        <v>0.6</v>
      </c>
      <c r="R3093" s="474">
        <v>336</v>
      </c>
      <c r="S3093" s="474">
        <v>201.6</v>
      </c>
      <c r="U3093" s="474">
        <v>336</v>
      </c>
      <c r="V3093" s="474">
        <v>201.6</v>
      </c>
      <c r="X3093" s="465">
        <v>320</v>
      </c>
      <c r="Y3093" s="465">
        <v>192</v>
      </c>
      <c r="AA3093" s="474">
        <v>278.3</v>
      </c>
      <c r="AB3093" s="474">
        <v>166.98</v>
      </c>
      <c r="AD3093" s="474">
        <v>242</v>
      </c>
      <c r="AE3093" s="474">
        <v>145.19999999999999</v>
      </c>
      <c r="AG3093" s="474">
        <v>220</v>
      </c>
      <c r="AH3093" s="474">
        <v>132</v>
      </c>
      <c r="AP3093" s="535"/>
    </row>
    <row r="3094" spans="2:42" ht="24" customHeight="1" outlineLevel="1" x14ac:dyDescent="0.25">
      <c r="B3094" s="471" t="s">
        <v>252</v>
      </c>
      <c r="C3094" s="469" t="s">
        <v>4661</v>
      </c>
      <c r="E3094" s="472" t="s">
        <v>9156</v>
      </c>
      <c r="F3094" s="469" t="s">
        <v>4456</v>
      </c>
      <c r="G3094" s="468">
        <v>0.3</v>
      </c>
      <c r="H3094" s="468">
        <v>0.3</v>
      </c>
      <c r="I3094" s="468">
        <v>0.3</v>
      </c>
      <c r="J3094" s="468">
        <v>60</v>
      </c>
      <c r="L3094" s="468">
        <v>1.3833333333333335</v>
      </c>
      <c r="M3094" s="474">
        <f t="shared" si="164"/>
        <v>416</v>
      </c>
      <c r="N3094" s="474">
        <f t="shared" si="165"/>
        <v>249.6</v>
      </c>
      <c r="P3094" s="488">
        <v>0.6</v>
      </c>
      <c r="R3094" s="474">
        <v>336</v>
      </c>
      <c r="S3094" s="474">
        <v>201.6</v>
      </c>
      <c r="U3094" s="474">
        <v>336</v>
      </c>
      <c r="V3094" s="474">
        <v>201.6</v>
      </c>
      <c r="X3094" s="465">
        <v>320</v>
      </c>
      <c r="Y3094" s="465">
        <v>192</v>
      </c>
      <c r="AA3094" s="474">
        <v>278.3</v>
      </c>
      <c r="AB3094" s="474">
        <v>166.98</v>
      </c>
      <c r="AD3094" s="474">
        <v>242</v>
      </c>
      <c r="AE3094" s="474">
        <v>145.19999999999999</v>
      </c>
      <c r="AG3094" s="474">
        <v>220</v>
      </c>
      <c r="AH3094" s="474">
        <v>132</v>
      </c>
      <c r="AP3094" s="535"/>
    </row>
    <row r="3095" spans="2:42" ht="24" customHeight="1" outlineLevel="1" x14ac:dyDescent="0.25">
      <c r="B3095" s="471" t="s">
        <v>253</v>
      </c>
      <c r="C3095" s="469" t="s">
        <v>4661</v>
      </c>
      <c r="E3095" s="472" t="s">
        <v>9157</v>
      </c>
      <c r="F3095" s="469" t="s">
        <v>4456</v>
      </c>
      <c r="G3095" s="468">
        <v>0.3</v>
      </c>
      <c r="H3095" s="468">
        <v>0.3</v>
      </c>
      <c r="I3095" s="468">
        <v>0.3</v>
      </c>
      <c r="J3095" s="468">
        <v>60</v>
      </c>
      <c r="L3095" s="468">
        <v>1.3833333333333335</v>
      </c>
      <c r="M3095" s="474">
        <f t="shared" si="164"/>
        <v>416</v>
      </c>
      <c r="N3095" s="474">
        <f t="shared" si="165"/>
        <v>249.6</v>
      </c>
      <c r="P3095" s="488">
        <v>0.6</v>
      </c>
      <c r="R3095" s="474">
        <v>336</v>
      </c>
      <c r="S3095" s="474">
        <v>201.6</v>
      </c>
      <c r="U3095" s="474">
        <v>336</v>
      </c>
      <c r="V3095" s="474">
        <v>201.6</v>
      </c>
      <c r="X3095" s="465">
        <v>320</v>
      </c>
      <c r="Y3095" s="465">
        <v>192</v>
      </c>
      <c r="AA3095" s="474">
        <v>278.3</v>
      </c>
      <c r="AB3095" s="474">
        <v>166.98</v>
      </c>
      <c r="AD3095" s="474">
        <v>242</v>
      </c>
      <c r="AE3095" s="474">
        <v>145.19999999999999</v>
      </c>
      <c r="AG3095" s="474">
        <v>220</v>
      </c>
      <c r="AH3095" s="474">
        <v>132</v>
      </c>
      <c r="AP3095" s="535"/>
    </row>
    <row r="3096" spans="2:42" ht="24" customHeight="1" outlineLevel="1" x14ac:dyDescent="0.25">
      <c r="B3096" s="471" t="s">
        <v>254</v>
      </c>
      <c r="C3096" s="469" t="s">
        <v>4661</v>
      </c>
      <c r="E3096" s="472" t="s">
        <v>9158</v>
      </c>
      <c r="F3096" s="469" t="s">
        <v>4456</v>
      </c>
      <c r="G3096" s="468">
        <v>0.5</v>
      </c>
      <c r="H3096" s="468">
        <v>0.5</v>
      </c>
      <c r="I3096" s="468">
        <v>0.5</v>
      </c>
      <c r="J3096" s="468">
        <v>60</v>
      </c>
      <c r="L3096" s="468">
        <v>3.1999999999999997</v>
      </c>
      <c r="M3096" s="474">
        <f t="shared" si="164"/>
        <v>826.93000000000006</v>
      </c>
      <c r="N3096" s="474">
        <f t="shared" si="165"/>
        <v>496.15800000000002</v>
      </c>
      <c r="P3096" s="488">
        <v>0.6</v>
      </c>
      <c r="R3096" s="474">
        <v>667.91</v>
      </c>
      <c r="S3096" s="474">
        <v>400.79</v>
      </c>
      <c r="U3096" s="474">
        <v>667.91</v>
      </c>
      <c r="V3096" s="474">
        <v>400.79</v>
      </c>
      <c r="X3096" s="465">
        <v>636.1</v>
      </c>
      <c r="Y3096" s="465">
        <v>381.7</v>
      </c>
      <c r="AA3096" s="474">
        <v>553.15</v>
      </c>
      <c r="AB3096" s="474">
        <v>331.89</v>
      </c>
      <c r="AD3096" s="474">
        <v>481</v>
      </c>
      <c r="AE3096" s="474">
        <v>288.59999999999997</v>
      </c>
      <c r="AG3096" s="474">
        <v>437</v>
      </c>
      <c r="AH3096" s="474">
        <v>262.2</v>
      </c>
      <c r="AP3096" s="535"/>
    </row>
    <row r="3097" spans="2:42" ht="24" customHeight="1" outlineLevel="1" x14ac:dyDescent="0.25">
      <c r="B3097" s="471" t="s">
        <v>255</v>
      </c>
      <c r="C3097" s="469" t="s">
        <v>4661</v>
      </c>
      <c r="E3097" s="472" t="s">
        <v>9155</v>
      </c>
      <c r="F3097" s="469" t="s">
        <v>4456</v>
      </c>
      <c r="G3097" s="468">
        <v>0.5</v>
      </c>
      <c r="H3097" s="468">
        <v>0.5</v>
      </c>
      <c r="I3097" s="468">
        <v>0.5</v>
      </c>
      <c r="J3097" s="468">
        <v>60</v>
      </c>
      <c r="L3097" s="468">
        <v>3.1999999999999997</v>
      </c>
      <c r="M3097" s="474">
        <f t="shared" si="164"/>
        <v>826.93000000000006</v>
      </c>
      <c r="N3097" s="474">
        <f t="shared" si="165"/>
        <v>496.15800000000002</v>
      </c>
      <c r="P3097" s="488">
        <v>0.6</v>
      </c>
      <c r="R3097" s="474">
        <v>667.91</v>
      </c>
      <c r="S3097" s="474">
        <v>400.79</v>
      </c>
      <c r="U3097" s="474">
        <v>667.91</v>
      </c>
      <c r="V3097" s="474">
        <v>400.79</v>
      </c>
      <c r="X3097" s="465">
        <v>636.1</v>
      </c>
      <c r="Y3097" s="465">
        <v>381.7</v>
      </c>
      <c r="AA3097" s="474">
        <v>553.15</v>
      </c>
      <c r="AB3097" s="474">
        <v>331.89</v>
      </c>
      <c r="AD3097" s="474">
        <v>481</v>
      </c>
      <c r="AE3097" s="474">
        <v>288.59999999999997</v>
      </c>
      <c r="AG3097" s="474">
        <v>437</v>
      </c>
      <c r="AH3097" s="474">
        <v>262.2</v>
      </c>
      <c r="AP3097" s="535"/>
    </row>
    <row r="3098" spans="2:42" ht="24" customHeight="1" outlineLevel="1" x14ac:dyDescent="0.25">
      <c r="B3098" s="471" t="s">
        <v>256</v>
      </c>
      <c r="C3098" s="469" t="s">
        <v>4661</v>
      </c>
      <c r="E3098" s="472" t="s">
        <v>9156</v>
      </c>
      <c r="F3098" s="469" t="s">
        <v>4456</v>
      </c>
      <c r="G3098" s="468">
        <v>0.5</v>
      </c>
      <c r="H3098" s="468">
        <v>0.5</v>
      </c>
      <c r="I3098" s="468">
        <v>0.5</v>
      </c>
      <c r="J3098" s="468">
        <v>60</v>
      </c>
      <c r="L3098" s="468">
        <v>3.1999999999999997</v>
      </c>
      <c r="M3098" s="474">
        <f t="shared" si="164"/>
        <v>826.93000000000006</v>
      </c>
      <c r="N3098" s="474">
        <f t="shared" si="165"/>
        <v>496.15800000000002</v>
      </c>
      <c r="P3098" s="488">
        <v>0.6</v>
      </c>
      <c r="R3098" s="474">
        <v>667.91</v>
      </c>
      <c r="S3098" s="474">
        <v>400.79</v>
      </c>
      <c r="U3098" s="474">
        <v>667.91</v>
      </c>
      <c r="V3098" s="474">
        <v>400.79</v>
      </c>
      <c r="X3098" s="465">
        <v>636.1</v>
      </c>
      <c r="Y3098" s="465">
        <v>381.7</v>
      </c>
      <c r="AA3098" s="474">
        <v>553.15</v>
      </c>
      <c r="AB3098" s="474">
        <v>331.89</v>
      </c>
      <c r="AD3098" s="474">
        <v>481</v>
      </c>
      <c r="AE3098" s="474">
        <v>288.59999999999997</v>
      </c>
      <c r="AG3098" s="474">
        <v>437</v>
      </c>
      <c r="AH3098" s="474">
        <v>262.2</v>
      </c>
      <c r="AP3098" s="535"/>
    </row>
    <row r="3099" spans="2:42" ht="24" customHeight="1" outlineLevel="1" x14ac:dyDescent="0.25">
      <c r="B3099" s="471" t="s">
        <v>257</v>
      </c>
      <c r="C3099" s="469" t="s">
        <v>4661</v>
      </c>
      <c r="E3099" s="472" t="s">
        <v>9157</v>
      </c>
      <c r="F3099" s="469" t="s">
        <v>4456</v>
      </c>
      <c r="G3099" s="468">
        <v>0.5</v>
      </c>
      <c r="H3099" s="468">
        <v>0.5</v>
      </c>
      <c r="I3099" s="468">
        <v>0.5</v>
      </c>
      <c r="J3099" s="468">
        <v>60</v>
      </c>
      <c r="L3099" s="468">
        <v>3.1999999999999997</v>
      </c>
      <c r="M3099" s="474">
        <f t="shared" si="164"/>
        <v>826.93000000000006</v>
      </c>
      <c r="N3099" s="474">
        <f t="shared" si="165"/>
        <v>496.15800000000002</v>
      </c>
      <c r="P3099" s="488">
        <v>0.6</v>
      </c>
      <c r="R3099" s="474">
        <v>667.91</v>
      </c>
      <c r="S3099" s="474">
        <v>400.79</v>
      </c>
      <c r="U3099" s="474">
        <v>667.91</v>
      </c>
      <c r="V3099" s="474">
        <v>400.79</v>
      </c>
      <c r="X3099" s="465">
        <v>636.1</v>
      </c>
      <c r="Y3099" s="465">
        <v>381.7</v>
      </c>
      <c r="AA3099" s="474">
        <v>553.15</v>
      </c>
      <c r="AB3099" s="474">
        <v>331.89</v>
      </c>
      <c r="AD3099" s="474">
        <v>481</v>
      </c>
      <c r="AE3099" s="474">
        <v>288.59999999999997</v>
      </c>
      <c r="AG3099" s="474">
        <v>437</v>
      </c>
      <c r="AH3099" s="474">
        <v>262.2</v>
      </c>
      <c r="AP3099" s="535"/>
    </row>
    <row r="3100" spans="2:42" ht="24" customHeight="1" outlineLevel="1" x14ac:dyDescent="0.25">
      <c r="B3100" s="471" t="s">
        <v>258</v>
      </c>
      <c r="C3100" s="469" t="s">
        <v>4661</v>
      </c>
      <c r="E3100" s="472" t="s">
        <v>9154</v>
      </c>
      <c r="F3100" s="469" t="s">
        <v>4456</v>
      </c>
      <c r="G3100" s="468">
        <v>0.7</v>
      </c>
      <c r="H3100" s="468">
        <v>0.7</v>
      </c>
      <c r="I3100" s="468">
        <v>0.7</v>
      </c>
      <c r="J3100" s="468">
        <v>100</v>
      </c>
      <c r="L3100" s="468">
        <v>7.3999999999999995</v>
      </c>
      <c r="M3100" s="474">
        <f t="shared" si="164"/>
        <v>1167.4000000000001</v>
      </c>
      <c r="N3100" s="474">
        <f t="shared" si="165"/>
        <v>700.44</v>
      </c>
      <c r="P3100" s="488">
        <v>0.6</v>
      </c>
      <c r="R3100" s="474">
        <v>942.9</v>
      </c>
      <c r="S3100" s="474">
        <v>565.74</v>
      </c>
      <c r="U3100" s="474">
        <v>942.9</v>
      </c>
      <c r="V3100" s="474">
        <v>565.74</v>
      </c>
      <c r="X3100" s="465">
        <v>898</v>
      </c>
      <c r="Y3100" s="465">
        <v>538.79999999999995</v>
      </c>
      <c r="AA3100" s="474">
        <v>780.85</v>
      </c>
      <c r="AB3100" s="474">
        <v>468.51</v>
      </c>
      <c r="AD3100" s="474">
        <v>679</v>
      </c>
      <c r="AE3100" s="474">
        <v>407.4</v>
      </c>
      <c r="AG3100" s="474">
        <v>617</v>
      </c>
      <c r="AH3100" s="474">
        <v>370.2</v>
      </c>
      <c r="AP3100" s="535"/>
    </row>
    <row r="3101" spans="2:42" ht="24" customHeight="1" outlineLevel="1" x14ac:dyDescent="0.25">
      <c r="B3101" s="471" t="s">
        <v>259</v>
      </c>
      <c r="C3101" s="469" t="s">
        <v>4661</v>
      </c>
      <c r="E3101" s="472" t="s">
        <v>9155</v>
      </c>
      <c r="F3101" s="469" t="s">
        <v>4456</v>
      </c>
      <c r="G3101" s="468">
        <v>0.7</v>
      </c>
      <c r="H3101" s="468">
        <v>0.7</v>
      </c>
      <c r="I3101" s="468">
        <v>0.7</v>
      </c>
      <c r="J3101" s="468">
        <v>100</v>
      </c>
      <c r="L3101" s="468">
        <v>7.3999999999999995</v>
      </c>
      <c r="M3101" s="474">
        <f t="shared" si="164"/>
        <v>1167.4000000000001</v>
      </c>
      <c r="N3101" s="474">
        <f t="shared" si="165"/>
        <v>700.44</v>
      </c>
      <c r="P3101" s="488">
        <v>0.6</v>
      </c>
      <c r="R3101" s="474">
        <v>942.9</v>
      </c>
      <c r="S3101" s="474">
        <v>565.74</v>
      </c>
      <c r="U3101" s="474">
        <v>942.9</v>
      </c>
      <c r="V3101" s="474">
        <v>565.74</v>
      </c>
      <c r="X3101" s="465">
        <v>898</v>
      </c>
      <c r="Y3101" s="465">
        <v>538.79999999999995</v>
      </c>
      <c r="AA3101" s="474">
        <v>780.85</v>
      </c>
      <c r="AB3101" s="474">
        <v>468.51</v>
      </c>
      <c r="AD3101" s="474">
        <v>679</v>
      </c>
      <c r="AE3101" s="474">
        <v>407.4</v>
      </c>
      <c r="AG3101" s="474">
        <v>617</v>
      </c>
      <c r="AH3101" s="474">
        <v>370.2</v>
      </c>
      <c r="AP3101" s="535"/>
    </row>
    <row r="3102" spans="2:42" ht="24" customHeight="1" outlineLevel="1" x14ac:dyDescent="0.25">
      <c r="B3102" s="471" t="s">
        <v>260</v>
      </c>
      <c r="C3102" s="469" t="s">
        <v>4661</v>
      </c>
      <c r="E3102" s="472" t="s">
        <v>9156</v>
      </c>
      <c r="F3102" s="469" t="s">
        <v>4456</v>
      </c>
      <c r="G3102" s="468">
        <v>0.7</v>
      </c>
      <c r="H3102" s="468">
        <v>0.7</v>
      </c>
      <c r="I3102" s="468">
        <v>0.7</v>
      </c>
      <c r="J3102" s="468">
        <v>100</v>
      </c>
      <c r="L3102" s="468">
        <v>7.3999999999999995</v>
      </c>
      <c r="M3102" s="474">
        <f t="shared" si="164"/>
        <v>1167.4000000000001</v>
      </c>
      <c r="N3102" s="474">
        <f t="shared" si="165"/>
        <v>700.44</v>
      </c>
      <c r="P3102" s="488">
        <v>0.6</v>
      </c>
      <c r="R3102" s="474">
        <v>942.9</v>
      </c>
      <c r="S3102" s="474">
        <v>565.74</v>
      </c>
      <c r="U3102" s="474">
        <v>942.9</v>
      </c>
      <c r="V3102" s="474">
        <v>565.74</v>
      </c>
      <c r="X3102" s="465">
        <v>898</v>
      </c>
      <c r="Y3102" s="465">
        <v>538.79999999999995</v>
      </c>
      <c r="AA3102" s="474">
        <v>780.85</v>
      </c>
      <c r="AB3102" s="474">
        <v>468.51</v>
      </c>
      <c r="AD3102" s="474">
        <v>679</v>
      </c>
      <c r="AE3102" s="474">
        <v>407.4</v>
      </c>
      <c r="AG3102" s="474">
        <v>617</v>
      </c>
      <c r="AH3102" s="474">
        <v>370.2</v>
      </c>
      <c r="AP3102" s="535"/>
    </row>
    <row r="3103" spans="2:42" ht="24" customHeight="1" outlineLevel="1" x14ac:dyDescent="0.25">
      <c r="B3103" s="471" t="s">
        <v>261</v>
      </c>
      <c r="C3103" s="469" t="s">
        <v>4661</v>
      </c>
      <c r="E3103" s="472" t="s">
        <v>9157</v>
      </c>
      <c r="F3103" s="469" t="s">
        <v>4456</v>
      </c>
      <c r="G3103" s="468">
        <v>0.7</v>
      </c>
      <c r="H3103" s="468">
        <v>0.7</v>
      </c>
      <c r="I3103" s="468">
        <v>0.7</v>
      </c>
      <c r="J3103" s="468">
        <v>100</v>
      </c>
      <c r="L3103" s="468">
        <v>7.3999999999999995</v>
      </c>
      <c r="M3103" s="474">
        <f t="shared" si="164"/>
        <v>1167.4000000000001</v>
      </c>
      <c r="N3103" s="474">
        <f t="shared" si="165"/>
        <v>700.44</v>
      </c>
      <c r="P3103" s="488">
        <v>0.6</v>
      </c>
      <c r="R3103" s="474">
        <v>942.9</v>
      </c>
      <c r="S3103" s="474">
        <v>565.74</v>
      </c>
      <c r="U3103" s="474">
        <v>942.9</v>
      </c>
      <c r="V3103" s="474">
        <v>565.74</v>
      </c>
      <c r="X3103" s="465">
        <v>898</v>
      </c>
      <c r="Y3103" s="465">
        <v>538.79999999999995</v>
      </c>
      <c r="AA3103" s="474">
        <v>780.85</v>
      </c>
      <c r="AB3103" s="474">
        <v>468.51</v>
      </c>
      <c r="AD3103" s="474">
        <v>679</v>
      </c>
      <c r="AE3103" s="474">
        <v>407.4</v>
      </c>
      <c r="AG3103" s="474">
        <v>617</v>
      </c>
      <c r="AH3103" s="474">
        <v>370.2</v>
      </c>
      <c r="AP3103" s="535"/>
    </row>
    <row r="3104" spans="2:42" ht="24" customHeight="1" outlineLevel="1" x14ac:dyDescent="0.25">
      <c r="B3104" s="471" t="s">
        <v>262</v>
      </c>
      <c r="C3104" s="469" t="s">
        <v>4661</v>
      </c>
      <c r="E3104" s="472" t="s">
        <v>9158</v>
      </c>
      <c r="F3104" s="469" t="s">
        <v>4456</v>
      </c>
      <c r="G3104" s="468">
        <v>0.9</v>
      </c>
      <c r="H3104" s="468">
        <v>0.9</v>
      </c>
      <c r="I3104" s="468">
        <v>0.9</v>
      </c>
      <c r="J3104" s="468">
        <v>100</v>
      </c>
      <c r="L3104" s="468">
        <v>12.516666666666666</v>
      </c>
      <c r="M3104" s="474">
        <f t="shared" si="164"/>
        <v>1518.14</v>
      </c>
      <c r="N3104" s="474">
        <f t="shared" si="165"/>
        <v>910.88400000000001</v>
      </c>
      <c r="P3104" s="488">
        <v>0.6</v>
      </c>
      <c r="R3104" s="474">
        <v>1226.19</v>
      </c>
      <c r="S3104" s="474">
        <v>735.74</v>
      </c>
      <c r="U3104" s="474">
        <v>1226.19</v>
      </c>
      <c r="V3104" s="474">
        <v>735.74</v>
      </c>
      <c r="X3104" s="465">
        <v>1167.8</v>
      </c>
      <c r="Y3104" s="465">
        <v>700.7</v>
      </c>
      <c r="AA3104" s="474">
        <v>1015.45</v>
      </c>
      <c r="AB3104" s="474">
        <v>609.27</v>
      </c>
      <c r="AD3104" s="474">
        <v>883</v>
      </c>
      <c r="AE3104" s="474">
        <v>529.79999999999995</v>
      </c>
      <c r="AG3104" s="474">
        <v>803</v>
      </c>
      <c r="AH3104" s="474">
        <v>481.79999999999995</v>
      </c>
      <c r="AP3104" s="535"/>
    </row>
    <row r="3105" spans="2:42" ht="24" customHeight="1" outlineLevel="1" x14ac:dyDescent="0.25">
      <c r="B3105" s="471" t="s">
        <v>263</v>
      </c>
      <c r="C3105" s="469" t="s">
        <v>4661</v>
      </c>
      <c r="E3105" s="472" t="s">
        <v>9155</v>
      </c>
      <c r="F3105" s="469" t="s">
        <v>4456</v>
      </c>
      <c r="G3105" s="468">
        <v>0.9</v>
      </c>
      <c r="H3105" s="468">
        <v>0.9</v>
      </c>
      <c r="I3105" s="468">
        <v>0.9</v>
      </c>
      <c r="J3105" s="468">
        <v>100</v>
      </c>
      <c r="L3105" s="468">
        <v>12.516666666666666</v>
      </c>
      <c r="M3105" s="474">
        <f t="shared" si="164"/>
        <v>1518.14</v>
      </c>
      <c r="N3105" s="474">
        <f t="shared" si="165"/>
        <v>910.88400000000001</v>
      </c>
      <c r="P3105" s="488">
        <v>0.6</v>
      </c>
      <c r="R3105" s="474">
        <v>1226.19</v>
      </c>
      <c r="S3105" s="474">
        <v>735.74</v>
      </c>
      <c r="U3105" s="474">
        <v>1226.19</v>
      </c>
      <c r="V3105" s="474">
        <v>735.74</v>
      </c>
      <c r="X3105" s="465">
        <v>1167.8</v>
      </c>
      <c r="Y3105" s="465">
        <v>700.7</v>
      </c>
      <c r="AA3105" s="474">
        <v>1015.45</v>
      </c>
      <c r="AB3105" s="474">
        <v>609.27</v>
      </c>
      <c r="AD3105" s="474">
        <v>883</v>
      </c>
      <c r="AE3105" s="474">
        <v>529.79999999999995</v>
      </c>
      <c r="AG3105" s="474">
        <v>803</v>
      </c>
      <c r="AH3105" s="474">
        <v>481.79999999999995</v>
      </c>
      <c r="AP3105" s="535"/>
    </row>
    <row r="3106" spans="2:42" ht="24" customHeight="1" outlineLevel="1" x14ac:dyDescent="0.25">
      <c r="B3106" s="471" t="s">
        <v>264</v>
      </c>
      <c r="C3106" s="469" t="s">
        <v>4661</v>
      </c>
      <c r="E3106" s="472" t="s">
        <v>9156</v>
      </c>
      <c r="F3106" s="469" t="s">
        <v>4456</v>
      </c>
      <c r="G3106" s="468">
        <v>0.9</v>
      </c>
      <c r="H3106" s="468">
        <v>0.9</v>
      </c>
      <c r="I3106" s="468">
        <v>0.9</v>
      </c>
      <c r="J3106" s="468">
        <v>100</v>
      </c>
      <c r="L3106" s="468">
        <v>12.516666666666666</v>
      </c>
      <c r="M3106" s="474">
        <f t="shared" si="164"/>
        <v>1518.14</v>
      </c>
      <c r="N3106" s="474">
        <f t="shared" si="165"/>
        <v>910.88400000000001</v>
      </c>
      <c r="P3106" s="488">
        <v>0.6</v>
      </c>
      <c r="R3106" s="474">
        <v>1226.19</v>
      </c>
      <c r="S3106" s="474">
        <v>735.74</v>
      </c>
      <c r="U3106" s="474">
        <v>1226.19</v>
      </c>
      <c r="V3106" s="474">
        <v>735.74</v>
      </c>
      <c r="X3106" s="465">
        <v>1167.8</v>
      </c>
      <c r="Y3106" s="465">
        <v>700.7</v>
      </c>
      <c r="AA3106" s="474">
        <v>1015.45</v>
      </c>
      <c r="AB3106" s="474">
        <v>609.27</v>
      </c>
      <c r="AD3106" s="474">
        <v>883</v>
      </c>
      <c r="AE3106" s="474">
        <v>529.79999999999995</v>
      </c>
      <c r="AG3106" s="474">
        <v>803</v>
      </c>
      <c r="AH3106" s="474">
        <v>481.79999999999995</v>
      </c>
      <c r="AP3106" s="535"/>
    </row>
    <row r="3107" spans="2:42" ht="24" customHeight="1" outlineLevel="1" x14ac:dyDescent="0.25">
      <c r="B3107" s="471" t="s">
        <v>265</v>
      </c>
      <c r="C3107" s="469" t="s">
        <v>4661</v>
      </c>
      <c r="E3107" s="472" t="s">
        <v>9157</v>
      </c>
      <c r="F3107" s="469" t="s">
        <v>4456</v>
      </c>
      <c r="G3107" s="468">
        <v>0.9</v>
      </c>
      <c r="H3107" s="468">
        <v>0.9</v>
      </c>
      <c r="I3107" s="468">
        <v>0.9</v>
      </c>
      <c r="J3107" s="468">
        <v>100</v>
      </c>
      <c r="L3107" s="468">
        <v>12.516666666666666</v>
      </c>
      <c r="M3107" s="474">
        <f t="shared" si="164"/>
        <v>1518.14</v>
      </c>
      <c r="N3107" s="474">
        <f t="shared" si="165"/>
        <v>910.88400000000001</v>
      </c>
      <c r="P3107" s="488">
        <v>0.6</v>
      </c>
      <c r="R3107" s="474">
        <v>1226.19</v>
      </c>
      <c r="S3107" s="474">
        <v>735.74</v>
      </c>
      <c r="U3107" s="474">
        <v>1226.19</v>
      </c>
      <c r="V3107" s="474">
        <v>735.74</v>
      </c>
      <c r="X3107" s="465">
        <v>1167.8</v>
      </c>
      <c r="Y3107" s="465">
        <v>700.7</v>
      </c>
      <c r="AA3107" s="474">
        <v>1015.45</v>
      </c>
      <c r="AB3107" s="474">
        <v>609.27</v>
      </c>
      <c r="AD3107" s="474">
        <v>883</v>
      </c>
      <c r="AE3107" s="474">
        <v>529.79999999999995</v>
      </c>
      <c r="AG3107" s="474">
        <v>803</v>
      </c>
      <c r="AH3107" s="474">
        <v>481.79999999999995</v>
      </c>
      <c r="AP3107" s="535"/>
    </row>
    <row r="3108" spans="2:42" ht="24" customHeight="1" outlineLevel="1" x14ac:dyDescent="0.25">
      <c r="B3108" s="471" t="s">
        <v>266</v>
      </c>
      <c r="C3108" s="469" t="s">
        <v>4661</v>
      </c>
      <c r="E3108" s="472" t="s">
        <v>9154</v>
      </c>
      <c r="F3108" s="469" t="s">
        <v>4456</v>
      </c>
      <c r="G3108" s="468">
        <v>1.2</v>
      </c>
      <c r="H3108" s="468">
        <v>1.2</v>
      </c>
      <c r="I3108" s="468">
        <v>1.2</v>
      </c>
      <c r="J3108" s="468">
        <v>150</v>
      </c>
      <c r="L3108" s="468">
        <v>32.783333333333331</v>
      </c>
      <c r="M3108" s="474">
        <f t="shared" si="164"/>
        <v>3674.06</v>
      </c>
      <c r="N3108" s="474">
        <f t="shared" si="165"/>
        <v>2204.4359999999997</v>
      </c>
      <c r="P3108" s="488">
        <v>0.6</v>
      </c>
      <c r="R3108" s="474">
        <v>2967.51</v>
      </c>
      <c r="S3108" s="474">
        <v>1780.49</v>
      </c>
      <c r="U3108" s="474">
        <v>2967.51</v>
      </c>
      <c r="V3108" s="474">
        <v>1780.49</v>
      </c>
      <c r="X3108" s="465">
        <v>2826.2</v>
      </c>
      <c r="Y3108" s="465">
        <v>1695.7</v>
      </c>
      <c r="AA3108" s="474">
        <v>2457.5500000000002</v>
      </c>
      <c r="AB3108" s="474">
        <v>1474.53</v>
      </c>
      <c r="AD3108" s="474">
        <v>2137</v>
      </c>
      <c r="AE3108" s="474">
        <v>1282.2</v>
      </c>
      <c r="AG3108" s="474">
        <v>1943</v>
      </c>
      <c r="AH3108" s="474">
        <v>1165.8</v>
      </c>
      <c r="AP3108" s="535"/>
    </row>
    <row r="3109" spans="2:42" ht="24" customHeight="1" outlineLevel="1" x14ac:dyDescent="0.25">
      <c r="B3109" s="471" t="s">
        <v>267</v>
      </c>
      <c r="C3109" s="469" t="s">
        <v>4661</v>
      </c>
      <c r="E3109" s="472" t="s">
        <v>9159</v>
      </c>
      <c r="F3109" s="469" t="s">
        <v>4456</v>
      </c>
      <c r="G3109" s="468">
        <v>1.2</v>
      </c>
      <c r="H3109" s="468">
        <v>1.2</v>
      </c>
      <c r="I3109" s="468">
        <v>1.2</v>
      </c>
      <c r="J3109" s="468">
        <v>150</v>
      </c>
      <c r="L3109" s="468">
        <v>32.783333333333331</v>
      </c>
      <c r="M3109" s="474">
        <f t="shared" si="164"/>
        <v>3674.06</v>
      </c>
      <c r="N3109" s="474">
        <f t="shared" si="165"/>
        <v>2204.4359999999997</v>
      </c>
      <c r="P3109" s="488">
        <v>0.6</v>
      </c>
      <c r="R3109" s="474">
        <v>2967.51</v>
      </c>
      <c r="S3109" s="474">
        <v>1780.49</v>
      </c>
      <c r="U3109" s="474">
        <v>2967.51</v>
      </c>
      <c r="V3109" s="474">
        <v>1780.49</v>
      </c>
      <c r="X3109" s="465">
        <v>2826.2</v>
      </c>
      <c r="Y3109" s="465">
        <v>1695.7</v>
      </c>
      <c r="AA3109" s="474">
        <v>2457.5500000000002</v>
      </c>
      <c r="AB3109" s="474">
        <v>1474.53</v>
      </c>
      <c r="AD3109" s="474">
        <v>2137</v>
      </c>
      <c r="AE3109" s="474">
        <v>1282.2</v>
      </c>
      <c r="AG3109" s="474">
        <v>1943</v>
      </c>
      <c r="AH3109" s="474">
        <v>1165.8</v>
      </c>
      <c r="AP3109" s="535"/>
    </row>
    <row r="3110" spans="2:42" ht="24" customHeight="1" outlineLevel="1" x14ac:dyDescent="0.25">
      <c r="B3110" s="471" t="s">
        <v>268</v>
      </c>
      <c r="C3110" s="469" t="s">
        <v>4661</v>
      </c>
      <c r="E3110" s="472" t="s">
        <v>9156</v>
      </c>
      <c r="F3110" s="469" t="s">
        <v>4456</v>
      </c>
      <c r="G3110" s="468">
        <v>1.2</v>
      </c>
      <c r="H3110" s="468">
        <v>1.2</v>
      </c>
      <c r="I3110" s="468">
        <v>1.2</v>
      </c>
      <c r="J3110" s="468">
        <v>150</v>
      </c>
      <c r="L3110" s="468">
        <v>32.783333333333331</v>
      </c>
      <c r="M3110" s="474">
        <f t="shared" si="164"/>
        <v>3674.06</v>
      </c>
      <c r="N3110" s="474">
        <f t="shared" si="165"/>
        <v>2204.4359999999997</v>
      </c>
      <c r="P3110" s="488">
        <v>0.6</v>
      </c>
      <c r="R3110" s="474">
        <v>2967.51</v>
      </c>
      <c r="S3110" s="474">
        <v>1780.49</v>
      </c>
      <c r="U3110" s="474">
        <v>2967.51</v>
      </c>
      <c r="V3110" s="474">
        <v>1780.49</v>
      </c>
      <c r="X3110" s="465">
        <v>2826.2</v>
      </c>
      <c r="Y3110" s="465">
        <v>1695.7</v>
      </c>
      <c r="AA3110" s="474">
        <v>2457.5500000000002</v>
      </c>
      <c r="AB3110" s="474">
        <v>1474.53</v>
      </c>
      <c r="AD3110" s="474">
        <v>2137</v>
      </c>
      <c r="AE3110" s="474">
        <v>1282.2</v>
      </c>
      <c r="AG3110" s="474">
        <v>1943</v>
      </c>
      <c r="AH3110" s="474">
        <v>1165.8</v>
      </c>
      <c r="AP3110" s="535"/>
    </row>
    <row r="3111" spans="2:42" ht="24" customHeight="1" outlineLevel="1" x14ac:dyDescent="0.25">
      <c r="B3111" s="471" t="s">
        <v>269</v>
      </c>
      <c r="C3111" s="469" t="s">
        <v>4661</v>
      </c>
      <c r="E3111" s="472" t="s">
        <v>9157</v>
      </c>
      <c r="F3111" s="469" t="s">
        <v>4456</v>
      </c>
      <c r="G3111" s="468">
        <v>1.2</v>
      </c>
      <c r="H3111" s="468">
        <v>1.2</v>
      </c>
      <c r="I3111" s="468">
        <v>1.2</v>
      </c>
      <c r="J3111" s="468">
        <v>150</v>
      </c>
      <c r="L3111" s="468">
        <v>32.783333333333331</v>
      </c>
      <c r="M3111" s="474">
        <f t="shared" si="164"/>
        <v>3674.06</v>
      </c>
      <c r="N3111" s="474">
        <f t="shared" si="165"/>
        <v>2204.4359999999997</v>
      </c>
      <c r="P3111" s="488">
        <v>0.6</v>
      </c>
      <c r="R3111" s="474">
        <v>2967.51</v>
      </c>
      <c r="S3111" s="474">
        <v>1780.49</v>
      </c>
      <c r="U3111" s="474">
        <v>2967.51</v>
      </c>
      <c r="V3111" s="474">
        <v>1780.49</v>
      </c>
      <c r="X3111" s="465">
        <v>2826.2</v>
      </c>
      <c r="Y3111" s="465">
        <v>1695.7</v>
      </c>
      <c r="AA3111" s="474">
        <v>2457.5500000000002</v>
      </c>
      <c r="AB3111" s="474">
        <v>1474.53</v>
      </c>
      <c r="AD3111" s="474">
        <v>2137</v>
      </c>
      <c r="AE3111" s="474">
        <v>1282.2</v>
      </c>
      <c r="AG3111" s="474">
        <v>1943</v>
      </c>
      <c r="AH3111" s="474">
        <v>1165.8</v>
      </c>
      <c r="AP3111" s="535"/>
    </row>
    <row r="3112" spans="2:42" ht="24" customHeight="1" outlineLevel="1" x14ac:dyDescent="0.25">
      <c r="B3112" s="471" t="s">
        <v>15235</v>
      </c>
      <c r="C3112" s="469" t="s">
        <v>4661</v>
      </c>
      <c r="E3112" s="472" t="s">
        <v>9154</v>
      </c>
      <c r="F3112" s="469" t="s">
        <v>4456</v>
      </c>
      <c r="G3112" s="468">
        <v>1.5</v>
      </c>
      <c r="H3112" s="468">
        <v>1.5</v>
      </c>
      <c r="I3112" s="468">
        <v>1.5</v>
      </c>
      <c r="J3112" s="468">
        <v>150</v>
      </c>
      <c r="M3112" s="474">
        <f t="shared" si="164"/>
        <v>5742.36</v>
      </c>
      <c r="N3112" s="474">
        <f t="shared" si="165"/>
        <v>3445.4159999999997</v>
      </c>
      <c r="P3112" s="488">
        <v>0.6</v>
      </c>
      <c r="R3112" s="474">
        <v>4638.0600000000004</v>
      </c>
      <c r="S3112" s="474">
        <v>2782.82</v>
      </c>
      <c r="U3112" s="474">
        <v>4638.0600000000004</v>
      </c>
      <c r="V3112" s="474">
        <v>2782.82</v>
      </c>
      <c r="X3112" s="465">
        <v>4417.2</v>
      </c>
      <c r="Y3112" s="465">
        <v>2650.3</v>
      </c>
      <c r="AA3112" s="474">
        <v>3841</v>
      </c>
      <c r="AB3112" s="474">
        <v>2304.6</v>
      </c>
      <c r="AD3112" s="474">
        <v>3340</v>
      </c>
      <c r="AE3112" s="474">
        <v>2004</v>
      </c>
      <c r="AG3112" s="474">
        <v>3036</v>
      </c>
      <c r="AH3112" s="474">
        <v>1821.6</v>
      </c>
      <c r="AP3112" s="535"/>
    </row>
    <row r="3113" spans="2:42" ht="24" customHeight="1" outlineLevel="1" x14ac:dyDescent="0.25">
      <c r="B3113" s="471" t="s">
        <v>15236</v>
      </c>
      <c r="C3113" s="469" t="s">
        <v>4661</v>
      </c>
      <c r="E3113" s="472" t="s">
        <v>9159</v>
      </c>
      <c r="F3113" s="469" t="s">
        <v>4456</v>
      </c>
      <c r="G3113" s="468">
        <v>1.5</v>
      </c>
      <c r="H3113" s="468">
        <v>1.5</v>
      </c>
      <c r="I3113" s="468">
        <v>1.5</v>
      </c>
      <c r="J3113" s="468">
        <v>150</v>
      </c>
      <c r="M3113" s="474">
        <f t="shared" si="164"/>
        <v>5742.36</v>
      </c>
      <c r="N3113" s="474">
        <f t="shared" si="165"/>
        <v>3445.4159999999997</v>
      </c>
      <c r="P3113" s="488">
        <v>0.6</v>
      </c>
      <c r="R3113" s="474">
        <v>4638.0600000000004</v>
      </c>
      <c r="S3113" s="474">
        <v>2782.82</v>
      </c>
      <c r="U3113" s="474">
        <v>4638.0600000000004</v>
      </c>
      <c r="V3113" s="474">
        <v>2782.82</v>
      </c>
      <c r="X3113" s="465">
        <v>4417.2</v>
      </c>
      <c r="Y3113" s="465">
        <v>2650.3</v>
      </c>
      <c r="AA3113" s="474">
        <v>3841</v>
      </c>
      <c r="AB3113" s="474">
        <v>2304.6</v>
      </c>
      <c r="AD3113" s="474">
        <v>3340</v>
      </c>
      <c r="AE3113" s="474">
        <v>2004</v>
      </c>
      <c r="AG3113" s="474">
        <v>3036</v>
      </c>
      <c r="AH3113" s="474">
        <v>1821.6</v>
      </c>
      <c r="AP3113" s="535"/>
    </row>
    <row r="3114" spans="2:42" ht="24" customHeight="1" outlineLevel="1" x14ac:dyDescent="0.25">
      <c r="B3114" s="471" t="s">
        <v>15237</v>
      </c>
      <c r="C3114" s="469" t="s">
        <v>4661</v>
      </c>
      <c r="E3114" s="472" t="s">
        <v>9156</v>
      </c>
      <c r="F3114" s="469" t="s">
        <v>4456</v>
      </c>
      <c r="G3114" s="468">
        <v>1.5</v>
      </c>
      <c r="H3114" s="468">
        <v>1.5</v>
      </c>
      <c r="I3114" s="468">
        <v>1.5</v>
      </c>
      <c r="J3114" s="468">
        <v>150</v>
      </c>
      <c r="M3114" s="474">
        <f t="shared" si="164"/>
        <v>5742.36</v>
      </c>
      <c r="N3114" s="474">
        <f t="shared" si="165"/>
        <v>3445.4159999999997</v>
      </c>
      <c r="P3114" s="488">
        <v>0.6</v>
      </c>
      <c r="R3114" s="474">
        <v>4638.0600000000004</v>
      </c>
      <c r="S3114" s="474">
        <v>2782.82</v>
      </c>
      <c r="U3114" s="474">
        <v>4638.0600000000004</v>
      </c>
      <c r="V3114" s="474">
        <v>2782.82</v>
      </c>
      <c r="X3114" s="465">
        <v>4417.2</v>
      </c>
      <c r="Y3114" s="465">
        <v>2650.3</v>
      </c>
      <c r="AA3114" s="474">
        <v>3841</v>
      </c>
      <c r="AB3114" s="474">
        <v>2304.6</v>
      </c>
      <c r="AD3114" s="474">
        <v>3340</v>
      </c>
      <c r="AE3114" s="474">
        <v>2004</v>
      </c>
      <c r="AG3114" s="474">
        <v>3036</v>
      </c>
      <c r="AH3114" s="474">
        <v>1821.6</v>
      </c>
      <c r="AP3114" s="535"/>
    </row>
    <row r="3115" spans="2:42" ht="24" customHeight="1" outlineLevel="1" x14ac:dyDescent="0.25">
      <c r="B3115" s="471" t="s">
        <v>15238</v>
      </c>
      <c r="C3115" s="469" t="s">
        <v>4661</v>
      </c>
      <c r="E3115" s="472" t="s">
        <v>9157</v>
      </c>
      <c r="F3115" s="469" t="s">
        <v>4456</v>
      </c>
      <c r="G3115" s="468">
        <v>1.5</v>
      </c>
      <c r="H3115" s="468">
        <v>1.5</v>
      </c>
      <c r="I3115" s="468">
        <v>1.5</v>
      </c>
      <c r="J3115" s="468">
        <v>150</v>
      </c>
      <c r="M3115" s="474">
        <f t="shared" si="164"/>
        <v>5742.36</v>
      </c>
      <c r="N3115" s="474">
        <f t="shared" si="165"/>
        <v>3445.4159999999997</v>
      </c>
      <c r="P3115" s="488">
        <v>0.6</v>
      </c>
      <c r="R3115" s="474">
        <v>4638.0600000000004</v>
      </c>
      <c r="S3115" s="474">
        <v>2782.82</v>
      </c>
      <c r="U3115" s="474">
        <v>4638.0600000000004</v>
      </c>
      <c r="V3115" s="474">
        <v>2782.82</v>
      </c>
      <c r="X3115" s="465">
        <v>4417.2</v>
      </c>
      <c r="Y3115" s="465">
        <v>2650.3</v>
      </c>
      <c r="AA3115" s="474">
        <v>3841</v>
      </c>
      <c r="AB3115" s="474">
        <v>2304.6</v>
      </c>
      <c r="AD3115" s="474">
        <v>3340</v>
      </c>
      <c r="AE3115" s="474">
        <v>2004</v>
      </c>
      <c r="AG3115" s="474">
        <v>3036</v>
      </c>
      <c r="AH3115" s="474">
        <v>1821.6</v>
      </c>
      <c r="AP3115" s="535"/>
    </row>
    <row r="3116" spans="2:42" ht="24" customHeight="1" outlineLevel="1" x14ac:dyDescent="0.25">
      <c r="B3116" s="471" t="s">
        <v>30</v>
      </c>
      <c r="C3116" s="469" t="s">
        <v>4661</v>
      </c>
      <c r="E3116" s="472" t="s">
        <v>24356</v>
      </c>
      <c r="F3116" s="469" t="s">
        <v>4456</v>
      </c>
      <c r="G3116" s="468">
        <v>0.3</v>
      </c>
      <c r="H3116" s="468">
        <v>0.3</v>
      </c>
      <c r="I3116" s="468">
        <v>0.3</v>
      </c>
      <c r="J3116" s="468">
        <v>60</v>
      </c>
      <c r="L3116" s="468">
        <v>1.3833333333333335</v>
      </c>
      <c r="M3116" s="474">
        <f t="shared" si="164"/>
        <v>479.7</v>
      </c>
      <c r="N3116" s="474">
        <f t="shared" si="165"/>
        <v>287.82</v>
      </c>
      <c r="P3116" s="488">
        <v>0.6</v>
      </c>
      <c r="R3116" s="474">
        <v>387.45</v>
      </c>
      <c r="S3116" s="474">
        <v>232.47</v>
      </c>
      <c r="U3116" s="474">
        <v>387.45</v>
      </c>
      <c r="V3116" s="474">
        <v>232.47</v>
      </c>
      <c r="X3116" s="465">
        <v>369</v>
      </c>
      <c r="Y3116" s="465">
        <v>221.4</v>
      </c>
      <c r="AA3116" s="474">
        <v>320.85000000000002</v>
      </c>
      <c r="AB3116" s="474">
        <v>192.51</v>
      </c>
      <c r="AD3116" s="474">
        <v>279</v>
      </c>
      <c r="AE3116" s="474">
        <v>167.4</v>
      </c>
      <c r="AG3116" s="474">
        <v>254</v>
      </c>
      <c r="AH3116" s="474">
        <v>152.4</v>
      </c>
      <c r="AP3116" s="535"/>
    </row>
    <row r="3117" spans="2:42" ht="24" customHeight="1" outlineLevel="1" x14ac:dyDescent="0.25">
      <c r="B3117" s="471" t="s">
        <v>31</v>
      </c>
      <c r="C3117" s="469" t="s">
        <v>4661</v>
      </c>
      <c r="E3117" s="472" t="s">
        <v>24357</v>
      </c>
      <c r="F3117" s="469" t="s">
        <v>4456</v>
      </c>
      <c r="G3117" s="468">
        <v>0.3</v>
      </c>
      <c r="H3117" s="468">
        <v>0.3</v>
      </c>
      <c r="I3117" s="468">
        <v>0.3</v>
      </c>
      <c r="J3117" s="468">
        <v>60</v>
      </c>
      <c r="L3117" s="468">
        <v>1.3833333333333335</v>
      </c>
      <c r="M3117" s="474">
        <f t="shared" si="164"/>
        <v>479.7</v>
      </c>
      <c r="N3117" s="474">
        <f t="shared" si="165"/>
        <v>287.82</v>
      </c>
      <c r="P3117" s="488">
        <v>0.6</v>
      </c>
      <c r="R3117" s="474">
        <v>387.45</v>
      </c>
      <c r="S3117" s="474">
        <v>232.47</v>
      </c>
      <c r="U3117" s="474">
        <v>387.45</v>
      </c>
      <c r="V3117" s="474">
        <v>232.47</v>
      </c>
      <c r="X3117" s="465">
        <v>369</v>
      </c>
      <c r="Y3117" s="465">
        <v>221.4</v>
      </c>
      <c r="AA3117" s="474">
        <v>320.85000000000002</v>
      </c>
      <c r="AB3117" s="474">
        <v>192.51</v>
      </c>
      <c r="AD3117" s="474">
        <v>279</v>
      </c>
      <c r="AE3117" s="474">
        <v>167.4</v>
      </c>
      <c r="AG3117" s="474">
        <v>254</v>
      </c>
      <c r="AH3117" s="474">
        <v>152.4</v>
      </c>
      <c r="AP3117" s="535"/>
    </row>
    <row r="3118" spans="2:42" ht="24" customHeight="1" outlineLevel="1" x14ac:dyDescent="0.25">
      <c r="B3118" s="471" t="s">
        <v>32</v>
      </c>
      <c r="C3118" s="469" t="s">
        <v>4661</v>
      </c>
      <c r="E3118" s="472" t="s">
        <v>24358</v>
      </c>
      <c r="F3118" s="469" t="s">
        <v>4456</v>
      </c>
      <c r="G3118" s="468">
        <v>0.3</v>
      </c>
      <c r="H3118" s="468">
        <v>0.3</v>
      </c>
      <c r="I3118" s="468">
        <v>0.3</v>
      </c>
      <c r="J3118" s="468">
        <v>60</v>
      </c>
      <c r="L3118" s="468">
        <v>1.3833333333333335</v>
      </c>
      <c r="M3118" s="474">
        <f t="shared" si="164"/>
        <v>479.7</v>
      </c>
      <c r="N3118" s="474">
        <f t="shared" si="165"/>
        <v>287.82</v>
      </c>
      <c r="P3118" s="488">
        <v>0.6</v>
      </c>
      <c r="R3118" s="474">
        <v>387.45</v>
      </c>
      <c r="S3118" s="474">
        <v>232.47</v>
      </c>
      <c r="U3118" s="474">
        <v>387.45</v>
      </c>
      <c r="V3118" s="474">
        <v>232.47</v>
      </c>
      <c r="X3118" s="465">
        <v>369</v>
      </c>
      <c r="Y3118" s="465">
        <v>221.4</v>
      </c>
      <c r="AA3118" s="474">
        <v>320.85000000000002</v>
      </c>
      <c r="AB3118" s="474">
        <v>192.51</v>
      </c>
      <c r="AD3118" s="474">
        <v>279</v>
      </c>
      <c r="AE3118" s="474">
        <v>167.4</v>
      </c>
      <c r="AG3118" s="474">
        <v>254</v>
      </c>
      <c r="AH3118" s="474">
        <v>152.4</v>
      </c>
      <c r="AP3118" s="535"/>
    </row>
    <row r="3119" spans="2:42" ht="24" customHeight="1" outlineLevel="1" x14ac:dyDescent="0.25">
      <c r="B3119" s="471" t="s">
        <v>33</v>
      </c>
      <c r="C3119" s="469" t="s">
        <v>4661</v>
      </c>
      <c r="E3119" s="472" t="s">
        <v>24359</v>
      </c>
      <c r="F3119" s="469" t="s">
        <v>4456</v>
      </c>
      <c r="G3119" s="468">
        <v>0.3</v>
      </c>
      <c r="H3119" s="468">
        <v>0.3</v>
      </c>
      <c r="I3119" s="468">
        <v>0.3</v>
      </c>
      <c r="J3119" s="468">
        <v>60</v>
      </c>
      <c r="L3119" s="468">
        <v>1.3833333333333335</v>
      </c>
      <c r="M3119" s="474">
        <f t="shared" si="164"/>
        <v>479.7</v>
      </c>
      <c r="N3119" s="474">
        <f t="shared" si="165"/>
        <v>287.82</v>
      </c>
      <c r="P3119" s="488">
        <v>0.6</v>
      </c>
      <c r="R3119" s="474">
        <v>387.45</v>
      </c>
      <c r="S3119" s="474">
        <v>232.47</v>
      </c>
      <c r="U3119" s="474">
        <v>387.45</v>
      </c>
      <c r="V3119" s="474">
        <v>232.47</v>
      </c>
      <c r="X3119" s="465">
        <v>369</v>
      </c>
      <c r="Y3119" s="465">
        <v>221.4</v>
      </c>
      <c r="AA3119" s="474">
        <v>320.85000000000002</v>
      </c>
      <c r="AB3119" s="474">
        <v>192.51</v>
      </c>
      <c r="AD3119" s="474">
        <v>279</v>
      </c>
      <c r="AE3119" s="474">
        <v>167.4</v>
      </c>
      <c r="AG3119" s="474">
        <v>254</v>
      </c>
      <c r="AH3119" s="474">
        <v>152.4</v>
      </c>
      <c r="AP3119" s="535"/>
    </row>
    <row r="3120" spans="2:42" ht="24" customHeight="1" outlineLevel="1" x14ac:dyDescent="0.25">
      <c r="B3120" s="471" t="s">
        <v>34</v>
      </c>
      <c r="C3120" s="469" t="s">
        <v>4661</v>
      </c>
      <c r="E3120" s="472" t="s">
        <v>24356</v>
      </c>
      <c r="F3120" s="469" t="s">
        <v>4456</v>
      </c>
      <c r="G3120" s="468">
        <v>0.5</v>
      </c>
      <c r="H3120" s="468">
        <v>0.5</v>
      </c>
      <c r="I3120" s="468">
        <v>0.5</v>
      </c>
      <c r="J3120" s="468">
        <v>60</v>
      </c>
      <c r="L3120" s="468">
        <v>3.1999999999999997</v>
      </c>
      <c r="M3120" s="474">
        <f t="shared" si="164"/>
        <v>949</v>
      </c>
      <c r="N3120" s="474">
        <f t="shared" si="165"/>
        <v>569.4</v>
      </c>
      <c r="P3120" s="488">
        <v>0.6</v>
      </c>
      <c r="R3120" s="474">
        <v>766.5</v>
      </c>
      <c r="S3120" s="474">
        <v>459.9</v>
      </c>
      <c r="U3120" s="474">
        <v>766.5</v>
      </c>
      <c r="V3120" s="474">
        <v>459.9</v>
      </c>
      <c r="X3120" s="465">
        <v>730</v>
      </c>
      <c r="Y3120" s="465">
        <v>438</v>
      </c>
      <c r="AA3120" s="474">
        <v>634.79999999999995</v>
      </c>
      <c r="AB3120" s="474">
        <v>380.88</v>
      </c>
      <c r="AD3120" s="474">
        <v>552</v>
      </c>
      <c r="AE3120" s="474">
        <v>331.2</v>
      </c>
      <c r="AG3120" s="474">
        <v>502</v>
      </c>
      <c r="AH3120" s="474">
        <v>301.2</v>
      </c>
      <c r="AP3120" s="535"/>
    </row>
    <row r="3121" spans="2:42" ht="24" customHeight="1" outlineLevel="1" x14ac:dyDescent="0.25">
      <c r="B3121" s="471" t="s">
        <v>35</v>
      </c>
      <c r="C3121" s="469" t="s">
        <v>4661</v>
      </c>
      <c r="E3121" s="472" t="s">
        <v>24357</v>
      </c>
      <c r="F3121" s="469" t="s">
        <v>4456</v>
      </c>
      <c r="G3121" s="468">
        <v>0.5</v>
      </c>
      <c r="H3121" s="468">
        <v>0.5</v>
      </c>
      <c r="I3121" s="468">
        <v>0.5</v>
      </c>
      <c r="J3121" s="468">
        <v>60</v>
      </c>
      <c r="L3121" s="468">
        <v>3.1999999999999997</v>
      </c>
      <c r="M3121" s="474">
        <f t="shared" si="164"/>
        <v>949</v>
      </c>
      <c r="N3121" s="474">
        <f t="shared" si="165"/>
        <v>569.4</v>
      </c>
      <c r="P3121" s="488">
        <v>0.6</v>
      </c>
      <c r="R3121" s="474">
        <v>766.5</v>
      </c>
      <c r="S3121" s="474">
        <v>459.9</v>
      </c>
      <c r="U3121" s="474">
        <v>766.5</v>
      </c>
      <c r="V3121" s="474">
        <v>459.9</v>
      </c>
      <c r="X3121" s="465">
        <v>730</v>
      </c>
      <c r="Y3121" s="465">
        <v>438</v>
      </c>
      <c r="AA3121" s="474">
        <v>634.79999999999995</v>
      </c>
      <c r="AB3121" s="474">
        <v>380.88</v>
      </c>
      <c r="AD3121" s="474">
        <v>552</v>
      </c>
      <c r="AE3121" s="474">
        <v>331.2</v>
      </c>
      <c r="AG3121" s="474">
        <v>502</v>
      </c>
      <c r="AH3121" s="474">
        <v>301.2</v>
      </c>
      <c r="AP3121" s="535"/>
    </row>
    <row r="3122" spans="2:42" ht="24" customHeight="1" outlineLevel="1" x14ac:dyDescent="0.25">
      <c r="B3122" s="471" t="s">
        <v>36</v>
      </c>
      <c r="C3122" s="469" t="s">
        <v>4661</v>
      </c>
      <c r="E3122" s="472" t="s">
        <v>24358</v>
      </c>
      <c r="F3122" s="469" t="s">
        <v>4456</v>
      </c>
      <c r="G3122" s="468">
        <v>0.5</v>
      </c>
      <c r="H3122" s="468">
        <v>0.5</v>
      </c>
      <c r="I3122" s="468">
        <v>0.5</v>
      </c>
      <c r="J3122" s="468">
        <v>60</v>
      </c>
      <c r="L3122" s="468">
        <v>3.1999999999999997</v>
      </c>
      <c r="M3122" s="474">
        <f t="shared" si="164"/>
        <v>949</v>
      </c>
      <c r="N3122" s="474">
        <f t="shared" si="165"/>
        <v>569.4</v>
      </c>
      <c r="P3122" s="488">
        <v>0.6</v>
      </c>
      <c r="R3122" s="474">
        <v>766.5</v>
      </c>
      <c r="S3122" s="474">
        <v>459.9</v>
      </c>
      <c r="U3122" s="474">
        <v>766.5</v>
      </c>
      <c r="V3122" s="474">
        <v>459.9</v>
      </c>
      <c r="X3122" s="465">
        <v>730</v>
      </c>
      <c r="Y3122" s="465">
        <v>438</v>
      </c>
      <c r="AA3122" s="474">
        <v>634.79999999999995</v>
      </c>
      <c r="AB3122" s="474">
        <v>380.88</v>
      </c>
      <c r="AD3122" s="474">
        <v>552</v>
      </c>
      <c r="AE3122" s="474">
        <v>331.2</v>
      </c>
      <c r="AG3122" s="474">
        <v>502</v>
      </c>
      <c r="AH3122" s="474">
        <v>301.2</v>
      </c>
      <c r="AP3122" s="535"/>
    </row>
    <row r="3123" spans="2:42" ht="24" customHeight="1" outlineLevel="1" x14ac:dyDescent="0.25">
      <c r="B3123" s="471" t="s">
        <v>37</v>
      </c>
      <c r="C3123" s="469" t="s">
        <v>4661</v>
      </c>
      <c r="E3123" s="472" t="s">
        <v>24359</v>
      </c>
      <c r="F3123" s="469" t="s">
        <v>4456</v>
      </c>
      <c r="G3123" s="468">
        <v>0.5</v>
      </c>
      <c r="H3123" s="468">
        <v>0.5</v>
      </c>
      <c r="I3123" s="468">
        <v>0.5</v>
      </c>
      <c r="J3123" s="468">
        <v>60</v>
      </c>
      <c r="L3123" s="468">
        <v>3.1999999999999997</v>
      </c>
      <c r="M3123" s="474">
        <f t="shared" si="164"/>
        <v>949</v>
      </c>
      <c r="N3123" s="474">
        <f t="shared" si="165"/>
        <v>569.4</v>
      </c>
      <c r="P3123" s="488">
        <v>0.6</v>
      </c>
      <c r="R3123" s="474">
        <v>766.5</v>
      </c>
      <c r="S3123" s="474">
        <v>459.9</v>
      </c>
      <c r="U3123" s="474">
        <v>766.5</v>
      </c>
      <c r="V3123" s="474">
        <v>459.9</v>
      </c>
      <c r="X3123" s="465">
        <v>730</v>
      </c>
      <c r="Y3123" s="465">
        <v>438</v>
      </c>
      <c r="AA3123" s="474">
        <v>634.79999999999995</v>
      </c>
      <c r="AB3123" s="474">
        <v>380.88</v>
      </c>
      <c r="AD3123" s="474">
        <v>552</v>
      </c>
      <c r="AE3123" s="474">
        <v>331.2</v>
      </c>
      <c r="AG3123" s="474">
        <v>502</v>
      </c>
      <c r="AH3123" s="474">
        <v>301.2</v>
      </c>
      <c r="AP3123" s="535"/>
    </row>
    <row r="3124" spans="2:42" ht="24" customHeight="1" outlineLevel="1" x14ac:dyDescent="0.25">
      <c r="B3124" s="471" t="s">
        <v>38</v>
      </c>
      <c r="C3124" s="469" t="s">
        <v>4661</v>
      </c>
      <c r="E3124" s="472" t="s">
        <v>24356</v>
      </c>
      <c r="F3124" s="469" t="s">
        <v>4456</v>
      </c>
      <c r="G3124" s="468">
        <v>0.7</v>
      </c>
      <c r="H3124" s="468">
        <v>0.7</v>
      </c>
      <c r="I3124" s="468">
        <v>0.7</v>
      </c>
      <c r="J3124" s="468">
        <v>100</v>
      </c>
      <c r="L3124" s="468">
        <v>7.3999999999999995</v>
      </c>
      <c r="M3124" s="474">
        <f t="shared" si="164"/>
        <v>1327.3</v>
      </c>
      <c r="N3124" s="474">
        <f t="shared" si="165"/>
        <v>796.38</v>
      </c>
      <c r="P3124" s="488">
        <v>0.6</v>
      </c>
      <c r="R3124" s="474">
        <v>1072.05</v>
      </c>
      <c r="S3124" s="474">
        <v>643.23</v>
      </c>
      <c r="U3124" s="474">
        <v>1072.05</v>
      </c>
      <c r="V3124" s="474">
        <v>643.23</v>
      </c>
      <c r="X3124" s="465">
        <v>1021</v>
      </c>
      <c r="Y3124" s="465">
        <v>612.6</v>
      </c>
      <c r="AA3124" s="474">
        <v>887.8</v>
      </c>
      <c r="AB3124" s="474">
        <v>532.67999999999995</v>
      </c>
      <c r="AD3124" s="474">
        <v>772</v>
      </c>
      <c r="AE3124" s="474">
        <v>463.2</v>
      </c>
      <c r="AG3124" s="474">
        <v>702</v>
      </c>
      <c r="AH3124" s="474">
        <v>421.2</v>
      </c>
      <c r="AP3124" s="535"/>
    </row>
    <row r="3125" spans="2:42" ht="24" customHeight="1" outlineLevel="1" x14ac:dyDescent="0.25">
      <c r="B3125" s="471" t="s">
        <v>39</v>
      </c>
      <c r="C3125" s="469" t="s">
        <v>4661</v>
      </c>
      <c r="E3125" s="472" t="s">
        <v>24357</v>
      </c>
      <c r="F3125" s="469" t="s">
        <v>4456</v>
      </c>
      <c r="G3125" s="468">
        <v>0.7</v>
      </c>
      <c r="H3125" s="468">
        <v>0.7</v>
      </c>
      <c r="I3125" s="468">
        <v>0.7</v>
      </c>
      <c r="J3125" s="468">
        <v>100</v>
      </c>
      <c r="L3125" s="468">
        <v>7.3999999999999995</v>
      </c>
      <c r="M3125" s="474">
        <f t="shared" si="164"/>
        <v>1327.3</v>
      </c>
      <c r="N3125" s="474">
        <f t="shared" si="165"/>
        <v>796.38</v>
      </c>
      <c r="P3125" s="488">
        <v>0.6</v>
      </c>
      <c r="R3125" s="474">
        <v>1072.05</v>
      </c>
      <c r="S3125" s="474">
        <v>643.23</v>
      </c>
      <c r="U3125" s="474">
        <v>1072.05</v>
      </c>
      <c r="V3125" s="474">
        <v>643.23</v>
      </c>
      <c r="X3125" s="465">
        <v>1021</v>
      </c>
      <c r="Y3125" s="465">
        <v>612.6</v>
      </c>
      <c r="AA3125" s="474">
        <v>887.8</v>
      </c>
      <c r="AB3125" s="474">
        <v>532.67999999999995</v>
      </c>
      <c r="AD3125" s="474">
        <v>772</v>
      </c>
      <c r="AE3125" s="474">
        <v>463.2</v>
      </c>
      <c r="AG3125" s="474">
        <v>702</v>
      </c>
      <c r="AH3125" s="474">
        <v>421.2</v>
      </c>
      <c r="AP3125" s="535"/>
    </row>
    <row r="3126" spans="2:42" ht="24" customHeight="1" outlineLevel="1" x14ac:dyDescent="0.25">
      <c r="B3126" s="471" t="s">
        <v>40</v>
      </c>
      <c r="C3126" s="469" t="s">
        <v>4661</v>
      </c>
      <c r="E3126" s="472" t="s">
        <v>24358</v>
      </c>
      <c r="F3126" s="469" t="s">
        <v>4456</v>
      </c>
      <c r="G3126" s="468">
        <v>0.7</v>
      </c>
      <c r="H3126" s="468">
        <v>0.7</v>
      </c>
      <c r="I3126" s="468">
        <v>0.7</v>
      </c>
      <c r="J3126" s="468">
        <v>100</v>
      </c>
      <c r="L3126" s="468">
        <v>7.3999999999999995</v>
      </c>
      <c r="M3126" s="474">
        <f t="shared" si="164"/>
        <v>1327.3</v>
      </c>
      <c r="N3126" s="474">
        <f t="shared" si="165"/>
        <v>796.38</v>
      </c>
      <c r="P3126" s="488">
        <v>0.6</v>
      </c>
      <c r="R3126" s="474">
        <v>1072.05</v>
      </c>
      <c r="S3126" s="474">
        <v>643.23</v>
      </c>
      <c r="U3126" s="474">
        <v>1072.05</v>
      </c>
      <c r="V3126" s="474">
        <v>643.23</v>
      </c>
      <c r="X3126" s="465">
        <v>1021</v>
      </c>
      <c r="Y3126" s="465">
        <v>612.6</v>
      </c>
      <c r="AA3126" s="474">
        <v>887.8</v>
      </c>
      <c r="AB3126" s="474">
        <v>532.67999999999995</v>
      </c>
      <c r="AD3126" s="474">
        <v>772</v>
      </c>
      <c r="AE3126" s="474">
        <v>463.2</v>
      </c>
      <c r="AG3126" s="474">
        <v>702</v>
      </c>
      <c r="AH3126" s="474">
        <v>421.2</v>
      </c>
      <c r="AP3126" s="535"/>
    </row>
    <row r="3127" spans="2:42" ht="24" customHeight="1" outlineLevel="1" x14ac:dyDescent="0.25">
      <c r="B3127" s="471" t="s">
        <v>41</v>
      </c>
      <c r="C3127" s="469" t="s">
        <v>4661</v>
      </c>
      <c r="E3127" s="472" t="s">
        <v>24359</v>
      </c>
      <c r="F3127" s="469" t="s">
        <v>4456</v>
      </c>
      <c r="G3127" s="468">
        <v>0.7</v>
      </c>
      <c r="H3127" s="468">
        <v>0.7</v>
      </c>
      <c r="I3127" s="468">
        <v>0.7</v>
      </c>
      <c r="J3127" s="468">
        <v>100</v>
      </c>
      <c r="L3127" s="468">
        <v>7.3999999999999995</v>
      </c>
      <c r="M3127" s="474">
        <f t="shared" si="164"/>
        <v>1327.3</v>
      </c>
      <c r="N3127" s="474">
        <f t="shared" si="165"/>
        <v>796.38</v>
      </c>
      <c r="P3127" s="488">
        <v>0.6</v>
      </c>
      <c r="R3127" s="474">
        <v>1072.05</v>
      </c>
      <c r="S3127" s="474">
        <v>643.23</v>
      </c>
      <c r="U3127" s="474">
        <v>1072.05</v>
      </c>
      <c r="V3127" s="474">
        <v>643.23</v>
      </c>
      <c r="X3127" s="465">
        <v>1021</v>
      </c>
      <c r="Y3127" s="465">
        <v>612.6</v>
      </c>
      <c r="AA3127" s="474">
        <v>887.8</v>
      </c>
      <c r="AB3127" s="474">
        <v>532.67999999999995</v>
      </c>
      <c r="AD3127" s="474">
        <v>772</v>
      </c>
      <c r="AE3127" s="474">
        <v>463.2</v>
      </c>
      <c r="AG3127" s="474">
        <v>702</v>
      </c>
      <c r="AH3127" s="474">
        <v>421.2</v>
      </c>
      <c r="AP3127" s="535"/>
    </row>
    <row r="3128" spans="2:42" ht="24" customHeight="1" outlineLevel="1" x14ac:dyDescent="0.25">
      <c r="B3128" s="471" t="s">
        <v>42</v>
      </c>
      <c r="C3128" s="469" t="s">
        <v>4661</v>
      </c>
      <c r="E3128" s="472" t="s">
        <v>24356</v>
      </c>
      <c r="F3128" s="469" t="s">
        <v>4456</v>
      </c>
      <c r="G3128" s="468">
        <v>0.9</v>
      </c>
      <c r="H3128" s="468">
        <v>0.9</v>
      </c>
      <c r="I3128" s="468">
        <v>0.9</v>
      </c>
      <c r="J3128" s="468">
        <v>100</v>
      </c>
      <c r="L3128" s="468">
        <v>12.516666666666666</v>
      </c>
      <c r="M3128" s="474">
        <f t="shared" si="164"/>
        <v>1700.4</v>
      </c>
      <c r="N3128" s="474">
        <f t="shared" si="165"/>
        <v>1020.24</v>
      </c>
      <c r="P3128" s="488">
        <v>0.6</v>
      </c>
      <c r="R3128" s="474">
        <v>1373.4</v>
      </c>
      <c r="S3128" s="474">
        <v>824.04</v>
      </c>
      <c r="U3128" s="474">
        <v>1373.4</v>
      </c>
      <c r="V3128" s="474">
        <v>824.04</v>
      </c>
      <c r="X3128" s="465">
        <v>1308</v>
      </c>
      <c r="Y3128" s="465">
        <v>784.8</v>
      </c>
      <c r="AA3128" s="474">
        <v>1137.3499999999999</v>
      </c>
      <c r="AB3128" s="474">
        <v>682.41</v>
      </c>
      <c r="AD3128" s="474">
        <v>989</v>
      </c>
      <c r="AE3128" s="474">
        <v>593.4</v>
      </c>
      <c r="AG3128" s="474">
        <v>899</v>
      </c>
      <c r="AH3128" s="474">
        <v>539.4</v>
      </c>
      <c r="AP3128" s="535"/>
    </row>
    <row r="3129" spans="2:42" ht="24" customHeight="1" outlineLevel="1" x14ac:dyDescent="0.25">
      <c r="B3129" s="471" t="s">
        <v>43</v>
      </c>
      <c r="C3129" s="469" t="s">
        <v>4661</v>
      </c>
      <c r="E3129" s="472" t="s">
        <v>24357</v>
      </c>
      <c r="F3129" s="469" t="s">
        <v>4456</v>
      </c>
      <c r="G3129" s="468">
        <v>0.9</v>
      </c>
      <c r="H3129" s="468">
        <v>0.9</v>
      </c>
      <c r="I3129" s="468">
        <v>0.9</v>
      </c>
      <c r="J3129" s="468">
        <v>100</v>
      </c>
      <c r="L3129" s="468">
        <v>12.516666666666666</v>
      </c>
      <c r="M3129" s="474">
        <f t="shared" si="164"/>
        <v>1700.4</v>
      </c>
      <c r="N3129" s="474">
        <f t="shared" si="165"/>
        <v>1020.24</v>
      </c>
      <c r="P3129" s="488">
        <v>0.6</v>
      </c>
      <c r="R3129" s="474">
        <v>1373.4</v>
      </c>
      <c r="S3129" s="474">
        <v>824.04</v>
      </c>
      <c r="U3129" s="474">
        <v>1373.4</v>
      </c>
      <c r="V3129" s="474">
        <v>824.04</v>
      </c>
      <c r="X3129" s="465">
        <v>1308</v>
      </c>
      <c r="Y3129" s="465">
        <v>784.8</v>
      </c>
      <c r="AA3129" s="474">
        <v>1137.3499999999999</v>
      </c>
      <c r="AB3129" s="474">
        <v>682.41</v>
      </c>
      <c r="AD3129" s="474">
        <v>989</v>
      </c>
      <c r="AE3129" s="474">
        <v>593.4</v>
      </c>
      <c r="AG3129" s="474">
        <v>899</v>
      </c>
      <c r="AH3129" s="474">
        <v>539.4</v>
      </c>
      <c r="AP3129" s="535"/>
    </row>
    <row r="3130" spans="2:42" ht="24" customHeight="1" outlineLevel="1" x14ac:dyDescent="0.25">
      <c r="B3130" s="471" t="s">
        <v>44</v>
      </c>
      <c r="C3130" s="469" t="s">
        <v>4661</v>
      </c>
      <c r="E3130" s="472" t="s">
        <v>24358</v>
      </c>
      <c r="F3130" s="469" t="s">
        <v>4456</v>
      </c>
      <c r="G3130" s="468">
        <v>0.9</v>
      </c>
      <c r="H3130" s="468">
        <v>0.9</v>
      </c>
      <c r="I3130" s="468">
        <v>0.9</v>
      </c>
      <c r="J3130" s="468">
        <v>100</v>
      </c>
      <c r="L3130" s="468">
        <v>12.516666666666666</v>
      </c>
      <c r="M3130" s="474">
        <f t="shared" si="164"/>
        <v>1700.4</v>
      </c>
      <c r="N3130" s="474">
        <f t="shared" si="165"/>
        <v>1020.24</v>
      </c>
      <c r="P3130" s="488">
        <v>0.6</v>
      </c>
      <c r="R3130" s="474">
        <v>1373.4</v>
      </c>
      <c r="S3130" s="474">
        <v>824.04</v>
      </c>
      <c r="U3130" s="474">
        <v>1373.4</v>
      </c>
      <c r="V3130" s="474">
        <v>824.04</v>
      </c>
      <c r="X3130" s="465">
        <v>1308</v>
      </c>
      <c r="Y3130" s="465">
        <v>784.8</v>
      </c>
      <c r="AA3130" s="474">
        <v>1137.3499999999999</v>
      </c>
      <c r="AB3130" s="474">
        <v>682.41</v>
      </c>
      <c r="AD3130" s="474">
        <v>989</v>
      </c>
      <c r="AE3130" s="474">
        <v>593.4</v>
      </c>
      <c r="AG3130" s="474">
        <v>899</v>
      </c>
      <c r="AH3130" s="474">
        <v>539.4</v>
      </c>
      <c r="AP3130" s="535"/>
    </row>
    <row r="3131" spans="2:42" ht="24" customHeight="1" outlineLevel="1" x14ac:dyDescent="0.25">
      <c r="B3131" s="471" t="s">
        <v>45</v>
      </c>
      <c r="C3131" s="469" t="s">
        <v>4661</v>
      </c>
      <c r="E3131" s="472" t="s">
        <v>24359</v>
      </c>
      <c r="F3131" s="469" t="s">
        <v>4456</v>
      </c>
      <c r="G3131" s="468">
        <v>0.9</v>
      </c>
      <c r="H3131" s="468">
        <v>0.9</v>
      </c>
      <c r="I3131" s="468">
        <v>0.9</v>
      </c>
      <c r="J3131" s="468">
        <v>100</v>
      </c>
      <c r="L3131" s="468">
        <v>12.516666666666666</v>
      </c>
      <c r="M3131" s="474">
        <f t="shared" si="164"/>
        <v>1700.4</v>
      </c>
      <c r="N3131" s="474">
        <f t="shared" si="165"/>
        <v>1020.24</v>
      </c>
      <c r="P3131" s="488">
        <v>0.6</v>
      </c>
      <c r="R3131" s="474">
        <v>1373.4</v>
      </c>
      <c r="S3131" s="474">
        <v>824.04</v>
      </c>
      <c r="U3131" s="474">
        <v>1373.4</v>
      </c>
      <c r="V3131" s="474">
        <v>824.04</v>
      </c>
      <c r="X3131" s="465">
        <v>1308</v>
      </c>
      <c r="Y3131" s="465">
        <v>784.8</v>
      </c>
      <c r="AA3131" s="474">
        <v>1137.3499999999999</v>
      </c>
      <c r="AB3131" s="474">
        <v>682.41</v>
      </c>
      <c r="AD3131" s="474">
        <v>989</v>
      </c>
      <c r="AE3131" s="474">
        <v>593.4</v>
      </c>
      <c r="AG3131" s="474">
        <v>899</v>
      </c>
      <c r="AH3131" s="474">
        <v>539.4</v>
      </c>
      <c r="AP3131" s="535"/>
    </row>
    <row r="3132" spans="2:42" ht="24" customHeight="1" outlineLevel="1" x14ac:dyDescent="0.25">
      <c r="B3132" s="471" t="s">
        <v>46</v>
      </c>
      <c r="C3132" s="469" t="s">
        <v>4661</v>
      </c>
      <c r="E3132" s="472" t="s">
        <v>24356</v>
      </c>
      <c r="F3132" s="469" t="s">
        <v>4456</v>
      </c>
      <c r="G3132" s="468">
        <v>1.2</v>
      </c>
      <c r="H3132" s="468">
        <v>1.2</v>
      </c>
      <c r="I3132" s="468">
        <v>1.2</v>
      </c>
      <c r="J3132" s="468">
        <v>150</v>
      </c>
      <c r="L3132" s="468">
        <v>32.783333333333331</v>
      </c>
      <c r="M3132" s="474">
        <f t="shared" ref="M3132:M3195" si="166">X3132*$O$3</f>
        <v>4227.6000000000004</v>
      </c>
      <c r="N3132" s="474">
        <f t="shared" ref="N3132:N3195" si="167">M3132*P3132</f>
        <v>2536.56</v>
      </c>
      <c r="P3132" s="488">
        <v>0.6</v>
      </c>
      <c r="R3132" s="474">
        <v>3414.6</v>
      </c>
      <c r="S3132" s="474">
        <v>2048.7600000000002</v>
      </c>
      <c r="U3132" s="474">
        <v>3414.6</v>
      </c>
      <c r="V3132" s="474">
        <v>2048.7600000000002</v>
      </c>
      <c r="X3132" s="465">
        <v>3252</v>
      </c>
      <c r="Y3132" s="465">
        <v>1951.2</v>
      </c>
      <c r="AA3132" s="474">
        <v>2827.85</v>
      </c>
      <c r="AB3132" s="474">
        <v>1696.71</v>
      </c>
      <c r="AD3132" s="474">
        <v>2459</v>
      </c>
      <c r="AE3132" s="474">
        <v>1475.3999999999999</v>
      </c>
      <c r="AG3132" s="474">
        <v>2235</v>
      </c>
      <c r="AH3132" s="474">
        <v>1341</v>
      </c>
      <c r="AP3132" s="535"/>
    </row>
    <row r="3133" spans="2:42" ht="24" customHeight="1" outlineLevel="1" x14ac:dyDescent="0.25">
      <c r="B3133" s="471" t="s">
        <v>47</v>
      </c>
      <c r="C3133" s="469" t="s">
        <v>4661</v>
      </c>
      <c r="E3133" s="472" t="s">
        <v>24357</v>
      </c>
      <c r="F3133" s="469" t="s">
        <v>4456</v>
      </c>
      <c r="G3133" s="468">
        <v>1.2</v>
      </c>
      <c r="H3133" s="468">
        <v>1.2</v>
      </c>
      <c r="I3133" s="468">
        <v>1.2</v>
      </c>
      <c r="J3133" s="468">
        <v>150</v>
      </c>
      <c r="L3133" s="468">
        <v>32.783333333333331</v>
      </c>
      <c r="M3133" s="474">
        <f t="shared" si="166"/>
        <v>4227.6000000000004</v>
      </c>
      <c r="N3133" s="474">
        <f t="shared" si="167"/>
        <v>2536.56</v>
      </c>
      <c r="P3133" s="488">
        <v>0.6</v>
      </c>
      <c r="R3133" s="474">
        <v>3414.6</v>
      </c>
      <c r="S3133" s="474">
        <v>2048.7600000000002</v>
      </c>
      <c r="U3133" s="474">
        <v>3414.6</v>
      </c>
      <c r="V3133" s="474">
        <v>2048.7600000000002</v>
      </c>
      <c r="X3133" s="465">
        <v>3252</v>
      </c>
      <c r="Y3133" s="465">
        <v>1951.2</v>
      </c>
      <c r="AA3133" s="474">
        <v>2827.85</v>
      </c>
      <c r="AB3133" s="474">
        <v>1696.71</v>
      </c>
      <c r="AD3133" s="474">
        <v>2459</v>
      </c>
      <c r="AE3133" s="474">
        <v>1475.3999999999999</v>
      </c>
      <c r="AG3133" s="474">
        <v>2235</v>
      </c>
      <c r="AH3133" s="474">
        <v>1341</v>
      </c>
      <c r="AP3133" s="535"/>
    </row>
    <row r="3134" spans="2:42" ht="24" customHeight="1" outlineLevel="1" x14ac:dyDescent="0.25">
      <c r="B3134" s="471" t="s">
        <v>48</v>
      </c>
      <c r="C3134" s="469" t="s">
        <v>4661</v>
      </c>
      <c r="E3134" s="472" t="s">
        <v>24358</v>
      </c>
      <c r="F3134" s="469" t="s">
        <v>4456</v>
      </c>
      <c r="G3134" s="468">
        <v>1.2</v>
      </c>
      <c r="H3134" s="468">
        <v>1.2</v>
      </c>
      <c r="I3134" s="468">
        <v>1.2</v>
      </c>
      <c r="J3134" s="468">
        <v>150</v>
      </c>
      <c r="L3134" s="468">
        <v>32.783333333333331</v>
      </c>
      <c r="M3134" s="474">
        <f t="shared" si="166"/>
        <v>4227.6000000000004</v>
      </c>
      <c r="N3134" s="474">
        <f t="shared" si="167"/>
        <v>2536.56</v>
      </c>
      <c r="P3134" s="488">
        <v>0.6</v>
      </c>
      <c r="R3134" s="474">
        <v>3414.6</v>
      </c>
      <c r="S3134" s="474">
        <v>2048.7600000000002</v>
      </c>
      <c r="U3134" s="474">
        <v>3414.6</v>
      </c>
      <c r="V3134" s="474">
        <v>2048.7600000000002</v>
      </c>
      <c r="X3134" s="465">
        <v>3252</v>
      </c>
      <c r="Y3134" s="465">
        <v>1951.2</v>
      </c>
      <c r="AA3134" s="474">
        <v>2827.85</v>
      </c>
      <c r="AB3134" s="474">
        <v>1696.71</v>
      </c>
      <c r="AD3134" s="474">
        <v>2459</v>
      </c>
      <c r="AE3134" s="474">
        <v>1475.3999999999999</v>
      </c>
      <c r="AG3134" s="474">
        <v>2235</v>
      </c>
      <c r="AH3134" s="474">
        <v>1341</v>
      </c>
      <c r="AP3134" s="535"/>
    </row>
    <row r="3135" spans="2:42" ht="24" customHeight="1" outlineLevel="1" x14ac:dyDescent="0.25">
      <c r="B3135" s="471" t="s">
        <v>49</v>
      </c>
      <c r="C3135" s="469" t="s">
        <v>4661</v>
      </c>
      <c r="E3135" s="472" t="s">
        <v>24359</v>
      </c>
      <c r="F3135" s="469" t="s">
        <v>4456</v>
      </c>
      <c r="G3135" s="468">
        <v>1.2</v>
      </c>
      <c r="H3135" s="468">
        <v>1.2</v>
      </c>
      <c r="I3135" s="468">
        <v>1.2</v>
      </c>
      <c r="J3135" s="468">
        <v>150</v>
      </c>
      <c r="L3135" s="468">
        <v>32.783333333333331</v>
      </c>
      <c r="M3135" s="474">
        <f t="shared" si="166"/>
        <v>4227.6000000000004</v>
      </c>
      <c r="N3135" s="474">
        <f t="shared" si="167"/>
        <v>2536.56</v>
      </c>
      <c r="P3135" s="488">
        <v>0.6</v>
      </c>
      <c r="R3135" s="474">
        <v>3414.6</v>
      </c>
      <c r="S3135" s="474">
        <v>2048.7600000000002</v>
      </c>
      <c r="U3135" s="474">
        <v>3414.6</v>
      </c>
      <c r="V3135" s="474">
        <v>2048.7600000000002</v>
      </c>
      <c r="X3135" s="465">
        <v>3252</v>
      </c>
      <c r="Y3135" s="465">
        <v>1951.2</v>
      </c>
      <c r="AA3135" s="474">
        <v>2827.85</v>
      </c>
      <c r="AB3135" s="474">
        <v>1696.71</v>
      </c>
      <c r="AD3135" s="474">
        <v>2459</v>
      </c>
      <c r="AE3135" s="474">
        <v>1475.3999999999999</v>
      </c>
      <c r="AG3135" s="474">
        <v>2235</v>
      </c>
      <c r="AH3135" s="474">
        <v>1341</v>
      </c>
      <c r="AP3135" s="535"/>
    </row>
    <row r="3136" spans="2:42" ht="24" customHeight="1" outlineLevel="1" x14ac:dyDescent="0.25">
      <c r="B3136" s="471" t="s">
        <v>15239</v>
      </c>
      <c r="C3136" s="469" t="s">
        <v>4661</v>
      </c>
      <c r="E3136" s="472" t="s">
        <v>24356</v>
      </c>
      <c r="F3136" s="469" t="s">
        <v>4456</v>
      </c>
      <c r="G3136" s="468">
        <v>1.5</v>
      </c>
      <c r="H3136" s="468">
        <v>1.5</v>
      </c>
      <c r="I3136" s="468">
        <v>1.5</v>
      </c>
      <c r="J3136" s="468">
        <v>150</v>
      </c>
      <c r="M3136" s="474">
        <f t="shared" si="166"/>
        <v>6601.92</v>
      </c>
      <c r="N3136" s="474">
        <f t="shared" si="167"/>
        <v>3961.152</v>
      </c>
      <c r="P3136" s="488">
        <v>0.6</v>
      </c>
      <c r="R3136" s="474">
        <v>5332.32</v>
      </c>
      <c r="S3136" s="474">
        <v>3199.35</v>
      </c>
      <c r="U3136" s="474">
        <v>5332.32</v>
      </c>
      <c r="V3136" s="474">
        <v>3199.35</v>
      </c>
      <c r="X3136" s="465">
        <v>5078.3999999999996</v>
      </c>
      <c r="Y3136" s="465">
        <v>3047</v>
      </c>
      <c r="AA3136" s="474">
        <v>4416</v>
      </c>
      <c r="AB3136" s="474">
        <v>2649.6</v>
      </c>
      <c r="AD3136" s="474">
        <v>3840</v>
      </c>
      <c r="AE3136" s="474">
        <v>2304</v>
      </c>
      <c r="AG3136" s="474">
        <v>3491</v>
      </c>
      <c r="AH3136" s="474">
        <v>2094.6</v>
      </c>
      <c r="AP3136" s="535"/>
    </row>
    <row r="3137" spans="2:42" ht="24" customHeight="1" outlineLevel="1" x14ac:dyDescent="0.25">
      <c r="B3137" s="471" t="s">
        <v>15240</v>
      </c>
      <c r="C3137" s="469" t="s">
        <v>4661</v>
      </c>
      <c r="E3137" s="472" t="s">
        <v>24357</v>
      </c>
      <c r="F3137" s="469" t="s">
        <v>4456</v>
      </c>
      <c r="G3137" s="468">
        <v>1.5</v>
      </c>
      <c r="H3137" s="468">
        <v>1.5</v>
      </c>
      <c r="I3137" s="468">
        <v>1.5</v>
      </c>
      <c r="J3137" s="468">
        <v>150</v>
      </c>
      <c r="M3137" s="474">
        <f t="shared" si="166"/>
        <v>6601.92</v>
      </c>
      <c r="N3137" s="474">
        <f t="shared" si="167"/>
        <v>3961.152</v>
      </c>
      <c r="P3137" s="488">
        <v>0.6</v>
      </c>
      <c r="R3137" s="474">
        <v>5332.32</v>
      </c>
      <c r="S3137" s="474">
        <v>3199.35</v>
      </c>
      <c r="U3137" s="474">
        <v>5332.32</v>
      </c>
      <c r="V3137" s="474">
        <v>3199.35</v>
      </c>
      <c r="X3137" s="465">
        <v>5078.3999999999996</v>
      </c>
      <c r="Y3137" s="465">
        <v>3047</v>
      </c>
      <c r="AA3137" s="474">
        <v>4416</v>
      </c>
      <c r="AB3137" s="474">
        <v>2649.6</v>
      </c>
      <c r="AD3137" s="474">
        <v>3840</v>
      </c>
      <c r="AE3137" s="474">
        <v>2304</v>
      </c>
      <c r="AG3137" s="474">
        <v>3491</v>
      </c>
      <c r="AH3137" s="474">
        <v>2094.6</v>
      </c>
      <c r="AP3137" s="535"/>
    </row>
    <row r="3138" spans="2:42" ht="24" customHeight="1" outlineLevel="1" x14ac:dyDescent="0.25">
      <c r="B3138" s="471" t="s">
        <v>15241</v>
      </c>
      <c r="C3138" s="469" t="s">
        <v>4661</v>
      </c>
      <c r="E3138" s="472" t="s">
        <v>24358</v>
      </c>
      <c r="F3138" s="469" t="s">
        <v>4456</v>
      </c>
      <c r="G3138" s="468">
        <v>1.5</v>
      </c>
      <c r="H3138" s="468">
        <v>1.5</v>
      </c>
      <c r="I3138" s="468">
        <v>1.5</v>
      </c>
      <c r="J3138" s="468">
        <v>150</v>
      </c>
      <c r="M3138" s="474">
        <f t="shared" si="166"/>
        <v>6601.92</v>
      </c>
      <c r="N3138" s="474">
        <f t="shared" si="167"/>
        <v>3961.152</v>
      </c>
      <c r="P3138" s="488">
        <v>0.6</v>
      </c>
      <c r="R3138" s="474">
        <v>5332.32</v>
      </c>
      <c r="S3138" s="474">
        <v>3199.35</v>
      </c>
      <c r="U3138" s="474">
        <v>5332.32</v>
      </c>
      <c r="V3138" s="474">
        <v>3199.35</v>
      </c>
      <c r="X3138" s="465">
        <v>5078.3999999999996</v>
      </c>
      <c r="Y3138" s="465">
        <v>3047</v>
      </c>
      <c r="AA3138" s="474">
        <v>4416</v>
      </c>
      <c r="AB3138" s="474">
        <v>2649.6</v>
      </c>
      <c r="AD3138" s="474">
        <v>3840</v>
      </c>
      <c r="AE3138" s="474">
        <v>2304</v>
      </c>
      <c r="AG3138" s="474">
        <v>3491</v>
      </c>
      <c r="AH3138" s="474">
        <v>2094.6</v>
      </c>
      <c r="AP3138" s="535"/>
    </row>
    <row r="3139" spans="2:42" ht="24" customHeight="1" outlineLevel="1" x14ac:dyDescent="0.25">
      <c r="B3139" s="471" t="s">
        <v>15242</v>
      </c>
      <c r="C3139" s="469" t="s">
        <v>4661</v>
      </c>
      <c r="E3139" s="472" t="s">
        <v>24359</v>
      </c>
      <c r="F3139" s="469" t="s">
        <v>4456</v>
      </c>
      <c r="G3139" s="468">
        <v>1.5</v>
      </c>
      <c r="H3139" s="468">
        <v>1.5</v>
      </c>
      <c r="I3139" s="468">
        <v>1.5</v>
      </c>
      <c r="J3139" s="468">
        <v>150</v>
      </c>
      <c r="M3139" s="474">
        <f t="shared" si="166"/>
        <v>6601.92</v>
      </c>
      <c r="N3139" s="474">
        <f t="shared" si="167"/>
        <v>3961.152</v>
      </c>
      <c r="P3139" s="488">
        <v>0.6</v>
      </c>
      <c r="R3139" s="474">
        <v>5332.32</v>
      </c>
      <c r="S3139" s="474">
        <v>3199.35</v>
      </c>
      <c r="U3139" s="474">
        <v>5332.32</v>
      </c>
      <c r="V3139" s="474">
        <v>3199.35</v>
      </c>
      <c r="X3139" s="465">
        <v>5078.3999999999996</v>
      </c>
      <c r="Y3139" s="465">
        <v>3047</v>
      </c>
      <c r="AA3139" s="474">
        <v>4416</v>
      </c>
      <c r="AB3139" s="474">
        <v>2649.6</v>
      </c>
      <c r="AD3139" s="474">
        <v>3840</v>
      </c>
      <c r="AE3139" s="474">
        <v>2304</v>
      </c>
      <c r="AG3139" s="474">
        <v>3491</v>
      </c>
      <c r="AH3139" s="474">
        <v>2094.6</v>
      </c>
      <c r="AP3139" s="535"/>
    </row>
    <row r="3140" spans="2:42" ht="24" customHeight="1" outlineLevel="1" x14ac:dyDescent="0.25">
      <c r="B3140" s="471" t="s">
        <v>50</v>
      </c>
      <c r="C3140" s="469" t="s">
        <v>4661</v>
      </c>
      <c r="E3140" s="472" t="s">
        <v>9154</v>
      </c>
      <c r="F3140" s="469" t="s">
        <v>4456</v>
      </c>
      <c r="G3140" s="468">
        <v>0.3</v>
      </c>
      <c r="H3140" s="468">
        <v>0.3</v>
      </c>
      <c r="I3140" s="468">
        <v>0.3</v>
      </c>
      <c r="J3140" s="468">
        <v>60</v>
      </c>
      <c r="L3140" s="468">
        <v>1.3833333333333335</v>
      </c>
      <c r="M3140" s="474">
        <f t="shared" si="166"/>
        <v>416</v>
      </c>
      <c r="N3140" s="474">
        <f t="shared" si="167"/>
        <v>249.6</v>
      </c>
      <c r="P3140" s="488">
        <v>0.6</v>
      </c>
      <c r="R3140" s="474">
        <v>336</v>
      </c>
      <c r="S3140" s="474">
        <v>201.6</v>
      </c>
      <c r="U3140" s="474">
        <v>336</v>
      </c>
      <c r="V3140" s="474">
        <v>201.6</v>
      </c>
      <c r="X3140" s="465">
        <v>320</v>
      </c>
      <c r="Y3140" s="465">
        <v>192</v>
      </c>
      <c r="AA3140" s="474">
        <v>278.3</v>
      </c>
      <c r="AB3140" s="474">
        <v>166.98</v>
      </c>
      <c r="AD3140" s="474">
        <v>242</v>
      </c>
      <c r="AE3140" s="474">
        <v>145.19999999999999</v>
      </c>
      <c r="AG3140" s="474">
        <v>220</v>
      </c>
      <c r="AH3140" s="474">
        <v>132</v>
      </c>
      <c r="AP3140" s="535"/>
    </row>
    <row r="3141" spans="2:42" ht="24" customHeight="1" outlineLevel="1" x14ac:dyDescent="0.25">
      <c r="B3141" s="471" t="s">
        <v>51</v>
      </c>
      <c r="C3141" s="469" t="s">
        <v>4661</v>
      </c>
      <c r="E3141" s="472" t="s">
        <v>9155</v>
      </c>
      <c r="F3141" s="469" t="s">
        <v>4456</v>
      </c>
      <c r="G3141" s="468">
        <v>0.3</v>
      </c>
      <c r="H3141" s="468">
        <v>0.3</v>
      </c>
      <c r="I3141" s="468">
        <v>0.3</v>
      </c>
      <c r="J3141" s="468">
        <v>60</v>
      </c>
      <c r="L3141" s="468">
        <v>1.3833333333333335</v>
      </c>
      <c r="M3141" s="474">
        <f t="shared" si="166"/>
        <v>416</v>
      </c>
      <c r="N3141" s="474">
        <f t="shared" si="167"/>
        <v>249.6</v>
      </c>
      <c r="P3141" s="488">
        <v>0.6</v>
      </c>
      <c r="R3141" s="474">
        <v>336</v>
      </c>
      <c r="S3141" s="474">
        <v>201.6</v>
      </c>
      <c r="U3141" s="474">
        <v>336</v>
      </c>
      <c r="V3141" s="474">
        <v>201.6</v>
      </c>
      <c r="X3141" s="465">
        <v>320</v>
      </c>
      <c r="Y3141" s="465">
        <v>192</v>
      </c>
      <c r="AA3141" s="474">
        <v>278.3</v>
      </c>
      <c r="AB3141" s="474">
        <v>166.98</v>
      </c>
      <c r="AD3141" s="474">
        <v>242</v>
      </c>
      <c r="AE3141" s="474">
        <v>145.19999999999999</v>
      </c>
      <c r="AG3141" s="474">
        <v>220</v>
      </c>
      <c r="AH3141" s="474">
        <v>132</v>
      </c>
      <c r="AP3141" s="535"/>
    </row>
    <row r="3142" spans="2:42" ht="24" customHeight="1" outlineLevel="1" x14ac:dyDescent="0.25">
      <c r="B3142" s="471" t="s">
        <v>52</v>
      </c>
      <c r="C3142" s="469" t="s">
        <v>4661</v>
      </c>
      <c r="E3142" s="472" t="s">
        <v>9156</v>
      </c>
      <c r="F3142" s="469" t="s">
        <v>4456</v>
      </c>
      <c r="G3142" s="468">
        <v>0.3</v>
      </c>
      <c r="H3142" s="468">
        <v>0.3</v>
      </c>
      <c r="I3142" s="468">
        <v>0.3</v>
      </c>
      <c r="J3142" s="468">
        <v>60</v>
      </c>
      <c r="L3142" s="468">
        <v>1.3833333333333335</v>
      </c>
      <c r="M3142" s="474">
        <f t="shared" si="166"/>
        <v>416</v>
      </c>
      <c r="N3142" s="474">
        <f t="shared" si="167"/>
        <v>249.6</v>
      </c>
      <c r="P3142" s="488">
        <v>0.6</v>
      </c>
      <c r="R3142" s="474">
        <v>336</v>
      </c>
      <c r="S3142" s="474">
        <v>201.6</v>
      </c>
      <c r="U3142" s="474">
        <v>336</v>
      </c>
      <c r="V3142" s="474">
        <v>201.6</v>
      </c>
      <c r="X3142" s="465">
        <v>320</v>
      </c>
      <c r="Y3142" s="465">
        <v>192</v>
      </c>
      <c r="AA3142" s="474">
        <v>278.3</v>
      </c>
      <c r="AB3142" s="474">
        <v>166.98</v>
      </c>
      <c r="AD3142" s="474">
        <v>242</v>
      </c>
      <c r="AE3142" s="474">
        <v>145.19999999999999</v>
      </c>
      <c r="AG3142" s="474">
        <v>220</v>
      </c>
      <c r="AH3142" s="474">
        <v>132</v>
      </c>
      <c r="AP3142" s="535"/>
    </row>
    <row r="3143" spans="2:42" ht="24" customHeight="1" outlineLevel="1" x14ac:dyDescent="0.25">
      <c r="B3143" s="471" t="s">
        <v>53</v>
      </c>
      <c r="C3143" s="469" t="s">
        <v>4661</v>
      </c>
      <c r="E3143" s="472" t="s">
        <v>9157</v>
      </c>
      <c r="F3143" s="469" t="s">
        <v>4456</v>
      </c>
      <c r="G3143" s="468">
        <v>0.3</v>
      </c>
      <c r="H3143" s="468">
        <v>0.3</v>
      </c>
      <c r="I3143" s="468">
        <v>0.3</v>
      </c>
      <c r="J3143" s="468">
        <v>60</v>
      </c>
      <c r="L3143" s="468">
        <v>1.3833333333333335</v>
      </c>
      <c r="M3143" s="474">
        <f t="shared" si="166"/>
        <v>416</v>
      </c>
      <c r="N3143" s="474">
        <f t="shared" si="167"/>
        <v>249.6</v>
      </c>
      <c r="P3143" s="488">
        <v>0.6</v>
      </c>
      <c r="R3143" s="474">
        <v>336</v>
      </c>
      <c r="S3143" s="474">
        <v>201.6</v>
      </c>
      <c r="U3143" s="474">
        <v>336</v>
      </c>
      <c r="V3143" s="474">
        <v>201.6</v>
      </c>
      <c r="X3143" s="465">
        <v>320</v>
      </c>
      <c r="Y3143" s="465">
        <v>192</v>
      </c>
      <c r="AA3143" s="474">
        <v>278.3</v>
      </c>
      <c r="AB3143" s="474">
        <v>166.98</v>
      </c>
      <c r="AD3143" s="474">
        <v>242</v>
      </c>
      <c r="AE3143" s="474">
        <v>145.19999999999999</v>
      </c>
      <c r="AG3143" s="474">
        <v>220</v>
      </c>
      <c r="AH3143" s="474">
        <v>132</v>
      </c>
      <c r="AP3143" s="535"/>
    </row>
    <row r="3144" spans="2:42" ht="24" customHeight="1" outlineLevel="1" x14ac:dyDescent="0.25">
      <c r="B3144" s="471" t="s">
        <v>54</v>
      </c>
      <c r="C3144" s="469" t="s">
        <v>4661</v>
      </c>
      <c r="E3144" s="472" t="s">
        <v>9154</v>
      </c>
      <c r="F3144" s="469" t="s">
        <v>4456</v>
      </c>
      <c r="G3144" s="468">
        <v>0.5</v>
      </c>
      <c r="H3144" s="468">
        <v>0.5</v>
      </c>
      <c r="I3144" s="468">
        <v>0.5</v>
      </c>
      <c r="J3144" s="468">
        <v>60</v>
      </c>
      <c r="L3144" s="468">
        <v>3.1999999999999997</v>
      </c>
      <c r="M3144" s="474">
        <f t="shared" si="166"/>
        <v>826.93000000000006</v>
      </c>
      <c r="N3144" s="474">
        <f t="shared" si="167"/>
        <v>496.15800000000002</v>
      </c>
      <c r="P3144" s="488">
        <v>0.6</v>
      </c>
      <c r="R3144" s="474">
        <v>667.91</v>
      </c>
      <c r="S3144" s="474">
        <v>400.79</v>
      </c>
      <c r="U3144" s="474">
        <v>667.91</v>
      </c>
      <c r="V3144" s="474">
        <v>400.79</v>
      </c>
      <c r="X3144" s="465">
        <v>636.1</v>
      </c>
      <c r="Y3144" s="465">
        <v>381.7</v>
      </c>
      <c r="AA3144" s="474">
        <v>553.15</v>
      </c>
      <c r="AB3144" s="474">
        <v>331.89</v>
      </c>
      <c r="AD3144" s="474">
        <v>481</v>
      </c>
      <c r="AE3144" s="474">
        <v>288.59999999999997</v>
      </c>
      <c r="AG3144" s="474">
        <v>437</v>
      </c>
      <c r="AH3144" s="474">
        <v>262.2</v>
      </c>
      <c r="AP3144" s="535"/>
    </row>
    <row r="3145" spans="2:42" ht="24" customHeight="1" outlineLevel="1" x14ac:dyDescent="0.25">
      <c r="B3145" s="471" t="s">
        <v>55</v>
      </c>
      <c r="C3145" s="469" t="s">
        <v>4661</v>
      </c>
      <c r="E3145" s="472" t="s">
        <v>9155</v>
      </c>
      <c r="F3145" s="469" t="s">
        <v>4456</v>
      </c>
      <c r="G3145" s="468">
        <v>0.5</v>
      </c>
      <c r="H3145" s="468">
        <v>0.5</v>
      </c>
      <c r="I3145" s="468">
        <v>0.5</v>
      </c>
      <c r="J3145" s="468">
        <v>60</v>
      </c>
      <c r="L3145" s="468">
        <v>3.1999999999999997</v>
      </c>
      <c r="M3145" s="474">
        <f t="shared" si="166"/>
        <v>826.93000000000006</v>
      </c>
      <c r="N3145" s="474">
        <f t="shared" si="167"/>
        <v>496.15800000000002</v>
      </c>
      <c r="P3145" s="488">
        <v>0.6</v>
      </c>
      <c r="R3145" s="474">
        <v>667.91</v>
      </c>
      <c r="S3145" s="474">
        <v>400.79</v>
      </c>
      <c r="U3145" s="474">
        <v>667.91</v>
      </c>
      <c r="V3145" s="474">
        <v>400.79</v>
      </c>
      <c r="X3145" s="465">
        <v>636.1</v>
      </c>
      <c r="Y3145" s="465">
        <v>381.7</v>
      </c>
      <c r="AA3145" s="474">
        <v>553.15</v>
      </c>
      <c r="AB3145" s="474">
        <v>331.89</v>
      </c>
      <c r="AD3145" s="474">
        <v>481</v>
      </c>
      <c r="AE3145" s="474">
        <v>288.59999999999997</v>
      </c>
      <c r="AG3145" s="474">
        <v>437</v>
      </c>
      <c r="AH3145" s="474">
        <v>262.2</v>
      </c>
      <c r="AP3145" s="535"/>
    </row>
    <row r="3146" spans="2:42" ht="24" customHeight="1" outlineLevel="1" x14ac:dyDescent="0.25">
      <c r="B3146" s="471" t="s">
        <v>56</v>
      </c>
      <c r="C3146" s="469" t="s">
        <v>4661</v>
      </c>
      <c r="E3146" s="472" t="s">
        <v>9156</v>
      </c>
      <c r="F3146" s="469" t="s">
        <v>4456</v>
      </c>
      <c r="G3146" s="468">
        <v>0.5</v>
      </c>
      <c r="H3146" s="468">
        <v>0.5</v>
      </c>
      <c r="I3146" s="468">
        <v>0.5</v>
      </c>
      <c r="J3146" s="468">
        <v>60</v>
      </c>
      <c r="L3146" s="468">
        <v>3.1999999999999997</v>
      </c>
      <c r="M3146" s="474">
        <f t="shared" si="166"/>
        <v>826.93000000000006</v>
      </c>
      <c r="N3146" s="474">
        <f t="shared" si="167"/>
        <v>496.15800000000002</v>
      </c>
      <c r="P3146" s="488">
        <v>0.6</v>
      </c>
      <c r="R3146" s="474">
        <v>667.91</v>
      </c>
      <c r="S3146" s="474">
        <v>400.79</v>
      </c>
      <c r="U3146" s="474">
        <v>667.91</v>
      </c>
      <c r="V3146" s="474">
        <v>400.79</v>
      </c>
      <c r="X3146" s="465">
        <v>636.1</v>
      </c>
      <c r="Y3146" s="465">
        <v>381.7</v>
      </c>
      <c r="AA3146" s="474">
        <v>553.15</v>
      </c>
      <c r="AB3146" s="474">
        <v>331.89</v>
      </c>
      <c r="AD3146" s="474">
        <v>481</v>
      </c>
      <c r="AE3146" s="474">
        <v>288.59999999999997</v>
      </c>
      <c r="AG3146" s="474">
        <v>437</v>
      </c>
      <c r="AH3146" s="474">
        <v>262.2</v>
      </c>
      <c r="AP3146" s="535"/>
    </row>
    <row r="3147" spans="2:42" ht="24" customHeight="1" outlineLevel="1" x14ac:dyDescent="0.25">
      <c r="B3147" s="471" t="s">
        <v>57</v>
      </c>
      <c r="C3147" s="469" t="s">
        <v>4661</v>
      </c>
      <c r="E3147" s="472" t="s">
        <v>9157</v>
      </c>
      <c r="F3147" s="469" t="s">
        <v>4456</v>
      </c>
      <c r="G3147" s="468">
        <v>0.5</v>
      </c>
      <c r="H3147" s="468">
        <v>0.5</v>
      </c>
      <c r="I3147" s="468">
        <v>0.5</v>
      </c>
      <c r="J3147" s="468">
        <v>60</v>
      </c>
      <c r="L3147" s="468">
        <v>3.1999999999999997</v>
      </c>
      <c r="M3147" s="474">
        <f t="shared" si="166"/>
        <v>826.93000000000006</v>
      </c>
      <c r="N3147" s="474">
        <f t="shared" si="167"/>
        <v>496.15800000000002</v>
      </c>
      <c r="P3147" s="488">
        <v>0.6</v>
      </c>
      <c r="R3147" s="474">
        <v>667.91</v>
      </c>
      <c r="S3147" s="474">
        <v>400.79</v>
      </c>
      <c r="U3147" s="474">
        <v>667.91</v>
      </c>
      <c r="V3147" s="474">
        <v>400.79</v>
      </c>
      <c r="X3147" s="465">
        <v>636.1</v>
      </c>
      <c r="Y3147" s="465">
        <v>381.7</v>
      </c>
      <c r="AA3147" s="474">
        <v>553.15</v>
      </c>
      <c r="AB3147" s="474">
        <v>331.89</v>
      </c>
      <c r="AD3147" s="474">
        <v>481</v>
      </c>
      <c r="AE3147" s="474">
        <v>288.59999999999997</v>
      </c>
      <c r="AG3147" s="474">
        <v>437</v>
      </c>
      <c r="AH3147" s="474">
        <v>262.2</v>
      </c>
      <c r="AP3147" s="535"/>
    </row>
    <row r="3148" spans="2:42" ht="24" customHeight="1" outlineLevel="1" x14ac:dyDescent="0.25">
      <c r="B3148" s="471" t="s">
        <v>58</v>
      </c>
      <c r="C3148" s="469" t="s">
        <v>4661</v>
      </c>
      <c r="E3148" s="472" t="s">
        <v>9154</v>
      </c>
      <c r="F3148" s="469" t="s">
        <v>4456</v>
      </c>
      <c r="G3148" s="468">
        <v>0.7</v>
      </c>
      <c r="H3148" s="468">
        <v>0.7</v>
      </c>
      <c r="I3148" s="468">
        <v>0.7</v>
      </c>
      <c r="J3148" s="468">
        <v>100</v>
      </c>
      <c r="L3148" s="468">
        <v>7.3999999999999995</v>
      </c>
      <c r="M3148" s="474">
        <f t="shared" si="166"/>
        <v>1167.4000000000001</v>
      </c>
      <c r="N3148" s="474">
        <f t="shared" si="167"/>
        <v>700.44</v>
      </c>
      <c r="P3148" s="488">
        <v>0.6</v>
      </c>
      <c r="R3148" s="474">
        <v>942.9</v>
      </c>
      <c r="S3148" s="474">
        <v>565.74</v>
      </c>
      <c r="U3148" s="474">
        <v>942.9</v>
      </c>
      <c r="V3148" s="474">
        <v>565.74</v>
      </c>
      <c r="X3148" s="465">
        <v>898</v>
      </c>
      <c r="Y3148" s="465">
        <v>538.79999999999995</v>
      </c>
      <c r="AA3148" s="474">
        <v>780.85</v>
      </c>
      <c r="AB3148" s="474">
        <v>468.51</v>
      </c>
      <c r="AD3148" s="474">
        <v>679</v>
      </c>
      <c r="AE3148" s="474">
        <v>407.4</v>
      </c>
      <c r="AG3148" s="474">
        <v>617</v>
      </c>
      <c r="AH3148" s="474">
        <v>370.2</v>
      </c>
      <c r="AP3148" s="535"/>
    </row>
    <row r="3149" spans="2:42" ht="24" customHeight="1" outlineLevel="1" x14ac:dyDescent="0.25">
      <c r="B3149" s="471" t="s">
        <v>59</v>
      </c>
      <c r="C3149" s="469" t="s">
        <v>4661</v>
      </c>
      <c r="E3149" s="472" t="s">
        <v>9164</v>
      </c>
      <c r="F3149" s="469" t="s">
        <v>4456</v>
      </c>
      <c r="G3149" s="468">
        <v>0.7</v>
      </c>
      <c r="H3149" s="468">
        <v>0.7</v>
      </c>
      <c r="I3149" s="468">
        <v>0.7</v>
      </c>
      <c r="J3149" s="468">
        <v>100</v>
      </c>
      <c r="L3149" s="468">
        <v>7.3999999999999995</v>
      </c>
      <c r="M3149" s="474">
        <f t="shared" si="166"/>
        <v>1167.4000000000001</v>
      </c>
      <c r="N3149" s="474">
        <f t="shared" si="167"/>
        <v>700.44</v>
      </c>
      <c r="P3149" s="488">
        <v>0.6</v>
      </c>
      <c r="R3149" s="474">
        <v>942.9</v>
      </c>
      <c r="S3149" s="474">
        <v>565.74</v>
      </c>
      <c r="U3149" s="474">
        <v>942.9</v>
      </c>
      <c r="V3149" s="474">
        <v>565.74</v>
      </c>
      <c r="X3149" s="465">
        <v>898</v>
      </c>
      <c r="Y3149" s="465">
        <v>538.79999999999995</v>
      </c>
      <c r="AA3149" s="474">
        <v>780.85</v>
      </c>
      <c r="AB3149" s="474">
        <v>468.51</v>
      </c>
      <c r="AD3149" s="474">
        <v>679</v>
      </c>
      <c r="AE3149" s="474">
        <v>407.4</v>
      </c>
      <c r="AG3149" s="474">
        <v>617</v>
      </c>
      <c r="AH3149" s="474">
        <v>370.2</v>
      </c>
      <c r="AP3149" s="535"/>
    </row>
    <row r="3150" spans="2:42" ht="24" customHeight="1" outlineLevel="1" x14ac:dyDescent="0.25">
      <c r="B3150" s="471" t="s">
        <v>60</v>
      </c>
      <c r="C3150" s="469" t="s">
        <v>4661</v>
      </c>
      <c r="E3150" s="472" t="s">
        <v>9156</v>
      </c>
      <c r="F3150" s="469" t="s">
        <v>4456</v>
      </c>
      <c r="G3150" s="468">
        <v>0.7</v>
      </c>
      <c r="H3150" s="468">
        <v>0.7</v>
      </c>
      <c r="I3150" s="468">
        <v>0.7</v>
      </c>
      <c r="J3150" s="468">
        <v>100</v>
      </c>
      <c r="L3150" s="468">
        <v>7.3999999999999995</v>
      </c>
      <c r="M3150" s="474">
        <f t="shared" si="166"/>
        <v>1167.4000000000001</v>
      </c>
      <c r="N3150" s="474">
        <f t="shared" si="167"/>
        <v>700.44</v>
      </c>
      <c r="P3150" s="488">
        <v>0.6</v>
      </c>
      <c r="R3150" s="474">
        <v>942.9</v>
      </c>
      <c r="S3150" s="474">
        <v>565.74</v>
      </c>
      <c r="U3150" s="474">
        <v>942.9</v>
      </c>
      <c r="V3150" s="474">
        <v>565.74</v>
      </c>
      <c r="X3150" s="465">
        <v>898</v>
      </c>
      <c r="Y3150" s="465">
        <v>538.79999999999995</v>
      </c>
      <c r="AA3150" s="474">
        <v>780.85</v>
      </c>
      <c r="AB3150" s="474">
        <v>468.51</v>
      </c>
      <c r="AD3150" s="474">
        <v>679</v>
      </c>
      <c r="AE3150" s="474">
        <v>407.4</v>
      </c>
      <c r="AG3150" s="474">
        <v>617</v>
      </c>
      <c r="AH3150" s="474">
        <v>370.2</v>
      </c>
      <c r="AP3150" s="535"/>
    </row>
    <row r="3151" spans="2:42" ht="24" customHeight="1" outlineLevel="1" x14ac:dyDescent="0.25">
      <c r="B3151" s="471" t="s">
        <v>61</v>
      </c>
      <c r="C3151" s="469" t="s">
        <v>4661</v>
      </c>
      <c r="E3151" s="472" t="s">
        <v>9157</v>
      </c>
      <c r="F3151" s="469" t="s">
        <v>4456</v>
      </c>
      <c r="G3151" s="468">
        <v>0.7</v>
      </c>
      <c r="H3151" s="468">
        <v>0.7</v>
      </c>
      <c r="I3151" s="468">
        <v>0.7</v>
      </c>
      <c r="J3151" s="468">
        <v>100</v>
      </c>
      <c r="L3151" s="468">
        <v>7.3999999999999995</v>
      </c>
      <c r="M3151" s="474">
        <f t="shared" si="166"/>
        <v>1167.4000000000001</v>
      </c>
      <c r="N3151" s="474">
        <f t="shared" si="167"/>
        <v>700.44</v>
      </c>
      <c r="P3151" s="488">
        <v>0.6</v>
      </c>
      <c r="R3151" s="474">
        <v>942.9</v>
      </c>
      <c r="S3151" s="474">
        <v>565.74</v>
      </c>
      <c r="U3151" s="474">
        <v>942.9</v>
      </c>
      <c r="V3151" s="474">
        <v>565.74</v>
      </c>
      <c r="X3151" s="465">
        <v>898</v>
      </c>
      <c r="Y3151" s="465">
        <v>538.79999999999995</v>
      </c>
      <c r="AA3151" s="474">
        <v>780.85</v>
      </c>
      <c r="AB3151" s="474">
        <v>468.51</v>
      </c>
      <c r="AD3151" s="474">
        <v>679</v>
      </c>
      <c r="AE3151" s="474">
        <v>407.4</v>
      </c>
      <c r="AG3151" s="474">
        <v>617</v>
      </c>
      <c r="AH3151" s="474">
        <v>370.2</v>
      </c>
      <c r="AP3151" s="535"/>
    </row>
    <row r="3152" spans="2:42" ht="24" customHeight="1" outlineLevel="1" x14ac:dyDescent="0.25">
      <c r="B3152" s="471" t="s">
        <v>62</v>
      </c>
      <c r="C3152" s="469" t="s">
        <v>4661</v>
      </c>
      <c r="E3152" s="472" t="s">
        <v>9154</v>
      </c>
      <c r="F3152" s="469" t="s">
        <v>4456</v>
      </c>
      <c r="G3152" s="468">
        <v>0.9</v>
      </c>
      <c r="H3152" s="468">
        <v>0.9</v>
      </c>
      <c r="I3152" s="468">
        <v>0.9</v>
      </c>
      <c r="J3152" s="468">
        <v>100</v>
      </c>
      <c r="L3152" s="468">
        <v>12.516666666666666</v>
      </c>
      <c r="M3152" s="474">
        <f t="shared" si="166"/>
        <v>1518.14</v>
      </c>
      <c r="N3152" s="474">
        <f t="shared" si="167"/>
        <v>910.88400000000001</v>
      </c>
      <c r="P3152" s="488">
        <v>0.6</v>
      </c>
      <c r="R3152" s="474">
        <v>1226.19</v>
      </c>
      <c r="S3152" s="474">
        <v>735.74</v>
      </c>
      <c r="U3152" s="474">
        <v>1226.19</v>
      </c>
      <c r="V3152" s="474">
        <v>735.74</v>
      </c>
      <c r="X3152" s="465">
        <v>1167.8</v>
      </c>
      <c r="Y3152" s="465">
        <v>700.7</v>
      </c>
      <c r="AA3152" s="474">
        <v>1015.45</v>
      </c>
      <c r="AB3152" s="474">
        <v>609.27</v>
      </c>
      <c r="AD3152" s="474">
        <v>883</v>
      </c>
      <c r="AE3152" s="474">
        <v>529.79999999999995</v>
      </c>
      <c r="AG3152" s="474">
        <v>803</v>
      </c>
      <c r="AH3152" s="474">
        <v>481.79999999999995</v>
      </c>
      <c r="AP3152" s="535"/>
    </row>
    <row r="3153" spans="2:42" ht="24" customHeight="1" outlineLevel="1" x14ac:dyDescent="0.25">
      <c r="B3153" s="471" t="s">
        <v>63</v>
      </c>
      <c r="C3153" s="469" t="s">
        <v>4661</v>
      </c>
      <c r="E3153" s="472" t="s">
        <v>9155</v>
      </c>
      <c r="F3153" s="469" t="s">
        <v>4456</v>
      </c>
      <c r="G3153" s="468">
        <v>0.9</v>
      </c>
      <c r="H3153" s="468">
        <v>0.9</v>
      </c>
      <c r="I3153" s="468">
        <v>0.9</v>
      </c>
      <c r="J3153" s="468">
        <v>100</v>
      </c>
      <c r="L3153" s="468">
        <v>12.516666666666666</v>
      </c>
      <c r="M3153" s="474">
        <f t="shared" si="166"/>
        <v>1518.14</v>
      </c>
      <c r="N3153" s="474">
        <f t="shared" si="167"/>
        <v>910.88400000000001</v>
      </c>
      <c r="P3153" s="488">
        <v>0.6</v>
      </c>
      <c r="R3153" s="474">
        <v>1226.19</v>
      </c>
      <c r="S3153" s="474">
        <v>735.74</v>
      </c>
      <c r="U3153" s="474">
        <v>1226.19</v>
      </c>
      <c r="V3153" s="474">
        <v>735.74</v>
      </c>
      <c r="X3153" s="465">
        <v>1167.8</v>
      </c>
      <c r="Y3153" s="465">
        <v>700.7</v>
      </c>
      <c r="AA3153" s="474">
        <v>1015.45</v>
      </c>
      <c r="AB3153" s="474">
        <v>609.27</v>
      </c>
      <c r="AD3153" s="474">
        <v>883</v>
      </c>
      <c r="AE3153" s="474">
        <v>529.79999999999995</v>
      </c>
      <c r="AG3153" s="474">
        <v>803</v>
      </c>
      <c r="AH3153" s="474">
        <v>481.79999999999995</v>
      </c>
      <c r="AP3153" s="535"/>
    </row>
    <row r="3154" spans="2:42" ht="24" customHeight="1" outlineLevel="1" x14ac:dyDescent="0.25">
      <c r="B3154" s="471" t="s">
        <v>64</v>
      </c>
      <c r="C3154" s="469" t="s">
        <v>4661</v>
      </c>
      <c r="E3154" s="472" t="s">
        <v>9156</v>
      </c>
      <c r="F3154" s="469" t="s">
        <v>4456</v>
      </c>
      <c r="G3154" s="468">
        <v>0.9</v>
      </c>
      <c r="H3154" s="468">
        <v>0.9</v>
      </c>
      <c r="I3154" s="468">
        <v>0.9</v>
      </c>
      <c r="J3154" s="468">
        <v>100</v>
      </c>
      <c r="L3154" s="468">
        <v>12.516666666666666</v>
      </c>
      <c r="M3154" s="474">
        <f t="shared" si="166"/>
        <v>1518.14</v>
      </c>
      <c r="N3154" s="474">
        <f t="shared" si="167"/>
        <v>910.88400000000001</v>
      </c>
      <c r="P3154" s="488">
        <v>0.6</v>
      </c>
      <c r="R3154" s="474">
        <v>1226.19</v>
      </c>
      <c r="S3154" s="474">
        <v>735.74</v>
      </c>
      <c r="U3154" s="474">
        <v>1226.19</v>
      </c>
      <c r="V3154" s="474">
        <v>735.74</v>
      </c>
      <c r="X3154" s="465">
        <v>1167.8</v>
      </c>
      <c r="Y3154" s="465">
        <v>700.7</v>
      </c>
      <c r="AA3154" s="474">
        <v>1015.45</v>
      </c>
      <c r="AB3154" s="474">
        <v>609.27</v>
      </c>
      <c r="AD3154" s="474">
        <v>883</v>
      </c>
      <c r="AE3154" s="474">
        <v>529.79999999999995</v>
      </c>
      <c r="AG3154" s="474">
        <v>803</v>
      </c>
      <c r="AH3154" s="474">
        <v>481.79999999999995</v>
      </c>
      <c r="AP3154" s="535"/>
    </row>
    <row r="3155" spans="2:42" ht="24" customHeight="1" outlineLevel="1" x14ac:dyDescent="0.25">
      <c r="B3155" s="471" t="s">
        <v>65</v>
      </c>
      <c r="C3155" s="469" t="s">
        <v>4661</v>
      </c>
      <c r="E3155" s="472" t="s">
        <v>9157</v>
      </c>
      <c r="F3155" s="469" t="s">
        <v>4456</v>
      </c>
      <c r="G3155" s="468">
        <v>0.9</v>
      </c>
      <c r="H3155" s="468">
        <v>0.9</v>
      </c>
      <c r="I3155" s="468">
        <v>0.9</v>
      </c>
      <c r="J3155" s="468">
        <v>100</v>
      </c>
      <c r="L3155" s="468">
        <v>12.516666666666666</v>
      </c>
      <c r="M3155" s="474">
        <f t="shared" si="166"/>
        <v>1518.14</v>
      </c>
      <c r="N3155" s="474">
        <f t="shared" si="167"/>
        <v>910.88400000000001</v>
      </c>
      <c r="P3155" s="488">
        <v>0.6</v>
      </c>
      <c r="R3155" s="474">
        <v>1226.19</v>
      </c>
      <c r="S3155" s="474">
        <v>735.74</v>
      </c>
      <c r="U3155" s="474">
        <v>1226.19</v>
      </c>
      <c r="V3155" s="474">
        <v>735.74</v>
      </c>
      <c r="X3155" s="465">
        <v>1167.8</v>
      </c>
      <c r="Y3155" s="465">
        <v>700.7</v>
      </c>
      <c r="AA3155" s="474">
        <v>1015.45</v>
      </c>
      <c r="AB3155" s="474">
        <v>609.27</v>
      </c>
      <c r="AD3155" s="474">
        <v>883</v>
      </c>
      <c r="AE3155" s="474">
        <v>529.79999999999995</v>
      </c>
      <c r="AG3155" s="474">
        <v>803</v>
      </c>
      <c r="AH3155" s="474">
        <v>481.79999999999995</v>
      </c>
      <c r="AP3155" s="535"/>
    </row>
    <row r="3156" spans="2:42" ht="24" customHeight="1" outlineLevel="1" x14ac:dyDescent="0.25">
      <c r="B3156" s="471" t="s">
        <v>66</v>
      </c>
      <c r="C3156" s="469" t="s">
        <v>4661</v>
      </c>
      <c r="E3156" s="472" t="s">
        <v>9154</v>
      </c>
      <c r="F3156" s="469" t="s">
        <v>4456</v>
      </c>
      <c r="G3156" s="468">
        <v>1.2</v>
      </c>
      <c r="H3156" s="468">
        <v>1.2</v>
      </c>
      <c r="I3156" s="468">
        <v>1.2</v>
      </c>
      <c r="J3156" s="468">
        <v>150</v>
      </c>
      <c r="L3156" s="468">
        <v>32.783333333333331</v>
      </c>
      <c r="M3156" s="474">
        <f t="shared" si="166"/>
        <v>3674.06</v>
      </c>
      <c r="N3156" s="474">
        <f t="shared" si="167"/>
        <v>2204.4359999999997</v>
      </c>
      <c r="P3156" s="488">
        <v>0.6</v>
      </c>
      <c r="R3156" s="474">
        <v>2967.51</v>
      </c>
      <c r="S3156" s="474">
        <v>1780.49</v>
      </c>
      <c r="U3156" s="474">
        <v>2967.51</v>
      </c>
      <c r="V3156" s="474">
        <v>1780.49</v>
      </c>
      <c r="X3156" s="465">
        <v>2826.2</v>
      </c>
      <c r="Y3156" s="465">
        <v>1695.7</v>
      </c>
      <c r="AA3156" s="474">
        <v>2457.5500000000002</v>
      </c>
      <c r="AB3156" s="474">
        <v>1474.53</v>
      </c>
      <c r="AD3156" s="474">
        <v>2137</v>
      </c>
      <c r="AE3156" s="474">
        <v>1282.2</v>
      </c>
      <c r="AG3156" s="474">
        <v>1943</v>
      </c>
      <c r="AH3156" s="474">
        <v>1165.8</v>
      </c>
      <c r="AP3156" s="535"/>
    </row>
    <row r="3157" spans="2:42" ht="24" customHeight="1" outlineLevel="1" x14ac:dyDescent="0.25">
      <c r="B3157" s="471" t="s">
        <v>67</v>
      </c>
      <c r="C3157" s="469" t="s">
        <v>4661</v>
      </c>
      <c r="E3157" s="472" t="s">
        <v>9155</v>
      </c>
      <c r="F3157" s="469" t="s">
        <v>4456</v>
      </c>
      <c r="G3157" s="468">
        <v>1.2</v>
      </c>
      <c r="H3157" s="468">
        <v>1.2</v>
      </c>
      <c r="I3157" s="468">
        <v>1.2</v>
      </c>
      <c r="J3157" s="468">
        <v>150</v>
      </c>
      <c r="L3157" s="468">
        <v>32.783333333333331</v>
      </c>
      <c r="M3157" s="474">
        <f t="shared" si="166"/>
        <v>3674.06</v>
      </c>
      <c r="N3157" s="474">
        <f t="shared" si="167"/>
        <v>2204.4359999999997</v>
      </c>
      <c r="P3157" s="488">
        <v>0.6</v>
      </c>
      <c r="R3157" s="474">
        <v>2967.51</v>
      </c>
      <c r="S3157" s="474">
        <v>1780.49</v>
      </c>
      <c r="U3157" s="474">
        <v>2967.51</v>
      </c>
      <c r="V3157" s="474">
        <v>1780.49</v>
      </c>
      <c r="X3157" s="465">
        <v>2826.2</v>
      </c>
      <c r="Y3157" s="465">
        <v>1695.7</v>
      </c>
      <c r="AA3157" s="474">
        <v>2457.5500000000002</v>
      </c>
      <c r="AB3157" s="474">
        <v>1474.53</v>
      </c>
      <c r="AD3157" s="474">
        <v>2137</v>
      </c>
      <c r="AE3157" s="474">
        <v>1282.2</v>
      </c>
      <c r="AG3157" s="474">
        <v>1943</v>
      </c>
      <c r="AH3157" s="474">
        <v>1165.8</v>
      </c>
      <c r="AP3157" s="535"/>
    </row>
    <row r="3158" spans="2:42" ht="24" customHeight="1" outlineLevel="1" x14ac:dyDescent="0.25">
      <c r="B3158" s="471" t="s">
        <v>68</v>
      </c>
      <c r="C3158" s="469" t="s">
        <v>4661</v>
      </c>
      <c r="E3158" s="472" t="s">
        <v>9156</v>
      </c>
      <c r="F3158" s="469" t="s">
        <v>4456</v>
      </c>
      <c r="G3158" s="468">
        <v>1.2</v>
      </c>
      <c r="H3158" s="468">
        <v>1.2</v>
      </c>
      <c r="I3158" s="468">
        <v>1.2</v>
      </c>
      <c r="J3158" s="468">
        <v>150</v>
      </c>
      <c r="L3158" s="468">
        <v>32.783333333333331</v>
      </c>
      <c r="M3158" s="474">
        <f t="shared" si="166"/>
        <v>3674.06</v>
      </c>
      <c r="N3158" s="474">
        <f t="shared" si="167"/>
        <v>2204.4359999999997</v>
      </c>
      <c r="P3158" s="488">
        <v>0.6</v>
      </c>
      <c r="R3158" s="474">
        <v>2967.51</v>
      </c>
      <c r="S3158" s="474">
        <v>1780.49</v>
      </c>
      <c r="U3158" s="474">
        <v>2967.51</v>
      </c>
      <c r="V3158" s="474">
        <v>1780.49</v>
      </c>
      <c r="X3158" s="465">
        <v>2826.2</v>
      </c>
      <c r="Y3158" s="465">
        <v>1695.7</v>
      </c>
      <c r="AA3158" s="474">
        <v>2457.5500000000002</v>
      </c>
      <c r="AB3158" s="474">
        <v>1474.53</v>
      </c>
      <c r="AD3158" s="474">
        <v>2137</v>
      </c>
      <c r="AE3158" s="474">
        <v>1282.2</v>
      </c>
      <c r="AG3158" s="474">
        <v>1943</v>
      </c>
      <c r="AH3158" s="474">
        <v>1165.8</v>
      </c>
      <c r="AP3158" s="535"/>
    </row>
    <row r="3159" spans="2:42" ht="24" customHeight="1" outlineLevel="1" x14ac:dyDescent="0.25">
      <c r="B3159" s="471" t="s">
        <v>69</v>
      </c>
      <c r="C3159" s="469" t="s">
        <v>4661</v>
      </c>
      <c r="E3159" s="472" t="s">
        <v>9157</v>
      </c>
      <c r="F3159" s="469" t="s">
        <v>4456</v>
      </c>
      <c r="G3159" s="468">
        <v>1.2</v>
      </c>
      <c r="H3159" s="468">
        <v>1.2</v>
      </c>
      <c r="I3159" s="468">
        <v>1.2</v>
      </c>
      <c r="J3159" s="468">
        <v>150</v>
      </c>
      <c r="L3159" s="468">
        <v>32.783333333333331</v>
      </c>
      <c r="M3159" s="474">
        <f t="shared" si="166"/>
        <v>3674.06</v>
      </c>
      <c r="N3159" s="474">
        <f t="shared" si="167"/>
        <v>2204.4359999999997</v>
      </c>
      <c r="P3159" s="488">
        <v>0.6</v>
      </c>
      <c r="R3159" s="474">
        <v>2967.51</v>
      </c>
      <c r="S3159" s="474">
        <v>1780.49</v>
      </c>
      <c r="U3159" s="474">
        <v>2967.51</v>
      </c>
      <c r="V3159" s="474">
        <v>1780.49</v>
      </c>
      <c r="X3159" s="465">
        <v>2826.2</v>
      </c>
      <c r="Y3159" s="465">
        <v>1695.7</v>
      </c>
      <c r="AA3159" s="474">
        <v>2457.5500000000002</v>
      </c>
      <c r="AB3159" s="474">
        <v>1474.53</v>
      </c>
      <c r="AD3159" s="474">
        <v>2137</v>
      </c>
      <c r="AE3159" s="474">
        <v>1282.2</v>
      </c>
      <c r="AG3159" s="474">
        <v>1943</v>
      </c>
      <c r="AH3159" s="474">
        <v>1165.8</v>
      </c>
      <c r="AP3159" s="535"/>
    </row>
    <row r="3160" spans="2:42" ht="24" customHeight="1" outlineLevel="1" x14ac:dyDescent="0.25">
      <c r="B3160" s="471" t="s">
        <v>15243</v>
      </c>
      <c r="C3160" s="469" t="s">
        <v>4661</v>
      </c>
      <c r="E3160" s="472" t="s">
        <v>9154</v>
      </c>
      <c r="F3160" s="469" t="s">
        <v>4456</v>
      </c>
      <c r="G3160" s="468">
        <v>1.5</v>
      </c>
      <c r="H3160" s="468">
        <v>1.5</v>
      </c>
      <c r="I3160" s="468">
        <v>1.5</v>
      </c>
      <c r="J3160" s="468">
        <v>150</v>
      </c>
      <c r="M3160" s="474">
        <f t="shared" si="166"/>
        <v>5742.36</v>
      </c>
      <c r="N3160" s="474">
        <f t="shared" si="167"/>
        <v>3445.4159999999997</v>
      </c>
      <c r="P3160" s="488">
        <v>0.6</v>
      </c>
      <c r="R3160" s="474">
        <v>4638.0600000000004</v>
      </c>
      <c r="S3160" s="474">
        <v>2782.82</v>
      </c>
      <c r="U3160" s="474">
        <v>4638.0600000000004</v>
      </c>
      <c r="V3160" s="474">
        <v>2782.82</v>
      </c>
      <c r="X3160" s="465">
        <v>4417.2</v>
      </c>
      <c r="Y3160" s="465">
        <v>2650.3</v>
      </c>
      <c r="AA3160" s="474">
        <v>3841</v>
      </c>
      <c r="AB3160" s="474">
        <v>2304.6</v>
      </c>
      <c r="AD3160" s="474">
        <v>3340</v>
      </c>
      <c r="AE3160" s="474">
        <v>2004</v>
      </c>
      <c r="AG3160" s="474">
        <v>3036</v>
      </c>
      <c r="AH3160" s="474">
        <v>1821.6</v>
      </c>
      <c r="AP3160" s="535"/>
    </row>
    <row r="3161" spans="2:42" ht="24" customHeight="1" outlineLevel="1" x14ac:dyDescent="0.25">
      <c r="B3161" s="471" t="s">
        <v>15244</v>
      </c>
      <c r="C3161" s="469" t="s">
        <v>4661</v>
      </c>
      <c r="E3161" s="472" t="s">
        <v>9155</v>
      </c>
      <c r="F3161" s="469" t="s">
        <v>4456</v>
      </c>
      <c r="G3161" s="468">
        <v>1.5</v>
      </c>
      <c r="H3161" s="468">
        <v>1.5</v>
      </c>
      <c r="I3161" s="468">
        <v>1.5</v>
      </c>
      <c r="J3161" s="468">
        <v>150</v>
      </c>
      <c r="M3161" s="474">
        <f t="shared" si="166"/>
        <v>5742.36</v>
      </c>
      <c r="N3161" s="474">
        <f t="shared" si="167"/>
        <v>3445.4159999999997</v>
      </c>
      <c r="P3161" s="488">
        <v>0.6</v>
      </c>
      <c r="R3161" s="474">
        <v>4638.0600000000004</v>
      </c>
      <c r="S3161" s="474">
        <v>2782.82</v>
      </c>
      <c r="U3161" s="474">
        <v>4638.0600000000004</v>
      </c>
      <c r="V3161" s="474">
        <v>2782.82</v>
      </c>
      <c r="X3161" s="465">
        <v>4417.2</v>
      </c>
      <c r="Y3161" s="465">
        <v>2650.3</v>
      </c>
      <c r="AA3161" s="474">
        <v>3841</v>
      </c>
      <c r="AB3161" s="474">
        <v>2304.6</v>
      </c>
      <c r="AD3161" s="474">
        <v>3340</v>
      </c>
      <c r="AE3161" s="474">
        <v>2004</v>
      </c>
      <c r="AG3161" s="474">
        <v>3036</v>
      </c>
      <c r="AH3161" s="474">
        <v>1821.6</v>
      </c>
      <c r="AP3161" s="535"/>
    </row>
    <row r="3162" spans="2:42" ht="24" customHeight="1" outlineLevel="1" x14ac:dyDescent="0.25">
      <c r="B3162" s="471" t="s">
        <v>15245</v>
      </c>
      <c r="C3162" s="469" t="s">
        <v>4661</v>
      </c>
      <c r="E3162" s="472" t="s">
        <v>9156</v>
      </c>
      <c r="F3162" s="469" t="s">
        <v>4456</v>
      </c>
      <c r="G3162" s="468">
        <v>1.5</v>
      </c>
      <c r="H3162" s="468">
        <v>1.5</v>
      </c>
      <c r="I3162" s="468">
        <v>1.5</v>
      </c>
      <c r="J3162" s="468">
        <v>150</v>
      </c>
      <c r="M3162" s="474">
        <f t="shared" si="166"/>
        <v>5742.36</v>
      </c>
      <c r="N3162" s="474">
        <f t="shared" si="167"/>
        <v>3445.4159999999997</v>
      </c>
      <c r="P3162" s="488">
        <v>0.6</v>
      </c>
      <c r="R3162" s="474">
        <v>4638.0600000000004</v>
      </c>
      <c r="S3162" s="474">
        <v>2782.82</v>
      </c>
      <c r="U3162" s="474">
        <v>4638.0600000000004</v>
      </c>
      <c r="V3162" s="474">
        <v>2782.82</v>
      </c>
      <c r="X3162" s="465">
        <v>4417.2</v>
      </c>
      <c r="Y3162" s="465">
        <v>2650.3</v>
      </c>
      <c r="AA3162" s="474">
        <v>3841</v>
      </c>
      <c r="AB3162" s="474">
        <v>2304.6</v>
      </c>
      <c r="AD3162" s="474">
        <v>3340</v>
      </c>
      <c r="AE3162" s="474">
        <v>2004</v>
      </c>
      <c r="AG3162" s="474">
        <v>3036</v>
      </c>
      <c r="AH3162" s="474">
        <v>1821.6</v>
      </c>
      <c r="AP3162" s="535"/>
    </row>
    <row r="3163" spans="2:42" ht="24" customHeight="1" outlineLevel="1" x14ac:dyDescent="0.25">
      <c r="B3163" s="471" t="s">
        <v>15246</v>
      </c>
      <c r="C3163" s="469" t="s">
        <v>4661</v>
      </c>
      <c r="E3163" s="472" t="s">
        <v>9157</v>
      </c>
      <c r="F3163" s="469" t="s">
        <v>4456</v>
      </c>
      <c r="G3163" s="468">
        <v>1.5</v>
      </c>
      <c r="H3163" s="468">
        <v>1.5</v>
      </c>
      <c r="I3163" s="468">
        <v>1.5</v>
      </c>
      <c r="J3163" s="468">
        <v>150</v>
      </c>
      <c r="M3163" s="474">
        <f t="shared" si="166"/>
        <v>5742.36</v>
      </c>
      <c r="N3163" s="474">
        <f t="shared" si="167"/>
        <v>3445.4159999999997</v>
      </c>
      <c r="P3163" s="488">
        <v>0.6</v>
      </c>
      <c r="R3163" s="474">
        <v>4638.0600000000004</v>
      </c>
      <c r="S3163" s="474">
        <v>2782.82</v>
      </c>
      <c r="U3163" s="474">
        <v>4638.0600000000004</v>
      </c>
      <c r="V3163" s="474">
        <v>2782.82</v>
      </c>
      <c r="X3163" s="465">
        <v>4417.2</v>
      </c>
      <c r="Y3163" s="465">
        <v>2650.3</v>
      </c>
      <c r="AA3163" s="474">
        <v>3841</v>
      </c>
      <c r="AB3163" s="474">
        <v>2304.6</v>
      </c>
      <c r="AD3163" s="474">
        <v>3340</v>
      </c>
      <c r="AE3163" s="474">
        <v>2004</v>
      </c>
      <c r="AG3163" s="474">
        <v>3036</v>
      </c>
      <c r="AH3163" s="474">
        <v>1821.6</v>
      </c>
      <c r="AP3163" s="535"/>
    </row>
    <row r="3164" spans="2:42" ht="24" customHeight="1" outlineLevel="1" x14ac:dyDescent="0.25">
      <c r="B3164" s="471" t="s">
        <v>70</v>
      </c>
      <c r="C3164" s="469" t="s">
        <v>4661</v>
      </c>
      <c r="E3164" s="472" t="s">
        <v>9165</v>
      </c>
      <c r="F3164" s="469" t="s">
        <v>4456</v>
      </c>
      <c r="G3164" s="468">
        <v>0.3</v>
      </c>
      <c r="H3164" s="468">
        <v>0.3</v>
      </c>
      <c r="I3164" s="468">
        <v>0.3</v>
      </c>
      <c r="J3164" s="468">
        <v>60</v>
      </c>
      <c r="L3164" s="468">
        <v>1.3833333333333335</v>
      </c>
      <c r="M3164" s="474">
        <f t="shared" si="166"/>
        <v>433.29</v>
      </c>
      <c r="N3164" s="474">
        <f t="shared" si="167"/>
        <v>259.97399999999999</v>
      </c>
      <c r="P3164" s="488">
        <v>0.6</v>
      </c>
      <c r="R3164" s="474">
        <v>349.97</v>
      </c>
      <c r="S3164" s="474">
        <v>210</v>
      </c>
      <c r="U3164" s="474">
        <v>349.97</v>
      </c>
      <c r="V3164" s="474">
        <v>210</v>
      </c>
      <c r="X3164" s="465">
        <v>333.3</v>
      </c>
      <c r="Y3164" s="465">
        <v>200</v>
      </c>
      <c r="AA3164" s="474">
        <v>289.8</v>
      </c>
      <c r="AB3164" s="474">
        <v>173.88</v>
      </c>
      <c r="AD3164" s="474">
        <v>252</v>
      </c>
      <c r="AE3164" s="474">
        <v>151.19999999999999</v>
      </c>
      <c r="AG3164" s="474">
        <v>229</v>
      </c>
      <c r="AH3164" s="474">
        <v>137.4</v>
      </c>
      <c r="AP3164" s="535"/>
    </row>
    <row r="3165" spans="2:42" ht="24" customHeight="1" outlineLevel="1" x14ac:dyDescent="0.25">
      <c r="B3165" s="471" t="s">
        <v>29</v>
      </c>
      <c r="C3165" s="469" t="s">
        <v>4661</v>
      </c>
      <c r="E3165" s="472" t="s">
        <v>9166</v>
      </c>
      <c r="F3165" s="469" t="s">
        <v>4456</v>
      </c>
      <c r="G3165" s="468">
        <v>0.3</v>
      </c>
      <c r="H3165" s="468">
        <v>0.3</v>
      </c>
      <c r="I3165" s="468">
        <v>0.3</v>
      </c>
      <c r="J3165" s="468">
        <v>60</v>
      </c>
      <c r="L3165" s="468">
        <v>1.3833333333333335</v>
      </c>
      <c r="M3165" s="474">
        <f t="shared" si="166"/>
        <v>433.29</v>
      </c>
      <c r="N3165" s="474">
        <f t="shared" si="167"/>
        <v>259.97399999999999</v>
      </c>
      <c r="P3165" s="488">
        <v>0.6</v>
      </c>
      <c r="R3165" s="474">
        <v>349.97</v>
      </c>
      <c r="S3165" s="474">
        <v>210</v>
      </c>
      <c r="U3165" s="474">
        <v>349.97</v>
      </c>
      <c r="V3165" s="474">
        <v>210</v>
      </c>
      <c r="X3165" s="465">
        <v>333.3</v>
      </c>
      <c r="Y3165" s="465">
        <v>200</v>
      </c>
      <c r="AA3165" s="474">
        <v>289.8</v>
      </c>
      <c r="AB3165" s="474">
        <v>173.88</v>
      </c>
      <c r="AD3165" s="474">
        <v>252</v>
      </c>
      <c r="AE3165" s="474">
        <v>151.19999999999999</v>
      </c>
      <c r="AG3165" s="474">
        <v>229</v>
      </c>
      <c r="AH3165" s="474">
        <v>137.4</v>
      </c>
      <c r="AP3165" s="535"/>
    </row>
    <row r="3166" spans="2:42" ht="24" customHeight="1" outlineLevel="1" x14ac:dyDescent="0.25">
      <c r="B3166" s="471" t="s">
        <v>71</v>
      </c>
      <c r="C3166" s="469" t="s">
        <v>4661</v>
      </c>
      <c r="E3166" s="472" t="s">
        <v>9167</v>
      </c>
      <c r="F3166" s="469" t="s">
        <v>4456</v>
      </c>
      <c r="G3166" s="468">
        <v>0.3</v>
      </c>
      <c r="H3166" s="468">
        <v>0.3</v>
      </c>
      <c r="I3166" s="468">
        <v>0.3</v>
      </c>
      <c r="J3166" s="468">
        <v>60</v>
      </c>
      <c r="L3166" s="468">
        <v>1.3833333333333335</v>
      </c>
      <c r="M3166" s="474">
        <f t="shared" si="166"/>
        <v>433.29</v>
      </c>
      <c r="N3166" s="474">
        <f t="shared" si="167"/>
        <v>259.97399999999999</v>
      </c>
      <c r="P3166" s="488">
        <v>0.6</v>
      </c>
      <c r="R3166" s="474">
        <v>349.97</v>
      </c>
      <c r="S3166" s="474">
        <v>210</v>
      </c>
      <c r="U3166" s="474">
        <v>349.97</v>
      </c>
      <c r="V3166" s="474">
        <v>210</v>
      </c>
      <c r="X3166" s="465">
        <v>333.3</v>
      </c>
      <c r="Y3166" s="465">
        <v>200</v>
      </c>
      <c r="AA3166" s="474">
        <v>289.8</v>
      </c>
      <c r="AB3166" s="474">
        <v>173.88</v>
      </c>
      <c r="AD3166" s="474">
        <v>252</v>
      </c>
      <c r="AE3166" s="474">
        <v>151.19999999999999</v>
      </c>
      <c r="AG3166" s="474">
        <v>229</v>
      </c>
      <c r="AH3166" s="474">
        <v>137.4</v>
      </c>
      <c r="AP3166" s="535"/>
    </row>
    <row r="3167" spans="2:42" ht="24" customHeight="1" outlineLevel="1" x14ac:dyDescent="0.25">
      <c r="B3167" s="471" t="s">
        <v>72</v>
      </c>
      <c r="C3167" s="469" t="s">
        <v>4661</v>
      </c>
      <c r="E3167" s="472" t="s">
        <v>9168</v>
      </c>
      <c r="F3167" s="469" t="s">
        <v>4456</v>
      </c>
      <c r="G3167" s="468">
        <v>0.3</v>
      </c>
      <c r="H3167" s="468">
        <v>0.3</v>
      </c>
      <c r="I3167" s="468">
        <v>0.3</v>
      </c>
      <c r="J3167" s="468">
        <v>60</v>
      </c>
      <c r="L3167" s="468">
        <v>1.3833333333333335</v>
      </c>
      <c r="M3167" s="474">
        <f t="shared" si="166"/>
        <v>433.29</v>
      </c>
      <c r="N3167" s="474">
        <f t="shared" si="167"/>
        <v>259.97399999999999</v>
      </c>
      <c r="P3167" s="488">
        <v>0.6</v>
      </c>
      <c r="R3167" s="474">
        <v>349.97</v>
      </c>
      <c r="S3167" s="474">
        <v>210</v>
      </c>
      <c r="U3167" s="474">
        <v>349.97</v>
      </c>
      <c r="V3167" s="474">
        <v>210</v>
      </c>
      <c r="X3167" s="465">
        <v>333.3</v>
      </c>
      <c r="Y3167" s="465">
        <v>200</v>
      </c>
      <c r="AA3167" s="474">
        <v>289.8</v>
      </c>
      <c r="AB3167" s="474">
        <v>173.88</v>
      </c>
      <c r="AD3167" s="474">
        <v>252</v>
      </c>
      <c r="AE3167" s="474">
        <v>151.19999999999999</v>
      </c>
      <c r="AG3167" s="474">
        <v>229</v>
      </c>
      <c r="AH3167" s="474">
        <v>137.4</v>
      </c>
      <c r="AP3167" s="535"/>
    </row>
    <row r="3168" spans="2:42" ht="24" customHeight="1" outlineLevel="1" x14ac:dyDescent="0.25">
      <c r="B3168" s="471" t="s">
        <v>73</v>
      </c>
      <c r="C3168" s="469" t="s">
        <v>4661</v>
      </c>
      <c r="E3168" s="472" t="s">
        <v>9165</v>
      </c>
      <c r="F3168" s="469" t="s">
        <v>4456</v>
      </c>
      <c r="G3168" s="468">
        <v>0.5</v>
      </c>
      <c r="H3168" s="468">
        <v>0.5</v>
      </c>
      <c r="I3168" s="468">
        <v>0.5</v>
      </c>
      <c r="J3168" s="468">
        <v>60</v>
      </c>
      <c r="L3168" s="468">
        <v>3.1999999999999997</v>
      </c>
      <c r="M3168" s="474">
        <f t="shared" si="166"/>
        <v>854.49</v>
      </c>
      <c r="N3168" s="474">
        <f t="shared" si="167"/>
        <v>512.69399999999996</v>
      </c>
      <c r="P3168" s="488">
        <v>0.6</v>
      </c>
      <c r="R3168" s="474">
        <v>690.17</v>
      </c>
      <c r="S3168" s="474">
        <v>414.12</v>
      </c>
      <c r="U3168" s="474">
        <v>690.17</v>
      </c>
      <c r="V3168" s="474">
        <v>414.12</v>
      </c>
      <c r="X3168" s="465">
        <v>657.3</v>
      </c>
      <c r="Y3168" s="465">
        <v>394.4</v>
      </c>
      <c r="AA3168" s="474">
        <v>571.54999999999995</v>
      </c>
      <c r="AB3168" s="474">
        <v>342.93</v>
      </c>
      <c r="AD3168" s="474">
        <v>497</v>
      </c>
      <c r="AE3168" s="474">
        <v>298.2</v>
      </c>
      <c r="AG3168" s="474">
        <v>452</v>
      </c>
      <c r="AH3168" s="474">
        <v>271.2</v>
      </c>
      <c r="AP3168" s="535"/>
    </row>
    <row r="3169" spans="2:42" ht="24" customHeight="1" outlineLevel="1" x14ac:dyDescent="0.25">
      <c r="B3169" s="471" t="s">
        <v>74</v>
      </c>
      <c r="C3169" s="469" t="s">
        <v>4661</v>
      </c>
      <c r="E3169" s="472" t="s">
        <v>9166</v>
      </c>
      <c r="F3169" s="469" t="s">
        <v>4456</v>
      </c>
      <c r="G3169" s="468">
        <v>0.5</v>
      </c>
      <c r="H3169" s="468">
        <v>0.5</v>
      </c>
      <c r="I3169" s="468">
        <v>0.5</v>
      </c>
      <c r="J3169" s="468">
        <v>60</v>
      </c>
      <c r="L3169" s="468">
        <v>3.1999999999999997</v>
      </c>
      <c r="M3169" s="474">
        <f t="shared" si="166"/>
        <v>854.49</v>
      </c>
      <c r="N3169" s="474">
        <f t="shared" si="167"/>
        <v>512.69399999999996</v>
      </c>
      <c r="P3169" s="488">
        <v>0.6</v>
      </c>
      <c r="R3169" s="474">
        <v>690.17</v>
      </c>
      <c r="S3169" s="474">
        <v>414.12</v>
      </c>
      <c r="U3169" s="474">
        <v>690.17</v>
      </c>
      <c r="V3169" s="474">
        <v>414.12</v>
      </c>
      <c r="X3169" s="465">
        <v>657.3</v>
      </c>
      <c r="Y3169" s="465">
        <v>394.4</v>
      </c>
      <c r="AA3169" s="474">
        <v>571.54999999999995</v>
      </c>
      <c r="AB3169" s="474">
        <v>342.93</v>
      </c>
      <c r="AD3169" s="474">
        <v>497</v>
      </c>
      <c r="AE3169" s="474">
        <v>298.2</v>
      </c>
      <c r="AG3169" s="474">
        <v>452</v>
      </c>
      <c r="AH3169" s="474">
        <v>271.2</v>
      </c>
      <c r="AP3169" s="535"/>
    </row>
    <row r="3170" spans="2:42" ht="24" customHeight="1" outlineLevel="1" x14ac:dyDescent="0.25">
      <c r="B3170" s="471" t="s">
        <v>75</v>
      </c>
      <c r="C3170" s="469" t="s">
        <v>4661</v>
      </c>
      <c r="E3170" s="472" t="s">
        <v>9167</v>
      </c>
      <c r="F3170" s="469" t="s">
        <v>4456</v>
      </c>
      <c r="G3170" s="468">
        <v>0.5</v>
      </c>
      <c r="H3170" s="468">
        <v>0.5</v>
      </c>
      <c r="I3170" s="468">
        <v>0.5</v>
      </c>
      <c r="J3170" s="468">
        <v>60</v>
      </c>
      <c r="L3170" s="468">
        <v>3.1999999999999997</v>
      </c>
      <c r="M3170" s="474">
        <f t="shared" si="166"/>
        <v>854.49</v>
      </c>
      <c r="N3170" s="474">
        <f t="shared" si="167"/>
        <v>512.69399999999996</v>
      </c>
      <c r="P3170" s="488">
        <v>0.6</v>
      </c>
      <c r="R3170" s="474">
        <v>690.17</v>
      </c>
      <c r="S3170" s="474">
        <v>414.12</v>
      </c>
      <c r="U3170" s="474">
        <v>690.17</v>
      </c>
      <c r="V3170" s="474">
        <v>414.12</v>
      </c>
      <c r="X3170" s="465">
        <v>657.3</v>
      </c>
      <c r="Y3170" s="465">
        <v>394.4</v>
      </c>
      <c r="AA3170" s="474">
        <v>571.54999999999995</v>
      </c>
      <c r="AB3170" s="474">
        <v>342.93</v>
      </c>
      <c r="AD3170" s="474">
        <v>497</v>
      </c>
      <c r="AE3170" s="474">
        <v>298.2</v>
      </c>
      <c r="AG3170" s="474">
        <v>452</v>
      </c>
      <c r="AH3170" s="474">
        <v>271.2</v>
      </c>
      <c r="AP3170" s="535"/>
    </row>
    <row r="3171" spans="2:42" ht="24" customHeight="1" outlineLevel="1" x14ac:dyDescent="0.25">
      <c r="B3171" s="471" t="s">
        <v>76</v>
      </c>
      <c r="C3171" s="469" t="s">
        <v>4661</v>
      </c>
      <c r="E3171" s="472" t="s">
        <v>9168</v>
      </c>
      <c r="F3171" s="469" t="s">
        <v>4456</v>
      </c>
      <c r="G3171" s="468">
        <v>0.5</v>
      </c>
      <c r="H3171" s="468">
        <v>0.5</v>
      </c>
      <c r="I3171" s="468">
        <v>0.5</v>
      </c>
      <c r="J3171" s="468">
        <v>60</v>
      </c>
      <c r="L3171" s="468">
        <v>3.1999999999999997</v>
      </c>
      <c r="M3171" s="474">
        <f t="shared" si="166"/>
        <v>854.49</v>
      </c>
      <c r="N3171" s="474">
        <f t="shared" si="167"/>
        <v>512.69399999999996</v>
      </c>
      <c r="P3171" s="488">
        <v>0.6</v>
      </c>
      <c r="R3171" s="474">
        <v>690.17</v>
      </c>
      <c r="S3171" s="474">
        <v>414.12</v>
      </c>
      <c r="U3171" s="474">
        <v>690.17</v>
      </c>
      <c r="V3171" s="474">
        <v>414.12</v>
      </c>
      <c r="X3171" s="465">
        <v>657.3</v>
      </c>
      <c r="Y3171" s="465">
        <v>394.4</v>
      </c>
      <c r="AA3171" s="474">
        <v>571.54999999999995</v>
      </c>
      <c r="AB3171" s="474">
        <v>342.93</v>
      </c>
      <c r="AD3171" s="474">
        <v>497</v>
      </c>
      <c r="AE3171" s="474">
        <v>298.2</v>
      </c>
      <c r="AG3171" s="474">
        <v>452</v>
      </c>
      <c r="AH3171" s="474">
        <v>271.2</v>
      </c>
      <c r="AP3171" s="535"/>
    </row>
    <row r="3172" spans="2:42" ht="24" customHeight="1" outlineLevel="1" x14ac:dyDescent="0.25">
      <c r="B3172" s="471" t="s">
        <v>77</v>
      </c>
      <c r="C3172" s="469" t="s">
        <v>4661</v>
      </c>
      <c r="E3172" s="472" t="s">
        <v>9165</v>
      </c>
      <c r="F3172" s="469" t="s">
        <v>4456</v>
      </c>
      <c r="G3172" s="468">
        <v>0.7</v>
      </c>
      <c r="H3172" s="468">
        <v>0.7</v>
      </c>
      <c r="I3172" s="468">
        <v>0.7</v>
      </c>
      <c r="J3172" s="468">
        <v>100</v>
      </c>
      <c r="L3172" s="468">
        <v>7.3999999999999995</v>
      </c>
      <c r="M3172" s="474">
        <f t="shared" si="166"/>
        <v>1220.7</v>
      </c>
      <c r="N3172" s="474">
        <f t="shared" si="167"/>
        <v>732.42</v>
      </c>
      <c r="P3172" s="488">
        <v>0.6</v>
      </c>
      <c r="R3172" s="474">
        <v>985.95</v>
      </c>
      <c r="S3172" s="474">
        <v>591.57000000000005</v>
      </c>
      <c r="U3172" s="474">
        <v>985.95</v>
      </c>
      <c r="V3172" s="474">
        <v>591.57000000000005</v>
      </c>
      <c r="X3172" s="465">
        <v>939</v>
      </c>
      <c r="Y3172" s="465">
        <v>563.4</v>
      </c>
      <c r="AA3172" s="474">
        <v>816.5</v>
      </c>
      <c r="AB3172" s="474">
        <v>489.9</v>
      </c>
      <c r="AD3172" s="474">
        <v>710</v>
      </c>
      <c r="AE3172" s="474">
        <v>426</v>
      </c>
      <c r="AG3172" s="474">
        <v>645</v>
      </c>
      <c r="AH3172" s="474">
        <v>387</v>
      </c>
      <c r="AP3172" s="535"/>
    </row>
    <row r="3173" spans="2:42" ht="24" customHeight="1" outlineLevel="1" x14ac:dyDescent="0.25">
      <c r="B3173" s="471" t="s">
        <v>78</v>
      </c>
      <c r="C3173" s="469" t="s">
        <v>4661</v>
      </c>
      <c r="E3173" s="472" t="s">
        <v>9166</v>
      </c>
      <c r="F3173" s="469" t="s">
        <v>4456</v>
      </c>
      <c r="G3173" s="468">
        <v>0.7</v>
      </c>
      <c r="H3173" s="468">
        <v>0.7</v>
      </c>
      <c r="I3173" s="468">
        <v>0.7</v>
      </c>
      <c r="J3173" s="468">
        <v>100</v>
      </c>
      <c r="L3173" s="468">
        <v>7.3999999999999995</v>
      </c>
      <c r="M3173" s="474">
        <f t="shared" si="166"/>
        <v>1220.7</v>
      </c>
      <c r="N3173" s="474">
        <f t="shared" si="167"/>
        <v>732.42</v>
      </c>
      <c r="P3173" s="488">
        <v>0.6</v>
      </c>
      <c r="R3173" s="474">
        <v>985.95</v>
      </c>
      <c r="S3173" s="474">
        <v>591.57000000000005</v>
      </c>
      <c r="U3173" s="474">
        <v>985.95</v>
      </c>
      <c r="V3173" s="474">
        <v>591.57000000000005</v>
      </c>
      <c r="X3173" s="465">
        <v>939</v>
      </c>
      <c r="Y3173" s="465">
        <v>563.4</v>
      </c>
      <c r="AA3173" s="474">
        <v>816.5</v>
      </c>
      <c r="AB3173" s="474">
        <v>489.9</v>
      </c>
      <c r="AD3173" s="474">
        <v>710</v>
      </c>
      <c r="AE3173" s="474">
        <v>426</v>
      </c>
      <c r="AG3173" s="474">
        <v>645</v>
      </c>
      <c r="AH3173" s="474">
        <v>387</v>
      </c>
      <c r="AP3173" s="535"/>
    </row>
    <row r="3174" spans="2:42" ht="24" customHeight="1" outlineLevel="1" x14ac:dyDescent="0.25">
      <c r="B3174" s="471" t="s">
        <v>79</v>
      </c>
      <c r="C3174" s="469" t="s">
        <v>4661</v>
      </c>
      <c r="E3174" s="472" t="s">
        <v>9167</v>
      </c>
      <c r="F3174" s="469" t="s">
        <v>4456</v>
      </c>
      <c r="G3174" s="468">
        <v>0.7</v>
      </c>
      <c r="H3174" s="468">
        <v>0.7</v>
      </c>
      <c r="I3174" s="468">
        <v>0.7</v>
      </c>
      <c r="J3174" s="468">
        <v>100</v>
      </c>
      <c r="L3174" s="468">
        <v>7.3999999999999995</v>
      </c>
      <c r="M3174" s="474">
        <f t="shared" si="166"/>
        <v>1220.7</v>
      </c>
      <c r="N3174" s="474">
        <f t="shared" si="167"/>
        <v>732.42</v>
      </c>
      <c r="P3174" s="488">
        <v>0.6</v>
      </c>
      <c r="R3174" s="474">
        <v>985.95</v>
      </c>
      <c r="S3174" s="474">
        <v>591.57000000000005</v>
      </c>
      <c r="U3174" s="474">
        <v>985.95</v>
      </c>
      <c r="V3174" s="474">
        <v>591.57000000000005</v>
      </c>
      <c r="X3174" s="465">
        <v>939</v>
      </c>
      <c r="Y3174" s="465">
        <v>563.4</v>
      </c>
      <c r="AA3174" s="474">
        <v>816.5</v>
      </c>
      <c r="AB3174" s="474">
        <v>489.9</v>
      </c>
      <c r="AD3174" s="474">
        <v>710</v>
      </c>
      <c r="AE3174" s="474">
        <v>426</v>
      </c>
      <c r="AG3174" s="474">
        <v>645</v>
      </c>
      <c r="AH3174" s="474">
        <v>387</v>
      </c>
      <c r="AP3174" s="535"/>
    </row>
    <row r="3175" spans="2:42" ht="24" customHeight="1" outlineLevel="1" x14ac:dyDescent="0.25">
      <c r="B3175" s="471" t="s">
        <v>80</v>
      </c>
      <c r="C3175" s="469" t="s">
        <v>4661</v>
      </c>
      <c r="E3175" s="472" t="s">
        <v>9168</v>
      </c>
      <c r="F3175" s="469" t="s">
        <v>4456</v>
      </c>
      <c r="G3175" s="468">
        <v>0.7</v>
      </c>
      <c r="H3175" s="468">
        <v>0.7</v>
      </c>
      <c r="I3175" s="468">
        <v>0.7</v>
      </c>
      <c r="J3175" s="468">
        <v>100</v>
      </c>
      <c r="L3175" s="468">
        <v>7.3999999999999995</v>
      </c>
      <c r="M3175" s="474">
        <f t="shared" si="166"/>
        <v>1220.7</v>
      </c>
      <c r="N3175" s="474">
        <f t="shared" si="167"/>
        <v>732.42</v>
      </c>
      <c r="P3175" s="488">
        <v>0.6</v>
      </c>
      <c r="R3175" s="474">
        <v>985.95</v>
      </c>
      <c r="S3175" s="474">
        <v>591.57000000000005</v>
      </c>
      <c r="U3175" s="474">
        <v>985.95</v>
      </c>
      <c r="V3175" s="474">
        <v>591.57000000000005</v>
      </c>
      <c r="X3175" s="465">
        <v>939</v>
      </c>
      <c r="Y3175" s="465">
        <v>563.4</v>
      </c>
      <c r="AA3175" s="474">
        <v>816.5</v>
      </c>
      <c r="AB3175" s="474">
        <v>489.9</v>
      </c>
      <c r="AD3175" s="474">
        <v>710</v>
      </c>
      <c r="AE3175" s="474">
        <v>426</v>
      </c>
      <c r="AG3175" s="474">
        <v>645</v>
      </c>
      <c r="AH3175" s="474">
        <v>387</v>
      </c>
      <c r="AP3175" s="535"/>
    </row>
    <row r="3176" spans="2:42" ht="24" customHeight="1" outlineLevel="1" x14ac:dyDescent="0.25">
      <c r="B3176" s="471" t="s">
        <v>81</v>
      </c>
      <c r="C3176" s="469" t="s">
        <v>4661</v>
      </c>
      <c r="E3176" s="472" t="s">
        <v>9165</v>
      </c>
      <c r="F3176" s="469" t="s">
        <v>4456</v>
      </c>
      <c r="G3176" s="468">
        <v>0.9</v>
      </c>
      <c r="H3176" s="468">
        <v>0.9</v>
      </c>
      <c r="I3176" s="468">
        <v>0.9</v>
      </c>
      <c r="J3176" s="468">
        <v>100</v>
      </c>
      <c r="L3176" s="468">
        <v>12.516666666666666</v>
      </c>
      <c r="M3176" s="474">
        <f t="shared" si="166"/>
        <v>1598.8700000000001</v>
      </c>
      <c r="N3176" s="474">
        <f t="shared" si="167"/>
        <v>959.322</v>
      </c>
      <c r="P3176" s="488">
        <v>0.6</v>
      </c>
      <c r="R3176" s="474">
        <v>1291.4000000000001</v>
      </c>
      <c r="S3176" s="474">
        <v>774.9</v>
      </c>
      <c r="U3176" s="474">
        <v>1291.4000000000001</v>
      </c>
      <c r="V3176" s="474">
        <v>774.9</v>
      </c>
      <c r="X3176" s="465">
        <v>1229.9000000000001</v>
      </c>
      <c r="Y3176" s="465">
        <v>738</v>
      </c>
      <c r="AA3176" s="474">
        <v>1069.5</v>
      </c>
      <c r="AB3176" s="474">
        <v>641.70000000000005</v>
      </c>
      <c r="AD3176" s="474">
        <v>930</v>
      </c>
      <c r="AE3176" s="474">
        <v>558</v>
      </c>
      <c r="AG3176" s="474">
        <v>845</v>
      </c>
      <c r="AH3176" s="474">
        <v>507</v>
      </c>
      <c r="AP3176" s="535"/>
    </row>
    <row r="3177" spans="2:42" ht="24" customHeight="1" outlineLevel="1" x14ac:dyDescent="0.25">
      <c r="B3177" s="471" t="s">
        <v>82</v>
      </c>
      <c r="C3177" s="469" t="s">
        <v>4661</v>
      </c>
      <c r="E3177" s="472" t="s">
        <v>9166</v>
      </c>
      <c r="F3177" s="469" t="s">
        <v>4456</v>
      </c>
      <c r="G3177" s="468">
        <v>0.9</v>
      </c>
      <c r="H3177" s="468">
        <v>0.9</v>
      </c>
      <c r="I3177" s="468">
        <v>0.9</v>
      </c>
      <c r="J3177" s="468">
        <v>100</v>
      </c>
      <c r="L3177" s="468">
        <v>12.516666666666666</v>
      </c>
      <c r="M3177" s="474">
        <f t="shared" si="166"/>
        <v>1598.8700000000001</v>
      </c>
      <c r="N3177" s="474">
        <f t="shared" si="167"/>
        <v>959.322</v>
      </c>
      <c r="P3177" s="488">
        <v>0.6</v>
      </c>
      <c r="R3177" s="474">
        <v>1291.4000000000001</v>
      </c>
      <c r="S3177" s="474">
        <v>774.9</v>
      </c>
      <c r="U3177" s="474">
        <v>1291.4000000000001</v>
      </c>
      <c r="V3177" s="474">
        <v>774.9</v>
      </c>
      <c r="X3177" s="465">
        <v>1229.9000000000001</v>
      </c>
      <c r="Y3177" s="465">
        <v>738</v>
      </c>
      <c r="AA3177" s="474">
        <v>1069.5</v>
      </c>
      <c r="AB3177" s="474">
        <v>641.70000000000005</v>
      </c>
      <c r="AD3177" s="474">
        <v>930</v>
      </c>
      <c r="AE3177" s="474">
        <v>558</v>
      </c>
      <c r="AG3177" s="474">
        <v>845</v>
      </c>
      <c r="AH3177" s="474">
        <v>507</v>
      </c>
      <c r="AP3177" s="535"/>
    </row>
    <row r="3178" spans="2:42" ht="24" customHeight="1" outlineLevel="1" x14ac:dyDescent="0.25">
      <c r="B3178" s="471" t="s">
        <v>83</v>
      </c>
      <c r="C3178" s="469" t="s">
        <v>4661</v>
      </c>
      <c r="E3178" s="472" t="s">
        <v>9169</v>
      </c>
      <c r="F3178" s="469" t="s">
        <v>4456</v>
      </c>
      <c r="G3178" s="468">
        <v>0.9</v>
      </c>
      <c r="H3178" s="468">
        <v>0.9</v>
      </c>
      <c r="I3178" s="468">
        <v>0.9</v>
      </c>
      <c r="J3178" s="468">
        <v>100</v>
      </c>
      <c r="L3178" s="468">
        <v>12.516666666666666</v>
      </c>
      <c r="M3178" s="474">
        <f t="shared" si="166"/>
        <v>1598.8700000000001</v>
      </c>
      <c r="N3178" s="474">
        <f t="shared" si="167"/>
        <v>959.322</v>
      </c>
      <c r="P3178" s="488">
        <v>0.6</v>
      </c>
      <c r="R3178" s="474">
        <v>1291.4000000000001</v>
      </c>
      <c r="S3178" s="474">
        <v>774.9</v>
      </c>
      <c r="U3178" s="474">
        <v>1291.4000000000001</v>
      </c>
      <c r="V3178" s="474">
        <v>774.9</v>
      </c>
      <c r="X3178" s="465">
        <v>1229.9000000000001</v>
      </c>
      <c r="Y3178" s="465">
        <v>738</v>
      </c>
      <c r="AA3178" s="474">
        <v>1069.5</v>
      </c>
      <c r="AB3178" s="474">
        <v>641.70000000000005</v>
      </c>
      <c r="AD3178" s="474">
        <v>930</v>
      </c>
      <c r="AE3178" s="474">
        <v>558</v>
      </c>
      <c r="AG3178" s="474">
        <v>845</v>
      </c>
      <c r="AH3178" s="474">
        <v>507</v>
      </c>
      <c r="AP3178" s="535"/>
    </row>
    <row r="3179" spans="2:42" ht="24" customHeight="1" outlineLevel="1" x14ac:dyDescent="0.25">
      <c r="B3179" s="471" t="s">
        <v>84</v>
      </c>
      <c r="C3179" s="469" t="s">
        <v>4661</v>
      </c>
      <c r="E3179" s="472" t="s">
        <v>9170</v>
      </c>
      <c r="F3179" s="469" t="s">
        <v>4456</v>
      </c>
      <c r="G3179" s="468">
        <v>0.9</v>
      </c>
      <c r="H3179" s="468">
        <v>0.9</v>
      </c>
      <c r="I3179" s="468">
        <v>0.9</v>
      </c>
      <c r="J3179" s="468">
        <v>100</v>
      </c>
      <c r="L3179" s="468">
        <v>12.516666666666666</v>
      </c>
      <c r="M3179" s="474">
        <f t="shared" si="166"/>
        <v>1598.8700000000001</v>
      </c>
      <c r="N3179" s="474">
        <f t="shared" si="167"/>
        <v>959.322</v>
      </c>
      <c r="P3179" s="488">
        <v>0.6</v>
      </c>
      <c r="R3179" s="474">
        <v>1291.4000000000001</v>
      </c>
      <c r="S3179" s="474">
        <v>774.9</v>
      </c>
      <c r="U3179" s="474">
        <v>1291.4000000000001</v>
      </c>
      <c r="V3179" s="474">
        <v>774.9</v>
      </c>
      <c r="X3179" s="465">
        <v>1229.9000000000001</v>
      </c>
      <c r="Y3179" s="465">
        <v>738</v>
      </c>
      <c r="AA3179" s="474">
        <v>1069.5</v>
      </c>
      <c r="AB3179" s="474">
        <v>641.70000000000005</v>
      </c>
      <c r="AD3179" s="474">
        <v>930</v>
      </c>
      <c r="AE3179" s="474">
        <v>558</v>
      </c>
      <c r="AG3179" s="474">
        <v>845</v>
      </c>
      <c r="AH3179" s="474">
        <v>507</v>
      </c>
      <c r="AP3179" s="535"/>
    </row>
    <row r="3180" spans="2:42" ht="24" customHeight="1" outlineLevel="1" x14ac:dyDescent="0.25">
      <c r="B3180" s="471" t="s">
        <v>85</v>
      </c>
      <c r="C3180" s="469" t="s">
        <v>4661</v>
      </c>
      <c r="E3180" s="472" t="s">
        <v>9165</v>
      </c>
      <c r="F3180" s="469" t="s">
        <v>4456</v>
      </c>
      <c r="G3180" s="468">
        <v>1.2</v>
      </c>
      <c r="H3180" s="468">
        <v>1.2</v>
      </c>
      <c r="I3180" s="468">
        <v>1.2</v>
      </c>
      <c r="J3180" s="468">
        <v>150</v>
      </c>
      <c r="L3180" s="468">
        <v>32.783333333333331</v>
      </c>
      <c r="M3180" s="474">
        <f t="shared" si="166"/>
        <v>3813.2900000000004</v>
      </c>
      <c r="N3180" s="474">
        <f t="shared" si="167"/>
        <v>2287.9740000000002</v>
      </c>
      <c r="P3180" s="488">
        <v>0.6</v>
      </c>
      <c r="R3180" s="474">
        <v>3079.97</v>
      </c>
      <c r="S3180" s="474">
        <v>1848</v>
      </c>
      <c r="U3180" s="474">
        <v>3079.97</v>
      </c>
      <c r="V3180" s="474">
        <v>1848</v>
      </c>
      <c r="X3180" s="465">
        <v>2933.3</v>
      </c>
      <c r="Y3180" s="465">
        <v>1760</v>
      </c>
      <c r="AA3180" s="474">
        <v>2550.6999999999998</v>
      </c>
      <c r="AB3180" s="474">
        <v>1530.42</v>
      </c>
      <c r="AD3180" s="474">
        <v>2218</v>
      </c>
      <c r="AE3180" s="474">
        <v>1330.8</v>
      </c>
      <c r="AG3180" s="474">
        <v>2016</v>
      </c>
      <c r="AH3180" s="474">
        <v>1209.5999999999999</v>
      </c>
      <c r="AP3180" s="535"/>
    </row>
    <row r="3181" spans="2:42" ht="24" customHeight="1" outlineLevel="1" x14ac:dyDescent="0.25">
      <c r="B3181" s="471" t="s">
        <v>86</v>
      </c>
      <c r="C3181" s="469" t="s">
        <v>4661</v>
      </c>
      <c r="E3181" s="472" t="s">
        <v>9166</v>
      </c>
      <c r="F3181" s="469" t="s">
        <v>4456</v>
      </c>
      <c r="G3181" s="468">
        <v>1.2</v>
      </c>
      <c r="H3181" s="468">
        <v>1.2</v>
      </c>
      <c r="I3181" s="468">
        <v>1.2</v>
      </c>
      <c r="J3181" s="468">
        <v>150</v>
      </c>
      <c r="L3181" s="468">
        <v>32.783333333333331</v>
      </c>
      <c r="M3181" s="474">
        <f t="shared" si="166"/>
        <v>3813.2900000000004</v>
      </c>
      <c r="N3181" s="474">
        <f t="shared" si="167"/>
        <v>2287.9740000000002</v>
      </c>
      <c r="P3181" s="488">
        <v>0.6</v>
      </c>
      <c r="R3181" s="474">
        <v>3079.97</v>
      </c>
      <c r="S3181" s="474">
        <v>1848</v>
      </c>
      <c r="U3181" s="474">
        <v>3079.97</v>
      </c>
      <c r="V3181" s="474">
        <v>1848</v>
      </c>
      <c r="X3181" s="465">
        <v>2933.3</v>
      </c>
      <c r="Y3181" s="465">
        <v>1760</v>
      </c>
      <c r="AA3181" s="474">
        <v>2550.6999999999998</v>
      </c>
      <c r="AB3181" s="474">
        <v>1530.42</v>
      </c>
      <c r="AD3181" s="474">
        <v>2218</v>
      </c>
      <c r="AE3181" s="474">
        <v>1330.8</v>
      </c>
      <c r="AG3181" s="474">
        <v>2016</v>
      </c>
      <c r="AH3181" s="474">
        <v>1209.5999999999999</v>
      </c>
      <c r="AP3181" s="535"/>
    </row>
    <row r="3182" spans="2:42" ht="24" customHeight="1" outlineLevel="1" x14ac:dyDescent="0.25">
      <c r="B3182" s="471" t="s">
        <v>87</v>
      </c>
      <c r="C3182" s="469" t="s">
        <v>4661</v>
      </c>
      <c r="E3182" s="472" t="s">
        <v>9167</v>
      </c>
      <c r="F3182" s="469" t="s">
        <v>4456</v>
      </c>
      <c r="G3182" s="468">
        <v>1.2</v>
      </c>
      <c r="H3182" s="468">
        <v>1.2</v>
      </c>
      <c r="I3182" s="468">
        <v>1.2</v>
      </c>
      <c r="J3182" s="468">
        <v>150</v>
      </c>
      <c r="L3182" s="468">
        <v>32.783333333333331</v>
      </c>
      <c r="M3182" s="474">
        <f t="shared" si="166"/>
        <v>3813.2900000000004</v>
      </c>
      <c r="N3182" s="474">
        <f t="shared" si="167"/>
        <v>2287.9740000000002</v>
      </c>
      <c r="P3182" s="488">
        <v>0.6</v>
      </c>
      <c r="R3182" s="474">
        <v>3079.97</v>
      </c>
      <c r="S3182" s="474">
        <v>1848</v>
      </c>
      <c r="U3182" s="474">
        <v>3079.97</v>
      </c>
      <c r="V3182" s="474">
        <v>1848</v>
      </c>
      <c r="X3182" s="465">
        <v>2933.3</v>
      </c>
      <c r="Y3182" s="465">
        <v>1760</v>
      </c>
      <c r="AA3182" s="474">
        <v>2550.6999999999998</v>
      </c>
      <c r="AB3182" s="474">
        <v>1530.42</v>
      </c>
      <c r="AD3182" s="474">
        <v>2218</v>
      </c>
      <c r="AE3182" s="474">
        <v>1330.8</v>
      </c>
      <c r="AG3182" s="474">
        <v>2016</v>
      </c>
      <c r="AH3182" s="474">
        <v>1209.5999999999999</v>
      </c>
      <c r="AP3182" s="535"/>
    </row>
    <row r="3183" spans="2:42" ht="24" customHeight="1" outlineLevel="1" x14ac:dyDescent="0.25">
      <c r="B3183" s="471" t="s">
        <v>88</v>
      </c>
      <c r="C3183" s="469" t="s">
        <v>4661</v>
      </c>
      <c r="E3183" s="472" t="s">
        <v>9168</v>
      </c>
      <c r="F3183" s="469" t="s">
        <v>4456</v>
      </c>
      <c r="G3183" s="468">
        <v>1.2</v>
      </c>
      <c r="H3183" s="468">
        <v>1.2</v>
      </c>
      <c r="I3183" s="468">
        <v>1.2</v>
      </c>
      <c r="J3183" s="468">
        <v>150</v>
      </c>
      <c r="L3183" s="468">
        <v>32.783333333333331</v>
      </c>
      <c r="M3183" s="474">
        <f t="shared" si="166"/>
        <v>3813.2900000000004</v>
      </c>
      <c r="N3183" s="474">
        <f t="shared" si="167"/>
        <v>2287.9740000000002</v>
      </c>
      <c r="P3183" s="488">
        <v>0.6</v>
      </c>
      <c r="R3183" s="474">
        <v>3079.97</v>
      </c>
      <c r="S3183" s="474">
        <v>1848</v>
      </c>
      <c r="U3183" s="474">
        <v>3079.97</v>
      </c>
      <c r="V3183" s="474">
        <v>1848</v>
      </c>
      <c r="X3183" s="465">
        <v>2933.3</v>
      </c>
      <c r="Y3183" s="465">
        <v>1760</v>
      </c>
      <c r="AA3183" s="474">
        <v>2550.6999999999998</v>
      </c>
      <c r="AB3183" s="474">
        <v>1530.42</v>
      </c>
      <c r="AD3183" s="474">
        <v>2218</v>
      </c>
      <c r="AE3183" s="474">
        <v>1330.8</v>
      </c>
      <c r="AG3183" s="474">
        <v>2016</v>
      </c>
      <c r="AH3183" s="474">
        <v>1209.5999999999999</v>
      </c>
      <c r="AP3183" s="535"/>
    </row>
    <row r="3184" spans="2:42" ht="24" customHeight="1" outlineLevel="1" x14ac:dyDescent="0.25">
      <c r="B3184" s="471" t="s">
        <v>15247</v>
      </c>
      <c r="C3184" s="469" t="s">
        <v>4661</v>
      </c>
      <c r="E3184" s="472" t="s">
        <v>9165</v>
      </c>
      <c r="F3184" s="469" t="s">
        <v>4456</v>
      </c>
      <c r="G3184" s="468">
        <v>1.5</v>
      </c>
      <c r="H3184" s="468">
        <v>1.5</v>
      </c>
      <c r="I3184" s="468">
        <v>1.5</v>
      </c>
      <c r="J3184" s="468">
        <v>150</v>
      </c>
      <c r="M3184" s="474">
        <f t="shared" si="166"/>
        <v>5953.7400000000007</v>
      </c>
      <c r="N3184" s="474">
        <f t="shared" si="167"/>
        <v>3572.2440000000001</v>
      </c>
      <c r="P3184" s="488">
        <v>0.6</v>
      </c>
      <c r="R3184" s="474">
        <v>4808.79</v>
      </c>
      <c r="S3184" s="474">
        <v>2885.3</v>
      </c>
      <c r="U3184" s="474">
        <v>4808.79</v>
      </c>
      <c r="V3184" s="474">
        <v>2885.3</v>
      </c>
      <c r="X3184" s="465">
        <v>4579.8</v>
      </c>
      <c r="Y3184" s="465">
        <v>2747.9</v>
      </c>
      <c r="AA3184" s="474">
        <v>3982.45</v>
      </c>
      <c r="AB3184" s="474">
        <v>2389.4699999999998</v>
      </c>
      <c r="AD3184" s="474">
        <v>3463</v>
      </c>
      <c r="AE3184" s="474">
        <v>2077.7999999999997</v>
      </c>
      <c r="AG3184" s="474">
        <v>3148</v>
      </c>
      <c r="AH3184" s="474">
        <v>1888.8</v>
      </c>
      <c r="AP3184" s="535"/>
    </row>
    <row r="3185" spans="2:42" ht="24" customHeight="1" outlineLevel="1" x14ac:dyDescent="0.25">
      <c r="B3185" s="471" t="s">
        <v>15248</v>
      </c>
      <c r="C3185" s="469" t="s">
        <v>4661</v>
      </c>
      <c r="E3185" s="472" t="s">
        <v>9166</v>
      </c>
      <c r="F3185" s="469" t="s">
        <v>4456</v>
      </c>
      <c r="G3185" s="468">
        <v>1.5</v>
      </c>
      <c r="H3185" s="468">
        <v>1.5</v>
      </c>
      <c r="I3185" s="468">
        <v>1.5</v>
      </c>
      <c r="J3185" s="468">
        <v>150</v>
      </c>
      <c r="M3185" s="474">
        <f t="shared" si="166"/>
        <v>5953.7400000000007</v>
      </c>
      <c r="N3185" s="474">
        <f t="shared" si="167"/>
        <v>3572.2440000000001</v>
      </c>
      <c r="P3185" s="488">
        <v>0.6</v>
      </c>
      <c r="R3185" s="474">
        <v>4808.79</v>
      </c>
      <c r="S3185" s="474">
        <v>2885.3</v>
      </c>
      <c r="U3185" s="474">
        <v>4808.79</v>
      </c>
      <c r="V3185" s="474">
        <v>2885.3</v>
      </c>
      <c r="X3185" s="465">
        <v>4579.8</v>
      </c>
      <c r="Y3185" s="465">
        <v>2747.9</v>
      </c>
      <c r="AA3185" s="474">
        <v>3982.45</v>
      </c>
      <c r="AB3185" s="474">
        <v>2389.4699999999998</v>
      </c>
      <c r="AD3185" s="474">
        <v>3463</v>
      </c>
      <c r="AE3185" s="474">
        <v>2077.7999999999997</v>
      </c>
      <c r="AG3185" s="474">
        <v>3148</v>
      </c>
      <c r="AH3185" s="474">
        <v>1888.8</v>
      </c>
      <c r="AP3185" s="535"/>
    </row>
    <row r="3186" spans="2:42" ht="24" customHeight="1" outlineLevel="1" x14ac:dyDescent="0.25">
      <c r="B3186" s="471" t="s">
        <v>15249</v>
      </c>
      <c r="C3186" s="469" t="s">
        <v>4661</v>
      </c>
      <c r="E3186" s="472" t="s">
        <v>9167</v>
      </c>
      <c r="F3186" s="469" t="s">
        <v>4456</v>
      </c>
      <c r="G3186" s="468">
        <v>1.5</v>
      </c>
      <c r="H3186" s="468">
        <v>1.5</v>
      </c>
      <c r="I3186" s="468">
        <v>1.5</v>
      </c>
      <c r="J3186" s="468">
        <v>150</v>
      </c>
      <c r="M3186" s="474">
        <f t="shared" si="166"/>
        <v>5953.7400000000007</v>
      </c>
      <c r="N3186" s="474">
        <f t="shared" si="167"/>
        <v>3572.2440000000001</v>
      </c>
      <c r="P3186" s="488">
        <v>0.6</v>
      </c>
      <c r="R3186" s="474">
        <v>4808.79</v>
      </c>
      <c r="S3186" s="474">
        <v>2885.3</v>
      </c>
      <c r="U3186" s="474">
        <v>4808.79</v>
      </c>
      <c r="V3186" s="474">
        <v>2885.3</v>
      </c>
      <c r="X3186" s="465">
        <v>4579.8</v>
      </c>
      <c r="Y3186" s="465">
        <v>2747.9</v>
      </c>
      <c r="AA3186" s="474">
        <v>3982.45</v>
      </c>
      <c r="AB3186" s="474">
        <v>2389.4699999999998</v>
      </c>
      <c r="AD3186" s="474">
        <v>3463</v>
      </c>
      <c r="AE3186" s="474">
        <v>2077.7999999999997</v>
      </c>
      <c r="AG3186" s="474">
        <v>3148</v>
      </c>
      <c r="AH3186" s="474">
        <v>1888.8</v>
      </c>
      <c r="AP3186" s="535"/>
    </row>
    <row r="3187" spans="2:42" ht="24" customHeight="1" outlineLevel="1" x14ac:dyDescent="0.25">
      <c r="B3187" s="471" t="s">
        <v>15250</v>
      </c>
      <c r="C3187" s="469" t="s">
        <v>4661</v>
      </c>
      <c r="E3187" s="472" t="s">
        <v>9168</v>
      </c>
      <c r="F3187" s="469" t="s">
        <v>4456</v>
      </c>
      <c r="G3187" s="468">
        <v>1.5</v>
      </c>
      <c r="H3187" s="468">
        <v>1.5</v>
      </c>
      <c r="I3187" s="468">
        <v>1.5</v>
      </c>
      <c r="J3187" s="468">
        <v>150</v>
      </c>
      <c r="M3187" s="474">
        <f t="shared" si="166"/>
        <v>5953.7400000000007</v>
      </c>
      <c r="N3187" s="474">
        <f t="shared" si="167"/>
        <v>3572.2440000000001</v>
      </c>
      <c r="P3187" s="488">
        <v>0.6</v>
      </c>
      <c r="R3187" s="474">
        <v>4808.79</v>
      </c>
      <c r="S3187" s="474">
        <v>2885.3</v>
      </c>
      <c r="U3187" s="474">
        <v>4808.79</v>
      </c>
      <c r="V3187" s="474">
        <v>2885.3</v>
      </c>
      <c r="X3187" s="465">
        <v>4579.8</v>
      </c>
      <c r="Y3187" s="465">
        <v>2747.9</v>
      </c>
      <c r="AA3187" s="474">
        <v>3982.45</v>
      </c>
      <c r="AB3187" s="474">
        <v>2389.4699999999998</v>
      </c>
      <c r="AD3187" s="474">
        <v>3463</v>
      </c>
      <c r="AE3187" s="474">
        <v>2077.7999999999997</v>
      </c>
      <c r="AG3187" s="474">
        <v>3148</v>
      </c>
      <c r="AH3187" s="474">
        <v>1888.8</v>
      </c>
      <c r="AP3187" s="535"/>
    </row>
    <row r="3188" spans="2:42" ht="24" customHeight="1" outlineLevel="1" x14ac:dyDescent="0.25">
      <c r="B3188" s="471" t="s">
        <v>89</v>
      </c>
      <c r="C3188" s="469" t="s">
        <v>4661</v>
      </c>
      <c r="E3188" s="472" t="s">
        <v>9171</v>
      </c>
      <c r="F3188" s="469" t="s">
        <v>4456</v>
      </c>
      <c r="G3188" s="468">
        <v>0.3</v>
      </c>
      <c r="H3188" s="468">
        <v>0.3</v>
      </c>
      <c r="I3188" s="468">
        <v>0.3</v>
      </c>
      <c r="J3188" s="468">
        <v>60</v>
      </c>
      <c r="L3188" s="468">
        <v>1.3833333333333335</v>
      </c>
      <c r="M3188" s="474">
        <f t="shared" si="166"/>
        <v>376.48</v>
      </c>
      <c r="N3188" s="474">
        <f t="shared" si="167"/>
        <v>225.88800000000001</v>
      </c>
      <c r="P3188" s="488">
        <v>0.6</v>
      </c>
      <c r="R3188" s="474">
        <v>304.08</v>
      </c>
      <c r="S3188" s="474">
        <v>182.49</v>
      </c>
      <c r="U3188" s="474">
        <v>304.08</v>
      </c>
      <c r="V3188" s="474">
        <v>182.49</v>
      </c>
      <c r="X3188" s="465">
        <v>289.60000000000002</v>
      </c>
      <c r="Y3188" s="465">
        <v>173.8</v>
      </c>
      <c r="AA3188" s="474">
        <v>251.85</v>
      </c>
      <c r="AB3188" s="474">
        <v>151.11000000000001</v>
      </c>
      <c r="AD3188" s="474">
        <v>219</v>
      </c>
      <c r="AE3188" s="474">
        <v>131.4</v>
      </c>
      <c r="AG3188" s="474">
        <v>199</v>
      </c>
      <c r="AH3188" s="474">
        <v>119.39999999999999</v>
      </c>
      <c r="AP3188" s="535"/>
    </row>
    <row r="3189" spans="2:42" ht="24" customHeight="1" outlineLevel="1" x14ac:dyDescent="0.25">
      <c r="B3189" s="471" t="s">
        <v>90</v>
      </c>
      <c r="C3189" s="469" t="s">
        <v>4661</v>
      </c>
      <c r="E3189" s="472" t="s">
        <v>9172</v>
      </c>
      <c r="F3189" s="469" t="s">
        <v>4456</v>
      </c>
      <c r="G3189" s="468">
        <v>0.3</v>
      </c>
      <c r="H3189" s="468">
        <v>0.3</v>
      </c>
      <c r="I3189" s="468">
        <v>0.3</v>
      </c>
      <c r="J3189" s="468">
        <v>60</v>
      </c>
      <c r="L3189" s="468">
        <v>1.3833333333333335</v>
      </c>
      <c r="M3189" s="474">
        <f t="shared" si="166"/>
        <v>376.48</v>
      </c>
      <c r="N3189" s="474">
        <f t="shared" si="167"/>
        <v>225.88800000000001</v>
      </c>
      <c r="P3189" s="488">
        <v>0.6</v>
      </c>
      <c r="R3189" s="474">
        <v>304.08</v>
      </c>
      <c r="S3189" s="474">
        <v>182.49</v>
      </c>
      <c r="U3189" s="474">
        <v>304.08</v>
      </c>
      <c r="V3189" s="474">
        <v>182.49</v>
      </c>
      <c r="X3189" s="465">
        <v>289.60000000000002</v>
      </c>
      <c r="Y3189" s="465">
        <v>173.8</v>
      </c>
      <c r="AA3189" s="474">
        <v>251.85</v>
      </c>
      <c r="AB3189" s="474">
        <v>151.11000000000001</v>
      </c>
      <c r="AD3189" s="474">
        <v>219</v>
      </c>
      <c r="AE3189" s="474">
        <v>131.4</v>
      </c>
      <c r="AG3189" s="474">
        <v>199</v>
      </c>
      <c r="AH3189" s="474">
        <v>119.39999999999999</v>
      </c>
      <c r="AP3189" s="535"/>
    </row>
    <row r="3190" spans="2:42" ht="24" customHeight="1" outlineLevel="1" x14ac:dyDescent="0.25">
      <c r="B3190" s="471" t="s">
        <v>91</v>
      </c>
      <c r="C3190" s="469" t="s">
        <v>4661</v>
      </c>
      <c r="E3190" s="472" t="s">
        <v>9173</v>
      </c>
      <c r="F3190" s="469" t="s">
        <v>4456</v>
      </c>
      <c r="G3190" s="468">
        <v>0.3</v>
      </c>
      <c r="H3190" s="468">
        <v>0.3</v>
      </c>
      <c r="I3190" s="468">
        <v>0.3</v>
      </c>
      <c r="J3190" s="468">
        <v>60</v>
      </c>
      <c r="L3190" s="468">
        <v>1.3833333333333335</v>
      </c>
      <c r="M3190" s="474">
        <f t="shared" si="166"/>
        <v>376.48</v>
      </c>
      <c r="N3190" s="474">
        <f t="shared" si="167"/>
        <v>225.88800000000001</v>
      </c>
      <c r="P3190" s="488">
        <v>0.6</v>
      </c>
      <c r="R3190" s="474">
        <v>304.08</v>
      </c>
      <c r="S3190" s="474">
        <v>182.49</v>
      </c>
      <c r="U3190" s="474">
        <v>304.08</v>
      </c>
      <c r="V3190" s="474">
        <v>182.49</v>
      </c>
      <c r="X3190" s="465">
        <v>289.60000000000002</v>
      </c>
      <c r="Y3190" s="465">
        <v>173.8</v>
      </c>
      <c r="AA3190" s="474">
        <v>251.85</v>
      </c>
      <c r="AB3190" s="474">
        <v>151.11000000000001</v>
      </c>
      <c r="AD3190" s="474">
        <v>219</v>
      </c>
      <c r="AE3190" s="474">
        <v>131.4</v>
      </c>
      <c r="AG3190" s="474">
        <v>199</v>
      </c>
      <c r="AH3190" s="474">
        <v>119.39999999999999</v>
      </c>
      <c r="AP3190" s="535"/>
    </row>
    <row r="3191" spans="2:42" ht="24" customHeight="1" outlineLevel="1" x14ac:dyDescent="0.25">
      <c r="B3191" s="471" t="s">
        <v>92</v>
      </c>
      <c r="C3191" s="469" t="s">
        <v>4661</v>
      </c>
      <c r="E3191" s="472" t="s">
        <v>9174</v>
      </c>
      <c r="F3191" s="469" t="s">
        <v>4456</v>
      </c>
      <c r="G3191" s="468">
        <v>0.3</v>
      </c>
      <c r="H3191" s="468">
        <v>0.3</v>
      </c>
      <c r="I3191" s="468">
        <v>0.3</v>
      </c>
      <c r="J3191" s="468">
        <v>60</v>
      </c>
      <c r="L3191" s="468">
        <v>1.3833333333333335</v>
      </c>
      <c r="M3191" s="474">
        <f t="shared" si="166"/>
        <v>376.48</v>
      </c>
      <c r="N3191" s="474">
        <f t="shared" si="167"/>
        <v>225.88800000000001</v>
      </c>
      <c r="P3191" s="488">
        <v>0.6</v>
      </c>
      <c r="R3191" s="474">
        <v>304.08</v>
      </c>
      <c r="S3191" s="474">
        <v>182.49</v>
      </c>
      <c r="U3191" s="474">
        <v>304.08</v>
      </c>
      <c r="V3191" s="474">
        <v>182.49</v>
      </c>
      <c r="X3191" s="465">
        <v>289.60000000000002</v>
      </c>
      <c r="Y3191" s="465">
        <v>173.8</v>
      </c>
      <c r="AA3191" s="474">
        <v>251.85</v>
      </c>
      <c r="AB3191" s="474">
        <v>151.11000000000001</v>
      </c>
      <c r="AD3191" s="474">
        <v>219</v>
      </c>
      <c r="AE3191" s="474">
        <v>131.4</v>
      </c>
      <c r="AG3191" s="474">
        <v>199</v>
      </c>
      <c r="AH3191" s="474">
        <v>119.39999999999999</v>
      </c>
      <c r="AP3191" s="535"/>
    </row>
    <row r="3192" spans="2:42" ht="24" customHeight="1" outlineLevel="1" x14ac:dyDescent="0.25">
      <c r="B3192" s="471" t="s">
        <v>93</v>
      </c>
      <c r="C3192" s="469" t="s">
        <v>4661</v>
      </c>
      <c r="E3192" s="472" t="s">
        <v>9171</v>
      </c>
      <c r="F3192" s="469" t="s">
        <v>4456</v>
      </c>
      <c r="G3192" s="468">
        <v>0.5</v>
      </c>
      <c r="H3192" s="468">
        <v>0.5</v>
      </c>
      <c r="I3192" s="468">
        <v>0.5</v>
      </c>
      <c r="J3192" s="468">
        <v>60</v>
      </c>
      <c r="L3192" s="468">
        <v>3.1999999999999997</v>
      </c>
      <c r="M3192" s="474">
        <f t="shared" si="166"/>
        <v>741</v>
      </c>
      <c r="N3192" s="474">
        <f t="shared" si="167"/>
        <v>444.59999999999997</v>
      </c>
      <c r="P3192" s="488">
        <v>0.6</v>
      </c>
      <c r="R3192" s="474">
        <v>598.5</v>
      </c>
      <c r="S3192" s="474">
        <v>359.1</v>
      </c>
      <c r="U3192" s="474">
        <v>598.5</v>
      </c>
      <c r="V3192" s="474">
        <v>359.1</v>
      </c>
      <c r="X3192" s="465">
        <v>570</v>
      </c>
      <c r="Y3192" s="465">
        <v>342</v>
      </c>
      <c r="AA3192" s="474">
        <v>495.65</v>
      </c>
      <c r="AB3192" s="474">
        <v>297.39</v>
      </c>
      <c r="AD3192" s="474">
        <v>431</v>
      </c>
      <c r="AE3192" s="474">
        <v>258.59999999999997</v>
      </c>
      <c r="AG3192" s="474">
        <v>392</v>
      </c>
      <c r="AH3192" s="474">
        <v>235.2</v>
      </c>
      <c r="AP3192" s="535"/>
    </row>
    <row r="3193" spans="2:42" ht="24" customHeight="1" outlineLevel="1" x14ac:dyDescent="0.25">
      <c r="B3193" s="471" t="s">
        <v>94</v>
      </c>
      <c r="C3193" s="469" t="s">
        <v>4661</v>
      </c>
      <c r="E3193" s="472" t="s">
        <v>9172</v>
      </c>
      <c r="F3193" s="469" t="s">
        <v>4456</v>
      </c>
      <c r="G3193" s="468">
        <v>0.5</v>
      </c>
      <c r="H3193" s="468">
        <v>0.5</v>
      </c>
      <c r="I3193" s="468">
        <v>0.5</v>
      </c>
      <c r="J3193" s="468">
        <v>60</v>
      </c>
      <c r="L3193" s="468">
        <v>3.1999999999999997</v>
      </c>
      <c r="M3193" s="474">
        <f t="shared" si="166"/>
        <v>741</v>
      </c>
      <c r="N3193" s="474">
        <f t="shared" si="167"/>
        <v>444.59999999999997</v>
      </c>
      <c r="P3193" s="488">
        <v>0.6</v>
      </c>
      <c r="R3193" s="474">
        <v>598.5</v>
      </c>
      <c r="S3193" s="474">
        <v>359.1</v>
      </c>
      <c r="U3193" s="474">
        <v>598.5</v>
      </c>
      <c r="V3193" s="474">
        <v>359.1</v>
      </c>
      <c r="X3193" s="465">
        <v>570</v>
      </c>
      <c r="Y3193" s="465">
        <v>342</v>
      </c>
      <c r="AA3193" s="474">
        <v>495.65</v>
      </c>
      <c r="AB3193" s="474">
        <v>297.39</v>
      </c>
      <c r="AD3193" s="474">
        <v>431</v>
      </c>
      <c r="AE3193" s="474">
        <v>258.59999999999997</v>
      </c>
      <c r="AG3193" s="474">
        <v>392</v>
      </c>
      <c r="AH3193" s="474">
        <v>235.2</v>
      </c>
      <c r="AP3193" s="535"/>
    </row>
    <row r="3194" spans="2:42" ht="24" customHeight="1" outlineLevel="1" x14ac:dyDescent="0.25">
      <c r="B3194" s="471" t="s">
        <v>95</v>
      </c>
      <c r="C3194" s="469" t="s">
        <v>4661</v>
      </c>
      <c r="E3194" s="472" t="s">
        <v>9173</v>
      </c>
      <c r="F3194" s="469" t="s">
        <v>4456</v>
      </c>
      <c r="G3194" s="468">
        <v>0.5</v>
      </c>
      <c r="H3194" s="468">
        <v>0.5</v>
      </c>
      <c r="I3194" s="468">
        <v>0.5</v>
      </c>
      <c r="J3194" s="468">
        <v>60</v>
      </c>
      <c r="L3194" s="468">
        <v>3.1999999999999997</v>
      </c>
      <c r="M3194" s="474">
        <f t="shared" si="166"/>
        <v>741</v>
      </c>
      <c r="N3194" s="474">
        <f t="shared" si="167"/>
        <v>444.59999999999997</v>
      </c>
      <c r="P3194" s="488">
        <v>0.6</v>
      </c>
      <c r="R3194" s="474">
        <v>598.5</v>
      </c>
      <c r="S3194" s="474">
        <v>359.1</v>
      </c>
      <c r="U3194" s="474">
        <v>598.5</v>
      </c>
      <c r="V3194" s="474">
        <v>359.1</v>
      </c>
      <c r="X3194" s="465">
        <v>570</v>
      </c>
      <c r="Y3194" s="465">
        <v>342</v>
      </c>
      <c r="AA3194" s="474">
        <v>495.65</v>
      </c>
      <c r="AB3194" s="474">
        <v>297.39</v>
      </c>
      <c r="AD3194" s="474">
        <v>431</v>
      </c>
      <c r="AE3194" s="474">
        <v>258.59999999999997</v>
      </c>
      <c r="AG3194" s="474">
        <v>392</v>
      </c>
      <c r="AH3194" s="474">
        <v>235.2</v>
      </c>
      <c r="AP3194" s="535"/>
    </row>
    <row r="3195" spans="2:42" ht="24" customHeight="1" outlineLevel="1" x14ac:dyDescent="0.25">
      <c r="B3195" s="471" t="s">
        <v>96</v>
      </c>
      <c r="C3195" s="469" t="s">
        <v>4661</v>
      </c>
      <c r="E3195" s="472" t="s">
        <v>14015</v>
      </c>
      <c r="F3195" s="469" t="s">
        <v>4456</v>
      </c>
      <c r="G3195" s="468">
        <v>0.5</v>
      </c>
      <c r="H3195" s="468">
        <v>0.5</v>
      </c>
      <c r="I3195" s="468">
        <v>0.5</v>
      </c>
      <c r="J3195" s="468">
        <v>60</v>
      </c>
      <c r="L3195" s="468">
        <v>3.1999999999999997</v>
      </c>
      <c r="M3195" s="474">
        <f t="shared" si="166"/>
        <v>741</v>
      </c>
      <c r="N3195" s="474">
        <f t="shared" si="167"/>
        <v>444.59999999999997</v>
      </c>
      <c r="P3195" s="488">
        <v>0.6</v>
      </c>
      <c r="R3195" s="474">
        <v>598.5</v>
      </c>
      <c r="S3195" s="474">
        <v>359.1</v>
      </c>
      <c r="U3195" s="474">
        <v>598.5</v>
      </c>
      <c r="V3195" s="474">
        <v>359.1</v>
      </c>
      <c r="X3195" s="465">
        <v>570</v>
      </c>
      <c r="Y3195" s="465">
        <v>342</v>
      </c>
      <c r="AA3195" s="474">
        <v>495.65</v>
      </c>
      <c r="AB3195" s="474">
        <v>297.39</v>
      </c>
      <c r="AD3195" s="474">
        <v>431</v>
      </c>
      <c r="AE3195" s="474">
        <v>258.59999999999997</v>
      </c>
      <c r="AG3195" s="474">
        <v>392</v>
      </c>
      <c r="AH3195" s="474">
        <v>235.2</v>
      </c>
      <c r="AP3195" s="535"/>
    </row>
    <row r="3196" spans="2:42" ht="24" customHeight="1" outlineLevel="1" x14ac:dyDescent="0.25">
      <c r="B3196" s="471" t="s">
        <v>97</v>
      </c>
      <c r="C3196" s="469" t="s">
        <v>4661</v>
      </c>
      <c r="E3196" s="472" t="s">
        <v>14016</v>
      </c>
      <c r="F3196" s="469" t="s">
        <v>4456</v>
      </c>
      <c r="G3196" s="468">
        <v>0.7</v>
      </c>
      <c r="H3196" s="468">
        <v>0.7</v>
      </c>
      <c r="I3196" s="468">
        <v>0.7</v>
      </c>
      <c r="J3196" s="468">
        <v>100</v>
      </c>
      <c r="L3196" s="468">
        <v>7.3999999999999995</v>
      </c>
      <c r="M3196" s="474">
        <f t="shared" ref="M3196:M3259" si="168">X3196*$O$3</f>
        <v>1062.49</v>
      </c>
      <c r="N3196" s="474">
        <f t="shared" ref="N3196:N3259" si="169">M3196*P3196</f>
        <v>637.49400000000003</v>
      </c>
      <c r="P3196" s="488">
        <v>0.6</v>
      </c>
      <c r="R3196" s="474">
        <v>858.17</v>
      </c>
      <c r="S3196" s="474">
        <v>514.91999999999996</v>
      </c>
      <c r="U3196" s="474">
        <v>858.17</v>
      </c>
      <c r="V3196" s="474">
        <v>514.91999999999996</v>
      </c>
      <c r="X3196" s="465">
        <v>817.3</v>
      </c>
      <c r="Y3196" s="465">
        <v>490.4</v>
      </c>
      <c r="AA3196" s="474">
        <v>710.7</v>
      </c>
      <c r="AB3196" s="474">
        <v>426.42</v>
      </c>
      <c r="AD3196" s="474">
        <v>618</v>
      </c>
      <c r="AE3196" s="474">
        <v>370.8</v>
      </c>
      <c r="AG3196" s="474">
        <v>562</v>
      </c>
      <c r="AH3196" s="474">
        <v>337.2</v>
      </c>
      <c r="AP3196" s="535"/>
    </row>
    <row r="3197" spans="2:42" ht="24" customHeight="1" outlineLevel="1" x14ac:dyDescent="0.25">
      <c r="B3197" s="471" t="s">
        <v>98</v>
      </c>
      <c r="C3197" s="469" t="s">
        <v>4661</v>
      </c>
      <c r="E3197" s="472" t="s">
        <v>14017</v>
      </c>
      <c r="F3197" s="469" t="s">
        <v>4456</v>
      </c>
      <c r="G3197" s="468">
        <v>0.7</v>
      </c>
      <c r="H3197" s="468">
        <v>0.7</v>
      </c>
      <c r="I3197" s="468">
        <v>0.7</v>
      </c>
      <c r="J3197" s="468">
        <v>100</v>
      </c>
      <c r="L3197" s="468">
        <v>7.3999999999999995</v>
      </c>
      <c r="M3197" s="474">
        <f t="shared" si="168"/>
        <v>1062.49</v>
      </c>
      <c r="N3197" s="474">
        <f t="shared" si="169"/>
        <v>637.49400000000003</v>
      </c>
      <c r="P3197" s="488">
        <v>0.6</v>
      </c>
      <c r="R3197" s="474">
        <v>858.17</v>
      </c>
      <c r="S3197" s="474">
        <v>514.91999999999996</v>
      </c>
      <c r="U3197" s="474">
        <v>858.17</v>
      </c>
      <c r="V3197" s="474">
        <v>514.91999999999996</v>
      </c>
      <c r="X3197" s="465">
        <v>817.3</v>
      </c>
      <c r="Y3197" s="465">
        <v>490.4</v>
      </c>
      <c r="AA3197" s="474">
        <v>710.7</v>
      </c>
      <c r="AB3197" s="474">
        <v>426.42</v>
      </c>
      <c r="AD3197" s="474">
        <v>618</v>
      </c>
      <c r="AE3197" s="474">
        <v>370.8</v>
      </c>
      <c r="AG3197" s="474">
        <v>562</v>
      </c>
      <c r="AH3197" s="474">
        <v>337.2</v>
      </c>
      <c r="AP3197" s="535"/>
    </row>
    <row r="3198" spans="2:42" ht="24" customHeight="1" outlineLevel="1" x14ac:dyDescent="0.25">
      <c r="B3198" s="471" t="s">
        <v>99</v>
      </c>
      <c r="C3198" s="469" t="s">
        <v>4661</v>
      </c>
      <c r="E3198" s="472" t="s">
        <v>14018</v>
      </c>
      <c r="F3198" s="469" t="s">
        <v>4456</v>
      </c>
      <c r="G3198" s="468">
        <v>0.7</v>
      </c>
      <c r="H3198" s="468">
        <v>0.7</v>
      </c>
      <c r="I3198" s="468">
        <v>0.7</v>
      </c>
      <c r="J3198" s="468">
        <v>100</v>
      </c>
      <c r="L3198" s="468">
        <v>7.3999999999999995</v>
      </c>
      <c r="M3198" s="474">
        <f t="shared" si="168"/>
        <v>1062.49</v>
      </c>
      <c r="N3198" s="474">
        <f t="shared" si="169"/>
        <v>637.49400000000003</v>
      </c>
      <c r="P3198" s="488">
        <v>0.6</v>
      </c>
      <c r="R3198" s="474">
        <v>858.17</v>
      </c>
      <c r="S3198" s="474">
        <v>514.91999999999996</v>
      </c>
      <c r="U3198" s="474">
        <v>858.17</v>
      </c>
      <c r="V3198" s="474">
        <v>514.91999999999996</v>
      </c>
      <c r="X3198" s="465">
        <v>817.3</v>
      </c>
      <c r="Y3198" s="465">
        <v>490.4</v>
      </c>
      <c r="AA3198" s="474">
        <v>710.7</v>
      </c>
      <c r="AB3198" s="474">
        <v>426.42</v>
      </c>
      <c r="AD3198" s="474">
        <v>618</v>
      </c>
      <c r="AE3198" s="474">
        <v>370.8</v>
      </c>
      <c r="AG3198" s="474">
        <v>562</v>
      </c>
      <c r="AH3198" s="474">
        <v>337.2</v>
      </c>
      <c r="AP3198" s="535"/>
    </row>
    <row r="3199" spans="2:42" ht="24" customHeight="1" outlineLevel="1" x14ac:dyDescent="0.25">
      <c r="B3199" s="471" t="s">
        <v>100</v>
      </c>
      <c r="C3199" s="469" t="s">
        <v>4661</v>
      </c>
      <c r="E3199" s="472" t="s">
        <v>14015</v>
      </c>
      <c r="F3199" s="469" t="s">
        <v>4456</v>
      </c>
      <c r="G3199" s="468">
        <v>0.7</v>
      </c>
      <c r="H3199" s="468">
        <v>0.7</v>
      </c>
      <c r="I3199" s="468">
        <v>0.7</v>
      </c>
      <c r="J3199" s="468">
        <v>100</v>
      </c>
      <c r="L3199" s="468">
        <v>7.3999999999999995</v>
      </c>
      <c r="M3199" s="474">
        <f t="shared" si="168"/>
        <v>1062.49</v>
      </c>
      <c r="N3199" s="474">
        <f t="shared" si="169"/>
        <v>637.49400000000003</v>
      </c>
      <c r="P3199" s="488">
        <v>0.6</v>
      </c>
      <c r="R3199" s="474">
        <v>858.17</v>
      </c>
      <c r="S3199" s="474">
        <v>514.91999999999996</v>
      </c>
      <c r="U3199" s="474">
        <v>858.17</v>
      </c>
      <c r="V3199" s="474">
        <v>514.91999999999996</v>
      </c>
      <c r="X3199" s="465">
        <v>817.3</v>
      </c>
      <c r="Y3199" s="465">
        <v>490.4</v>
      </c>
      <c r="AA3199" s="474">
        <v>710.7</v>
      </c>
      <c r="AB3199" s="474">
        <v>426.42</v>
      </c>
      <c r="AD3199" s="474">
        <v>618</v>
      </c>
      <c r="AE3199" s="474">
        <v>370.8</v>
      </c>
      <c r="AG3199" s="474">
        <v>562</v>
      </c>
      <c r="AH3199" s="474">
        <v>337.2</v>
      </c>
      <c r="AP3199" s="535"/>
    </row>
    <row r="3200" spans="2:42" ht="24" customHeight="1" outlineLevel="1" x14ac:dyDescent="0.25">
      <c r="B3200" s="471" t="s">
        <v>101</v>
      </c>
      <c r="C3200" s="469" t="s">
        <v>4661</v>
      </c>
      <c r="E3200" s="472" t="s">
        <v>14019</v>
      </c>
      <c r="F3200" s="469" t="s">
        <v>4456</v>
      </c>
      <c r="G3200" s="468">
        <v>0.9</v>
      </c>
      <c r="H3200" s="468">
        <v>0.9</v>
      </c>
      <c r="I3200" s="468">
        <v>0.9</v>
      </c>
      <c r="J3200" s="468">
        <v>100</v>
      </c>
      <c r="L3200" s="468">
        <v>12.516666666666666</v>
      </c>
      <c r="M3200" s="474">
        <f t="shared" si="168"/>
        <v>1390.8700000000001</v>
      </c>
      <c r="N3200" s="474">
        <f t="shared" si="169"/>
        <v>834.52200000000005</v>
      </c>
      <c r="P3200" s="488">
        <v>0.6</v>
      </c>
      <c r="R3200" s="474">
        <v>1123.4000000000001</v>
      </c>
      <c r="S3200" s="474">
        <v>674</v>
      </c>
      <c r="U3200" s="474">
        <v>1123.4000000000001</v>
      </c>
      <c r="V3200" s="474">
        <v>674</v>
      </c>
      <c r="X3200" s="465">
        <v>1069.9000000000001</v>
      </c>
      <c r="Y3200" s="465">
        <v>641.9</v>
      </c>
      <c r="AA3200" s="474">
        <v>930.35</v>
      </c>
      <c r="AB3200" s="474">
        <v>558.21</v>
      </c>
      <c r="AD3200" s="474">
        <v>809</v>
      </c>
      <c r="AE3200" s="474">
        <v>485.4</v>
      </c>
      <c r="AG3200" s="474">
        <v>735</v>
      </c>
      <c r="AH3200" s="474">
        <v>441</v>
      </c>
      <c r="AP3200" s="535"/>
    </row>
    <row r="3201" spans="1:42" ht="24" customHeight="1" outlineLevel="1" x14ac:dyDescent="0.25">
      <c r="B3201" s="471" t="s">
        <v>102</v>
      </c>
      <c r="C3201" s="469" t="s">
        <v>4661</v>
      </c>
      <c r="E3201" s="472" t="s">
        <v>14017</v>
      </c>
      <c r="F3201" s="469" t="s">
        <v>4456</v>
      </c>
      <c r="G3201" s="468">
        <v>0.9</v>
      </c>
      <c r="H3201" s="468">
        <v>0.9</v>
      </c>
      <c r="I3201" s="468">
        <v>0.9</v>
      </c>
      <c r="J3201" s="468">
        <v>100</v>
      </c>
      <c r="L3201" s="468">
        <v>12.516666666666666</v>
      </c>
      <c r="M3201" s="474">
        <f t="shared" si="168"/>
        <v>1390.8700000000001</v>
      </c>
      <c r="N3201" s="474">
        <f t="shared" si="169"/>
        <v>834.52200000000005</v>
      </c>
      <c r="P3201" s="488">
        <v>0.6</v>
      </c>
      <c r="R3201" s="474">
        <v>1123.4000000000001</v>
      </c>
      <c r="S3201" s="474">
        <v>674</v>
      </c>
      <c r="U3201" s="474">
        <v>1123.4000000000001</v>
      </c>
      <c r="V3201" s="474">
        <v>674</v>
      </c>
      <c r="X3201" s="465">
        <v>1069.9000000000001</v>
      </c>
      <c r="Y3201" s="465">
        <v>641.9</v>
      </c>
      <c r="AA3201" s="474">
        <v>930.35</v>
      </c>
      <c r="AB3201" s="474">
        <v>558.21</v>
      </c>
      <c r="AD3201" s="474">
        <v>809</v>
      </c>
      <c r="AE3201" s="474">
        <v>485.4</v>
      </c>
      <c r="AG3201" s="474">
        <v>735</v>
      </c>
      <c r="AH3201" s="474">
        <v>441</v>
      </c>
      <c r="AP3201" s="535"/>
    </row>
    <row r="3202" spans="1:42" ht="24" customHeight="1" outlineLevel="1" x14ac:dyDescent="0.25">
      <c r="B3202" s="471" t="s">
        <v>103</v>
      </c>
      <c r="C3202" s="469" t="s">
        <v>4661</v>
      </c>
      <c r="E3202" s="472" t="s">
        <v>14018</v>
      </c>
      <c r="F3202" s="469" t="s">
        <v>4456</v>
      </c>
      <c r="G3202" s="468">
        <v>0.9</v>
      </c>
      <c r="H3202" s="468">
        <v>0.9</v>
      </c>
      <c r="I3202" s="468">
        <v>0.9</v>
      </c>
      <c r="J3202" s="468">
        <v>100</v>
      </c>
      <c r="L3202" s="468">
        <v>12.516666666666666</v>
      </c>
      <c r="M3202" s="474">
        <f t="shared" si="168"/>
        <v>1390.8700000000001</v>
      </c>
      <c r="N3202" s="474">
        <f t="shared" si="169"/>
        <v>834.52200000000005</v>
      </c>
      <c r="P3202" s="488">
        <v>0.6</v>
      </c>
      <c r="R3202" s="474">
        <v>1123.4000000000001</v>
      </c>
      <c r="S3202" s="474">
        <v>674</v>
      </c>
      <c r="U3202" s="474">
        <v>1123.4000000000001</v>
      </c>
      <c r="V3202" s="474">
        <v>674</v>
      </c>
      <c r="X3202" s="465">
        <v>1069.9000000000001</v>
      </c>
      <c r="Y3202" s="465">
        <v>641.9</v>
      </c>
      <c r="AA3202" s="474">
        <v>930.35</v>
      </c>
      <c r="AB3202" s="474">
        <v>558.21</v>
      </c>
      <c r="AD3202" s="474">
        <v>809</v>
      </c>
      <c r="AE3202" s="474">
        <v>485.4</v>
      </c>
      <c r="AG3202" s="474">
        <v>735</v>
      </c>
      <c r="AH3202" s="474">
        <v>441</v>
      </c>
      <c r="AP3202" s="535"/>
    </row>
    <row r="3203" spans="1:42" ht="24" customHeight="1" outlineLevel="1" x14ac:dyDescent="0.25">
      <c r="B3203" s="471" t="s">
        <v>104</v>
      </c>
      <c r="C3203" s="469" t="s">
        <v>4661</v>
      </c>
      <c r="E3203" s="472" t="s">
        <v>14015</v>
      </c>
      <c r="F3203" s="469" t="s">
        <v>4456</v>
      </c>
      <c r="G3203" s="468">
        <v>0.9</v>
      </c>
      <c r="H3203" s="468">
        <v>0.9</v>
      </c>
      <c r="I3203" s="468">
        <v>0.9</v>
      </c>
      <c r="J3203" s="468">
        <v>100</v>
      </c>
      <c r="L3203" s="468">
        <v>12.516666666666666</v>
      </c>
      <c r="M3203" s="474">
        <f t="shared" si="168"/>
        <v>1390.8700000000001</v>
      </c>
      <c r="N3203" s="474">
        <f t="shared" si="169"/>
        <v>834.52200000000005</v>
      </c>
      <c r="P3203" s="488">
        <v>0.6</v>
      </c>
      <c r="R3203" s="474">
        <v>1123.4000000000001</v>
      </c>
      <c r="S3203" s="474">
        <v>674</v>
      </c>
      <c r="U3203" s="474">
        <v>1123.4000000000001</v>
      </c>
      <c r="V3203" s="474">
        <v>674</v>
      </c>
      <c r="X3203" s="465">
        <v>1069.9000000000001</v>
      </c>
      <c r="Y3203" s="465">
        <v>641.9</v>
      </c>
      <c r="AA3203" s="474">
        <v>930.35</v>
      </c>
      <c r="AB3203" s="474">
        <v>558.21</v>
      </c>
      <c r="AD3203" s="474">
        <v>809</v>
      </c>
      <c r="AE3203" s="474">
        <v>485.4</v>
      </c>
      <c r="AG3203" s="474">
        <v>735</v>
      </c>
      <c r="AH3203" s="474">
        <v>441</v>
      </c>
      <c r="AP3203" s="535"/>
    </row>
    <row r="3204" spans="1:42" ht="24" customHeight="1" outlineLevel="1" x14ac:dyDescent="0.25">
      <c r="B3204" s="471" t="s">
        <v>105</v>
      </c>
      <c r="C3204" s="469" t="s">
        <v>4661</v>
      </c>
      <c r="E3204" s="472" t="s">
        <v>14020</v>
      </c>
      <c r="F3204" s="469" t="s">
        <v>4456</v>
      </c>
      <c r="G3204" s="468">
        <v>1.2</v>
      </c>
      <c r="H3204" s="468">
        <v>1.2</v>
      </c>
      <c r="I3204" s="468">
        <v>1.2</v>
      </c>
      <c r="J3204" s="468">
        <v>150</v>
      </c>
      <c r="L3204" s="468">
        <v>32.783333333333331</v>
      </c>
      <c r="M3204" s="474">
        <f t="shared" si="168"/>
        <v>3314.7400000000002</v>
      </c>
      <c r="N3204" s="474">
        <f t="shared" si="169"/>
        <v>1988.8440000000001</v>
      </c>
      <c r="P3204" s="488">
        <v>0.6</v>
      </c>
      <c r="R3204" s="474">
        <v>2677.29</v>
      </c>
      <c r="S3204" s="474">
        <v>1606.4</v>
      </c>
      <c r="U3204" s="474">
        <v>2677.29</v>
      </c>
      <c r="V3204" s="474">
        <v>1606.4</v>
      </c>
      <c r="X3204" s="465">
        <v>2549.8000000000002</v>
      </c>
      <c r="Y3204" s="465">
        <v>1529.9</v>
      </c>
      <c r="AA3204" s="474">
        <v>2217.1999999999998</v>
      </c>
      <c r="AB3204" s="474">
        <v>1330.32</v>
      </c>
      <c r="AD3204" s="474">
        <v>1928</v>
      </c>
      <c r="AE3204" s="474">
        <v>1156.8</v>
      </c>
      <c r="AG3204" s="474">
        <v>1753</v>
      </c>
      <c r="AH3204" s="474">
        <v>1051.8</v>
      </c>
      <c r="AP3204" s="535"/>
    </row>
    <row r="3205" spans="1:42" ht="24" customHeight="1" outlineLevel="1" x14ac:dyDescent="0.25">
      <c r="B3205" s="471" t="s">
        <v>106</v>
      </c>
      <c r="C3205" s="469" t="s">
        <v>4661</v>
      </c>
      <c r="E3205" s="472" t="s">
        <v>14017</v>
      </c>
      <c r="F3205" s="469" t="s">
        <v>4456</v>
      </c>
      <c r="G3205" s="468">
        <v>1.2</v>
      </c>
      <c r="H3205" s="468">
        <v>1.2</v>
      </c>
      <c r="I3205" s="468">
        <v>1.2</v>
      </c>
      <c r="J3205" s="468">
        <v>150</v>
      </c>
      <c r="L3205" s="468">
        <v>32.783333333333331</v>
      </c>
      <c r="M3205" s="474">
        <f t="shared" si="168"/>
        <v>3314.7400000000002</v>
      </c>
      <c r="N3205" s="474">
        <f t="shared" si="169"/>
        <v>1988.8440000000001</v>
      </c>
      <c r="P3205" s="488">
        <v>0.6</v>
      </c>
      <c r="R3205" s="474">
        <v>2677.29</v>
      </c>
      <c r="S3205" s="474">
        <v>1606.4</v>
      </c>
      <c r="U3205" s="474">
        <v>2677.29</v>
      </c>
      <c r="V3205" s="474">
        <v>1606.4</v>
      </c>
      <c r="X3205" s="465">
        <v>2549.8000000000002</v>
      </c>
      <c r="Y3205" s="465">
        <v>1529.9</v>
      </c>
      <c r="AA3205" s="474">
        <v>2217.1999999999998</v>
      </c>
      <c r="AB3205" s="474">
        <v>1330.32</v>
      </c>
      <c r="AD3205" s="474">
        <v>1928</v>
      </c>
      <c r="AE3205" s="474">
        <v>1156.8</v>
      </c>
      <c r="AG3205" s="474">
        <v>1753</v>
      </c>
      <c r="AH3205" s="474">
        <v>1051.8</v>
      </c>
      <c r="AP3205" s="535"/>
    </row>
    <row r="3206" spans="1:42" ht="24" customHeight="1" outlineLevel="1" x14ac:dyDescent="0.25">
      <c r="B3206" s="471" t="s">
        <v>107</v>
      </c>
      <c r="C3206" s="469" t="s">
        <v>4661</v>
      </c>
      <c r="E3206" s="472" t="s">
        <v>14018</v>
      </c>
      <c r="F3206" s="469" t="s">
        <v>4456</v>
      </c>
      <c r="G3206" s="468">
        <v>1.2</v>
      </c>
      <c r="H3206" s="468">
        <v>1.2</v>
      </c>
      <c r="I3206" s="468">
        <v>1.2</v>
      </c>
      <c r="J3206" s="468">
        <v>150</v>
      </c>
      <c r="L3206" s="468">
        <v>32.783333333333331</v>
      </c>
      <c r="M3206" s="474">
        <f t="shared" si="168"/>
        <v>3314.7400000000002</v>
      </c>
      <c r="N3206" s="474">
        <f t="shared" si="169"/>
        <v>1988.8440000000001</v>
      </c>
      <c r="P3206" s="488">
        <v>0.6</v>
      </c>
      <c r="R3206" s="474">
        <v>2677.29</v>
      </c>
      <c r="S3206" s="474">
        <v>1606.4</v>
      </c>
      <c r="U3206" s="474">
        <v>2677.29</v>
      </c>
      <c r="V3206" s="474">
        <v>1606.4</v>
      </c>
      <c r="X3206" s="465">
        <v>2549.8000000000002</v>
      </c>
      <c r="Y3206" s="465">
        <v>1529.9</v>
      </c>
      <c r="AA3206" s="474">
        <v>2217.1999999999998</v>
      </c>
      <c r="AB3206" s="474">
        <v>1330.32</v>
      </c>
      <c r="AD3206" s="474">
        <v>1928</v>
      </c>
      <c r="AE3206" s="474">
        <v>1156.8</v>
      </c>
      <c r="AG3206" s="474">
        <v>1753</v>
      </c>
      <c r="AH3206" s="474">
        <v>1051.8</v>
      </c>
      <c r="AP3206" s="535"/>
    </row>
    <row r="3207" spans="1:42" ht="24" customHeight="1" outlineLevel="1" x14ac:dyDescent="0.25">
      <c r="B3207" s="471" t="s">
        <v>108</v>
      </c>
      <c r="C3207" s="469" t="s">
        <v>4661</v>
      </c>
      <c r="E3207" s="472" t="s">
        <v>14015</v>
      </c>
      <c r="F3207" s="469" t="s">
        <v>4456</v>
      </c>
      <c r="G3207" s="468">
        <v>1.2</v>
      </c>
      <c r="H3207" s="468">
        <v>1.2</v>
      </c>
      <c r="I3207" s="468">
        <v>1.2</v>
      </c>
      <c r="J3207" s="468">
        <v>150</v>
      </c>
      <c r="L3207" s="468">
        <v>32.783333333333331</v>
      </c>
      <c r="M3207" s="474">
        <f t="shared" si="168"/>
        <v>3314.7400000000002</v>
      </c>
      <c r="N3207" s="474">
        <f t="shared" si="169"/>
        <v>1988.8440000000001</v>
      </c>
      <c r="P3207" s="488">
        <v>0.6</v>
      </c>
      <c r="R3207" s="474">
        <v>2677.29</v>
      </c>
      <c r="S3207" s="474">
        <v>1606.4</v>
      </c>
      <c r="U3207" s="474">
        <v>2677.29</v>
      </c>
      <c r="V3207" s="474">
        <v>1606.4</v>
      </c>
      <c r="X3207" s="465">
        <v>2549.8000000000002</v>
      </c>
      <c r="Y3207" s="465">
        <v>1529.9</v>
      </c>
      <c r="AA3207" s="474">
        <v>2217.1999999999998</v>
      </c>
      <c r="AB3207" s="474">
        <v>1330.32</v>
      </c>
      <c r="AD3207" s="474">
        <v>1928</v>
      </c>
      <c r="AE3207" s="474">
        <v>1156.8</v>
      </c>
      <c r="AG3207" s="474">
        <v>1753</v>
      </c>
      <c r="AH3207" s="474">
        <v>1051.8</v>
      </c>
      <c r="AP3207" s="535"/>
    </row>
    <row r="3208" spans="1:42" ht="24" customHeight="1" outlineLevel="1" x14ac:dyDescent="0.25">
      <c r="B3208" s="471" t="s">
        <v>15251</v>
      </c>
      <c r="C3208" s="469" t="s">
        <v>4661</v>
      </c>
      <c r="E3208" s="472" t="s">
        <v>14020</v>
      </c>
      <c r="F3208" s="469" t="s">
        <v>4456</v>
      </c>
      <c r="G3208" s="468">
        <v>1.5</v>
      </c>
      <c r="H3208" s="468">
        <v>1.5</v>
      </c>
      <c r="I3208" s="468">
        <v>1.5</v>
      </c>
      <c r="J3208" s="468">
        <v>150</v>
      </c>
      <c r="M3208" s="474">
        <f t="shared" si="168"/>
        <v>5174.91</v>
      </c>
      <c r="N3208" s="474">
        <f t="shared" si="169"/>
        <v>3104.9459999999999</v>
      </c>
      <c r="P3208" s="488">
        <v>0.6</v>
      </c>
      <c r="R3208" s="474">
        <v>4179.74</v>
      </c>
      <c r="S3208" s="474">
        <v>2507.8200000000002</v>
      </c>
      <c r="U3208" s="474">
        <v>4179.74</v>
      </c>
      <c r="V3208" s="474">
        <v>2507.8200000000002</v>
      </c>
      <c r="X3208" s="465">
        <v>3980.7</v>
      </c>
      <c r="Y3208" s="465">
        <v>2388.4</v>
      </c>
      <c r="AA3208" s="474">
        <v>3461.5</v>
      </c>
      <c r="AB3208" s="474">
        <v>2076.9</v>
      </c>
      <c r="AD3208" s="474">
        <v>3010</v>
      </c>
      <c r="AE3208" s="474">
        <v>1806</v>
      </c>
      <c r="AG3208" s="474">
        <v>2736</v>
      </c>
      <c r="AH3208" s="474">
        <v>1641.6</v>
      </c>
      <c r="AP3208" s="535"/>
    </row>
    <row r="3209" spans="1:42" ht="24" customHeight="1" outlineLevel="1" x14ac:dyDescent="0.25">
      <c r="B3209" s="471" t="s">
        <v>15252</v>
      </c>
      <c r="C3209" s="469" t="s">
        <v>4661</v>
      </c>
      <c r="E3209" s="472" t="s">
        <v>14017</v>
      </c>
      <c r="F3209" s="469" t="s">
        <v>4456</v>
      </c>
      <c r="G3209" s="468">
        <v>1.5</v>
      </c>
      <c r="H3209" s="468">
        <v>1.5</v>
      </c>
      <c r="I3209" s="468">
        <v>1.5</v>
      </c>
      <c r="J3209" s="468">
        <v>150</v>
      </c>
      <c r="M3209" s="474">
        <f t="shared" si="168"/>
        <v>5174.91</v>
      </c>
      <c r="N3209" s="474">
        <f t="shared" si="169"/>
        <v>3104.9459999999999</v>
      </c>
      <c r="P3209" s="488">
        <v>0.6</v>
      </c>
      <c r="R3209" s="474">
        <v>4179.74</v>
      </c>
      <c r="S3209" s="474">
        <v>2507.8200000000002</v>
      </c>
      <c r="U3209" s="474">
        <v>4179.74</v>
      </c>
      <c r="V3209" s="474">
        <v>2507.8200000000002</v>
      </c>
      <c r="X3209" s="465">
        <v>3980.7</v>
      </c>
      <c r="Y3209" s="465">
        <v>2388.4</v>
      </c>
      <c r="AA3209" s="474">
        <v>3461.5</v>
      </c>
      <c r="AB3209" s="474">
        <v>2076.9</v>
      </c>
      <c r="AD3209" s="474">
        <v>3010</v>
      </c>
      <c r="AE3209" s="474">
        <v>1806</v>
      </c>
      <c r="AG3209" s="474">
        <v>2736</v>
      </c>
      <c r="AH3209" s="474">
        <v>1641.6</v>
      </c>
      <c r="AP3209" s="535"/>
    </row>
    <row r="3210" spans="1:42" ht="24" customHeight="1" outlineLevel="1" x14ac:dyDescent="0.25">
      <c r="B3210" s="471" t="s">
        <v>15253</v>
      </c>
      <c r="C3210" s="469" t="s">
        <v>4661</v>
      </c>
      <c r="E3210" s="472" t="s">
        <v>14018</v>
      </c>
      <c r="F3210" s="469" t="s">
        <v>4456</v>
      </c>
      <c r="G3210" s="468">
        <v>1.5</v>
      </c>
      <c r="H3210" s="468">
        <v>1.5</v>
      </c>
      <c r="I3210" s="468">
        <v>1.5</v>
      </c>
      <c r="J3210" s="468">
        <v>150</v>
      </c>
      <c r="M3210" s="474">
        <f t="shared" si="168"/>
        <v>5174.91</v>
      </c>
      <c r="N3210" s="474">
        <f t="shared" si="169"/>
        <v>3104.9459999999999</v>
      </c>
      <c r="P3210" s="488">
        <v>0.6</v>
      </c>
      <c r="R3210" s="474">
        <v>4179.74</v>
      </c>
      <c r="S3210" s="474">
        <v>2507.8200000000002</v>
      </c>
      <c r="U3210" s="474">
        <v>4179.74</v>
      </c>
      <c r="V3210" s="474">
        <v>2507.8200000000002</v>
      </c>
      <c r="X3210" s="465">
        <v>3980.7</v>
      </c>
      <c r="Y3210" s="465">
        <v>2388.4</v>
      </c>
      <c r="AA3210" s="474">
        <v>3461.5</v>
      </c>
      <c r="AB3210" s="474">
        <v>2076.9</v>
      </c>
      <c r="AD3210" s="474">
        <v>3010</v>
      </c>
      <c r="AE3210" s="474">
        <v>1806</v>
      </c>
      <c r="AG3210" s="474">
        <v>2736</v>
      </c>
      <c r="AH3210" s="474">
        <v>1641.6</v>
      </c>
      <c r="AP3210" s="535"/>
    </row>
    <row r="3211" spans="1:42" ht="24" customHeight="1" outlineLevel="1" x14ac:dyDescent="0.25">
      <c r="B3211" s="471" t="s">
        <v>15254</v>
      </c>
      <c r="C3211" s="469" t="s">
        <v>4661</v>
      </c>
      <c r="E3211" s="472" t="s">
        <v>14015</v>
      </c>
      <c r="F3211" s="469" t="s">
        <v>4456</v>
      </c>
      <c r="G3211" s="468">
        <v>1.5</v>
      </c>
      <c r="H3211" s="468">
        <v>1.5</v>
      </c>
      <c r="I3211" s="468">
        <v>1.5</v>
      </c>
      <c r="J3211" s="468">
        <v>150</v>
      </c>
      <c r="M3211" s="474">
        <f t="shared" si="168"/>
        <v>5174.91</v>
      </c>
      <c r="N3211" s="474">
        <f t="shared" si="169"/>
        <v>3104.9459999999999</v>
      </c>
      <c r="P3211" s="488">
        <v>0.6</v>
      </c>
      <c r="R3211" s="474">
        <v>4179.74</v>
      </c>
      <c r="S3211" s="474">
        <v>2507.8200000000002</v>
      </c>
      <c r="U3211" s="474">
        <v>4179.74</v>
      </c>
      <c r="V3211" s="474">
        <v>2507.8200000000002</v>
      </c>
      <c r="X3211" s="465">
        <v>3980.7</v>
      </c>
      <c r="Y3211" s="465">
        <v>2388.4</v>
      </c>
      <c r="AA3211" s="474">
        <v>3461.5</v>
      </c>
      <c r="AB3211" s="474">
        <v>2076.9</v>
      </c>
      <c r="AD3211" s="474">
        <v>3010</v>
      </c>
      <c r="AE3211" s="474">
        <v>1806</v>
      </c>
      <c r="AG3211" s="474">
        <v>2736</v>
      </c>
      <c r="AH3211" s="474">
        <v>1641.6</v>
      </c>
      <c r="AP3211" s="535"/>
    </row>
    <row r="3212" spans="1:42" ht="24" customHeight="1" outlineLevel="1" x14ac:dyDescent="0.25">
      <c r="A3212" s="469" t="s">
        <v>15224</v>
      </c>
      <c r="B3212" s="471" t="s">
        <v>3895</v>
      </c>
      <c r="C3212" s="469" t="s">
        <v>4661</v>
      </c>
      <c r="E3212" s="472" t="s">
        <v>9175</v>
      </c>
      <c r="F3212" s="469" t="s">
        <v>4456</v>
      </c>
      <c r="G3212" s="468">
        <v>0.3</v>
      </c>
      <c r="H3212" s="468">
        <v>0.15</v>
      </c>
      <c r="I3212" s="468">
        <v>0.15</v>
      </c>
      <c r="L3212" s="468">
        <v>0.75</v>
      </c>
      <c r="M3212" s="474">
        <f t="shared" si="168"/>
        <v>244.14000000000001</v>
      </c>
      <c r="N3212" s="474">
        <f t="shared" si="169"/>
        <v>146.48400000000001</v>
      </c>
      <c r="P3212" s="488">
        <v>0.6</v>
      </c>
      <c r="R3212" s="474">
        <v>197.19</v>
      </c>
      <c r="S3212" s="474">
        <v>118.34</v>
      </c>
      <c r="U3212" s="474">
        <v>197.19</v>
      </c>
      <c r="V3212" s="474">
        <v>118.34</v>
      </c>
      <c r="X3212" s="465">
        <v>187.8</v>
      </c>
      <c r="Y3212" s="465">
        <v>112.7</v>
      </c>
      <c r="AA3212" s="474">
        <v>163.30000000000001</v>
      </c>
      <c r="AB3212" s="474">
        <v>97.98</v>
      </c>
      <c r="AD3212" s="474">
        <v>142</v>
      </c>
      <c r="AE3212" s="474">
        <v>85.2</v>
      </c>
      <c r="AG3212" s="474">
        <v>129</v>
      </c>
      <c r="AH3212" s="474">
        <v>77.399999999999991</v>
      </c>
      <c r="AP3212" s="535"/>
    </row>
    <row r="3213" spans="1:42" ht="24" customHeight="1" outlineLevel="1" x14ac:dyDescent="0.25">
      <c r="A3213" s="469" t="s">
        <v>15224</v>
      </c>
      <c r="B3213" s="471" t="s">
        <v>3896</v>
      </c>
      <c r="C3213" s="469" t="s">
        <v>4661</v>
      </c>
      <c r="E3213" s="472" t="s">
        <v>9175</v>
      </c>
      <c r="F3213" s="469" t="s">
        <v>4456</v>
      </c>
      <c r="G3213" s="468">
        <v>0.5</v>
      </c>
      <c r="H3213" s="468">
        <v>0.25</v>
      </c>
      <c r="I3213" s="468">
        <v>0.25</v>
      </c>
      <c r="L3213" s="468">
        <v>1.5333333333333332</v>
      </c>
      <c r="M3213" s="474">
        <f t="shared" si="168"/>
        <v>526.11</v>
      </c>
      <c r="N3213" s="474">
        <f t="shared" si="169"/>
        <v>315.666</v>
      </c>
      <c r="P3213" s="488">
        <v>0.6</v>
      </c>
      <c r="R3213" s="474">
        <v>424.94</v>
      </c>
      <c r="S3213" s="474">
        <v>254.94</v>
      </c>
      <c r="U3213" s="474">
        <v>424.94</v>
      </c>
      <c r="V3213" s="474">
        <v>254.94</v>
      </c>
      <c r="X3213" s="465">
        <v>404.7</v>
      </c>
      <c r="Y3213" s="465">
        <v>242.8</v>
      </c>
      <c r="AA3213" s="474">
        <v>351.9</v>
      </c>
      <c r="AB3213" s="474">
        <v>211.14</v>
      </c>
      <c r="AD3213" s="474">
        <v>306</v>
      </c>
      <c r="AE3213" s="474">
        <v>183.6</v>
      </c>
      <c r="AG3213" s="474">
        <v>278</v>
      </c>
      <c r="AH3213" s="474">
        <v>166.79999999999998</v>
      </c>
      <c r="AP3213" s="535"/>
    </row>
    <row r="3214" spans="1:42" ht="24" customHeight="1" outlineLevel="1" x14ac:dyDescent="0.25">
      <c r="A3214" s="469" t="s">
        <v>15224</v>
      </c>
      <c r="B3214" s="471" t="s">
        <v>3897</v>
      </c>
      <c r="C3214" s="469" t="s">
        <v>4661</v>
      </c>
      <c r="E3214" s="472" t="s">
        <v>9175</v>
      </c>
      <c r="F3214" s="469" t="s">
        <v>4456</v>
      </c>
      <c r="G3214" s="468">
        <v>0.7</v>
      </c>
      <c r="H3214" s="468">
        <v>0.35</v>
      </c>
      <c r="I3214" s="468">
        <v>0.35</v>
      </c>
      <c r="L3214" s="468">
        <v>3.6999999999999997</v>
      </c>
      <c r="M3214" s="474">
        <f t="shared" si="168"/>
        <v>756.47</v>
      </c>
      <c r="N3214" s="474">
        <f t="shared" si="169"/>
        <v>453.88200000000001</v>
      </c>
      <c r="P3214" s="488">
        <v>0.6</v>
      </c>
      <c r="R3214" s="474">
        <v>611</v>
      </c>
      <c r="S3214" s="474">
        <v>366.56</v>
      </c>
      <c r="U3214" s="474">
        <v>611</v>
      </c>
      <c r="V3214" s="474">
        <v>366.56</v>
      </c>
      <c r="X3214" s="465">
        <v>581.9</v>
      </c>
      <c r="Y3214" s="465">
        <v>349.1</v>
      </c>
      <c r="AA3214" s="474">
        <v>506</v>
      </c>
      <c r="AB3214" s="474">
        <v>303.60000000000002</v>
      </c>
      <c r="AD3214" s="474">
        <v>440</v>
      </c>
      <c r="AE3214" s="474">
        <v>264</v>
      </c>
      <c r="AG3214" s="474">
        <v>400</v>
      </c>
      <c r="AH3214" s="474">
        <v>240</v>
      </c>
      <c r="AP3214" s="535"/>
    </row>
    <row r="3215" spans="1:42" ht="24" customHeight="1" outlineLevel="1" x14ac:dyDescent="0.25">
      <c r="A3215" s="469" t="s">
        <v>15224</v>
      </c>
      <c r="B3215" s="471" t="s">
        <v>3898</v>
      </c>
      <c r="C3215" s="469" t="s">
        <v>4661</v>
      </c>
      <c r="E3215" s="472" t="s">
        <v>9175</v>
      </c>
      <c r="F3215" s="469" t="s">
        <v>4456</v>
      </c>
      <c r="G3215" s="468">
        <v>0.9</v>
      </c>
      <c r="H3215" s="468">
        <v>0.45</v>
      </c>
      <c r="I3215" s="468">
        <v>0.45</v>
      </c>
      <c r="L3215" s="468">
        <v>6.2583333333333329</v>
      </c>
      <c r="M3215" s="474">
        <f t="shared" si="168"/>
        <v>1047.02</v>
      </c>
      <c r="N3215" s="474">
        <f t="shared" si="169"/>
        <v>628.21199999999999</v>
      </c>
      <c r="P3215" s="488">
        <v>0.6</v>
      </c>
      <c r="R3215" s="474">
        <v>845.67</v>
      </c>
      <c r="S3215" s="474">
        <v>507.36</v>
      </c>
      <c r="U3215" s="474">
        <v>845.67</v>
      </c>
      <c r="V3215" s="474">
        <v>507.36</v>
      </c>
      <c r="X3215" s="465">
        <v>805.4</v>
      </c>
      <c r="Y3215" s="465">
        <v>483.2</v>
      </c>
      <c r="AA3215" s="474">
        <v>700.35</v>
      </c>
      <c r="AB3215" s="474">
        <v>420.21</v>
      </c>
      <c r="AD3215" s="474">
        <v>609</v>
      </c>
      <c r="AE3215" s="474">
        <v>365.4</v>
      </c>
      <c r="AG3215" s="474">
        <v>554</v>
      </c>
      <c r="AH3215" s="474">
        <v>332.4</v>
      </c>
      <c r="AP3215" s="535"/>
    </row>
    <row r="3216" spans="1:42" ht="24" customHeight="1" outlineLevel="1" x14ac:dyDescent="0.25">
      <c r="A3216" s="469" t="s">
        <v>13558</v>
      </c>
      <c r="B3216" s="471" t="s">
        <v>13717</v>
      </c>
      <c r="C3216" s="469" t="s">
        <v>4661</v>
      </c>
      <c r="E3216" s="472" t="s">
        <v>24356</v>
      </c>
      <c r="F3216" s="469" t="s">
        <v>4456</v>
      </c>
      <c r="G3216" s="468">
        <v>0.3</v>
      </c>
      <c r="H3216" s="468">
        <v>0.3</v>
      </c>
      <c r="I3216" s="468">
        <v>0.3</v>
      </c>
      <c r="J3216" s="468">
        <v>60</v>
      </c>
      <c r="L3216" s="468">
        <v>1.3833333333333335</v>
      </c>
      <c r="M3216" s="474">
        <f t="shared" si="168"/>
        <v>479.7</v>
      </c>
      <c r="N3216" s="474">
        <f t="shared" si="169"/>
        <v>287.82</v>
      </c>
      <c r="P3216" s="488">
        <v>0.6</v>
      </c>
      <c r="R3216" s="474">
        <v>387.45</v>
      </c>
      <c r="S3216" s="474">
        <v>232.47</v>
      </c>
      <c r="U3216" s="474">
        <v>387.45</v>
      </c>
      <c r="V3216" s="474">
        <v>232.47</v>
      </c>
      <c r="X3216" s="465">
        <v>369</v>
      </c>
      <c r="Y3216" s="465">
        <v>221.4</v>
      </c>
      <c r="AA3216" s="474">
        <v>320.85000000000002</v>
      </c>
      <c r="AB3216" s="474">
        <v>192.51</v>
      </c>
      <c r="AD3216" s="474">
        <v>279</v>
      </c>
      <c r="AE3216" s="474">
        <v>167.4</v>
      </c>
      <c r="AG3216" s="474">
        <v>254</v>
      </c>
      <c r="AH3216" s="474">
        <v>152.4</v>
      </c>
      <c r="AP3216" s="535"/>
    </row>
    <row r="3217" spans="1:42" ht="24" customHeight="1" outlineLevel="1" x14ac:dyDescent="0.25">
      <c r="A3217" s="469" t="s">
        <v>13558</v>
      </c>
      <c r="B3217" s="471" t="s">
        <v>13718</v>
      </c>
      <c r="C3217" s="469" t="s">
        <v>4661</v>
      </c>
      <c r="E3217" s="472" t="s">
        <v>24357</v>
      </c>
      <c r="F3217" s="469" t="s">
        <v>4456</v>
      </c>
      <c r="G3217" s="468">
        <v>0.3</v>
      </c>
      <c r="H3217" s="468">
        <v>0.3</v>
      </c>
      <c r="I3217" s="468">
        <v>0.3</v>
      </c>
      <c r="J3217" s="468">
        <v>60</v>
      </c>
      <c r="L3217" s="468">
        <v>1.3833333333333335</v>
      </c>
      <c r="M3217" s="474">
        <f t="shared" si="168"/>
        <v>479.7</v>
      </c>
      <c r="N3217" s="474">
        <f t="shared" si="169"/>
        <v>287.82</v>
      </c>
      <c r="P3217" s="488">
        <v>0.6</v>
      </c>
      <c r="R3217" s="474">
        <v>387.45</v>
      </c>
      <c r="S3217" s="474">
        <v>232.47</v>
      </c>
      <c r="U3217" s="474">
        <v>387.45</v>
      </c>
      <c r="V3217" s="474">
        <v>232.47</v>
      </c>
      <c r="X3217" s="465">
        <v>369</v>
      </c>
      <c r="Y3217" s="465">
        <v>221.4</v>
      </c>
      <c r="AA3217" s="474">
        <v>320.85000000000002</v>
      </c>
      <c r="AB3217" s="474">
        <v>192.51</v>
      </c>
      <c r="AD3217" s="474">
        <v>279</v>
      </c>
      <c r="AE3217" s="474">
        <v>167.4</v>
      </c>
      <c r="AG3217" s="474">
        <v>254</v>
      </c>
      <c r="AH3217" s="474">
        <v>152.4</v>
      </c>
      <c r="AP3217" s="535"/>
    </row>
    <row r="3218" spans="1:42" ht="24" customHeight="1" outlineLevel="1" x14ac:dyDescent="0.25">
      <c r="A3218" s="469" t="s">
        <v>13558</v>
      </c>
      <c r="B3218" s="471" t="s">
        <v>13719</v>
      </c>
      <c r="C3218" s="469" t="s">
        <v>4661</v>
      </c>
      <c r="E3218" s="472" t="s">
        <v>24358</v>
      </c>
      <c r="F3218" s="469" t="s">
        <v>4456</v>
      </c>
      <c r="G3218" s="468">
        <v>0.3</v>
      </c>
      <c r="H3218" s="468">
        <v>0.3</v>
      </c>
      <c r="I3218" s="468">
        <v>0.3</v>
      </c>
      <c r="J3218" s="468">
        <v>60</v>
      </c>
      <c r="L3218" s="468">
        <v>1.3833333333333335</v>
      </c>
      <c r="M3218" s="474">
        <f t="shared" si="168"/>
        <v>479.7</v>
      </c>
      <c r="N3218" s="474">
        <f t="shared" si="169"/>
        <v>287.82</v>
      </c>
      <c r="P3218" s="488">
        <v>0.6</v>
      </c>
      <c r="R3218" s="474">
        <v>387.45</v>
      </c>
      <c r="S3218" s="474">
        <v>232.47</v>
      </c>
      <c r="U3218" s="474">
        <v>387.45</v>
      </c>
      <c r="V3218" s="474">
        <v>232.47</v>
      </c>
      <c r="X3218" s="465">
        <v>369</v>
      </c>
      <c r="Y3218" s="465">
        <v>221.4</v>
      </c>
      <c r="AA3218" s="474">
        <v>320.85000000000002</v>
      </c>
      <c r="AB3218" s="474">
        <v>192.51</v>
      </c>
      <c r="AD3218" s="474">
        <v>279</v>
      </c>
      <c r="AE3218" s="474">
        <v>167.4</v>
      </c>
      <c r="AG3218" s="474">
        <v>254</v>
      </c>
      <c r="AH3218" s="474">
        <v>152.4</v>
      </c>
      <c r="AP3218" s="535"/>
    </row>
    <row r="3219" spans="1:42" ht="24" customHeight="1" outlineLevel="1" x14ac:dyDescent="0.25">
      <c r="A3219" s="469" t="s">
        <v>13558</v>
      </c>
      <c r="B3219" s="471" t="s">
        <v>13720</v>
      </c>
      <c r="C3219" s="469" t="s">
        <v>4661</v>
      </c>
      <c r="E3219" s="472" t="s">
        <v>24359</v>
      </c>
      <c r="F3219" s="469" t="s">
        <v>4456</v>
      </c>
      <c r="G3219" s="468">
        <v>0.3</v>
      </c>
      <c r="H3219" s="468">
        <v>0.3</v>
      </c>
      <c r="I3219" s="468">
        <v>0.3</v>
      </c>
      <c r="J3219" s="468">
        <v>60</v>
      </c>
      <c r="L3219" s="468">
        <v>1.3833333333333335</v>
      </c>
      <c r="M3219" s="474">
        <f t="shared" si="168"/>
        <v>479.7</v>
      </c>
      <c r="N3219" s="474">
        <f t="shared" si="169"/>
        <v>287.82</v>
      </c>
      <c r="P3219" s="488">
        <v>0.6</v>
      </c>
      <c r="R3219" s="474">
        <v>387.45</v>
      </c>
      <c r="S3219" s="474">
        <v>232.47</v>
      </c>
      <c r="U3219" s="474">
        <v>387.45</v>
      </c>
      <c r="V3219" s="474">
        <v>232.47</v>
      </c>
      <c r="X3219" s="465">
        <v>369</v>
      </c>
      <c r="Y3219" s="465">
        <v>221.4</v>
      </c>
      <c r="AA3219" s="474">
        <v>320.85000000000002</v>
      </c>
      <c r="AB3219" s="474">
        <v>192.51</v>
      </c>
      <c r="AD3219" s="474">
        <v>279</v>
      </c>
      <c r="AE3219" s="474">
        <v>167.4</v>
      </c>
      <c r="AG3219" s="474">
        <v>254</v>
      </c>
      <c r="AH3219" s="474">
        <v>152.4</v>
      </c>
      <c r="AP3219" s="535"/>
    </row>
    <row r="3220" spans="1:42" ht="24" customHeight="1" outlineLevel="1" x14ac:dyDescent="0.25">
      <c r="A3220" s="469" t="s">
        <v>13558</v>
      </c>
      <c r="B3220" s="471" t="s">
        <v>15503</v>
      </c>
      <c r="C3220" s="469" t="s">
        <v>4661</v>
      </c>
      <c r="E3220" s="472" t="s">
        <v>24360</v>
      </c>
      <c r="F3220" s="469" t="s">
        <v>4456</v>
      </c>
      <c r="G3220" s="468">
        <v>0.3</v>
      </c>
      <c r="H3220" s="468">
        <v>0.3</v>
      </c>
      <c r="I3220" s="468">
        <v>0.3</v>
      </c>
      <c r="J3220" s="468">
        <v>60</v>
      </c>
      <c r="L3220" s="468">
        <v>1.3833333333333335</v>
      </c>
      <c r="M3220" s="474">
        <f t="shared" si="168"/>
        <v>479.7</v>
      </c>
      <c r="N3220" s="474">
        <f t="shared" si="169"/>
        <v>287.82</v>
      </c>
      <c r="P3220" s="488">
        <v>0.6</v>
      </c>
      <c r="R3220" s="474">
        <v>387.45</v>
      </c>
      <c r="S3220" s="474">
        <v>232.47</v>
      </c>
      <c r="U3220" s="474">
        <v>387.45</v>
      </c>
      <c r="V3220" s="474">
        <v>232.47</v>
      </c>
      <c r="X3220" s="465">
        <v>369</v>
      </c>
      <c r="Y3220" s="465">
        <v>221.4</v>
      </c>
      <c r="AA3220" s="474">
        <v>320.85000000000002</v>
      </c>
      <c r="AB3220" s="474">
        <v>192.51</v>
      </c>
      <c r="AD3220" s="474">
        <v>279</v>
      </c>
      <c r="AE3220" s="474">
        <v>167.4</v>
      </c>
      <c r="AG3220" s="474">
        <v>254</v>
      </c>
      <c r="AH3220" s="474">
        <v>152.4</v>
      </c>
      <c r="AP3220" s="535"/>
    </row>
    <row r="3221" spans="1:42" ht="24" customHeight="1" outlineLevel="1" x14ac:dyDescent="0.25">
      <c r="A3221" s="469" t="s">
        <v>13558</v>
      </c>
      <c r="B3221" s="471" t="s">
        <v>13721</v>
      </c>
      <c r="C3221" s="469" t="s">
        <v>4661</v>
      </c>
      <c r="E3221" s="472" t="s">
        <v>24356</v>
      </c>
      <c r="F3221" s="469" t="s">
        <v>4456</v>
      </c>
      <c r="G3221" s="468">
        <v>0.5</v>
      </c>
      <c r="H3221" s="468">
        <v>0.5</v>
      </c>
      <c r="I3221" s="468">
        <v>0.5</v>
      </c>
      <c r="J3221" s="468">
        <v>60</v>
      </c>
      <c r="L3221" s="468">
        <v>3.1999999999999997</v>
      </c>
      <c r="M3221" s="474">
        <f t="shared" si="168"/>
        <v>949</v>
      </c>
      <c r="N3221" s="474">
        <f t="shared" si="169"/>
        <v>569.4</v>
      </c>
      <c r="P3221" s="488">
        <v>0.6</v>
      </c>
      <c r="R3221" s="474">
        <v>766.5</v>
      </c>
      <c r="S3221" s="474">
        <v>459.9</v>
      </c>
      <c r="U3221" s="474">
        <v>766.5</v>
      </c>
      <c r="V3221" s="474">
        <v>459.9</v>
      </c>
      <c r="X3221" s="465">
        <v>730</v>
      </c>
      <c r="Y3221" s="465">
        <v>438</v>
      </c>
      <c r="AA3221" s="474">
        <v>634.79999999999995</v>
      </c>
      <c r="AB3221" s="474">
        <v>380.88</v>
      </c>
      <c r="AD3221" s="474">
        <v>552</v>
      </c>
      <c r="AE3221" s="474">
        <v>331.2</v>
      </c>
      <c r="AG3221" s="474">
        <v>502</v>
      </c>
      <c r="AH3221" s="474">
        <v>301.2</v>
      </c>
      <c r="AP3221" s="535"/>
    </row>
    <row r="3222" spans="1:42" ht="24" customHeight="1" outlineLevel="1" x14ac:dyDescent="0.25">
      <c r="A3222" s="469" t="s">
        <v>13558</v>
      </c>
      <c r="B3222" s="471" t="s">
        <v>13722</v>
      </c>
      <c r="C3222" s="469" t="s">
        <v>4661</v>
      </c>
      <c r="E3222" s="472" t="s">
        <v>24357</v>
      </c>
      <c r="F3222" s="469" t="s">
        <v>4456</v>
      </c>
      <c r="G3222" s="468">
        <v>0.5</v>
      </c>
      <c r="H3222" s="468">
        <v>0.5</v>
      </c>
      <c r="I3222" s="468">
        <v>0.5</v>
      </c>
      <c r="J3222" s="468">
        <v>60</v>
      </c>
      <c r="L3222" s="468">
        <v>3.1999999999999997</v>
      </c>
      <c r="M3222" s="474">
        <f t="shared" si="168"/>
        <v>949</v>
      </c>
      <c r="N3222" s="474">
        <f t="shared" si="169"/>
        <v>569.4</v>
      </c>
      <c r="P3222" s="488">
        <v>0.6</v>
      </c>
      <c r="R3222" s="474">
        <v>766.5</v>
      </c>
      <c r="S3222" s="474">
        <v>459.9</v>
      </c>
      <c r="U3222" s="474">
        <v>766.5</v>
      </c>
      <c r="V3222" s="474">
        <v>459.9</v>
      </c>
      <c r="X3222" s="465">
        <v>730</v>
      </c>
      <c r="Y3222" s="465">
        <v>438</v>
      </c>
      <c r="AA3222" s="474">
        <v>634.79999999999995</v>
      </c>
      <c r="AB3222" s="474">
        <v>380.88</v>
      </c>
      <c r="AD3222" s="474">
        <v>552</v>
      </c>
      <c r="AE3222" s="474">
        <v>331.2</v>
      </c>
      <c r="AG3222" s="474">
        <v>502</v>
      </c>
      <c r="AH3222" s="474">
        <v>301.2</v>
      </c>
      <c r="AP3222" s="535"/>
    </row>
    <row r="3223" spans="1:42" ht="24" customHeight="1" outlineLevel="1" x14ac:dyDescent="0.25">
      <c r="A3223" s="469" t="s">
        <v>13558</v>
      </c>
      <c r="B3223" s="471" t="s">
        <v>13723</v>
      </c>
      <c r="C3223" s="469" t="s">
        <v>4661</v>
      </c>
      <c r="E3223" s="472" t="s">
        <v>24358</v>
      </c>
      <c r="F3223" s="469" t="s">
        <v>4456</v>
      </c>
      <c r="G3223" s="468">
        <v>0.5</v>
      </c>
      <c r="H3223" s="468">
        <v>0.5</v>
      </c>
      <c r="I3223" s="468">
        <v>0.5</v>
      </c>
      <c r="J3223" s="468">
        <v>60</v>
      </c>
      <c r="L3223" s="468">
        <v>3.1999999999999997</v>
      </c>
      <c r="M3223" s="474">
        <f t="shared" si="168"/>
        <v>949</v>
      </c>
      <c r="N3223" s="474">
        <f t="shared" si="169"/>
        <v>569.4</v>
      </c>
      <c r="P3223" s="488">
        <v>0.6</v>
      </c>
      <c r="R3223" s="474">
        <v>766.5</v>
      </c>
      <c r="S3223" s="474">
        <v>459.9</v>
      </c>
      <c r="U3223" s="474">
        <v>766.5</v>
      </c>
      <c r="V3223" s="474">
        <v>459.9</v>
      </c>
      <c r="X3223" s="465">
        <v>730</v>
      </c>
      <c r="Y3223" s="465">
        <v>438</v>
      </c>
      <c r="AA3223" s="474">
        <v>634.79999999999995</v>
      </c>
      <c r="AB3223" s="474">
        <v>380.88</v>
      </c>
      <c r="AD3223" s="474">
        <v>552</v>
      </c>
      <c r="AE3223" s="474">
        <v>331.2</v>
      </c>
      <c r="AG3223" s="474">
        <v>502</v>
      </c>
      <c r="AH3223" s="474">
        <v>301.2</v>
      </c>
      <c r="AP3223" s="535"/>
    </row>
    <row r="3224" spans="1:42" ht="24" customHeight="1" outlineLevel="1" x14ac:dyDescent="0.25">
      <c r="A3224" s="469" t="s">
        <v>13558</v>
      </c>
      <c r="B3224" s="471" t="s">
        <v>13724</v>
      </c>
      <c r="C3224" s="469" t="s">
        <v>4661</v>
      </c>
      <c r="E3224" s="472" t="s">
        <v>24359</v>
      </c>
      <c r="F3224" s="469" t="s">
        <v>4456</v>
      </c>
      <c r="G3224" s="468">
        <v>0.5</v>
      </c>
      <c r="H3224" s="468">
        <v>0.5</v>
      </c>
      <c r="I3224" s="468">
        <v>0.5</v>
      </c>
      <c r="J3224" s="468">
        <v>60</v>
      </c>
      <c r="L3224" s="468">
        <v>3.1999999999999997</v>
      </c>
      <c r="M3224" s="474">
        <f t="shared" si="168"/>
        <v>949</v>
      </c>
      <c r="N3224" s="474">
        <f t="shared" si="169"/>
        <v>569.4</v>
      </c>
      <c r="P3224" s="488">
        <v>0.6</v>
      </c>
      <c r="R3224" s="474">
        <v>766.5</v>
      </c>
      <c r="S3224" s="474">
        <v>459.9</v>
      </c>
      <c r="U3224" s="474">
        <v>766.5</v>
      </c>
      <c r="V3224" s="474">
        <v>459.9</v>
      </c>
      <c r="X3224" s="465">
        <v>730</v>
      </c>
      <c r="Y3224" s="465">
        <v>438</v>
      </c>
      <c r="AA3224" s="474">
        <v>634.79999999999995</v>
      </c>
      <c r="AB3224" s="474">
        <v>380.88</v>
      </c>
      <c r="AD3224" s="474">
        <v>552</v>
      </c>
      <c r="AE3224" s="474">
        <v>331.2</v>
      </c>
      <c r="AG3224" s="474">
        <v>502</v>
      </c>
      <c r="AH3224" s="474">
        <v>301.2</v>
      </c>
      <c r="AP3224" s="535"/>
    </row>
    <row r="3225" spans="1:42" ht="24" customHeight="1" outlineLevel="1" x14ac:dyDescent="0.25">
      <c r="A3225" s="469" t="s">
        <v>13558</v>
      </c>
      <c r="B3225" s="471" t="s">
        <v>15505</v>
      </c>
      <c r="C3225" s="469" t="s">
        <v>4661</v>
      </c>
      <c r="E3225" s="472" t="s">
        <v>24360</v>
      </c>
      <c r="F3225" s="469" t="s">
        <v>4456</v>
      </c>
      <c r="G3225" s="468">
        <v>0.5</v>
      </c>
      <c r="H3225" s="468">
        <v>0.5</v>
      </c>
      <c r="I3225" s="468">
        <v>0.5</v>
      </c>
      <c r="J3225" s="468">
        <v>60</v>
      </c>
      <c r="L3225" s="468">
        <v>3.1999999999999997</v>
      </c>
      <c r="M3225" s="474">
        <f t="shared" si="168"/>
        <v>949</v>
      </c>
      <c r="N3225" s="474">
        <f t="shared" si="169"/>
        <v>569.4</v>
      </c>
      <c r="P3225" s="488">
        <v>0.6</v>
      </c>
      <c r="R3225" s="474">
        <v>766.5</v>
      </c>
      <c r="S3225" s="474">
        <v>459.9</v>
      </c>
      <c r="U3225" s="474">
        <v>766.5</v>
      </c>
      <c r="V3225" s="474">
        <v>459.9</v>
      </c>
      <c r="X3225" s="465">
        <v>730</v>
      </c>
      <c r="Y3225" s="465">
        <v>438</v>
      </c>
      <c r="AA3225" s="474">
        <v>634.79999999999995</v>
      </c>
      <c r="AB3225" s="474">
        <v>380.88</v>
      </c>
      <c r="AD3225" s="474">
        <v>552</v>
      </c>
      <c r="AE3225" s="474">
        <v>331.2</v>
      </c>
      <c r="AG3225" s="474">
        <v>502</v>
      </c>
      <c r="AH3225" s="474">
        <v>301.2</v>
      </c>
      <c r="AP3225" s="535"/>
    </row>
    <row r="3226" spans="1:42" ht="24" customHeight="1" outlineLevel="1" x14ac:dyDescent="0.25">
      <c r="A3226" s="469" t="s">
        <v>13558</v>
      </c>
      <c r="B3226" s="471" t="s">
        <v>13725</v>
      </c>
      <c r="C3226" s="469" t="s">
        <v>4661</v>
      </c>
      <c r="E3226" s="472" t="s">
        <v>24356</v>
      </c>
      <c r="F3226" s="469" t="s">
        <v>4456</v>
      </c>
      <c r="G3226" s="468">
        <v>0.7</v>
      </c>
      <c r="H3226" s="468">
        <v>0.7</v>
      </c>
      <c r="I3226" s="468">
        <v>0.7</v>
      </c>
      <c r="J3226" s="468">
        <v>100</v>
      </c>
      <c r="M3226" s="474">
        <f t="shared" si="168"/>
        <v>1327.3</v>
      </c>
      <c r="N3226" s="474">
        <f t="shared" si="169"/>
        <v>796.38</v>
      </c>
      <c r="P3226" s="488">
        <v>0.6</v>
      </c>
      <c r="R3226" s="474">
        <v>1072.05</v>
      </c>
      <c r="S3226" s="474">
        <v>643.23</v>
      </c>
      <c r="U3226" s="474">
        <v>1072.05</v>
      </c>
      <c r="V3226" s="474">
        <v>643.23</v>
      </c>
      <c r="X3226" s="465">
        <v>1021</v>
      </c>
      <c r="Y3226" s="465">
        <v>612.6</v>
      </c>
      <c r="AA3226" s="474">
        <v>887.8</v>
      </c>
      <c r="AB3226" s="474">
        <v>532.67999999999995</v>
      </c>
      <c r="AD3226" s="474">
        <v>772</v>
      </c>
      <c r="AE3226" s="474">
        <v>463.2</v>
      </c>
      <c r="AG3226" s="474">
        <v>702</v>
      </c>
      <c r="AH3226" s="474">
        <v>421.2</v>
      </c>
      <c r="AP3226" s="535"/>
    </row>
    <row r="3227" spans="1:42" ht="24" customHeight="1" outlineLevel="1" x14ac:dyDescent="0.25">
      <c r="A3227" s="469" t="s">
        <v>13558</v>
      </c>
      <c r="B3227" s="471" t="s">
        <v>13726</v>
      </c>
      <c r="C3227" s="469" t="s">
        <v>4661</v>
      </c>
      <c r="E3227" s="472" t="s">
        <v>24357</v>
      </c>
      <c r="F3227" s="469" t="s">
        <v>4456</v>
      </c>
      <c r="G3227" s="468">
        <v>0.7</v>
      </c>
      <c r="H3227" s="468">
        <v>0.7</v>
      </c>
      <c r="I3227" s="468">
        <v>0.7</v>
      </c>
      <c r="J3227" s="468">
        <v>100</v>
      </c>
      <c r="L3227" s="468">
        <v>7.3999999999999995</v>
      </c>
      <c r="M3227" s="474">
        <f t="shared" si="168"/>
        <v>1327.3</v>
      </c>
      <c r="N3227" s="474">
        <f t="shared" si="169"/>
        <v>796.38</v>
      </c>
      <c r="P3227" s="488">
        <v>0.6</v>
      </c>
      <c r="R3227" s="474">
        <v>1072.05</v>
      </c>
      <c r="S3227" s="474">
        <v>643.23</v>
      </c>
      <c r="U3227" s="474">
        <v>1072.05</v>
      </c>
      <c r="V3227" s="474">
        <v>643.23</v>
      </c>
      <c r="X3227" s="465">
        <v>1021</v>
      </c>
      <c r="Y3227" s="465">
        <v>612.6</v>
      </c>
      <c r="AA3227" s="474">
        <v>887.8</v>
      </c>
      <c r="AB3227" s="474">
        <v>532.67999999999995</v>
      </c>
      <c r="AD3227" s="474">
        <v>772</v>
      </c>
      <c r="AE3227" s="474">
        <v>463.2</v>
      </c>
      <c r="AG3227" s="474">
        <v>702</v>
      </c>
      <c r="AH3227" s="474">
        <v>421.2</v>
      </c>
      <c r="AP3227" s="535"/>
    </row>
    <row r="3228" spans="1:42" ht="24" customHeight="1" outlineLevel="1" x14ac:dyDescent="0.25">
      <c r="A3228" s="469" t="s">
        <v>13558</v>
      </c>
      <c r="B3228" s="471" t="s">
        <v>13727</v>
      </c>
      <c r="C3228" s="469" t="s">
        <v>4661</v>
      </c>
      <c r="E3228" s="472" t="s">
        <v>24358</v>
      </c>
      <c r="F3228" s="469" t="s">
        <v>4456</v>
      </c>
      <c r="G3228" s="468">
        <v>0.7</v>
      </c>
      <c r="H3228" s="468">
        <v>0.7</v>
      </c>
      <c r="I3228" s="468">
        <v>0.7</v>
      </c>
      <c r="J3228" s="468">
        <v>100</v>
      </c>
      <c r="L3228" s="468">
        <v>7.3999999999999995</v>
      </c>
      <c r="M3228" s="474">
        <f t="shared" si="168"/>
        <v>1327.3</v>
      </c>
      <c r="N3228" s="474">
        <f t="shared" si="169"/>
        <v>796.38</v>
      </c>
      <c r="P3228" s="488">
        <v>0.6</v>
      </c>
      <c r="R3228" s="474">
        <v>1072.05</v>
      </c>
      <c r="S3228" s="474">
        <v>643.23</v>
      </c>
      <c r="U3228" s="474">
        <v>1072.05</v>
      </c>
      <c r="V3228" s="474">
        <v>643.23</v>
      </c>
      <c r="X3228" s="465">
        <v>1021</v>
      </c>
      <c r="Y3228" s="465">
        <v>612.6</v>
      </c>
      <c r="AA3228" s="474">
        <v>887.8</v>
      </c>
      <c r="AB3228" s="474">
        <v>532.67999999999995</v>
      </c>
      <c r="AD3228" s="474">
        <v>772</v>
      </c>
      <c r="AE3228" s="474">
        <v>463.2</v>
      </c>
      <c r="AG3228" s="474">
        <v>702</v>
      </c>
      <c r="AH3228" s="474">
        <v>421.2</v>
      </c>
      <c r="AP3228" s="535"/>
    </row>
    <row r="3229" spans="1:42" ht="24" customHeight="1" outlineLevel="1" x14ac:dyDescent="0.25">
      <c r="A3229" s="469" t="s">
        <v>13558</v>
      </c>
      <c r="B3229" s="471" t="s">
        <v>13728</v>
      </c>
      <c r="C3229" s="469" t="s">
        <v>4661</v>
      </c>
      <c r="E3229" s="472" t="s">
        <v>24359</v>
      </c>
      <c r="F3229" s="469" t="s">
        <v>4456</v>
      </c>
      <c r="G3229" s="468">
        <v>0.7</v>
      </c>
      <c r="H3229" s="468">
        <v>0.7</v>
      </c>
      <c r="I3229" s="468">
        <v>0.7</v>
      </c>
      <c r="J3229" s="468">
        <v>100</v>
      </c>
      <c r="L3229" s="468">
        <v>7.3999999999999995</v>
      </c>
      <c r="M3229" s="474">
        <f t="shared" si="168"/>
        <v>1327.3</v>
      </c>
      <c r="N3229" s="474">
        <f t="shared" si="169"/>
        <v>796.38</v>
      </c>
      <c r="P3229" s="488">
        <v>0.6</v>
      </c>
      <c r="R3229" s="474">
        <v>1072.05</v>
      </c>
      <c r="S3229" s="474">
        <v>643.23</v>
      </c>
      <c r="U3229" s="474">
        <v>1072.05</v>
      </c>
      <c r="V3229" s="474">
        <v>643.23</v>
      </c>
      <c r="X3229" s="465">
        <v>1021</v>
      </c>
      <c r="Y3229" s="465">
        <v>612.6</v>
      </c>
      <c r="AA3229" s="474">
        <v>887.8</v>
      </c>
      <c r="AB3229" s="474">
        <v>532.67999999999995</v>
      </c>
      <c r="AD3229" s="474">
        <v>772</v>
      </c>
      <c r="AE3229" s="474">
        <v>463.2</v>
      </c>
      <c r="AG3229" s="474">
        <v>702</v>
      </c>
      <c r="AH3229" s="474">
        <v>421.2</v>
      </c>
      <c r="AP3229" s="535"/>
    </row>
    <row r="3230" spans="1:42" ht="24" customHeight="1" outlineLevel="1" x14ac:dyDescent="0.25">
      <c r="A3230" s="469" t="s">
        <v>13558</v>
      </c>
      <c r="B3230" s="471" t="s">
        <v>15506</v>
      </c>
      <c r="C3230" s="469" t="s">
        <v>4661</v>
      </c>
      <c r="E3230" s="472" t="s">
        <v>24360</v>
      </c>
      <c r="F3230" s="469" t="s">
        <v>4456</v>
      </c>
      <c r="G3230" s="468">
        <v>0.7</v>
      </c>
      <c r="H3230" s="468">
        <v>0.7</v>
      </c>
      <c r="I3230" s="468">
        <v>0.7</v>
      </c>
      <c r="J3230" s="468">
        <v>100</v>
      </c>
      <c r="L3230" s="468">
        <v>7.3999999999999995</v>
      </c>
      <c r="M3230" s="474">
        <f t="shared" si="168"/>
        <v>1327.3</v>
      </c>
      <c r="N3230" s="474">
        <f t="shared" si="169"/>
        <v>796.38</v>
      </c>
      <c r="P3230" s="488">
        <v>0.6</v>
      </c>
      <c r="R3230" s="474">
        <v>1072.05</v>
      </c>
      <c r="S3230" s="474">
        <v>643.23</v>
      </c>
      <c r="U3230" s="474">
        <v>1072.05</v>
      </c>
      <c r="V3230" s="474">
        <v>643.23</v>
      </c>
      <c r="X3230" s="465">
        <v>1021</v>
      </c>
      <c r="Y3230" s="465">
        <v>612.6</v>
      </c>
      <c r="AA3230" s="474">
        <v>887.8</v>
      </c>
      <c r="AB3230" s="474">
        <v>532.67999999999995</v>
      </c>
      <c r="AD3230" s="474">
        <v>772</v>
      </c>
      <c r="AE3230" s="474">
        <v>463.2</v>
      </c>
      <c r="AG3230" s="474">
        <v>702</v>
      </c>
      <c r="AH3230" s="474">
        <v>421.2</v>
      </c>
      <c r="AP3230" s="535"/>
    </row>
    <row r="3231" spans="1:42" ht="24" customHeight="1" outlineLevel="1" x14ac:dyDescent="0.25">
      <c r="A3231" s="469" t="s">
        <v>13558</v>
      </c>
      <c r="B3231" s="471" t="s">
        <v>13729</v>
      </c>
      <c r="C3231" s="469" t="s">
        <v>4661</v>
      </c>
      <c r="E3231" s="472" t="s">
        <v>24356</v>
      </c>
      <c r="F3231" s="469" t="s">
        <v>4456</v>
      </c>
      <c r="G3231" s="468">
        <v>0.9</v>
      </c>
      <c r="H3231" s="468">
        <v>0.9</v>
      </c>
      <c r="I3231" s="468">
        <v>0.9</v>
      </c>
      <c r="J3231" s="468">
        <v>100</v>
      </c>
      <c r="L3231" s="468">
        <v>12.516666666666666</v>
      </c>
      <c r="M3231" s="474">
        <f t="shared" si="168"/>
        <v>1700.4</v>
      </c>
      <c r="N3231" s="474">
        <f t="shared" si="169"/>
        <v>1020.24</v>
      </c>
      <c r="P3231" s="488">
        <v>0.6</v>
      </c>
      <c r="R3231" s="474">
        <v>1373.4</v>
      </c>
      <c r="S3231" s="474">
        <v>824.04</v>
      </c>
      <c r="U3231" s="474">
        <v>1373.4</v>
      </c>
      <c r="V3231" s="474">
        <v>824.04</v>
      </c>
      <c r="X3231" s="465">
        <v>1308</v>
      </c>
      <c r="Y3231" s="465">
        <v>784.8</v>
      </c>
      <c r="AA3231" s="474">
        <v>1137.3499999999999</v>
      </c>
      <c r="AB3231" s="474">
        <v>682.41</v>
      </c>
      <c r="AD3231" s="474">
        <v>989</v>
      </c>
      <c r="AE3231" s="474">
        <v>593.4</v>
      </c>
      <c r="AG3231" s="474">
        <v>899</v>
      </c>
      <c r="AH3231" s="474">
        <v>539.4</v>
      </c>
      <c r="AP3231" s="535"/>
    </row>
    <row r="3232" spans="1:42" ht="24" customHeight="1" outlineLevel="1" x14ac:dyDescent="0.25">
      <c r="A3232" s="469" t="s">
        <v>13558</v>
      </c>
      <c r="B3232" s="471" t="s">
        <v>13730</v>
      </c>
      <c r="C3232" s="469" t="s">
        <v>4661</v>
      </c>
      <c r="E3232" s="472" t="s">
        <v>24357</v>
      </c>
      <c r="F3232" s="469" t="s">
        <v>4456</v>
      </c>
      <c r="G3232" s="468">
        <v>0.9</v>
      </c>
      <c r="H3232" s="468">
        <v>0.9</v>
      </c>
      <c r="I3232" s="468">
        <v>0.9</v>
      </c>
      <c r="J3232" s="468">
        <v>100</v>
      </c>
      <c r="L3232" s="468">
        <v>12.516666666666666</v>
      </c>
      <c r="M3232" s="474">
        <f t="shared" si="168"/>
        <v>1700.4</v>
      </c>
      <c r="N3232" s="474">
        <f t="shared" si="169"/>
        <v>1020.24</v>
      </c>
      <c r="P3232" s="488">
        <v>0.6</v>
      </c>
      <c r="R3232" s="474">
        <v>1373.4</v>
      </c>
      <c r="S3232" s="474">
        <v>824.04</v>
      </c>
      <c r="U3232" s="474">
        <v>1373.4</v>
      </c>
      <c r="V3232" s="474">
        <v>824.04</v>
      </c>
      <c r="X3232" s="465">
        <v>1308</v>
      </c>
      <c r="Y3232" s="465">
        <v>784.8</v>
      </c>
      <c r="AA3232" s="474">
        <v>1137.3499999999999</v>
      </c>
      <c r="AB3232" s="474">
        <v>682.41</v>
      </c>
      <c r="AD3232" s="474">
        <v>989</v>
      </c>
      <c r="AE3232" s="474">
        <v>593.4</v>
      </c>
      <c r="AG3232" s="474">
        <v>899</v>
      </c>
      <c r="AH3232" s="474">
        <v>539.4</v>
      </c>
      <c r="AP3232" s="535"/>
    </row>
    <row r="3233" spans="1:42" ht="24" customHeight="1" outlineLevel="1" x14ac:dyDescent="0.25">
      <c r="A3233" s="469" t="s">
        <v>13558</v>
      </c>
      <c r="B3233" s="471" t="s">
        <v>13731</v>
      </c>
      <c r="C3233" s="469" t="s">
        <v>4661</v>
      </c>
      <c r="E3233" s="472" t="s">
        <v>24358</v>
      </c>
      <c r="F3233" s="469" t="s">
        <v>4456</v>
      </c>
      <c r="G3233" s="468">
        <v>0.9</v>
      </c>
      <c r="H3233" s="468">
        <v>0.9</v>
      </c>
      <c r="I3233" s="468">
        <v>0.9</v>
      </c>
      <c r="J3233" s="468">
        <v>100</v>
      </c>
      <c r="L3233" s="468">
        <v>12.516666666666666</v>
      </c>
      <c r="M3233" s="474">
        <f t="shared" si="168"/>
        <v>1700.4</v>
      </c>
      <c r="N3233" s="474">
        <f t="shared" si="169"/>
        <v>1020.24</v>
      </c>
      <c r="P3233" s="488">
        <v>0.6</v>
      </c>
      <c r="R3233" s="474">
        <v>1373.4</v>
      </c>
      <c r="S3233" s="474">
        <v>824.04</v>
      </c>
      <c r="U3233" s="474">
        <v>1373.4</v>
      </c>
      <c r="V3233" s="474">
        <v>824.04</v>
      </c>
      <c r="X3233" s="465">
        <v>1308</v>
      </c>
      <c r="Y3233" s="465">
        <v>784.8</v>
      </c>
      <c r="AA3233" s="474">
        <v>1137.3499999999999</v>
      </c>
      <c r="AB3233" s="474">
        <v>682.41</v>
      </c>
      <c r="AD3233" s="474">
        <v>989</v>
      </c>
      <c r="AE3233" s="474">
        <v>593.4</v>
      </c>
      <c r="AG3233" s="474">
        <v>899</v>
      </c>
      <c r="AH3233" s="474">
        <v>539.4</v>
      </c>
      <c r="AP3233" s="535"/>
    </row>
    <row r="3234" spans="1:42" ht="24" customHeight="1" outlineLevel="1" x14ac:dyDescent="0.25">
      <c r="A3234" s="469" t="s">
        <v>13558</v>
      </c>
      <c r="B3234" s="471" t="s">
        <v>13732</v>
      </c>
      <c r="C3234" s="469" t="s">
        <v>4661</v>
      </c>
      <c r="E3234" s="472" t="s">
        <v>24359</v>
      </c>
      <c r="F3234" s="469" t="s">
        <v>4456</v>
      </c>
      <c r="G3234" s="468">
        <v>0.9</v>
      </c>
      <c r="H3234" s="468">
        <v>0.9</v>
      </c>
      <c r="I3234" s="468">
        <v>0.9</v>
      </c>
      <c r="J3234" s="468">
        <v>100</v>
      </c>
      <c r="L3234" s="468">
        <v>12.516666666666666</v>
      </c>
      <c r="M3234" s="474">
        <f t="shared" si="168"/>
        <v>1700.4</v>
      </c>
      <c r="N3234" s="474">
        <f t="shared" si="169"/>
        <v>1020.24</v>
      </c>
      <c r="P3234" s="488">
        <v>0.6</v>
      </c>
      <c r="R3234" s="474">
        <v>1373.4</v>
      </c>
      <c r="S3234" s="474">
        <v>824.04</v>
      </c>
      <c r="U3234" s="474">
        <v>1373.4</v>
      </c>
      <c r="V3234" s="474">
        <v>824.04</v>
      </c>
      <c r="X3234" s="465">
        <v>1308</v>
      </c>
      <c r="Y3234" s="465">
        <v>784.8</v>
      </c>
      <c r="AA3234" s="474">
        <v>1137.3499999999999</v>
      </c>
      <c r="AB3234" s="474">
        <v>682.41</v>
      </c>
      <c r="AD3234" s="474">
        <v>989</v>
      </c>
      <c r="AE3234" s="474">
        <v>593.4</v>
      </c>
      <c r="AG3234" s="474">
        <v>899</v>
      </c>
      <c r="AH3234" s="474">
        <v>539.4</v>
      </c>
      <c r="AP3234" s="535"/>
    </row>
    <row r="3235" spans="1:42" ht="24" customHeight="1" outlineLevel="1" x14ac:dyDescent="0.25">
      <c r="A3235" s="469" t="s">
        <v>13558</v>
      </c>
      <c r="B3235" s="471" t="s">
        <v>15507</v>
      </c>
      <c r="C3235" s="469" t="s">
        <v>4661</v>
      </c>
      <c r="E3235" s="472" t="s">
        <v>24360</v>
      </c>
      <c r="F3235" s="469" t="s">
        <v>4456</v>
      </c>
      <c r="G3235" s="468">
        <v>0.9</v>
      </c>
      <c r="H3235" s="468">
        <v>0.9</v>
      </c>
      <c r="I3235" s="468">
        <v>0.9</v>
      </c>
      <c r="J3235" s="468">
        <v>100</v>
      </c>
      <c r="L3235" s="468">
        <v>12.516666666666666</v>
      </c>
      <c r="M3235" s="474">
        <f t="shared" si="168"/>
        <v>1700.4</v>
      </c>
      <c r="N3235" s="474">
        <f t="shared" si="169"/>
        <v>1020.24</v>
      </c>
      <c r="P3235" s="488">
        <v>0.6</v>
      </c>
      <c r="R3235" s="474">
        <v>1373.4</v>
      </c>
      <c r="S3235" s="474">
        <v>824.04</v>
      </c>
      <c r="U3235" s="474">
        <v>1373.4</v>
      </c>
      <c r="V3235" s="474">
        <v>824.04</v>
      </c>
      <c r="X3235" s="465">
        <v>1308</v>
      </c>
      <c r="Y3235" s="465">
        <v>784.8</v>
      </c>
      <c r="AA3235" s="474">
        <v>1137.3499999999999</v>
      </c>
      <c r="AB3235" s="474">
        <v>682.41</v>
      </c>
      <c r="AD3235" s="474">
        <v>989</v>
      </c>
      <c r="AE3235" s="474">
        <v>593.4</v>
      </c>
      <c r="AG3235" s="474">
        <v>899</v>
      </c>
      <c r="AH3235" s="474">
        <v>539.4</v>
      </c>
      <c r="AP3235" s="535"/>
    </row>
    <row r="3236" spans="1:42" ht="24" customHeight="1" outlineLevel="1" x14ac:dyDescent="0.25">
      <c r="A3236" s="469" t="s">
        <v>13558</v>
      </c>
      <c r="B3236" s="471" t="s">
        <v>13733</v>
      </c>
      <c r="C3236" s="469" t="s">
        <v>4661</v>
      </c>
      <c r="E3236" s="472" t="s">
        <v>24356</v>
      </c>
      <c r="F3236" s="469" t="s">
        <v>4456</v>
      </c>
      <c r="G3236" s="468">
        <v>1.2</v>
      </c>
      <c r="H3236" s="468">
        <v>1.2</v>
      </c>
      <c r="I3236" s="468">
        <v>1.2</v>
      </c>
      <c r="J3236" s="468">
        <v>150</v>
      </c>
      <c r="L3236" s="468">
        <v>32.783333333333331</v>
      </c>
      <c r="M3236" s="474">
        <f t="shared" si="168"/>
        <v>4227.6000000000004</v>
      </c>
      <c r="N3236" s="474">
        <f t="shared" si="169"/>
        <v>2536.56</v>
      </c>
      <c r="P3236" s="488">
        <v>0.6</v>
      </c>
      <c r="R3236" s="474">
        <v>3414.6</v>
      </c>
      <c r="S3236" s="474">
        <v>2048.7600000000002</v>
      </c>
      <c r="U3236" s="474">
        <v>3414.6</v>
      </c>
      <c r="V3236" s="474">
        <v>2048.7600000000002</v>
      </c>
      <c r="X3236" s="465">
        <v>3252</v>
      </c>
      <c r="Y3236" s="465">
        <v>1951.2</v>
      </c>
      <c r="AA3236" s="474">
        <v>2827.85</v>
      </c>
      <c r="AB3236" s="474">
        <v>1696.71</v>
      </c>
      <c r="AD3236" s="474">
        <v>2459</v>
      </c>
      <c r="AE3236" s="474">
        <v>1475.3999999999999</v>
      </c>
      <c r="AG3236" s="474">
        <v>2235</v>
      </c>
      <c r="AH3236" s="474">
        <v>1341</v>
      </c>
      <c r="AP3236" s="535"/>
    </row>
    <row r="3237" spans="1:42" ht="24" customHeight="1" outlineLevel="1" x14ac:dyDescent="0.25">
      <c r="A3237" s="469" t="s">
        <v>13558</v>
      </c>
      <c r="B3237" s="471" t="s">
        <v>13734</v>
      </c>
      <c r="C3237" s="469" t="s">
        <v>4661</v>
      </c>
      <c r="E3237" s="472" t="s">
        <v>24357</v>
      </c>
      <c r="F3237" s="469" t="s">
        <v>4456</v>
      </c>
      <c r="G3237" s="468">
        <v>1.2</v>
      </c>
      <c r="H3237" s="468">
        <v>1.2</v>
      </c>
      <c r="I3237" s="468">
        <v>1.2</v>
      </c>
      <c r="J3237" s="468">
        <v>150</v>
      </c>
      <c r="L3237" s="468">
        <v>32.783333333333331</v>
      </c>
      <c r="M3237" s="474">
        <f t="shared" si="168"/>
        <v>4227.6000000000004</v>
      </c>
      <c r="N3237" s="474">
        <f t="shared" si="169"/>
        <v>2536.56</v>
      </c>
      <c r="P3237" s="488">
        <v>0.6</v>
      </c>
      <c r="R3237" s="474">
        <v>3414.6</v>
      </c>
      <c r="S3237" s="474">
        <v>2048.7600000000002</v>
      </c>
      <c r="U3237" s="474">
        <v>3414.6</v>
      </c>
      <c r="V3237" s="474">
        <v>2048.7600000000002</v>
      </c>
      <c r="X3237" s="465">
        <v>3252</v>
      </c>
      <c r="Y3237" s="465">
        <v>1951.2</v>
      </c>
      <c r="AA3237" s="474">
        <v>2827.85</v>
      </c>
      <c r="AB3237" s="474">
        <v>1696.71</v>
      </c>
      <c r="AD3237" s="474">
        <v>2459</v>
      </c>
      <c r="AE3237" s="474">
        <v>1475.3999999999999</v>
      </c>
      <c r="AG3237" s="474">
        <v>2235</v>
      </c>
      <c r="AH3237" s="474">
        <v>1341</v>
      </c>
      <c r="AP3237" s="535"/>
    </row>
    <row r="3238" spans="1:42" ht="24" customHeight="1" outlineLevel="1" x14ac:dyDescent="0.25">
      <c r="A3238" s="469" t="s">
        <v>13558</v>
      </c>
      <c r="B3238" s="471" t="s">
        <v>13735</v>
      </c>
      <c r="C3238" s="469" t="s">
        <v>4661</v>
      </c>
      <c r="E3238" s="472" t="s">
        <v>24358</v>
      </c>
      <c r="F3238" s="469" t="s">
        <v>4456</v>
      </c>
      <c r="G3238" s="468">
        <v>1.2</v>
      </c>
      <c r="H3238" s="468">
        <v>1.2</v>
      </c>
      <c r="I3238" s="468">
        <v>1.2</v>
      </c>
      <c r="J3238" s="468">
        <v>150</v>
      </c>
      <c r="L3238" s="468">
        <v>32.783333333333331</v>
      </c>
      <c r="M3238" s="474">
        <f t="shared" si="168"/>
        <v>4227.6000000000004</v>
      </c>
      <c r="N3238" s="474">
        <f t="shared" si="169"/>
        <v>2536.56</v>
      </c>
      <c r="P3238" s="488">
        <v>0.6</v>
      </c>
      <c r="R3238" s="474">
        <v>3414.6</v>
      </c>
      <c r="S3238" s="474">
        <v>2048.7600000000002</v>
      </c>
      <c r="U3238" s="474">
        <v>3414.6</v>
      </c>
      <c r="V3238" s="474">
        <v>2048.7600000000002</v>
      </c>
      <c r="X3238" s="465">
        <v>3252</v>
      </c>
      <c r="Y3238" s="465">
        <v>1951.2</v>
      </c>
      <c r="AA3238" s="474">
        <v>2827.85</v>
      </c>
      <c r="AB3238" s="474">
        <v>1696.71</v>
      </c>
      <c r="AD3238" s="474">
        <v>2459</v>
      </c>
      <c r="AE3238" s="474">
        <v>1475.3999999999999</v>
      </c>
      <c r="AG3238" s="474">
        <v>2235</v>
      </c>
      <c r="AH3238" s="474">
        <v>1341</v>
      </c>
      <c r="AP3238" s="535"/>
    </row>
    <row r="3239" spans="1:42" ht="24" customHeight="1" outlineLevel="1" x14ac:dyDescent="0.25">
      <c r="A3239" s="469" t="s">
        <v>13558</v>
      </c>
      <c r="B3239" s="471" t="s">
        <v>13736</v>
      </c>
      <c r="C3239" s="469" t="s">
        <v>4661</v>
      </c>
      <c r="E3239" s="472" t="s">
        <v>24359</v>
      </c>
      <c r="F3239" s="469" t="s">
        <v>4456</v>
      </c>
      <c r="G3239" s="468">
        <v>1.2</v>
      </c>
      <c r="H3239" s="468">
        <v>1.2</v>
      </c>
      <c r="I3239" s="468">
        <v>1.2</v>
      </c>
      <c r="J3239" s="468">
        <v>150</v>
      </c>
      <c r="L3239" s="468">
        <v>32.783333333333331</v>
      </c>
      <c r="M3239" s="474">
        <f t="shared" si="168"/>
        <v>4227.6000000000004</v>
      </c>
      <c r="N3239" s="474">
        <f t="shared" si="169"/>
        <v>2536.56</v>
      </c>
      <c r="P3239" s="488">
        <v>0.6</v>
      </c>
      <c r="R3239" s="474">
        <v>3414.6</v>
      </c>
      <c r="S3239" s="474">
        <v>2048.7600000000002</v>
      </c>
      <c r="U3239" s="474">
        <v>3414.6</v>
      </c>
      <c r="V3239" s="474">
        <v>2048.7600000000002</v>
      </c>
      <c r="X3239" s="465">
        <v>3252</v>
      </c>
      <c r="Y3239" s="465">
        <v>1951.2</v>
      </c>
      <c r="AA3239" s="474">
        <v>2827.85</v>
      </c>
      <c r="AB3239" s="474">
        <v>1696.71</v>
      </c>
      <c r="AD3239" s="474">
        <v>2459</v>
      </c>
      <c r="AE3239" s="474">
        <v>1475.3999999999999</v>
      </c>
      <c r="AG3239" s="474">
        <v>2235</v>
      </c>
      <c r="AH3239" s="474">
        <v>1341</v>
      </c>
      <c r="AP3239" s="535"/>
    </row>
    <row r="3240" spans="1:42" ht="24" customHeight="1" outlineLevel="1" x14ac:dyDescent="0.25">
      <c r="A3240" s="469" t="s">
        <v>13558</v>
      </c>
      <c r="B3240" s="471" t="s">
        <v>15508</v>
      </c>
      <c r="C3240" s="469" t="s">
        <v>4661</v>
      </c>
      <c r="E3240" s="472" t="s">
        <v>24360</v>
      </c>
      <c r="F3240" s="469" t="s">
        <v>4456</v>
      </c>
      <c r="G3240" s="468">
        <v>1.2</v>
      </c>
      <c r="H3240" s="468">
        <v>1.2</v>
      </c>
      <c r="I3240" s="468">
        <v>1.2</v>
      </c>
      <c r="J3240" s="468">
        <v>150</v>
      </c>
      <c r="L3240" s="468">
        <v>32.783333333333331</v>
      </c>
      <c r="M3240" s="474">
        <f t="shared" si="168"/>
        <v>4227.6000000000004</v>
      </c>
      <c r="N3240" s="474">
        <f t="shared" si="169"/>
        <v>2536.56</v>
      </c>
      <c r="P3240" s="488">
        <v>0.6</v>
      </c>
      <c r="R3240" s="474">
        <v>3414.6</v>
      </c>
      <c r="S3240" s="474">
        <v>2048.7600000000002</v>
      </c>
      <c r="U3240" s="474">
        <v>3414.6</v>
      </c>
      <c r="V3240" s="474">
        <v>2048.7600000000002</v>
      </c>
      <c r="X3240" s="465">
        <v>3252</v>
      </c>
      <c r="Y3240" s="465">
        <v>1951.2</v>
      </c>
      <c r="AA3240" s="474">
        <v>2827.85</v>
      </c>
      <c r="AB3240" s="474">
        <v>1696.71</v>
      </c>
      <c r="AD3240" s="474">
        <v>2459</v>
      </c>
      <c r="AE3240" s="474">
        <v>1475.3999999999999</v>
      </c>
      <c r="AG3240" s="474">
        <v>2235</v>
      </c>
      <c r="AH3240" s="474">
        <v>1341</v>
      </c>
      <c r="AP3240" s="535"/>
    </row>
    <row r="3241" spans="1:42" ht="24" customHeight="1" outlineLevel="1" x14ac:dyDescent="0.25">
      <c r="A3241" s="469" t="s">
        <v>13558</v>
      </c>
      <c r="B3241" s="471" t="s">
        <v>15255</v>
      </c>
      <c r="C3241" s="469" t="s">
        <v>4661</v>
      </c>
      <c r="E3241" s="472" t="s">
        <v>24356</v>
      </c>
      <c r="F3241" s="469" t="s">
        <v>4456</v>
      </c>
      <c r="G3241" s="468">
        <v>1.5</v>
      </c>
      <c r="H3241" s="468">
        <v>1.5</v>
      </c>
      <c r="I3241" s="468">
        <v>1.5</v>
      </c>
      <c r="J3241" s="468">
        <v>150</v>
      </c>
      <c r="M3241" s="474">
        <f t="shared" si="168"/>
        <v>6601.92</v>
      </c>
      <c r="N3241" s="474">
        <f t="shared" si="169"/>
        <v>3961.152</v>
      </c>
      <c r="P3241" s="488">
        <v>0.6</v>
      </c>
      <c r="R3241" s="474">
        <v>5332.32</v>
      </c>
      <c r="S3241" s="474">
        <v>3199.35</v>
      </c>
      <c r="U3241" s="474">
        <v>5332.32</v>
      </c>
      <c r="V3241" s="474">
        <v>3199.35</v>
      </c>
      <c r="X3241" s="465">
        <v>5078.3999999999996</v>
      </c>
      <c r="Y3241" s="465">
        <v>3047</v>
      </c>
      <c r="AA3241" s="474">
        <v>4416</v>
      </c>
      <c r="AB3241" s="474">
        <v>2649.6</v>
      </c>
      <c r="AD3241" s="474">
        <v>3840</v>
      </c>
      <c r="AE3241" s="474">
        <v>2304</v>
      </c>
      <c r="AG3241" s="474">
        <v>3491</v>
      </c>
      <c r="AH3241" s="474">
        <v>2094.6</v>
      </c>
      <c r="AP3241" s="535"/>
    </row>
    <row r="3242" spans="1:42" ht="24" customHeight="1" outlineLevel="1" x14ac:dyDescent="0.25">
      <c r="A3242" s="469" t="s">
        <v>13558</v>
      </c>
      <c r="B3242" s="471" t="s">
        <v>15256</v>
      </c>
      <c r="C3242" s="469" t="s">
        <v>4661</v>
      </c>
      <c r="E3242" s="472" t="s">
        <v>24357</v>
      </c>
      <c r="F3242" s="469" t="s">
        <v>4456</v>
      </c>
      <c r="G3242" s="468">
        <v>1.5</v>
      </c>
      <c r="H3242" s="468">
        <v>1.5</v>
      </c>
      <c r="I3242" s="468">
        <v>1.5</v>
      </c>
      <c r="J3242" s="468">
        <v>150</v>
      </c>
      <c r="M3242" s="474">
        <f t="shared" si="168"/>
        <v>6601.92</v>
      </c>
      <c r="N3242" s="474">
        <f t="shared" si="169"/>
        <v>3961.152</v>
      </c>
      <c r="P3242" s="488">
        <v>0.6</v>
      </c>
      <c r="R3242" s="474">
        <v>5332.32</v>
      </c>
      <c r="S3242" s="474">
        <v>3199.35</v>
      </c>
      <c r="U3242" s="474">
        <v>5332.32</v>
      </c>
      <c r="V3242" s="474">
        <v>3199.35</v>
      </c>
      <c r="X3242" s="465">
        <v>5078.3999999999996</v>
      </c>
      <c r="Y3242" s="465">
        <v>3047</v>
      </c>
      <c r="AA3242" s="474">
        <v>4416</v>
      </c>
      <c r="AB3242" s="474">
        <v>2649.6</v>
      </c>
      <c r="AD3242" s="474">
        <v>3840</v>
      </c>
      <c r="AE3242" s="474">
        <v>2304</v>
      </c>
      <c r="AG3242" s="474">
        <v>3491</v>
      </c>
      <c r="AH3242" s="474">
        <v>2094.6</v>
      </c>
      <c r="AP3242" s="535"/>
    </row>
    <row r="3243" spans="1:42" ht="24" customHeight="1" outlineLevel="1" x14ac:dyDescent="0.25">
      <c r="A3243" s="469" t="s">
        <v>13558</v>
      </c>
      <c r="B3243" s="471" t="s">
        <v>15257</v>
      </c>
      <c r="C3243" s="469" t="s">
        <v>4661</v>
      </c>
      <c r="E3243" s="472" t="s">
        <v>24358</v>
      </c>
      <c r="F3243" s="469" t="s">
        <v>4456</v>
      </c>
      <c r="G3243" s="468">
        <v>1.5</v>
      </c>
      <c r="H3243" s="468">
        <v>1.5</v>
      </c>
      <c r="I3243" s="468">
        <v>1.5</v>
      </c>
      <c r="J3243" s="468">
        <v>150</v>
      </c>
      <c r="M3243" s="474">
        <f t="shared" si="168"/>
        <v>6601.92</v>
      </c>
      <c r="N3243" s="474">
        <f t="shared" si="169"/>
        <v>3961.152</v>
      </c>
      <c r="P3243" s="488">
        <v>0.6</v>
      </c>
      <c r="R3243" s="474">
        <v>5332.32</v>
      </c>
      <c r="S3243" s="474">
        <v>3199.35</v>
      </c>
      <c r="U3243" s="474">
        <v>5332.32</v>
      </c>
      <c r="V3243" s="474">
        <v>3199.35</v>
      </c>
      <c r="X3243" s="465">
        <v>5078.3999999999996</v>
      </c>
      <c r="Y3243" s="465">
        <v>3047</v>
      </c>
      <c r="AA3243" s="474">
        <v>4416</v>
      </c>
      <c r="AB3243" s="474">
        <v>2649.6</v>
      </c>
      <c r="AD3243" s="474">
        <v>3840</v>
      </c>
      <c r="AE3243" s="474">
        <v>2304</v>
      </c>
      <c r="AG3243" s="474">
        <v>3491</v>
      </c>
      <c r="AH3243" s="474">
        <v>2094.6</v>
      </c>
      <c r="AP3243" s="535"/>
    </row>
    <row r="3244" spans="1:42" ht="24" customHeight="1" outlineLevel="1" x14ac:dyDescent="0.25">
      <c r="A3244" s="469" t="s">
        <v>13558</v>
      </c>
      <c r="B3244" s="471" t="s">
        <v>15258</v>
      </c>
      <c r="C3244" s="469" t="s">
        <v>4661</v>
      </c>
      <c r="E3244" s="472" t="s">
        <v>24359</v>
      </c>
      <c r="F3244" s="469" t="s">
        <v>4456</v>
      </c>
      <c r="G3244" s="468">
        <v>1.5</v>
      </c>
      <c r="H3244" s="468">
        <v>1.5</v>
      </c>
      <c r="I3244" s="468">
        <v>1.5</v>
      </c>
      <c r="J3244" s="468">
        <v>150</v>
      </c>
      <c r="M3244" s="474">
        <f t="shared" si="168"/>
        <v>6601.92</v>
      </c>
      <c r="N3244" s="474">
        <f t="shared" si="169"/>
        <v>3961.152</v>
      </c>
      <c r="P3244" s="488">
        <v>0.6</v>
      </c>
      <c r="R3244" s="474">
        <v>5332.32</v>
      </c>
      <c r="S3244" s="474">
        <v>3199.35</v>
      </c>
      <c r="U3244" s="474">
        <v>5332.32</v>
      </c>
      <c r="V3244" s="474">
        <v>3199.35</v>
      </c>
      <c r="X3244" s="465">
        <v>5078.3999999999996</v>
      </c>
      <c r="Y3244" s="465">
        <v>3047</v>
      </c>
      <c r="AA3244" s="474">
        <v>4416</v>
      </c>
      <c r="AB3244" s="474">
        <v>2649.6</v>
      </c>
      <c r="AD3244" s="474">
        <v>3840</v>
      </c>
      <c r="AE3244" s="474">
        <v>2304</v>
      </c>
      <c r="AG3244" s="474">
        <v>3491</v>
      </c>
      <c r="AH3244" s="474">
        <v>2094.6</v>
      </c>
      <c r="AP3244" s="535"/>
    </row>
    <row r="3245" spans="1:42" ht="24" customHeight="1" outlineLevel="1" x14ac:dyDescent="0.25">
      <c r="A3245" s="469" t="s">
        <v>13558</v>
      </c>
      <c r="B3245" s="471" t="s">
        <v>15509</v>
      </c>
      <c r="C3245" s="469" t="s">
        <v>4661</v>
      </c>
      <c r="E3245" s="472" t="s">
        <v>24360</v>
      </c>
      <c r="F3245" s="469" t="s">
        <v>4456</v>
      </c>
      <c r="G3245" s="468">
        <v>1.5</v>
      </c>
      <c r="H3245" s="468">
        <v>1.5</v>
      </c>
      <c r="I3245" s="468">
        <v>1.5</v>
      </c>
      <c r="J3245" s="468">
        <v>150</v>
      </c>
      <c r="M3245" s="474">
        <f t="shared" si="168"/>
        <v>6601.92</v>
      </c>
      <c r="N3245" s="474">
        <f t="shared" si="169"/>
        <v>3961.152</v>
      </c>
      <c r="P3245" s="488">
        <v>0.6</v>
      </c>
      <c r="R3245" s="474">
        <v>5332.32</v>
      </c>
      <c r="S3245" s="474">
        <v>3199.35</v>
      </c>
      <c r="U3245" s="474">
        <v>5332.32</v>
      </c>
      <c r="V3245" s="474">
        <v>3199.35</v>
      </c>
      <c r="X3245" s="465">
        <v>5078.3999999999996</v>
      </c>
      <c r="Y3245" s="465">
        <v>3047</v>
      </c>
      <c r="AA3245" s="474">
        <v>4416</v>
      </c>
      <c r="AB3245" s="474">
        <v>2649.6</v>
      </c>
      <c r="AD3245" s="474">
        <v>3840</v>
      </c>
      <c r="AE3245" s="474">
        <v>2304</v>
      </c>
      <c r="AG3245" s="474">
        <v>3491</v>
      </c>
      <c r="AH3245" s="474">
        <v>2094.6</v>
      </c>
      <c r="AP3245" s="535"/>
    </row>
    <row r="3246" spans="1:42" ht="24" customHeight="1" outlineLevel="1" x14ac:dyDescent="0.25">
      <c r="A3246" s="469" t="s">
        <v>13558</v>
      </c>
      <c r="B3246" s="471" t="s">
        <v>13737</v>
      </c>
      <c r="C3246" s="469" t="s">
        <v>4661</v>
      </c>
      <c r="E3246" s="472" t="s">
        <v>9154</v>
      </c>
      <c r="F3246" s="469" t="s">
        <v>4456</v>
      </c>
      <c r="G3246" s="468">
        <v>0.3</v>
      </c>
      <c r="H3246" s="468">
        <v>0.3</v>
      </c>
      <c r="I3246" s="468">
        <v>0.3</v>
      </c>
      <c r="J3246" s="468">
        <v>60</v>
      </c>
      <c r="L3246" s="468">
        <v>1.3833333333333335</v>
      </c>
      <c r="M3246" s="474">
        <f t="shared" si="168"/>
        <v>416</v>
      </c>
      <c r="N3246" s="474">
        <f t="shared" si="169"/>
        <v>249.6</v>
      </c>
      <c r="P3246" s="488">
        <v>0.6</v>
      </c>
      <c r="R3246" s="474">
        <v>336</v>
      </c>
      <c r="S3246" s="474">
        <v>201.6</v>
      </c>
      <c r="U3246" s="474">
        <v>336</v>
      </c>
      <c r="V3246" s="474">
        <v>201.6</v>
      </c>
      <c r="X3246" s="465">
        <v>320</v>
      </c>
      <c r="Y3246" s="465">
        <v>192</v>
      </c>
      <c r="AA3246" s="474">
        <v>278.3</v>
      </c>
      <c r="AB3246" s="474">
        <v>166.98</v>
      </c>
      <c r="AD3246" s="474">
        <v>242</v>
      </c>
      <c r="AE3246" s="474">
        <v>145.19999999999999</v>
      </c>
      <c r="AG3246" s="474">
        <v>220</v>
      </c>
      <c r="AH3246" s="474">
        <v>132</v>
      </c>
      <c r="AP3246" s="535"/>
    </row>
    <row r="3247" spans="1:42" ht="24" customHeight="1" outlineLevel="1" x14ac:dyDescent="0.25">
      <c r="A3247" s="469" t="s">
        <v>13558</v>
      </c>
      <c r="B3247" s="471" t="s">
        <v>13738</v>
      </c>
      <c r="C3247" s="469" t="s">
        <v>4661</v>
      </c>
      <c r="E3247" s="472" t="s">
        <v>9155</v>
      </c>
      <c r="F3247" s="469" t="s">
        <v>4456</v>
      </c>
      <c r="G3247" s="468">
        <v>0.3</v>
      </c>
      <c r="H3247" s="468">
        <v>0.3</v>
      </c>
      <c r="I3247" s="468">
        <v>0.3</v>
      </c>
      <c r="J3247" s="468">
        <v>60</v>
      </c>
      <c r="L3247" s="468">
        <v>1.3833333333333335</v>
      </c>
      <c r="M3247" s="474">
        <f t="shared" si="168"/>
        <v>416</v>
      </c>
      <c r="N3247" s="474">
        <f t="shared" si="169"/>
        <v>249.6</v>
      </c>
      <c r="P3247" s="488">
        <v>0.6</v>
      </c>
      <c r="R3247" s="474">
        <v>336</v>
      </c>
      <c r="S3247" s="474">
        <v>201.6</v>
      </c>
      <c r="U3247" s="474">
        <v>336</v>
      </c>
      <c r="V3247" s="474">
        <v>201.6</v>
      </c>
      <c r="X3247" s="465">
        <v>320</v>
      </c>
      <c r="Y3247" s="465">
        <v>192</v>
      </c>
      <c r="AA3247" s="474">
        <v>278.3</v>
      </c>
      <c r="AB3247" s="474">
        <v>166.98</v>
      </c>
      <c r="AD3247" s="474">
        <v>242</v>
      </c>
      <c r="AE3247" s="474">
        <v>145.19999999999999</v>
      </c>
      <c r="AG3247" s="474">
        <v>220</v>
      </c>
      <c r="AH3247" s="474">
        <v>132</v>
      </c>
      <c r="AP3247" s="535"/>
    </row>
    <row r="3248" spans="1:42" ht="24" customHeight="1" outlineLevel="1" x14ac:dyDescent="0.25">
      <c r="A3248" s="469" t="s">
        <v>13558</v>
      </c>
      <c r="B3248" s="471" t="s">
        <v>13739</v>
      </c>
      <c r="C3248" s="469" t="s">
        <v>4661</v>
      </c>
      <c r="E3248" s="472" t="s">
        <v>9156</v>
      </c>
      <c r="F3248" s="469" t="s">
        <v>4456</v>
      </c>
      <c r="G3248" s="468">
        <v>0.3</v>
      </c>
      <c r="H3248" s="468">
        <v>0.3</v>
      </c>
      <c r="I3248" s="468">
        <v>0.3</v>
      </c>
      <c r="J3248" s="468">
        <v>60</v>
      </c>
      <c r="L3248" s="468">
        <v>1.3833333333333335</v>
      </c>
      <c r="M3248" s="474">
        <f t="shared" si="168"/>
        <v>416</v>
      </c>
      <c r="N3248" s="474">
        <f t="shared" si="169"/>
        <v>249.6</v>
      </c>
      <c r="P3248" s="488">
        <v>0.6</v>
      </c>
      <c r="R3248" s="474">
        <v>336</v>
      </c>
      <c r="S3248" s="474">
        <v>201.6</v>
      </c>
      <c r="U3248" s="474">
        <v>336</v>
      </c>
      <c r="V3248" s="474">
        <v>201.6</v>
      </c>
      <c r="X3248" s="465">
        <v>320</v>
      </c>
      <c r="Y3248" s="465">
        <v>192</v>
      </c>
      <c r="AA3248" s="474">
        <v>278.3</v>
      </c>
      <c r="AB3248" s="474">
        <v>166.98</v>
      </c>
      <c r="AD3248" s="474">
        <v>242</v>
      </c>
      <c r="AE3248" s="474">
        <v>145.19999999999999</v>
      </c>
      <c r="AG3248" s="474">
        <v>220</v>
      </c>
      <c r="AH3248" s="474">
        <v>132</v>
      </c>
      <c r="AP3248" s="535"/>
    </row>
    <row r="3249" spans="1:42" ht="24" customHeight="1" outlineLevel="1" x14ac:dyDescent="0.25">
      <c r="A3249" s="469" t="s">
        <v>13558</v>
      </c>
      <c r="B3249" s="471" t="s">
        <v>13740</v>
      </c>
      <c r="C3249" s="469" t="s">
        <v>4661</v>
      </c>
      <c r="E3249" s="472" t="s">
        <v>9157</v>
      </c>
      <c r="F3249" s="469" t="s">
        <v>4456</v>
      </c>
      <c r="G3249" s="468">
        <v>0.3</v>
      </c>
      <c r="H3249" s="468">
        <v>0.3</v>
      </c>
      <c r="I3249" s="468">
        <v>0.3</v>
      </c>
      <c r="J3249" s="468">
        <v>60</v>
      </c>
      <c r="L3249" s="468">
        <v>1.3833333333333335</v>
      </c>
      <c r="M3249" s="474">
        <f t="shared" si="168"/>
        <v>416</v>
      </c>
      <c r="N3249" s="474">
        <f t="shared" si="169"/>
        <v>249.6</v>
      </c>
      <c r="P3249" s="488">
        <v>0.6</v>
      </c>
      <c r="R3249" s="474">
        <v>336</v>
      </c>
      <c r="S3249" s="474">
        <v>201.6</v>
      </c>
      <c r="U3249" s="474">
        <v>336</v>
      </c>
      <c r="V3249" s="474">
        <v>201.6</v>
      </c>
      <c r="X3249" s="465">
        <v>320</v>
      </c>
      <c r="Y3249" s="465">
        <v>192</v>
      </c>
      <c r="AA3249" s="474">
        <v>278.3</v>
      </c>
      <c r="AB3249" s="474">
        <v>166.98</v>
      </c>
      <c r="AD3249" s="474">
        <v>242</v>
      </c>
      <c r="AE3249" s="474">
        <v>145.19999999999999</v>
      </c>
      <c r="AG3249" s="474">
        <v>220</v>
      </c>
      <c r="AH3249" s="474">
        <v>132</v>
      </c>
      <c r="AP3249" s="535"/>
    </row>
    <row r="3250" spans="1:42" ht="24" customHeight="1" outlineLevel="1" x14ac:dyDescent="0.25">
      <c r="A3250" s="469" t="s">
        <v>13558</v>
      </c>
      <c r="B3250" s="471" t="s">
        <v>15510</v>
      </c>
      <c r="C3250" s="469" t="s">
        <v>4661</v>
      </c>
      <c r="E3250" s="472" t="s">
        <v>15511</v>
      </c>
      <c r="F3250" s="469" t="s">
        <v>4456</v>
      </c>
      <c r="G3250" s="468">
        <v>0.3</v>
      </c>
      <c r="H3250" s="468">
        <v>0.3</v>
      </c>
      <c r="I3250" s="468">
        <v>0.3</v>
      </c>
      <c r="J3250" s="468">
        <v>60</v>
      </c>
      <c r="L3250" s="468">
        <v>1.3833333333333335</v>
      </c>
      <c r="M3250" s="474">
        <f t="shared" si="168"/>
        <v>416</v>
      </c>
      <c r="N3250" s="474">
        <f t="shared" si="169"/>
        <v>249.6</v>
      </c>
      <c r="P3250" s="488">
        <v>0.6</v>
      </c>
      <c r="R3250" s="474">
        <v>336</v>
      </c>
      <c r="S3250" s="474">
        <v>201.6</v>
      </c>
      <c r="U3250" s="474">
        <v>336</v>
      </c>
      <c r="V3250" s="474">
        <v>201.6</v>
      </c>
      <c r="X3250" s="465">
        <v>320</v>
      </c>
      <c r="Y3250" s="465">
        <v>192</v>
      </c>
      <c r="AA3250" s="474">
        <v>278.3</v>
      </c>
      <c r="AB3250" s="474">
        <v>166.98</v>
      </c>
      <c r="AD3250" s="474">
        <v>242</v>
      </c>
      <c r="AE3250" s="474">
        <v>145.19999999999999</v>
      </c>
      <c r="AG3250" s="474">
        <v>220</v>
      </c>
      <c r="AH3250" s="474">
        <v>132</v>
      </c>
      <c r="AP3250" s="535"/>
    </row>
    <row r="3251" spans="1:42" ht="24" customHeight="1" outlineLevel="1" x14ac:dyDescent="0.25">
      <c r="A3251" s="469" t="s">
        <v>13558</v>
      </c>
      <c r="B3251" s="471" t="s">
        <v>13741</v>
      </c>
      <c r="C3251" s="469" t="s">
        <v>4661</v>
      </c>
      <c r="E3251" s="472" t="s">
        <v>9154</v>
      </c>
      <c r="F3251" s="469" t="s">
        <v>4456</v>
      </c>
      <c r="G3251" s="468">
        <v>0.5</v>
      </c>
      <c r="H3251" s="468">
        <v>0.5</v>
      </c>
      <c r="I3251" s="468">
        <v>0.5</v>
      </c>
      <c r="J3251" s="468">
        <v>60</v>
      </c>
      <c r="L3251" s="468">
        <v>3.1999999999999997</v>
      </c>
      <c r="M3251" s="474">
        <f t="shared" si="168"/>
        <v>826.93000000000006</v>
      </c>
      <c r="N3251" s="474">
        <f t="shared" si="169"/>
        <v>496.15800000000002</v>
      </c>
      <c r="P3251" s="488">
        <v>0.6</v>
      </c>
      <c r="R3251" s="474">
        <v>667.91</v>
      </c>
      <c r="S3251" s="474">
        <v>400.79</v>
      </c>
      <c r="U3251" s="474">
        <v>667.91</v>
      </c>
      <c r="V3251" s="474">
        <v>400.79</v>
      </c>
      <c r="X3251" s="465">
        <v>636.1</v>
      </c>
      <c r="Y3251" s="465">
        <v>381.7</v>
      </c>
      <c r="AA3251" s="474">
        <v>553.15</v>
      </c>
      <c r="AB3251" s="474">
        <v>331.89</v>
      </c>
      <c r="AD3251" s="474">
        <v>481</v>
      </c>
      <c r="AE3251" s="474">
        <v>288.59999999999997</v>
      </c>
      <c r="AG3251" s="474">
        <v>437</v>
      </c>
      <c r="AH3251" s="474">
        <v>262.2</v>
      </c>
      <c r="AP3251" s="535"/>
    </row>
    <row r="3252" spans="1:42" ht="24" customHeight="1" outlineLevel="1" x14ac:dyDescent="0.25">
      <c r="A3252" s="469" t="s">
        <v>13558</v>
      </c>
      <c r="B3252" s="471" t="s">
        <v>13742</v>
      </c>
      <c r="C3252" s="469" t="s">
        <v>4661</v>
      </c>
      <c r="E3252" s="472" t="s">
        <v>9155</v>
      </c>
      <c r="F3252" s="469" t="s">
        <v>4456</v>
      </c>
      <c r="G3252" s="468">
        <v>0.5</v>
      </c>
      <c r="H3252" s="468">
        <v>0.5</v>
      </c>
      <c r="I3252" s="468">
        <v>0.5</v>
      </c>
      <c r="J3252" s="468">
        <v>60</v>
      </c>
      <c r="L3252" s="468">
        <v>3.1999999999999997</v>
      </c>
      <c r="M3252" s="474">
        <f t="shared" si="168"/>
        <v>826.93000000000006</v>
      </c>
      <c r="N3252" s="474">
        <f t="shared" si="169"/>
        <v>496.15800000000002</v>
      </c>
      <c r="P3252" s="488">
        <v>0.6</v>
      </c>
      <c r="R3252" s="474">
        <v>667.91</v>
      </c>
      <c r="S3252" s="474">
        <v>400.79</v>
      </c>
      <c r="U3252" s="474">
        <v>667.91</v>
      </c>
      <c r="V3252" s="474">
        <v>400.79</v>
      </c>
      <c r="X3252" s="465">
        <v>636.1</v>
      </c>
      <c r="Y3252" s="465">
        <v>381.7</v>
      </c>
      <c r="AA3252" s="474">
        <v>553.15</v>
      </c>
      <c r="AB3252" s="474">
        <v>331.89</v>
      </c>
      <c r="AD3252" s="474">
        <v>481</v>
      </c>
      <c r="AE3252" s="474">
        <v>288.59999999999997</v>
      </c>
      <c r="AG3252" s="474">
        <v>437</v>
      </c>
      <c r="AH3252" s="474">
        <v>262.2</v>
      </c>
      <c r="AP3252" s="535"/>
    </row>
    <row r="3253" spans="1:42" ht="24" customHeight="1" outlineLevel="1" x14ac:dyDescent="0.25">
      <c r="A3253" s="469" t="s">
        <v>13558</v>
      </c>
      <c r="B3253" s="471" t="s">
        <v>13743</v>
      </c>
      <c r="C3253" s="469" t="s">
        <v>4661</v>
      </c>
      <c r="E3253" s="472" t="s">
        <v>9156</v>
      </c>
      <c r="F3253" s="469" t="s">
        <v>4456</v>
      </c>
      <c r="G3253" s="468">
        <v>0.5</v>
      </c>
      <c r="H3253" s="468">
        <v>0.5</v>
      </c>
      <c r="I3253" s="468">
        <v>0.5</v>
      </c>
      <c r="J3253" s="468">
        <v>60</v>
      </c>
      <c r="L3253" s="468">
        <v>3.1999999999999997</v>
      </c>
      <c r="M3253" s="474">
        <f t="shared" si="168"/>
        <v>826.93000000000006</v>
      </c>
      <c r="N3253" s="474">
        <f t="shared" si="169"/>
        <v>496.15800000000002</v>
      </c>
      <c r="P3253" s="488">
        <v>0.6</v>
      </c>
      <c r="R3253" s="474">
        <v>667.91</v>
      </c>
      <c r="S3253" s="474">
        <v>400.79</v>
      </c>
      <c r="U3253" s="474">
        <v>667.91</v>
      </c>
      <c r="V3253" s="474">
        <v>400.79</v>
      </c>
      <c r="X3253" s="465">
        <v>636.1</v>
      </c>
      <c r="Y3253" s="465">
        <v>381.7</v>
      </c>
      <c r="AA3253" s="474">
        <v>553.15</v>
      </c>
      <c r="AB3253" s="474">
        <v>331.89</v>
      </c>
      <c r="AD3253" s="474">
        <v>481</v>
      </c>
      <c r="AE3253" s="474">
        <v>288.59999999999997</v>
      </c>
      <c r="AG3253" s="474">
        <v>437</v>
      </c>
      <c r="AH3253" s="474">
        <v>262.2</v>
      </c>
      <c r="AP3253" s="535"/>
    </row>
    <row r="3254" spans="1:42" ht="24" customHeight="1" outlineLevel="1" x14ac:dyDescent="0.25">
      <c r="A3254" s="469" t="s">
        <v>13558</v>
      </c>
      <c r="B3254" s="471" t="s">
        <v>13744</v>
      </c>
      <c r="C3254" s="469" t="s">
        <v>4661</v>
      </c>
      <c r="E3254" s="472" t="s">
        <v>9157</v>
      </c>
      <c r="F3254" s="469" t="s">
        <v>4456</v>
      </c>
      <c r="G3254" s="468">
        <v>0.5</v>
      </c>
      <c r="H3254" s="468">
        <v>0.5</v>
      </c>
      <c r="I3254" s="468">
        <v>0.5</v>
      </c>
      <c r="J3254" s="468">
        <v>60</v>
      </c>
      <c r="L3254" s="468">
        <v>3.1999999999999997</v>
      </c>
      <c r="M3254" s="474">
        <f t="shared" si="168"/>
        <v>826.93000000000006</v>
      </c>
      <c r="N3254" s="474">
        <f t="shared" si="169"/>
        <v>496.15800000000002</v>
      </c>
      <c r="P3254" s="488">
        <v>0.6</v>
      </c>
      <c r="R3254" s="474">
        <v>667.91</v>
      </c>
      <c r="S3254" s="474">
        <v>400.79</v>
      </c>
      <c r="U3254" s="474">
        <v>667.91</v>
      </c>
      <c r="V3254" s="474">
        <v>400.79</v>
      </c>
      <c r="X3254" s="465">
        <v>636.1</v>
      </c>
      <c r="Y3254" s="465">
        <v>381.7</v>
      </c>
      <c r="AA3254" s="474">
        <v>553.15</v>
      </c>
      <c r="AB3254" s="474">
        <v>331.89</v>
      </c>
      <c r="AD3254" s="474">
        <v>481</v>
      </c>
      <c r="AE3254" s="474">
        <v>288.59999999999997</v>
      </c>
      <c r="AG3254" s="474">
        <v>437</v>
      </c>
      <c r="AH3254" s="474">
        <v>262.2</v>
      </c>
      <c r="AP3254" s="535"/>
    </row>
    <row r="3255" spans="1:42" ht="24" customHeight="1" outlineLevel="1" x14ac:dyDescent="0.25">
      <c r="A3255" s="469" t="s">
        <v>13558</v>
      </c>
      <c r="B3255" s="471" t="s">
        <v>15512</v>
      </c>
      <c r="C3255" s="469" t="s">
        <v>4661</v>
      </c>
      <c r="E3255" s="472" t="s">
        <v>15511</v>
      </c>
      <c r="F3255" s="469" t="s">
        <v>4456</v>
      </c>
      <c r="G3255" s="468">
        <v>0.5</v>
      </c>
      <c r="H3255" s="468">
        <v>0.5</v>
      </c>
      <c r="I3255" s="468">
        <v>0.5</v>
      </c>
      <c r="J3255" s="468">
        <v>60</v>
      </c>
      <c r="L3255" s="468">
        <v>3.1999999999999997</v>
      </c>
      <c r="M3255" s="474">
        <f t="shared" si="168"/>
        <v>826.93000000000006</v>
      </c>
      <c r="N3255" s="474">
        <f t="shared" si="169"/>
        <v>496.15800000000002</v>
      </c>
      <c r="P3255" s="488">
        <v>0.6</v>
      </c>
      <c r="R3255" s="474">
        <v>667.91</v>
      </c>
      <c r="S3255" s="474">
        <v>400.79</v>
      </c>
      <c r="U3255" s="474">
        <v>667.91</v>
      </c>
      <c r="V3255" s="474">
        <v>400.79</v>
      </c>
      <c r="X3255" s="465">
        <v>636.1</v>
      </c>
      <c r="Y3255" s="465">
        <v>381.7</v>
      </c>
      <c r="AA3255" s="474">
        <v>553.15</v>
      </c>
      <c r="AB3255" s="474">
        <v>331.89</v>
      </c>
      <c r="AD3255" s="474">
        <v>481</v>
      </c>
      <c r="AE3255" s="474">
        <v>288.59999999999997</v>
      </c>
      <c r="AG3255" s="474">
        <v>437</v>
      </c>
      <c r="AH3255" s="474">
        <v>262.2</v>
      </c>
      <c r="AP3255" s="535"/>
    </row>
    <row r="3256" spans="1:42" ht="24" customHeight="1" outlineLevel="1" x14ac:dyDescent="0.25">
      <c r="A3256" s="469" t="s">
        <v>13558</v>
      </c>
      <c r="B3256" s="471" t="s">
        <v>13745</v>
      </c>
      <c r="C3256" s="469" t="s">
        <v>4661</v>
      </c>
      <c r="E3256" s="472" t="s">
        <v>9154</v>
      </c>
      <c r="F3256" s="469" t="s">
        <v>4456</v>
      </c>
      <c r="G3256" s="468">
        <v>0.7</v>
      </c>
      <c r="H3256" s="468">
        <v>0.7</v>
      </c>
      <c r="I3256" s="468">
        <v>0.7</v>
      </c>
      <c r="J3256" s="468">
        <v>100</v>
      </c>
      <c r="L3256" s="468">
        <v>7.3999999999999995</v>
      </c>
      <c r="M3256" s="474">
        <f t="shared" si="168"/>
        <v>1167.4000000000001</v>
      </c>
      <c r="N3256" s="474">
        <f t="shared" si="169"/>
        <v>700.44</v>
      </c>
      <c r="P3256" s="488">
        <v>0.6</v>
      </c>
      <c r="R3256" s="474">
        <v>942.9</v>
      </c>
      <c r="S3256" s="474">
        <v>565.74</v>
      </c>
      <c r="U3256" s="474">
        <v>942.9</v>
      </c>
      <c r="V3256" s="474">
        <v>565.74</v>
      </c>
      <c r="X3256" s="465">
        <v>898</v>
      </c>
      <c r="Y3256" s="465">
        <v>538.79999999999995</v>
      </c>
      <c r="AA3256" s="474">
        <v>780.85</v>
      </c>
      <c r="AB3256" s="474">
        <v>468.51</v>
      </c>
      <c r="AD3256" s="474">
        <v>679</v>
      </c>
      <c r="AE3256" s="474">
        <v>407.4</v>
      </c>
      <c r="AG3256" s="474">
        <v>617</v>
      </c>
      <c r="AH3256" s="474">
        <v>370.2</v>
      </c>
      <c r="AP3256" s="535"/>
    </row>
    <row r="3257" spans="1:42" ht="24" customHeight="1" outlineLevel="1" x14ac:dyDescent="0.25">
      <c r="A3257" s="469" t="s">
        <v>13558</v>
      </c>
      <c r="B3257" s="471" t="s">
        <v>13746</v>
      </c>
      <c r="C3257" s="469" t="s">
        <v>4661</v>
      </c>
      <c r="E3257" s="472" t="s">
        <v>9164</v>
      </c>
      <c r="F3257" s="469" t="s">
        <v>4456</v>
      </c>
      <c r="G3257" s="468">
        <v>0.7</v>
      </c>
      <c r="H3257" s="468">
        <v>0.7</v>
      </c>
      <c r="I3257" s="468">
        <v>0.7</v>
      </c>
      <c r="J3257" s="468">
        <v>100</v>
      </c>
      <c r="L3257" s="468">
        <v>7.3999999999999995</v>
      </c>
      <c r="M3257" s="474">
        <f t="shared" si="168"/>
        <v>1167.4000000000001</v>
      </c>
      <c r="N3257" s="474">
        <f t="shared" si="169"/>
        <v>700.44</v>
      </c>
      <c r="P3257" s="488">
        <v>0.6</v>
      </c>
      <c r="R3257" s="474">
        <v>942.9</v>
      </c>
      <c r="S3257" s="474">
        <v>565.74</v>
      </c>
      <c r="U3257" s="474">
        <v>942.9</v>
      </c>
      <c r="V3257" s="474">
        <v>565.74</v>
      </c>
      <c r="X3257" s="465">
        <v>898</v>
      </c>
      <c r="Y3257" s="465">
        <v>538.79999999999995</v>
      </c>
      <c r="AA3257" s="474">
        <v>780.85</v>
      </c>
      <c r="AB3257" s="474">
        <v>468.51</v>
      </c>
      <c r="AD3257" s="474">
        <v>679</v>
      </c>
      <c r="AE3257" s="474">
        <v>407.4</v>
      </c>
      <c r="AG3257" s="474">
        <v>617</v>
      </c>
      <c r="AH3257" s="474">
        <v>370.2</v>
      </c>
      <c r="AP3257" s="535"/>
    </row>
    <row r="3258" spans="1:42" ht="24" customHeight="1" outlineLevel="1" x14ac:dyDescent="0.25">
      <c r="A3258" s="469" t="s">
        <v>13558</v>
      </c>
      <c r="B3258" s="471" t="s">
        <v>13747</v>
      </c>
      <c r="C3258" s="469" t="s">
        <v>4661</v>
      </c>
      <c r="E3258" s="472" t="s">
        <v>9156</v>
      </c>
      <c r="F3258" s="469" t="s">
        <v>4456</v>
      </c>
      <c r="G3258" s="468">
        <v>0.7</v>
      </c>
      <c r="H3258" s="468">
        <v>0.7</v>
      </c>
      <c r="I3258" s="468">
        <v>0.7</v>
      </c>
      <c r="J3258" s="468">
        <v>100</v>
      </c>
      <c r="L3258" s="468">
        <v>7.3999999999999995</v>
      </c>
      <c r="M3258" s="474">
        <f t="shared" si="168"/>
        <v>1167.4000000000001</v>
      </c>
      <c r="N3258" s="474">
        <f t="shared" si="169"/>
        <v>700.44</v>
      </c>
      <c r="P3258" s="488">
        <v>0.6</v>
      </c>
      <c r="R3258" s="474">
        <v>942.9</v>
      </c>
      <c r="S3258" s="474">
        <v>565.74</v>
      </c>
      <c r="U3258" s="474">
        <v>942.9</v>
      </c>
      <c r="V3258" s="474">
        <v>565.74</v>
      </c>
      <c r="X3258" s="465">
        <v>898</v>
      </c>
      <c r="Y3258" s="465">
        <v>538.79999999999995</v>
      </c>
      <c r="AA3258" s="474">
        <v>780.85</v>
      </c>
      <c r="AB3258" s="474">
        <v>468.51</v>
      </c>
      <c r="AD3258" s="474">
        <v>679</v>
      </c>
      <c r="AE3258" s="474">
        <v>407.4</v>
      </c>
      <c r="AG3258" s="474">
        <v>617</v>
      </c>
      <c r="AH3258" s="474">
        <v>370.2</v>
      </c>
      <c r="AP3258" s="535"/>
    </row>
    <row r="3259" spans="1:42" ht="24" customHeight="1" outlineLevel="1" x14ac:dyDescent="0.25">
      <c r="A3259" s="469" t="s">
        <v>13558</v>
      </c>
      <c r="B3259" s="471" t="s">
        <v>13748</v>
      </c>
      <c r="C3259" s="469" t="s">
        <v>4661</v>
      </c>
      <c r="E3259" s="472" t="s">
        <v>9157</v>
      </c>
      <c r="F3259" s="469" t="s">
        <v>4456</v>
      </c>
      <c r="G3259" s="468">
        <v>0.7</v>
      </c>
      <c r="H3259" s="468">
        <v>0.7</v>
      </c>
      <c r="I3259" s="468">
        <v>0.7</v>
      </c>
      <c r="J3259" s="468">
        <v>100</v>
      </c>
      <c r="L3259" s="468">
        <v>7.3999999999999995</v>
      </c>
      <c r="M3259" s="474">
        <f t="shared" si="168"/>
        <v>1167.4000000000001</v>
      </c>
      <c r="N3259" s="474">
        <f t="shared" si="169"/>
        <v>700.44</v>
      </c>
      <c r="P3259" s="488">
        <v>0.6</v>
      </c>
      <c r="R3259" s="474">
        <v>942.9</v>
      </c>
      <c r="S3259" s="474">
        <v>565.74</v>
      </c>
      <c r="U3259" s="474">
        <v>942.9</v>
      </c>
      <c r="V3259" s="474">
        <v>565.74</v>
      </c>
      <c r="X3259" s="465">
        <v>898</v>
      </c>
      <c r="Y3259" s="465">
        <v>538.79999999999995</v>
      </c>
      <c r="AA3259" s="474">
        <v>780.85</v>
      </c>
      <c r="AB3259" s="474">
        <v>468.51</v>
      </c>
      <c r="AD3259" s="474">
        <v>679</v>
      </c>
      <c r="AE3259" s="474">
        <v>407.4</v>
      </c>
      <c r="AG3259" s="474">
        <v>617</v>
      </c>
      <c r="AH3259" s="474">
        <v>370.2</v>
      </c>
      <c r="AP3259" s="535"/>
    </row>
    <row r="3260" spans="1:42" ht="24" customHeight="1" outlineLevel="1" x14ac:dyDescent="0.25">
      <c r="A3260" s="469" t="s">
        <v>13558</v>
      </c>
      <c r="B3260" s="471" t="s">
        <v>15513</v>
      </c>
      <c r="C3260" s="469" t="s">
        <v>4661</v>
      </c>
      <c r="E3260" s="472" t="s">
        <v>15511</v>
      </c>
      <c r="F3260" s="469" t="s">
        <v>4456</v>
      </c>
      <c r="G3260" s="468">
        <v>0.7</v>
      </c>
      <c r="H3260" s="468">
        <v>0.7</v>
      </c>
      <c r="I3260" s="468">
        <v>0.7</v>
      </c>
      <c r="J3260" s="468">
        <v>100</v>
      </c>
      <c r="L3260" s="468">
        <v>7.3999999999999995</v>
      </c>
      <c r="M3260" s="474">
        <f t="shared" ref="M3260:M3305" si="170">X3260*$O$3</f>
        <v>1167.4000000000001</v>
      </c>
      <c r="N3260" s="474">
        <f t="shared" ref="N3260:N3323" si="171">M3260*P3260</f>
        <v>700.44</v>
      </c>
      <c r="P3260" s="488">
        <v>0.6</v>
      </c>
      <c r="R3260" s="474">
        <v>942.9</v>
      </c>
      <c r="S3260" s="474">
        <v>565.74</v>
      </c>
      <c r="U3260" s="474">
        <v>942.9</v>
      </c>
      <c r="V3260" s="474">
        <v>565.74</v>
      </c>
      <c r="X3260" s="465">
        <v>898</v>
      </c>
      <c r="Y3260" s="465">
        <v>538.79999999999995</v>
      </c>
      <c r="AA3260" s="474">
        <v>780.85</v>
      </c>
      <c r="AB3260" s="474">
        <v>468.51</v>
      </c>
      <c r="AD3260" s="474">
        <v>679</v>
      </c>
      <c r="AE3260" s="474">
        <v>407.4</v>
      </c>
      <c r="AG3260" s="474">
        <v>617</v>
      </c>
      <c r="AH3260" s="474">
        <v>370.2</v>
      </c>
      <c r="AP3260" s="535"/>
    </row>
    <row r="3261" spans="1:42" ht="24" customHeight="1" outlineLevel="1" x14ac:dyDescent="0.25">
      <c r="A3261" s="469" t="s">
        <v>13558</v>
      </c>
      <c r="B3261" s="471" t="s">
        <v>13749</v>
      </c>
      <c r="C3261" s="469" t="s">
        <v>4661</v>
      </c>
      <c r="E3261" s="472" t="s">
        <v>9154</v>
      </c>
      <c r="F3261" s="469" t="s">
        <v>4456</v>
      </c>
      <c r="G3261" s="468">
        <v>0.9</v>
      </c>
      <c r="H3261" s="468">
        <v>0.9</v>
      </c>
      <c r="I3261" s="468">
        <v>0.9</v>
      </c>
      <c r="J3261" s="468">
        <v>100</v>
      </c>
      <c r="L3261" s="468">
        <v>12.516666666666666</v>
      </c>
      <c r="M3261" s="474">
        <f t="shared" si="170"/>
        <v>1518.14</v>
      </c>
      <c r="N3261" s="474">
        <f t="shared" si="171"/>
        <v>910.88400000000001</v>
      </c>
      <c r="P3261" s="488">
        <v>0.6</v>
      </c>
      <c r="R3261" s="474">
        <v>1226.19</v>
      </c>
      <c r="S3261" s="474">
        <v>735.74</v>
      </c>
      <c r="U3261" s="474">
        <v>1226.19</v>
      </c>
      <c r="V3261" s="474">
        <v>735.74</v>
      </c>
      <c r="X3261" s="465">
        <v>1167.8</v>
      </c>
      <c r="Y3261" s="465">
        <v>700.7</v>
      </c>
      <c r="AA3261" s="474">
        <v>1015.45</v>
      </c>
      <c r="AB3261" s="474">
        <v>609.27</v>
      </c>
      <c r="AD3261" s="474">
        <v>883</v>
      </c>
      <c r="AE3261" s="474">
        <v>529.79999999999995</v>
      </c>
      <c r="AG3261" s="474">
        <v>803</v>
      </c>
      <c r="AH3261" s="474">
        <v>481.79999999999995</v>
      </c>
      <c r="AP3261" s="535"/>
    </row>
    <row r="3262" spans="1:42" ht="24" customHeight="1" outlineLevel="1" x14ac:dyDescent="0.25">
      <c r="A3262" s="469" t="s">
        <v>13558</v>
      </c>
      <c r="B3262" s="471" t="s">
        <v>13750</v>
      </c>
      <c r="C3262" s="469" t="s">
        <v>4661</v>
      </c>
      <c r="E3262" s="472" t="s">
        <v>9155</v>
      </c>
      <c r="F3262" s="469" t="s">
        <v>4456</v>
      </c>
      <c r="G3262" s="468">
        <v>0.9</v>
      </c>
      <c r="H3262" s="468">
        <v>0.9</v>
      </c>
      <c r="I3262" s="468">
        <v>0.9</v>
      </c>
      <c r="J3262" s="468">
        <v>100</v>
      </c>
      <c r="L3262" s="468">
        <v>12.516666666666666</v>
      </c>
      <c r="M3262" s="474">
        <f t="shared" si="170"/>
        <v>1518.14</v>
      </c>
      <c r="N3262" s="474">
        <f t="shared" si="171"/>
        <v>910.88400000000001</v>
      </c>
      <c r="P3262" s="488">
        <v>0.6</v>
      </c>
      <c r="R3262" s="474">
        <v>1226.19</v>
      </c>
      <c r="S3262" s="474">
        <v>735.74</v>
      </c>
      <c r="U3262" s="474">
        <v>1226.19</v>
      </c>
      <c r="V3262" s="474">
        <v>735.74</v>
      </c>
      <c r="X3262" s="465">
        <v>1167.8</v>
      </c>
      <c r="Y3262" s="465">
        <v>700.7</v>
      </c>
      <c r="AA3262" s="474">
        <v>1015.45</v>
      </c>
      <c r="AB3262" s="474">
        <v>609.27</v>
      </c>
      <c r="AD3262" s="474">
        <v>883</v>
      </c>
      <c r="AE3262" s="474">
        <v>529.79999999999995</v>
      </c>
      <c r="AG3262" s="474">
        <v>803</v>
      </c>
      <c r="AH3262" s="474">
        <v>481.79999999999995</v>
      </c>
      <c r="AP3262" s="535"/>
    </row>
    <row r="3263" spans="1:42" ht="24" customHeight="1" outlineLevel="1" x14ac:dyDescent="0.25">
      <c r="A3263" s="469" t="s">
        <v>13558</v>
      </c>
      <c r="B3263" s="471" t="s">
        <v>13751</v>
      </c>
      <c r="C3263" s="469" t="s">
        <v>4661</v>
      </c>
      <c r="E3263" s="472" t="s">
        <v>9156</v>
      </c>
      <c r="F3263" s="469" t="s">
        <v>4456</v>
      </c>
      <c r="G3263" s="468">
        <v>0.9</v>
      </c>
      <c r="H3263" s="468">
        <v>0.9</v>
      </c>
      <c r="I3263" s="468">
        <v>0.9</v>
      </c>
      <c r="J3263" s="468">
        <v>100</v>
      </c>
      <c r="L3263" s="468">
        <v>12.516666666666666</v>
      </c>
      <c r="M3263" s="474">
        <f t="shared" si="170"/>
        <v>1518.14</v>
      </c>
      <c r="N3263" s="474">
        <f t="shared" si="171"/>
        <v>910.88400000000001</v>
      </c>
      <c r="P3263" s="488">
        <v>0.6</v>
      </c>
      <c r="R3263" s="474">
        <v>1226.19</v>
      </c>
      <c r="S3263" s="474">
        <v>735.74</v>
      </c>
      <c r="U3263" s="474">
        <v>1226.19</v>
      </c>
      <c r="V3263" s="474">
        <v>735.74</v>
      </c>
      <c r="X3263" s="465">
        <v>1167.8</v>
      </c>
      <c r="Y3263" s="465">
        <v>700.7</v>
      </c>
      <c r="AA3263" s="474">
        <v>1015.45</v>
      </c>
      <c r="AB3263" s="474">
        <v>609.27</v>
      </c>
      <c r="AD3263" s="474">
        <v>883</v>
      </c>
      <c r="AE3263" s="474">
        <v>529.79999999999995</v>
      </c>
      <c r="AG3263" s="474">
        <v>803</v>
      </c>
      <c r="AH3263" s="474">
        <v>481.79999999999995</v>
      </c>
      <c r="AP3263" s="535"/>
    </row>
    <row r="3264" spans="1:42" ht="24" customHeight="1" outlineLevel="1" x14ac:dyDescent="0.25">
      <c r="A3264" s="469" t="s">
        <v>13558</v>
      </c>
      <c r="B3264" s="471" t="s">
        <v>13752</v>
      </c>
      <c r="C3264" s="469" t="s">
        <v>4661</v>
      </c>
      <c r="E3264" s="472" t="s">
        <v>9157</v>
      </c>
      <c r="F3264" s="469" t="s">
        <v>4456</v>
      </c>
      <c r="G3264" s="468">
        <v>0.9</v>
      </c>
      <c r="H3264" s="468">
        <v>0.9</v>
      </c>
      <c r="I3264" s="468">
        <v>0.9</v>
      </c>
      <c r="J3264" s="468">
        <v>100</v>
      </c>
      <c r="L3264" s="468">
        <v>12.516666666666666</v>
      </c>
      <c r="M3264" s="474">
        <f t="shared" si="170"/>
        <v>1518.14</v>
      </c>
      <c r="N3264" s="474">
        <f t="shared" si="171"/>
        <v>910.88400000000001</v>
      </c>
      <c r="P3264" s="488">
        <v>0.6</v>
      </c>
      <c r="R3264" s="474">
        <v>1226.19</v>
      </c>
      <c r="S3264" s="474">
        <v>735.74</v>
      </c>
      <c r="U3264" s="474">
        <v>1226.19</v>
      </c>
      <c r="V3264" s="474">
        <v>735.74</v>
      </c>
      <c r="X3264" s="465">
        <v>1167.8</v>
      </c>
      <c r="Y3264" s="465">
        <v>700.7</v>
      </c>
      <c r="AA3264" s="474">
        <v>1015.45</v>
      </c>
      <c r="AB3264" s="474">
        <v>609.27</v>
      </c>
      <c r="AD3264" s="474">
        <v>883</v>
      </c>
      <c r="AE3264" s="474">
        <v>529.79999999999995</v>
      </c>
      <c r="AG3264" s="474">
        <v>803</v>
      </c>
      <c r="AH3264" s="474">
        <v>481.79999999999995</v>
      </c>
      <c r="AP3264" s="535"/>
    </row>
    <row r="3265" spans="1:42" ht="24" customHeight="1" outlineLevel="1" x14ac:dyDescent="0.25">
      <c r="A3265" s="469" t="s">
        <v>13558</v>
      </c>
      <c r="B3265" s="471" t="s">
        <v>15514</v>
      </c>
      <c r="C3265" s="469" t="s">
        <v>4661</v>
      </c>
      <c r="E3265" s="472" t="s">
        <v>15511</v>
      </c>
      <c r="F3265" s="469" t="s">
        <v>4456</v>
      </c>
      <c r="G3265" s="468">
        <v>0.9</v>
      </c>
      <c r="H3265" s="468">
        <v>0.9</v>
      </c>
      <c r="I3265" s="468">
        <v>0.9</v>
      </c>
      <c r="J3265" s="468">
        <v>100</v>
      </c>
      <c r="L3265" s="468">
        <v>12.516666666666666</v>
      </c>
      <c r="M3265" s="474">
        <f t="shared" si="170"/>
        <v>1518.14</v>
      </c>
      <c r="N3265" s="474">
        <f t="shared" si="171"/>
        <v>910.88400000000001</v>
      </c>
      <c r="P3265" s="488">
        <v>0.6</v>
      </c>
      <c r="R3265" s="474">
        <v>1226.19</v>
      </c>
      <c r="S3265" s="474">
        <v>735.74</v>
      </c>
      <c r="U3265" s="474">
        <v>1226.19</v>
      </c>
      <c r="V3265" s="474">
        <v>735.74</v>
      </c>
      <c r="X3265" s="465">
        <v>1167.8</v>
      </c>
      <c r="Y3265" s="465">
        <v>700.7</v>
      </c>
      <c r="AA3265" s="474">
        <v>1015.45</v>
      </c>
      <c r="AB3265" s="474">
        <v>609.27</v>
      </c>
      <c r="AD3265" s="474">
        <v>883</v>
      </c>
      <c r="AE3265" s="474">
        <v>529.79999999999995</v>
      </c>
      <c r="AG3265" s="474">
        <v>803</v>
      </c>
      <c r="AH3265" s="474">
        <v>481.79999999999995</v>
      </c>
      <c r="AP3265" s="535"/>
    </row>
    <row r="3266" spans="1:42" ht="24" customHeight="1" outlineLevel="1" x14ac:dyDescent="0.25">
      <c r="A3266" s="469" t="s">
        <v>13558</v>
      </c>
      <c r="B3266" s="471" t="s">
        <v>13753</v>
      </c>
      <c r="C3266" s="469" t="s">
        <v>4661</v>
      </c>
      <c r="E3266" s="472" t="s">
        <v>9154</v>
      </c>
      <c r="F3266" s="469" t="s">
        <v>4456</v>
      </c>
      <c r="G3266" s="468">
        <v>1.2</v>
      </c>
      <c r="H3266" s="468">
        <v>1.2</v>
      </c>
      <c r="I3266" s="468">
        <v>1.2</v>
      </c>
      <c r="J3266" s="468">
        <v>150</v>
      </c>
      <c r="L3266" s="468">
        <v>32.783333333333331</v>
      </c>
      <c r="M3266" s="474">
        <f t="shared" si="170"/>
        <v>3674.06</v>
      </c>
      <c r="N3266" s="474">
        <f t="shared" si="171"/>
        <v>2204.4359999999997</v>
      </c>
      <c r="P3266" s="488">
        <v>0.6</v>
      </c>
      <c r="R3266" s="474">
        <v>2967.51</v>
      </c>
      <c r="S3266" s="474">
        <v>1780.49</v>
      </c>
      <c r="U3266" s="474">
        <v>2967.51</v>
      </c>
      <c r="V3266" s="474">
        <v>1780.49</v>
      </c>
      <c r="X3266" s="465">
        <v>2826.2</v>
      </c>
      <c r="Y3266" s="465">
        <v>1695.7</v>
      </c>
      <c r="AA3266" s="474">
        <v>2457.5500000000002</v>
      </c>
      <c r="AB3266" s="474">
        <v>1474.53</v>
      </c>
      <c r="AD3266" s="474">
        <v>2137</v>
      </c>
      <c r="AE3266" s="474">
        <v>1282.2</v>
      </c>
      <c r="AG3266" s="474">
        <v>1943</v>
      </c>
      <c r="AH3266" s="474">
        <v>1165.8</v>
      </c>
      <c r="AP3266" s="535"/>
    </row>
    <row r="3267" spans="1:42" ht="24" customHeight="1" outlineLevel="1" x14ac:dyDescent="0.25">
      <c r="A3267" s="469" t="s">
        <v>13558</v>
      </c>
      <c r="B3267" s="471" t="s">
        <v>13754</v>
      </c>
      <c r="C3267" s="469" t="s">
        <v>4661</v>
      </c>
      <c r="E3267" s="472" t="s">
        <v>9155</v>
      </c>
      <c r="F3267" s="469" t="s">
        <v>4456</v>
      </c>
      <c r="G3267" s="468">
        <v>1.2</v>
      </c>
      <c r="H3267" s="468">
        <v>1.2</v>
      </c>
      <c r="I3267" s="468">
        <v>1.2</v>
      </c>
      <c r="J3267" s="468">
        <v>150</v>
      </c>
      <c r="L3267" s="468">
        <v>32.783333333333331</v>
      </c>
      <c r="M3267" s="474">
        <f t="shared" si="170"/>
        <v>3674.06</v>
      </c>
      <c r="N3267" s="474">
        <f t="shared" si="171"/>
        <v>2204.4359999999997</v>
      </c>
      <c r="P3267" s="488">
        <v>0.6</v>
      </c>
      <c r="R3267" s="474">
        <v>2967.51</v>
      </c>
      <c r="S3267" s="474">
        <v>1780.49</v>
      </c>
      <c r="U3267" s="474">
        <v>2967.51</v>
      </c>
      <c r="V3267" s="474">
        <v>1780.49</v>
      </c>
      <c r="X3267" s="465">
        <v>2826.2</v>
      </c>
      <c r="Y3267" s="465">
        <v>1695.7</v>
      </c>
      <c r="AA3267" s="474">
        <v>2457.5500000000002</v>
      </c>
      <c r="AB3267" s="474">
        <v>1474.53</v>
      </c>
      <c r="AD3267" s="474">
        <v>2137</v>
      </c>
      <c r="AE3267" s="474">
        <v>1282.2</v>
      </c>
      <c r="AG3267" s="474">
        <v>1943</v>
      </c>
      <c r="AH3267" s="474">
        <v>1165.8</v>
      </c>
      <c r="AP3267" s="535"/>
    </row>
    <row r="3268" spans="1:42" ht="24" customHeight="1" outlineLevel="1" x14ac:dyDescent="0.25">
      <c r="A3268" s="469" t="s">
        <v>13558</v>
      </c>
      <c r="B3268" s="471" t="s">
        <v>13755</v>
      </c>
      <c r="C3268" s="469" t="s">
        <v>4661</v>
      </c>
      <c r="E3268" s="472" t="s">
        <v>9156</v>
      </c>
      <c r="F3268" s="469" t="s">
        <v>4456</v>
      </c>
      <c r="G3268" s="468">
        <v>1.2</v>
      </c>
      <c r="H3268" s="468">
        <v>1.2</v>
      </c>
      <c r="I3268" s="468">
        <v>1.2</v>
      </c>
      <c r="J3268" s="468">
        <v>150</v>
      </c>
      <c r="L3268" s="468">
        <v>32.783333333333331</v>
      </c>
      <c r="M3268" s="474">
        <f t="shared" si="170"/>
        <v>3674.06</v>
      </c>
      <c r="N3268" s="474">
        <f t="shared" si="171"/>
        <v>2204.4359999999997</v>
      </c>
      <c r="P3268" s="488">
        <v>0.6</v>
      </c>
      <c r="R3268" s="474">
        <v>2967.51</v>
      </c>
      <c r="S3268" s="474">
        <v>1780.49</v>
      </c>
      <c r="U3268" s="474">
        <v>2967.51</v>
      </c>
      <c r="V3268" s="474">
        <v>1780.49</v>
      </c>
      <c r="X3268" s="465">
        <v>2826.2</v>
      </c>
      <c r="Y3268" s="465">
        <v>1695.7</v>
      </c>
      <c r="AA3268" s="474">
        <v>2457.5500000000002</v>
      </c>
      <c r="AB3268" s="474">
        <v>1474.53</v>
      </c>
      <c r="AD3268" s="474">
        <v>2137</v>
      </c>
      <c r="AE3268" s="474">
        <v>1282.2</v>
      </c>
      <c r="AG3268" s="474">
        <v>1943</v>
      </c>
      <c r="AH3268" s="474">
        <v>1165.8</v>
      </c>
      <c r="AP3268" s="535"/>
    </row>
    <row r="3269" spans="1:42" ht="24" customHeight="1" outlineLevel="1" x14ac:dyDescent="0.25">
      <c r="A3269" s="469" t="s">
        <v>13558</v>
      </c>
      <c r="B3269" s="471" t="s">
        <v>13756</v>
      </c>
      <c r="C3269" s="469" t="s">
        <v>4661</v>
      </c>
      <c r="E3269" s="472" t="s">
        <v>9157</v>
      </c>
      <c r="F3269" s="469" t="s">
        <v>4456</v>
      </c>
      <c r="G3269" s="468">
        <v>1.2</v>
      </c>
      <c r="H3269" s="468">
        <v>1.2</v>
      </c>
      <c r="I3269" s="468">
        <v>1.2</v>
      </c>
      <c r="J3269" s="468">
        <v>150</v>
      </c>
      <c r="L3269" s="468">
        <v>32.783333333333331</v>
      </c>
      <c r="M3269" s="474">
        <f t="shared" si="170"/>
        <v>3674.06</v>
      </c>
      <c r="N3269" s="474">
        <f t="shared" si="171"/>
        <v>2204.4359999999997</v>
      </c>
      <c r="P3269" s="488">
        <v>0.6</v>
      </c>
      <c r="R3269" s="474">
        <v>2967.51</v>
      </c>
      <c r="S3269" s="474">
        <v>1780.49</v>
      </c>
      <c r="U3269" s="474">
        <v>2967.51</v>
      </c>
      <c r="V3269" s="474">
        <v>1780.49</v>
      </c>
      <c r="X3269" s="465">
        <v>2826.2</v>
      </c>
      <c r="Y3269" s="465">
        <v>1695.7</v>
      </c>
      <c r="AA3269" s="474">
        <v>2457.5500000000002</v>
      </c>
      <c r="AB3269" s="474">
        <v>1474.53</v>
      </c>
      <c r="AD3269" s="474">
        <v>2137</v>
      </c>
      <c r="AE3269" s="474">
        <v>1282.2</v>
      </c>
      <c r="AG3269" s="474">
        <v>1943</v>
      </c>
      <c r="AH3269" s="474">
        <v>1165.8</v>
      </c>
      <c r="AP3269" s="535"/>
    </row>
    <row r="3270" spans="1:42" ht="24" customHeight="1" outlineLevel="1" x14ac:dyDescent="0.25">
      <c r="A3270" s="469" t="s">
        <v>13558</v>
      </c>
      <c r="B3270" s="471" t="s">
        <v>15515</v>
      </c>
      <c r="C3270" s="469" t="s">
        <v>4661</v>
      </c>
      <c r="E3270" s="472" t="s">
        <v>15511</v>
      </c>
      <c r="F3270" s="469" t="s">
        <v>4456</v>
      </c>
      <c r="G3270" s="468">
        <v>1.2</v>
      </c>
      <c r="H3270" s="468">
        <v>1.2</v>
      </c>
      <c r="I3270" s="468">
        <v>1.2</v>
      </c>
      <c r="J3270" s="468">
        <v>150</v>
      </c>
      <c r="L3270" s="468">
        <v>32.783333333333331</v>
      </c>
      <c r="M3270" s="474">
        <f t="shared" si="170"/>
        <v>3674.06</v>
      </c>
      <c r="N3270" s="474">
        <f t="shared" si="171"/>
        <v>2204.4359999999997</v>
      </c>
      <c r="P3270" s="488">
        <v>0.6</v>
      </c>
      <c r="R3270" s="474">
        <v>2967.51</v>
      </c>
      <c r="S3270" s="474">
        <v>1780.49</v>
      </c>
      <c r="U3270" s="474">
        <v>2967.51</v>
      </c>
      <c r="V3270" s="474">
        <v>1780.49</v>
      </c>
      <c r="X3270" s="465">
        <v>2826.2</v>
      </c>
      <c r="Y3270" s="465">
        <v>1695.7</v>
      </c>
      <c r="AA3270" s="474">
        <v>2457.5500000000002</v>
      </c>
      <c r="AB3270" s="474">
        <v>1474.53</v>
      </c>
      <c r="AD3270" s="474">
        <v>2137</v>
      </c>
      <c r="AE3270" s="474">
        <v>1282.2</v>
      </c>
      <c r="AG3270" s="474">
        <v>1943</v>
      </c>
      <c r="AH3270" s="474">
        <v>1165.8</v>
      </c>
      <c r="AP3270" s="535"/>
    </row>
    <row r="3271" spans="1:42" ht="24" customHeight="1" outlineLevel="1" x14ac:dyDescent="0.25">
      <c r="A3271" s="469" t="s">
        <v>13558</v>
      </c>
      <c r="B3271" s="471" t="s">
        <v>15259</v>
      </c>
      <c r="C3271" s="469" t="s">
        <v>4661</v>
      </c>
      <c r="E3271" s="472" t="s">
        <v>9154</v>
      </c>
      <c r="F3271" s="469" t="s">
        <v>4456</v>
      </c>
      <c r="G3271" s="468">
        <v>1.5</v>
      </c>
      <c r="H3271" s="468">
        <v>1.5</v>
      </c>
      <c r="I3271" s="468">
        <v>1.5</v>
      </c>
      <c r="J3271" s="468">
        <v>150</v>
      </c>
      <c r="M3271" s="474">
        <f t="shared" si="170"/>
        <v>5742.36</v>
      </c>
      <c r="N3271" s="474">
        <f t="shared" si="171"/>
        <v>3445.4159999999997</v>
      </c>
      <c r="P3271" s="488">
        <v>0.6</v>
      </c>
      <c r="R3271" s="474">
        <v>4638.0600000000004</v>
      </c>
      <c r="S3271" s="474">
        <v>2782.82</v>
      </c>
      <c r="U3271" s="474">
        <v>4638.0600000000004</v>
      </c>
      <c r="V3271" s="474">
        <v>2782.82</v>
      </c>
      <c r="X3271" s="465">
        <v>4417.2</v>
      </c>
      <c r="Y3271" s="465">
        <v>2650.3</v>
      </c>
      <c r="AA3271" s="474">
        <v>3841</v>
      </c>
      <c r="AB3271" s="474">
        <v>2304.6</v>
      </c>
      <c r="AD3271" s="474">
        <v>3340</v>
      </c>
      <c r="AE3271" s="474">
        <v>2004</v>
      </c>
      <c r="AG3271" s="474">
        <v>3036</v>
      </c>
      <c r="AH3271" s="474">
        <v>1821.6</v>
      </c>
      <c r="AP3271" s="535"/>
    </row>
    <row r="3272" spans="1:42" ht="24" customHeight="1" outlineLevel="1" x14ac:dyDescent="0.25">
      <c r="A3272" s="469" t="s">
        <v>13558</v>
      </c>
      <c r="B3272" s="471" t="s">
        <v>15260</v>
      </c>
      <c r="C3272" s="469" t="s">
        <v>4661</v>
      </c>
      <c r="E3272" s="472" t="s">
        <v>9155</v>
      </c>
      <c r="F3272" s="469" t="s">
        <v>4456</v>
      </c>
      <c r="G3272" s="468">
        <v>1.5</v>
      </c>
      <c r="H3272" s="468">
        <v>1.5</v>
      </c>
      <c r="I3272" s="468">
        <v>1.5</v>
      </c>
      <c r="J3272" s="468">
        <v>150</v>
      </c>
      <c r="M3272" s="474">
        <f t="shared" si="170"/>
        <v>5742.36</v>
      </c>
      <c r="N3272" s="474">
        <f t="shared" si="171"/>
        <v>3445.4159999999997</v>
      </c>
      <c r="P3272" s="488">
        <v>0.6</v>
      </c>
      <c r="R3272" s="474">
        <v>4638.0600000000004</v>
      </c>
      <c r="S3272" s="474">
        <v>2782.82</v>
      </c>
      <c r="U3272" s="474">
        <v>4638.0600000000004</v>
      </c>
      <c r="V3272" s="474">
        <v>2782.82</v>
      </c>
      <c r="X3272" s="465">
        <v>4417.2</v>
      </c>
      <c r="Y3272" s="465">
        <v>2650.3</v>
      </c>
      <c r="AA3272" s="474">
        <v>3841</v>
      </c>
      <c r="AB3272" s="474">
        <v>2304.6</v>
      </c>
      <c r="AD3272" s="474">
        <v>3340</v>
      </c>
      <c r="AE3272" s="474">
        <v>2004</v>
      </c>
      <c r="AG3272" s="474">
        <v>3036</v>
      </c>
      <c r="AH3272" s="474">
        <v>1821.6</v>
      </c>
      <c r="AP3272" s="535"/>
    </row>
    <row r="3273" spans="1:42" ht="24" customHeight="1" outlineLevel="1" x14ac:dyDescent="0.25">
      <c r="A3273" s="469" t="s">
        <v>13558</v>
      </c>
      <c r="B3273" s="471" t="s">
        <v>15261</v>
      </c>
      <c r="C3273" s="469" t="s">
        <v>4661</v>
      </c>
      <c r="E3273" s="472" t="s">
        <v>9156</v>
      </c>
      <c r="F3273" s="469" t="s">
        <v>4456</v>
      </c>
      <c r="G3273" s="468">
        <v>1.5</v>
      </c>
      <c r="H3273" s="468">
        <v>1.5</v>
      </c>
      <c r="I3273" s="468">
        <v>1.5</v>
      </c>
      <c r="J3273" s="468">
        <v>150</v>
      </c>
      <c r="M3273" s="474">
        <f t="shared" si="170"/>
        <v>5742.36</v>
      </c>
      <c r="N3273" s="474">
        <f t="shared" si="171"/>
        <v>3445.4159999999997</v>
      </c>
      <c r="P3273" s="488">
        <v>0.6</v>
      </c>
      <c r="R3273" s="474">
        <v>4638.0600000000004</v>
      </c>
      <c r="S3273" s="474">
        <v>2782.82</v>
      </c>
      <c r="U3273" s="474">
        <v>4638.0600000000004</v>
      </c>
      <c r="V3273" s="474">
        <v>2782.82</v>
      </c>
      <c r="X3273" s="465">
        <v>4417.2</v>
      </c>
      <c r="Y3273" s="465">
        <v>2650.3</v>
      </c>
      <c r="AA3273" s="474">
        <v>3841</v>
      </c>
      <c r="AB3273" s="474">
        <v>2304.6</v>
      </c>
      <c r="AD3273" s="474">
        <v>3340</v>
      </c>
      <c r="AE3273" s="474">
        <v>2004</v>
      </c>
      <c r="AG3273" s="474">
        <v>3036</v>
      </c>
      <c r="AH3273" s="474">
        <v>1821.6</v>
      </c>
      <c r="AP3273" s="535"/>
    </row>
    <row r="3274" spans="1:42" ht="24" customHeight="1" outlineLevel="1" x14ac:dyDescent="0.25">
      <c r="A3274" s="469" t="s">
        <v>13558</v>
      </c>
      <c r="B3274" s="471" t="s">
        <v>15262</v>
      </c>
      <c r="C3274" s="469" t="s">
        <v>4661</v>
      </c>
      <c r="E3274" s="472" t="s">
        <v>9157</v>
      </c>
      <c r="F3274" s="469" t="s">
        <v>4456</v>
      </c>
      <c r="G3274" s="468">
        <v>1.5</v>
      </c>
      <c r="H3274" s="468">
        <v>1.5</v>
      </c>
      <c r="I3274" s="468">
        <v>1.5</v>
      </c>
      <c r="J3274" s="468">
        <v>150</v>
      </c>
      <c r="M3274" s="474">
        <f t="shared" si="170"/>
        <v>5742.36</v>
      </c>
      <c r="N3274" s="474">
        <f t="shared" si="171"/>
        <v>3445.4159999999997</v>
      </c>
      <c r="P3274" s="488">
        <v>0.6</v>
      </c>
      <c r="R3274" s="474">
        <v>4638.0600000000004</v>
      </c>
      <c r="S3274" s="474">
        <v>2782.82</v>
      </c>
      <c r="U3274" s="474">
        <v>4638.0600000000004</v>
      </c>
      <c r="V3274" s="474">
        <v>2782.82</v>
      </c>
      <c r="X3274" s="465">
        <v>4417.2</v>
      </c>
      <c r="Y3274" s="465">
        <v>2650.3</v>
      </c>
      <c r="AA3274" s="474">
        <v>3841</v>
      </c>
      <c r="AB3274" s="474">
        <v>2304.6</v>
      </c>
      <c r="AD3274" s="474">
        <v>3340</v>
      </c>
      <c r="AE3274" s="474">
        <v>2004</v>
      </c>
      <c r="AG3274" s="474">
        <v>3036</v>
      </c>
      <c r="AH3274" s="474">
        <v>1821.6</v>
      </c>
      <c r="AP3274" s="535"/>
    </row>
    <row r="3275" spans="1:42" ht="24" customHeight="1" outlineLevel="1" x14ac:dyDescent="0.25">
      <c r="A3275" s="469" t="s">
        <v>13558</v>
      </c>
      <c r="B3275" s="471" t="s">
        <v>15516</v>
      </c>
      <c r="C3275" s="469" t="s">
        <v>4661</v>
      </c>
      <c r="E3275" s="472" t="s">
        <v>15517</v>
      </c>
      <c r="F3275" s="469" t="s">
        <v>4456</v>
      </c>
      <c r="G3275" s="468">
        <v>1.5</v>
      </c>
      <c r="H3275" s="468">
        <v>1.5</v>
      </c>
      <c r="I3275" s="468">
        <v>1.5</v>
      </c>
      <c r="J3275" s="468">
        <v>150</v>
      </c>
      <c r="M3275" s="474">
        <f t="shared" si="170"/>
        <v>5742.36</v>
      </c>
      <c r="N3275" s="474">
        <f t="shared" si="171"/>
        <v>3445.4159999999997</v>
      </c>
      <c r="P3275" s="488">
        <v>0.6</v>
      </c>
      <c r="R3275" s="474">
        <v>4638.0600000000004</v>
      </c>
      <c r="S3275" s="474">
        <v>2782.82</v>
      </c>
      <c r="U3275" s="474">
        <v>4638.0600000000004</v>
      </c>
      <c r="V3275" s="474">
        <v>2782.82</v>
      </c>
      <c r="X3275" s="465">
        <v>4417.2</v>
      </c>
      <c r="Y3275" s="465">
        <v>2650.3</v>
      </c>
      <c r="AA3275" s="474">
        <v>3841</v>
      </c>
      <c r="AB3275" s="474">
        <v>2304.6</v>
      </c>
      <c r="AD3275" s="474">
        <v>3340</v>
      </c>
      <c r="AE3275" s="474">
        <v>2004</v>
      </c>
      <c r="AG3275" s="474">
        <v>3036</v>
      </c>
      <c r="AH3275" s="474">
        <v>1821.6</v>
      </c>
      <c r="AP3275" s="535"/>
    </row>
    <row r="3276" spans="1:42" ht="24" customHeight="1" outlineLevel="1" x14ac:dyDescent="0.25">
      <c r="A3276" s="469" t="s">
        <v>13883</v>
      </c>
      <c r="B3276" s="471" t="s">
        <v>23286</v>
      </c>
      <c r="C3276" s="469" t="s">
        <v>23841</v>
      </c>
      <c r="E3276" s="472" t="s">
        <v>16831</v>
      </c>
      <c r="F3276" s="469" t="s">
        <v>4456</v>
      </c>
      <c r="G3276" s="468">
        <v>0.3</v>
      </c>
      <c r="H3276" s="468">
        <v>0.3</v>
      </c>
      <c r="I3276" s="468">
        <v>0.3</v>
      </c>
      <c r="M3276" s="474">
        <f t="shared" si="170"/>
        <v>515.84</v>
      </c>
      <c r="N3276" s="474">
        <f t="shared" si="171"/>
        <v>361.08800000000008</v>
      </c>
      <c r="P3276" s="488">
        <v>0.70000000000000007</v>
      </c>
      <c r="R3276" s="474">
        <v>416.64</v>
      </c>
      <c r="S3276" s="474">
        <v>294.95</v>
      </c>
      <c r="U3276" s="474">
        <v>416.64</v>
      </c>
      <c r="V3276" s="474">
        <v>294.95</v>
      </c>
      <c r="X3276" s="465">
        <v>396.8</v>
      </c>
      <c r="Y3276" s="465">
        <v>280.89999999999998</v>
      </c>
      <c r="AA3276" s="474">
        <v>345</v>
      </c>
      <c r="AB3276" s="474">
        <v>244.26</v>
      </c>
      <c r="AD3276" s="474">
        <v>300</v>
      </c>
      <c r="AE3276" s="474">
        <v>212.4</v>
      </c>
      <c r="AG3276" s="474">
        <v>0</v>
      </c>
      <c r="AH3276" s="474">
        <v>0</v>
      </c>
      <c r="AP3276" s="535"/>
    </row>
    <row r="3277" spans="1:42" ht="24" customHeight="1" outlineLevel="1" x14ac:dyDescent="0.25">
      <c r="A3277" s="469" t="s">
        <v>13883</v>
      </c>
      <c r="B3277" s="471" t="s">
        <v>23287</v>
      </c>
      <c r="C3277" s="469" t="s">
        <v>23841</v>
      </c>
      <c r="E3277" s="472" t="s">
        <v>16832</v>
      </c>
      <c r="F3277" s="469" t="s">
        <v>4456</v>
      </c>
      <c r="G3277" s="468">
        <v>0.3</v>
      </c>
      <c r="H3277" s="468">
        <v>0.3</v>
      </c>
      <c r="I3277" s="468">
        <v>0.3</v>
      </c>
      <c r="M3277" s="474">
        <f t="shared" si="170"/>
        <v>515.84</v>
      </c>
      <c r="N3277" s="474">
        <f t="shared" si="171"/>
        <v>361.08800000000008</v>
      </c>
      <c r="P3277" s="488">
        <v>0.70000000000000007</v>
      </c>
      <c r="R3277" s="474">
        <v>416.64</v>
      </c>
      <c r="S3277" s="474">
        <v>294.95</v>
      </c>
      <c r="U3277" s="474">
        <v>416.64</v>
      </c>
      <c r="V3277" s="474">
        <v>294.95</v>
      </c>
      <c r="X3277" s="465">
        <v>396.8</v>
      </c>
      <c r="Y3277" s="465">
        <v>280.89999999999998</v>
      </c>
      <c r="AA3277" s="474">
        <v>345</v>
      </c>
      <c r="AB3277" s="474">
        <v>244.26</v>
      </c>
      <c r="AD3277" s="474">
        <v>300</v>
      </c>
      <c r="AE3277" s="474">
        <v>212.4</v>
      </c>
      <c r="AG3277" s="474">
        <v>0</v>
      </c>
      <c r="AH3277" s="474">
        <v>0</v>
      </c>
      <c r="AP3277" s="535"/>
    </row>
    <row r="3278" spans="1:42" ht="24" customHeight="1" outlineLevel="1" x14ac:dyDescent="0.25">
      <c r="A3278" s="469" t="s">
        <v>13883</v>
      </c>
      <c r="B3278" s="471" t="s">
        <v>23288</v>
      </c>
      <c r="C3278" s="469" t="s">
        <v>23841</v>
      </c>
      <c r="E3278" s="472" t="s">
        <v>16833</v>
      </c>
      <c r="F3278" s="469" t="s">
        <v>4456</v>
      </c>
      <c r="G3278" s="468">
        <v>0.3</v>
      </c>
      <c r="H3278" s="468">
        <v>0.3</v>
      </c>
      <c r="I3278" s="468">
        <v>0.3</v>
      </c>
      <c r="M3278" s="474">
        <f t="shared" si="170"/>
        <v>515.84</v>
      </c>
      <c r="N3278" s="474">
        <f t="shared" si="171"/>
        <v>361.08800000000008</v>
      </c>
      <c r="P3278" s="488">
        <v>0.70000000000000007</v>
      </c>
      <c r="R3278" s="474">
        <v>416.64</v>
      </c>
      <c r="S3278" s="474">
        <v>294.95</v>
      </c>
      <c r="U3278" s="474">
        <v>416.64</v>
      </c>
      <c r="V3278" s="474">
        <v>294.95</v>
      </c>
      <c r="X3278" s="465">
        <v>396.8</v>
      </c>
      <c r="Y3278" s="465">
        <v>280.89999999999998</v>
      </c>
      <c r="AA3278" s="474">
        <v>345</v>
      </c>
      <c r="AB3278" s="474">
        <v>244.26</v>
      </c>
      <c r="AD3278" s="474">
        <v>300</v>
      </c>
      <c r="AE3278" s="474">
        <v>212.4</v>
      </c>
      <c r="AG3278" s="474">
        <v>0</v>
      </c>
      <c r="AH3278" s="474">
        <v>0</v>
      </c>
      <c r="AP3278" s="535"/>
    </row>
    <row r="3279" spans="1:42" ht="24" customHeight="1" outlineLevel="1" x14ac:dyDescent="0.25">
      <c r="A3279" s="469" t="s">
        <v>13883</v>
      </c>
      <c r="B3279" s="471" t="s">
        <v>23289</v>
      </c>
      <c r="C3279" s="469" t="s">
        <v>23841</v>
      </c>
      <c r="E3279" s="472" t="s">
        <v>16834</v>
      </c>
      <c r="F3279" s="469" t="s">
        <v>4456</v>
      </c>
      <c r="G3279" s="468">
        <v>0.3</v>
      </c>
      <c r="H3279" s="468">
        <v>0.3</v>
      </c>
      <c r="I3279" s="468">
        <v>0.3</v>
      </c>
      <c r="M3279" s="474">
        <f t="shared" si="170"/>
        <v>515.84</v>
      </c>
      <c r="N3279" s="474">
        <f t="shared" si="171"/>
        <v>361.08800000000008</v>
      </c>
      <c r="P3279" s="488">
        <v>0.70000000000000007</v>
      </c>
      <c r="R3279" s="474">
        <v>416.64</v>
      </c>
      <c r="S3279" s="474">
        <v>294.95</v>
      </c>
      <c r="U3279" s="474">
        <v>416.64</v>
      </c>
      <c r="V3279" s="474">
        <v>294.95</v>
      </c>
      <c r="X3279" s="465">
        <v>396.8</v>
      </c>
      <c r="Y3279" s="465">
        <v>280.89999999999998</v>
      </c>
      <c r="AA3279" s="474">
        <v>345</v>
      </c>
      <c r="AB3279" s="474">
        <v>244.26</v>
      </c>
      <c r="AD3279" s="474">
        <v>300</v>
      </c>
      <c r="AE3279" s="474">
        <v>212.4</v>
      </c>
      <c r="AG3279" s="474">
        <v>0</v>
      </c>
      <c r="AH3279" s="474">
        <v>0</v>
      </c>
      <c r="AP3279" s="535"/>
    </row>
    <row r="3280" spans="1:42" ht="24" customHeight="1" outlineLevel="1" x14ac:dyDescent="0.25">
      <c r="A3280" s="469" t="s">
        <v>13883</v>
      </c>
      <c r="B3280" s="471" t="s">
        <v>23290</v>
      </c>
      <c r="C3280" s="469" t="s">
        <v>23841</v>
      </c>
      <c r="E3280" s="472" t="s">
        <v>16835</v>
      </c>
      <c r="F3280" s="469" t="s">
        <v>4456</v>
      </c>
      <c r="G3280" s="468">
        <v>0.3</v>
      </c>
      <c r="H3280" s="468">
        <v>0.3</v>
      </c>
      <c r="I3280" s="468">
        <v>0.3</v>
      </c>
      <c r="M3280" s="474">
        <f t="shared" si="170"/>
        <v>515.84</v>
      </c>
      <c r="N3280" s="474">
        <f t="shared" si="171"/>
        <v>361.08800000000008</v>
      </c>
      <c r="P3280" s="488">
        <v>0.70000000000000007</v>
      </c>
      <c r="R3280" s="474">
        <v>416.64</v>
      </c>
      <c r="S3280" s="474">
        <v>294.95</v>
      </c>
      <c r="U3280" s="474">
        <v>416.64</v>
      </c>
      <c r="V3280" s="474">
        <v>294.95</v>
      </c>
      <c r="X3280" s="465">
        <v>396.8</v>
      </c>
      <c r="Y3280" s="465">
        <v>280.89999999999998</v>
      </c>
      <c r="AA3280" s="474">
        <v>345</v>
      </c>
      <c r="AB3280" s="474">
        <v>244.26</v>
      </c>
      <c r="AD3280" s="474">
        <v>300</v>
      </c>
      <c r="AE3280" s="474">
        <v>212.4</v>
      </c>
      <c r="AG3280" s="474">
        <v>0</v>
      </c>
      <c r="AH3280" s="474">
        <v>0</v>
      </c>
      <c r="AP3280" s="535"/>
    </row>
    <row r="3281" spans="1:42" ht="24" customHeight="1" outlineLevel="1" x14ac:dyDescent="0.25">
      <c r="A3281" s="469" t="s">
        <v>13883</v>
      </c>
      <c r="B3281" s="471" t="s">
        <v>23291</v>
      </c>
      <c r="C3281" s="469" t="s">
        <v>23841</v>
      </c>
      <c r="E3281" s="472" t="s">
        <v>16831</v>
      </c>
      <c r="F3281" s="469" t="s">
        <v>4456</v>
      </c>
      <c r="G3281" s="468">
        <v>0.5</v>
      </c>
      <c r="H3281" s="468">
        <v>0.5</v>
      </c>
      <c r="I3281" s="468">
        <v>0.5</v>
      </c>
      <c r="M3281" s="474">
        <f t="shared" si="170"/>
        <v>950.68999999999994</v>
      </c>
      <c r="N3281" s="474">
        <f t="shared" si="171"/>
        <v>665.48300000000006</v>
      </c>
      <c r="P3281" s="488">
        <v>0.70000000000000007</v>
      </c>
      <c r="R3281" s="474">
        <v>767.87</v>
      </c>
      <c r="S3281" s="474">
        <v>528.47</v>
      </c>
      <c r="U3281" s="474">
        <v>767.87</v>
      </c>
      <c r="V3281" s="474">
        <v>528.47</v>
      </c>
      <c r="X3281" s="465">
        <v>731.3</v>
      </c>
      <c r="Y3281" s="465">
        <v>503.3</v>
      </c>
      <c r="AA3281" s="474">
        <v>635.95000000000005</v>
      </c>
      <c r="AB3281" s="474">
        <v>437.69</v>
      </c>
      <c r="AD3281" s="474">
        <v>553</v>
      </c>
      <c r="AE3281" s="474">
        <v>380.6</v>
      </c>
      <c r="AG3281" s="474">
        <v>0</v>
      </c>
      <c r="AH3281" s="474">
        <v>0</v>
      </c>
      <c r="AP3281" s="535"/>
    </row>
    <row r="3282" spans="1:42" ht="24" customHeight="1" outlineLevel="1" x14ac:dyDescent="0.25">
      <c r="A3282" s="469" t="s">
        <v>13883</v>
      </c>
      <c r="B3282" s="471" t="s">
        <v>23292</v>
      </c>
      <c r="C3282" s="469" t="s">
        <v>23841</v>
      </c>
      <c r="E3282" s="472" t="s">
        <v>16832</v>
      </c>
      <c r="F3282" s="469" t="s">
        <v>4456</v>
      </c>
      <c r="G3282" s="468">
        <v>0.5</v>
      </c>
      <c r="H3282" s="468">
        <v>0.5</v>
      </c>
      <c r="I3282" s="468">
        <v>0.5</v>
      </c>
      <c r="M3282" s="474">
        <f t="shared" si="170"/>
        <v>950.68999999999994</v>
      </c>
      <c r="N3282" s="474">
        <f t="shared" si="171"/>
        <v>665.48300000000006</v>
      </c>
      <c r="P3282" s="488">
        <v>0.70000000000000007</v>
      </c>
      <c r="R3282" s="474">
        <v>767.87</v>
      </c>
      <c r="S3282" s="474">
        <v>528.47</v>
      </c>
      <c r="U3282" s="474">
        <v>767.87</v>
      </c>
      <c r="V3282" s="474">
        <v>528.47</v>
      </c>
      <c r="X3282" s="465">
        <v>731.3</v>
      </c>
      <c r="Y3282" s="465">
        <v>503.3</v>
      </c>
      <c r="AA3282" s="474">
        <v>635.95000000000005</v>
      </c>
      <c r="AB3282" s="474">
        <v>437.69</v>
      </c>
      <c r="AD3282" s="474">
        <v>553</v>
      </c>
      <c r="AE3282" s="474">
        <v>380.6</v>
      </c>
      <c r="AG3282" s="474">
        <v>0</v>
      </c>
      <c r="AH3282" s="474">
        <v>0</v>
      </c>
      <c r="AP3282" s="535"/>
    </row>
    <row r="3283" spans="1:42" ht="24" customHeight="1" outlineLevel="1" x14ac:dyDescent="0.25">
      <c r="A3283" s="469" t="s">
        <v>13883</v>
      </c>
      <c r="B3283" s="471" t="s">
        <v>23293</v>
      </c>
      <c r="C3283" s="469" t="s">
        <v>23841</v>
      </c>
      <c r="E3283" s="472" t="s">
        <v>16833</v>
      </c>
      <c r="F3283" s="469" t="s">
        <v>4456</v>
      </c>
      <c r="G3283" s="468">
        <v>0.5</v>
      </c>
      <c r="H3283" s="468">
        <v>0.5</v>
      </c>
      <c r="I3283" s="468">
        <v>0.5</v>
      </c>
      <c r="M3283" s="474">
        <f t="shared" si="170"/>
        <v>950.68999999999994</v>
      </c>
      <c r="N3283" s="474">
        <f t="shared" si="171"/>
        <v>665.48300000000006</v>
      </c>
      <c r="P3283" s="488">
        <v>0.70000000000000007</v>
      </c>
      <c r="R3283" s="474">
        <v>767.87</v>
      </c>
      <c r="S3283" s="474">
        <v>528.47</v>
      </c>
      <c r="U3283" s="474">
        <v>767.87</v>
      </c>
      <c r="V3283" s="474">
        <v>528.47</v>
      </c>
      <c r="X3283" s="465">
        <v>731.3</v>
      </c>
      <c r="Y3283" s="465">
        <v>503.3</v>
      </c>
      <c r="AA3283" s="474">
        <v>635.95000000000005</v>
      </c>
      <c r="AB3283" s="474">
        <v>437.69</v>
      </c>
      <c r="AD3283" s="474">
        <v>553</v>
      </c>
      <c r="AE3283" s="474">
        <v>380.6</v>
      </c>
      <c r="AG3283" s="474">
        <v>0</v>
      </c>
      <c r="AH3283" s="474">
        <v>0</v>
      </c>
      <c r="AP3283" s="535"/>
    </row>
    <row r="3284" spans="1:42" ht="24" customHeight="1" outlineLevel="1" x14ac:dyDescent="0.25">
      <c r="A3284" s="469" t="s">
        <v>13883</v>
      </c>
      <c r="B3284" s="471" t="s">
        <v>23294</v>
      </c>
      <c r="C3284" s="469" t="s">
        <v>23841</v>
      </c>
      <c r="E3284" s="472" t="s">
        <v>16834</v>
      </c>
      <c r="F3284" s="469" t="s">
        <v>4456</v>
      </c>
      <c r="G3284" s="468">
        <v>0.5</v>
      </c>
      <c r="H3284" s="468">
        <v>0.5</v>
      </c>
      <c r="I3284" s="468">
        <v>0.5</v>
      </c>
      <c r="M3284" s="474">
        <f t="shared" si="170"/>
        <v>950.68999999999994</v>
      </c>
      <c r="N3284" s="474">
        <f t="shared" si="171"/>
        <v>665.48300000000006</v>
      </c>
      <c r="P3284" s="488">
        <v>0.70000000000000007</v>
      </c>
      <c r="R3284" s="474">
        <v>767.87</v>
      </c>
      <c r="S3284" s="474">
        <v>528.47</v>
      </c>
      <c r="U3284" s="474">
        <v>767.87</v>
      </c>
      <c r="V3284" s="474">
        <v>528.47</v>
      </c>
      <c r="X3284" s="465">
        <v>731.3</v>
      </c>
      <c r="Y3284" s="465">
        <v>503.3</v>
      </c>
      <c r="AA3284" s="474">
        <v>635.95000000000005</v>
      </c>
      <c r="AB3284" s="474">
        <v>437.69</v>
      </c>
      <c r="AD3284" s="474">
        <v>553</v>
      </c>
      <c r="AE3284" s="474">
        <v>380.6</v>
      </c>
      <c r="AG3284" s="474">
        <v>0</v>
      </c>
      <c r="AH3284" s="474">
        <v>0</v>
      </c>
      <c r="AP3284" s="535"/>
    </row>
    <row r="3285" spans="1:42" ht="24" customHeight="1" outlineLevel="1" x14ac:dyDescent="0.25">
      <c r="A3285" s="469" t="s">
        <v>13883</v>
      </c>
      <c r="B3285" s="471" t="s">
        <v>23295</v>
      </c>
      <c r="C3285" s="469" t="s">
        <v>23841</v>
      </c>
      <c r="E3285" s="472" t="s">
        <v>16835</v>
      </c>
      <c r="F3285" s="469" t="s">
        <v>4456</v>
      </c>
      <c r="G3285" s="468">
        <v>0.5</v>
      </c>
      <c r="H3285" s="468">
        <v>0.5</v>
      </c>
      <c r="I3285" s="468">
        <v>0.5</v>
      </c>
      <c r="M3285" s="474">
        <f t="shared" si="170"/>
        <v>950.68999999999994</v>
      </c>
      <c r="N3285" s="474">
        <f t="shared" si="171"/>
        <v>665.48300000000006</v>
      </c>
      <c r="P3285" s="488">
        <v>0.70000000000000007</v>
      </c>
      <c r="R3285" s="474">
        <v>767.87</v>
      </c>
      <c r="S3285" s="474">
        <v>528.47</v>
      </c>
      <c r="U3285" s="474">
        <v>767.87</v>
      </c>
      <c r="V3285" s="474">
        <v>528.47</v>
      </c>
      <c r="X3285" s="465">
        <v>731.3</v>
      </c>
      <c r="Y3285" s="465">
        <v>503.3</v>
      </c>
      <c r="AA3285" s="474">
        <v>635.95000000000005</v>
      </c>
      <c r="AB3285" s="474">
        <v>437.69</v>
      </c>
      <c r="AD3285" s="474">
        <v>553</v>
      </c>
      <c r="AE3285" s="474">
        <v>380.6</v>
      </c>
      <c r="AG3285" s="474">
        <v>0</v>
      </c>
      <c r="AH3285" s="474">
        <v>0</v>
      </c>
      <c r="AP3285" s="535"/>
    </row>
    <row r="3286" spans="1:42" ht="24" customHeight="1" outlineLevel="1" x14ac:dyDescent="0.25">
      <c r="A3286" s="469" t="s">
        <v>13883</v>
      </c>
      <c r="B3286" s="471" t="s">
        <v>23296</v>
      </c>
      <c r="C3286" s="469" t="s">
        <v>23841</v>
      </c>
      <c r="E3286" s="472" t="s">
        <v>16831</v>
      </c>
      <c r="F3286" s="469" t="s">
        <v>4456</v>
      </c>
      <c r="G3286" s="468">
        <v>0.7</v>
      </c>
      <c r="H3286" s="468">
        <v>0.7</v>
      </c>
      <c r="I3286" s="468">
        <v>0.7</v>
      </c>
      <c r="M3286" s="474">
        <f t="shared" si="170"/>
        <v>1404.65</v>
      </c>
      <c r="N3286" s="474">
        <f t="shared" si="171"/>
        <v>983.25500000000011</v>
      </c>
      <c r="P3286" s="488">
        <v>0.70000000000000007</v>
      </c>
      <c r="R3286" s="474">
        <v>1134.53</v>
      </c>
      <c r="S3286" s="474">
        <v>791.28</v>
      </c>
      <c r="U3286" s="474">
        <v>1134.53</v>
      </c>
      <c r="V3286" s="474">
        <v>791.28</v>
      </c>
      <c r="X3286" s="465">
        <v>1080.5</v>
      </c>
      <c r="Y3286" s="465">
        <v>753.6</v>
      </c>
      <c r="AA3286" s="474">
        <v>939.55</v>
      </c>
      <c r="AB3286" s="474">
        <v>655.27</v>
      </c>
      <c r="AD3286" s="474">
        <v>817</v>
      </c>
      <c r="AE3286" s="474">
        <v>569.79999999999995</v>
      </c>
      <c r="AG3286" s="474">
        <v>0</v>
      </c>
      <c r="AH3286" s="474">
        <v>0</v>
      </c>
      <c r="AP3286" s="535"/>
    </row>
    <row r="3287" spans="1:42" ht="24" customHeight="1" outlineLevel="1" x14ac:dyDescent="0.25">
      <c r="A3287" s="469" t="s">
        <v>13883</v>
      </c>
      <c r="B3287" s="471" t="s">
        <v>23297</v>
      </c>
      <c r="C3287" s="469" t="s">
        <v>23841</v>
      </c>
      <c r="E3287" s="472" t="s">
        <v>16832</v>
      </c>
      <c r="F3287" s="469" t="s">
        <v>4456</v>
      </c>
      <c r="G3287" s="468">
        <v>0.7</v>
      </c>
      <c r="H3287" s="468">
        <v>0.7</v>
      </c>
      <c r="I3287" s="468">
        <v>0.7</v>
      </c>
      <c r="M3287" s="474">
        <f t="shared" si="170"/>
        <v>1404.65</v>
      </c>
      <c r="N3287" s="474">
        <f t="shared" si="171"/>
        <v>983.25500000000011</v>
      </c>
      <c r="P3287" s="488">
        <v>0.70000000000000007</v>
      </c>
      <c r="R3287" s="474">
        <v>1134.53</v>
      </c>
      <c r="S3287" s="474">
        <v>791.28</v>
      </c>
      <c r="U3287" s="474">
        <v>1134.53</v>
      </c>
      <c r="V3287" s="474">
        <v>791.28</v>
      </c>
      <c r="X3287" s="465">
        <v>1080.5</v>
      </c>
      <c r="Y3287" s="465">
        <v>753.6</v>
      </c>
      <c r="AA3287" s="474">
        <v>939.55</v>
      </c>
      <c r="AB3287" s="474">
        <v>655.27</v>
      </c>
      <c r="AD3287" s="474">
        <v>817</v>
      </c>
      <c r="AE3287" s="474">
        <v>569.79999999999995</v>
      </c>
      <c r="AG3287" s="474">
        <v>0</v>
      </c>
      <c r="AH3287" s="474">
        <v>0</v>
      </c>
      <c r="AP3287" s="535"/>
    </row>
    <row r="3288" spans="1:42" ht="24" customHeight="1" outlineLevel="1" x14ac:dyDescent="0.25">
      <c r="A3288" s="469" t="s">
        <v>13883</v>
      </c>
      <c r="B3288" s="471" t="s">
        <v>23298</v>
      </c>
      <c r="C3288" s="469" t="s">
        <v>23841</v>
      </c>
      <c r="E3288" s="472" t="s">
        <v>16833</v>
      </c>
      <c r="F3288" s="469" t="s">
        <v>4456</v>
      </c>
      <c r="G3288" s="468">
        <v>0.7</v>
      </c>
      <c r="H3288" s="468">
        <v>0.7</v>
      </c>
      <c r="I3288" s="468">
        <v>0.7</v>
      </c>
      <c r="M3288" s="474">
        <f t="shared" si="170"/>
        <v>1404.65</v>
      </c>
      <c r="N3288" s="474">
        <f t="shared" si="171"/>
        <v>983.25500000000011</v>
      </c>
      <c r="P3288" s="488">
        <v>0.70000000000000007</v>
      </c>
      <c r="R3288" s="474">
        <v>1134.53</v>
      </c>
      <c r="S3288" s="474">
        <v>791.28</v>
      </c>
      <c r="U3288" s="474">
        <v>1134.53</v>
      </c>
      <c r="V3288" s="474">
        <v>791.28</v>
      </c>
      <c r="X3288" s="465">
        <v>1080.5</v>
      </c>
      <c r="Y3288" s="465">
        <v>753.6</v>
      </c>
      <c r="AA3288" s="474">
        <v>939.55</v>
      </c>
      <c r="AB3288" s="474">
        <v>655.27</v>
      </c>
      <c r="AD3288" s="474">
        <v>817</v>
      </c>
      <c r="AE3288" s="474">
        <v>569.79999999999995</v>
      </c>
      <c r="AG3288" s="474">
        <v>0</v>
      </c>
      <c r="AH3288" s="474">
        <v>0</v>
      </c>
      <c r="AP3288" s="535"/>
    </row>
    <row r="3289" spans="1:42" ht="24" customHeight="1" outlineLevel="1" x14ac:dyDescent="0.25">
      <c r="A3289" s="469" t="s">
        <v>13883</v>
      </c>
      <c r="B3289" s="471" t="s">
        <v>23299</v>
      </c>
      <c r="C3289" s="469" t="s">
        <v>23841</v>
      </c>
      <c r="E3289" s="472" t="s">
        <v>16834</v>
      </c>
      <c r="F3289" s="469" t="s">
        <v>4456</v>
      </c>
      <c r="G3289" s="468">
        <v>0.7</v>
      </c>
      <c r="H3289" s="468">
        <v>0.7</v>
      </c>
      <c r="I3289" s="468">
        <v>0.7</v>
      </c>
      <c r="M3289" s="474">
        <f t="shared" si="170"/>
        <v>1404.65</v>
      </c>
      <c r="N3289" s="474">
        <f t="shared" si="171"/>
        <v>983.25500000000011</v>
      </c>
      <c r="P3289" s="488">
        <v>0.70000000000000007</v>
      </c>
      <c r="R3289" s="474">
        <v>1134.53</v>
      </c>
      <c r="S3289" s="474">
        <v>791.28</v>
      </c>
      <c r="U3289" s="474">
        <v>1134.53</v>
      </c>
      <c r="V3289" s="474">
        <v>791.28</v>
      </c>
      <c r="X3289" s="465">
        <v>1080.5</v>
      </c>
      <c r="Y3289" s="465">
        <v>753.6</v>
      </c>
      <c r="AA3289" s="474">
        <v>939.55</v>
      </c>
      <c r="AB3289" s="474">
        <v>655.27</v>
      </c>
      <c r="AD3289" s="474">
        <v>817</v>
      </c>
      <c r="AE3289" s="474">
        <v>569.79999999999995</v>
      </c>
      <c r="AG3289" s="474">
        <v>0</v>
      </c>
      <c r="AH3289" s="474">
        <v>0</v>
      </c>
      <c r="AP3289" s="535"/>
    </row>
    <row r="3290" spans="1:42" ht="24" customHeight="1" outlineLevel="1" x14ac:dyDescent="0.25">
      <c r="A3290" s="469" t="s">
        <v>13883</v>
      </c>
      <c r="B3290" s="471" t="s">
        <v>23300</v>
      </c>
      <c r="C3290" s="469" t="s">
        <v>23841</v>
      </c>
      <c r="E3290" s="472" t="s">
        <v>16835</v>
      </c>
      <c r="F3290" s="469" t="s">
        <v>4456</v>
      </c>
      <c r="G3290" s="468">
        <v>0.7</v>
      </c>
      <c r="H3290" s="468">
        <v>0.7</v>
      </c>
      <c r="I3290" s="468">
        <v>0.7</v>
      </c>
      <c r="M3290" s="474">
        <f t="shared" si="170"/>
        <v>1404.65</v>
      </c>
      <c r="N3290" s="474">
        <f t="shared" si="171"/>
        <v>983.25500000000011</v>
      </c>
      <c r="P3290" s="488">
        <v>0.70000000000000007</v>
      </c>
      <c r="R3290" s="474">
        <v>1134.53</v>
      </c>
      <c r="S3290" s="474">
        <v>791.28</v>
      </c>
      <c r="U3290" s="474">
        <v>1134.53</v>
      </c>
      <c r="V3290" s="474">
        <v>791.28</v>
      </c>
      <c r="X3290" s="465">
        <v>1080.5</v>
      </c>
      <c r="Y3290" s="465">
        <v>753.6</v>
      </c>
      <c r="AA3290" s="474">
        <v>939.55</v>
      </c>
      <c r="AB3290" s="474">
        <v>655.27</v>
      </c>
      <c r="AD3290" s="474">
        <v>817</v>
      </c>
      <c r="AE3290" s="474">
        <v>569.79999999999995</v>
      </c>
      <c r="AG3290" s="474">
        <v>0</v>
      </c>
      <c r="AH3290" s="474">
        <v>0</v>
      </c>
      <c r="AP3290" s="535"/>
    </row>
    <row r="3291" spans="1:42" ht="24" customHeight="1" outlineLevel="1" x14ac:dyDescent="0.25">
      <c r="A3291" s="469" t="s">
        <v>13883</v>
      </c>
      <c r="B3291" s="471" t="s">
        <v>23301</v>
      </c>
      <c r="C3291" s="469" t="s">
        <v>23841</v>
      </c>
      <c r="E3291" s="472" t="s">
        <v>16831</v>
      </c>
      <c r="F3291" s="469" t="s">
        <v>4456</v>
      </c>
      <c r="G3291" s="468">
        <v>0.9</v>
      </c>
      <c r="H3291" s="468">
        <v>0.9</v>
      </c>
      <c r="I3291" s="468">
        <v>0.9</v>
      </c>
      <c r="M3291" s="474">
        <f t="shared" si="170"/>
        <v>1863.6799999999998</v>
      </c>
      <c r="N3291" s="474">
        <f t="shared" si="171"/>
        <v>1304.576</v>
      </c>
      <c r="P3291" s="488">
        <v>0.70000000000000007</v>
      </c>
      <c r="R3291" s="474">
        <v>1505.28</v>
      </c>
      <c r="S3291" s="474">
        <v>1055.8800000000001</v>
      </c>
      <c r="U3291" s="474">
        <v>1505.28</v>
      </c>
      <c r="V3291" s="474">
        <v>1055.8800000000001</v>
      </c>
      <c r="X3291" s="465">
        <v>1433.6</v>
      </c>
      <c r="Y3291" s="465">
        <v>1005.6</v>
      </c>
      <c r="AA3291" s="474">
        <v>1246.5999999999999</v>
      </c>
      <c r="AB3291" s="474">
        <v>874.46</v>
      </c>
      <c r="AD3291" s="474">
        <v>1084</v>
      </c>
      <c r="AE3291" s="474">
        <v>760.4</v>
      </c>
      <c r="AG3291" s="474">
        <v>0</v>
      </c>
      <c r="AH3291" s="474">
        <v>0</v>
      </c>
      <c r="AP3291" s="535"/>
    </row>
    <row r="3292" spans="1:42" ht="24" customHeight="1" outlineLevel="1" x14ac:dyDescent="0.25">
      <c r="A3292" s="469" t="s">
        <v>13883</v>
      </c>
      <c r="B3292" s="471" t="s">
        <v>23302</v>
      </c>
      <c r="C3292" s="469" t="s">
        <v>23841</v>
      </c>
      <c r="E3292" s="472" t="s">
        <v>16832</v>
      </c>
      <c r="F3292" s="469" t="s">
        <v>4456</v>
      </c>
      <c r="G3292" s="468">
        <v>0.9</v>
      </c>
      <c r="H3292" s="468">
        <v>0.9</v>
      </c>
      <c r="I3292" s="468">
        <v>0.9</v>
      </c>
      <c r="M3292" s="474">
        <f t="shared" si="170"/>
        <v>1863.6799999999998</v>
      </c>
      <c r="N3292" s="474">
        <f t="shared" si="171"/>
        <v>1304.576</v>
      </c>
      <c r="P3292" s="488">
        <v>0.70000000000000007</v>
      </c>
      <c r="R3292" s="474">
        <v>1505.28</v>
      </c>
      <c r="S3292" s="474">
        <v>1055.8800000000001</v>
      </c>
      <c r="U3292" s="474">
        <v>1505.28</v>
      </c>
      <c r="V3292" s="474">
        <v>1055.8800000000001</v>
      </c>
      <c r="X3292" s="465">
        <v>1433.6</v>
      </c>
      <c r="Y3292" s="465">
        <v>1005.6</v>
      </c>
      <c r="AA3292" s="474">
        <v>1246.5999999999999</v>
      </c>
      <c r="AB3292" s="474">
        <v>874.46</v>
      </c>
      <c r="AD3292" s="474">
        <v>1084</v>
      </c>
      <c r="AE3292" s="474">
        <v>760.4</v>
      </c>
      <c r="AG3292" s="474">
        <v>0</v>
      </c>
      <c r="AH3292" s="474">
        <v>0</v>
      </c>
      <c r="AP3292" s="535"/>
    </row>
    <row r="3293" spans="1:42" ht="24" customHeight="1" outlineLevel="1" x14ac:dyDescent="0.25">
      <c r="A3293" s="469" t="s">
        <v>13883</v>
      </c>
      <c r="B3293" s="471" t="s">
        <v>23303</v>
      </c>
      <c r="C3293" s="469" t="s">
        <v>23841</v>
      </c>
      <c r="E3293" s="472" t="s">
        <v>16833</v>
      </c>
      <c r="F3293" s="469" t="s">
        <v>4456</v>
      </c>
      <c r="G3293" s="468">
        <v>0.9</v>
      </c>
      <c r="H3293" s="468">
        <v>0.9</v>
      </c>
      <c r="I3293" s="468">
        <v>0.9</v>
      </c>
      <c r="M3293" s="474">
        <f t="shared" si="170"/>
        <v>1863.6799999999998</v>
      </c>
      <c r="N3293" s="474">
        <f t="shared" si="171"/>
        <v>1304.576</v>
      </c>
      <c r="P3293" s="488">
        <v>0.70000000000000007</v>
      </c>
      <c r="R3293" s="474">
        <v>1505.28</v>
      </c>
      <c r="S3293" s="474">
        <v>1055.8800000000001</v>
      </c>
      <c r="U3293" s="474">
        <v>1505.28</v>
      </c>
      <c r="V3293" s="474">
        <v>1055.8800000000001</v>
      </c>
      <c r="X3293" s="465">
        <v>1433.6</v>
      </c>
      <c r="Y3293" s="465">
        <v>1005.6</v>
      </c>
      <c r="AA3293" s="474">
        <v>1246.5999999999999</v>
      </c>
      <c r="AB3293" s="474">
        <v>874.46</v>
      </c>
      <c r="AD3293" s="474">
        <v>1084</v>
      </c>
      <c r="AE3293" s="474">
        <v>760.4</v>
      </c>
      <c r="AG3293" s="474">
        <v>0</v>
      </c>
      <c r="AH3293" s="474">
        <v>0</v>
      </c>
      <c r="AP3293" s="535"/>
    </row>
    <row r="3294" spans="1:42" ht="24" customHeight="1" outlineLevel="1" x14ac:dyDescent="0.25">
      <c r="A3294" s="469" t="s">
        <v>13883</v>
      </c>
      <c r="B3294" s="471" t="s">
        <v>23304</v>
      </c>
      <c r="C3294" s="469" t="s">
        <v>23841</v>
      </c>
      <c r="E3294" s="472" t="s">
        <v>16834</v>
      </c>
      <c r="F3294" s="469" t="s">
        <v>4456</v>
      </c>
      <c r="G3294" s="468">
        <v>0.9</v>
      </c>
      <c r="H3294" s="468">
        <v>0.9</v>
      </c>
      <c r="I3294" s="468">
        <v>0.9</v>
      </c>
      <c r="M3294" s="474">
        <f t="shared" si="170"/>
        <v>1863.6799999999998</v>
      </c>
      <c r="N3294" s="474">
        <f t="shared" si="171"/>
        <v>1304.576</v>
      </c>
      <c r="P3294" s="488">
        <v>0.70000000000000007</v>
      </c>
      <c r="R3294" s="474">
        <v>1505.28</v>
      </c>
      <c r="S3294" s="474">
        <v>1055.8800000000001</v>
      </c>
      <c r="U3294" s="474">
        <v>1505.28</v>
      </c>
      <c r="V3294" s="474">
        <v>1055.8800000000001</v>
      </c>
      <c r="X3294" s="465">
        <v>1433.6</v>
      </c>
      <c r="Y3294" s="465">
        <v>1005.6</v>
      </c>
      <c r="AA3294" s="474">
        <v>1246.5999999999999</v>
      </c>
      <c r="AB3294" s="474">
        <v>874.46</v>
      </c>
      <c r="AD3294" s="474">
        <v>1084</v>
      </c>
      <c r="AE3294" s="474">
        <v>760.4</v>
      </c>
      <c r="AG3294" s="474">
        <v>0</v>
      </c>
      <c r="AH3294" s="474">
        <v>0</v>
      </c>
      <c r="AP3294" s="535"/>
    </row>
    <row r="3295" spans="1:42" ht="24" customHeight="1" outlineLevel="1" x14ac:dyDescent="0.25">
      <c r="A3295" s="469" t="s">
        <v>13883</v>
      </c>
      <c r="B3295" s="471" t="s">
        <v>23305</v>
      </c>
      <c r="C3295" s="469" t="s">
        <v>23841</v>
      </c>
      <c r="E3295" s="472" t="s">
        <v>16835</v>
      </c>
      <c r="F3295" s="469" t="s">
        <v>4456</v>
      </c>
      <c r="G3295" s="468">
        <v>0.9</v>
      </c>
      <c r="H3295" s="468">
        <v>0.9</v>
      </c>
      <c r="I3295" s="468">
        <v>0.9</v>
      </c>
      <c r="M3295" s="474">
        <f t="shared" si="170"/>
        <v>1863.6799999999998</v>
      </c>
      <c r="N3295" s="474">
        <f t="shared" si="171"/>
        <v>1304.576</v>
      </c>
      <c r="P3295" s="488">
        <v>0.70000000000000007</v>
      </c>
      <c r="R3295" s="474">
        <v>1505.28</v>
      </c>
      <c r="S3295" s="474">
        <v>1055.8800000000001</v>
      </c>
      <c r="U3295" s="474">
        <v>1505.28</v>
      </c>
      <c r="V3295" s="474">
        <v>1055.8800000000001</v>
      </c>
      <c r="X3295" s="465">
        <v>1433.6</v>
      </c>
      <c r="Y3295" s="465">
        <v>1005.6</v>
      </c>
      <c r="AA3295" s="474">
        <v>1246.5999999999999</v>
      </c>
      <c r="AB3295" s="474">
        <v>874.46</v>
      </c>
      <c r="AD3295" s="474">
        <v>1084</v>
      </c>
      <c r="AE3295" s="474">
        <v>760.4</v>
      </c>
      <c r="AG3295" s="474">
        <v>0</v>
      </c>
      <c r="AH3295" s="474">
        <v>0</v>
      </c>
      <c r="AP3295" s="535"/>
    </row>
    <row r="3296" spans="1:42" ht="24" customHeight="1" outlineLevel="1" x14ac:dyDescent="0.25">
      <c r="A3296" s="469" t="s">
        <v>13883</v>
      </c>
      <c r="B3296" s="471" t="s">
        <v>23306</v>
      </c>
      <c r="C3296" s="469" t="s">
        <v>23841</v>
      </c>
      <c r="E3296" s="472" t="s">
        <v>16831</v>
      </c>
      <c r="F3296" s="469" t="s">
        <v>4456</v>
      </c>
      <c r="G3296" s="468">
        <v>1.2</v>
      </c>
      <c r="H3296" s="468">
        <v>1.2</v>
      </c>
      <c r="I3296" s="468">
        <v>1.2</v>
      </c>
      <c r="M3296" s="474">
        <f t="shared" si="170"/>
        <v>3919.8900000000003</v>
      </c>
      <c r="N3296" s="474">
        <f t="shared" si="171"/>
        <v>2743.9230000000007</v>
      </c>
      <c r="P3296" s="488">
        <v>0.70000000000000007</v>
      </c>
      <c r="R3296" s="474">
        <v>3166.07</v>
      </c>
      <c r="S3296" s="474">
        <v>2095.17</v>
      </c>
      <c r="U3296" s="474">
        <v>3166.07</v>
      </c>
      <c r="V3296" s="474">
        <v>2095.17</v>
      </c>
      <c r="X3296" s="465">
        <v>3015.3</v>
      </c>
      <c r="Y3296" s="465">
        <v>1995.4</v>
      </c>
      <c r="AA3296" s="474">
        <v>2622</v>
      </c>
      <c r="AB3296" s="474">
        <v>1735.12</v>
      </c>
      <c r="AD3296" s="474">
        <v>2280</v>
      </c>
      <c r="AE3296" s="474">
        <v>1508.8</v>
      </c>
      <c r="AG3296" s="474">
        <v>0</v>
      </c>
      <c r="AH3296" s="474">
        <v>0</v>
      </c>
      <c r="AP3296" s="535"/>
    </row>
    <row r="3297" spans="1:42" ht="24" customHeight="1" outlineLevel="1" x14ac:dyDescent="0.25">
      <c r="A3297" s="469" t="s">
        <v>13883</v>
      </c>
      <c r="B3297" s="471" t="s">
        <v>23307</v>
      </c>
      <c r="C3297" s="469" t="s">
        <v>23841</v>
      </c>
      <c r="E3297" s="472" t="s">
        <v>16832</v>
      </c>
      <c r="F3297" s="469" t="s">
        <v>4456</v>
      </c>
      <c r="G3297" s="468">
        <v>1.2</v>
      </c>
      <c r="H3297" s="468">
        <v>1.2</v>
      </c>
      <c r="I3297" s="468">
        <v>1.2</v>
      </c>
      <c r="M3297" s="474">
        <f t="shared" si="170"/>
        <v>3919.8900000000003</v>
      </c>
      <c r="N3297" s="474">
        <f t="shared" si="171"/>
        <v>2743.9230000000007</v>
      </c>
      <c r="P3297" s="488">
        <v>0.70000000000000007</v>
      </c>
      <c r="R3297" s="474">
        <v>3166.07</v>
      </c>
      <c r="S3297" s="474">
        <v>2095.17</v>
      </c>
      <c r="U3297" s="474">
        <v>3166.07</v>
      </c>
      <c r="V3297" s="474">
        <v>2095.17</v>
      </c>
      <c r="X3297" s="465">
        <v>3015.3</v>
      </c>
      <c r="Y3297" s="465">
        <v>1995.4</v>
      </c>
      <c r="AA3297" s="474">
        <v>2622</v>
      </c>
      <c r="AB3297" s="474">
        <v>1735.12</v>
      </c>
      <c r="AD3297" s="474">
        <v>2280</v>
      </c>
      <c r="AE3297" s="474">
        <v>1508.8</v>
      </c>
      <c r="AG3297" s="474">
        <v>0</v>
      </c>
      <c r="AH3297" s="474">
        <v>0</v>
      </c>
      <c r="AP3297" s="535"/>
    </row>
    <row r="3298" spans="1:42" ht="24" customHeight="1" outlineLevel="1" x14ac:dyDescent="0.25">
      <c r="A3298" s="469" t="s">
        <v>13883</v>
      </c>
      <c r="B3298" s="471" t="s">
        <v>23308</v>
      </c>
      <c r="C3298" s="469" t="s">
        <v>23841</v>
      </c>
      <c r="E3298" s="472" t="s">
        <v>16833</v>
      </c>
      <c r="F3298" s="469" t="s">
        <v>4456</v>
      </c>
      <c r="G3298" s="468">
        <v>1.2</v>
      </c>
      <c r="H3298" s="468">
        <v>1.2</v>
      </c>
      <c r="I3298" s="468">
        <v>1.2</v>
      </c>
      <c r="M3298" s="474">
        <f t="shared" si="170"/>
        <v>3919.8900000000003</v>
      </c>
      <c r="N3298" s="474">
        <f t="shared" si="171"/>
        <v>2743.9230000000007</v>
      </c>
      <c r="P3298" s="488">
        <v>0.70000000000000007</v>
      </c>
      <c r="R3298" s="474">
        <v>3166.07</v>
      </c>
      <c r="S3298" s="474">
        <v>2095.17</v>
      </c>
      <c r="U3298" s="474">
        <v>3166.07</v>
      </c>
      <c r="V3298" s="474">
        <v>2095.17</v>
      </c>
      <c r="X3298" s="465">
        <v>3015.3</v>
      </c>
      <c r="Y3298" s="465">
        <v>1995.4</v>
      </c>
      <c r="AA3298" s="474">
        <v>2622</v>
      </c>
      <c r="AB3298" s="474">
        <v>1735.12</v>
      </c>
      <c r="AD3298" s="474">
        <v>2280</v>
      </c>
      <c r="AE3298" s="474">
        <v>1508.8</v>
      </c>
      <c r="AG3298" s="474">
        <v>0</v>
      </c>
      <c r="AH3298" s="474">
        <v>0</v>
      </c>
      <c r="AP3298" s="535"/>
    </row>
    <row r="3299" spans="1:42" ht="24" customHeight="1" outlineLevel="1" x14ac:dyDescent="0.25">
      <c r="A3299" s="469" t="s">
        <v>13883</v>
      </c>
      <c r="B3299" s="471" t="s">
        <v>23309</v>
      </c>
      <c r="C3299" s="469" t="s">
        <v>23841</v>
      </c>
      <c r="E3299" s="472" t="s">
        <v>16834</v>
      </c>
      <c r="F3299" s="469" t="s">
        <v>4456</v>
      </c>
      <c r="G3299" s="468">
        <v>1.2</v>
      </c>
      <c r="H3299" s="468">
        <v>1.2</v>
      </c>
      <c r="I3299" s="468">
        <v>1.2</v>
      </c>
      <c r="M3299" s="474">
        <f t="shared" si="170"/>
        <v>3919.8900000000003</v>
      </c>
      <c r="N3299" s="474">
        <f t="shared" si="171"/>
        <v>2743.9230000000007</v>
      </c>
      <c r="P3299" s="488">
        <v>0.70000000000000007</v>
      </c>
      <c r="R3299" s="474">
        <v>3166.07</v>
      </c>
      <c r="S3299" s="474">
        <v>2095.17</v>
      </c>
      <c r="U3299" s="474">
        <v>3166.07</v>
      </c>
      <c r="V3299" s="474">
        <v>2095.17</v>
      </c>
      <c r="X3299" s="465">
        <v>3015.3</v>
      </c>
      <c r="Y3299" s="465">
        <v>1995.4</v>
      </c>
      <c r="AA3299" s="474">
        <v>2622</v>
      </c>
      <c r="AB3299" s="474">
        <v>1735.12</v>
      </c>
      <c r="AD3299" s="474">
        <v>2280</v>
      </c>
      <c r="AE3299" s="474">
        <v>1508.8</v>
      </c>
      <c r="AG3299" s="474">
        <v>0</v>
      </c>
      <c r="AH3299" s="474">
        <v>0</v>
      </c>
      <c r="AP3299" s="535"/>
    </row>
    <row r="3300" spans="1:42" ht="24" customHeight="1" outlineLevel="1" x14ac:dyDescent="0.25">
      <c r="A3300" s="469" t="s">
        <v>13883</v>
      </c>
      <c r="B3300" s="471" t="s">
        <v>23310</v>
      </c>
      <c r="C3300" s="469" t="s">
        <v>23841</v>
      </c>
      <c r="E3300" s="472" t="s">
        <v>16835</v>
      </c>
      <c r="F3300" s="469" t="s">
        <v>4456</v>
      </c>
      <c r="G3300" s="468">
        <v>1.2</v>
      </c>
      <c r="H3300" s="468">
        <v>1.2</v>
      </c>
      <c r="I3300" s="468">
        <v>1.2</v>
      </c>
      <c r="M3300" s="474">
        <f t="shared" si="170"/>
        <v>3919.8900000000003</v>
      </c>
      <c r="N3300" s="474">
        <f t="shared" si="171"/>
        <v>2743.9230000000007</v>
      </c>
      <c r="P3300" s="488">
        <v>0.70000000000000007</v>
      </c>
      <c r="R3300" s="474">
        <v>3166.07</v>
      </c>
      <c r="S3300" s="474">
        <v>2095.17</v>
      </c>
      <c r="U3300" s="474">
        <v>3166.07</v>
      </c>
      <c r="V3300" s="474">
        <v>2095.17</v>
      </c>
      <c r="X3300" s="465">
        <v>3015.3</v>
      </c>
      <c r="Y3300" s="465">
        <v>1995.4</v>
      </c>
      <c r="AA3300" s="474">
        <v>2622</v>
      </c>
      <c r="AB3300" s="474">
        <v>1735.12</v>
      </c>
      <c r="AD3300" s="474">
        <v>2280</v>
      </c>
      <c r="AE3300" s="474">
        <v>1508.8</v>
      </c>
      <c r="AG3300" s="474">
        <v>0</v>
      </c>
      <c r="AH3300" s="474">
        <v>0</v>
      </c>
      <c r="AP3300" s="535"/>
    </row>
    <row r="3301" spans="1:42" ht="24" customHeight="1" outlineLevel="1" x14ac:dyDescent="0.25">
      <c r="A3301" s="469" t="s">
        <v>13883</v>
      </c>
      <c r="B3301" s="471" t="s">
        <v>23311</v>
      </c>
      <c r="C3301" s="469" t="s">
        <v>23841</v>
      </c>
      <c r="E3301" s="472" t="s">
        <v>16831</v>
      </c>
      <c r="F3301" s="469" t="s">
        <v>4456</v>
      </c>
      <c r="G3301" s="468">
        <v>1.5</v>
      </c>
      <c r="H3301" s="468">
        <v>1.5</v>
      </c>
      <c r="I3301" s="468">
        <v>1.5</v>
      </c>
      <c r="M3301" s="474">
        <f t="shared" si="170"/>
        <v>5974.41</v>
      </c>
      <c r="N3301" s="474">
        <f t="shared" si="171"/>
        <v>4182.0870000000004</v>
      </c>
      <c r="P3301" s="488">
        <v>0.70000000000000007</v>
      </c>
      <c r="R3301" s="474">
        <v>4825.49</v>
      </c>
      <c r="S3301" s="474">
        <v>3153.57</v>
      </c>
      <c r="U3301" s="474">
        <v>4825.49</v>
      </c>
      <c r="V3301" s="474">
        <v>3153.57</v>
      </c>
      <c r="X3301" s="465">
        <v>4595.7</v>
      </c>
      <c r="Y3301" s="465">
        <v>3003.4</v>
      </c>
      <c r="AA3301" s="474">
        <v>3996.25</v>
      </c>
      <c r="AB3301" s="474">
        <v>2611.65</v>
      </c>
      <c r="AD3301" s="474">
        <v>3475</v>
      </c>
      <c r="AE3301" s="474">
        <v>2271</v>
      </c>
      <c r="AG3301" s="474">
        <v>0</v>
      </c>
      <c r="AH3301" s="474">
        <v>0</v>
      </c>
      <c r="AP3301" s="535"/>
    </row>
    <row r="3302" spans="1:42" ht="24" customHeight="1" outlineLevel="1" x14ac:dyDescent="0.25">
      <c r="A3302" s="469" t="s">
        <v>13883</v>
      </c>
      <c r="B3302" s="471" t="s">
        <v>23312</v>
      </c>
      <c r="C3302" s="469" t="s">
        <v>23841</v>
      </c>
      <c r="E3302" s="472" t="s">
        <v>16832</v>
      </c>
      <c r="F3302" s="469" t="s">
        <v>4456</v>
      </c>
      <c r="G3302" s="468">
        <v>1.5</v>
      </c>
      <c r="H3302" s="468">
        <v>1.5</v>
      </c>
      <c r="I3302" s="468">
        <v>1.5</v>
      </c>
      <c r="M3302" s="474">
        <f t="shared" si="170"/>
        <v>5974.41</v>
      </c>
      <c r="N3302" s="474">
        <f t="shared" si="171"/>
        <v>4182.0870000000004</v>
      </c>
      <c r="P3302" s="488">
        <v>0.70000000000000007</v>
      </c>
      <c r="R3302" s="474">
        <v>4825.49</v>
      </c>
      <c r="S3302" s="474">
        <v>3153.57</v>
      </c>
      <c r="U3302" s="474">
        <v>4825.49</v>
      </c>
      <c r="V3302" s="474">
        <v>3153.57</v>
      </c>
      <c r="X3302" s="465">
        <v>4595.7</v>
      </c>
      <c r="Y3302" s="465">
        <v>3003.4</v>
      </c>
      <c r="AA3302" s="474">
        <v>3996.25</v>
      </c>
      <c r="AB3302" s="474">
        <v>2611.65</v>
      </c>
      <c r="AD3302" s="474">
        <v>3475</v>
      </c>
      <c r="AE3302" s="474">
        <v>2271</v>
      </c>
      <c r="AG3302" s="474">
        <v>0</v>
      </c>
      <c r="AH3302" s="474">
        <v>0</v>
      </c>
      <c r="AP3302" s="535"/>
    </row>
    <row r="3303" spans="1:42" ht="24" customHeight="1" outlineLevel="1" x14ac:dyDescent="0.25">
      <c r="A3303" s="469" t="s">
        <v>13883</v>
      </c>
      <c r="B3303" s="471" t="s">
        <v>23313</v>
      </c>
      <c r="C3303" s="469" t="s">
        <v>23841</v>
      </c>
      <c r="E3303" s="472" t="s">
        <v>16833</v>
      </c>
      <c r="F3303" s="469" t="s">
        <v>4456</v>
      </c>
      <c r="G3303" s="468">
        <v>1.5</v>
      </c>
      <c r="H3303" s="468">
        <v>1.5</v>
      </c>
      <c r="I3303" s="468">
        <v>1.5</v>
      </c>
      <c r="M3303" s="474">
        <f t="shared" si="170"/>
        <v>5974.41</v>
      </c>
      <c r="N3303" s="474">
        <f t="shared" si="171"/>
        <v>4182.0870000000004</v>
      </c>
      <c r="P3303" s="488">
        <v>0.70000000000000007</v>
      </c>
      <c r="R3303" s="474">
        <v>4825.49</v>
      </c>
      <c r="S3303" s="474">
        <v>3153.57</v>
      </c>
      <c r="U3303" s="474">
        <v>4825.49</v>
      </c>
      <c r="V3303" s="474">
        <v>3153.57</v>
      </c>
      <c r="X3303" s="465">
        <v>4595.7</v>
      </c>
      <c r="Y3303" s="465">
        <v>3003.4</v>
      </c>
      <c r="AA3303" s="474">
        <v>3996.25</v>
      </c>
      <c r="AB3303" s="474">
        <v>2611.65</v>
      </c>
      <c r="AD3303" s="474">
        <v>3475</v>
      </c>
      <c r="AE3303" s="474">
        <v>2271</v>
      </c>
      <c r="AG3303" s="474">
        <v>0</v>
      </c>
      <c r="AH3303" s="474">
        <v>0</v>
      </c>
      <c r="AP3303" s="535"/>
    </row>
    <row r="3304" spans="1:42" ht="24" customHeight="1" outlineLevel="1" x14ac:dyDescent="0.25">
      <c r="A3304" s="469" t="s">
        <v>13883</v>
      </c>
      <c r="B3304" s="471" t="s">
        <v>23314</v>
      </c>
      <c r="C3304" s="469" t="s">
        <v>23841</v>
      </c>
      <c r="E3304" s="472" t="s">
        <v>16834</v>
      </c>
      <c r="F3304" s="469" t="s">
        <v>4456</v>
      </c>
      <c r="G3304" s="468">
        <v>1.5</v>
      </c>
      <c r="H3304" s="468">
        <v>1.5</v>
      </c>
      <c r="I3304" s="468">
        <v>1.5</v>
      </c>
      <c r="M3304" s="474">
        <f t="shared" si="170"/>
        <v>5974.41</v>
      </c>
      <c r="N3304" s="474">
        <f t="shared" si="171"/>
        <v>4182.0870000000004</v>
      </c>
      <c r="P3304" s="488">
        <v>0.70000000000000007</v>
      </c>
      <c r="R3304" s="474">
        <v>4825.49</v>
      </c>
      <c r="S3304" s="474">
        <v>3153.57</v>
      </c>
      <c r="U3304" s="474">
        <v>4825.49</v>
      </c>
      <c r="V3304" s="474">
        <v>3153.57</v>
      </c>
      <c r="X3304" s="465">
        <v>4595.7</v>
      </c>
      <c r="Y3304" s="465">
        <v>3003.4</v>
      </c>
      <c r="AA3304" s="474">
        <v>3996.25</v>
      </c>
      <c r="AB3304" s="474">
        <v>2611.65</v>
      </c>
      <c r="AD3304" s="474">
        <v>3475</v>
      </c>
      <c r="AE3304" s="474">
        <v>2271</v>
      </c>
      <c r="AG3304" s="474">
        <v>0</v>
      </c>
      <c r="AH3304" s="474">
        <v>0</v>
      </c>
      <c r="AP3304" s="535"/>
    </row>
    <row r="3305" spans="1:42" ht="24" customHeight="1" outlineLevel="1" x14ac:dyDescent="0.25">
      <c r="A3305" s="469" t="s">
        <v>13883</v>
      </c>
      <c r="B3305" s="471" t="s">
        <v>23315</v>
      </c>
      <c r="C3305" s="469" t="s">
        <v>23841</v>
      </c>
      <c r="E3305" s="472" t="s">
        <v>16835</v>
      </c>
      <c r="F3305" s="469" t="s">
        <v>4456</v>
      </c>
      <c r="G3305" s="468">
        <v>1.5</v>
      </c>
      <c r="H3305" s="468">
        <v>1.5</v>
      </c>
      <c r="I3305" s="468">
        <v>1.5</v>
      </c>
      <c r="M3305" s="474">
        <f t="shared" si="170"/>
        <v>5974.41</v>
      </c>
      <c r="N3305" s="474">
        <f t="shared" si="171"/>
        <v>4182.0870000000004</v>
      </c>
      <c r="P3305" s="488">
        <v>0.70000000000000007</v>
      </c>
      <c r="R3305" s="474">
        <v>4825.49</v>
      </c>
      <c r="S3305" s="474">
        <v>3153.57</v>
      </c>
      <c r="U3305" s="474">
        <v>4825.49</v>
      </c>
      <c r="V3305" s="474">
        <v>3153.57</v>
      </c>
      <c r="X3305" s="465">
        <v>4595.7</v>
      </c>
      <c r="Y3305" s="465">
        <v>3003.4</v>
      </c>
      <c r="AA3305" s="474">
        <v>3996.25</v>
      </c>
      <c r="AB3305" s="474">
        <v>2611.65</v>
      </c>
      <c r="AD3305" s="474">
        <v>3475</v>
      </c>
      <c r="AE3305" s="474">
        <v>2271</v>
      </c>
      <c r="AG3305" s="474">
        <v>0</v>
      </c>
      <c r="AH3305" s="474">
        <v>0</v>
      </c>
      <c r="AP3305" s="535"/>
    </row>
    <row r="3306" spans="1:42" ht="24" customHeight="1" outlineLevel="1" x14ac:dyDescent="0.25">
      <c r="B3306" s="471" t="s">
        <v>24390</v>
      </c>
      <c r="C3306" s="469" t="s">
        <v>4661</v>
      </c>
      <c r="E3306" s="472" t="s">
        <v>24438</v>
      </c>
      <c r="F3306" s="469" t="s">
        <v>4456</v>
      </c>
      <c r="G3306" s="468">
        <v>0.3</v>
      </c>
      <c r="H3306" s="468">
        <v>0.3</v>
      </c>
      <c r="I3306" s="468">
        <v>0.3</v>
      </c>
      <c r="J3306" s="468">
        <v>60</v>
      </c>
      <c r="L3306" s="468">
        <v>1.3833333333333335</v>
      </c>
      <c r="M3306" s="474">
        <v>411.62549999999999</v>
      </c>
      <c r="N3306" s="474">
        <f t="shared" si="171"/>
        <v>246.97529999999998</v>
      </c>
      <c r="P3306" s="488">
        <v>0.6</v>
      </c>
      <c r="R3306" s="474">
        <v>349.97</v>
      </c>
      <c r="S3306" s="474">
        <v>210</v>
      </c>
      <c r="U3306" s="474">
        <v>349.97</v>
      </c>
      <c r="V3306" s="474">
        <v>210</v>
      </c>
      <c r="X3306" s="465">
        <v>333.3</v>
      </c>
      <c r="Y3306" s="465">
        <v>200</v>
      </c>
      <c r="AA3306" s="474">
        <v>289.8</v>
      </c>
      <c r="AB3306" s="474">
        <v>173.88</v>
      </c>
      <c r="AD3306" s="474">
        <v>252</v>
      </c>
      <c r="AE3306" s="474">
        <v>151.19999999999999</v>
      </c>
      <c r="AG3306" s="474">
        <v>229</v>
      </c>
      <c r="AH3306" s="474">
        <v>137.4</v>
      </c>
      <c r="AP3306" s="535"/>
    </row>
    <row r="3307" spans="1:42" ht="24" customHeight="1" outlineLevel="1" x14ac:dyDescent="0.25">
      <c r="B3307" s="471" t="s">
        <v>24391</v>
      </c>
      <c r="C3307" s="469" t="s">
        <v>4661</v>
      </c>
      <c r="E3307" s="472" t="s">
        <v>24439</v>
      </c>
      <c r="F3307" s="469" t="s">
        <v>4456</v>
      </c>
      <c r="G3307" s="468">
        <v>0.3</v>
      </c>
      <c r="H3307" s="468">
        <v>0.3</v>
      </c>
      <c r="I3307" s="468">
        <v>0.3</v>
      </c>
      <c r="J3307" s="468">
        <v>60</v>
      </c>
      <c r="L3307" s="468">
        <v>1.3833333333333335</v>
      </c>
      <c r="M3307" s="474">
        <v>411.62549999999999</v>
      </c>
      <c r="N3307" s="474">
        <f t="shared" si="171"/>
        <v>246.97529999999998</v>
      </c>
      <c r="P3307" s="488">
        <v>0.6</v>
      </c>
      <c r="R3307" s="474">
        <v>349.97</v>
      </c>
      <c r="S3307" s="474">
        <v>210</v>
      </c>
      <c r="U3307" s="474">
        <v>349.97</v>
      </c>
      <c r="V3307" s="474">
        <v>210</v>
      </c>
      <c r="X3307" s="465">
        <v>333.3</v>
      </c>
      <c r="Y3307" s="465">
        <v>200</v>
      </c>
      <c r="AA3307" s="474">
        <v>289.8</v>
      </c>
      <c r="AB3307" s="474">
        <v>173.88</v>
      </c>
      <c r="AD3307" s="474">
        <v>252</v>
      </c>
      <c r="AE3307" s="474">
        <v>151.19999999999999</v>
      </c>
      <c r="AG3307" s="474">
        <v>229</v>
      </c>
      <c r="AH3307" s="474">
        <v>137.4</v>
      </c>
      <c r="AP3307" s="535"/>
    </row>
    <row r="3308" spans="1:42" ht="24" customHeight="1" outlineLevel="1" x14ac:dyDescent="0.25">
      <c r="B3308" s="471" t="s">
        <v>24392</v>
      </c>
      <c r="C3308" s="469" t="s">
        <v>4661</v>
      </c>
      <c r="E3308" s="472" t="s">
        <v>24440</v>
      </c>
      <c r="F3308" s="469" t="s">
        <v>4456</v>
      </c>
      <c r="G3308" s="468">
        <v>0.3</v>
      </c>
      <c r="H3308" s="468">
        <v>0.3</v>
      </c>
      <c r="I3308" s="468">
        <v>0.3</v>
      </c>
      <c r="J3308" s="468">
        <v>60</v>
      </c>
      <c r="L3308" s="468">
        <v>1.3833333333333335</v>
      </c>
      <c r="M3308" s="474">
        <v>411.62549999999999</v>
      </c>
      <c r="N3308" s="474">
        <f t="shared" si="171"/>
        <v>246.97529999999998</v>
      </c>
      <c r="P3308" s="488">
        <v>0.6</v>
      </c>
      <c r="R3308" s="474">
        <v>349.97</v>
      </c>
      <c r="S3308" s="474">
        <v>210</v>
      </c>
      <c r="U3308" s="474">
        <v>349.97</v>
      </c>
      <c r="V3308" s="474">
        <v>210</v>
      </c>
      <c r="X3308" s="465">
        <v>333.3</v>
      </c>
      <c r="Y3308" s="465">
        <v>200</v>
      </c>
      <c r="AA3308" s="474">
        <v>289.8</v>
      </c>
      <c r="AB3308" s="474">
        <v>173.88</v>
      </c>
      <c r="AD3308" s="474">
        <v>252</v>
      </c>
      <c r="AE3308" s="474">
        <v>151.19999999999999</v>
      </c>
      <c r="AG3308" s="474">
        <v>229</v>
      </c>
      <c r="AH3308" s="474">
        <v>137.4</v>
      </c>
      <c r="AP3308" s="535"/>
    </row>
    <row r="3309" spans="1:42" ht="24" customHeight="1" outlineLevel="1" x14ac:dyDescent="0.25">
      <c r="B3309" s="471" t="s">
        <v>24393</v>
      </c>
      <c r="C3309" s="469" t="s">
        <v>4661</v>
      </c>
      <c r="E3309" s="472" t="s">
        <v>24441</v>
      </c>
      <c r="F3309" s="469" t="s">
        <v>4456</v>
      </c>
      <c r="G3309" s="468">
        <v>0.3</v>
      </c>
      <c r="H3309" s="468">
        <v>0.3</v>
      </c>
      <c r="I3309" s="468">
        <v>0.3</v>
      </c>
      <c r="J3309" s="468">
        <v>60</v>
      </c>
      <c r="L3309" s="468">
        <v>1.3833333333333335</v>
      </c>
      <c r="M3309" s="474">
        <v>411.62549999999999</v>
      </c>
      <c r="N3309" s="474">
        <f t="shared" si="171"/>
        <v>246.97529999999998</v>
      </c>
      <c r="P3309" s="488">
        <v>0.6</v>
      </c>
      <c r="R3309" s="474">
        <v>349.97</v>
      </c>
      <c r="S3309" s="474">
        <v>210</v>
      </c>
      <c r="U3309" s="474">
        <v>349.97</v>
      </c>
      <c r="V3309" s="474">
        <v>210</v>
      </c>
      <c r="X3309" s="465">
        <v>333.3</v>
      </c>
      <c r="Y3309" s="465">
        <v>200</v>
      </c>
      <c r="AA3309" s="474">
        <v>289.8</v>
      </c>
      <c r="AB3309" s="474">
        <v>173.88</v>
      </c>
      <c r="AD3309" s="474">
        <v>252</v>
      </c>
      <c r="AE3309" s="474">
        <v>151.19999999999999</v>
      </c>
      <c r="AG3309" s="474">
        <v>229</v>
      </c>
      <c r="AH3309" s="474">
        <v>137.4</v>
      </c>
      <c r="AP3309" s="535"/>
    </row>
    <row r="3310" spans="1:42" ht="24" customHeight="1" outlineLevel="1" x14ac:dyDescent="0.25">
      <c r="B3310" s="471" t="s">
        <v>24394</v>
      </c>
      <c r="C3310" s="469" t="s">
        <v>4661</v>
      </c>
      <c r="E3310" s="472" t="s">
        <v>24438</v>
      </c>
      <c r="F3310" s="469" t="s">
        <v>4456</v>
      </c>
      <c r="G3310" s="468">
        <v>0.5</v>
      </c>
      <c r="H3310" s="468">
        <v>0.5</v>
      </c>
      <c r="I3310" s="468">
        <v>0.5</v>
      </c>
      <c r="J3310" s="468">
        <v>60</v>
      </c>
      <c r="L3310" s="468">
        <v>3.1999999999999997</v>
      </c>
      <c r="M3310" s="474">
        <v>811.76549999999997</v>
      </c>
      <c r="N3310" s="474">
        <f t="shared" si="171"/>
        <v>487.05929999999995</v>
      </c>
      <c r="P3310" s="488">
        <v>0.6</v>
      </c>
      <c r="R3310" s="474">
        <v>690.17</v>
      </c>
      <c r="S3310" s="474">
        <v>414.12</v>
      </c>
      <c r="U3310" s="474">
        <v>690.17</v>
      </c>
      <c r="V3310" s="474">
        <v>414.12</v>
      </c>
      <c r="X3310" s="465">
        <v>657.3</v>
      </c>
      <c r="Y3310" s="465">
        <v>394.4</v>
      </c>
      <c r="AA3310" s="474">
        <v>571.54999999999995</v>
      </c>
      <c r="AB3310" s="474">
        <v>342.93</v>
      </c>
      <c r="AD3310" s="474">
        <v>497</v>
      </c>
      <c r="AE3310" s="474">
        <v>298.2</v>
      </c>
      <c r="AG3310" s="474">
        <v>452</v>
      </c>
      <c r="AH3310" s="474">
        <v>271.2</v>
      </c>
      <c r="AP3310" s="535"/>
    </row>
    <row r="3311" spans="1:42" ht="24" customHeight="1" outlineLevel="1" x14ac:dyDescent="0.25">
      <c r="B3311" s="471" t="s">
        <v>24395</v>
      </c>
      <c r="C3311" s="469" t="s">
        <v>4661</v>
      </c>
      <c r="E3311" s="472" t="s">
        <v>24439</v>
      </c>
      <c r="F3311" s="469" t="s">
        <v>4456</v>
      </c>
      <c r="G3311" s="468">
        <v>0.5</v>
      </c>
      <c r="H3311" s="468">
        <v>0.5</v>
      </c>
      <c r="I3311" s="468">
        <v>0.5</v>
      </c>
      <c r="J3311" s="468">
        <v>60</v>
      </c>
      <c r="L3311" s="468">
        <v>3.1999999999999997</v>
      </c>
      <c r="M3311" s="474">
        <v>811.76549999999997</v>
      </c>
      <c r="N3311" s="474">
        <f t="shared" si="171"/>
        <v>487.05929999999995</v>
      </c>
      <c r="P3311" s="488">
        <v>0.6</v>
      </c>
      <c r="R3311" s="474">
        <v>690.17</v>
      </c>
      <c r="S3311" s="474">
        <v>414.12</v>
      </c>
      <c r="U3311" s="474">
        <v>690.17</v>
      </c>
      <c r="V3311" s="474">
        <v>414.12</v>
      </c>
      <c r="X3311" s="465">
        <v>657.3</v>
      </c>
      <c r="Y3311" s="465">
        <v>394.4</v>
      </c>
      <c r="AA3311" s="474">
        <v>571.54999999999995</v>
      </c>
      <c r="AB3311" s="474">
        <v>342.93</v>
      </c>
      <c r="AD3311" s="474">
        <v>497</v>
      </c>
      <c r="AE3311" s="474">
        <v>298.2</v>
      </c>
      <c r="AG3311" s="474">
        <v>452</v>
      </c>
      <c r="AH3311" s="474">
        <v>271.2</v>
      </c>
      <c r="AP3311" s="535"/>
    </row>
    <row r="3312" spans="1:42" ht="24" customHeight="1" outlineLevel="1" x14ac:dyDescent="0.25">
      <c r="B3312" s="471" t="s">
        <v>24396</v>
      </c>
      <c r="C3312" s="469" t="s">
        <v>4661</v>
      </c>
      <c r="E3312" s="472" t="s">
        <v>24440</v>
      </c>
      <c r="F3312" s="469" t="s">
        <v>4456</v>
      </c>
      <c r="G3312" s="468">
        <v>0.5</v>
      </c>
      <c r="H3312" s="468">
        <v>0.5</v>
      </c>
      <c r="I3312" s="468">
        <v>0.5</v>
      </c>
      <c r="J3312" s="468">
        <v>60</v>
      </c>
      <c r="L3312" s="468">
        <v>3.1999999999999997</v>
      </c>
      <c r="M3312" s="474">
        <v>811.76549999999997</v>
      </c>
      <c r="N3312" s="474">
        <f t="shared" si="171"/>
        <v>487.05929999999995</v>
      </c>
      <c r="P3312" s="488">
        <v>0.6</v>
      </c>
      <c r="R3312" s="474">
        <v>690.17</v>
      </c>
      <c r="S3312" s="474">
        <v>414.12</v>
      </c>
      <c r="U3312" s="474">
        <v>690.17</v>
      </c>
      <c r="V3312" s="474">
        <v>414.12</v>
      </c>
      <c r="X3312" s="465">
        <v>657.3</v>
      </c>
      <c r="Y3312" s="465">
        <v>394.4</v>
      </c>
      <c r="AA3312" s="474">
        <v>571.54999999999995</v>
      </c>
      <c r="AB3312" s="474">
        <v>342.93</v>
      </c>
      <c r="AD3312" s="474">
        <v>497</v>
      </c>
      <c r="AE3312" s="474">
        <v>298.2</v>
      </c>
      <c r="AG3312" s="474">
        <v>452</v>
      </c>
      <c r="AH3312" s="474">
        <v>271.2</v>
      </c>
      <c r="AP3312" s="535"/>
    </row>
    <row r="3313" spans="2:42" ht="24" customHeight="1" outlineLevel="1" x14ac:dyDescent="0.25">
      <c r="B3313" s="471" t="s">
        <v>24397</v>
      </c>
      <c r="C3313" s="469" t="s">
        <v>4661</v>
      </c>
      <c r="E3313" s="472" t="s">
        <v>24441</v>
      </c>
      <c r="F3313" s="469" t="s">
        <v>4456</v>
      </c>
      <c r="G3313" s="468">
        <v>0.5</v>
      </c>
      <c r="H3313" s="468">
        <v>0.5</v>
      </c>
      <c r="I3313" s="468">
        <v>0.5</v>
      </c>
      <c r="J3313" s="468">
        <v>60</v>
      </c>
      <c r="L3313" s="468">
        <v>3.1999999999999997</v>
      </c>
      <c r="M3313" s="474">
        <v>811.76549999999997</v>
      </c>
      <c r="N3313" s="474">
        <f t="shared" si="171"/>
        <v>487.05929999999995</v>
      </c>
      <c r="P3313" s="488">
        <v>0.6</v>
      </c>
      <c r="R3313" s="474">
        <v>690.17</v>
      </c>
      <c r="S3313" s="474">
        <v>414.12</v>
      </c>
      <c r="U3313" s="474">
        <v>690.17</v>
      </c>
      <c r="V3313" s="474">
        <v>414.12</v>
      </c>
      <c r="X3313" s="465">
        <v>657.3</v>
      </c>
      <c r="Y3313" s="465">
        <v>394.4</v>
      </c>
      <c r="AA3313" s="474">
        <v>571.54999999999995</v>
      </c>
      <c r="AB3313" s="474">
        <v>342.93</v>
      </c>
      <c r="AD3313" s="474">
        <v>497</v>
      </c>
      <c r="AE3313" s="474">
        <v>298.2</v>
      </c>
      <c r="AG3313" s="474">
        <v>452</v>
      </c>
      <c r="AH3313" s="474">
        <v>271.2</v>
      </c>
      <c r="AP3313" s="535"/>
    </row>
    <row r="3314" spans="2:42" ht="24" customHeight="1" outlineLevel="1" x14ac:dyDescent="0.25">
      <c r="B3314" s="471" t="s">
        <v>24398</v>
      </c>
      <c r="C3314" s="469" t="s">
        <v>4661</v>
      </c>
      <c r="E3314" s="472" t="s">
        <v>24438</v>
      </c>
      <c r="F3314" s="469" t="s">
        <v>4456</v>
      </c>
      <c r="G3314" s="468">
        <v>0.7</v>
      </c>
      <c r="H3314" s="468">
        <v>0.7</v>
      </c>
      <c r="I3314" s="468">
        <v>0.7</v>
      </c>
      <c r="J3314" s="468">
        <v>100</v>
      </c>
      <c r="L3314" s="468">
        <v>7.3999999999999995</v>
      </c>
      <c r="M3314" s="474">
        <v>1159.665</v>
      </c>
      <c r="N3314" s="474">
        <f t="shared" si="171"/>
        <v>695.79899999999998</v>
      </c>
      <c r="P3314" s="488">
        <v>0.6</v>
      </c>
      <c r="R3314" s="474">
        <v>985.95</v>
      </c>
      <c r="S3314" s="474">
        <v>591.57000000000005</v>
      </c>
      <c r="U3314" s="474">
        <v>985.95</v>
      </c>
      <c r="V3314" s="474">
        <v>591.57000000000005</v>
      </c>
      <c r="X3314" s="465">
        <v>939</v>
      </c>
      <c r="Y3314" s="465">
        <v>563.4</v>
      </c>
      <c r="AA3314" s="474">
        <v>816.5</v>
      </c>
      <c r="AB3314" s="474">
        <v>489.9</v>
      </c>
      <c r="AD3314" s="474">
        <v>710</v>
      </c>
      <c r="AE3314" s="474">
        <v>426</v>
      </c>
      <c r="AG3314" s="474">
        <v>645</v>
      </c>
      <c r="AH3314" s="474">
        <v>387</v>
      </c>
      <c r="AP3314" s="535"/>
    </row>
    <row r="3315" spans="2:42" ht="24" customHeight="1" outlineLevel="1" x14ac:dyDescent="0.25">
      <c r="B3315" s="471" t="s">
        <v>24399</v>
      </c>
      <c r="C3315" s="469" t="s">
        <v>4661</v>
      </c>
      <c r="E3315" s="472" t="s">
        <v>24439</v>
      </c>
      <c r="F3315" s="469" t="s">
        <v>4456</v>
      </c>
      <c r="G3315" s="468">
        <v>0.7</v>
      </c>
      <c r="H3315" s="468">
        <v>0.7</v>
      </c>
      <c r="I3315" s="468">
        <v>0.7</v>
      </c>
      <c r="J3315" s="468">
        <v>100</v>
      </c>
      <c r="L3315" s="468">
        <v>7.3999999999999995</v>
      </c>
      <c r="M3315" s="474">
        <v>1159.665</v>
      </c>
      <c r="N3315" s="474">
        <f t="shared" si="171"/>
        <v>695.79899999999998</v>
      </c>
      <c r="P3315" s="488">
        <v>0.6</v>
      </c>
      <c r="R3315" s="474">
        <v>985.95</v>
      </c>
      <c r="S3315" s="474">
        <v>591.57000000000005</v>
      </c>
      <c r="U3315" s="474">
        <v>985.95</v>
      </c>
      <c r="V3315" s="474">
        <v>591.57000000000005</v>
      </c>
      <c r="X3315" s="465">
        <v>939</v>
      </c>
      <c r="Y3315" s="465">
        <v>563.4</v>
      </c>
      <c r="AA3315" s="474">
        <v>816.5</v>
      </c>
      <c r="AB3315" s="474">
        <v>489.9</v>
      </c>
      <c r="AD3315" s="474">
        <v>710</v>
      </c>
      <c r="AE3315" s="474">
        <v>426</v>
      </c>
      <c r="AG3315" s="474">
        <v>645</v>
      </c>
      <c r="AH3315" s="474">
        <v>387</v>
      </c>
      <c r="AP3315" s="535"/>
    </row>
    <row r="3316" spans="2:42" ht="24" customHeight="1" outlineLevel="1" x14ac:dyDescent="0.25">
      <c r="B3316" s="471" t="s">
        <v>24400</v>
      </c>
      <c r="C3316" s="469" t="s">
        <v>4661</v>
      </c>
      <c r="E3316" s="472" t="s">
        <v>24440</v>
      </c>
      <c r="F3316" s="469" t="s">
        <v>4456</v>
      </c>
      <c r="G3316" s="468">
        <v>0.7</v>
      </c>
      <c r="H3316" s="468">
        <v>0.7</v>
      </c>
      <c r="I3316" s="468">
        <v>0.7</v>
      </c>
      <c r="J3316" s="468">
        <v>100</v>
      </c>
      <c r="L3316" s="468">
        <v>7.3999999999999995</v>
      </c>
      <c r="M3316" s="474">
        <v>1159.665</v>
      </c>
      <c r="N3316" s="474">
        <f t="shared" si="171"/>
        <v>695.79899999999998</v>
      </c>
      <c r="P3316" s="488">
        <v>0.6</v>
      </c>
      <c r="R3316" s="474">
        <v>985.95</v>
      </c>
      <c r="S3316" s="474">
        <v>591.57000000000005</v>
      </c>
      <c r="U3316" s="474">
        <v>985.95</v>
      </c>
      <c r="V3316" s="474">
        <v>591.57000000000005</v>
      </c>
      <c r="X3316" s="465">
        <v>939</v>
      </c>
      <c r="Y3316" s="465">
        <v>563.4</v>
      </c>
      <c r="AA3316" s="474">
        <v>816.5</v>
      </c>
      <c r="AB3316" s="474">
        <v>489.9</v>
      </c>
      <c r="AD3316" s="474">
        <v>710</v>
      </c>
      <c r="AE3316" s="474">
        <v>426</v>
      </c>
      <c r="AG3316" s="474">
        <v>645</v>
      </c>
      <c r="AH3316" s="474">
        <v>387</v>
      </c>
      <c r="AP3316" s="535"/>
    </row>
    <row r="3317" spans="2:42" ht="24" customHeight="1" outlineLevel="1" x14ac:dyDescent="0.25">
      <c r="B3317" s="471" t="s">
        <v>24401</v>
      </c>
      <c r="C3317" s="469" t="s">
        <v>4661</v>
      </c>
      <c r="E3317" s="472" t="s">
        <v>24441</v>
      </c>
      <c r="F3317" s="469" t="s">
        <v>4456</v>
      </c>
      <c r="G3317" s="468">
        <v>0.7</v>
      </c>
      <c r="H3317" s="468">
        <v>0.7</v>
      </c>
      <c r="I3317" s="468">
        <v>0.7</v>
      </c>
      <c r="J3317" s="468">
        <v>100</v>
      </c>
      <c r="L3317" s="468">
        <v>7.3999999999999995</v>
      </c>
      <c r="M3317" s="474">
        <v>1159.665</v>
      </c>
      <c r="N3317" s="474">
        <f t="shared" si="171"/>
        <v>695.79899999999998</v>
      </c>
      <c r="P3317" s="488">
        <v>0.6</v>
      </c>
      <c r="R3317" s="474">
        <v>985.95</v>
      </c>
      <c r="S3317" s="474">
        <v>591.57000000000005</v>
      </c>
      <c r="U3317" s="474">
        <v>985.95</v>
      </c>
      <c r="V3317" s="474">
        <v>591.57000000000005</v>
      </c>
      <c r="X3317" s="465">
        <v>939</v>
      </c>
      <c r="Y3317" s="465">
        <v>563.4</v>
      </c>
      <c r="AA3317" s="474">
        <v>816.5</v>
      </c>
      <c r="AB3317" s="474">
        <v>489.9</v>
      </c>
      <c r="AD3317" s="474">
        <v>710</v>
      </c>
      <c r="AE3317" s="474">
        <v>426</v>
      </c>
      <c r="AG3317" s="474">
        <v>645</v>
      </c>
      <c r="AH3317" s="474">
        <v>387</v>
      </c>
      <c r="AP3317" s="535"/>
    </row>
    <row r="3318" spans="2:42" ht="24" customHeight="1" outlineLevel="1" x14ac:dyDescent="0.25">
      <c r="B3318" s="471" t="s">
        <v>24402</v>
      </c>
      <c r="C3318" s="469" t="s">
        <v>4661</v>
      </c>
      <c r="E3318" s="472" t="s">
        <v>24438</v>
      </c>
      <c r="F3318" s="469" t="s">
        <v>4456</v>
      </c>
      <c r="G3318" s="468">
        <v>0.9</v>
      </c>
      <c r="H3318" s="468">
        <v>0.9</v>
      </c>
      <c r="I3318" s="468">
        <v>0.9</v>
      </c>
      <c r="J3318" s="468">
        <v>100</v>
      </c>
      <c r="L3318" s="468">
        <v>12.516666666666666</v>
      </c>
      <c r="M3318" s="474">
        <v>1518.9265</v>
      </c>
      <c r="N3318" s="474">
        <f t="shared" si="171"/>
        <v>911.35590000000002</v>
      </c>
      <c r="P3318" s="488">
        <v>0.6</v>
      </c>
      <c r="R3318" s="474">
        <v>1291.4000000000001</v>
      </c>
      <c r="S3318" s="474">
        <v>774.9</v>
      </c>
      <c r="U3318" s="474">
        <v>1291.4000000000001</v>
      </c>
      <c r="V3318" s="474">
        <v>774.9</v>
      </c>
      <c r="X3318" s="465">
        <v>1229.9000000000001</v>
      </c>
      <c r="Y3318" s="465">
        <v>738</v>
      </c>
      <c r="AA3318" s="474">
        <v>1069.5</v>
      </c>
      <c r="AB3318" s="474">
        <v>641.70000000000005</v>
      </c>
      <c r="AD3318" s="474">
        <v>930</v>
      </c>
      <c r="AE3318" s="474">
        <v>558</v>
      </c>
      <c r="AG3318" s="474">
        <v>845</v>
      </c>
      <c r="AH3318" s="474">
        <v>507</v>
      </c>
      <c r="AP3318" s="535"/>
    </row>
    <row r="3319" spans="2:42" ht="24" customHeight="1" outlineLevel="1" x14ac:dyDescent="0.25">
      <c r="B3319" s="471" t="s">
        <v>24403</v>
      </c>
      <c r="C3319" s="469" t="s">
        <v>4661</v>
      </c>
      <c r="E3319" s="472" t="s">
        <v>24442</v>
      </c>
      <c r="F3319" s="469" t="s">
        <v>4456</v>
      </c>
      <c r="G3319" s="468">
        <v>0.9</v>
      </c>
      <c r="H3319" s="468">
        <v>0.9</v>
      </c>
      <c r="I3319" s="468">
        <v>0.9</v>
      </c>
      <c r="J3319" s="468">
        <v>100</v>
      </c>
      <c r="L3319" s="468">
        <v>12.516666666666666</v>
      </c>
      <c r="M3319" s="474">
        <v>1518.9265</v>
      </c>
      <c r="N3319" s="474">
        <f t="shared" si="171"/>
        <v>911.35590000000002</v>
      </c>
      <c r="P3319" s="488">
        <v>0.6</v>
      </c>
      <c r="R3319" s="474">
        <v>1291.4000000000001</v>
      </c>
      <c r="S3319" s="474">
        <v>774.9</v>
      </c>
      <c r="U3319" s="474">
        <v>1291.4000000000001</v>
      </c>
      <c r="V3319" s="474">
        <v>774.9</v>
      </c>
      <c r="X3319" s="465">
        <v>1229.9000000000001</v>
      </c>
      <c r="Y3319" s="465">
        <v>738</v>
      </c>
      <c r="AA3319" s="474">
        <v>1069.5</v>
      </c>
      <c r="AB3319" s="474">
        <v>641.70000000000005</v>
      </c>
      <c r="AD3319" s="474">
        <v>930</v>
      </c>
      <c r="AE3319" s="474">
        <v>558</v>
      </c>
      <c r="AG3319" s="474">
        <v>845</v>
      </c>
      <c r="AH3319" s="474">
        <v>507</v>
      </c>
      <c r="AP3319" s="535"/>
    </row>
    <row r="3320" spans="2:42" ht="24" customHeight="1" outlineLevel="1" x14ac:dyDescent="0.25">
      <c r="B3320" s="471" t="s">
        <v>24404</v>
      </c>
      <c r="C3320" s="469" t="s">
        <v>4661</v>
      </c>
      <c r="E3320" s="472" t="s">
        <v>24443</v>
      </c>
      <c r="F3320" s="469" t="s">
        <v>4456</v>
      </c>
      <c r="G3320" s="468">
        <v>0.9</v>
      </c>
      <c r="H3320" s="468">
        <v>0.9</v>
      </c>
      <c r="I3320" s="468">
        <v>0.9</v>
      </c>
      <c r="J3320" s="468">
        <v>100</v>
      </c>
      <c r="L3320" s="468">
        <v>12.516666666666666</v>
      </c>
      <c r="M3320" s="474">
        <v>1518.9265</v>
      </c>
      <c r="N3320" s="474">
        <f t="shared" si="171"/>
        <v>911.35590000000002</v>
      </c>
      <c r="P3320" s="488">
        <v>0.6</v>
      </c>
      <c r="R3320" s="474">
        <v>1291.4000000000001</v>
      </c>
      <c r="S3320" s="474">
        <v>774.9</v>
      </c>
      <c r="U3320" s="474">
        <v>1291.4000000000001</v>
      </c>
      <c r="V3320" s="474">
        <v>774.9</v>
      </c>
      <c r="X3320" s="465">
        <v>1229.9000000000001</v>
      </c>
      <c r="Y3320" s="465">
        <v>738</v>
      </c>
      <c r="AA3320" s="474">
        <v>1069.5</v>
      </c>
      <c r="AB3320" s="474">
        <v>641.70000000000005</v>
      </c>
      <c r="AD3320" s="474">
        <v>930</v>
      </c>
      <c r="AE3320" s="474">
        <v>558</v>
      </c>
      <c r="AG3320" s="474">
        <v>845</v>
      </c>
      <c r="AH3320" s="474">
        <v>507</v>
      </c>
      <c r="AP3320" s="535"/>
    </row>
    <row r="3321" spans="2:42" ht="24" customHeight="1" outlineLevel="1" x14ac:dyDescent="0.25">
      <c r="B3321" s="471" t="s">
        <v>24405</v>
      </c>
      <c r="C3321" s="469" t="s">
        <v>4661</v>
      </c>
      <c r="E3321" s="472" t="s">
        <v>24444</v>
      </c>
      <c r="F3321" s="469" t="s">
        <v>4456</v>
      </c>
      <c r="G3321" s="468">
        <v>0.9</v>
      </c>
      <c r="H3321" s="468">
        <v>0.9</v>
      </c>
      <c r="I3321" s="468">
        <v>0.9</v>
      </c>
      <c r="J3321" s="468">
        <v>100</v>
      </c>
      <c r="L3321" s="468">
        <v>12.516666666666666</v>
      </c>
      <c r="M3321" s="474">
        <v>1518.9265</v>
      </c>
      <c r="N3321" s="474">
        <f t="shared" si="171"/>
        <v>911.35590000000002</v>
      </c>
      <c r="P3321" s="488">
        <v>0.6</v>
      </c>
      <c r="R3321" s="474">
        <v>1291.4000000000001</v>
      </c>
      <c r="S3321" s="474">
        <v>774.9</v>
      </c>
      <c r="U3321" s="474">
        <v>1291.4000000000001</v>
      </c>
      <c r="V3321" s="474">
        <v>774.9</v>
      </c>
      <c r="X3321" s="465">
        <v>1229.9000000000001</v>
      </c>
      <c r="Y3321" s="465">
        <v>738</v>
      </c>
      <c r="AA3321" s="474">
        <v>1069.5</v>
      </c>
      <c r="AB3321" s="474">
        <v>641.70000000000005</v>
      </c>
      <c r="AD3321" s="474">
        <v>930</v>
      </c>
      <c r="AE3321" s="474">
        <v>558</v>
      </c>
      <c r="AG3321" s="474">
        <v>845</v>
      </c>
      <c r="AH3321" s="474">
        <v>507</v>
      </c>
      <c r="AP3321" s="535"/>
    </row>
    <row r="3322" spans="2:42" ht="24" customHeight="1" outlineLevel="1" x14ac:dyDescent="0.25">
      <c r="B3322" s="471" t="s">
        <v>24406</v>
      </c>
      <c r="C3322" s="469" t="s">
        <v>4661</v>
      </c>
      <c r="E3322" s="472" t="s">
        <v>24438</v>
      </c>
      <c r="F3322" s="469" t="s">
        <v>4456</v>
      </c>
      <c r="G3322" s="468">
        <v>1.2</v>
      </c>
      <c r="H3322" s="468">
        <v>1.2</v>
      </c>
      <c r="I3322" s="468">
        <v>1.2</v>
      </c>
      <c r="J3322" s="468">
        <v>150</v>
      </c>
      <c r="L3322" s="468">
        <v>32.783333333333331</v>
      </c>
      <c r="M3322" s="474">
        <v>3622.6255000000006</v>
      </c>
      <c r="N3322" s="474">
        <f t="shared" si="171"/>
        <v>2173.5753000000004</v>
      </c>
      <c r="P3322" s="488">
        <v>0.6</v>
      </c>
      <c r="R3322" s="474">
        <v>3079.97</v>
      </c>
      <c r="S3322" s="474">
        <v>1848</v>
      </c>
      <c r="U3322" s="474">
        <v>3079.97</v>
      </c>
      <c r="V3322" s="474">
        <v>1848</v>
      </c>
      <c r="X3322" s="465">
        <v>2933.3</v>
      </c>
      <c r="Y3322" s="465">
        <v>1760</v>
      </c>
      <c r="AA3322" s="474">
        <v>2550.6999999999998</v>
      </c>
      <c r="AB3322" s="474">
        <v>1530.42</v>
      </c>
      <c r="AD3322" s="474">
        <v>2218</v>
      </c>
      <c r="AE3322" s="474">
        <v>1330.8</v>
      </c>
      <c r="AG3322" s="474">
        <v>2016</v>
      </c>
      <c r="AH3322" s="474">
        <v>1209.5999999999999</v>
      </c>
      <c r="AP3322" s="535"/>
    </row>
    <row r="3323" spans="2:42" ht="24" customHeight="1" outlineLevel="1" x14ac:dyDescent="0.25">
      <c r="B3323" s="471" t="s">
        <v>24407</v>
      </c>
      <c r="C3323" s="469" t="s">
        <v>4661</v>
      </c>
      <c r="E3323" s="472" t="s">
        <v>24439</v>
      </c>
      <c r="F3323" s="469" t="s">
        <v>4456</v>
      </c>
      <c r="G3323" s="468">
        <v>1.2</v>
      </c>
      <c r="H3323" s="468">
        <v>1.2</v>
      </c>
      <c r="I3323" s="468">
        <v>1.2</v>
      </c>
      <c r="J3323" s="468">
        <v>150</v>
      </c>
      <c r="L3323" s="468">
        <v>32.783333333333331</v>
      </c>
      <c r="M3323" s="474">
        <v>3622.6255000000006</v>
      </c>
      <c r="N3323" s="474">
        <f t="shared" si="171"/>
        <v>2173.5753000000004</v>
      </c>
      <c r="P3323" s="488">
        <v>0.6</v>
      </c>
      <c r="R3323" s="474">
        <v>3079.97</v>
      </c>
      <c r="S3323" s="474">
        <v>1848</v>
      </c>
      <c r="U3323" s="474">
        <v>3079.97</v>
      </c>
      <c r="V3323" s="474">
        <v>1848</v>
      </c>
      <c r="X3323" s="465">
        <v>2933.3</v>
      </c>
      <c r="Y3323" s="465">
        <v>1760</v>
      </c>
      <c r="AA3323" s="474">
        <v>2550.6999999999998</v>
      </c>
      <c r="AB3323" s="474">
        <v>1530.42</v>
      </c>
      <c r="AD3323" s="474">
        <v>2218</v>
      </c>
      <c r="AE3323" s="474">
        <v>1330.8</v>
      </c>
      <c r="AG3323" s="474">
        <v>2016</v>
      </c>
      <c r="AH3323" s="474">
        <v>1209.5999999999999</v>
      </c>
      <c r="AP3323" s="535"/>
    </row>
    <row r="3324" spans="2:42" ht="24" customHeight="1" outlineLevel="1" x14ac:dyDescent="0.25">
      <c r="B3324" s="471" t="s">
        <v>24408</v>
      </c>
      <c r="C3324" s="469" t="s">
        <v>4661</v>
      </c>
      <c r="E3324" s="472" t="s">
        <v>24440</v>
      </c>
      <c r="F3324" s="469" t="s">
        <v>4456</v>
      </c>
      <c r="G3324" s="468">
        <v>1.2</v>
      </c>
      <c r="H3324" s="468">
        <v>1.2</v>
      </c>
      <c r="I3324" s="468">
        <v>1.2</v>
      </c>
      <c r="J3324" s="468">
        <v>150</v>
      </c>
      <c r="L3324" s="468">
        <v>32.783333333333331</v>
      </c>
      <c r="M3324" s="474">
        <v>3622.6255000000006</v>
      </c>
      <c r="N3324" s="474">
        <f t="shared" ref="N3324:N3387" si="172">M3324*P3324</f>
        <v>2173.5753000000004</v>
      </c>
      <c r="P3324" s="488">
        <v>0.6</v>
      </c>
      <c r="R3324" s="474">
        <v>3079.97</v>
      </c>
      <c r="S3324" s="474">
        <v>1848</v>
      </c>
      <c r="U3324" s="474">
        <v>3079.97</v>
      </c>
      <c r="V3324" s="474">
        <v>1848</v>
      </c>
      <c r="X3324" s="465">
        <v>2933.3</v>
      </c>
      <c r="Y3324" s="465">
        <v>1760</v>
      </c>
      <c r="AA3324" s="474">
        <v>2550.6999999999998</v>
      </c>
      <c r="AB3324" s="474">
        <v>1530.42</v>
      </c>
      <c r="AD3324" s="474">
        <v>2218</v>
      </c>
      <c r="AE3324" s="474">
        <v>1330.8</v>
      </c>
      <c r="AG3324" s="474">
        <v>2016</v>
      </c>
      <c r="AH3324" s="474">
        <v>1209.5999999999999</v>
      </c>
      <c r="AP3324" s="535"/>
    </row>
    <row r="3325" spans="2:42" ht="24" customHeight="1" outlineLevel="1" x14ac:dyDescent="0.25">
      <c r="B3325" s="471" t="s">
        <v>24409</v>
      </c>
      <c r="C3325" s="469" t="s">
        <v>4661</v>
      </c>
      <c r="E3325" s="472" t="s">
        <v>24441</v>
      </c>
      <c r="F3325" s="469" t="s">
        <v>4456</v>
      </c>
      <c r="G3325" s="468">
        <v>1.2</v>
      </c>
      <c r="H3325" s="468">
        <v>1.2</v>
      </c>
      <c r="I3325" s="468">
        <v>1.2</v>
      </c>
      <c r="J3325" s="468">
        <v>150</v>
      </c>
      <c r="L3325" s="468">
        <v>32.783333333333331</v>
      </c>
      <c r="M3325" s="474">
        <v>3622.6255000000006</v>
      </c>
      <c r="N3325" s="474">
        <f t="shared" si="172"/>
        <v>2173.5753000000004</v>
      </c>
      <c r="P3325" s="488">
        <v>0.6</v>
      </c>
      <c r="R3325" s="474">
        <v>3079.97</v>
      </c>
      <c r="S3325" s="474">
        <v>1848</v>
      </c>
      <c r="U3325" s="474">
        <v>3079.97</v>
      </c>
      <c r="V3325" s="474">
        <v>1848</v>
      </c>
      <c r="X3325" s="465">
        <v>2933.3</v>
      </c>
      <c r="Y3325" s="465">
        <v>1760</v>
      </c>
      <c r="AA3325" s="474">
        <v>2550.6999999999998</v>
      </c>
      <c r="AB3325" s="474">
        <v>1530.42</v>
      </c>
      <c r="AD3325" s="474">
        <v>2218</v>
      </c>
      <c r="AE3325" s="474">
        <v>1330.8</v>
      </c>
      <c r="AG3325" s="474">
        <v>2016</v>
      </c>
      <c r="AH3325" s="474">
        <v>1209.5999999999999</v>
      </c>
      <c r="AP3325" s="535"/>
    </row>
    <row r="3326" spans="2:42" ht="24" customHeight="1" outlineLevel="1" x14ac:dyDescent="0.25">
      <c r="B3326" s="471" t="s">
        <v>24410</v>
      </c>
      <c r="C3326" s="469" t="s">
        <v>4661</v>
      </c>
      <c r="E3326" s="472" t="s">
        <v>24438</v>
      </c>
      <c r="F3326" s="469" t="s">
        <v>4456</v>
      </c>
      <c r="G3326" s="468">
        <v>1.5</v>
      </c>
      <c r="H3326" s="468">
        <v>1.5</v>
      </c>
      <c r="I3326" s="468">
        <v>1.5</v>
      </c>
      <c r="J3326" s="468">
        <v>150</v>
      </c>
      <c r="M3326" s="474">
        <v>5656.0530000000008</v>
      </c>
      <c r="N3326" s="474">
        <f t="shared" si="172"/>
        <v>3393.6318000000006</v>
      </c>
      <c r="P3326" s="488">
        <v>0.6</v>
      </c>
      <c r="R3326" s="474">
        <v>4808.79</v>
      </c>
      <c r="S3326" s="474">
        <v>2885.3</v>
      </c>
      <c r="U3326" s="474">
        <v>4808.79</v>
      </c>
      <c r="V3326" s="474">
        <v>2885.3</v>
      </c>
      <c r="X3326" s="465">
        <v>4579.8</v>
      </c>
      <c r="Y3326" s="465">
        <v>2747.9</v>
      </c>
      <c r="AA3326" s="474">
        <v>3982.45</v>
      </c>
      <c r="AB3326" s="474">
        <v>2389.4699999999998</v>
      </c>
      <c r="AD3326" s="474">
        <v>3463</v>
      </c>
      <c r="AE3326" s="474">
        <v>2077.7999999999997</v>
      </c>
      <c r="AG3326" s="474">
        <v>3148</v>
      </c>
      <c r="AH3326" s="474">
        <v>1888.8</v>
      </c>
      <c r="AP3326" s="535"/>
    </row>
    <row r="3327" spans="2:42" ht="24" customHeight="1" outlineLevel="1" x14ac:dyDescent="0.25">
      <c r="B3327" s="471" t="s">
        <v>24411</v>
      </c>
      <c r="C3327" s="469" t="s">
        <v>4661</v>
      </c>
      <c r="E3327" s="472" t="s">
        <v>24439</v>
      </c>
      <c r="F3327" s="469" t="s">
        <v>4456</v>
      </c>
      <c r="G3327" s="468">
        <v>1.5</v>
      </c>
      <c r="H3327" s="468">
        <v>1.5</v>
      </c>
      <c r="I3327" s="468">
        <v>1.5</v>
      </c>
      <c r="J3327" s="468">
        <v>150</v>
      </c>
      <c r="M3327" s="474">
        <v>5656.0530000000008</v>
      </c>
      <c r="N3327" s="474">
        <f t="shared" si="172"/>
        <v>3393.6318000000006</v>
      </c>
      <c r="P3327" s="488">
        <v>0.6</v>
      </c>
      <c r="R3327" s="474">
        <v>4808.79</v>
      </c>
      <c r="S3327" s="474">
        <v>2885.3</v>
      </c>
      <c r="U3327" s="474">
        <v>4808.79</v>
      </c>
      <c r="V3327" s="474">
        <v>2885.3</v>
      </c>
      <c r="X3327" s="465">
        <v>4579.8</v>
      </c>
      <c r="Y3327" s="465">
        <v>2747.9</v>
      </c>
      <c r="AA3327" s="474">
        <v>3982.45</v>
      </c>
      <c r="AB3327" s="474">
        <v>2389.4699999999998</v>
      </c>
      <c r="AD3327" s="474">
        <v>3463</v>
      </c>
      <c r="AE3327" s="474">
        <v>2077.7999999999997</v>
      </c>
      <c r="AG3327" s="474">
        <v>3148</v>
      </c>
      <c r="AH3327" s="474">
        <v>1888.8</v>
      </c>
      <c r="AP3327" s="535"/>
    </row>
    <row r="3328" spans="2:42" ht="24" customHeight="1" outlineLevel="1" x14ac:dyDescent="0.25">
      <c r="B3328" s="471" t="s">
        <v>24412</v>
      </c>
      <c r="C3328" s="469" t="s">
        <v>4661</v>
      </c>
      <c r="E3328" s="472" t="s">
        <v>24440</v>
      </c>
      <c r="F3328" s="469" t="s">
        <v>4456</v>
      </c>
      <c r="G3328" s="468">
        <v>1.5</v>
      </c>
      <c r="H3328" s="468">
        <v>1.5</v>
      </c>
      <c r="I3328" s="468">
        <v>1.5</v>
      </c>
      <c r="J3328" s="468">
        <v>150</v>
      </c>
      <c r="M3328" s="474">
        <v>5656.0530000000008</v>
      </c>
      <c r="N3328" s="474">
        <f t="shared" si="172"/>
        <v>3393.6318000000006</v>
      </c>
      <c r="P3328" s="488">
        <v>0.6</v>
      </c>
      <c r="R3328" s="474">
        <v>4808.79</v>
      </c>
      <c r="S3328" s="474">
        <v>2885.3</v>
      </c>
      <c r="U3328" s="474">
        <v>4808.79</v>
      </c>
      <c r="V3328" s="474">
        <v>2885.3</v>
      </c>
      <c r="X3328" s="465">
        <v>4579.8</v>
      </c>
      <c r="Y3328" s="465">
        <v>2747.9</v>
      </c>
      <c r="AA3328" s="474">
        <v>3982.45</v>
      </c>
      <c r="AB3328" s="474">
        <v>2389.4699999999998</v>
      </c>
      <c r="AD3328" s="474">
        <v>3463</v>
      </c>
      <c r="AE3328" s="474">
        <v>2077.7999999999997</v>
      </c>
      <c r="AG3328" s="474">
        <v>3148</v>
      </c>
      <c r="AH3328" s="474">
        <v>1888.8</v>
      </c>
      <c r="AP3328" s="535"/>
    </row>
    <row r="3329" spans="2:42" ht="24" customHeight="1" outlineLevel="1" x14ac:dyDescent="0.25">
      <c r="B3329" s="471" t="s">
        <v>24413</v>
      </c>
      <c r="C3329" s="469" t="s">
        <v>4661</v>
      </c>
      <c r="E3329" s="472" t="s">
        <v>24441</v>
      </c>
      <c r="F3329" s="469" t="s">
        <v>4456</v>
      </c>
      <c r="G3329" s="468">
        <v>1.5</v>
      </c>
      <c r="H3329" s="468">
        <v>1.5</v>
      </c>
      <c r="I3329" s="468">
        <v>1.5</v>
      </c>
      <c r="J3329" s="468">
        <v>150</v>
      </c>
      <c r="M3329" s="474">
        <v>5656.0530000000008</v>
      </c>
      <c r="N3329" s="474">
        <f t="shared" si="172"/>
        <v>3393.6318000000006</v>
      </c>
      <c r="P3329" s="488">
        <v>0.6</v>
      </c>
      <c r="R3329" s="474">
        <v>4808.79</v>
      </c>
      <c r="S3329" s="474">
        <v>2885.3</v>
      </c>
      <c r="U3329" s="474">
        <v>4808.79</v>
      </c>
      <c r="V3329" s="474">
        <v>2885.3</v>
      </c>
      <c r="X3329" s="465">
        <v>4579.8</v>
      </c>
      <c r="Y3329" s="465">
        <v>2747.9</v>
      </c>
      <c r="AA3329" s="474">
        <v>3982.45</v>
      </c>
      <c r="AB3329" s="474">
        <v>2389.4699999999998</v>
      </c>
      <c r="AD3329" s="474">
        <v>3463</v>
      </c>
      <c r="AE3329" s="474">
        <v>2077.7999999999997</v>
      </c>
      <c r="AG3329" s="474">
        <v>3148</v>
      </c>
      <c r="AH3329" s="474">
        <v>1888.8</v>
      </c>
      <c r="AP3329" s="535"/>
    </row>
    <row r="3330" spans="2:42" ht="24" customHeight="1" outlineLevel="1" x14ac:dyDescent="0.25">
      <c r="B3330" s="471" t="s">
        <v>24414</v>
      </c>
      <c r="C3330" s="469" t="s">
        <v>4661</v>
      </c>
      <c r="E3330" s="472" t="s">
        <v>24445</v>
      </c>
      <c r="F3330" s="469" t="s">
        <v>4456</v>
      </c>
      <c r="G3330" s="468">
        <v>0.3</v>
      </c>
      <c r="H3330" s="468">
        <v>0.3</v>
      </c>
      <c r="I3330" s="468">
        <v>0.3</v>
      </c>
      <c r="J3330" s="468">
        <v>60</v>
      </c>
      <c r="L3330" s="468">
        <v>1.3833333333333335</v>
      </c>
      <c r="M3330" s="474">
        <v>357.65600000000001</v>
      </c>
      <c r="N3330" s="474">
        <f t="shared" si="172"/>
        <v>214.59360000000001</v>
      </c>
      <c r="P3330" s="488">
        <v>0.6</v>
      </c>
      <c r="R3330" s="474">
        <v>304.08</v>
      </c>
      <c r="S3330" s="474">
        <v>182.49</v>
      </c>
      <c r="U3330" s="474">
        <v>304.08</v>
      </c>
      <c r="V3330" s="474">
        <v>182.49</v>
      </c>
      <c r="X3330" s="465">
        <v>289.60000000000002</v>
      </c>
      <c r="Y3330" s="465">
        <v>173.8</v>
      </c>
      <c r="AA3330" s="474">
        <v>251.85</v>
      </c>
      <c r="AB3330" s="474">
        <v>151.11000000000001</v>
      </c>
      <c r="AD3330" s="474">
        <v>219</v>
      </c>
      <c r="AE3330" s="474">
        <v>131.4</v>
      </c>
      <c r="AG3330" s="474">
        <v>199</v>
      </c>
      <c r="AH3330" s="474">
        <v>119.39999999999999</v>
      </c>
      <c r="AP3330" s="535"/>
    </row>
    <row r="3331" spans="2:42" ht="24" customHeight="1" outlineLevel="1" x14ac:dyDescent="0.25">
      <c r="B3331" s="471" t="s">
        <v>24415</v>
      </c>
      <c r="C3331" s="469" t="s">
        <v>4661</v>
      </c>
      <c r="E3331" s="472" t="s">
        <v>24446</v>
      </c>
      <c r="F3331" s="469" t="s">
        <v>4456</v>
      </c>
      <c r="G3331" s="468">
        <v>0.3</v>
      </c>
      <c r="H3331" s="468">
        <v>0.3</v>
      </c>
      <c r="I3331" s="468">
        <v>0.3</v>
      </c>
      <c r="J3331" s="468">
        <v>60</v>
      </c>
      <c r="L3331" s="468">
        <v>1.3833333333333335</v>
      </c>
      <c r="M3331" s="474">
        <v>357.65600000000001</v>
      </c>
      <c r="N3331" s="474">
        <f t="shared" si="172"/>
        <v>214.59360000000001</v>
      </c>
      <c r="P3331" s="488">
        <v>0.6</v>
      </c>
      <c r="R3331" s="474">
        <v>304.08</v>
      </c>
      <c r="S3331" s="474">
        <v>182.49</v>
      </c>
      <c r="U3331" s="474">
        <v>304.08</v>
      </c>
      <c r="V3331" s="474">
        <v>182.49</v>
      </c>
      <c r="X3331" s="465">
        <v>289.60000000000002</v>
      </c>
      <c r="Y3331" s="465">
        <v>173.8</v>
      </c>
      <c r="AA3331" s="474">
        <v>251.85</v>
      </c>
      <c r="AB3331" s="474">
        <v>151.11000000000001</v>
      </c>
      <c r="AD3331" s="474">
        <v>219</v>
      </c>
      <c r="AE3331" s="474">
        <v>131.4</v>
      </c>
      <c r="AG3331" s="474">
        <v>199</v>
      </c>
      <c r="AH3331" s="474">
        <v>119.39999999999999</v>
      </c>
      <c r="AP3331" s="535"/>
    </row>
    <row r="3332" spans="2:42" ht="24" customHeight="1" outlineLevel="1" x14ac:dyDescent="0.25">
      <c r="B3332" s="471" t="s">
        <v>24416</v>
      </c>
      <c r="C3332" s="469" t="s">
        <v>4661</v>
      </c>
      <c r="E3332" s="472" t="s">
        <v>24447</v>
      </c>
      <c r="F3332" s="469" t="s">
        <v>4456</v>
      </c>
      <c r="G3332" s="468">
        <v>0.3</v>
      </c>
      <c r="H3332" s="468">
        <v>0.3</v>
      </c>
      <c r="I3332" s="468">
        <v>0.3</v>
      </c>
      <c r="J3332" s="468">
        <v>60</v>
      </c>
      <c r="L3332" s="468">
        <v>1.3833333333333335</v>
      </c>
      <c r="M3332" s="474">
        <v>357.65600000000001</v>
      </c>
      <c r="N3332" s="474">
        <f t="shared" si="172"/>
        <v>214.59360000000001</v>
      </c>
      <c r="P3332" s="488">
        <v>0.6</v>
      </c>
      <c r="R3332" s="474">
        <v>304.08</v>
      </c>
      <c r="S3332" s="474">
        <v>182.49</v>
      </c>
      <c r="U3332" s="474">
        <v>304.08</v>
      </c>
      <c r="V3332" s="474">
        <v>182.49</v>
      </c>
      <c r="X3332" s="465">
        <v>289.60000000000002</v>
      </c>
      <c r="Y3332" s="465">
        <v>173.8</v>
      </c>
      <c r="AA3332" s="474">
        <v>251.85</v>
      </c>
      <c r="AB3332" s="474">
        <v>151.11000000000001</v>
      </c>
      <c r="AD3332" s="474">
        <v>219</v>
      </c>
      <c r="AE3332" s="474">
        <v>131.4</v>
      </c>
      <c r="AG3332" s="474">
        <v>199</v>
      </c>
      <c r="AH3332" s="474">
        <v>119.39999999999999</v>
      </c>
      <c r="AP3332" s="535"/>
    </row>
    <row r="3333" spans="2:42" ht="24" customHeight="1" outlineLevel="1" x14ac:dyDescent="0.25">
      <c r="B3333" s="471" t="s">
        <v>24417</v>
      </c>
      <c r="C3333" s="469" t="s">
        <v>4661</v>
      </c>
      <c r="E3333" s="472" t="s">
        <v>24448</v>
      </c>
      <c r="F3333" s="469" t="s">
        <v>4456</v>
      </c>
      <c r="G3333" s="468">
        <v>0.3</v>
      </c>
      <c r="H3333" s="468">
        <v>0.3</v>
      </c>
      <c r="I3333" s="468">
        <v>0.3</v>
      </c>
      <c r="J3333" s="468">
        <v>60</v>
      </c>
      <c r="L3333" s="468">
        <v>1.3833333333333335</v>
      </c>
      <c r="M3333" s="474">
        <v>357.65600000000001</v>
      </c>
      <c r="N3333" s="474">
        <f t="shared" si="172"/>
        <v>214.59360000000001</v>
      </c>
      <c r="P3333" s="488">
        <v>0.6</v>
      </c>
      <c r="R3333" s="474">
        <v>304.08</v>
      </c>
      <c r="S3333" s="474">
        <v>182.49</v>
      </c>
      <c r="U3333" s="474">
        <v>304.08</v>
      </c>
      <c r="V3333" s="474">
        <v>182.49</v>
      </c>
      <c r="X3333" s="465">
        <v>289.60000000000002</v>
      </c>
      <c r="Y3333" s="465">
        <v>173.8</v>
      </c>
      <c r="AA3333" s="474">
        <v>251.85</v>
      </c>
      <c r="AB3333" s="474">
        <v>151.11000000000001</v>
      </c>
      <c r="AD3333" s="474">
        <v>219</v>
      </c>
      <c r="AE3333" s="474">
        <v>131.4</v>
      </c>
      <c r="AG3333" s="474">
        <v>199</v>
      </c>
      <c r="AH3333" s="474">
        <v>119.39999999999999</v>
      </c>
      <c r="AP3333" s="535"/>
    </row>
    <row r="3334" spans="2:42" ht="24" customHeight="1" outlineLevel="1" x14ac:dyDescent="0.25">
      <c r="B3334" s="471" t="s">
        <v>24418</v>
      </c>
      <c r="C3334" s="469" t="s">
        <v>4661</v>
      </c>
      <c r="E3334" s="472" t="s">
        <v>24445</v>
      </c>
      <c r="F3334" s="469" t="s">
        <v>4456</v>
      </c>
      <c r="G3334" s="468">
        <v>0.5</v>
      </c>
      <c r="H3334" s="468">
        <v>0.5</v>
      </c>
      <c r="I3334" s="468">
        <v>0.5</v>
      </c>
      <c r="J3334" s="468">
        <v>60</v>
      </c>
      <c r="L3334" s="468">
        <v>3.1999999999999997</v>
      </c>
      <c r="M3334" s="474">
        <v>703.95</v>
      </c>
      <c r="N3334" s="474">
        <f t="shared" si="172"/>
        <v>422.37</v>
      </c>
      <c r="P3334" s="488">
        <v>0.6</v>
      </c>
      <c r="R3334" s="474">
        <v>598.5</v>
      </c>
      <c r="S3334" s="474">
        <v>359.1</v>
      </c>
      <c r="U3334" s="474">
        <v>598.5</v>
      </c>
      <c r="V3334" s="474">
        <v>359.1</v>
      </c>
      <c r="X3334" s="465">
        <v>570</v>
      </c>
      <c r="Y3334" s="465">
        <v>342</v>
      </c>
      <c r="AA3334" s="474">
        <v>495.65</v>
      </c>
      <c r="AB3334" s="474">
        <v>297.39</v>
      </c>
      <c r="AD3334" s="474">
        <v>431</v>
      </c>
      <c r="AE3334" s="474">
        <v>258.59999999999997</v>
      </c>
      <c r="AG3334" s="474">
        <v>392</v>
      </c>
      <c r="AH3334" s="474">
        <v>235.2</v>
      </c>
      <c r="AP3334" s="535"/>
    </row>
    <row r="3335" spans="2:42" ht="24" customHeight="1" outlineLevel="1" x14ac:dyDescent="0.25">
      <c r="B3335" s="471" t="s">
        <v>24419</v>
      </c>
      <c r="C3335" s="469" t="s">
        <v>4661</v>
      </c>
      <c r="E3335" s="472" t="s">
        <v>24446</v>
      </c>
      <c r="F3335" s="469" t="s">
        <v>4456</v>
      </c>
      <c r="G3335" s="468">
        <v>0.5</v>
      </c>
      <c r="H3335" s="468">
        <v>0.5</v>
      </c>
      <c r="I3335" s="468">
        <v>0.5</v>
      </c>
      <c r="J3335" s="468">
        <v>60</v>
      </c>
      <c r="L3335" s="468">
        <v>3.1999999999999997</v>
      </c>
      <c r="M3335" s="474">
        <v>703.95</v>
      </c>
      <c r="N3335" s="474">
        <f t="shared" si="172"/>
        <v>422.37</v>
      </c>
      <c r="P3335" s="488">
        <v>0.6</v>
      </c>
      <c r="R3335" s="474">
        <v>598.5</v>
      </c>
      <c r="S3335" s="474">
        <v>359.1</v>
      </c>
      <c r="U3335" s="474">
        <v>598.5</v>
      </c>
      <c r="V3335" s="474">
        <v>359.1</v>
      </c>
      <c r="X3335" s="465">
        <v>570</v>
      </c>
      <c r="Y3335" s="465">
        <v>342</v>
      </c>
      <c r="AA3335" s="474">
        <v>495.65</v>
      </c>
      <c r="AB3335" s="474">
        <v>297.39</v>
      </c>
      <c r="AD3335" s="474">
        <v>431</v>
      </c>
      <c r="AE3335" s="474">
        <v>258.59999999999997</v>
      </c>
      <c r="AG3335" s="474">
        <v>392</v>
      </c>
      <c r="AH3335" s="474">
        <v>235.2</v>
      </c>
      <c r="AP3335" s="535"/>
    </row>
    <row r="3336" spans="2:42" ht="24" customHeight="1" outlineLevel="1" x14ac:dyDescent="0.25">
      <c r="B3336" s="471" t="s">
        <v>24420</v>
      </c>
      <c r="C3336" s="469" t="s">
        <v>4661</v>
      </c>
      <c r="E3336" s="472" t="s">
        <v>24447</v>
      </c>
      <c r="F3336" s="469" t="s">
        <v>4456</v>
      </c>
      <c r="G3336" s="468">
        <v>0.5</v>
      </c>
      <c r="H3336" s="468">
        <v>0.5</v>
      </c>
      <c r="I3336" s="468">
        <v>0.5</v>
      </c>
      <c r="J3336" s="468">
        <v>60</v>
      </c>
      <c r="L3336" s="468">
        <v>3.1999999999999997</v>
      </c>
      <c r="M3336" s="474">
        <v>703.95</v>
      </c>
      <c r="N3336" s="474">
        <f t="shared" si="172"/>
        <v>422.37</v>
      </c>
      <c r="P3336" s="488">
        <v>0.6</v>
      </c>
      <c r="R3336" s="474">
        <v>598.5</v>
      </c>
      <c r="S3336" s="474">
        <v>359.1</v>
      </c>
      <c r="U3336" s="474">
        <v>598.5</v>
      </c>
      <c r="V3336" s="474">
        <v>359.1</v>
      </c>
      <c r="X3336" s="465">
        <v>570</v>
      </c>
      <c r="Y3336" s="465">
        <v>342</v>
      </c>
      <c r="AA3336" s="474">
        <v>495.65</v>
      </c>
      <c r="AB3336" s="474">
        <v>297.39</v>
      </c>
      <c r="AD3336" s="474">
        <v>431</v>
      </c>
      <c r="AE3336" s="474">
        <v>258.59999999999997</v>
      </c>
      <c r="AG3336" s="474">
        <v>392</v>
      </c>
      <c r="AH3336" s="474">
        <v>235.2</v>
      </c>
      <c r="AP3336" s="535"/>
    </row>
    <row r="3337" spans="2:42" ht="24" customHeight="1" outlineLevel="1" x14ac:dyDescent="0.25">
      <c r="B3337" s="471" t="s">
        <v>24421</v>
      </c>
      <c r="C3337" s="469" t="s">
        <v>4661</v>
      </c>
      <c r="E3337" s="472" t="s">
        <v>24449</v>
      </c>
      <c r="F3337" s="469" t="s">
        <v>4456</v>
      </c>
      <c r="G3337" s="468">
        <v>0.5</v>
      </c>
      <c r="H3337" s="468">
        <v>0.5</v>
      </c>
      <c r="I3337" s="468">
        <v>0.5</v>
      </c>
      <c r="J3337" s="468">
        <v>60</v>
      </c>
      <c r="L3337" s="468">
        <v>3.1999999999999997</v>
      </c>
      <c r="M3337" s="474">
        <v>703.95</v>
      </c>
      <c r="N3337" s="474">
        <f t="shared" si="172"/>
        <v>422.37</v>
      </c>
      <c r="P3337" s="488">
        <v>0.6</v>
      </c>
      <c r="R3337" s="474">
        <v>598.5</v>
      </c>
      <c r="S3337" s="474">
        <v>359.1</v>
      </c>
      <c r="U3337" s="474">
        <v>598.5</v>
      </c>
      <c r="V3337" s="474">
        <v>359.1</v>
      </c>
      <c r="X3337" s="465">
        <v>570</v>
      </c>
      <c r="Y3337" s="465">
        <v>342</v>
      </c>
      <c r="AA3337" s="474">
        <v>495.65</v>
      </c>
      <c r="AB3337" s="474">
        <v>297.39</v>
      </c>
      <c r="AD3337" s="474">
        <v>431</v>
      </c>
      <c r="AE3337" s="474">
        <v>258.59999999999997</v>
      </c>
      <c r="AG3337" s="474">
        <v>392</v>
      </c>
      <c r="AH3337" s="474">
        <v>235.2</v>
      </c>
      <c r="AP3337" s="535"/>
    </row>
    <row r="3338" spans="2:42" ht="24" customHeight="1" outlineLevel="1" x14ac:dyDescent="0.25">
      <c r="B3338" s="471" t="s">
        <v>24422</v>
      </c>
      <c r="C3338" s="469" t="s">
        <v>4661</v>
      </c>
      <c r="E3338" s="472" t="s">
        <v>24450</v>
      </c>
      <c r="F3338" s="469" t="s">
        <v>4456</v>
      </c>
      <c r="G3338" s="468">
        <v>0.7</v>
      </c>
      <c r="H3338" s="468">
        <v>0.7</v>
      </c>
      <c r="I3338" s="468">
        <v>0.7</v>
      </c>
      <c r="J3338" s="468">
        <v>100</v>
      </c>
      <c r="L3338" s="468">
        <v>7.3999999999999995</v>
      </c>
      <c r="M3338" s="474">
        <v>1009.3655</v>
      </c>
      <c r="N3338" s="474">
        <f t="shared" si="172"/>
        <v>605.61929999999995</v>
      </c>
      <c r="P3338" s="488">
        <v>0.6</v>
      </c>
      <c r="R3338" s="474">
        <v>858.17</v>
      </c>
      <c r="S3338" s="474">
        <v>514.91999999999996</v>
      </c>
      <c r="U3338" s="474">
        <v>858.17</v>
      </c>
      <c r="V3338" s="474">
        <v>514.91999999999996</v>
      </c>
      <c r="X3338" s="465">
        <v>817.3</v>
      </c>
      <c r="Y3338" s="465">
        <v>490.4</v>
      </c>
      <c r="AA3338" s="474">
        <v>710.7</v>
      </c>
      <c r="AB3338" s="474">
        <v>426.42</v>
      </c>
      <c r="AD3338" s="474">
        <v>618</v>
      </c>
      <c r="AE3338" s="474">
        <v>370.8</v>
      </c>
      <c r="AG3338" s="474">
        <v>562</v>
      </c>
      <c r="AH3338" s="474">
        <v>337.2</v>
      </c>
      <c r="AP3338" s="535"/>
    </row>
    <row r="3339" spans="2:42" ht="24" customHeight="1" outlineLevel="1" x14ac:dyDescent="0.25">
      <c r="B3339" s="471" t="s">
        <v>24423</v>
      </c>
      <c r="C3339" s="469" t="s">
        <v>4661</v>
      </c>
      <c r="E3339" s="472" t="s">
        <v>24451</v>
      </c>
      <c r="F3339" s="469" t="s">
        <v>4456</v>
      </c>
      <c r="G3339" s="468">
        <v>0.7</v>
      </c>
      <c r="H3339" s="468">
        <v>0.7</v>
      </c>
      <c r="I3339" s="468">
        <v>0.7</v>
      </c>
      <c r="J3339" s="468">
        <v>100</v>
      </c>
      <c r="L3339" s="468">
        <v>7.3999999999999995</v>
      </c>
      <c r="M3339" s="474">
        <v>1009.3655</v>
      </c>
      <c r="N3339" s="474">
        <f t="shared" si="172"/>
        <v>605.61929999999995</v>
      </c>
      <c r="P3339" s="488">
        <v>0.6</v>
      </c>
      <c r="R3339" s="474">
        <v>858.17</v>
      </c>
      <c r="S3339" s="474">
        <v>514.91999999999996</v>
      </c>
      <c r="U3339" s="474">
        <v>858.17</v>
      </c>
      <c r="V3339" s="474">
        <v>514.91999999999996</v>
      </c>
      <c r="X3339" s="465">
        <v>817.3</v>
      </c>
      <c r="Y3339" s="465">
        <v>490.4</v>
      </c>
      <c r="AA3339" s="474">
        <v>710.7</v>
      </c>
      <c r="AB3339" s="474">
        <v>426.42</v>
      </c>
      <c r="AD3339" s="474">
        <v>618</v>
      </c>
      <c r="AE3339" s="474">
        <v>370.8</v>
      </c>
      <c r="AG3339" s="474">
        <v>562</v>
      </c>
      <c r="AH3339" s="474">
        <v>337.2</v>
      </c>
      <c r="AP3339" s="535"/>
    </row>
    <row r="3340" spans="2:42" ht="24" customHeight="1" outlineLevel="1" x14ac:dyDescent="0.25">
      <c r="B3340" s="471" t="s">
        <v>24424</v>
      </c>
      <c r="C3340" s="469" t="s">
        <v>4661</v>
      </c>
      <c r="E3340" s="472" t="s">
        <v>24452</v>
      </c>
      <c r="F3340" s="469" t="s">
        <v>4456</v>
      </c>
      <c r="G3340" s="468">
        <v>0.7</v>
      </c>
      <c r="H3340" s="468">
        <v>0.7</v>
      </c>
      <c r="I3340" s="468">
        <v>0.7</v>
      </c>
      <c r="J3340" s="468">
        <v>100</v>
      </c>
      <c r="L3340" s="468">
        <v>7.3999999999999995</v>
      </c>
      <c r="M3340" s="474">
        <v>1009.3655</v>
      </c>
      <c r="N3340" s="474">
        <f t="shared" si="172"/>
        <v>605.61929999999995</v>
      </c>
      <c r="P3340" s="488">
        <v>0.6</v>
      </c>
      <c r="R3340" s="474">
        <v>858.17</v>
      </c>
      <c r="S3340" s="474">
        <v>514.91999999999996</v>
      </c>
      <c r="U3340" s="474">
        <v>858.17</v>
      </c>
      <c r="V3340" s="474">
        <v>514.91999999999996</v>
      </c>
      <c r="X3340" s="465">
        <v>817.3</v>
      </c>
      <c r="Y3340" s="465">
        <v>490.4</v>
      </c>
      <c r="AA3340" s="474">
        <v>710.7</v>
      </c>
      <c r="AB3340" s="474">
        <v>426.42</v>
      </c>
      <c r="AD3340" s="474">
        <v>618</v>
      </c>
      <c r="AE3340" s="474">
        <v>370.8</v>
      </c>
      <c r="AG3340" s="474">
        <v>562</v>
      </c>
      <c r="AH3340" s="474">
        <v>337.2</v>
      </c>
      <c r="AP3340" s="535"/>
    </row>
    <row r="3341" spans="2:42" ht="24" customHeight="1" outlineLevel="1" x14ac:dyDescent="0.25">
      <c r="B3341" s="471" t="s">
        <v>24425</v>
      </c>
      <c r="C3341" s="469" t="s">
        <v>4661</v>
      </c>
      <c r="E3341" s="472" t="s">
        <v>24449</v>
      </c>
      <c r="F3341" s="469" t="s">
        <v>4456</v>
      </c>
      <c r="G3341" s="468">
        <v>0.7</v>
      </c>
      <c r="H3341" s="468">
        <v>0.7</v>
      </c>
      <c r="I3341" s="468">
        <v>0.7</v>
      </c>
      <c r="J3341" s="468">
        <v>100</v>
      </c>
      <c r="L3341" s="468">
        <v>7.3999999999999995</v>
      </c>
      <c r="M3341" s="474">
        <v>1009.3655</v>
      </c>
      <c r="N3341" s="474">
        <f t="shared" si="172"/>
        <v>605.61929999999995</v>
      </c>
      <c r="P3341" s="488">
        <v>0.6</v>
      </c>
      <c r="R3341" s="474">
        <v>858.17</v>
      </c>
      <c r="S3341" s="474">
        <v>514.91999999999996</v>
      </c>
      <c r="U3341" s="474">
        <v>858.17</v>
      </c>
      <c r="V3341" s="474">
        <v>514.91999999999996</v>
      </c>
      <c r="X3341" s="465">
        <v>817.3</v>
      </c>
      <c r="Y3341" s="465">
        <v>490.4</v>
      </c>
      <c r="AA3341" s="474">
        <v>710.7</v>
      </c>
      <c r="AB3341" s="474">
        <v>426.42</v>
      </c>
      <c r="AD3341" s="474">
        <v>618</v>
      </c>
      <c r="AE3341" s="474">
        <v>370.8</v>
      </c>
      <c r="AG3341" s="474">
        <v>562</v>
      </c>
      <c r="AH3341" s="474">
        <v>337.2</v>
      </c>
      <c r="AP3341" s="535"/>
    </row>
    <row r="3342" spans="2:42" ht="24" customHeight="1" outlineLevel="1" x14ac:dyDescent="0.25">
      <c r="B3342" s="471" t="s">
        <v>24426</v>
      </c>
      <c r="C3342" s="469" t="s">
        <v>4661</v>
      </c>
      <c r="E3342" s="472" t="s">
        <v>24453</v>
      </c>
      <c r="F3342" s="469" t="s">
        <v>4456</v>
      </c>
      <c r="G3342" s="468">
        <v>0.9</v>
      </c>
      <c r="H3342" s="468">
        <v>0.9</v>
      </c>
      <c r="I3342" s="468">
        <v>0.9</v>
      </c>
      <c r="J3342" s="468">
        <v>100</v>
      </c>
      <c r="L3342" s="468">
        <v>12.516666666666666</v>
      </c>
      <c r="M3342" s="474">
        <v>1321.3265000000001</v>
      </c>
      <c r="N3342" s="474">
        <f t="shared" si="172"/>
        <v>792.79590000000007</v>
      </c>
      <c r="P3342" s="488">
        <v>0.6</v>
      </c>
      <c r="R3342" s="474">
        <v>1123.4000000000001</v>
      </c>
      <c r="S3342" s="474">
        <v>674</v>
      </c>
      <c r="U3342" s="474">
        <v>1123.4000000000001</v>
      </c>
      <c r="V3342" s="474">
        <v>674</v>
      </c>
      <c r="X3342" s="465">
        <v>1069.9000000000001</v>
      </c>
      <c r="Y3342" s="465">
        <v>641.9</v>
      </c>
      <c r="AA3342" s="474">
        <v>930.35</v>
      </c>
      <c r="AB3342" s="474">
        <v>558.21</v>
      </c>
      <c r="AD3342" s="474">
        <v>809</v>
      </c>
      <c r="AE3342" s="474">
        <v>485.4</v>
      </c>
      <c r="AG3342" s="474">
        <v>735</v>
      </c>
      <c r="AH3342" s="474">
        <v>441</v>
      </c>
      <c r="AP3342" s="535"/>
    </row>
    <row r="3343" spans="2:42" ht="24" customHeight="1" outlineLevel="1" x14ac:dyDescent="0.25">
      <c r="B3343" s="471" t="s">
        <v>24427</v>
      </c>
      <c r="C3343" s="469" t="s">
        <v>4661</v>
      </c>
      <c r="E3343" s="472" t="s">
        <v>24451</v>
      </c>
      <c r="F3343" s="469" t="s">
        <v>4456</v>
      </c>
      <c r="G3343" s="468">
        <v>0.9</v>
      </c>
      <c r="H3343" s="468">
        <v>0.9</v>
      </c>
      <c r="I3343" s="468">
        <v>0.9</v>
      </c>
      <c r="J3343" s="468">
        <v>100</v>
      </c>
      <c r="L3343" s="468">
        <v>12.516666666666666</v>
      </c>
      <c r="M3343" s="474">
        <v>1321.3265000000001</v>
      </c>
      <c r="N3343" s="474">
        <f t="shared" si="172"/>
        <v>792.79590000000007</v>
      </c>
      <c r="P3343" s="488">
        <v>0.6</v>
      </c>
      <c r="R3343" s="474">
        <v>1123.4000000000001</v>
      </c>
      <c r="S3343" s="474">
        <v>674</v>
      </c>
      <c r="U3343" s="474">
        <v>1123.4000000000001</v>
      </c>
      <c r="V3343" s="474">
        <v>674</v>
      </c>
      <c r="X3343" s="465">
        <v>1069.9000000000001</v>
      </c>
      <c r="Y3343" s="465">
        <v>641.9</v>
      </c>
      <c r="AA3343" s="474">
        <v>930.35</v>
      </c>
      <c r="AB3343" s="474">
        <v>558.21</v>
      </c>
      <c r="AD3343" s="474">
        <v>809</v>
      </c>
      <c r="AE3343" s="474">
        <v>485.4</v>
      </c>
      <c r="AG3343" s="474">
        <v>735</v>
      </c>
      <c r="AH3343" s="474">
        <v>441</v>
      </c>
      <c r="AP3343" s="535"/>
    </row>
    <row r="3344" spans="2:42" ht="24" customHeight="1" outlineLevel="1" x14ac:dyDescent="0.25">
      <c r="B3344" s="471" t="s">
        <v>24428</v>
      </c>
      <c r="C3344" s="469" t="s">
        <v>4661</v>
      </c>
      <c r="E3344" s="472" t="s">
        <v>24452</v>
      </c>
      <c r="F3344" s="469" t="s">
        <v>4456</v>
      </c>
      <c r="G3344" s="468">
        <v>0.9</v>
      </c>
      <c r="H3344" s="468">
        <v>0.9</v>
      </c>
      <c r="I3344" s="468">
        <v>0.9</v>
      </c>
      <c r="J3344" s="468">
        <v>100</v>
      </c>
      <c r="L3344" s="468">
        <v>12.516666666666666</v>
      </c>
      <c r="M3344" s="474">
        <v>1321.3265000000001</v>
      </c>
      <c r="N3344" s="474">
        <f t="shared" si="172"/>
        <v>792.79590000000007</v>
      </c>
      <c r="P3344" s="488">
        <v>0.6</v>
      </c>
      <c r="R3344" s="474">
        <v>1123.4000000000001</v>
      </c>
      <c r="S3344" s="474">
        <v>674</v>
      </c>
      <c r="U3344" s="474">
        <v>1123.4000000000001</v>
      </c>
      <c r="V3344" s="474">
        <v>674</v>
      </c>
      <c r="X3344" s="465">
        <v>1069.9000000000001</v>
      </c>
      <c r="Y3344" s="465">
        <v>641.9</v>
      </c>
      <c r="AA3344" s="474">
        <v>930.35</v>
      </c>
      <c r="AB3344" s="474">
        <v>558.21</v>
      </c>
      <c r="AD3344" s="474">
        <v>809</v>
      </c>
      <c r="AE3344" s="474">
        <v>485.4</v>
      </c>
      <c r="AG3344" s="474">
        <v>735</v>
      </c>
      <c r="AH3344" s="474">
        <v>441</v>
      </c>
      <c r="AP3344" s="535"/>
    </row>
    <row r="3345" spans="1:42" ht="24" customHeight="1" outlineLevel="1" x14ac:dyDescent="0.25">
      <c r="B3345" s="471" t="s">
        <v>24429</v>
      </c>
      <c r="C3345" s="469" t="s">
        <v>4661</v>
      </c>
      <c r="E3345" s="472" t="s">
        <v>24449</v>
      </c>
      <c r="F3345" s="469" t="s">
        <v>4456</v>
      </c>
      <c r="G3345" s="468">
        <v>0.9</v>
      </c>
      <c r="H3345" s="468">
        <v>0.9</v>
      </c>
      <c r="I3345" s="468">
        <v>0.9</v>
      </c>
      <c r="J3345" s="468">
        <v>100</v>
      </c>
      <c r="L3345" s="468">
        <v>12.516666666666666</v>
      </c>
      <c r="M3345" s="474">
        <v>1321.3265000000001</v>
      </c>
      <c r="N3345" s="474">
        <f t="shared" si="172"/>
        <v>792.79590000000007</v>
      </c>
      <c r="P3345" s="488">
        <v>0.6</v>
      </c>
      <c r="R3345" s="474">
        <v>1123.4000000000001</v>
      </c>
      <c r="S3345" s="474">
        <v>674</v>
      </c>
      <c r="U3345" s="474">
        <v>1123.4000000000001</v>
      </c>
      <c r="V3345" s="474">
        <v>674</v>
      </c>
      <c r="X3345" s="465">
        <v>1069.9000000000001</v>
      </c>
      <c r="Y3345" s="465">
        <v>641.9</v>
      </c>
      <c r="AA3345" s="474">
        <v>930.35</v>
      </c>
      <c r="AB3345" s="474">
        <v>558.21</v>
      </c>
      <c r="AD3345" s="474">
        <v>809</v>
      </c>
      <c r="AE3345" s="474">
        <v>485.4</v>
      </c>
      <c r="AG3345" s="474">
        <v>735</v>
      </c>
      <c r="AH3345" s="474">
        <v>441</v>
      </c>
      <c r="AP3345" s="535"/>
    </row>
    <row r="3346" spans="1:42" ht="24" customHeight="1" outlineLevel="1" x14ac:dyDescent="0.25">
      <c r="B3346" s="471" t="s">
        <v>24430</v>
      </c>
      <c r="C3346" s="469" t="s">
        <v>4661</v>
      </c>
      <c r="E3346" s="472" t="s">
        <v>24454</v>
      </c>
      <c r="F3346" s="469" t="s">
        <v>4456</v>
      </c>
      <c r="G3346" s="468">
        <v>1.2</v>
      </c>
      <c r="H3346" s="468">
        <v>1.2</v>
      </c>
      <c r="I3346" s="468">
        <v>1.2</v>
      </c>
      <c r="J3346" s="468">
        <v>150</v>
      </c>
      <c r="L3346" s="468">
        <v>32.783333333333331</v>
      </c>
      <c r="M3346" s="474">
        <v>3149.0030000000002</v>
      </c>
      <c r="N3346" s="474">
        <f t="shared" si="172"/>
        <v>1889.4018000000001</v>
      </c>
      <c r="P3346" s="488">
        <v>0.6</v>
      </c>
      <c r="R3346" s="474">
        <v>2677.29</v>
      </c>
      <c r="S3346" s="474">
        <v>1606.4</v>
      </c>
      <c r="U3346" s="474">
        <v>2677.29</v>
      </c>
      <c r="V3346" s="474">
        <v>1606.4</v>
      </c>
      <c r="X3346" s="465">
        <v>2549.8000000000002</v>
      </c>
      <c r="Y3346" s="465">
        <v>1529.9</v>
      </c>
      <c r="AA3346" s="474">
        <v>2217.1999999999998</v>
      </c>
      <c r="AB3346" s="474">
        <v>1330.32</v>
      </c>
      <c r="AD3346" s="474">
        <v>1928</v>
      </c>
      <c r="AE3346" s="474">
        <v>1156.8</v>
      </c>
      <c r="AG3346" s="474">
        <v>1753</v>
      </c>
      <c r="AH3346" s="474">
        <v>1051.8</v>
      </c>
      <c r="AP3346" s="535"/>
    </row>
    <row r="3347" spans="1:42" ht="24" customHeight="1" outlineLevel="1" x14ac:dyDescent="0.25">
      <c r="B3347" s="471" t="s">
        <v>24431</v>
      </c>
      <c r="C3347" s="469" t="s">
        <v>4661</v>
      </c>
      <c r="E3347" s="472" t="s">
        <v>24451</v>
      </c>
      <c r="F3347" s="469" t="s">
        <v>4456</v>
      </c>
      <c r="G3347" s="468">
        <v>1.2</v>
      </c>
      <c r="H3347" s="468">
        <v>1.2</v>
      </c>
      <c r="I3347" s="468">
        <v>1.2</v>
      </c>
      <c r="J3347" s="468">
        <v>150</v>
      </c>
      <c r="L3347" s="468">
        <v>32.783333333333331</v>
      </c>
      <c r="M3347" s="474">
        <v>3149.0030000000002</v>
      </c>
      <c r="N3347" s="474">
        <f t="shared" si="172"/>
        <v>1889.4018000000001</v>
      </c>
      <c r="P3347" s="488">
        <v>0.6</v>
      </c>
      <c r="R3347" s="474">
        <v>2677.29</v>
      </c>
      <c r="S3347" s="474">
        <v>1606.4</v>
      </c>
      <c r="U3347" s="474">
        <v>2677.29</v>
      </c>
      <c r="V3347" s="474">
        <v>1606.4</v>
      </c>
      <c r="X3347" s="465">
        <v>2549.8000000000002</v>
      </c>
      <c r="Y3347" s="465">
        <v>1529.9</v>
      </c>
      <c r="AA3347" s="474">
        <v>2217.1999999999998</v>
      </c>
      <c r="AB3347" s="474">
        <v>1330.32</v>
      </c>
      <c r="AD3347" s="474">
        <v>1928</v>
      </c>
      <c r="AE3347" s="474">
        <v>1156.8</v>
      </c>
      <c r="AG3347" s="474">
        <v>1753</v>
      </c>
      <c r="AH3347" s="474">
        <v>1051.8</v>
      </c>
      <c r="AP3347" s="535"/>
    </row>
    <row r="3348" spans="1:42" ht="24" customHeight="1" outlineLevel="1" x14ac:dyDescent="0.25">
      <c r="B3348" s="471" t="s">
        <v>24432</v>
      </c>
      <c r="C3348" s="469" t="s">
        <v>4661</v>
      </c>
      <c r="E3348" s="472" t="s">
        <v>24452</v>
      </c>
      <c r="F3348" s="469" t="s">
        <v>4456</v>
      </c>
      <c r="G3348" s="468">
        <v>1.2</v>
      </c>
      <c r="H3348" s="468">
        <v>1.2</v>
      </c>
      <c r="I3348" s="468">
        <v>1.2</v>
      </c>
      <c r="J3348" s="468">
        <v>150</v>
      </c>
      <c r="L3348" s="468">
        <v>32.783333333333331</v>
      </c>
      <c r="M3348" s="474">
        <v>3149.0030000000002</v>
      </c>
      <c r="N3348" s="474">
        <f t="shared" si="172"/>
        <v>1889.4018000000001</v>
      </c>
      <c r="P3348" s="488">
        <v>0.6</v>
      </c>
      <c r="R3348" s="474">
        <v>2677.29</v>
      </c>
      <c r="S3348" s="474">
        <v>1606.4</v>
      </c>
      <c r="U3348" s="474">
        <v>2677.29</v>
      </c>
      <c r="V3348" s="474">
        <v>1606.4</v>
      </c>
      <c r="X3348" s="465">
        <v>2549.8000000000002</v>
      </c>
      <c r="Y3348" s="465">
        <v>1529.9</v>
      </c>
      <c r="AA3348" s="474">
        <v>2217.1999999999998</v>
      </c>
      <c r="AB3348" s="474">
        <v>1330.32</v>
      </c>
      <c r="AD3348" s="474">
        <v>1928</v>
      </c>
      <c r="AE3348" s="474">
        <v>1156.8</v>
      </c>
      <c r="AG3348" s="474">
        <v>1753</v>
      </c>
      <c r="AH3348" s="474">
        <v>1051.8</v>
      </c>
      <c r="AP3348" s="535"/>
    </row>
    <row r="3349" spans="1:42" ht="24" customHeight="1" outlineLevel="1" x14ac:dyDescent="0.25">
      <c r="B3349" s="471" t="s">
        <v>24433</v>
      </c>
      <c r="C3349" s="469" t="s">
        <v>4661</v>
      </c>
      <c r="E3349" s="472" t="s">
        <v>24449</v>
      </c>
      <c r="F3349" s="469" t="s">
        <v>4456</v>
      </c>
      <c r="G3349" s="468">
        <v>1.2</v>
      </c>
      <c r="H3349" s="468">
        <v>1.2</v>
      </c>
      <c r="I3349" s="468">
        <v>1.2</v>
      </c>
      <c r="J3349" s="468">
        <v>150</v>
      </c>
      <c r="L3349" s="468">
        <v>32.783333333333331</v>
      </c>
      <c r="M3349" s="474">
        <v>3149.0030000000002</v>
      </c>
      <c r="N3349" s="474">
        <f t="shared" si="172"/>
        <v>1889.4018000000001</v>
      </c>
      <c r="P3349" s="488">
        <v>0.6</v>
      </c>
      <c r="R3349" s="474">
        <v>2677.29</v>
      </c>
      <c r="S3349" s="474">
        <v>1606.4</v>
      </c>
      <c r="U3349" s="474">
        <v>2677.29</v>
      </c>
      <c r="V3349" s="474">
        <v>1606.4</v>
      </c>
      <c r="X3349" s="465">
        <v>2549.8000000000002</v>
      </c>
      <c r="Y3349" s="465">
        <v>1529.9</v>
      </c>
      <c r="AA3349" s="474">
        <v>2217.1999999999998</v>
      </c>
      <c r="AB3349" s="474">
        <v>1330.32</v>
      </c>
      <c r="AD3349" s="474">
        <v>1928</v>
      </c>
      <c r="AE3349" s="474">
        <v>1156.8</v>
      </c>
      <c r="AG3349" s="474">
        <v>1753</v>
      </c>
      <c r="AH3349" s="474">
        <v>1051.8</v>
      </c>
      <c r="AP3349" s="535"/>
    </row>
    <row r="3350" spans="1:42" ht="24" customHeight="1" outlineLevel="1" x14ac:dyDescent="0.25">
      <c r="B3350" s="471" t="s">
        <v>24434</v>
      </c>
      <c r="C3350" s="469" t="s">
        <v>4661</v>
      </c>
      <c r="E3350" s="472" t="s">
        <v>24454</v>
      </c>
      <c r="F3350" s="469" t="s">
        <v>4456</v>
      </c>
      <c r="G3350" s="468">
        <v>1.5</v>
      </c>
      <c r="H3350" s="468">
        <v>1.5</v>
      </c>
      <c r="I3350" s="468">
        <v>1.5</v>
      </c>
      <c r="J3350" s="468">
        <v>150</v>
      </c>
      <c r="M3350" s="474">
        <v>4916.1644999999999</v>
      </c>
      <c r="N3350" s="474">
        <f t="shared" si="172"/>
        <v>2949.6986999999999</v>
      </c>
      <c r="P3350" s="488">
        <v>0.6</v>
      </c>
      <c r="R3350" s="474">
        <v>4179.74</v>
      </c>
      <c r="S3350" s="474">
        <v>2507.8200000000002</v>
      </c>
      <c r="U3350" s="474">
        <v>4179.74</v>
      </c>
      <c r="V3350" s="474">
        <v>2507.8200000000002</v>
      </c>
      <c r="X3350" s="465">
        <v>3980.7</v>
      </c>
      <c r="Y3350" s="465">
        <v>2388.4</v>
      </c>
      <c r="AA3350" s="474">
        <v>3461.5</v>
      </c>
      <c r="AB3350" s="474">
        <v>2076.9</v>
      </c>
      <c r="AD3350" s="474">
        <v>3010</v>
      </c>
      <c r="AE3350" s="474">
        <v>1806</v>
      </c>
      <c r="AG3350" s="474">
        <v>2736</v>
      </c>
      <c r="AH3350" s="474">
        <v>1641.6</v>
      </c>
      <c r="AP3350" s="535"/>
    </row>
    <row r="3351" spans="1:42" ht="24" customHeight="1" outlineLevel="1" x14ac:dyDescent="0.25">
      <c r="B3351" s="471" t="s">
        <v>24435</v>
      </c>
      <c r="C3351" s="469" t="s">
        <v>4661</v>
      </c>
      <c r="E3351" s="472" t="s">
        <v>24451</v>
      </c>
      <c r="F3351" s="469" t="s">
        <v>4456</v>
      </c>
      <c r="G3351" s="468">
        <v>1.5</v>
      </c>
      <c r="H3351" s="468">
        <v>1.5</v>
      </c>
      <c r="I3351" s="468">
        <v>1.5</v>
      </c>
      <c r="J3351" s="468">
        <v>150</v>
      </c>
      <c r="M3351" s="474">
        <v>4916.1644999999999</v>
      </c>
      <c r="N3351" s="474">
        <f t="shared" si="172"/>
        <v>2949.6986999999999</v>
      </c>
      <c r="P3351" s="488">
        <v>0.6</v>
      </c>
      <c r="R3351" s="474">
        <v>4179.74</v>
      </c>
      <c r="S3351" s="474">
        <v>2507.8200000000002</v>
      </c>
      <c r="U3351" s="474">
        <v>4179.74</v>
      </c>
      <c r="V3351" s="474">
        <v>2507.8200000000002</v>
      </c>
      <c r="X3351" s="465">
        <v>3980.7</v>
      </c>
      <c r="Y3351" s="465">
        <v>2388.4</v>
      </c>
      <c r="AA3351" s="474">
        <v>3461.5</v>
      </c>
      <c r="AB3351" s="474">
        <v>2076.9</v>
      </c>
      <c r="AD3351" s="474">
        <v>3010</v>
      </c>
      <c r="AE3351" s="474">
        <v>1806</v>
      </c>
      <c r="AG3351" s="474">
        <v>2736</v>
      </c>
      <c r="AH3351" s="474">
        <v>1641.6</v>
      </c>
      <c r="AP3351" s="535"/>
    </row>
    <row r="3352" spans="1:42" ht="24" customHeight="1" outlineLevel="1" x14ac:dyDescent="0.25">
      <c r="B3352" s="471" t="s">
        <v>24436</v>
      </c>
      <c r="C3352" s="469" t="s">
        <v>4661</v>
      </c>
      <c r="E3352" s="472" t="s">
        <v>24452</v>
      </c>
      <c r="F3352" s="469" t="s">
        <v>4456</v>
      </c>
      <c r="G3352" s="468">
        <v>1.5</v>
      </c>
      <c r="H3352" s="468">
        <v>1.5</v>
      </c>
      <c r="I3352" s="468">
        <v>1.5</v>
      </c>
      <c r="J3352" s="468">
        <v>150</v>
      </c>
      <c r="M3352" s="474">
        <v>4916.1644999999999</v>
      </c>
      <c r="N3352" s="474">
        <f t="shared" si="172"/>
        <v>2949.6986999999999</v>
      </c>
      <c r="P3352" s="488">
        <v>0.6</v>
      </c>
      <c r="R3352" s="474">
        <v>4179.74</v>
      </c>
      <c r="S3352" s="474">
        <v>2507.8200000000002</v>
      </c>
      <c r="U3352" s="474">
        <v>4179.74</v>
      </c>
      <c r="V3352" s="474">
        <v>2507.8200000000002</v>
      </c>
      <c r="X3352" s="465">
        <v>3980.7</v>
      </c>
      <c r="Y3352" s="465">
        <v>2388.4</v>
      </c>
      <c r="AA3352" s="474">
        <v>3461.5</v>
      </c>
      <c r="AB3352" s="474">
        <v>2076.9</v>
      </c>
      <c r="AD3352" s="474">
        <v>3010</v>
      </c>
      <c r="AE3352" s="474">
        <v>1806</v>
      </c>
      <c r="AG3352" s="474">
        <v>2736</v>
      </c>
      <c r="AH3352" s="474">
        <v>1641.6</v>
      </c>
      <c r="AP3352" s="535"/>
    </row>
    <row r="3353" spans="1:42" ht="24" customHeight="1" outlineLevel="1" x14ac:dyDescent="0.25">
      <c r="B3353" s="471" t="s">
        <v>24437</v>
      </c>
      <c r="C3353" s="469" t="s">
        <v>4661</v>
      </c>
      <c r="E3353" s="472" t="s">
        <v>24449</v>
      </c>
      <c r="F3353" s="469" t="s">
        <v>4456</v>
      </c>
      <c r="G3353" s="468">
        <v>1.5</v>
      </c>
      <c r="H3353" s="468">
        <v>1.5</v>
      </c>
      <c r="I3353" s="468">
        <v>1.5</v>
      </c>
      <c r="J3353" s="468">
        <v>150</v>
      </c>
      <c r="M3353" s="474">
        <v>4916.1644999999999</v>
      </c>
      <c r="N3353" s="474">
        <f t="shared" si="172"/>
        <v>2949.6986999999999</v>
      </c>
      <c r="P3353" s="488">
        <v>0.6</v>
      </c>
      <c r="R3353" s="474">
        <v>4179.74</v>
      </c>
      <c r="S3353" s="474">
        <v>2507.8200000000002</v>
      </c>
      <c r="U3353" s="474">
        <v>4179.74</v>
      </c>
      <c r="V3353" s="474">
        <v>2507.8200000000002</v>
      </c>
      <c r="X3353" s="465">
        <v>3980.7</v>
      </c>
      <c r="Y3353" s="465">
        <v>2388.4</v>
      </c>
      <c r="AA3353" s="474">
        <v>3461.5</v>
      </c>
      <c r="AB3353" s="474">
        <v>2076.9</v>
      </c>
      <c r="AD3353" s="474">
        <v>3010</v>
      </c>
      <c r="AE3353" s="474">
        <v>1806</v>
      </c>
      <c r="AG3353" s="474">
        <v>2736</v>
      </c>
      <c r="AH3353" s="474">
        <v>1641.6</v>
      </c>
      <c r="AP3353" s="535"/>
    </row>
    <row r="3354" spans="1:42" ht="24" customHeight="1" outlineLevel="1" x14ac:dyDescent="0.25">
      <c r="A3354" s="493" t="s">
        <v>23154</v>
      </c>
      <c r="B3354" s="471" t="s">
        <v>24200</v>
      </c>
      <c r="C3354" s="469" t="s">
        <v>22616</v>
      </c>
      <c r="E3354" s="472" t="s">
        <v>24361</v>
      </c>
      <c r="F3354" s="469" t="s">
        <v>4456</v>
      </c>
      <c r="G3354" s="468">
        <v>0.3</v>
      </c>
      <c r="H3354" s="468">
        <v>0.3</v>
      </c>
      <c r="I3354" s="468">
        <v>0.3</v>
      </c>
      <c r="M3354" s="474">
        <v>508.25</v>
      </c>
      <c r="N3354" s="474">
        <f t="shared" si="172"/>
        <v>355.77500000000003</v>
      </c>
      <c r="P3354" s="488">
        <v>0.70000000000000007</v>
      </c>
      <c r="R3354" s="474">
        <v>416.64</v>
      </c>
      <c r="S3354" s="474">
        <v>294.95</v>
      </c>
      <c r="U3354" s="474">
        <v>416.64</v>
      </c>
      <c r="V3354" s="474">
        <v>294.95</v>
      </c>
      <c r="X3354" s="465">
        <v>396.8</v>
      </c>
      <c r="Y3354" s="465">
        <v>280.89999999999998</v>
      </c>
      <c r="AA3354" s="474">
        <v>345</v>
      </c>
      <c r="AB3354" s="474">
        <v>244.26</v>
      </c>
      <c r="AD3354" s="474">
        <v>300</v>
      </c>
      <c r="AE3354" s="474">
        <v>212.4</v>
      </c>
      <c r="AG3354" s="474">
        <v>0</v>
      </c>
      <c r="AH3354" s="474">
        <v>0</v>
      </c>
      <c r="AP3354" s="535"/>
    </row>
    <row r="3355" spans="1:42" ht="24" customHeight="1" outlineLevel="1" x14ac:dyDescent="0.25">
      <c r="A3355" s="493" t="s">
        <v>23154</v>
      </c>
      <c r="B3355" s="471" t="s">
        <v>24201</v>
      </c>
      <c r="C3355" s="469" t="s">
        <v>22616</v>
      </c>
      <c r="E3355" s="472" t="s">
        <v>24361</v>
      </c>
      <c r="F3355" s="469" t="s">
        <v>4456</v>
      </c>
      <c r="G3355" s="468">
        <v>0.5</v>
      </c>
      <c r="H3355" s="468">
        <v>0.5</v>
      </c>
      <c r="I3355" s="468">
        <v>0.5</v>
      </c>
      <c r="M3355" s="474">
        <v>1000.35</v>
      </c>
      <c r="N3355" s="474">
        <f t="shared" si="172"/>
        <v>700.24500000000012</v>
      </c>
      <c r="P3355" s="488">
        <v>0.70000000000000007</v>
      </c>
      <c r="R3355" s="474">
        <v>767.87</v>
      </c>
      <c r="S3355" s="474">
        <v>528.47</v>
      </c>
      <c r="U3355" s="474">
        <v>767.87</v>
      </c>
      <c r="V3355" s="474">
        <v>528.47</v>
      </c>
      <c r="X3355" s="465">
        <v>731.3</v>
      </c>
      <c r="Y3355" s="465">
        <v>503.3</v>
      </c>
      <c r="AA3355" s="474">
        <v>635.95000000000005</v>
      </c>
      <c r="AB3355" s="474">
        <v>437.69</v>
      </c>
      <c r="AD3355" s="474">
        <v>553</v>
      </c>
      <c r="AE3355" s="474">
        <v>380.6</v>
      </c>
      <c r="AG3355" s="474">
        <v>0</v>
      </c>
      <c r="AH3355" s="474">
        <v>0</v>
      </c>
      <c r="AP3355" s="535"/>
    </row>
    <row r="3356" spans="1:42" ht="24" customHeight="1" outlineLevel="1" x14ac:dyDescent="0.25">
      <c r="A3356" s="493" t="s">
        <v>23154</v>
      </c>
      <c r="B3356" s="471" t="s">
        <v>24547</v>
      </c>
      <c r="C3356" s="469" t="s">
        <v>22616</v>
      </c>
      <c r="E3356" s="472" t="s">
        <v>24361</v>
      </c>
      <c r="F3356" s="469" t="s">
        <v>4456</v>
      </c>
      <c r="G3356" s="468">
        <v>0.7</v>
      </c>
      <c r="H3356" s="468">
        <v>0.7</v>
      </c>
      <c r="I3356" s="468">
        <v>0.7</v>
      </c>
      <c r="M3356" s="474">
        <v>1434.35</v>
      </c>
      <c r="N3356" s="474">
        <f t="shared" si="172"/>
        <v>1004.0450000000001</v>
      </c>
      <c r="P3356" s="488">
        <v>0.70000000000000007</v>
      </c>
      <c r="R3356" s="474">
        <v>1134.53</v>
      </c>
      <c r="S3356" s="474">
        <v>791.28</v>
      </c>
      <c r="U3356" s="474">
        <v>1134.53</v>
      </c>
      <c r="V3356" s="474">
        <v>791.28</v>
      </c>
      <c r="X3356" s="465">
        <v>1080.5</v>
      </c>
      <c r="Y3356" s="465">
        <v>753.6</v>
      </c>
      <c r="AA3356" s="474">
        <v>939.55</v>
      </c>
      <c r="AB3356" s="474">
        <v>655.27</v>
      </c>
      <c r="AD3356" s="474">
        <v>817</v>
      </c>
      <c r="AE3356" s="474">
        <v>569.79999999999995</v>
      </c>
      <c r="AG3356" s="474">
        <v>0</v>
      </c>
      <c r="AH3356" s="474">
        <v>0</v>
      </c>
      <c r="AP3356" s="535"/>
    </row>
    <row r="3357" spans="1:42" ht="24" customHeight="1" outlineLevel="1" x14ac:dyDescent="0.25">
      <c r="A3357" s="493" t="s">
        <v>23154</v>
      </c>
      <c r="B3357" s="471" t="s">
        <v>24202</v>
      </c>
      <c r="C3357" s="469" t="s">
        <v>22616</v>
      </c>
      <c r="E3357" s="472" t="s">
        <v>24361</v>
      </c>
      <c r="F3357" s="469" t="s">
        <v>4456</v>
      </c>
      <c r="G3357" s="468">
        <v>0.9</v>
      </c>
      <c r="H3357" s="468">
        <v>0.9</v>
      </c>
      <c r="I3357" s="468">
        <v>0.9</v>
      </c>
      <c r="M3357" s="474">
        <v>1877.65</v>
      </c>
      <c r="N3357" s="474">
        <f t="shared" si="172"/>
        <v>1314.3550000000002</v>
      </c>
      <c r="P3357" s="488">
        <v>0.70000000000000007</v>
      </c>
      <c r="R3357" s="474">
        <v>1505.28</v>
      </c>
      <c r="S3357" s="474">
        <v>1055.8800000000001</v>
      </c>
      <c r="U3357" s="474">
        <v>1505.28</v>
      </c>
      <c r="V3357" s="474">
        <v>1055.8800000000001</v>
      </c>
      <c r="X3357" s="465">
        <v>1433.6</v>
      </c>
      <c r="Y3357" s="465">
        <v>1005.6</v>
      </c>
      <c r="AA3357" s="474">
        <v>1246.5999999999999</v>
      </c>
      <c r="AB3357" s="474">
        <v>874.46</v>
      </c>
      <c r="AD3357" s="474">
        <v>1084</v>
      </c>
      <c r="AE3357" s="474">
        <v>760.4</v>
      </c>
      <c r="AG3357" s="474">
        <v>0</v>
      </c>
      <c r="AH3357" s="474">
        <v>0</v>
      </c>
      <c r="AP3357" s="535"/>
    </row>
    <row r="3358" spans="1:42" ht="24" customHeight="1" outlineLevel="1" x14ac:dyDescent="0.25">
      <c r="A3358" s="493" t="s">
        <v>23154</v>
      </c>
      <c r="B3358" s="471" t="s">
        <v>24203</v>
      </c>
      <c r="C3358" s="469" t="s">
        <v>22616</v>
      </c>
      <c r="E3358" s="472" t="s">
        <v>24361</v>
      </c>
      <c r="F3358" s="469" t="s">
        <v>4456</v>
      </c>
      <c r="G3358" s="468">
        <v>1.2</v>
      </c>
      <c r="H3358" s="468">
        <v>1.2</v>
      </c>
      <c r="I3358" s="468">
        <v>1.2</v>
      </c>
      <c r="M3358" s="474">
        <v>4474.8999999999996</v>
      </c>
      <c r="N3358" s="474">
        <f t="shared" si="172"/>
        <v>3132.43</v>
      </c>
      <c r="P3358" s="488">
        <v>0.70000000000000007</v>
      </c>
      <c r="R3358" s="474">
        <v>3166.07</v>
      </c>
      <c r="S3358" s="474">
        <v>2095.17</v>
      </c>
      <c r="U3358" s="474">
        <v>3166.07</v>
      </c>
      <c r="V3358" s="474">
        <v>2095.17</v>
      </c>
      <c r="X3358" s="465">
        <v>3015.3</v>
      </c>
      <c r="Y3358" s="465">
        <v>1995.4</v>
      </c>
      <c r="AA3358" s="474">
        <v>2622</v>
      </c>
      <c r="AB3358" s="474">
        <v>1735.12</v>
      </c>
      <c r="AD3358" s="474">
        <v>2280</v>
      </c>
      <c r="AE3358" s="474">
        <v>1508.8</v>
      </c>
      <c r="AG3358" s="474">
        <v>0</v>
      </c>
      <c r="AH3358" s="474">
        <v>0</v>
      </c>
      <c r="AP3358" s="535"/>
    </row>
    <row r="3359" spans="1:42" ht="24" customHeight="1" outlineLevel="1" x14ac:dyDescent="0.25">
      <c r="A3359" s="493" t="s">
        <v>23154</v>
      </c>
      <c r="B3359" s="471" t="s">
        <v>24204</v>
      </c>
      <c r="C3359" s="469" t="s">
        <v>22616</v>
      </c>
      <c r="E3359" s="472" t="s">
        <v>24361</v>
      </c>
      <c r="F3359" s="469" t="s">
        <v>4456</v>
      </c>
      <c r="G3359" s="468">
        <v>1.5</v>
      </c>
      <c r="H3359" s="468">
        <v>1.5</v>
      </c>
      <c r="I3359" s="468">
        <v>1.5</v>
      </c>
      <c r="M3359" s="474">
        <v>6987</v>
      </c>
      <c r="N3359" s="474">
        <f t="shared" si="172"/>
        <v>4890.9000000000005</v>
      </c>
      <c r="P3359" s="488">
        <v>0.70000000000000007</v>
      </c>
      <c r="R3359" s="474">
        <v>4825.49</v>
      </c>
      <c r="S3359" s="474">
        <v>3153.57</v>
      </c>
      <c r="U3359" s="474">
        <v>4825.49</v>
      </c>
      <c r="V3359" s="474">
        <v>3153.57</v>
      </c>
      <c r="X3359" s="465">
        <v>4595.7</v>
      </c>
      <c r="Y3359" s="465">
        <v>3003.4</v>
      </c>
      <c r="AA3359" s="474">
        <v>3996.25</v>
      </c>
      <c r="AB3359" s="474">
        <v>2611.65</v>
      </c>
      <c r="AD3359" s="474">
        <v>3475</v>
      </c>
      <c r="AE3359" s="474">
        <v>2271</v>
      </c>
      <c r="AG3359" s="474">
        <v>0</v>
      </c>
      <c r="AH3359" s="474">
        <v>0</v>
      </c>
      <c r="AP3359" s="535"/>
    </row>
    <row r="3360" spans="1:42" ht="24" customHeight="1" outlineLevel="1" x14ac:dyDescent="0.25">
      <c r="A3360" s="493" t="s">
        <v>23154</v>
      </c>
      <c r="B3360" s="471" t="s">
        <v>24205</v>
      </c>
      <c r="C3360" s="469" t="s">
        <v>23756</v>
      </c>
      <c r="E3360" s="472" t="s">
        <v>24499</v>
      </c>
      <c r="F3360" s="469" t="s">
        <v>4456</v>
      </c>
      <c r="G3360" s="468">
        <v>0.3</v>
      </c>
      <c r="H3360" s="468">
        <v>0.3</v>
      </c>
      <c r="I3360" s="468">
        <v>0.3</v>
      </c>
      <c r="J3360" s="468">
        <v>60</v>
      </c>
      <c r="L3360" s="468">
        <v>1.3833333333333335</v>
      </c>
      <c r="M3360" s="474">
        <f t="shared" ref="M3360:M3371" si="173">X3360*$O$3</f>
        <v>479.7</v>
      </c>
      <c r="N3360" s="474">
        <f t="shared" si="172"/>
        <v>287.82</v>
      </c>
      <c r="P3360" s="488">
        <v>0.6</v>
      </c>
      <c r="R3360" s="474">
        <v>387.45</v>
      </c>
      <c r="S3360" s="474">
        <v>232.47</v>
      </c>
      <c r="U3360" s="474">
        <v>387.45</v>
      </c>
      <c r="V3360" s="474">
        <v>232.47</v>
      </c>
      <c r="X3360" s="465">
        <v>369</v>
      </c>
      <c r="Y3360" s="465">
        <v>221.4</v>
      </c>
      <c r="AA3360" s="474">
        <v>320.85000000000002</v>
      </c>
      <c r="AB3360" s="474">
        <v>192.51</v>
      </c>
      <c r="AD3360" s="474">
        <v>279</v>
      </c>
      <c r="AE3360" s="474">
        <v>167.4</v>
      </c>
      <c r="AG3360" s="474">
        <v>254</v>
      </c>
      <c r="AH3360" s="474">
        <v>152.4</v>
      </c>
      <c r="AP3360" s="535"/>
    </row>
    <row r="3361" spans="1:42" ht="24" customHeight="1" outlineLevel="1" x14ac:dyDescent="0.25">
      <c r="A3361" s="493" t="s">
        <v>23154</v>
      </c>
      <c r="B3361" s="471" t="s">
        <v>24206</v>
      </c>
      <c r="C3361" s="469" t="s">
        <v>23756</v>
      </c>
      <c r="E3361" s="472" t="s">
        <v>24500</v>
      </c>
      <c r="F3361" s="469" t="s">
        <v>4456</v>
      </c>
      <c r="G3361" s="468">
        <v>0.3</v>
      </c>
      <c r="H3361" s="468">
        <v>0.3</v>
      </c>
      <c r="I3361" s="468">
        <v>0.3</v>
      </c>
      <c r="J3361" s="468">
        <v>60</v>
      </c>
      <c r="L3361" s="468">
        <v>1.3833333333333335</v>
      </c>
      <c r="M3361" s="474">
        <f t="shared" si="173"/>
        <v>479.7</v>
      </c>
      <c r="N3361" s="474">
        <f t="shared" si="172"/>
        <v>287.82</v>
      </c>
      <c r="P3361" s="488">
        <v>0.6</v>
      </c>
      <c r="R3361" s="474">
        <v>387.45</v>
      </c>
      <c r="S3361" s="474">
        <v>232.47</v>
      </c>
      <c r="U3361" s="474">
        <v>387.45</v>
      </c>
      <c r="V3361" s="474">
        <v>232.47</v>
      </c>
      <c r="X3361" s="465">
        <v>369</v>
      </c>
      <c r="Y3361" s="465">
        <v>221.4</v>
      </c>
      <c r="AA3361" s="474">
        <v>320.85000000000002</v>
      </c>
      <c r="AB3361" s="474">
        <v>192.51</v>
      </c>
      <c r="AD3361" s="474">
        <v>279</v>
      </c>
      <c r="AE3361" s="474">
        <v>167.4</v>
      </c>
      <c r="AG3361" s="474">
        <v>254</v>
      </c>
      <c r="AH3361" s="474">
        <v>152.4</v>
      </c>
      <c r="AP3361" s="535"/>
    </row>
    <row r="3362" spans="1:42" ht="24" customHeight="1" outlineLevel="1" x14ac:dyDescent="0.25">
      <c r="A3362" s="493" t="s">
        <v>23154</v>
      </c>
      <c r="B3362" s="471" t="s">
        <v>24207</v>
      </c>
      <c r="C3362" s="469" t="s">
        <v>23756</v>
      </c>
      <c r="E3362" s="472" t="s">
        <v>24499</v>
      </c>
      <c r="F3362" s="469" t="s">
        <v>4456</v>
      </c>
      <c r="G3362" s="468">
        <v>0.5</v>
      </c>
      <c r="H3362" s="468">
        <v>0.5</v>
      </c>
      <c r="I3362" s="468">
        <v>0.5</v>
      </c>
      <c r="J3362" s="468">
        <v>60</v>
      </c>
      <c r="L3362" s="468">
        <v>3.1999999999999997</v>
      </c>
      <c r="M3362" s="474">
        <f t="shared" si="173"/>
        <v>949</v>
      </c>
      <c r="N3362" s="474">
        <f t="shared" si="172"/>
        <v>569.4</v>
      </c>
      <c r="P3362" s="488">
        <v>0.6</v>
      </c>
      <c r="R3362" s="474">
        <v>766.5</v>
      </c>
      <c r="S3362" s="474">
        <v>459.9</v>
      </c>
      <c r="U3362" s="474">
        <v>766.5</v>
      </c>
      <c r="V3362" s="474">
        <v>459.9</v>
      </c>
      <c r="X3362" s="465">
        <v>730</v>
      </c>
      <c r="Y3362" s="465">
        <v>438</v>
      </c>
      <c r="AA3362" s="474">
        <v>634.79999999999995</v>
      </c>
      <c r="AB3362" s="474">
        <v>380.88</v>
      </c>
      <c r="AD3362" s="474">
        <v>552</v>
      </c>
      <c r="AE3362" s="474">
        <v>331.2</v>
      </c>
      <c r="AG3362" s="474">
        <v>502</v>
      </c>
      <c r="AH3362" s="474">
        <v>301.2</v>
      </c>
      <c r="AP3362" s="535"/>
    </row>
    <row r="3363" spans="1:42" ht="24" customHeight="1" outlineLevel="1" x14ac:dyDescent="0.25">
      <c r="A3363" s="493" t="s">
        <v>23154</v>
      </c>
      <c r="B3363" s="471" t="s">
        <v>24216</v>
      </c>
      <c r="C3363" s="469" t="s">
        <v>23756</v>
      </c>
      <c r="E3363" s="472" t="s">
        <v>24500</v>
      </c>
      <c r="F3363" s="469" t="s">
        <v>4456</v>
      </c>
      <c r="G3363" s="468">
        <v>0.5</v>
      </c>
      <c r="H3363" s="468">
        <v>0.5</v>
      </c>
      <c r="I3363" s="468">
        <v>0.5</v>
      </c>
      <c r="J3363" s="468">
        <v>60</v>
      </c>
      <c r="L3363" s="468">
        <v>3.1999999999999997</v>
      </c>
      <c r="M3363" s="474">
        <f t="shared" si="173"/>
        <v>949</v>
      </c>
      <c r="N3363" s="474">
        <f t="shared" si="172"/>
        <v>569.4</v>
      </c>
      <c r="P3363" s="488">
        <v>0.6</v>
      </c>
      <c r="R3363" s="474">
        <v>766.5</v>
      </c>
      <c r="S3363" s="474">
        <v>459.9</v>
      </c>
      <c r="U3363" s="474">
        <v>766.5</v>
      </c>
      <c r="V3363" s="474">
        <v>459.9</v>
      </c>
      <c r="X3363" s="465">
        <v>730</v>
      </c>
      <c r="Y3363" s="465">
        <v>438</v>
      </c>
      <c r="AA3363" s="474">
        <v>634.79999999999995</v>
      </c>
      <c r="AB3363" s="474">
        <v>380.88</v>
      </c>
      <c r="AD3363" s="474">
        <v>552</v>
      </c>
      <c r="AE3363" s="474">
        <v>331.2</v>
      </c>
      <c r="AG3363" s="474">
        <v>502</v>
      </c>
      <c r="AH3363" s="474">
        <v>301.2</v>
      </c>
      <c r="AP3363" s="535"/>
    </row>
    <row r="3364" spans="1:42" ht="24" customHeight="1" outlineLevel="1" x14ac:dyDescent="0.25">
      <c r="A3364" s="493" t="s">
        <v>23154</v>
      </c>
      <c r="B3364" s="471" t="s">
        <v>24208</v>
      </c>
      <c r="C3364" s="469" t="s">
        <v>23756</v>
      </c>
      <c r="E3364" s="472" t="s">
        <v>24499</v>
      </c>
      <c r="F3364" s="469" t="s">
        <v>4456</v>
      </c>
      <c r="G3364" s="468">
        <v>0.7</v>
      </c>
      <c r="H3364" s="468">
        <v>0.7</v>
      </c>
      <c r="I3364" s="468">
        <v>0.7</v>
      </c>
      <c r="J3364" s="468">
        <v>100</v>
      </c>
      <c r="L3364" s="468">
        <v>7.3999999999999995</v>
      </c>
      <c r="M3364" s="474">
        <f t="shared" si="173"/>
        <v>1327.3</v>
      </c>
      <c r="N3364" s="474">
        <f t="shared" si="172"/>
        <v>796.38</v>
      </c>
      <c r="P3364" s="488">
        <v>0.6</v>
      </c>
      <c r="R3364" s="474">
        <v>1072.05</v>
      </c>
      <c r="S3364" s="474">
        <v>643.23</v>
      </c>
      <c r="U3364" s="474">
        <v>1072.05</v>
      </c>
      <c r="V3364" s="474">
        <v>643.23</v>
      </c>
      <c r="X3364" s="465">
        <v>1021</v>
      </c>
      <c r="Y3364" s="465">
        <v>612.6</v>
      </c>
      <c r="AA3364" s="474">
        <v>887.8</v>
      </c>
      <c r="AB3364" s="474">
        <v>532.67999999999995</v>
      </c>
      <c r="AD3364" s="474">
        <v>772</v>
      </c>
      <c r="AE3364" s="474">
        <v>463.2</v>
      </c>
      <c r="AG3364" s="474">
        <v>702</v>
      </c>
      <c r="AH3364" s="474">
        <v>421.2</v>
      </c>
      <c r="AP3364" s="535"/>
    </row>
    <row r="3365" spans="1:42" ht="24" customHeight="1" outlineLevel="1" x14ac:dyDescent="0.25">
      <c r="A3365" s="493" t="s">
        <v>23154</v>
      </c>
      <c r="B3365" s="471" t="s">
        <v>24209</v>
      </c>
      <c r="C3365" s="469" t="s">
        <v>23756</v>
      </c>
      <c r="E3365" s="472" t="s">
        <v>24500</v>
      </c>
      <c r="F3365" s="469" t="s">
        <v>4456</v>
      </c>
      <c r="G3365" s="468">
        <v>0.7</v>
      </c>
      <c r="H3365" s="468">
        <v>0.7</v>
      </c>
      <c r="I3365" s="468">
        <v>0.7</v>
      </c>
      <c r="J3365" s="468">
        <v>100</v>
      </c>
      <c r="L3365" s="468">
        <v>7.3999999999999995</v>
      </c>
      <c r="M3365" s="474">
        <f t="shared" si="173"/>
        <v>1327.3</v>
      </c>
      <c r="N3365" s="474">
        <f t="shared" si="172"/>
        <v>796.38</v>
      </c>
      <c r="P3365" s="488">
        <v>0.6</v>
      </c>
      <c r="R3365" s="474">
        <v>1072.05</v>
      </c>
      <c r="S3365" s="474">
        <v>643.23</v>
      </c>
      <c r="U3365" s="474">
        <v>1072.05</v>
      </c>
      <c r="V3365" s="474">
        <v>643.23</v>
      </c>
      <c r="X3365" s="465">
        <v>1021</v>
      </c>
      <c r="Y3365" s="465">
        <v>612.6</v>
      </c>
      <c r="AA3365" s="474">
        <v>887.8</v>
      </c>
      <c r="AB3365" s="474">
        <v>532.67999999999995</v>
      </c>
      <c r="AD3365" s="474">
        <v>772</v>
      </c>
      <c r="AE3365" s="474">
        <v>463.2</v>
      </c>
      <c r="AG3365" s="474">
        <v>702</v>
      </c>
      <c r="AH3365" s="474">
        <v>421.2</v>
      </c>
      <c r="AP3365" s="535"/>
    </row>
    <row r="3366" spans="1:42" ht="24" customHeight="1" outlineLevel="1" x14ac:dyDescent="0.25">
      <c r="A3366" s="493" t="s">
        <v>23154</v>
      </c>
      <c r="B3366" s="471" t="s">
        <v>24210</v>
      </c>
      <c r="C3366" s="469" t="s">
        <v>23756</v>
      </c>
      <c r="E3366" s="472" t="s">
        <v>24502</v>
      </c>
      <c r="F3366" s="469" t="s">
        <v>4456</v>
      </c>
      <c r="G3366" s="468">
        <v>0.9</v>
      </c>
      <c r="H3366" s="468">
        <v>0.9</v>
      </c>
      <c r="I3366" s="468">
        <v>0.9</v>
      </c>
      <c r="J3366" s="468">
        <v>100</v>
      </c>
      <c r="L3366" s="468">
        <v>12.516666666666666</v>
      </c>
      <c r="M3366" s="474">
        <f t="shared" si="173"/>
        <v>1700.4</v>
      </c>
      <c r="N3366" s="474">
        <f t="shared" si="172"/>
        <v>1020.24</v>
      </c>
      <c r="P3366" s="488">
        <v>0.6</v>
      </c>
      <c r="R3366" s="474">
        <v>1373.4</v>
      </c>
      <c r="S3366" s="474">
        <v>824.04</v>
      </c>
      <c r="U3366" s="474">
        <v>1373.4</v>
      </c>
      <c r="V3366" s="474">
        <v>824.04</v>
      </c>
      <c r="X3366" s="465">
        <v>1308</v>
      </c>
      <c r="Y3366" s="465">
        <v>784.8</v>
      </c>
      <c r="AA3366" s="474">
        <v>1137.3499999999999</v>
      </c>
      <c r="AB3366" s="474">
        <v>682.41</v>
      </c>
      <c r="AD3366" s="474">
        <v>989</v>
      </c>
      <c r="AE3366" s="474">
        <v>593.4</v>
      </c>
      <c r="AG3366" s="474">
        <v>899</v>
      </c>
      <c r="AH3366" s="474">
        <v>539.4</v>
      </c>
      <c r="AP3366" s="535"/>
    </row>
    <row r="3367" spans="1:42" ht="24" customHeight="1" outlineLevel="1" x14ac:dyDescent="0.25">
      <c r="A3367" s="493" t="s">
        <v>23154</v>
      </c>
      <c r="B3367" s="471" t="s">
        <v>24211</v>
      </c>
      <c r="C3367" s="469" t="s">
        <v>23756</v>
      </c>
      <c r="E3367" s="472" t="s">
        <v>24501</v>
      </c>
      <c r="F3367" s="469" t="s">
        <v>4456</v>
      </c>
      <c r="G3367" s="468">
        <v>0.9</v>
      </c>
      <c r="H3367" s="468">
        <v>0.9</v>
      </c>
      <c r="I3367" s="468">
        <v>0.9</v>
      </c>
      <c r="J3367" s="468">
        <v>100</v>
      </c>
      <c r="L3367" s="468">
        <v>12.516666666666666</v>
      </c>
      <c r="M3367" s="474">
        <f t="shared" si="173"/>
        <v>1700.4</v>
      </c>
      <c r="N3367" s="474">
        <f t="shared" si="172"/>
        <v>1020.24</v>
      </c>
      <c r="P3367" s="488">
        <v>0.6</v>
      </c>
      <c r="R3367" s="474">
        <v>1373.4</v>
      </c>
      <c r="S3367" s="474">
        <v>824.04</v>
      </c>
      <c r="U3367" s="474">
        <v>1373.4</v>
      </c>
      <c r="V3367" s="474">
        <v>824.04</v>
      </c>
      <c r="X3367" s="465">
        <v>1308</v>
      </c>
      <c r="Y3367" s="465">
        <v>784.8</v>
      </c>
      <c r="AA3367" s="474">
        <v>1137.3499999999999</v>
      </c>
      <c r="AB3367" s="474">
        <v>682.41</v>
      </c>
      <c r="AD3367" s="474">
        <v>989</v>
      </c>
      <c r="AE3367" s="474">
        <v>593.4</v>
      </c>
      <c r="AG3367" s="474">
        <v>899</v>
      </c>
      <c r="AH3367" s="474">
        <v>539.4</v>
      </c>
      <c r="AP3367" s="535"/>
    </row>
    <row r="3368" spans="1:42" ht="24" customHeight="1" outlineLevel="1" x14ac:dyDescent="0.25">
      <c r="A3368" s="493" t="s">
        <v>23154</v>
      </c>
      <c r="B3368" s="471" t="s">
        <v>24212</v>
      </c>
      <c r="C3368" s="469" t="s">
        <v>23756</v>
      </c>
      <c r="E3368" s="472" t="s">
        <v>24499</v>
      </c>
      <c r="F3368" s="469" t="s">
        <v>4456</v>
      </c>
      <c r="G3368" s="468">
        <v>1.2</v>
      </c>
      <c r="H3368" s="468">
        <v>1.2</v>
      </c>
      <c r="I3368" s="468">
        <v>1.2</v>
      </c>
      <c r="J3368" s="468">
        <v>150</v>
      </c>
      <c r="L3368" s="468">
        <v>32.783333333333331</v>
      </c>
      <c r="M3368" s="474">
        <f t="shared" si="173"/>
        <v>4227.6000000000004</v>
      </c>
      <c r="N3368" s="474">
        <f t="shared" si="172"/>
        <v>2536.56</v>
      </c>
      <c r="P3368" s="488">
        <v>0.6</v>
      </c>
      <c r="R3368" s="474">
        <v>3414.6</v>
      </c>
      <c r="S3368" s="474">
        <v>2048.7600000000002</v>
      </c>
      <c r="U3368" s="474">
        <v>3414.6</v>
      </c>
      <c r="V3368" s="474">
        <v>2048.7600000000002</v>
      </c>
      <c r="X3368" s="465">
        <v>3252</v>
      </c>
      <c r="Y3368" s="465">
        <v>1951.2</v>
      </c>
      <c r="AA3368" s="474">
        <v>2827.85</v>
      </c>
      <c r="AB3368" s="474">
        <v>1696.71</v>
      </c>
      <c r="AD3368" s="474">
        <v>2459</v>
      </c>
      <c r="AE3368" s="474">
        <v>1475.3999999999999</v>
      </c>
      <c r="AG3368" s="474">
        <v>2235</v>
      </c>
      <c r="AH3368" s="474">
        <v>1341</v>
      </c>
      <c r="AP3368" s="535"/>
    </row>
    <row r="3369" spans="1:42" ht="24" customHeight="1" outlineLevel="1" x14ac:dyDescent="0.25">
      <c r="A3369" s="493" t="s">
        <v>23154</v>
      </c>
      <c r="B3369" s="471" t="s">
        <v>24213</v>
      </c>
      <c r="C3369" s="469" t="s">
        <v>23756</v>
      </c>
      <c r="E3369" s="472" t="s">
        <v>24500</v>
      </c>
      <c r="F3369" s="469" t="s">
        <v>4456</v>
      </c>
      <c r="G3369" s="468">
        <v>1.2</v>
      </c>
      <c r="H3369" s="468">
        <v>1.2</v>
      </c>
      <c r="I3369" s="468">
        <v>1.2</v>
      </c>
      <c r="J3369" s="468">
        <v>150</v>
      </c>
      <c r="L3369" s="468">
        <v>32.783333333333331</v>
      </c>
      <c r="M3369" s="474">
        <f t="shared" si="173"/>
        <v>4227.6000000000004</v>
      </c>
      <c r="N3369" s="474">
        <f t="shared" si="172"/>
        <v>2536.56</v>
      </c>
      <c r="P3369" s="488">
        <v>0.6</v>
      </c>
      <c r="R3369" s="474">
        <v>3414.6</v>
      </c>
      <c r="S3369" s="474">
        <v>2048.7600000000002</v>
      </c>
      <c r="U3369" s="474">
        <v>3414.6</v>
      </c>
      <c r="V3369" s="474">
        <v>2048.7600000000002</v>
      </c>
      <c r="X3369" s="465">
        <v>3252</v>
      </c>
      <c r="Y3369" s="465">
        <v>1951.2</v>
      </c>
      <c r="AA3369" s="474">
        <v>2827.85</v>
      </c>
      <c r="AB3369" s="474">
        <v>1696.71</v>
      </c>
      <c r="AD3369" s="474">
        <v>2459</v>
      </c>
      <c r="AE3369" s="474">
        <v>1475.3999999999999</v>
      </c>
      <c r="AG3369" s="474">
        <v>2235</v>
      </c>
      <c r="AH3369" s="474">
        <v>1341</v>
      </c>
      <c r="AP3369" s="535"/>
    </row>
    <row r="3370" spans="1:42" ht="24" customHeight="1" outlineLevel="1" x14ac:dyDescent="0.25">
      <c r="A3370" s="493" t="s">
        <v>23154</v>
      </c>
      <c r="B3370" s="471" t="s">
        <v>24214</v>
      </c>
      <c r="C3370" s="469" t="s">
        <v>23756</v>
      </c>
      <c r="E3370" s="472" t="s">
        <v>24499</v>
      </c>
      <c r="F3370" s="469" t="s">
        <v>4456</v>
      </c>
      <c r="G3370" s="468">
        <v>1.5</v>
      </c>
      <c r="H3370" s="468">
        <v>1.5</v>
      </c>
      <c r="I3370" s="468">
        <v>1.5</v>
      </c>
      <c r="J3370" s="468">
        <v>150</v>
      </c>
      <c r="M3370" s="474">
        <f t="shared" si="173"/>
        <v>6601.92</v>
      </c>
      <c r="N3370" s="474">
        <f t="shared" si="172"/>
        <v>3961.152</v>
      </c>
      <c r="P3370" s="488">
        <v>0.6</v>
      </c>
      <c r="R3370" s="474">
        <v>5332.32</v>
      </c>
      <c r="S3370" s="474">
        <v>3199.35</v>
      </c>
      <c r="U3370" s="474">
        <v>5332.32</v>
      </c>
      <c r="V3370" s="474">
        <v>3199.35</v>
      </c>
      <c r="X3370" s="465">
        <v>5078.3999999999996</v>
      </c>
      <c r="Y3370" s="465">
        <v>3047</v>
      </c>
      <c r="AA3370" s="474">
        <v>4416</v>
      </c>
      <c r="AB3370" s="474">
        <v>2649.6</v>
      </c>
      <c r="AD3370" s="474">
        <v>3840</v>
      </c>
      <c r="AE3370" s="474">
        <v>2304</v>
      </c>
      <c r="AG3370" s="474">
        <v>3491</v>
      </c>
      <c r="AH3370" s="474">
        <v>2094.6</v>
      </c>
      <c r="AP3370" s="535"/>
    </row>
    <row r="3371" spans="1:42" ht="24" customHeight="1" outlineLevel="1" x14ac:dyDescent="0.25">
      <c r="A3371" s="493" t="s">
        <v>23154</v>
      </c>
      <c r="B3371" s="471" t="s">
        <v>24215</v>
      </c>
      <c r="C3371" s="469" t="s">
        <v>23756</v>
      </c>
      <c r="E3371" s="472" t="s">
        <v>24500</v>
      </c>
      <c r="F3371" s="469" t="s">
        <v>4456</v>
      </c>
      <c r="G3371" s="468">
        <v>1.5</v>
      </c>
      <c r="H3371" s="468">
        <v>1.5</v>
      </c>
      <c r="I3371" s="468">
        <v>1.5</v>
      </c>
      <c r="J3371" s="468">
        <v>150</v>
      </c>
      <c r="M3371" s="474">
        <f t="shared" si="173"/>
        <v>6601.92</v>
      </c>
      <c r="N3371" s="474">
        <f t="shared" si="172"/>
        <v>3961.152</v>
      </c>
      <c r="P3371" s="488">
        <v>0.6</v>
      </c>
      <c r="R3371" s="474">
        <v>5332.32</v>
      </c>
      <c r="S3371" s="474">
        <v>3199.35</v>
      </c>
      <c r="U3371" s="474">
        <v>5332.32</v>
      </c>
      <c r="V3371" s="474">
        <v>3199.35</v>
      </c>
      <c r="X3371" s="465">
        <v>5078.3999999999996</v>
      </c>
      <c r="Y3371" s="465">
        <v>3047</v>
      </c>
      <c r="AA3371" s="474">
        <v>4416</v>
      </c>
      <c r="AB3371" s="474">
        <v>2649.6</v>
      </c>
      <c r="AD3371" s="474">
        <v>3840</v>
      </c>
      <c r="AE3371" s="474">
        <v>2304</v>
      </c>
      <c r="AG3371" s="474">
        <v>3491</v>
      </c>
      <c r="AH3371" s="474">
        <v>2094.6</v>
      </c>
      <c r="AP3371" s="535"/>
    </row>
    <row r="3372" spans="1:42" ht="24" customHeight="1" outlineLevel="1" x14ac:dyDescent="0.25">
      <c r="A3372" s="493" t="s">
        <v>23154</v>
      </c>
      <c r="B3372" s="471" t="s">
        <v>24526</v>
      </c>
      <c r="C3372" s="469" t="s">
        <v>23757</v>
      </c>
      <c r="E3372" s="472" t="s">
        <v>24679</v>
      </c>
      <c r="F3372" s="469" t="s">
        <v>4456</v>
      </c>
      <c r="G3372" s="468">
        <v>0.3</v>
      </c>
      <c r="H3372" s="468">
        <v>0.3</v>
      </c>
      <c r="I3372" s="468">
        <v>0.3</v>
      </c>
      <c r="J3372" s="468">
        <v>60</v>
      </c>
      <c r="L3372" s="468">
        <v>1.3833333333333335</v>
      </c>
      <c r="M3372" s="474">
        <v>416</v>
      </c>
      <c r="N3372" s="474">
        <f t="shared" si="172"/>
        <v>249.6</v>
      </c>
      <c r="P3372" s="488">
        <v>0.6</v>
      </c>
      <c r="R3372" s="474">
        <v>387.45</v>
      </c>
      <c r="S3372" s="474">
        <v>232.47</v>
      </c>
      <c r="U3372" s="474">
        <v>387.45</v>
      </c>
      <c r="V3372" s="474">
        <v>232.47</v>
      </c>
      <c r="X3372" s="465">
        <v>369</v>
      </c>
      <c r="Y3372" s="465">
        <v>221.4</v>
      </c>
      <c r="AA3372" s="474">
        <v>320.85000000000002</v>
      </c>
      <c r="AB3372" s="474">
        <v>192.51</v>
      </c>
      <c r="AD3372" s="474">
        <v>279</v>
      </c>
      <c r="AE3372" s="474">
        <v>167.4</v>
      </c>
      <c r="AG3372" s="474">
        <v>254</v>
      </c>
      <c r="AH3372" s="474">
        <v>152.4</v>
      </c>
      <c r="AP3372" s="535"/>
    </row>
    <row r="3373" spans="1:42" ht="24" customHeight="1" outlineLevel="1" x14ac:dyDescent="0.25">
      <c r="A3373" s="493" t="s">
        <v>23154</v>
      </c>
      <c r="B3373" s="471" t="s">
        <v>24527</v>
      </c>
      <c r="C3373" s="469" t="s">
        <v>23757</v>
      </c>
      <c r="E3373" s="472" t="s">
        <v>24494</v>
      </c>
      <c r="F3373" s="469" t="s">
        <v>4456</v>
      </c>
      <c r="G3373" s="468">
        <v>0.3</v>
      </c>
      <c r="H3373" s="468">
        <v>0.3</v>
      </c>
      <c r="I3373" s="468">
        <v>0.3</v>
      </c>
      <c r="J3373" s="468">
        <v>60</v>
      </c>
      <c r="L3373" s="468">
        <v>1.3833333333333335</v>
      </c>
      <c r="M3373" s="474">
        <v>416</v>
      </c>
      <c r="N3373" s="474">
        <f t="shared" si="172"/>
        <v>249.6</v>
      </c>
      <c r="P3373" s="488">
        <v>0.6</v>
      </c>
      <c r="R3373" s="474">
        <v>387.45</v>
      </c>
      <c r="S3373" s="474">
        <v>232.47</v>
      </c>
      <c r="U3373" s="474">
        <v>387.45</v>
      </c>
      <c r="V3373" s="474">
        <v>232.47</v>
      </c>
      <c r="X3373" s="465">
        <v>369</v>
      </c>
      <c r="Y3373" s="465">
        <v>221.4</v>
      </c>
      <c r="AA3373" s="474">
        <v>320.85000000000002</v>
      </c>
      <c r="AB3373" s="474">
        <v>192.51</v>
      </c>
      <c r="AD3373" s="474">
        <v>279</v>
      </c>
      <c r="AE3373" s="474">
        <v>167.4</v>
      </c>
      <c r="AG3373" s="474">
        <v>254</v>
      </c>
      <c r="AH3373" s="474">
        <v>152.4</v>
      </c>
      <c r="AP3373" s="535"/>
    </row>
    <row r="3374" spans="1:42" s="546" customFormat="1" ht="24" customHeight="1" outlineLevel="1" x14ac:dyDescent="0.25">
      <c r="A3374" s="543" t="s">
        <v>23154</v>
      </c>
      <c r="B3374" s="544" t="s">
        <v>24676</v>
      </c>
      <c r="C3374" s="545" t="s">
        <v>23757</v>
      </c>
      <c r="D3374" s="545"/>
      <c r="E3374" s="546" t="s">
        <v>24498</v>
      </c>
      <c r="F3374" s="545" t="s">
        <v>4456</v>
      </c>
      <c r="G3374" s="547">
        <v>0.3</v>
      </c>
      <c r="H3374" s="547">
        <v>0.3</v>
      </c>
      <c r="I3374" s="547">
        <v>0.3</v>
      </c>
      <c r="J3374" s="547">
        <v>60</v>
      </c>
      <c r="K3374" s="545"/>
      <c r="L3374" s="547">
        <v>1.3833333333333335</v>
      </c>
      <c r="M3374" s="548">
        <v>416</v>
      </c>
      <c r="N3374" s="548">
        <f t="shared" si="172"/>
        <v>249.6</v>
      </c>
      <c r="O3374" s="549"/>
      <c r="P3374" s="550">
        <v>0.6</v>
      </c>
      <c r="Q3374" s="549"/>
      <c r="R3374" s="548">
        <v>387.45</v>
      </c>
      <c r="S3374" s="548">
        <v>232.47</v>
      </c>
      <c r="T3374" s="549"/>
      <c r="U3374" s="548">
        <v>387.45</v>
      </c>
      <c r="V3374" s="548">
        <v>232.47</v>
      </c>
      <c r="W3374" s="549"/>
      <c r="X3374" s="551">
        <v>369</v>
      </c>
      <c r="Y3374" s="551">
        <v>221.4</v>
      </c>
      <c r="Z3374" s="549"/>
      <c r="AA3374" s="548">
        <v>320.85000000000002</v>
      </c>
      <c r="AB3374" s="548">
        <v>192.51</v>
      </c>
      <c r="AC3374" s="549"/>
      <c r="AD3374" s="548">
        <v>279</v>
      </c>
      <c r="AE3374" s="548">
        <v>167.4</v>
      </c>
      <c r="AF3374" s="552"/>
      <c r="AG3374" s="548">
        <v>254</v>
      </c>
      <c r="AH3374" s="548">
        <v>152.4</v>
      </c>
      <c r="AI3374" s="553"/>
      <c r="AJ3374" s="554"/>
      <c r="AK3374" s="554"/>
      <c r="AL3374" s="554"/>
      <c r="AM3374" s="554"/>
      <c r="AN3374" s="554"/>
      <c r="AO3374" s="554"/>
      <c r="AP3374" s="555"/>
    </row>
    <row r="3375" spans="1:42" s="546" customFormat="1" ht="24" customHeight="1" outlineLevel="1" x14ac:dyDescent="0.25">
      <c r="A3375" s="543" t="s">
        <v>23154</v>
      </c>
      <c r="B3375" s="544" t="s">
        <v>24678</v>
      </c>
      <c r="C3375" s="545" t="s">
        <v>23757</v>
      </c>
      <c r="D3375" s="545"/>
      <c r="E3375" s="546" t="s">
        <v>24680</v>
      </c>
      <c r="F3375" s="545" t="s">
        <v>4456</v>
      </c>
      <c r="G3375" s="547">
        <v>0.3</v>
      </c>
      <c r="H3375" s="547">
        <v>0.3</v>
      </c>
      <c r="I3375" s="547">
        <v>0.3</v>
      </c>
      <c r="J3375" s="547">
        <v>60</v>
      </c>
      <c r="K3375" s="545"/>
      <c r="L3375" s="547">
        <v>1.3833333333333335</v>
      </c>
      <c r="M3375" s="548">
        <v>416</v>
      </c>
      <c r="N3375" s="548">
        <f t="shared" si="172"/>
        <v>249.6</v>
      </c>
      <c r="O3375" s="549"/>
      <c r="P3375" s="550">
        <v>0.6</v>
      </c>
      <c r="Q3375" s="549"/>
      <c r="R3375" s="548">
        <v>387.45</v>
      </c>
      <c r="S3375" s="548">
        <v>232.47</v>
      </c>
      <c r="T3375" s="549"/>
      <c r="U3375" s="548">
        <v>387.45</v>
      </c>
      <c r="V3375" s="548">
        <v>232.47</v>
      </c>
      <c r="W3375" s="549"/>
      <c r="X3375" s="551">
        <v>369</v>
      </c>
      <c r="Y3375" s="551">
        <v>221.4</v>
      </c>
      <c r="Z3375" s="549"/>
      <c r="AA3375" s="548">
        <v>320.85000000000002</v>
      </c>
      <c r="AB3375" s="548">
        <v>192.51</v>
      </c>
      <c r="AC3375" s="549"/>
      <c r="AD3375" s="548">
        <v>279</v>
      </c>
      <c r="AE3375" s="548">
        <v>167.4</v>
      </c>
      <c r="AF3375" s="552"/>
      <c r="AG3375" s="548">
        <v>254</v>
      </c>
      <c r="AH3375" s="548">
        <v>152.4</v>
      </c>
      <c r="AI3375" s="553"/>
      <c r="AJ3375" s="554"/>
      <c r="AK3375" s="554"/>
      <c r="AL3375" s="554"/>
      <c r="AM3375" s="554"/>
      <c r="AN3375" s="554"/>
      <c r="AO3375" s="554"/>
      <c r="AP3375" s="555"/>
    </row>
    <row r="3376" spans="1:42" ht="24" customHeight="1" outlineLevel="1" x14ac:dyDescent="0.25">
      <c r="A3376" s="493" t="s">
        <v>23154</v>
      </c>
      <c r="B3376" s="471" t="s">
        <v>24528</v>
      </c>
      <c r="C3376" s="469" t="s">
        <v>23757</v>
      </c>
      <c r="E3376" s="472" t="s">
        <v>24682</v>
      </c>
      <c r="F3376" s="469" t="s">
        <v>4456</v>
      </c>
      <c r="G3376" s="468">
        <v>0.5</v>
      </c>
      <c r="H3376" s="468">
        <v>0.5</v>
      </c>
      <c r="I3376" s="468">
        <v>0.5</v>
      </c>
      <c r="J3376" s="468">
        <v>60</v>
      </c>
      <c r="L3376" s="468">
        <v>3.1999999999999997</v>
      </c>
      <c r="M3376" s="474">
        <v>826.93000000000006</v>
      </c>
      <c r="N3376" s="474">
        <f t="shared" si="172"/>
        <v>496.15800000000002</v>
      </c>
      <c r="P3376" s="488">
        <v>0.6</v>
      </c>
      <c r="R3376" s="474">
        <v>766.5</v>
      </c>
      <c r="S3376" s="474">
        <v>459.9</v>
      </c>
      <c r="U3376" s="474">
        <v>766.5</v>
      </c>
      <c r="V3376" s="474">
        <v>459.9</v>
      </c>
      <c r="X3376" s="465">
        <v>730</v>
      </c>
      <c r="Y3376" s="465">
        <v>438</v>
      </c>
      <c r="AA3376" s="474">
        <v>634.79999999999995</v>
      </c>
      <c r="AB3376" s="474">
        <v>380.88</v>
      </c>
      <c r="AD3376" s="474">
        <v>552</v>
      </c>
      <c r="AE3376" s="474">
        <v>331.2</v>
      </c>
      <c r="AG3376" s="474">
        <v>502</v>
      </c>
      <c r="AH3376" s="474">
        <v>301.2</v>
      </c>
      <c r="AP3376" s="535"/>
    </row>
    <row r="3377" spans="1:42" ht="24" customHeight="1" outlineLevel="1" x14ac:dyDescent="0.25">
      <c r="A3377" s="493" t="s">
        <v>23154</v>
      </c>
      <c r="B3377" s="471" t="s">
        <v>24529</v>
      </c>
      <c r="C3377" s="469" t="s">
        <v>23757</v>
      </c>
      <c r="E3377" s="472" t="s">
        <v>24494</v>
      </c>
      <c r="F3377" s="469" t="s">
        <v>4456</v>
      </c>
      <c r="G3377" s="468">
        <v>0.5</v>
      </c>
      <c r="H3377" s="468">
        <v>0.5</v>
      </c>
      <c r="I3377" s="468">
        <v>0.5</v>
      </c>
      <c r="J3377" s="468">
        <v>60</v>
      </c>
      <c r="L3377" s="468">
        <v>3.1999999999999997</v>
      </c>
      <c r="M3377" s="474">
        <v>826.93000000000006</v>
      </c>
      <c r="N3377" s="474">
        <f t="shared" si="172"/>
        <v>496.15800000000002</v>
      </c>
      <c r="P3377" s="488">
        <v>0.6</v>
      </c>
      <c r="R3377" s="474">
        <v>766.5</v>
      </c>
      <c r="S3377" s="474">
        <v>459.9</v>
      </c>
      <c r="U3377" s="474">
        <v>766.5</v>
      </c>
      <c r="V3377" s="474">
        <v>459.9</v>
      </c>
      <c r="X3377" s="465">
        <v>730</v>
      </c>
      <c r="Y3377" s="465">
        <v>438</v>
      </c>
      <c r="AA3377" s="474">
        <v>634.79999999999995</v>
      </c>
      <c r="AB3377" s="474">
        <v>380.88</v>
      </c>
      <c r="AD3377" s="474">
        <v>552</v>
      </c>
      <c r="AE3377" s="474">
        <v>331.2</v>
      </c>
      <c r="AG3377" s="474">
        <v>502</v>
      </c>
      <c r="AH3377" s="474">
        <v>301.2</v>
      </c>
      <c r="AP3377" s="535"/>
    </row>
    <row r="3378" spans="1:42" s="546" customFormat="1" ht="24" customHeight="1" outlineLevel="1" x14ac:dyDescent="0.25">
      <c r="A3378" s="543" t="s">
        <v>23154</v>
      </c>
      <c r="B3378" s="544" t="s">
        <v>24681</v>
      </c>
      <c r="C3378" s="545" t="s">
        <v>23757</v>
      </c>
      <c r="D3378" s="545"/>
      <c r="E3378" s="546" t="s">
        <v>24497</v>
      </c>
      <c r="F3378" s="545" t="s">
        <v>4456</v>
      </c>
      <c r="G3378" s="547">
        <v>0.5</v>
      </c>
      <c r="H3378" s="547">
        <v>0.5</v>
      </c>
      <c r="I3378" s="547">
        <v>0.5</v>
      </c>
      <c r="J3378" s="547">
        <v>60</v>
      </c>
      <c r="K3378" s="545"/>
      <c r="L3378" s="547">
        <v>3.1999999999999997</v>
      </c>
      <c r="M3378" s="548">
        <v>826.93000000000006</v>
      </c>
      <c r="N3378" s="548">
        <f t="shared" si="172"/>
        <v>496.15800000000002</v>
      </c>
      <c r="O3378" s="549"/>
      <c r="P3378" s="550">
        <v>0.6</v>
      </c>
      <c r="Q3378" s="549"/>
      <c r="R3378" s="548">
        <v>766.5</v>
      </c>
      <c r="S3378" s="548">
        <v>459.9</v>
      </c>
      <c r="T3378" s="549"/>
      <c r="U3378" s="548">
        <v>766.5</v>
      </c>
      <c r="V3378" s="548">
        <v>459.9</v>
      </c>
      <c r="W3378" s="549"/>
      <c r="X3378" s="551">
        <v>730</v>
      </c>
      <c r="Y3378" s="551">
        <v>438</v>
      </c>
      <c r="Z3378" s="549"/>
      <c r="AA3378" s="548">
        <v>634.79999999999995</v>
      </c>
      <c r="AB3378" s="548">
        <v>380.88</v>
      </c>
      <c r="AC3378" s="549"/>
      <c r="AD3378" s="548">
        <v>552</v>
      </c>
      <c r="AE3378" s="548">
        <v>331.2</v>
      </c>
      <c r="AF3378" s="552"/>
      <c r="AG3378" s="548">
        <v>502</v>
      </c>
      <c r="AH3378" s="548">
        <v>301.2</v>
      </c>
      <c r="AI3378" s="553"/>
      <c r="AJ3378" s="554"/>
      <c r="AK3378" s="554"/>
      <c r="AL3378" s="554"/>
      <c r="AM3378" s="554"/>
      <c r="AN3378" s="554"/>
      <c r="AO3378" s="554"/>
      <c r="AP3378" s="555"/>
    </row>
    <row r="3379" spans="1:42" s="546" customFormat="1" ht="24" customHeight="1" outlineLevel="1" x14ac:dyDescent="0.25">
      <c r="A3379" s="543" t="s">
        <v>23154</v>
      </c>
      <c r="B3379" s="544" t="s">
        <v>24677</v>
      </c>
      <c r="C3379" s="545" t="s">
        <v>23757</v>
      </c>
      <c r="D3379" s="545"/>
      <c r="E3379" s="546" t="s">
        <v>24680</v>
      </c>
      <c r="F3379" s="545" t="s">
        <v>4456</v>
      </c>
      <c r="G3379" s="547">
        <v>0.5</v>
      </c>
      <c r="H3379" s="547">
        <v>0.5</v>
      </c>
      <c r="I3379" s="547">
        <v>0.5</v>
      </c>
      <c r="J3379" s="547">
        <v>60</v>
      </c>
      <c r="K3379" s="545"/>
      <c r="L3379" s="547">
        <v>3.1999999999999997</v>
      </c>
      <c r="M3379" s="548">
        <v>826.93000000000006</v>
      </c>
      <c r="N3379" s="548">
        <f t="shared" si="172"/>
        <v>496.15800000000002</v>
      </c>
      <c r="O3379" s="549"/>
      <c r="P3379" s="550">
        <v>0.6</v>
      </c>
      <c r="Q3379" s="549"/>
      <c r="R3379" s="548">
        <v>766.5</v>
      </c>
      <c r="S3379" s="548">
        <v>459.9</v>
      </c>
      <c r="T3379" s="549"/>
      <c r="U3379" s="548">
        <v>766.5</v>
      </c>
      <c r="V3379" s="548">
        <v>459.9</v>
      </c>
      <c r="W3379" s="549"/>
      <c r="X3379" s="551">
        <v>730</v>
      </c>
      <c r="Y3379" s="551">
        <v>438</v>
      </c>
      <c r="Z3379" s="549"/>
      <c r="AA3379" s="548">
        <v>634.79999999999995</v>
      </c>
      <c r="AB3379" s="548">
        <v>380.88</v>
      </c>
      <c r="AC3379" s="549"/>
      <c r="AD3379" s="548">
        <v>552</v>
      </c>
      <c r="AE3379" s="548">
        <v>331.2</v>
      </c>
      <c r="AF3379" s="552"/>
      <c r="AG3379" s="548">
        <v>502</v>
      </c>
      <c r="AH3379" s="548">
        <v>301.2</v>
      </c>
      <c r="AI3379" s="553"/>
      <c r="AJ3379" s="554"/>
      <c r="AK3379" s="554"/>
      <c r="AL3379" s="554"/>
      <c r="AM3379" s="554"/>
      <c r="AN3379" s="554"/>
      <c r="AO3379" s="554"/>
      <c r="AP3379" s="555"/>
    </row>
    <row r="3380" spans="1:42" ht="24" customHeight="1" outlineLevel="1" x14ac:dyDescent="0.25">
      <c r="A3380" s="493" t="s">
        <v>23154</v>
      </c>
      <c r="B3380" s="471" t="s">
        <v>24530</v>
      </c>
      <c r="C3380" s="469" t="s">
        <v>23757</v>
      </c>
      <c r="E3380" s="472" t="s">
        <v>24685</v>
      </c>
      <c r="F3380" s="469" t="s">
        <v>4456</v>
      </c>
      <c r="G3380" s="468">
        <v>0.7</v>
      </c>
      <c r="H3380" s="468">
        <v>0.7</v>
      </c>
      <c r="I3380" s="468">
        <v>0.7</v>
      </c>
      <c r="J3380" s="468">
        <v>100</v>
      </c>
      <c r="L3380" s="468">
        <v>7.3999999999999995</v>
      </c>
      <c r="M3380" s="474">
        <v>1167.4000000000001</v>
      </c>
      <c r="N3380" s="474">
        <f t="shared" si="172"/>
        <v>700.44</v>
      </c>
      <c r="P3380" s="488">
        <v>0.6</v>
      </c>
      <c r="R3380" s="474">
        <v>1072.05</v>
      </c>
      <c r="S3380" s="474">
        <v>643.23</v>
      </c>
      <c r="U3380" s="474">
        <v>1072.05</v>
      </c>
      <c r="V3380" s="474">
        <v>643.23</v>
      </c>
      <c r="X3380" s="465">
        <v>1021</v>
      </c>
      <c r="Y3380" s="465">
        <v>612.6</v>
      </c>
      <c r="AA3380" s="474">
        <v>887.8</v>
      </c>
      <c r="AB3380" s="474">
        <v>532.67999999999995</v>
      </c>
      <c r="AD3380" s="474">
        <v>772</v>
      </c>
      <c r="AE3380" s="474">
        <v>463.2</v>
      </c>
      <c r="AG3380" s="474">
        <v>702</v>
      </c>
      <c r="AH3380" s="474">
        <v>421.2</v>
      </c>
      <c r="AP3380" s="535"/>
    </row>
    <row r="3381" spans="1:42" ht="24" customHeight="1" outlineLevel="1" x14ac:dyDescent="0.25">
      <c r="A3381" s="493" t="s">
        <v>23154</v>
      </c>
      <c r="B3381" s="471" t="s">
        <v>24531</v>
      </c>
      <c r="C3381" s="469" t="s">
        <v>23757</v>
      </c>
      <c r="E3381" s="472" t="s">
        <v>24494</v>
      </c>
      <c r="F3381" s="469" t="s">
        <v>4456</v>
      </c>
      <c r="G3381" s="468">
        <v>0.7</v>
      </c>
      <c r="H3381" s="468">
        <v>0.7</v>
      </c>
      <c r="I3381" s="468">
        <v>0.7</v>
      </c>
      <c r="J3381" s="468">
        <v>100</v>
      </c>
      <c r="L3381" s="468">
        <v>7.3999999999999995</v>
      </c>
      <c r="M3381" s="474">
        <v>1167.4000000000001</v>
      </c>
      <c r="N3381" s="474">
        <f t="shared" si="172"/>
        <v>700.44</v>
      </c>
      <c r="P3381" s="488">
        <v>0.6</v>
      </c>
      <c r="R3381" s="474">
        <v>1072.05</v>
      </c>
      <c r="S3381" s="474">
        <v>643.23</v>
      </c>
      <c r="U3381" s="474">
        <v>1072.05</v>
      </c>
      <c r="V3381" s="474">
        <v>643.23</v>
      </c>
      <c r="X3381" s="465">
        <v>1021</v>
      </c>
      <c r="Y3381" s="465">
        <v>612.6</v>
      </c>
      <c r="AA3381" s="474">
        <v>887.8</v>
      </c>
      <c r="AB3381" s="474">
        <v>532.67999999999995</v>
      </c>
      <c r="AD3381" s="474">
        <v>772</v>
      </c>
      <c r="AE3381" s="474">
        <v>463.2</v>
      </c>
      <c r="AG3381" s="474">
        <v>702</v>
      </c>
      <c r="AH3381" s="474">
        <v>421.2</v>
      </c>
      <c r="AP3381" s="535"/>
    </row>
    <row r="3382" spans="1:42" s="546" customFormat="1" ht="24" customHeight="1" outlineLevel="1" x14ac:dyDescent="0.25">
      <c r="A3382" s="543" t="s">
        <v>23154</v>
      </c>
      <c r="B3382" s="544" t="s">
        <v>24683</v>
      </c>
      <c r="C3382" s="545" t="s">
        <v>23757</v>
      </c>
      <c r="D3382" s="545"/>
      <c r="E3382" s="546" t="s">
        <v>24493</v>
      </c>
      <c r="F3382" s="545" t="s">
        <v>4456</v>
      </c>
      <c r="G3382" s="547">
        <v>0.7</v>
      </c>
      <c r="H3382" s="547">
        <v>0.7</v>
      </c>
      <c r="I3382" s="547">
        <v>0.7</v>
      </c>
      <c r="J3382" s="547">
        <v>100</v>
      </c>
      <c r="K3382" s="545"/>
      <c r="L3382" s="547">
        <v>7.3999999999999995</v>
      </c>
      <c r="M3382" s="548">
        <v>1167.4000000000001</v>
      </c>
      <c r="N3382" s="548">
        <f t="shared" si="172"/>
        <v>700.44</v>
      </c>
      <c r="O3382" s="549"/>
      <c r="P3382" s="550">
        <v>0.6</v>
      </c>
      <c r="Q3382" s="549"/>
      <c r="R3382" s="548">
        <v>1072.05</v>
      </c>
      <c r="S3382" s="548">
        <v>643.23</v>
      </c>
      <c r="T3382" s="549"/>
      <c r="U3382" s="548">
        <v>1072.05</v>
      </c>
      <c r="V3382" s="548">
        <v>643.23</v>
      </c>
      <c r="W3382" s="549"/>
      <c r="X3382" s="551">
        <v>1021</v>
      </c>
      <c r="Y3382" s="551">
        <v>612.6</v>
      </c>
      <c r="Z3382" s="549"/>
      <c r="AA3382" s="548">
        <v>887.8</v>
      </c>
      <c r="AB3382" s="548">
        <v>532.67999999999995</v>
      </c>
      <c r="AC3382" s="549"/>
      <c r="AD3382" s="548">
        <v>772</v>
      </c>
      <c r="AE3382" s="548">
        <v>463.2</v>
      </c>
      <c r="AF3382" s="552"/>
      <c r="AG3382" s="548">
        <v>702</v>
      </c>
      <c r="AH3382" s="548">
        <v>421.2</v>
      </c>
      <c r="AI3382" s="553"/>
      <c r="AJ3382" s="554"/>
      <c r="AK3382" s="554"/>
      <c r="AL3382" s="554"/>
      <c r="AM3382" s="554"/>
      <c r="AN3382" s="554"/>
      <c r="AO3382" s="554"/>
      <c r="AP3382" s="555"/>
    </row>
    <row r="3383" spans="1:42" s="546" customFormat="1" ht="24" customHeight="1" outlineLevel="1" x14ac:dyDescent="0.25">
      <c r="A3383" s="543" t="s">
        <v>23154</v>
      </c>
      <c r="B3383" s="544" t="s">
        <v>24684</v>
      </c>
      <c r="C3383" s="545" t="s">
        <v>23757</v>
      </c>
      <c r="D3383" s="545"/>
      <c r="E3383" s="546" t="s">
        <v>24680</v>
      </c>
      <c r="F3383" s="545" t="s">
        <v>4456</v>
      </c>
      <c r="G3383" s="547">
        <v>0.7</v>
      </c>
      <c r="H3383" s="547">
        <v>0.7</v>
      </c>
      <c r="I3383" s="547">
        <v>0.7</v>
      </c>
      <c r="J3383" s="547">
        <v>100</v>
      </c>
      <c r="K3383" s="545"/>
      <c r="L3383" s="547">
        <v>7.3999999999999995</v>
      </c>
      <c r="M3383" s="548">
        <v>1167.4000000000001</v>
      </c>
      <c r="N3383" s="548">
        <f t="shared" si="172"/>
        <v>700.44</v>
      </c>
      <c r="O3383" s="549"/>
      <c r="P3383" s="550">
        <v>0.6</v>
      </c>
      <c r="Q3383" s="549"/>
      <c r="R3383" s="548">
        <v>1072.05</v>
      </c>
      <c r="S3383" s="548">
        <v>643.23</v>
      </c>
      <c r="T3383" s="549"/>
      <c r="U3383" s="548">
        <v>1072.05</v>
      </c>
      <c r="V3383" s="548">
        <v>643.23</v>
      </c>
      <c r="W3383" s="549"/>
      <c r="X3383" s="551">
        <v>1021</v>
      </c>
      <c r="Y3383" s="551">
        <v>612.6</v>
      </c>
      <c r="Z3383" s="549"/>
      <c r="AA3383" s="548">
        <v>887.8</v>
      </c>
      <c r="AB3383" s="548">
        <v>532.67999999999995</v>
      </c>
      <c r="AC3383" s="549"/>
      <c r="AD3383" s="548">
        <v>772</v>
      </c>
      <c r="AE3383" s="548">
        <v>463.2</v>
      </c>
      <c r="AF3383" s="552"/>
      <c r="AG3383" s="548">
        <v>702</v>
      </c>
      <c r="AH3383" s="548">
        <v>421.2</v>
      </c>
      <c r="AI3383" s="553"/>
      <c r="AJ3383" s="554"/>
      <c r="AK3383" s="554"/>
      <c r="AL3383" s="554"/>
      <c r="AM3383" s="554"/>
      <c r="AN3383" s="554"/>
      <c r="AO3383" s="554"/>
      <c r="AP3383" s="555"/>
    </row>
    <row r="3384" spans="1:42" ht="24" customHeight="1" outlineLevel="1" x14ac:dyDescent="0.25">
      <c r="A3384" s="493" t="s">
        <v>23154</v>
      </c>
      <c r="B3384" s="471" t="s">
        <v>24532</v>
      </c>
      <c r="C3384" s="469" t="s">
        <v>23757</v>
      </c>
      <c r="E3384" s="472" t="s">
        <v>24685</v>
      </c>
      <c r="F3384" s="469" t="s">
        <v>4456</v>
      </c>
      <c r="G3384" s="468">
        <v>0.9</v>
      </c>
      <c r="H3384" s="468">
        <v>0.9</v>
      </c>
      <c r="I3384" s="468">
        <v>0.9</v>
      </c>
      <c r="J3384" s="468">
        <v>100</v>
      </c>
      <c r="L3384" s="468">
        <v>12.516666666666666</v>
      </c>
      <c r="M3384" s="474">
        <v>1518.14</v>
      </c>
      <c r="N3384" s="474">
        <f t="shared" si="172"/>
        <v>910.88400000000001</v>
      </c>
      <c r="P3384" s="488">
        <v>0.6</v>
      </c>
      <c r="R3384" s="474">
        <v>1373.4</v>
      </c>
      <c r="S3384" s="474">
        <v>824.04</v>
      </c>
      <c r="U3384" s="474">
        <v>1373.4</v>
      </c>
      <c r="V3384" s="474">
        <v>824.04</v>
      </c>
      <c r="X3384" s="465">
        <v>1308</v>
      </c>
      <c r="Y3384" s="465">
        <v>784.8</v>
      </c>
      <c r="AA3384" s="474">
        <v>1137.3499999999999</v>
      </c>
      <c r="AB3384" s="474">
        <v>682.41</v>
      </c>
      <c r="AD3384" s="474">
        <v>989</v>
      </c>
      <c r="AE3384" s="474">
        <v>593.4</v>
      </c>
      <c r="AG3384" s="474">
        <v>899</v>
      </c>
      <c r="AH3384" s="474">
        <v>539.4</v>
      </c>
      <c r="AP3384" s="535"/>
    </row>
    <row r="3385" spans="1:42" ht="24" customHeight="1" outlineLevel="1" x14ac:dyDescent="0.25">
      <c r="A3385" s="493" t="s">
        <v>23154</v>
      </c>
      <c r="B3385" s="471" t="s">
        <v>24533</v>
      </c>
      <c r="C3385" s="469" t="s">
        <v>23757</v>
      </c>
      <c r="E3385" s="472" t="s">
        <v>24494</v>
      </c>
      <c r="F3385" s="469" t="s">
        <v>4456</v>
      </c>
      <c r="G3385" s="468">
        <v>0.9</v>
      </c>
      <c r="H3385" s="468">
        <v>0.9</v>
      </c>
      <c r="I3385" s="468">
        <v>0.9</v>
      </c>
      <c r="J3385" s="468">
        <v>100</v>
      </c>
      <c r="L3385" s="468">
        <v>12.516666666666666</v>
      </c>
      <c r="M3385" s="474">
        <v>1518.14</v>
      </c>
      <c r="N3385" s="474">
        <f t="shared" si="172"/>
        <v>910.88400000000001</v>
      </c>
      <c r="P3385" s="488">
        <v>0.6</v>
      </c>
      <c r="R3385" s="474">
        <v>1373.4</v>
      </c>
      <c r="S3385" s="474">
        <v>824.04</v>
      </c>
      <c r="U3385" s="474">
        <v>1373.4</v>
      </c>
      <c r="V3385" s="474">
        <v>824.04</v>
      </c>
      <c r="X3385" s="465">
        <v>1308</v>
      </c>
      <c r="Y3385" s="465">
        <v>784.8</v>
      </c>
      <c r="AA3385" s="474">
        <v>1137.3499999999999</v>
      </c>
      <c r="AB3385" s="474">
        <v>682.41</v>
      </c>
      <c r="AD3385" s="474">
        <v>989</v>
      </c>
      <c r="AE3385" s="474">
        <v>593.4</v>
      </c>
      <c r="AG3385" s="474">
        <v>899</v>
      </c>
      <c r="AH3385" s="474">
        <v>539.4</v>
      </c>
      <c r="AP3385" s="535"/>
    </row>
    <row r="3386" spans="1:42" s="546" customFormat="1" ht="24" customHeight="1" outlineLevel="1" x14ac:dyDescent="0.25">
      <c r="A3386" s="543" t="s">
        <v>23154</v>
      </c>
      <c r="B3386" s="544" t="s">
        <v>24686</v>
      </c>
      <c r="C3386" s="545" t="s">
        <v>23757</v>
      </c>
      <c r="D3386" s="545"/>
      <c r="E3386" s="546" t="s">
        <v>24493</v>
      </c>
      <c r="F3386" s="545" t="s">
        <v>4456</v>
      </c>
      <c r="G3386" s="547">
        <v>0.9</v>
      </c>
      <c r="H3386" s="547">
        <v>0.9</v>
      </c>
      <c r="I3386" s="547">
        <v>0.9</v>
      </c>
      <c r="J3386" s="547">
        <v>100</v>
      </c>
      <c r="K3386" s="545"/>
      <c r="L3386" s="547">
        <v>12.516666666666666</v>
      </c>
      <c r="M3386" s="548">
        <v>1518.14</v>
      </c>
      <c r="N3386" s="548">
        <f t="shared" si="172"/>
        <v>910.88400000000001</v>
      </c>
      <c r="O3386" s="549"/>
      <c r="P3386" s="550">
        <v>0.6</v>
      </c>
      <c r="Q3386" s="549"/>
      <c r="R3386" s="548">
        <v>1373.4</v>
      </c>
      <c r="S3386" s="548">
        <v>824.04</v>
      </c>
      <c r="T3386" s="549"/>
      <c r="U3386" s="548">
        <v>1373.4</v>
      </c>
      <c r="V3386" s="548">
        <v>824.04</v>
      </c>
      <c r="W3386" s="549"/>
      <c r="X3386" s="551">
        <v>1308</v>
      </c>
      <c r="Y3386" s="551">
        <v>784.8</v>
      </c>
      <c r="Z3386" s="549"/>
      <c r="AA3386" s="548">
        <v>1137.3499999999999</v>
      </c>
      <c r="AB3386" s="548">
        <v>682.41</v>
      </c>
      <c r="AC3386" s="549"/>
      <c r="AD3386" s="548">
        <v>989</v>
      </c>
      <c r="AE3386" s="548">
        <v>593.4</v>
      </c>
      <c r="AF3386" s="552"/>
      <c r="AG3386" s="548">
        <v>899</v>
      </c>
      <c r="AH3386" s="548">
        <v>539.4</v>
      </c>
      <c r="AI3386" s="553"/>
      <c r="AJ3386" s="554"/>
      <c r="AK3386" s="554"/>
      <c r="AL3386" s="554"/>
      <c r="AM3386" s="554"/>
      <c r="AN3386" s="554"/>
      <c r="AO3386" s="554"/>
      <c r="AP3386" s="555"/>
    </row>
    <row r="3387" spans="1:42" s="546" customFormat="1" ht="24" customHeight="1" outlineLevel="1" x14ac:dyDescent="0.25">
      <c r="A3387" s="543" t="s">
        <v>23154</v>
      </c>
      <c r="B3387" s="544" t="s">
        <v>24687</v>
      </c>
      <c r="C3387" s="545" t="s">
        <v>23757</v>
      </c>
      <c r="D3387" s="545"/>
      <c r="E3387" s="546" t="s">
        <v>24680</v>
      </c>
      <c r="F3387" s="545" t="s">
        <v>4456</v>
      </c>
      <c r="G3387" s="547">
        <v>0.9</v>
      </c>
      <c r="H3387" s="547">
        <v>0.9</v>
      </c>
      <c r="I3387" s="547">
        <v>0.9</v>
      </c>
      <c r="J3387" s="547">
        <v>100</v>
      </c>
      <c r="K3387" s="545"/>
      <c r="L3387" s="547">
        <v>12.516666666666666</v>
      </c>
      <c r="M3387" s="548">
        <v>1518.14</v>
      </c>
      <c r="N3387" s="548">
        <f t="shared" si="172"/>
        <v>910.88400000000001</v>
      </c>
      <c r="O3387" s="549"/>
      <c r="P3387" s="550">
        <v>0.6</v>
      </c>
      <c r="Q3387" s="549"/>
      <c r="R3387" s="548">
        <v>1373.4</v>
      </c>
      <c r="S3387" s="548">
        <v>824.04</v>
      </c>
      <c r="T3387" s="549"/>
      <c r="U3387" s="548">
        <v>1373.4</v>
      </c>
      <c r="V3387" s="548">
        <v>824.04</v>
      </c>
      <c r="W3387" s="549"/>
      <c r="X3387" s="551">
        <v>1308</v>
      </c>
      <c r="Y3387" s="551">
        <v>784.8</v>
      </c>
      <c r="Z3387" s="549"/>
      <c r="AA3387" s="548">
        <v>1137.3499999999999</v>
      </c>
      <c r="AB3387" s="548">
        <v>682.41</v>
      </c>
      <c r="AC3387" s="549"/>
      <c r="AD3387" s="548">
        <v>989</v>
      </c>
      <c r="AE3387" s="548">
        <v>593.4</v>
      </c>
      <c r="AF3387" s="552"/>
      <c r="AG3387" s="548">
        <v>899</v>
      </c>
      <c r="AH3387" s="548">
        <v>539.4</v>
      </c>
      <c r="AI3387" s="553"/>
      <c r="AJ3387" s="554"/>
      <c r="AK3387" s="554"/>
      <c r="AL3387" s="554"/>
      <c r="AM3387" s="554"/>
      <c r="AN3387" s="554"/>
      <c r="AO3387" s="554"/>
      <c r="AP3387" s="555"/>
    </row>
    <row r="3388" spans="1:42" ht="24" customHeight="1" outlineLevel="1" x14ac:dyDescent="0.25">
      <c r="A3388" s="493" t="s">
        <v>23154</v>
      </c>
      <c r="B3388" s="471" t="s">
        <v>24534</v>
      </c>
      <c r="C3388" s="469" t="s">
        <v>23757</v>
      </c>
      <c r="E3388" s="472" t="s">
        <v>24690</v>
      </c>
      <c r="F3388" s="469" t="s">
        <v>4456</v>
      </c>
      <c r="G3388" s="468">
        <v>1.2</v>
      </c>
      <c r="H3388" s="468">
        <v>1.2</v>
      </c>
      <c r="I3388" s="468">
        <v>1.2</v>
      </c>
      <c r="J3388" s="468">
        <v>150</v>
      </c>
      <c r="L3388" s="468">
        <v>32.783333333333331</v>
      </c>
      <c r="M3388" s="474">
        <v>3674.06</v>
      </c>
      <c r="N3388" s="474">
        <f t="shared" ref="N3388:N3395" si="174">M3388*P3388</f>
        <v>2204.4359999999997</v>
      </c>
      <c r="P3388" s="488">
        <v>0.6</v>
      </c>
      <c r="R3388" s="474">
        <v>3414.6</v>
      </c>
      <c r="S3388" s="474">
        <v>2048.7600000000002</v>
      </c>
      <c r="U3388" s="474">
        <v>3414.6</v>
      </c>
      <c r="V3388" s="474">
        <v>2048.7600000000002</v>
      </c>
      <c r="X3388" s="465">
        <v>3252</v>
      </c>
      <c r="Y3388" s="465">
        <v>1951.2</v>
      </c>
      <c r="AA3388" s="474">
        <v>2827.85</v>
      </c>
      <c r="AB3388" s="474">
        <v>1696.71</v>
      </c>
      <c r="AD3388" s="474">
        <v>2459</v>
      </c>
      <c r="AE3388" s="474">
        <v>1475.3999999999999</v>
      </c>
      <c r="AG3388" s="474">
        <v>2235</v>
      </c>
      <c r="AH3388" s="474">
        <v>1341</v>
      </c>
      <c r="AP3388" s="535"/>
    </row>
    <row r="3389" spans="1:42" ht="24" customHeight="1" outlineLevel="1" x14ac:dyDescent="0.25">
      <c r="A3389" s="493" t="s">
        <v>23154</v>
      </c>
      <c r="B3389" s="471" t="s">
        <v>24535</v>
      </c>
      <c r="C3389" s="469" t="s">
        <v>23757</v>
      </c>
      <c r="E3389" s="472" t="s">
        <v>24495</v>
      </c>
      <c r="F3389" s="469" t="s">
        <v>4456</v>
      </c>
      <c r="G3389" s="468">
        <v>1.2</v>
      </c>
      <c r="H3389" s="468">
        <v>1.2</v>
      </c>
      <c r="I3389" s="468">
        <v>1.2</v>
      </c>
      <c r="J3389" s="468">
        <v>150</v>
      </c>
      <c r="L3389" s="468">
        <v>32.783333333333331</v>
      </c>
      <c r="M3389" s="474">
        <v>3674.06</v>
      </c>
      <c r="N3389" s="474">
        <f t="shared" si="174"/>
        <v>2204.4359999999997</v>
      </c>
      <c r="P3389" s="488">
        <v>0.6</v>
      </c>
      <c r="R3389" s="474">
        <v>3414.6</v>
      </c>
      <c r="S3389" s="474">
        <v>2048.7600000000002</v>
      </c>
      <c r="U3389" s="474">
        <v>3414.6</v>
      </c>
      <c r="V3389" s="474">
        <v>2048.7600000000002</v>
      </c>
      <c r="X3389" s="465">
        <v>3252</v>
      </c>
      <c r="Y3389" s="465">
        <v>1951.2</v>
      </c>
      <c r="AA3389" s="474">
        <v>2827.85</v>
      </c>
      <c r="AB3389" s="474">
        <v>1696.71</v>
      </c>
      <c r="AD3389" s="474">
        <v>2459</v>
      </c>
      <c r="AE3389" s="474">
        <v>1475.3999999999999</v>
      </c>
      <c r="AG3389" s="474">
        <v>2235</v>
      </c>
      <c r="AH3389" s="474">
        <v>1341</v>
      </c>
      <c r="AP3389" s="535"/>
    </row>
    <row r="3390" spans="1:42" s="546" customFormat="1" ht="24" customHeight="1" outlineLevel="1" x14ac:dyDescent="0.25">
      <c r="A3390" s="543" t="s">
        <v>23154</v>
      </c>
      <c r="B3390" s="544" t="s">
        <v>24688</v>
      </c>
      <c r="C3390" s="545" t="s">
        <v>23757</v>
      </c>
      <c r="D3390" s="545"/>
      <c r="E3390" s="546" t="s">
        <v>24492</v>
      </c>
      <c r="F3390" s="545" t="s">
        <v>4456</v>
      </c>
      <c r="G3390" s="547">
        <v>1.2</v>
      </c>
      <c r="H3390" s="547">
        <v>1.2</v>
      </c>
      <c r="I3390" s="547">
        <v>1.2</v>
      </c>
      <c r="J3390" s="547">
        <v>150</v>
      </c>
      <c r="K3390" s="545"/>
      <c r="L3390" s="547">
        <v>32.783333333333331</v>
      </c>
      <c r="M3390" s="548">
        <v>3674.06</v>
      </c>
      <c r="N3390" s="548">
        <f t="shared" si="174"/>
        <v>2204.4359999999997</v>
      </c>
      <c r="O3390" s="549"/>
      <c r="P3390" s="550">
        <v>0.6</v>
      </c>
      <c r="Q3390" s="549"/>
      <c r="R3390" s="548">
        <v>3414.6</v>
      </c>
      <c r="S3390" s="548">
        <v>2048.7600000000002</v>
      </c>
      <c r="T3390" s="549"/>
      <c r="U3390" s="548">
        <v>3414.6</v>
      </c>
      <c r="V3390" s="548">
        <v>2048.7600000000002</v>
      </c>
      <c r="W3390" s="549"/>
      <c r="X3390" s="551">
        <v>3252</v>
      </c>
      <c r="Y3390" s="551">
        <v>1951.2</v>
      </c>
      <c r="Z3390" s="549"/>
      <c r="AA3390" s="548">
        <v>2827.85</v>
      </c>
      <c r="AB3390" s="548">
        <v>1696.71</v>
      </c>
      <c r="AC3390" s="549"/>
      <c r="AD3390" s="548">
        <v>2459</v>
      </c>
      <c r="AE3390" s="548">
        <v>1475.3999999999999</v>
      </c>
      <c r="AF3390" s="552"/>
      <c r="AG3390" s="548">
        <v>2235</v>
      </c>
      <c r="AH3390" s="548">
        <v>1341</v>
      </c>
      <c r="AI3390" s="553"/>
      <c r="AJ3390" s="554"/>
      <c r="AK3390" s="554"/>
      <c r="AL3390" s="554"/>
      <c r="AM3390" s="554"/>
      <c r="AN3390" s="554"/>
      <c r="AO3390" s="554"/>
      <c r="AP3390" s="555"/>
    </row>
    <row r="3391" spans="1:42" s="546" customFormat="1" ht="24" customHeight="1" outlineLevel="1" x14ac:dyDescent="0.25">
      <c r="A3391" s="543" t="s">
        <v>23154</v>
      </c>
      <c r="B3391" s="544" t="s">
        <v>24689</v>
      </c>
      <c r="C3391" s="545" t="s">
        <v>23757</v>
      </c>
      <c r="D3391" s="545"/>
      <c r="E3391" s="546" t="s">
        <v>24691</v>
      </c>
      <c r="F3391" s="545" t="s">
        <v>4456</v>
      </c>
      <c r="G3391" s="547">
        <v>1.2</v>
      </c>
      <c r="H3391" s="547">
        <v>1.2</v>
      </c>
      <c r="I3391" s="547">
        <v>1.2</v>
      </c>
      <c r="J3391" s="547">
        <v>150</v>
      </c>
      <c r="K3391" s="545"/>
      <c r="L3391" s="547">
        <v>32.783333333333331</v>
      </c>
      <c r="M3391" s="548">
        <v>3674.06</v>
      </c>
      <c r="N3391" s="548">
        <f t="shared" si="174"/>
        <v>2204.4359999999997</v>
      </c>
      <c r="O3391" s="549"/>
      <c r="P3391" s="550">
        <v>0.6</v>
      </c>
      <c r="Q3391" s="549"/>
      <c r="R3391" s="548">
        <v>3414.6</v>
      </c>
      <c r="S3391" s="548">
        <v>2048.7600000000002</v>
      </c>
      <c r="T3391" s="549"/>
      <c r="U3391" s="548">
        <v>3414.6</v>
      </c>
      <c r="V3391" s="548">
        <v>2048.7600000000002</v>
      </c>
      <c r="W3391" s="549"/>
      <c r="X3391" s="551">
        <v>3252</v>
      </c>
      <c r="Y3391" s="551">
        <v>1951.2</v>
      </c>
      <c r="Z3391" s="549"/>
      <c r="AA3391" s="548">
        <v>2827.85</v>
      </c>
      <c r="AB3391" s="548">
        <v>1696.71</v>
      </c>
      <c r="AC3391" s="549"/>
      <c r="AD3391" s="548">
        <v>2459</v>
      </c>
      <c r="AE3391" s="548">
        <v>1475.3999999999999</v>
      </c>
      <c r="AF3391" s="552"/>
      <c r="AG3391" s="548">
        <v>2235</v>
      </c>
      <c r="AH3391" s="548">
        <v>1341</v>
      </c>
      <c r="AI3391" s="553"/>
      <c r="AJ3391" s="554"/>
      <c r="AK3391" s="554"/>
      <c r="AL3391" s="554"/>
      <c r="AM3391" s="554"/>
      <c r="AN3391" s="554"/>
      <c r="AO3391" s="554"/>
      <c r="AP3391" s="555"/>
    </row>
    <row r="3392" spans="1:42" ht="24" customHeight="1" outlineLevel="1" x14ac:dyDescent="0.25">
      <c r="A3392" s="493" t="s">
        <v>23154</v>
      </c>
      <c r="B3392" s="471" t="s">
        <v>24536</v>
      </c>
      <c r="C3392" s="469" t="s">
        <v>23757</v>
      </c>
      <c r="E3392" s="472" t="s">
        <v>24685</v>
      </c>
      <c r="F3392" s="469" t="s">
        <v>4456</v>
      </c>
      <c r="G3392" s="468">
        <v>1.5</v>
      </c>
      <c r="H3392" s="468">
        <v>1.5</v>
      </c>
      <c r="I3392" s="468">
        <v>1.5</v>
      </c>
      <c r="J3392" s="468">
        <v>150</v>
      </c>
      <c r="M3392" s="474">
        <v>5742.36</v>
      </c>
      <c r="N3392" s="474">
        <f t="shared" si="174"/>
        <v>3445.4159999999997</v>
      </c>
      <c r="P3392" s="488">
        <v>0.6</v>
      </c>
      <c r="R3392" s="474">
        <v>5332.32</v>
      </c>
      <c r="S3392" s="474">
        <v>3199.35</v>
      </c>
      <c r="U3392" s="474">
        <v>5332.32</v>
      </c>
      <c r="V3392" s="474">
        <v>3199.35</v>
      </c>
      <c r="X3392" s="465">
        <v>5078.3999999999996</v>
      </c>
      <c r="Y3392" s="465">
        <v>3047</v>
      </c>
      <c r="AA3392" s="474">
        <v>4416</v>
      </c>
      <c r="AB3392" s="474">
        <v>2649.6</v>
      </c>
      <c r="AD3392" s="474">
        <v>3840</v>
      </c>
      <c r="AE3392" s="474">
        <v>2304</v>
      </c>
      <c r="AG3392" s="474">
        <v>3491</v>
      </c>
      <c r="AH3392" s="474">
        <v>2094.6</v>
      </c>
      <c r="AP3392" s="535"/>
    </row>
    <row r="3393" spans="1:42" ht="24" customHeight="1" outlineLevel="1" x14ac:dyDescent="0.25">
      <c r="A3393" s="493" t="s">
        <v>23154</v>
      </c>
      <c r="B3393" s="471" t="s">
        <v>24537</v>
      </c>
      <c r="C3393" s="469" t="s">
        <v>23757</v>
      </c>
      <c r="E3393" s="472" t="s">
        <v>24496</v>
      </c>
      <c r="F3393" s="469" t="s">
        <v>4456</v>
      </c>
      <c r="G3393" s="468">
        <v>1.5</v>
      </c>
      <c r="H3393" s="468">
        <v>1.5</v>
      </c>
      <c r="I3393" s="468">
        <v>1.5</v>
      </c>
      <c r="J3393" s="468">
        <v>150</v>
      </c>
      <c r="M3393" s="474">
        <v>5742.36</v>
      </c>
      <c r="N3393" s="474">
        <f t="shared" si="174"/>
        <v>3445.4159999999997</v>
      </c>
      <c r="P3393" s="488">
        <v>0.6</v>
      </c>
      <c r="R3393" s="474">
        <v>5332.32</v>
      </c>
      <c r="S3393" s="474">
        <v>3199.35</v>
      </c>
      <c r="U3393" s="474">
        <v>5332.32</v>
      </c>
      <c r="V3393" s="474">
        <v>3199.35</v>
      </c>
      <c r="X3393" s="465">
        <v>5078.3999999999996</v>
      </c>
      <c r="Y3393" s="465">
        <v>3047</v>
      </c>
      <c r="AA3393" s="474">
        <v>4416</v>
      </c>
      <c r="AB3393" s="474">
        <v>2649.6</v>
      </c>
      <c r="AD3393" s="474">
        <v>3840</v>
      </c>
      <c r="AE3393" s="474">
        <v>2304</v>
      </c>
      <c r="AG3393" s="474">
        <v>3491</v>
      </c>
      <c r="AH3393" s="474">
        <v>2094.6</v>
      </c>
      <c r="AP3393" s="535"/>
    </row>
    <row r="3394" spans="1:42" s="546" customFormat="1" ht="24" customHeight="1" outlineLevel="1" x14ac:dyDescent="0.25">
      <c r="A3394" s="543" t="s">
        <v>23154</v>
      </c>
      <c r="B3394" s="544" t="s">
        <v>24692</v>
      </c>
      <c r="C3394" s="545" t="s">
        <v>23757</v>
      </c>
      <c r="D3394" s="545"/>
      <c r="E3394" s="546" t="s">
        <v>24493</v>
      </c>
      <c r="F3394" s="545" t="s">
        <v>4456</v>
      </c>
      <c r="G3394" s="547">
        <v>1.5</v>
      </c>
      <c r="H3394" s="547">
        <v>1.5</v>
      </c>
      <c r="I3394" s="547">
        <v>1.5</v>
      </c>
      <c r="J3394" s="547">
        <v>150</v>
      </c>
      <c r="K3394" s="545"/>
      <c r="L3394" s="547"/>
      <c r="M3394" s="548">
        <v>5742.36</v>
      </c>
      <c r="N3394" s="548">
        <f t="shared" si="174"/>
        <v>3445.4159999999997</v>
      </c>
      <c r="O3394" s="549"/>
      <c r="P3394" s="550">
        <v>0.6</v>
      </c>
      <c r="Q3394" s="549"/>
      <c r="R3394" s="548">
        <v>5332.32</v>
      </c>
      <c r="S3394" s="548">
        <v>3199.35</v>
      </c>
      <c r="T3394" s="549"/>
      <c r="U3394" s="548">
        <v>5332.32</v>
      </c>
      <c r="V3394" s="548">
        <v>3199.35</v>
      </c>
      <c r="W3394" s="549"/>
      <c r="X3394" s="551">
        <v>5078.3999999999996</v>
      </c>
      <c r="Y3394" s="551">
        <v>3047</v>
      </c>
      <c r="Z3394" s="549"/>
      <c r="AA3394" s="548">
        <v>4416</v>
      </c>
      <c r="AB3394" s="548">
        <v>2649.6</v>
      </c>
      <c r="AC3394" s="549"/>
      <c r="AD3394" s="548">
        <v>3840</v>
      </c>
      <c r="AE3394" s="548">
        <v>2304</v>
      </c>
      <c r="AF3394" s="552"/>
      <c r="AG3394" s="548">
        <v>3491</v>
      </c>
      <c r="AH3394" s="548">
        <v>2094.6</v>
      </c>
      <c r="AI3394" s="553"/>
      <c r="AJ3394" s="554"/>
      <c r="AK3394" s="554"/>
      <c r="AL3394" s="554"/>
      <c r="AM3394" s="554"/>
      <c r="AN3394" s="554"/>
      <c r="AO3394" s="554"/>
      <c r="AP3394" s="555"/>
    </row>
    <row r="3395" spans="1:42" s="546" customFormat="1" ht="24" customHeight="1" outlineLevel="1" x14ac:dyDescent="0.25">
      <c r="A3395" s="543" t="s">
        <v>23154</v>
      </c>
      <c r="B3395" s="544" t="s">
        <v>24693</v>
      </c>
      <c r="C3395" s="545" t="s">
        <v>23757</v>
      </c>
      <c r="D3395" s="545"/>
      <c r="E3395" s="546" t="s">
        <v>24694</v>
      </c>
      <c r="F3395" s="545" t="s">
        <v>4456</v>
      </c>
      <c r="G3395" s="547">
        <v>1.5</v>
      </c>
      <c r="H3395" s="547">
        <v>1.5</v>
      </c>
      <c r="I3395" s="547">
        <v>1.5</v>
      </c>
      <c r="J3395" s="547">
        <v>150</v>
      </c>
      <c r="K3395" s="545"/>
      <c r="L3395" s="547"/>
      <c r="M3395" s="548">
        <v>5742.36</v>
      </c>
      <c r="N3395" s="548">
        <f t="shared" si="174"/>
        <v>3445.4159999999997</v>
      </c>
      <c r="O3395" s="549"/>
      <c r="P3395" s="550">
        <v>0.6</v>
      </c>
      <c r="Q3395" s="549"/>
      <c r="R3395" s="548">
        <v>5332.32</v>
      </c>
      <c r="S3395" s="548">
        <v>3199.35</v>
      </c>
      <c r="T3395" s="549"/>
      <c r="U3395" s="548">
        <v>5332.32</v>
      </c>
      <c r="V3395" s="548">
        <v>3199.35</v>
      </c>
      <c r="W3395" s="549"/>
      <c r="X3395" s="551">
        <v>5078.3999999999996</v>
      </c>
      <c r="Y3395" s="551">
        <v>3047</v>
      </c>
      <c r="Z3395" s="549"/>
      <c r="AA3395" s="548">
        <v>4416</v>
      </c>
      <c r="AB3395" s="548">
        <v>2649.6</v>
      </c>
      <c r="AC3395" s="549"/>
      <c r="AD3395" s="548">
        <v>3840</v>
      </c>
      <c r="AE3395" s="548">
        <v>2304</v>
      </c>
      <c r="AF3395" s="552"/>
      <c r="AG3395" s="548">
        <v>3491</v>
      </c>
      <c r="AH3395" s="548">
        <v>2094.6</v>
      </c>
      <c r="AI3395" s="553"/>
      <c r="AJ3395" s="554"/>
      <c r="AK3395" s="554"/>
      <c r="AL3395" s="554"/>
      <c r="AM3395" s="554"/>
      <c r="AN3395" s="554"/>
      <c r="AO3395" s="554"/>
      <c r="AP3395" s="555"/>
    </row>
    <row r="3396" spans="1:42" ht="24" customHeight="1" outlineLevel="1" x14ac:dyDescent="0.25">
      <c r="E3396" s="472"/>
      <c r="M3396" s="474"/>
      <c r="N3396" s="474"/>
      <c r="P3396" s="488"/>
      <c r="R3396" s="474"/>
      <c r="S3396" s="474"/>
      <c r="U3396" s="474"/>
      <c r="V3396" s="474"/>
      <c r="X3396" s="465"/>
      <c r="Y3396" s="465"/>
      <c r="AA3396" s="474"/>
      <c r="AB3396" s="474"/>
      <c r="AD3396" s="474"/>
      <c r="AE3396" s="474"/>
      <c r="AG3396" s="474"/>
      <c r="AH3396" s="474"/>
      <c r="AP3396" s="535"/>
    </row>
    <row r="3397" spans="1:42" ht="24" customHeight="1" outlineLevel="1" x14ac:dyDescent="0.25">
      <c r="E3397" s="472"/>
      <c r="M3397" s="474"/>
      <c r="N3397" s="474"/>
      <c r="P3397" s="488"/>
      <c r="R3397" s="474"/>
      <c r="S3397" s="474"/>
      <c r="U3397" s="474"/>
      <c r="V3397" s="474"/>
      <c r="X3397" s="465"/>
      <c r="Y3397" s="465"/>
      <c r="AA3397" s="474"/>
      <c r="AB3397" s="474"/>
      <c r="AD3397" s="474"/>
      <c r="AE3397" s="474"/>
      <c r="AG3397" s="474"/>
      <c r="AH3397" s="474"/>
      <c r="AP3397" s="535"/>
    </row>
    <row r="3398" spans="1:42" ht="24" customHeight="1" outlineLevel="1" x14ac:dyDescent="0.25">
      <c r="E3398" s="472"/>
      <c r="M3398" s="474"/>
      <c r="N3398" s="474"/>
      <c r="P3398" s="488"/>
      <c r="R3398" s="474"/>
      <c r="S3398" s="474"/>
      <c r="U3398" s="474"/>
      <c r="V3398" s="474"/>
      <c r="X3398" s="465"/>
      <c r="Y3398" s="465"/>
      <c r="AA3398" s="474"/>
      <c r="AB3398" s="474"/>
      <c r="AD3398" s="474"/>
      <c r="AE3398" s="474"/>
      <c r="AG3398" s="474"/>
      <c r="AH3398" s="474"/>
      <c r="AP3398" s="535"/>
    </row>
    <row r="3399" spans="1:42" ht="24" customHeight="1" x14ac:dyDescent="0.25">
      <c r="A3399" s="491" t="s">
        <v>23321</v>
      </c>
      <c r="B3399" s="478"/>
      <c r="E3399" s="472"/>
      <c r="M3399" s="474"/>
      <c r="N3399" s="474"/>
      <c r="P3399" s="488"/>
      <c r="R3399" s="474"/>
      <c r="S3399" s="474"/>
      <c r="U3399" s="474"/>
      <c r="V3399" s="474"/>
      <c r="X3399" s="465"/>
      <c r="Y3399" s="465"/>
      <c r="AA3399" s="474"/>
      <c r="AB3399" s="474"/>
      <c r="AD3399" s="474"/>
      <c r="AE3399" s="474"/>
      <c r="AG3399" s="474"/>
      <c r="AH3399" s="474"/>
      <c r="AP3399" s="535"/>
    </row>
    <row r="3400" spans="1:42" ht="24" customHeight="1" outlineLevel="1" x14ac:dyDescent="0.25">
      <c r="B3400" s="471" t="s">
        <v>4990</v>
      </c>
      <c r="C3400" s="469" t="s">
        <v>4871</v>
      </c>
      <c r="E3400" s="472" t="s">
        <v>5007</v>
      </c>
      <c r="F3400" s="469" t="s">
        <v>23331</v>
      </c>
      <c r="G3400" s="468">
        <v>0.98</v>
      </c>
      <c r="H3400" s="468">
        <v>0.78</v>
      </c>
      <c r="I3400" s="468">
        <v>0.32</v>
      </c>
      <c r="J3400" s="473">
        <v>25</v>
      </c>
      <c r="K3400" s="457"/>
      <c r="L3400" s="473">
        <v>0</v>
      </c>
      <c r="M3400" s="474">
        <f t="shared" ref="M3400:M3445" si="175">X3400*$O$3</f>
        <v>478.01</v>
      </c>
      <c r="N3400" s="474">
        <f t="shared" ref="N3400:N3445" si="176">M3400*P3400</f>
        <v>286.80599999999998</v>
      </c>
      <c r="P3400" s="488">
        <v>0.6</v>
      </c>
      <c r="R3400" s="474">
        <v>386.09</v>
      </c>
      <c r="S3400" s="474">
        <v>231.63</v>
      </c>
      <c r="U3400" s="474">
        <v>386.09</v>
      </c>
      <c r="V3400" s="474">
        <v>231.63</v>
      </c>
      <c r="X3400" s="465">
        <v>367.7</v>
      </c>
      <c r="Y3400" s="465">
        <v>220.6</v>
      </c>
      <c r="AA3400" s="474">
        <v>319.7</v>
      </c>
      <c r="AB3400" s="474">
        <v>191.82</v>
      </c>
      <c r="AD3400" s="474">
        <v>278</v>
      </c>
      <c r="AE3400" s="474">
        <v>166.79999999999998</v>
      </c>
      <c r="AG3400" s="474">
        <v>253</v>
      </c>
      <c r="AH3400" s="474">
        <v>151.79999999999998</v>
      </c>
      <c r="AP3400" s="535"/>
    </row>
    <row r="3401" spans="1:42" ht="24" customHeight="1" outlineLevel="1" x14ac:dyDescent="0.25">
      <c r="B3401" s="471" t="s">
        <v>4991</v>
      </c>
      <c r="C3401" s="469" t="s">
        <v>4871</v>
      </c>
      <c r="E3401" s="472" t="s">
        <v>5006</v>
      </c>
      <c r="F3401" s="469" t="s">
        <v>23331</v>
      </c>
      <c r="G3401" s="468">
        <v>0.98</v>
      </c>
      <c r="H3401" s="468">
        <v>0.78</v>
      </c>
      <c r="I3401" s="468">
        <v>0.32</v>
      </c>
      <c r="J3401" s="473">
        <v>25</v>
      </c>
      <c r="K3401" s="457"/>
      <c r="L3401" s="473">
        <v>0</v>
      </c>
      <c r="M3401" s="474">
        <f t="shared" si="175"/>
        <v>478.01</v>
      </c>
      <c r="N3401" s="474">
        <f t="shared" si="176"/>
        <v>286.80599999999998</v>
      </c>
      <c r="P3401" s="488">
        <v>0.6</v>
      </c>
      <c r="R3401" s="474">
        <v>386.09</v>
      </c>
      <c r="S3401" s="474">
        <v>231.63</v>
      </c>
      <c r="U3401" s="474">
        <v>386.09</v>
      </c>
      <c r="V3401" s="474">
        <v>231.63</v>
      </c>
      <c r="X3401" s="465">
        <v>367.7</v>
      </c>
      <c r="Y3401" s="465">
        <v>220.6</v>
      </c>
      <c r="AA3401" s="474">
        <v>319.7</v>
      </c>
      <c r="AB3401" s="474">
        <v>191.82</v>
      </c>
      <c r="AD3401" s="474">
        <v>278</v>
      </c>
      <c r="AE3401" s="474">
        <v>166.79999999999998</v>
      </c>
      <c r="AG3401" s="474">
        <v>253</v>
      </c>
      <c r="AH3401" s="474">
        <v>151.79999999999998</v>
      </c>
      <c r="AP3401" s="535"/>
    </row>
    <row r="3402" spans="1:42" ht="24" customHeight="1" outlineLevel="1" x14ac:dyDescent="0.25">
      <c r="B3402" s="471" t="s">
        <v>4992</v>
      </c>
      <c r="C3402" s="469" t="s">
        <v>4871</v>
      </c>
      <c r="E3402" s="472" t="s">
        <v>5005</v>
      </c>
      <c r="F3402" s="469" t="s">
        <v>23331</v>
      </c>
      <c r="G3402" s="468">
        <v>0.98</v>
      </c>
      <c r="H3402" s="468">
        <v>0.78</v>
      </c>
      <c r="I3402" s="468">
        <v>0.32</v>
      </c>
      <c r="J3402" s="473">
        <v>25</v>
      </c>
      <c r="K3402" s="457"/>
      <c r="L3402" s="473">
        <v>0</v>
      </c>
      <c r="M3402" s="474">
        <f t="shared" si="175"/>
        <v>478.01</v>
      </c>
      <c r="N3402" s="474">
        <f t="shared" si="176"/>
        <v>286.80599999999998</v>
      </c>
      <c r="P3402" s="488">
        <v>0.6</v>
      </c>
      <c r="R3402" s="474">
        <v>386.09</v>
      </c>
      <c r="S3402" s="474">
        <v>231.63</v>
      </c>
      <c r="U3402" s="474">
        <v>386.09</v>
      </c>
      <c r="V3402" s="474">
        <v>231.63</v>
      </c>
      <c r="X3402" s="465">
        <v>367.7</v>
      </c>
      <c r="Y3402" s="465">
        <v>220.6</v>
      </c>
      <c r="AA3402" s="474">
        <v>319.7</v>
      </c>
      <c r="AB3402" s="474">
        <v>191.82</v>
      </c>
      <c r="AD3402" s="474">
        <v>278</v>
      </c>
      <c r="AE3402" s="474">
        <v>166.79999999999998</v>
      </c>
      <c r="AG3402" s="474">
        <v>253</v>
      </c>
      <c r="AH3402" s="474">
        <v>151.79999999999998</v>
      </c>
      <c r="AP3402" s="535"/>
    </row>
    <row r="3403" spans="1:42" ht="24" customHeight="1" outlineLevel="1" x14ac:dyDescent="0.25">
      <c r="B3403" s="471" t="s">
        <v>4993</v>
      </c>
      <c r="C3403" s="469" t="s">
        <v>4871</v>
      </c>
      <c r="E3403" s="472" t="s">
        <v>5008</v>
      </c>
      <c r="F3403" s="469" t="s">
        <v>23331</v>
      </c>
      <c r="G3403" s="468">
        <v>0.98</v>
      </c>
      <c r="H3403" s="468">
        <v>0.78</v>
      </c>
      <c r="I3403" s="468">
        <v>0.32</v>
      </c>
      <c r="J3403" s="473">
        <v>25</v>
      </c>
      <c r="K3403" s="457"/>
      <c r="L3403" s="473">
        <v>0</v>
      </c>
      <c r="M3403" s="474">
        <f t="shared" si="175"/>
        <v>478.01</v>
      </c>
      <c r="N3403" s="474">
        <f t="shared" si="176"/>
        <v>286.80599999999998</v>
      </c>
      <c r="P3403" s="488">
        <v>0.6</v>
      </c>
      <c r="R3403" s="474">
        <v>386.09</v>
      </c>
      <c r="S3403" s="474">
        <v>231.63</v>
      </c>
      <c r="U3403" s="474">
        <v>386.09</v>
      </c>
      <c r="V3403" s="474">
        <v>231.63</v>
      </c>
      <c r="X3403" s="465">
        <v>367.7</v>
      </c>
      <c r="Y3403" s="465">
        <v>220.6</v>
      </c>
      <c r="AA3403" s="474">
        <v>319.7</v>
      </c>
      <c r="AB3403" s="474">
        <v>191.82</v>
      </c>
      <c r="AD3403" s="474">
        <v>278</v>
      </c>
      <c r="AE3403" s="474">
        <v>166.79999999999998</v>
      </c>
      <c r="AG3403" s="474">
        <v>253</v>
      </c>
      <c r="AH3403" s="474">
        <v>151.79999999999998</v>
      </c>
      <c r="AP3403" s="535"/>
    </row>
    <row r="3404" spans="1:42" ht="24" customHeight="1" outlineLevel="1" x14ac:dyDescent="0.25">
      <c r="B3404" s="471" t="s">
        <v>4994</v>
      </c>
      <c r="C3404" s="469" t="s">
        <v>4871</v>
      </c>
      <c r="E3404" s="472" t="s">
        <v>5009</v>
      </c>
      <c r="F3404" s="469" t="s">
        <v>23331</v>
      </c>
      <c r="G3404" s="468">
        <v>0.98</v>
      </c>
      <c r="H3404" s="468">
        <v>0.78</v>
      </c>
      <c r="I3404" s="468">
        <v>0.32</v>
      </c>
      <c r="J3404" s="473">
        <v>25</v>
      </c>
      <c r="K3404" s="457"/>
      <c r="L3404" s="473">
        <v>0</v>
      </c>
      <c r="M3404" s="474">
        <f t="shared" si="175"/>
        <v>478.01</v>
      </c>
      <c r="N3404" s="474">
        <f t="shared" si="176"/>
        <v>286.80599999999998</v>
      </c>
      <c r="P3404" s="488">
        <v>0.6</v>
      </c>
      <c r="R3404" s="474">
        <v>386.09</v>
      </c>
      <c r="S3404" s="474">
        <v>231.63</v>
      </c>
      <c r="U3404" s="474">
        <v>386.09</v>
      </c>
      <c r="V3404" s="474">
        <v>231.63</v>
      </c>
      <c r="X3404" s="465">
        <v>367.7</v>
      </c>
      <c r="Y3404" s="465">
        <v>220.6</v>
      </c>
      <c r="AA3404" s="474">
        <v>319.7</v>
      </c>
      <c r="AB3404" s="474">
        <v>191.82</v>
      </c>
      <c r="AD3404" s="474">
        <v>278</v>
      </c>
      <c r="AE3404" s="474">
        <v>166.79999999999998</v>
      </c>
      <c r="AG3404" s="474">
        <v>253</v>
      </c>
      <c r="AH3404" s="474">
        <v>151.79999999999998</v>
      </c>
      <c r="AP3404" s="535"/>
    </row>
    <row r="3405" spans="1:42" ht="24" customHeight="1" outlineLevel="1" x14ac:dyDescent="0.25">
      <c r="A3405" s="469" t="s">
        <v>13883</v>
      </c>
      <c r="B3405" s="471" t="s">
        <v>16752</v>
      </c>
      <c r="C3405" s="469" t="s">
        <v>23841</v>
      </c>
      <c r="E3405" s="472" t="s">
        <v>16755</v>
      </c>
      <c r="F3405" s="469" t="s">
        <v>23331</v>
      </c>
      <c r="G3405" s="468">
        <v>0.98</v>
      </c>
      <c r="H3405" s="468">
        <v>0.78</v>
      </c>
      <c r="I3405" s="468">
        <v>0.32</v>
      </c>
      <c r="J3405" s="473">
        <v>25</v>
      </c>
      <c r="K3405" s="457"/>
      <c r="L3405" s="473"/>
      <c r="M3405" s="474">
        <f t="shared" si="175"/>
        <v>502.06</v>
      </c>
      <c r="N3405" s="474">
        <f t="shared" si="176"/>
        <v>301.23599999999999</v>
      </c>
      <c r="P3405" s="488">
        <v>0.6</v>
      </c>
      <c r="R3405" s="474">
        <v>405.51</v>
      </c>
      <c r="S3405" s="474">
        <v>243.29</v>
      </c>
      <c r="U3405" s="474">
        <v>405.51</v>
      </c>
      <c r="V3405" s="474">
        <v>243.29</v>
      </c>
      <c r="X3405" s="465">
        <v>386.2</v>
      </c>
      <c r="Y3405" s="465">
        <v>231.7</v>
      </c>
      <c r="AA3405" s="474">
        <v>335.8</v>
      </c>
      <c r="AB3405" s="474">
        <v>201.48</v>
      </c>
      <c r="AD3405" s="474">
        <v>292</v>
      </c>
      <c r="AE3405" s="474">
        <v>175.2</v>
      </c>
      <c r="AG3405" s="474">
        <v>265</v>
      </c>
      <c r="AH3405" s="474">
        <v>159</v>
      </c>
      <c r="AP3405" s="535"/>
    </row>
    <row r="3406" spans="1:42" ht="24" customHeight="1" outlineLevel="1" x14ac:dyDescent="0.25">
      <c r="A3406" s="469" t="s">
        <v>13883</v>
      </c>
      <c r="B3406" s="471" t="s">
        <v>16753</v>
      </c>
      <c r="C3406" s="469" t="s">
        <v>23841</v>
      </c>
      <c r="E3406" s="472" t="s">
        <v>16756</v>
      </c>
      <c r="F3406" s="469" t="s">
        <v>23331</v>
      </c>
      <c r="G3406" s="468">
        <v>0.98</v>
      </c>
      <c r="H3406" s="468">
        <v>0.78</v>
      </c>
      <c r="I3406" s="468">
        <v>0.32</v>
      </c>
      <c r="J3406" s="473">
        <v>25</v>
      </c>
      <c r="K3406" s="457"/>
      <c r="L3406" s="473"/>
      <c r="M3406" s="474">
        <f t="shared" si="175"/>
        <v>502.06</v>
      </c>
      <c r="N3406" s="474">
        <f t="shared" si="176"/>
        <v>301.23599999999999</v>
      </c>
      <c r="P3406" s="488">
        <v>0.6</v>
      </c>
      <c r="R3406" s="474">
        <v>405.51</v>
      </c>
      <c r="S3406" s="474">
        <v>243.29</v>
      </c>
      <c r="U3406" s="474">
        <v>405.51</v>
      </c>
      <c r="V3406" s="474">
        <v>243.29</v>
      </c>
      <c r="X3406" s="465">
        <v>386.2</v>
      </c>
      <c r="Y3406" s="465">
        <v>231.7</v>
      </c>
      <c r="AA3406" s="474">
        <v>335.8</v>
      </c>
      <c r="AB3406" s="474">
        <v>201.48</v>
      </c>
      <c r="AD3406" s="474">
        <v>292</v>
      </c>
      <c r="AE3406" s="474">
        <v>175.2</v>
      </c>
      <c r="AG3406" s="474">
        <v>265</v>
      </c>
      <c r="AH3406" s="474">
        <v>159</v>
      </c>
      <c r="AP3406" s="535"/>
    </row>
    <row r="3407" spans="1:42" ht="24" customHeight="1" outlineLevel="1" x14ac:dyDescent="0.25">
      <c r="A3407" s="469" t="s">
        <v>13883</v>
      </c>
      <c r="B3407" s="471" t="s">
        <v>16754</v>
      </c>
      <c r="C3407" s="469" t="s">
        <v>23841</v>
      </c>
      <c r="E3407" s="472" t="s">
        <v>16757</v>
      </c>
      <c r="F3407" s="469" t="s">
        <v>23331</v>
      </c>
      <c r="G3407" s="468">
        <v>0.98</v>
      </c>
      <c r="H3407" s="468">
        <v>0.78</v>
      </c>
      <c r="I3407" s="468">
        <v>0.32</v>
      </c>
      <c r="J3407" s="473">
        <v>25</v>
      </c>
      <c r="K3407" s="457"/>
      <c r="L3407" s="473"/>
      <c r="M3407" s="474">
        <f t="shared" si="175"/>
        <v>502.06</v>
      </c>
      <c r="N3407" s="474">
        <f t="shared" si="176"/>
        <v>301.23599999999999</v>
      </c>
      <c r="P3407" s="488">
        <v>0.6</v>
      </c>
      <c r="R3407" s="474">
        <v>405.51</v>
      </c>
      <c r="S3407" s="474">
        <v>243.29</v>
      </c>
      <c r="U3407" s="474">
        <v>405.51</v>
      </c>
      <c r="V3407" s="474">
        <v>243.29</v>
      </c>
      <c r="X3407" s="465">
        <v>386.2</v>
      </c>
      <c r="Y3407" s="465">
        <v>231.7</v>
      </c>
      <c r="AA3407" s="474">
        <v>335.8</v>
      </c>
      <c r="AB3407" s="474">
        <v>201.48</v>
      </c>
      <c r="AD3407" s="474">
        <v>292</v>
      </c>
      <c r="AE3407" s="474">
        <v>175.2</v>
      </c>
      <c r="AG3407" s="474">
        <v>265</v>
      </c>
      <c r="AH3407" s="474">
        <v>159</v>
      </c>
      <c r="AP3407" s="535"/>
    </row>
    <row r="3408" spans="1:42" ht="24" customHeight="1" outlineLevel="1" x14ac:dyDescent="0.25">
      <c r="A3408" s="469" t="s">
        <v>13883</v>
      </c>
      <c r="B3408" s="471" t="s">
        <v>16751</v>
      </c>
      <c r="C3408" s="469" t="s">
        <v>23841</v>
      </c>
      <c r="E3408" s="472" t="s">
        <v>16758</v>
      </c>
      <c r="F3408" s="469" t="s">
        <v>23331</v>
      </c>
      <c r="G3408" s="468">
        <v>0.98</v>
      </c>
      <c r="H3408" s="468">
        <v>0.78</v>
      </c>
      <c r="I3408" s="468">
        <v>0.32</v>
      </c>
      <c r="J3408" s="473">
        <v>25</v>
      </c>
      <c r="K3408" s="457"/>
      <c r="L3408" s="473"/>
      <c r="M3408" s="474">
        <f t="shared" si="175"/>
        <v>502.06</v>
      </c>
      <c r="N3408" s="474">
        <f t="shared" si="176"/>
        <v>301.23599999999999</v>
      </c>
      <c r="P3408" s="488">
        <v>0.6</v>
      </c>
      <c r="R3408" s="474">
        <v>405.51</v>
      </c>
      <c r="S3408" s="474">
        <v>243.29</v>
      </c>
      <c r="U3408" s="474">
        <v>405.51</v>
      </c>
      <c r="V3408" s="474">
        <v>243.29</v>
      </c>
      <c r="X3408" s="465">
        <v>386.2</v>
      </c>
      <c r="Y3408" s="465">
        <v>231.7</v>
      </c>
      <c r="AA3408" s="474">
        <v>335.8</v>
      </c>
      <c r="AB3408" s="474">
        <v>201.48</v>
      </c>
      <c r="AD3408" s="474">
        <v>292</v>
      </c>
      <c r="AE3408" s="474">
        <v>175.2</v>
      </c>
      <c r="AG3408" s="474">
        <v>265</v>
      </c>
      <c r="AH3408" s="474">
        <v>159</v>
      </c>
      <c r="AP3408" s="535"/>
    </row>
    <row r="3409" spans="1:42" ht="24" customHeight="1" outlineLevel="1" x14ac:dyDescent="0.25">
      <c r="A3409" s="469" t="s">
        <v>13883</v>
      </c>
      <c r="B3409" s="471" t="s">
        <v>16808</v>
      </c>
      <c r="C3409" s="469" t="s">
        <v>23841</v>
      </c>
      <c r="E3409" s="472" t="s">
        <v>16809</v>
      </c>
      <c r="F3409" s="469" t="s">
        <v>23331</v>
      </c>
      <c r="G3409" s="468">
        <v>0.98</v>
      </c>
      <c r="H3409" s="468">
        <v>0.78</v>
      </c>
      <c r="I3409" s="468">
        <v>0.32</v>
      </c>
      <c r="J3409" s="473">
        <v>25</v>
      </c>
      <c r="K3409" s="457"/>
      <c r="L3409" s="473"/>
      <c r="M3409" s="474">
        <f t="shared" si="175"/>
        <v>502.06</v>
      </c>
      <c r="N3409" s="474">
        <f t="shared" si="176"/>
        <v>301.23599999999999</v>
      </c>
      <c r="P3409" s="488">
        <v>0.6</v>
      </c>
      <c r="R3409" s="474">
        <v>405.51</v>
      </c>
      <c r="S3409" s="474">
        <v>243.29</v>
      </c>
      <c r="U3409" s="474">
        <v>405.51</v>
      </c>
      <c r="V3409" s="474">
        <v>243.29</v>
      </c>
      <c r="X3409" s="465">
        <v>386.2</v>
      </c>
      <c r="Y3409" s="465">
        <v>231.7</v>
      </c>
      <c r="AA3409" s="474">
        <v>335.8</v>
      </c>
      <c r="AB3409" s="474">
        <v>201.48</v>
      </c>
      <c r="AD3409" s="474">
        <v>292</v>
      </c>
      <c r="AE3409" s="474">
        <v>175.2</v>
      </c>
      <c r="AG3409" s="474">
        <v>265</v>
      </c>
      <c r="AH3409" s="474">
        <v>159</v>
      </c>
      <c r="AP3409" s="535"/>
    </row>
    <row r="3410" spans="1:42" ht="24" customHeight="1" outlineLevel="1" x14ac:dyDescent="0.25">
      <c r="B3410" s="471" t="s">
        <v>4996</v>
      </c>
      <c r="C3410" s="469" t="s">
        <v>4871</v>
      </c>
      <c r="E3410" s="472" t="s">
        <v>5010</v>
      </c>
      <c r="F3410" s="469" t="s">
        <v>23331</v>
      </c>
      <c r="G3410" s="468">
        <v>0.65</v>
      </c>
      <c r="H3410" s="468">
        <v>0.65</v>
      </c>
      <c r="I3410" s="468">
        <v>0.25</v>
      </c>
      <c r="J3410" s="473">
        <v>25</v>
      </c>
      <c r="K3410" s="457"/>
      <c r="L3410" s="473">
        <v>1.2</v>
      </c>
      <c r="M3410" s="474">
        <f t="shared" si="175"/>
        <v>455.65000000000003</v>
      </c>
      <c r="N3410" s="474">
        <f t="shared" si="176"/>
        <v>273.39</v>
      </c>
      <c r="P3410" s="488">
        <v>0.6</v>
      </c>
      <c r="R3410" s="474">
        <v>368.03</v>
      </c>
      <c r="S3410" s="474">
        <v>220.82</v>
      </c>
      <c r="U3410" s="474">
        <v>368.03</v>
      </c>
      <c r="V3410" s="474">
        <v>220.82</v>
      </c>
      <c r="X3410" s="465">
        <v>350.5</v>
      </c>
      <c r="Y3410" s="465">
        <v>210.3</v>
      </c>
      <c r="AA3410" s="474">
        <v>304.75</v>
      </c>
      <c r="AB3410" s="474">
        <v>182.85</v>
      </c>
      <c r="AD3410" s="474">
        <v>265</v>
      </c>
      <c r="AE3410" s="474">
        <v>159</v>
      </c>
      <c r="AG3410" s="474">
        <v>241</v>
      </c>
      <c r="AH3410" s="474">
        <v>144.6</v>
      </c>
      <c r="AP3410" s="535"/>
    </row>
    <row r="3411" spans="1:42" ht="24" customHeight="1" outlineLevel="1" x14ac:dyDescent="0.25">
      <c r="B3411" s="471" t="s">
        <v>4995</v>
      </c>
      <c r="C3411" s="469" t="s">
        <v>4871</v>
      </c>
      <c r="E3411" s="472" t="s">
        <v>5011</v>
      </c>
      <c r="F3411" s="469" t="s">
        <v>23331</v>
      </c>
      <c r="G3411" s="468">
        <v>0.65</v>
      </c>
      <c r="H3411" s="468">
        <v>0.65</v>
      </c>
      <c r="I3411" s="468">
        <v>0.25</v>
      </c>
      <c r="J3411" s="473">
        <v>25</v>
      </c>
      <c r="K3411" s="457"/>
      <c r="L3411" s="473">
        <v>1.2</v>
      </c>
      <c r="M3411" s="474">
        <f t="shared" si="175"/>
        <v>455.65000000000003</v>
      </c>
      <c r="N3411" s="474">
        <f t="shared" si="176"/>
        <v>273.39</v>
      </c>
      <c r="P3411" s="488">
        <v>0.6</v>
      </c>
      <c r="R3411" s="474">
        <v>368.03</v>
      </c>
      <c r="S3411" s="474">
        <v>220.82</v>
      </c>
      <c r="U3411" s="474">
        <v>368.03</v>
      </c>
      <c r="V3411" s="474">
        <v>220.82</v>
      </c>
      <c r="X3411" s="465">
        <v>350.5</v>
      </c>
      <c r="Y3411" s="465">
        <v>210.3</v>
      </c>
      <c r="AA3411" s="474">
        <v>304.75</v>
      </c>
      <c r="AB3411" s="474">
        <v>182.85</v>
      </c>
      <c r="AD3411" s="474">
        <v>265</v>
      </c>
      <c r="AE3411" s="474">
        <v>159</v>
      </c>
      <c r="AG3411" s="474">
        <v>241</v>
      </c>
      <c r="AH3411" s="474">
        <v>144.6</v>
      </c>
      <c r="AP3411" s="535"/>
    </row>
    <row r="3412" spans="1:42" ht="24" customHeight="1" outlineLevel="1" x14ac:dyDescent="0.25">
      <c r="B3412" s="471" t="s">
        <v>4997</v>
      </c>
      <c r="C3412" s="469" t="s">
        <v>4871</v>
      </c>
      <c r="E3412" s="472" t="s">
        <v>5012</v>
      </c>
      <c r="F3412" s="469" t="s">
        <v>23331</v>
      </c>
      <c r="G3412" s="468">
        <v>0.65</v>
      </c>
      <c r="H3412" s="468">
        <v>0.65</v>
      </c>
      <c r="I3412" s="468">
        <v>0.25</v>
      </c>
      <c r="J3412" s="473">
        <v>25</v>
      </c>
      <c r="K3412" s="457"/>
      <c r="L3412" s="473">
        <v>1.2</v>
      </c>
      <c r="M3412" s="474">
        <f t="shared" si="175"/>
        <v>455.65000000000003</v>
      </c>
      <c r="N3412" s="474">
        <f t="shared" si="176"/>
        <v>273.39</v>
      </c>
      <c r="P3412" s="488">
        <v>0.6</v>
      </c>
      <c r="R3412" s="474">
        <v>368.03</v>
      </c>
      <c r="S3412" s="474">
        <v>220.82</v>
      </c>
      <c r="U3412" s="474">
        <v>368.03</v>
      </c>
      <c r="V3412" s="474">
        <v>220.82</v>
      </c>
      <c r="X3412" s="465">
        <v>350.5</v>
      </c>
      <c r="Y3412" s="465">
        <v>210.3</v>
      </c>
      <c r="AA3412" s="474">
        <v>304.75</v>
      </c>
      <c r="AB3412" s="474">
        <v>182.85</v>
      </c>
      <c r="AD3412" s="474">
        <v>265</v>
      </c>
      <c r="AE3412" s="474">
        <v>159</v>
      </c>
      <c r="AG3412" s="474">
        <v>241</v>
      </c>
      <c r="AH3412" s="474">
        <v>144.6</v>
      </c>
      <c r="AP3412" s="535"/>
    </row>
    <row r="3413" spans="1:42" ht="24" customHeight="1" outlineLevel="1" x14ac:dyDescent="0.25">
      <c r="B3413" s="471" t="s">
        <v>4998</v>
      </c>
      <c r="C3413" s="469" t="s">
        <v>4871</v>
      </c>
      <c r="E3413" s="472" t="s">
        <v>5013</v>
      </c>
      <c r="F3413" s="469" t="s">
        <v>23331</v>
      </c>
      <c r="G3413" s="468">
        <v>0.65</v>
      </c>
      <c r="H3413" s="468">
        <v>0.65</v>
      </c>
      <c r="I3413" s="468">
        <v>0.25</v>
      </c>
      <c r="J3413" s="473">
        <v>25</v>
      </c>
      <c r="K3413" s="457"/>
      <c r="L3413" s="473">
        <v>1.2</v>
      </c>
      <c r="M3413" s="474">
        <f t="shared" si="175"/>
        <v>455.65000000000003</v>
      </c>
      <c r="N3413" s="474">
        <f t="shared" si="176"/>
        <v>273.39</v>
      </c>
      <c r="P3413" s="488">
        <v>0.6</v>
      </c>
      <c r="R3413" s="474">
        <v>368.03</v>
      </c>
      <c r="S3413" s="474">
        <v>220.82</v>
      </c>
      <c r="U3413" s="474">
        <v>368.03</v>
      </c>
      <c r="V3413" s="474">
        <v>220.82</v>
      </c>
      <c r="X3413" s="465">
        <v>350.5</v>
      </c>
      <c r="Y3413" s="465">
        <v>210.3</v>
      </c>
      <c r="AA3413" s="474">
        <v>304.75</v>
      </c>
      <c r="AB3413" s="474">
        <v>182.85</v>
      </c>
      <c r="AD3413" s="474">
        <v>265</v>
      </c>
      <c r="AE3413" s="474">
        <v>159</v>
      </c>
      <c r="AG3413" s="474">
        <v>241</v>
      </c>
      <c r="AH3413" s="474">
        <v>144.6</v>
      </c>
      <c r="AP3413" s="535"/>
    </row>
    <row r="3414" spans="1:42" ht="24" customHeight="1" outlineLevel="1" x14ac:dyDescent="0.25">
      <c r="B3414" s="471" t="s">
        <v>4999</v>
      </c>
      <c r="C3414" s="469" t="s">
        <v>4871</v>
      </c>
      <c r="E3414" s="472" t="s">
        <v>5014</v>
      </c>
      <c r="F3414" s="469" t="s">
        <v>23331</v>
      </c>
      <c r="G3414" s="468">
        <v>0.65</v>
      </c>
      <c r="H3414" s="468">
        <v>0.65</v>
      </c>
      <c r="I3414" s="468">
        <v>0.25</v>
      </c>
      <c r="J3414" s="473">
        <v>25</v>
      </c>
      <c r="K3414" s="457"/>
      <c r="L3414" s="473">
        <v>1.2</v>
      </c>
      <c r="M3414" s="474">
        <f t="shared" si="175"/>
        <v>455.65000000000003</v>
      </c>
      <c r="N3414" s="474">
        <f t="shared" si="176"/>
        <v>273.39</v>
      </c>
      <c r="P3414" s="488">
        <v>0.6</v>
      </c>
      <c r="R3414" s="474">
        <v>368.03</v>
      </c>
      <c r="S3414" s="474">
        <v>220.82</v>
      </c>
      <c r="U3414" s="474">
        <v>368.03</v>
      </c>
      <c r="V3414" s="474">
        <v>220.82</v>
      </c>
      <c r="X3414" s="465">
        <v>350.5</v>
      </c>
      <c r="Y3414" s="465">
        <v>210.3</v>
      </c>
      <c r="AA3414" s="474">
        <v>304.75</v>
      </c>
      <c r="AB3414" s="474">
        <v>182.85</v>
      </c>
      <c r="AD3414" s="474">
        <v>265</v>
      </c>
      <c r="AE3414" s="474">
        <v>159</v>
      </c>
      <c r="AG3414" s="474">
        <v>241</v>
      </c>
      <c r="AH3414" s="474">
        <v>144.6</v>
      </c>
      <c r="AP3414" s="535"/>
    </row>
    <row r="3415" spans="1:42" ht="24" customHeight="1" outlineLevel="1" x14ac:dyDescent="0.25">
      <c r="A3415" s="469" t="s">
        <v>13883</v>
      </c>
      <c r="B3415" s="471" t="s">
        <v>16759</v>
      </c>
      <c r="C3415" s="469" t="s">
        <v>23841</v>
      </c>
      <c r="E3415" s="472" t="s">
        <v>16763</v>
      </c>
      <c r="F3415" s="469" t="s">
        <v>23331</v>
      </c>
      <c r="G3415" s="468">
        <v>0.65</v>
      </c>
      <c r="H3415" s="468">
        <v>0.65</v>
      </c>
      <c r="I3415" s="468">
        <v>0.25</v>
      </c>
      <c r="J3415" s="473">
        <v>25</v>
      </c>
      <c r="K3415" s="457"/>
      <c r="L3415" s="473"/>
      <c r="M3415" s="474">
        <f t="shared" si="175"/>
        <v>479.7</v>
      </c>
      <c r="N3415" s="474">
        <f t="shared" si="176"/>
        <v>287.82</v>
      </c>
      <c r="P3415" s="488">
        <v>0.6</v>
      </c>
      <c r="R3415" s="474">
        <v>387.45</v>
      </c>
      <c r="S3415" s="474">
        <v>232.47</v>
      </c>
      <c r="U3415" s="474">
        <v>387.45</v>
      </c>
      <c r="V3415" s="474">
        <v>232.47</v>
      </c>
      <c r="X3415" s="465">
        <v>369</v>
      </c>
      <c r="Y3415" s="465">
        <v>221.4</v>
      </c>
      <c r="AA3415" s="474">
        <v>320.85000000000002</v>
      </c>
      <c r="AB3415" s="474">
        <v>192.51</v>
      </c>
      <c r="AD3415" s="474">
        <v>279</v>
      </c>
      <c r="AE3415" s="474">
        <v>167.4</v>
      </c>
      <c r="AG3415" s="474">
        <v>254</v>
      </c>
      <c r="AH3415" s="474">
        <v>152.4</v>
      </c>
      <c r="AP3415" s="535"/>
    </row>
    <row r="3416" spans="1:42" ht="24" customHeight="1" outlineLevel="1" x14ac:dyDescent="0.25">
      <c r="A3416" s="469" t="s">
        <v>13883</v>
      </c>
      <c r="B3416" s="471" t="s">
        <v>16760</v>
      </c>
      <c r="C3416" s="469" t="s">
        <v>23841</v>
      </c>
      <c r="E3416" s="472" t="s">
        <v>16764</v>
      </c>
      <c r="F3416" s="469" t="s">
        <v>23331</v>
      </c>
      <c r="G3416" s="468">
        <v>0.65</v>
      </c>
      <c r="H3416" s="468">
        <v>0.65</v>
      </c>
      <c r="I3416" s="468">
        <v>0.25</v>
      </c>
      <c r="J3416" s="473">
        <v>25</v>
      </c>
      <c r="K3416" s="457"/>
      <c r="L3416" s="473"/>
      <c r="M3416" s="474">
        <f t="shared" si="175"/>
        <v>479.7</v>
      </c>
      <c r="N3416" s="474">
        <f t="shared" si="176"/>
        <v>287.82</v>
      </c>
      <c r="P3416" s="488">
        <v>0.6</v>
      </c>
      <c r="R3416" s="474">
        <v>387.45</v>
      </c>
      <c r="S3416" s="474">
        <v>232.47</v>
      </c>
      <c r="U3416" s="474">
        <v>387.45</v>
      </c>
      <c r="V3416" s="474">
        <v>232.47</v>
      </c>
      <c r="X3416" s="465">
        <v>369</v>
      </c>
      <c r="Y3416" s="465">
        <v>221.4</v>
      </c>
      <c r="AA3416" s="474">
        <v>320.85000000000002</v>
      </c>
      <c r="AB3416" s="474">
        <v>192.51</v>
      </c>
      <c r="AD3416" s="474">
        <v>279</v>
      </c>
      <c r="AE3416" s="474">
        <v>167.4</v>
      </c>
      <c r="AG3416" s="474">
        <v>254</v>
      </c>
      <c r="AH3416" s="474">
        <v>152.4</v>
      </c>
      <c r="AP3416" s="535"/>
    </row>
    <row r="3417" spans="1:42" ht="24" customHeight="1" outlineLevel="1" x14ac:dyDescent="0.25">
      <c r="A3417" s="469" t="s">
        <v>13883</v>
      </c>
      <c r="B3417" s="471" t="s">
        <v>16761</v>
      </c>
      <c r="C3417" s="469" t="s">
        <v>23841</v>
      </c>
      <c r="E3417" s="472" t="s">
        <v>16765</v>
      </c>
      <c r="F3417" s="469" t="s">
        <v>23331</v>
      </c>
      <c r="G3417" s="468">
        <v>0.65</v>
      </c>
      <c r="H3417" s="468">
        <v>0.65</v>
      </c>
      <c r="I3417" s="468">
        <v>0.25</v>
      </c>
      <c r="J3417" s="473">
        <v>25</v>
      </c>
      <c r="K3417" s="457"/>
      <c r="L3417" s="473"/>
      <c r="M3417" s="474">
        <f t="shared" si="175"/>
        <v>479.7</v>
      </c>
      <c r="N3417" s="474">
        <f t="shared" si="176"/>
        <v>287.82</v>
      </c>
      <c r="P3417" s="488">
        <v>0.6</v>
      </c>
      <c r="R3417" s="474">
        <v>387.45</v>
      </c>
      <c r="S3417" s="474">
        <v>232.47</v>
      </c>
      <c r="U3417" s="474">
        <v>387.45</v>
      </c>
      <c r="V3417" s="474">
        <v>232.47</v>
      </c>
      <c r="X3417" s="465">
        <v>369</v>
      </c>
      <c r="Y3417" s="465">
        <v>221.4</v>
      </c>
      <c r="AA3417" s="474">
        <v>320.85000000000002</v>
      </c>
      <c r="AB3417" s="474">
        <v>192.51</v>
      </c>
      <c r="AD3417" s="474">
        <v>279</v>
      </c>
      <c r="AE3417" s="474">
        <v>167.4</v>
      </c>
      <c r="AG3417" s="474">
        <v>254</v>
      </c>
      <c r="AH3417" s="474">
        <v>152.4</v>
      </c>
      <c r="AP3417" s="535"/>
    </row>
    <row r="3418" spans="1:42" ht="24" customHeight="1" outlineLevel="1" x14ac:dyDescent="0.25">
      <c r="A3418" s="469" t="s">
        <v>13883</v>
      </c>
      <c r="B3418" s="471" t="s">
        <v>16762</v>
      </c>
      <c r="C3418" s="469" t="s">
        <v>23841</v>
      </c>
      <c r="E3418" s="472" t="s">
        <v>16766</v>
      </c>
      <c r="F3418" s="469" t="s">
        <v>23331</v>
      </c>
      <c r="G3418" s="468">
        <v>0.65</v>
      </c>
      <c r="H3418" s="468">
        <v>0.65</v>
      </c>
      <c r="I3418" s="468">
        <v>0.25</v>
      </c>
      <c r="J3418" s="473">
        <v>25</v>
      </c>
      <c r="K3418" s="457"/>
      <c r="L3418" s="473"/>
      <c r="M3418" s="474">
        <f t="shared" si="175"/>
        <v>479.7</v>
      </c>
      <c r="N3418" s="474">
        <f t="shared" si="176"/>
        <v>287.82</v>
      </c>
      <c r="P3418" s="488">
        <v>0.6</v>
      </c>
      <c r="R3418" s="474">
        <v>387.45</v>
      </c>
      <c r="S3418" s="474">
        <v>232.47</v>
      </c>
      <c r="U3418" s="474">
        <v>387.45</v>
      </c>
      <c r="V3418" s="474">
        <v>232.47</v>
      </c>
      <c r="X3418" s="465">
        <v>369</v>
      </c>
      <c r="Y3418" s="465">
        <v>221.4</v>
      </c>
      <c r="AA3418" s="474">
        <v>320.85000000000002</v>
      </c>
      <c r="AB3418" s="474">
        <v>192.51</v>
      </c>
      <c r="AD3418" s="474">
        <v>279</v>
      </c>
      <c r="AE3418" s="474">
        <v>167.4</v>
      </c>
      <c r="AG3418" s="474">
        <v>254</v>
      </c>
      <c r="AH3418" s="474">
        <v>152.4</v>
      </c>
      <c r="AP3418" s="535"/>
    </row>
    <row r="3419" spans="1:42" ht="24" customHeight="1" outlineLevel="1" x14ac:dyDescent="0.25">
      <c r="A3419" s="469" t="s">
        <v>13883</v>
      </c>
      <c r="B3419" s="471" t="s">
        <v>16806</v>
      </c>
      <c r="C3419" s="469" t="s">
        <v>23841</v>
      </c>
      <c r="E3419" s="472" t="s">
        <v>16807</v>
      </c>
      <c r="F3419" s="469" t="s">
        <v>23331</v>
      </c>
      <c r="G3419" s="468">
        <v>0.65</v>
      </c>
      <c r="H3419" s="468">
        <v>0.65</v>
      </c>
      <c r="I3419" s="468">
        <v>0.25</v>
      </c>
      <c r="J3419" s="473">
        <v>25</v>
      </c>
      <c r="K3419" s="457"/>
      <c r="L3419" s="473"/>
      <c r="M3419" s="474">
        <f t="shared" si="175"/>
        <v>479.7</v>
      </c>
      <c r="N3419" s="474">
        <f t="shared" si="176"/>
        <v>287.82</v>
      </c>
      <c r="P3419" s="488">
        <v>0.6</v>
      </c>
      <c r="R3419" s="474">
        <v>387.45</v>
      </c>
      <c r="S3419" s="474">
        <v>232.47</v>
      </c>
      <c r="U3419" s="474">
        <v>387.45</v>
      </c>
      <c r="V3419" s="474">
        <v>232.47</v>
      </c>
      <c r="X3419" s="465">
        <v>369</v>
      </c>
      <c r="Y3419" s="465">
        <v>221.4</v>
      </c>
      <c r="AA3419" s="474">
        <v>320.85000000000002</v>
      </c>
      <c r="AB3419" s="474">
        <v>192.51</v>
      </c>
      <c r="AD3419" s="474">
        <v>279</v>
      </c>
      <c r="AE3419" s="474">
        <v>167.4</v>
      </c>
      <c r="AG3419" s="474">
        <v>254</v>
      </c>
      <c r="AH3419" s="474">
        <v>152.4</v>
      </c>
      <c r="AP3419" s="535"/>
    </row>
    <row r="3420" spans="1:42" ht="24" customHeight="1" outlineLevel="1" x14ac:dyDescent="0.25">
      <c r="B3420" s="471" t="s">
        <v>5000</v>
      </c>
      <c r="C3420" s="469" t="s">
        <v>4871</v>
      </c>
      <c r="E3420" s="472" t="s">
        <v>5015</v>
      </c>
      <c r="F3420" s="469" t="s">
        <v>23331</v>
      </c>
      <c r="G3420" s="468">
        <v>0.6</v>
      </c>
      <c r="H3420" s="468">
        <v>0.5</v>
      </c>
      <c r="I3420" s="468">
        <v>0.5</v>
      </c>
      <c r="J3420" s="473">
        <v>25</v>
      </c>
      <c r="K3420" s="457"/>
      <c r="L3420" s="473">
        <v>0</v>
      </c>
      <c r="M3420" s="474">
        <f t="shared" si="175"/>
        <v>455.65000000000003</v>
      </c>
      <c r="N3420" s="474">
        <f t="shared" si="176"/>
        <v>273.39</v>
      </c>
      <c r="P3420" s="488">
        <v>0.6</v>
      </c>
      <c r="R3420" s="474">
        <v>368.03</v>
      </c>
      <c r="S3420" s="474">
        <v>220.82</v>
      </c>
      <c r="U3420" s="474">
        <v>368.03</v>
      </c>
      <c r="V3420" s="474">
        <v>220.82</v>
      </c>
      <c r="X3420" s="465">
        <v>350.5</v>
      </c>
      <c r="Y3420" s="465">
        <v>210.3</v>
      </c>
      <c r="AA3420" s="474">
        <v>304.75</v>
      </c>
      <c r="AB3420" s="474">
        <v>182.85</v>
      </c>
      <c r="AD3420" s="474">
        <v>265</v>
      </c>
      <c r="AE3420" s="474">
        <v>159</v>
      </c>
      <c r="AG3420" s="474">
        <v>241</v>
      </c>
      <c r="AH3420" s="474">
        <v>144.6</v>
      </c>
      <c r="AP3420" s="535"/>
    </row>
    <row r="3421" spans="1:42" ht="24" customHeight="1" outlineLevel="1" x14ac:dyDescent="0.25">
      <c r="B3421" s="471" t="s">
        <v>5001</v>
      </c>
      <c r="C3421" s="469" t="s">
        <v>4871</v>
      </c>
      <c r="E3421" s="472" t="s">
        <v>5016</v>
      </c>
      <c r="F3421" s="469" t="s">
        <v>23331</v>
      </c>
      <c r="G3421" s="468">
        <v>0.6</v>
      </c>
      <c r="H3421" s="468">
        <v>0.5</v>
      </c>
      <c r="I3421" s="468">
        <v>0.5</v>
      </c>
      <c r="J3421" s="473">
        <v>25</v>
      </c>
      <c r="K3421" s="457"/>
      <c r="L3421" s="473">
        <v>0</v>
      </c>
      <c r="M3421" s="474">
        <f t="shared" si="175"/>
        <v>455.65000000000003</v>
      </c>
      <c r="N3421" s="474">
        <f t="shared" si="176"/>
        <v>273.39</v>
      </c>
      <c r="P3421" s="488">
        <v>0.6</v>
      </c>
      <c r="R3421" s="474">
        <v>368.03</v>
      </c>
      <c r="S3421" s="474">
        <v>220.82</v>
      </c>
      <c r="U3421" s="474">
        <v>368.03</v>
      </c>
      <c r="V3421" s="474">
        <v>220.82</v>
      </c>
      <c r="X3421" s="465">
        <v>350.5</v>
      </c>
      <c r="Y3421" s="465">
        <v>210.3</v>
      </c>
      <c r="AA3421" s="474">
        <v>304.75</v>
      </c>
      <c r="AB3421" s="474">
        <v>182.85</v>
      </c>
      <c r="AD3421" s="474">
        <v>265</v>
      </c>
      <c r="AE3421" s="474">
        <v>159</v>
      </c>
      <c r="AG3421" s="474">
        <v>241</v>
      </c>
      <c r="AH3421" s="474">
        <v>144.6</v>
      </c>
      <c r="AP3421" s="535"/>
    </row>
    <row r="3422" spans="1:42" ht="24" customHeight="1" outlineLevel="1" x14ac:dyDescent="0.25">
      <c r="B3422" s="471" t="s">
        <v>5002</v>
      </c>
      <c r="C3422" s="469" t="s">
        <v>4871</v>
      </c>
      <c r="E3422" s="472" t="s">
        <v>5017</v>
      </c>
      <c r="F3422" s="469" t="s">
        <v>23331</v>
      </c>
      <c r="G3422" s="468">
        <v>0.6</v>
      </c>
      <c r="H3422" s="468">
        <v>0.5</v>
      </c>
      <c r="I3422" s="468">
        <v>0.5</v>
      </c>
      <c r="J3422" s="473">
        <v>25</v>
      </c>
      <c r="K3422" s="457"/>
      <c r="L3422" s="473">
        <v>0</v>
      </c>
      <c r="M3422" s="474">
        <f t="shared" si="175"/>
        <v>455.65000000000003</v>
      </c>
      <c r="N3422" s="474">
        <f t="shared" si="176"/>
        <v>273.39</v>
      </c>
      <c r="P3422" s="488">
        <v>0.6</v>
      </c>
      <c r="R3422" s="474">
        <v>368.03</v>
      </c>
      <c r="S3422" s="474">
        <v>220.82</v>
      </c>
      <c r="U3422" s="474">
        <v>368.03</v>
      </c>
      <c r="V3422" s="474">
        <v>220.82</v>
      </c>
      <c r="X3422" s="465">
        <v>350.5</v>
      </c>
      <c r="Y3422" s="465">
        <v>210.3</v>
      </c>
      <c r="AA3422" s="474">
        <v>304.75</v>
      </c>
      <c r="AB3422" s="474">
        <v>182.85</v>
      </c>
      <c r="AD3422" s="474">
        <v>265</v>
      </c>
      <c r="AE3422" s="474">
        <v>159</v>
      </c>
      <c r="AG3422" s="474">
        <v>241</v>
      </c>
      <c r="AH3422" s="474">
        <v>144.6</v>
      </c>
      <c r="AP3422" s="535"/>
    </row>
    <row r="3423" spans="1:42" ht="24" customHeight="1" outlineLevel="1" x14ac:dyDescent="0.25">
      <c r="B3423" s="471" t="s">
        <v>5003</v>
      </c>
      <c r="C3423" s="469" t="s">
        <v>4871</v>
      </c>
      <c r="E3423" s="472" t="s">
        <v>5018</v>
      </c>
      <c r="F3423" s="469" t="s">
        <v>23331</v>
      </c>
      <c r="G3423" s="468">
        <v>0.6</v>
      </c>
      <c r="H3423" s="468">
        <v>0.5</v>
      </c>
      <c r="I3423" s="468">
        <v>0.5</v>
      </c>
      <c r="J3423" s="473">
        <v>25</v>
      </c>
      <c r="K3423" s="457"/>
      <c r="L3423" s="473">
        <v>0</v>
      </c>
      <c r="M3423" s="474">
        <f t="shared" si="175"/>
        <v>455.65000000000003</v>
      </c>
      <c r="N3423" s="474">
        <f t="shared" si="176"/>
        <v>273.39</v>
      </c>
      <c r="P3423" s="488">
        <v>0.6</v>
      </c>
      <c r="R3423" s="474">
        <v>368.03</v>
      </c>
      <c r="S3423" s="474">
        <v>220.82</v>
      </c>
      <c r="U3423" s="474">
        <v>368.03</v>
      </c>
      <c r="V3423" s="474">
        <v>220.82</v>
      </c>
      <c r="X3423" s="465">
        <v>350.5</v>
      </c>
      <c r="Y3423" s="465">
        <v>210.3</v>
      </c>
      <c r="AA3423" s="474">
        <v>304.75</v>
      </c>
      <c r="AB3423" s="474">
        <v>182.85</v>
      </c>
      <c r="AD3423" s="474">
        <v>265</v>
      </c>
      <c r="AE3423" s="474">
        <v>159</v>
      </c>
      <c r="AG3423" s="474">
        <v>241</v>
      </c>
      <c r="AH3423" s="474">
        <v>144.6</v>
      </c>
      <c r="AP3423" s="535"/>
    </row>
    <row r="3424" spans="1:42" ht="24" customHeight="1" outlineLevel="1" x14ac:dyDescent="0.25">
      <c r="B3424" s="471" t="s">
        <v>5004</v>
      </c>
      <c r="C3424" s="469" t="s">
        <v>4871</v>
      </c>
      <c r="E3424" s="472" t="s">
        <v>5019</v>
      </c>
      <c r="F3424" s="469" t="s">
        <v>23331</v>
      </c>
      <c r="G3424" s="468">
        <v>0.6</v>
      </c>
      <c r="H3424" s="468">
        <v>0.5</v>
      </c>
      <c r="I3424" s="468">
        <v>0.5</v>
      </c>
      <c r="J3424" s="473">
        <v>25</v>
      </c>
      <c r="K3424" s="457"/>
      <c r="L3424" s="473">
        <v>0</v>
      </c>
      <c r="M3424" s="474">
        <f t="shared" si="175"/>
        <v>455.65000000000003</v>
      </c>
      <c r="N3424" s="474">
        <f t="shared" si="176"/>
        <v>273.39</v>
      </c>
      <c r="P3424" s="488">
        <v>0.6</v>
      </c>
      <c r="R3424" s="474">
        <v>368.03</v>
      </c>
      <c r="S3424" s="474">
        <v>220.82</v>
      </c>
      <c r="U3424" s="474">
        <v>368.03</v>
      </c>
      <c r="V3424" s="474">
        <v>220.82</v>
      </c>
      <c r="X3424" s="465">
        <v>350.5</v>
      </c>
      <c r="Y3424" s="465">
        <v>210.3</v>
      </c>
      <c r="AA3424" s="474">
        <v>304.75</v>
      </c>
      <c r="AB3424" s="474">
        <v>182.85</v>
      </c>
      <c r="AD3424" s="474">
        <v>265</v>
      </c>
      <c r="AE3424" s="474">
        <v>159</v>
      </c>
      <c r="AG3424" s="474">
        <v>241</v>
      </c>
      <c r="AH3424" s="474">
        <v>144.6</v>
      </c>
      <c r="AP3424" s="535"/>
    </row>
    <row r="3425" spans="1:42" ht="24" customHeight="1" outlineLevel="1" x14ac:dyDescent="0.25">
      <c r="A3425" s="469" t="s">
        <v>15224</v>
      </c>
      <c r="B3425" s="471" t="s">
        <v>18083</v>
      </c>
      <c r="C3425" s="469" t="s">
        <v>4871</v>
      </c>
      <c r="E3425" s="472" t="s">
        <v>18105</v>
      </c>
      <c r="F3425" s="469" t="s">
        <v>23331</v>
      </c>
      <c r="G3425" s="468">
        <v>0.6</v>
      </c>
      <c r="H3425" s="468">
        <v>0.5</v>
      </c>
      <c r="I3425" s="468">
        <v>0.5</v>
      </c>
      <c r="J3425" s="473">
        <v>25</v>
      </c>
      <c r="K3425" s="457"/>
      <c r="L3425" s="473">
        <v>0</v>
      </c>
      <c r="M3425" s="474">
        <f t="shared" si="175"/>
        <v>455.65000000000003</v>
      </c>
      <c r="N3425" s="474">
        <f t="shared" si="176"/>
        <v>273.39</v>
      </c>
      <c r="P3425" s="488">
        <v>0.6</v>
      </c>
      <c r="R3425" s="474">
        <v>368.03</v>
      </c>
      <c r="S3425" s="474">
        <v>220.82</v>
      </c>
      <c r="U3425" s="474">
        <v>368.03</v>
      </c>
      <c r="V3425" s="474">
        <v>220.82</v>
      </c>
      <c r="X3425" s="465">
        <v>350.5</v>
      </c>
      <c r="Y3425" s="465">
        <v>210.3</v>
      </c>
      <c r="AA3425" s="474">
        <v>304.75</v>
      </c>
      <c r="AB3425" s="474">
        <v>182.85</v>
      </c>
      <c r="AD3425" s="474">
        <v>265</v>
      </c>
      <c r="AE3425" s="474">
        <v>159</v>
      </c>
      <c r="AG3425" s="474">
        <v>241</v>
      </c>
      <c r="AH3425" s="474">
        <v>144.6</v>
      </c>
      <c r="AP3425" s="535"/>
    </row>
    <row r="3426" spans="1:42" ht="24" customHeight="1" outlineLevel="1" x14ac:dyDescent="0.25">
      <c r="A3426" s="469" t="s">
        <v>13883</v>
      </c>
      <c r="B3426" s="471" t="s">
        <v>16767</v>
      </c>
      <c r="C3426" s="469" t="s">
        <v>23841</v>
      </c>
      <c r="E3426" s="472" t="s">
        <v>16771</v>
      </c>
      <c r="F3426" s="469" t="s">
        <v>23331</v>
      </c>
      <c r="G3426" s="468">
        <v>0.6</v>
      </c>
      <c r="H3426" s="468">
        <v>0.5</v>
      </c>
      <c r="I3426" s="468">
        <v>0.5</v>
      </c>
      <c r="J3426" s="473">
        <v>25</v>
      </c>
      <c r="K3426" s="457"/>
      <c r="L3426" s="473"/>
      <c r="M3426" s="474">
        <f t="shared" si="175"/>
        <v>479.7</v>
      </c>
      <c r="N3426" s="474">
        <f t="shared" si="176"/>
        <v>287.82</v>
      </c>
      <c r="P3426" s="488">
        <v>0.6</v>
      </c>
      <c r="R3426" s="474">
        <v>387.45</v>
      </c>
      <c r="S3426" s="474">
        <v>232.47</v>
      </c>
      <c r="U3426" s="474">
        <v>387.45</v>
      </c>
      <c r="V3426" s="474">
        <v>232.47</v>
      </c>
      <c r="X3426" s="465">
        <v>369</v>
      </c>
      <c r="Y3426" s="465">
        <v>221.4</v>
      </c>
      <c r="AA3426" s="474">
        <v>320.85000000000002</v>
      </c>
      <c r="AB3426" s="474">
        <v>192.51</v>
      </c>
      <c r="AD3426" s="474">
        <v>279</v>
      </c>
      <c r="AE3426" s="474">
        <v>167.4</v>
      </c>
      <c r="AG3426" s="474">
        <v>254</v>
      </c>
      <c r="AH3426" s="474">
        <v>152.4</v>
      </c>
      <c r="AP3426" s="535"/>
    </row>
    <row r="3427" spans="1:42" ht="24" customHeight="1" outlineLevel="1" x14ac:dyDescent="0.25">
      <c r="A3427" s="469" t="s">
        <v>13883</v>
      </c>
      <c r="B3427" s="471" t="s">
        <v>16768</v>
      </c>
      <c r="C3427" s="469" t="s">
        <v>23841</v>
      </c>
      <c r="E3427" s="472" t="s">
        <v>16772</v>
      </c>
      <c r="F3427" s="469" t="s">
        <v>23331</v>
      </c>
      <c r="G3427" s="468">
        <v>0.6</v>
      </c>
      <c r="H3427" s="468">
        <v>0.5</v>
      </c>
      <c r="I3427" s="468">
        <v>0.5</v>
      </c>
      <c r="J3427" s="473">
        <v>25</v>
      </c>
      <c r="K3427" s="457"/>
      <c r="L3427" s="473"/>
      <c r="M3427" s="474">
        <f t="shared" si="175"/>
        <v>479.7</v>
      </c>
      <c r="N3427" s="474">
        <f t="shared" si="176"/>
        <v>287.82</v>
      </c>
      <c r="P3427" s="488">
        <v>0.6</v>
      </c>
      <c r="R3427" s="474">
        <v>387.45</v>
      </c>
      <c r="S3427" s="474">
        <v>232.47</v>
      </c>
      <c r="U3427" s="474">
        <v>387.45</v>
      </c>
      <c r="V3427" s="474">
        <v>232.47</v>
      </c>
      <c r="X3427" s="465">
        <v>369</v>
      </c>
      <c r="Y3427" s="465">
        <v>221.4</v>
      </c>
      <c r="AA3427" s="474">
        <v>320.85000000000002</v>
      </c>
      <c r="AB3427" s="474">
        <v>192.51</v>
      </c>
      <c r="AD3427" s="474">
        <v>279</v>
      </c>
      <c r="AE3427" s="474">
        <v>167.4</v>
      </c>
      <c r="AG3427" s="474">
        <v>254</v>
      </c>
      <c r="AH3427" s="474">
        <v>152.4</v>
      </c>
      <c r="AP3427" s="535"/>
    </row>
    <row r="3428" spans="1:42" ht="24" customHeight="1" outlineLevel="1" x14ac:dyDescent="0.25">
      <c r="A3428" s="469" t="s">
        <v>13883</v>
      </c>
      <c r="B3428" s="471" t="s">
        <v>16769</v>
      </c>
      <c r="C3428" s="469" t="s">
        <v>23841</v>
      </c>
      <c r="E3428" s="472" t="s">
        <v>16773</v>
      </c>
      <c r="F3428" s="469" t="s">
        <v>23331</v>
      </c>
      <c r="G3428" s="468">
        <v>0.6</v>
      </c>
      <c r="H3428" s="468">
        <v>0.5</v>
      </c>
      <c r="I3428" s="468">
        <v>0.5</v>
      </c>
      <c r="J3428" s="473">
        <v>25</v>
      </c>
      <c r="K3428" s="457"/>
      <c r="L3428" s="473"/>
      <c r="M3428" s="474">
        <f t="shared" si="175"/>
        <v>479.7</v>
      </c>
      <c r="N3428" s="474">
        <f t="shared" si="176"/>
        <v>287.82</v>
      </c>
      <c r="P3428" s="488">
        <v>0.6</v>
      </c>
      <c r="R3428" s="474">
        <v>387.45</v>
      </c>
      <c r="S3428" s="474">
        <v>232.47</v>
      </c>
      <c r="U3428" s="474">
        <v>387.45</v>
      </c>
      <c r="V3428" s="474">
        <v>232.47</v>
      </c>
      <c r="X3428" s="465">
        <v>369</v>
      </c>
      <c r="Y3428" s="465">
        <v>221.4</v>
      </c>
      <c r="AA3428" s="474">
        <v>320.85000000000002</v>
      </c>
      <c r="AB3428" s="474">
        <v>192.51</v>
      </c>
      <c r="AD3428" s="474">
        <v>279</v>
      </c>
      <c r="AE3428" s="474">
        <v>167.4</v>
      </c>
      <c r="AG3428" s="474">
        <v>254</v>
      </c>
      <c r="AH3428" s="474">
        <v>152.4</v>
      </c>
      <c r="AP3428" s="535"/>
    </row>
    <row r="3429" spans="1:42" ht="24" customHeight="1" outlineLevel="1" x14ac:dyDescent="0.25">
      <c r="A3429" s="469" t="s">
        <v>13883</v>
      </c>
      <c r="B3429" s="471" t="s">
        <v>16770</v>
      </c>
      <c r="C3429" s="469" t="s">
        <v>23841</v>
      </c>
      <c r="E3429" s="472" t="s">
        <v>16774</v>
      </c>
      <c r="F3429" s="469" t="s">
        <v>23331</v>
      </c>
      <c r="G3429" s="468">
        <v>0.6</v>
      </c>
      <c r="H3429" s="468">
        <v>0.5</v>
      </c>
      <c r="I3429" s="468">
        <v>0.5</v>
      </c>
      <c r="J3429" s="473">
        <v>25</v>
      </c>
      <c r="K3429" s="457"/>
      <c r="L3429" s="473"/>
      <c r="M3429" s="474">
        <f t="shared" si="175"/>
        <v>479.7</v>
      </c>
      <c r="N3429" s="474">
        <f t="shared" si="176"/>
        <v>287.82</v>
      </c>
      <c r="P3429" s="488">
        <v>0.6</v>
      </c>
      <c r="R3429" s="474">
        <v>387.45</v>
      </c>
      <c r="S3429" s="474">
        <v>232.47</v>
      </c>
      <c r="U3429" s="474">
        <v>387.45</v>
      </c>
      <c r="V3429" s="474">
        <v>232.47</v>
      </c>
      <c r="X3429" s="465">
        <v>369</v>
      </c>
      <c r="Y3429" s="465">
        <v>221.4</v>
      </c>
      <c r="AA3429" s="474">
        <v>320.85000000000002</v>
      </c>
      <c r="AB3429" s="474">
        <v>192.51</v>
      </c>
      <c r="AD3429" s="474">
        <v>279</v>
      </c>
      <c r="AE3429" s="474">
        <v>167.4</v>
      </c>
      <c r="AG3429" s="474">
        <v>254</v>
      </c>
      <c r="AH3429" s="474">
        <v>152.4</v>
      </c>
      <c r="AP3429" s="535"/>
    </row>
    <row r="3430" spans="1:42" ht="24" customHeight="1" outlineLevel="1" x14ac:dyDescent="0.25">
      <c r="A3430" s="469" t="s">
        <v>13883</v>
      </c>
      <c r="B3430" s="471" t="s">
        <v>16804</v>
      </c>
      <c r="C3430" s="469" t="s">
        <v>23841</v>
      </c>
      <c r="E3430" s="472" t="s">
        <v>16805</v>
      </c>
      <c r="F3430" s="469" t="s">
        <v>23331</v>
      </c>
      <c r="G3430" s="468">
        <v>0.6</v>
      </c>
      <c r="H3430" s="468">
        <v>0.5</v>
      </c>
      <c r="I3430" s="468">
        <v>0.5</v>
      </c>
      <c r="J3430" s="473">
        <v>25</v>
      </c>
      <c r="K3430" s="457"/>
      <c r="L3430" s="473"/>
      <c r="M3430" s="474">
        <f t="shared" si="175"/>
        <v>479.7</v>
      </c>
      <c r="N3430" s="474">
        <f t="shared" si="176"/>
        <v>287.82</v>
      </c>
      <c r="P3430" s="488">
        <v>0.6</v>
      </c>
      <c r="R3430" s="474">
        <v>387.45</v>
      </c>
      <c r="S3430" s="474">
        <v>232.47</v>
      </c>
      <c r="U3430" s="474">
        <v>387.45</v>
      </c>
      <c r="V3430" s="474">
        <v>232.47</v>
      </c>
      <c r="X3430" s="465">
        <v>369</v>
      </c>
      <c r="Y3430" s="465">
        <v>221.4</v>
      </c>
      <c r="AA3430" s="474">
        <v>320.85000000000002</v>
      </c>
      <c r="AB3430" s="474">
        <v>192.51</v>
      </c>
      <c r="AD3430" s="474">
        <v>279</v>
      </c>
      <c r="AE3430" s="474">
        <v>167.4</v>
      </c>
      <c r="AG3430" s="474">
        <v>254</v>
      </c>
      <c r="AH3430" s="474">
        <v>152.4</v>
      </c>
      <c r="AP3430" s="535"/>
    </row>
    <row r="3431" spans="1:42" ht="24" customHeight="1" outlineLevel="1" x14ac:dyDescent="0.25">
      <c r="A3431" s="469" t="s">
        <v>15224</v>
      </c>
      <c r="B3431" s="471" t="s">
        <v>13870</v>
      </c>
      <c r="C3431" s="469" t="s">
        <v>4871</v>
      </c>
      <c r="E3431" s="472" t="s">
        <v>13871</v>
      </c>
      <c r="F3431" s="469" t="s">
        <v>23331</v>
      </c>
      <c r="G3431" s="468">
        <v>0.6</v>
      </c>
      <c r="H3431" s="468">
        <v>0.5</v>
      </c>
      <c r="I3431" s="468">
        <v>0.5</v>
      </c>
      <c r="J3431" s="473">
        <v>25</v>
      </c>
      <c r="K3431" s="457"/>
      <c r="L3431" s="473">
        <v>0</v>
      </c>
      <c r="M3431" s="474">
        <f t="shared" si="175"/>
        <v>569.01</v>
      </c>
      <c r="N3431" s="474">
        <f t="shared" si="176"/>
        <v>341.40600000000001</v>
      </c>
      <c r="P3431" s="488">
        <v>0.6</v>
      </c>
      <c r="R3431" s="474">
        <v>459.59</v>
      </c>
      <c r="S3431" s="474">
        <v>275.73</v>
      </c>
      <c r="U3431" s="474">
        <v>459.59</v>
      </c>
      <c r="V3431" s="474">
        <v>275.73</v>
      </c>
      <c r="X3431" s="465">
        <v>437.7</v>
      </c>
      <c r="Y3431" s="465">
        <v>262.60000000000002</v>
      </c>
      <c r="AA3431" s="474">
        <v>380.65</v>
      </c>
      <c r="AB3431" s="474">
        <v>228.39</v>
      </c>
      <c r="AD3431" s="474">
        <v>331</v>
      </c>
      <c r="AE3431" s="474">
        <v>198.6</v>
      </c>
      <c r="AG3431" s="474">
        <v>301</v>
      </c>
      <c r="AH3431" s="474">
        <v>180.6</v>
      </c>
      <c r="AP3431" s="535"/>
    </row>
    <row r="3432" spans="1:42" ht="24" customHeight="1" outlineLevel="1" x14ac:dyDescent="0.25">
      <c r="A3432" s="469" t="s">
        <v>15224</v>
      </c>
      <c r="B3432" s="471" t="s">
        <v>13714</v>
      </c>
      <c r="C3432" s="469" t="s">
        <v>4871</v>
      </c>
      <c r="E3432" s="472" t="s">
        <v>5028</v>
      </c>
      <c r="F3432" s="469" t="s">
        <v>23331</v>
      </c>
      <c r="G3432" s="468">
        <v>0.6</v>
      </c>
      <c r="H3432" s="468">
        <v>0.5</v>
      </c>
      <c r="I3432" s="468">
        <v>0.5</v>
      </c>
      <c r="J3432" s="473">
        <v>25</v>
      </c>
      <c r="K3432" s="457"/>
      <c r="L3432" s="473">
        <v>0</v>
      </c>
      <c r="M3432" s="474">
        <f t="shared" si="175"/>
        <v>569.01</v>
      </c>
      <c r="N3432" s="474">
        <f t="shared" si="176"/>
        <v>341.40600000000001</v>
      </c>
      <c r="P3432" s="488">
        <v>0.6</v>
      </c>
      <c r="R3432" s="474">
        <v>459.59</v>
      </c>
      <c r="S3432" s="474">
        <v>275.73</v>
      </c>
      <c r="U3432" s="474">
        <v>459.59</v>
      </c>
      <c r="V3432" s="474">
        <v>275.73</v>
      </c>
      <c r="X3432" s="465">
        <v>437.7</v>
      </c>
      <c r="Y3432" s="465">
        <v>262.60000000000002</v>
      </c>
      <c r="AA3432" s="474">
        <v>380.65</v>
      </c>
      <c r="AB3432" s="474">
        <v>228.39</v>
      </c>
      <c r="AD3432" s="474">
        <v>331</v>
      </c>
      <c r="AE3432" s="474">
        <v>198.6</v>
      </c>
      <c r="AG3432" s="474">
        <v>301</v>
      </c>
      <c r="AH3432" s="474">
        <v>180.6</v>
      </c>
      <c r="AP3432" s="535"/>
    </row>
    <row r="3433" spans="1:42" ht="24" customHeight="1" outlineLevel="1" x14ac:dyDescent="0.25">
      <c r="A3433" s="469" t="s">
        <v>15224</v>
      </c>
      <c r="B3433" s="471" t="s">
        <v>13955</v>
      </c>
      <c r="C3433" s="469" t="s">
        <v>4871</v>
      </c>
      <c r="E3433" s="472" t="s">
        <v>5029</v>
      </c>
      <c r="F3433" s="469" t="s">
        <v>23331</v>
      </c>
      <c r="G3433" s="468">
        <v>0.6</v>
      </c>
      <c r="H3433" s="468">
        <v>0.5</v>
      </c>
      <c r="I3433" s="468">
        <v>0.5</v>
      </c>
      <c r="J3433" s="473">
        <v>25</v>
      </c>
      <c r="K3433" s="457"/>
      <c r="L3433" s="473">
        <v>0</v>
      </c>
      <c r="M3433" s="474">
        <f t="shared" si="175"/>
        <v>569.01</v>
      </c>
      <c r="N3433" s="474">
        <f t="shared" si="176"/>
        <v>341.40600000000001</v>
      </c>
      <c r="P3433" s="488">
        <v>0.6</v>
      </c>
      <c r="R3433" s="474">
        <v>459.59</v>
      </c>
      <c r="S3433" s="474">
        <v>275.73</v>
      </c>
      <c r="U3433" s="474">
        <v>459.59</v>
      </c>
      <c r="V3433" s="474">
        <v>275.73</v>
      </c>
      <c r="X3433" s="465">
        <v>437.7</v>
      </c>
      <c r="Y3433" s="465">
        <v>262.60000000000002</v>
      </c>
      <c r="AA3433" s="474">
        <v>380.65</v>
      </c>
      <c r="AB3433" s="474">
        <v>228.39</v>
      </c>
      <c r="AD3433" s="474">
        <v>331</v>
      </c>
      <c r="AE3433" s="474">
        <v>198.6</v>
      </c>
      <c r="AG3433" s="474">
        <v>301</v>
      </c>
      <c r="AH3433" s="474">
        <v>180.6</v>
      </c>
      <c r="AP3433" s="535"/>
    </row>
    <row r="3434" spans="1:42" ht="24" customHeight="1" outlineLevel="1" x14ac:dyDescent="0.25">
      <c r="A3434" s="469" t="s">
        <v>15224</v>
      </c>
      <c r="B3434" s="471" t="s">
        <v>13715</v>
      </c>
      <c r="C3434" s="469" t="s">
        <v>4871</v>
      </c>
      <c r="E3434" s="472" t="s">
        <v>5030</v>
      </c>
      <c r="F3434" s="469" t="s">
        <v>23331</v>
      </c>
      <c r="G3434" s="468">
        <v>0.6</v>
      </c>
      <c r="H3434" s="468">
        <v>0.5</v>
      </c>
      <c r="I3434" s="468">
        <v>0.5</v>
      </c>
      <c r="J3434" s="473">
        <v>25</v>
      </c>
      <c r="K3434" s="457"/>
      <c r="L3434" s="473">
        <v>0</v>
      </c>
      <c r="M3434" s="474">
        <f t="shared" si="175"/>
        <v>569.01</v>
      </c>
      <c r="N3434" s="474">
        <f t="shared" si="176"/>
        <v>341.40600000000001</v>
      </c>
      <c r="P3434" s="488">
        <v>0.6</v>
      </c>
      <c r="R3434" s="474">
        <v>459.59</v>
      </c>
      <c r="S3434" s="474">
        <v>275.73</v>
      </c>
      <c r="U3434" s="474">
        <v>459.59</v>
      </c>
      <c r="V3434" s="474">
        <v>275.73</v>
      </c>
      <c r="X3434" s="465">
        <v>437.7</v>
      </c>
      <c r="Y3434" s="465">
        <v>262.60000000000002</v>
      </c>
      <c r="AA3434" s="474">
        <v>380.65</v>
      </c>
      <c r="AB3434" s="474">
        <v>228.39</v>
      </c>
      <c r="AD3434" s="474">
        <v>331</v>
      </c>
      <c r="AE3434" s="474">
        <v>198.6</v>
      </c>
      <c r="AG3434" s="474">
        <v>301</v>
      </c>
      <c r="AH3434" s="474">
        <v>180.6</v>
      </c>
      <c r="AP3434" s="535"/>
    </row>
    <row r="3435" spans="1:42" ht="24" customHeight="1" outlineLevel="1" x14ac:dyDescent="0.25">
      <c r="A3435" s="469" t="s">
        <v>15224</v>
      </c>
      <c r="B3435" s="471" t="s">
        <v>13716</v>
      </c>
      <c r="C3435" s="469" t="s">
        <v>4871</v>
      </c>
      <c r="E3435" s="472" t="s">
        <v>5031</v>
      </c>
      <c r="F3435" s="469" t="s">
        <v>23331</v>
      </c>
      <c r="G3435" s="468">
        <v>0.6</v>
      </c>
      <c r="H3435" s="468">
        <v>0.5</v>
      </c>
      <c r="I3435" s="468">
        <v>0.5</v>
      </c>
      <c r="J3435" s="473">
        <v>25</v>
      </c>
      <c r="K3435" s="457"/>
      <c r="L3435" s="473">
        <v>0</v>
      </c>
      <c r="M3435" s="474">
        <f t="shared" si="175"/>
        <v>569.01</v>
      </c>
      <c r="N3435" s="474">
        <f t="shared" si="176"/>
        <v>341.40600000000001</v>
      </c>
      <c r="P3435" s="488">
        <v>0.6</v>
      </c>
      <c r="R3435" s="474">
        <v>459.59</v>
      </c>
      <c r="S3435" s="474">
        <v>275.73</v>
      </c>
      <c r="U3435" s="474">
        <v>459.59</v>
      </c>
      <c r="V3435" s="474">
        <v>275.73</v>
      </c>
      <c r="X3435" s="465">
        <v>437.7</v>
      </c>
      <c r="Y3435" s="465">
        <v>262.60000000000002</v>
      </c>
      <c r="AA3435" s="474">
        <v>380.65</v>
      </c>
      <c r="AB3435" s="474">
        <v>228.39</v>
      </c>
      <c r="AD3435" s="474">
        <v>331</v>
      </c>
      <c r="AE3435" s="474">
        <v>198.6</v>
      </c>
      <c r="AG3435" s="474">
        <v>301</v>
      </c>
      <c r="AH3435" s="474">
        <v>180.6</v>
      </c>
      <c r="AP3435" s="535"/>
    </row>
    <row r="3436" spans="1:42" ht="24" customHeight="1" outlineLevel="1" x14ac:dyDescent="0.25">
      <c r="A3436" s="469" t="s">
        <v>13557</v>
      </c>
      <c r="B3436" s="471" t="s">
        <v>11570</v>
      </c>
      <c r="C3436" s="469" t="s">
        <v>4871</v>
      </c>
      <c r="E3436" s="472" t="s">
        <v>24362</v>
      </c>
      <c r="F3436" s="469" t="s">
        <v>23331</v>
      </c>
      <c r="G3436" s="468">
        <v>0.4</v>
      </c>
      <c r="H3436" s="468">
        <v>0.3</v>
      </c>
      <c r="I3436" s="468">
        <v>0.3</v>
      </c>
      <c r="J3436" s="473">
        <v>25</v>
      </c>
      <c r="K3436" s="457"/>
      <c r="L3436" s="473"/>
      <c r="M3436" s="474">
        <f t="shared" si="175"/>
        <v>364.52</v>
      </c>
      <c r="N3436" s="474">
        <f t="shared" si="176"/>
        <v>218.71199999999999</v>
      </c>
      <c r="P3436" s="488">
        <v>0.6</v>
      </c>
      <c r="R3436" s="474">
        <v>294.42</v>
      </c>
      <c r="S3436" s="474">
        <v>176.61</v>
      </c>
      <c r="U3436" s="474">
        <v>294.42</v>
      </c>
      <c r="V3436" s="474">
        <v>176.61</v>
      </c>
      <c r="X3436" s="465">
        <v>280.39999999999998</v>
      </c>
      <c r="Y3436" s="465">
        <v>168.2</v>
      </c>
      <c r="AA3436" s="474">
        <v>243.8</v>
      </c>
      <c r="AB3436" s="474">
        <v>146.28</v>
      </c>
      <c r="AD3436" s="474">
        <v>212</v>
      </c>
      <c r="AE3436" s="474">
        <v>127.19999999999999</v>
      </c>
      <c r="AG3436" s="474">
        <v>192.8</v>
      </c>
      <c r="AH3436" s="474">
        <v>115.68</v>
      </c>
      <c r="AP3436" s="535"/>
    </row>
    <row r="3437" spans="1:42" ht="24" customHeight="1" outlineLevel="1" x14ac:dyDescent="0.25">
      <c r="A3437" s="469" t="s">
        <v>13557</v>
      </c>
      <c r="B3437" s="471" t="s">
        <v>11571</v>
      </c>
      <c r="C3437" s="469" t="s">
        <v>4871</v>
      </c>
      <c r="E3437" s="472" t="s">
        <v>18101</v>
      </c>
      <c r="F3437" s="469" t="s">
        <v>23331</v>
      </c>
      <c r="G3437" s="468">
        <v>0.4</v>
      </c>
      <c r="H3437" s="468">
        <v>0.3</v>
      </c>
      <c r="I3437" s="468">
        <v>0.3</v>
      </c>
      <c r="J3437" s="473">
        <v>25</v>
      </c>
      <c r="K3437" s="457"/>
      <c r="L3437" s="473"/>
      <c r="M3437" s="474">
        <f t="shared" si="175"/>
        <v>364.52</v>
      </c>
      <c r="N3437" s="474">
        <f t="shared" si="176"/>
        <v>218.71199999999999</v>
      </c>
      <c r="P3437" s="488">
        <v>0.6</v>
      </c>
      <c r="R3437" s="474">
        <v>294.42</v>
      </c>
      <c r="S3437" s="474">
        <v>176.61</v>
      </c>
      <c r="U3437" s="474">
        <v>294.42</v>
      </c>
      <c r="V3437" s="474">
        <v>176.61</v>
      </c>
      <c r="X3437" s="465">
        <v>280.39999999999998</v>
      </c>
      <c r="Y3437" s="465">
        <v>168.2</v>
      </c>
      <c r="AA3437" s="474">
        <v>243.8</v>
      </c>
      <c r="AB3437" s="474">
        <v>146.28</v>
      </c>
      <c r="AD3437" s="474">
        <v>212</v>
      </c>
      <c r="AE3437" s="474">
        <v>127.19999999999999</v>
      </c>
      <c r="AG3437" s="474">
        <v>192.8</v>
      </c>
      <c r="AH3437" s="474">
        <v>115.68</v>
      </c>
      <c r="AP3437" s="535"/>
    </row>
    <row r="3438" spans="1:42" ht="24" customHeight="1" outlineLevel="1" x14ac:dyDescent="0.25">
      <c r="A3438" s="469" t="s">
        <v>13557</v>
      </c>
      <c r="B3438" s="471" t="s">
        <v>11572</v>
      </c>
      <c r="C3438" s="469" t="s">
        <v>4871</v>
      </c>
      <c r="E3438" s="472" t="s">
        <v>18102</v>
      </c>
      <c r="F3438" s="469" t="s">
        <v>23331</v>
      </c>
      <c r="G3438" s="468">
        <v>0.4</v>
      </c>
      <c r="H3438" s="468">
        <v>0.3</v>
      </c>
      <c r="I3438" s="468">
        <v>0.3</v>
      </c>
      <c r="J3438" s="473">
        <v>25</v>
      </c>
      <c r="K3438" s="457"/>
      <c r="L3438" s="473"/>
      <c r="M3438" s="474">
        <f t="shared" si="175"/>
        <v>364.52</v>
      </c>
      <c r="N3438" s="474">
        <f t="shared" si="176"/>
        <v>218.71199999999999</v>
      </c>
      <c r="P3438" s="488">
        <v>0.6</v>
      </c>
      <c r="R3438" s="474">
        <v>294.42</v>
      </c>
      <c r="S3438" s="474">
        <v>176.61</v>
      </c>
      <c r="U3438" s="474">
        <v>294.42</v>
      </c>
      <c r="V3438" s="474">
        <v>176.61</v>
      </c>
      <c r="X3438" s="465">
        <v>280.39999999999998</v>
      </c>
      <c r="Y3438" s="465">
        <v>168.2</v>
      </c>
      <c r="AA3438" s="474">
        <v>243.8</v>
      </c>
      <c r="AB3438" s="474">
        <v>146.28</v>
      </c>
      <c r="AD3438" s="474">
        <v>212</v>
      </c>
      <c r="AE3438" s="474">
        <v>127.19999999999999</v>
      </c>
      <c r="AG3438" s="474">
        <v>192.8</v>
      </c>
      <c r="AH3438" s="474">
        <v>115.68</v>
      </c>
      <c r="AP3438" s="535"/>
    </row>
    <row r="3439" spans="1:42" ht="24" customHeight="1" outlineLevel="1" x14ac:dyDescent="0.25">
      <c r="A3439" s="469" t="s">
        <v>13557</v>
      </c>
      <c r="B3439" s="471" t="s">
        <v>11573</v>
      </c>
      <c r="C3439" s="469" t="s">
        <v>4871</v>
      </c>
      <c r="E3439" s="472" t="s">
        <v>18103</v>
      </c>
      <c r="F3439" s="469" t="s">
        <v>23331</v>
      </c>
      <c r="G3439" s="468">
        <v>0.4</v>
      </c>
      <c r="H3439" s="468">
        <v>0.3</v>
      </c>
      <c r="I3439" s="468">
        <v>0.3</v>
      </c>
      <c r="J3439" s="473">
        <v>25</v>
      </c>
      <c r="K3439" s="457"/>
      <c r="L3439" s="473"/>
      <c r="M3439" s="474">
        <f t="shared" si="175"/>
        <v>364.52</v>
      </c>
      <c r="N3439" s="474">
        <f t="shared" si="176"/>
        <v>218.71199999999999</v>
      </c>
      <c r="P3439" s="488">
        <v>0.6</v>
      </c>
      <c r="R3439" s="474">
        <v>294.42</v>
      </c>
      <c r="S3439" s="474">
        <v>176.61</v>
      </c>
      <c r="U3439" s="474">
        <v>294.42</v>
      </c>
      <c r="V3439" s="474">
        <v>176.61</v>
      </c>
      <c r="X3439" s="465">
        <v>280.39999999999998</v>
      </c>
      <c r="Y3439" s="465">
        <v>168.2</v>
      </c>
      <c r="AA3439" s="474">
        <v>243.8</v>
      </c>
      <c r="AB3439" s="474">
        <v>146.28</v>
      </c>
      <c r="AD3439" s="474">
        <v>212</v>
      </c>
      <c r="AE3439" s="474">
        <v>127.19999999999999</v>
      </c>
      <c r="AG3439" s="474">
        <v>192.8</v>
      </c>
      <c r="AH3439" s="474">
        <v>115.68</v>
      </c>
      <c r="AP3439" s="535"/>
    </row>
    <row r="3440" spans="1:42" ht="24" customHeight="1" outlineLevel="1" x14ac:dyDescent="0.25">
      <c r="A3440" s="469" t="s">
        <v>15224</v>
      </c>
      <c r="B3440" s="471" t="s">
        <v>18120</v>
      </c>
      <c r="C3440" s="469" t="s">
        <v>4871</v>
      </c>
      <c r="E3440" s="472" t="s">
        <v>18104</v>
      </c>
      <c r="F3440" s="469" t="s">
        <v>23331</v>
      </c>
      <c r="G3440" s="468">
        <v>0.4</v>
      </c>
      <c r="H3440" s="468">
        <v>0.3</v>
      </c>
      <c r="I3440" s="468">
        <v>0.3</v>
      </c>
      <c r="J3440" s="473">
        <v>25</v>
      </c>
      <c r="K3440" s="457"/>
      <c r="L3440" s="473">
        <v>0</v>
      </c>
      <c r="M3440" s="474">
        <f t="shared" si="175"/>
        <v>364.52</v>
      </c>
      <c r="N3440" s="474">
        <f t="shared" si="176"/>
        <v>218.71199999999999</v>
      </c>
      <c r="P3440" s="488">
        <v>0.6</v>
      </c>
      <c r="R3440" s="474">
        <v>294.42</v>
      </c>
      <c r="S3440" s="474">
        <v>176.61</v>
      </c>
      <c r="U3440" s="474">
        <v>294.42</v>
      </c>
      <c r="V3440" s="474">
        <v>176.61</v>
      </c>
      <c r="X3440" s="465">
        <v>280.39999999999998</v>
      </c>
      <c r="Y3440" s="465">
        <v>168.2</v>
      </c>
      <c r="AA3440" s="474">
        <v>243.8</v>
      </c>
      <c r="AB3440" s="474">
        <v>146.28</v>
      </c>
      <c r="AD3440" s="474">
        <v>212</v>
      </c>
      <c r="AE3440" s="474">
        <v>127.19999999999999</v>
      </c>
      <c r="AG3440" s="474">
        <v>192.8</v>
      </c>
      <c r="AH3440" s="474">
        <v>115.68</v>
      </c>
      <c r="AP3440" s="535"/>
    </row>
    <row r="3441" spans="1:42" ht="24" customHeight="1" outlineLevel="1" x14ac:dyDescent="0.25">
      <c r="A3441" s="469" t="s">
        <v>15224</v>
      </c>
      <c r="B3441" s="471" t="s">
        <v>4872</v>
      </c>
      <c r="C3441" s="469" t="s">
        <v>4871</v>
      </c>
      <c r="E3441" s="472" t="s">
        <v>5020</v>
      </c>
      <c r="F3441" s="469" t="s">
        <v>23331</v>
      </c>
      <c r="G3441" s="468">
        <v>0.6</v>
      </c>
      <c r="H3441" s="468">
        <v>0.5</v>
      </c>
      <c r="I3441" s="468">
        <v>0.5</v>
      </c>
      <c r="J3441" s="473">
        <v>25</v>
      </c>
      <c r="K3441" s="457"/>
      <c r="L3441" s="473">
        <v>0</v>
      </c>
      <c r="M3441" s="474">
        <f t="shared" si="175"/>
        <v>610.35</v>
      </c>
      <c r="N3441" s="474">
        <f t="shared" si="176"/>
        <v>366.21</v>
      </c>
      <c r="P3441" s="488">
        <v>0.6</v>
      </c>
      <c r="R3441" s="474">
        <v>492.98</v>
      </c>
      <c r="S3441" s="474">
        <v>295.79000000000002</v>
      </c>
      <c r="U3441" s="474">
        <v>492.98</v>
      </c>
      <c r="V3441" s="474">
        <v>295.79000000000002</v>
      </c>
      <c r="X3441" s="465">
        <v>469.5</v>
      </c>
      <c r="Y3441" s="465">
        <v>281.7</v>
      </c>
      <c r="AA3441" s="474">
        <v>408.25</v>
      </c>
      <c r="AB3441" s="474">
        <v>244.95</v>
      </c>
      <c r="AD3441" s="474">
        <v>355</v>
      </c>
      <c r="AE3441" s="474">
        <v>213</v>
      </c>
      <c r="AG3441" s="474">
        <v>323</v>
      </c>
      <c r="AH3441" s="474">
        <v>193.79999999999998</v>
      </c>
      <c r="AP3441" s="535"/>
    </row>
    <row r="3442" spans="1:42" ht="24" customHeight="1" outlineLevel="1" x14ac:dyDescent="0.25">
      <c r="A3442" s="469" t="s">
        <v>15224</v>
      </c>
      <c r="B3442" s="471" t="s">
        <v>4873</v>
      </c>
      <c r="C3442" s="469" t="s">
        <v>4871</v>
      </c>
      <c r="E3442" s="472" t="s">
        <v>5021</v>
      </c>
      <c r="F3442" s="469" t="s">
        <v>23331</v>
      </c>
      <c r="G3442" s="468">
        <v>0.6</v>
      </c>
      <c r="H3442" s="468">
        <v>0.5</v>
      </c>
      <c r="I3442" s="468">
        <v>0.5</v>
      </c>
      <c r="J3442" s="473">
        <v>25</v>
      </c>
      <c r="K3442" s="457"/>
      <c r="L3442" s="473">
        <v>0</v>
      </c>
      <c r="M3442" s="474">
        <f t="shared" si="175"/>
        <v>610.35</v>
      </c>
      <c r="N3442" s="474">
        <f t="shared" si="176"/>
        <v>366.21</v>
      </c>
      <c r="P3442" s="488">
        <v>0.6</v>
      </c>
      <c r="R3442" s="474">
        <v>492.98</v>
      </c>
      <c r="S3442" s="474">
        <v>295.79000000000002</v>
      </c>
      <c r="U3442" s="474">
        <v>492.98</v>
      </c>
      <c r="V3442" s="474">
        <v>295.79000000000002</v>
      </c>
      <c r="X3442" s="465">
        <v>469.5</v>
      </c>
      <c r="Y3442" s="465">
        <v>281.7</v>
      </c>
      <c r="AA3442" s="474">
        <v>408.25</v>
      </c>
      <c r="AB3442" s="474">
        <v>244.95</v>
      </c>
      <c r="AD3442" s="474">
        <v>355</v>
      </c>
      <c r="AE3442" s="474">
        <v>213</v>
      </c>
      <c r="AG3442" s="474">
        <v>323</v>
      </c>
      <c r="AH3442" s="474">
        <v>193.79999999999998</v>
      </c>
      <c r="AP3442" s="535"/>
    </row>
    <row r="3443" spans="1:42" ht="24" customHeight="1" outlineLevel="1" x14ac:dyDescent="0.25">
      <c r="A3443" s="469" t="s">
        <v>15224</v>
      </c>
      <c r="B3443" s="471" t="s">
        <v>4874</v>
      </c>
      <c r="C3443" s="469" t="s">
        <v>4871</v>
      </c>
      <c r="E3443" s="472" t="s">
        <v>5022</v>
      </c>
      <c r="F3443" s="469" t="s">
        <v>23331</v>
      </c>
      <c r="G3443" s="468">
        <v>0.6</v>
      </c>
      <c r="H3443" s="468">
        <v>0.5</v>
      </c>
      <c r="I3443" s="468">
        <v>0.5</v>
      </c>
      <c r="J3443" s="473">
        <v>25</v>
      </c>
      <c r="K3443" s="457"/>
      <c r="L3443" s="473">
        <v>0</v>
      </c>
      <c r="M3443" s="474">
        <f t="shared" si="175"/>
        <v>610.35</v>
      </c>
      <c r="N3443" s="474">
        <f t="shared" si="176"/>
        <v>366.21</v>
      </c>
      <c r="P3443" s="488">
        <v>0.6</v>
      </c>
      <c r="R3443" s="474">
        <v>492.98</v>
      </c>
      <c r="S3443" s="474">
        <v>295.79000000000002</v>
      </c>
      <c r="U3443" s="474">
        <v>492.98</v>
      </c>
      <c r="V3443" s="474">
        <v>295.79000000000002</v>
      </c>
      <c r="X3443" s="465">
        <v>469.5</v>
      </c>
      <c r="Y3443" s="465">
        <v>281.7</v>
      </c>
      <c r="AA3443" s="474">
        <v>408.25</v>
      </c>
      <c r="AB3443" s="474">
        <v>244.95</v>
      </c>
      <c r="AD3443" s="474">
        <v>355</v>
      </c>
      <c r="AE3443" s="474">
        <v>213</v>
      </c>
      <c r="AG3443" s="474">
        <v>323</v>
      </c>
      <c r="AH3443" s="474">
        <v>193.79999999999998</v>
      </c>
      <c r="AP3443" s="535"/>
    </row>
    <row r="3444" spans="1:42" ht="24" customHeight="1" outlineLevel="1" x14ac:dyDescent="0.25">
      <c r="A3444" s="469" t="s">
        <v>13558</v>
      </c>
      <c r="B3444" s="471" t="s">
        <v>13682</v>
      </c>
      <c r="C3444" s="469" t="s">
        <v>4871</v>
      </c>
      <c r="E3444" s="472" t="s">
        <v>13683</v>
      </c>
      <c r="F3444" s="469" t="s">
        <v>23331</v>
      </c>
      <c r="G3444" s="468">
        <v>0.4</v>
      </c>
      <c r="H3444" s="468">
        <v>1.3</v>
      </c>
      <c r="I3444" s="468">
        <v>1.25</v>
      </c>
      <c r="J3444" s="468">
        <v>25</v>
      </c>
      <c r="M3444" s="474">
        <f t="shared" si="175"/>
        <v>3887.2599999999998</v>
      </c>
      <c r="N3444" s="474">
        <f t="shared" si="176"/>
        <v>2332.3559999999998</v>
      </c>
      <c r="P3444" s="488">
        <v>0.6</v>
      </c>
      <c r="R3444" s="474">
        <v>3139.71</v>
      </c>
      <c r="S3444" s="474">
        <v>1883.81</v>
      </c>
      <c r="U3444" s="474">
        <v>3139.71</v>
      </c>
      <c r="V3444" s="474">
        <v>1883.81</v>
      </c>
      <c r="X3444" s="465">
        <v>2990.2</v>
      </c>
      <c r="Y3444" s="465">
        <v>1794.1</v>
      </c>
      <c r="AA3444" s="474">
        <v>2600.15</v>
      </c>
      <c r="AB3444" s="474">
        <v>1560.09</v>
      </c>
      <c r="AD3444" s="474">
        <v>2261</v>
      </c>
      <c r="AE3444" s="474">
        <v>1356.6</v>
      </c>
      <c r="AG3444" s="474">
        <v>2055</v>
      </c>
      <c r="AH3444" s="474">
        <v>1233</v>
      </c>
      <c r="AP3444" s="535"/>
    </row>
    <row r="3445" spans="1:42" ht="24" customHeight="1" outlineLevel="1" x14ac:dyDescent="0.25">
      <c r="A3445" s="469" t="s">
        <v>23154</v>
      </c>
      <c r="B3445" s="471" t="s">
        <v>24573</v>
      </c>
      <c r="C3445" s="469" t="s">
        <v>4871</v>
      </c>
      <c r="E3445" s="472" t="s">
        <v>24574</v>
      </c>
      <c r="F3445" s="469" t="s">
        <v>23331</v>
      </c>
      <c r="G3445" s="468">
        <v>0.4</v>
      </c>
      <c r="H3445" s="468">
        <v>1.3</v>
      </c>
      <c r="I3445" s="468">
        <v>1.25</v>
      </c>
      <c r="J3445" s="468">
        <v>25</v>
      </c>
      <c r="M3445" s="474">
        <f t="shared" si="175"/>
        <v>0</v>
      </c>
      <c r="N3445" s="474">
        <f t="shared" si="176"/>
        <v>0</v>
      </c>
      <c r="P3445" s="488">
        <v>0.6</v>
      </c>
      <c r="R3445" s="474"/>
      <c r="S3445" s="474"/>
      <c r="U3445" s="474"/>
      <c r="V3445" s="474"/>
      <c r="X3445" s="465"/>
      <c r="Y3445" s="465"/>
      <c r="AA3445" s="474"/>
      <c r="AB3445" s="474"/>
      <c r="AD3445" s="474"/>
      <c r="AE3445" s="474"/>
      <c r="AG3445" s="474"/>
      <c r="AH3445" s="474"/>
      <c r="AP3445" s="535"/>
    </row>
    <row r="3446" spans="1:42" ht="24" customHeight="1" outlineLevel="1" x14ac:dyDescent="0.25">
      <c r="E3446" s="472"/>
      <c r="M3446" s="474"/>
      <c r="N3446" s="474"/>
      <c r="P3446" s="488"/>
      <c r="R3446" s="474"/>
      <c r="S3446" s="474"/>
      <c r="U3446" s="474"/>
      <c r="V3446" s="474"/>
      <c r="X3446" s="465"/>
      <c r="Y3446" s="465"/>
      <c r="AA3446" s="474"/>
      <c r="AB3446" s="474"/>
      <c r="AD3446" s="474"/>
      <c r="AE3446" s="474"/>
      <c r="AG3446" s="474"/>
      <c r="AH3446" s="474"/>
      <c r="AP3446" s="535"/>
    </row>
    <row r="3447" spans="1:42" ht="24" customHeight="1" outlineLevel="1" x14ac:dyDescent="0.25">
      <c r="E3447" s="472"/>
      <c r="M3447" s="474"/>
      <c r="N3447" s="474"/>
      <c r="P3447" s="488"/>
      <c r="R3447" s="474"/>
      <c r="S3447" s="474"/>
      <c r="U3447" s="474"/>
      <c r="V3447" s="474"/>
      <c r="X3447" s="465"/>
      <c r="Y3447" s="465"/>
      <c r="AA3447" s="474"/>
      <c r="AB3447" s="474"/>
      <c r="AD3447" s="474"/>
      <c r="AE3447" s="474"/>
      <c r="AG3447" s="474"/>
      <c r="AH3447" s="474"/>
      <c r="AP3447" s="535"/>
    </row>
    <row r="3448" spans="1:42" ht="24" customHeight="1" outlineLevel="1" x14ac:dyDescent="0.25">
      <c r="E3448" s="472"/>
      <c r="M3448" s="474"/>
      <c r="N3448" s="474"/>
      <c r="P3448" s="488"/>
      <c r="R3448" s="474"/>
      <c r="S3448" s="474"/>
      <c r="U3448" s="474"/>
      <c r="V3448" s="474"/>
      <c r="X3448" s="465"/>
      <c r="Y3448" s="465"/>
      <c r="AA3448" s="474"/>
      <c r="AB3448" s="474"/>
      <c r="AD3448" s="474"/>
      <c r="AE3448" s="474"/>
      <c r="AG3448" s="474"/>
      <c r="AH3448" s="474"/>
      <c r="AP3448" s="535"/>
    </row>
    <row r="3449" spans="1:42" ht="24" customHeight="1" x14ac:dyDescent="0.25">
      <c r="A3449" s="491" t="s">
        <v>23322</v>
      </c>
      <c r="B3449" s="478"/>
      <c r="E3449" s="472"/>
      <c r="M3449" s="474"/>
      <c r="N3449" s="474"/>
      <c r="P3449" s="488"/>
      <c r="R3449" s="474"/>
      <c r="S3449" s="474"/>
      <c r="U3449" s="474"/>
      <c r="V3449" s="474"/>
      <c r="X3449" s="465"/>
      <c r="Y3449" s="465"/>
      <c r="AA3449" s="474"/>
      <c r="AB3449" s="474"/>
      <c r="AD3449" s="474"/>
      <c r="AE3449" s="474"/>
      <c r="AG3449" s="474"/>
      <c r="AH3449" s="474"/>
      <c r="AP3449" s="535"/>
    </row>
    <row r="3450" spans="1:42" ht="24" customHeight="1" outlineLevel="1" x14ac:dyDescent="0.25">
      <c r="B3450" s="471" t="s">
        <v>7723</v>
      </c>
      <c r="C3450" s="469" t="s">
        <v>0</v>
      </c>
      <c r="E3450" s="472" t="s">
        <v>11075</v>
      </c>
      <c r="F3450" s="469" t="s">
        <v>1</v>
      </c>
      <c r="G3450" s="468">
        <v>2</v>
      </c>
      <c r="H3450" s="468">
        <v>0.93</v>
      </c>
      <c r="I3450" s="468">
        <v>0.73</v>
      </c>
      <c r="M3450" s="474">
        <f t="shared" ref="M3450:M3462" si="177">X3450*$O$3</f>
        <v>7176</v>
      </c>
      <c r="N3450" s="474">
        <f t="shared" ref="N3450:N3462" si="178">M3450*P3450</f>
        <v>5166.72</v>
      </c>
      <c r="P3450" s="488">
        <v>0.72</v>
      </c>
      <c r="R3450" s="474">
        <v>5796</v>
      </c>
      <c r="S3450" s="474">
        <v>4057.2</v>
      </c>
      <c r="U3450" s="474">
        <v>5796</v>
      </c>
      <c r="V3450" s="474">
        <v>4057.2</v>
      </c>
      <c r="X3450" s="465">
        <v>5520</v>
      </c>
      <c r="Y3450" s="465">
        <v>3864</v>
      </c>
      <c r="AA3450" s="474">
        <v>4800</v>
      </c>
      <c r="AB3450" s="474">
        <v>3360</v>
      </c>
      <c r="AD3450" s="474">
        <v>4800</v>
      </c>
      <c r="AE3450" s="474">
        <v>3360</v>
      </c>
      <c r="AF3450" s="514" t="s">
        <v>18057</v>
      </c>
      <c r="AG3450" s="474">
        <v>4860</v>
      </c>
      <c r="AH3450" s="474">
        <v>3402</v>
      </c>
      <c r="AP3450" s="535"/>
    </row>
    <row r="3451" spans="1:42" ht="24" customHeight="1" outlineLevel="1" x14ac:dyDescent="0.25">
      <c r="B3451" s="471" t="s">
        <v>1431</v>
      </c>
      <c r="C3451" s="469" t="s">
        <v>0</v>
      </c>
      <c r="E3451" s="472" t="s">
        <v>11075</v>
      </c>
      <c r="F3451" s="469" t="s">
        <v>1</v>
      </c>
      <c r="G3451" s="468">
        <v>2.9</v>
      </c>
      <c r="H3451" s="468">
        <v>1.06</v>
      </c>
      <c r="I3451" s="468">
        <v>1.35</v>
      </c>
      <c r="J3451" s="468">
        <v>62.5</v>
      </c>
      <c r="L3451" s="468">
        <v>52.15</v>
      </c>
      <c r="M3451" s="474">
        <f t="shared" si="177"/>
        <v>9717.5</v>
      </c>
      <c r="N3451" s="474">
        <f t="shared" si="178"/>
        <v>6996.5999999999995</v>
      </c>
      <c r="P3451" s="488">
        <v>0.72</v>
      </c>
      <c r="R3451" s="474">
        <v>7848.75</v>
      </c>
      <c r="S3451" s="474">
        <v>5494.13</v>
      </c>
      <c r="U3451" s="474">
        <v>7848.75</v>
      </c>
      <c r="V3451" s="474">
        <v>5494.13</v>
      </c>
      <c r="X3451" s="465">
        <v>7475</v>
      </c>
      <c r="Y3451" s="465">
        <v>5232.5</v>
      </c>
      <c r="AA3451" s="474">
        <v>6500</v>
      </c>
      <c r="AB3451" s="474">
        <v>4550</v>
      </c>
      <c r="AD3451" s="474">
        <v>6500</v>
      </c>
      <c r="AE3451" s="474">
        <v>4550</v>
      </c>
      <c r="AF3451" s="514" t="s">
        <v>18057</v>
      </c>
      <c r="AG3451" s="474">
        <v>7495</v>
      </c>
      <c r="AH3451" s="474">
        <v>5246.5</v>
      </c>
      <c r="AP3451" s="535"/>
    </row>
    <row r="3452" spans="1:42" ht="24" customHeight="1" outlineLevel="1" x14ac:dyDescent="0.25">
      <c r="B3452" s="471" t="s">
        <v>2</v>
      </c>
      <c r="C3452" s="469" t="s">
        <v>0</v>
      </c>
      <c r="E3452" s="472" t="s">
        <v>9414</v>
      </c>
      <c r="F3452" s="469" t="s">
        <v>1</v>
      </c>
      <c r="G3452" s="468">
        <v>1.71</v>
      </c>
      <c r="H3452" s="468" t="s">
        <v>4616</v>
      </c>
      <c r="I3452" s="468" t="s">
        <v>4616</v>
      </c>
      <c r="M3452" s="474">
        <f t="shared" si="177"/>
        <v>8246.42</v>
      </c>
      <c r="N3452" s="474">
        <f t="shared" si="178"/>
        <v>5937.4223999999995</v>
      </c>
      <c r="P3452" s="488">
        <v>0.72</v>
      </c>
      <c r="R3452" s="474">
        <v>6660.57</v>
      </c>
      <c r="S3452" s="474">
        <v>4662.42</v>
      </c>
      <c r="U3452" s="474">
        <v>6660.57</v>
      </c>
      <c r="V3452" s="474">
        <v>4662.42</v>
      </c>
      <c r="X3452" s="465">
        <v>6343.4</v>
      </c>
      <c r="Y3452" s="465">
        <v>4440.3999999999996</v>
      </c>
      <c r="AA3452" s="474">
        <v>5516</v>
      </c>
      <c r="AB3452" s="474">
        <v>3861.2</v>
      </c>
      <c r="AD3452" s="474">
        <v>5516</v>
      </c>
      <c r="AE3452" s="474">
        <v>3861.2</v>
      </c>
      <c r="AF3452" s="514" t="s">
        <v>18057</v>
      </c>
      <c r="AG3452" s="474">
        <v>5516</v>
      </c>
      <c r="AH3452" s="474">
        <v>3861.2</v>
      </c>
      <c r="AP3452" s="535"/>
    </row>
    <row r="3453" spans="1:42" ht="24" customHeight="1" outlineLevel="1" x14ac:dyDescent="0.25">
      <c r="B3453" s="471" t="s">
        <v>3</v>
      </c>
      <c r="C3453" s="469" t="s">
        <v>0</v>
      </c>
      <c r="E3453" s="472" t="s">
        <v>9415</v>
      </c>
      <c r="F3453" s="469" t="s">
        <v>1</v>
      </c>
      <c r="G3453" s="468">
        <v>2</v>
      </c>
      <c r="H3453" s="468">
        <v>0.63</v>
      </c>
      <c r="I3453" s="468">
        <v>0.7</v>
      </c>
      <c r="M3453" s="474">
        <f t="shared" si="177"/>
        <v>3072.2900000000004</v>
      </c>
      <c r="N3453" s="474">
        <f t="shared" si="178"/>
        <v>2212.0488</v>
      </c>
      <c r="P3453" s="488">
        <v>0.72</v>
      </c>
      <c r="R3453" s="474">
        <v>2481.4699999999998</v>
      </c>
      <c r="S3453" s="474">
        <v>1737.02</v>
      </c>
      <c r="U3453" s="474">
        <v>2481.4699999999998</v>
      </c>
      <c r="V3453" s="474">
        <v>1737.02</v>
      </c>
      <c r="X3453" s="465">
        <v>2363.3000000000002</v>
      </c>
      <c r="Y3453" s="465">
        <v>1654.3</v>
      </c>
      <c r="AA3453" s="474">
        <v>2055</v>
      </c>
      <c r="AB3453" s="474">
        <v>1438.5</v>
      </c>
      <c r="AD3453" s="474">
        <v>2055</v>
      </c>
      <c r="AE3453" s="474">
        <v>1438.5</v>
      </c>
      <c r="AF3453" s="514" t="s">
        <v>18057</v>
      </c>
      <c r="AG3453" s="474">
        <v>2055</v>
      </c>
      <c r="AH3453" s="474">
        <v>1438.5</v>
      </c>
      <c r="AP3453" s="535"/>
    </row>
    <row r="3454" spans="1:42" ht="24" customHeight="1" outlineLevel="1" x14ac:dyDescent="0.25">
      <c r="B3454" s="471" t="s">
        <v>4</v>
      </c>
      <c r="C3454" s="469" t="s">
        <v>0</v>
      </c>
      <c r="E3454" s="472" t="s">
        <v>9416</v>
      </c>
      <c r="F3454" s="469" t="s">
        <v>1</v>
      </c>
      <c r="G3454" s="468">
        <v>1.91</v>
      </c>
      <c r="H3454" s="468">
        <v>0.7</v>
      </c>
      <c r="I3454" s="468">
        <v>0.96</v>
      </c>
      <c r="J3454" s="468">
        <v>15</v>
      </c>
      <c r="M3454" s="474">
        <f t="shared" si="177"/>
        <v>9671.2199999999993</v>
      </c>
      <c r="N3454" s="474">
        <f t="shared" si="178"/>
        <v>6963.2783999999992</v>
      </c>
      <c r="P3454" s="488">
        <v>0.72</v>
      </c>
      <c r="R3454" s="474">
        <v>7811.37</v>
      </c>
      <c r="S3454" s="474">
        <v>5467.88</v>
      </c>
      <c r="U3454" s="474">
        <v>7811.37</v>
      </c>
      <c r="V3454" s="474">
        <v>5467.88</v>
      </c>
      <c r="X3454" s="465">
        <v>7439.4</v>
      </c>
      <c r="Y3454" s="465">
        <v>5207.5</v>
      </c>
      <c r="AA3454" s="474">
        <v>6469</v>
      </c>
      <c r="AB3454" s="474">
        <v>4528.2999999999993</v>
      </c>
      <c r="AD3454" s="474">
        <v>6469</v>
      </c>
      <c r="AE3454" s="474">
        <v>4528.2999999999993</v>
      </c>
      <c r="AF3454" s="514" t="s">
        <v>18057</v>
      </c>
      <c r="AG3454" s="474">
        <v>6469</v>
      </c>
      <c r="AH3454" s="474">
        <v>4528.2999999999993</v>
      </c>
      <c r="AP3454" s="535"/>
    </row>
    <row r="3455" spans="1:42" ht="24" customHeight="1" outlineLevel="1" x14ac:dyDescent="0.25">
      <c r="B3455" s="471" t="s">
        <v>16775</v>
      </c>
      <c r="C3455" s="469" t="s">
        <v>0</v>
      </c>
      <c r="E3455" s="472" t="s">
        <v>16778</v>
      </c>
      <c r="F3455" s="469" t="s">
        <v>1</v>
      </c>
      <c r="G3455" s="468">
        <v>1.6</v>
      </c>
      <c r="H3455" s="468">
        <v>0.5</v>
      </c>
      <c r="I3455" s="468">
        <v>1.2</v>
      </c>
      <c r="J3455" s="468">
        <v>70</v>
      </c>
      <c r="M3455" s="474">
        <f t="shared" si="177"/>
        <v>6319.43</v>
      </c>
      <c r="N3455" s="474">
        <f t="shared" si="178"/>
        <v>4549.9895999999999</v>
      </c>
      <c r="P3455" s="488">
        <v>0.72</v>
      </c>
      <c r="R3455" s="474">
        <v>5104.16</v>
      </c>
      <c r="S3455" s="474">
        <v>3572.84</v>
      </c>
      <c r="U3455" s="474">
        <v>5104.16</v>
      </c>
      <c r="V3455" s="474">
        <v>3572.84</v>
      </c>
      <c r="X3455" s="465">
        <v>4861.1000000000004</v>
      </c>
      <c r="Y3455" s="465">
        <v>3402.7</v>
      </c>
      <c r="AA3455" s="474">
        <v>4227</v>
      </c>
      <c r="AB3455" s="474">
        <v>2958.8999999999996</v>
      </c>
      <c r="AD3455" s="474">
        <v>4227</v>
      </c>
      <c r="AE3455" s="474">
        <v>2958.8999999999996</v>
      </c>
      <c r="AF3455" s="514" t="s">
        <v>18057</v>
      </c>
      <c r="AG3455" s="474">
        <v>4227</v>
      </c>
      <c r="AH3455" s="474">
        <v>2958.8999999999996</v>
      </c>
      <c r="AP3455" s="535"/>
    </row>
    <row r="3456" spans="1:42" ht="24" customHeight="1" outlineLevel="1" x14ac:dyDescent="0.25">
      <c r="B3456" s="471" t="s">
        <v>16776</v>
      </c>
      <c r="C3456" s="469" t="s">
        <v>0</v>
      </c>
      <c r="E3456" s="472" t="s">
        <v>16778</v>
      </c>
      <c r="F3456" s="469" t="s">
        <v>1</v>
      </c>
      <c r="G3456" s="468">
        <v>1.1000000000000001</v>
      </c>
      <c r="H3456" s="468">
        <v>0.5</v>
      </c>
      <c r="I3456" s="468">
        <v>1.2</v>
      </c>
      <c r="J3456" s="468">
        <v>70</v>
      </c>
      <c r="M3456" s="474">
        <f t="shared" si="177"/>
        <v>6319.43</v>
      </c>
      <c r="N3456" s="474">
        <f t="shared" si="178"/>
        <v>4549.9895999999999</v>
      </c>
      <c r="P3456" s="488">
        <v>0.72</v>
      </c>
      <c r="R3456" s="474">
        <v>5104.16</v>
      </c>
      <c r="S3456" s="474">
        <v>3572.84</v>
      </c>
      <c r="U3456" s="474">
        <v>5104.16</v>
      </c>
      <c r="V3456" s="474">
        <v>3572.84</v>
      </c>
      <c r="X3456" s="465">
        <v>4861.1000000000004</v>
      </c>
      <c r="Y3456" s="465">
        <v>3402.7</v>
      </c>
      <c r="AA3456" s="474">
        <v>4227</v>
      </c>
      <c r="AB3456" s="474">
        <v>2958.8999999999996</v>
      </c>
      <c r="AD3456" s="474">
        <v>4227</v>
      </c>
      <c r="AE3456" s="474">
        <v>2958.8999999999996</v>
      </c>
      <c r="AF3456" s="514" t="s">
        <v>18057</v>
      </c>
      <c r="AG3456" s="474">
        <v>4227</v>
      </c>
      <c r="AH3456" s="474">
        <v>2958.8999999999996</v>
      </c>
      <c r="AP3456" s="535"/>
    </row>
    <row r="3457" spans="1:42" ht="24" customHeight="1" outlineLevel="1" x14ac:dyDescent="0.25">
      <c r="B3457" s="471" t="s">
        <v>16777</v>
      </c>
      <c r="C3457" s="469" t="s">
        <v>0</v>
      </c>
      <c r="E3457" s="472" t="s">
        <v>16778</v>
      </c>
      <c r="F3457" s="469" t="s">
        <v>1</v>
      </c>
      <c r="G3457" s="468">
        <v>1.4</v>
      </c>
      <c r="H3457" s="468">
        <v>0.5</v>
      </c>
      <c r="I3457" s="468">
        <v>1.3</v>
      </c>
      <c r="J3457" s="468">
        <v>70</v>
      </c>
      <c r="M3457" s="474">
        <f t="shared" si="177"/>
        <v>6319.43</v>
      </c>
      <c r="N3457" s="474">
        <f t="shared" si="178"/>
        <v>4549.9895999999999</v>
      </c>
      <c r="P3457" s="488">
        <v>0.72</v>
      </c>
      <c r="R3457" s="474">
        <v>5104.16</v>
      </c>
      <c r="S3457" s="474">
        <v>3572.84</v>
      </c>
      <c r="U3457" s="474">
        <v>5104.16</v>
      </c>
      <c r="V3457" s="474">
        <v>3572.84</v>
      </c>
      <c r="X3457" s="465">
        <v>4861.1000000000004</v>
      </c>
      <c r="Y3457" s="465">
        <v>3402.7</v>
      </c>
      <c r="AA3457" s="474">
        <v>4227</v>
      </c>
      <c r="AB3457" s="474">
        <v>2958.8999999999996</v>
      </c>
      <c r="AD3457" s="474">
        <v>4227</v>
      </c>
      <c r="AE3457" s="474">
        <v>2958.8999999999996</v>
      </c>
      <c r="AF3457" s="514" t="s">
        <v>18057</v>
      </c>
      <c r="AG3457" s="474">
        <v>4227</v>
      </c>
      <c r="AH3457" s="474">
        <v>2958.8999999999996</v>
      </c>
      <c r="AP3457" s="535"/>
    </row>
    <row r="3458" spans="1:42" ht="24" customHeight="1" outlineLevel="1" x14ac:dyDescent="0.25">
      <c r="B3458" s="471" t="s">
        <v>16779</v>
      </c>
      <c r="C3458" s="469" t="s">
        <v>16780</v>
      </c>
      <c r="E3458" s="472" t="s">
        <v>17940</v>
      </c>
      <c r="F3458" s="469" t="s">
        <v>16785</v>
      </c>
      <c r="G3458" s="468">
        <v>3.6</v>
      </c>
      <c r="H3458" s="468">
        <v>3.25</v>
      </c>
      <c r="I3458" s="468">
        <v>3.15</v>
      </c>
      <c r="J3458" s="468">
        <v>3265</v>
      </c>
      <c r="L3458" s="468">
        <v>205</v>
      </c>
      <c r="M3458" s="474">
        <f t="shared" si="177"/>
        <v>40931.93</v>
      </c>
      <c r="N3458" s="474">
        <f t="shared" si="178"/>
        <v>29470.989600000001</v>
      </c>
      <c r="P3458" s="488">
        <v>0.72</v>
      </c>
      <c r="R3458" s="474">
        <v>33060.410000000003</v>
      </c>
      <c r="S3458" s="474">
        <v>23142.32</v>
      </c>
      <c r="U3458" s="474">
        <v>33060.410000000003</v>
      </c>
      <c r="V3458" s="474">
        <v>23142.32</v>
      </c>
      <c r="X3458" s="465">
        <v>31486.1</v>
      </c>
      <c r="Y3458" s="465">
        <v>22040.3</v>
      </c>
      <c r="AA3458" s="474">
        <v>27379.200000000001</v>
      </c>
      <c r="AB3458" s="474">
        <v>19165.439999999999</v>
      </c>
      <c r="AD3458" s="474">
        <v>23808</v>
      </c>
      <c r="AE3458" s="474">
        <v>16665.599999999999</v>
      </c>
      <c r="AF3458" s="514" t="s">
        <v>18057</v>
      </c>
      <c r="AG3458" s="474">
        <v>23808</v>
      </c>
      <c r="AH3458" s="474">
        <v>17856</v>
      </c>
      <c r="AP3458" s="535"/>
    </row>
    <row r="3459" spans="1:42" ht="24" customHeight="1" outlineLevel="1" x14ac:dyDescent="0.25">
      <c r="B3459" s="471" t="s">
        <v>16781</v>
      </c>
      <c r="C3459" s="469" t="s">
        <v>16780</v>
      </c>
      <c r="E3459" s="472" t="s">
        <v>21410</v>
      </c>
      <c r="F3459" s="469" t="s">
        <v>16785</v>
      </c>
      <c r="G3459" s="468">
        <v>2.2000000000000002</v>
      </c>
      <c r="H3459" s="468">
        <v>1.5</v>
      </c>
      <c r="I3459" s="468">
        <v>1.25</v>
      </c>
      <c r="J3459" s="468">
        <v>291</v>
      </c>
      <c r="M3459" s="474">
        <f t="shared" si="177"/>
        <v>12292.67</v>
      </c>
      <c r="N3459" s="474">
        <f t="shared" si="178"/>
        <v>8850.7224000000006</v>
      </c>
      <c r="P3459" s="488">
        <v>0.72</v>
      </c>
      <c r="R3459" s="474">
        <v>9928.7000000000007</v>
      </c>
      <c r="S3459" s="474">
        <v>6950.06</v>
      </c>
      <c r="U3459" s="474">
        <v>9928.7000000000007</v>
      </c>
      <c r="V3459" s="474">
        <v>6950.06</v>
      </c>
      <c r="X3459" s="465">
        <v>9455.9</v>
      </c>
      <c r="Y3459" s="465">
        <v>6619.1</v>
      </c>
      <c r="AA3459" s="474">
        <v>8222.5</v>
      </c>
      <c r="AB3459" s="474">
        <v>5755.75</v>
      </c>
      <c r="AD3459" s="474">
        <v>7150</v>
      </c>
      <c r="AE3459" s="474">
        <v>5005</v>
      </c>
      <c r="AF3459" s="514" t="s">
        <v>18057</v>
      </c>
      <c r="AG3459" s="474">
        <v>5751</v>
      </c>
      <c r="AH3459" s="474">
        <v>4313.25</v>
      </c>
      <c r="AP3459" s="535"/>
    </row>
    <row r="3460" spans="1:42" ht="24" customHeight="1" outlineLevel="1" x14ac:dyDescent="0.25">
      <c r="B3460" s="471" t="s">
        <v>16782</v>
      </c>
      <c r="C3460" s="469" t="s">
        <v>16780</v>
      </c>
      <c r="E3460" s="472" t="s">
        <v>21411</v>
      </c>
      <c r="F3460" s="469" t="s">
        <v>16785</v>
      </c>
      <c r="G3460" s="468">
        <v>3.2</v>
      </c>
      <c r="H3460" s="468">
        <v>2.2000000000000002</v>
      </c>
      <c r="I3460" s="468">
        <v>1.8</v>
      </c>
      <c r="J3460" s="468">
        <v>582</v>
      </c>
      <c r="M3460" s="474">
        <f t="shared" si="177"/>
        <v>18120.960000000003</v>
      </c>
      <c r="N3460" s="474">
        <f t="shared" si="178"/>
        <v>13047.091200000001</v>
      </c>
      <c r="P3460" s="488">
        <v>0.72</v>
      </c>
      <c r="R3460" s="474">
        <v>14636.16</v>
      </c>
      <c r="S3460" s="474">
        <v>10245.27</v>
      </c>
      <c r="U3460" s="474">
        <v>14636.16</v>
      </c>
      <c r="V3460" s="474">
        <v>10245.27</v>
      </c>
      <c r="X3460" s="465">
        <v>13939.2</v>
      </c>
      <c r="Y3460" s="465">
        <v>9757.4</v>
      </c>
      <c r="AA3460" s="474">
        <v>12121</v>
      </c>
      <c r="AB3460" s="474">
        <v>8484.7000000000007</v>
      </c>
      <c r="AD3460" s="474">
        <v>10540</v>
      </c>
      <c r="AE3460" s="474">
        <v>7377.9999999999991</v>
      </c>
      <c r="AF3460" s="514" t="s">
        <v>18057</v>
      </c>
      <c r="AG3460" s="474">
        <v>10540</v>
      </c>
      <c r="AH3460" s="474">
        <v>7905</v>
      </c>
      <c r="AP3460" s="535"/>
    </row>
    <row r="3461" spans="1:42" ht="24" customHeight="1" outlineLevel="1" x14ac:dyDescent="0.25">
      <c r="B3461" s="471" t="s">
        <v>16783</v>
      </c>
      <c r="C3461" s="469" t="s">
        <v>16780</v>
      </c>
      <c r="E3461" s="472" t="s">
        <v>16786</v>
      </c>
      <c r="F3461" s="469" t="s">
        <v>16785</v>
      </c>
      <c r="G3461" s="468">
        <v>3.9</v>
      </c>
      <c r="H3461" s="468">
        <v>3.25</v>
      </c>
      <c r="I3461" s="468">
        <v>3.25</v>
      </c>
      <c r="J3461" s="468">
        <v>2983</v>
      </c>
      <c r="M3461" s="474">
        <f t="shared" si="177"/>
        <v>38263.68</v>
      </c>
      <c r="N3461" s="474">
        <f t="shared" si="178"/>
        <v>27549.849599999998</v>
      </c>
      <c r="P3461" s="488">
        <v>0.72</v>
      </c>
      <c r="R3461" s="474">
        <v>30905.279999999999</v>
      </c>
      <c r="S3461" s="474">
        <v>21633.68</v>
      </c>
      <c r="U3461" s="474">
        <v>30905.279999999999</v>
      </c>
      <c r="V3461" s="474">
        <v>21633.68</v>
      </c>
      <c r="X3461" s="465">
        <v>29433.599999999999</v>
      </c>
      <c r="Y3461" s="465">
        <v>20603.5</v>
      </c>
      <c r="AA3461" s="474">
        <v>25594.400000000001</v>
      </c>
      <c r="AB3461" s="474">
        <v>17916.080000000002</v>
      </c>
      <c r="AD3461" s="474">
        <v>22256</v>
      </c>
      <c r="AE3461" s="474">
        <v>15579.199999999999</v>
      </c>
      <c r="AF3461" s="514" t="s">
        <v>18057</v>
      </c>
      <c r="AG3461" s="474">
        <v>22256</v>
      </c>
      <c r="AH3461" s="474">
        <v>16692</v>
      </c>
      <c r="AP3461" s="535"/>
    </row>
    <row r="3462" spans="1:42" ht="24" customHeight="1" outlineLevel="1" x14ac:dyDescent="0.25">
      <c r="B3462" s="471" t="s">
        <v>16784</v>
      </c>
      <c r="C3462" s="469" t="s">
        <v>16780</v>
      </c>
      <c r="E3462" s="472" t="s">
        <v>16787</v>
      </c>
      <c r="F3462" s="469" t="s">
        <v>16785</v>
      </c>
      <c r="G3462" s="468">
        <v>3.6</v>
      </c>
      <c r="H3462" s="468">
        <v>1.6</v>
      </c>
      <c r="I3462" s="468">
        <v>2.6</v>
      </c>
      <c r="J3462" s="468">
        <v>1000</v>
      </c>
      <c r="M3462" s="474">
        <f t="shared" si="177"/>
        <v>30774.639999999999</v>
      </c>
      <c r="N3462" s="474">
        <f t="shared" si="178"/>
        <v>22157.7408</v>
      </c>
      <c r="P3462" s="488">
        <v>0.72</v>
      </c>
      <c r="R3462" s="474">
        <v>24856.44</v>
      </c>
      <c r="S3462" s="474">
        <v>17399.45</v>
      </c>
      <c r="U3462" s="474">
        <v>24856.44</v>
      </c>
      <c r="V3462" s="474">
        <v>17399.45</v>
      </c>
      <c r="X3462" s="465">
        <v>23672.799999999999</v>
      </c>
      <c r="Y3462" s="465">
        <v>16570.900000000001</v>
      </c>
      <c r="AA3462" s="474">
        <v>20585</v>
      </c>
      <c r="AB3462" s="474">
        <v>14409.5</v>
      </c>
      <c r="AD3462" s="474">
        <v>17900</v>
      </c>
      <c r="AE3462" s="474">
        <v>12530</v>
      </c>
      <c r="AF3462" s="514" t="s">
        <v>18057</v>
      </c>
      <c r="AG3462" s="474">
        <v>14509</v>
      </c>
      <c r="AH3462" s="474">
        <v>10881.75</v>
      </c>
      <c r="AP3462" s="535"/>
    </row>
    <row r="3463" spans="1:42" ht="24" customHeight="1" outlineLevel="1" x14ac:dyDescent="0.25">
      <c r="A3463" s="469" t="s">
        <v>17883</v>
      </c>
      <c r="B3463" s="471" t="s">
        <v>24549</v>
      </c>
      <c r="C3463" s="469" t="s">
        <v>0</v>
      </c>
      <c r="E3463" s="472" t="s">
        <v>24550</v>
      </c>
      <c r="F3463" s="469" t="s">
        <v>1</v>
      </c>
      <c r="M3463" s="474"/>
      <c r="N3463" s="474"/>
      <c r="P3463" s="488">
        <v>0.72</v>
      </c>
      <c r="R3463" s="474"/>
      <c r="S3463" s="474"/>
      <c r="U3463" s="474"/>
      <c r="V3463" s="474"/>
      <c r="X3463" s="465"/>
      <c r="Y3463" s="465"/>
      <c r="AA3463" s="474"/>
      <c r="AB3463" s="474"/>
      <c r="AD3463" s="474"/>
      <c r="AE3463" s="474"/>
      <c r="AF3463" s="514" t="s">
        <v>18057</v>
      </c>
      <c r="AG3463" s="474"/>
      <c r="AH3463" s="474"/>
      <c r="AP3463" s="535"/>
    </row>
    <row r="3464" spans="1:42" ht="24" customHeight="1" outlineLevel="1" x14ac:dyDescent="0.25">
      <c r="A3464" s="469" t="s">
        <v>17883</v>
      </c>
      <c r="B3464" s="471" t="s">
        <v>17941</v>
      </c>
      <c r="C3464" s="469" t="s">
        <v>0</v>
      </c>
      <c r="E3464" s="472" t="s">
        <v>18169</v>
      </c>
      <c r="F3464" s="469" t="s">
        <v>1</v>
      </c>
      <c r="G3464" s="468">
        <v>4.7</v>
      </c>
      <c r="H3464" s="468">
        <v>2.9</v>
      </c>
      <c r="I3464" s="468">
        <v>2.9</v>
      </c>
      <c r="J3464" s="468">
        <v>860</v>
      </c>
      <c r="M3464" s="474">
        <f t="shared" ref="M3464:M3474" si="179">X3464*$O$3</f>
        <v>33559.760000000002</v>
      </c>
      <c r="N3464" s="474">
        <f t="shared" ref="N3464:N3487" si="180">M3464*P3464</f>
        <v>24163.0272</v>
      </c>
      <c r="P3464" s="488">
        <v>0.72</v>
      </c>
      <c r="R3464" s="474">
        <v>27105.96</v>
      </c>
      <c r="S3464" s="474">
        <v>18974.13</v>
      </c>
      <c r="U3464" s="474">
        <v>27105.96</v>
      </c>
      <c r="V3464" s="474">
        <v>18974.13</v>
      </c>
      <c r="X3464" s="465">
        <v>25815.200000000001</v>
      </c>
      <c r="Y3464" s="465">
        <v>18070.599999999999</v>
      </c>
      <c r="AA3464" s="474">
        <v>22448</v>
      </c>
      <c r="AB3464" s="474">
        <v>15713.599999999999</v>
      </c>
      <c r="AD3464" s="474">
        <v>19520</v>
      </c>
      <c r="AE3464" s="474">
        <v>13664</v>
      </c>
      <c r="AF3464" s="514" t="s">
        <v>18057</v>
      </c>
      <c r="AG3464" s="474">
        <v>13750</v>
      </c>
      <c r="AH3464" s="474">
        <v>10312.5</v>
      </c>
      <c r="AP3464" s="535"/>
    </row>
    <row r="3465" spans="1:42" ht="24" customHeight="1" outlineLevel="1" x14ac:dyDescent="0.25">
      <c r="A3465" s="469" t="s">
        <v>17883</v>
      </c>
      <c r="B3465" s="471" t="s">
        <v>17942</v>
      </c>
      <c r="C3465" s="469" t="s">
        <v>0</v>
      </c>
      <c r="E3465" s="472" t="s">
        <v>18170</v>
      </c>
      <c r="F3465" s="469" t="s">
        <v>1</v>
      </c>
      <c r="G3465" s="468">
        <v>5.8</v>
      </c>
      <c r="H3465" s="468">
        <v>3.5</v>
      </c>
      <c r="I3465" s="468">
        <v>3.5</v>
      </c>
      <c r="J3465" s="468">
        <v>1160</v>
      </c>
      <c r="M3465" s="474">
        <f t="shared" si="179"/>
        <v>46161.83</v>
      </c>
      <c r="N3465" s="474">
        <f t="shared" si="180"/>
        <v>33236.517599999999</v>
      </c>
      <c r="P3465" s="488">
        <v>0.72</v>
      </c>
      <c r="R3465" s="474">
        <v>37284.559999999998</v>
      </c>
      <c r="S3465" s="474">
        <v>26099.22</v>
      </c>
      <c r="U3465" s="474">
        <v>37284.559999999998</v>
      </c>
      <c r="V3465" s="474">
        <v>26099.22</v>
      </c>
      <c r="X3465" s="465">
        <v>35509.1</v>
      </c>
      <c r="Y3465" s="465">
        <v>24856.400000000001</v>
      </c>
      <c r="AA3465" s="474">
        <v>30877.5</v>
      </c>
      <c r="AB3465" s="474">
        <v>21614.25</v>
      </c>
      <c r="AD3465" s="474">
        <v>26850</v>
      </c>
      <c r="AE3465" s="474">
        <v>18795</v>
      </c>
      <c r="AF3465" s="514" t="s">
        <v>18057</v>
      </c>
      <c r="AG3465" s="474">
        <v>21850</v>
      </c>
      <c r="AH3465" s="474">
        <v>16387.5</v>
      </c>
      <c r="AP3465" s="535"/>
    </row>
    <row r="3466" spans="1:42" ht="24" customHeight="1" outlineLevel="1" x14ac:dyDescent="0.25">
      <c r="A3466" s="469" t="s">
        <v>17883</v>
      </c>
      <c r="B3466" s="471" t="s">
        <v>17943</v>
      </c>
      <c r="C3466" s="469" t="s">
        <v>0</v>
      </c>
      <c r="E3466" s="472" t="s">
        <v>18171</v>
      </c>
      <c r="F3466" s="469" t="s">
        <v>1</v>
      </c>
      <c r="G3466" s="468">
        <v>7.5</v>
      </c>
      <c r="H3466" s="468">
        <v>4.5999999999999996</v>
      </c>
      <c r="I3466" s="468">
        <v>4.5999999999999996</v>
      </c>
      <c r="J3466" s="468">
        <v>1810</v>
      </c>
      <c r="M3466" s="474">
        <f t="shared" si="179"/>
        <v>66277.12000000001</v>
      </c>
      <c r="N3466" s="474">
        <f t="shared" si="180"/>
        <v>47719.526400000002</v>
      </c>
      <c r="P3466" s="488">
        <v>0.72</v>
      </c>
      <c r="R3466" s="474">
        <v>53531.519999999997</v>
      </c>
      <c r="S3466" s="474">
        <v>37472.089999999997</v>
      </c>
      <c r="U3466" s="474">
        <v>53531.519999999997</v>
      </c>
      <c r="V3466" s="474">
        <v>37472.089999999997</v>
      </c>
      <c r="X3466" s="465">
        <v>50982.400000000001</v>
      </c>
      <c r="Y3466" s="465">
        <v>35687.699999999997</v>
      </c>
      <c r="AA3466" s="474">
        <v>44332.5</v>
      </c>
      <c r="AB3466" s="474">
        <v>31032.749999999996</v>
      </c>
      <c r="AD3466" s="474">
        <v>38550</v>
      </c>
      <c r="AE3466" s="474">
        <v>26985</v>
      </c>
      <c r="AF3466" s="514" t="s">
        <v>18057</v>
      </c>
      <c r="AG3466" s="474">
        <v>38550</v>
      </c>
      <c r="AH3466" s="474">
        <v>28912.5</v>
      </c>
      <c r="AP3466" s="535"/>
    </row>
    <row r="3467" spans="1:42" ht="24" customHeight="1" outlineLevel="1" x14ac:dyDescent="0.25">
      <c r="A3467" s="469" t="s">
        <v>17883</v>
      </c>
      <c r="B3467" s="471" t="s">
        <v>17682</v>
      </c>
      <c r="C3467" s="469" t="s">
        <v>0</v>
      </c>
      <c r="E3467" s="472" t="s">
        <v>17949</v>
      </c>
      <c r="F3467" s="469" t="s">
        <v>1</v>
      </c>
      <c r="G3467" s="468">
        <v>1.8</v>
      </c>
      <c r="H3467" s="468">
        <v>1.2</v>
      </c>
      <c r="I3467" s="468">
        <v>1.7</v>
      </c>
      <c r="J3467" s="468">
        <v>1510</v>
      </c>
      <c r="M3467" s="474">
        <f t="shared" si="179"/>
        <v>14407.380000000001</v>
      </c>
      <c r="N3467" s="474">
        <f t="shared" si="180"/>
        <v>10373.313599999999</v>
      </c>
      <c r="P3467" s="488">
        <v>0.72</v>
      </c>
      <c r="R3467" s="474">
        <v>11636.73</v>
      </c>
      <c r="S3467" s="474">
        <v>8145.69</v>
      </c>
      <c r="U3467" s="474">
        <v>11636.73</v>
      </c>
      <c r="V3467" s="474">
        <v>8145.69</v>
      </c>
      <c r="X3467" s="465">
        <v>11082.6</v>
      </c>
      <c r="Y3467" s="465">
        <v>7757.8</v>
      </c>
      <c r="AA3467" s="474">
        <v>9637</v>
      </c>
      <c r="AB3467" s="474">
        <v>6745.9</v>
      </c>
      <c r="AD3467" s="474">
        <v>8380</v>
      </c>
      <c r="AE3467" s="474">
        <v>5866</v>
      </c>
      <c r="AF3467" s="514" t="s">
        <v>18057</v>
      </c>
      <c r="AG3467" s="474">
        <v>8380</v>
      </c>
      <c r="AH3467" s="474">
        <v>6285</v>
      </c>
      <c r="AP3467" s="535"/>
    </row>
    <row r="3468" spans="1:42" ht="24" customHeight="1" outlineLevel="1" x14ac:dyDescent="0.25">
      <c r="A3468" s="469" t="s">
        <v>17883</v>
      </c>
      <c r="B3468" s="471" t="s">
        <v>17683</v>
      </c>
      <c r="C3468" s="469" t="s">
        <v>0</v>
      </c>
      <c r="E3468" s="472" t="s">
        <v>17949</v>
      </c>
      <c r="F3468" s="469" t="s">
        <v>1</v>
      </c>
      <c r="G3468" s="468">
        <v>2.4500000000000002</v>
      </c>
      <c r="H3468" s="468">
        <v>1.7</v>
      </c>
      <c r="I3468" s="468">
        <v>2.2000000000000002</v>
      </c>
      <c r="J3468" s="468">
        <v>2150</v>
      </c>
      <c r="M3468" s="474">
        <f t="shared" si="179"/>
        <v>26201.370000000003</v>
      </c>
      <c r="N3468" s="474">
        <f t="shared" si="180"/>
        <v>18864.986400000002</v>
      </c>
      <c r="P3468" s="488">
        <v>0.72</v>
      </c>
      <c r="R3468" s="474">
        <v>21162.65</v>
      </c>
      <c r="S3468" s="474">
        <v>14813.82</v>
      </c>
      <c r="U3468" s="474">
        <v>21162.65</v>
      </c>
      <c r="V3468" s="474">
        <v>14813.82</v>
      </c>
      <c r="X3468" s="465">
        <v>20154.900000000001</v>
      </c>
      <c r="Y3468" s="465">
        <v>14108.4</v>
      </c>
      <c r="AA3468" s="474">
        <v>17526</v>
      </c>
      <c r="AB3468" s="474">
        <v>12268.2</v>
      </c>
      <c r="AD3468" s="474">
        <v>15240</v>
      </c>
      <c r="AE3468" s="474">
        <v>10668</v>
      </c>
      <c r="AF3468" s="514" t="s">
        <v>18057</v>
      </c>
      <c r="AG3468" s="474">
        <v>15240</v>
      </c>
      <c r="AH3468" s="474">
        <v>11430</v>
      </c>
      <c r="AP3468" s="535"/>
    </row>
    <row r="3469" spans="1:42" ht="24" customHeight="1" outlineLevel="1" x14ac:dyDescent="0.25">
      <c r="A3469" s="469" t="s">
        <v>19207</v>
      </c>
      <c r="B3469" s="471" t="s">
        <v>17944</v>
      </c>
      <c r="C3469" s="469" t="s">
        <v>0</v>
      </c>
      <c r="E3469" s="472" t="s">
        <v>19946</v>
      </c>
      <c r="F3469" s="469" t="s">
        <v>1</v>
      </c>
      <c r="G3469" s="468">
        <v>1.6</v>
      </c>
      <c r="J3469" s="468">
        <v>15</v>
      </c>
      <c r="M3469" s="474">
        <f t="shared" si="179"/>
        <v>1509.5600000000002</v>
      </c>
      <c r="N3469" s="474">
        <f t="shared" si="180"/>
        <v>1086.8832</v>
      </c>
      <c r="P3469" s="488">
        <v>0.72</v>
      </c>
      <c r="R3469" s="474">
        <v>1219.26</v>
      </c>
      <c r="S3469" s="474">
        <v>853.44</v>
      </c>
      <c r="U3469" s="474">
        <v>1219.26</v>
      </c>
      <c r="V3469" s="474">
        <v>853.44</v>
      </c>
      <c r="X3469" s="465">
        <v>1161.2</v>
      </c>
      <c r="Y3469" s="465">
        <v>812.8</v>
      </c>
      <c r="AA3469" s="474">
        <v>1009.7</v>
      </c>
      <c r="AB3469" s="474">
        <v>706.79</v>
      </c>
      <c r="AD3469" s="474">
        <v>878</v>
      </c>
      <c r="AE3469" s="474">
        <v>614.59999999999991</v>
      </c>
      <c r="AF3469" s="514" t="s">
        <v>18057</v>
      </c>
      <c r="AG3469" s="474">
        <v>798</v>
      </c>
      <c r="AH3469" s="474">
        <v>558.59999999999991</v>
      </c>
      <c r="AP3469" s="535"/>
    </row>
    <row r="3470" spans="1:42" ht="24" customHeight="1" outlineLevel="1" x14ac:dyDescent="0.25">
      <c r="A3470" s="469" t="s">
        <v>19207</v>
      </c>
      <c r="B3470" s="471" t="s">
        <v>17945</v>
      </c>
      <c r="C3470" s="469" t="s">
        <v>0</v>
      </c>
      <c r="E3470" s="472" t="s">
        <v>19947</v>
      </c>
      <c r="F3470" s="469" t="s">
        <v>1</v>
      </c>
      <c r="G3470" s="468">
        <v>2</v>
      </c>
      <c r="J3470" s="468">
        <v>15</v>
      </c>
      <c r="M3470" s="474">
        <f t="shared" si="179"/>
        <v>1781.1299999999999</v>
      </c>
      <c r="N3470" s="474">
        <f t="shared" si="180"/>
        <v>1282.4135999999999</v>
      </c>
      <c r="P3470" s="488">
        <v>0.72</v>
      </c>
      <c r="R3470" s="474">
        <v>1438.61</v>
      </c>
      <c r="S3470" s="474">
        <v>1007.06</v>
      </c>
      <c r="U3470" s="474">
        <v>1438.61</v>
      </c>
      <c r="V3470" s="474">
        <v>1007.06</v>
      </c>
      <c r="X3470" s="465">
        <v>1370.1</v>
      </c>
      <c r="Y3470" s="465">
        <v>959.1</v>
      </c>
      <c r="AA3470" s="474">
        <v>1191.4000000000001</v>
      </c>
      <c r="AB3470" s="474">
        <v>833.98</v>
      </c>
      <c r="AD3470" s="474">
        <v>1036</v>
      </c>
      <c r="AE3470" s="474">
        <v>725.19999999999993</v>
      </c>
      <c r="AF3470" s="514" t="s">
        <v>18057</v>
      </c>
      <c r="AG3470" s="474">
        <v>942</v>
      </c>
      <c r="AH3470" s="474">
        <v>659.4</v>
      </c>
      <c r="AP3470" s="535"/>
    </row>
    <row r="3471" spans="1:42" ht="24" customHeight="1" outlineLevel="1" x14ac:dyDescent="0.25">
      <c r="A3471" s="469" t="s">
        <v>19207</v>
      </c>
      <c r="B3471" s="471" t="s">
        <v>17946</v>
      </c>
      <c r="C3471" s="469" t="s">
        <v>0</v>
      </c>
      <c r="E3471" s="472" t="s">
        <v>19948</v>
      </c>
      <c r="F3471" s="469" t="s">
        <v>1</v>
      </c>
      <c r="G3471" s="468">
        <v>2.5</v>
      </c>
      <c r="J3471" s="468">
        <v>22.5</v>
      </c>
      <c r="M3471" s="474">
        <f t="shared" si="179"/>
        <v>2166.3200000000002</v>
      </c>
      <c r="N3471" s="474">
        <f t="shared" si="180"/>
        <v>1559.7504000000001</v>
      </c>
      <c r="P3471" s="488">
        <v>0.72</v>
      </c>
      <c r="R3471" s="474">
        <v>1749.72</v>
      </c>
      <c r="S3471" s="474">
        <v>1224.72</v>
      </c>
      <c r="U3471" s="474">
        <v>1749.72</v>
      </c>
      <c r="V3471" s="474">
        <v>1224.72</v>
      </c>
      <c r="X3471" s="465">
        <v>1666.4</v>
      </c>
      <c r="Y3471" s="465">
        <v>1166.4000000000001</v>
      </c>
      <c r="AA3471" s="474">
        <v>1449</v>
      </c>
      <c r="AB3471" s="474">
        <v>1014.3</v>
      </c>
      <c r="AD3471" s="474">
        <v>1260</v>
      </c>
      <c r="AE3471" s="474">
        <v>882</v>
      </c>
      <c r="AF3471" s="514" t="s">
        <v>18057</v>
      </c>
      <c r="AG3471" s="474">
        <v>1145</v>
      </c>
      <c r="AH3471" s="474">
        <v>801.5</v>
      </c>
      <c r="AP3471" s="535"/>
    </row>
    <row r="3472" spans="1:42" ht="24" customHeight="1" outlineLevel="1" x14ac:dyDescent="0.25">
      <c r="A3472" s="469" t="s">
        <v>19207</v>
      </c>
      <c r="B3472" s="471" t="s">
        <v>17947</v>
      </c>
      <c r="C3472" s="469" t="s">
        <v>0</v>
      </c>
      <c r="E3472" s="472" t="s">
        <v>19949</v>
      </c>
      <c r="F3472" s="469" t="s">
        <v>1</v>
      </c>
      <c r="G3472" s="468">
        <v>3</v>
      </c>
      <c r="J3472" s="468">
        <v>30</v>
      </c>
      <c r="M3472" s="474">
        <f t="shared" si="179"/>
        <v>2590.9</v>
      </c>
      <c r="N3472" s="474">
        <f t="shared" si="180"/>
        <v>1865.4480000000001</v>
      </c>
      <c r="P3472" s="488">
        <v>0.72</v>
      </c>
      <c r="R3472" s="474">
        <v>2092.65</v>
      </c>
      <c r="S3472" s="474">
        <v>1464.86</v>
      </c>
      <c r="U3472" s="474">
        <v>2092.65</v>
      </c>
      <c r="V3472" s="474">
        <v>1464.86</v>
      </c>
      <c r="X3472" s="465">
        <v>1993</v>
      </c>
      <c r="Y3472" s="465">
        <v>1395.1</v>
      </c>
      <c r="AA3472" s="474">
        <v>1733.05</v>
      </c>
      <c r="AB3472" s="474">
        <v>1213.1400000000001</v>
      </c>
      <c r="AD3472" s="474">
        <v>1507</v>
      </c>
      <c r="AE3472" s="474">
        <v>1054.8999999999999</v>
      </c>
      <c r="AF3472" s="514" t="s">
        <v>18057</v>
      </c>
      <c r="AG3472" s="474">
        <v>1370</v>
      </c>
      <c r="AH3472" s="474">
        <v>958.99999999999989</v>
      </c>
      <c r="AP3472" s="535"/>
    </row>
    <row r="3473" spans="1:42" ht="24" customHeight="1" outlineLevel="1" x14ac:dyDescent="0.25">
      <c r="B3473" s="471" t="s">
        <v>17948</v>
      </c>
      <c r="C3473" s="469" t="s">
        <v>0</v>
      </c>
      <c r="E3473" s="472" t="s">
        <v>24363</v>
      </c>
      <c r="F3473" s="469" t="s">
        <v>1</v>
      </c>
      <c r="G3473" s="468">
        <v>2.2000000000000002</v>
      </c>
      <c r="H3473" s="468">
        <v>0.75</v>
      </c>
      <c r="I3473" s="468">
        <v>0.75</v>
      </c>
      <c r="M3473" s="474">
        <f t="shared" si="179"/>
        <v>4098.6400000000003</v>
      </c>
      <c r="N3473" s="474">
        <f t="shared" si="180"/>
        <v>2951.0208000000002</v>
      </c>
      <c r="P3473" s="488">
        <v>0.72</v>
      </c>
      <c r="R3473" s="474">
        <v>3310.44</v>
      </c>
      <c r="S3473" s="474">
        <v>2317.35</v>
      </c>
      <c r="U3473" s="474">
        <v>3310.44</v>
      </c>
      <c r="V3473" s="474">
        <v>2317.35</v>
      </c>
      <c r="X3473" s="465">
        <v>3152.8</v>
      </c>
      <c r="Y3473" s="465">
        <v>2207</v>
      </c>
      <c r="AA3473" s="474">
        <v>2741.6</v>
      </c>
      <c r="AB3473" s="474">
        <v>1919.12</v>
      </c>
      <c r="AD3473" s="474">
        <v>2384</v>
      </c>
      <c r="AE3473" s="474">
        <v>1668.8</v>
      </c>
      <c r="AF3473" s="516"/>
      <c r="AG3473" s="474">
        <v>1566</v>
      </c>
      <c r="AH3473" s="474">
        <v>1021</v>
      </c>
      <c r="AP3473" s="535"/>
    </row>
    <row r="3474" spans="1:42" ht="24" customHeight="1" outlineLevel="1" x14ac:dyDescent="0.25">
      <c r="B3474" s="471" t="s">
        <v>18294</v>
      </c>
      <c r="C3474" s="469" t="s">
        <v>0</v>
      </c>
      <c r="E3474" s="472" t="s">
        <v>22407</v>
      </c>
      <c r="F3474" s="469" t="s">
        <v>1</v>
      </c>
      <c r="G3474" s="468">
        <v>1.37</v>
      </c>
      <c r="H3474" s="468">
        <v>0.5</v>
      </c>
      <c r="M3474" s="474">
        <f t="shared" si="179"/>
        <v>2675.1400000000003</v>
      </c>
      <c r="N3474" s="474">
        <f t="shared" si="180"/>
        <v>1926.1008000000002</v>
      </c>
      <c r="P3474" s="488">
        <v>0.72</v>
      </c>
      <c r="R3474" s="474">
        <v>2160.69</v>
      </c>
      <c r="S3474" s="474">
        <v>1512.53</v>
      </c>
      <c r="U3474" s="474">
        <v>2160.69</v>
      </c>
      <c r="V3474" s="474">
        <v>1512.53</v>
      </c>
      <c r="X3474" s="465">
        <v>2057.8000000000002</v>
      </c>
      <c r="Y3474" s="465">
        <v>1440.5</v>
      </c>
      <c r="AA3474" s="474">
        <v>1789.4</v>
      </c>
      <c r="AB3474" s="474">
        <v>1252.58</v>
      </c>
      <c r="AD3474" s="474">
        <v>1556</v>
      </c>
      <c r="AE3474" s="474">
        <v>1089.1999999999998</v>
      </c>
      <c r="AF3474" s="514" t="s">
        <v>18057</v>
      </c>
      <c r="AG3474" s="474">
        <v>814</v>
      </c>
      <c r="AH3474" s="474">
        <v>569.79999999999995</v>
      </c>
      <c r="AP3474" s="535"/>
    </row>
    <row r="3475" spans="1:42" ht="24" customHeight="1" outlineLevel="1" x14ac:dyDescent="0.25">
      <c r="A3475" s="493" t="s">
        <v>23154</v>
      </c>
      <c r="B3475" s="471" t="s">
        <v>24469</v>
      </c>
      <c r="C3475" s="469" t="s">
        <v>23756</v>
      </c>
      <c r="E3475" s="472" t="s">
        <v>24470</v>
      </c>
      <c r="F3475" s="469" t="s">
        <v>1</v>
      </c>
      <c r="G3475" s="468">
        <v>1.37</v>
      </c>
      <c r="H3475" s="468">
        <v>0.5</v>
      </c>
      <c r="M3475" s="474">
        <v>5950</v>
      </c>
      <c r="N3475" s="474">
        <f t="shared" si="180"/>
        <v>4284</v>
      </c>
      <c r="O3475" s="519"/>
      <c r="P3475" s="488">
        <v>0.72</v>
      </c>
      <c r="Q3475" s="519"/>
      <c r="R3475" s="474"/>
      <c r="S3475" s="474"/>
      <c r="T3475" s="519"/>
      <c r="U3475" s="474"/>
      <c r="V3475" s="474"/>
      <c r="W3475" s="519"/>
      <c r="X3475" s="465"/>
      <c r="Y3475" s="465"/>
      <c r="Z3475" s="519"/>
      <c r="AA3475" s="474"/>
      <c r="AB3475" s="474"/>
      <c r="AC3475" s="519"/>
      <c r="AD3475" s="474"/>
      <c r="AE3475" s="474"/>
      <c r="AF3475" s="519"/>
      <c r="AG3475" s="474"/>
      <c r="AH3475" s="474"/>
      <c r="AP3475" s="535"/>
    </row>
    <row r="3476" spans="1:42" ht="24" customHeight="1" outlineLevel="1" x14ac:dyDescent="0.25">
      <c r="A3476" s="493" t="s">
        <v>23154</v>
      </c>
      <c r="B3476" s="471" t="s">
        <v>24471</v>
      </c>
      <c r="C3476" s="469" t="s">
        <v>22616</v>
      </c>
      <c r="E3476" s="472" t="s">
        <v>24472</v>
      </c>
      <c r="F3476" s="469" t="s">
        <v>1</v>
      </c>
      <c r="G3476" s="468">
        <v>1.37</v>
      </c>
      <c r="H3476" s="468">
        <v>0.5</v>
      </c>
      <c r="M3476" s="474">
        <v>6898</v>
      </c>
      <c r="N3476" s="474">
        <f t="shared" si="180"/>
        <v>4966.5599999999995</v>
      </c>
      <c r="O3476" s="519"/>
      <c r="P3476" s="488">
        <v>0.72</v>
      </c>
      <c r="Q3476" s="519"/>
      <c r="R3476" s="474"/>
      <c r="S3476" s="474"/>
      <c r="T3476" s="519"/>
      <c r="U3476" s="474"/>
      <c r="V3476" s="474"/>
      <c r="W3476" s="519"/>
      <c r="X3476" s="465"/>
      <c r="Y3476" s="465"/>
      <c r="Z3476" s="519"/>
      <c r="AA3476" s="474"/>
      <c r="AB3476" s="474"/>
      <c r="AC3476" s="519"/>
      <c r="AD3476" s="474"/>
      <c r="AE3476" s="474"/>
      <c r="AF3476" s="519"/>
      <c r="AG3476" s="474"/>
      <c r="AH3476" s="474"/>
      <c r="AP3476" s="535"/>
    </row>
    <row r="3477" spans="1:42" ht="24" customHeight="1" outlineLevel="1" x14ac:dyDescent="0.25">
      <c r="A3477" s="469" t="s">
        <v>19207</v>
      </c>
      <c r="B3477" s="471" t="s">
        <v>19220</v>
      </c>
      <c r="C3477" s="469" t="s">
        <v>0</v>
      </c>
      <c r="E3477" s="472" t="s">
        <v>19222</v>
      </c>
      <c r="F3477" s="469" t="s">
        <v>1</v>
      </c>
      <c r="G3477" s="468">
        <v>2.75</v>
      </c>
      <c r="H3477" s="468">
        <v>2.75</v>
      </c>
      <c r="I3477" s="468">
        <v>1.9</v>
      </c>
      <c r="J3477" s="468">
        <v>433</v>
      </c>
      <c r="M3477" s="474">
        <f t="shared" ref="M3477:M3484" si="181">X3477*$O$3</f>
        <v>23918.18</v>
      </c>
      <c r="N3477" s="474">
        <f t="shared" si="180"/>
        <v>17221.089599999999</v>
      </c>
      <c r="P3477" s="488">
        <v>0.72</v>
      </c>
      <c r="R3477" s="474">
        <v>19318.53</v>
      </c>
      <c r="S3477" s="474">
        <v>13522.95</v>
      </c>
      <c r="U3477" s="474">
        <v>19318.53</v>
      </c>
      <c r="V3477" s="474">
        <v>13522.95</v>
      </c>
      <c r="X3477" s="465">
        <v>18398.599999999999</v>
      </c>
      <c r="Y3477" s="465">
        <v>12879</v>
      </c>
      <c r="AA3477" s="474">
        <v>15998.8</v>
      </c>
      <c r="AB3477" s="474">
        <v>11199.16</v>
      </c>
      <c r="AD3477" s="474">
        <v>13912</v>
      </c>
      <c r="AE3477" s="474">
        <v>9738.4</v>
      </c>
      <c r="AF3477" s="514" t="s">
        <v>18057</v>
      </c>
      <c r="AG3477" s="474"/>
      <c r="AH3477" s="474"/>
      <c r="AP3477" s="535"/>
    </row>
    <row r="3478" spans="1:42" ht="24" customHeight="1" outlineLevel="1" x14ac:dyDescent="0.25">
      <c r="A3478" s="469" t="s">
        <v>19207</v>
      </c>
      <c r="B3478" s="471" t="s">
        <v>19221</v>
      </c>
      <c r="C3478" s="469" t="s">
        <v>0</v>
      </c>
      <c r="E3478" s="472" t="s">
        <v>19222</v>
      </c>
      <c r="F3478" s="469" t="s">
        <v>1</v>
      </c>
      <c r="G3478" s="468">
        <v>1.9</v>
      </c>
      <c r="H3478" s="468">
        <v>1.85</v>
      </c>
      <c r="I3478" s="468">
        <v>1.3</v>
      </c>
      <c r="M3478" s="474">
        <f t="shared" si="181"/>
        <v>14751.230000000001</v>
      </c>
      <c r="N3478" s="474">
        <f t="shared" si="180"/>
        <v>10620.885600000001</v>
      </c>
      <c r="P3478" s="488">
        <v>0.72</v>
      </c>
      <c r="R3478" s="474">
        <v>11914.46</v>
      </c>
      <c r="S3478" s="474">
        <v>8340.0499999999993</v>
      </c>
      <c r="U3478" s="474">
        <v>11914.46</v>
      </c>
      <c r="V3478" s="474">
        <v>8340.0499999999993</v>
      </c>
      <c r="X3478" s="465">
        <v>11347.1</v>
      </c>
      <c r="Y3478" s="465">
        <v>7942.9</v>
      </c>
      <c r="AA3478" s="474">
        <v>9867</v>
      </c>
      <c r="AB3478" s="474">
        <v>6906.9</v>
      </c>
      <c r="AD3478" s="474">
        <v>8580</v>
      </c>
      <c r="AE3478" s="474">
        <v>6006</v>
      </c>
      <c r="AF3478" s="514" t="s">
        <v>18057</v>
      </c>
      <c r="AG3478" s="474"/>
      <c r="AH3478" s="474"/>
      <c r="AP3478" s="535"/>
    </row>
    <row r="3479" spans="1:42" ht="24" customHeight="1" outlineLevel="1" x14ac:dyDescent="0.25">
      <c r="A3479" s="469" t="s">
        <v>19207</v>
      </c>
      <c r="B3479" s="471" t="s">
        <v>22497</v>
      </c>
      <c r="C3479" s="469" t="s">
        <v>0</v>
      </c>
      <c r="E3479" s="472" t="s">
        <v>19219</v>
      </c>
      <c r="F3479" s="469" t="s">
        <v>1</v>
      </c>
      <c r="G3479" s="468">
        <v>1.7</v>
      </c>
      <c r="H3479" s="468">
        <v>1.6</v>
      </c>
      <c r="I3479" s="468">
        <v>0.3</v>
      </c>
      <c r="J3479" s="468">
        <v>873</v>
      </c>
      <c r="M3479" s="474">
        <f t="shared" si="181"/>
        <v>8252.4</v>
      </c>
      <c r="N3479" s="474">
        <f t="shared" si="180"/>
        <v>5941.7279999999992</v>
      </c>
      <c r="P3479" s="488">
        <v>0.72</v>
      </c>
      <c r="R3479" s="474">
        <v>6665.4</v>
      </c>
      <c r="S3479" s="474">
        <v>4665.78</v>
      </c>
      <c r="U3479" s="474">
        <v>6665.4</v>
      </c>
      <c r="V3479" s="474">
        <v>4665.78</v>
      </c>
      <c r="X3479" s="465">
        <v>6348</v>
      </c>
      <c r="Y3479" s="465">
        <v>4443.6000000000004</v>
      </c>
      <c r="AA3479" s="474">
        <v>5520</v>
      </c>
      <c r="AB3479" s="474">
        <v>3864</v>
      </c>
      <c r="AD3479" s="474">
        <v>4800</v>
      </c>
      <c r="AE3479" s="474">
        <v>3360</v>
      </c>
      <c r="AF3479" s="514" t="s">
        <v>18057</v>
      </c>
      <c r="AG3479" s="474"/>
      <c r="AH3479" s="474"/>
      <c r="AP3479" s="535"/>
    </row>
    <row r="3480" spans="1:42" ht="24" customHeight="1" outlineLevel="1" x14ac:dyDescent="0.25">
      <c r="A3480" s="469" t="s">
        <v>19207</v>
      </c>
      <c r="B3480" s="471" t="s">
        <v>22498</v>
      </c>
      <c r="C3480" s="469" t="s">
        <v>0</v>
      </c>
      <c r="E3480" s="472" t="s">
        <v>19219</v>
      </c>
      <c r="F3480" s="469" t="s">
        <v>1</v>
      </c>
      <c r="G3480" s="468">
        <v>2.4</v>
      </c>
      <c r="H3480" s="468">
        <v>2.25</v>
      </c>
      <c r="I3480" s="468">
        <v>0.4</v>
      </c>
      <c r="J3480" s="468">
        <v>1322</v>
      </c>
      <c r="M3480" s="474">
        <f t="shared" si="181"/>
        <v>12722.45</v>
      </c>
      <c r="N3480" s="474">
        <f t="shared" si="180"/>
        <v>9160.1640000000007</v>
      </c>
      <c r="P3480" s="488">
        <v>0.72</v>
      </c>
      <c r="R3480" s="474">
        <v>10275.83</v>
      </c>
      <c r="S3480" s="474">
        <v>7193.13</v>
      </c>
      <c r="U3480" s="474">
        <v>10275.83</v>
      </c>
      <c r="V3480" s="474">
        <v>7193.13</v>
      </c>
      <c r="X3480" s="465">
        <v>9786.5</v>
      </c>
      <c r="Y3480" s="465">
        <v>6850.6</v>
      </c>
      <c r="AA3480" s="474">
        <v>8510</v>
      </c>
      <c r="AB3480" s="474">
        <v>5957</v>
      </c>
      <c r="AD3480" s="474">
        <v>7400</v>
      </c>
      <c r="AE3480" s="474">
        <v>5180</v>
      </c>
      <c r="AF3480" s="514" t="s">
        <v>18057</v>
      </c>
      <c r="AG3480" s="474"/>
      <c r="AH3480" s="474"/>
      <c r="AP3480" s="535"/>
    </row>
    <row r="3481" spans="1:42" ht="24" customHeight="1" outlineLevel="1" x14ac:dyDescent="0.25">
      <c r="A3481" s="469" t="s">
        <v>19207</v>
      </c>
      <c r="B3481" s="471" t="s">
        <v>19215</v>
      </c>
      <c r="C3481" s="469" t="s">
        <v>0</v>
      </c>
      <c r="E3481" s="472" t="s">
        <v>19450</v>
      </c>
      <c r="F3481" s="469" t="s">
        <v>1</v>
      </c>
      <c r="G3481" s="468">
        <v>1.6</v>
      </c>
      <c r="H3481" s="468">
        <v>1.6</v>
      </c>
      <c r="I3481" s="468">
        <v>0.3</v>
      </c>
      <c r="J3481" s="468">
        <v>768.5</v>
      </c>
      <c r="M3481" s="474">
        <f t="shared" si="181"/>
        <v>7745.2699999999995</v>
      </c>
      <c r="N3481" s="474">
        <f t="shared" si="180"/>
        <v>5576.594399999999</v>
      </c>
      <c r="P3481" s="488">
        <v>0.72</v>
      </c>
      <c r="R3481" s="474">
        <v>6255.8</v>
      </c>
      <c r="S3481" s="474">
        <v>4379.03</v>
      </c>
      <c r="U3481" s="474">
        <v>6255.8</v>
      </c>
      <c r="V3481" s="474">
        <v>4379.03</v>
      </c>
      <c r="X3481" s="465">
        <v>5957.9</v>
      </c>
      <c r="Y3481" s="465">
        <v>4170.5</v>
      </c>
      <c r="AA3481" s="474">
        <v>5180.75</v>
      </c>
      <c r="AB3481" s="474">
        <v>3626.53</v>
      </c>
      <c r="AD3481" s="474">
        <v>4505</v>
      </c>
      <c r="AE3481" s="474">
        <v>3153.5</v>
      </c>
      <c r="AF3481" s="514" t="s">
        <v>18057</v>
      </c>
      <c r="AG3481" s="474"/>
      <c r="AH3481" s="474"/>
      <c r="AP3481" s="535"/>
    </row>
    <row r="3482" spans="1:42" ht="24" customHeight="1" outlineLevel="1" x14ac:dyDescent="0.25">
      <c r="A3482" s="469" t="s">
        <v>19207</v>
      </c>
      <c r="B3482" s="471" t="s">
        <v>19216</v>
      </c>
      <c r="C3482" s="469" t="s">
        <v>0</v>
      </c>
      <c r="E3482" s="472" t="s">
        <v>19450</v>
      </c>
      <c r="F3482" s="469" t="s">
        <v>1</v>
      </c>
      <c r="G3482" s="468">
        <v>2.1</v>
      </c>
      <c r="H3482" s="468">
        <v>2.1</v>
      </c>
      <c r="I3482" s="468">
        <v>0.4</v>
      </c>
      <c r="J3482" s="468">
        <v>1452.5</v>
      </c>
      <c r="M3482" s="474">
        <f t="shared" si="181"/>
        <v>13891.539999999999</v>
      </c>
      <c r="N3482" s="474">
        <f t="shared" si="180"/>
        <v>10001.908799999999</v>
      </c>
      <c r="P3482" s="488">
        <v>0.72</v>
      </c>
      <c r="R3482" s="474">
        <v>11220.09</v>
      </c>
      <c r="S3482" s="474">
        <v>7854.11</v>
      </c>
      <c r="U3482" s="474">
        <v>11220.09</v>
      </c>
      <c r="V3482" s="474">
        <v>7854.11</v>
      </c>
      <c r="X3482" s="465">
        <v>10685.8</v>
      </c>
      <c r="Y3482" s="465">
        <v>7480.1</v>
      </c>
      <c r="AA3482" s="474">
        <v>9292</v>
      </c>
      <c r="AB3482" s="474">
        <v>6504.4</v>
      </c>
      <c r="AD3482" s="474">
        <v>8080</v>
      </c>
      <c r="AE3482" s="474">
        <v>5656</v>
      </c>
      <c r="AF3482" s="514" t="s">
        <v>18057</v>
      </c>
      <c r="AG3482" s="474"/>
      <c r="AH3482" s="474"/>
      <c r="AP3482" s="535"/>
    </row>
    <row r="3483" spans="1:42" ht="24" customHeight="1" outlineLevel="1" x14ac:dyDescent="0.25">
      <c r="A3483" s="469" t="s">
        <v>19207</v>
      </c>
      <c r="B3483" s="471" t="s">
        <v>19217</v>
      </c>
      <c r="C3483" s="469" t="s">
        <v>0</v>
      </c>
      <c r="E3483" s="472" t="s">
        <v>19451</v>
      </c>
      <c r="F3483" s="469" t="s">
        <v>1</v>
      </c>
      <c r="G3483" s="468">
        <v>1.6</v>
      </c>
      <c r="H3483" s="468">
        <v>1.6</v>
      </c>
      <c r="I3483" s="468">
        <v>0.3</v>
      </c>
      <c r="J3483" s="468">
        <v>855.5</v>
      </c>
      <c r="M3483" s="474">
        <f t="shared" si="181"/>
        <v>7839.7800000000007</v>
      </c>
      <c r="N3483" s="474">
        <f t="shared" si="180"/>
        <v>5644.6415999999999</v>
      </c>
      <c r="P3483" s="488">
        <v>0.72</v>
      </c>
      <c r="R3483" s="474">
        <v>6332.13</v>
      </c>
      <c r="S3483" s="474">
        <v>4432.47</v>
      </c>
      <c r="U3483" s="474">
        <v>6332.13</v>
      </c>
      <c r="V3483" s="474">
        <v>4432.47</v>
      </c>
      <c r="X3483" s="465">
        <v>6030.6</v>
      </c>
      <c r="Y3483" s="465">
        <v>4221.3999999999996</v>
      </c>
      <c r="AA3483" s="474">
        <v>5244</v>
      </c>
      <c r="AB3483" s="474">
        <v>3670.8</v>
      </c>
      <c r="AD3483" s="474">
        <v>4560</v>
      </c>
      <c r="AE3483" s="474">
        <v>3192</v>
      </c>
      <c r="AF3483" s="514" t="s">
        <v>18057</v>
      </c>
      <c r="AG3483" s="474"/>
      <c r="AH3483" s="474"/>
      <c r="AP3483" s="535"/>
    </row>
    <row r="3484" spans="1:42" ht="24" customHeight="1" outlineLevel="1" x14ac:dyDescent="0.25">
      <c r="A3484" s="469" t="s">
        <v>19207</v>
      </c>
      <c r="B3484" s="471" t="s">
        <v>19218</v>
      </c>
      <c r="C3484" s="469" t="s">
        <v>0</v>
      </c>
      <c r="E3484" s="472" t="s">
        <v>19451</v>
      </c>
      <c r="F3484" s="469" t="s">
        <v>1</v>
      </c>
      <c r="G3484" s="468">
        <v>2.1</v>
      </c>
      <c r="H3484" s="468">
        <v>2.1</v>
      </c>
      <c r="I3484" s="468">
        <v>0.4</v>
      </c>
      <c r="J3484" s="468">
        <v>1302</v>
      </c>
      <c r="M3484" s="474">
        <f t="shared" si="181"/>
        <v>12172.289999999999</v>
      </c>
      <c r="N3484" s="474">
        <f t="shared" si="180"/>
        <v>8764.0487999999987</v>
      </c>
      <c r="P3484" s="488">
        <v>0.72</v>
      </c>
      <c r="R3484" s="474">
        <v>9831.4699999999993</v>
      </c>
      <c r="S3484" s="474">
        <v>6882.02</v>
      </c>
      <c r="U3484" s="474">
        <v>9831.4699999999993</v>
      </c>
      <c r="V3484" s="474">
        <v>6882.02</v>
      </c>
      <c r="X3484" s="465">
        <v>9363.2999999999993</v>
      </c>
      <c r="Y3484" s="465">
        <v>6554.3</v>
      </c>
      <c r="AA3484" s="474">
        <v>8142</v>
      </c>
      <c r="AB3484" s="474">
        <v>5699.4</v>
      </c>
      <c r="AD3484" s="474">
        <v>7080</v>
      </c>
      <c r="AE3484" s="474">
        <v>4956</v>
      </c>
      <c r="AF3484" s="514" t="s">
        <v>18057</v>
      </c>
      <c r="AG3484" s="474"/>
      <c r="AH3484" s="474"/>
      <c r="AP3484" s="535"/>
    </row>
    <row r="3485" spans="1:42" ht="24" customHeight="1" outlineLevel="1" x14ac:dyDescent="0.25">
      <c r="A3485" s="469" t="s">
        <v>22509</v>
      </c>
      <c r="B3485" s="471" t="s">
        <v>23379</v>
      </c>
      <c r="C3485" s="469" t="s">
        <v>0</v>
      </c>
      <c r="E3485" s="472" t="s">
        <v>24364</v>
      </c>
      <c r="F3485" s="469" t="s">
        <v>1</v>
      </c>
      <c r="G3485" s="468">
        <v>1.5</v>
      </c>
      <c r="H3485" s="468">
        <v>12.9</v>
      </c>
      <c r="I3485" s="468">
        <v>0.3</v>
      </c>
      <c r="M3485" s="474">
        <v>32589</v>
      </c>
      <c r="N3485" s="474">
        <f t="shared" si="180"/>
        <v>24441.75</v>
      </c>
      <c r="P3485" s="488">
        <v>0.75</v>
      </c>
      <c r="R3485" s="474">
        <v>24675</v>
      </c>
      <c r="S3485" s="474">
        <v>22575</v>
      </c>
      <c r="U3485" s="474">
        <v>24675</v>
      </c>
      <c r="V3485" s="474">
        <v>22575</v>
      </c>
      <c r="X3485" s="465">
        <v>23500</v>
      </c>
      <c r="Y3485" s="465">
        <v>21500</v>
      </c>
      <c r="AA3485" s="474"/>
      <c r="AB3485" s="474"/>
      <c r="AD3485" s="474"/>
      <c r="AE3485" s="474"/>
      <c r="AF3485" s="514"/>
      <c r="AG3485" s="474"/>
      <c r="AH3485" s="474"/>
      <c r="AP3485" s="535"/>
    </row>
    <row r="3486" spans="1:42" ht="24" customHeight="1" outlineLevel="1" x14ac:dyDescent="0.25">
      <c r="A3486" s="469" t="s">
        <v>23264</v>
      </c>
      <c r="B3486" s="471" t="s">
        <v>23265</v>
      </c>
      <c r="C3486" s="469" t="s">
        <v>0</v>
      </c>
      <c r="E3486" s="472" t="s">
        <v>23266</v>
      </c>
      <c r="F3486" s="469" t="s">
        <v>1</v>
      </c>
      <c r="G3486" s="468">
        <v>2.8</v>
      </c>
      <c r="H3486" s="468">
        <v>8.8000000000000007</v>
      </c>
      <c r="I3486" s="468">
        <v>0.44</v>
      </c>
      <c r="M3486" s="474">
        <v>38950</v>
      </c>
      <c r="N3486" s="474">
        <f t="shared" si="180"/>
        <v>29212.5</v>
      </c>
      <c r="P3486" s="488">
        <v>0.75</v>
      </c>
      <c r="R3486" s="474"/>
      <c r="S3486" s="474"/>
      <c r="U3486" s="474"/>
      <c r="V3486" s="474">
        <v>0</v>
      </c>
      <c r="X3486" s="465"/>
      <c r="Y3486" s="465"/>
      <c r="AA3486" s="474"/>
      <c r="AB3486" s="474"/>
      <c r="AD3486" s="474"/>
      <c r="AE3486" s="474"/>
      <c r="AF3486" s="514"/>
      <c r="AG3486" s="474"/>
      <c r="AH3486" s="474"/>
      <c r="AP3486" s="535"/>
    </row>
    <row r="3487" spans="1:42" ht="24" customHeight="1" outlineLevel="1" x14ac:dyDescent="0.25">
      <c r="A3487" s="469" t="s">
        <v>22539</v>
      </c>
      <c r="B3487" s="471" t="s">
        <v>23380</v>
      </c>
      <c r="C3487" s="469" t="s">
        <v>0</v>
      </c>
      <c r="E3487" s="472" t="s">
        <v>22540</v>
      </c>
      <c r="F3487" s="469" t="s">
        <v>1</v>
      </c>
      <c r="G3487" s="468">
        <v>1.8</v>
      </c>
      <c r="H3487" s="468">
        <v>6</v>
      </c>
      <c r="I3487" s="468">
        <v>1.22</v>
      </c>
      <c r="J3487" s="468">
        <v>1565.5</v>
      </c>
      <c r="M3487" s="474">
        <v>49500</v>
      </c>
      <c r="N3487" s="474">
        <f t="shared" si="180"/>
        <v>37125</v>
      </c>
      <c r="P3487" s="488">
        <v>0.75</v>
      </c>
      <c r="R3487" s="474">
        <v>54180</v>
      </c>
      <c r="S3487" s="474">
        <v>44625</v>
      </c>
      <c r="U3487" s="474">
        <v>54180</v>
      </c>
      <c r="V3487" s="474">
        <v>44625</v>
      </c>
      <c r="X3487" s="465">
        <v>51600</v>
      </c>
      <c r="Y3487" s="465">
        <v>42500</v>
      </c>
      <c r="AA3487" s="474"/>
      <c r="AB3487" s="474"/>
      <c r="AD3487" s="474"/>
      <c r="AE3487" s="474"/>
      <c r="AF3487" s="514"/>
      <c r="AG3487" s="474"/>
      <c r="AH3487" s="474"/>
      <c r="AP3487" s="535"/>
    </row>
    <row r="3488" spans="1:42" ht="24" customHeight="1" outlineLevel="1" x14ac:dyDescent="0.25">
      <c r="E3488" s="472"/>
      <c r="M3488" s="474"/>
      <c r="N3488" s="474"/>
      <c r="P3488" s="488"/>
      <c r="R3488" s="474"/>
      <c r="S3488" s="474"/>
      <c r="U3488" s="474"/>
      <c r="V3488" s="474"/>
      <c r="X3488" s="465"/>
      <c r="Y3488" s="465"/>
      <c r="AA3488" s="474"/>
      <c r="AB3488" s="474"/>
      <c r="AD3488" s="474"/>
      <c r="AE3488" s="474"/>
      <c r="AG3488" s="474"/>
      <c r="AH3488" s="474"/>
      <c r="AP3488" s="535"/>
    </row>
    <row r="3489" spans="1:42" ht="24" customHeight="1" outlineLevel="1" x14ac:dyDescent="0.25">
      <c r="E3489" s="472"/>
      <c r="M3489" s="474"/>
      <c r="N3489" s="474"/>
      <c r="P3489" s="488"/>
      <c r="R3489" s="474"/>
      <c r="S3489" s="474"/>
      <c r="U3489" s="474"/>
      <c r="V3489" s="474"/>
      <c r="X3489" s="465"/>
      <c r="Y3489" s="465"/>
      <c r="AA3489" s="474"/>
      <c r="AB3489" s="474"/>
      <c r="AD3489" s="474"/>
      <c r="AE3489" s="474"/>
      <c r="AG3489" s="474"/>
      <c r="AH3489" s="474"/>
      <c r="AP3489" s="535"/>
    </row>
    <row r="3490" spans="1:42" ht="24" customHeight="1" outlineLevel="1" x14ac:dyDescent="0.25">
      <c r="E3490" s="472"/>
      <c r="M3490" s="474"/>
      <c r="N3490" s="474"/>
      <c r="P3490" s="488"/>
      <c r="R3490" s="474"/>
      <c r="S3490" s="474"/>
      <c r="U3490" s="474"/>
      <c r="V3490" s="474"/>
      <c r="X3490" s="465"/>
      <c r="Y3490" s="465"/>
      <c r="AA3490" s="474"/>
      <c r="AB3490" s="474"/>
      <c r="AD3490" s="474"/>
      <c r="AE3490" s="474"/>
      <c r="AG3490" s="474"/>
      <c r="AH3490" s="474"/>
      <c r="AP3490" s="535"/>
    </row>
    <row r="3491" spans="1:42" ht="24" customHeight="1" outlineLevel="1" x14ac:dyDescent="0.25">
      <c r="E3491" s="472"/>
      <c r="M3491" s="474"/>
      <c r="N3491" s="474"/>
      <c r="P3491" s="488"/>
      <c r="R3491" s="474"/>
      <c r="S3491" s="474"/>
      <c r="U3491" s="474"/>
      <c r="V3491" s="474"/>
      <c r="X3491" s="465"/>
      <c r="Y3491" s="465"/>
      <c r="AA3491" s="474"/>
      <c r="AB3491" s="474"/>
      <c r="AD3491" s="474"/>
      <c r="AE3491" s="474"/>
      <c r="AG3491" s="474"/>
      <c r="AH3491" s="474"/>
      <c r="AP3491" s="535"/>
    </row>
    <row r="3492" spans="1:42" ht="24" customHeight="1" x14ac:dyDescent="0.25">
      <c r="A3492" s="491" t="s">
        <v>23323</v>
      </c>
      <c r="B3492" s="478"/>
      <c r="E3492" s="472"/>
      <c r="M3492" s="474"/>
      <c r="N3492" s="474"/>
      <c r="P3492" s="488"/>
      <c r="R3492" s="474"/>
      <c r="S3492" s="474"/>
      <c r="U3492" s="474"/>
      <c r="V3492" s="474"/>
      <c r="W3492" s="527"/>
      <c r="X3492" s="465"/>
      <c r="Y3492" s="465"/>
      <c r="AA3492" s="474"/>
      <c r="AB3492" s="474"/>
      <c r="AD3492" s="474"/>
      <c r="AE3492" s="474"/>
      <c r="AF3492" s="529"/>
      <c r="AG3492" s="474"/>
      <c r="AH3492" s="474"/>
      <c r="AP3492" s="535"/>
    </row>
    <row r="3493" spans="1:42" ht="24" customHeight="1" outlineLevel="1" x14ac:dyDescent="0.25">
      <c r="B3493" s="471" t="s">
        <v>4374</v>
      </c>
      <c r="C3493" s="469" t="s">
        <v>4368</v>
      </c>
      <c r="D3493" s="469">
        <v>94053000</v>
      </c>
      <c r="E3493" s="472" t="s">
        <v>18022</v>
      </c>
      <c r="F3493" s="469" t="s">
        <v>23332</v>
      </c>
      <c r="G3493" s="468">
        <v>13</v>
      </c>
      <c r="H3493" s="468">
        <v>0</v>
      </c>
      <c r="I3493" s="468">
        <v>0</v>
      </c>
      <c r="J3493" s="468">
        <v>16</v>
      </c>
      <c r="M3493" s="474">
        <v>9.5500000000000007</v>
      </c>
      <c r="N3493" s="474">
        <f t="shared" ref="N3493:N3499" si="182">M3493*P3493</f>
        <v>9.5500000000000007</v>
      </c>
      <c r="P3493" s="488">
        <v>1</v>
      </c>
      <c r="R3493" s="474">
        <v>8.6999999999999993</v>
      </c>
      <c r="S3493" s="474">
        <v>8.6999999999999993</v>
      </c>
      <c r="U3493" s="474">
        <v>8.6999999999999993</v>
      </c>
      <c r="V3493" s="474">
        <v>8.6999999999999993</v>
      </c>
      <c r="X3493" s="465">
        <v>8.6999999999999993</v>
      </c>
      <c r="Y3493" s="465">
        <v>8.6999999999999993</v>
      </c>
      <c r="AA3493" s="474">
        <v>6.8</v>
      </c>
      <c r="AB3493" s="474">
        <v>6.8</v>
      </c>
      <c r="AD3493" s="474">
        <v>4.9000000000000004</v>
      </c>
      <c r="AE3493" s="474">
        <v>4.9000000000000004</v>
      </c>
      <c r="AG3493" s="474">
        <v>4.75</v>
      </c>
      <c r="AH3493" s="474">
        <v>4.75</v>
      </c>
    </row>
    <row r="3494" spans="1:42" ht="24" customHeight="1" outlineLevel="1" x14ac:dyDescent="0.25">
      <c r="B3494" s="471" t="s">
        <v>4375</v>
      </c>
      <c r="C3494" s="469" t="s">
        <v>4368</v>
      </c>
      <c r="D3494" s="469">
        <v>94053000</v>
      </c>
      <c r="E3494" s="472" t="s">
        <v>18021</v>
      </c>
      <c r="F3494" s="469" t="s">
        <v>23332</v>
      </c>
      <c r="G3494" s="468">
        <v>13</v>
      </c>
      <c r="H3494" s="468">
        <v>0</v>
      </c>
      <c r="I3494" s="468">
        <v>0</v>
      </c>
      <c r="J3494" s="468">
        <v>16</v>
      </c>
      <c r="M3494" s="474">
        <v>9.5500000000000007</v>
      </c>
      <c r="N3494" s="474">
        <f t="shared" si="182"/>
        <v>9.5500000000000007</v>
      </c>
      <c r="P3494" s="488">
        <v>1</v>
      </c>
      <c r="R3494" s="474">
        <v>8.6999999999999993</v>
      </c>
      <c r="S3494" s="474">
        <v>8.6999999999999993</v>
      </c>
      <c r="U3494" s="474">
        <v>8.6999999999999993</v>
      </c>
      <c r="V3494" s="474">
        <v>8.6999999999999993</v>
      </c>
      <c r="X3494" s="465">
        <v>8.6999999999999993</v>
      </c>
      <c r="Y3494" s="465">
        <v>8.6999999999999993</v>
      </c>
      <c r="AA3494" s="474">
        <v>6.8</v>
      </c>
      <c r="AB3494" s="474">
        <v>6.8</v>
      </c>
      <c r="AD3494" s="474">
        <v>4.9000000000000004</v>
      </c>
      <c r="AE3494" s="474">
        <v>4.9000000000000004</v>
      </c>
      <c r="AG3494" s="474">
        <v>4.75</v>
      </c>
      <c r="AH3494" s="474">
        <v>4.75</v>
      </c>
    </row>
    <row r="3495" spans="1:42" ht="24" customHeight="1" outlineLevel="1" x14ac:dyDescent="0.25">
      <c r="B3495" s="471" t="s">
        <v>4376</v>
      </c>
      <c r="C3495" s="469" t="s">
        <v>4368</v>
      </c>
      <c r="D3495" s="469">
        <v>94053000</v>
      </c>
      <c r="E3495" s="472" t="s">
        <v>18023</v>
      </c>
      <c r="F3495" s="469" t="s">
        <v>23332</v>
      </c>
      <c r="G3495" s="468">
        <v>13</v>
      </c>
      <c r="H3495" s="468">
        <v>0</v>
      </c>
      <c r="I3495" s="468">
        <v>0</v>
      </c>
      <c r="J3495" s="468">
        <v>16</v>
      </c>
      <c r="M3495" s="474">
        <v>9.5500000000000007</v>
      </c>
      <c r="N3495" s="474">
        <f t="shared" si="182"/>
        <v>9.5500000000000007</v>
      </c>
      <c r="P3495" s="488">
        <v>1</v>
      </c>
      <c r="R3495" s="474">
        <v>8.6999999999999993</v>
      </c>
      <c r="S3495" s="474">
        <v>8.6999999999999993</v>
      </c>
      <c r="U3495" s="474">
        <v>8.6999999999999993</v>
      </c>
      <c r="V3495" s="474">
        <v>8.6999999999999993</v>
      </c>
      <c r="X3495" s="465">
        <v>8.6999999999999993</v>
      </c>
      <c r="Y3495" s="465">
        <v>8.6999999999999993</v>
      </c>
      <c r="AA3495" s="474">
        <v>6.8</v>
      </c>
      <c r="AB3495" s="474">
        <v>6.8</v>
      </c>
      <c r="AD3495" s="474">
        <v>4.9000000000000004</v>
      </c>
      <c r="AE3495" s="474">
        <v>4.9000000000000004</v>
      </c>
      <c r="AG3495" s="474">
        <v>4.75</v>
      </c>
      <c r="AH3495" s="474">
        <v>4.75</v>
      </c>
    </row>
    <row r="3496" spans="1:42" ht="24" customHeight="1" outlineLevel="1" x14ac:dyDescent="0.25">
      <c r="B3496" s="471" t="s">
        <v>4571</v>
      </c>
      <c r="C3496" s="469" t="s">
        <v>4368</v>
      </c>
      <c r="D3496" s="469">
        <v>94053000</v>
      </c>
      <c r="E3496" s="472" t="s">
        <v>18024</v>
      </c>
      <c r="F3496" s="469" t="s">
        <v>23332</v>
      </c>
      <c r="G3496" s="468">
        <v>13</v>
      </c>
      <c r="H3496" s="468">
        <v>0</v>
      </c>
      <c r="I3496" s="468">
        <v>0</v>
      </c>
      <c r="J3496" s="468">
        <v>16</v>
      </c>
      <c r="M3496" s="474">
        <v>9.5500000000000007</v>
      </c>
      <c r="N3496" s="474">
        <f t="shared" si="182"/>
        <v>9.5500000000000007</v>
      </c>
      <c r="P3496" s="488">
        <v>1</v>
      </c>
      <c r="R3496" s="474">
        <v>8.6999999999999993</v>
      </c>
      <c r="S3496" s="474">
        <v>8.6999999999999993</v>
      </c>
      <c r="U3496" s="474">
        <v>8.6999999999999993</v>
      </c>
      <c r="V3496" s="474">
        <v>8.6999999999999993</v>
      </c>
      <c r="X3496" s="465">
        <v>8.6999999999999993</v>
      </c>
      <c r="Y3496" s="465">
        <v>8.6999999999999993</v>
      </c>
      <c r="AA3496" s="474">
        <v>6.8</v>
      </c>
      <c r="AB3496" s="474">
        <v>6.8</v>
      </c>
      <c r="AD3496" s="474">
        <v>4.9000000000000004</v>
      </c>
      <c r="AE3496" s="474">
        <v>4.9000000000000004</v>
      </c>
      <c r="AG3496" s="474">
        <v>4.75</v>
      </c>
      <c r="AH3496" s="474">
        <v>4.75</v>
      </c>
    </row>
    <row r="3497" spans="1:42" ht="24" customHeight="1" outlineLevel="1" x14ac:dyDescent="0.25">
      <c r="B3497" s="471" t="s">
        <v>4517</v>
      </c>
      <c r="C3497" s="469" t="s">
        <v>4368</v>
      </c>
      <c r="D3497" s="469">
        <v>94053000</v>
      </c>
      <c r="E3497" s="472" t="s">
        <v>18025</v>
      </c>
      <c r="F3497" s="469" t="s">
        <v>23332</v>
      </c>
      <c r="G3497" s="468">
        <v>13</v>
      </c>
      <c r="H3497" s="468">
        <v>0</v>
      </c>
      <c r="I3497" s="468">
        <v>0</v>
      </c>
      <c r="J3497" s="468">
        <v>16</v>
      </c>
      <c r="M3497" s="474">
        <v>9.5500000000000007</v>
      </c>
      <c r="N3497" s="474">
        <f t="shared" si="182"/>
        <v>9.5500000000000007</v>
      </c>
      <c r="P3497" s="488">
        <v>1</v>
      </c>
      <c r="R3497" s="474">
        <v>8.6999999999999993</v>
      </c>
      <c r="S3497" s="474">
        <v>8.6999999999999993</v>
      </c>
      <c r="U3497" s="474">
        <v>8.6999999999999993</v>
      </c>
      <c r="V3497" s="474">
        <v>8.6999999999999993</v>
      </c>
      <c r="X3497" s="465">
        <v>8.6999999999999993</v>
      </c>
      <c r="Y3497" s="465">
        <v>8.6999999999999993</v>
      </c>
      <c r="AA3497" s="474">
        <v>6.8</v>
      </c>
      <c r="AB3497" s="474">
        <v>6.8</v>
      </c>
      <c r="AD3497" s="474">
        <v>4.9000000000000004</v>
      </c>
      <c r="AE3497" s="474">
        <v>4.9000000000000004</v>
      </c>
      <c r="AG3497" s="474">
        <v>4.75</v>
      </c>
      <c r="AH3497" s="474">
        <v>4.75</v>
      </c>
    </row>
    <row r="3498" spans="1:42" ht="24" customHeight="1" outlineLevel="1" x14ac:dyDescent="0.25">
      <c r="A3498" s="469" t="s">
        <v>16810</v>
      </c>
      <c r="B3498" s="471" t="s">
        <v>4866</v>
      </c>
      <c r="C3498" s="469" t="s">
        <v>4368</v>
      </c>
      <c r="D3498" s="469">
        <v>94053000</v>
      </c>
      <c r="E3498" s="472" t="s">
        <v>4867</v>
      </c>
      <c r="F3498" s="469" t="s">
        <v>23332</v>
      </c>
      <c r="G3498" s="468">
        <v>0</v>
      </c>
      <c r="H3498" s="468">
        <v>0</v>
      </c>
      <c r="I3498" s="468">
        <v>0</v>
      </c>
      <c r="J3498" s="468">
        <v>0</v>
      </c>
      <c r="M3498" s="474">
        <v>8</v>
      </c>
      <c r="N3498" s="474">
        <f t="shared" si="182"/>
        <v>8</v>
      </c>
      <c r="P3498" s="488">
        <v>1</v>
      </c>
      <c r="R3498" s="474">
        <v>8.6999999999999993</v>
      </c>
      <c r="S3498" s="474">
        <v>8.6999999999999993</v>
      </c>
      <c r="U3498" s="474">
        <v>8.6999999999999993</v>
      </c>
      <c r="V3498" s="474">
        <v>8.6999999999999993</v>
      </c>
      <c r="X3498" s="465">
        <v>8.6999999999999993</v>
      </c>
      <c r="Y3498" s="465">
        <v>8.6999999999999993</v>
      </c>
      <c r="AA3498" s="474">
        <v>6.8</v>
      </c>
      <c r="AB3498" s="474">
        <v>6.8</v>
      </c>
      <c r="AD3498" s="474">
        <v>5.45</v>
      </c>
      <c r="AE3498" s="474">
        <v>5.45</v>
      </c>
      <c r="AG3498" s="474">
        <v>5.45</v>
      </c>
      <c r="AH3498" s="474">
        <v>5.45</v>
      </c>
    </row>
    <row r="3499" spans="1:42" ht="24" customHeight="1" outlineLevel="1" x14ac:dyDescent="0.25">
      <c r="B3499" s="471" t="s">
        <v>21282</v>
      </c>
      <c r="C3499" s="469" t="s">
        <v>4368</v>
      </c>
      <c r="E3499" s="472" t="s">
        <v>21344</v>
      </c>
      <c r="F3499" s="469" t="s">
        <v>23332</v>
      </c>
      <c r="G3499" s="468" t="s">
        <v>4616</v>
      </c>
      <c r="H3499" s="468" t="s">
        <v>4616</v>
      </c>
      <c r="I3499" s="468">
        <v>8.5</v>
      </c>
      <c r="J3499" s="468">
        <v>5</v>
      </c>
      <c r="M3499" s="474">
        <v>43.5</v>
      </c>
      <c r="N3499" s="474">
        <f t="shared" si="182"/>
        <v>43.5</v>
      </c>
      <c r="P3499" s="488">
        <v>1</v>
      </c>
      <c r="R3499" s="474">
        <v>40.6</v>
      </c>
      <c r="S3499" s="474">
        <v>40.6</v>
      </c>
      <c r="U3499" s="474">
        <v>40.6</v>
      </c>
      <c r="V3499" s="474">
        <v>40.6</v>
      </c>
      <c r="X3499" s="465">
        <v>40.6</v>
      </c>
      <c r="Y3499" s="465">
        <v>40.6</v>
      </c>
      <c r="AA3499" s="474">
        <v>36</v>
      </c>
      <c r="AB3499" s="474">
        <v>36</v>
      </c>
      <c r="AD3499" s="474"/>
      <c r="AE3499" s="474"/>
      <c r="AG3499" s="474"/>
      <c r="AH3499" s="474"/>
    </row>
    <row r="3500" spans="1:42" ht="24" customHeight="1" outlineLevel="1" x14ac:dyDescent="0.25">
      <c r="A3500" s="469" t="s">
        <v>17994</v>
      </c>
      <c r="B3500" s="471" t="s">
        <v>21283</v>
      </c>
      <c r="C3500" s="469" t="s">
        <v>4368</v>
      </c>
      <c r="E3500" s="472" t="s">
        <v>21345</v>
      </c>
      <c r="F3500" s="469" t="s">
        <v>23332</v>
      </c>
      <c r="G3500" s="468" t="s">
        <v>4616</v>
      </c>
      <c r="H3500" s="468" t="s">
        <v>4616</v>
      </c>
      <c r="I3500" s="468">
        <v>8.5</v>
      </c>
      <c r="M3500" s="474">
        <v>42</v>
      </c>
      <c r="N3500" s="474">
        <v>42</v>
      </c>
      <c r="P3500" s="488">
        <v>1</v>
      </c>
      <c r="R3500" s="474">
        <v>0</v>
      </c>
      <c r="S3500" s="474">
        <v>0</v>
      </c>
      <c r="U3500" s="474">
        <v>0</v>
      </c>
      <c r="V3500" s="474">
        <v>0</v>
      </c>
      <c r="X3500" s="465">
        <v>0</v>
      </c>
      <c r="Y3500" s="465">
        <v>0</v>
      </c>
      <c r="AA3500" s="474"/>
      <c r="AB3500" s="474"/>
      <c r="AD3500" s="474"/>
      <c r="AE3500" s="474"/>
      <c r="AG3500" s="474"/>
      <c r="AH3500" s="474"/>
    </row>
    <row r="3501" spans="1:42" ht="24" customHeight="1" outlineLevel="1" x14ac:dyDescent="0.25">
      <c r="B3501" s="471" t="s">
        <v>21284</v>
      </c>
      <c r="C3501" s="469" t="s">
        <v>4368</v>
      </c>
      <c r="E3501" s="472" t="s">
        <v>21346</v>
      </c>
      <c r="F3501" s="469" t="s">
        <v>23332</v>
      </c>
      <c r="G3501" s="468" t="s">
        <v>4616</v>
      </c>
      <c r="H3501" s="468" t="s">
        <v>4616</v>
      </c>
      <c r="I3501" s="468">
        <v>8.5</v>
      </c>
      <c r="J3501" s="468">
        <v>5</v>
      </c>
      <c r="M3501" s="474">
        <v>42</v>
      </c>
      <c r="N3501" s="474">
        <f>M3501*P3501</f>
        <v>42</v>
      </c>
      <c r="P3501" s="488">
        <v>1</v>
      </c>
      <c r="R3501" s="474">
        <v>40.6</v>
      </c>
      <c r="S3501" s="474">
        <v>40.6</v>
      </c>
      <c r="U3501" s="474">
        <v>40.6</v>
      </c>
      <c r="V3501" s="474">
        <v>40.6</v>
      </c>
      <c r="X3501" s="465">
        <v>40.6</v>
      </c>
      <c r="Y3501" s="465">
        <v>40.6</v>
      </c>
      <c r="AA3501" s="474">
        <v>36</v>
      </c>
      <c r="AB3501" s="474">
        <v>36</v>
      </c>
      <c r="AD3501" s="474"/>
      <c r="AE3501" s="474"/>
      <c r="AG3501" s="474"/>
      <c r="AH3501" s="474"/>
    </row>
    <row r="3502" spans="1:42" ht="24" customHeight="1" outlineLevel="1" x14ac:dyDescent="0.25">
      <c r="B3502" s="471" t="s">
        <v>21285</v>
      </c>
      <c r="C3502" s="469" t="s">
        <v>4368</v>
      </c>
      <c r="E3502" s="472" t="s">
        <v>21347</v>
      </c>
      <c r="F3502" s="469" t="s">
        <v>23332</v>
      </c>
      <c r="G3502" s="468" t="s">
        <v>4616</v>
      </c>
      <c r="H3502" s="468" t="s">
        <v>4616</v>
      </c>
      <c r="I3502" s="468">
        <v>8.5</v>
      </c>
      <c r="J3502" s="468">
        <v>5</v>
      </c>
      <c r="M3502" s="474">
        <v>42</v>
      </c>
      <c r="N3502" s="474">
        <f>M3502*P3502</f>
        <v>42</v>
      </c>
      <c r="P3502" s="488">
        <v>1</v>
      </c>
      <c r="R3502" s="474">
        <v>0</v>
      </c>
      <c r="S3502" s="474">
        <v>0</v>
      </c>
      <c r="U3502" s="474">
        <v>0</v>
      </c>
      <c r="V3502" s="474">
        <v>0</v>
      </c>
      <c r="X3502" s="465">
        <v>0</v>
      </c>
      <c r="Y3502" s="465">
        <v>0</v>
      </c>
      <c r="AA3502" s="474"/>
      <c r="AB3502" s="474"/>
      <c r="AD3502" s="474"/>
      <c r="AE3502" s="474"/>
      <c r="AG3502" s="474"/>
      <c r="AH3502" s="474"/>
    </row>
    <row r="3503" spans="1:42" ht="24" customHeight="1" outlineLevel="1" x14ac:dyDescent="0.25">
      <c r="A3503" s="472"/>
      <c r="B3503" s="471" t="s">
        <v>21286</v>
      </c>
      <c r="C3503" s="469" t="s">
        <v>4368</v>
      </c>
      <c r="E3503" s="472" t="s">
        <v>21348</v>
      </c>
      <c r="F3503" s="469" t="s">
        <v>23332</v>
      </c>
      <c r="G3503" s="468" t="s">
        <v>4616</v>
      </c>
      <c r="H3503" s="468" t="s">
        <v>4616</v>
      </c>
      <c r="I3503" s="468" t="s">
        <v>4616</v>
      </c>
      <c r="M3503" s="474" t="s">
        <v>23432</v>
      </c>
      <c r="N3503" s="474" t="s">
        <v>23432</v>
      </c>
      <c r="P3503" s="488">
        <v>1</v>
      </c>
      <c r="R3503" s="474">
        <v>0</v>
      </c>
      <c r="S3503" s="474">
        <v>0</v>
      </c>
      <c r="U3503" s="474">
        <v>0</v>
      </c>
      <c r="V3503" s="474">
        <v>0</v>
      </c>
      <c r="X3503" s="465">
        <v>0</v>
      </c>
      <c r="Y3503" s="465">
        <v>0</v>
      </c>
      <c r="AA3503" s="474"/>
      <c r="AB3503" s="474"/>
      <c r="AD3503" s="474"/>
      <c r="AE3503" s="474"/>
      <c r="AG3503" s="474"/>
      <c r="AH3503" s="474"/>
    </row>
    <row r="3504" spans="1:42" ht="24" customHeight="1" outlineLevel="1" x14ac:dyDescent="0.25">
      <c r="B3504" s="471" t="s">
        <v>21287</v>
      </c>
      <c r="C3504" s="469" t="s">
        <v>4368</v>
      </c>
      <c r="E3504" s="472" t="s">
        <v>21349</v>
      </c>
      <c r="F3504" s="469" t="s">
        <v>23332</v>
      </c>
      <c r="G3504" s="468" t="s">
        <v>4616</v>
      </c>
      <c r="H3504" s="468" t="s">
        <v>4616</v>
      </c>
      <c r="I3504" s="468">
        <v>8.5</v>
      </c>
      <c r="J3504" s="468">
        <v>5</v>
      </c>
      <c r="M3504" s="474">
        <v>43</v>
      </c>
      <c r="N3504" s="474">
        <f t="shared" ref="N3504:N3535" si="183">M3504*P3504</f>
        <v>43</v>
      </c>
      <c r="P3504" s="488">
        <v>1</v>
      </c>
      <c r="R3504" s="474">
        <v>42.3</v>
      </c>
      <c r="S3504" s="474">
        <v>42.3</v>
      </c>
      <c r="U3504" s="474">
        <v>42.3</v>
      </c>
      <c r="V3504" s="474">
        <v>42.3</v>
      </c>
      <c r="X3504" s="465">
        <v>42.3</v>
      </c>
      <c r="Y3504" s="465">
        <v>42.3</v>
      </c>
      <c r="AA3504" s="474">
        <v>37</v>
      </c>
      <c r="AB3504" s="474">
        <v>37</v>
      </c>
      <c r="AD3504" s="474"/>
      <c r="AE3504" s="474"/>
      <c r="AG3504" s="474"/>
      <c r="AH3504" s="474"/>
    </row>
    <row r="3505" spans="1:34" ht="24" customHeight="1" outlineLevel="1" x14ac:dyDescent="0.25">
      <c r="B3505" s="471" t="s">
        <v>21288</v>
      </c>
      <c r="C3505" s="469" t="s">
        <v>4368</v>
      </c>
      <c r="E3505" s="472" t="s">
        <v>21350</v>
      </c>
      <c r="F3505" s="469" t="s">
        <v>23332</v>
      </c>
      <c r="G3505" s="468" t="s">
        <v>4616</v>
      </c>
      <c r="H3505" s="468" t="s">
        <v>4616</v>
      </c>
      <c r="I3505" s="468">
        <v>8.5</v>
      </c>
      <c r="M3505" s="474">
        <v>43</v>
      </c>
      <c r="N3505" s="474">
        <f t="shared" si="183"/>
        <v>43</v>
      </c>
      <c r="P3505" s="488">
        <v>1</v>
      </c>
      <c r="R3505" s="474">
        <v>0</v>
      </c>
      <c r="S3505" s="474">
        <v>0</v>
      </c>
      <c r="U3505" s="474">
        <v>0</v>
      </c>
      <c r="V3505" s="474">
        <v>0</v>
      </c>
      <c r="X3505" s="465">
        <v>0</v>
      </c>
      <c r="Y3505" s="465">
        <v>0</v>
      </c>
      <c r="AA3505" s="474"/>
      <c r="AB3505" s="474"/>
      <c r="AD3505" s="474"/>
      <c r="AE3505" s="474"/>
      <c r="AG3505" s="474"/>
      <c r="AH3505" s="474"/>
    </row>
    <row r="3506" spans="1:34" ht="24" customHeight="1" outlineLevel="1" x14ac:dyDescent="0.25">
      <c r="B3506" s="471" t="s">
        <v>21289</v>
      </c>
      <c r="C3506" s="469" t="s">
        <v>4368</v>
      </c>
      <c r="E3506" s="472" t="s">
        <v>21351</v>
      </c>
      <c r="F3506" s="469" t="s">
        <v>23332</v>
      </c>
      <c r="G3506" s="468" t="s">
        <v>4616</v>
      </c>
      <c r="H3506" s="468" t="s">
        <v>4616</v>
      </c>
      <c r="I3506" s="468">
        <v>8.5</v>
      </c>
      <c r="J3506" s="468">
        <v>5</v>
      </c>
      <c r="M3506" s="474">
        <v>42</v>
      </c>
      <c r="N3506" s="474">
        <f t="shared" si="183"/>
        <v>42</v>
      </c>
      <c r="P3506" s="488">
        <v>1</v>
      </c>
      <c r="R3506" s="474">
        <v>42</v>
      </c>
      <c r="S3506" s="474">
        <v>42</v>
      </c>
      <c r="U3506" s="474">
        <v>42</v>
      </c>
      <c r="V3506" s="474">
        <v>42</v>
      </c>
      <c r="X3506" s="465">
        <v>42</v>
      </c>
      <c r="Y3506" s="465">
        <v>42</v>
      </c>
      <c r="AA3506" s="474">
        <v>37</v>
      </c>
      <c r="AB3506" s="474">
        <v>37</v>
      </c>
      <c r="AD3506" s="474"/>
      <c r="AE3506" s="474"/>
      <c r="AG3506" s="474"/>
      <c r="AH3506" s="474"/>
    </row>
    <row r="3507" spans="1:34" ht="24" customHeight="1" outlineLevel="1" x14ac:dyDescent="0.25">
      <c r="B3507" s="471" t="s">
        <v>21290</v>
      </c>
      <c r="C3507" s="469" t="s">
        <v>4368</v>
      </c>
      <c r="E3507" s="472" t="s">
        <v>21352</v>
      </c>
      <c r="F3507" s="469" t="s">
        <v>23332</v>
      </c>
      <c r="G3507" s="468" t="s">
        <v>4616</v>
      </c>
      <c r="H3507" s="468" t="s">
        <v>4616</v>
      </c>
      <c r="I3507" s="468">
        <v>8.5</v>
      </c>
      <c r="M3507" s="474">
        <v>42</v>
      </c>
      <c r="N3507" s="474">
        <f t="shared" si="183"/>
        <v>42</v>
      </c>
      <c r="P3507" s="488">
        <v>1</v>
      </c>
      <c r="R3507" s="474">
        <v>0</v>
      </c>
      <c r="S3507" s="474">
        <v>0</v>
      </c>
      <c r="U3507" s="474">
        <v>0</v>
      </c>
      <c r="V3507" s="474">
        <v>0</v>
      </c>
      <c r="X3507" s="465">
        <v>0</v>
      </c>
      <c r="Y3507" s="465">
        <v>0</v>
      </c>
      <c r="AA3507" s="474"/>
      <c r="AB3507" s="474"/>
      <c r="AD3507" s="474"/>
      <c r="AE3507" s="474"/>
      <c r="AG3507" s="474"/>
      <c r="AH3507" s="474"/>
    </row>
    <row r="3508" spans="1:34" ht="24" customHeight="1" outlineLevel="1" x14ac:dyDescent="0.25">
      <c r="B3508" s="471" t="s">
        <v>21291</v>
      </c>
      <c r="C3508" s="469" t="s">
        <v>4368</v>
      </c>
      <c r="E3508" s="472" t="s">
        <v>21353</v>
      </c>
      <c r="F3508" s="469" t="s">
        <v>23332</v>
      </c>
      <c r="G3508" s="468" t="s">
        <v>4616</v>
      </c>
      <c r="H3508" s="468" t="s">
        <v>4616</v>
      </c>
      <c r="I3508" s="468">
        <v>8.5</v>
      </c>
      <c r="M3508" s="474">
        <v>42</v>
      </c>
      <c r="N3508" s="474">
        <f t="shared" si="183"/>
        <v>42</v>
      </c>
      <c r="P3508" s="488">
        <v>1</v>
      </c>
      <c r="R3508" s="474">
        <v>42</v>
      </c>
      <c r="S3508" s="474">
        <v>42</v>
      </c>
      <c r="U3508" s="474">
        <v>42</v>
      </c>
      <c r="V3508" s="474">
        <v>42</v>
      </c>
      <c r="X3508" s="465">
        <v>42</v>
      </c>
      <c r="Y3508" s="465">
        <v>42</v>
      </c>
      <c r="AA3508" s="474"/>
      <c r="AB3508" s="474"/>
      <c r="AD3508" s="474"/>
      <c r="AE3508" s="474"/>
      <c r="AG3508" s="474"/>
      <c r="AH3508" s="474"/>
    </row>
    <row r="3509" spans="1:34" ht="24" customHeight="1" outlineLevel="1" x14ac:dyDescent="0.25">
      <c r="B3509" s="471" t="s">
        <v>21292</v>
      </c>
      <c r="C3509" s="469" t="s">
        <v>4368</v>
      </c>
      <c r="E3509" s="472" t="s">
        <v>21354</v>
      </c>
      <c r="F3509" s="469" t="s">
        <v>23332</v>
      </c>
      <c r="G3509" s="468" t="s">
        <v>4616</v>
      </c>
      <c r="H3509" s="468" t="s">
        <v>4616</v>
      </c>
      <c r="I3509" s="468">
        <v>8.5</v>
      </c>
      <c r="M3509" s="474">
        <v>42</v>
      </c>
      <c r="N3509" s="474">
        <f t="shared" si="183"/>
        <v>42</v>
      </c>
      <c r="P3509" s="488">
        <v>1</v>
      </c>
      <c r="R3509" s="474">
        <v>0</v>
      </c>
      <c r="S3509" s="474">
        <v>0</v>
      </c>
      <c r="U3509" s="474">
        <v>0</v>
      </c>
      <c r="V3509" s="474">
        <v>0</v>
      </c>
      <c r="X3509" s="465">
        <v>0</v>
      </c>
      <c r="Y3509" s="465">
        <v>0</v>
      </c>
      <c r="AA3509" s="474"/>
      <c r="AB3509" s="474"/>
      <c r="AD3509" s="474"/>
      <c r="AE3509" s="474"/>
      <c r="AG3509" s="474"/>
      <c r="AH3509" s="474"/>
    </row>
    <row r="3510" spans="1:34" ht="24" customHeight="1" outlineLevel="1" x14ac:dyDescent="0.25">
      <c r="B3510" s="471" t="s">
        <v>21293</v>
      </c>
      <c r="C3510" s="469" t="s">
        <v>4368</v>
      </c>
      <c r="E3510" s="472" t="s">
        <v>21355</v>
      </c>
      <c r="F3510" s="469" t="s">
        <v>23332</v>
      </c>
      <c r="G3510" s="468" t="s">
        <v>4616</v>
      </c>
      <c r="H3510" s="468" t="s">
        <v>4616</v>
      </c>
      <c r="I3510" s="468">
        <v>8.5</v>
      </c>
      <c r="M3510" s="474">
        <v>43</v>
      </c>
      <c r="N3510" s="474">
        <f t="shared" si="183"/>
        <v>43</v>
      </c>
      <c r="P3510" s="488">
        <v>1</v>
      </c>
      <c r="R3510" s="474">
        <v>42.3</v>
      </c>
      <c r="S3510" s="474">
        <v>42.3</v>
      </c>
      <c r="U3510" s="474">
        <v>42.3</v>
      </c>
      <c r="V3510" s="474">
        <v>42.3</v>
      </c>
      <c r="X3510" s="465">
        <v>42.3</v>
      </c>
      <c r="Y3510" s="465">
        <v>42.3</v>
      </c>
      <c r="AA3510" s="474">
        <v>37</v>
      </c>
      <c r="AB3510" s="474">
        <v>37</v>
      </c>
      <c r="AD3510" s="474"/>
      <c r="AE3510" s="474"/>
      <c r="AG3510" s="474"/>
      <c r="AH3510" s="474"/>
    </row>
    <row r="3511" spans="1:34" ht="24" customHeight="1" outlineLevel="1" x14ac:dyDescent="0.25">
      <c r="B3511" s="471" t="s">
        <v>21294</v>
      </c>
      <c r="C3511" s="469" t="s">
        <v>4368</v>
      </c>
      <c r="E3511" s="472" t="s">
        <v>21356</v>
      </c>
      <c r="F3511" s="469" t="s">
        <v>23332</v>
      </c>
      <c r="G3511" s="468" t="s">
        <v>4616</v>
      </c>
      <c r="H3511" s="468" t="s">
        <v>4616</v>
      </c>
      <c r="I3511" s="468">
        <v>8.5</v>
      </c>
      <c r="M3511" s="474">
        <v>43</v>
      </c>
      <c r="N3511" s="474">
        <f t="shared" si="183"/>
        <v>43</v>
      </c>
      <c r="P3511" s="488">
        <v>1</v>
      </c>
      <c r="R3511" s="474">
        <v>0</v>
      </c>
      <c r="S3511" s="474">
        <v>0</v>
      </c>
      <c r="U3511" s="474">
        <v>0</v>
      </c>
      <c r="V3511" s="474">
        <v>0</v>
      </c>
      <c r="X3511" s="465">
        <v>0</v>
      </c>
      <c r="Y3511" s="465">
        <v>0</v>
      </c>
      <c r="AA3511" s="474"/>
      <c r="AB3511" s="474"/>
      <c r="AD3511" s="474"/>
      <c r="AE3511" s="474"/>
      <c r="AG3511" s="474"/>
      <c r="AH3511" s="474"/>
    </row>
    <row r="3512" spans="1:34" ht="24" customHeight="1" outlineLevel="1" x14ac:dyDescent="0.25">
      <c r="B3512" s="471" t="s">
        <v>21295</v>
      </c>
      <c r="C3512" s="469" t="s">
        <v>4368</v>
      </c>
      <c r="E3512" s="472" t="s">
        <v>21357</v>
      </c>
      <c r="F3512" s="469" t="s">
        <v>23332</v>
      </c>
      <c r="G3512" s="468" t="s">
        <v>4616</v>
      </c>
      <c r="H3512" s="468" t="s">
        <v>4616</v>
      </c>
      <c r="I3512" s="468">
        <v>8.5</v>
      </c>
      <c r="M3512" s="474">
        <v>43</v>
      </c>
      <c r="N3512" s="474">
        <f t="shared" si="183"/>
        <v>43</v>
      </c>
      <c r="P3512" s="488">
        <v>1</v>
      </c>
      <c r="R3512" s="474">
        <v>42.3</v>
      </c>
      <c r="S3512" s="474">
        <v>42.3</v>
      </c>
      <c r="U3512" s="474">
        <v>42.3</v>
      </c>
      <c r="V3512" s="474">
        <v>42.3</v>
      </c>
      <c r="X3512" s="465">
        <v>42.3</v>
      </c>
      <c r="Y3512" s="465">
        <v>42.3</v>
      </c>
      <c r="AA3512" s="474">
        <v>37</v>
      </c>
      <c r="AB3512" s="474">
        <v>37</v>
      </c>
      <c r="AD3512" s="474"/>
      <c r="AE3512" s="474"/>
      <c r="AG3512" s="474"/>
      <c r="AH3512" s="474"/>
    </row>
    <row r="3513" spans="1:34" ht="24" customHeight="1" outlineLevel="1" x14ac:dyDescent="0.25">
      <c r="B3513" s="471" t="s">
        <v>21296</v>
      </c>
      <c r="C3513" s="469" t="s">
        <v>4368</v>
      </c>
      <c r="E3513" s="472" t="s">
        <v>21358</v>
      </c>
      <c r="F3513" s="469" t="s">
        <v>23332</v>
      </c>
      <c r="G3513" s="468" t="s">
        <v>4616</v>
      </c>
      <c r="H3513" s="468" t="s">
        <v>4616</v>
      </c>
      <c r="I3513" s="468">
        <v>8.5</v>
      </c>
      <c r="M3513" s="474">
        <v>43</v>
      </c>
      <c r="N3513" s="474">
        <f t="shared" si="183"/>
        <v>43</v>
      </c>
      <c r="P3513" s="488">
        <v>1</v>
      </c>
      <c r="R3513" s="474">
        <v>0</v>
      </c>
      <c r="S3513" s="474">
        <v>0</v>
      </c>
      <c r="U3513" s="474">
        <v>0</v>
      </c>
      <c r="V3513" s="474">
        <v>0</v>
      </c>
      <c r="X3513" s="465">
        <v>0</v>
      </c>
      <c r="Y3513" s="465">
        <v>0</v>
      </c>
      <c r="AA3513" s="474"/>
      <c r="AB3513" s="474"/>
      <c r="AD3513" s="474"/>
      <c r="AE3513" s="474"/>
      <c r="AG3513" s="474"/>
      <c r="AH3513" s="474"/>
    </row>
    <row r="3514" spans="1:34" ht="24" customHeight="1" outlineLevel="1" x14ac:dyDescent="0.25">
      <c r="A3514" s="469" t="s">
        <v>16810</v>
      </c>
      <c r="B3514" s="471" t="s">
        <v>13758</v>
      </c>
      <c r="C3514" s="469" t="s">
        <v>4368</v>
      </c>
      <c r="D3514" s="469">
        <v>94053000</v>
      </c>
      <c r="E3514" s="472" t="s">
        <v>18034</v>
      </c>
      <c r="F3514" s="469" t="s">
        <v>23332</v>
      </c>
      <c r="G3514" s="468" t="s">
        <v>4616</v>
      </c>
      <c r="H3514" s="468" t="s">
        <v>4616</v>
      </c>
      <c r="I3514" s="468">
        <v>8.5</v>
      </c>
      <c r="J3514" s="468">
        <v>5</v>
      </c>
      <c r="M3514" s="474">
        <v>43</v>
      </c>
      <c r="N3514" s="474">
        <f t="shared" si="183"/>
        <v>43</v>
      </c>
      <c r="P3514" s="488">
        <v>1</v>
      </c>
      <c r="R3514" s="474">
        <v>49.25</v>
      </c>
      <c r="S3514" s="474">
        <v>49.25</v>
      </c>
      <c r="U3514" s="474">
        <v>49.25</v>
      </c>
      <c r="V3514" s="474">
        <v>49.25</v>
      </c>
      <c r="X3514" s="465">
        <v>49.25</v>
      </c>
      <c r="Y3514" s="465">
        <v>49.25</v>
      </c>
      <c r="AA3514" s="474">
        <v>43</v>
      </c>
      <c r="AB3514" s="474">
        <v>43</v>
      </c>
      <c r="AD3514" s="474">
        <v>33.5</v>
      </c>
      <c r="AE3514" s="474">
        <v>33.5</v>
      </c>
      <c r="AG3514" s="474">
        <v>33</v>
      </c>
      <c r="AH3514" s="474">
        <v>33</v>
      </c>
    </row>
    <row r="3515" spans="1:34" ht="24" customHeight="1" outlineLevel="1" x14ac:dyDescent="0.25">
      <c r="B3515" s="471" t="s">
        <v>21298</v>
      </c>
      <c r="C3515" s="469" t="s">
        <v>4368</v>
      </c>
      <c r="E3515" s="472" t="s">
        <v>21360</v>
      </c>
      <c r="F3515" s="469" t="s">
        <v>23332</v>
      </c>
      <c r="G3515" s="468" t="s">
        <v>4616</v>
      </c>
      <c r="H3515" s="468" t="s">
        <v>4616</v>
      </c>
      <c r="I3515" s="468">
        <v>8.5</v>
      </c>
      <c r="L3515" s="468">
        <v>0</v>
      </c>
      <c r="M3515" s="474">
        <v>43</v>
      </c>
      <c r="N3515" s="474">
        <f t="shared" si="183"/>
        <v>43</v>
      </c>
      <c r="P3515" s="488">
        <v>1</v>
      </c>
      <c r="R3515" s="474">
        <v>0</v>
      </c>
      <c r="S3515" s="474">
        <v>0</v>
      </c>
      <c r="U3515" s="474">
        <v>0</v>
      </c>
      <c r="V3515" s="474">
        <v>0</v>
      </c>
      <c r="X3515" s="465">
        <v>0</v>
      </c>
      <c r="Y3515" s="465">
        <v>0</v>
      </c>
      <c r="AA3515" s="474"/>
      <c r="AB3515" s="474"/>
      <c r="AD3515" s="474"/>
      <c r="AE3515" s="474"/>
      <c r="AG3515" s="474"/>
      <c r="AH3515" s="474"/>
    </row>
    <row r="3516" spans="1:34" ht="24" customHeight="1" outlineLevel="1" x14ac:dyDescent="0.25">
      <c r="B3516" s="471" t="s">
        <v>21299</v>
      </c>
      <c r="C3516" s="469" t="s">
        <v>4368</v>
      </c>
      <c r="E3516" s="472" t="s">
        <v>21361</v>
      </c>
      <c r="F3516" s="469" t="s">
        <v>23332</v>
      </c>
      <c r="G3516" s="468" t="s">
        <v>4616</v>
      </c>
      <c r="H3516" s="468" t="s">
        <v>4616</v>
      </c>
      <c r="I3516" s="468">
        <v>8.5</v>
      </c>
      <c r="M3516" s="474">
        <v>43</v>
      </c>
      <c r="N3516" s="474">
        <f t="shared" si="183"/>
        <v>43</v>
      </c>
      <c r="P3516" s="488">
        <v>1</v>
      </c>
      <c r="R3516" s="474">
        <v>42.3</v>
      </c>
      <c r="S3516" s="474">
        <v>42.3</v>
      </c>
      <c r="U3516" s="474">
        <v>42.3</v>
      </c>
      <c r="V3516" s="474">
        <v>42.3</v>
      </c>
      <c r="X3516" s="465">
        <v>42.3</v>
      </c>
      <c r="Y3516" s="465">
        <v>42.3</v>
      </c>
      <c r="AA3516" s="474">
        <v>37</v>
      </c>
      <c r="AB3516" s="474">
        <v>37</v>
      </c>
      <c r="AD3516" s="474"/>
      <c r="AE3516" s="474"/>
      <c r="AG3516" s="474"/>
      <c r="AH3516" s="474"/>
    </row>
    <row r="3517" spans="1:34" ht="24" customHeight="1" outlineLevel="1" x14ac:dyDescent="0.25">
      <c r="B3517" s="471" t="s">
        <v>21300</v>
      </c>
      <c r="C3517" s="469" t="s">
        <v>4368</v>
      </c>
      <c r="E3517" s="472" t="s">
        <v>21362</v>
      </c>
      <c r="F3517" s="469" t="s">
        <v>23332</v>
      </c>
      <c r="G3517" s="468" t="s">
        <v>4616</v>
      </c>
      <c r="H3517" s="468" t="s">
        <v>4616</v>
      </c>
      <c r="I3517" s="468">
        <v>8.5</v>
      </c>
      <c r="M3517" s="474">
        <v>43</v>
      </c>
      <c r="N3517" s="474">
        <f t="shared" si="183"/>
        <v>43</v>
      </c>
      <c r="P3517" s="488">
        <v>1</v>
      </c>
      <c r="R3517" s="474">
        <v>0</v>
      </c>
      <c r="S3517" s="474">
        <v>0</v>
      </c>
      <c r="U3517" s="474">
        <v>0</v>
      </c>
      <c r="V3517" s="474">
        <v>0</v>
      </c>
      <c r="X3517" s="465">
        <v>0</v>
      </c>
      <c r="Y3517" s="465">
        <v>0</v>
      </c>
      <c r="AA3517" s="474"/>
      <c r="AB3517" s="474"/>
      <c r="AD3517" s="474"/>
      <c r="AE3517" s="474"/>
      <c r="AG3517" s="474"/>
      <c r="AH3517" s="474"/>
    </row>
    <row r="3518" spans="1:34" ht="24" customHeight="1" outlineLevel="1" x14ac:dyDescent="0.25">
      <c r="B3518" s="471" t="s">
        <v>21301</v>
      </c>
      <c r="C3518" s="469" t="s">
        <v>4368</v>
      </c>
      <c r="E3518" s="472" t="s">
        <v>21363</v>
      </c>
      <c r="F3518" s="469" t="s">
        <v>23332</v>
      </c>
      <c r="G3518" s="468" t="s">
        <v>4616</v>
      </c>
      <c r="H3518" s="468" t="s">
        <v>4616</v>
      </c>
      <c r="I3518" s="468">
        <v>8.5</v>
      </c>
      <c r="M3518" s="474">
        <v>43</v>
      </c>
      <c r="N3518" s="474">
        <f t="shared" si="183"/>
        <v>43</v>
      </c>
      <c r="P3518" s="488">
        <v>1</v>
      </c>
      <c r="R3518" s="474">
        <v>0</v>
      </c>
      <c r="S3518" s="474">
        <v>0</v>
      </c>
      <c r="U3518" s="474">
        <v>0</v>
      </c>
      <c r="V3518" s="474">
        <v>0</v>
      </c>
      <c r="X3518" s="465">
        <v>0</v>
      </c>
      <c r="Y3518" s="465">
        <v>0</v>
      </c>
      <c r="AA3518" s="474"/>
      <c r="AB3518" s="474"/>
      <c r="AD3518" s="474"/>
      <c r="AE3518" s="474"/>
      <c r="AG3518" s="474"/>
      <c r="AH3518" s="474"/>
    </row>
    <row r="3519" spans="1:34" ht="24" customHeight="1" outlineLevel="1" x14ac:dyDescent="0.25">
      <c r="B3519" s="471" t="s">
        <v>21302</v>
      </c>
      <c r="C3519" s="469" t="s">
        <v>4368</v>
      </c>
      <c r="E3519" s="472" t="s">
        <v>21364</v>
      </c>
      <c r="F3519" s="469" t="s">
        <v>23332</v>
      </c>
      <c r="G3519" s="468" t="s">
        <v>4616</v>
      </c>
      <c r="H3519" s="468" t="s">
        <v>4616</v>
      </c>
      <c r="I3519" s="468">
        <v>8.5</v>
      </c>
      <c r="M3519" s="474">
        <v>43</v>
      </c>
      <c r="N3519" s="474">
        <f t="shared" si="183"/>
        <v>43</v>
      </c>
      <c r="P3519" s="488">
        <v>1</v>
      </c>
      <c r="R3519" s="474">
        <v>0</v>
      </c>
      <c r="S3519" s="474">
        <v>0</v>
      </c>
      <c r="U3519" s="474">
        <v>0</v>
      </c>
      <c r="V3519" s="474">
        <v>0</v>
      </c>
      <c r="X3519" s="465">
        <v>0</v>
      </c>
      <c r="Y3519" s="465">
        <v>0</v>
      </c>
      <c r="AA3519" s="474"/>
      <c r="AB3519" s="474"/>
      <c r="AD3519" s="474"/>
      <c r="AE3519" s="474"/>
      <c r="AG3519" s="474"/>
      <c r="AH3519" s="474"/>
    </row>
    <row r="3520" spans="1:34" ht="24" customHeight="1" outlineLevel="1" x14ac:dyDescent="0.25">
      <c r="B3520" s="471" t="s">
        <v>21303</v>
      </c>
      <c r="C3520" s="469" t="s">
        <v>4368</v>
      </c>
      <c r="E3520" s="472" t="s">
        <v>21365</v>
      </c>
      <c r="F3520" s="469" t="s">
        <v>23332</v>
      </c>
      <c r="G3520" s="468" t="s">
        <v>4616</v>
      </c>
      <c r="H3520" s="468" t="s">
        <v>4616</v>
      </c>
      <c r="I3520" s="468">
        <v>8.5</v>
      </c>
      <c r="M3520" s="474">
        <v>43</v>
      </c>
      <c r="N3520" s="474">
        <f t="shared" si="183"/>
        <v>43</v>
      </c>
      <c r="P3520" s="488">
        <v>1</v>
      </c>
      <c r="R3520" s="474">
        <v>42.8</v>
      </c>
      <c r="S3520" s="474">
        <v>42.8</v>
      </c>
      <c r="U3520" s="474">
        <v>42.8</v>
      </c>
      <c r="V3520" s="474">
        <v>42.8</v>
      </c>
      <c r="X3520" s="465">
        <v>42.8</v>
      </c>
      <c r="Y3520" s="465">
        <v>42.8</v>
      </c>
      <c r="AA3520" s="474"/>
      <c r="AB3520" s="474"/>
      <c r="AD3520" s="474"/>
      <c r="AE3520" s="474"/>
      <c r="AG3520" s="474"/>
      <c r="AH3520" s="474"/>
    </row>
    <row r="3521" spans="1:34" ht="24" customHeight="1" outlineLevel="1" x14ac:dyDescent="0.25">
      <c r="B3521" s="471" t="s">
        <v>21304</v>
      </c>
      <c r="C3521" s="469" t="s">
        <v>4368</v>
      </c>
      <c r="E3521" s="472" t="s">
        <v>21366</v>
      </c>
      <c r="F3521" s="469" t="s">
        <v>23332</v>
      </c>
      <c r="G3521" s="468" t="s">
        <v>4616</v>
      </c>
      <c r="H3521" s="468" t="s">
        <v>4616</v>
      </c>
      <c r="I3521" s="468">
        <v>8.5</v>
      </c>
      <c r="M3521" s="474">
        <v>43</v>
      </c>
      <c r="N3521" s="474">
        <f t="shared" si="183"/>
        <v>43</v>
      </c>
      <c r="P3521" s="488">
        <v>1</v>
      </c>
      <c r="R3521" s="474">
        <v>0</v>
      </c>
      <c r="S3521" s="474">
        <v>0</v>
      </c>
      <c r="U3521" s="474">
        <v>0</v>
      </c>
      <c r="V3521" s="474">
        <v>0</v>
      </c>
      <c r="X3521" s="465">
        <v>0</v>
      </c>
      <c r="Y3521" s="465">
        <v>0</v>
      </c>
      <c r="AA3521" s="474"/>
      <c r="AB3521" s="474"/>
      <c r="AD3521" s="474"/>
      <c r="AE3521" s="474"/>
      <c r="AG3521" s="474"/>
      <c r="AH3521" s="474"/>
    </row>
    <row r="3522" spans="1:34" ht="24" customHeight="1" outlineLevel="1" x14ac:dyDescent="0.25">
      <c r="B3522" s="471" t="s">
        <v>21305</v>
      </c>
      <c r="C3522" s="469" t="s">
        <v>4368</v>
      </c>
      <c r="E3522" s="472" t="s">
        <v>21367</v>
      </c>
      <c r="F3522" s="469" t="s">
        <v>23332</v>
      </c>
      <c r="G3522" s="468" t="s">
        <v>4616</v>
      </c>
      <c r="H3522" s="468" t="s">
        <v>4616</v>
      </c>
      <c r="I3522" s="468">
        <v>8.5</v>
      </c>
      <c r="M3522" s="474">
        <v>43.5</v>
      </c>
      <c r="N3522" s="474">
        <f t="shared" si="183"/>
        <v>43.5</v>
      </c>
      <c r="P3522" s="488">
        <v>1</v>
      </c>
      <c r="R3522" s="474">
        <v>42.8</v>
      </c>
      <c r="S3522" s="474">
        <v>42.8</v>
      </c>
      <c r="U3522" s="474">
        <v>42.8</v>
      </c>
      <c r="V3522" s="474">
        <v>42.8</v>
      </c>
      <c r="X3522" s="465">
        <v>42.8</v>
      </c>
      <c r="Y3522" s="465">
        <v>42.8</v>
      </c>
      <c r="AA3522" s="474">
        <v>37.5</v>
      </c>
      <c r="AB3522" s="474">
        <v>37.5</v>
      </c>
      <c r="AD3522" s="474"/>
      <c r="AE3522" s="474"/>
      <c r="AG3522" s="474"/>
      <c r="AH3522" s="474"/>
    </row>
    <row r="3523" spans="1:34" ht="24" customHeight="1" outlineLevel="1" x14ac:dyDescent="0.25">
      <c r="B3523" s="471" t="s">
        <v>21306</v>
      </c>
      <c r="C3523" s="469" t="s">
        <v>4368</v>
      </c>
      <c r="E3523" s="472" t="s">
        <v>21368</v>
      </c>
      <c r="F3523" s="469" t="s">
        <v>23332</v>
      </c>
      <c r="G3523" s="468" t="s">
        <v>4616</v>
      </c>
      <c r="H3523" s="468" t="s">
        <v>4616</v>
      </c>
      <c r="I3523" s="468">
        <v>8.5</v>
      </c>
      <c r="M3523" s="474">
        <v>42</v>
      </c>
      <c r="N3523" s="474">
        <f t="shared" si="183"/>
        <v>42</v>
      </c>
      <c r="P3523" s="488">
        <v>1</v>
      </c>
      <c r="R3523" s="474">
        <v>0</v>
      </c>
      <c r="S3523" s="474">
        <v>0</v>
      </c>
      <c r="U3523" s="474">
        <v>0</v>
      </c>
      <c r="V3523" s="474">
        <v>0</v>
      </c>
      <c r="X3523" s="465">
        <v>0</v>
      </c>
      <c r="Y3523" s="465">
        <v>0</v>
      </c>
      <c r="AA3523" s="474"/>
      <c r="AB3523" s="474"/>
      <c r="AD3523" s="474"/>
      <c r="AE3523" s="474"/>
      <c r="AG3523" s="474"/>
      <c r="AH3523" s="474"/>
    </row>
    <row r="3524" spans="1:34" ht="24" customHeight="1" outlineLevel="1" x14ac:dyDescent="0.25">
      <c r="B3524" s="471" t="s">
        <v>21307</v>
      </c>
      <c r="C3524" s="469" t="s">
        <v>4368</v>
      </c>
      <c r="E3524" s="472" t="s">
        <v>21369</v>
      </c>
      <c r="F3524" s="469" t="s">
        <v>23332</v>
      </c>
      <c r="G3524" s="468" t="s">
        <v>4616</v>
      </c>
      <c r="H3524" s="468" t="s">
        <v>4616</v>
      </c>
      <c r="I3524" s="468">
        <v>8.5</v>
      </c>
      <c r="M3524" s="474">
        <v>42</v>
      </c>
      <c r="N3524" s="474">
        <f t="shared" si="183"/>
        <v>42</v>
      </c>
      <c r="P3524" s="488">
        <v>1</v>
      </c>
      <c r="R3524" s="474">
        <v>42</v>
      </c>
      <c r="S3524" s="474">
        <v>42</v>
      </c>
      <c r="U3524" s="474">
        <v>42</v>
      </c>
      <c r="V3524" s="474">
        <v>42</v>
      </c>
      <c r="X3524" s="465">
        <v>42</v>
      </c>
      <c r="Y3524" s="465">
        <v>42</v>
      </c>
      <c r="AA3524" s="474"/>
      <c r="AB3524" s="474"/>
      <c r="AD3524" s="474"/>
      <c r="AE3524" s="474"/>
      <c r="AG3524" s="474"/>
      <c r="AH3524" s="474"/>
    </row>
    <row r="3525" spans="1:34" ht="24" customHeight="1" outlineLevel="1" x14ac:dyDescent="0.25">
      <c r="B3525" s="471" t="s">
        <v>21308</v>
      </c>
      <c r="C3525" s="469" t="s">
        <v>4368</v>
      </c>
      <c r="E3525" s="472" t="s">
        <v>21370</v>
      </c>
      <c r="F3525" s="469" t="s">
        <v>23332</v>
      </c>
      <c r="G3525" s="468" t="s">
        <v>4616</v>
      </c>
      <c r="H3525" s="468" t="s">
        <v>4616</v>
      </c>
      <c r="I3525" s="468">
        <v>8.5</v>
      </c>
      <c r="M3525" s="474">
        <v>42</v>
      </c>
      <c r="N3525" s="474">
        <f t="shared" si="183"/>
        <v>42</v>
      </c>
      <c r="P3525" s="488">
        <v>1</v>
      </c>
      <c r="R3525" s="474">
        <v>0</v>
      </c>
      <c r="S3525" s="474">
        <v>0</v>
      </c>
      <c r="U3525" s="474">
        <v>0</v>
      </c>
      <c r="V3525" s="474">
        <v>0</v>
      </c>
      <c r="X3525" s="465">
        <v>0</v>
      </c>
      <c r="Y3525" s="465">
        <v>0</v>
      </c>
      <c r="AA3525" s="474"/>
      <c r="AB3525" s="474"/>
      <c r="AD3525" s="474"/>
      <c r="AE3525" s="474"/>
      <c r="AG3525" s="474"/>
      <c r="AH3525" s="474"/>
    </row>
    <row r="3526" spans="1:34" ht="24" customHeight="1" outlineLevel="1" x14ac:dyDescent="0.25">
      <c r="B3526" s="471" t="s">
        <v>22495</v>
      </c>
      <c r="C3526" s="469" t="s">
        <v>4368</v>
      </c>
      <c r="E3526" s="472" t="s">
        <v>22496</v>
      </c>
      <c r="F3526" s="469" t="s">
        <v>23332</v>
      </c>
      <c r="G3526" s="468" t="s">
        <v>4616</v>
      </c>
      <c r="H3526" s="468" t="s">
        <v>4616</v>
      </c>
      <c r="I3526" s="468">
        <v>8.5</v>
      </c>
      <c r="M3526" s="474">
        <v>43</v>
      </c>
      <c r="N3526" s="474">
        <f t="shared" si="183"/>
        <v>43</v>
      </c>
      <c r="P3526" s="488">
        <v>1</v>
      </c>
      <c r="R3526" s="474">
        <v>42.3</v>
      </c>
      <c r="S3526" s="474">
        <v>42.3</v>
      </c>
      <c r="U3526" s="474">
        <v>42.3</v>
      </c>
      <c r="V3526" s="474">
        <v>42.3</v>
      </c>
      <c r="X3526" s="465">
        <v>42.3</v>
      </c>
      <c r="Y3526" s="465">
        <v>42.3</v>
      </c>
      <c r="AA3526" s="474"/>
      <c r="AB3526" s="474"/>
      <c r="AD3526" s="474"/>
      <c r="AE3526" s="474"/>
      <c r="AG3526" s="474"/>
      <c r="AH3526" s="474"/>
    </row>
    <row r="3527" spans="1:34" ht="24" customHeight="1" outlineLevel="1" x14ac:dyDescent="0.25">
      <c r="B3527" s="471" t="s">
        <v>24551</v>
      </c>
      <c r="C3527" s="469" t="s">
        <v>4368</v>
      </c>
      <c r="E3527" s="472" t="s">
        <v>24548</v>
      </c>
      <c r="F3527" s="469" t="s">
        <v>23332</v>
      </c>
      <c r="G3527" s="468" t="s">
        <v>4616</v>
      </c>
      <c r="H3527" s="468" t="s">
        <v>4616</v>
      </c>
      <c r="I3527" s="468">
        <v>8.5</v>
      </c>
      <c r="M3527" s="474">
        <v>42</v>
      </c>
      <c r="N3527" s="474">
        <f t="shared" si="183"/>
        <v>42</v>
      </c>
      <c r="P3527" s="488">
        <v>1</v>
      </c>
      <c r="R3527" s="474">
        <v>42.3</v>
      </c>
      <c r="S3527" s="474">
        <v>42.3</v>
      </c>
      <c r="U3527" s="474">
        <v>42.3</v>
      </c>
      <c r="V3527" s="474">
        <v>42.3</v>
      </c>
      <c r="X3527" s="465">
        <v>42.3</v>
      </c>
      <c r="Y3527" s="465">
        <v>42.3</v>
      </c>
      <c r="AA3527" s="474"/>
      <c r="AB3527" s="474"/>
      <c r="AD3527" s="474"/>
      <c r="AE3527" s="474"/>
      <c r="AG3527" s="474"/>
      <c r="AH3527" s="474"/>
    </row>
    <row r="3528" spans="1:34" ht="24" customHeight="1" outlineLevel="1" x14ac:dyDescent="0.25">
      <c r="B3528" s="471" t="s">
        <v>21310</v>
      </c>
      <c r="C3528" s="469" t="s">
        <v>4368</v>
      </c>
      <c r="E3528" s="472" t="s">
        <v>21372</v>
      </c>
      <c r="F3528" s="469" t="s">
        <v>23332</v>
      </c>
      <c r="G3528" s="468" t="s">
        <v>4616</v>
      </c>
      <c r="H3528" s="468" t="s">
        <v>4616</v>
      </c>
      <c r="I3528" s="468">
        <v>8.5</v>
      </c>
      <c r="M3528" s="474">
        <v>42</v>
      </c>
      <c r="N3528" s="474">
        <f t="shared" si="183"/>
        <v>42</v>
      </c>
      <c r="P3528" s="488">
        <v>1</v>
      </c>
      <c r="R3528" s="474">
        <v>0</v>
      </c>
      <c r="S3528" s="474">
        <v>0</v>
      </c>
      <c r="U3528" s="474">
        <v>0</v>
      </c>
      <c r="V3528" s="474">
        <v>0</v>
      </c>
      <c r="X3528" s="465">
        <v>0</v>
      </c>
      <c r="Y3528" s="465">
        <v>0</v>
      </c>
      <c r="AA3528" s="474"/>
      <c r="AB3528" s="474"/>
      <c r="AD3528" s="474"/>
      <c r="AE3528" s="474"/>
      <c r="AG3528" s="474"/>
      <c r="AH3528" s="474"/>
    </row>
    <row r="3529" spans="1:34" ht="24" customHeight="1" outlineLevel="1" x14ac:dyDescent="0.25">
      <c r="A3529" s="469" t="s">
        <v>22509</v>
      </c>
      <c r="B3529" s="471" t="s">
        <v>22507</v>
      </c>
      <c r="C3529" s="469" t="s">
        <v>4368</v>
      </c>
      <c r="D3529" s="469">
        <v>94053000</v>
      </c>
      <c r="E3529" s="472" t="s">
        <v>22515</v>
      </c>
      <c r="F3529" s="469" t="s">
        <v>23332</v>
      </c>
      <c r="G3529" s="468" t="s">
        <v>4616</v>
      </c>
      <c r="H3529" s="468" t="s">
        <v>4616</v>
      </c>
      <c r="I3529" s="468">
        <v>8.5</v>
      </c>
      <c r="J3529" s="468">
        <v>7</v>
      </c>
      <c r="M3529" s="474">
        <v>50.9</v>
      </c>
      <c r="N3529" s="474">
        <f t="shared" si="183"/>
        <v>50.9</v>
      </c>
      <c r="P3529" s="488">
        <v>1</v>
      </c>
      <c r="R3529" s="474">
        <v>50.9</v>
      </c>
      <c r="S3529" s="474">
        <v>50.9</v>
      </c>
      <c r="U3529" s="474">
        <v>50.9</v>
      </c>
      <c r="V3529" s="474">
        <v>50.9</v>
      </c>
      <c r="X3529" s="465">
        <v>50.9</v>
      </c>
      <c r="Y3529" s="465">
        <v>50.9</v>
      </c>
      <c r="AA3529" s="474">
        <v>49.6</v>
      </c>
      <c r="AB3529" s="474">
        <v>49.6</v>
      </c>
      <c r="AD3529" s="474">
        <v>39</v>
      </c>
      <c r="AE3529" s="474">
        <v>39</v>
      </c>
      <c r="AG3529" s="474">
        <v>38.5</v>
      </c>
      <c r="AH3529" s="474">
        <v>38.5</v>
      </c>
    </row>
    <row r="3530" spans="1:34" ht="24" customHeight="1" outlineLevel="1" x14ac:dyDescent="0.25">
      <c r="B3530" s="471" t="s">
        <v>21311</v>
      </c>
      <c r="C3530" s="469" t="s">
        <v>4368</v>
      </c>
      <c r="E3530" s="472" t="s">
        <v>21373</v>
      </c>
      <c r="F3530" s="469" t="s">
        <v>23332</v>
      </c>
      <c r="G3530" s="468" t="s">
        <v>4616</v>
      </c>
      <c r="H3530" s="468" t="s">
        <v>4616</v>
      </c>
      <c r="M3530" s="474">
        <v>50.9</v>
      </c>
      <c r="N3530" s="474">
        <f t="shared" si="183"/>
        <v>50.9</v>
      </c>
      <c r="P3530" s="488">
        <v>1</v>
      </c>
      <c r="R3530" s="474">
        <v>0</v>
      </c>
      <c r="S3530" s="474">
        <v>0</v>
      </c>
      <c r="U3530" s="474">
        <v>0</v>
      </c>
      <c r="V3530" s="474">
        <v>0</v>
      </c>
      <c r="X3530" s="465">
        <v>0</v>
      </c>
      <c r="Y3530" s="465">
        <v>0</v>
      </c>
      <c r="AA3530" s="474"/>
      <c r="AB3530" s="474"/>
      <c r="AD3530" s="474"/>
      <c r="AE3530" s="474"/>
      <c r="AG3530" s="474"/>
      <c r="AH3530" s="474"/>
    </row>
    <row r="3531" spans="1:34" ht="24" customHeight="1" outlineLevel="1" x14ac:dyDescent="0.25">
      <c r="A3531" s="469" t="s">
        <v>22509</v>
      </c>
      <c r="B3531" s="471" t="s">
        <v>22508</v>
      </c>
      <c r="C3531" s="469" t="s">
        <v>4368</v>
      </c>
      <c r="D3531" s="469">
        <v>94053000</v>
      </c>
      <c r="E3531" s="472" t="s">
        <v>22514</v>
      </c>
      <c r="F3531" s="469" t="s">
        <v>23332</v>
      </c>
      <c r="G3531" s="468" t="s">
        <v>4616</v>
      </c>
      <c r="H3531" s="468" t="s">
        <v>4616</v>
      </c>
      <c r="I3531" s="468">
        <v>8.5</v>
      </c>
      <c r="J3531" s="468">
        <v>7</v>
      </c>
      <c r="M3531" s="474">
        <v>50.9</v>
      </c>
      <c r="N3531" s="474">
        <f t="shared" si="183"/>
        <v>50.9</v>
      </c>
      <c r="P3531" s="488">
        <v>1</v>
      </c>
      <c r="R3531" s="474">
        <v>50.9</v>
      </c>
      <c r="S3531" s="474">
        <v>50.9</v>
      </c>
      <c r="U3531" s="474">
        <v>50.9</v>
      </c>
      <c r="V3531" s="474">
        <v>50.9</v>
      </c>
      <c r="X3531" s="465">
        <v>50.9</v>
      </c>
      <c r="Y3531" s="465">
        <v>50.9</v>
      </c>
      <c r="AA3531" s="474">
        <v>49.6</v>
      </c>
      <c r="AB3531" s="474">
        <v>49.6</v>
      </c>
      <c r="AD3531" s="474">
        <v>39</v>
      </c>
      <c r="AE3531" s="474">
        <v>39</v>
      </c>
      <c r="AG3531" s="474">
        <v>38.5</v>
      </c>
      <c r="AH3531" s="474">
        <v>38.5</v>
      </c>
    </row>
    <row r="3532" spans="1:34" ht="24" customHeight="1" outlineLevel="1" x14ac:dyDescent="0.25">
      <c r="B3532" s="471" t="s">
        <v>21312</v>
      </c>
      <c r="C3532" s="469" t="s">
        <v>4368</v>
      </c>
      <c r="E3532" s="472" t="s">
        <v>21374</v>
      </c>
      <c r="F3532" s="469" t="s">
        <v>23332</v>
      </c>
      <c r="G3532" s="468" t="s">
        <v>4616</v>
      </c>
      <c r="H3532" s="468" t="s">
        <v>4616</v>
      </c>
      <c r="M3532" s="474">
        <v>50.9</v>
      </c>
      <c r="N3532" s="474">
        <f t="shared" si="183"/>
        <v>50.9</v>
      </c>
      <c r="P3532" s="488">
        <v>1</v>
      </c>
      <c r="R3532" s="474">
        <v>0</v>
      </c>
      <c r="S3532" s="474">
        <v>0</v>
      </c>
      <c r="U3532" s="474">
        <v>0</v>
      </c>
      <c r="V3532" s="474">
        <v>0</v>
      </c>
      <c r="X3532" s="465">
        <v>0</v>
      </c>
      <c r="Y3532" s="465">
        <v>0</v>
      </c>
      <c r="AA3532" s="474"/>
      <c r="AB3532" s="474"/>
      <c r="AD3532" s="474"/>
      <c r="AE3532" s="474"/>
      <c r="AG3532" s="474"/>
      <c r="AH3532" s="474"/>
    </row>
    <row r="3533" spans="1:34" ht="24" customHeight="1" outlineLevel="1" x14ac:dyDescent="0.25">
      <c r="A3533" s="469" t="s">
        <v>22509</v>
      </c>
      <c r="B3533" s="471" t="s">
        <v>22510</v>
      </c>
      <c r="C3533" s="469" t="s">
        <v>4368</v>
      </c>
      <c r="D3533" s="469">
        <v>94053000</v>
      </c>
      <c r="E3533" s="472" t="s">
        <v>22513</v>
      </c>
      <c r="F3533" s="469" t="s">
        <v>23332</v>
      </c>
      <c r="G3533" s="468" t="s">
        <v>4616</v>
      </c>
      <c r="H3533" s="468" t="s">
        <v>4616</v>
      </c>
      <c r="I3533" s="468">
        <v>8.5</v>
      </c>
      <c r="J3533" s="468">
        <v>7</v>
      </c>
      <c r="M3533" s="474">
        <v>50.9</v>
      </c>
      <c r="N3533" s="474">
        <f t="shared" si="183"/>
        <v>50.9</v>
      </c>
      <c r="P3533" s="488">
        <v>1</v>
      </c>
      <c r="R3533" s="474">
        <v>50.9</v>
      </c>
      <c r="S3533" s="474">
        <v>50.9</v>
      </c>
      <c r="U3533" s="474">
        <v>50.9</v>
      </c>
      <c r="V3533" s="474">
        <v>50.9</v>
      </c>
      <c r="X3533" s="465">
        <v>50.9</v>
      </c>
      <c r="Y3533" s="465">
        <v>50.9</v>
      </c>
      <c r="AA3533" s="474">
        <v>49.6</v>
      </c>
      <c r="AB3533" s="474">
        <v>49.6</v>
      </c>
      <c r="AD3533" s="474">
        <v>39</v>
      </c>
      <c r="AE3533" s="474">
        <v>39</v>
      </c>
      <c r="AG3533" s="474">
        <v>38.5</v>
      </c>
      <c r="AH3533" s="474">
        <v>38.5</v>
      </c>
    </row>
    <row r="3534" spans="1:34" ht="24" customHeight="1" outlineLevel="1" x14ac:dyDescent="0.25">
      <c r="B3534" s="471" t="s">
        <v>21313</v>
      </c>
      <c r="C3534" s="469" t="s">
        <v>4368</v>
      </c>
      <c r="E3534" s="472" t="s">
        <v>21393</v>
      </c>
      <c r="F3534" s="469" t="s">
        <v>23332</v>
      </c>
      <c r="G3534" s="468" t="s">
        <v>4616</v>
      </c>
      <c r="H3534" s="468" t="s">
        <v>4616</v>
      </c>
      <c r="M3534" s="474">
        <v>50.9</v>
      </c>
      <c r="N3534" s="474">
        <f t="shared" si="183"/>
        <v>50.9</v>
      </c>
      <c r="P3534" s="488">
        <v>1</v>
      </c>
      <c r="R3534" s="474">
        <v>0</v>
      </c>
      <c r="S3534" s="474">
        <v>0</v>
      </c>
      <c r="U3534" s="474">
        <v>0</v>
      </c>
      <c r="V3534" s="474">
        <v>0</v>
      </c>
      <c r="X3534" s="465">
        <v>0</v>
      </c>
      <c r="Y3534" s="465">
        <v>0</v>
      </c>
      <c r="AA3534" s="474"/>
      <c r="AB3534" s="474"/>
      <c r="AD3534" s="474"/>
      <c r="AE3534" s="474"/>
      <c r="AG3534" s="474"/>
      <c r="AH3534" s="474"/>
    </row>
    <row r="3535" spans="1:34" ht="24" customHeight="1" outlineLevel="1" x14ac:dyDescent="0.25">
      <c r="A3535" s="469" t="s">
        <v>22509</v>
      </c>
      <c r="B3535" s="471" t="s">
        <v>22516</v>
      </c>
      <c r="C3535" s="469" t="s">
        <v>4368</v>
      </c>
      <c r="D3535" s="469">
        <v>94053000</v>
      </c>
      <c r="E3535" s="472" t="s">
        <v>22512</v>
      </c>
      <c r="F3535" s="469" t="s">
        <v>23332</v>
      </c>
      <c r="G3535" s="468" t="s">
        <v>4616</v>
      </c>
      <c r="H3535" s="468" t="s">
        <v>4616</v>
      </c>
      <c r="I3535" s="468">
        <v>8.5</v>
      </c>
      <c r="J3535" s="468">
        <v>7</v>
      </c>
      <c r="M3535" s="474">
        <v>50.9</v>
      </c>
      <c r="N3535" s="474">
        <f t="shared" si="183"/>
        <v>50.9</v>
      </c>
      <c r="P3535" s="488">
        <v>1</v>
      </c>
      <c r="R3535" s="474">
        <v>50.9</v>
      </c>
      <c r="S3535" s="474">
        <v>50.9</v>
      </c>
      <c r="U3535" s="474">
        <v>50.9</v>
      </c>
      <c r="V3535" s="474">
        <v>50.9</v>
      </c>
      <c r="X3535" s="465">
        <v>50.9</v>
      </c>
      <c r="Y3535" s="465">
        <v>50.9</v>
      </c>
      <c r="AA3535" s="474">
        <v>49.6</v>
      </c>
      <c r="AB3535" s="474">
        <v>49.6</v>
      </c>
      <c r="AD3535" s="474">
        <v>39</v>
      </c>
      <c r="AE3535" s="474">
        <v>39</v>
      </c>
      <c r="AG3535" s="474">
        <v>38.5</v>
      </c>
      <c r="AH3535" s="474">
        <v>38.5</v>
      </c>
    </row>
    <row r="3536" spans="1:34" ht="24" customHeight="1" outlineLevel="1" x14ac:dyDescent="0.25">
      <c r="B3536" s="471" t="s">
        <v>21314</v>
      </c>
      <c r="C3536" s="469" t="s">
        <v>4368</v>
      </c>
      <c r="E3536" s="472" t="s">
        <v>21375</v>
      </c>
      <c r="F3536" s="469" t="s">
        <v>23332</v>
      </c>
      <c r="G3536" s="468" t="s">
        <v>4616</v>
      </c>
      <c r="H3536" s="468" t="s">
        <v>4616</v>
      </c>
      <c r="M3536" s="474">
        <v>50.9</v>
      </c>
      <c r="N3536" s="474">
        <f t="shared" ref="N3536:N3567" si="184">M3536*P3536</f>
        <v>50.9</v>
      </c>
      <c r="P3536" s="488">
        <v>1</v>
      </c>
      <c r="R3536" s="474">
        <v>0</v>
      </c>
      <c r="S3536" s="474">
        <v>0</v>
      </c>
      <c r="U3536" s="474">
        <v>0</v>
      </c>
      <c r="V3536" s="474">
        <v>0</v>
      </c>
      <c r="X3536" s="465">
        <v>0</v>
      </c>
      <c r="Y3536" s="465">
        <v>0</v>
      </c>
      <c r="AA3536" s="474"/>
      <c r="AB3536" s="474"/>
      <c r="AD3536" s="474"/>
      <c r="AE3536" s="474"/>
      <c r="AG3536" s="474"/>
      <c r="AH3536" s="474"/>
    </row>
    <row r="3537" spans="1:34" ht="24" customHeight="1" outlineLevel="1" x14ac:dyDescent="0.25">
      <c r="A3537" s="469" t="s">
        <v>22509</v>
      </c>
      <c r="B3537" s="471" t="s">
        <v>22511</v>
      </c>
      <c r="C3537" s="469" t="s">
        <v>4368</v>
      </c>
      <c r="D3537" s="469">
        <v>94053000</v>
      </c>
      <c r="E3537" s="472" t="s">
        <v>24365</v>
      </c>
      <c r="F3537" s="469" t="s">
        <v>23332</v>
      </c>
      <c r="G3537" s="468" t="s">
        <v>4616</v>
      </c>
      <c r="H3537" s="468" t="s">
        <v>4616</v>
      </c>
      <c r="I3537" s="468">
        <v>8.5</v>
      </c>
      <c r="J3537" s="468">
        <v>7</v>
      </c>
      <c r="M3537" s="474">
        <v>50.9</v>
      </c>
      <c r="N3537" s="474">
        <f t="shared" si="184"/>
        <v>50.9</v>
      </c>
      <c r="P3537" s="488">
        <v>1</v>
      </c>
      <c r="R3537" s="474">
        <v>50.9</v>
      </c>
      <c r="S3537" s="474">
        <v>50.9</v>
      </c>
      <c r="U3537" s="474">
        <v>50.9</v>
      </c>
      <c r="V3537" s="474">
        <v>50.9</v>
      </c>
      <c r="X3537" s="465">
        <v>50.9</v>
      </c>
      <c r="Y3537" s="465">
        <v>50.9</v>
      </c>
      <c r="AA3537" s="474">
        <v>49.6</v>
      </c>
      <c r="AB3537" s="474">
        <v>49.6</v>
      </c>
      <c r="AD3537" s="474">
        <v>39</v>
      </c>
      <c r="AE3537" s="474">
        <v>39</v>
      </c>
      <c r="AG3537" s="474" t="e">
        <v>#N/A</v>
      </c>
      <c r="AH3537" s="474" t="e">
        <v>#N/A</v>
      </c>
    </row>
    <row r="3538" spans="1:34" ht="24" customHeight="1" outlineLevel="1" x14ac:dyDescent="0.25">
      <c r="B3538" s="471" t="s">
        <v>21315</v>
      </c>
      <c r="C3538" s="469" t="s">
        <v>4368</v>
      </c>
      <c r="E3538" s="472" t="s">
        <v>24366</v>
      </c>
      <c r="F3538" s="469" t="s">
        <v>23332</v>
      </c>
      <c r="G3538" s="468" t="s">
        <v>4616</v>
      </c>
      <c r="H3538" s="468" t="s">
        <v>4616</v>
      </c>
      <c r="M3538" s="474">
        <v>50.9</v>
      </c>
      <c r="N3538" s="474">
        <f t="shared" si="184"/>
        <v>50.9</v>
      </c>
      <c r="P3538" s="488">
        <v>1</v>
      </c>
      <c r="R3538" s="474">
        <v>0</v>
      </c>
      <c r="S3538" s="474">
        <v>0</v>
      </c>
      <c r="U3538" s="474">
        <v>0</v>
      </c>
      <c r="V3538" s="474">
        <v>0</v>
      </c>
      <c r="X3538" s="465">
        <v>0</v>
      </c>
      <c r="Y3538" s="465">
        <v>0</v>
      </c>
      <c r="AA3538" s="474"/>
      <c r="AB3538" s="474"/>
      <c r="AD3538" s="474"/>
      <c r="AE3538" s="474"/>
      <c r="AG3538" s="474"/>
      <c r="AH3538" s="474"/>
    </row>
    <row r="3539" spans="1:34" ht="24" customHeight="1" outlineLevel="1" x14ac:dyDescent="0.25">
      <c r="B3539" s="471" t="s">
        <v>11580</v>
      </c>
      <c r="C3539" s="469" t="s">
        <v>4368</v>
      </c>
      <c r="D3539" s="469">
        <v>94053000</v>
      </c>
      <c r="E3539" s="472" t="s">
        <v>13697</v>
      </c>
      <c r="F3539" s="469" t="s">
        <v>23332</v>
      </c>
      <c r="G3539" s="468" t="s">
        <v>4616</v>
      </c>
      <c r="H3539" s="468" t="s">
        <v>4616</v>
      </c>
      <c r="I3539" s="468">
        <v>10</v>
      </c>
      <c r="J3539" s="468">
        <v>10</v>
      </c>
      <c r="M3539" s="474">
        <v>65</v>
      </c>
      <c r="N3539" s="474">
        <f t="shared" si="184"/>
        <v>65</v>
      </c>
      <c r="P3539" s="488">
        <v>1</v>
      </c>
      <c r="R3539" s="474">
        <v>65</v>
      </c>
      <c r="S3539" s="474">
        <v>65</v>
      </c>
      <c r="U3539" s="474">
        <v>65</v>
      </c>
      <c r="V3539" s="474">
        <v>65</v>
      </c>
      <c r="X3539" s="465">
        <v>65</v>
      </c>
      <c r="Y3539" s="465">
        <v>65</v>
      </c>
      <c r="AA3539" s="474">
        <v>65</v>
      </c>
      <c r="AB3539" s="474">
        <v>65</v>
      </c>
      <c r="AD3539" s="474">
        <v>48</v>
      </c>
      <c r="AE3539" s="474">
        <v>48</v>
      </c>
      <c r="AG3539" s="474">
        <v>48</v>
      </c>
      <c r="AH3539" s="474">
        <v>48</v>
      </c>
    </row>
    <row r="3540" spans="1:34" ht="24" customHeight="1" outlineLevel="1" x14ac:dyDescent="0.25">
      <c r="B3540" s="471" t="s">
        <v>21316</v>
      </c>
      <c r="C3540" s="469" t="s">
        <v>4368</v>
      </c>
      <c r="E3540" s="472" t="s">
        <v>21377</v>
      </c>
      <c r="F3540" s="469" t="s">
        <v>23332</v>
      </c>
      <c r="G3540" s="468" t="s">
        <v>4616</v>
      </c>
      <c r="H3540" s="468" t="s">
        <v>4616</v>
      </c>
      <c r="M3540" s="474">
        <v>65</v>
      </c>
      <c r="N3540" s="474">
        <f t="shared" si="184"/>
        <v>65</v>
      </c>
      <c r="P3540" s="488">
        <v>1</v>
      </c>
      <c r="R3540" s="474">
        <v>0</v>
      </c>
      <c r="S3540" s="474">
        <v>0</v>
      </c>
      <c r="U3540" s="474">
        <v>0</v>
      </c>
      <c r="V3540" s="474">
        <v>0</v>
      </c>
      <c r="X3540" s="465">
        <v>0</v>
      </c>
      <c r="Y3540" s="465">
        <v>0</v>
      </c>
      <c r="AA3540" s="474"/>
      <c r="AB3540" s="474"/>
      <c r="AD3540" s="474"/>
      <c r="AE3540" s="474"/>
      <c r="AG3540" s="474"/>
      <c r="AH3540" s="474"/>
    </row>
    <row r="3541" spans="1:34" ht="24" customHeight="1" outlineLevel="1" x14ac:dyDescent="0.25">
      <c r="B3541" s="471" t="s">
        <v>11579</v>
      </c>
      <c r="C3541" s="469" t="s">
        <v>4368</v>
      </c>
      <c r="D3541" s="469">
        <v>94053000</v>
      </c>
      <c r="E3541" s="472" t="s">
        <v>13696</v>
      </c>
      <c r="F3541" s="469" t="s">
        <v>23332</v>
      </c>
      <c r="G3541" s="468" t="s">
        <v>4616</v>
      </c>
      <c r="H3541" s="468" t="s">
        <v>4616</v>
      </c>
      <c r="I3541" s="468">
        <v>10</v>
      </c>
      <c r="J3541" s="468">
        <v>10</v>
      </c>
      <c r="M3541" s="474">
        <v>65</v>
      </c>
      <c r="N3541" s="474">
        <f t="shared" si="184"/>
        <v>65</v>
      </c>
      <c r="P3541" s="488">
        <v>1</v>
      </c>
      <c r="R3541" s="474">
        <v>65</v>
      </c>
      <c r="S3541" s="474">
        <v>65</v>
      </c>
      <c r="U3541" s="474">
        <v>65</v>
      </c>
      <c r="V3541" s="474">
        <v>65</v>
      </c>
      <c r="X3541" s="465">
        <v>65</v>
      </c>
      <c r="Y3541" s="465">
        <v>65</v>
      </c>
      <c r="AA3541" s="474">
        <v>65</v>
      </c>
      <c r="AB3541" s="474">
        <v>65</v>
      </c>
      <c r="AD3541" s="474">
        <v>48</v>
      </c>
      <c r="AE3541" s="474">
        <v>48</v>
      </c>
      <c r="AG3541" s="474">
        <v>48</v>
      </c>
      <c r="AH3541" s="474">
        <v>48</v>
      </c>
    </row>
    <row r="3542" spans="1:34" ht="24" customHeight="1" outlineLevel="1" x14ac:dyDescent="0.25">
      <c r="B3542" s="471" t="s">
        <v>21317</v>
      </c>
      <c r="C3542" s="469" t="s">
        <v>4368</v>
      </c>
      <c r="E3542" s="472" t="s">
        <v>21378</v>
      </c>
      <c r="F3542" s="469" t="s">
        <v>23332</v>
      </c>
      <c r="G3542" s="468" t="s">
        <v>4616</v>
      </c>
      <c r="H3542" s="468" t="s">
        <v>4616</v>
      </c>
      <c r="M3542" s="474">
        <v>65</v>
      </c>
      <c r="N3542" s="474">
        <f t="shared" si="184"/>
        <v>65</v>
      </c>
      <c r="P3542" s="488">
        <v>1</v>
      </c>
      <c r="R3542" s="474">
        <v>0</v>
      </c>
      <c r="S3542" s="474">
        <v>0</v>
      </c>
      <c r="U3542" s="474">
        <v>0</v>
      </c>
      <c r="V3542" s="474">
        <v>0</v>
      </c>
      <c r="X3542" s="465">
        <v>0</v>
      </c>
      <c r="Y3542" s="465">
        <v>0</v>
      </c>
      <c r="AA3542" s="474"/>
      <c r="AB3542" s="474"/>
      <c r="AD3542" s="474"/>
      <c r="AE3542" s="474"/>
      <c r="AG3542" s="474"/>
      <c r="AH3542" s="474"/>
    </row>
    <row r="3543" spans="1:34" ht="24" customHeight="1" outlineLevel="1" x14ac:dyDescent="0.25">
      <c r="B3543" s="471" t="s">
        <v>11581</v>
      </c>
      <c r="C3543" s="469" t="s">
        <v>4368</v>
      </c>
      <c r="D3543" s="469">
        <v>94053000</v>
      </c>
      <c r="E3543" s="472" t="s">
        <v>13695</v>
      </c>
      <c r="F3543" s="469" t="s">
        <v>23332</v>
      </c>
      <c r="G3543" s="468" t="s">
        <v>4616</v>
      </c>
      <c r="H3543" s="468" t="s">
        <v>4616</v>
      </c>
      <c r="I3543" s="468">
        <v>10</v>
      </c>
      <c r="J3543" s="468">
        <v>10</v>
      </c>
      <c r="M3543" s="474">
        <v>70</v>
      </c>
      <c r="N3543" s="474">
        <f t="shared" si="184"/>
        <v>70</v>
      </c>
      <c r="P3543" s="488">
        <v>1</v>
      </c>
      <c r="R3543" s="474">
        <v>70</v>
      </c>
      <c r="S3543" s="474">
        <v>70</v>
      </c>
      <c r="U3543" s="474">
        <v>70</v>
      </c>
      <c r="V3543" s="474">
        <v>70</v>
      </c>
      <c r="X3543" s="465">
        <v>70</v>
      </c>
      <c r="Y3543" s="465">
        <v>70</v>
      </c>
      <c r="AA3543" s="474">
        <v>70</v>
      </c>
      <c r="AB3543" s="474">
        <v>70</v>
      </c>
      <c r="AD3543" s="474">
        <v>52</v>
      </c>
      <c r="AE3543" s="474">
        <v>52</v>
      </c>
      <c r="AG3543" s="474">
        <v>52</v>
      </c>
      <c r="AH3543" s="474">
        <v>52</v>
      </c>
    </row>
    <row r="3544" spans="1:34" ht="24" customHeight="1" outlineLevel="1" x14ac:dyDescent="0.25">
      <c r="B3544" s="471" t="s">
        <v>21318</v>
      </c>
      <c r="C3544" s="469" t="s">
        <v>4368</v>
      </c>
      <c r="E3544" s="472" t="s">
        <v>21379</v>
      </c>
      <c r="F3544" s="469" t="s">
        <v>23332</v>
      </c>
      <c r="G3544" s="468" t="s">
        <v>4616</v>
      </c>
      <c r="H3544" s="468" t="s">
        <v>4616</v>
      </c>
      <c r="M3544" s="474">
        <v>70</v>
      </c>
      <c r="N3544" s="474">
        <f t="shared" si="184"/>
        <v>70</v>
      </c>
      <c r="P3544" s="488">
        <v>1</v>
      </c>
      <c r="R3544" s="474">
        <v>0</v>
      </c>
      <c r="S3544" s="474">
        <v>0</v>
      </c>
      <c r="U3544" s="474">
        <v>0</v>
      </c>
      <c r="V3544" s="474">
        <v>0</v>
      </c>
      <c r="X3544" s="465">
        <v>0</v>
      </c>
      <c r="Y3544" s="465">
        <v>0</v>
      </c>
      <c r="AA3544" s="474"/>
      <c r="AB3544" s="474"/>
      <c r="AD3544" s="474"/>
      <c r="AE3544" s="474"/>
      <c r="AG3544" s="474"/>
      <c r="AH3544" s="474"/>
    </row>
    <row r="3545" spans="1:34" ht="24" customHeight="1" outlineLevel="1" x14ac:dyDescent="0.25">
      <c r="B3545" s="471" t="s">
        <v>21423</v>
      </c>
      <c r="C3545" s="469" t="s">
        <v>4368</v>
      </c>
      <c r="D3545" s="469">
        <v>94053000</v>
      </c>
      <c r="E3545" s="472" t="s">
        <v>21422</v>
      </c>
      <c r="F3545" s="469" t="s">
        <v>23332</v>
      </c>
      <c r="G3545" s="468" t="s">
        <v>4616</v>
      </c>
      <c r="H3545" s="468" t="s">
        <v>4616</v>
      </c>
      <c r="I3545" s="468">
        <v>10</v>
      </c>
      <c r="J3545" s="468">
        <v>10</v>
      </c>
      <c r="M3545" s="474">
        <v>70</v>
      </c>
      <c r="N3545" s="474">
        <f t="shared" si="184"/>
        <v>70</v>
      </c>
      <c r="P3545" s="488">
        <v>1</v>
      </c>
      <c r="R3545" s="474">
        <v>70</v>
      </c>
      <c r="S3545" s="474">
        <v>70</v>
      </c>
      <c r="U3545" s="474">
        <v>70</v>
      </c>
      <c r="V3545" s="474">
        <v>70</v>
      </c>
      <c r="X3545" s="465">
        <v>70</v>
      </c>
      <c r="Y3545" s="465">
        <v>70</v>
      </c>
      <c r="AA3545" s="474">
        <v>70</v>
      </c>
      <c r="AB3545" s="474">
        <v>70</v>
      </c>
      <c r="AD3545" s="474">
        <v>52</v>
      </c>
      <c r="AE3545" s="474">
        <v>52</v>
      </c>
      <c r="AG3545" s="474">
        <v>52</v>
      </c>
      <c r="AH3545" s="474">
        <v>52</v>
      </c>
    </row>
    <row r="3546" spans="1:34" ht="24" customHeight="1" outlineLevel="1" x14ac:dyDescent="0.25">
      <c r="B3546" s="471" t="s">
        <v>24883</v>
      </c>
      <c r="C3546" s="469" t="s">
        <v>4368</v>
      </c>
      <c r="E3546" s="472" t="s">
        <v>24882</v>
      </c>
      <c r="F3546" s="469" t="s">
        <v>23332</v>
      </c>
      <c r="G3546" s="468">
        <v>1</v>
      </c>
      <c r="H3546" s="468">
        <v>1</v>
      </c>
      <c r="I3546" s="468">
        <v>1</v>
      </c>
      <c r="J3546" s="468">
        <v>4.8</v>
      </c>
      <c r="K3546" s="469" t="s">
        <v>4616</v>
      </c>
      <c r="L3546" s="468" t="s">
        <v>4616</v>
      </c>
      <c r="M3546" s="474">
        <v>630</v>
      </c>
      <c r="N3546" s="474">
        <f t="shared" si="184"/>
        <v>630</v>
      </c>
      <c r="P3546" s="488">
        <v>1</v>
      </c>
      <c r="R3546" s="474"/>
      <c r="S3546" s="474"/>
      <c r="U3546" s="474"/>
      <c r="V3546" s="474"/>
      <c r="X3546" s="465"/>
      <c r="Y3546" s="465"/>
      <c r="AA3546" s="474"/>
      <c r="AB3546" s="474"/>
      <c r="AD3546" s="474"/>
      <c r="AE3546" s="474"/>
      <c r="AG3546" s="474"/>
      <c r="AH3546" s="474"/>
    </row>
    <row r="3547" spans="1:34" ht="24" customHeight="1" outlineLevel="1" x14ac:dyDescent="0.25">
      <c r="B3547" s="471" t="s">
        <v>116</v>
      </c>
      <c r="C3547" s="469" t="s">
        <v>4368</v>
      </c>
      <c r="D3547" s="469">
        <v>94053000</v>
      </c>
      <c r="E3547" s="472" t="s">
        <v>4369</v>
      </c>
      <c r="F3547" s="469" t="s">
        <v>23332</v>
      </c>
      <c r="G3547" s="468">
        <v>13</v>
      </c>
      <c r="H3547" s="468" t="s">
        <v>4616</v>
      </c>
      <c r="I3547" s="468" t="s">
        <v>4616</v>
      </c>
      <c r="J3547" s="468">
        <v>3</v>
      </c>
      <c r="M3547" s="474">
        <v>13.25</v>
      </c>
      <c r="N3547" s="474">
        <f t="shared" si="184"/>
        <v>13.25</v>
      </c>
      <c r="P3547" s="488">
        <v>1</v>
      </c>
      <c r="R3547" s="474">
        <v>13.1</v>
      </c>
      <c r="S3547" s="474">
        <v>13.1</v>
      </c>
      <c r="U3547" s="474">
        <v>13.1</v>
      </c>
      <c r="V3547" s="474">
        <v>13.1</v>
      </c>
      <c r="X3547" s="465">
        <v>13.1</v>
      </c>
      <c r="Y3547" s="465">
        <v>13.1</v>
      </c>
      <c r="AA3547" s="474">
        <v>11.8</v>
      </c>
      <c r="AB3547" s="474">
        <v>11.8</v>
      </c>
      <c r="AD3547" s="474">
        <v>8.6</v>
      </c>
      <c r="AE3547" s="474">
        <v>8.6</v>
      </c>
      <c r="AG3547" s="474">
        <v>8.4</v>
      </c>
      <c r="AH3547" s="474">
        <v>8.4</v>
      </c>
    </row>
    <row r="3548" spans="1:34" ht="24" customHeight="1" outlineLevel="1" x14ac:dyDescent="0.25">
      <c r="B3548" s="471" t="s">
        <v>9295</v>
      </c>
      <c r="C3548" s="469" t="s">
        <v>4368</v>
      </c>
      <c r="D3548" s="469">
        <v>94053000</v>
      </c>
      <c r="E3548" s="472" t="s">
        <v>9296</v>
      </c>
      <c r="F3548" s="469" t="s">
        <v>23332</v>
      </c>
      <c r="G3548" s="468">
        <v>13</v>
      </c>
      <c r="H3548" s="468" t="s">
        <v>4616</v>
      </c>
      <c r="I3548" s="468" t="s">
        <v>4616</v>
      </c>
      <c r="J3548" s="468">
        <v>3</v>
      </c>
      <c r="M3548" s="474">
        <v>13.25</v>
      </c>
      <c r="N3548" s="474">
        <f t="shared" si="184"/>
        <v>13.25</v>
      </c>
      <c r="P3548" s="488">
        <v>1</v>
      </c>
      <c r="R3548" s="474">
        <v>13.1</v>
      </c>
      <c r="S3548" s="474">
        <v>13.1</v>
      </c>
      <c r="U3548" s="474">
        <v>13.1</v>
      </c>
      <c r="V3548" s="474">
        <v>13.1</v>
      </c>
      <c r="X3548" s="465">
        <v>13.1</v>
      </c>
      <c r="Y3548" s="465">
        <v>13.1</v>
      </c>
      <c r="AA3548" s="474">
        <v>11.8</v>
      </c>
      <c r="AB3548" s="474">
        <v>11.8</v>
      </c>
      <c r="AD3548" s="474">
        <v>8.6</v>
      </c>
      <c r="AE3548" s="474">
        <v>8.6</v>
      </c>
      <c r="AG3548" s="474">
        <v>8.4</v>
      </c>
      <c r="AH3548" s="474">
        <v>8.4</v>
      </c>
    </row>
    <row r="3549" spans="1:34" ht="24" customHeight="1" outlineLevel="1" x14ac:dyDescent="0.25">
      <c r="B3549" s="471" t="s">
        <v>115</v>
      </c>
      <c r="C3549" s="469" t="s">
        <v>4368</v>
      </c>
      <c r="D3549" s="469">
        <v>94053000</v>
      </c>
      <c r="E3549" s="472" t="s">
        <v>4371</v>
      </c>
      <c r="F3549" s="469" t="s">
        <v>23332</v>
      </c>
      <c r="G3549" s="468">
        <v>13</v>
      </c>
      <c r="H3549" s="468" t="s">
        <v>4616</v>
      </c>
      <c r="I3549" s="468" t="s">
        <v>4616</v>
      </c>
      <c r="J3549" s="468">
        <v>3</v>
      </c>
      <c r="M3549" s="474">
        <v>13.25</v>
      </c>
      <c r="N3549" s="474">
        <f t="shared" si="184"/>
        <v>13.25</v>
      </c>
      <c r="P3549" s="488">
        <v>1</v>
      </c>
      <c r="R3549" s="474">
        <v>13.1</v>
      </c>
      <c r="S3549" s="474">
        <v>13.1</v>
      </c>
      <c r="U3549" s="474">
        <v>13.1</v>
      </c>
      <c r="V3549" s="474">
        <v>13.1</v>
      </c>
      <c r="X3549" s="465">
        <v>13.1</v>
      </c>
      <c r="Y3549" s="465">
        <v>13.1</v>
      </c>
      <c r="AA3549" s="474">
        <v>11.8</v>
      </c>
      <c r="AB3549" s="474">
        <v>11.8</v>
      </c>
      <c r="AD3549" s="474">
        <v>8.6</v>
      </c>
      <c r="AE3549" s="474">
        <v>8.6</v>
      </c>
      <c r="AG3549" s="474">
        <v>8.4</v>
      </c>
      <c r="AH3549" s="474">
        <v>8.4</v>
      </c>
    </row>
    <row r="3550" spans="1:34" ht="24" customHeight="1" outlineLevel="1" x14ac:dyDescent="0.25">
      <c r="B3550" s="471" t="s">
        <v>117</v>
      </c>
      <c r="C3550" s="469" t="s">
        <v>4368</v>
      </c>
      <c r="D3550" s="469">
        <v>94053000</v>
      </c>
      <c r="E3550" s="472" t="s">
        <v>4370</v>
      </c>
      <c r="F3550" s="469" t="s">
        <v>23332</v>
      </c>
      <c r="G3550" s="468">
        <v>13</v>
      </c>
      <c r="H3550" s="468" t="s">
        <v>4616</v>
      </c>
      <c r="I3550" s="468" t="s">
        <v>4616</v>
      </c>
      <c r="J3550" s="468">
        <v>3</v>
      </c>
      <c r="M3550" s="474">
        <v>13.25</v>
      </c>
      <c r="N3550" s="474">
        <f t="shared" si="184"/>
        <v>13.25</v>
      </c>
      <c r="P3550" s="488">
        <v>1</v>
      </c>
      <c r="R3550" s="474">
        <v>13.1</v>
      </c>
      <c r="S3550" s="474">
        <v>13.1</v>
      </c>
      <c r="U3550" s="474">
        <v>13.1</v>
      </c>
      <c r="V3550" s="474">
        <v>13.1</v>
      </c>
      <c r="X3550" s="465">
        <v>13.1</v>
      </c>
      <c r="Y3550" s="465">
        <v>13.1</v>
      </c>
      <c r="AA3550" s="474">
        <v>11.8</v>
      </c>
      <c r="AB3550" s="474">
        <v>11.8</v>
      </c>
      <c r="AD3550" s="474">
        <v>8.6</v>
      </c>
      <c r="AE3550" s="474">
        <v>8.6</v>
      </c>
      <c r="AG3550" s="474">
        <v>8.4</v>
      </c>
      <c r="AH3550" s="474">
        <v>8.4</v>
      </c>
    </row>
    <row r="3551" spans="1:34" ht="24" customHeight="1" outlineLevel="1" x14ac:dyDescent="0.25">
      <c r="B3551" s="471" t="s">
        <v>9181</v>
      </c>
      <c r="C3551" s="469" t="s">
        <v>4368</v>
      </c>
      <c r="D3551" s="469">
        <v>94053000</v>
      </c>
      <c r="E3551" s="472" t="s">
        <v>9182</v>
      </c>
      <c r="F3551" s="469" t="s">
        <v>23332</v>
      </c>
      <c r="G3551" s="468">
        <v>13</v>
      </c>
      <c r="H3551" s="468" t="s">
        <v>4616</v>
      </c>
      <c r="I3551" s="468" t="s">
        <v>4616</v>
      </c>
      <c r="J3551" s="468">
        <v>3</v>
      </c>
      <c r="M3551" s="474">
        <v>13.25</v>
      </c>
      <c r="N3551" s="474">
        <f t="shared" si="184"/>
        <v>13.25</v>
      </c>
      <c r="P3551" s="488">
        <v>1</v>
      </c>
      <c r="R3551" s="474">
        <v>13.1</v>
      </c>
      <c r="S3551" s="474">
        <v>13.1</v>
      </c>
      <c r="U3551" s="474">
        <v>13.1</v>
      </c>
      <c r="V3551" s="474">
        <v>13.1</v>
      </c>
      <c r="X3551" s="465">
        <v>13.1</v>
      </c>
      <c r="Y3551" s="465">
        <v>13.1</v>
      </c>
      <c r="AA3551" s="474">
        <v>11.8</v>
      </c>
      <c r="AB3551" s="474">
        <v>11.8</v>
      </c>
      <c r="AD3551" s="474">
        <v>8.6</v>
      </c>
      <c r="AE3551" s="474">
        <v>8.6</v>
      </c>
      <c r="AG3551" s="474">
        <v>8.4</v>
      </c>
      <c r="AH3551" s="474">
        <v>8.4</v>
      </c>
    </row>
    <row r="3552" spans="1:34" ht="24" customHeight="1" outlineLevel="1" x14ac:dyDescent="0.25">
      <c r="B3552" s="471" t="s">
        <v>118</v>
      </c>
      <c r="C3552" s="469" t="s">
        <v>4368</v>
      </c>
      <c r="D3552" s="469">
        <v>94053000</v>
      </c>
      <c r="E3552" s="472" t="s">
        <v>4372</v>
      </c>
      <c r="F3552" s="469" t="s">
        <v>23332</v>
      </c>
      <c r="G3552" s="468">
        <v>13</v>
      </c>
      <c r="H3552" s="468" t="s">
        <v>4616</v>
      </c>
      <c r="I3552" s="468" t="s">
        <v>4616</v>
      </c>
      <c r="J3552" s="468">
        <v>3</v>
      </c>
      <c r="M3552" s="474">
        <v>13.25</v>
      </c>
      <c r="N3552" s="474">
        <f t="shared" si="184"/>
        <v>13.25</v>
      </c>
      <c r="P3552" s="488">
        <v>1</v>
      </c>
      <c r="R3552" s="474">
        <v>13.1</v>
      </c>
      <c r="S3552" s="474">
        <v>13.1</v>
      </c>
      <c r="U3552" s="474">
        <v>13.1</v>
      </c>
      <c r="V3552" s="474">
        <v>13.1</v>
      </c>
      <c r="X3552" s="465">
        <v>13.1</v>
      </c>
      <c r="Y3552" s="465">
        <v>13.1</v>
      </c>
      <c r="AA3552" s="474">
        <v>11.8</v>
      </c>
      <c r="AB3552" s="474">
        <v>11.8</v>
      </c>
      <c r="AD3552" s="474">
        <v>8.6</v>
      </c>
      <c r="AE3552" s="474">
        <v>8.6</v>
      </c>
      <c r="AG3552" s="474">
        <v>8.4</v>
      </c>
      <c r="AH3552" s="474">
        <v>8.4</v>
      </c>
    </row>
    <row r="3553" spans="1:34" ht="24" customHeight="1" outlineLevel="1" x14ac:dyDescent="0.25">
      <c r="B3553" s="471" t="s">
        <v>17078</v>
      </c>
      <c r="C3553" s="469" t="s">
        <v>4368</v>
      </c>
      <c r="D3553" s="469">
        <v>94053000</v>
      </c>
      <c r="E3553" s="472" t="s">
        <v>17079</v>
      </c>
      <c r="F3553" s="469" t="s">
        <v>23332</v>
      </c>
      <c r="G3553" s="468">
        <v>13</v>
      </c>
      <c r="H3553" s="468" t="s">
        <v>4616</v>
      </c>
      <c r="I3553" s="468" t="s">
        <v>4616</v>
      </c>
      <c r="J3553" s="468">
        <v>3</v>
      </c>
      <c r="M3553" s="474">
        <v>13.25</v>
      </c>
      <c r="N3553" s="474">
        <f t="shared" si="184"/>
        <v>13.25</v>
      </c>
      <c r="P3553" s="488">
        <v>1</v>
      </c>
      <c r="R3553" s="474">
        <v>13.1</v>
      </c>
      <c r="S3553" s="474">
        <v>13.1</v>
      </c>
      <c r="U3553" s="474">
        <v>13.1</v>
      </c>
      <c r="V3553" s="474">
        <v>13.1</v>
      </c>
      <c r="X3553" s="465">
        <v>13.1</v>
      </c>
      <c r="Y3553" s="465">
        <v>13.1</v>
      </c>
      <c r="AA3553" s="474">
        <v>11.8</v>
      </c>
      <c r="AB3553" s="474">
        <v>11.8</v>
      </c>
      <c r="AD3553" s="474">
        <v>8.6</v>
      </c>
      <c r="AE3553" s="474">
        <v>8.6</v>
      </c>
      <c r="AG3553" s="474">
        <v>8.4</v>
      </c>
      <c r="AH3553" s="474">
        <v>8.4</v>
      </c>
    </row>
    <row r="3554" spans="1:34" ht="24" customHeight="1" outlineLevel="1" x14ac:dyDescent="0.25">
      <c r="A3554" s="469" t="s">
        <v>13558</v>
      </c>
      <c r="B3554" s="471" t="s">
        <v>13759</v>
      </c>
      <c r="C3554" s="469" t="s">
        <v>4368</v>
      </c>
      <c r="D3554" s="469">
        <v>94053000</v>
      </c>
      <c r="E3554" s="472" t="s">
        <v>13760</v>
      </c>
      <c r="F3554" s="469" t="s">
        <v>23332</v>
      </c>
      <c r="G3554" s="468">
        <v>13</v>
      </c>
      <c r="H3554" s="468" t="s">
        <v>4616</v>
      </c>
      <c r="I3554" s="468" t="s">
        <v>4616</v>
      </c>
      <c r="J3554" s="468">
        <v>3</v>
      </c>
      <c r="M3554" s="474">
        <v>17</v>
      </c>
      <c r="N3554" s="474">
        <f t="shared" si="184"/>
        <v>17</v>
      </c>
      <c r="P3554" s="488">
        <v>1</v>
      </c>
      <c r="R3554" s="474">
        <v>0</v>
      </c>
      <c r="S3554" s="474">
        <v>0</v>
      </c>
      <c r="U3554" s="474">
        <v>0</v>
      </c>
      <c r="V3554" s="474">
        <v>0</v>
      </c>
      <c r="X3554" s="465">
        <v>0</v>
      </c>
      <c r="Y3554" s="465">
        <v>0</v>
      </c>
      <c r="AA3554" s="474">
        <v>15.1</v>
      </c>
      <c r="AB3554" s="474">
        <v>15.1</v>
      </c>
      <c r="AD3554" s="474">
        <v>10.5</v>
      </c>
      <c r="AE3554" s="474">
        <v>10.5</v>
      </c>
      <c r="AG3554" s="474">
        <v>10.5</v>
      </c>
      <c r="AH3554" s="474">
        <v>10.5</v>
      </c>
    </row>
    <row r="3555" spans="1:34" ht="24" customHeight="1" outlineLevel="1" x14ac:dyDescent="0.25">
      <c r="A3555" s="469" t="s">
        <v>13558</v>
      </c>
      <c r="B3555" s="471" t="s">
        <v>13761</v>
      </c>
      <c r="C3555" s="469" t="s">
        <v>4368</v>
      </c>
      <c r="D3555" s="469">
        <v>94053000</v>
      </c>
      <c r="E3555" s="472" t="s">
        <v>13762</v>
      </c>
      <c r="F3555" s="469" t="s">
        <v>23332</v>
      </c>
      <c r="G3555" s="468">
        <v>13</v>
      </c>
      <c r="H3555" s="468" t="s">
        <v>4616</v>
      </c>
      <c r="I3555" s="468" t="s">
        <v>4616</v>
      </c>
      <c r="J3555" s="468">
        <v>3</v>
      </c>
      <c r="M3555" s="474">
        <v>17</v>
      </c>
      <c r="N3555" s="474">
        <f t="shared" si="184"/>
        <v>17</v>
      </c>
      <c r="P3555" s="488">
        <v>1</v>
      </c>
      <c r="R3555" s="474">
        <v>0</v>
      </c>
      <c r="S3555" s="474">
        <v>0</v>
      </c>
      <c r="U3555" s="474">
        <v>0</v>
      </c>
      <c r="V3555" s="474">
        <v>0</v>
      </c>
      <c r="X3555" s="465">
        <v>0</v>
      </c>
      <c r="Y3555" s="465">
        <v>0</v>
      </c>
      <c r="AA3555" s="474">
        <v>15.1</v>
      </c>
      <c r="AB3555" s="474">
        <v>15.1</v>
      </c>
      <c r="AD3555" s="474">
        <v>10.5</v>
      </c>
      <c r="AE3555" s="474">
        <v>10.5</v>
      </c>
      <c r="AG3555" s="474">
        <v>10.5</v>
      </c>
      <c r="AH3555" s="474">
        <v>10.5</v>
      </c>
    </row>
    <row r="3556" spans="1:34" ht="24" customHeight="1" outlineLevel="1" x14ac:dyDescent="0.25">
      <c r="A3556" s="469" t="s">
        <v>13558</v>
      </c>
      <c r="B3556" s="471" t="s">
        <v>13763</v>
      </c>
      <c r="C3556" s="469" t="s">
        <v>4368</v>
      </c>
      <c r="D3556" s="469">
        <v>94053000</v>
      </c>
      <c r="E3556" s="472" t="s">
        <v>13764</v>
      </c>
      <c r="F3556" s="469" t="s">
        <v>23332</v>
      </c>
      <c r="G3556" s="468">
        <v>13</v>
      </c>
      <c r="H3556" s="468" t="s">
        <v>4616</v>
      </c>
      <c r="I3556" s="468" t="s">
        <v>4616</v>
      </c>
      <c r="J3556" s="468">
        <v>3</v>
      </c>
      <c r="M3556" s="474">
        <v>17</v>
      </c>
      <c r="N3556" s="474">
        <f t="shared" si="184"/>
        <v>17</v>
      </c>
      <c r="P3556" s="488">
        <v>1</v>
      </c>
      <c r="R3556" s="474">
        <v>0</v>
      </c>
      <c r="S3556" s="474">
        <v>0</v>
      </c>
      <c r="U3556" s="474">
        <v>0</v>
      </c>
      <c r="V3556" s="474">
        <v>0</v>
      </c>
      <c r="X3556" s="465">
        <v>0</v>
      </c>
      <c r="Y3556" s="465">
        <v>0</v>
      </c>
      <c r="AA3556" s="474">
        <v>15.4</v>
      </c>
      <c r="AB3556" s="474">
        <v>15.4</v>
      </c>
      <c r="AD3556" s="474">
        <v>11</v>
      </c>
      <c r="AE3556" s="474">
        <v>11</v>
      </c>
      <c r="AG3556" s="474">
        <v>11</v>
      </c>
      <c r="AH3556" s="474">
        <v>11</v>
      </c>
    </row>
    <row r="3557" spans="1:34" ht="24" customHeight="1" outlineLevel="1" x14ac:dyDescent="0.25">
      <c r="A3557" s="469" t="s">
        <v>13558</v>
      </c>
      <c r="B3557" s="471" t="s">
        <v>13765</v>
      </c>
      <c r="C3557" s="469" t="s">
        <v>4368</v>
      </c>
      <c r="D3557" s="469">
        <v>94053000</v>
      </c>
      <c r="E3557" s="472" t="s">
        <v>13766</v>
      </c>
      <c r="F3557" s="469" t="s">
        <v>23332</v>
      </c>
      <c r="G3557" s="468">
        <v>13</v>
      </c>
      <c r="H3557" s="468" t="s">
        <v>4616</v>
      </c>
      <c r="I3557" s="468" t="s">
        <v>4616</v>
      </c>
      <c r="J3557" s="468">
        <v>3</v>
      </c>
      <c r="M3557" s="474">
        <v>17</v>
      </c>
      <c r="N3557" s="474">
        <f t="shared" si="184"/>
        <v>17</v>
      </c>
      <c r="P3557" s="488">
        <v>1</v>
      </c>
      <c r="R3557" s="474">
        <v>0</v>
      </c>
      <c r="S3557" s="474">
        <v>0</v>
      </c>
      <c r="U3557" s="474">
        <v>0</v>
      </c>
      <c r="V3557" s="474">
        <v>0</v>
      </c>
      <c r="X3557" s="465">
        <v>0</v>
      </c>
      <c r="Y3557" s="465">
        <v>0</v>
      </c>
      <c r="AA3557" s="474">
        <v>15.4</v>
      </c>
      <c r="AB3557" s="474">
        <v>15.4</v>
      </c>
      <c r="AD3557" s="474">
        <v>11</v>
      </c>
      <c r="AE3557" s="474">
        <v>11</v>
      </c>
      <c r="AG3557" s="474">
        <v>11</v>
      </c>
      <c r="AH3557" s="474">
        <v>11</v>
      </c>
    </row>
    <row r="3558" spans="1:34" ht="24" customHeight="1" outlineLevel="1" x14ac:dyDescent="0.25">
      <c r="A3558" s="469" t="s">
        <v>17994</v>
      </c>
      <c r="B3558" s="471" t="s">
        <v>17995</v>
      </c>
      <c r="C3558" s="469" t="s">
        <v>4368</v>
      </c>
      <c r="D3558" s="469">
        <v>94053000</v>
      </c>
      <c r="E3558" s="472" t="s">
        <v>18008</v>
      </c>
      <c r="F3558" s="469" t="s">
        <v>23332</v>
      </c>
      <c r="J3558" s="468">
        <v>4.3</v>
      </c>
      <c r="M3558" s="474">
        <v>19.7</v>
      </c>
      <c r="N3558" s="474">
        <f t="shared" si="184"/>
        <v>19.7</v>
      </c>
      <c r="P3558" s="488">
        <v>1</v>
      </c>
      <c r="R3558" s="474">
        <v>19.7</v>
      </c>
      <c r="S3558" s="474">
        <v>19.7</v>
      </c>
      <c r="U3558" s="474">
        <v>19.7</v>
      </c>
      <c r="V3558" s="474">
        <v>19.7</v>
      </c>
      <c r="X3558" s="465">
        <v>19.7</v>
      </c>
      <c r="Y3558" s="465">
        <v>19.7</v>
      </c>
      <c r="AA3558" s="474">
        <v>18</v>
      </c>
      <c r="AB3558" s="474">
        <v>18</v>
      </c>
      <c r="AD3558" s="474">
        <v>14</v>
      </c>
      <c r="AE3558" s="474">
        <v>14</v>
      </c>
      <c r="AG3558" s="474">
        <v>15</v>
      </c>
      <c r="AH3558" s="474">
        <v>15</v>
      </c>
    </row>
    <row r="3559" spans="1:34" ht="24" customHeight="1" outlineLevel="1" x14ac:dyDescent="0.25">
      <c r="A3559" s="469" t="s">
        <v>17994</v>
      </c>
      <c r="B3559" s="471" t="s">
        <v>17996</v>
      </c>
      <c r="C3559" s="469" t="s">
        <v>4368</v>
      </c>
      <c r="D3559" s="469">
        <v>94053000</v>
      </c>
      <c r="E3559" s="472" t="s">
        <v>18009</v>
      </c>
      <c r="F3559" s="469" t="s">
        <v>23332</v>
      </c>
      <c r="J3559" s="468">
        <v>4.3</v>
      </c>
      <c r="M3559" s="474">
        <v>19.7</v>
      </c>
      <c r="N3559" s="474">
        <f t="shared" si="184"/>
        <v>19.7</v>
      </c>
      <c r="P3559" s="488">
        <v>1</v>
      </c>
      <c r="R3559" s="474">
        <v>19.7</v>
      </c>
      <c r="S3559" s="474">
        <v>19.7</v>
      </c>
      <c r="U3559" s="474">
        <v>19.7</v>
      </c>
      <c r="V3559" s="474">
        <v>19.7</v>
      </c>
      <c r="X3559" s="465">
        <v>19.7</v>
      </c>
      <c r="Y3559" s="465">
        <v>19.7</v>
      </c>
      <c r="AA3559" s="474">
        <v>18</v>
      </c>
      <c r="AB3559" s="474">
        <v>18</v>
      </c>
      <c r="AD3559" s="474">
        <v>14</v>
      </c>
      <c r="AE3559" s="474">
        <v>14</v>
      </c>
      <c r="AG3559" s="474">
        <v>15</v>
      </c>
      <c r="AH3559" s="474">
        <v>15</v>
      </c>
    </row>
    <row r="3560" spans="1:34" ht="24" customHeight="1" outlineLevel="1" x14ac:dyDescent="0.25">
      <c r="A3560" s="469" t="s">
        <v>17994</v>
      </c>
      <c r="B3560" s="471" t="s">
        <v>17997</v>
      </c>
      <c r="C3560" s="469" t="s">
        <v>4368</v>
      </c>
      <c r="D3560" s="469">
        <v>94053000</v>
      </c>
      <c r="E3560" s="472" t="s">
        <v>18010</v>
      </c>
      <c r="F3560" s="469" t="s">
        <v>23332</v>
      </c>
      <c r="J3560" s="468">
        <v>4.3</v>
      </c>
      <c r="M3560" s="474">
        <v>19.7</v>
      </c>
      <c r="N3560" s="474">
        <f t="shared" si="184"/>
        <v>19.7</v>
      </c>
      <c r="P3560" s="488">
        <v>1</v>
      </c>
      <c r="R3560" s="474">
        <v>0</v>
      </c>
      <c r="S3560" s="474">
        <v>0</v>
      </c>
      <c r="U3560" s="474">
        <v>0</v>
      </c>
      <c r="V3560" s="474">
        <v>0</v>
      </c>
      <c r="X3560" s="465">
        <v>0</v>
      </c>
      <c r="Y3560" s="465">
        <v>0</v>
      </c>
      <c r="AA3560" s="474">
        <v>18</v>
      </c>
      <c r="AB3560" s="474">
        <v>18</v>
      </c>
      <c r="AD3560" s="474">
        <v>14</v>
      </c>
      <c r="AE3560" s="474">
        <v>14</v>
      </c>
      <c r="AG3560" s="474">
        <v>15</v>
      </c>
      <c r="AH3560" s="474">
        <v>15</v>
      </c>
    </row>
    <row r="3561" spans="1:34" ht="24" customHeight="1" outlineLevel="1" x14ac:dyDescent="0.25">
      <c r="A3561" s="469" t="s">
        <v>17994</v>
      </c>
      <c r="B3561" s="471" t="s">
        <v>17998</v>
      </c>
      <c r="C3561" s="469" t="s">
        <v>4368</v>
      </c>
      <c r="D3561" s="469">
        <v>94053000</v>
      </c>
      <c r="E3561" s="472" t="s">
        <v>18011</v>
      </c>
      <c r="F3561" s="469" t="s">
        <v>23332</v>
      </c>
      <c r="J3561" s="468">
        <v>4.3</v>
      </c>
      <c r="M3561" s="474">
        <v>19.7</v>
      </c>
      <c r="N3561" s="474">
        <f t="shared" si="184"/>
        <v>19.7</v>
      </c>
      <c r="P3561" s="488">
        <v>1</v>
      </c>
      <c r="R3561" s="474">
        <v>0</v>
      </c>
      <c r="S3561" s="474">
        <v>0</v>
      </c>
      <c r="U3561" s="474">
        <v>0</v>
      </c>
      <c r="V3561" s="474">
        <v>0</v>
      </c>
      <c r="X3561" s="465">
        <v>0</v>
      </c>
      <c r="Y3561" s="465">
        <v>0</v>
      </c>
      <c r="AA3561" s="474">
        <v>18</v>
      </c>
      <c r="AB3561" s="474">
        <v>18</v>
      </c>
      <c r="AD3561" s="474">
        <v>14</v>
      </c>
      <c r="AE3561" s="474">
        <v>14</v>
      </c>
      <c r="AG3561" s="474">
        <v>15</v>
      </c>
      <c r="AH3561" s="474">
        <v>15</v>
      </c>
    </row>
    <row r="3562" spans="1:34" ht="24" customHeight="1" outlineLevel="1" x14ac:dyDescent="0.25">
      <c r="A3562" s="469" t="s">
        <v>17994</v>
      </c>
      <c r="B3562" s="471" t="s">
        <v>17999</v>
      </c>
      <c r="C3562" s="469" t="s">
        <v>4368</v>
      </c>
      <c r="D3562" s="469">
        <v>94053000</v>
      </c>
      <c r="E3562" s="472" t="s">
        <v>18012</v>
      </c>
      <c r="F3562" s="469" t="s">
        <v>23332</v>
      </c>
      <c r="J3562" s="468">
        <v>4.3</v>
      </c>
      <c r="M3562" s="474">
        <v>0</v>
      </c>
      <c r="N3562" s="474">
        <f t="shared" si="184"/>
        <v>0</v>
      </c>
      <c r="P3562" s="488">
        <v>1</v>
      </c>
      <c r="R3562" s="474">
        <v>0</v>
      </c>
      <c r="S3562" s="474">
        <v>0</v>
      </c>
      <c r="U3562" s="474">
        <v>0</v>
      </c>
      <c r="V3562" s="474">
        <v>0</v>
      </c>
      <c r="X3562" s="465">
        <v>0</v>
      </c>
      <c r="Y3562" s="465">
        <v>0</v>
      </c>
      <c r="AA3562" s="474">
        <v>18</v>
      </c>
      <c r="AB3562" s="474">
        <v>18</v>
      </c>
      <c r="AD3562" s="474">
        <v>14</v>
      </c>
      <c r="AE3562" s="474">
        <v>14</v>
      </c>
      <c r="AG3562" s="474">
        <v>15</v>
      </c>
      <c r="AH3562" s="474">
        <v>15</v>
      </c>
    </row>
    <row r="3563" spans="1:34" ht="24" customHeight="1" outlineLevel="1" x14ac:dyDescent="0.25">
      <c r="A3563" s="469" t="s">
        <v>17994</v>
      </c>
      <c r="B3563" s="471" t="s">
        <v>18000</v>
      </c>
      <c r="C3563" s="469" t="s">
        <v>4368</v>
      </c>
      <c r="D3563" s="469">
        <v>94053000</v>
      </c>
      <c r="E3563" s="472" t="s">
        <v>18013</v>
      </c>
      <c r="F3563" s="469" t="s">
        <v>23332</v>
      </c>
      <c r="J3563" s="468">
        <v>4.3</v>
      </c>
      <c r="M3563" s="474">
        <v>19.7</v>
      </c>
      <c r="N3563" s="474">
        <f t="shared" si="184"/>
        <v>19.7</v>
      </c>
      <c r="P3563" s="488">
        <v>1</v>
      </c>
      <c r="R3563" s="474">
        <v>0</v>
      </c>
      <c r="S3563" s="474">
        <v>0</v>
      </c>
      <c r="U3563" s="474">
        <v>0</v>
      </c>
      <c r="V3563" s="474">
        <v>0</v>
      </c>
      <c r="X3563" s="465">
        <v>0</v>
      </c>
      <c r="Y3563" s="465">
        <v>0</v>
      </c>
      <c r="AA3563" s="474">
        <v>18</v>
      </c>
      <c r="AB3563" s="474">
        <v>18</v>
      </c>
      <c r="AD3563" s="474">
        <v>14</v>
      </c>
      <c r="AE3563" s="474">
        <v>14</v>
      </c>
      <c r="AG3563" s="474">
        <v>15</v>
      </c>
      <c r="AH3563" s="474">
        <v>15</v>
      </c>
    </row>
    <row r="3564" spans="1:34" ht="24" customHeight="1" outlineLevel="1" x14ac:dyDescent="0.25">
      <c r="A3564" s="469" t="s">
        <v>17994</v>
      </c>
      <c r="B3564" s="471" t="s">
        <v>18001</v>
      </c>
      <c r="C3564" s="469" t="s">
        <v>4368</v>
      </c>
      <c r="D3564" s="469">
        <v>94053000</v>
      </c>
      <c r="E3564" s="472" t="s">
        <v>18014</v>
      </c>
      <c r="F3564" s="469" t="s">
        <v>23332</v>
      </c>
      <c r="J3564" s="468">
        <v>4.3</v>
      </c>
      <c r="M3564" s="474">
        <v>19.7</v>
      </c>
      <c r="N3564" s="474">
        <f t="shared" si="184"/>
        <v>19.7</v>
      </c>
      <c r="P3564" s="488">
        <v>1</v>
      </c>
      <c r="R3564" s="474">
        <v>0</v>
      </c>
      <c r="S3564" s="474">
        <v>0</v>
      </c>
      <c r="U3564" s="474">
        <v>0</v>
      </c>
      <c r="V3564" s="474">
        <v>0</v>
      </c>
      <c r="X3564" s="465">
        <v>0</v>
      </c>
      <c r="Y3564" s="465">
        <v>0</v>
      </c>
      <c r="AA3564" s="474">
        <v>18</v>
      </c>
      <c r="AB3564" s="474">
        <v>18</v>
      </c>
      <c r="AD3564" s="474">
        <v>14</v>
      </c>
      <c r="AE3564" s="474">
        <v>14</v>
      </c>
      <c r="AG3564" s="474">
        <v>15</v>
      </c>
      <c r="AH3564" s="474">
        <v>15</v>
      </c>
    </row>
    <row r="3565" spans="1:34" ht="24" customHeight="1" outlineLevel="1" x14ac:dyDescent="0.25">
      <c r="A3565" s="469" t="s">
        <v>17994</v>
      </c>
      <c r="B3565" s="471" t="s">
        <v>18002</v>
      </c>
      <c r="C3565" s="469" t="s">
        <v>4368</v>
      </c>
      <c r="D3565" s="469">
        <v>94053000</v>
      </c>
      <c r="E3565" s="472" t="s">
        <v>18015</v>
      </c>
      <c r="F3565" s="469" t="s">
        <v>23332</v>
      </c>
      <c r="J3565" s="468">
        <v>4.4000000000000004</v>
      </c>
      <c r="M3565" s="474">
        <v>9.5500000000000007</v>
      </c>
      <c r="N3565" s="474">
        <f t="shared" si="184"/>
        <v>9.5500000000000007</v>
      </c>
      <c r="P3565" s="488">
        <v>1</v>
      </c>
      <c r="R3565" s="474">
        <v>7.3</v>
      </c>
      <c r="S3565" s="474">
        <v>7.3</v>
      </c>
      <c r="U3565" s="474">
        <v>7.3</v>
      </c>
      <c r="V3565" s="474">
        <v>7.3</v>
      </c>
      <c r="X3565" s="465">
        <v>7.3</v>
      </c>
      <c r="Y3565" s="465">
        <v>7.3</v>
      </c>
      <c r="AA3565" s="474">
        <v>7.3</v>
      </c>
      <c r="AB3565" s="474">
        <v>7.3</v>
      </c>
      <c r="AD3565" s="474">
        <v>5</v>
      </c>
      <c r="AE3565" s="474">
        <v>5</v>
      </c>
      <c r="AG3565" s="474">
        <v>0</v>
      </c>
      <c r="AH3565" s="474">
        <v>0</v>
      </c>
    </row>
    <row r="3566" spans="1:34" ht="24" customHeight="1" outlineLevel="1" x14ac:dyDescent="0.25">
      <c r="A3566" s="469" t="s">
        <v>17994</v>
      </c>
      <c r="B3566" s="471" t="s">
        <v>18003</v>
      </c>
      <c r="C3566" s="469" t="s">
        <v>4368</v>
      </c>
      <c r="D3566" s="469">
        <v>94053000</v>
      </c>
      <c r="E3566" s="472" t="s">
        <v>18016</v>
      </c>
      <c r="F3566" s="469" t="s">
        <v>23332</v>
      </c>
      <c r="J3566" s="468">
        <v>4.4000000000000004</v>
      </c>
      <c r="M3566" s="474">
        <v>9.5500000000000007</v>
      </c>
      <c r="N3566" s="474">
        <f t="shared" si="184"/>
        <v>9.5500000000000007</v>
      </c>
      <c r="P3566" s="488">
        <v>1</v>
      </c>
      <c r="R3566" s="474">
        <v>7.3</v>
      </c>
      <c r="S3566" s="474">
        <v>7.3</v>
      </c>
      <c r="U3566" s="474">
        <v>7.3</v>
      </c>
      <c r="V3566" s="474">
        <v>7.3</v>
      </c>
      <c r="X3566" s="465">
        <v>7.3</v>
      </c>
      <c r="Y3566" s="465">
        <v>7.3</v>
      </c>
      <c r="AA3566" s="474">
        <v>7.3</v>
      </c>
      <c r="AB3566" s="474">
        <v>7.3</v>
      </c>
      <c r="AD3566" s="474">
        <v>5</v>
      </c>
      <c r="AE3566" s="474">
        <v>5</v>
      </c>
      <c r="AG3566" s="474">
        <v>0</v>
      </c>
      <c r="AH3566" s="474">
        <v>0</v>
      </c>
    </row>
    <row r="3567" spans="1:34" ht="24" customHeight="1" outlineLevel="1" x14ac:dyDescent="0.25">
      <c r="A3567" s="469" t="s">
        <v>17994</v>
      </c>
      <c r="B3567" s="471" t="s">
        <v>18004</v>
      </c>
      <c r="C3567" s="469" t="s">
        <v>4368</v>
      </c>
      <c r="D3567" s="469">
        <v>94053000</v>
      </c>
      <c r="E3567" s="472" t="s">
        <v>18017</v>
      </c>
      <c r="F3567" s="469" t="s">
        <v>23332</v>
      </c>
      <c r="J3567" s="468">
        <v>4.4000000000000004</v>
      </c>
      <c r="M3567" s="474">
        <v>9.5500000000000007</v>
      </c>
      <c r="N3567" s="474">
        <f t="shared" si="184"/>
        <v>9.5500000000000007</v>
      </c>
      <c r="P3567" s="488">
        <v>1</v>
      </c>
      <c r="R3567" s="474">
        <v>7.3</v>
      </c>
      <c r="S3567" s="474">
        <v>7.3</v>
      </c>
      <c r="U3567" s="474">
        <v>7.3</v>
      </c>
      <c r="V3567" s="474">
        <v>7.3</v>
      </c>
      <c r="X3567" s="465">
        <v>7.3</v>
      </c>
      <c r="Y3567" s="465">
        <v>7.3</v>
      </c>
      <c r="AA3567" s="474">
        <v>7.3</v>
      </c>
      <c r="AB3567" s="474">
        <v>7.3</v>
      </c>
      <c r="AD3567" s="474">
        <v>5</v>
      </c>
      <c r="AE3567" s="474">
        <v>5</v>
      </c>
      <c r="AG3567" s="474">
        <v>0</v>
      </c>
      <c r="AH3567" s="474">
        <v>0</v>
      </c>
    </row>
    <row r="3568" spans="1:34" ht="24" customHeight="1" outlineLevel="1" x14ac:dyDescent="0.25">
      <c r="A3568" s="469" t="s">
        <v>17994</v>
      </c>
      <c r="B3568" s="471" t="s">
        <v>18005</v>
      </c>
      <c r="C3568" s="469" t="s">
        <v>4368</v>
      </c>
      <c r="D3568" s="469">
        <v>94053000</v>
      </c>
      <c r="E3568" s="472" t="s">
        <v>18018</v>
      </c>
      <c r="F3568" s="469" t="s">
        <v>23332</v>
      </c>
      <c r="J3568" s="468">
        <v>4.4000000000000004</v>
      </c>
      <c r="M3568" s="474">
        <v>9.5500000000000007</v>
      </c>
      <c r="N3568" s="474">
        <f t="shared" ref="N3568:N3576" si="185">M3568*P3568</f>
        <v>9.5500000000000007</v>
      </c>
      <c r="P3568" s="488">
        <v>1</v>
      </c>
      <c r="R3568" s="474">
        <v>7.3</v>
      </c>
      <c r="S3568" s="474">
        <v>7.3</v>
      </c>
      <c r="U3568" s="474">
        <v>7.3</v>
      </c>
      <c r="V3568" s="474">
        <v>7.3</v>
      </c>
      <c r="X3568" s="465">
        <v>7.3</v>
      </c>
      <c r="Y3568" s="465">
        <v>7.3</v>
      </c>
      <c r="AA3568" s="474">
        <v>7.3</v>
      </c>
      <c r="AB3568" s="474">
        <v>7.3</v>
      </c>
      <c r="AD3568" s="474">
        <v>5</v>
      </c>
      <c r="AE3568" s="474">
        <v>5</v>
      </c>
      <c r="AG3568" s="474">
        <v>0</v>
      </c>
      <c r="AH3568" s="474">
        <v>0</v>
      </c>
    </row>
    <row r="3569" spans="1:34" ht="24" customHeight="1" outlineLevel="1" x14ac:dyDescent="0.25">
      <c r="A3569" s="469" t="s">
        <v>17994</v>
      </c>
      <c r="B3569" s="471" t="s">
        <v>18006</v>
      </c>
      <c r="C3569" s="469" t="s">
        <v>4368</v>
      </c>
      <c r="D3569" s="469">
        <v>94053000</v>
      </c>
      <c r="E3569" s="472" t="s">
        <v>18019</v>
      </c>
      <c r="F3569" s="469" t="s">
        <v>23332</v>
      </c>
      <c r="J3569" s="468">
        <v>4.4000000000000004</v>
      </c>
      <c r="M3569" s="474">
        <v>9.5500000000000007</v>
      </c>
      <c r="N3569" s="474">
        <f t="shared" si="185"/>
        <v>9.5500000000000007</v>
      </c>
      <c r="P3569" s="488">
        <v>1</v>
      </c>
      <c r="R3569" s="474">
        <v>7.3</v>
      </c>
      <c r="S3569" s="474">
        <v>7.3</v>
      </c>
      <c r="U3569" s="474">
        <v>7.3</v>
      </c>
      <c r="V3569" s="474">
        <v>7.3</v>
      </c>
      <c r="X3569" s="465">
        <v>7.3</v>
      </c>
      <c r="Y3569" s="465">
        <v>7.3</v>
      </c>
      <c r="AA3569" s="474">
        <v>7.3</v>
      </c>
      <c r="AB3569" s="474">
        <v>7.3</v>
      </c>
      <c r="AD3569" s="474">
        <v>5</v>
      </c>
      <c r="AE3569" s="474">
        <v>5</v>
      </c>
      <c r="AG3569" s="474">
        <v>0</v>
      </c>
      <c r="AH3569" s="474">
        <v>0</v>
      </c>
    </row>
    <row r="3570" spans="1:34" ht="24" customHeight="1" outlineLevel="1" x14ac:dyDescent="0.25">
      <c r="A3570" s="469" t="s">
        <v>17994</v>
      </c>
      <c r="B3570" s="471" t="s">
        <v>18007</v>
      </c>
      <c r="C3570" s="469" t="s">
        <v>4368</v>
      </c>
      <c r="D3570" s="469">
        <v>94053000</v>
      </c>
      <c r="E3570" s="472" t="s">
        <v>24455</v>
      </c>
      <c r="F3570" s="469" t="s">
        <v>23332</v>
      </c>
      <c r="M3570" s="474">
        <v>21.2</v>
      </c>
      <c r="N3570" s="474">
        <f t="shared" si="185"/>
        <v>21.2</v>
      </c>
      <c r="P3570" s="488">
        <v>1</v>
      </c>
      <c r="R3570" s="474">
        <v>20.5</v>
      </c>
      <c r="S3570" s="474">
        <v>20.5</v>
      </c>
      <c r="U3570" s="474">
        <v>20.5</v>
      </c>
      <c r="V3570" s="474">
        <v>20.5</v>
      </c>
      <c r="X3570" s="465">
        <v>20.5</v>
      </c>
      <c r="Y3570" s="465">
        <v>20.5</v>
      </c>
      <c r="AA3570" s="474">
        <v>20.5</v>
      </c>
      <c r="AB3570" s="474">
        <v>20.5</v>
      </c>
      <c r="AD3570" s="474">
        <v>14</v>
      </c>
      <c r="AE3570" s="474">
        <v>14</v>
      </c>
      <c r="AG3570" s="474">
        <v>0</v>
      </c>
      <c r="AH3570" s="474">
        <v>0</v>
      </c>
    </row>
    <row r="3571" spans="1:34" ht="24" customHeight="1" outlineLevel="1" x14ac:dyDescent="0.25">
      <c r="B3571" s="471" t="s">
        <v>3894</v>
      </c>
      <c r="C3571" s="469" t="s">
        <v>4368</v>
      </c>
      <c r="D3571" s="469">
        <v>94053000</v>
      </c>
      <c r="E3571" s="472" t="s">
        <v>24456</v>
      </c>
      <c r="F3571" s="469" t="s">
        <v>23332</v>
      </c>
      <c r="G3571" s="468" t="s">
        <v>4616</v>
      </c>
      <c r="H3571" s="468" t="s">
        <v>4616</v>
      </c>
      <c r="I3571" s="468" t="s">
        <v>4616</v>
      </c>
      <c r="J3571" s="468" t="s">
        <v>4616</v>
      </c>
      <c r="M3571" s="474">
        <v>11.7</v>
      </c>
      <c r="N3571" s="474">
        <f t="shared" si="185"/>
        <v>11.7</v>
      </c>
      <c r="P3571" s="488">
        <v>1</v>
      </c>
      <c r="R3571" s="474">
        <v>0</v>
      </c>
      <c r="S3571" s="474">
        <v>0</v>
      </c>
      <c r="U3571" s="474">
        <v>0</v>
      </c>
      <c r="V3571" s="474">
        <v>0</v>
      </c>
      <c r="X3571" s="465">
        <v>0</v>
      </c>
      <c r="Y3571" s="465">
        <v>0</v>
      </c>
      <c r="AA3571" s="474">
        <v>11.7</v>
      </c>
      <c r="AB3571" s="474">
        <v>11.7</v>
      </c>
      <c r="AD3571" s="474">
        <v>8.4</v>
      </c>
      <c r="AE3571" s="474">
        <v>8.4</v>
      </c>
      <c r="AG3571" s="474">
        <v>8.4</v>
      </c>
      <c r="AH3571" s="474">
        <v>8.4</v>
      </c>
    </row>
    <row r="3572" spans="1:34" ht="24" customHeight="1" outlineLevel="1" x14ac:dyDescent="0.25">
      <c r="A3572" s="469" t="s">
        <v>17994</v>
      </c>
      <c r="B3572" s="471" t="s">
        <v>18045</v>
      </c>
      <c r="C3572" s="469" t="s">
        <v>4368</v>
      </c>
      <c r="D3572" s="469">
        <v>94053000</v>
      </c>
      <c r="E3572" s="472" t="s">
        <v>18046</v>
      </c>
      <c r="F3572" s="469" t="s">
        <v>23332</v>
      </c>
      <c r="G3572" s="468" t="s">
        <v>4616</v>
      </c>
      <c r="H3572" s="468" t="s">
        <v>4616</v>
      </c>
      <c r="I3572" s="468" t="s">
        <v>4616</v>
      </c>
      <c r="J3572" s="468" t="s">
        <v>4616</v>
      </c>
      <c r="M3572" s="474">
        <v>0.3</v>
      </c>
      <c r="N3572" s="474">
        <f t="shared" si="185"/>
        <v>0.3</v>
      </c>
      <c r="P3572" s="488">
        <v>1</v>
      </c>
      <c r="R3572" s="474">
        <v>0</v>
      </c>
      <c r="S3572" s="474">
        <v>0</v>
      </c>
      <c r="U3572" s="474">
        <v>0</v>
      </c>
      <c r="V3572" s="474">
        <v>0</v>
      </c>
      <c r="X3572" s="465">
        <v>0</v>
      </c>
      <c r="Y3572" s="465">
        <v>0</v>
      </c>
      <c r="AA3572" s="474">
        <v>0.2</v>
      </c>
      <c r="AB3572" s="474">
        <v>0.2</v>
      </c>
      <c r="AD3572" s="474">
        <v>0.2</v>
      </c>
      <c r="AE3572" s="474">
        <v>0.2</v>
      </c>
      <c r="AG3572" s="474">
        <v>0</v>
      </c>
      <c r="AH3572" s="474">
        <v>0</v>
      </c>
    </row>
    <row r="3573" spans="1:34" ht="24" customHeight="1" outlineLevel="1" x14ac:dyDescent="0.25">
      <c r="B3573" s="471" t="s">
        <v>11582</v>
      </c>
      <c r="C3573" s="469" t="s">
        <v>4368</v>
      </c>
      <c r="D3573" s="469">
        <v>85318000</v>
      </c>
      <c r="E3573" s="472" t="s">
        <v>11583</v>
      </c>
      <c r="F3573" s="469" t="s">
        <v>23332</v>
      </c>
      <c r="G3573" s="468">
        <v>0</v>
      </c>
      <c r="H3573" s="468">
        <v>0</v>
      </c>
      <c r="I3573" s="468">
        <v>0</v>
      </c>
      <c r="J3573" s="468">
        <v>5</v>
      </c>
      <c r="M3573" s="474">
        <v>26.4</v>
      </c>
      <c r="N3573" s="474">
        <f t="shared" si="185"/>
        <v>26.4</v>
      </c>
      <c r="P3573" s="488">
        <v>1</v>
      </c>
      <c r="R3573" s="474">
        <v>24</v>
      </c>
      <c r="S3573" s="474">
        <v>24</v>
      </c>
      <c r="U3573" s="474">
        <v>24</v>
      </c>
      <c r="V3573" s="474">
        <v>24</v>
      </c>
      <c r="X3573" s="465">
        <v>24</v>
      </c>
      <c r="Y3573" s="465">
        <v>24</v>
      </c>
      <c r="AA3573" s="474">
        <v>23.05</v>
      </c>
      <c r="AB3573" s="474">
        <v>23.05</v>
      </c>
      <c r="AD3573" s="474">
        <v>16.600000000000001</v>
      </c>
      <c r="AE3573" s="474">
        <v>16.600000000000001</v>
      </c>
      <c r="AG3573" s="474">
        <v>16.3</v>
      </c>
      <c r="AH3573" s="474">
        <v>16.3</v>
      </c>
    </row>
    <row r="3574" spans="1:34" ht="24" customHeight="1" outlineLevel="1" x14ac:dyDescent="0.25">
      <c r="B3574" s="471" t="s">
        <v>21319</v>
      </c>
      <c r="C3574" s="469" t="s">
        <v>4368</v>
      </c>
      <c r="E3574" s="472" t="s">
        <v>21380</v>
      </c>
      <c r="F3574" s="469" t="s">
        <v>23332</v>
      </c>
      <c r="M3574" s="474">
        <v>26.4</v>
      </c>
      <c r="N3574" s="474">
        <f t="shared" si="185"/>
        <v>26.4</v>
      </c>
      <c r="P3574" s="488">
        <v>1</v>
      </c>
      <c r="R3574" s="474">
        <v>0</v>
      </c>
      <c r="S3574" s="474">
        <v>0</v>
      </c>
      <c r="U3574" s="474">
        <v>0</v>
      </c>
      <c r="V3574" s="474">
        <v>0</v>
      </c>
      <c r="X3574" s="465">
        <v>0</v>
      </c>
      <c r="Y3574" s="465">
        <v>0</v>
      </c>
      <c r="AA3574" s="474"/>
      <c r="AB3574" s="474"/>
      <c r="AD3574" s="474"/>
      <c r="AE3574" s="474"/>
      <c r="AG3574" s="474"/>
      <c r="AH3574" s="474"/>
    </row>
    <row r="3575" spans="1:34" ht="24" customHeight="1" outlineLevel="1" x14ac:dyDescent="0.25">
      <c r="B3575" s="471" t="s">
        <v>124</v>
      </c>
      <c r="C3575" s="469" t="s">
        <v>4368</v>
      </c>
      <c r="D3575" s="469">
        <v>85318000</v>
      </c>
      <c r="E3575" s="472" t="s">
        <v>9450</v>
      </c>
      <c r="F3575" s="469" t="s">
        <v>23332</v>
      </c>
      <c r="G3575" s="468">
        <v>0</v>
      </c>
      <c r="H3575" s="468">
        <v>0</v>
      </c>
      <c r="I3575" s="468">
        <v>0</v>
      </c>
      <c r="J3575" s="468">
        <v>6</v>
      </c>
      <c r="M3575" s="474">
        <v>27</v>
      </c>
      <c r="N3575" s="474">
        <f t="shared" si="185"/>
        <v>27</v>
      </c>
      <c r="P3575" s="488">
        <v>1</v>
      </c>
      <c r="R3575" s="474">
        <v>24.9</v>
      </c>
      <c r="S3575" s="474">
        <v>24.9</v>
      </c>
      <c r="U3575" s="474">
        <v>24.9</v>
      </c>
      <c r="V3575" s="474">
        <v>24.9</v>
      </c>
      <c r="X3575" s="465">
        <v>24.9</v>
      </c>
      <c r="Y3575" s="465">
        <v>24.9</v>
      </c>
      <c r="AA3575" s="474">
        <v>24.05</v>
      </c>
      <c r="AB3575" s="474">
        <v>24.05</v>
      </c>
      <c r="AD3575" s="474">
        <v>17.3</v>
      </c>
      <c r="AE3575" s="474">
        <v>17.3</v>
      </c>
      <c r="AG3575" s="474">
        <v>17</v>
      </c>
      <c r="AH3575" s="474">
        <v>17</v>
      </c>
    </row>
    <row r="3576" spans="1:34" ht="24" customHeight="1" outlineLevel="1" x14ac:dyDescent="0.25">
      <c r="B3576" s="471" t="s">
        <v>19066</v>
      </c>
      <c r="C3576" s="469" t="s">
        <v>4368</v>
      </c>
      <c r="E3576" s="472" t="s">
        <v>21381</v>
      </c>
      <c r="F3576" s="469" t="s">
        <v>23332</v>
      </c>
      <c r="M3576" s="474">
        <v>27</v>
      </c>
      <c r="N3576" s="474">
        <f t="shared" si="185"/>
        <v>27</v>
      </c>
      <c r="P3576" s="488">
        <v>1</v>
      </c>
      <c r="R3576" s="474">
        <v>0</v>
      </c>
      <c r="S3576" s="474">
        <v>0</v>
      </c>
      <c r="U3576" s="474">
        <v>0</v>
      </c>
      <c r="V3576" s="474">
        <v>0</v>
      </c>
      <c r="X3576" s="465">
        <v>0</v>
      </c>
      <c r="Y3576" s="465">
        <v>0</v>
      </c>
      <c r="AA3576" s="474"/>
      <c r="AB3576" s="474"/>
      <c r="AD3576" s="474"/>
      <c r="AE3576" s="474"/>
      <c r="AG3576" s="474"/>
      <c r="AH3576" s="474"/>
    </row>
    <row r="3577" spans="1:34" ht="24" customHeight="1" outlineLevel="1" x14ac:dyDescent="0.25">
      <c r="A3577" s="469" t="s">
        <v>16810</v>
      </c>
      <c r="B3577" s="471" t="s">
        <v>5049</v>
      </c>
      <c r="C3577" s="469" t="s">
        <v>4368</v>
      </c>
      <c r="E3577" s="472" t="s">
        <v>9451</v>
      </c>
      <c r="F3577" s="469" t="s">
        <v>23332</v>
      </c>
      <c r="G3577" s="468" t="s">
        <v>4616</v>
      </c>
      <c r="H3577" s="468" t="s">
        <v>4616</v>
      </c>
      <c r="I3577" s="468" t="s">
        <v>4616</v>
      </c>
      <c r="J3577" s="473">
        <v>6</v>
      </c>
      <c r="K3577" s="457"/>
      <c r="L3577" s="473"/>
      <c r="M3577" s="474">
        <v>55</v>
      </c>
      <c r="N3577" s="474">
        <v>55</v>
      </c>
      <c r="P3577" s="488">
        <v>1</v>
      </c>
      <c r="R3577" s="474">
        <v>48</v>
      </c>
      <c r="S3577" s="474">
        <v>48</v>
      </c>
      <c r="U3577" s="474">
        <v>48</v>
      </c>
      <c r="V3577" s="474">
        <v>48</v>
      </c>
      <c r="W3577" s="515"/>
      <c r="X3577" s="465">
        <v>48</v>
      </c>
      <c r="Y3577" s="465">
        <v>48</v>
      </c>
      <c r="AA3577" s="474">
        <v>45</v>
      </c>
      <c r="AB3577" s="474">
        <v>45</v>
      </c>
      <c r="AD3577" s="474">
        <v>42</v>
      </c>
      <c r="AE3577" s="474">
        <v>42</v>
      </c>
      <c r="AG3577" s="474">
        <v>42</v>
      </c>
      <c r="AH3577" s="474">
        <v>42</v>
      </c>
    </row>
    <row r="3578" spans="1:34" ht="24" customHeight="1" outlineLevel="1" x14ac:dyDescent="0.25">
      <c r="A3578" s="469" t="s">
        <v>16810</v>
      </c>
      <c r="B3578" s="471" t="s">
        <v>5050</v>
      </c>
      <c r="C3578" s="469" t="s">
        <v>4368</v>
      </c>
      <c r="E3578" s="472" t="s">
        <v>9452</v>
      </c>
      <c r="F3578" s="469" t="s">
        <v>23332</v>
      </c>
      <c r="G3578" s="468" t="s">
        <v>4616</v>
      </c>
      <c r="H3578" s="468" t="s">
        <v>4616</v>
      </c>
      <c r="I3578" s="468" t="s">
        <v>4616</v>
      </c>
      <c r="J3578" s="473">
        <v>6</v>
      </c>
      <c r="K3578" s="457"/>
      <c r="L3578" s="473"/>
      <c r="M3578" s="474">
        <v>55</v>
      </c>
      <c r="N3578" s="474">
        <v>55</v>
      </c>
      <c r="P3578" s="488">
        <v>1</v>
      </c>
      <c r="R3578" s="474">
        <v>48</v>
      </c>
      <c r="S3578" s="474">
        <v>48</v>
      </c>
      <c r="U3578" s="474">
        <v>48</v>
      </c>
      <c r="V3578" s="474">
        <v>48</v>
      </c>
      <c r="W3578" s="515"/>
      <c r="X3578" s="465">
        <v>48</v>
      </c>
      <c r="Y3578" s="465">
        <v>48</v>
      </c>
      <c r="AA3578" s="474">
        <v>45</v>
      </c>
      <c r="AB3578" s="474">
        <v>45</v>
      </c>
      <c r="AD3578" s="474">
        <v>42</v>
      </c>
      <c r="AE3578" s="474">
        <v>42</v>
      </c>
      <c r="AG3578" s="474">
        <v>42</v>
      </c>
      <c r="AH3578" s="474">
        <v>42</v>
      </c>
    </row>
    <row r="3579" spans="1:34" ht="24" customHeight="1" outlineLevel="1" x14ac:dyDescent="0.25">
      <c r="A3579" s="469" t="s">
        <v>17994</v>
      </c>
      <c r="B3579" s="469" t="s">
        <v>18047</v>
      </c>
      <c r="C3579" s="469" t="s">
        <v>4368</v>
      </c>
      <c r="D3579" s="469">
        <v>94053000</v>
      </c>
      <c r="E3579" s="472" t="s">
        <v>18048</v>
      </c>
      <c r="F3579" s="469" t="s">
        <v>23332</v>
      </c>
      <c r="M3579" s="474" t="s">
        <v>23432</v>
      </c>
      <c r="N3579" s="474" t="s">
        <v>23432</v>
      </c>
      <c r="P3579" s="488">
        <v>1</v>
      </c>
      <c r="R3579" s="474">
        <v>0</v>
      </c>
      <c r="S3579" s="474">
        <v>0</v>
      </c>
      <c r="U3579" s="474">
        <v>0</v>
      </c>
      <c r="V3579" s="474">
        <v>0</v>
      </c>
      <c r="X3579" s="465">
        <v>0</v>
      </c>
      <c r="Y3579" s="465">
        <v>0</v>
      </c>
      <c r="AA3579" s="474">
        <v>2.85</v>
      </c>
      <c r="AB3579" s="474">
        <v>2.85</v>
      </c>
      <c r="AD3579" s="474">
        <v>2.2000000000000002</v>
      </c>
      <c r="AE3579" s="474">
        <v>2.2000000000000002</v>
      </c>
      <c r="AG3579" s="474">
        <v>2.2000000000000002</v>
      </c>
      <c r="AH3579" s="474">
        <v>2.2000000000000002</v>
      </c>
    </row>
    <row r="3580" spans="1:34" ht="24" customHeight="1" outlineLevel="1" x14ac:dyDescent="0.25">
      <c r="A3580" s="469" t="s">
        <v>16810</v>
      </c>
      <c r="B3580" s="471" t="s">
        <v>119</v>
      </c>
      <c r="C3580" s="469" t="s">
        <v>4368</v>
      </c>
      <c r="D3580" s="469">
        <v>94053000</v>
      </c>
      <c r="E3580" s="472" t="s">
        <v>4377</v>
      </c>
      <c r="F3580" s="469" t="s">
        <v>23332</v>
      </c>
      <c r="G3580" s="468" t="s">
        <v>4463</v>
      </c>
      <c r="H3580" s="468" t="s">
        <v>4463</v>
      </c>
      <c r="I3580" s="468">
        <v>1</v>
      </c>
      <c r="J3580" s="468">
        <v>0.64</v>
      </c>
      <c r="M3580" s="474">
        <v>120</v>
      </c>
      <c r="N3580" s="474">
        <f t="shared" ref="N3580:N3598" si="186">M3580*P3580</f>
        <v>120</v>
      </c>
      <c r="P3580" s="488">
        <v>1</v>
      </c>
      <c r="R3580" s="474">
        <v>103</v>
      </c>
      <c r="S3580" s="474">
        <v>103</v>
      </c>
      <c r="U3580" s="474">
        <v>103</v>
      </c>
      <c r="V3580" s="474">
        <v>103</v>
      </c>
      <c r="X3580" s="465">
        <v>103</v>
      </c>
      <c r="Y3580" s="465">
        <v>103</v>
      </c>
      <c r="AA3580" s="474">
        <v>100</v>
      </c>
      <c r="AB3580" s="474">
        <v>100</v>
      </c>
      <c r="AD3580" s="474">
        <v>82</v>
      </c>
      <c r="AE3580" s="474">
        <v>82</v>
      </c>
      <c r="AG3580" s="474">
        <v>82</v>
      </c>
      <c r="AH3580" s="474">
        <v>82</v>
      </c>
    </row>
    <row r="3581" spans="1:34" ht="24" customHeight="1" outlineLevel="1" x14ac:dyDescent="0.25">
      <c r="B3581" s="471" t="s">
        <v>21320</v>
      </c>
      <c r="C3581" s="469" t="s">
        <v>4368</v>
      </c>
      <c r="E3581" s="472" t="s">
        <v>21382</v>
      </c>
      <c r="F3581" s="469" t="s">
        <v>23332</v>
      </c>
      <c r="M3581" s="474">
        <v>120</v>
      </c>
      <c r="N3581" s="474">
        <f t="shared" si="186"/>
        <v>120</v>
      </c>
      <c r="P3581" s="488">
        <v>1</v>
      </c>
      <c r="R3581" s="474">
        <v>0</v>
      </c>
      <c r="S3581" s="474">
        <v>0</v>
      </c>
      <c r="U3581" s="474">
        <v>0</v>
      </c>
      <c r="V3581" s="474">
        <v>0</v>
      </c>
      <c r="X3581" s="465">
        <v>0</v>
      </c>
      <c r="Y3581" s="465">
        <v>0</v>
      </c>
      <c r="AA3581" s="474"/>
      <c r="AB3581" s="474"/>
      <c r="AD3581" s="474"/>
      <c r="AE3581" s="474"/>
      <c r="AG3581" s="474"/>
      <c r="AH3581" s="474"/>
    </row>
    <row r="3582" spans="1:34" ht="24" customHeight="1" outlineLevel="1" x14ac:dyDescent="0.25">
      <c r="A3582" s="469" t="s">
        <v>16810</v>
      </c>
      <c r="B3582" s="471" t="s">
        <v>120</v>
      </c>
      <c r="C3582" s="469" t="s">
        <v>4368</v>
      </c>
      <c r="D3582" s="469">
        <v>94053000</v>
      </c>
      <c r="E3582" s="472" t="s">
        <v>21384</v>
      </c>
      <c r="F3582" s="469" t="s">
        <v>23332</v>
      </c>
      <c r="G3582" s="468" t="s">
        <v>4463</v>
      </c>
      <c r="H3582" s="468" t="s">
        <v>4463</v>
      </c>
      <c r="I3582" s="468">
        <v>2</v>
      </c>
      <c r="J3582" s="468">
        <v>1.28</v>
      </c>
      <c r="M3582" s="474">
        <v>210</v>
      </c>
      <c r="N3582" s="474">
        <f t="shared" si="186"/>
        <v>210</v>
      </c>
      <c r="P3582" s="488">
        <v>1</v>
      </c>
      <c r="R3582" s="474">
        <v>178</v>
      </c>
      <c r="S3582" s="474">
        <v>178</v>
      </c>
      <c r="U3582" s="474">
        <v>178</v>
      </c>
      <c r="V3582" s="474">
        <v>178</v>
      </c>
      <c r="X3582" s="465">
        <v>178</v>
      </c>
      <c r="Y3582" s="465">
        <v>178</v>
      </c>
      <c r="AA3582" s="474">
        <v>173.1</v>
      </c>
      <c r="AB3582" s="474">
        <v>173.1</v>
      </c>
      <c r="AD3582" s="474">
        <v>142</v>
      </c>
      <c r="AE3582" s="474">
        <v>142</v>
      </c>
      <c r="AG3582" s="474">
        <v>142</v>
      </c>
      <c r="AH3582" s="474">
        <v>142</v>
      </c>
    </row>
    <row r="3583" spans="1:34" ht="24" customHeight="1" outlineLevel="1" x14ac:dyDescent="0.25">
      <c r="B3583" s="471" t="s">
        <v>21321</v>
      </c>
      <c r="C3583" s="469" t="s">
        <v>4368</v>
      </c>
      <c r="E3583" s="472" t="s">
        <v>21383</v>
      </c>
      <c r="F3583" s="469" t="s">
        <v>23332</v>
      </c>
      <c r="M3583" s="474">
        <v>210</v>
      </c>
      <c r="N3583" s="474">
        <f t="shared" si="186"/>
        <v>210</v>
      </c>
      <c r="P3583" s="488">
        <v>1</v>
      </c>
      <c r="R3583" s="474">
        <v>0</v>
      </c>
      <c r="S3583" s="474">
        <v>0</v>
      </c>
      <c r="U3583" s="474">
        <v>0</v>
      </c>
      <c r="V3583" s="474">
        <v>0</v>
      </c>
      <c r="X3583" s="465">
        <v>0</v>
      </c>
      <c r="Y3583" s="465">
        <v>0</v>
      </c>
      <c r="AA3583" s="474"/>
      <c r="AB3583" s="474"/>
      <c r="AD3583" s="474"/>
      <c r="AE3583" s="474"/>
      <c r="AG3583" s="474"/>
      <c r="AH3583" s="474"/>
    </row>
    <row r="3584" spans="1:34" ht="24" customHeight="1" outlineLevel="1" x14ac:dyDescent="0.25">
      <c r="A3584" s="469" t="s">
        <v>16810</v>
      </c>
      <c r="B3584" s="471" t="s">
        <v>121</v>
      </c>
      <c r="C3584" s="469" t="s">
        <v>4368</v>
      </c>
      <c r="D3584" s="469">
        <v>94053000</v>
      </c>
      <c r="E3584" s="472" t="s">
        <v>4378</v>
      </c>
      <c r="F3584" s="469" t="s">
        <v>23332</v>
      </c>
      <c r="G3584" s="468" t="s">
        <v>4463</v>
      </c>
      <c r="H3584" s="468" t="s">
        <v>4463</v>
      </c>
      <c r="I3584" s="468">
        <v>3</v>
      </c>
      <c r="J3584" s="468">
        <v>1.92</v>
      </c>
      <c r="M3584" s="474">
        <v>295</v>
      </c>
      <c r="N3584" s="474">
        <f t="shared" si="186"/>
        <v>295</v>
      </c>
      <c r="P3584" s="488">
        <v>1</v>
      </c>
      <c r="R3584" s="474">
        <v>257</v>
      </c>
      <c r="S3584" s="474">
        <v>257</v>
      </c>
      <c r="U3584" s="474">
        <v>257</v>
      </c>
      <c r="V3584" s="474">
        <v>257</v>
      </c>
      <c r="X3584" s="465">
        <v>257</v>
      </c>
      <c r="Y3584" s="465">
        <v>257</v>
      </c>
      <c r="AA3584" s="474">
        <v>250</v>
      </c>
      <c r="AB3584" s="474">
        <v>250</v>
      </c>
      <c r="AD3584" s="474">
        <v>204</v>
      </c>
      <c r="AE3584" s="474">
        <v>204</v>
      </c>
      <c r="AG3584" s="474">
        <v>204</v>
      </c>
      <c r="AH3584" s="474">
        <v>204</v>
      </c>
    </row>
    <row r="3585" spans="1:34" ht="24" customHeight="1" outlineLevel="1" x14ac:dyDescent="0.25">
      <c r="B3585" s="471" t="s">
        <v>21322</v>
      </c>
      <c r="C3585" s="469" t="s">
        <v>4368</v>
      </c>
      <c r="E3585" s="472" t="s">
        <v>21385</v>
      </c>
      <c r="F3585" s="469" t="s">
        <v>23332</v>
      </c>
      <c r="M3585" s="474">
        <v>295</v>
      </c>
      <c r="N3585" s="474">
        <f t="shared" si="186"/>
        <v>295</v>
      </c>
      <c r="P3585" s="488">
        <v>1</v>
      </c>
      <c r="R3585" s="474">
        <v>0</v>
      </c>
      <c r="S3585" s="474">
        <v>0</v>
      </c>
      <c r="U3585" s="474">
        <v>0</v>
      </c>
      <c r="V3585" s="474">
        <v>0</v>
      </c>
      <c r="X3585" s="465">
        <v>0</v>
      </c>
      <c r="Y3585" s="465">
        <v>0</v>
      </c>
      <c r="AA3585" s="474"/>
      <c r="AB3585" s="474"/>
      <c r="AD3585" s="474"/>
      <c r="AE3585" s="474"/>
      <c r="AG3585" s="474"/>
      <c r="AH3585" s="474"/>
    </row>
    <row r="3586" spans="1:34" ht="24" customHeight="1" outlineLevel="1" x14ac:dyDescent="0.25">
      <c r="B3586" s="471" t="s">
        <v>22462</v>
      </c>
      <c r="C3586" s="469" t="s">
        <v>4368</v>
      </c>
      <c r="E3586" s="472" t="s">
        <v>22463</v>
      </c>
      <c r="F3586" s="469" t="s">
        <v>23332</v>
      </c>
      <c r="G3586" s="468" t="s">
        <v>4616</v>
      </c>
      <c r="H3586" s="468">
        <v>0.15</v>
      </c>
      <c r="I3586" s="468">
        <v>0.8</v>
      </c>
      <c r="J3586" s="468">
        <v>4</v>
      </c>
      <c r="M3586" s="474">
        <v>71</v>
      </c>
      <c r="N3586" s="474">
        <f t="shared" si="186"/>
        <v>71</v>
      </c>
      <c r="P3586" s="488">
        <v>1</v>
      </c>
      <c r="R3586" s="474">
        <v>68.7</v>
      </c>
      <c r="S3586" s="474">
        <v>68.7</v>
      </c>
      <c r="U3586" s="474">
        <v>68.7</v>
      </c>
      <c r="V3586" s="474">
        <v>68.7</v>
      </c>
      <c r="X3586" s="465">
        <v>68.7</v>
      </c>
      <c r="Y3586" s="465">
        <v>68.7</v>
      </c>
      <c r="AA3586" s="474"/>
      <c r="AB3586" s="474"/>
      <c r="AD3586" s="474"/>
      <c r="AE3586" s="474"/>
      <c r="AG3586" s="474"/>
      <c r="AH3586" s="474"/>
    </row>
    <row r="3587" spans="1:34" ht="24" customHeight="1" outlineLevel="1" x14ac:dyDescent="0.25">
      <c r="B3587" s="471" t="s">
        <v>21323</v>
      </c>
      <c r="C3587" s="469" t="s">
        <v>4368</v>
      </c>
      <c r="E3587" s="472" t="s">
        <v>21386</v>
      </c>
      <c r="F3587" s="469" t="s">
        <v>23332</v>
      </c>
      <c r="G3587" s="468" t="s">
        <v>4616</v>
      </c>
      <c r="H3587" s="468">
        <v>0.15</v>
      </c>
      <c r="I3587" s="468">
        <v>0.8</v>
      </c>
      <c r="J3587" s="468">
        <v>4</v>
      </c>
      <c r="M3587" s="474">
        <v>71</v>
      </c>
      <c r="N3587" s="474">
        <f t="shared" si="186"/>
        <v>71</v>
      </c>
      <c r="P3587" s="488">
        <v>1</v>
      </c>
      <c r="R3587" s="474">
        <v>0</v>
      </c>
      <c r="S3587" s="474">
        <v>0</v>
      </c>
      <c r="U3587" s="474">
        <v>0</v>
      </c>
      <c r="V3587" s="474">
        <v>0</v>
      </c>
      <c r="X3587" s="465">
        <v>0</v>
      </c>
      <c r="Y3587" s="465">
        <v>0</v>
      </c>
      <c r="AA3587" s="474"/>
      <c r="AB3587" s="474"/>
      <c r="AD3587" s="474"/>
      <c r="AE3587" s="474"/>
      <c r="AG3587" s="474"/>
      <c r="AH3587" s="474"/>
    </row>
    <row r="3588" spans="1:34" ht="24" customHeight="1" outlineLevel="1" x14ac:dyDescent="0.25">
      <c r="A3588" s="469" t="s">
        <v>16810</v>
      </c>
      <c r="B3588" s="471" t="s">
        <v>9564</v>
      </c>
      <c r="C3588" s="469" t="s">
        <v>4368</v>
      </c>
      <c r="D3588" s="469">
        <v>94053000</v>
      </c>
      <c r="E3588" s="472" t="s">
        <v>9567</v>
      </c>
      <c r="F3588" s="469" t="s">
        <v>23332</v>
      </c>
      <c r="G3588" s="468" t="s">
        <v>4616</v>
      </c>
      <c r="H3588" s="468">
        <v>0.15</v>
      </c>
      <c r="I3588" s="468">
        <v>0.8</v>
      </c>
      <c r="J3588" s="468">
        <v>4</v>
      </c>
      <c r="M3588" s="474">
        <v>71</v>
      </c>
      <c r="N3588" s="474">
        <f t="shared" si="186"/>
        <v>71</v>
      </c>
      <c r="P3588" s="488">
        <v>1</v>
      </c>
      <c r="R3588" s="474">
        <v>0</v>
      </c>
      <c r="S3588" s="474">
        <v>0</v>
      </c>
      <c r="U3588" s="474">
        <v>0</v>
      </c>
      <c r="V3588" s="474">
        <v>0</v>
      </c>
      <c r="W3588" s="516"/>
      <c r="X3588" s="465">
        <v>0</v>
      </c>
      <c r="Y3588" s="465">
        <v>0</v>
      </c>
      <c r="AA3588" s="474"/>
      <c r="AB3588" s="474"/>
      <c r="AD3588" s="474"/>
      <c r="AE3588" s="474"/>
      <c r="AG3588" s="474">
        <v>0</v>
      </c>
      <c r="AH3588" s="474">
        <v>0</v>
      </c>
    </row>
    <row r="3589" spans="1:34" ht="24" customHeight="1" outlineLevel="1" x14ac:dyDescent="0.25">
      <c r="B3589" s="471" t="s">
        <v>22466</v>
      </c>
      <c r="C3589" s="469" t="s">
        <v>4368</v>
      </c>
      <c r="E3589" s="472" t="s">
        <v>22464</v>
      </c>
      <c r="F3589" s="469" t="s">
        <v>23332</v>
      </c>
      <c r="G3589" s="468" t="s">
        <v>4616</v>
      </c>
      <c r="H3589" s="468">
        <v>0.15</v>
      </c>
      <c r="I3589" s="468">
        <v>1.2</v>
      </c>
      <c r="J3589" s="468">
        <v>7</v>
      </c>
      <c r="M3589" s="474">
        <v>90.5</v>
      </c>
      <c r="N3589" s="474">
        <f t="shared" si="186"/>
        <v>90.5</v>
      </c>
      <c r="P3589" s="488">
        <v>1</v>
      </c>
      <c r="R3589" s="474">
        <v>88.7</v>
      </c>
      <c r="S3589" s="474">
        <v>88.7</v>
      </c>
      <c r="U3589" s="474">
        <v>88.7</v>
      </c>
      <c r="V3589" s="474">
        <v>88.7</v>
      </c>
      <c r="X3589" s="465">
        <v>88.7</v>
      </c>
      <c r="Y3589" s="465">
        <v>88.7</v>
      </c>
      <c r="AA3589" s="474"/>
      <c r="AB3589" s="474"/>
      <c r="AD3589" s="474"/>
      <c r="AE3589" s="474"/>
      <c r="AG3589" s="474"/>
      <c r="AH3589" s="474"/>
    </row>
    <row r="3590" spans="1:34" ht="24" customHeight="1" outlineLevel="1" x14ac:dyDescent="0.25">
      <c r="B3590" s="471" t="s">
        <v>21324</v>
      </c>
      <c r="C3590" s="469" t="s">
        <v>4368</v>
      </c>
      <c r="E3590" s="472" t="s">
        <v>21387</v>
      </c>
      <c r="F3590" s="469" t="s">
        <v>23332</v>
      </c>
      <c r="G3590" s="468" t="s">
        <v>4616</v>
      </c>
      <c r="H3590" s="468">
        <v>0.15</v>
      </c>
      <c r="I3590" s="468">
        <v>1.2</v>
      </c>
      <c r="J3590" s="468">
        <v>7</v>
      </c>
      <c r="M3590" s="474">
        <v>90.5</v>
      </c>
      <c r="N3590" s="474">
        <f t="shared" si="186"/>
        <v>90.5</v>
      </c>
      <c r="P3590" s="488">
        <v>1</v>
      </c>
      <c r="R3590" s="474">
        <v>0</v>
      </c>
      <c r="S3590" s="474">
        <v>0</v>
      </c>
      <c r="U3590" s="474">
        <v>0</v>
      </c>
      <c r="V3590" s="474">
        <v>0</v>
      </c>
      <c r="X3590" s="465">
        <v>0</v>
      </c>
      <c r="Y3590" s="465">
        <v>0</v>
      </c>
      <c r="AA3590" s="474"/>
      <c r="AB3590" s="474"/>
      <c r="AD3590" s="474"/>
      <c r="AE3590" s="474"/>
      <c r="AG3590" s="474"/>
      <c r="AH3590" s="474"/>
    </row>
    <row r="3591" spans="1:34" ht="24" customHeight="1" outlineLevel="1" x14ac:dyDescent="0.25">
      <c r="A3591" s="469" t="s">
        <v>16810</v>
      </c>
      <c r="B3591" s="471" t="s">
        <v>9565</v>
      </c>
      <c r="C3591" s="469" t="s">
        <v>4368</v>
      </c>
      <c r="D3591" s="469">
        <v>94053000</v>
      </c>
      <c r="E3591" s="472" t="s">
        <v>9568</v>
      </c>
      <c r="F3591" s="469" t="s">
        <v>23332</v>
      </c>
      <c r="G3591" s="468" t="s">
        <v>4616</v>
      </c>
      <c r="H3591" s="468">
        <v>0.15</v>
      </c>
      <c r="I3591" s="468">
        <v>1.2</v>
      </c>
      <c r="J3591" s="468">
        <v>7</v>
      </c>
      <c r="M3591" s="474">
        <v>90.5</v>
      </c>
      <c r="N3591" s="474">
        <f t="shared" si="186"/>
        <v>90.5</v>
      </c>
      <c r="P3591" s="488">
        <v>1</v>
      </c>
      <c r="R3591" s="474">
        <v>0</v>
      </c>
      <c r="S3591" s="474">
        <v>0</v>
      </c>
      <c r="U3591" s="474">
        <v>0</v>
      </c>
      <c r="V3591" s="474">
        <v>0</v>
      </c>
      <c r="W3591" s="516"/>
      <c r="X3591" s="465">
        <v>0</v>
      </c>
      <c r="Y3591" s="465">
        <v>0</v>
      </c>
      <c r="AA3591" s="474"/>
      <c r="AB3591" s="474"/>
      <c r="AD3591" s="474"/>
      <c r="AE3591" s="474"/>
      <c r="AG3591" s="474">
        <v>0</v>
      </c>
      <c r="AH3591" s="474">
        <v>0</v>
      </c>
    </row>
    <row r="3592" spans="1:34" ht="24" customHeight="1" outlineLevel="1" x14ac:dyDescent="0.25">
      <c r="B3592" s="471" t="s">
        <v>22467</v>
      </c>
      <c r="C3592" s="469" t="s">
        <v>4368</v>
      </c>
      <c r="E3592" s="472" t="s">
        <v>22465</v>
      </c>
      <c r="F3592" s="469" t="s">
        <v>23332</v>
      </c>
      <c r="G3592" s="468" t="s">
        <v>4616</v>
      </c>
      <c r="H3592" s="468">
        <v>0.15</v>
      </c>
      <c r="I3592" s="468">
        <v>1.5</v>
      </c>
      <c r="J3592" s="468">
        <v>9</v>
      </c>
      <c r="M3592" s="474">
        <v>109.6</v>
      </c>
      <c r="N3592" s="474">
        <f t="shared" si="186"/>
        <v>109.6</v>
      </c>
      <c r="P3592" s="488">
        <v>1</v>
      </c>
      <c r="R3592" s="474">
        <v>108</v>
      </c>
      <c r="S3592" s="474">
        <v>108</v>
      </c>
      <c r="U3592" s="474">
        <v>108</v>
      </c>
      <c r="V3592" s="474">
        <v>108</v>
      </c>
      <c r="X3592" s="465">
        <v>108</v>
      </c>
      <c r="Y3592" s="465">
        <v>108</v>
      </c>
      <c r="AA3592" s="474"/>
      <c r="AB3592" s="474"/>
      <c r="AD3592" s="474"/>
      <c r="AE3592" s="474"/>
      <c r="AG3592" s="474"/>
      <c r="AH3592" s="474"/>
    </row>
    <row r="3593" spans="1:34" ht="24" customHeight="1" outlineLevel="1" x14ac:dyDescent="0.25">
      <c r="B3593" s="471" t="s">
        <v>21325</v>
      </c>
      <c r="C3593" s="469" t="s">
        <v>4368</v>
      </c>
      <c r="E3593" s="472" t="s">
        <v>21388</v>
      </c>
      <c r="F3593" s="469" t="s">
        <v>23332</v>
      </c>
      <c r="G3593" s="468" t="s">
        <v>4616</v>
      </c>
      <c r="H3593" s="468">
        <v>0.15</v>
      </c>
      <c r="I3593" s="468">
        <v>1.5</v>
      </c>
      <c r="J3593" s="468">
        <v>9</v>
      </c>
      <c r="M3593" s="474">
        <v>109.6</v>
      </c>
      <c r="N3593" s="474">
        <f t="shared" si="186"/>
        <v>109.6</v>
      </c>
      <c r="P3593" s="488">
        <v>1</v>
      </c>
      <c r="R3593" s="474">
        <v>0</v>
      </c>
      <c r="S3593" s="474">
        <v>0</v>
      </c>
      <c r="U3593" s="474">
        <v>0</v>
      </c>
      <c r="V3593" s="474">
        <v>0</v>
      </c>
      <c r="X3593" s="465">
        <v>0</v>
      </c>
      <c r="Y3593" s="465">
        <v>0</v>
      </c>
      <c r="AA3593" s="474"/>
      <c r="AB3593" s="474"/>
      <c r="AD3593" s="474"/>
      <c r="AE3593" s="474"/>
      <c r="AG3593" s="474"/>
      <c r="AH3593" s="474"/>
    </row>
    <row r="3594" spans="1:34" ht="24" customHeight="1" outlineLevel="1" x14ac:dyDescent="0.25">
      <c r="A3594" s="469" t="s">
        <v>16810</v>
      </c>
      <c r="B3594" s="471" t="s">
        <v>9566</v>
      </c>
      <c r="C3594" s="469" t="s">
        <v>4368</v>
      </c>
      <c r="D3594" s="469">
        <v>94053000</v>
      </c>
      <c r="E3594" s="472" t="s">
        <v>9569</v>
      </c>
      <c r="F3594" s="469" t="s">
        <v>23332</v>
      </c>
      <c r="G3594" s="468" t="s">
        <v>4616</v>
      </c>
      <c r="H3594" s="468">
        <v>0.15</v>
      </c>
      <c r="I3594" s="468">
        <v>1.5</v>
      </c>
      <c r="J3594" s="468">
        <v>9</v>
      </c>
      <c r="M3594" s="474">
        <v>109.6</v>
      </c>
      <c r="N3594" s="474">
        <f t="shared" si="186"/>
        <v>109.6</v>
      </c>
      <c r="P3594" s="488">
        <v>1</v>
      </c>
      <c r="R3594" s="474">
        <v>0</v>
      </c>
      <c r="S3594" s="474">
        <v>0</v>
      </c>
      <c r="U3594" s="474">
        <v>0</v>
      </c>
      <c r="V3594" s="474">
        <v>0</v>
      </c>
      <c r="W3594" s="516"/>
      <c r="X3594" s="465">
        <v>0</v>
      </c>
      <c r="Y3594" s="465">
        <v>0</v>
      </c>
      <c r="AA3594" s="474"/>
      <c r="AB3594" s="474"/>
      <c r="AD3594" s="474"/>
      <c r="AE3594" s="474"/>
      <c r="AG3594" s="474">
        <v>0</v>
      </c>
      <c r="AH3594" s="474">
        <v>0</v>
      </c>
    </row>
    <row r="3595" spans="1:34" ht="24" customHeight="1" outlineLevel="1" x14ac:dyDescent="0.25">
      <c r="B3595" s="471" t="s">
        <v>21326</v>
      </c>
      <c r="C3595" s="469" t="s">
        <v>4368</v>
      </c>
      <c r="E3595" s="472" t="s">
        <v>21389</v>
      </c>
      <c r="F3595" s="469" t="s">
        <v>23332</v>
      </c>
      <c r="M3595" s="474">
        <v>71</v>
      </c>
      <c r="N3595" s="474">
        <f t="shared" si="186"/>
        <v>71</v>
      </c>
      <c r="P3595" s="488">
        <v>1</v>
      </c>
      <c r="R3595" s="474">
        <v>0</v>
      </c>
      <c r="S3595" s="474">
        <v>0</v>
      </c>
      <c r="U3595" s="474">
        <v>0</v>
      </c>
      <c r="V3595" s="474">
        <v>0</v>
      </c>
      <c r="X3595" s="465">
        <v>0</v>
      </c>
      <c r="Y3595" s="465">
        <v>0</v>
      </c>
      <c r="AA3595" s="474"/>
      <c r="AB3595" s="474"/>
      <c r="AD3595" s="474"/>
      <c r="AE3595" s="474"/>
      <c r="AG3595" s="474"/>
      <c r="AH3595" s="474"/>
    </row>
    <row r="3596" spans="1:34" ht="24" customHeight="1" outlineLevel="1" x14ac:dyDescent="0.25">
      <c r="A3596" s="469" t="s">
        <v>17994</v>
      </c>
      <c r="B3596" s="471" t="s">
        <v>18050</v>
      </c>
      <c r="C3596" s="469" t="s">
        <v>4368</v>
      </c>
      <c r="D3596" s="469">
        <v>94053000</v>
      </c>
      <c r="E3596" s="472" t="s">
        <v>18053</v>
      </c>
      <c r="F3596" s="469" t="s">
        <v>23332</v>
      </c>
      <c r="J3596" s="468">
        <v>7</v>
      </c>
      <c r="M3596" s="474">
        <v>90.5</v>
      </c>
      <c r="N3596" s="474">
        <f t="shared" si="186"/>
        <v>90.5</v>
      </c>
      <c r="P3596" s="488">
        <v>1</v>
      </c>
      <c r="R3596" s="474">
        <v>88.7</v>
      </c>
      <c r="S3596" s="474">
        <v>88.7</v>
      </c>
      <c r="U3596" s="474">
        <v>88.7</v>
      </c>
      <c r="V3596" s="474">
        <v>88.7</v>
      </c>
      <c r="X3596" s="465">
        <v>88.7</v>
      </c>
      <c r="Y3596" s="465">
        <v>88.7</v>
      </c>
      <c r="AA3596" s="474">
        <v>84.15</v>
      </c>
      <c r="AB3596" s="474">
        <v>84.15</v>
      </c>
      <c r="AD3596" s="474">
        <v>65</v>
      </c>
      <c r="AE3596" s="474">
        <v>65</v>
      </c>
      <c r="AG3596" s="474">
        <v>64</v>
      </c>
      <c r="AH3596" s="474">
        <v>64</v>
      </c>
    </row>
    <row r="3597" spans="1:34" ht="24" customHeight="1" outlineLevel="1" x14ac:dyDescent="0.25">
      <c r="B3597" s="471" t="s">
        <v>21327</v>
      </c>
      <c r="C3597" s="469" t="s">
        <v>4368</v>
      </c>
      <c r="E3597" s="472" t="s">
        <v>21390</v>
      </c>
      <c r="F3597" s="469" t="s">
        <v>23332</v>
      </c>
      <c r="M3597" s="474">
        <v>90.5</v>
      </c>
      <c r="N3597" s="474">
        <f t="shared" si="186"/>
        <v>90.5</v>
      </c>
      <c r="P3597" s="488">
        <v>1</v>
      </c>
      <c r="R3597" s="474">
        <v>0</v>
      </c>
      <c r="S3597" s="474">
        <v>0</v>
      </c>
      <c r="U3597" s="474">
        <v>0</v>
      </c>
      <c r="V3597" s="474">
        <v>0</v>
      </c>
      <c r="X3597" s="465">
        <v>0</v>
      </c>
      <c r="Y3597" s="465">
        <v>0</v>
      </c>
      <c r="AA3597" s="474"/>
      <c r="AB3597" s="474"/>
      <c r="AD3597" s="474"/>
      <c r="AE3597" s="474"/>
      <c r="AG3597" s="474"/>
      <c r="AH3597" s="474"/>
    </row>
    <row r="3598" spans="1:34" ht="24" customHeight="1" outlineLevel="1" x14ac:dyDescent="0.25">
      <c r="B3598" s="471" t="s">
        <v>21328</v>
      </c>
      <c r="C3598" s="469" t="s">
        <v>4368</v>
      </c>
      <c r="E3598" s="472" t="s">
        <v>21391</v>
      </c>
      <c r="F3598" s="469" t="s">
        <v>23332</v>
      </c>
      <c r="M3598" s="474">
        <v>109.6</v>
      </c>
      <c r="N3598" s="474">
        <f t="shared" si="186"/>
        <v>109.6</v>
      </c>
      <c r="P3598" s="488">
        <v>1</v>
      </c>
      <c r="R3598" s="474">
        <v>0</v>
      </c>
      <c r="S3598" s="474">
        <v>0</v>
      </c>
      <c r="U3598" s="474">
        <v>0</v>
      </c>
      <c r="V3598" s="474">
        <v>0</v>
      </c>
      <c r="X3598" s="465">
        <v>0</v>
      </c>
      <c r="Y3598" s="465">
        <v>0</v>
      </c>
      <c r="AA3598" s="474"/>
      <c r="AB3598" s="474"/>
      <c r="AD3598" s="474"/>
      <c r="AE3598" s="474"/>
      <c r="AG3598" s="474"/>
      <c r="AH3598" s="474"/>
    </row>
    <row r="3599" spans="1:34" ht="24" customHeight="1" outlineLevel="1" x14ac:dyDescent="0.25">
      <c r="B3599" s="471" t="s">
        <v>21329</v>
      </c>
      <c r="C3599" s="469" t="s">
        <v>4368</v>
      </c>
      <c r="E3599" s="472" t="s">
        <v>21392</v>
      </c>
      <c r="F3599" s="469" t="s">
        <v>23332</v>
      </c>
      <c r="M3599" s="474" t="s">
        <v>23432</v>
      </c>
      <c r="N3599" s="474" t="s">
        <v>23432</v>
      </c>
      <c r="P3599" s="488">
        <v>1</v>
      </c>
      <c r="R3599" s="474">
        <v>0</v>
      </c>
      <c r="S3599" s="474">
        <v>0</v>
      </c>
      <c r="U3599" s="474">
        <v>0</v>
      </c>
      <c r="V3599" s="474">
        <v>0</v>
      </c>
      <c r="X3599" s="465">
        <v>0</v>
      </c>
      <c r="Y3599" s="465">
        <v>0</v>
      </c>
      <c r="AA3599" s="474"/>
      <c r="AB3599" s="474"/>
      <c r="AD3599" s="474"/>
      <c r="AE3599" s="474"/>
      <c r="AG3599" s="474"/>
      <c r="AH3599" s="474"/>
    </row>
    <row r="3600" spans="1:34" ht="24" customHeight="1" outlineLevel="1" x14ac:dyDescent="0.25">
      <c r="B3600" s="471" t="s">
        <v>22468</v>
      </c>
      <c r="C3600" s="469" t="s">
        <v>4368</v>
      </c>
      <c r="E3600" s="472" t="s">
        <v>22476</v>
      </c>
      <c r="F3600" s="469" t="s">
        <v>23332</v>
      </c>
      <c r="G3600" s="468">
        <v>1.1000000000000001</v>
      </c>
      <c r="H3600" s="468">
        <v>3.8</v>
      </c>
      <c r="I3600" s="468">
        <v>0</v>
      </c>
      <c r="M3600" s="474">
        <v>154.19999999999999</v>
      </c>
      <c r="N3600" s="474">
        <f t="shared" ref="N3600:N3605" si="187">M3600*P3600</f>
        <v>154.19999999999999</v>
      </c>
      <c r="P3600" s="488">
        <v>1</v>
      </c>
      <c r="R3600" s="474">
        <v>154.19999999999999</v>
      </c>
      <c r="S3600" s="474">
        <v>154.19999999999999</v>
      </c>
      <c r="U3600" s="474">
        <v>154.19999999999999</v>
      </c>
      <c r="V3600" s="474">
        <v>154.19999999999999</v>
      </c>
      <c r="X3600" s="465">
        <v>154.19999999999999</v>
      </c>
      <c r="Y3600" s="465">
        <v>154.19999999999999</v>
      </c>
      <c r="AA3600" s="474"/>
      <c r="AB3600" s="474"/>
      <c r="AD3600" s="474"/>
      <c r="AE3600" s="474"/>
      <c r="AG3600" s="474"/>
      <c r="AH3600" s="474"/>
    </row>
    <row r="3601" spans="2:34" ht="24" customHeight="1" outlineLevel="1" x14ac:dyDescent="0.25">
      <c r="B3601" s="471" t="s">
        <v>21330</v>
      </c>
      <c r="C3601" s="469" t="s">
        <v>4368</v>
      </c>
      <c r="E3601" s="472" t="s">
        <v>21394</v>
      </c>
      <c r="F3601" s="469" t="s">
        <v>23332</v>
      </c>
      <c r="G3601" s="468">
        <v>1.1000000000000001</v>
      </c>
      <c r="H3601" s="468">
        <v>3.8</v>
      </c>
      <c r="I3601" s="468">
        <v>0</v>
      </c>
      <c r="M3601" s="474">
        <v>154.19999999999999</v>
      </c>
      <c r="N3601" s="474">
        <f t="shared" si="187"/>
        <v>154.19999999999999</v>
      </c>
      <c r="P3601" s="488">
        <v>1</v>
      </c>
      <c r="R3601" s="474">
        <v>0</v>
      </c>
      <c r="S3601" s="474">
        <v>0</v>
      </c>
      <c r="U3601" s="474">
        <v>0</v>
      </c>
      <c r="V3601" s="474">
        <v>0</v>
      </c>
      <c r="X3601" s="465">
        <v>0</v>
      </c>
      <c r="Y3601" s="465">
        <v>0</v>
      </c>
      <c r="AA3601" s="474"/>
      <c r="AB3601" s="474"/>
      <c r="AD3601" s="474"/>
      <c r="AE3601" s="474"/>
      <c r="AG3601" s="474"/>
      <c r="AH3601" s="474"/>
    </row>
    <row r="3602" spans="2:34" ht="24" customHeight="1" outlineLevel="1" x14ac:dyDescent="0.25">
      <c r="B3602" s="471" t="s">
        <v>22469</v>
      </c>
      <c r="C3602" s="469" t="s">
        <v>4368</v>
      </c>
      <c r="E3602" s="472" t="s">
        <v>22477</v>
      </c>
      <c r="F3602" s="469" t="s">
        <v>23332</v>
      </c>
      <c r="G3602" s="468">
        <v>1.1000000000000001</v>
      </c>
      <c r="H3602" s="468">
        <v>3.8</v>
      </c>
      <c r="I3602" s="468">
        <v>0</v>
      </c>
      <c r="M3602" s="474">
        <v>195</v>
      </c>
      <c r="N3602" s="474">
        <f t="shared" si="187"/>
        <v>195</v>
      </c>
      <c r="P3602" s="488">
        <v>1</v>
      </c>
      <c r="R3602" s="474">
        <v>195</v>
      </c>
      <c r="S3602" s="474">
        <v>195</v>
      </c>
      <c r="U3602" s="474">
        <v>195</v>
      </c>
      <c r="V3602" s="474">
        <v>195</v>
      </c>
      <c r="X3602" s="465">
        <v>195</v>
      </c>
      <c r="Y3602" s="465">
        <v>195</v>
      </c>
      <c r="AA3602" s="474"/>
      <c r="AB3602" s="474"/>
      <c r="AD3602" s="474"/>
      <c r="AE3602" s="474"/>
      <c r="AG3602" s="474"/>
      <c r="AH3602" s="474"/>
    </row>
    <row r="3603" spans="2:34" ht="24" customHeight="1" outlineLevel="1" x14ac:dyDescent="0.25">
      <c r="B3603" s="471" t="s">
        <v>21331</v>
      </c>
      <c r="C3603" s="469" t="s">
        <v>4368</v>
      </c>
      <c r="E3603" s="472" t="s">
        <v>21395</v>
      </c>
      <c r="F3603" s="469" t="s">
        <v>23332</v>
      </c>
      <c r="G3603" s="468">
        <v>1.1000000000000001</v>
      </c>
      <c r="H3603" s="468">
        <v>3.8</v>
      </c>
      <c r="I3603" s="468">
        <v>0</v>
      </c>
      <c r="M3603" s="474">
        <v>195</v>
      </c>
      <c r="N3603" s="474">
        <f t="shared" si="187"/>
        <v>195</v>
      </c>
      <c r="P3603" s="488">
        <v>1</v>
      </c>
      <c r="R3603" s="474">
        <v>0</v>
      </c>
      <c r="S3603" s="474">
        <v>0</v>
      </c>
      <c r="U3603" s="474">
        <v>0</v>
      </c>
      <c r="V3603" s="474">
        <v>0</v>
      </c>
      <c r="X3603" s="465">
        <v>0</v>
      </c>
      <c r="Y3603" s="465">
        <v>0</v>
      </c>
      <c r="AA3603" s="474"/>
      <c r="AB3603" s="474"/>
      <c r="AD3603" s="474"/>
      <c r="AE3603" s="474"/>
      <c r="AG3603" s="474"/>
      <c r="AH3603" s="474"/>
    </row>
    <row r="3604" spans="2:34" ht="24" customHeight="1" outlineLevel="1" x14ac:dyDescent="0.25">
      <c r="B3604" s="471" t="s">
        <v>11576</v>
      </c>
      <c r="C3604" s="469" t="s">
        <v>4368</v>
      </c>
      <c r="D3604" s="469">
        <v>94053000</v>
      </c>
      <c r="E3604" s="472" t="s">
        <v>11923</v>
      </c>
      <c r="F3604" s="469" t="s">
        <v>23332</v>
      </c>
      <c r="G3604" s="468">
        <v>1.1000000000000001</v>
      </c>
      <c r="H3604" s="468">
        <v>3.8</v>
      </c>
      <c r="I3604" s="468">
        <v>0</v>
      </c>
      <c r="J3604" s="468">
        <v>18</v>
      </c>
      <c r="M3604" s="474">
        <v>213</v>
      </c>
      <c r="N3604" s="474">
        <f t="shared" si="187"/>
        <v>213</v>
      </c>
      <c r="P3604" s="488">
        <v>1</v>
      </c>
      <c r="R3604" s="474">
        <v>0</v>
      </c>
      <c r="S3604" s="474">
        <v>0</v>
      </c>
      <c r="U3604" s="474">
        <v>0</v>
      </c>
      <c r="V3604" s="474">
        <v>0</v>
      </c>
      <c r="X3604" s="465">
        <v>0</v>
      </c>
      <c r="Y3604" s="465">
        <v>0</v>
      </c>
      <c r="AA3604" s="474">
        <v>205</v>
      </c>
      <c r="AB3604" s="474">
        <v>205</v>
      </c>
      <c r="AD3604" s="474">
        <v>162</v>
      </c>
      <c r="AE3604" s="474">
        <v>162</v>
      </c>
      <c r="AG3604" s="474">
        <v>162</v>
      </c>
      <c r="AH3604" s="474">
        <v>162</v>
      </c>
    </row>
    <row r="3605" spans="2:34" ht="24" customHeight="1" outlineLevel="1" x14ac:dyDescent="0.25">
      <c r="B3605" s="471" t="s">
        <v>21332</v>
      </c>
      <c r="C3605" s="469" t="s">
        <v>4368</v>
      </c>
      <c r="E3605" s="472" t="s">
        <v>21396</v>
      </c>
      <c r="F3605" s="469" t="s">
        <v>23332</v>
      </c>
      <c r="G3605" s="468">
        <v>1.1000000000000001</v>
      </c>
      <c r="H3605" s="468">
        <v>3.8</v>
      </c>
      <c r="I3605" s="468">
        <v>0</v>
      </c>
      <c r="M3605" s="474">
        <v>213</v>
      </c>
      <c r="N3605" s="474">
        <f t="shared" si="187"/>
        <v>213</v>
      </c>
      <c r="P3605" s="488">
        <v>1</v>
      </c>
      <c r="R3605" s="474">
        <v>0</v>
      </c>
      <c r="S3605" s="474">
        <v>0</v>
      </c>
      <c r="U3605" s="474">
        <v>0</v>
      </c>
      <c r="V3605" s="474">
        <v>0</v>
      </c>
      <c r="X3605" s="465">
        <v>0</v>
      </c>
      <c r="Y3605" s="465">
        <v>0</v>
      </c>
      <c r="AA3605" s="474"/>
      <c r="AB3605" s="474"/>
      <c r="AD3605" s="474"/>
      <c r="AE3605" s="474"/>
      <c r="AG3605" s="474"/>
      <c r="AH3605" s="474"/>
    </row>
    <row r="3606" spans="2:34" ht="24" customHeight="1" outlineLevel="1" x14ac:dyDescent="0.25">
      <c r="B3606" s="471" t="s">
        <v>22470</v>
      </c>
      <c r="C3606" s="469" t="s">
        <v>4368</v>
      </c>
      <c r="E3606" s="472" t="s">
        <v>22478</v>
      </c>
      <c r="F3606" s="469" t="s">
        <v>23332</v>
      </c>
      <c r="G3606" s="468">
        <v>1.1000000000000001</v>
      </c>
      <c r="H3606" s="468">
        <v>3.8</v>
      </c>
      <c r="I3606" s="468">
        <v>0</v>
      </c>
      <c r="J3606" s="468">
        <v>18</v>
      </c>
      <c r="M3606" s="474">
        <v>195</v>
      </c>
      <c r="N3606" s="474">
        <v>195</v>
      </c>
      <c r="P3606" s="488">
        <v>1</v>
      </c>
      <c r="R3606" s="474">
        <v>195</v>
      </c>
      <c r="S3606" s="474">
        <v>195</v>
      </c>
      <c r="U3606" s="474">
        <v>195</v>
      </c>
      <c r="V3606" s="474">
        <v>195</v>
      </c>
      <c r="X3606" s="465">
        <v>195</v>
      </c>
      <c r="Y3606" s="465">
        <v>195</v>
      </c>
      <c r="AA3606" s="474"/>
      <c r="AB3606" s="474"/>
      <c r="AD3606" s="474"/>
      <c r="AE3606" s="474"/>
      <c r="AG3606" s="474"/>
      <c r="AH3606" s="474"/>
    </row>
    <row r="3607" spans="2:34" ht="24" customHeight="1" outlineLevel="1" x14ac:dyDescent="0.25">
      <c r="B3607" s="471" t="s">
        <v>21333</v>
      </c>
      <c r="C3607" s="469" t="s">
        <v>4368</v>
      </c>
      <c r="E3607" s="472" t="s">
        <v>21397</v>
      </c>
      <c r="F3607" s="469" t="s">
        <v>23332</v>
      </c>
      <c r="G3607" s="468">
        <v>1.1000000000000001</v>
      </c>
      <c r="H3607" s="468">
        <v>3.8</v>
      </c>
      <c r="I3607" s="468">
        <v>0</v>
      </c>
      <c r="J3607" s="468">
        <v>18</v>
      </c>
      <c r="M3607" s="474">
        <v>195</v>
      </c>
      <c r="N3607" s="474">
        <v>195</v>
      </c>
      <c r="P3607" s="488">
        <v>1</v>
      </c>
      <c r="R3607" s="474">
        <v>0</v>
      </c>
      <c r="S3607" s="474">
        <v>0</v>
      </c>
      <c r="U3607" s="474">
        <v>0</v>
      </c>
      <c r="V3607" s="474">
        <v>0</v>
      </c>
      <c r="X3607" s="465">
        <v>0</v>
      </c>
      <c r="Y3607" s="465">
        <v>0</v>
      </c>
      <c r="AA3607" s="474"/>
      <c r="AB3607" s="474"/>
      <c r="AD3607" s="474"/>
      <c r="AE3607" s="474"/>
      <c r="AG3607" s="474"/>
      <c r="AH3607" s="474"/>
    </row>
    <row r="3608" spans="2:34" ht="24" customHeight="1" outlineLevel="1" x14ac:dyDescent="0.25">
      <c r="B3608" s="471" t="s">
        <v>22471</v>
      </c>
      <c r="C3608" s="469" t="s">
        <v>4368</v>
      </c>
      <c r="E3608" s="472" t="s">
        <v>22479</v>
      </c>
      <c r="F3608" s="469" t="s">
        <v>23332</v>
      </c>
      <c r="G3608" s="468">
        <v>0.7</v>
      </c>
      <c r="H3608" s="468">
        <v>3.8</v>
      </c>
      <c r="I3608" s="468">
        <v>0</v>
      </c>
      <c r="M3608" s="474">
        <v>115.6</v>
      </c>
      <c r="N3608" s="474">
        <f>M3608*P3608</f>
        <v>115.6</v>
      </c>
      <c r="P3608" s="488">
        <v>1</v>
      </c>
      <c r="R3608" s="474">
        <v>90.2</v>
      </c>
      <c r="S3608" s="474">
        <v>90.2</v>
      </c>
      <c r="U3608" s="474">
        <v>90.2</v>
      </c>
      <c r="V3608" s="474">
        <v>90.2</v>
      </c>
      <c r="X3608" s="465">
        <v>90.2</v>
      </c>
      <c r="Y3608" s="465">
        <v>90.2</v>
      </c>
      <c r="AA3608" s="474"/>
      <c r="AB3608" s="474"/>
      <c r="AD3608" s="474"/>
      <c r="AE3608" s="474"/>
      <c r="AG3608" s="474"/>
      <c r="AH3608" s="474"/>
    </row>
    <row r="3609" spans="2:34" ht="24" customHeight="1" outlineLevel="1" x14ac:dyDescent="0.25">
      <c r="B3609" s="471" t="s">
        <v>21334</v>
      </c>
      <c r="C3609" s="469" t="s">
        <v>4368</v>
      </c>
      <c r="E3609" s="472" t="s">
        <v>21398</v>
      </c>
      <c r="F3609" s="469" t="s">
        <v>23332</v>
      </c>
      <c r="G3609" s="468">
        <v>0.7</v>
      </c>
      <c r="H3609" s="468">
        <v>3.8</v>
      </c>
      <c r="I3609" s="468">
        <v>0</v>
      </c>
      <c r="M3609" s="474">
        <v>115.6</v>
      </c>
      <c r="N3609" s="474">
        <f>M3609*P3609</f>
        <v>115.6</v>
      </c>
      <c r="P3609" s="488">
        <v>1</v>
      </c>
      <c r="R3609" s="474">
        <v>0</v>
      </c>
      <c r="S3609" s="474">
        <v>0</v>
      </c>
      <c r="U3609" s="474">
        <v>0</v>
      </c>
      <c r="V3609" s="474">
        <v>0</v>
      </c>
      <c r="X3609" s="465">
        <v>0</v>
      </c>
      <c r="Y3609" s="465">
        <v>0</v>
      </c>
      <c r="AA3609" s="474"/>
      <c r="AB3609" s="474"/>
      <c r="AD3609" s="474"/>
      <c r="AE3609" s="474"/>
      <c r="AG3609" s="474"/>
      <c r="AH3609" s="474"/>
    </row>
    <row r="3610" spans="2:34" ht="24" customHeight="1" outlineLevel="1" x14ac:dyDescent="0.25">
      <c r="B3610" s="471" t="s">
        <v>22472</v>
      </c>
      <c r="C3610" s="469" t="s">
        <v>4368</v>
      </c>
      <c r="E3610" s="472" t="s">
        <v>22480</v>
      </c>
      <c r="F3610" s="469" t="s">
        <v>23332</v>
      </c>
      <c r="G3610" s="468">
        <v>0.7</v>
      </c>
      <c r="H3610" s="468">
        <v>3.8</v>
      </c>
      <c r="I3610" s="468">
        <v>0</v>
      </c>
      <c r="M3610" s="474">
        <v>115.6</v>
      </c>
      <c r="N3610" s="474">
        <f>M3610*P3610</f>
        <v>115.6</v>
      </c>
      <c r="P3610" s="488">
        <v>1</v>
      </c>
      <c r="R3610" s="474">
        <v>115.6</v>
      </c>
      <c r="S3610" s="474">
        <v>115.6</v>
      </c>
      <c r="U3610" s="474">
        <v>115.6</v>
      </c>
      <c r="V3610" s="474">
        <v>115.6</v>
      </c>
      <c r="X3610" s="465">
        <v>115.6</v>
      </c>
      <c r="Y3610" s="465">
        <v>115.6</v>
      </c>
      <c r="AA3610" s="474"/>
      <c r="AB3610" s="474"/>
      <c r="AD3610" s="474"/>
      <c r="AE3610" s="474"/>
      <c r="AG3610" s="474"/>
      <c r="AH3610" s="474"/>
    </row>
    <row r="3611" spans="2:34" ht="24" customHeight="1" outlineLevel="1" x14ac:dyDescent="0.25">
      <c r="B3611" s="471" t="s">
        <v>21335</v>
      </c>
      <c r="C3611" s="469" t="s">
        <v>4368</v>
      </c>
      <c r="E3611" s="472" t="s">
        <v>21399</v>
      </c>
      <c r="F3611" s="469" t="s">
        <v>23332</v>
      </c>
      <c r="G3611" s="468">
        <v>0.7</v>
      </c>
      <c r="H3611" s="468">
        <v>3.8</v>
      </c>
      <c r="I3611" s="468">
        <v>0</v>
      </c>
      <c r="M3611" s="474">
        <v>115.6</v>
      </c>
      <c r="N3611" s="474">
        <f>M3611*P3611</f>
        <v>115.6</v>
      </c>
      <c r="P3611" s="488">
        <v>1</v>
      </c>
      <c r="R3611" s="474">
        <v>0</v>
      </c>
      <c r="S3611" s="474">
        <v>0</v>
      </c>
      <c r="U3611" s="474">
        <v>0</v>
      </c>
      <c r="V3611" s="474">
        <v>0</v>
      </c>
      <c r="X3611" s="465">
        <v>0</v>
      </c>
      <c r="Y3611" s="465">
        <v>0</v>
      </c>
      <c r="AA3611" s="474"/>
      <c r="AB3611" s="474"/>
      <c r="AD3611" s="474"/>
      <c r="AE3611" s="474"/>
      <c r="AG3611" s="474"/>
      <c r="AH3611" s="474"/>
    </row>
    <row r="3612" spans="2:34" ht="24" customHeight="1" outlineLevel="1" x14ac:dyDescent="0.25">
      <c r="B3612" s="471" t="s">
        <v>22473</v>
      </c>
      <c r="C3612" s="469" t="s">
        <v>4368</v>
      </c>
      <c r="E3612" s="472" t="s">
        <v>22481</v>
      </c>
      <c r="F3612" s="469" t="s">
        <v>23332</v>
      </c>
      <c r="G3612" s="468">
        <v>0.7</v>
      </c>
      <c r="H3612" s="468">
        <v>3.8</v>
      </c>
      <c r="I3612" s="468">
        <v>0</v>
      </c>
      <c r="J3612" s="468">
        <v>9</v>
      </c>
      <c r="M3612" s="474">
        <v>115.6</v>
      </c>
      <c r="N3612" s="474">
        <v>115.6</v>
      </c>
      <c r="P3612" s="488">
        <v>1</v>
      </c>
      <c r="R3612" s="474">
        <v>115.6</v>
      </c>
      <c r="S3612" s="474">
        <v>115.6</v>
      </c>
      <c r="U3612" s="474">
        <v>115.6</v>
      </c>
      <c r="V3612" s="474">
        <v>115.6</v>
      </c>
      <c r="X3612" s="465">
        <v>115.6</v>
      </c>
      <c r="Y3612" s="465">
        <v>115.6</v>
      </c>
      <c r="AA3612" s="474"/>
      <c r="AB3612" s="474"/>
      <c r="AD3612" s="474"/>
      <c r="AE3612" s="474"/>
      <c r="AG3612" s="474"/>
      <c r="AH3612" s="474"/>
    </row>
    <row r="3613" spans="2:34" ht="24" customHeight="1" outlineLevel="1" x14ac:dyDescent="0.25">
      <c r="B3613" s="471" t="s">
        <v>21336</v>
      </c>
      <c r="C3613" s="469" t="s">
        <v>4368</v>
      </c>
      <c r="E3613" s="472" t="s">
        <v>21400</v>
      </c>
      <c r="F3613" s="469" t="s">
        <v>23332</v>
      </c>
      <c r="G3613" s="468">
        <v>0.7</v>
      </c>
      <c r="H3613" s="468">
        <v>3.8</v>
      </c>
      <c r="I3613" s="468">
        <v>0</v>
      </c>
      <c r="J3613" s="468">
        <v>9</v>
      </c>
      <c r="M3613" s="474">
        <v>115.6</v>
      </c>
      <c r="N3613" s="474">
        <v>115.6</v>
      </c>
      <c r="P3613" s="488">
        <v>1</v>
      </c>
      <c r="R3613" s="474">
        <v>0</v>
      </c>
      <c r="S3613" s="474">
        <v>0</v>
      </c>
      <c r="U3613" s="474">
        <v>0</v>
      </c>
      <c r="V3613" s="474">
        <v>0</v>
      </c>
      <c r="X3613" s="465">
        <v>0</v>
      </c>
      <c r="Y3613" s="465">
        <v>0</v>
      </c>
      <c r="AA3613" s="474"/>
      <c r="AB3613" s="474"/>
      <c r="AD3613" s="474"/>
      <c r="AE3613" s="474"/>
      <c r="AG3613" s="474"/>
      <c r="AH3613" s="474"/>
    </row>
    <row r="3614" spans="2:34" ht="24" customHeight="1" outlineLevel="1" x14ac:dyDescent="0.25">
      <c r="B3614" s="471" t="s">
        <v>22474</v>
      </c>
      <c r="C3614" s="469" t="s">
        <v>4368</v>
      </c>
      <c r="E3614" s="472" t="s">
        <v>25191</v>
      </c>
      <c r="F3614" s="469" t="s">
        <v>23332</v>
      </c>
      <c r="G3614" s="468">
        <v>0.8</v>
      </c>
      <c r="H3614" s="468">
        <v>0.03</v>
      </c>
      <c r="I3614" s="468">
        <v>0.03</v>
      </c>
      <c r="J3614" s="468">
        <v>2</v>
      </c>
      <c r="M3614" s="474">
        <v>34</v>
      </c>
      <c r="N3614" s="474">
        <f>M3614*P3614</f>
        <v>34</v>
      </c>
      <c r="P3614" s="488">
        <v>1</v>
      </c>
      <c r="R3614" s="474">
        <v>44</v>
      </c>
      <c r="S3614" s="474">
        <v>44</v>
      </c>
      <c r="U3614" s="474">
        <v>44</v>
      </c>
      <c r="V3614" s="474">
        <v>44</v>
      </c>
      <c r="X3614" s="465">
        <v>44</v>
      </c>
      <c r="Y3614" s="465">
        <v>44</v>
      </c>
      <c r="AA3614" s="474"/>
      <c r="AB3614" s="474"/>
      <c r="AD3614" s="474"/>
      <c r="AE3614" s="474"/>
      <c r="AG3614" s="474"/>
      <c r="AH3614" s="474"/>
    </row>
    <row r="3615" spans="2:34" ht="24" customHeight="1" outlineLevel="1" x14ac:dyDescent="0.25">
      <c r="B3615" s="471" t="s">
        <v>18368</v>
      </c>
      <c r="C3615" s="469" t="s">
        <v>4368</v>
      </c>
      <c r="E3615" s="472" t="s">
        <v>21480</v>
      </c>
      <c r="F3615" s="469" t="s">
        <v>23332</v>
      </c>
      <c r="G3615" s="468">
        <v>0.8</v>
      </c>
      <c r="H3615" s="468">
        <v>0.03</v>
      </c>
      <c r="M3615" s="474">
        <v>34</v>
      </c>
      <c r="N3615" s="474">
        <f>M3615*P3615</f>
        <v>34</v>
      </c>
      <c r="P3615" s="488">
        <v>1</v>
      </c>
      <c r="R3615" s="474">
        <v>0</v>
      </c>
      <c r="S3615" s="474">
        <v>0</v>
      </c>
      <c r="U3615" s="474">
        <v>0</v>
      </c>
      <c r="V3615" s="474">
        <v>0</v>
      </c>
      <c r="X3615" s="465">
        <v>0</v>
      </c>
      <c r="Y3615" s="465">
        <v>0</v>
      </c>
      <c r="AA3615" s="474"/>
      <c r="AB3615" s="474"/>
      <c r="AD3615" s="474"/>
      <c r="AE3615" s="474"/>
      <c r="AG3615" s="474"/>
      <c r="AH3615" s="474"/>
    </row>
    <row r="3616" spans="2:34" ht="24" customHeight="1" outlineLevel="1" x14ac:dyDescent="0.25">
      <c r="B3616" s="471" t="s">
        <v>22475</v>
      </c>
      <c r="C3616" s="469" t="s">
        <v>4368</v>
      </c>
      <c r="E3616" s="472" t="s">
        <v>22482</v>
      </c>
      <c r="F3616" s="469" t="s">
        <v>23332</v>
      </c>
      <c r="G3616" s="468">
        <v>0.6</v>
      </c>
      <c r="M3616" s="474">
        <v>32</v>
      </c>
      <c r="N3616" s="474">
        <f>M3616*P3616</f>
        <v>32</v>
      </c>
      <c r="P3616" s="488">
        <v>1</v>
      </c>
      <c r="R3616" s="474">
        <v>33</v>
      </c>
      <c r="S3616" s="474">
        <v>33</v>
      </c>
      <c r="U3616" s="474">
        <v>33</v>
      </c>
      <c r="V3616" s="474">
        <v>33</v>
      </c>
      <c r="X3616" s="465">
        <v>33</v>
      </c>
      <c r="Y3616" s="465">
        <v>33</v>
      </c>
      <c r="AA3616" s="474"/>
      <c r="AB3616" s="474"/>
      <c r="AD3616" s="474"/>
      <c r="AE3616" s="474"/>
      <c r="AG3616" s="474"/>
      <c r="AH3616" s="474"/>
    </row>
    <row r="3617" spans="2:34" ht="24" customHeight="1" outlineLevel="1" x14ac:dyDescent="0.25">
      <c r="B3617" s="471" t="s">
        <v>18367</v>
      </c>
      <c r="C3617" s="469" t="s">
        <v>4368</v>
      </c>
      <c r="E3617" s="472" t="s">
        <v>21401</v>
      </c>
      <c r="F3617" s="469" t="s">
        <v>23332</v>
      </c>
      <c r="G3617" s="468">
        <v>0.6</v>
      </c>
      <c r="M3617" s="474">
        <v>32</v>
      </c>
      <c r="N3617" s="474">
        <f>M3617*P3617</f>
        <v>32</v>
      </c>
      <c r="P3617" s="488">
        <v>1</v>
      </c>
      <c r="R3617" s="474">
        <v>0</v>
      </c>
      <c r="S3617" s="474">
        <v>0</v>
      </c>
      <c r="U3617" s="474">
        <v>0</v>
      </c>
      <c r="V3617" s="474">
        <v>0</v>
      </c>
      <c r="X3617" s="465">
        <v>0</v>
      </c>
      <c r="Y3617" s="465">
        <v>0</v>
      </c>
      <c r="AA3617" s="474"/>
      <c r="AB3617" s="474"/>
      <c r="AD3617" s="474"/>
      <c r="AE3617" s="474"/>
      <c r="AG3617" s="474"/>
      <c r="AH3617" s="474"/>
    </row>
    <row r="3618" spans="2:34" ht="24" customHeight="1" outlineLevel="1" x14ac:dyDescent="0.25">
      <c r="B3618" s="471" t="s">
        <v>22832</v>
      </c>
      <c r="C3618" s="469" t="s">
        <v>4368</v>
      </c>
      <c r="E3618" s="472" t="s">
        <v>25190</v>
      </c>
      <c r="F3618" s="469" t="s">
        <v>23332</v>
      </c>
      <c r="G3618" s="468">
        <v>1</v>
      </c>
      <c r="H3618" s="468">
        <v>0.03</v>
      </c>
      <c r="I3618" s="468">
        <v>0.03</v>
      </c>
      <c r="J3618" s="468">
        <v>2</v>
      </c>
      <c r="M3618" s="474">
        <v>36</v>
      </c>
      <c r="N3618" s="474">
        <v>36</v>
      </c>
      <c r="P3618" s="488">
        <v>1</v>
      </c>
      <c r="R3618" s="474">
        <v>44</v>
      </c>
      <c r="S3618" s="474">
        <v>44</v>
      </c>
      <c r="U3618" s="474">
        <v>44</v>
      </c>
      <c r="V3618" s="474">
        <v>44</v>
      </c>
      <c r="X3618" s="465">
        <v>44</v>
      </c>
      <c r="Y3618" s="465">
        <v>44</v>
      </c>
      <c r="AA3618" s="474"/>
      <c r="AB3618" s="474"/>
      <c r="AD3618" s="474"/>
      <c r="AE3618" s="474"/>
      <c r="AG3618" s="474"/>
      <c r="AH3618" s="474"/>
    </row>
    <row r="3619" spans="2:34" ht="24" customHeight="1" outlineLevel="1" x14ac:dyDescent="0.25">
      <c r="B3619" s="471" t="s">
        <v>24622</v>
      </c>
      <c r="C3619" s="469" t="s">
        <v>4368</v>
      </c>
      <c r="E3619" s="472" t="s">
        <v>24621</v>
      </c>
      <c r="F3619" s="469" t="s">
        <v>23332</v>
      </c>
      <c r="G3619" s="468">
        <v>1</v>
      </c>
      <c r="H3619" s="468">
        <v>0.15</v>
      </c>
      <c r="I3619" s="468">
        <v>0.15</v>
      </c>
      <c r="J3619" s="468">
        <v>2.5</v>
      </c>
      <c r="M3619" s="474">
        <v>135</v>
      </c>
      <c r="N3619" s="474">
        <f t="shared" ref="N3619:N3634" si="188">M3619*P3619</f>
        <v>135</v>
      </c>
      <c r="P3619" s="488">
        <v>1</v>
      </c>
      <c r="R3619" s="474"/>
      <c r="S3619" s="474"/>
      <c r="U3619" s="474"/>
      <c r="V3619" s="474"/>
      <c r="X3619" s="465"/>
      <c r="Y3619" s="465"/>
      <c r="AA3619" s="474"/>
      <c r="AB3619" s="474"/>
      <c r="AD3619" s="474"/>
      <c r="AE3619" s="474"/>
      <c r="AG3619" s="474"/>
      <c r="AH3619" s="474"/>
    </row>
    <row r="3620" spans="2:34" ht="24" customHeight="1" outlineLevel="1" x14ac:dyDescent="0.25">
      <c r="B3620" s="471" t="s">
        <v>24623</v>
      </c>
      <c r="C3620" s="469" t="s">
        <v>4368</v>
      </c>
      <c r="E3620" s="472" t="s">
        <v>24621</v>
      </c>
      <c r="F3620" s="469" t="s">
        <v>23332</v>
      </c>
      <c r="G3620" s="468">
        <v>1</v>
      </c>
      <c r="H3620" s="468">
        <v>0.2</v>
      </c>
      <c r="I3620" s="468">
        <v>0.2</v>
      </c>
      <c r="J3620" s="468">
        <v>2.5</v>
      </c>
      <c r="M3620" s="474">
        <v>157</v>
      </c>
      <c r="N3620" s="474">
        <f t="shared" si="188"/>
        <v>157</v>
      </c>
      <c r="P3620" s="488">
        <v>1</v>
      </c>
      <c r="R3620" s="474"/>
      <c r="S3620" s="474"/>
      <c r="U3620" s="474"/>
      <c r="V3620" s="474"/>
      <c r="X3620" s="465"/>
      <c r="Y3620" s="465"/>
      <c r="AA3620" s="474"/>
      <c r="AB3620" s="474"/>
      <c r="AD3620" s="474"/>
      <c r="AE3620" s="474"/>
      <c r="AG3620" s="474"/>
      <c r="AH3620" s="474"/>
    </row>
    <row r="3621" spans="2:34" ht="24" customHeight="1" outlineLevel="1" x14ac:dyDescent="0.25">
      <c r="B3621" s="471" t="s">
        <v>4462</v>
      </c>
      <c r="C3621" s="469" t="s">
        <v>4368</v>
      </c>
      <c r="D3621" s="469">
        <v>94053000</v>
      </c>
      <c r="E3621" s="472" t="s">
        <v>13699</v>
      </c>
      <c r="F3621" s="469" t="s">
        <v>23332</v>
      </c>
      <c r="G3621" s="468">
        <v>0.3</v>
      </c>
      <c r="H3621" s="468">
        <v>1.4999999999999999E-2</v>
      </c>
      <c r="I3621" s="468">
        <v>3.4</v>
      </c>
      <c r="J3621" s="468">
        <v>25</v>
      </c>
      <c r="M3621" s="474">
        <v>60</v>
      </c>
      <c r="N3621" s="474">
        <f t="shared" si="188"/>
        <v>60</v>
      </c>
      <c r="P3621" s="488">
        <v>1</v>
      </c>
      <c r="R3621" s="474">
        <v>60</v>
      </c>
      <c r="S3621" s="474">
        <v>60</v>
      </c>
      <c r="U3621" s="474">
        <v>60</v>
      </c>
      <c r="V3621" s="474">
        <v>60</v>
      </c>
      <c r="X3621" s="465">
        <v>60</v>
      </c>
      <c r="Y3621" s="465">
        <v>60</v>
      </c>
      <c r="AA3621" s="474">
        <v>60</v>
      </c>
      <c r="AB3621" s="474">
        <v>60</v>
      </c>
      <c r="AD3621" s="474">
        <v>48</v>
      </c>
      <c r="AE3621" s="474">
        <v>48</v>
      </c>
      <c r="AG3621" s="474">
        <v>48</v>
      </c>
      <c r="AH3621" s="474">
        <v>48</v>
      </c>
    </row>
    <row r="3622" spans="2:34" ht="24" customHeight="1" outlineLevel="1" x14ac:dyDescent="0.25">
      <c r="B3622" s="471" t="s">
        <v>21337</v>
      </c>
      <c r="C3622" s="469" t="s">
        <v>4368</v>
      </c>
      <c r="E3622" s="472" t="s">
        <v>21402</v>
      </c>
      <c r="F3622" s="469" t="s">
        <v>23332</v>
      </c>
      <c r="M3622" s="474">
        <v>60</v>
      </c>
      <c r="N3622" s="474">
        <f t="shared" si="188"/>
        <v>60</v>
      </c>
      <c r="P3622" s="488">
        <v>1</v>
      </c>
      <c r="R3622" s="474">
        <v>0</v>
      </c>
      <c r="S3622" s="474">
        <v>0</v>
      </c>
      <c r="U3622" s="474">
        <v>0</v>
      </c>
      <c r="V3622" s="474">
        <v>0</v>
      </c>
      <c r="X3622" s="465">
        <v>0</v>
      </c>
      <c r="Y3622" s="465">
        <v>0</v>
      </c>
      <c r="AA3622" s="474"/>
      <c r="AB3622" s="474"/>
      <c r="AD3622" s="474"/>
      <c r="AE3622" s="474"/>
      <c r="AG3622" s="474"/>
      <c r="AH3622" s="474"/>
    </row>
    <row r="3623" spans="2:34" ht="24" customHeight="1" outlineLevel="1" x14ac:dyDescent="0.25">
      <c r="B3623" s="471" t="s">
        <v>4865</v>
      </c>
      <c r="C3623" s="469" t="s">
        <v>4368</v>
      </c>
      <c r="D3623" s="469">
        <v>94053000</v>
      </c>
      <c r="E3623" s="472" t="s">
        <v>13694</v>
      </c>
      <c r="F3623" s="469" t="s">
        <v>23332</v>
      </c>
      <c r="G3623" s="468">
        <v>0</v>
      </c>
      <c r="H3623" s="468">
        <v>0</v>
      </c>
      <c r="I3623" s="468">
        <v>6.9</v>
      </c>
      <c r="J3623" s="468">
        <v>34</v>
      </c>
      <c r="M3623" s="474">
        <v>22.2</v>
      </c>
      <c r="N3623" s="474">
        <f t="shared" si="188"/>
        <v>22.2</v>
      </c>
      <c r="P3623" s="488">
        <v>1</v>
      </c>
      <c r="R3623" s="474">
        <v>21.6</v>
      </c>
      <c r="S3623" s="474">
        <v>21.6</v>
      </c>
      <c r="U3623" s="474">
        <v>21.6</v>
      </c>
      <c r="V3623" s="474">
        <v>21.6</v>
      </c>
      <c r="X3623" s="465">
        <v>21.6</v>
      </c>
      <c r="Y3623" s="465">
        <v>21.6</v>
      </c>
      <c r="AA3623" s="474">
        <v>18.3</v>
      </c>
      <c r="AB3623" s="474">
        <v>18.3</v>
      </c>
      <c r="AD3623" s="474">
        <v>12.4</v>
      </c>
      <c r="AE3623" s="474">
        <v>12.4</v>
      </c>
      <c r="AG3623" s="474">
        <v>12.4</v>
      </c>
      <c r="AH3623" s="474">
        <v>12.4</v>
      </c>
    </row>
    <row r="3624" spans="2:34" ht="24" customHeight="1" outlineLevel="1" x14ac:dyDescent="0.25">
      <c r="B3624" s="471" t="s">
        <v>19065</v>
      </c>
      <c r="C3624" s="469" t="s">
        <v>4368</v>
      </c>
      <c r="E3624" s="472" t="s">
        <v>21403</v>
      </c>
      <c r="F3624" s="469" t="s">
        <v>23332</v>
      </c>
      <c r="M3624" s="474">
        <v>22.2</v>
      </c>
      <c r="N3624" s="474">
        <f t="shared" si="188"/>
        <v>22.2</v>
      </c>
      <c r="P3624" s="488">
        <v>1</v>
      </c>
      <c r="R3624" s="474">
        <v>0</v>
      </c>
      <c r="S3624" s="474">
        <v>0</v>
      </c>
      <c r="U3624" s="474">
        <v>0</v>
      </c>
      <c r="V3624" s="474">
        <v>0</v>
      </c>
      <c r="X3624" s="465">
        <v>0</v>
      </c>
      <c r="Y3624" s="465">
        <v>0</v>
      </c>
      <c r="AA3624" s="474"/>
      <c r="AB3624" s="474"/>
      <c r="AD3624" s="474"/>
      <c r="AE3624" s="474"/>
      <c r="AG3624" s="474"/>
      <c r="AH3624" s="474"/>
    </row>
    <row r="3625" spans="2:34" ht="24" customHeight="1" outlineLevel="1" x14ac:dyDescent="0.25">
      <c r="B3625" s="471" t="s">
        <v>7721</v>
      </c>
      <c r="C3625" s="469" t="s">
        <v>4368</v>
      </c>
      <c r="D3625" s="469">
        <v>94053000</v>
      </c>
      <c r="E3625" s="472" t="s">
        <v>13701</v>
      </c>
      <c r="F3625" s="469" t="s">
        <v>23332</v>
      </c>
      <c r="G3625" s="468">
        <v>2.1</v>
      </c>
      <c r="H3625" s="468" t="s">
        <v>4616</v>
      </c>
      <c r="I3625" s="468" t="s">
        <v>4616</v>
      </c>
      <c r="J3625" s="468">
        <v>12</v>
      </c>
      <c r="M3625" s="474">
        <v>90</v>
      </c>
      <c r="N3625" s="474">
        <f t="shared" si="188"/>
        <v>90</v>
      </c>
      <c r="P3625" s="488">
        <v>1</v>
      </c>
      <c r="R3625" s="474">
        <v>90</v>
      </c>
      <c r="S3625" s="474">
        <v>90</v>
      </c>
      <c r="U3625" s="474">
        <v>90</v>
      </c>
      <c r="V3625" s="474">
        <v>90</v>
      </c>
      <c r="X3625" s="465">
        <v>90</v>
      </c>
      <c r="Y3625" s="465">
        <v>90</v>
      </c>
      <c r="AA3625" s="474">
        <v>90</v>
      </c>
      <c r="AB3625" s="474">
        <v>90</v>
      </c>
      <c r="AD3625" s="474">
        <v>87</v>
      </c>
      <c r="AE3625" s="474">
        <v>87</v>
      </c>
      <c r="AG3625" s="474">
        <v>87</v>
      </c>
      <c r="AH3625" s="474">
        <v>87</v>
      </c>
    </row>
    <row r="3626" spans="2:34" ht="24" customHeight="1" outlineLevel="1" x14ac:dyDescent="0.25">
      <c r="B3626" s="471" t="s">
        <v>21338</v>
      </c>
      <c r="C3626" s="469" t="s">
        <v>4368</v>
      </c>
      <c r="E3626" s="472" t="s">
        <v>21404</v>
      </c>
      <c r="F3626" s="469" t="s">
        <v>23332</v>
      </c>
      <c r="M3626" s="474">
        <v>90</v>
      </c>
      <c r="N3626" s="474">
        <f t="shared" si="188"/>
        <v>90</v>
      </c>
      <c r="P3626" s="488">
        <v>1</v>
      </c>
      <c r="R3626" s="474">
        <v>0</v>
      </c>
      <c r="S3626" s="474">
        <v>0</v>
      </c>
      <c r="U3626" s="474">
        <v>0</v>
      </c>
      <c r="V3626" s="474">
        <v>0</v>
      </c>
      <c r="X3626" s="465">
        <v>0</v>
      </c>
      <c r="Y3626" s="465">
        <v>0</v>
      </c>
      <c r="AA3626" s="474"/>
      <c r="AB3626" s="474"/>
      <c r="AD3626" s="474"/>
      <c r="AE3626" s="474"/>
      <c r="AG3626" s="474"/>
      <c r="AH3626" s="474"/>
    </row>
    <row r="3627" spans="2:34" ht="24" customHeight="1" outlineLevel="1" x14ac:dyDescent="0.25">
      <c r="B3627" s="471" t="s">
        <v>7722</v>
      </c>
      <c r="C3627" s="469" t="s">
        <v>4368</v>
      </c>
      <c r="D3627" s="469">
        <v>94053000</v>
      </c>
      <c r="E3627" s="472" t="s">
        <v>13702</v>
      </c>
      <c r="F3627" s="469" t="s">
        <v>23332</v>
      </c>
      <c r="G3627" s="468">
        <v>3.1</v>
      </c>
      <c r="H3627" s="468" t="s">
        <v>4616</v>
      </c>
      <c r="I3627" s="468" t="s">
        <v>4616</v>
      </c>
      <c r="J3627" s="468">
        <v>12</v>
      </c>
      <c r="M3627" s="474">
        <v>90</v>
      </c>
      <c r="N3627" s="474">
        <f t="shared" si="188"/>
        <v>90</v>
      </c>
      <c r="P3627" s="488">
        <v>1</v>
      </c>
      <c r="R3627" s="474">
        <v>90</v>
      </c>
      <c r="S3627" s="474">
        <v>90</v>
      </c>
      <c r="U3627" s="474">
        <v>90</v>
      </c>
      <c r="V3627" s="474">
        <v>90</v>
      </c>
      <c r="X3627" s="465">
        <v>90</v>
      </c>
      <c r="Y3627" s="465">
        <v>90</v>
      </c>
      <c r="AA3627" s="474">
        <v>90</v>
      </c>
      <c r="AB3627" s="474">
        <v>90</v>
      </c>
      <c r="AD3627" s="474">
        <v>87</v>
      </c>
      <c r="AE3627" s="474">
        <v>87</v>
      </c>
      <c r="AG3627" s="474">
        <v>87</v>
      </c>
      <c r="AH3627" s="474">
        <v>87</v>
      </c>
    </row>
    <row r="3628" spans="2:34" ht="24" customHeight="1" outlineLevel="1" x14ac:dyDescent="0.25">
      <c r="B3628" s="471" t="s">
        <v>21339</v>
      </c>
      <c r="C3628" s="469" t="s">
        <v>4368</v>
      </c>
      <c r="E3628" s="472" t="s">
        <v>21405</v>
      </c>
      <c r="F3628" s="469" t="s">
        <v>23332</v>
      </c>
      <c r="M3628" s="474">
        <v>90</v>
      </c>
      <c r="N3628" s="474">
        <f t="shared" si="188"/>
        <v>90</v>
      </c>
      <c r="P3628" s="488">
        <v>1</v>
      </c>
      <c r="R3628" s="474">
        <v>0</v>
      </c>
      <c r="S3628" s="474">
        <v>0</v>
      </c>
      <c r="U3628" s="474">
        <v>0</v>
      </c>
      <c r="V3628" s="474">
        <v>0</v>
      </c>
      <c r="X3628" s="465">
        <v>0</v>
      </c>
      <c r="Y3628" s="465">
        <v>0</v>
      </c>
      <c r="AA3628" s="474"/>
      <c r="AB3628" s="474"/>
      <c r="AD3628" s="474"/>
      <c r="AE3628" s="474"/>
      <c r="AG3628" s="474"/>
      <c r="AH3628" s="474"/>
    </row>
    <row r="3629" spans="2:34" ht="24" customHeight="1" outlineLevel="1" x14ac:dyDescent="0.25">
      <c r="B3629" s="471" t="s">
        <v>7720</v>
      </c>
      <c r="C3629" s="469" t="s">
        <v>4368</v>
      </c>
      <c r="D3629" s="469">
        <v>94053000</v>
      </c>
      <c r="E3629" s="472" t="s">
        <v>13700</v>
      </c>
      <c r="F3629" s="469" t="s">
        <v>23332</v>
      </c>
      <c r="G3629" s="468">
        <v>1.1000000000000001</v>
      </c>
      <c r="H3629" s="468" t="s">
        <v>4616</v>
      </c>
      <c r="I3629" s="468" t="s">
        <v>4616</v>
      </c>
      <c r="J3629" s="468">
        <v>12</v>
      </c>
      <c r="M3629" s="474">
        <v>80</v>
      </c>
      <c r="N3629" s="474">
        <f t="shared" si="188"/>
        <v>80</v>
      </c>
      <c r="P3629" s="488">
        <v>1</v>
      </c>
      <c r="R3629" s="474">
        <v>80</v>
      </c>
      <c r="S3629" s="474">
        <v>80</v>
      </c>
      <c r="U3629" s="474">
        <v>80</v>
      </c>
      <c r="V3629" s="474">
        <v>80</v>
      </c>
      <c r="X3629" s="465">
        <v>80</v>
      </c>
      <c r="Y3629" s="465">
        <v>80</v>
      </c>
      <c r="AA3629" s="474">
        <v>80</v>
      </c>
      <c r="AB3629" s="474">
        <v>80</v>
      </c>
      <c r="AD3629" s="474">
        <v>78</v>
      </c>
      <c r="AE3629" s="474">
        <v>78</v>
      </c>
      <c r="AG3629" s="474">
        <v>78</v>
      </c>
      <c r="AH3629" s="474">
        <v>78</v>
      </c>
    </row>
    <row r="3630" spans="2:34" ht="24" customHeight="1" outlineLevel="1" x14ac:dyDescent="0.25">
      <c r="B3630" s="471" t="s">
        <v>21340</v>
      </c>
      <c r="C3630" s="469" t="s">
        <v>4368</v>
      </c>
      <c r="E3630" s="472" t="s">
        <v>21406</v>
      </c>
      <c r="F3630" s="469" t="s">
        <v>23332</v>
      </c>
      <c r="M3630" s="474">
        <v>80</v>
      </c>
      <c r="N3630" s="474">
        <f t="shared" si="188"/>
        <v>80</v>
      </c>
      <c r="P3630" s="488">
        <v>1</v>
      </c>
      <c r="R3630" s="474">
        <v>0</v>
      </c>
      <c r="S3630" s="474">
        <v>0</v>
      </c>
      <c r="U3630" s="474">
        <v>0</v>
      </c>
      <c r="V3630" s="474">
        <v>0</v>
      </c>
      <c r="X3630" s="465">
        <v>0</v>
      </c>
      <c r="Y3630" s="465">
        <v>0</v>
      </c>
      <c r="AA3630" s="474"/>
      <c r="AB3630" s="474"/>
      <c r="AD3630" s="474"/>
      <c r="AE3630" s="474"/>
      <c r="AG3630" s="474"/>
      <c r="AH3630" s="474"/>
    </row>
    <row r="3631" spans="2:34" ht="24" customHeight="1" outlineLevel="1" x14ac:dyDescent="0.25">
      <c r="B3631" s="471" t="s">
        <v>7718</v>
      </c>
      <c r="C3631" s="469" t="s">
        <v>4368</v>
      </c>
      <c r="D3631" s="469">
        <v>94053000</v>
      </c>
      <c r="E3631" s="472" t="s">
        <v>9176</v>
      </c>
      <c r="F3631" s="469" t="s">
        <v>23332</v>
      </c>
      <c r="G3631" s="468">
        <v>0.5</v>
      </c>
      <c r="H3631" s="468" t="s">
        <v>4616</v>
      </c>
      <c r="I3631" s="468" t="s">
        <v>4616</v>
      </c>
      <c r="J3631" s="468">
        <v>4</v>
      </c>
      <c r="M3631" s="474">
        <v>60</v>
      </c>
      <c r="N3631" s="474">
        <f t="shared" si="188"/>
        <v>60</v>
      </c>
      <c r="P3631" s="488">
        <v>1</v>
      </c>
      <c r="R3631" s="474">
        <v>60</v>
      </c>
      <c r="S3631" s="474">
        <v>60</v>
      </c>
      <c r="U3631" s="474">
        <v>60</v>
      </c>
      <c r="V3631" s="474">
        <v>60</v>
      </c>
      <c r="X3631" s="465">
        <v>60</v>
      </c>
      <c r="Y3631" s="465">
        <v>60</v>
      </c>
      <c r="AA3631" s="474">
        <v>60</v>
      </c>
      <c r="AB3631" s="474">
        <v>60</v>
      </c>
      <c r="AD3631" s="474">
        <v>57</v>
      </c>
      <c r="AE3631" s="474">
        <v>57</v>
      </c>
      <c r="AG3631" s="474">
        <v>57</v>
      </c>
      <c r="AH3631" s="474">
        <v>57</v>
      </c>
    </row>
    <row r="3632" spans="2:34" ht="24" customHeight="1" outlineLevel="1" x14ac:dyDescent="0.25">
      <c r="B3632" s="471" t="s">
        <v>21341</v>
      </c>
      <c r="C3632" s="469" t="s">
        <v>4368</v>
      </c>
      <c r="E3632" s="472" t="s">
        <v>21407</v>
      </c>
      <c r="F3632" s="469" t="s">
        <v>23332</v>
      </c>
      <c r="M3632" s="474">
        <v>60</v>
      </c>
      <c r="N3632" s="474">
        <f t="shared" si="188"/>
        <v>60</v>
      </c>
      <c r="P3632" s="488">
        <v>1</v>
      </c>
      <c r="R3632" s="474">
        <v>0</v>
      </c>
      <c r="S3632" s="474">
        <v>0</v>
      </c>
      <c r="U3632" s="474">
        <v>0</v>
      </c>
      <c r="V3632" s="474">
        <v>0</v>
      </c>
      <c r="X3632" s="465">
        <v>0</v>
      </c>
      <c r="Y3632" s="465">
        <v>0</v>
      </c>
      <c r="AA3632" s="474"/>
      <c r="AB3632" s="474"/>
      <c r="AD3632" s="474"/>
      <c r="AE3632" s="474"/>
      <c r="AG3632" s="474"/>
      <c r="AH3632" s="474"/>
    </row>
    <row r="3633" spans="1:34" ht="24" customHeight="1" outlineLevel="1" x14ac:dyDescent="0.25">
      <c r="B3633" s="471" t="s">
        <v>7719</v>
      </c>
      <c r="C3633" s="469" t="s">
        <v>4368</v>
      </c>
      <c r="D3633" s="469">
        <v>94053000</v>
      </c>
      <c r="E3633" s="472" t="s">
        <v>9177</v>
      </c>
      <c r="F3633" s="469" t="s">
        <v>23332</v>
      </c>
      <c r="G3633" s="468">
        <v>0.95</v>
      </c>
      <c r="H3633" s="468" t="s">
        <v>4616</v>
      </c>
      <c r="I3633" s="468" t="s">
        <v>4616</v>
      </c>
      <c r="J3633" s="468">
        <v>5</v>
      </c>
      <c r="M3633" s="474">
        <v>78</v>
      </c>
      <c r="N3633" s="474">
        <f t="shared" si="188"/>
        <v>78</v>
      </c>
      <c r="P3633" s="488">
        <v>1</v>
      </c>
      <c r="R3633" s="474">
        <v>78</v>
      </c>
      <c r="S3633" s="474">
        <v>78</v>
      </c>
      <c r="U3633" s="474">
        <v>78</v>
      </c>
      <c r="V3633" s="474">
        <v>78</v>
      </c>
      <c r="X3633" s="465">
        <v>78</v>
      </c>
      <c r="Y3633" s="465">
        <v>78</v>
      </c>
      <c r="AA3633" s="474">
        <v>78</v>
      </c>
      <c r="AB3633" s="474">
        <v>78</v>
      </c>
      <c r="AD3633" s="474">
        <v>75</v>
      </c>
      <c r="AE3633" s="474">
        <v>75</v>
      </c>
      <c r="AG3633" s="474">
        <v>75</v>
      </c>
      <c r="AH3633" s="474">
        <v>75</v>
      </c>
    </row>
    <row r="3634" spans="1:34" ht="24" customHeight="1" outlineLevel="1" x14ac:dyDescent="0.25">
      <c r="B3634" s="471" t="s">
        <v>21342</v>
      </c>
      <c r="C3634" s="469" t="s">
        <v>4368</v>
      </c>
      <c r="E3634" s="472" t="s">
        <v>21408</v>
      </c>
      <c r="F3634" s="469" t="s">
        <v>23332</v>
      </c>
      <c r="M3634" s="474">
        <v>78</v>
      </c>
      <c r="N3634" s="474">
        <f t="shared" si="188"/>
        <v>78</v>
      </c>
      <c r="P3634" s="488">
        <v>1</v>
      </c>
      <c r="R3634" s="474">
        <v>0</v>
      </c>
      <c r="S3634" s="474">
        <v>0</v>
      </c>
      <c r="U3634" s="474">
        <v>0</v>
      </c>
      <c r="V3634" s="474">
        <v>0</v>
      </c>
      <c r="X3634" s="465">
        <v>0</v>
      </c>
      <c r="Y3634" s="465">
        <v>0</v>
      </c>
      <c r="AA3634" s="474"/>
      <c r="AB3634" s="474"/>
      <c r="AD3634" s="474"/>
      <c r="AE3634" s="474"/>
      <c r="AG3634" s="474"/>
      <c r="AH3634" s="474"/>
    </row>
    <row r="3635" spans="1:34" ht="24" customHeight="1" outlineLevel="1" x14ac:dyDescent="0.25">
      <c r="A3635" s="469" t="s">
        <v>13558</v>
      </c>
      <c r="B3635" s="471" t="s">
        <v>22517</v>
      </c>
      <c r="C3635" s="469" t="s">
        <v>4368</v>
      </c>
      <c r="D3635" s="469">
        <v>94053000</v>
      </c>
      <c r="E3635" s="472" t="s">
        <v>22520</v>
      </c>
      <c r="F3635" s="469" t="s">
        <v>23332</v>
      </c>
      <c r="G3635" s="468">
        <v>0.1</v>
      </c>
      <c r="H3635" s="468">
        <v>0.1</v>
      </c>
      <c r="I3635" s="468">
        <v>0</v>
      </c>
      <c r="J3635" s="468">
        <v>2</v>
      </c>
      <c r="M3635" s="474" t="s">
        <v>23432</v>
      </c>
      <c r="N3635" s="474" t="s">
        <v>23432</v>
      </c>
      <c r="P3635" s="488">
        <v>1</v>
      </c>
      <c r="R3635" s="474">
        <v>0</v>
      </c>
      <c r="S3635" s="474">
        <v>0</v>
      </c>
      <c r="U3635" s="474">
        <v>0</v>
      </c>
      <c r="V3635" s="474">
        <v>0</v>
      </c>
      <c r="X3635" s="465">
        <v>0</v>
      </c>
      <c r="Y3635" s="465">
        <v>0</v>
      </c>
      <c r="AA3635" s="474" t="s">
        <v>22410</v>
      </c>
      <c r="AB3635" s="474">
        <v>37</v>
      </c>
      <c r="AD3635" s="474">
        <v>37</v>
      </c>
      <c r="AE3635" s="474">
        <v>37</v>
      </c>
      <c r="AG3635" s="474">
        <v>37</v>
      </c>
      <c r="AH3635" s="474">
        <v>37</v>
      </c>
    </row>
    <row r="3636" spans="1:34" ht="24" customHeight="1" outlineLevel="1" x14ac:dyDescent="0.25">
      <c r="A3636" s="469" t="s">
        <v>13558</v>
      </c>
      <c r="B3636" s="471" t="s">
        <v>22518</v>
      </c>
      <c r="C3636" s="469" t="s">
        <v>4368</v>
      </c>
      <c r="D3636" s="469">
        <v>94053000</v>
      </c>
      <c r="E3636" s="472" t="s">
        <v>22521</v>
      </c>
      <c r="F3636" s="469" t="s">
        <v>23332</v>
      </c>
      <c r="G3636" s="468">
        <v>0.1</v>
      </c>
      <c r="H3636" s="468">
        <v>0.1</v>
      </c>
      <c r="I3636" s="468">
        <v>0</v>
      </c>
      <c r="J3636" s="468">
        <v>3</v>
      </c>
      <c r="M3636" s="474" t="s">
        <v>23432</v>
      </c>
      <c r="N3636" s="474" t="s">
        <v>23432</v>
      </c>
      <c r="P3636" s="488">
        <v>1</v>
      </c>
      <c r="R3636" s="474">
        <v>0</v>
      </c>
      <c r="S3636" s="474">
        <v>0</v>
      </c>
      <c r="U3636" s="474">
        <v>0</v>
      </c>
      <c r="V3636" s="474">
        <v>0</v>
      </c>
      <c r="X3636" s="465">
        <v>0</v>
      </c>
      <c r="Y3636" s="465">
        <v>0</v>
      </c>
      <c r="AA3636" s="474" t="s">
        <v>22410</v>
      </c>
      <c r="AB3636" s="474">
        <v>60</v>
      </c>
      <c r="AD3636" s="474">
        <v>60</v>
      </c>
      <c r="AE3636" s="474">
        <v>60</v>
      </c>
      <c r="AG3636" s="474">
        <v>60</v>
      </c>
      <c r="AH3636" s="474">
        <v>60</v>
      </c>
    </row>
    <row r="3637" spans="1:34" ht="24" customHeight="1" outlineLevel="1" x14ac:dyDescent="0.25">
      <c r="A3637" s="469" t="s">
        <v>13558</v>
      </c>
      <c r="B3637" s="471" t="s">
        <v>22519</v>
      </c>
      <c r="C3637" s="469" t="s">
        <v>4368</v>
      </c>
      <c r="D3637" s="469">
        <v>94053000</v>
      </c>
      <c r="E3637" s="472" t="s">
        <v>22522</v>
      </c>
      <c r="F3637" s="469" t="s">
        <v>23332</v>
      </c>
      <c r="G3637" s="468">
        <v>0.3</v>
      </c>
      <c r="H3637" s="468">
        <v>0.3</v>
      </c>
      <c r="I3637" s="468">
        <v>0</v>
      </c>
      <c r="J3637" s="468">
        <v>7</v>
      </c>
      <c r="M3637" s="474" t="s">
        <v>23432</v>
      </c>
      <c r="N3637" s="474" t="s">
        <v>23432</v>
      </c>
      <c r="P3637" s="488">
        <v>1</v>
      </c>
      <c r="R3637" s="474">
        <v>0</v>
      </c>
      <c r="S3637" s="474">
        <v>0</v>
      </c>
      <c r="U3637" s="474">
        <v>0</v>
      </c>
      <c r="V3637" s="474">
        <v>0</v>
      </c>
      <c r="X3637" s="465">
        <v>0</v>
      </c>
      <c r="Y3637" s="465">
        <v>0</v>
      </c>
      <c r="AA3637" s="474" t="s">
        <v>22410</v>
      </c>
      <c r="AB3637" s="474">
        <v>147</v>
      </c>
      <c r="AD3637" s="474">
        <v>147</v>
      </c>
      <c r="AE3637" s="474">
        <v>147</v>
      </c>
      <c r="AG3637" s="474">
        <v>147</v>
      </c>
      <c r="AH3637" s="474">
        <v>147</v>
      </c>
    </row>
    <row r="3638" spans="1:34" ht="24" customHeight="1" outlineLevel="1" x14ac:dyDescent="0.25">
      <c r="B3638" s="471" t="s">
        <v>22483</v>
      </c>
      <c r="C3638" s="469" t="s">
        <v>4368</v>
      </c>
      <c r="D3638" s="469">
        <v>94054090</v>
      </c>
      <c r="E3638" s="472" t="s">
        <v>11586</v>
      </c>
      <c r="F3638" s="469" t="s">
        <v>23332</v>
      </c>
      <c r="G3638" s="468" t="s">
        <v>4616</v>
      </c>
      <c r="H3638" s="468" t="s">
        <v>4616</v>
      </c>
      <c r="I3638" s="468" t="s">
        <v>4616</v>
      </c>
      <c r="J3638" s="468">
        <v>28</v>
      </c>
      <c r="M3638" s="474" t="s">
        <v>23432</v>
      </c>
      <c r="N3638" s="474" t="s">
        <v>23432</v>
      </c>
      <c r="P3638" s="488">
        <v>1</v>
      </c>
      <c r="R3638" s="474">
        <v>0</v>
      </c>
      <c r="S3638" s="474">
        <v>0</v>
      </c>
      <c r="U3638" s="474">
        <v>0</v>
      </c>
      <c r="V3638" s="474">
        <v>0</v>
      </c>
      <c r="X3638" s="465">
        <v>0</v>
      </c>
      <c r="Y3638" s="465">
        <v>0</v>
      </c>
      <c r="AA3638" s="474">
        <v>300</v>
      </c>
      <c r="AB3638" s="474">
        <v>300</v>
      </c>
      <c r="AD3638" s="474">
        <v>300</v>
      </c>
      <c r="AE3638" s="474">
        <v>300</v>
      </c>
      <c r="AG3638" s="474">
        <v>390</v>
      </c>
      <c r="AH3638" s="474">
        <v>390</v>
      </c>
    </row>
    <row r="3639" spans="1:34" ht="24" customHeight="1" outlineLevel="1" x14ac:dyDescent="0.25">
      <c r="B3639" s="471" t="s">
        <v>22484</v>
      </c>
      <c r="C3639" s="469" t="s">
        <v>4368</v>
      </c>
      <c r="D3639" s="469">
        <v>94054090</v>
      </c>
      <c r="E3639" s="472" t="s">
        <v>11588</v>
      </c>
      <c r="F3639" s="469" t="s">
        <v>23332</v>
      </c>
      <c r="G3639" s="468" t="s">
        <v>4616</v>
      </c>
      <c r="H3639" s="468" t="s">
        <v>4616</v>
      </c>
      <c r="I3639" s="468" t="s">
        <v>4616</v>
      </c>
      <c r="J3639" s="468">
        <v>28</v>
      </c>
      <c r="M3639" s="474" t="s">
        <v>23432</v>
      </c>
      <c r="N3639" s="474" t="s">
        <v>23432</v>
      </c>
      <c r="P3639" s="488">
        <v>1</v>
      </c>
      <c r="R3639" s="474">
        <v>0</v>
      </c>
      <c r="S3639" s="474">
        <v>0</v>
      </c>
      <c r="U3639" s="474">
        <v>0</v>
      </c>
      <c r="V3639" s="474">
        <v>0</v>
      </c>
      <c r="X3639" s="465">
        <v>0</v>
      </c>
      <c r="Y3639" s="465">
        <v>0</v>
      </c>
      <c r="AA3639" s="474">
        <v>300</v>
      </c>
      <c r="AB3639" s="474">
        <v>300</v>
      </c>
      <c r="AD3639" s="474">
        <v>300</v>
      </c>
      <c r="AE3639" s="474">
        <v>300</v>
      </c>
      <c r="AG3639" s="474">
        <v>390</v>
      </c>
      <c r="AH3639" s="474">
        <v>390</v>
      </c>
    </row>
    <row r="3640" spans="1:34" ht="24" customHeight="1" outlineLevel="1" x14ac:dyDescent="0.25">
      <c r="B3640" s="471" t="s">
        <v>22485</v>
      </c>
      <c r="C3640" s="469" t="s">
        <v>4368</v>
      </c>
      <c r="D3640" s="469">
        <v>94054090</v>
      </c>
      <c r="E3640" s="472" t="s">
        <v>11587</v>
      </c>
      <c r="F3640" s="469" t="s">
        <v>23332</v>
      </c>
      <c r="G3640" s="468" t="s">
        <v>4616</v>
      </c>
      <c r="H3640" s="468" t="s">
        <v>4616</v>
      </c>
      <c r="I3640" s="468" t="s">
        <v>4616</v>
      </c>
      <c r="J3640" s="468">
        <v>28</v>
      </c>
      <c r="M3640" s="474" t="s">
        <v>23432</v>
      </c>
      <c r="N3640" s="474" t="s">
        <v>23432</v>
      </c>
      <c r="P3640" s="488">
        <v>1</v>
      </c>
      <c r="R3640" s="474">
        <v>0</v>
      </c>
      <c r="S3640" s="474">
        <v>0</v>
      </c>
      <c r="U3640" s="474">
        <v>0</v>
      </c>
      <c r="V3640" s="474">
        <v>0</v>
      </c>
      <c r="X3640" s="465">
        <v>0</v>
      </c>
      <c r="Y3640" s="465">
        <v>0</v>
      </c>
      <c r="AA3640" s="474">
        <v>300</v>
      </c>
      <c r="AB3640" s="474">
        <v>300</v>
      </c>
      <c r="AD3640" s="474">
        <v>300</v>
      </c>
      <c r="AE3640" s="474">
        <v>300</v>
      </c>
      <c r="AG3640" s="474">
        <v>390</v>
      </c>
      <c r="AH3640" s="474">
        <v>390</v>
      </c>
    </row>
    <row r="3641" spans="1:34" ht="24" customHeight="1" outlineLevel="1" x14ac:dyDescent="0.25">
      <c r="A3641" s="469" t="s">
        <v>16810</v>
      </c>
      <c r="B3641" s="471" t="s">
        <v>9179</v>
      </c>
      <c r="C3641" s="469" t="s">
        <v>4368</v>
      </c>
      <c r="D3641" s="469">
        <v>85043111</v>
      </c>
      <c r="E3641" s="472" t="s">
        <v>9178</v>
      </c>
      <c r="F3641" s="469" t="s">
        <v>23332</v>
      </c>
      <c r="G3641" s="468" t="s">
        <v>4616</v>
      </c>
      <c r="H3641" s="468" t="s">
        <v>4616</v>
      </c>
      <c r="I3641" s="468" t="s">
        <v>4616</v>
      </c>
      <c r="J3641" s="468">
        <v>5</v>
      </c>
      <c r="M3641" s="474" t="s">
        <v>23432</v>
      </c>
      <c r="N3641" s="474" t="s">
        <v>23432</v>
      </c>
      <c r="P3641" s="488">
        <v>1</v>
      </c>
      <c r="R3641" s="474">
        <v>0</v>
      </c>
      <c r="S3641" s="474">
        <v>0</v>
      </c>
      <c r="U3641" s="474">
        <v>0</v>
      </c>
      <c r="V3641" s="474">
        <v>0</v>
      </c>
      <c r="W3641" s="517"/>
      <c r="X3641" s="465">
        <v>0</v>
      </c>
      <c r="Y3641" s="465">
        <v>0</v>
      </c>
      <c r="AA3641" s="474">
        <v>78.42</v>
      </c>
      <c r="AB3641" s="474">
        <v>78.42</v>
      </c>
      <c r="AC3641" s="517"/>
      <c r="AD3641" s="474">
        <v>111.28</v>
      </c>
      <c r="AE3641" s="474">
        <v>111.28</v>
      </c>
      <c r="AF3641" s="521" t="s">
        <v>20386</v>
      </c>
      <c r="AG3641" s="474">
        <v>68</v>
      </c>
      <c r="AH3641" s="474">
        <v>68</v>
      </c>
    </row>
    <row r="3642" spans="1:34" ht="24" customHeight="1" outlineLevel="1" x14ac:dyDescent="0.25">
      <c r="A3642" s="469" t="s">
        <v>16810</v>
      </c>
      <c r="B3642" s="471" t="s">
        <v>18058</v>
      </c>
      <c r="C3642" s="469" t="s">
        <v>4368</v>
      </c>
      <c r="D3642" s="469">
        <v>85043111</v>
      </c>
      <c r="E3642" s="472" t="s">
        <v>19202</v>
      </c>
      <c r="F3642" s="469" t="s">
        <v>23332</v>
      </c>
      <c r="G3642" s="468" t="s">
        <v>4616</v>
      </c>
      <c r="J3642" s="468">
        <v>14</v>
      </c>
      <c r="M3642" s="474" t="s">
        <v>23432</v>
      </c>
      <c r="N3642" s="474" t="s">
        <v>23432</v>
      </c>
      <c r="P3642" s="488">
        <v>1</v>
      </c>
      <c r="R3642" s="474">
        <v>0</v>
      </c>
      <c r="S3642" s="474">
        <v>0</v>
      </c>
      <c r="U3642" s="474">
        <v>0</v>
      </c>
      <c r="V3642" s="474">
        <v>0</v>
      </c>
      <c r="W3642" s="517"/>
      <c r="X3642" s="465">
        <v>0</v>
      </c>
      <c r="Y3642" s="465">
        <v>0</v>
      </c>
      <c r="AA3642" s="474">
        <v>96.85</v>
      </c>
      <c r="AB3642" s="474">
        <v>96.85</v>
      </c>
      <c r="AC3642" s="517"/>
      <c r="AD3642" s="474">
        <v>118.83</v>
      </c>
      <c r="AE3642" s="474">
        <v>118.83</v>
      </c>
      <c r="AF3642" s="521" t="s">
        <v>20386</v>
      </c>
      <c r="AG3642" s="474">
        <v>80</v>
      </c>
      <c r="AH3642" s="474">
        <v>80</v>
      </c>
    </row>
    <row r="3643" spans="1:34" ht="24" customHeight="1" outlineLevel="1" x14ac:dyDescent="0.25">
      <c r="A3643" s="469" t="s">
        <v>16810</v>
      </c>
      <c r="B3643" s="471" t="s">
        <v>18059</v>
      </c>
      <c r="C3643" s="469" t="s">
        <v>4368</v>
      </c>
      <c r="D3643" s="469">
        <v>85043111</v>
      </c>
      <c r="E3643" s="472" t="s">
        <v>9180</v>
      </c>
      <c r="F3643" s="469" t="s">
        <v>23332</v>
      </c>
      <c r="G3643" s="468" t="s">
        <v>4616</v>
      </c>
      <c r="H3643" s="468" t="s">
        <v>4616</v>
      </c>
      <c r="I3643" s="468" t="s">
        <v>4616</v>
      </c>
      <c r="J3643" s="468">
        <v>24</v>
      </c>
      <c r="M3643" s="474" t="s">
        <v>23432</v>
      </c>
      <c r="N3643" s="474" t="s">
        <v>23432</v>
      </c>
      <c r="P3643" s="488">
        <v>1</v>
      </c>
      <c r="R3643" s="474">
        <v>0</v>
      </c>
      <c r="S3643" s="474">
        <v>0</v>
      </c>
      <c r="U3643" s="474">
        <v>0</v>
      </c>
      <c r="V3643" s="474">
        <v>0</v>
      </c>
      <c r="W3643" s="517"/>
      <c r="X3643" s="465">
        <v>0</v>
      </c>
      <c r="Y3643" s="465">
        <v>0</v>
      </c>
      <c r="AA3643" s="474">
        <v>125.89</v>
      </c>
      <c r="AB3643" s="474">
        <v>125.89</v>
      </c>
      <c r="AC3643" s="517"/>
      <c r="AD3643" s="474">
        <v>121.85</v>
      </c>
      <c r="AE3643" s="474">
        <v>121.85</v>
      </c>
      <c r="AF3643" s="521" t="s">
        <v>20386</v>
      </c>
      <c r="AG3643" s="474">
        <v>89.5</v>
      </c>
      <c r="AH3643" s="474">
        <v>89.5</v>
      </c>
    </row>
    <row r="3644" spans="1:34" ht="24" customHeight="1" outlineLevel="1" x14ac:dyDescent="0.25">
      <c r="A3644" s="469" t="s">
        <v>16810</v>
      </c>
      <c r="B3644" s="471" t="s">
        <v>4422</v>
      </c>
      <c r="C3644" s="469" t="s">
        <v>4368</v>
      </c>
      <c r="E3644" s="472" t="s">
        <v>4423</v>
      </c>
      <c r="F3644" s="469" t="s">
        <v>23332</v>
      </c>
      <c r="G3644" s="468" t="s">
        <v>4616</v>
      </c>
      <c r="H3644" s="468" t="s">
        <v>4616</v>
      </c>
      <c r="I3644" s="468" t="s">
        <v>4616</v>
      </c>
      <c r="J3644" s="468">
        <v>400</v>
      </c>
      <c r="M3644" s="474">
        <v>534.95000000000005</v>
      </c>
      <c r="N3644" s="474">
        <f>M3644*P3644</f>
        <v>320.97000000000003</v>
      </c>
      <c r="P3644" s="488">
        <v>0.6</v>
      </c>
      <c r="R3644" s="474">
        <v>555</v>
      </c>
      <c r="S3644" s="474">
        <v>207</v>
      </c>
      <c r="U3644" s="474">
        <v>555</v>
      </c>
      <c r="V3644" s="474">
        <v>207</v>
      </c>
      <c r="X3644" s="465">
        <v>555</v>
      </c>
      <c r="Y3644" s="465">
        <v>207</v>
      </c>
      <c r="AA3644" s="474">
        <v>400</v>
      </c>
      <c r="AB3644" s="474">
        <v>180</v>
      </c>
      <c r="AD3644" s="474">
        <v>295</v>
      </c>
      <c r="AE3644" s="474">
        <v>177</v>
      </c>
      <c r="AG3644" s="474">
        <v>295</v>
      </c>
      <c r="AH3644" s="474">
        <v>177</v>
      </c>
    </row>
    <row r="3645" spans="1:34" ht="24" customHeight="1" outlineLevel="1" x14ac:dyDescent="0.25">
      <c r="A3645" s="469" t="s">
        <v>16810</v>
      </c>
      <c r="B3645" s="471" t="s">
        <v>4425</v>
      </c>
      <c r="C3645" s="469" t="s">
        <v>4368</v>
      </c>
      <c r="E3645" s="472" t="s">
        <v>4426</v>
      </c>
      <c r="F3645" s="469" t="s">
        <v>23332</v>
      </c>
      <c r="G3645" s="468" t="s">
        <v>4616</v>
      </c>
      <c r="H3645" s="468" t="s">
        <v>4616</v>
      </c>
      <c r="I3645" s="468" t="s">
        <v>4616</v>
      </c>
      <c r="J3645" s="468">
        <v>400</v>
      </c>
      <c r="M3645" s="474">
        <v>526.04</v>
      </c>
      <c r="N3645" s="474">
        <f>M3645*P3645</f>
        <v>315.62399999999997</v>
      </c>
      <c r="P3645" s="488">
        <v>0.6</v>
      </c>
      <c r="R3645" s="474">
        <v>555</v>
      </c>
      <c r="S3645" s="474">
        <v>207</v>
      </c>
      <c r="U3645" s="474">
        <v>555</v>
      </c>
      <c r="V3645" s="474">
        <v>207</v>
      </c>
      <c r="X3645" s="465">
        <v>555</v>
      </c>
      <c r="Y3645" s="465">
        <v>207</v>
      </c>
      <c r="AA3645" s="474">
        <v>400</v>
      </c>
      <c r="AB3645" s="474">
        <v>180</v>
      </c>
      <c r="AD3645" s="474">
        <v>295</v>
      </c>
      <c r="AE3645" s="474">
        <v>177</v>
      </c>
      <c r="AG3645" s="474">
        <v>295</v>
      </c>
      <c r="AH3645" s="474">
        <v>177</v>
      </c>
    </row>
    <row r="3646" spans="1:34" ht="24" customHeight="1" outlineLevel="1" x14ac:dyDescent="0.25">
      <c r="A3646" s="469" t="s">
        <v>16810</v>
      </c>
      <c r="B3646" s="471" t="s">
        <v>4420</v>
      </c>
      <c r="C3646" s="469" t="s">
        <v>4368</v>
      </c>
      <c r="E3646" s="472" t="s">
        <v>4424</v>
      </c>
      <c r="F3646" s="469" t="s">
        <v>23332</v>
      </c>
      <c r="G3646" s="468" t="s">
        <v>4616</v>
      </c>
      <c r="H3646" s="468" t="s">
        <v>4616</v>
      </c>
      <c r="I3646" s="468" t="s">
        <v>4616</v>
      </c>
      <c r="J3646" s="468">
        <v>400</v>
      </c>
      <c r="M3646" s="474">
        <v>534.95000000000005</v>
      </c>
      <c r="N3646" s="474">
        <f>M3646*P3646</f>
        <v>320.97000000000003</v>
      </c>
      <c r="P3646" s="488">
        <v>0.6</v>
      </c>
      <c r="R3646" s="474">
        <v>555</v>
      </c>
      <c r="S3646" s="474">
        <v>207</v>
      </c>
      <c r="U3646" s="474">
        <v>555</v>
      </c>
      <c r="V3646" s="474">
        <v>207</v>
      </c>
      <c r="X3646" s="465">
        <v>555</v>
      </c>
      <c r="Y3646" s="465">
        <v>207</v>
      </c>
      <c r="AA3646" s="474">
        <v>400</v>
      </c>
      <c r="AB3646" s="474">
        <v>180</v>
      </c>
      <c r="AD3646" s="474">
        <v>295</v>
      </c>
      <c r="AE3646" s="474">
        <v>177</v>
      </c>
      <c r="AG3646" s="474">
        <v>295</v>
      </c>
      <c r="AH3646" s="474">
        <v>177</v>
      </c>
    </row>
    <row r="3647" spans="1:34" ht="24" customHeight="1" outlineLevel="1" x14ac:dyDescent="0.25">
      <c r="A3647" s="469" t="s">
        <v>16810</v>
      </c>
      <c r="B3647" s="471" t="s">
        <v>4419</v>
      </c>
      <c r="C3647" s="469" t="s">
        <v>4368</v>
      </c>
      <c r="E3647" s="472" t="s">
        <v>4421</v>
      </c>
      <c r="F3647" s="469" t="s">
        <v>23332</v>
      </c>
      <c r="G3647" s="468" t="s">
        <v>4616</v>
      </c>
      <c r="H3647" s="468" t="s">
        <v>4616</v>
      </c>
      <c r="I3647" s="468" t="s">
        <v>4616</v>
      </c>
      <c r="J3647" s="468">
        <v>400</v>
      </c>
      <c r="M3647" s="474">
        <v>534.95000000000005</v>
      </c>
      <c r="N3647" s="474">
        <f>M3647*P3647</f>
        <v>320.97000000000003</v>
      </c>
      <c r="P3647" s="488">
        <v>0.6</v>
      </c>
      <c r="R3647" s="474">
        <v>555</v>
      </c>
      <c r="S3647" s="474">
        <v>207</v>
      </c>
      <c r="U3647" s="474">
        <v>555</v>
      </c>
      <c r="V3647" s="474">
        <v>207</v>
      </c>
      <c r="X3647" s="465">
        <v>555</v>
      </c>
      <c r="Y3647" s="465">
        <v>207</v>
      </c>
      <c r="AA3647" s="474">
        <v>400</v>
      </c>
      <c r="AB3647" s="474">
        <v>180</v>
      </c>
      <c r="AD3647" s="474">
        <v>295</v>
      </c>
      <c r="AE3647" s="474">
        <v>177</v>
      </c>
      <c r="AG3647" s="474">
        <v>295</v>
      </c>
      <c r="AH3647" s="474">
        <v>177</v>
      </c>
    </row>
    <row r="3648" spans="1:34" ht="24" customHeight="1" outlineLevel="1" x14ac:dyDescent="0.25">
      <c r="A3648" s="469" t="s">
        <v>16810</v>
      </c>
      <c r="B3648" s="471" t="s">
        <v>13919</v>
      </c>
      <c r="C3648" s="469" t="s">
        <v>4368</v>
      </c>
      <c r="E3648" s="472" t="s">
        <v>13920</v>
      </c>
      <c r="F3648" s="469" t="s">
        <v>23332</v>
      </c>
      <c r="G3648" s="468">
        <v>0</v>
      </c>
      <c r="H3648" s="468">
        <v>0</v>
      </c>
      <c r="I3648" s="468">
        <v>0</v>
      </c>
      <c r="J3648" s="468">
        <v>0</v>
      </c>
      <c r="M3648" s="474" t="s">
        <v>23432</v>
      </c>
      <c r="N3648" s="474" t="s">
        <v>23432</v>
      </c>
      <c r="P3648" s="488">
        <v>0.8</v>
      </c>
      <c r="R3648" s="474">
        <v>0</v>
      </c>
      <c r="S3648" s="474">
        <v>0</v>
      </c>
      <c r="U3648" s="474">
        <v>0</v>
      </c>
      <c r="V3648" s="474">
        <v>0</v>
      </c>
      <c r="W3648" s="516"/>
      <c r="X3648" s="465">
        <v>0</v>
      </c>
      <c r="Y3648" s="465">
        <v>0</v>
      </c>
      <c r="Z3648" s="516"/>
      <c r="AA3648" s="474"/>
      <c r="AB3648" s="474"/>
      <c r="AC3648" s="516"/>
      <c r="AD3648" s="474"/>
      <c r="AE3648" s="474"/>
      <c r="AG3648" s="474">
        <v>23375</v>
      </c>
      <c r="AH3648" s="474">
        <v>9000</v>
      </c>
    </row>
    <row r="3649" spans="1:42" ht="24" customHeight="1" outlineLevel="1" x14ac:dyDescent="0.25">
      <c r="A3649" s="469" t="s">
        <v>16810</v>
      </c>
      <c r="B3649" s="471" t="s">
        <v>15586</v>
      </c>
      <c r="C3649" s="469" t="s">
        <v>4368</v>
      </c>
      <c r="E3649" s="472" t="s">
        <v>21024</v>
      </c>
      <c r="F3649" s="469" t="s">
        <v>23332</v>
      </c>
      <c r="G3649" s="468" t="s">
        <v>4616</v>
      </c>
      <c r="H3649" s="468" t="s">
        <v>4616</v>
      </c>
      <c r="I3649" s="468" t="s">
        <v>4616</v>
      </c>
      <c r="J3649" s="468" t="s">
        <v>4616</v>
      </c>
      <c r="M3649" s="474">
        <v>2.88</v>
      </c>
      <c r="N3649" s="474">
        <f>M3649*P3649</f>
        <v>2.88</v>
      </c>
      <c r="P3649" s="488">
        <v>1</v>
      </c>
      <c r="R3649" s="474">
        <v>0</v>
      </c>
      <c r="S3649" s="474">
        <v>0</v>
      </c>
      <c r="U3649" s="474">
        <v>0</v>
      </c>
      <c r="V3649" s="474">
        <v>0</v>
      </c>
      <c r="W3649" s="518"/>
      <c r="X3649" s="465">
        <v>0</v>
      </c>
      <c r="Y3649" s="465">
        <v>0</v>
      </c>
      <c r="Z3649" s="516"/>
      <c r="AA3649" s="474" t="s">
        <v>21271</v>
      </c>
      <c r="AB3649" s="474" t="s">
        <v>21271</v>
      </c>
      <c r="AC3649" s="516"/>
      <c r="AD3649" s="474">
        <v>0.09</v>
      </c>
      <c r="AE3649" s="474">
        <v>0.09</v>
      </c>
      <c r="AG3649" s="474">
        <v>4</v>
      </c>
      <c r="AH3649" s="474">
        <v>4</v>
      </c>
    </row>
    <row r="3650" spans="1:42" ht="24" customHeight="1" outlineLevel="1" x14ac:dyDescent="0.25">
      <c r="A3650" s="469" t="s">
        <v>16810</v>
      </c>
      <c r="B3650" s="471" t="s">
        <v>15587</v>
      </c>
      <c r="C3650" s="469" t="s">
        <v>4368</v>
      </c>
      <c r="E3650" s="472" t="s">
        <v>21025</v>
      </c>
      <c r="F3650" s="469" t="s">
        <v>23332</v>
      </c>
      <c r="G3650" s="468" t="s">
        <v>4616</v>
      </c>
      <c r="H3650" s="468" t="s">
        <v>4616</v>
      </c>
      <c r="I3650" s="468" t="s">
        <v>4616</v>
      </c>
      <c r="J3650" s="468" t="s">
        <v>4616</v>
      </c>
      <c r="M3650" s="474">
        <v>7.26</v>
      </c>
      <c r="N3650" s="474">
        <f>M3650*P3650</f>
        <v>7.26</v>
      </c>
      <c r="P3650" s="488">
        <v>1</v>
      </c>
      <c r="R3650" s="474">
        <v>0</v>
      </c>
      <c r="S3650" s="474">
        <v>0</v>
      </c>
      <c r="U3650" s="474">
        <v>0</v>
      </c>
      <c r="V3650" s="474">
        <v>0</v>
      </c>
      <c r="W3650" s="518"/>
      <c r="X3650" s="465">
        <v>0</v>
      </c>
      <c r="Y3650" s="465">
        <v>0</v>
      </c>
      <c r="Z3650" s="516"/>
      <c r="AA3650" s="474" t="s">
        <v>21271</v>
      </c>
      <c r="AB3650" s="474" t="s">
        <v>21271</v>
      </c>
      <c r="AC3650" s="516"/>
      <c r="AD3650" s="474">
        <v>0.23</v>
      </c>
      <c r="AE3650" s="474">
        <v>0.23</v>
      </c>
      <c r="AG3650" s="474">
        <v>1.6</v>
      </c>
      <c r="AH3650" s="474">
        <v>1.6</v>
      </c>
    </row>
    <row r="3651" spans="1:42" ht="24" customHeight="1" outlineLevel="1" x14ac:dyDescent="0.25">
      <c r="A3651" s="461" t="s">
        <v>19207</v>
      </c>
      <c r="B3651" s="471" t="s">
        <v>19516</v>
      </c>
      <c r="C3651" s="469" t="s">
        <v>4368</v>
      </c>
      <c r="E3651" s="472" t="s">
        <v>19511</v>
      </c>
      <c r="F3651" s="469" t="s">
        <v>23332</v>
      </c>
      <c r="J3651" s="468">
        <v>100</v>
      </c>
      <c r="M3651" s="474" t="s">
        <v>23432</v>
      </c>
      <c r="N3651" s="474" t="s">
        <v>23432</v>
      </c>
      <c r="P3651" s="488">
        <v>0.70000000000000007</v>
      </c>
      <c r="R3651" s="474">
        <v>0</v>
      </c>
      <c r="S3651" s="474">
        <v>0</v>
      </c>
      <c r="U3651" s="474">
        <v>0</v>
      </c>
      <c r="V3651" s="474">
        <v>0</v>
      </c>
      <c r="X3651" s="465">
        <v>0</v>
      </c>
      <c r="Y3651" s="465">
        <v>0</v>
      </c>
      <c r="AA3651" s="474">
        <v>350</v>
      </c>
      <c r="AB3651" s="474">
        <v>244.99999999999997</v>
      </c>
      <c r="AD3651" s="474">
        <v>330</v>
      </c>
      <c r="AE3651" s="474">
        <v>200</v>
      </c>
      <c r="AG3651" s="474" t="e">
        <v>#N/A</v>
      </c>
      <c r="AH3651" s="474" t="e">
        <v>#N/A</v>
      </c>
    </row>
    <row r="3652" spans="1:42" ht="24" customHeight="1" outlineLevel="1" x14ac:dyDescent="0.25">
      <c r="A3652" s="461" t="s">
        <v>19207</v>
      </c>
      <c r="B3652" s="471" t="s">
        <v>21343</v>
      </c>
      <c r="C3652" s="469" t="s">
        <v>4368</v>
      </c>
      <c r="E3652" s="472" t="s">
        <v>19512</v>
      </c>
      <c r="F3652" s="469" t="s">
        <v>23332</v>
      </c>
      <c r="J3652" s="468">
        <v>100</v>
      </c>
      <c r="M3652" s="474" t="s">
        <v>23432</v>
      </c>
      <c r="N3652" s="474" t="s">
        <v>23432</v>
      </c>
      <c r="P3652" s="488">
        <v>0.70000000000000007</v>
      </c>
      <c r="R3652" s="474">
        <v>0</v>
      </c>
      <c r="S3652" s="474">
        <v>0</v>
      </c>
      <c r="U3652" s="474">
        <v>0</v>
      </c>
      <c r="V3652" s="474">
        <v>0</v>
      </c>
      <c r="X3652" s="465">
        <v>0</v>
      </c>
      <c r="Y3652" s="465">
        <v>0</v>
      </c>
      <c r="AA3652" s="474">
        <v>350</v>
      </c>
      <c r="AB3652" s="474">
        <v>244.99999999999997</v>
      </c>
      <c r="AD3652" s="474">
        <v>330</v>
      </c>
      <c r="AE3652" s="474">
        <v>200</v>
      </c>
      <c r="AG3652" s="474" t="e">
        <v>#N/A</v>
      </c>
      <c r="AH3652" s="474" t="e">
        <v>#N/A</v>
      </c>
    </row>
    <row r="3653" spans="1:42" ht="24" customHeight="1" outlineLevel="1" x14ac:dyDescent="0.25">
      <c r="A3653" s="461" t="s">
        <v>19207</v>
      </c>
      <c r="B3653" s="471" t="s">
        <v>19517</v>
      </c>
      <c r="C3653" s="469" t="s">
        <v>4368</v>
      </c>
      <c r="E3653" s="472" t="s">
        <v>19513</v>
      </c>
      <c r="F3653" s="469" t="s">
        <v>23332</v>
      </c>
      <c r="J3653" s="468">
        <v>100</v>
      </c>
      <c r="M3653" s="474">
        <v>500</v>
      </c>
      <c r="N3653" s="474">
        <v>350</v>
      </c>
      <c r="P3653" s="488">
        <v>0.70000000000000007</v>
      </c>
      <c r="R3653" s="474">
        <v>394</v>
      </c>
      <c r="S3653" s="474">
        <v>275.79999999999995</v>
      </c>
      <c r="U3653" s="474">
        <v>394</v>
      </c>
      <c r="V3653" s="474">
        <v>275.79999999999995</v>
      </c>
      <c r="W3653" s="519"/>
      <c r="X3653" s="465">
        <v>394</v>
      </c>
      <c r="Y3653" s="465">
        <v>275.79999999999995</v>
      </c>
      <c r="Z3653" s="519"/>
      <c r="AA3653" s="474">
        <v>350</v>
      </c>
      <c r="AB3653" s="474">
        <v>244.99999999999997</v>
      </c>
      <c r="AD3653" s="474">
        <v>330</v>
      </c>
      <c r="AE3653" s="474">
        <v>200</v>
      </c>
      <c r="AG3653" s="474" t="e">
        <v>#N/A</v>
      </c>
      <c r="AH3653" s="474" t="e">
        <v>#N/A</v>
      </c>
    </row>
    <row r="3654" spans="1:42" ht="24" customHeight="1" outlineLevel="1" x14ac:dyDescent="0.25">
      <c r="A3654" s="461" t="s">
        <v>19207</v>
      </c>
      <c r="B3654" s="471" t="s">
        <v>19518</v>
      </c>
      <c r="C3654" s="469" t="s">
        <v>4368</v>
      </c>
      <c r="E3654" s="472" t="s">
        <v>19514</v>
      </c>
      <c r="F3654" s="469" t="s">
        <v>23332</v>
      </c>
      <c r="J3654" s="468">
        <v>100</v>
      </c>
      <c r="M3654" s="474">
        <v>330</v>
      </c>
      <c r="N3654" s="474">
        <f>M3654*P3654</f>
        <v>231.00000000000003</v>
      </c>
      <c r="P3654" s="488">
        <v>0.70000000000000007</v>
      </c>
      <c r="R3654" s="474">
        <v>394</v>
      </c>
      <c r="S3654" s="474">
        <v>275.79999999999995</v>
      </c>
      <c r="U3654" s="474">
        <v>394</v>
      </c>
      <c r="V3654" s="474">
        <v>275.79999999999995</v>
      </c>
      <c r="W3654" s="519"/>
      <c r="X3654" s="465">
        <v>394</v>
      </c>
      <c r="Y3654" s="465">
        <v>275.79999999999995</v>
      </c>
      <c r="Z3654" s="519"/>
      <c r="AA3654" s="474">
        <v>370</v>
      </c>
      <c r="AB3654" s="474">
        <v>259</v>
      </c>
      <c r="AD3654" s="474">
        <v>330</v>
      </c>
      <c r="AE3654" s="474">
        <v>200</v>
      </c>
      <c r="AG3654" s="474" t="e">
        <v>#N/A</v>
      </c>
      <c r="AH3654" s="474" t="e">
        <v>#N/A</v>
      </c>
    </row>
    <row r="3655" spans="1:42" ht="24" customHeight="1" outlineLevel="1" x14ac:dyDescent="0.25">
      <c r="A3655" s="461" t="s">
        <v>19207</v>
      </c>
      <c r="B3655" s="471" t="s">
        <v>19510</v>
      </c>
      <c r="C3655" s="469" t="s">
        <v>4368</v>
      </c>
      <c r="E3655" s="472" t="s">
        <v>19515</v>
      </c>
      <c r="F3655" s="469" t="s">
        <v>23332</v>
      </c>
      <c r="J3655" s="468">
        <v>100</v>
      </c>
      <c r="M3655" s="474">
        <v>220</v>
      </c>
      <c r="N3655" s="474">
        <f>M3655*P3655</f>
        <v>154.00000000000003</v>
      </c>
      <c r="P3655" s="488">
        <v>0.70000000000000007</v>
      </c>
      <c r="R3655" s="474">
        <v>220</v>
      </c>
      <c r="S3655" s="474">
        <v>154</v>
      </c>
      <c r="U3655" s="474">
        <v>220</v>
      </c>
      <c r="V3655" s="474">
        <v>154</v>
      </c>
      <c r="W3655" s="519"/>
      <c r="X3655" s="465">
        <v>220</v>
      </c>
      <c r="Y3655" s="465">
        <v>154</v>
      </c>
      <c r="Z3655" s="519"/>
      <c r="AA3655" s="474">
        <v>350</v>
      </c>
      <c r="AB3655" s="474">
        <v>244.99999999999997</v>
      </c>
      <c r="AD3655" s="474">
        <v>330</v>
      </c>
      <c r="AE3655" s="474">
        <v>200</v>
      </c>
      <c r="AG3655" s="474" t="e">
        <v>#N/A</v>
      </c>
      <c r="AH3655" s="474" t="e">
        <v>#N/A</v>
      </c>
    </row>
    <row r="3656" spans="1:42" ht="24" customHeight="1" outlineLevel="1" x14ac:dyDescent="0.25">
      <c r="A3656" s="461" t="s">
        <v>19207</v>
      </c>
      <c r="B3656" s="471" t="s">
        <v>22369</v>
      </c>
      <c r="C3656" s="469" t="s">
        <v>4368</v>
      </c>
      <c r="E3656" s="472" t="s">
        <v>22370</v>
      </c>
      <c r="F3656" s="469" t="s">
        <v>23332</v>
      </c>
      <c r="J3656" s="468">
        <v>100</v>
      </c>
      <c r="M3656" s="474" t="s">
        <v>23432</v>
      </c>
      <c r="N3656" s="474" t="s">
        <v>23432</v>
      </c>
      <c r="P3656" s="488">
        <v>0.70000000000000007</v>
      </c>
      <c r="R3656" s="474">
        <v>0</v>
      </c>
      <c r="S3656" s="474">
        <v>0</v>
      </c>
      <c r="U3656" s="474">
        <v>0</v>
      </c>
      <c r="V3656" s="474">
        <v>0</v>
      </c>
      <c r="W3656" s="519"/>
      <c r="X3656" s="465">
        <v>0</v>
      </c>
      <c r="Y3656" s="465">
        <v>0</v>
      </c>
      <c r="Z3656" s="519"/>
      <c r="AA3656" s="474">
        <v>350</v>
      </c>
      <c r="AB3656" s="474">
        <v>244.99999999999997</v>
      </c>
      <c r="AD3656" s="474">
        <v>330</v>
      </c>
      <c r="AE3656" s="474">
        <v>200</v>
      </c>
      <c r="AG3656" s="474" t="e">
        <v>#N/A</v>
      </c>
      <c r="AH3656" s="474" t="e">
        <v>#N/A</v>
      </c>
    </row>
    <row r="3657" spans="1:42" ht="24" customHeight="1" outlineLevel="1" x14ac:dyDescent="0.25">
      <c r="A3657" s="461"/>
      <c r="B3657" s="471" t="s">
        <v>22499</v>
      </c>
      <c r="C3657" s="469" t="s">
        <v>4368</v>
      </c>
      <c r="E3657" s="472" t="s">
        <v>22500</v>
      </c>
      <c r="F3657" s="469" t="s">
        <v>23332</v>
      </c>
      <c r="J3657" s="468">
        <v>100</v>
      </c>
      <c r="M3657" s="474">
        <v>500</v>
      </c>
      <c r="N3657" s="474">
        <v>350</v>
      </c>
      <c r="P3657" s="488">
        <v>0.70000000000000007</v>
      </c>
      <c r="R3657" s="474">
        <v>0</v>
      </c>
      <c r="S3657" s="474">
        <v>0</v>
      </c>
      <c r="U3657" s="474">
        <v>0</v>
      </c>
      <c r="V3657" s="474">
        <v>0</v>
      </c>
      <c r="W3657" s="519"/>
      <c r="X3657" s="465">
        <v>0</v>
      </c>
      <c r="Y3657" s="465">
        <v>0</v>
      </c>
      <c r="Z3657" s="519"/>
      <c r="AA3657" s="474"/>
      <c r="AB3657" s="474"/>
      <c r="AD3657" s="474"/>
      <c r="AE3657" s="474"/>
      <c r="AG3657" s="474"/>
      <c r="AH3657" s="474"/>
    </row>
    <row r="3658" spans="1:42" ht="24" customHeight="1" outlineLevel="1" x14ac:dyDescent="0.25">
      <c r="A3658" s="461" t="s">
        <v>19207</v>
      </c>
      <c r="B3658" s="471" t="s">
        <v>19926</v>
      </c>
      <c r="C3658" s="469" t="s">
        <v>4368</v>
      </c>
      <c r="E3658" s="472" t="s">
        <v>19927</v>
      </c>
      <c r="F3658" s="469" t="s">
        <v>23332</v>
      </c>
      <c r="J3658" s="468">
        <v>50</v>
      </c>
      <c r="M3658" s="474">
        <v>110</v>
      </c>
      <c r="N3658" s="474">
        <f>M3658*P3658</f>
        <v>77.000000000000014</v>
      </c>
      <c r="P3658" s="488">
        <v>0.70000000000000007</v>
      </c>
      <c r="R3658" s="474">
        <v>120</v>
      </c>
      <c r="S3658" s="474">
        <v>84</v>
      </c>
      <c r="U3658" s="474">
        <v>120</v>
      </c>
      <c r="V3658" s="474">
        <v>84</v>
      </c>
      <c r="W3658" s="519"/>
      <c r="X3658" s="465">
        <v>120</v>
      </c>
      <c r="Y3658" s="465">
        <v>84</v>
      </c>
      <c r="Z3658" s="519"/>
      <c r="AA3658" s="474">
        <v>180</v>
      </c>
      <c r="AB3658" s="474">
        <v>125.99999999999999</v>
      </c>
      <c r="AD3658" s="474">
        <v>221</v>
      </c>
      <c r="AE3658" s="474">
        <v>135</v>
      </c>
      <c r="AG3658" s="474" t="e">
        <v>#N/A</v>
      </c>
      <c r="AH3658" s="474" t="e">
        <v>#N/A</v>
      </c>
    </row>
    <row r="3659" spans="1:42" ht="24" customHeight="1" outlineLevel="1" x14ac:dyDescent="0.25">
      <c r="A3659" s="461"/>
      <c r="B3659" s="471" t="s">
        <v>24552</v>
      </c>
      <c r="C3659" s="469" t="s">
        <v>4368</v>
      </c>
      <c r="E3659" s="472" t="s">
        <v>24556</v>
      </c>
      <c r="F3659" s="469" t="s">
        <v>23332</v>
      </c>
      <c r="J3659" s="468">
        <v>50</v>
      </c>
      <c r="M3659" s="474">
        <v>111</v>
      </c>
      <c r="N3659" s="474">
        <f>M3659*P3659</f>
        <v>77.7</v>
      </c>
      <c r="P3659" s="488">
        <v>0.70000000000000007</v>
      </c>
      <c r="R3659" s="474"/>
      <c r="S3659" s="474"/>
      <c r="U3659" s="474"/>
      <c r="V3659" s="474"/>
      <c r="W3659" s="519"/>
      <c r="X3659" s="465"/>
      <c r="Y3659" s="465"/>
      <c r="Z3659" s="519"/>
      <c r="AA3659" s="474"/>
      <c r="AB3659" s="474"/>
      <c r="AD3659" s="474"/>
      <c r="AE3659" s="474"/>
      <c r="AG3659" s="474"/>
      <c r="AH3659" s="474"/>
    </row>
    <row r="3660" spans="1:42" ht="24" customHeight="1" outlineLevel="1" x14ac:dyDescent="0.25">
      <c r="A3660" s="461"/>
      <c r="B3660" s="471" t="s">
        <v>22486</v>
      </c>
      <c r="C3660" s="469" t="s">
        <v>4368</v>
      </c>
      <c r="E3660" s="472" t="s">
        <v>22487</v>
      </c>
      <c r="F3660" s="469" t="s">
        <v>23332</v>
      </c>
      <c r="J3660" s="468">
        <v>50</v>
      </c>
      <c r="M3660" s="474">
        <v>160</v>
      </c>
      <c r="N3660" s="474">
        <f>M3660*P3660</f>
        <v>112.00000000000001</v>
      </c>
      <c r="P3660" s="488">
        <v>0.70000000000000007</v>
      </c>
      <c r="R3660" s="474">
        <v>0</v>
      </c>
      <c r="S3660" s="474">
        <v>0</v>
      </c>
      <c r="U3660" s="474">
        <v>0</v>
      </c>
      <c r="V3660" s="474">
        <v>0</v>
      </c>
      <c r="W3660" s="519"/>
      <c r="X3660" s="465">
        <v>0</v>
      </c>
      <c r="Y3660" s="465">
        <v>0</v>
      </c>
      <c r="Z3660" s="519"/>
      <c r="AA3660" s="474"/>
      <c r="AB3660" s="474"/>
      <c r="AD3660" s="474"/>
      <c r="AE3660" s="474"/>
      <c r="AG3660" s="474"/>
      <c r="AH3660" s="474"/>
    </row>
    <row r="3661" spans="1:42" ht="24" customHeight="1" outlineLevel="1" x14ac:dyDescent="0.25">
      <c r="A3661" s="461" t="s">
        <v>19207</v>
      </c>
      <c r="B3661" s="471" t="s">
        <v>19928</v>
      </c>
      <c r="C3661" s="469" t="s">
        <v>4368</v>
      </c>
      <c r="E3661" s="472" t="s">
        <v>19929</v>
      </c>
      <c r="F3661" s="469" t="s">
        <v>23332</v>
      </c>
      <c r="J3661" s="468">
        <v>10</v>
      </c>
      <c r="M3661" s="474">
        <v>52.2</v>
      </c>
      <c r="N3661" s="474">
        <v>52.2</v>
      </c>
      <c r="P3661" s="488">
        <v>0.70000000000000007</v>
      </c>
      <c r="R3661" s="474">
        <v>65</v>
      </c>
      <c r="S3661" s="474">
        <v>45.5</v>
      </c>
      <c r="U3661" s="474">
        <v>65</v>
      </c>
      <c r="V3661" s="474">
        <v>45.5</v>
      </c>
      <c r="W3661" s="519"/>
      <c r="X3661" s="465">
        <v>65</v>
      </c>
      <c r="Y3661" s="465">
        <v>45.5</v>
      </c>
      <c r="Z3661" s="519"/>
      <c r="AA3661" s="474">
        <v>95</v>
      </c>
      <c r="AB3661" s="474">
        <v>66.5</v>
      </c>
      <c r="AD3661" s="474">
        <v>65</v>
      </c>
      <c r="AE3661" s="474">
        <v>65</v>
      </c>
      <c r="AG3661" s="474" t="e">
        <v>#N/A</v>
      </c>
      <c r="AH3661" s="474" t="e">
        <v>#N/A</v>
      </c>
    </row>
    <row r="3662" spans="1:42" ht="24" customHeight="1" outlineLevel="1" x14ac:dyDescent="0.25">
      <c r="A3662" s="461"/>
      <c r="B3662" s="471" t="s">
        <v>24553</v>
      </c>
      <c r="C3662" s="469" t="s">
        <v>4368</v>
      </c>
      <c r="E3662" s="472" t="s">
        <v>24557</v>
      </c>
      <c r="F3662" s="469" t="s">
        <v>23332</v>
      </c>
      <c r="J3662" s="468">
        <v>10</v>
      </c>
      <c r="M3662" s="474">
        <v>51</v>
      </c>
      <c r="N3662" s="474">
        <f>M3662*P3662</f>
        <v>35.700000000000003</v>
      </c>
      <c r="P3662" s="488">
        <v>0.70000000000000007</v>
      </c>
      <c r="R3662" s="474"/>
      <c r="S3662" s="474"/>
      <c r="U3662" s="474"/>
      <c r="V3662" s="474"/>
      <c r="W3662" s="519"/>
      <c r="X3662" s="465"/>
      <c r="Y3662" s="465"/>
      <c r="Z3662" s="519"/>
      <c r="AA3662" s="474"/>
      <c r="AB3662" s="474"/>
      <c r="AD3662" s="474"/>
      <c r="AE3662" s="474"/>
      <c r="AG3662" s="474"/>
      <c r="AH3662" s="474"/>
      <c r="AP3662" s="535"/>
    </row>
    <row r="3663" spans="1:42" ht="24" customHeight="1" outlineLevel="1" x14ac:dyDescent="0.25">
      <c r="A3663" s="461"/>
      <c r="B3663" s="471" t="s">
        <v>24554</v>
      </c>
      <c r="C3663" s="469" t="s">
        <v>4368</v>
      </c>
      <c r="E3663" s="472" t="s">
        <v>24558</v>
      </c>
      <c r="F3663" s="469" t="s">
        <v>23332</v>
      </c>
      <c r="J3663" s="468">
        <v>20</v>
      </c>
      <c r="K3663" s="542"/>
      <c r="M3663" s="474">
        <v>74.3</v>
      </c>
      <c r="N3663" s="474">
        <v>74.3</v>
      </c>
      <c r="P3663" s="488">
        <v>0.70000000000000007</v>
      </c>
      <c r="R3663" s="474"/>
      <c r="S3663" s="474"/>
      <c r="U3663" s="474"/>
      <c r="V3663" s="474"/>
      <c r="W3663" s="519"/>
      <c r="X3663" s="465"/>
      <c r="Y3663" s="465"/>
      <c r="Z3663" s="519"/>
      <c r="AA3663" s="474"/>
      <c r="AB3663" s="474"/>
      <c r="AD3663" s="474"/>
      <c r="AE3663" s="474"/>
      <c r="AG3663" s="474"/>
      <c r="AH3663" s="474"/>
      <c r="AP3663" s="535"/>
    </row>
    <row r="3664" spans="1:42" ht="24" customHeight="1" outlineLevel="1" x14ac:dyDescent="0.25">
      <c r="A3664" s="461"/>
      <c r="B3664" s="471" t="s">
        <v>24555</v>
      </c>
      <c r="C3664" s="469" t="s">
        <v>4368</v>
      </c>
      <c r="E3664" s="472" t="s">
        <v>24559</v>
      </c>
      <c r="F3664" s="469" t="s">
        <v>23332</v>
      </c>
      <c r="J3664" s="468">
        <v>20</v>
      </c>
      <c r="M3664" s="474" t="s">
        <v>23432</v>
      </c>
      <c r="N3664" s="474" t="s">
        <v>23432</v>
      </c>
      <c r="P3664" s="488">
        <v>0.70000000000000007</v>
      </c>
      <c r="R3664" s="474"/>
      <c r="S3664" s="474"/>
      <c r="U3664" s="474"/>
      <c r="V3664" s="474"/>
      <c r="W3664" s="519"/>
      <c r="X3664" s="465"/>
      <c r="Y3664" s="465"/>
      <c r="Z3664" s="519"/>
      <c r="AA3664" s="474"/>
      <c r="AB3664" s="474"/>
      <c r="AD3664" s="474"/>
      <c r="AE3664" s="474"/>
      <c r="AG3664" s="474"/>
      <c r="AH3664" s="474"/>
      <c r="AP3664" s="535"/>
    </row>
    <row r="3665" spans="1:42" ht="24" customHeight="1" outlineLevel="1" x14ac:dyDescent="0.25">
      <c r="E3665" s="472"/>
      <c r="M3665" s="474"/>
      <c r="N3665" s="474"/>
      <c r="P3665" s="488"/>
      <c r="R3665" s="474"/>
      <c r="S3665" s="474"/>
      <c r="U3665" s="474"/>
      <c r="V3665" s="474"/>
      <c r="X3665" s="465"/>
      <c r="Y3665" s="465"/>
      <c r="AA3665" s="474"/>
      <c r="AB3665" s="474"/>
      <c r="AD3665" s="474"/>
      <c r="AE3665" s="474"/>
      <c r="AG3665" s="474"/>
      <c r="AH3665" s="474"/>
      <c r="AP3665" s="535"/>
    </row>
    <row r="3666" spans="1:42" ht="24" customHeight="1" x14ac:dyDescent="0.25">
      <c r="A3666" s="491" t="s">
        <v>23324</v>
      </c>
      <c r="B3666" s="478"/>
      <c r="E3666" s="472"/>
      <c r="M3666" s="474"/>
      <c r="N3666" s="474"/>
      <c r="P3666" s="488"/>
      <c r="R3666" s="474"/>
      <c r="S3666" s="474"/>
      <c r="U3666" s="474"/>
      <c r="V3666" s="474"/>
      <c r="W3666" s="527"/>
      <c r="X3666" s="465"/>
      <c r="Y3666" s="465"/>
      <c r="Z3666" s="527"/>
      <c r="AA3666" s="474"/>
      <c r="AB3666" s="474"/>
      <c r="AC3666" s="527"/>
      <c r="AD3666" s="474"/>
      <c r="AE3666" s="474"/>
      <c r="AF3666" s="529"/>
      <c r="AG3666" s="474"/>
      <c r="AH3666" s="474"/>
      <c r="AP3666" s="535"/>
    </row>
    <row r="3667" spans="1:42" ht="24" customHeight="1" outlineLevel="1" x14ac:dyDescent="0.25">
      <c r="A3667" s="469" t="s">
        <v>17883</v>
      </c>
      <c r="B3667" s="471" t="s">
        <v>17950</v>
      </c>
      <c r="C3667" s="469" t="s">
        <v>4645</v>
      </c>
      <c r="E3667" s="472" t="s">
        <v>17951</v>
      </c>
      <c r="F3667" s="469" t="s">
        <v>4456</v>
      </c>
      <c r="G3667" s="468">
        <v>0.44</v>
      </c>
      <c r="H3667" s="468">
        <v>0.86</v>
      </c>
      <c r="I3667" s="468">
        <v>1.88</v>
      </c>
      <c r="M3667" s="474">
        <f>X3667*$O$3</f>
        <v>1562.2750000000001</v>
      </c>
      <c r="N3667" s="474">
        <f t="shared" ref="N3667:N3698" si="189">M3667*P3667</f>
        <v>937.36500000000001</v>
      </c>
      <c r="P3667" s="488">
        <v>0.6</v>
      </c>
      <c r="R3667" s="474">
        <v>1201.75</v>
      </c>
      <c r="S3667" s="474">
        <v>721.05</v>
      </c>
      <c r="U3667" s="474">
        <v>1201.75</v>
      </c>
      <c r="V3667" s="474">
        <v>721.05</v>
      </c>
      <c r="W3667" s="527"/>
      <c r="X3667" s="465">
        <v>1201.75</v>
      </c>
      <c r="Y3667" s="465">
        <v>721.05</v>
      </c>
      <c r="AA3667" s="474">
        <v>1201.75</v>
      </c>
      <c r="AB3667" s="474">
        <v>721.05</v>
      </c>
      <c r="AC3667" s="527"/>
      <c r="AD3667" s="474">
        <v>1045</v>
      </c>
      <c r="AE3667" s="474">
        <v>627</v>
      </c>
      <c r="AF3667" s="529"/>
      <c r="AG3667" s="474">
        <v>950</v>
      </c>
      <c r="AH3667" s="474">
        <v>570</v>
      </c>
      <c r="AP3667" s="535"/>
    </row>
    <row r="3668" spans="1:42" ht="24" customHeight="1" outlineLevel="1" x14ac:dyDescent="0.25">
      <c r="B3668" s="471" t="s">
        <v>4568</v>
      </c>
      <c r="C3668" s="469" t="s">
        <v>3884</v>
      </c>
      <c r="E3668" s="472" t="s">
        <v>4569</v>
      </c>
      <c r="F3668" s="469" t="s">
        <v>9183</v>
      </c>
      <c r="G3668" s="468">
        <v>0.81</v>
      </c>
      <c r="H3668" s="468">
        <v>1.6</v>
      </c>
      <c r="I3668" s="468">
        <v>0.4</v>
      </c>
      <c r="M3668" s="474">
        <f>X3668*$O$3</f>
        <v>780</v>
      </c>
      <c r="N3668" s="474">
        <f t="shared" si="189"/>
        <v>468</v>
      </c>
      <c r="P3668" s="488">
        <v>0.6</v>
      </c>
      <c r="R3668" s="474">
        <v>600</v>
      </c>
      <c r="S3668" s="474">
        <v>350</v>
      </c>
      <c r="U3668" s="474">
        <v>600</v>
      </c>
      <c r="V3668" s="474">
        <v>350</v>
      </c>
      <c r="X3668" s="465">
        <v>600</v>
      </c>
      <c r="Y3668" s="465">
        <v>350</v>
      </c>
      <c r="AA3668" s="474">
        <v>600</v>
      </c>
      <c r="AB3668" s="474">
        <v>350</v>
      </c>
      <c r="AD3668" s="474">
        <v>485</v>
      </c>
      <c r="AE3668" s="474">
        <v>291</v>
      </c>
      <c r="AG3668" s="474">
        <v>441</v>
      </c>
      <c r="AH3668" s="474">
        <v>264.59999999999997</v>
      </c>
      <c r="AP3668" s="535"/>
    </row>
    <row r="3669" spans="1:42" ht="24" customHeight="1" outlineLevel="1" x14ac:dyDescent="0.25">
      <c r="B3669" s="471" t="s">
        <v>16944</v>
      </c>
      <c r="C3669" s="469" t="s">
        <v>3884</v>
      </c>
      <c r="E3669" s="472" t="s">
        <v>4570</v>
      </c>
      <c r="F3669" s="469" t="s">
        <v>9183</v>
      </c>
      <c r="G3669" s="468">
        <v>0.81</v>
      </c>
      <c r="H3669" s="468">
        <v>1.6</v>
      </c>
      <c r="I3669" s="468">
        <v>0.4</v>
      </c>
      <c r="M3669" s="474">
        <f>X3669*$O$3</f>
        <v>780</v>
      </c>
      <c r="N3669" s="474">
        <f t="shared" si="189"/>
        <v>468</v>
      </c>
      <c r="P3669" s="488">
        <v>0.6</v>
      </c>
      <c r="R3669" s="474">
        <v>600</v>
      </c>
      <c r="S3669" s="474">
        <v>350</v>
      </c>
      <c r="U3669" s="474">
        <v>600</v>
      </c>
      <c r="V3669" s="474">
        <v>350</v>
      </c>
      <c r="X3669" s="465">
        <v>600</v>
      </c>
      <c r="Y3669" s="465">
        <v>350</v>
      </c>
      <c r="AA3669" s="474">
        <v>600</v>
      </c>
      <c r="AB3669" s="474">
        <v>350</v>
      </c>
      <c r="AD3669" s="474">
        <v>485</v>
      </c>
      <c r="AE3669" s="474">
        <v>291</v>
      </c>
      <c r="AG3669" s="474">
        <v>441</v>
      </c>
      <c r="AH3669" s="474">
        <v>264.59999999999997</v>
      </c>
      <c r="AP3669" s="535"/>
    </row>
    <row r="3670" spans="1:42" ht="24" customHeight="1" outlineLevel="1" x14ac:dyDescent="0.25">
      <c r="B3670" s="471" t="s">
        <v>14075</v>
      </c>
      <c r="C3670" s="469" t="s">
        <v>3884</v>
      </c>
      <c r="E3670" s="472" t="s">
        <v>14077</v>
      </c>
      <c r="F3670" s="469" t="s">
        <v>9183</v>
      </c>
      <c r="M3670" s="474">
        <v>100</v>
      </c>
      <c r="N3670" s="474">
        <f t="shared" si="189"/>
        <v>100</v>
      </c>
      <c r="P3670" s="488">
        <v>1</v>
      </c>
      <c r="R3670" s="474">
        <v>100</v>
      </c>
      <c r="S3670" s="474">
        <v>100</v>
      </c>
      <c r="U3670" s="474">
        <v>100</v>
      </c>
      <c r="V3670" s="474">
        <v>100</v>
      </c>
      <c r="W3670" s="519"/>
      <c r="X3670" s="465">
        <v>100</v>
      </c>
      <c r="Y3670" s="465">
        <v>100</v>
      </c>
      <c r="Z3670" s="519"/>
      <c r="AA3670" s="474">
        <v>60</v>
      </c>
      <c r="AB3670" s="474">
        <v>60</v>
      </c>
      <c r="AD3670" s="474">
        <v>55</v>
      </c>
      <c r="AE3670" s="474">
        <v>55</v>
      </c>
      <c r="AG3670" s="474">
        <v>55</v>
      </c>
      <c r="AH3670" s="474">
        <v>55</v>
      </c>
      <c r="AP3670" s="535"/>
    </row>
    <row r="3671" spans="1:42" ht="24" customHeight="1" outlineLevel="1" x14ac:dyDescent="0.25">
      <c r="B3671" s="471" t="s">
        <v>14076</v>
      </c>
      <c r="C3671" s="469" t="s">
        <v>3884</v>
      </c>
      <c r="E3671" s="472" t="s">
        <v>14078</v>
      </c>
      <c r="F3671" s="469" t="s">
        <v>9183</v>
      </c>
      <c r="M3671" s="474">
        <v>132</v>
      </c>
      <c r="N3671" s="474">
        <f t="shared" si="189"/>
        <v>132</v>
      </c>
      <c r="P3671" s="488">
        <v>1</v>
      </c>
      <c r="R3671" s="474">
        <v>115</v>
      </c>
      <c r="S3671" s="474">
        <v>115</v>
      </c>
      <c r="U3671" s="474">
        <v>115</v>
      </c>
      <c r="V3671" s="474">
        <v>115</v>
      </c>
      <c r="W3671" s="519"/>
      <c r="X3671" s="465">
        <v>115</v>
      </c>
      <c r="Y3671" s="465">
        <v>115</v>
      </c>
      <c r="Z3671" s="519"/>
      <c r="AA3671" s="474">
        <v>80</v>
      </c>
      <c r="AB3671" s="474">
        <v>80</v>
      </c>
      <c r="AD3671" s="474">
        <v>60</v>
      </c>
      <c r="AE3671" s="474">
        <v>60</v>
      </c>
      <c r="AG3671" s="474">
        <v>60</v>
      </c>
      <c r="AH3671" s="474">
        <v>60</v>
      </c>
      <c r="AP3671" s="535"/>
    </row>
    <row r="3672" spans="1:42" ht="24" customHeight="1" outlineLevel="1" x14ac:dyDescent="0.25">
      <c r="B3672" s="471" t="s">
        <v>16799</v>
      </c>
      <c r="C3672" s="469" t="s">
        <v>3884</v>
      </c>
      <c r="E3672" s="472" t="s">
        <v>16800</v>
      </c>
      <c r="F3672" s="469" t="s">
        <v>9183</v>
      </c>
      <c r="M3672" s="474">
        <v>132</v>
      </c>
      <c r="N3672" s="474">
        <f t="shared" si="189"/>
        <v>132</v>
      </c>
      <c r="P3672" s="488">
        <v>1</v>
      </c>
      <c r="R3672" s="474">
        <v>115</v>
      </c>
      <c r="S3672" s="474">
        <v>115</v>
      </c>
      <c r="U3672" s="474">
        <v>115</v>
      </c>
      <c r="V3672" s="474">
        <v>115</v>
      </c>
      <c r="W3672" s="519"/>
      <c r="X3672" s="465">
        <v>115</v>
      </c>
      <c r="Y3672" s="465">
        <v>115</v>
      </c>
      <c r="Z3672" s="519"/>
      <c r="AA3672" s="474">
        <v>80</v>
      </c>
      <c r="AB3672" s="474">
        <v>80</v>
      </c>
      <c r="AD3672" s="474">
        <v>60</v>
      </c>
      <c r="AE3672" s="474">
        <v>60</v>
      </c>
      <c r="AG3672" s="474">
        <v>60</v>
      </c>
      <c r="AH3672" s="474">
        <v>60</v>
      </c>
      <c r="AP3672" s="535"/>
    </row>
    <row r="3673" spans="1:42" ht="24" customHeight="1" outlineLevel="1" x14ac:dyDescent="0.25">
      <c r="B3673" s="471" t="s">
        <v>270</v>
      </c>
      <c r="C3673" s="469" t="s">
        <v>3884</v>
      </c>
      <c r="E3673" s="472" t="s">
        <v>3885</v>
      </c>
      <c r="F3673" s="469" t="s">
        <v>9183</v>
      </c>
      <c r="H3673" s="468">
        <v>0.05</v>
      </c>
      <c r="M3673" s="474">
        <f t="shared" ref="M3673:M3704" si="190">X3673*$O$3</f>
        <v>10.3155</v>
      </c>
      <c r="N3673" s="474">
        <f t="shared" si="189"/>
        <v>10.3155</v>
      </c>
      <c r="P3673" s="488">
        <v>1</v>
      </c>
      <c r="R3673" s="474">
        <v>7.9350000000000005</v>
      </c>
      <c r="S3673" s="474">
        <v>7.9350000000000005</v>
      </c>
      <c r="U3673" s="474">
        <v>7.9350000000000005</v>
      </c>
      <c r="V3673" s="474">
        <v>7.9350000000000005</v>
      </c>
      <c r="X3673" s="465">
        <v>7.9350000000000005</v>
      </c>
      <c r="Y3673" s="465">
        <v>7.9350000000000005</v>
      </c>
      <c r="AA3673" s="474">
        <v>6.9</v>
      </c>
      <c r="AB3673" s="474">
        <v>6.9</v>
      </c>
      <c r="AD3673" s="474">
        <v>6</v>
      </c>
      <c r="AE3673" s="474">
        <v>6</v>
      </c>
      <c r="AG3673" s="474">
        <v>6</v>
      </c>
      <c r="AH3673" s="474">
        <v>6</v>
      </c>
      <c r="AP3673" s="535"/>
    </row>
    <row r="3674" spans="1:42" ht="24" customHeight="1" outlineLevel="1" x14ac:dyDescent="0.25">
      <c r="B3674" s="471" t="s">
        <v>271</v>
      </c>
      <c r="C3674" s="469" t="s">
        <v>3884</v>
      </c>
      <c r="E3674" s="472" t="s">
        <v>3886</v>
      </c>
      <c r="F3674" s="469" t="s">
        <v>9183</v>
      </c>
      <c r="H3674" s="468">
        <v>7.0000000000000007E-2</v>
      </c>
      <c r="M3674" s="474">
        <f t="shared" si="190"/>
        <v>12.034750000000001</v>
      </c>
      <c r="N3674" s="474">
        <f t="shared" si="189"/>
        <v>12.034750000000001</v>
      </c>
      <c r="P3674" s="488">
        <v>1</v>
      </c>
      <c r="R3674" s="474">
        <v>9.2575000000000003</v>
      </c>
      <c r="S3674" s="474">
        <v>9.2575000000000003</v>
      </c>
      <c r="U3674" s="474">
        <v>9.2575000000000003</v>
      </c>
      <c r="V3674" s="474">
        <v>9.2575000000000003</v>
      </c>
      <c r="X3674" s="465">
        <v>9.2575000000000003</v>
      </c>
      <c r="Y3674" s="465">
        <v>9.2575000000000003</v>
      </c>
      <c r="AA3674" s="474">
        <v>8.0500000000000007</v>
      </c>
      <c r="AB3674" s="474">
        <v>8.0500000000000007</v>
      </c>
      <c r="AD3674" s="474">
        <v>7</v>
      </c>
      <c r="AE3674" s="474">
        <v>7</v>
      </c>
      <c r="AG3674" s="474">
        <v>7</v>
      </c>
      <c r="AH3674" s="474">
        <v>7</v>
      </c>
      <c r="AP3674" s="535"/>
    </row>
    <row r="3675" spans="1:42" ht="24" customHeight="1" outlineLevel="1" x14ac:dyDescent="0.25">
      <c r="B3675" s="471" t="s">
        <v>272</v>
      </c>
      <c r="C3675" s="469" t="s">
        <v>3884</v>
      </c>
      <c r="E3675" s="472" t="s">
        <v>3887</v>
      </c>
      <c r="F3675" s="469" t="s">
        <v>9183</v>
      </c>
      <c r="H3675" s="468">
        <v>0.1</v>
      </c>
      <c r="M3675" s="474">
        <f t="shared" si="190"/>
        <v>17.192499999999999</v>
      </c>
      <c r="N3675" s="474">
        <f t="shared" si="189"/>
        <v>17.192499999999999</v>
      </c>
      <c r="P3675" s="488">
        <v>1</v>
      </c>
      <c r="R3675" s="474">
        <v>13.225</v>
      </c>
      <c r="S3675" s="474">
        <v>13.225</v>
      </c>
      <c r="U3675" s="474">
        <v>13.225</v>
      </c>
      <c r="V3675" s="474">
        <v>13.225</v>
      </c>
      <c r="X3675" s="465">
        <v>13.225</v>
      </c>
      <c r="Y3675" s="465">
        <v>13.225</v>
      </c>
      <c r="AA3675" s="474">
        <v>11.5</v>
      </c>
      <c r="AB3675" s="474">
        <v>11.5</v>
      </c>
      <c r="AD3675" s="474">
        <v>10</v>
      </c>
      <c r="AE3675" s="474">
        <v>10</v>
      </c>
      <c r="AG3675" s="474">
        <v>10</v>
      </c>
      <c r="AH3675" s="474">
        <v>10</v>
      </c>
      <c r="AP3675" s="535"/>
    </row>
    <row r="3676" spans="1:42" ht="24" customHeight="1" outlineLevel="1" x14ac:dyDescent="0.25">
      <c r="B3676" s="471" t="s">
        <v>274</v>
      </c>
      <c r="C3676" s="469" t="s">
        <v>3884</v>
      </c>
      <c r="E3676" s="472" t="s">
        <v>3889</v>
      </c>
      <c r="F3676" s="469" t="s">
        <v>9183</v>
      </c>
      <c r="H3676" s="468">
        <v>0.17</v>
      </c>
      <c r="M3676" s="474">
        <f t="shared" si="190"/>
        <v>24.069500000000001</v>
      </c>
      <c r="N3676" s="474">
        <f t="shared" si="189"/>
        <v>24.069500000000001</v>
      </c>
      <c r="P3676" s="488">
        <v>1</v>
      </c>
      <c r="R3676" s="474">
        <v>18.515000000000001</v>
      </c>
      <c r="S3676" s="474">
        <v>18.515000000000001</v>
      </c>
      <c r="U3676" s="474">
        <v>18.515000000000001</v>
      </c>
      <c r="V3676" s="474">
        <v>18.515000000000001</v>
      </c>
      <c r="X3676" s="465">
        <v>18.515000000000001</v>
      </c>
      <c r="Y3676" s="465">
        <v>18.515000000000001</v>
      </c>
      <c r="AA3676" s="474">
        <v>16.100000000000001</v>
      </c>
      <c r="AB3676" s="474">
        <v>16.100000000000001</v>
      </c>
      <c r="AD3676" s="474">
        <v>14</v>
      </c>
      <c r="AE3676" s="474">
        <v>14</v>
      </c>
      <c r="AG3676" s="474">
        <v>14</v>
      </c>
      <c r="AH3676" s="474">
        <v>14</v>
      </c>
      <c r="AP3676" s="535"/>
    </row>
    <row r="3677" spans="1:42" ht="24" customHeight="1" outlineLevel="1" x14ac:dyDescent="0.25">
      <c r="B3677" s="471" t="s">
        <v>275</v>
      </c>
      <c r="C3677" s="469" t="s">
        <v>3884</v>
      </c>
      <c r="E3677" s="472" t="s">
        <v>3890</v>
      </c>
      <c r="F3677" s="469" t="s">
        <v>9183</v>
      </c>
      <c r="H3677" s="468">
        <v>0.2</v>
      </c>
      <c r="M3677" s="474">
        <f t="shared" si="190"/>
        <v>34.384999999999998</v>
      </c>
      <c r="N3677" s="474">
        <f t="shared" si="189"/>
        <v>34.384999999999998</v>
      </c>
      <c r="P3677" s="488">
        <v>1</v>
      </c>
      <c r="R3677" s="474">
        <v>26.45</v>
      </c>
      <c r="S3677" s="474">
        <v>26.45</v>
      </c>
      <c r="U3677" s="474">
        <v>26.45</v>
      </c>
      <c r="V3677" s="474">
        <v>26.45</v>
      </c>
      <c r="X3677" s="465">
        <v>26.45</v>
      </c>
      <c r="Y3677" s="465">
        <v>26.45</v>
      </c>
      <c r="AA3677" s="474">
        <v>23</v>
      </c>
      <c r="AB3677" s="474">
        <v>23</v>
      </c>
      <c r="AD3677" s="474">
        <v>20</v>
      </c>
      <c r="AE3677" s="474">
        <v>20</v>
      </c>
      <c r="AG3677" s="474">
        <v>20</v>
      </c>
      <c r="AH3677" s="474">
        <v>20</v>
      </c>
      <c r="AP3677" s="535"/>
    </row>
    <row r="3678" spans="1:42" ht="24" customHeight="1" outlineLevel="1" x14ac:dyDescent="0.25">
      <c r="B3678" s="471" t="s">
        <v>276</v>
      </c>
      <c r="C3678" s="469" t="s">
        <v>3884</v>
      </c>
      <c r="E3678" s="472" t="s">
        <v>3891</v>
      </c>
      <c r="F3678" s="469" t="s">
        <v>9183</v>
      </c>
      <c r="H3678" s="468">
        <v>0.32</v>
      </c>
      <c r="M3678" s="474">
        <f t="shared" si="190"/>
        <v>49.858249999999998</v>
      </c>
      <c r="N3678" s="474">
        <f t="shared" si="189"/>
        <v>49.858249999999998</v>
      </c>
      <c r="P3678" s="488">
        <v>1</v>
      </c>
      <c r="R3678" s="474">
        <v>38.352499999999999</v>
      </c>
      <c r="S3678" s="474">
        <v>38.352499999999999</v>
      </c>
      <c r="U3678" s="474">
        <v>38.352499999999999</v>
      </c>
      <c r="V3678" s="474">
        <v>38.352499999999999</v>
      </c>
      <c r="X3678" s="465">
        <v>38.352499999999999</v>
      </c>
      <c r="Y3678" s="465">
        <v>38.352499999999999</v>
      </c>
      <c r="AA3678" s="474">
        <v>33.35</v>
      </c>
      <c r="AB3678" s="474">
        <v>33.35</v>
      </c>
      <c r="AD3678" s="474">
        <v>29</v>
      </c>
      <c r="AE3678" s="474">
        <v>29</v>
      </c>
      <c r="AG3678" s="474">
        <v>29</v>
      </c>
      <c r="AH3678" s="474">
        <v>29</v>
      </c>
      <c r="AP3678" s="535"/>
    </row>
    <row r="3679" spans="1:42" ht="24" customHeight="1" outlineLevel="1" x14ac:dyDescent="0.25">
      <c r="B3679" s="471" t="s">
        <v>277</v>
      </c>
      <c r="C3679" s="469" t="s">
        <v>3884</v>
      </c>
      <c r="E3679" s="472" t="s">
        <v>3892</v>
      </c>
      <c r="F3679" s="469" t="s">
        <v>9183</v>
      </c>
      <c r="H3679" s="468">
        <v>0.5</v>
      </c>
      <c r="M3679" s="474">
        <f t="shared" si="190"/>
        <v>87.681749999999994</v>
      </c>
      <c r="N3679" s="474">
        <f t="shared" si="189"/>
        <v>87.681749999999994</v>
      </c>
      <c r="P3679" s="488">
        <v>1</v>
      </c>
      <c r="R3679" s="474">
        <v>67.447499999999991</v>
      </c>
      <c r="S3679" s="474">
        <v>67.447499999999991</v>
      </c>
      <c r="U3679" s="474">
        <v>67.447499999999991</v>
      </c>
      <c r="V3679" s="474">
        <v>67.447499999999991</v>
      </c>
      <c r="X3679" s="465">
        <v>67.447499999999991</v>
      </c>
      <c r="Y3679" s="465">
        <v>67.447499999999991</v>
      </c>
      <c r="AA3679" s="474">
        <v>58.65</v>
      </c>
      <c r="AB3679" s="474">
        <v>58.65</v>
      </c>
      <c r="AD3679" s="474">
        <v>51</v>
      </c>
      <c r="AE3679" s="474">
        <v>51</v>
      </c>
      <c r="AG3679" s="474">
        <v>51</v>
      </c>
      <c r="AH3679" s="474">
        <v>51</v>
      </c>
      <c r="AP3679" s="535"/>
    </row>
    <row r="3680" spans="1:42" ht="24" customHeight="1" outlineLevel="1" x14ac:dyDescent="0.25">
      <c r="B3680" s="471" t="s">
        <v>278</v>
      </c>
      <c r="C3680" s="469" t="s">
        <v>4456</v>
      </c>
      <c r="E3680" s="472" t="s">
        <v>13932</v>
      </c>
      <c r="F3680" s="469" t="s">
        <v>9183</v>
      </c>
      <c r="G3680" s="468">
        <v>0.03</v>
      </c>
      <c r="H3680" s="468">
        <v>0.03</v>
      </c>
      <c r="I3680" s="468">
        <v>0.03</v>
      </c>
      <c r="J3680" s="468">
        <v>0</v>
      </c>
      <c r="M3680" s="474">
        <f t="shared" si="190"/>
        <v>1.9370000000000001</v>
      </c>
      <c r="N3680" s="474">
        <f t="shared" si="189"/>
        <v>1.9370000000000001</v>
      </c>
      <c r="P3680" s="488">
        <v>1</v>
      </c>
      <c r="R3680" s="474">
        <v>1.49</v>
      </c>
      <c r="S3680" s="474">
        <v>1.49</v>
      </c>
      <c r="U3680" s="474">
        <v>1.49</v>
      </c>
      <c r="V3680" s="474">
        <v>1.49</v>
      </c>
      <c r="X3680" s="465">
        <v>1.49</v>
      </c>
      <c r="Y3680" s="465">
        <v>1.49</v>
      </c>
      <c r="AA3680" s="474">
        <v>0</v>
      </c>
      <c r="AB3680" s="474">
        <v>0</v>
      </c>
      <c r="AD3680" s="474"/>
      <c r="AE3680" s="474"/>
      <c r="AG3680" s="474">
        <v>3</v>
      </c>
      <c r="AH3680" s="474">
        <v>3</v>
      </c>
      <c r="AP3680" s="535"/>
    </row>
    <row r="3681" spans="2:42" ht="24" customHeight="1" outlineLevel="1" x14ac:dyDescent="0.25">
      <c r="B3681" s="471" t="s">
        <v>279</v>
      </c>
      <c r="C3681" s="469" t="s">
        <v>4456</v>
      </c>
      <c r="E3681" s="472" t="s">
        <v>13933</v>
      </c>
      <c r="F3681" s="469" t="s">
        <v>9183</v>
      </c>
      <c r="G3681" s="468">
        <v>0.04</v>
      </c>
      <c r="H3681" s="468">
        <v>0.04</v>
      </c>
      <c r="I3681" s="468">
        <v>0.04</v>
      </c>
      <c r="J3681" s="468">
        <v>0</v>
      </c>
      <c r="M3681" s="474">
        <f t="shared" si="190"/>
        <v>2.5739999999999998</v>
      </c>
      <c r="N3681" s="474">
        <f t="shared" si="189"/>
        <v>2.5739999999999998</v>
      </c>
      <c r="P3681" s="488">
        <v>1</v>
      </c>
      <c r="R3681" s="474">
        <v>1.98</v>
      </c>
      <c r="S3681" s="474">
        <v>1.98</v>
      </c>
      <c r="U3681" s="474">
        <v>1.98</v>
      </c>
      <c r="V3681" s="474">
        <v>1.98</v>
      </c>
      <c r="X3681" s="465">
        <v>1.98</v>
      </c>
      <c r="Y3681" s="465">
        <v>1.98</v>
      </c>
      <c r="AA3681" s="474">
        <v>1.6</v>
      </c>
      <c r="AB3681" s="474">
        <v>1.6</v>
      </c>
      <c r="AD3681" s="474">
        <v>1.6</v>
      </c>
      <c r="AE3681" s="474">
        <v>1.6</v>
      </c>
      <c r="AG3681" s="474">
        <v>3</v>
      </c>
      <c r="AH3681" s="474">
        <v>3</v>
      </c>
      <c r="AP3681" s="535"/>
    </row>
    <row r="3682" spans="2:42" ht="24" customHeight="1" outlineLevel="1" x14ac:dyDescent="0.25">
      <c r="B3682" s="471" t="s">
        <v>280</v>
      </c>
      <c r="C3682" s="469" t="s">
        <v>4456</v>
      </c>
      <c r="E3682" s="472" t="s">
        <v>13934</v>
      </c>
      <c r="F3682" s="469" t="s">
        <v>9183</v>
      </c>
      <c r="G3682" s="468">
        <v>0.05</v>
      </c>
      <c r="H3682" s="468">
        <v>0.05</v>
      </c>
      <c r="I3682" s="468">
        <v>0.05</v>
      </c>
      <c r="J3682" s="468">
        <v>0</v>
      </c>
      <c r="M3682" s="474">
        <f t="shared" si="190"/>
        <v>3.7375000000000003</v>
      </c>
      <c r="N3682" s="474">
        <f t="shared" si="189"/>
        <v>3.7375000000000003</v>
      </c>
      <c r="P3682" s="488">
        <v>1</v>
      </c>
      <c r="R3682" s="474">
        <v>2.875</v>
      </c>
      <c r="S3682" s="474">
        <v>2.875</v>
      </c>
      <c r="U3682" s="474">
        <v>2.875</v>
      </c>
      <c r="V3682" s="474">
        <v>2.875</v>
      </c>
      <c r="X3682" s="465">
        <v>2.875</v>
      </c>
      <c r="Y3682" s="465">
        <v>2.875</v>
      </c>
      <c r="AA3682" s="474">
        <v>2.5</v>
      </c>
      <c r="AB3682" s="474">
        <v>2.5</v>
      </c>
      <c r="AD3682" s="474">
        <v>2.5</v>
      </c>
      <c r="AE3682" s="474">
        <v>2.5</v>
      </c>
      <c r="AG3682" s="474">
        <v>5</v>
      </c>
      <c r="AH3682" s="474">
        <v>5</v>
      </c>
      <c r="AP3682" s="535"/>
    </row>
    <row r="3683" spans="2:42" ht="24" customHeight="1" outlineLevel="1" x14ac:dyDescent="0.25">
      <c r="B3683" s="471" t="s">
        <v>281</v>
      </c>
      <c r="C3683" s="469" t="s">
        <v>4456</v>
      </c>
      <c r="E3683" s="472" t="s">
        <v>13935</v>
      </c>
      <c r="F3683" s="469" t="s">
        <v>9183</v>
      </c>
      <c r="G3683" s="468">
        <v>0.06</v>
      </c>
      <c r="H3683" s="468">
        <v>0.06</v>
      </c>
      <c r="I3683" s="468">
        <v>0.06</v>
      </c>
      <c r="J3683" s="468">
        <v>0</v>
      </c>
      <c r="M3683" s="474">
        <f t="shared" si="190"/>
        <v>5.9799999999999995</v>
      </c>
      <c r="N3683" s="474">
        <f t="shared" si="189"/>
        <v>5.9799999999999995</v>
      </c>
      <c r="P3683" s="488">
        <v>1</v>
      </c>
      <c r="R3683" s="474">
        <v>4.5999999999999996</v>
      </c>
      <c r="S3683" s="474">
        <v>4.5999999999999996</v>
      </c>
      <c r="U3683" s="474">
        <v>4.5999999999999996</v>
      </c>
      <c r="V3683" s="474">
        <v>4.5999999999999996</v>
      </c>
      <c r="X3683" s="465">
        <v>4.5999999999999996</v>
      </c>
      <c r="Y3683" s="465">
        <v>4.5999999999999996</v>
      </c>
      <c r="AA3683" s="474">
        <v>4</v>
      </c>
      <c r="AB3683" s="474">
        <v>4</v>
      </c>
      <c r="AD3683" s="474">
        <v>4</v>
      </c>
      <c r="AE3683" s="474">
        <v>4</v>
      </c>
      <c r="AG3683" s="474">
        <v>7</v>
      </c>
      <c r="AH3683" s="474">
        <v>7</v>
      </c>
      <c r="AP3683" s="535"/>
    </row>
    <row r="3684" spans="2:42" ht="24" customHeight="1" outlineLevel="1" x14ac:dyDescent="0.25">
      <c r="B3684" s="471" t="s">
        <v>282</v>
      </c>
      <c r="C3684" s="469" t="s">
        <v>4456</v>
      </c>
      <c r="E3684" s="472" t="s">
        <v>13936</v>
      </c>
      <c r="F3684" s="469" t="s">
        <v>9183</v>
      </c>
      <c r="G3684" s="468">
        <v>7.0000000000000007E-2</v>
      </c>
      <c r="H3684" s="468">
        <v>7.0000000000000007E-2</v>
      </c>
      <c r="I3684" s="468">
        <v>7.0000000000000007E-2</v>
      </c>
      <c r="J3684" s="468">
        <v>0</v>
      </c>
      <c r="M3684" s="474">
        <f t="shared" si="190"/>
        <v>7.4750000000000005</v>
      </c>
      <c r="N3684" s="474">
        <f t="shared" si="189"/>
        <v>7.4750000000000005</v>
      </c>
      <c r="P3684" s="488">
        <v>1</v>
      </c>
      <c r="R3684" s="474">
        <v>5.75</v>
      </c>
      <c r="S3684" s="474">
        <v>5.75</v>
      </c>
      <c r="U3684" s="474">
        <v>5.75</v>
      </c>
      <c r="V3684" s="474">
        <v>5.75</v>
      </c>
      <c r="X3684" s="465">
        <v>5.75</v>
      </c>
      <c r="Y3684" s="465">
        <v>5.75</v>
      </c>
      <c r="AA3684" s="474">
        <v>5</v>
      </c>
      <c r="AB3684" s="474">
        <v>5</v>
      </c>
      <c r="AD3684" s="474">
        <v>5</v>
      </c>
      <c r="AE3684" s="474">
        <v>5</v>
      </c>
      <c r="AG3684" s="474">
        <v>9</v>
      </c>
      <c r="AH3684" s="474">
        <v>9</v>
      </c>
      <c r="AP3684" s="535"/>
    </row>
    <row r="3685" spans="2:42" ht="24" customHeight="1" outlineLevel="1" x14ac:dyDescent="0.25">
      <c r="B3685" s="471" t="s">
        <v>283</v>
      </c>
      <c r="C3685" s="469" t="s">
        <v>4456</v>
      </c>
      <c r="E3685" s="472" t="s">
        <v>13937</v>
      </c>
      <c r="F3685" s="469" t="s">
        <v>9183</v>
      </c>
      <c r="G3685" s="468">
        <v>0.08</v>
      </c>
      <c r="H3685" s="468">
        <v>0.08</v>
      </c>
      <c r="I3685" s="468">
        <v>0.08</v>
      </c>
      <c r="J3685" s="468">
        <v>0</v>
      </c>
      <c r="M3685" s="474">
        <f t="shared" si="190"/>
        <v>18.239000000000001</v>
      </c>
      <c r="N3685" s="474">
        <f t="shared" si="189"/>
        <v>18.239000000000001</v>
      </c>
      <c r="P3685" s="488">
        <v>1</v>
      </c>
      <c r="R3685" s="474">
        <v>14.03</v>
      </c>
      <c r="S3685" s="474">
        <v>14.03</v>
      </c>
      <c r="U3685" s="474">
        <v>14.03</v>
      </c>
      <c r="V3685" s="474">
        <v>14.03</v>
      </c>
      <c r="X3685" s="465">
        <v>14.03</v>
      </c>
      <c r="Y3685" s="465">
        <v>14.03</v>
      </c>
      <c r="AA3685" s="474">
        <v>12.2</v>
      </c>
      <c r="AB3685" s="474">
        <v>12.2</v>
      </c>
      <c r="AD3685" s="474">
        <v>12.2</v>
      </c>
      <c r="AE3685" s="474">
        <v>12.2</v>
      </c>
      <c r="AG3685" s="474">
        <v>14</v>
      </c>
      <c r="AH3685" s="474">
        <v>14</v>
      </c>
      <c r="AP3685" s="535"/>
    </row>
    <row r="3686" spans="2:42" ht="24" customHeight="1" outlineLevel="1" x14ac:dyDescent="0.25">
      <c r="B3686" s="471" t="s">
        <v>284</v>
      </c>
      <c r="C3686" s="469" t="s">
        <v>4456</v>
      </c>
      <c r="E3686" s="472" t="s">
        <v>13938</v>
      </c>
      <c r="F3686" s="469" t="s">
        <v>9183</v>
      </c>
      <c r="G3686" s="468">
        <v>0.1</v>
      </c>
      <c r="H3686" s="468">
        <v>0.1</v>
      </c>
      <c r="I3686" s="468">
        <v>0.1</v>
      </c>
      <c r="J3686" s="468">
        <v>0</v>
      </c>
      <c r="M3686" s="474">
        <f t="shared" si="190"/>
        <v>22.05125</v>
      </c>
      <c r="N3686" s="474">
        <f t="shared" si="189"/>
        <v>22.05125</v>
      </c>
      <c r="P3686" s="488">
        <v>1</v>
      </c>
      <c r="R3686" s="474">
        <v>16.962499999999999</v>
      </c>
      <c r="S3686" s="474">
        <v>16.962499999999999</v>
      </c>
      <c r="U3686" s="474">
        <v>16.962499999999999</v>
      </c>
      <c r="V3686" s="474">
        <v>16.962499999999999</v>
      </c>
      <c r="X3686" s="465">
        <v>16.962499999999999</v>
      </c>
      <c r="Y3686" s="465">
        <v>16.962499999999999</v>
      </c>
      <c r="AA3686" s="474">
        <v>14.75</v>
      </c>
      <c r="AB3686" s="474">
        <v>14.75</v>
      </c>
      <c r="AD3686" s="474">
        <v>14.75</v>
      </c>
      <c r="AE3686" s="474">
        <v>14.75</v>
      </c>
      <c r="AG3686" s="474">
        <v>19</v>
      </c>
      <c r="AH3686" s="474">
        <v>19</v>
      </c>
      <c r="AP3686" s="535"/>
    </row>
    <row r="3687" spans="2:42" ht="24" customHeight="1" outlineLevel="1" x14ac:dyDescent="0.25">
      <c r="B3687" s="471" t="s">
        <v>285</v>
      </c>
      <c r="C3687" s="469" t="s">
        <v>4456</v>
      </c>
      <c r="E3687" s="472" t="s">
        <v>13939</v>
      </c>
      <c r="F3687" s="469" t="s">
        <v>9183</v>
      </c>
      <c r="G3687" s="468">
        <v>0.12</v>
      </c>
      <c r="H3687" s="468">
        <v>0.12</v>
      </c>
      <c r="I3687" s="468">
        <v>0.12</v>
      </c>
      <c r="J3687" s="468">
        <v>0</v>
      </c>
      <c r="M3687" s="474">
        <f t="shared" si="190"/>
        <v>23.919999999999998</v>
      </c>
      <c r="N3687" s="474">
        <f t="shared" si="189"/>
        <v>23.919999999999998</v>
      </c>
      <c r="P3687" s="488">
        <v>1</v>
      </c>
      <c r="R3687" s="474">
        <v>18.399999999999999</v>
      </c>
      <c r="S3687" s="474">
        <v>18.399999999999999</v>
      </c>
      <c r="U3687" s="474">
        <v>18.399999999999999</v>
      </c>
      <c r="V3687" s="474">
        <v>18.399999999999999</v>
      </c>
      <c r="X3687" s="465">
        <v>18.399999999999999</v>
      </c>
      <c r="Y3687" s="465">
        <v>18.399999999999999</v>
      </c>
      <c r="AA3687" s="474">
        <v>16</v>
      </c>
      <c r="AB3687" s="474">
        <v>16</v>
      </c>
      <c r="AD3687" s="474">
        <v>16</v>
      </c>
      <c r="AE3687" s="474">
        <v>16</v>
      </c>
      <c r="AG3687" s="474">
        <v>32</v>
      </c>
      <c r="AH3687" s="474">
        <v>32</v>
      </c>
      <c r="AP3687" s="535"/>
    </row>
    <row r="3688" spans="2:42" ht="24" customHeight="1" outlineLevel="1" x14ac:dyDescent="0.25">
      <c r="B3688" s="471" t="s">
        <v>286</v>
      </c>
      <c r="C3688" s="469" t="s">
        <v>4456</v>
      </c>
      <c r="E3688" s="472" t="s">
        <v>13940</v>
      </c>
      <c r="F3688" s="469" t="s">
        <v>9183</v>
      </c>
      <c r="G3688" s="468">
        <v>0.14000000000000001</v>
      </c>
      <c r="H3688" s="468">
        <v>0.14000000000000001</v>
      </c>
      <c r="I3688" s="468">
        <v>0.14000000000000001</v>
      </c>
      <c r="J3688" s="468">
        <v>0</v>
      </c>
      <c r="M3688" s="474">
        <f t="shared" si="190"/>
        <v>34.384999999999998</v>
      </c>
      <c r="N3688" s="474">
        <f t="shared" si="189"/>
        <v>34.384999999999998</v>
      </c>
      <c r="P3688" s="488">
        <v>1</v>
      </c>
      <c r="R3688" s="474">
        <v>26.45</v>
      </c>
      <c r="S3688" s="474">
        <v>26.45</v>
      </c>
      <c r="U3688" s="474">
        <v>26.45</v>
      </c>
      <c r="V3688" s="474">
        <v>26.45</v>
      </c>
      <c r="X3688" s="465">
        <v>26.45</v>
      </c>
      <c r="Y3688" s="465">
        <v>26.45</v>
      </c>
      <c r="AA3688" s="474">
        <v>23</v>
      </c>
      <c r="AB3688" s="474">
        <v>23</v>
      </c>
      <c r="AD3688" s="474">
        <v>23</v>
      </c>
      <c r="AE3688" s="474">
        <v>23</v>
      </c>
      <c r="AG3688" s="474">
        <v>52</v>
      </c>
      <c r="AH3688" s="474">
        <v>52</v>
      </c>
      <c r="AP3688" s="535"/>
    </row>
    <row r="3689" spans="2:42" ht="24" customHeight="1" outlineLevel="1" x14ac:dyDescent="0.25">
      <c r="B3689" s="471" t="s">
        <v>287</v>
      </c>
      <c r="C3689" s="469" t="s">
        <v>4456</v>
      </c>
      <c r="E3689" s="472" t="s">
        <v>13941</v>
      </c>
      <c r="F3689" s="469" t="s">
        <v>9183</v>
      </c>
      <c r="G3689" s="468">
        <v>0.2</v>
      </c>
      <c r="H3689" s="468">
        <v>0.2</v>
      </c>
      <c r="I3689" s="468">
        <v>0.2</v>
      </c>
      <c r="J3689" s="468">
        <v>0</v>
      </c>
      <c r="M3689" s="474">
        <f t="shared" si="190"/>
        <v>103.155</v>
      </c>
      <c r="N3689" s="474">
        <f t="shared" si="189"/>
        <v>103.155</v>
      </c>
      <c r="P3689" s="488">
        <v>1</v>
      </c>
      <c r="R3689" s="474">
        <v>79.349999999999994</v>
      </c>
      <c r="S3689" s="474">
        <v>79.349999999999994</v>
      </c>
      <c r="U3689" s="474">
        <v>79.349999999999994</v>
      </c>
      <c r="V3689" s="474">
        <v>79.349999999999994</v>
      </c>
      <c r="X3689" s="465">
        <v>79.349999999999994</v>
      </c>
      <c r="Y3689" s="465">
        <v>79.349999999999994</v>
      </c>
      <c r="AA3689" s="474">
        <v>69</v>
      </c>
      <c r="AB3689" s="474">
        <v>69</v>
      </c>
      <c r="AD3689" s="474">
        <v>69</v>
      </c>
      <c r="AE3689" s="474">
        <v>69</v>
      </c>
      <c r="AG3689" s="474">
        <v>64</v>
      </c>
      <c r="AH3689" s="474">
        <v>64</v>
      </c>
      <c r="AP3689" s="535"/>
    </row>
    <row r="3690" spans="2:42" ht="24" customHeight="1" outlineLevel="1" x14ac:dyDescent="0.25">
      <c r="B3690" s="471" t="s">
        <v>17965</v>
      </c>
      <c r="C3690" s="469" t="s">
        <v>23841</v>
      </c>
      <c r="E3690" s="472" t="s">
        <v>17952</v>
      </c>
      <c r="F3690" s="469" t="s">
        <v>9183</v>
      </c>
      <c r="G3690" s="468">
        <v>0.03</v>
      </c>
      <c r="H3690" s="468">
        <v>0.03</v>
      </c>
      <c r="I3690" s="468">
        <v>0.03</v>
      </c>
      <c r="J3690" s="468">
        <v>0</v>
      </c>
      <c r="M3690" s="474">
        <f t="shared" si="190"/>
        <v>3.8350000000000004</v>
      </c>
      <c r="N3690" s="474">
        <f t="shared" si="189"/>
        <v>3.8350000000000004</v>
      </c>
      <c r="P3690" s="488">
        <v>1</v>
      </c>
      <c r="R3690" s="474">
        <v>2.95</v>
      </c>
      <c r="S3690" s="474">
        <v>2.95</v>
      </c>
      <c r="U3690" s="474">
        <v>2.95</v>
      </c>
      <c r="V3690" s="474">
        <v>2.95</v>
      </c>
      <c r="X3690" s="465">
        <v>2.95</v>
      </c>
      <c r="Y3690" s="465">
        <v>2.95</v>
      </c>
      <c r="AA3690" s="474"/>
      <c r="AB3690" s="474"/>
      <c r="AD3690" s="474"/>
      <c r="AE3690" s="474"/>
      <c r="AG3690" s="474">
        <v>3</v>
      </c>
      <c r="AH3690" s="474">
        <v>3</v>
      </c>
      <c r="AP3690" s="535"/>
    </row>
    <row r="3691" spans="2:42" ht="24" customHeight="1" outlineLevel="1" x14ac:dyDescent="0.25">
      <c r="B3691" s="471" t="s">
        <v>17966</v>
      </c>
      <c r="C3691" s="469" t="s">
        <v>23841</v>
      </c>
      <c r="E3691" s="472" t="s">
        <v>17953</v>
      </c>
      <c r="F3691" s="469" t="s">
        <v>9183</v>
      </c>
      <c r="G3691" s="468">
        <v>0.04</v>
      </c>
      <c r="H3691" s="468">
        <v>0.04</v>
      </c>
      <c r="I3691" s="468">
        <v>0.04</v>
      </c>
      <c r="J3691" s="468">
        <v>0</v>
      </c>
      <c r="M3691" s="474">
        <f t="shared" si="190"/>
        <v>4.2607499999999998</v>
      </c>
      <c r="N3691" s="474">
        <f t="shared" si="189"/>
        <v>4.2607499999999998</v>
      </c>
      <c r="P3691" s="488">
        <v>1</v>
      </c>
      <c r="R3691" s="474">
        <v>3.2774999999999999</v>
      </c>
      <c r="S3691" s="474">
        <v>3.2774999999999999</v>
      </c>
      <c r="U3691" s="474">
        <v>3.2774999999999999</v>
      </c>
      <c r="V3691" s="474">
        <v>3.2774999999999999</v>
      </c>
      <c r="X3691" s="465">
        <v>3.2774999999999999</v>
      </c>
      <c r="Y3691" s="465">
        <v>3.2774999999999999</v>
      </c>
      <c r="AA3691" s="474">
        <v>2.85</v>
      </c>
      <c r="AB3691" s="474">
        <v>2.85</v>
      </c>
      <c r="AD3691" s="474">
        <v>2.85</v>
      </c>
      <c r="AE3691" s="474">
        <v>2.85</v>
      </c>
      <c r="AG3691" s="474">
        <v>3</v>
      </c>
      <c r="AH3691" s="474">
        <v>3</v>
      </c>
      <c r="AP3691" s="535"/>
    </row>
    <row r="3692" spans="2:42" ht="24" customHeight="1" outlineLevel="1" x14ac:dyDescent="0.25">
      <c r="B3692" s="471" t="s">
        <v>17967</v>
      </c>
      <c r="C3692" s="469" t="s">
        <v>23841</v>
      </c>
      <c r="E3692" s="472" t="s">
        <v>17954</v>
      </c>
      <c r="F3692" s="469" t="s">
        <v>9183</v>
      </c>
      <c r="G3692" s="468">
        <v>0.05</v>
      </c>
      <c r="H3692" s="468">
        <v>0.05</v>
      </c>
      <c r="I3692" s="468">
        <v>0.05</v>
      </c>
      <c r="J3692" s="468">
        <v>0</v>
      </c>
      <c r="M3692" s="474">
        <f t="shared" si="190"/>
        <v>5.6062500000000002</v>
      </c>
      <c r="N3692" s="474">
        <f t="shared" si="189"/>
        <v>5.6062500000000002</v>
      </c>
      <c r="P3692" s="488">
        <v>1</v>
      </c>
      <c r="R3692" s="474">
        <v>4.3125</v>
      </c>
      <c r="S3692" s="474">
        <v>4.3125</v>
      </c>
      <c r="U3692" s="474">
        <v>4.3125</v>
      </c>
      <c r="V3692" s="474">
        <v>4.3125</v>
      </c>
      <c r="X3692" s="465">
        <v>4.3125</v>
      </c>
      <c r="Y3692" s="465">
        <v>4.3125</v>
      </c>
      <c r="AA3692" s="474">
        <v>3.75</v>
      </c>
      <c r="AB3692" s="474">
        <v>3.75</v>
      </c>
      <c r="AD3692" s="474">
        <v>3.75</v>
      </c>
      <c r="AE3692" s="474">
        <v>3.75</v>
      </c>
      <c r="AG3692" s="474">
        <v>5</v>
      </c>
      <c r="AH3692" s="474">
        <v>5</v>
      </c>
      <c r="AP3692" s="535"/>
    </row>
    <row r="3693" spans="2:42" ht="24" customHeight="1" outlineLevel="1" x14ac:dyDescent="0.25">
      <c r="B3693" s="471" t="s">
        <v>17968</v>
      </c>
      <c r="C3693" s="469" t="s">
        <v>23841</v>
      </c>
      <c r="E3693" s="472" t="s">
        <v>17955</v>
      </c>
      <c r="F3693" s="469" t="s">
        <v>9183</v>
      </c>
      <c r="G3693" s="468">
        <v>0.06</v>
      </c>
      <c r="H3693" s="468">
        <v>0.06</v>
      </c>
      <c r="I3693" s="468">
        <v>0.06</v>
      </c>
      <c r="J3693" s="468">
        <v>0</v>
      </c>
      <c r="M3693" s="474">
        <f t="shared" si="190"/>
        <v>8.5962499999999995</v>
      </c>
      <c r="N3693" s="474">
        <f t="shared" si="189"/>
        <v>8.5962499999999995</v>
      </c>
      <c r="P3693" s="488">
        <v>1</v>
      </c>
      <c r="R3693" s="474">
        <v>6.6124999999999998</v>
      </c>
      <c r="S3693" s="474">
        <v>6.6124999999999998</v>
      </c>
      <c r="U3693" s="474">
        <v>6.6124999999999998</v>
      </c>
      <c r="V3693" s="474">
        <v>6.6124999999999998</v>
      </c>
      <c r="X3693" s="465">
        <v>6.6124999999999998</v>
      </c>
      <c r="Y3693" s="465">
        <v>6.6124999999999998</v>
      </c>
      <c r="AA3693" s="474">
        <v>5.75</v>
      </c>
      <c r="AB3693" s="474">
        <v>5.75</v>
      </c>
      <c r="AD3693" s="474">
        <v>5.75</v>
      </c>
      <c r="AE3693" s="474">
        <v>5.75</v>
      </c>
      <c r="AG3693" s="474">
        <v>7</v>
      </c>
      <c r="AH3693" s="474">
        <v>7</v>
      </c>
      <c r="AP3693" s="535"/>
    </row>
    <row r="3694" spans="2:42" ht="24" customHeight="1" outlineLevel="1" x14ac:dyDescent="0.25">
      <c r="B3694" s="471" t="s">
        <v>17969</v>
      </c>
      <c r="C3694" s="469" t="s">
        <v>23841</v>
      </c>
      <c r="E3694" s="472" t="s">
        <v>17956</v>
      </c>
      <c r="F3694" s="469" t="s">
        <v>9183</v>
      </c>
      <c r="G3694" s="468">
        <v>7.0000000000000007E-2</v>
      </c>
      <c r="H3694" s="468">
        <v>7.0000000000000007E-2</v>
      </c>
      <c r="I3694" s="468">
        <v>7.0000000000000007E-2</v>
      </c>
      <c r="J3694" s="468">
        <v>0</v>
      </c>
      <c r="M3694" s="474">
        <f t="shared" si="190"/>
        <v>10.09125</v>
      </c>
      <c r="N3694" s="474">
        <f t="shared" si="189"/>
        <v>10.09125</v>
      </c>
      <c r="P3694" s="488">
        <v>1</v>
      </c>
      <c r="R3694" s="474">
        <v>7.7625000000000002</v>
      </c>
      <c r="S3694" s="474">
        <v>7.7625000000000002</v>
      </c>
      <c r="U3694" s="474">
        <v>7.7625000000000002</v>
      </c>
      <c r="V3694" s="474">
        <v>7.7625000000000002</v>
      </c>
      <c r="X3694" s="465">
        <v>7.7625000000000002</v>
      </c>
      <c r="Y3694" s="465">
        <v>7.7625000000000002</v>
      </c>
      <c r="AA3694" s="474">
        <v>6.75</v>
      </c>
      <c r="AB3694" s="474">
        <v>6.75</v>
      </c>
      <c r="AD3694" s="474">
        <v>6.75</v>
      </c>
      <c r="AE3694" s="474">
        <v>6.75</v>
      </c>
      <c r="AG3694" s="474">
        <v>9</v>
      </c>
      <c r="AH3694" s="474">
        <v>9</v>
      </c>
      <c r="AP3694" s="535"/>
    </row>
    <row r="3695" spans="2:42" ht="24" customHeight="1" outlineLevel="1" x14ac:dyDescent="0.25">
      <c r="B3695" s="471" t="s">
        <v>17970</v>
      </c>
      <c r="C3695" s="469" t="s">
        <v>23841</v>
      </c>
      <c r="E3695" s="472" t="s">
        <v>17957</v>
      </c>
      <c r="F3695" s="469" t="s">
        <v>9183</v>
      </c>
      <c r="G3695" s="468">
        <v>0.08</v>
      </c>
      <c r="H3695" s="468">
        <v>0.08</v>
      </c>
      <c r="I3695" s="468">
        <v>0.08</v>
      </c>
      <c r="J3695" s="468">
        <v>0</v>
      </c>
      <c r="M3695" s="474">
        <f t="shared" si="190"/>
        <v>20.855250000000002</v>
      </c>
      <c r="N3695" s="474">
        <f t="shared" si="189"/>
        <v>20.855250000000002</v>
      </c>
      <c r="P3695" s="488">
        <v>1</v>
      </c>
      <c r="R3695" s="474">
        <v>16.0425</v>
      </c>
      <c r="S3695" s="474">
        <v>16.0425</v>
      </c>
      <c r="U3695" s="474">
        <v>16.0425</v>
      </c>
      <c r="V3695" s="474">
        <v>16.0425</v>
      </c>
      <c r="X3695" s="465">
        <v>16.0425</v>
      </c>
      <c r="Y3695" s="465">
        <v>16.0425</v>
      </c>
      <c r="AA3695" s="474">
        <v>13.95</v>
      </c>
      <c r="AB3695" s="474">
        <v>13.95</v>
      </c>
      <c r="AD3695" s="474">
        <v>13.95</v>
      </c>
      <c r="AE3695" s="474">
        <v>13.95</v>
      </c>
      <c r="AG3695" s="474">
        <v>14</v>
      </c>
      <c r="AH3695" s="474">
        <v>14</v>
      </c>
      <c r="AP3695" s="535"/>
    </row>
    <row r="3696" spans="2:42" ht="24" customHeight="1" outlineLevel="1" x14ac:dyDescent="0.25">
      <c r="B3696" s="471" t="s">
        <v>17971</v>
      </c>
      <c r="C3696" s="469" t="s">
        <v>23841</v>
      </c>
      <c r="E3696" s="472" t="s">
        <v>17958</v>
      </c>
      <c r="F3696" s="469" t="s">
        <v>9183</v>
      </c>
      <c r="G3696" s="468">
        <v>0.1</v>
      </c>
      <c r="H3696" s="468">
        <v>0.1</v>
      </c>
      <c r="I3696" s="468">
        <v>0.1</v>
      </c>
      <c r="J3696" s="468">
        <v>0</v>
      </c>
      <c r="M3696" s="474">
        <f t="shared" si="190"/>
        <v>25.041250000000002</v>
      </c>
      <c r="N3696" s="474">
        <f t="shared" si="189"/>
        <v>25.041250000000002</v>
      </c>
      <c r="P3696" s="488">
        <v>1</v>
      </c>
      <c r="R3696" s="474">
        <v>19.262499999999999</v>
      </c>
      <c r="S3696" s="474">
        <v>19.262499999999999</v>
      </c>
      <c r="U3696" s="474">
        <v>19.262499999999999</v>
      </c>
      <c r="V3696" s="474">
        <v>19.262499999999999</v>
      </c>
      <c r="X3696" s="465">
        <v>19.262499999999999</v>
      </c>
      <c r="Y3696" s="465">
        <v>19.262499999999999</v>
      </c>
      <c r="AA3696" s="474">
        <v>16.75</v>
      </c>
      <c r="AB3696" s="474">
        <v>16.75</v>
      </c>
      <c r="AD3696" s="474">
        <v>16.75</v>
      </c>
      <c r="AE3696" s="474">
        <v>16.75</v>
      </c>
      <c r="AG3696" s="474">
        <v>19</v>
      </c>
      <c r="AH3696" s="474">
        <v>19</v>
      </c>
      <c r="AP3696" s="535"/>
    </row>
    <row r="3697" spans="1:42" ht="24" customHeight="1" outlineLevel="1" x14ac:dyDescent="0.25">
      <c r="B3697" s="471" t="s">
        <v>17972</v>
      </c>
      <c r="C3697" s="469" t="s">
        <v>23841</v>
      </c>
      <c r="E3697" s="472" t="s">
        <v>17959</v>
      </c>
      <c r="F3697" s="469" t="s">
        <v>9183</v>
      </c>
      <c r="G3697" s="468">
        <v>0.12</v>
      </c>
      <c r="H3697" s="468">
        <v>0.12</v>
      </c>
      <c r="I3697" s="468">
        <v>0.12</v>
      </c>
      <c r="J3697" s="468">
        <v>0</v>
      </c>
      <c r="M3697" s="474">
        <f t="shared" si="190"/>
        <v>26.91</v>
      </c>
      <c r="N3697" s="474">
        <f t="shared" si="189"/>
        <v>26.91</v>
      </c>
      <c r="P3697" s="488">
        <v>1</v>
      </c>
      <c r="R3697" s="474">
        <v>20.7</v>
      </c>
      <c r="S3697" s="474">
        <v>20.7</v>
      </c>
      <c r="U3697" s="474">
        <v>20.7</v>
      </c>
      <c r="V3697" s="474">
        <v>20.7</v>
      </c>
      <c r="X3697" s="465">
        <v>20.7</v>
      </c>
      <c r="Y3697" s="465">
        <v>20.7</v>
      </c>
      <c r="AA3697" s="474">
        <v>18</v>
      </c>
      <c r="AB3697" s="474">
        <v>18</v>
      </c>
      <c r="AD3697" s="474">
        <v>18</v>
      </c>
      <c r="AE3697" s="474">
        <v>18</v>
      </c>
      <c r="AG3697" s="474">
        <v>32</v>
      </c>
      <c r="AH3697" s="474">
        <v>32</v>
      </c>
      <c r="AP3697" s="535"/>
    </row>
    <row r="3698" spans="1:42" ht="24" customHeight="1" outlineLevel="1" x14ac:dyDescent="0.25">
      <c r="B3698" s="471" t="s">
        <v>17973</v>
      </c>
      <c r="C3698" s="469" t="s">
        <v>23841</v>
      </c>
      <c r="E3698" s="472" t="s">
        <v>17960</v>
      </c>
      <c r="F3698" s="469" t="s">
        <v>9183</v>
      </c>
      <c r="G3698" s="468">
        <v>0.14000000000000001</v>
      </c>
      <c r="H3698" s="468">
        <v>0.14000000000000001</v>
      </c>
      <c r="I3698" s="468">
        <v>0.14000000000000001</v>
      </c>
      <c r="J3698" s="468">
        <v>0</v>
      </c>
      <c r="M3698" s="474">
        <f t="shared" si="190"/>
        <v>38.869999999999997</v>
      </c>
      <c r="N3698" s="474">
        <f t="shared" si="189"/>
        <v>38.869999999999997</v>
      </c>
      <c r="P3698" s="488">
        <v>1</v>
      </c>
      <c r="R3698" s="474">
        <v>29.9</v>
      </c>
      <c r="S3698" s="474">
        <v>29.9</v>
      </c>
      <c r="U3698" s="474">
        <v>29.9</v>
      </c>
      <c r="V3698" s="474">
        <v>29.9</v>
      </c>
      <c r="X3698" s="465">
        <v>29.9</v>
      </c>
      <c r="Y3698" s="465">
        <v>29.9</v>
      </c>
      <c r="AA3698" s="474">
        <v>26</v>
      </c>
      <c r="AB3698" s="474">
        <v>26</v>
      </c>
      <c r="AD3698" s="474">
        <v>26</v>
      </c>
      <c r="AE3698" s="474">
        <v>26</v>
      </c>
      <c r="AG3698" s="474">
        <v>52</v>
      </c>
      <c r="AH3698" s="474">
        <v>52</v>
      </c>
      <c r="AP3698" s="535"/>
    </row>
    <row r="3699" spans="1:42" ht="24" customHeight="1" outlineLevel="1" x14ac:dyDescent="0.25">
      <c r="B3699" s="471" t="s">
        <v>17974</v>
      </c>
      <c r="C3699" s="469" t="s">
        <v>23841</v>
      </c>
      <c r="E3699" s="472" t="s">
        <v>17961</v>
      </c>
      <c r="F3699" s="469" t="s">
        <v>9183</v>
      </c>
      <c r="G3699" s="468">
        <v>0.2</v>
      </c>
      <c r="H3699" s="468">
        <v>0.2</v>
      </c>
      <c r="I3699" s="468">
        <v>0.2</v>
      </c>
      <c r="J3699" s="468">
        <v>0</v>
      </c>
      <c r="M3699" s="474">
        <f t="shared" si="190"/>
        <v>112.125</v>
      </c>
      <c r="N3699" s="474">
        <f t="shared" ref="N3699:N3730" si="191">M3699*P3699</f>
        <v>112.125</v>
      </c>
      <c r="P3699" s="488">
        <v>1</v>
      </c>
      <c r="R3699" s="474">
        <v>86.25</v>
      </c>
      <c r="S3699" s="474">
        <v>86.25</v>
      </c>
      <c r="U3699" s="474">
        <v>86.25</v>
      </c>
      <c r="V3699" s="474">
        <v>86.25</v>
      </c>
      <c r="X3699" s="465">
        <v>86.25</v>
      </c>
      <c r="Y3699" s="465">
        <v>86.25</v>
      </c>
      <c r="AA3699" s="474">
        <v>75</v>
      </c>
      <c r="AB3699" s="474">
        <v>75</v>
      </c>
      <c r="AD3699" s="474">
        <v>75</v>
      </c>
      <c r="AE3699" s="474">
        <v>75</v>
      </c>
      <c r="AG3699" s="474">
        <v>64</v>
      </c>
      <c r="AH3699" s="474">
        <v>64</v>
      </c>
      <c r="AP3699" s="535"/>
    </row>
    <row r="3700" spans="1:42" ht="24" customHeight="1" outlineLevel="1" x14ac:dyDescent="0.25">
      <c r="B3700" s="471" t="s">
        <v>4356</v>
      </c>
      <c r="C3700" s="469" t="s">
        <v>4645</v>
      </c>
      <c r="E3700" s="472" t="s">
        <v>4357</v>
      </c>
      <c r="F3700" s="469" t="s">
        <v>9183</v>
      </c>
      <c r="G3700" s="468" t="s">
        <v>4616</v>
      </c>
      <c r="H3700" s="468">
        <v>1</v>
      </c>
      <c r="I3700" s="468" t="s">
        <v>4616</v>
      </c>
      <c r="J3700" s="468">
        <v>0</v>
      </c>
      <c r="M3700" s="474">
        <f t="shared" si="190"/>
        <v>13.753999999999998</v>
      </c>
      <c r="N3700" s="474">
        <f t="shared" si="191"/>
        <v>13.753999999999998</v>
      </c>
      <c r="P3700" s="488">
        <v>1</v>
      </c>
      <c r="R3700" s="474">
        <v>10.579999999999998</v>
      </c>
      <c r="S3700" s="474">
        <v>10.579999999999998</v>
      </c>
      <c r="U3700" s="474">
        <v>10.579999999999998</v>
      </c>
      <c r="V3700" s="474">
        <v>10.579999999999998</v>
      </c>
      <c r="X3700" s="465">
        <v>10.579999999999998</v>
      </c>
      <c r="Y3700" s="465">
        <v>10.579999999999998</v>
      </c>
      <c r="AA3700" s="474">
        <v>9.1999999999999993</v>
      </c>
      <c r="AB3700" s="474">
        <v>9.1999999999999993</v>
      </c>
      <c r="AD3700" s="474">
        <v>8</v>
      </c>
      <c r="AE3700" s="474">
        <v>8</v>
      </c>
      <c r="AG3700" s="474">
        <v>8</v>
      </c>
      <c r="AH3700" s="474">
        <v>8</v>
      </c>
      <c r="AP3700" s="535"/>
    </row>
    <row r="3701" spans="1:42" ht="24" customHeight="1" outlineLevel="1" x14ac:dyDescent="0.25">
      <c r="B3701" s="471" t="s">
        <v>3893</v>
      </c>
      <c r="C3701" s="469" t="s">
        <v>4645</v>
      </c>
      <c r="E3701" s="472" t="s">
        <v>22453</v>
      </c>
      <c r="F3701" s="469" t="s">
        <v>9183</v>
      </c>
      <c r="G3701" s="468">
        <v>4</v>
      </c>
      <c r="H3701" s="468" t="s">
        <v>4616</v>
      </c>
      <c r="I3701" s="468" t="s">
        <v>4616</v>
      </c>
      <c r="J3701" s="468" t="s">
        <v>4616</v>
      </c>
      <c r="K3701" s="468"/>
      <c r="M3701" s="474">
        <f t="shared" si="190"/>
        <v>858</v>
      </c>
      <c r="N3701" s="474">
        <f t="shared" si="191"/>
        <v>514.79999999999995</v>
      </c>
      <c r="P3701" s="488">
        <v>0.6</v>
      </c>
      <c r="R3701" s="474">
        <v>660</v>
      </c>
      <c r="S3701" s="474">
        <v>396</v>
      </c>
      <c r="U3701" s="474">
        <v>660</v>
      </c>
      <c r="V3701" s="474">
        <v>396</v>
      </c>
      <c r="X3701" s="465">
        <v>660</v>
      </c>
      <c r="Y3701" s="465">
        <v>396</v>
      </c>
      <c r="AA3701" s="474">
        <v>424.35</v>
      </c>
      <c r="AB3701" s="474">
        <v>254.61</v>
      </c>
      <c r="AD3701" s="474">
        <v>369</v>
      </c>
      <c r="AE3701" s="474">
        <v>221.4</v>
      </c>
      <c r="AG3701" s="474">
        <v>335</v>
      </c>
      <c r="AH3701" s="474">
        <v>201</v>
      </c>
      <c r="AP3701" s="535"/>
    </row>
    <row r="3702" spans="1:42" ht="24" customHeight="1" outlineLevel="1" x14ac:dyDescent="0.25">
      <c r="B3702" s="471" t="s">
        <v>22452</v>
      </c>
      <c r="C3702" s="469" t="s">
        <v>4645</v>
      </c>
      <c r="E3702" s="472" t="s">
        <v>22454</v>
      </c>
      <c r="F3702" s="469" t="s">
        <v>9183</v>
      </c>
      <c r="G3702" s="468">
        <v>4</v>
      </c>
      <c r="H3702" s="468" t="s">
        <v>4616</v>
      </c>
      <c r="I3702" s="468" t="s">
        <v>4616</v>
      </c>
      <c r="J3702" s="468" t="s">
        <v>4616</v>
      </c>
      <c r="K3702" s="468"/>
      <c r="M3702" s="474">
        <f t="shared" si="190"/>
        <v>969.80000000000007</v>
      </c>
      <c r="N3702" s="474">
        <f t="shared" si="191"/>
        <v>581.88</v>
      </c>
      <c r="P3702" s="488">
        <v>0.6</v>
      </c>
      <c r="R3702" s="474">
        <v>746</v>
      </c>
      <c r="S3702" s="474">
        <v>481.7</v>
      </c>
      <c r="U3702" s="474">
        <v>746</v>
      </c>
      <c r="V3702" s="474">
        <v>481.7</v>
      </c>
      <c r="X3702" s="465">
        <v>746</v>
      </c>
      <c r="Y3702" s="465">
        <v>481.7</v>
      </c>
      <c r="AA3702" s="474"/>
      <c r="AB3702" s="474"/>
      <c r="AD3702" s="474"/>
      <c r="AE3702" s="474"/>
      <c r="AG3702" s="474"/>
      <c r="AH3702" s="474"/>
      <c r="AP3702" s="535"/>
    </row>
    <row r="3703" spans="1:42" ht="24" customHeight="1" outlineLevel="1" x14ac:dyDescent="0.25">
      <c r="B3703" s="471" t="s">
        <v>18119</v>
      </c>
      <c r="C3703" s="469" t="s">
        <v>4645</v>
      </c>
      <c r="E3703" s="472" t="s">
        <v>22455</v>
      </c>
      <c r="F3703" s="469" t="s">
        <v>9183</v>
      </c>
      <c r="G3703" s="468">
        <v>4</v>
      </c>
      <c r="H3703" s="468">
        <v>5</v>
      </c>
      <c r="I3703" s="468" t="s">
        <v>4616</v>
      </c>
      <c r="J3703" s="468" t="s">
        <v>4616</v>
      </c>
      <c r="K3703" s="468"/>
      <c r="M3703" s="474">
        <f t="shared" si="190"/>
        <v>3983.2000000000003</v>
      </c>
      <c r="N3703" s="474">
        <f t="shared" si="191"/>
        <v>2389.92</v>
      </c>
      <c r="P3703" s="488">
        <v>0.6</v>
      </c>
      <c r="R3703" s="474">
        <v>3064</v>
      </c>
      <c r="S3703" s="474">
        <v>1838.4</v>
      </c>
      <c r="U3703" s="474">
        <v>3064</v>
      </c>
      <c r="V3703" s="474">
        <v>1838.4</v>
      </c>
      <c r="X3703" s="465">
        <v>3064</v>
      </c>
      <c r="Y3703" s="465">
        <v>1838.4</v>
      </c>
      <c r="AA3703" s="474">
        <v>1270.75</v>
      </c>
      <c r="AB3703" s="474">
        <v>762.45</v>
      </c>
      <c r="AD3703" s="474">
        <v>1105</v>
      </c>
      <c r="AE3703" s="474">
        <v>663</v>
      </c>
      <c r="AG3703" s="474">
        <v>1005</v>
      </c>
      <c r="AH3703" s="474">
        <v>603</v>
      </c>
      <c r="AP3703" s="535"/>
    </row>
    <row r="3704" spans="1:42" ht="24" customHeight="1" outlineLevel="1" x14ac:dyDescent="0.25">
      <c r="B3704" s="471" t="s">
        <v>18508</v>
      </c>
      <c r="C3704" s="469" t="s">
        <v>4645</v>
      </c>
      <c r="E3704" s="472" t="s">
        <v>22456</v>
      </c>
      <c r="F3704" s="469" t="s">
        <v>9183</v>
      </c>
      <c r="G3704" s="468">
        <v>4</v>
      </c>
      <c r="H3704" s="468">
        <v>5</v>
      </c>
      <c r="I3704" s="468" t="s">
        <v>4616</v>
      </c>
      <c r="J3704" s="468" t="s">
        <v>4616</v>
      </c>
      <c r="K3704" s="468"/>
      <c r="M3704" s="474">
        <f t="shared" si="190"/>
        <v>4678.7</v>
      </c>
      <c r="N3704" s="474">
        <f t="shared" si="191"/>
        <v>2807.22</v>
      </c>
      <c r="P3704" s="488">
        <v>0.6</v>
      </c>
      <c r="R3704" s="474">
        <v>3599</v>
      </c>
      <c r="S3704" s="474">
        <v>2369.5</v>
      </c>
      <c r="U3704" s="474">
        <v>3599</v>
      </c>
      <c r="V3704" s="474">
        <v>2369.5</v>
      </c>
      <c r="X3704" s="465">
        <v>3599</v>
      </c>
      <c r="Y3704" s="465">
        <v>2369.5</v>
      </c>
      <c r="AA3704" s="474">
        <v>2052.75</v>
      </c>
      <c r="AB3704" s="474">
        <v>1230.5</v>
      </c>
      <c r="AD3704" s="474">
        <v>1785</v>
      </c>
      <c r="AE3704" s="474">
        <v>1070</v>
      </c>
      <c r="AG3704" s="474">
        <v>1363.75</v>
      </c>
      <c r="AH3704" s="474">
        <v>961.75</v>
      </c>
      <c r="AP3704" s="535"/>
    </row>
    <row r="3705" spans="1:42" ht="24" customHeight="1" outlineLevel="1" x14ac:dyDescent="0.25">
      <c r="B3705" s="471" t="s">
        <v>18509</v>
      </c>
      <c r="C3705" s="469" t="s">
        <v>4645</v>
      </c>
      <c r="E3705" s="472" t="s">
        <v>22457</v>
      </c>
      <c r="F3705" s="469" t="s">
        <v>9183</v>
      </c>
      <c r="G3705" s="468">
        <v>4</v>
      </c>
      <c r="H3705" s="468">
        <v>5</v>
      </c>
      <c r="I3705" s="468" t="s">
        <v>4616</v>
      </c>
      <c r="J3705" s="468" t="s">
        <v>4616</v>
      </c>
      <c r="K3705" s="468"/>
      <c r="M3705" s="474">
        <f t="shared" ref="M3705:M3736" si="192">X3705*$O$3</f>
        <v>4317.3</v>
      </c>
      <c r="N3705" s="474">
        <f t="shared" si="191"/>
        <v>2590.38</v>
      </c>
      <c r="P3705" s="488">
        <v>0.6</v>
      </c>
      <c r="R3705" s="474">
        <v>3321</v>
      </c>
      <c r="S3705" s="474">
        <v>2091.5</v>
      </c>
      <c r="U3705" s="474">
        <v>3321</v>
      </c>
      <c r="V3705" s="474">
        <v>2091.5</v>
      </c>
      <c r="X3705" s="465">
        <v>3321</v>
      </c>
      <c r="Y3705" s="465">
        <v>2091.5</v>
      </c>
      <c r="AA3705" s="474">
        <v>1460.5</v>
      </c>
      <c r="AB3705" s="474">
        <v>876.3</v>
      </c>
      <c r="AD3705" s="474">
        <v>1270</v>
      </c>
      <c r="AE3705" s="474">
        <v>762</v>
      </c>
      <c r="AG3705" s="474">
        <v>1155</v>
      </c>
      <c r="AH3705" s="474">
        <v>753</v>
      </c>
      <c r="AP3705" s="535"/>
    </row>
    <row r="3706" spans="1:42" ht="24" customHeight="1" outlineLevel="1" x14ac:dyDescent="0.25">
      <c r="B3706" s="471" t="s">
        <v>4698</v>
      </c>
      <c r="C3706" s="469" t="s">
        <v>4699</v>
      </c>
      <c r="E3706" s="472" t="s">
        <v>11961</v>
      </c>
      <c r="F3706" s="469" t="s">
        <v>9183</v>
      </c>
      <c r="G3706" s="468">
        <v>0.35</v>
      </c>
      <c r="H3706" s="468">
        <v>0.33</v>
      </c>
      <c r="I3706" s="468">
        <v>0.55000000000000004</v>
      </c>
      <c r="J3706" s="468">
        <v>1500</v>
      </c>
      <c r="M3706" s="474">
        <f t="shared" si="192"/>
        <v>5262.4000000000005</v>
      </c>
      <c r="N3706" s="474">
        <f t="shared" si="191"/>
        <v>3683.6800000000007</v>
      </c>
      <c r="P3706" s="488">
        <v>0.70000000000000007</v>
      </c>
      <c r="R3706" s="474">
        <v>4048</v>
      </c>
      <c r="S3706" s="474">
        <v>2833.6</v>
      </c>
      <c r="U3706" s="474">
        <v>4048</v>
      </c>
      <c r="V3706" s="474">
        <v>2833.6</v>
      </c>
      <c r="X3706" s="465">
        <v>4048</v>
      </c>
      <c r="Y3706" s="465">
        <v>2833.6</v>
      </c>
      <c r="AA3706" s="474">
        <v>4048</v>
      </c>
      <c r="AB3706" s="474">
        <v>2833.6</v>
      </c>
      <c r="AD3706" s="474">
        <v>3520</v>
      </c>
      <c r="AE3706" s="474">
        <v>2464</v>
      </c>
      <c r="AF3706" s="514" t="s">
        <v>18057</v>
      </c>
      <c r="AG3706" s="474">
        <v>3200</v>
      </c>
      <c r="AH3706" s="474">
        <v>2240</v>
      </c>
      <c r="AP3706" s="535"/>
    </row>
    <row r="3707" spans="1:42" s="466" customFormat="1" ht="24" customHeight="1" outlineLevel="1" x14ac:dyDescent="0.25">
      <c r="A3707" s="461"/>
      <c r="B3707" s="462" t="s">
        <v>19457</v>
      </c>
      <c r="C3707" s="461" t="s">
        <v>4665</v>
      </c>
      <c r="D3707" s="461"/>
      <c r="E3707" s="466" t="s">
        <v>19458</v>
      </c>
      <c r="F3707" s="461" t="s">
        <v>9183</v>
      </c>
      <c r="G3707" s="464">
        <v>0.2</v>
      </c>
      <c r="H3707" s="464">
        <v>1</v>
      </c>
      <c r="I3707" s="464" t="s">
        <v>4616</v>
      </c>
      <c r="J3707" s="464"/>
      <c r="K3707" s="461"/>
      <c r="L3707" s="464"/>
      <c r="M3707" s="474">
        <f t="shared" si="192"/>
        <v>77.414999999999992</v>
      </c>
      <c r="N3707" s="474">
        <f t="shared" si="191"/>
        <v>77.414999999999992</v>
      </c>
      <c r="O3707" s="514"/>
      <c r="P3707" s="486">
        <v>1</v>
      </c>
      <c r="Q3707" s="514"/>
      <c r="R3707" s="474">
        <v>59.55</v>
      </c>
      <c r="S3707" s="474">
        <v>59.55</v>
      </c>
      <c r="T3707" s="514"/>
      <c r="U3707" s="474">
        <v>59.55</v>
      </c>
      <c r="V3707" s="474">
        <v>59.55</v>
      </c>
      <c r="W3707" s="514"/>
      <c r="X3707" s="465">
        <v>59.55</v>
      </c>
      <c r="Y3707" s="465">
        <v>59.55</v>
      </c>
      <c r="Z3707" s="514"/>
      <c r="AA3707" s="465">
        <v>59.55</v>
      </c>
      <c r="AB3707" s="465">
        <v>59.55</v>
      </c>
      <c r="AC3707" s="514"/>
      <c r="AD3707" s="465">
        <v>51.5</v>
      </c>
      <c r="AE3707" s="465">
        <v>51.5</v>
      </c>
      <c r="AF3707" s="530"/>
      <c r="AG3707" s="465" t="e">
        <v>#N/A</v>
      </c>
      <c r="AH3707" s="465" t="e">
        <v>#N/A</v>
      </c>
      <c r="AI3707" s="530"/>
      <c r="AJ3707" s="533"/>
      <c r="AK3707" s="533"/>
      <c r="AL3707" s="533"/>
      <c r="AM3707" s="533"/>
      <c r="AN3707" s="533"/>
      <c r="AO3707" s="533"/>
      <c r="AP3707" s="534"/>
    </row>
    <row r="3708" spans="1:42" s="466" customFormat="1" ht="24" customHeight="1" outlineLevel="1" x14ac:dyDescent="0.25">
      <c r="A3708" s="461"/>
      <c r="B3708" s="462" t="s">
        <v>19459</v>
      </c>
      <c r="C3708" s="461" t="s">
        <v>4665</v>
      </c>
      <c r="D3708" s="461"/>
      <c r="E3708" s="466" t="s">
        <v>19460</v>
      </c>
      <c r="F3708" s="461" t="s">
        <v>9183</v>
      </c>
      <c r="G3708" s="464">
        <v>0.28000000000000003</v>
      </c>
      <c r="H3708" s="464">
        <v>1</v>
      </c>
      <c r="I3708" s="464" t="s">
        <v>4616</v>
      </c>
      <c r="J3708" s="464"/>
      <c r="K3708" s="461"/>
      <c r="L3708" s="464"/>
      <c r="M3708" s="474">
        <f t="shared" si="192"/>
        <v>94.38</v>
      </c>
      <c r="N3708" s="474">
        <f t="shared" si="191"/>
        <v>94.38</v>
      </c>
      <c r="O3708" s="514"/>
      <c r="P3708" s="486">
        <v>1</v>
      </c>
      <c r="Q3708" s="514"/>
      <c r="R3708" s="474">
        <v>72.599999999999994</v>
      </c>
      <c r="S3708" s="474">
        <v>72.599999999999994</v>
      </c>
      <c r="T3708" s="514"/>
      <c r="U3708" s="474">
        <v>72.599999999999994</v>
      </c>
      <c r="V3708" s="474">
        <v>72.599999999999994</v>
      </c>
      <c r="W3708" s="514"/>
      <c r="X3708" s="465">
        <v>72.599999999999994</v>
      </c>
      <c r="Y3708" s="465">
        <v>72.599999999999994</v>
      </c>
      <c r="Z3708" s="514"/>
      <c r="AA3708" s="465">
        <v>72.599999999999994</v>
      </c>
      <c r="AB3708" s="465">
        <v>72.599999999999994</v>
      </c>
      <c r="AC3708" s="514"/>
      <c r="AD3708" s="465">
        <v>62.5</v>
      </c>
      <c r="AE3708" s="465">
        <v>62.5</v>
      </c>
      <c r="AF3708" s="530"/>
      <c r="AG3708" s="465" t="e">
        <v>#N/A</v>
      </c>
      <c r="AH3708" s="465" t="e">
        <v>#N/A</v>
      </c>
      <c r="AI3708" s="530"/>
      <c r="AJ3708" s="533"/>
      <c r="AK3708" s="533"/>
      <c r="AL3708" s="533"/>
      <c r="AM3708" s="533"/>
      <c r="AN3708" s="533"/>
      <c r="AO3708" s="533"/>
      <c r="AP3708" s="534"/>
    </row>
    <row r="3709" spans="1:42" ht="24" customHeight="1" outlineLevel="1" x14ac:dyDescent="0.25">
      <c r="B3709" s="471" t="s">
        <v>22488</v>
      </c>
      <c r="C3709" s="469" t="s">
        <v>4665</v>
      </c>
      <c r="E3709" s="472" t="s">
        <v>21421</v>
      </c>
      <c r="F3709" s="469" t="s">
        <v>9183</v>
      </c>
      <c r="G3709" s="468">
        <v>0.28000000000000003</v>
      </c>
      <c r="H3709" s="468">
        <v>1</v>
      </c>
      <c r="I3709" s="468" t="s">
        <v>4616</v>
      </c>
      <c r="M3709" s="474">
        <f t="shared" si="192"/>
        <v>147.03</v>
      </c>
      <c r="N3709" s="474">
        <f t="shared" si="191"/>
        <v>147.03</v>
      </c>
      <c r="P3709" s="488">
        <v>1</v>
      </c>
      <c r="R3709" s="474">
        <v>113.1</v>
      </c>
      <c r="S3709" s="474">
        <v>113.1</v>
      </c>
      <c r="U3709" s="474">
        <v>113.1</v>
      </c>
      <c r="V3709" s="474">
        <v>113.1</v>
      </c>
      <c r="X3709" s="465">
        <v>113.1</v>
      </c>
      <c r="Y3709" s="465">
        <v>113.1</v>
      </c>
      <c r="AA3709" s="474">
        <v>113.1</v>
      </c>
      <c r="AB3709" s="474">
        <v>113.1</v>
      </c>
      <c r="AD3709" s="474">
        <v>78</v>
      </c>
      <c r="AE3709" s="474">
        <v>78</v>
      </c>
      <c r="AG3709" s="474">
        <v>78</v>
      </c>
      <c r="AH3709" s="474">
        <v>78</v>
      </c>
      <c r="AP3709" s="535"/>
    </row>
    <row r="3710" spans="1:42" ht="24" customHeight="1" outlineLevel="1" x14ac:dyDescent="0.25">
      <c r="B3710" s="471" t="s">
        <v>22489</v>
      </c>
      <c r="C3710" s="469" t="s">
        <v>4665</v>
      </c>
      <c r="E3710" s="472" t="s">
        <v>24367</v>
      </c>
      <c r="F3710" s="469" t="s">
        <v>9183</v>
      </c>
      <c r="G3710" s="468">
        <v>0.28000000000000003</v>
      </c>
      <c r="H3710" s="468">
        <v>1</v>
      </c>
      <c r="I3710" s="468" t="s">
        <v>4616</v>
      </c>
      <c r="M3710" s="474">
        <f t="shared" si="192"/>
        <v>118.17000000000002</v>
      </c>
      <c r="N3710" s="474">
        <f t="shared" si="191"/>
        <v>118.17000000000002</v>
      </c>
      <c r="P3710" s="488">
        <v>1</v>
      </c>
      <c r="R3710" s="474">
        <v>90.9</v>
      </c>
      <c r="S3710" s="474">
        <v>90.9</v>
      </c>
      <c r="U3710" s="474">
        <v>90.9</v>
      </c>
      <c r="V3710" s="474">
        <v>90.9</v>
      </c>
      <c r="X3710" s="465">
        <v>90.9</v>
      </c>
      <c r="Y3710" s="465">
        <v>90.9</v>
      </c>
      <c r="AA3710" s="474">
        <v>90.9</v>
      </c>
      <c r="AB3710" s="474">
        <v>90.9</v>
      </c>
      <c r="AD3710" s="474">
        <v>85</v>
      </c>
      <c r="AE3710" s="474">
        <v>85</v>
      </c>
      <c r="AG3710" s="474">
        <v>85</v>
      </c>
      <c r="AH3710" s="474">
        <v>85</v>
      </c>
      <c r="AP3710" s="535"/>
    </row>
    <row r="3711" spans="1:42" ht="24" customHeight="1" outlineLevel="1" x14ac:dyDescent="0.25">
      <c r="B3711" s="471" t="s">
        <v>22490</v>
      </c>
      <c r="C3711" s="469" t="s">
        <v>4665</v>
      </c>
      <c r="E3711" s="472" t="s">
        <v>21419</v>
      </c>
      <c r="F3711" s="469" t="s">
        <v>9183</v>
      </c>
      <c r="G3711" s="468">
        <v>0.28000000000000003</v>
      </c>
      <c r="H3711" s="468">
        <v>1</v>
      </c>
      <c r="I3711" s="468" t="s">
        <v>4616</v>
      </c>
      <c r="M3711" s="474">
        <f t="shared" si="192"/>
        <v>128.42700000000002</v>
      </c>
      <c r="N3711" s="474">
        <f t="shared" si="191"/>
        <v>128.42700000000002</v>
      </c>
      <c r="P3711" s="488">
        <v>1</v>
      </c>
      <c r="R3711" s="474">
        <v>98.79</v>
      </c>
      <c r="S3711" s="474">
        <v>98.79</v>
      </c>
      <c r="U3711" s="474">
        <v>98.79</v>
      </c>
      <c r="V3711" s="474">
        <v>98.79</v>
      </c>
      <c r="X3711" s="465">
        <v>98.79</v>
      </c>
      <c r="Y3711" s="465">
        <v>98.79</v>
      </c>
      <c r="AA3711" s="474">
        <v>98.79</v>
      </c>
      <c r="AB3711" s="474">
        <v>98.79</v>
      </c>
      <c r="AD3711" s="474">
        <v>93</v>
      </c>
      <c r="AE3711" s="474">
        <v>93</v>
      </c>
      <c r="AG3711" s="474">
        <v>93</v>
      </c>
      <c r="AH3711" s="474">
        <v>93</v>
      </c>
      <c r="AP3711" s="535"/>
    </row>
    <row r="3712" spans="1:42" ht="24" customHeight="1" outlineLevel="1" x14ac:dyDescent="0.25">
      <c r="B3712" s="471" t="s">
        <v>22491</v>
      </c>
      <c r="C3712" s="469" t="s">
        <v>4665</v>
      </c>
      <c r="E3712" s="472" t="s">
        <v>24368</v>
      </c>
      <c r="F3712" s="469" t="s">
        <v>9183</v>
      </c>
      <c r="G3712" s="468">
        <v>0.28000000000000003</v>
      </c>
      <c r="H3712" s="468">
        <v>1</v>
      </c>
      <c r="I3712" s="468" t="s">
        <v>4616</v>
      </c>
      <c r="M3712" s="474">
        <f t="shared" si="192"/>
        <v>203.11200000000002</v>
      </c>
      <c r="N3712" s="474">
        <f t="shared" si="191"/>
        <v>203.11200000000002</v>
      </c>
      <c r="P3712" s="488">
        <v>1</v>
      </c>
      <c r="R3712" s="474">
        <v>156.24</v>
      </c>
      <c r="S3712" s="474">
        <v>156.24</v>
      </c>
      <c r="U3712" s="474">
        <v>156.24</v>
      </c>
      <c r="V3712" s="474">
        <v>156.24</v>
      </c>
      <c r="X3712" s="465">
        <v>156.24</v>
      </c>
      <c r="Y3712" s="465">
        <v>156.24</v>
      </c>
      <c r="AA3712" s="474">
        <v>156.24</v>
      </c>
      <c r="AB3712" s="474">
        <v>156.24</v>
      </c>
      <c r="AD3712" s="474">
        <v>216</v>
      </c>
      <c r="AE3712" s="474">
        <v>216</v>
      </c>
      <c r="AG3712" s="474">
        <v>216</v>
      </c>
      <c r="AH3712" s="474">
        <v>216</v>
      </c>
      <c r="AP3712" s="535"/>
    </row>
    <row r="3713" spans="1:42" ht="24" customHeight="1" outlineLevel="1" x14ac:dyDescent="0.25">
      <c r="B3713" s="471" t="s">
        <v>22492</v>
      </c>
      <c r="C3713" s="469" t="s">
        <v>4665</v>
      </c>
      <c r="E3713" s="472" t="s">
        <v>24369</v>
      </c>
      <c r="F3713" s="469" t="s">
        <v>9183</v>
      </c>
      <c r="G3713" s="468">
        <v>0.28000000000000003</v>
      </c>
      <c r="H3713" s="468">
        <v>1</v>
      </c>
      <c r="I3713" s="468" t="s">
        <v>4616</v>
      </c>
      <c r="M3713" s="474">
        <f t="shared" si="192"/>
        <v>152.21700000000001</v>
      </c>
      <c r="N3713" s="474">
        <f t="shared" si="191"/>
        <v>152.21700000000001</v>
      </c>
      <c r="P3713" s="488">
        <v>1</v>
      </c>
      <c r="R3713" s="474">
        <v>117.09</v>
      </c>
      <c r="S3713" s="474">
        <v>117.09</v>
      </c>
      <c r="U3713" s="474">
        <v>117.09</v>
      </c>
      <c r="V3713" s="474">
        <v>117.09</v>
      </c>
      <c r="X3713" s="465">
        <v>117.09</v>
      </c>
      <c r="Y3713" s="465">
        <v>117.09</v>
      </c>
      <c r="AA3713" s="474">
        <v>117.09</v>
      </c>
      <c r="AB3713" s="474">
        <v>117.09</v>
      </c>
      <c r="AD3713" s="474">
        <v>137</v>
      </c>
      <c r="AE3713" s="474">
        <v>137</v>
      </c>
      <c r="AG3713" s="474">
        <v>137</v>
      </c>
      <c r="AH3713" s="474">
        <v>137</v>
      </c>
      <c r="AP3713" s="535"/>
    </row>
    <row r="3714" spans="1:42" ht="24" customHeight="1" outlineLevel="1" x14ac:dyDescent="0.25">
      <c r="B3714" s="471" t="s">
        <v>22493</v>
      </c>
      <c r="C3714" s="469" t="s">
        <v>4665</v>
      </c>
      <c r="E3714" s="472" t="s">
        <v>24370</v>
      </c>
      <c r="F3714" s="469" t="s">
        <v>9183</v>
      </c>
      <c r="G3714" s="468">
        <v>0.28000000000000003</v>
      </c>
      <c r="H3714" s="468">
        <v>1</v>
      </c>
      <c r="M3714" s="474">
        <f t="shared" si="192"/>
        <v>170.82000000000002</v>
      </c>
      <c r="N3714" s="474">
        <f t="shared" si="191"/>
        <v>170.82000000000002</v>
      </c>
      <c r="P3714" s="488">
        <v>1</v>
      </c>
      <c r="R3714" s="474">
        <v>131.4</v>
      </c>
      <c r="S3714" s="474">
        <v>131.4</v>
      </c>
      <c r="U3714" s="474">
        <v>131.4</v>
      </c>
      <c r="V3714" s="474">
        <v>131.4</v>
      </c>
      <c r="X3714" s="465">
        <v>131.4</v>
      </c>
      <c r="Y3714" s="465">
        <v>131.4</v>
      </c>
      <c r="AA3714" s="474">
        <v>131.4</v>
      </c>
      <c r="AB3714" s="474">
        <v>131.4</v>
      </c>
      <c r="AD3714" s="474">
        <v>180</v>
      </c>
      <c r="AE3714" s="474">
        <v>180</v>
      </c>
      <c r="AG3714" s="474">
        <v>180</v>
      </c>
      <c r="AH3714" s="474">
        <v>180</v>
      </c>
      <c r="AP3714" s="535"/>
    </row>
    <row r="3715" spans="1:42" ht="24" customHeight="1" outlineLevel="1" x14ac:dyDescent="0.25">
      <c r="B3715" s="471" t="s">
        <v>22494</v>
      </c>
      <c r="C3715" s="469" t="s">
        <v>4665</v>
      </c>
      <c r="E3715" s="472" t="s">
        <v>24371</v>
      </c>
      <c r="F3715" s="469" t="s">
        <v>9183</v>
      </c>
      <c r="G3715" s="468">
        <v>0.28000000000000003</v>
      </c>
      <c r="H3715" s="468">
        <v>1</v>
      </c>
      <c r="M3715" s="474">
        <f t="shared" si="192"/>
        <v>232.38800000000001</v>
      </c>
      <c r="N3715" s="474">
        <f t="shared" si="191"/>
        <v>232.38800000000001</v>
      </c>
      <c r="P3715" s="488">
        <v>1</v>
      </c>
      <c r="R3715" s="474">
        <v>178.76</v>
      </c>
      <c r="S3715" s="474">
        <v>178.76</v>
      </c>
      <c r="U3715" s="474">
        <v>178.76</v>
      </c>
      <c r="V3715" s="474">
        <v>178.76</v>
      </c>
      <c r="X3715" s="465">
        <v>178.76</v>
      </c>
      <c r="Y3715" s="465">
        <v>178.76</v>
      </c>
      <c r="AA3715" s="474">
        <v>178.76</v>
      </c>
      <c r="AB3715" s="474">
        <v>178.76</v>
      </c>
      <c r="AD3715" s="474"/>
      <c r="AE3715" s="474"/>
      <c r="AG3715" s="474"/>
      <c r="AH3715" s="474"/>
      <c r="AP3715" s="535"/>
    </row>
    <row r="3716" spans="1:42" ht="24" customHeight="1" outlineLevel="1" x14ac:dyDescent="0.25">
      <c r="B3716" s="471" t="s">
        <v>9359</v>
      </c>
      <c r="C3716" s="469" t="s">
        <v>4665</v>
      </c>
      <c r="E3716" s="472" t="s">
        <v>24372</v>
      </c>
      <c r="F3716" s="469" t="s">
        <v>9183</v>
      </c>
      <c r="G3716" s="468">
        <v>0.18</v>
      </c>
      <c r="H3716" s="468">
        <v>1</v>
      </c>
      <c r="I3716" s="468" t="s">
        <v>4616</v>
      </c>
      <c r="J3716" s="473"/>
      <c r="K3716" s="457"/>
      <c r="L3716" s="473"/>
      <c r="M3716" s="474">
        <f t="shared" si="192"/>
        <v>1330.55</v>
      </c>
      <c r="N3716" s="474">
        <f t="shared" si="191"/>
        <v>931.3850000000001</v>
      </c>
      <c r="P3716" s="488">
        <v>0.70000000000000007</v>
      </c>
      <c r="R3716" s="474">
        <v>1023.5</v>
      </c>
      <c r="S3716" s="474">
        <v>615.25</v>
      </c>
      <c r="U3716" s="474">
        <v>1023.5</v>
      </c>
      <c r="V3716" s="474">
        <v>615.25</v>
      </c>
      <c r="X3716" s="465">
        <v>1023.5</v>
      </c>
      <c r="Y3716" s="465">
        <v>615.25</v>
      </c>
      <c r="AA3716" s="474">
        <v>1023.5</v>
      </c>
      <c r="AB3716" s="474">
        <v>615.25</v>
      </c>
      <c r="AD3716" s="474">
        <v>890</v>
      </c>
      <c r="AE3716" s="474">
        <v>535</v>
      </c>
      <c r="AF3716" s="514" t="s">
        <v>18057</v>
      </c>
      <c r="AG3716" s="474">
        <v>597</v>
      </c>
      <c r="AH3716" s="474">
        <v>417.9</v>
      </c>
      <c r="AP3716" s="535"/>
    </row>
    <row r="3717" spans="1:42" ht="24" customHeight="1" outlineLevel="1" x14ac:dyDescent="0.25">
      <c r="B3717" s="471" t="s">
        <v>9360</v>
      </c>
      <c r="C3717" s="469" t="s">
        <v>4665</v>
      </c>
      <c r="E3717" s="472" t="s">
        <v>11077</v>
      </c>
      <c r="F3717" s="469" t="s">
        <v>9183</v>
      </c>
      <c r="G3717" s="468">
        <v>5</v>
      </c>
      <c r="H3717" s="468">
        <v>5</v>
      </c>
      <c r="I3717" s="468" t="s">
        <v>4616</v>
      </c>
      <c r="J3717" s="473"/>
      <c r="K3717" s="457"/>
      <c r="L3717" s="473"/>
      <c r="M3717" s="474">
        <f t="shared" si="192"/>
        <v>26926.445000000003</v>
      </c>
      <c r="N3717" s="474">
        <f t="shared" si="191"/>
        <v>18848.511500000004</v>
      </c>
      <c r="P3717" s="488">
        <v>0.70000000000000007</v>
      </c>
      <c r="R3717" s="474">
        <v>20712.650000000001</v>
      </c>
      <c r="S3717" s="474">
        <v>14498.86</v>
      </c>
      <c r="U3717" s="474">
        <v>20712.650000000001</v>
      </c>
      <c r="V3717" s="474">
        <v>14498.86</v>
      </c>
      <c r="W3717" s="515"/>
      <c r="X3717" s="465">
        <v>20712.650000000001</v>
      </c>
      <c r="Y3717" s="465">
        <v>14498.86</v>
      </c>
      <c r="AA3717" s="474">
        <v>20712.650000000001</v>
      </c>
      <c r="AB3717" s="474">
        <v>14498.86</v>
      </c>
      <c r="AC3717" s="515"/>
      <c r="AD3717" s="474">
        <v>18011</v>
      </c>
      <c r="AE3717" s="474">
        <v>12607.699999999999</v>
      </c>
      <c r="AF3717" s="514" t="s">
        <v>18057</v>
      </c>
      <c r="AG3717" s="474">
        <v>16374</v>
      </c>
      <c r="AH3717" s="474">
        <v>11461.8</v>
      </c>
      <c r="AP3717" s="535"/>
    </row>
    <row r="3718" spans="1:42" ht="24" customHeight="1" outlineLevel="1" x14ac:dyDescent="0.25">
      <c r="B3718" s="471" t="s">
        <v>9361</v>
      </c>
      <c r="C3718" s="469" t="s">
        <v>4665</v>
      </c>
      <c r="E3718" s="472" t="s">
        <v>11078</v>
      </c>
      <c r="F3718" s="469" t="s">
        <v>9183</v>
      </c>
      <c r="G3718" s="468">
        <v>4.0999999999999996</v>
      </c>
      <c r="H3718" s="468">
        <v>4.0999999999999996</v>
      </c>
      <c r="I3718" s="468" t="s">
        <v>4616</v>
      </c>
      <c r="J3718" s="473">
        <v>303</v>
      </c>
      <c r="K3718" s="457"/>
      <c r="L3718" s="473"/>
      <c r="M3718" s="474">
        <f t="shared" si="192"/>
        <v>21635.64</v>
      </c>
      <c r="N3718" s="474">
        <f t="shared" si="191"/>
        <v>15144.948</v>
      </c>
      <c r="P3718" s="488">
        <v>0.70000000000000007</v>
      </c>
      <c r="R3718" s="474">
        <v>16642.8</v>
      </c>
      <c r="S3718" s="474">
        <v>11649.96</v>
      </c>
      <c r="U3718" s="474">
        <v>16642.8</v>
      </c>
      <c r="V3718" s="474">
        <v>11649.96</v>
      </c>
      <c r="W3718" s="515"/>
      <c r="X3718" s="465">
        <v>16642.8</v>
      </c>
      <c r="Y3718" s="465">
        <v>11649.96</v>
      </c>
      <c r="AA3718" s="474">
        <v>16642.8</v>
      </c>
      <c r="AB3718" s="474">
        <v>11649.96</v>
      </c>
      <c r="AC3718" s="515"/>
      <c r="AD3718" s="474">
        <v>14472</v>
      </c>
      <c r="AE3718" s="474">
        <v>10130.4</v>
      </c>
      <c r="AF3718" s="514" t="s">
        <v>18057</v>
      </c>
      <c r="AG3718" s="474">
        <v>13156</v>
      </c>
      <c r="AH3718" s="474">
        <v>9209.1999999999989</v>
      </c>
      <c r="AP3718" s="535"/>
    </row>
    <row r="3719" spans="1:42" ht="24" customHeight="1" outlineLevel="1" x14ac:dyDescent="0.25">
      <c r="B3719" s="471" t="s">
        <v>9362</v>
      </c>
      <c r="C3719" s="469" t="s">
        <v>4665</v>
      </c>
      <c r="E3719" s="472" t="s">
        <v>11079</v>
      </c>
      <c r="F3719" s="469" t="s">
        <v>9183</v>
      </c>
      <c r="G3719" s="468">
        <v>2.4500000000000002</v>
      </c>
      <c r="H3719" s="468">
        <v>2.4500000000000002</v>
      </c>
      <c r="I3719" s="468" t="s">
        <v>4616</v>
      </c>
      <c r="J3719" s="473">
        <v>78</v>
      </c>
      <c r="K3719" s="457"/>
      <c r="L3719" s="473"/>
      <c r="M3719" s="474">
        <f t="shared" si="192"/>
        <v>7400.25</v>
      </c>
      <c r="N3719" s="474">
        <f t="shared" si="191"/>
        <v>5180.1750000000002</v>
      </c>
      <c r="P3719" s="488">
        <v>0.70000000000000007</v>
      </c>
      <c r="R3719" s="474">
        <v>5692.5</v>
      </c>
      <c r="S3719" s="474">
        <v>3984.75</v>
      </c>
      <c r="U3719" s="474">
        <v>5692.5</v>
      </c>
      <c r="V3719" s="474">
        <v>3984.75</v>
      </c>
      <c r="X3719" s="465">
        <v>5692.5</v>
      </c>
      <c r="Y3719" s="465">
        <v>3984.75</v>
      </c>
      <c r="AA3719" s="474">
        <v>5692.5</v>
      </c>
      <c r="AB3719" s="474">
        <v>3984.75</v>
      </c>
      <c r="AD3719" s="474">
        <v>4950</v>
      </c>
      <c r="AE3719" s="474">
        <v>3465</v>
      </c>
      <c r="AF3719" s="514" t="s">
        <v>18057</v>
      </c>
      <c r="AG3719" s="474">
        <v>4756</v>
      </c>
      <c r="AH3719" s="474">
        <v>3329.2</v>
      </c>
      <c r="AP3719" s="535"/>
    </row>
    <row r="3720" spans="1:42" ht="24" customHeight="1" outlineLevel="1" x14ac:dyDescent="0.25">
      <c r="B3720" s="471" t="s">
        <v>9363</v>
      </c>
      <c r="C3720" s="469" t="s">
        <v>4665</v>
      </c>
      <c r="E3720" s="472" t="s">
        <v>11080</v>
      </c>
      <c r="F3720" s="469" t="s">
        <v>9183</v>
      </c>
      <c r="G3720" s="468">
        <v>1.55</v>
      </c>
      <c r="H3720" s="468">
        <v>1.55</v>
      </c>
      <c r="I3720" s="468" t="s">
        <v>4616</v>
      </c>
      <c r="J3720" s="473">
        <v>39</v>
      </c>
      <c r="K3720" s="457"/>
      <c r="L3720" s="473"/>
      <c r="M3720" s="474">
        <f t="shared" si="192"/>
        <v>3012.4250000000002</v>
      </c>
      <c r="N3720" s="474">
        <f t="shared" si="191"/>
        <v>2108.6975000000002</v>
      </c>
      <c r="P3720" s="488">
        <v>0.70000000000000007</v>
      </c>
      <c r="R3720" s="474">
        <v>2317.25</v>
      </c>
      <c r="S3720" s="474">
        <v>1621.5</v>
      </c>
      <c r="U3720" s="474">
        <v>2317.25</v>
      </c>
      <c r="V3720" s="474">
        <v>1621.5</v>
      </c>
      <c r="X3720" s="465">
        <v>2317.25</v>
      </c>
      <c r="Y3720" s="465">
        <v>1621.5</v>
      </c>
      <c r="AA3720" s="474">
        <v>2317.25</v>
      </c>
      <c r="AB3720" s="474">
        <v>1621.5</v>
      </c>
      <c r="AD3720" s="474">
        <v>2015</v>
      </c>
      <c r="AE3720" s="474">
        <v>1410</v>
      </c>
      <c r="AF3720" s="514" t="s">
        <v>18057</v>
      </c>
      <c r="AG3720" s="474">
        <v>1502</v>
      </c>
      <c r="AH3720" s="474">
        <v>1051.3999999999999</v>
      </c>
      <c r="AP3720" s="535"/>
    </row>
    <row r="3721" spans="1:42" ht="24" customHeight="1" outlineLevel="1" x14ac:dyDescent="0.25">
      <c r="B3721" s="471" t="s">
        <v>17982</v>
      </c>
      <c r="C3721" s="469" t="s">
        <v>23336</v>
      </c>
      <c r="E3721" s="472" t="s">
        <v>18304</v>
      </c>
      <c r="F3721" s="469" t="s">
        <v>9183</v>
      </c>
      <c r="G3721" s="468">
        <v>0.08</v>
      </c>
      <c r="H3721" s="468">
        <v>1</v>
      </c>
      <c r="I3721" s="468" t="s">
        <v>4616</v>
      </c>
      <c r="J3721" s="473"/>
      <c r="K3721" s="457"/>
      <c r="L3721" s="473"/>
      <c r="M3721" s="474">
        <f t="shared" si="192"/>
        <v>21.752250000000004</v>
      </c>
      <c r="N3721" s="474">
        <f t="shared" si="191"/>
        <v>21.752250000000004</v>
      </c>
      <c r="P3721" s="488">
        <v>1</v>
      </c>
      <c r="R3721" s="474">
        <v>16.732500000000002</v>
      </c>
      <c r="S3721" s="474">
        <v>16.732500000000002</v>
      </c>
      <c r="U3721" s="474">
        <v>16.732500000000002</v>
      </c>
      <c r="V3721" s="474">
        <v>16.732500000000002</v>
      </c>
      <c r="X3721" s="465">
        <v>16.732500000000002</v>
      </c>
      <c r="Y3721" s="465">
        <v>16.732500000000002</v>
      </c>
      <c r="AA3721" s="474">
        <v>14.55</v>
      </c>
      <c r="AB3721" s="474">
        <v>14.55</v>
      </c>
      <c r="AD3721" s="474">
        <v>12.65</v>
      </c>
      <c r="AE3721" s="474">
        <v>12.65</v>
      </c>
      <c r="AG3721" s="474">
        <v>0</v>
      </c>
      <c r="AH3721" s="474">
        <v>0</v>
      </c>
      <c r="AP3721" s="535"/>
    </row>
    <row r="3722" spans="1:42" ht="24" customHeight="1" outlineLevel="1" x14ac:dyDescent="0.25">
      <c r="B3722" s="471" t="s">
        <v>17983</v>
      </c>
      <c r="C3722" s="469" t="s">
        <v>23336</v>
      </c>
      <c r="E3722" s="472" t="s">
        <v>5371</v>
      </c>
      <c r="F3722" s="469" t="s">
        <v>9183</v>
      </c>
      <c r="G3722" s="468">
        <v>0.1</v>
      </c>
      <c r="H3722" s="468">
        <v>1</v>
      </c>
      <c r="I3722" s="468" t="s">
        <v>4616</v>
      </c>
      <c r="J3722" s="473"/>
      <c r="K3722" s="457"/>
      <c r="L3722" s="473"/>
      <c r="M3722" s="474">
        <f t="shared" si="192"/>
        <v>25.968150000000001</v>
      </c>
      <c r="N3722" s="474">
        <f t="shared" si="191"/>
        <v>25.968150000000001</v>
      </c>
      <c r="P3722" s="488">
        <v>1</v>
      </c>
      <c r="R3722" s="474">
        <v>19.9755</v>
      </c>
      <c r="S3722" s="474">
        <v>19.9755</v>
      </c>
      <c r="U3722" s="474">
        <v>19.9755</v>
      </c>
      <c r="V3722" s="474">
        <v>19.9755</v>
      </c>
      <c r="X3722" s="465">
        <v>19.9755</v>
      </c>
      <c r="Y3722" s="465">
        <v>19.9755</v>
      </c>
      <c r="AA3722" s="474">
        <v>17.37</v>
      </c>
      <c r="AB3722" s="474">
        <v>17.37</v>
      </c>
      <c r="AD3722" s="474">
        <v>15.1</v>
      </c>
      <c r="AE3722" s="474">
        <v>15.1</v>
      </c>
      <c r="AG3722" s="474">
        <v>0</v>
      </c>
      <c r="AH3722" s="474">
        <v>0</v>
      </c>
      <c r="AP3722" s="535"/>
    </row>
    <row r="3723" spans="1:42" ht="24" customHeight="1" outlineLevel="1" x14ac:dyDescent="0.25">
      <c r="B3723" s="471" t="s">
        <v>17984</v>
      </c>
      <c r="C3723" s="469" t="s">
        <v>23336</v>
      </c>
      <c r="E3723" s="472" t="s">
        <v>17987</v>
      </c>
      <c r="F3723" s="469" t="s">
        <v>9183</v>
      </c>
      <c r="G3723" s="468">
        <v>0.15</v>
      </c>
      <c r="H3723" s="468">
        <v>1</v>
      </c>
      <c r="I3723" s="468" t="s">
        <v>4616</v>
      </c>
      <c r="J3723" s="473"/>
      <c r="K3723" s="457"/>
      <c r="L3723" s="473"/>
      <c r="M3723" s="474">
        <f t="shared" si="192"/>
        <v>36.283650000000002</v>
      </c>
      <c r="N3723" s="474">
        <f t="shared" si="191"/>
        <v>36.283650000000002</v>
      </c>
      <c r="P3723" s="488">
        <v>1</v>
      </c>
      <c r="R3723" s="474">
        <v>27.910499999999999</v>
      </c>
      <c r="S3723" s="474">
        <v>27.910499999999999</v>
      </c>
      <c r="U3723" s="474">
        <v>27.910499999999999</v>
      </c>
      <c r="V3723" s="474">
        <v>27.910499999999999</v>
      </c>
      <c r="X3723" s="465">
        <v>27.910499999999999</v>
      </c>
      <c r="Y3723" s="465">
        <v>27.910499999999999</v>
      </c>
      <c r="AA3723" s="474">
        <v>24.27</v>
      </c>
      <c r="AB3723" s="474">
        <v>24.27</v>
      </c>
      <c r="AD3723" s="474">
        <v>21.1</v>
      </c>
      <c r="AE3723" s="474">
        <v>21.1</v>
      </c>
      <c r="AG3723" s="474">
        <v>0</v>
      </c>
      <c r="AH3723" s="474">
        <v>0</v>
      </c>
      <c r="AP3723" s="535"/>
    </row>
    <row r="3724" spans="1:42" ht="24" customHeight="1" outlineLevel="1" x14ac:dyDescent="0.25">
      <c r="B3724" s="471" t="s">
        <v>17985</v>
      </c>
      <c r="C3724" s="469" t="s">
        <v>23336</v>
      </c>
      <c r="E3724" s="472" t="s">
        <v>17988</v>
      </c>
      <c r="F3724" s="469" t="s">
        <v>9183</v>
      </c>
      <c r="G3724" s="468">
        <v>0.2</v>
      </c>
      <c r="H3724" s="468">
        <v>1</v>
      </c>
      <c r="I3724" s="468" t="s">
        <v>4616</v>
      </c>
      <c r="J3724" s="473"/>
      <c r="K3724" s="457"/>
      <c r="L3724" s="473"/>
      <c r="M3724" s="474">
        <f t="shared" si="192"/>
        <v>46.673900000000003</v>
      </c>
      <c r="N3724" s="474">
        <f t="shared" si="191"/>
        <v>46.673900000000003</v>
      </c>
      <c r="P3724" s="488">
        <v>1</v>
      </c>
      <c r="R3724" s="474">
        <v>35.902999999999999</v>
      </c>
      <c r="S3724" s="474">
        <v>35.902999999999999</v>
      </c>
      <c r="U3724" s="474">
        <v>35.902999999999999</v>
      </c>
      <c r="V3724" s="474">
        <v>35.902999999999999</v>
      </c>
      <c r="X3724" s="465">
        <v>35.902999999999999</v>
      </c>
      <c r="Y3724" s="465">
        <v>35.902999999999999</v>
      </c>
      <c r="AA3724" s="474">
        <v>31.22</v>
      </c>
      <c r="AB3724" s="474">
        <v>31.22</v>
      </c>
      <c r="AD3724" s="474">
        <v>27.15</v>
      </c>
      <c r="AE3724" s="474">
        <v>27.15</v>
      </c>
      <c r="AG3724" s="474">
        <v>0</v>
      </c>
      <c r="AH3724" s="474">
        <v>0</v>
      </c>
      <c r="AP3724" s="535"/>
    </row>
    <row r="3725" spans="1:42" ht="24" customHeight="1" outlineLevel="1" x14ac:dyDescent="0.25">
      <c r="B3725" s="471" t="s">
        <v>9493</v>
      </c>
      <c r="C3725" s="469" t="s">
        <v>23337</v>
      </c>
      <c r="E3725" s="472" t="s">
        <v>9494</v>
      </c>
      <c r="F3725" s="469" t="s">
        <v>9183</v>
      </c>
      <c r="G3725" s="468" t="s">
        <v>4616</v>
      </c>
      <c r="H3725" s="468" t="s">
        <v>4616</v>
      </c>
      <c r="I3725" s="468" t="s">
        <v>4616</v>
      </c>
      <c r="M3725" s="474">
        <f t="shared" si="192"/>
        <v>23.217350000000003</v>
      </c>
      <c r="N3725" s="474">
        <f t="shared" si="191"/>
        <v>23.217350000000003</v>
      </c>
      <c r="P3725" s="488">
        <v>1</v>
      </c>
      <c r="R3725" s="474">
        <v>17.859500000000001</v>
      </c>
      <c r="S3725" s="474">
        <v>17.859500000000001</v>
      </c>
      <c r="U3725" s="474">
        <v>17.859500000000001</v>
      </c>
      <c r="V3725" s="474">
        <v>17.859500000000001</v>
      </c>
      <c r="X3725" s="465">
        <v>17.859500000000001</v>
      </c>
      <c r="Y3725" s="465">
        <v>17.859500000000001</v>
      </c>
      <c r="AA3725" s="474">
        <v>15.53</v>
      </c>
      <c r="AB3725" s="474">
        <v>15.53</v>
      </c>
      <c r="AD3725" s="474">
        <v>13.5</v>
      </c>
      <c r="AE3725" s="474">
        <v>13.5</v>
      </c>
      <c r="AG3725" s="474">
        <v>9</v>
      </c>
      <c r="AH3725" s="474">
        <v>9</v>
      </c>
      <c r="AP3725" s="535"/>
    </row>
    <row r="3726" spans="1:42" ht="24" customHeight="1" outlineLevel="1" x14ac:dyDescent="0.25">
      <c r="A3726" s="469" t="s">
        <v>19224</v>
      </c>
      <c r="B3726" s="471" t="s">
        <v>19420</v>
      </c>
      <c r="E3726" s="472" t="s">
        <v>16943</v>
      </c>
      <c r="F3726" s="469" t="s">
        <v>9183</v>
      </c>
      <c r="G3726" s="468">
        <v>1.04</v>
      </c>
      <c r="H3726" s="468">
        <v>2.2799999999999998</v>
      </c>
      <c r="I3726" s="468" t="s">
        <v>4616</v>
      </c>
      <c r="M3726" s="474">
        <f t="shared" si="192"/>
        <v>523.25</v>
      </c>
      <c r="N3726" s="474">
        <f t="shared" si="191"/>
        <v>313.95</v>
      </c>
      <c r="P3726" s="488">
        <v>0.6</v>
      </c>
      <c r="R3726" s="474">
        <v>402.5</v>
      </c>
      <c r="S3726" s="474">
        <v>241.5</v>
      </c>
      <c r="U3726" s="474">
        <v>402.5</v>
      </c>
      <c r="V3726" s="474">
        <v>241.5</v>
      </c>
      <c r="X3726" s="465">
        <v>402.5</v>
      </c>
      <c r="Y3726" s="465">
        <v>241.5</v>
      </c>
      <c r="AA3726" s="474">
        <v>402.5</v>
      </c>
      <c r="AB3726" s="474">
        <v>241.5</v>
      </c>
      <c r="AD3726" s="474">
        <v>350</v>
      </c>
      <c r="AE3726" s="474">
        <v>210</v>
      </c>
      <c r="AG3726" s="474" t="e">
        <v>#N/A</v>
      </c>
      <c r="AH3726" s="474" t="e">
        <v>#N/A</v>
      </c>
      <c r="AP3726" s="535"/>
    </row>
    <row r="3727" spans="1:42" ht="24" customHeight="1" outlineLevel="1" x14ac:dyDescent="0.25">
      <c r="A3727" s="469" t="s">
        <v>19224</v>
      </c>
      <c r="B3727" s="471" t="s">
        <v>19419</v>
      </c>
      <c r="E3727" s="472" t="s">
        <v>16943</v>
      </c>
      <c r="F3727" s="469" t="s">
        <v>9183</v>
      </c>
      <c r="G3727" s="468">
        <v>0.8</v>
      </c>
      <c r="H3727" s="468">
        <v>1.6</v>
      </c>
      <c r="I3727" s="468" t="s">
        <v>4616</v>
      </c>
      <c r="M3727" s="474">
        <f t="shared" si="192"/>
        <v>366.27500000000003</v>
      </c>
      <c r="N3727" s="474">
        <f t="shared" si="191"/>
        <v>219.76500000000001</v>
      </c>
      <c r="P3727" s="488">
        <v>0.6</v>
      </c>
      <c r="R3727" s="474">
        <v>281.75</v>
      </c>
      <c r="S3727" s="474">
        <v>169.05</v>
      </c>
      <c r="U3727" s="474">
        <v>281.75</v>
      </c>
      <c r="V3727" s="474">
        <v>169.05</v>
      </c>
      <c r="X3727" s="465">
        <v>281.75</v>
      </c>
      <c r="Y3727" s="465">
        <v>169.05</v>
      </c>
      <c r="AA3727" s="474">
        <v>281.75</v>
      </c>
      <c r="AB3727" s="474">
        <v>169.05</v>
      </c>
      <c r="AD3727" s="474">
        <v>245</v>
      </c>
      <c r="AE3727" s="474">
        <v>147</v>
      </c>
      <c r="AG3727" s="474" t="e">
        <v>#N/A</v>
      </c>
      <c r="AH3727" s="474" t="e">
        <v>#N/A</v>
      </c>
      <c r="AP3727" s="535"/>
    </row>
    <row r="3728" spans="1:42" ht="24" customHeight="1" outlineLevel="1" x14ac:dyDescent="0.25">
      <c r="B3728" s="471" t="s">
        <v>18084</v>
      </c>
      <c r="C3728" s="469" t="s">
        <v>2083</v>
      </c>
      <c r="E3728" s="472" t="s">
        <v>22458</v>
      </c>
      <c r="F3728" s="469" t="s">
        <v>9183</v>
      </c>
      <c r="G3728" s="468">
        <v>1.8</v>
      </c>
      <c r="M3728" s="474">
        <f t="shared" si="192"/>
        <v>1395.55</v>
      </c>
      <c r="N3728" s="474">
        <f t="shared" si="191"/>
        <v>1046.6624999999999</v>
      </c>
      <c r="P3728" s="488">
        <v>0.75</v>
      </c>
      <c r="R3728" s="474">
        <v>1073.5</v>
      </c>
      <c r="S3728" s="474">
        <v>1073.5</v>
      </c>
      <c r="U3728" s="474">
        <v>1073.5</v>
      </c>
      <c r="V3728" s="474">
        <v>1073.5</v>
      </c>
      <c r="X3728" s="465">
        <v>1073.5</v>
      </c>
      <c r="Y3728" s="465">
        <v>1073.5</v>
      </c>
      <c r="AA3728" s="474">
        <v>1836.78</v>
      </c>
      <c r="AB3728" s="474">
        <v>1836.78</v>
      </c>
      <c r="AD3728" s="474">
        <v>1597.2</v>
      </c>
      <c r="AE3728" s="474">
        <v>1597.2</v>
      </c>
      <c r="AG3728" s="474" t="e">
        <v>#REF!</v>
      </c>
      <c r="AH3728" s="474">
        <v>1452</v>
      </c>
      <c r="AP3728" s="535"/>
    </row>
    <row r="3729" spans="1:42" ht="24" customHeight="1" outlineLevel="1" x14ac:dyDescent="0.25">
      <c r="B3729" s="471" t="s">
        <v>18085</v>
      </c>
      <c r="C3729" s="469" t="s">
        <v>2083</v>
      </c>
      <c r="E3729" s="472" t="s">
        <v>22459</v>
      </c>
      <c r="F3729" s="469" t="s">
        <v>9183</v>
      </c>
      <c r="G3729" s="468">
        <v>2.1</v>
      </c>
      <c r="M3729" s="474">
        <f t="shared" si="192"/>
        <v>2153.4500000000003</v>
      </c>
      <c r="N3729" s="474">
        <f t="shared" si="191"/>
        <v>1615.0875000000001</v>
      </c>
      <c r="P3729" s="488">
        <v>0.75</v>
      </c>
      <c r="R3729" s="474">
        <v>1656.5</v>
      </c>
      <c r="S3729" s="474">
        <v>1656.5</v>
      </c>
      <c r="U3729" s="474">
        <v>1656.5</v>
      </c>
      <c r="V3729" s="474">
        <v>1656.5</v>
      </c>
      <c r="X3729" s="465">
        <v>1656.5</v>
      </c>
      <c r="Y3729" s="465">
        <v>1656.5</v>
      </c>
      <c r="AA3729" s="474">
        <v>2204.14</v>
      </c>
      <c r="AB3729" s="474">
        <v>2204.14</v>
      </c>
      <c r="AD3729" s="474">
        <v>1916.64</v>
      </c>
      <c r="AE3729" s="474">
        <v>1916.64</v>
      </c>
      <c r="AG3729" s="474" t="e">
        <v>#REF!</v>
      </c>
      <c r="AH3729" s="474">
        <v>1742.4</v>
      </c>
      <c r="AP3729" s="535"/>
    </row>
    <row r="3730" spans="1:42" ht="24" customHeight="1" outlineLevel="1" x14ac:dyDescent="0.25">
      <c r="B3730" s="471" t="s">
        <v>18086</v>
      </c>
      <c r="C3730" s="469" t="s">
        <v>2083</v>
      </c>
      <c r="E3730" s="472" t="s">
        <v>22460</v>
      </c>
      <c r="F3730" s="469" t="s">
        <v>9183</v>
      </c>
      <c r="G3730" s="468">
        <v>2.4</v>
      </c>
      <c r="M3730" s="474">
        <f t="shared" si="192"/>
        <v>2893.8</v>
      </c>
      <c r="N3730" s="474">
        <f t="shared" si="191"/>
        <v>2170.3500000000004</v>
      </c>
      <c r="P3730" s="488">
        <v>0.75</v>
      </c>
      <c r="R3730" s="474">
        <v>2226</v>
      </c>
      <c r="S3730" s="474">
        <v>2226</v>
      </c>
      <c r="U3730" s="474">
        <v>2226</v>
      </c>
      <c r="V3730" s="474">
        <v>2226</v>
      </c>
      <c r="X3730" s="465">
        <v>2226</v>
      </c>
      <c r="Y3730" s="465">
        <v>2226</v>
      </c>
      <c r="AA3730" s="474">
        <v>2602.11</v>
      </c>
      <c r="AB3730" s="474">
        <v>2602.11</v>
      </c>
      <c r="AD3730" s="474">
        <v>2262.6999999999998</v>
      </c>
      <c r="AE3730" s="474">
        <v>2262.6999999999998</v>
      </c>
      <c r="AG3730" s="474" t="e">
        <v>#REF!</v>
      </c>
      <c r="AH3730" s="474">
        <v>2057</v>
      </c>
      <c r="AP3730" s="535"/>
    </row>
    <row r="3731" spans="1:42" ht="24" customHeight="1" outlineLevel="1" x14ac:dyDescent="0.25">
      <c r="B3731" s="471" t="s">
        <v>18087</v>
      </c>
      <c r="C3731" s="469" t="s">
        <v>2083</v>
      </c>
      <c r="E3731" s="472" t="s">
        <v>22461</v>
      </c>
      <c r="F3731" s="469" t="s">
        <v>9183</v>
      </c>
      <c r="G3731" s="468">
        <v>2.7</v>
      </c>
      <c r="M3731" s="474">
        <f t="shared" si="192"/>
        <v>3598.4</v>
      </c>
      <c r="N3731" s="474">
        <f t="shared" ref="N3731:N3751" si="193">M3731*P3731</f>
        <v>2698.8</v>
      </c>
      <c r="P3731" s="488">
        <v>0.75</v>
      </c>
      <c r="R3731" s="474">
        <v>2768</v>
      </c>
      <c r="S3731" s="474">
        <v>2768</v>
      </c>
      <c r="U3731" s="474">
        <v>2768</v>
      </c>
      <c r="V3731" s="474">
        <v>2768</v>
      </c>
      <c r="X3731" s="465">
        <v>2768</v>
      </c>
      <c r="Y3731" s="465">
        <v>2768</v>
      </c>
      <c r="AA3731" s="474">
        <v>3137.83</v>
      </c>
      <c r="AB3731" s="474">
        <v>3137.83</v>
      </c>
      <c r="AD3731" s="474">
        <v>2728.55</v>
      </c>
      <c r="AE3731" s="474">
        <v>2728.55</v>
      </c>
      <c r="AG3731" s="474" t="e">
        <v>#REF!</v>
      </c>
      <c r="AH3731" s="474">
        <v>2480.5</v>
      </c>
      <c r="AP3731" s="535"/>
    </row>
    <row r="3732" spans="1:42" ht="24" customHeight="1" outlineLevel="1" x14ac:dyDescent="0.25">
      <c r="B3732" s="471" t="s">
        <v>18088</v>
      </c>
      <c r="C3732" s="469" t="s">
        <v>2083</v>
      </c>
      <c r="E3732" s="472" t="s">
        <v>24373</v>
      </c>
      <c r="F3732" s="469" t="s">
        <v>9183</v>
      </c>
      <c r="G3732" s="468">
        <v>1.8</v>
      </c>
      <c r="M3732" s="474">
        <f t="shared" si="192"/>
        <v>2793.0240000000003</v>
      </c>
      <c r="N3732" s="474">
        <f t="shared" si="193"/>
        <v>2094.768</v>
      </c>
      <c r="P3732" s="488">
        <v>0.75</v>
      </c>
      <c r="R3732" s="474">
        <v>2148.48</v>
      </c>
      <c r="S3732" s="474">
        <v>2148.48</v>
      </c>
      <c r="U3732" s="474">
        <v>2148.48</v>
      </c>
      <c r="V3732" s="474">
        <v>2148.48</v>
      </c>
      <c r="X3732" s="465">
        <v>2148.48</v>
      </c>
      <c r="Y3732" s="465">
        <v>2148.48</v>
      </c>
      <c r="AA3732" s="474">
        <v>2148.48</v>
      </c>
      <c r="AB3732" s="474">
        <v>2148.48</v>
      </c>
      <c r="AD3732" s="474">
        <v>1868.2400000000002</v>
      </c>
      <c r="AE3732" s="474">
        <v>1868.2400000000002</v>
      </c>
      <c r="AG3732" s="474" t="e">
        <v>#REF!</v>
      </c>
      <c r="AH3732" s="474">
        <v>1698.4</v>
      </c>
      <c r="AP3732" s="535"/>
    </row>
    <row r="3733" spans="1:42" ht="24" customHeight="1" outlineLevel="1" x14ac:dyDescent="0.25">
      <c r="B3733" s="471" t="s">
        <v>18089</v>
      </c>
      <c r="C3733" s="469" t="s">
        <v>2083</v>
      </c>
      <c r="E3733" s="472" t="s">
        <v>24374</v>
      </c>
      <c r="F3733" s="469" t="s">
        <v>9183</v>
      </c>
      <c r="G3733" s="468">
        <v>2.1</v>
      </c>
      <c r="M3733" s="474">
        <f t="shared" si="192"/>
        <v>3350.1779999999999</v>
      </c>
      <c r="N3733" s="474">
        <f t="shared" si="193"/>
        <v>2512.6334999999999</v>
      </c>
      <c r="P3733" s="488">
        <v>0.75</v>
      </c>
      <c r="R3733" s="474">
        <v>2577.06</v>
      </c>
      <c r="S3733" s="474">
        <v>2577.06</v>
      </c>
      <c r="U3733" s="474">
        <v>2577.06</v>
      </c>
      <c r="V3733" s="474">
        <v>2577.06</v>
      </c>
      <c r="X3733" s="465">
        <v>2577.06</v>
      </c>
      <c r="Y3733" s="465">
        <v>2577.06</v>
      </c>
      <c r="AA3733" s="474">
        <v>2577.06</v>
      </c>
      <c r="AB3733" s="474">
        <v>2577.06</v>
      </c>
      <c r="AD3733" s="474">
        <v>2240.92</v>
      </c>
      <c r="AE3733" s="474">
        <v>2240.92</v>
      </c>
      <c r="AG3733" s="474" t="e">
        <v>#REF!</v>
      </c>
      <c r="AH3733" s="474">
        <v>2037.2</v>
      </c>
      <c r="AP3733" s="535"/>
    </row>
    <row r="3734" spans="1:42" ht="24" customHeight="1" outlineLevel="1" x14ac:dyDescent="0.25">
      <c r="B3734" s="471" t="s">
        <v>18090</v>
      </c>
      <c r="C3734" s="469" t="s">
        <v>2083</v>
      </c>
      <c r="E3734" s="472" t="s">
        <v>24375</v>
      </c>
      <c r="F3734" s="469" t="s">
        <v>9183</v>
      </c>
      <c r="G3734" s="468">
        <v>2.4</v>
      </c>
      <c r="J3734" s="468">
        <v>510</v>
      </c>
      <c r="M3734" s="474">
        <f t="shared" si="192"/>
        <v>4099.0820000000003</v>
      </c>
      <c r="N3734" s="474">
        <f t="shared" si="193"/>
        <v>3074.3115000000003</v>
      </c>
      <c r="P3734" s="488">
        <v>0.75</v>
      </c>
      <c r="R3734" s="474">
        <v>3153.14</v>
      </c>
      <c r="S3734" s="474">
        <v>3153.14</v>
      </c>
      <c r="U3734" s="474">
        <v>3153.14</v>
      </c>
      <c r="V3734" s="474">
        <v>3153.14</v>
      </c>
      <c r="X3734" s="465">
        <v>3153.14</v>
      </c>
      <c r="Y3734" s="465">
        <v>3153.14</v>
      </c>
      <c r="AA3734" s="474">
        <v>3153.14</v>
      </c>
      <c r="AB3734" s="474">
        <v>3153.14</v>
      </c>
      <c r="AD3734" s="474">
        <v>2741.8599999999997</v>
      </c>
      <c r="AE3734" s="474">
        <v>2741.8599999999997</v>
      </c>
      <c r="AG3734" s="474" t="e">
        <v>#REF!</v>
      </c>
      <c r="AH3734" s="474">
        <v>2492.6</v>
      </c>
      <c r="AP3734" s="535"/>
    </row>
    <row r="3735" spans="1:42" ht="24" customHeight="1" outlineLevel="1" x14ac:dyDescent="0.25">
      <c r="B3735" s="471" t="s">
        <v>18091</v>
      </c>
      <c r="C3735" s="469" t="s">
        <v>2083</v>
      </c>
      <c r="E3735" s="472" t="s">
        <v>24376</v>
      </c>
      <c r="F3735" s="469" t="s">
        <v>9183</v>
      </c>
      <c r="G3735" s="468">
        <v>2.7</v>
      </c>
      <c r="M3735" s="474">
        <f t="shared" si="192"/>
        <v>5030.6880000000001</v>
      </c>
      <c r="N3735" s="474">
        <f t="shared" si="193"/>
        <v>3773.0160000000001</v>
      </c>
      <c r="P3735" s="488">
        <v>0.75</v>
      </c>
      <c r="R3735" s="474">
        <v>3869.76</v>
      </c>
      <c r="S3735" s="474">
        <v>3869.76</v>
      </c>
      <c r="U3735" s="474">
        <v>3869.76</v>
      </c>
      <c r="V3735" s="474">
        <v>3869.76</v>
      </c>
      <c r="X3735" s="465">
        <v>3869.76</v>
      </c>
      <c r="Y3735" s="465">
        <v>3869.76</v>
      </c>
      <c r="AA3735" s="474">
        <v>3869.76</v>
      </c>
      <c r="AB3735" s="474">
        <v>3869.76</v>
      </c>
      <c r="AD3735" s="474">
        <v>3365.0099999999998</v>
      </c>
      <c r="AE3735" s="474">
        <v>3365.0099999999998</v>
      </c>
      <c r="AG3735" s="474" t="e">
        <v>#REF!</v>
      </c>
      <c r="AH3735" s="474">
        <v>3059.1</v>
      </c>
      <c r="AP3735" s="535"/>
    </row>
    <row r="3736" spans="1:42" ht="24" customHeight="1" outlineLevel="1" x14ac:dyDescent="0.25">
      <c r="B3736" s="471" t="s">
        <v>18092</v>
      </c>
      <c r="C3736" s="469" t="s">
        <v>2083</v>
      </c>
      <c r="E3736" s="472" t="s">
        <v>18114</v>
      </c>
      <c r="F3736" s="469" t="s">
        <v>9183</v>
      </c>
      <c r="G3736" s="468">
        <v>1.8</v>
      </c>
      <c r="M3736" s="474">
        <f t="shared" si="192"/>
        <v>3848.13</v>
      </c>
      <c r="N3736" s="474">
        <f t="shared" si="193"/>
        <v>2886.0974999999999</v>
      </c>
      <c r="P3736" s="488">
        <v>0.75</v>
      </c>
      <c r="R3736" s="474">
        <v>2960.1</v>
      </c>
      <c r="S3736" s="474">
        <v>2960.1</v>
      </c>
      <c r="U3736" s="474">
        <v>2960.1</v>
      </c>
      <c r="V3736" s="474">
        <v>2960.1</v>
      </c>
      <c r="X3736" s="465">
        <v>2960.1</v>
      </c>
      <c r="Y3736" s="465">
        <v>2960.1</v>
      </c>
      <c r="AA3736" s="474">
        <v>2960.1</v>
      </c>
      <c r="AB3736" s="474">
        <v>2960.1</v>
      </c>
      <c r="AD3736" s="474">
        <v>2574</v>
      </c>
      <c r="AE3736" s="474">
        <v>2574</v>
      </c>
      <c r="AG3736" s="474" t="e">
        <v>#REF!</v>
      </c>
      <c r="AH3736" s="474">
        <v>1885.4</v>
      </c>
      <c r="AP3736" s="535"/>
    </row>
    <row r="3737" spans="1:42" ht="24" customHeight="1" outlineLevel="1" x14ac:dyDescent="0.25">
      <c r="B3737" s="471" t="s">
        <v>18093</v>
      </c>
      <c r="C3737" s="469" t="s">
        <v>2083</v>
      </c>
      <c r="E3737" s="472" t="s">
        <v>18115</v>
      </c>
      <c r="F3737" s="469" t="s">
        <v>9183</v>
      </c>
      <c r="G3737" s="468">
        <v>2.1</v>
      </c>
      <c r="M3737" s="474">
        <f t="shared" ref="M3737:M3751" si="194">X3737*$O$3</f>
        <v>4151.6150000000007</v>
      </c>
      <c r="N3737" s="474">
        <f t="shared" si="193"/>
        <v>3113.7112500000003</v>
      </c>
      <c r="P3737" s="488">
        <v>0.75</v>
      </c>
      <c r="R3737" s="474">
        <v>3193.55</v>
      </c>
      <c r="S3737" s="474">
        <v>3193.55</v>
      </c>
      <c r="U3737" s="474">
        <v>3193.55</v>
      </c>
      <c r="V3737" s="474">
        <v>3193.55</v>
      </c>
      <c r="X3737" s="465">
        <v>3193.55</v>
      </c>
      <c r="Y3737" s="465">
        <v>3193.55</v>
      </c>
      <c r="AA3737" s="474">
        <v>3193.55</v>
      </c>
      <c r="AB3737" s="474">
        <v>3193.55</v>
      </c>
      <c r="AD3737" s="474">
        <v>2777</v>
      </c>
      <c r="AE3737" s="474">
        <v>2777</v>
      </c>
      <c r="AG3737" s="474" t="e">
        <v>#REF!</v>
      </c>
      <c r="AH3737" s="474">
        <v>2316.6</v>
      </c>
      <c r="AP3737" s="535"/>
    </row>
    <row r="3738" spans="1:42" ht="24" customHeight="1" outlineLevel="1" x14ac:dyDescent="0.25">
      <c r="B3738" s="471" t="s">
        <v>18094</v>
      </c>
      <c r="C3738" s="469" t="s">
        <v>2083</v>
      </c>
      <c r="E3738" s="472" t="s">
        <v>18116</v>
      </c>
      <c r="F3738" s="469" t="s">
        <v>9183</v>
      </c>
      <c r="G3738" s="468">
        <v>2.4</v>
      </c>
      <c r="M3738" s="474">
        <f t="shared" si="194"/>
        <v>6318.4679999999998</v>
      </c>
      <c r="N3738" s="474">
        <f t="shared" si="193"/>
        <v>4738.8509999999997</v>
      </c>
      <c r="P3738" s="488">
        <v>0.75</v>
      </c>
      <c r="R3738" s="474">
        <v>4860.3599999999997</v>
      </c>
      <c r="S3738" s="474">
        <v>4860.3599999999997</v>
      </c>
      <c r="U3738" s="474">
        <v>4860.3599999999997</v>
      </c>
      <c r="V3738" s="474">
        <v>4860.3599999999997</v>
      </c>
      <c r="X3738" s="465">
        <v>4860.3599999999997</v>
      </c>
      <c r="Y3738" s="465">
        <v>4860.3599999999997</v>
      </c>
      <c r="AA3738" s="474">
        <v>4050.3</v>
      </c>
      <c r="AB3738" s="474">
        <v>4050.3</v>
      </c>
      <c r="AD3738" s="474">
        <v>3522</v>
      </c>
      <c r="AE3738" s="474">
        <v>3522</v>
      </c>
      <c r="AG3738" s="474" t="e">
        <v>#REF!</v>
      </c>
      <c r="AH3738" s="474">
        <v>2689.5</v>
      </c>
      <c r="AP3738" s="535"/>
    </row>
    <row r="3739" spans="1:42" ht="24" customHeight="1" outlineLevel="1" x14ac:dyDescent="0.25">
      <c r="B3739" s="471" t="s">
        <v>18095</v>
      </c>
      <c r="C3739" s="469" t="s">
        <v>2083</v>
      </c>
      <c r="E3739" s="472" t="s">
        <v>18117</v>
      </c>
      <c r="F3739" s="469" t="s">
        <v>9183</v>
      </c>
      <c r="G3739" s="468">
        <v>2.7</v>
      </c>
      <c r="M3739" s="474">
        <f t="shared" si="194"/>
        <v>6784.31</v>
      </c>
      <c r="N3739" s="474">
        <f t="shared" si="193"/>
        <v>5088.2325000000001</v>
      </c>
      <c r="P3739" s="488">
        <v>0.75</v>
      </c>
      <c r="R3739" s="474">
        <v>5218.7</v>
      </c>
      <c r="S3739" s="474">
        <v>5218.7</v>
      </c>
      <c r="U3739" s="474">
        <v>5218.7</v>
      </c>
      <c r="V3739" s="474">
        <v>5218.7</v>
      </c>
      <c r="X3739" s="465">
        <v>5218.7</v>
      </c>
      <c r="Y3739" s="465">
        <v>5218.7</v>
      </c>
      <c r="AA3739" s="474">
        <v>5218.7</v>
      </c>
      <c r="AB3739" s="474">
        <v>5218.7</v>
      </c>
      <c r="AD3739" s="474">
        <v>4538</v>
      </c>
      <c r="AE3739" s="474">
        <v>4538</v>
      </c>
      <c r="AG3739" s="474" t="e">
        <v>#REF!</v>
      </c>
      <c r="AH3739" s="474">
        <v>3216.4</v>
      </c>
      <c r="AP3739" s="535"/>
    </row>
    <row r="3740" spans="1:42" ht="24" customHeight="1" outlineLevel="1" x14ac:dyDescent="0.25">
      <c r="B3740" s="471" t="s">
        <v>18324</v>
      </c>
      <c r="C3740" s="469" t="s">
        <v>4665</v>
      </c>
      <c r="E3740" s="472" t="s">
        <v>18325</v>
      </c>
      <c r="F3740" s="469" t="s">
        <v>9183</v>
      </c>
      <c r="G3740" s="468">
        <v>7.0000000000000007E-2</v>
      </c>
      <c r="H3740" s="468">
        <v>7.0000000000000007E-2</v>
      </c>
      <c r="I3740" s="468">
        <v>1</v>
      </c>
      <c r="M3740" s="474">
        <f t="shared" si="194"/>
        <v>15.145000000000001</v>
      </c>
      <c r="N3740" s="474">
        <f t="shared" si="193"/>
        <v>12.116000000000001</v>
      </c>
      <c r="P3740" s="488">
        <v>0.8</v>
      </c>
      <c r="R3740" s="474">
        <v>11.65</v>
      </c>
      <c r="S3740" s="474">
        <v>11.65</v>
      </c>
      <c r="U3740" s="474">
        <v>11.65</v>
      </c>
      <c r="V3740" s="474">
        <v>11.65</v>
      </c>
      <c r="X3740" s="465">
        <v>11.65</v>
      </c>
      <c r="Y3740" s="465">
        <v>11.65</v>
      </c>
      <c r="AA3740" s="474">
        <v>8.25</v>
      </c>
      <c r="AB3740" s="474">
        <v>8.25</v>
      </c>
      <c r="AD3740" s="474">
        <v>7.5</v>
      </c>
      <c r="AE3740" s="474">
        <v>7.5</v>
      </c>
      <c r="AG3740" s="474">
        <v>10</v>
      </c>
      <c r="AH3740" s="474">
        <v>10</v>
      </c>
      <c r="AP3740" s="535"/>
    </row>
    <row r="3741" spans="1:42" ht="24" customHeight="1" outlineLevel="1" x14ac:dyDescent="0.25">
      <c r="B3741" s="471" t="s">
        <v>18321</v>
      </c>
      <c r="C3741" s="469" t="s">
        <v>4665</v>
      </c>
      <c r="E3741" s="472" t="s">
        <v>17704</v>
      </c>
      <c r="F3741" s="469" t="s">
        <v>9183</v>
      </c>
      <c r="G3741" s="468">
        <v>0.18</v>
      </c>
      <c r="H3741" s="468">
        <v>0.18</v>
      </c>
      <c r="I3741" s="468">
        <v>1</v>
      </c>
      <c r="M3741" s="474">
        <f t="shared" si="194"/>
        <v>28.691000000000003</v>
      </c>
      <c r="N3741" s="474">
        <f t="shared" si="193"/>
        <v>22.952800000000003</v>
      </c>
      <c r="P3741" s="488">
        <v>0.8</v>
      </c>
      <c r="R3741" s="474">
        <v>22.07</v>
      </c>
      <c r="S3741" s="474">
        <v>22.07</v>
      </c>
      <c r="U3741" s="474">
        <v>22.07</v>
      </c>
      <c r="V3741" s="474">
        <v>22.07</v>
      </c>
      <c r="X3741" s="465">
        <v>22.07</v>
      </c>
      <c r="Y3741" s="465">
        <v>22.07</v>
      </c>
      <c r="AA3741" s="474">
        <v>15.75</v>
      </c>
      <c r="AB3741" s="474">
        <v>15.75</v>
      </c>
      <c r="AD3741" s="474">
        <v>14</v>
      </c>
      <c r="AE3741" s="474">
        <v>14</v>
      </c>
      <c r="AG3741" s="474">
        <v>14</v>
      </c>
      <c r="AH3741" s="474">
        <v>14</v>
      </c>
      <c r="AP3741" s="535"/>
    </row>
    <row r="3742" spans="1:42" ht="24" customHeight="1" outlineLevel="1" x14ac:dyDescent="0.25">
      <c r="A3742" s="469">
        <v>2019</v>
      </c>
      <c r="B3742" s="471" t="s">
        <v>20009</v>
      </c>
      <c r="E3742" s="472" t="s">
        <v>20010</v>
      </c>
      <c r="F3742" s="469" t="s">
        <v>9183</v>
      </c>
      <c r="M3742" s="474">
        <f t="shared" si="194"/>
        <v>13081.25</v>
      </c>
      <c r="N3742" s="474">
        <f t="shared" si="193"/>
        <v>9156.875</v>
      </c>
      <c r="P3742" s="488">
        <v>0.70000000000000007</v>
      </c>
      <c r="R3742" s="474">
        <v>10062.5</v>
      </c>
      <c r="S3742" s="474">
        <v>5318.75</v>
      </c>
      <c r="U3742" s="474">
        <v>10062.5</v>
      </c>
      <c r="V3742" s="474">
        <v>5318.75</v>
      </c>
      <c r="W3742" s="521"/>
      <c r="X3742" s="465">
        <v>10062.5</v>
      </c>
      <c r="Y3742" s="465">
        <v>5318.75</v>
      </c>
      <c r="AA3742" s="474">
        <v>10062.5</v>
      </c>
      <c r="AB3742" s="474">
        <v>5318.75</v>
      </c>
      <c r="AC3742" s="521"/>
      <c r="AD3742" s="474">
        <v>8750</v>
      </c>
      <c r="AE3742" s="474">
        <v>4625</v>
      </c>
      <c r="AG3742" s="474" t="s">
        <v>13931</v>
      </c>
      <c r="AH3742" s="474" t="s">
        <v>13931</v>
      </c>
      <c r="AP3742" s="535"/>
    </row>
    <row r="3743" spans="1:42" ht="24" customHeight="1" outlineLevel="1" x14ac:dyDescent="0.25">
      <c r="A3743" s="469">
        <v>2019</v>
      </c>
      <c r="B3743" s="471" t="s">
        <v>20011</v>
      </c>
      <c r="E3743" s="472" t="s">
        <v>20012</v>
      </c>
      <c r="F3743" s="469" t="s">
        <v>9183</v>
      </c>
      <c r="L3743" s="468">
        <v>23</v>
      </c>
      <c r="M3743" s="474">
        <f t="shared" si="194"/>
        <v>14576.25</v>
      </c>
      <c r="N3743" s="474">
        <f t="shared" si="193"/>
        <v>10203.375000000002</v>
      </c>
      <c r="P3743" s="488">
        <v>0.70000000000000007</v>
      </c>
      <c r="R3743" s="474">
        <v>11212.5</v>
      </c>
      <c r="S3743" s="474">
        <v>6468.75</v>
      </c>
      <c r="U3743" s="474">
        <v>11212.5</v>
      </c>
      <c r="V3743" s="474">
        <v>6468.75</v>
      </c>
      <c r="W3743" s="521"/>
      <c r="X3743" s="465">
        <v>11212.5</v>
      </c>
      <c r="Y3743" s="465">
        <v>6468.75</v>
      </c>
      <c r="AA3743" s="474">
        <v>11212.5</v>
      </c>
      <c r="AB3743" s="474">
        <v>6468.75</v>
      </c>
      <c r="AC3743" s="521"/>
      <c r="AD3743" s="474">
        <v>9750</v>
      </c>
      <c r="AE3743" s="474">
        <v>5625</v>
      </c>
      <c r="AG3743" s="474" t="s">
        <v>13931</v>
      </c>
      <c r="AH3743" s="474" t="s">
        <v>13931</v>
      </c>
      <c r="AP3743" s="535"/>
    </row>
    <row r="3744" spans="1:42" ht="24" customHeight="1" outlineLevel="1" x14ac:dyDescent="0.25">
      <c r="B3744" s="471" t="s">
        <v>22380</v>
      </c>
      <c r="C3744" s="469" t="s">
        <v>23335</v>
      </c>
      <c r="E3744" s="472" t="s">
        <v>21677</v>
      </c>
      <c r="F3744" s="469" t="s">
        <v>9183</v>
      </c>
      <c r="M3744" s="474">
        <f t="shared" si="194"/>
        <v>0</v>
      </c>
      <c r="N3744" s="474">
        <f t="shared" si="193"/>
        <v>0</v>
      </c>
      <c r="P3744" s="488">
        <v>0.8</v>
      </c>
      <c r="Q3744" s="521"/>
      <c r="R3744" s="474">
        <v>0</v>
      </c>
      <c r="S3744" s="474">
        <v>0</v>
      </c>
      <c r="T3744" s="521"/>
      <c r="U3744" s="474">
        <v>0</v>
      </c>
      <c r="V3744" s="474">
        <v>0</v>
      </c>
      <c r="W3744" s="521"/>
      <c r="X3744" s="465">
        <v>0</v>
      </c>
      <c r="Y3744" s="465">
        <v>0</v>
      </c>
      <c r="AA3744" s="474"/>
      <c r="AB3744" s="474"/>
      <c r="AC3744" s="521"/>
      <c r="AD3744" s="474"/>
      <c r="AE3744" s="474"/>
      <c r="AG3744" s="474"/>
      <c r="AH3744" s="474">
        <v>4638.38</v>
      </c>
      <c r="AP3744" s="535"/>
    </row>
    <row r="3745" spans="1:42" ht="24" customHeight="1" outlineLevel="1" x14ac:dyDescent="0.25">
      <c r="B3745" s="471" t="s">
        <v>22379</v>
      </c>
      <c r="C3745" s="469" t="s">
        <v>23335</v>
      </c>
      <c r="E3745" s="472" t="s">
        <v>21678</v>
      </c>
      <c r="F3745" s="469" t="s">
        <v>9183</v>
      </c>
      <c r="M3745" s="474">
        <f t="shared" si="194"/>
        <v>0</v>
      </c>
      <c r="N3745" s="474">
        <f t="shared" si="193"/>
        <v>0</v>
      </c>
      <c r="P3745" s="488">
        <v>0.8</v>
      </c>
      <c r="Q3745" s="521"/>
      <c r="R3745" s="474">
        <v>0</v>
      </c>
      <c r="S3745" s="474">
        <v>0</v>
      </c>
      <c r="T3745" s="521"/>
      <c r="U3745" s="474">
        <v>0</v>
      </c>
      <c r="V3745" s="474">
        <v>0</v>
      </c>
      <c r="W3745" s="521"/>
      <c r="X3745" s="465">
        <v>0</v>
      </c>
      <c r="Y3745" s="465">
        <v>0</v>
      </c>
      <c r="AA3745" s="474"/>
      <c r="AB3745" s="474"/>
      <c r="AC3745" s="521"/>
      <c r="AD3745" s="474"/>
      <c r="AE3745" s="474"/>
      <c r="AG3745" s="474"/>
      <c r="AH3745" s="474">
        <v>4745.79</v>
      </c>
      <c r="AP3745" s="535"/>
    </row>
    <row r="3746" spans="1:42" ht="24" customHeight="1" outlineLevel="1" x14ac:dyDescent="0.25">
      <c r="B3746" s="471" t="s">
        <v>22381</v>
      </c>
      <c r="C3746" s="469" t="s">
        <v>23335</v>
      </c>
      <c r="E3746" s="472" t="s">
        <v>22377</v>
      </c>
      <c r="F3746" s="469" t="s">
        <v>9183</v>
      </c>
      <c r="M3746" s="474">
        <f t="shared" si="194"/>
        <v>0</v>
      </c>
      <c r="N3746" s="474">
        <f t="shared" si="193"/>
        <v>0</v>
      </c>
      <c r="P3746" s="488">
        <v>0.8</v>
      </c>
      <c r="Q3746" s="521"/>
      <c r="R3746" s="474">
        <v>0</v>
      </c>
      <c r="S3746" s="474">
        <v>0</v>
      </c>
      <c r="T3746" s="521"/>
      <c r="U3746" s="474">
        <v>0</v>
      </c>
      <c r="V3746" s="474">
        <v>0</v>
      </c>
      <c r="W3746" s="521"/>
      <c r="X3746" s="465">
        <v>0</v>
      </c>
      <c r="Y3746" s="465">
        <v>0</v>
      </c>
      <c r="AA3746" s="474"/>
      <c r="AB3746" s="474"/>
      <c r="AC3746" s="521"/>
      <c r="AD3746" s="474"/>
      <c r="AE3746" s="474"/>
      <c r="AG3746" s="474"/>
      <c r="AH3746" s="474">
        <v>16600</v>
      </c>
      <c r="AP3746" s="535"/>
    </row>
    <row r="3747" spans="1:42" ht="24" customHeight="1" outlineLevel="1" x14ac:dyDescent="0.25">
      <c r="B3747" s="471" t="s">
        <v>22382</v>
      </c>
      <c r="E3747" s="472" t="s">
        <v>22378</v>
      </c>
      <c r="F3747" s="469" t="s">
        <v>9183</v>
      </c>
      <c r="M3747" s="474">
        <f t="shared" si="194"/>
        <v>65</v>
      </c>
      <c r="N3747" s="474">
        <f t="shared" si="193"/>
        <v>39</v>
      </c>
      <c r="P3747" s="488">
        <v>0.6</v>
      </c>
      <c r="R3747" s="474">
        <v>50</v>
      </c>
      <c r="S3747" s="474">
        <v>50</v>
      </c>
      <c r="U3747" s="474">
        <v>50</v>
      </c>
      <c r="V3747" s="474">
        <v>50</v>
      </c>
      <c r="X3747" s="465">
        <v>50</v>
      </c>
      <c r="Y3747" s="465">
        <v>50</v>
      </c>
      <c r="AA3747" s="474">
        <v>50</v>
      </c>
      <c r="AB3747" s="474">
        <v>50</v>
      </c>
      <c r="AD3747" s="474"/>
      <c r="AE3747" s="474"/>
      <c r="AG3747" s="474" t="s">
        <v>13931</v>
      </c>
      <c r="AH3747" s="474" t="s">
        <v>13931</v>
      </c>
      <c r="AP3747" s="535"/>
    </row>
    <row r="3748" spans="1:42" ht="24" customHeight="1" outlineLevel="1" x14ac:dyDescent="0.25">
      <c r="B3748" s="471" t="s">
        <v>22501</v>
      </c>
      <c r="C3748" s="469" t="s">
        <v>4619</v>
      </c>
      <c r="E3748" s="472" t="s">
        <v>23338</v>
      </c>
      <c r="F3748" s="469" t="s">
        <v>9183</v>
      </c>
      <c r="M3748" s="474">
        <f t="shared" si="194"/>
        <v>0</v>
      </c>
      <c r="N3748" s="474">
        <f t="shared" si="193"/>
        <v>0</v>
      </c>
      <c r="P3748" s="488">
        <v>0</v>
      </c>
      <c r="R3748" s="474">
        <v>0</v>
      </c>
      <c r="S3748" s="474">
        <v>11671</v>
      </c>
      <c r="U3748" s="474">
        <v>0</v>
      </c>
      <c r="V3748" s="474">
        <v>11671</v>
      </c>
      <c r="X3748" s="474">
        <v>0</v>
      </c>
      <c r="Y3748" s="474">
        <v>11671</v>
      </c>
      <c r="AA3748" s="474"/>
      <c r="AB3748" s="474"/>
      <c r="AD3748" s="474"/>
      <c r="AE3748" s="474"/>
      <c r="AG3748" s="474"/>
      <c r="AH3748" s="474"/>
      <c r="AP3748" s="535"/>
    </row>
    <row r="3749" spans="1:42" ht="24" customHeight="1" outlineLevel="1" x14ac:dyDescent="0.25">
      <c r="B3749" s="471" t="s">
        <v>22502</v>
      </c>
      <c r="E3749" s="472" t="s">
        <v>22505</v>
      </c>
      <c r="F3749" s="469" t="s">
        <v>9183</v>
      </c>
      <c r="M3749" s="474">
        <f t="shared" si="194"/>
        <v>3012.4250000000002</v>
      </c>
      <c r="N3749" s="474">
        <f t="shared" si="193"/>
        <v>3012.4250000000002</v>
      </c>
      <c r="P3749" s="488">
        <v>1</v>
      </c>
      <c r="R3749" s="474">
        <v>2317.25</v>
      </c>
      <c r="S3749" s="474">
        <v>2317.25</v>
      </c>
      <c r="U3749" s="474">
        <v>2317.25</v>
      </c>
      <c r="V3749" s="474">
        <v>2317.25</v>
      </c>
      <c r="X3749" s="474">
        <v>2317.25</v>
      </c>
      <c r="Y3749" s="474">
        <v>2317.25</v>
      </c>
      <c r="AA3749" s="474"/>
      <c r="AB3749" s="474"/>
      <c r="AD3749" s="474"/>
      <c r="AE3749" s="474"/>
      <c r="AG3749" s="474"/>
      <c r="AH3749" s="474"/>
      <c r="AP3749" s="535"/>
    </row>
    <row r="3750" spans="1:42" ht="24" customHeight="1" outlineLevel="1" x14ac:dyDescent="0.25">
      <c r="B3750" s="471" t="s">
        <v>22503</v>
      </c>
      <c r="E3750" s="472" t="s">
        <v>22506</v>
      </c>
      <c r="F3750" s="469" t="s">
        <v>9183</v>
      </c>
      <c r="M3750" s="474">
        <f t="shared" si="194"/>
        <v>20.150000000000002</v>
      </c>
      <c r="N3750" s="474">
        <f t="shared" si="193"/>
        <v>20.150000000000002</v>
      </c>
      <c r="P3750" s="488">
        <v>1</v>
      </c>
      <c r="R3750" s="474">
        <v>15.5</v>
      </c>
      <c r="S3750" s="474">
        <v>15.5</v>
      </c>
      <c r="U3750" s="474">
        <v>15.5</v>
      </c>
      <c r="V3750" s="474">
        <v>15.5</v>
      </c>
      <c r="X3750" s="474">
        <v>15.5</v>
      </c>
      <c r="Y3750" s="474">
        <v>15.5</v>
      </c>
      <c r="AA3750" s="474"/>
      <c r="AB3750" s="474"/>
      <c r="AD3750" s="474"/>
      <c r="AE3750" s="474"/>
      <c r="AG3750" s="474"/>
      <c r="AH3750" s="474"/>
      <c r="AP3750" s="535"/>
    </row>
    <row r="3751" spans="1:42" ht="24" customHeight="1" outlineLevel="1" x14ac:dyDescent="0.25">
      <c r="B3751" s="471" t="s">
        <v>22504</v>
      </c>
      <c r="E3751" s="472" t="s">
        <v>24377</v>
      </c>
      <c r="F3751" s="469" t="s">
        <v>9183</v>
      </c>
      <c r="M3751" s="474">
        <f t="shared" si="194"/>
        <v>130</v>
      </c>
      <c r="N3751" s="474">
        <f t="shared" si="193"/>
        <v>130</v>
      </c>
      <c r="P3751" s="488">
        <v>1</v>
      </c>
      <c r="R3751" s="474">
        <v>100</v>
      </c>
      <c r="S3751" s="474">
        <v>100</v>
      </c>
      <c r="U3751" s="474">
        <v>100</v>
      </c>
      <c r="V3751" s="474">
        <v>100</v>
      </c>
      <c r="X3751" s="474">
        <v>100</v>
      </c>
      <c r="Y3751" s="474">
        <v>100</v>
      </c>
      <c r="AA3751" s="474"/>
      <c r="AB3751" s="474"/>
      <c r="AD3751" s="474"/>
      <c r="AE3751" s="474"/>
      <c r="AG3751" s="474"/>
      <c r="AH3751" s="474"/>
      <c r="AP3751" s="535"/>
    </row>
    <row r="3752" spans="1:42" ht="24" customHeight="1" outlineLevel="1" x14ac:dyDescent="0.25">
      <c r="E3752" s="472"/>
      <c r="M3752" s="474"/>
      <c r="N3752" s="474"/>
      <c r="P3752" s="488"/>
      <c r="R3752" s="474"/>
      <c r="S3752" s="474"/>
      <c r="U3752" s="474"/>
      <c r="V3752" s="474"/>
      <c r="X3752" s="474"/>
      <c r="Y3752" s="474"/>
      <c r="AA3752" s="474"/>
      <c r="AB3752" s="474"/>
      <c r="AD3752" s="474"/>
      <c r="AE3752" s="474"/>
      <c r="AG3752" s="474"/>
      <c r="AH3752" s="474"/>
      <c r="AP3752" s="535"/>
    </row>
    <row r="3753" spans="1:42" ht="24" customHeight="1" outlineLevel="1" x14ac:dyDescent="0.25">
      <c r="E3753" s="472"/>
      <c r="M3753" s="474"/>
      <c r="N3753" s="474"/>
      <c r="P3753" s="488"/>
      <c r="R3753" s="474"/>
      <c r="S3753" s="474"/>
      <c r="U3753" s="474"/>
      <c r="V3753" s="474"/>
      <c r="X3753" s="465"/>
      <c r="Y3753" s="465"/>
      <c r="AA3753" s="474"/>
      <c r="AB3753" s="474"/>
      <c r="AD3753" s="474"/>
      <c r="AE3753" s="474"/>
      <c r="AG3753" s="474"/>
      <c r="AH3753" s="474"/>
      <c r="AP3753" s="535"/>
    </row>
    <row r="3754" spans="1:42" ht="24" customHeight="1" x14ac:dyDescent="0.25">
      <c r="A3754" s="491" t="s">
        <v>23325</v>
      </c>
      <c r="B3754" s="478"/>
      <c r="E3754" s="472"/>
      <c r="M3754" s="474"/>
      <c r="N3754" s="474"/>
      <c r="P3754" s="488"/>
      <c r="R3754" s="474"/>
      <c r="S3754" s="474"/>
      <c r="U3754" s="474"/>
      <c r="V3754" s="474"/>
      <c r="X3754" s="465"/>
      <c r="Y3754" s="465"/>
      <c r="AA3754" s="474"/>
      <c r="AB3754" s="474"/>
      <c r="AD3754" s="474"/>
      <c r="AE3754" s="474"/>
      <c r="AG3754" s="474"/>
      <c r="AH3754" s="474"/>
      <c r="AP3754" s="535"/>
    </row>
    <row r="3755" spans="1:42" ht="24" customHeight="1" outlineLevel="1" x14ac:dyDescent="0.25">
      <c r="B3755" s="471" t="s">
        <v>4676</v>
      </c>
      <c r="C3755" s="469" t="s">
        <v>4677</v>
      </c>
      <c r="E3755" s="472" t="s">
        <v>4757</v>
      </c>
      <c r="F3755" s="469" t="s">
        <v>23330</v>
      </c>
      <c r="G3755" s="468">
        <v>1.7</v>
      </c>
      <c r="H3755" s="468">
        <v>0.85</v>
      </c>
      <c r="I3755" s="468">
        <v>0.85</v>
      </c>
      <c r="M3755" s="474">
        <f t="shared" ref="M3755:M3786" si="195">R3755*$Q$3</f>
        <v>6713.8949999999995</v>
      </c>
      <c r="N3755" s="474">
        <f t="shared" ref="N3755:N3786" si="196">M3755*P3755</f>
        <v>4028.3369999999995</v>
      </c>
      <c r="P3755" s="488">
        <v>0.6</v>
      </c>
      <c r="R3755" s="474">
        <v>5941.5</v>
      </c>
      <c r="S3755" s="474">
        <v>3099.9</v>
      </c>
      <c r="U3755" s="474">
        <v>5166.5</v>
      </c>
      <c r="V3755" s="474">
        <v>3099.9</v>
      </c>
      <c r="X3755" s="465">
        <v>5166.5</v>
      </c>
      <c r="Y3755" s="465">
        <v>3099.9</v>
      </c>
      <c r="AA3755" s="474">
        <v>5166.5</v>
      </c>
      <c r="AB3755" s="474">
        <v>3099.9</v>
      </c>
      <c r="AD3755" s="474">
        <v>4874.1000000000004</v>
      </c>
      <c r="AE3755" s="474">
        <v>2924.46</v>
      </c>
      <c r="AG3755" s="474"/>
      <c r="AH3755" s="474"/>
      <c r="AP3755" s="535"/>
    </row>
    <row r="3756" spans="1:42" ht="24" customHeight="1" outlineLevel="1" x14ac:dyDescent="0.25">
      <c r="B3756" s="471" t="s">
        <v>4678</v>
      </c>
      <c r="C3756" s="469" t="s">
        <v>4677</v>
      </c>
      <c r="E3756" s="472" t="s">
        <v>4758</v>
      </c>
      <c r="F3756" s="469" t="s">
        <v>23330</v>
      </c>
      <c r="G3756" s="468">
        <v>1</v>
      </c>
      <c r="H3756" s="468" t="s">
        <v>4616</v>
      </c>
      <c r="I3756" s="468">
        <v>1.3</v>
      </c>
      <c r="M3756" s="474">
        <f t="shared" si="195"/>
        <v>3389.5479999999998</v>
      </c>
      <c r="N3756" s="474">
        <f t="shared" si="196"/>
        <v>2033.7287999999999</v>
      </c>
      <c r="P3756" s="488">
        <v>0.6</v>
      </c>
      <c r="R3756" s="474">
        <v>2999.6</v>
      </c>
      <c r="S3756" s="474">
        <v>1564.98</v>
      </c>
      <c r="U3756" s="474">
        <v>2608.3000000000002</v>
      </c>
      <c r="V3756" s="474">
        <v>1564.98</v>
      </c>
      <c r="X3756" s="465">
        <v>2608.3000000000002</v>
      </c>
      <c r="Y3756" s="465">
        <v>1564.98</v>
      </c>
      <c r="AA3756" s="474">
        <v>2608.3000000000002</v>
      </c>
      <c r="AB3756" s="474">
        <v>1564.98</v>
      </c>
      <c r="AD3756" s="474">
        <v>2460.6999999999998</v>
      </c>
      <c r="AE3756" s="474">
        <v>1476.4199999999998</v>
      </c>
      <c r="AG3756" s="474"/>
      <c r="AH3756" s="474"/>
      <c r="AP3756" s="535"/>
    </row>
    <row r="3757" spans="1:42" ht="24" customHeight="1" outlineLevel="1" x14ac:dyDescent="0.25">
      <c r="A3757" s="469" t="s">
        <v>19224</v>
      </c>
      <c r="B3757" s="471" t="s">
        <v>19067</v>
      </c>
      <c r="C3757" s="469" t="s">
        <v>4677</v>
      </c>
      <c r="E3757" s="472" t="s">
        <v>19073</v>
      </c>
      <c r="F3757" s="469" t="s">
        <v>23330</v>
      </c>
      <c r="G3757" s="468">
        <v>1</v>
      </c>
      <c r="H3757" s="468" t="s">
        <v>4616</v>
      </c>
      <c r="I3757" s="468">
        <v>1.3</v>
      </c>
      <c r="M3757" s="474">
        <f t="shared" si="195"/>
        <v>4068.3389999999999</v>
      </c>
      <c r="N3757" s="474">
        <f t="shared" si="196"/>
        <v>2441.0034000000001</v>
      </c>
      <c r="P3757" s="488">
        <v>0.6</v>
      </c>
      <c r="R3757" s="474">
        <v>3600.3</v>
      </c>
      <c r="S3757" s="474">
        <v>1878.42</v>
      </c>
      <c r="U3757" s="474">
        <v>3130.7</v>
      </c>
      <c r="V3757" s="474">
        <v>1878.42</v>
      </c>
      <c r="X3757" s="465">
        <v>3130.7</v>
      </c>
      <c r="Y3757" s="465">
        <v>1878.42</v>
      </c>
      <c r="AA3757" s="474">
        <v>3130.7</v>
      </c>
      <c r="AB3757" s="474">
        <v>1878.42</v>
      </c>
      <c r="AD3757" s="474">
        <v>2953.5</v>
      </c>
      <c r="AE3757" s="474">
        <v>1772.1</v>
      </c>
      <c r="AG3757" s="474"/>
      <c r="AH3757" s="474"/>
      <c r="AP3757" s="535"/>
    </row>
    <row r="3758" spans="1:42" ht="24" customHeight="1" outlineLevel="1" x14ac:dyDescent="0.25">
      <c r="A3758" s="469" t="s">
        <v>19224</v>
      </c>
      <c r="B3758" s="471" t="s">
        <v>19068</v>
      </c>
      <c r="C3758" s="469" t="s">
        <v>4677</v>
      </c>
      <c r="E3758" s="472" t="s">
        <v>19074</v>
      </c>
      <c r="F3758" s="469" t="s">
        <v>23330</v>
      </c>
      <c r="G3758" s="468">
        <v>1</v>
      </c>
      <c r="H3758" s="468" t="s">
        <v>4616</v>
      </c>
      <c r="I3758" s="468">
        <v>1.3</v>
      </c>
      <c r="M3758" s="474">
        <f t="shared" si="195"/>
        <v>4068.3389999999999</v>
      </c>
      <c r="N3758" s="474">
        <f t="shared" si="196"/>
        <v>2441.0034000000001</v>
      </c>
      <c r="P3758" s="488">
        <v>0.6</v>
      </c>
      <c r="R3758" s="474">
        <v>3600.3</v>
      </c>
      <c r="S3758" s="474">
        <v>1878.42</v>
      </c>
      <c r="U3758" s="474">
        <v>3130.7</v>
      </c>
      <c r="V3758" s="474">
        <v>1878.42</v>
      </c>
      <c r="X3758" s="465">
        <v>3130.7</v>
      </c>
      <c r="Y3758" s="465">
        <v>1878.42</v>
      </c>
      <c r="AA3758" s="474">
        <v>3130.7</v>
      </c>
      <c r="AB3758" s="474">
        <v>1878.42</v>
      </c>
      <c r="AD3758" s="474">
        <v>2953.5</v>
      </c>
      <c r="AE3758" s="474">
        <v>1772.1</v>
      </c>
      <c r="AG3758" s="474"/>
      <c r="AH3758" s="474"/>
      <c r="AP3758" s="535"/>
    </row>
    <row r="3759" spans="1:42" ht="24" customHeight="1" outlineLevel="1" x14ac:dyDescent="0.25">
      <c r="A3759" s="469" t="s">
        <v>19430</v>
      </c>
      <c r="B3759" s="471" t="s">
        <v>23429</v>
      </c>
      <c r="C3759" s="469" t="s">
        <v>4677</v>
      </c>
      <c r="E3759" s="472" t="s">
        <v>23430</v>
      </c>
      <c r="F3759" s="469" t="s">
        <v>23330</v>
      </c>
      <c r="G3759" s="468">
        <v>1</v>
      </c>
      <c r="H3759" s="468" t="s">
        <v>4616</v>
      </c>
      <c r="I3759" s="468">
        <v>1.3</v>
      </c>
      <c r="M3759" s="474">
        <f t="shared" si="195"/>
        <v>4068.3389999999999</v>
      </c>
      <c r="N3759" s="474">
        <f t="shared" si="196"/>
        <v>2441.0034000000001</v>
      </c>
      <c r="P3759" s="488">
        <v>0.6</v>
      </c>
      <c r="R3759" s="474">
        <v>3600.3</v>
      </c>
      <c r="S3759" s="474">
        <v>1878.42</v>
      </c>
      <c r="U3759" s="474">
        <v>3130.7</v>
      </c>
      <c r="V3759" s="474">
        <v>1878.42</v>
      </c>
      <c r="X3759" s="465">
        <v>3130.7</v>
      </c>
      <c r="Y3759" s="465">
        <v>1878.42</v>
      </c>
      <c r="AA3759" s="474">
        <v>3130.7</v>
      </c>
      <c r="AB3759" s="474">
        <v>1878.42</v>
      </c>
      <c r="AD3759" s="474">
        <v>2953.5</v>
      </c>
      <c r="AE3759" s="474">
        <v>1772.1</v>
      </c>
      <c r="AG3759" s="474"/>
      <c r="AH3759" s="474"/>
      <c r="AP3759" s="535"/>
    </row>
    <row r="3760" spans="1:42" ht="24" customHeight="1" outlineLevel="1" x14ac:dyDescent="0.25">
      <c r="A3760" s="469" t="s">
        <v>19430</v>
      </c>
      <c r="B3760" s="471" t="s">
        <v>21029</v>
      </c>
      <c r="C3760" s="469" t="s">
        <v>4677</v>
      </c>
      <c r="E3760" s="472" t="s">
        <v>21032</v>
      </c>
      <c r="F3760" s="469" t="s">
        <v>23330</v>
      </c>
      <c r="G3760" s="468">
        <v>1</v>
      </c>
      <c r="H3760" s="468" t="s">
        <v>4616</v>
      </c>
      <c r="I3760" s="468">
        <v>1.3</v>
      </c>
      <c r="M3760" s="474">
        <f t="shared" si="195"/>
        <v>4068.3389999999999</v>
      </c>
      <c r="N3760" s="474">
        <f t="shared" si="196"/>
        <v>2441.0034000000001</v>
      </c>
      <c r="P3760" s="488">
        <v>0.6</v>
      </c>
      <c r="R3760" s="474">
        <v>3600.3</v>
      </c>
      <c r="S3760" s="474">
        <v>1878.42</v>
      </c>
      <c r="U3760" s="474">
        <v>3130.7</v>
      </c>
      <c r="V3760" s="474">
        <v>1878.42</v>
      </c>
      <c r="X3760" s="465">
        <v>3130.7</v>
      </c>
      <c r="Y3760" s="465">
        <v>1878.42</v>
      </c>
      <c r="AA3760" s="474">
        <v>3130.7</v>
      </c>
      <c r="AB3760" s="474">
        <v>1878.42</v>
      </c>
      <c r="AD3760" s="474">
        <v>2953.5</v>
      </c>
      <c r="AE3760" s="474">
        <v>1772.1</v>
      </c>
      <c r="AG3760" s="474"/>
      <c r="AH3760" s="474"/>
      <c r="AP3760" s="535"/>
    </row>
    <row r="3761" spans="1:42" ht="24" customHeight="1" outlineLevel="1" x14ac:dyDescent="0.25">
      <c r="A3761" s="469" t="s">
        <v>19430</v>
      </c>
      <c r="B3761" s="471" t="s">
        <v>21030</v>
      </c>
      <c r="C3761" s="469" t="s">
        <v>4677</v>
      </c>
      <c r="E3761" s="472" t="s">
        <v>21033</v>
      </c>
      <c r="F3761" s="469" t="s">
        <v>23330</v>
      </c>
      <c r="G3761" s="468">
        <v>1</v>
      </c>
      <c r="H3761" s="468" t="s">
        <v>4616</v>
      </c>
      <c r="I3761" s="468">
        <v>1.3</v>
      </c>
      <c r="M3761" s="474">
        <f t="shared" si="195"/>
        <v>4068.3389999999999</v>
      </c>
      <c r="N3761" s="474">
        <f t="shared" si="196"/>
        <v>2441.0034000000001</v>
      </c>
      <c r="P3761" s="488">
        <v>0.6</v>
      </c>
      <c r="R3761" s="474">
        <v>3600.3</v>
      </c>
      <c r="S3761" s="474">
        <v>1878.42</v>
      </c>
      <c r="U3761" s="474">
        <v>3130.7</v>
      </c>
      <c r="V3761" s="474">
        <v>1878.42</v>
      </c>
      <c r="X3761" s="465">
        <v>3130.7</v>
      </c>
      <c r="Y3761" s="465">
        <v>1878.42</v>
      </c>
      <c r="AA3761" s="474">
        <v>3130.7</v>
      </c>
      <c r="AB3761" s="474">
        <v>1878.42</v>
      </c>
      <c r="AD3761" s="474">
        <v>2953.5</v>
      </c>
      <c r="AE3761" s="474">
        <v>1772.1</v>
      </c>
      <c r="AG3761" s="474"/>
      <c r="AH3761" s="474"/>
      <c r="AP3761" s="535"/>
    </row>
    <row r="3762" spans="1:42" ht="24" customHeight="1" outlineLevel="1" x14ac:dyDescent="0.25">
      <c r="B3762" s="471" t="s">
        <v>21084</v>
      </c>
      <c r="C3762" s="469" t="s">
        <v>4677</v>
      </c>
      <c r="E3762" s="472" t="s">
        <v>22361</v>
      </c>
      <c r="F3762" s="469" t="s">
        <v>23330</v>
      </c>
      <c r="G3762" s="468">
        <v>0.26</v>
      </c>
      <c r="H3762" s="468">
        <v>0.18</v>
      </c>
      <c r="I3762" s="468">
        <v>0.18</v>
      </c>
      <c r="M3762" s="474">
        <f t="shared" si="195"/>
        <v>437.93149999999997</v>
      </c>
      <c r="N3762" s="474">
        <f t="shared" si="196"/>
        <v>262.75889999999998</v>
      </c>
      <c r="P3762" s="488">
        <v>0.6</v>
      </c>
      <c r="Q3762" s="519"/>
      <c r="R3762" s="474">
        <v>387.55</v>
      </c>
      <c r="S3762" s="474">
        <v>202.2</v>
      </c>
      <c r="U3762" s="474">
        <v>337</v>
      </c>
      <c r="V3762" s="474">
        <v>202.2</v>
      </c>
      <c r="W3762" s="519"/>
      <c r="X3762" s="465">
        <v>337</v>
      </c>
      <c r="Y3762" s="465">
        <v>202.2</v>
      </c>
      <c r="Z3762" s="519"/>
      <c r="AA3762" s="474">
        <v>337</v>
      </c>
      <c r="AB3762" s="474">
        <f>AA3762*60%</f>
        <v>202.2</v>
      </c>
      <c r="AC3762" s="519"/>
      <c r="AD3762" s="474"/>
      <c r="AE3762" s="474"/>
      <c r="AF3762" s="531"/>
      <c r="AG3762" s="474"/>
      <c r="AH3762" s="474"/>
      <c r="AP3762" s="535"/>
    </row>
    <row r="3763" spans="1:42" ht="24" customHeight="1" outlineLevel="1" x14ac:dyDescent="0.25">
      <c r="B3763" s="471" t="s">
        <v>4679</v>
      </c>
      <c r="C3763" s="469" t="s">
        <v>4677</v>
      </c>
      <c r="E3763" s="472" t="s">
        <v>22361</v>
      </c>
      <c r="F3763" s="469" t="s">
        <v>23330</v>
      </c>
      <c r="G3763" s="468">
        <v>0.37</v>
      </c>
      <c r="H3763" s="468">
        <v>0.25</v>
      </c>
      <c r="I3763" s="468">
        <v>0.25</v>
      </c>
      <c r="M3763" s="474">
        <f t="shared" si="195"/>
        <v>483.41399999999999</v>
      </c>
      <c r="N3763" s="474">
        <f t="shared" si="196"/>
        <v>290.04839999999996</v>
      </c>
      <c r="P3763" s="488">
        <v>0.6</v>
      </c>
      <c r="Q3763" s="519"/>
      <c r="R3763" s="474">
        <v>427.8</v>
      </c>
      <c r="S3763" s="474">
        <v>223.2</v>
      </c>
      <c r="U3763" s="474">
        <v>372</v>
      </c>
      <c r="V3763" s="474">
        <v>223.2</v>
      </c>
      <c r="W3763" s="519"/>
      <c r="X3763" s="465">
        <v>372</v>
      </c>
      <c r="Y3763" s="465">
        <v>223.2</v>
      </c>
      <c r="Z3763" s="519"/>
      <c r="AA3763" s="474">
        <v>372</v>
      </c>
      <c r="AB3763" s="474">
        <f>AA3763*60%</f>
        <v>223.2</v>
      </c>
      <c r="AC3763" s="519"/>
      <c r="AD3763" s="474"/>
      <c r="AE3763" s="474"/>
      <c r="AF3763" s="531"/>
      <c r="AG3763" s="474"/>
      <c r="AH3763" s="474"/>
      <c r="AP3763" s="535"/>
    </row>
    <row r="3764" spans="1:42" ht="24" customHeight="1" outlineLevel="1" x14ac:dyDescent="0.25">
      <c r="B3764" s="471" t="s">
        <v>4680</v>
      </c>
      <c r="C3764" s="469" t="s">
        <v>4677</v>
      </c>
      <c r="E3764" s="472" t="s">
        <v>22361</v>
      </c>
      <c r="F3764" s="469" t="s">
        <v>23330</v>
      </c>
      <c r="G3764" s="468">
        <v>0.5</v>
      </c>
      <c r="H3764" s="468">
        <v>0.34</v>
      </c>
      <c r="I3764" s="468">
        <v>0.34</v>
      </c>
      <c r="M3764" s="474">
        <f t="shared" si="195"/>
        <v>528.89649999999995</v>
      </c>
      <c r="N3764" s="474">
        <f t="shared" si="196"/>
        <v>317.33789999999993</v>
      </c>
      <c r="P3764" s="488">
        <v>0.6</v>
      </c>
      <c r="Q3764" s="519"/>
      <c r="R3764" s="474">
        <v>468.05</v>
      </c>
      <c r="S3764" s="474">
        <v>244.2</v>
      </c>
      <c r="U3764" s="474">
        <v>407</v>
      </c>
      <c r="V3764" s="474">
        <v>244.2</v>
      </c>
      <c r="W3764" s="519"/>
      <c r="X3764" s="465">
        <v>407</v>
      </c>
      <c r="Y3764" s="465">
        <v>244.2</v>
      </c>
      <c r="Z3764" s="519"/>
      <c r="AA3764" s="474">
        <v>407</v>
      </c>
      <c r="AB3764" s="474">
        <f>AA3764*60%</f>
        <v>244.2</v>
      </c>
      <c r="AC3764" s="519"/>
      <c r="AD3764" s="474"/>
      <c r="AE3764" s="474"/>
      <c r="AF3764" s="531"/>
      <c r="AG3764" s="474"/>
      <c r="AH3764" s="474"/>
      <c r="AP3764" s="535"/>
    </row>
    <row r="3765" spans="1:42" ht="24" customHeight="1" outlineLevel="1" x14ac:dyDescent="0.25">
      <c r="B3765" s="471" t="s">
        <v>4681</v>
      </c>
      <c r="C3765" s="469" t="s">
        <v>4677</v>
      </c>
      <c r="E3765" s="472" t="s">
        <v>22361</v>
      </c>
      <c r="F3765" s="469" t="s">
        <v>23330</v>
      </c>
      <c r="G3765" s="468">
        <v>0.75</v>
      </c>
      <c r="M3765" s="474">
        <f t="shared" si="195"/>
        <v>1060.3919999999998</v>
      </c>
      <c r="N3765" s="474">
        <f t="shared" si="196"/>
        <v>636.23519999999985</v>
      </c>
      <c r="P3765" s="488">
        <v>0.6</v>
      </c>
      <c r="Q3765" s="519"/>
      <c r="R3765" s="474">
        <v>938.4</v>
      </c>
      <c r="S3765" s="474">
        <v>486</v>
      </c>
      <c r="U3765" s="474">
        <v>816</v>
      </c>
      <c r="V3765" s="474">
        <v>486</v>
      </c>
      <c r="W3765" s="519"/>
      <c r="X3765" s="465">
        <v>816</v>
      </c>
      <c r="Y3765" s="465">
        <v>486</v>
      </c>
      <c r="Z3765" s="519"/>
      <c r="AA3765" s="474">
        <v>816</v>
      </c>
      <c r="AB3765" s="474">
        <v>486</v>
      </c>
      <c r="AC3765" s="519"/>
      <c r="AD3765" s="474"/>
      <c r="AE3765" s="474"/>
      <c r="AF3765" s="531"/>
      <c r="AG3765" s="474"/>
      <c r="AH3765" s="474"/>
      <c r="AP3765" s="535"/>
    </row>
    <row r="3766" spans="1:42" ht="24" customHeight="1" outlineLevel="1" x14ac:dyDescent="0.25">
      <c r="B3766" s="471" t="s">
        <v>22362</v>
      </c>
      <c r="C3766" s="469" t="s">
        <v>4677</v>
      </c>
      <c r="E3766" s="472" t="s">
        <v>22361</v>
      </c>
      <c r="F3766" s="469" t="s">
        <v>23330</v>
      </c>
      <c r="G3766" s="468">
        <v>1.1000000000000001</v>
      </c>
      <c r="M3766" s="474">
        <f t="shared" si="195"/>
        <v>3140.8914999999997</v>
      </c>
      <c r="N3766" s="474">
        <f t="shared" si="196"/>
        <v>1884.5348999999997</v>
      </c>
      <c r="P3766" s="488">
        <v>0.6</v>
      </c>
      <c r="Q3766" s="519"/>
      <c r="R3766" s="474">
        <v>2779.55</v>
      </c>
      <c r="S3766" s="474">
        <v>1450</v>
      </c>
      <c r="U3766" s="474">
        <v>2417</v>
      </c>
      <c r="V3766" s="474">
        <v>1450</v>
      </c>
      <c r="W3766" s="519"/>
      <c r="X3766" s="465">
        <v>2417</v>
      </c>
      <c r="Y3766" s="465">
        <v>1450</v>
      </c>
      <c r="Z3766" s="519"/>
      <c r="AA3766" s="474">
        <v>2417</v>
      </c>
      <c r="AB3766" s="474">
        <v>1450</v>
      </c>
      <c r="AC3766" s="519"/>
      <c r="AD3766" s="474"/>
      <c r="AE3766" s="474"/>
      <c r="AF3766" s="531"/>
      <c r="AG3766" s="474"/>
      <c r="AH3766" s="474"/>
      <c r="AP3766" s="535"/>
    </row>
    <row r="3767" spans="1:42" ht="24" customHeight="1" outlineLevel="1" x14ac:dyDescent="0.25">
      <c r="B3767" s="471" t="s">
        <v>22363</v>
      </c>
      <c r="C3767" s="469" t="s">
        <v>4677</v>
      </c>
      <c r="E3767" s="472" t="s">
        <v>22361</v>
      </c>
      <c r="F3767" s="469" t="s">
        <v>23330</v>
      </c>
      <c r="G3767" s="468">
        <v>1.4</v>
      </c>
      <c r="M3767" s="474">
        <f t="shared" si="195"/>
        <v>4756.1699999999992</v>
      </c>
      <c r="N3767" s="474">
        <f t="shared" si="196"/>
        <v>2853.7019999999993</v>
      </c>
      <c r="P3767" s="488">
        <v>0.6</v>
      </c>
      <c r="Q3767" s="519"/>
      <c r="R3767" s="474">
        <v>4209</v>
      </c>
      <c r="S3767" s="474">
        <v>2196</v>
      </c>
      <c r="U3767" s="474">
        <v>3660</v>
      </c>
      <c r="V3767" s="474">
        <v>2196</v>
      </c>
      <c r="W3767" s="519"/>
      <c r="X3767" s="465">
        <v>3660</v>
      </c>
      <c r="Y3767" s="465">
        <v>2196</v>
      </c>
      <c r="Z3767" s="519"/>
      <c r="AA3767" s="474">
        <v>3660</v>
      </c>
      <c r="AB3767" s="474">
        <v>2196</v>
      </c>
      <c r="AC3767" s="519"/>
      <c r="AD3767" s="474"/>
      <c r="AE3767" s="474"/>
      <c r="AF3767" s="531"/>
      <c r="AG3767" s="474"/>
      <c r="AH3767" s="474"/>
      <c r="AP3767" s="535"/>
    </row>
    <row r="3768" spans="1:42" ht="24" customHeight="1" outlineLevel="1" x14ac:dyDescent="0.25">
      <c r="A3768" s="469" t="s">
        <v>19224</v>
      </c>
      <c r="B3768" s="471" t="s">
        <v>22288</v>
      </c>
      <c r="C3768" s="469" t="s">
        <v>4677</v>
      </c>
      <c r="E3768" s="472" t="s">
        <v>19084</v>
      </c>
      <c r="F3768" s="469" t="s">
        <v>23330</v>
      </c>
      <c r="G3768" s="468">
        <v>0.26</v>
      </c>
      <c r="H3768" s="468">
        <v>0.18</v>
      </c>
      <c r="I3768" s="468">
        <v>0.18</v>
      </c>
      <c r="M3768" s="474">
        <f t="shared" si="195"/>
        <v>378.77599999999995</v>
      </c>
      <c r="N3768" s="474">
        <f t="shared" si="196"/>
        <v>227.26559999999998</v>
      </c>
      <c r="P3768" s="488">
        <v>0.6</v>
      </c>
      <c r="R3768" s="474">
        <v>335.2</v>
      </c>
      <c r="S3768" s="474">
        <v>174.9</v>
      </c>
      <c r="U3768" s="474">
        <v>291.5</v>
      </c>
      <c r="V3768" s="474">
        <v>174.9</v>
      </c>
      <c r="X3768" s="465">
        <v>291.5</v>
      </c>
      <c r="Y3768" s="465">
        <v>174.9</v>
      </c>
      <c r="AA3768" s="474">
        <v>291.5</v>
      </c>
      <c r="AB3768" s="474">
        <v>174.9</v>
      </c>
      <c r="AD3768" s="474">
        <v>275</v>
      </c>
      <c r="AE3768" s="474">
        <v>165</v>
      </c>
      <c r="AG3768" s="474"/>
      <c r="AH3768" s="474"/>
      <c r="AP3768" s="535"/>
    </row>
    <row r="3769" spans="1:42" ht="24" customHeight="1" outlineLevel="1" x14ac:dyDescent="0.25">
      <c r="A3769" s="469" t="s">
        <v>19224</v>
      </c>
      <c r="B3769" s="471" t="s">
        <v>22289</v>
      </c>
      <c r="C3769" s="469" t="s">
        <v>4677</v>
      </c>
      <c r="E3769" s="472" t="s">
        <v>19085</v>
      </c>
      <c r="F3769" s="469" t="s">
        <v>23330</v>
      </c>
      <c r="G3769" s="468">
        <v>0.26</v>
      </c>
      <c r="H3769" s="468">
        <v>0.18</v>
      </c>
      <c r="I3769" s="468">
        <v>0.18</v>
      </c>
      <c r="M3769" s="474">
        <f t="shared" si="195"/>
        <v>378.77599999999995</v>
      </c>
      <c r="N3769" s="474">
        <f t="shared" si="196"/>
        <v>227.26559999999998</v>
      </c>
      <c r="P3769" s="488">
        <v>0.6</v>
      </c>
      <c r="R3769" s="474">
        <v>335.2</v>
      </c>
      <c r="S3769" s="474">
        <v>174.9</v>
      </c>
      <c r="U3769" s="474">
        <v>291.5</v>
      </c>
      <c r="V3769" s="474">
        <v>174.9</v>
      </c>
      <c r="X3769" s="465">
        <v>291.5</v>
      </c>
      <c r="Y3769" s="465">
        <v>174.9</v>
      </c>
      <c r="AA3769" s="474">
        <v>291.5</v>
      </c>
      <c r="AB3769" s="474">
        <v>174.9</v>
      </c>
      <c r="AD3769" s="474">
        <v>275</v>
      </c>
      <c r="AE3769" s="474">
        <v>165</v>
      </c>
      <c r="AG3769" s="474"/>
      <c r="AH3769" s="474"/>
      <c r="AP3769" s="535"/>
    </row>
    <row r="3770" spans="1:42" ht="24" customHeight="1" outlineLevel="1" x14ac:dyDescent="0.25">
      <c r="A3770" s="469" t="s">
        <v>19224</v>
      </c>
      <c r="B3770" s="471" t="s">
        <v>22290</v>
      </c>
      <c r="C3770" s="469" t="s">
        <v>4677</v>
      </c>
      <c r="E3770" s="472" t="s">
        <v>19087</v>
      </c>
      <c r="F3770" s="469" t="s">
        <v>23330</v>
      </c>
      <c r="G3770" s="468">
        <v>0.26</v>
      </c>
      <c r="H3770" s="468">
        <v>0.18</v>
      </c>
      <c r="I3770" s="468">
        <v>0.18</v>
      </c>
      <c r="M3770" s="474">
        <f t="shared" si="195"/>
        <v>378.77599999999995</v>
      </c>
      <c r="N3770" s="474">
        <f t="shared" si="196"/>
        <v>227.26559999999998</v>
      </c>
      <c r="P3770" s="488">
        <v>0.6</v>
      </c>
      <c r="R3770" s="474">
        <v>335.2</v>
      </c>
      <c r="S3770" s="474">
        <v>174.9</v>
      </c>
      <c r="U3770" s="474">
        <v>291.5</v>
      </c>
      <c r="V3770" s="474">
        <v>174.9</v>
      </c>
      <c r="X3770" s="465">
        <v>291.5</v>
      </c>
      <c r="Y3770" s="465">
        <v>174.9</v>
      </c>
      <c r="AA3770" s="474">
        <v>291.5</v>
      </c>
      <c r="AB3770" s="474">
        <v>174.9</v>
      </c>
      <c r="AD3770" s="474">
        <v>275</v>
      </c>
      <c r="AE3770" s="474">
        <v>165</v>
      </c>
      <c r="AG3770" s="474"/>
      <c r="AH3770" s="474"/>
      <c r="AP3770" s="535"/>
    </row>
    <row r="3771" spans="1:42" ht="24" customHeight="1" outlineLevel="1" x14ac:dyDescent="0.25">
      <c r="A3771" s="469" t="s">
        <v>19224</v>
      </c>
      <c r="B3771" s="471" t="s">
        <v>22291</v>
      </c>
      <c r="C3771" s="469" t="s">
        <v>4677</v>
      </c>
      <c r="E3771" s="472" t="s">
        <v>19089</v>
      </c>
      <c r="F3771" s="469" t="s">
        <v>23330</v>
      </c>
      <c r="G3771" s="468">
        <v>0.26</v>
      </c>
      <c r="H3771" s="468">
        <v>0.18</v>
      </c>
      <c r="I3771" s="468">
        <v>0.18</v>
      </c>
      <c r="M3771" s="474">
        <f t="shared" si="195"/>
        <v>378.77599999999995</v>
      </c>
      <c r="N3771" s="474">
        <f t="shared" si="196"/>
        <v>227.26559999999998</v>
      </c>
      <c r="P3771" s="488">
        <v>0.6</v>
      </c>
      <c r="R3771" s="474">
        <v>335.2</v>
      </c>
      <c r="S3771" s="474">
        <v>174.9</v>
      </c>
      <c r="U3771" s="474">
        <v>291.5</v>
      </c>
      <c r="V3771" s="474">
        <v>174.9</v>
      </c>
      <c r="X3771" s="465">
        <v>291.5</v>
      </c>
      <c r="Y3771" s="465">
        <v>174.9</v>
      </c>
      <c r="AA3771" s="474">
        <v>291.5</v>
      </c>
      <c r="AB3771" s="474">
        <v>174.9</v>
      </c>
      <c r="AD3771" s="474">
        <v>275</v>
      </c>
      <c r="AE3771" s="474">
        <v>165</v>
      </c>
      <c r="AG3771" s="474"/>
      <c r="AH3771" s="474"/>
      <c r="AP3771" s="535"/>
    </row>
    <row r="3772" spans="1:42" ht="24" customHeight="1" outlineLevel="1" x14ac:dyDescent="0.25">
      <c r="A3772" s="469" t="s">
        <v>19224</v>
      </c>
      <c r="B3772" s="471" t="s">
        <v>22292</v>
      </c>
      <c r="C3772" s="469" t="s">
        <v>4677</v>
      </c>
      <c r="E3772" s="472" t="s">
        <v>19091</v>
      </c>
      <c r="F3772" s="469" t="s">
        <v>23330</v>
      </c>
      <c r="G3772" s="468">
        <v>0.26</v>
      </c>
      <c r="H3772" s="468">
        <v>0.18</v>
      </c>
      <c r="I3772" s="468">
        <v>0.18</v>
      </c>
      <c r="M3772" s="474">
        <f t="shared" si="195"/>
        <v>378.77599999999995</v>
      </c>
      <c r="N3772" s="474">
        <f t="shared" si="196"/>
        <v>227.26559999999998</v>
      </c>
      <c r="P3772" s="488">
        <v>0.6</v>
      </c>
      <c r="R3772" s="474">
        <v>335.2</v>
      </c>
      <c r="S3772" s="474">
        <v>174.9</v>
      </c>
      <c r="U3772" s="474">
        <v>291.5</v>
      </c>
      <c r="V3772" s="474">
        <v>174.9</v>
      </c>
      <c r="X3772" s="465">
        <v>291.5</v>
      </c>
      <c r="Y3772" s="465">
        <v>174.9</v>
      </c>
      <c r="AA3772" s="474">
        <v>291.5</v>
      </c>
      <c r="AB3772" s="474">
        <v>174.9</v>
      </c>
      <c r="AD3772" s="474">
        <v>275</v>
      </c>
      <c r="AE3772" s="474">
        <v>165</v>
      </c>
      <c r="AG3772" s="474"/>
      <c r="AH3772" s="474"/>
      <c r="AP3772" s="535"/>
    </row>
    <row r="3773" spans="1:42" ht="24" customHeight="1" outlineLevel="1" x14ac:dyDescent="0.25">
      <c r="A3773" s="469" t="s">
        <v>19224</v>
      </c>
      <c r="B3773" s="471" t="s">
        <v>22293</v>
      </c>
      <c r="C3773" s="469" t="s">
        <v>4677</v>
      </c>
      <c r="E3773" s="472" t="s">
        <v>19093</v>
      </c>
      <c r="F3773" s="469" t="s">
        <v>23330</v>
      </c>
      <c r="G3773" s="468">
        <v>0.26</v>
      </c>
      <c r="H3773" s="468">
        <v>0.18</v>
      </c>
      <c r="I3773" s="468">
        <v>0.18</v>
      </c>
      <c r="M3773" s="474">
        <f t="shared" si="195"/>
        <v>378.77599999999995</v>
      </c>
      <c r="N3773" s="474">
        <f t="shared" si="196"/>
        <v>227.26559999999998</v>
      </c>
      <c r="P3773" s="488">
        <v>0.6</v>
      </c>
      <c r="R3773" s="474">
        <v>335.2</v>
      </c>
      <c r="S3773" s="474">
        <v>174.9</v>
      </c>
      <c r="U3773" s="474">
        <v>291.5</v>
      </c>
      <c r="V3773" s="474">
        <v>174.9</v>
      </c>
      <c r="X3773" s="465">
        <v>291.5</v>
      </c>
      <c r="Y3773" s="465">
        <v>174.9</v>
      </c>
      <c r="AA3773" s="474">
        <v>291.5</v>
      </c>
      <c r="AB3773" s="474">
        <v>174.9</v>
      </c>
      <c r="AD3773" s="474">
        <v>275</v>
      </c>
      <c r="AE3773" s="474">
        <v>165</v>
      </c>
      <c r="AG3773" s="474"/>
      <c r="AH3773" s="474"/>
      <c r="AP3773" s="535"/>
    </row>
    <row r="3774" spans="1:42" ht="24" customHeight="1" outlineLevel="1" x14ac:dyDescent="0.25">
      <c r="A3774" s="469" t="s">
        <v>19430</v>
      </c>
      <c r="B3774" s="471" t="s">
        <v>22294</v>
      </c>
      <c r="C3774" s="469" t="s">
        <v>4677</v>
      </c>
      <c r="E3774" s="472" t="s">
        <v>21060</v>
      </c>
      <c r="F3774" s="469" t="s">
        <v>23330</v>
      </c>
      <c r="G3774" s="468">
        <v>0.26</v>
      </c>
      <c r="H3774" s="468">
        <v>0.18</v>
      </c>
      <c r="I3774" s="468">
        <v>0.18</v>
      </c>
      <c r="M3774" s="474">
        <f t="shared" si="195"/>
        <v>378.77599999999995</v>
      </c>
      <c r="N3774" s="474">
        <f t="shared" si="196"/>
        <v>227.26559999999998</v>
      </c>
      <c r="P3774" s="488">
        <v>0.6</v>
      </c>
      <c r="R3774" s="474">
        <v>335.2</v>
      </c>
      <c r="S3774" s="474">
        <v>174.9</v>
      </c>
      <c r="U3774" s="474">
        <v>291.5</v>
      </c>
      <c r="V3774" s="474">
        <v>174.9</v>
      </c>
      <c r="X3774" s="465">
        <v>291.5</v>
      </c>
      <c r="Y3774" s="465">
        <v>174.9</v>
      </c>
      <c r="AA3774" s="474">
        <v>291.5</v>
      </c>
      <c r="AB3774" s="474">
        <v>174.9</v>
      </c>
      <c r="AD3774" s="474">
        <v>275</v>
      </c>
      <c r="AE3774" s="474">
        <v>165</v>
      </c>
      <c r="AG3774" s="474"/>
      <c r="AH3774" s="474"/>
      <c r="AP3774" s="535"/>
    </row>
    <row r="3775" spans="1:42" ht="24" customHeight="1" outlineLevel="1" x14ac:dyDescent="0.25">
      <c r="A3775" s="469" t="s">
        <v>19224</v>
      </c>
      <c r="B3775" s="471" t="s">
        <v>19082</v>
      </c>
      <c r="C3775" s="469" t="s">
        <v>4677</v>
      </c>
      <c r="E3775" s="472" t="s">
        <v>19084</v>
      </c>
      <c r="F3775" s="469" t="s">
        <v>23330</v>
      </c>
      <c r="G3775" s="468">
        <v>0.37</v>
      </c>
      <c r="H3775" s="468">
        <v>0.25</v>
      </c>
      <c r="I3775" s="468">
        <v>0.25</v>
      </c>
      <c r="M3775" s="474">
        <f t="shared" si="195"/>
        <v>424.31499999999994</v>
      </c>
      <c r="N3775" s="474">
        <f t="shared" si="196"/>
        <v>254.58899999999994</v>
      </c>
      <c r="P3775" s="488">
        <v>0.6</v>
      </c>
      <c r="R3775" s="474">
        <v>375.5</v>
      </c>
      <c r="S3775" s="474">
        <v>195.9</v>
      </c>
      <c r="U3775" s="474">
        <v>326.5</v>
      </c>
      <c r="V3775" s="474">
        <v>195.9</v>
      </c>
      <c r="X3775" s="465">
        <v>326.5</v>
      </c>
      <c r="Y3775" s="465">
        <v>195.9</v>
      </c>
      <c r="AA3775" s="474">
        <v>326.5</v>
      </c>
      <c r="AB3775" s="474">
        <v>195.9</v>
      </c>
      <c r="AD3775" s="474">
        <v>308</v>
      </c>
      <c r="AE3775" s="474">
        <v>184.79999999999998</v>
      </c>
      <c r="AG3775" s="474"/>
      <c r="AH3775" s="474"/>
      <c r="AP3775" s="535"/>
    </row>
    <row r="3776" spans="1:42" ht="24" customHeight="1" outlineLevel="1" x14ac:dyDescent="0.25">
      <c r="A3776" s="469" t="s">
        <v>19224</v>
      </c>
      <c r="B3776" s="471" t="s">
        <v>19083</v>
      </c>
      <c r="C3776" s="469" t="s">
        <v>4677</v>
      </c>
      <c r="E3776" s="472" t="s">
        <v>19085</v>
      </c>
      <c r="F3776" s="469" t="s">
        <v>23330</v>
      </c>
      <c r="G3776" s="468">
        <v>0.37</v>
      </c>
      <c r="H3776" s="468">
        <v>0.25</v>
      </c>
      <c r="I3776" s="468">
        <v>0.25</v>
      </c>
      <c r="M3776" s="474">
        <f t="shared" si="195"/>
        <v>424.31499999999994</v>
      </c>
      <c r="N3776" s="474">
        <f t="shared" si="196"/>
        <v>254.58899999999994</v>
      </c>
      <c r="P3776" s="488">
        <v>0.6</v>
      </c>
      <c r="R3776" s="474">
        <v>375.5</v>
      </c>
      <c r="S3776" s="474">
        <v>195.9</v>
      </c>
      <c r="U3776" s="474">
        <v>326.5</v>
      </c>
      <c r="V3776" s="474">
        <v>195.9</v>
      </c>
      <c r="X3776" s="465">
        <v>326.5</v>
      </c>
      <c r="Y3776" s="465">
        <v>195.9</v>
      </c>
      <c r="AA3776" s="474">
        <v>326.5</v>
      </c>
      <c r="AB3776" s="474">
        <v>195.9</v>
      </c>
      <c r="AD3776" s="474">
        <v>308</v>
      </c>
      <c r="AE3776" s="474">
        <v>184.79999999999998</v>
      </c>
      <c r="AG3776" s="474"/>
      <c r="AH3776" s="474"/>
      <c r="AP3776" s="535"/>
    </row>
    <row r="3777" spans="1:42" ht="24" customHeight="1" outlineLevel="1" x14ac:dyDescent="0.25">
      <c r="A3777" s="469" t="s">
        <v>19224</v>
      </c>
      <c r="B3777" s="471" t="s">
        <v>19086</v>
      </c>
      <c r="C3777" s="469" t="s">
        <v>4677</v>
      </c>
      <c r="E3777" s="472" t="s">
        <v>19087</v>
      </c>
      <c r="F3777" s="469" t="s">
        <v>23330</v>
      </c>
      <c r="G3777" s="468">
        <v>0.37</v>
      </c>
      <c r="H3777" s="468">
        <v>0.25</v>
      </c>
      <c r="I3777" s="468">
        <v>0.25</v>
      </c>
      <c r="M3777" s="474">
        <f t="shared" si="195"/>
        <v>424.31499999999994</v>
      </c>
      <c r="N3777" s="474">
        <f t="shared" si="196"/>
        <v>254.58899999999994</v>
      </c>
      <c r="P3777" s="488">
        <v>0.6</v>
      </c>
      <c r="R3777" s="474">
        <v>375.5</v>
      </c>
      <c r="S3777" s="474">
        <v>195.9</v>
      </c>
      <c r="U3777" s="474">
        <v>326.5</v>
      </c>
      <c r="V3777" s="474">
        <v>195.9</v>
      </c>
      <c r="X3777" s="465">
        <v>326.5</v>
      </c>
      <c r="Y3777" s="465">
        <v>195.9</v>
      </c>
      <c r="AA3777" s="474">
        <v>326.5</v>
      </c>
      <c r="AB3777" s="474">
        <v>195.9</v>
      </c>
      <c r="AD3777" s="474">
        <v>308</v>
      </c>
      <c r="AE3777" s="474">
        <v>184.79999999999998</v>
      </c>
      <c r="AG3777" s="474"/>
      <c r="AH3777" s="474"/>
      <c r="AP3777" s="535"/>
    </row>
    <row r="3778" spans="1:42" ht="24" customHeight="1" outlineLevel="1" x14ac:dyDescent="0.25">
      <c r="A3778" s="469" t="s">
        <v>19224</v>
      </c>
      <c r="B3778" s="471" t="s">
        <v>19088</v>
      </c>
      <c r="C3778" s="469" t="s">
        <v>4677</v>
      </c>
      <c r="E3778" s="472" t="s">
        <v>19089</v>
      </c>
      <c r="F3778" s="469" t="s">
        <v>23330</v>
      </c>
      <c r="G3778" s="468">
        <v>0.37</v>
      </c>
      <c r="H3778" s="468">
        <v>0.25</v>
      </c>
      <c r="I3778" s="468">
        <v>0.25</v>
      </c>
      <c r="M3778" s="474">
        <f t="shared" si="195"/>
        <v>424.31499999999994</v>
      </c>
      <c r="N3778" s="474">
        <f t="shared" si="196"/>
        <v>254.58899999999994</v>
      </c>
      <c r="P3778" s="488">
        <v>0.6</v>
      </c>
      <c r="R3778" s="474">
        <v>375.5</v>
      </c>
      <c r="S3778" s="474">
        <v>195.9</v>
      </c>
      <c r="U3778" s="474">
        <v>326.5</v>
      </c>
      <c r="V3778" s="474">
        <v>195.9</v>
      </c>
      <c r="X3778" s="465">
        <v>326.5</v>
      </c>
      <c r="Y3778" s="465">
        <v>195.9</v>
      </c>
      <c r="AA3778" s="474">
        <v>326.5</v>
      </c>
      <c r="AB3778" s="474">
        <v>195.9</v>
      </c>
      <c r="AD3778" s="474">
        <v>308</v>
      </c>
      <c r="AE3778" s="474">
        <v>184.79999999999998</v>
      </c>
      <c r="AG3778" s="474"/>
      <c r="AH3778" s="474"/>
      <c r="AP3778" s="535"/>
    </row>
    <row r="3779" spans="1:42" ht="24" customHeight="1" outlineLevel="1" x14ac:dyDescent="0.25">
      <c r="A3779" s="469" t="s">
        <v>19224</v>
      </c>
      <c r="B3779" s="471" t="s">
        <v>19090</v>
      </c>
      <c r="C3779" s="469" t="s">
        <v>4677</v>
      </c>
      <c r="E3779" s="472" t="s">
        <v>19091</v>
      </c>
      <c r="F3779" s="469" t="s">
        <v>23330</v>
      </c>
      <c r="G3779" s="468">
        <v>0.37</v>
      </c>
      <c r="H3779" s="468">
        <v>0.25</v>
      </c>
      <c r="I3779" s="468">
        <v>0.25</v>
      </c>
      <c r="M3779" s="474">
        <f t="shared" si="195"/>
        <v>424.31499999999994</v>
      </c>
      <c r="N3779" s="474">
        <f t="shared" si="196"/>
        <v>254.58899999999994</v>
      </c>
      <c r="P3779" s="488">
        <v>0.6</v>
      </c>
      <c r="R3779" s="474">
        <v>375.5</v>
      </c>
      <c r="S3779" s="474">
        <v>195.9</v>
      </c>
      <c r="U3779" s="474">
        <v>326.5</v>
      </c>
      <c r="V3779" s="474">
        <v>195.9</v>
      </c>
      <c r="X3779" s="465">
        <v>326.5</v>
      </c>
      <c r="Y3779" s="465">
        <v>195.9</v>
      </c>
      <c r="AA3779" s="474">
        <v>326.5</v>
      </c>
      <c r="AB3779" s="474">
        <v>195.9</v>
      </c>
      <c r="AD3779" s="474">
        <v>308</v>
      </c>
      <c r="AE3779" s="474">
        <v>184.79999999999998</v>
      </c>
      <c r="AG3779" s="474"/>
      <c r="AH3779" s="474"/>
      <c r="AP3779" s="535"/>
    </row>
    <row r="3780" spans="1:42" ht="24" customHeight="1" outlineLevel="1" x14ac:dyDescent="0.25">
      <c r="A3780" s="469" t="s">
        <v>19224</v>
      </c>
      <c r="B3780" s="471" t="s">
        <v>19092</v>
      </c>
      <c r="C3780" s="469" t="s">
        <v>4677</v>
      </c>
      <c r="E3780" s="472" t="s">
        <v>19093</v>
      </c>
      <c r="F3780" s="469" t="s">
        <v>23330</v>
      </c>
      <c r="G3780" s="468">
        <v>0.37</v>
      </c>
      <c r="H3780" s="468">
        <v>0.25</v>
      </c>
      <c r="I3780" s="468">
        <v>0.25</v>
      </c>
      <c r="M3780" s="474">
        <f t="shared" si="195"/>
        <v>424.31499999999994</v>
      </c>
      <c r="N3780" s="474">
        <f t="shared" si="196"/>
        <v>254.58899999999994</v>
      </c>
      <c r="P3780" s="488">
        <v>0.6</v>
      </c>
      <c r="R3780" s="474">
        <v>375.5</v>
      </c>
      <c r="S3780" s="474">
        <v>195.9</v>
      </c>
      <c r="U3780" s="474">
        <v>326.5</v>
      </c>
      <c r="V3780" s="474">
        <v>195.9</v>
      </c>
      <c r="X3780" s="465">
        <v>326.5</v>
      </c>
      <c r="Y3780" s="465">
        <v>195.9</v>
      </c>
      <c r="AA3780" s="474">
        <v>326.5</v>
      </c>
      <c r="AB3780" s="474">
        <v>195.9</v>
      </c>
      <c r="AD3780" s="474">
        <v>308</v>
      </c>
      <c r="AE3780" s="474">
        <v>184.79999999999998</v>
      </c>
      <c r="AG3780" s="474"/>
      <c r="AH3780" s="474"/>
      <c r="AP3780" s="535"/>
    </row>
    <row r="3781" spans="1:42" ht="24" customHeight="1" outlineLevel="1" x14ac:dyDescent="0.25">
      <c r="A3781" s="469" t="s">
        <v>19430</v>
      </c>
      <c r="B3781" s="471" t="s">
        <v>21059</v>
      </c>
      <c r="C3781" s="469" t="s">
        <v>4677</v>
      </c>
      <c r="E3781" s="472" t="s">
        <v>21060</v>
      </c>
      <c r="F3781" s="469" t="s">
        <v>23330</v>
      </c>
      <c r="G3781" s="468">
        <v>0.37</v>
      </c>
      <c r="H3781" s="468">
        <v>0.25</v>
      </c>
      <c r="I3781" s="468">
        <v>0.25</v>
      </c>
      <c r="M3781" s="474">
        <f t="shared" si="195"/>
        <v>424.31499999999994</v>
      </c>
      <c r="N3781" s="474">
        <f t="shared" si="196"/>
        <v>254.58899999999994</v>
      </c>
      <c r="P3781" s="488">
        <v>0.6</v>
      </c>
      <c r="R3781" s="474">
        <v>375.5</v>
      </c>
      <c r="S3781" s="474">
        <v>195.9</v>
      </c>
      <c r="U3781" s="474">
        <v>326.5</v>
      </c>
      <c r="V3781" s="474">
        <v>195.9</v>
      </c>
      <c r="X3781" s="465">
        <v>326.5</v>
      </c>
      <c r="Y3781" s="465">
        <v>195.9</v>
      </c>
      <c r="AA3781" s="474">
        <v>326.5</v>
      </c>
      <c r="AB3781" s="474">
        <v>195.9</v>
      </c>
      <c r="AD3781" s="474">
        <v>308</v>
      </c>
      <c r="AE3781" s="474">
        <v>184.79999999999998</v>
      </c>
      <c r="AG3781" s="474"/>
      <c r="AH3781" s="474"/>
      <c r="AP3781" s="535"/>
    </row>
    <row r="3782" spans="1:42" ht="24" customHeight="1" outlineLevel="1" x14ac:dyDescent="0.25">
      <c r="A3782" s="469" t="s">
        <v>19224</v>
      </c>
      <c r="B3782" s="471" t="s">
        <v>19094</v>
      </c>
      <c r="C3782" s="469" t="s">
        <v>4677</v>
      </c>
      <c r="E3782" s="472" t="s">
        <v>19084</v>
      </c>
      <c r="F3782" s="469" t="s">
        <v>23330</v>
      </c>
      <c r="G3782" s="468">
        <v>0.5</v>
      </c>
      <c r="H3782" s="468">
        <v>0.34</v>
      </c>
      <c r="I3782" s="468">
        <v>0.34</v>
      </c>
      <c r="M3782" s="474">
        <f t="shared" si="195"/>
        <v>454.59899999999999</v>
      </c>
      <c r="N3782" s="474">
        <f t="shared" si="196"/>
        <v>272.75939999999997</v>
      </c>
      <c r="P3782" s="488">
        <v>0.6</v>
      </c>
      <c r="R3782" s="474">
        <v>402.3</v>
      </c>
      <c r="S3782" s="474">
        <v>209.88</v>
      </c>
      <c r="U3782" s="474">
        <v>349.8</v>
      </c>
      <c r="V3782" s="474">
        <v>209.88</v>
      </c>
      <c r="X3782" s="465">
        <v>349.8</v>
      </c>
      <c r="Y3782" s="465">
        <v>209.88</v>
      </c>
      <c r="AA3782" s="474">
        <v>349.8</v>
      </c>
      <c r="AB3782" s="474">
        <v>209.88</v>
      </c>
      <c r="AD3782" s="474">
        <v>330</v>
      </c>
      <c r="AE3782" s="474">
        <v>198</v>
      </c>
      <c r="AG3782" s="474"/>
      <c r="AH3782" s="474"/>
      <c r="AP3782" s="535"/>
    </row>
    <row r="3783" spans="1:42" ht="24" customHeight="1" outlineLevel="1" x14ac:dyDescent="0.25">
      <c r="A3783" s="469" t="s">
        <v>19224</v>
      </c>
      <c r="B3783" s="471" t="s">
        <v>19095</v>
      </c>
      <c r="C3783" s="469" t="s">
        <v>4677</v>
      </c>
      <c r="E3783" s="472" t="s">
        <v>19085</v>
      </c>
      <c r="F3783" s="469" t="s">
        <v>23330</v>
      </c>
      <c r="G3783" s="468">
        <v>0.5</v>
      </c>
      <c r="H3783" s="468">
        <v>0.34</v>
      </c>
      <c r="I3783" s="468">
        <v>0.34</v>
      </c>
      <c r="M3783" s="474">
        <f t="shared" si="195"/>
        <v>454.59899999999999</v>
      </c>
      <c r="N3783" s="474">
        <f t="shared" si="196"/>
        <v>272.75939999999997</v>
      </c>
      <c r="P3783" s="488">
        <v>0.6</v>
      </c>
      <c r="R3783" s="474">
        <v>402.3</v>
      </c>
      <c r="S3783" s="474">
        <v>209.88</v>
      </c>
      <c r="U3783" s="474">
        <v>349.8</v>
      </c>
      <c r="V3783" s="474">
        <v>209.88</v>
      </c>
      <c r="X3783" s="465">
        <v>349.8</v>
      </c>
      <c r="Y3783" s="465">
        <v>209.88</v>
      </c>
      <c r="AA3783" s="474">
        <v>349.8</v>
      </c>
      <c r="AB3783" s="474">
        <v>209.88</v>
      </c>
      <c r="AD3783" s="474">
        <v>330</v>
      </c>
      <c r="AE3783" s="474">
        <v>198</v>
      </c>
      <c r="AG3783" s="474"/>
      <c r="AH3783" s="474"/>
      <c r="AP3783" s="535"/>
    </row>
    <row r="3784" spans="1:42" ht="24" customHeight="1" outlineLevel="1" x14ac:dyDescent="0.25">
      <c r="A3784" s="469" t="s">
        <v>19224</v>
      </c>
      <c r="B3784" s="471" t="s">
        <v>19096</v>
      </c>
      <c r="C3784" s="469" t="s">
        <v>4677</v>
      </c>
      <c r="E3784" s="472" t="s">
        <v>19087</v>
      </c>
      <c r="F3784" s="469" t="s">
        <v>23330</v>
      </c>
      <c r="G3784" s="468">
        <v>0.5</v>
      </c>
      <c r="H3784" s="468">
        <v>0.34</v>
      </c>
      <c r="I3784" s="468">
        <v>0.34</v>
      </c>
      <c r="M3784" s="474">
        <f t="shared" si="195"/>
        <v>454.59899999999999</v>
      </c>
      <c r="N3784" s="474">
        <f t="shared" si="196"/>
        <v>272.75939999999997</v>
      </c>
      <c r="P3784" s="488">
        <v>0.6</v>
      </c>
      <c r="R3784" s="474">
        <v>402.3</v>
      </c>
      <c r="S3784" s="474">
        <v>209.88</v>
      </c>
      <c r="U3784" s="474">
        <v>349.8</v>
      </c>
      <c r="V3784" s="474">
        <v>209.88</v>
      </c>
      <c r="X3784" s="465">
        <v>349.8</v>
      </c>
      <c r="Y3784" s="465">
        <v>209.88</v>
      </c>
      <c r="AA3784" s="474">
        <v>349.8</v>
      </c>
      <c r="AB3784" s="474">
        <v>209.88</v>
      </c>
      <c r="AD3784" s="474">
        <v>330</v>
      </c>
      <c r="AE3784" s="474">
        <v>198</v>
      </c>
      <c r="AG3784" s="474"/>
      <c r="AH3784" s="474"/>
      <c r="AP3784" s="535"/>
    </row>
    <row r="3785" spans="1:42" ht="24" customHeight="1" outlineLevel="1" x14ac:dyDescent="0.25">
      <c r="A3785" s="469" t="s">
        <v>19224</v>
      </c>
      <c r="B3785" s="471" t="s">
        <v>19097</v>
      </c>
      <c r="C3785" s="469" t="s">
        <v>4677</v>
      </c>
      <c r="E3785" s="472" t="s">
        <v>19089</v>
      </c>
      <c r="F3785" s="469" t="s">
        <v>23330</v>
      </c>
      <c r="G3785" s="468">
        <v>0.5</v>
      </c>
      <c r="H3785" s="468">
        <v>0.34</v>
      </c>
      <c r="I3785" s="468">
        <v>0.34</v>
      </c>
      <c r="M3785" s="474">
        <f t="shared" si="195"/>
        <v>454.59899999999999</v>
      </c>
      <c r="N3785" s="474">
        <f t="shared" si="196"/>
        <v>272.75939999999997</v>
      </c>
      <c r="P3785" s="488">
        <v>0.6</v>
      </c>
      <c r="R3785" s="474">
        <v>402.3</v>
      </c>
      <c r="S3785" s="474">
        <v>209.88</v>
      </c>
      <c r="U3785" s="474">
        <v>349.8</v>
      </c>
      <c r="V3785" s="474">
        <v>209.88</v>
      </c>
      <c r="X3785" s="465">
        <v>349.8</v>
      </c>
      <c r="Y3785" s="465">
        <v>209.88</v>
      </c>
      <c r="AA3785" s="474">
        <v>349.8</v>
      </c>
      <c r="AB3785" s="474">
        <v>209.88</v>
      </c>
      <c r="AD3785" s="474">
        <v>330</v>
      </c>
      <c r="AE3785" s="474">
        <v>198</v>
      </c>
      <c r="AG3785" s="474"/>
      <c r="AH3785" s="474"/>
      <c r="AP3785" s="535"/>
    </row>
    <row r="3786" spans="1:42" ht="24" customHeight="1" outlineLevel="1" x14ac:dyDescent="0.25">
      <c r="A3786" s="469" t="s">
        <v>19224</v>
      </c>
      <c r="B3786" s="471" t="s">
        <v>19098</v>
      </c>
      <c r="C3786" s="469" t="s">
        <v>4677</v>
      </c>
      <c r="E3786" s="472" t="s">
        <v>19091</v>
      </c>
      <c r="F3786" s="469" t="s">
        <v>23330</v>
      </c>
      <c r="G3786" s="468">
        <v>0.5</v>
      </c>
      <c r="H3786" s="468">
        <v>0.34</v>
      </c>
      <c r="I3786" s="468">
        <v>0.34</v>
      </c>
      <c r="M3786" s="474">
        <f t="shared" si="195"/>
        <v>454.59899999999999</v>
      </c>
      <c r="N3786" s="474">
        <f t="shared" si="196"/>
        <v>272.75939999999997</v>
      </c>
      <c r="P3786" s="488">
        <v>0.6</v>
      </c>
      <c r="R3786" s="474">
        <v>402.3</v>
      </c>
      <c r="S3786" s="474">
        <v>209.88</v>
      </c>
      <c r="U3786" s="474">
        <v>349.8</v>
      </c>
      <c r="V3786" s="474">
        <v>209.88</v>
      </c>
      <c r="X3786" s="465">
        <v>349.8</v>
      </c>
      <c r="Y3786" s="465">
        <v>209.88</v>
      </c>
      <c r="AA3786" s="474">
        <v>349.8</v>
      </c>
      <c r="AB3786" s="474">
        <v>209.88</v>
      </c>
      <c r="AD3786" s="474">
        <v>330</v>
      </c>
      <c r="AE3786" s="474">
        <v>198</v>
      </c>
      <c r="AG3786" s="474"/>
      <c r="AH3786" s="474"/>
      <c r="AP3786" s="535"/>
    </row>
    <row r="3787" spans="1:42" ht="24" customHeight="1" outlineLevel="1" x14ac:dyDescent="0.25">
      <c r="A3787" s="469" t="s">
        <v>19224</v>
      </c>
      <c r="B3787" s="471" t="s">
        <v>19129</v>
      </c>
      <c r="C3787" s="469" t="s">
        <v>4677</v>
      </c>
      <c r="E3787" s="472" t="s">
        <v>19093</v>
      </c>
      <c r="F3787" s="469" t="s">
        <v>23330</v>
      </c>
      <c r="G3787" s="468">
        <v>0.5</v>
      </c>
      <c r="H3787" s="468">
        <v>0.34</v>
      </c>
      <c r="I3787" s="468">
        <v>0.34</v>
      </c>
      <c r="M3787" s="474">
        <f t="shared" ref="M3787:M3818" si="197">R3787*$Q$3</f>
        <v>454.59899999999999</v>
      </c>
      <c r="N3787" s="474">
        <f t="shared" ref="N3787:N3818" si="198">M3787*P3787</f>
        <v>272.75939999999997</v>
      </c>
      <c r="P3787" s="488">
        <v>0.6</v>
      </c>
      <c r="R3787" s="474">
        <v>402.3</v>
      </c>
      <c r="S3787" s="474">
        <v>209.88</v>
      </c>
      <c r="U3787" s="474">
        <v>349.8</v>
      </c>
      <c r="V3787" s="474">
        <v>209.88</v>
      </c>
      <c r="X3787" s="465">
        <v>349.8</v>
      </c>
      <c r="Y3787" s="465">
        <v>209.88</v>
      </c>
      <c r="AA3787" s="474">
        <v>349.8</v>
      </c>
      <c r="AB3787" s="474">
        <v>209.88</v>
      </c>
      <c r="AD3787" s="474">
        <v>330</v>
      </c>
      <c r="AE3787" s="474">
        <v>198</v>
      </c>
      <c r="AG3787" s="474"/>
      <c r="AH3787" s="474"/>
      <c r="AP3787" s="535"/>
    </row>
    <row r="3788" spans="1:42" ht="24" customHeight="1" outlineLevel="1" x14ac:dyDescent="0.25">
      <c r="A3788" s="469" t="s">
        <v>19430</v>
      </c>
      <c r="B3788" s="471" t="s">
        <v>21061</v>
      </c>
      <c r="C3788" s="469" t="s">
        <v>4677</v>
      </c>
      <c r="E3788" s="472" t="s">
        <v>21060</v>
      </c>
      <c r="F3788" s="469" t="s">
        <v>23330</v>
      </c>
      <c r="G3788" s="468">
        <v>0.5</v>
      </c>
      <c r="H3788" s="468">
        <v>0.34</v>
      </c>
      <c r="I3788" s="468">
        <v>0.34</v>
      </c>
      <c r="M3788" s="474">
        <f t="shared" si="197"/>
        <v>454.59899999999999</v>
      </c>
      <c r="N3788" s="474">
        <f t="shared" si="198"/>
        <v>272.75939999999997</v>
      </c>
      <c r="P3788" s="488">
        <v>0.6</v>
      </c>
      <c r="R3788" s="474">
        <v>402.3</v>
      </c>
      <c r="S3788" s="474">
        <v>209.88</v>
      </c>
      <c r="U3788" s="474">
        <v>349.8</v>
      </c>
      <c r="V3788" s="474">
        <v>209.88</v>
      </c>
      <c r="X3788" s="465">
        <v>349.8</v>
      </c>
      <c r="Y3788" s="465">
        <v>209.88</v>
      </c>
      <c r="AA3788" s="474">
        <v>349.8</v>
      </c>
      <c r="AB3788" s="474">
        <v>209.88</v>
      </c>
      <c r="AD3788" s="474">
        <v>330</v>
      </c>
      <c r="AE3788" s="474">
        <v>198</v>
      </c>
      <c r="AG3788" s="474"/>
      <c r="AH3788" s="474"/>
      <c r="AP3788" s="535"/>
    </row>
    <row r="3789" spans="1:42" ht="24" customHeight="1" outlineLevel="1" x14ac:dyDescent="0.25">
      <c r="A3789" s="469" t="s">
        <v>22301</v>
      </c>
      <c r="B3789" s="471" t="s">
        <v>19099</v>
      </c>
      <c r="C3789" s="469" t="s">
        <v>4677</v>
      </c>
      <c r="E3789" s="472" t="s">
        <v>19084</v>
      </c>
      <c r="F3789" s="469" t="s">
        <v>23330</v>
      </c>
      <c r="G3789" s="468">
        <v>0.75</v>
      </c>
      <c r="M3789" s="474">
        <f t="shared" si="197"/>
        <v>1060.3919999999998</v>
      </c>
      <c r="N3789" s="474">
        <f t="shared" si="198"/>
        <v>636.23519999999985</v>
      </c>
      <c r="P3789" s="488">
        <v>0.6</v>
      </c>
      <c r="R3789" s="474">
        <v>938.4</v>
      </c>
      <c r="S3789" s="474">
        <v>486</v>
      </c>
      <c r="U3789" s="474">
        <v>816</v>
      </c>
      <c r="V3789" s="474">
        <v>486</v>
      </c>
      <c r="X3789" s="465">
        <v>816</v>
      </c>
      <c r="Y3789" s="465">
        <v>486</v>
      </c>
      <c r="AA3789" s="474">
        <v>816</v>
      </c>
      <c r="AB3789" s="474">
        <v>486</v>
      </c>
      <c r="AD3789" s="474">
        <v>330</v>
      </c>
      <c r="AE3789" s="474">
        <v>198</v>
      </c>
      <c r="AG3789" s="474"/>
      <c r="AH3789" s="474"/>
      <c r="AP3789" s="535"/>
    </row>
    <row r="3790" spans="1:42" ht="24" customHeight="1" outlineLevel="1" x14ac:dyDescent="0.25">
      <c r="A3790" s="469" t="s">
        <v>22301</v>
      </c>
      <c r="B3790" s="471" t="s">
        <v>19100</v>
      </c>
      <c r="C3790" s="469" t="s">
        <v>4677</v>
      </c>
      <c r="E3790" s="472" t="s">
        <v>19085</v>
      </c>
      <c r="F3790" s="469" t="s">
        <v>23330</v>
      </c>
      <c r="G3790" s="468">
        <v>0.75</v>
      </c>
      <c r="M3790" s="474">
        <f t="shared" si="197"/>
        <v>1060.3919999999998</v>
      </c>
      <c r="N3790" s="474">
        <f t="shared" si="198"/>
        <v>636.23519999999985</v>
      </c>
      <c r="P3790" s="488">
        <v>0.6</v>
      </c>
      <c r="R3790" s="474">
        <v>938.4</v>
      </c>
      <c r="S3790" s="474">
        <v>486</v>
      </c>
      <c r="U3790" s="474">
        <v>816</v>
      </c>
      <c r="V3790" s="474">
        <v>486</v>
      </c>
      <c r="X3790" s="465">
        <v>816</v>
      </c>
      <c r="Y3790" s="465">
        <v>486</v>
      </c>
      <c r="AA3790" s="474">
        <v>816</v>
      </c>
      <c r="AB3790" s="474">
        <v>486</v>
      </c>
      <c r="AD3790" s="474">
        <v>330</v>
      </c>
      <c r="AE3790" s="474">
        <v>198</v>
      </c>
      <c r="AG3790" s="474"/>
      <c r="AH3790" s="474"/>
      <c r="AP3790" s="535"/>
    </row>
    <row r="3791" spans="1:42" ht="24" customHeight="1" outlineLevel="1" x14ac:dyDescent="0.25">
      <c r="A3791" s="469" t="s">
        <v>22301</v>
      </c>
      <c r="B3791" s="471" t="s">
        <v>19101</v>
      </c>
      <c r="C3791" s="469" t="s">
        <v>4677</v>
      </c>
      <c r="E3791" s="472" t="s">
        <v>19087</v>
      </c>
      <c r="F3791" s="469" t="s">
        <v>23330</v>
      </c>
      <c r="G3791" s="468">
        <v>0.75</v>
      </c>
      <c r="M3791" s="474">
        <f t="shared" si="197"/>
        <v>1060.3919999999998</v>
      </c>
      <c r="N3791" s="474">
        <f t="shared" si="198"/>
        <v>636.23519999999985</v>
      </c>
      <c r="P3791" s="488">
        <v>0.6</v>
      </c>
      <c r="R3791" s="474">
        <v>938.4</v>
      </c>
      <c r="S3791" s="474">
        <v>486</v>
      </c>
      <c r="U3791" s="474">
        <v>816</v>
      </c>
      <c r="V3791" s="474">
        <v>486</v>
      </c>
      <c r="X3791" s="465">
        <v>816</v>
      </c>
      <c r="Y3791" s="465">
        <v>486</v>
      </c>
      <c r="AA3791" s="474">
        <v>816</v>
      </c>
      <c r="AB3791" s="474">
        <v>486</v>
      </c>
      <c r="AD3791" s="474">
        <v>330</v>
      </c>
      <c r="AE3791" s="474">
        <v>198</v>
      </c>
      <c r="AG3791" s="474"/>
      <c r="AH3791" s="474"/>
      <c r="AP3791" s="535"/>
    </row>
    <row r="3792" spans="1:42" ht="24" customHeight="1" outlineLevel="1" x14ac:dyDescent="0.25">
      <c r="A3792" s="469" t="s">
        <v>22301</v>
      </c>
      <c r="B3792" s="471" t="s">
        <v>19102</v>
      </c>
      <c r="C3792" s="469" t="s">
        <v>4677</v>
      </c>
      <c r="E3792" s="472" t="s">
        <v>19089</v>
      </c>
      <c r="F3792" s="469" t="s">
        <v>23330</v>
      </c>
      <c r="G3792" s="468">
        <v>0.75</v>
      </c>
      <c r="M3792" s="474">
        <f t="shared" si="197"/>
        <v>1060.3919999999998</v>
      </c>
      <c r="N3792" s="474">
        <f t="shared" si="198"/>
        <v>636.23519999999985</v>
      </c>
      <c r="P3792" s="488">
        <v>0.6</v>
      </c>
      <c r="R3792" s="474">
        <v>938.4</v>
      </c>
      <c r="S3792" s="474">
        <v>486</v>
      </c>
      <c r="U3792" s="474">
        <v>816</v>
      </c>
      <c r="V3792" s="474">
        <v>486</v>
      </c>
      <c r="X3792" s="465">
        <v>816</v>
      </c>
      <c r="Y3792" s="465">
        <v>486</v>
      </c>
      <c r="AA3792" s="474">
        <v>816</v>
      </c>
      <c r="AB3792" s="474">
        <v>486</v>
      </c>
      <c r="AD3792" s="474">
        <v>330</v>
      </c>
      <c r="AE3792" s="474">
        <v>198</v>
      </c>
      <c r="AG3792" s="474"/>
      <c r="AH3792" s="474"/>
      <c r="AP3792" s="535"/>
    </row>
    <row r="3793" spans="1:42" ht="24" customHeight="1" outlineLevel="1" x14ac:dyDescent="0.25">
      <c r="A3793" s="469" t="s">
        <v>22301</v>
      </c>
      <c r="B3793" s="471" t="s">
        <v>19103</v>
      </c>
      <c r="C3793" s="469" t="s">
        <v>4677</v>
      </c>
      <c r="E3793" s="472" t="s">
        <v>19091</v>
      </c>
      <c r="F3793" s="469" t="s">
        <v>23330</v>
      </c>
      <c r="G3793" s="468">
        <v>0.75</v>
      </c>
      <c r="M3793" s="474">
        <f t="shared" si="197"/>
        <v>1060.3919999999998</v>
      </c>
      <c r="N3793" s="474">
        <f t="shared" si="198"/>
        <v>636.23519999999985</v>
      </c>
      <c r="P3793" s="488">
        <v>0.6</v>
      </c>
      <c r="R3793" s="474">
        <v>938.4</v>
      </c>
      <c r="S3793" s="474">
        <v>486</v>
      </c>
      <c r="U3793" s="474">
        <v>816</v>
      </c>
      <c r="V3793" s="474">
        <v>486</v>
      </c>
      <c r="X3793" s="465">
        <v>816</v>
      </c>
      <c r="Y3793" s="465">
        <v>486</v>
      </c>
      <c r="AA3793" s="474">
        <v>816</v>
      </c>
      <c r="AB3793" s="474">
        <v>486</v>
      </c>
      <c r="AD3793" s="474">
        <v>330</v>
      </c>
      <c r="AE3793" s="474">
        <v>198</v>
      </c>
      <c r="AG3793" s="474"/>
      <c r="AH3793" s="474"/>
      <c r="AP3793" s="535"/>
    </row>
    <row r="3794" spans="1:42" ht="24" customHeight="1" outlineLevel="1" x14ac:dyDescent="0.25">
      <c r="A3794" s="469" t="s">
        <v>22301</v>
      </c>
      <c r="B3794" s="471" t="s">
        <v>19104</v>
      </c>
      <c r="C3794" s="469" t="s">
        <v>4677</v>
      </c>
      <c r="E3794" s="472" t="s">
        <v>19093</v>
      </c>
      <c r="F3794" s="469" t="s">
        <v>23330</v>
      </c>
      <c r="G3794" s="468">
        <v>0.75</v>
      </c>
      <c r="M3794" s="474">
        <f t="shared" si="197"/>
        <v>1060.3919999999998</v>
      </c>
      <c r="N3794" s="474">
        <f t="shared" si="198"/>
        <v>636.23519999999985</v>
      </c>
      <c r="P3794" s="488">
        <v>0.6</v>
      </c>
      <c r="R3794" s="474">
        <v>938.4</v>
      </c>
      <c r="S3794" s="474">
        <v>486</v>
      </c>
      <c r="U3794" s="474">
        <v>816</v>
      </c>
      <c r="V3794" s="474">
        <v>486</v>
      </c>
      <c r="X3794" s="465">
        <v>816</v>
      </c>
      <c r="Y3794" s="465">
        <v>486</v>
      </c>
      <c r="AA3794" s="474">
        <v>816</v>
      </c>
      <c r="AB3794" s="474">
        <v>486</v>
      </c>
      <c r="AD3794" s="474">
        <v>330</v>
      </c>
      <c r="AE3794" s="474">
        <v>198</v>
      </c>
      <c r="AG3794" s="474"/>
      <c r="AH3794" s="474"/>
      <c r="AP3794" s="535"/>
    </row>
    <row r="3795" spans="1:42" ht="24" customHeight="1" outlineLevel="1" x14ac:dyDescent="0.25">
      <c r="A3795" s="469" t="s">
        <v>22301</v>
      </c>
      <c r="B3795" s="471" t="s">
        <v>21062</v>
      </c>
      <c r="C3795" s="469" t="s">
        <v>4677</v>
      </c>
      <c r="E3795" s="472" t="s">
        <v>21060</v>
      </c>
      <c r="F3795" s="469" t="s">
        <v>23330</v>
      </c>
      <c r="G3795" s="468">
        <v>0.75</v>
      </c>
      <c r="M3795" s="474">
        <f t="shared" si="197"/>
        <v>1060.3919999999998</v>
      </c>
      <c r="N3795" s="474">
        <f t="shared" si="198"/>
        <v>636.23519999999985</v>
      </c>
      <c r="P3795" s="488">
        <v>0.6</v>
      </c>
      <c r="R3795" s="474">
        <v>938.4</v>
      </c>
      <c r="S3795" s="474">
        <v>486</v>
      </c>
      <c r="U3795" s="474">
        <v>816</v>
      </c>
      <c r="V3795" s="474">
        <v>486</v>
      </c>
      <c r="X3795" s="465">
        <v>816</v>
      </c>
      <c r="Y3795" s="465">
        <v>486</v>
      </c>
      <c r="AA3795" s="474">
        <v>816</v>
      </c>
      <c r="AB3795" s="474">
        <v>486</v>
      </c>
      <c r="AD3795" s="474">
        <v>330</v>
      </c>
      <c r="AE3795" s="474">
        <v>198</v>
      </c>
      <c r="AG3795" s="474"/>
      <c r="AH3795" s="474"/>
      <c r="AP3795" s="535"/>
    </row>
    <row r="3796" spans="1:42" ht="24" customHeight="1" outlineLevel="1" x14ac:dyDescent="0.25">
      <c r="A3796" s="469" t="s">
        <v>22301</v>
      </c>
      <c r="B3796" s="471" t="s">
        <v>22287</v>
      </c>
      <c r="C3796" s="469" t="s">
        <v>4677</v>
      </c>
      <c r="E3796" s="472" t="s">
        <v>19084</v>
      </c>
      <c r="F3796" s="469" t="s">
        <v>23330</v>
      </c>
      <c r="G3796" s="468">
        <v>1.1000000000000001</v>
      </c>
      <c r="M3796" s="474">
        <f t="shared" si="197"/>
        <v>3141.3999999999996</v>
      </c>
      <c r="N3796" s="474">
        <f t="shared" si="198"/>
        <v>1884.8399999999997</v>
      </c>
      <c r="P3796" s="488">
        <v>0.6</v>
      </c>
      <c r="R3796" s="474">
        <v>2780</v>
      </c>
      <c r="S3796" s="474">
        <v>1450</v>
      </c>
      <c r="U3796" s="474">
        <v>2417</v>
      </c>
      <c r="V3796" s="474">
        <v>1450</v>
      </c>
      <c r="X3796" s="465">
        <v>2417</v>
      </c>
      <c r="Y3796" s="465">
        <v>1450</v>
      </c>
      <c r="AA3796" s="474">
        <v>2417</v>
      </c>
      <c r="AB3796" s="474">
        <v>1450</v>
      </c>
      <c r="AD3796" s="474">
        <v>330</v>
      </c>
      <c r="AE3796" s="474">
        <v>198</v>
      </c>
      <c r="AG3796" s="474"/>
      <c r="AH3796" s="474"/>
      <c r="AP3796" s="535"/>
    </row>
    <row r="3797" spans="1:42" ht="24" customHeight="1" outlineLevel="1" x14ac:dyDescent="0.25">
      <c r="A3797" s="469" t="s">
        <v>22301</v>
      </c>
      <c r="B3797" s="471" t="s">
        <v>22295</v>
      </c>
      <c r="C3797" s="469" t="s">
        <v>4677</v>
      </c>
      <c r="E3797" s="472" t="s">
        <v>19085</v>
      </c>
      <c r="F3797" s="469" t="s">
        <v>23330</v>
      </c>
      <c r="G3797" s="468">
        <v>1.1000000000000001</v>
      </c>
      <c r="M3797" s="474">
        <f t="shared" si="197"/>
        <v>3141.3999999999996</v>
      </c>
      <c r="N3797" s="474">
        <f t="shared" si="198"/>
        <v>1884.8399999999997</v>
      </c>
      <c r="P3797" s="488">
        <v>0.6</v>
      </c>
      <c r="R3797" s="474">
        <v>2780</v>
      </c>
      <c r="S3797" s="474">
        <v>1450</v>
      </c>
      <c r="U3797" s="474">
        <v>2417</v>
      </c>
      <c r="V3797" s="474">
        <v>1450</v>
      </c>
      <c r="X3797" s="465">
        <v>2417</v>
      </c>
      <c r="Y3797" s="465">
        <v>1450</v>
      </c>
      <c r="AA3797" s="474">
        <v>2417</v>
      </c>
      <c r="AB3797" s="474">
        <v>1450</v>
      </c>
      <c r="AD3797" s="474">
        <v>330</v>
      </c>
      <c r="AE3797" s="474">
        <v>198</v>
      </c>
      <c r="AG3797" s="474"/>
      <c r="AH3797" s="474"/>
      <c r="AP3797" s="535"/>
    </row>
    <row r="3798" spans="1:42" ht="24" customHeight="1" outlineLevel="1" x14ac:dyDescent="0.25">
      <c r="A3798" s="469" t="s">
        <v>22301</v>
      </c>
      <c r="B3798" s="471" t="s">
        <v>22296</v>
      </c>
      <c r="C3798" s="469" t="s">
        <v>4677</v>
      </c>
      <c r="E3798" s="472" t="s">
        <v>19087</v>
      </c>
      <c r="F3798" s="469" t="s">
        <v>23330</v>
      </c>
      <c r="G3798" s="468">
        <v>1.1000000000000001</v>
      </c>
      <c r="M3798" s="474">
        <f t="shared" si="197"/>
        <v>3141.3999999999996</v>
      </c>
      <c r="N3798" s="474">
        <f t="shared" si="198"/>
        <v>1884.8399999999997</v>
      </c>
      <c r="P3798" s="488">
        <v>0.6</v>
      </c>
      <c r="R3798" s="474">
        <v>2780</v>
      </c>
      <c r="S3798" s="474">
        <v>1450</v>
      </c>
      <c r="U3798" s="474">
        <v>2417</v>
      </c>
      <c r="V3798" s="474">
        <v>1450</v>
      </c>
      <c r="X3798" s="465">
        <v>2417</v>
      </c>
      <c r="Y3798" s="465">
        <v>1450</v>
      </c>
      <c r="AA3798" s="474">
        <v>2417</v>
      </c>
      <c r="AB3798" s="474">
        <v>1450</v>
      </c>
      <c r="AD3798" s="474">
        <v>330</v>
      </c>
      <c r="AE3798" s="474">
        <v>198</v>
      </c>
      <c r="AG3798" s="474"/>
      <c r="AH3798" s="474"/>
      <c r="AP3798" s="535"/>
    </row>
    <row r="3799" spans="1:42" ht="24" customHeight="1" outlineLevel="1" x14ac:dyDescent="0.25">
      <c r="A3799" s="469" t="s">
        <v>22301</v>
      </c>
      <c r="B3799" s="471" t="s">
        <v>22297</v>
      </c>
      <c r="C3799" s="469" t="s">
        <v>4677</v>
      </c>
      <c r="E3799" s="472" t="s">
        <v>19089</v>
      </c>
      <c r="F3799" s="469" t="s">
        <v>23330</v>
      </c>
      <c r="G3799" s="468">
        <v>1.1000000000000001</v>
      </c>
      <c r="M3799" s="474">
        <f t="shared" si="197"/>
        <v>3141.3999999999996</v>
      </c>
      <c r="N3799" s="474">
        <f t="shared" si="198"/>
        <v>1884.8399999999997</v>
      </c>
      <c r="P3799" s="488">
        <v>0.6</v>
      </c>
      <c r="R3799" s="474">
        <v>2780</v>
      </c>
      <c r="S3799" s="474">
        <v>1450</v>
      </c>
      <c r="U3799" s="474">
        <v>2417</v>
      </c>
      <c r="V3799" s="474">
        <v>1450</v>
      </c>
      <c r="X3799" s="465">
        <v>2417</v>
      </c>
      <c r="Y3799" s="465">
        <v>1450</v>
      </c>
      <c r="AA3799" s="474">
        <v>2417</v>
      </c>
      <c r="AB3799" s="474">
        <v>1450</v>
      </c>
      <c r="AD3799" s="474">
        <v>330</v>
      </c>
      <c r="AE3799" s="474">
        <v>198</v>
      </c>
      <c r="AG3799" s="474"/>
      <c r="AH3799" s="474"/>
      <c r="AP3799" s="535"/>
    </row>
    <row r="3800" spans="1:42" ht="24" customHeight="1" outlineLevel="1" x14ac:dyDescent="0.25">
      <c r="A3800" s="469" t="s">
        <v>22301</v>
      </c>
      <c r="B3800" s="471" t="s">
        <v>22298</v>
      </c>
      <c r="C3800" s="469" t="s">
        <v>4677</v>
      </c>
      <c r="E3800" s="472" t="s">
        <v>19091</v>
      </c>
      <c r="F3800" s="469" t="s">
        <v>23330</v>
      </c>
      <c r="G3800" s="468">
        <v>1.1000000000000001</v>
      </c>
      <c r="M3800" s="474">
        <f t="shared" si="197"/>
        <v>3141.3999999999996</v>
      </c>
      <c r="N3800" s="474">
        <f t="shared" si="198"/>
        <v>1884.8399999999997</v>
      </c>
      <c r="P3800" s="488">
        <v>0.6</v>
      </c>
      <c r="R3800" s="474">
        <v>2780</v>
      </c>
      <c r="S3800" s="474">
        <v>1450</v>
      </c>
      <c r="U3800" s="474">
        <v>2417</v>
      </c>
      <c r="V3800" s="474">
        <v>1450</v>
      </c>
      <c r="X3800" s="465">
        <v>2417</v>
      </c>
      <c r="Y3800" s="465">
        <v>1450</v>
      </c>
      <c r="AA3800" s="474">
        <v>2417</v>
      </c>
      <c r="AB3800" s="474">
        <v>1450</v>
      </c>
      <c r="AD3800" s="474">
        <v>330</v>
      </c>
      <c r="AE3800" s="474">
        <v>198</v>
      </c>
      <c r="AG3800" s="474"/>
      <c r="AH3800" s="474"/>
      <c r="AP3800" s="535"/>
    </row>
    <row r="3801" spans="1:42" ht="24" customHeight="1" outlineLevel="1" x14ac:dyDescent="0.25">
      <c r="A3801" s="469" t="s">
        <v>22301</v>
      </c>
      <c r="B3801" s="471" t="s">
        <v>22299</v>
      </c>
      <c r="C3801" s="469" t="s">
        <v>4677</v>
      </c>
      <c r="E3801" s="472" t="s">
        <v>19093</v>
      </c>
      <c r="F3801" s="469" t="s">
        <v>23330</v>
      </c>
      <c r="G3801" s="468">
        <v>1.1000000000000001</v>
      </c>
      <c r="M3801" s="474">
        <f t="shared" si="197"/>
        <v>3141.3999999999996</v>
      </c>
      <c r="N3801" s="474">
        <f t="shared" si="198"/>
        <v>1884.8399999999997</v>
      </c>
      <c r="P3801" s="488">
        <v>0.6</v>
      </c>
      <c r="R3801" s="474">
        <v>2780</v>
      </c>
      <c r="S3801" s="474">
        <v>1450</v>
      </c>
      <c r="U3801" s="474">
        <v>2417</v>
      </c>
      <c r="V3801" s="474">
        <v>1450</v>
      </c>
      <c r="X3801" s="465">
        <v>2417</v>
      </c>
      <c r="Y3801" s="465">
        <v>1450</v>
      </c>
      <c r="AA3801" s="474">
        <v>2417</v>
      </c>
      <c r="AB3801" s="474">
        <v>1450</v>
      </c>
      <c r="AD3801" s="474">
        <v>330</v>
      </c>
      <c r="AE3801" s="474">
        <v>198</v>
      </c>
      <c r="AG3801" s="474"/>
      <c r="AH3801" s="474"/>
      <c r="AP3801" s="535"/>
    </row>
    <row r="3802" spans="1:42" ht="24" customHeight="1" outlineLevel="1" x14ac:dyDescent="0.25">
      <c r="A3802" s="469" t="s">
        <v>22301</v>
      </c>
      <c r="B3802" s="471" t="s">
        <v>22300</v>
      </c>
      <c r="C3802" s="469" t="s">
        <v>4677</v>
      </c>
      <c r="E3802" s="472" t="s">
        <v>21060</v>
      </c>
      <c r="F3802" s="469" t="s">
        <v>23330</v>
      </c>
      <c r="G3802" s="468">
        <v>1.1000000000000001</v>
      </c>
      <c r="M3802" s="474">
        <f t="shared" si="197"/>
        <v>3141.3999999999996</v>
      </c>
      <c r="N3802" s="474">
        <f t="shared" si="198"/>
        <v>1884.8399999999997</v>
      </c>
      <c r="P3802" s="488">
        <v>0.6</v>
      </c>
      <c r="R3802" s="474">
        <v>2780</v>
      </c>
      <c r="S3802" s="474">
        <v>1450</v>
      </c>
      <c r="U3802" s="474">
        <v>2417</v>
      </c>
      <c r="V3802" s="474">
        <v>1450</v>
      </c>
      <c r="X3802" s="465">
        <v>2417</v>
      </c>
      <c r="Y3802" s="465">
        <v>1450</v>
      </c>
      <c r="AA3802" s="474">
        <v>2417</v>
      </c>
      <c r="AB3802" s="474">
        <v>1450</v>
      </c>
      <c r="AD3802" s="474">
        <v>330</v>
      </c>
      <c r="AE3802" s="474">
        <v>198</v>
      </c>
      <c r="AG3802" s="474"/>
      <c r="AH3802" s="474"/>
      <c r="AP3802" s="535"/>
    </row>
    <row r="3803" spans="1:42" ht="24" customHeight="1" outlineLevel="1" x14ac:dyDescent="0.25">
      <c r="A3803" s="469" t="s">
        <v>22301</v>
      </c>
      <c r="B3803" s="471" t="s">
        <v>22302</v>
      </c>
      <c r="C3803" s="469" t="s">
        <v>4677</v>
      </c>
      <c r="E3803" s="472" t="s">
        <v>19084</v>
      </c>
      <c r="F3803" s="469" t="s">
        <v>23330</v>
      </c>
      <c r="G3803" s="468">
        <v>1.4</v>
      </c>
      <c r="M3803" s="474">
        <f t="shared" si="197"/>
        <v>4756.1699999999992</v>
      </c>
      <c r="N3803" s="474">
        <f t="shared" si="198"/>
        <v>2853.7019999999993</v>
      </c>
      <c r="P3803" s="488">
        <v>0.6</v>
      </c>
      <c r="R3803" s="474">
        <v>4209</v>
      </c>
      <c r="S3803" s="474">
        <v>2196</v>
      </c>
      <c r="U3803" s="474">
        <v>3660</v>
      </c>
      <c r="V3803" s="474">
        <v>2196</v>
      </c>
      <c r="X3803" s="465">
        <v>3660</v>
      </c>
      <c r="Y3803" s="465">
        <v>2196</v>
      </c>
      <c r="AA3803" s="474">
        <v>3660</v>
      </c>
      <c r="AB3803" s="474">
        <v>2196</v>
      </c>
      <c r="AD3803" s="474">
        <v>330</v>
      </c>
      <c r="AE3803" s="474">
        <v>198</v>
      </c>
      <c r="AG3803" s="474"/>
      <c r="AH3803" s="474"/>
      <c r="AP3803" s="535"/>
    </row>
    <row r="3804" spans="1:42" ht="24" customHeight="1" outlineLevel="1" x14ac:dyDescent="0.25">
      <c r="A3804" s="469" t="s">
        <v>22301</v>
      </c>
      <c r="B3804" s="471" t="s">
        <v>22303</v>
      </c>
      <c r="C3804" s="469" t="s">
        <v>4677</v>
      </c>
      <c r="E3804" s="472" t="s">
        <v>19085</v>
      </c>
      <c r="F3804" s="469" t="s">
        <v>23330</v>
      </c>
      <c r="G3804" s="468">
        <v>1.4</v>
      </c>
      <c r="M3804" s="474">
        <f t="shared" si="197"/>
        <v>4756.1699999999992</v>
      </c>
      <c r="N3804" s="474">
        <f t="shared" si="198"/>
        <v>2853.7019999999993</v>
      </c>
      <c r="P3804" s="488">
        <v>0.6</v>
      </c>
      <c r="R3804" s="474">
        <v>4209</v>
      </c>
      <c r="S3804" s="474">
        <v>2196</v>
      </c>
      <c r="U3804" s="474">
        <v>3660</v>
      </c>
      <c r="V3804" s="474">
        <v>2196</v>
      </c>
      <c r="X3804" s="465">
        <v>3660</v>
      </c>
      <c r="Y3804" s="465">
        <v>2196</v>
      </c>
      <c r="AA3804" s="474">
        <v>3660</v>
      </c>
      <c r="AB3804" s="474">
        <v>2196</v>
      </c>
      <c r="AD3804" s="474">
        <v>330</v>
      </c>
      <c r="AE3804" s="474">
        <v>198</v>
      </c>
      <c r="AG3804" s="474"/>
      <c r="AH3804" s="474"/>
      <c r="AP3804" s="535"/>
    </row>
    <row r="3805" spans="1:42" ht="24" customHeight="1" outlineLevel="1" x14ac:dyDescent="0.25">
      <c r="A3805" s="469" t="s">
        <v>22301</v>
      </c>
      <c r="B3805" s="471" t="s">
        <v>22304</v>
      </c>
      <c r="C3805" s="469" t="s">
        <v>4677</v>
      </c>
      <c r="E3805" s="472" t="s">
        <v>19087</v>
      </c>
      <c r="F3805" s="469" t="s">
        <v>23330</v>
      </c>
      <c r="G3805" s="468">
        <v>1.4</v>
      </c>
      <c r="M3805" s="474">
        <f t="shared" si="197"/>
        <v>4756.1699999999992</v>
      </c>
      <c r="N3805" s="474">
        <f t="shared" si="198"/>
        <v>2853.7019999999993</v>
      </c>
      <c r="P3805" s="488">
        <v>0.6</v>
      </c>
      <c r="R3805" s="474">
        <v>4209</v>
      </c>
      <c r="S3805" s="474">
        <v>2196</v>
      </c>
      <c r="U3805" s="474">
        <v>3660</v>
      </c>
      <c r="V3805" s="474">
        <v>2196</v>
      </c>
      <c r="X3805" s="465">
        <v>3660</v>
      </c>
      <c r="Y3805" s="465">
        <v>2196</v>
      </c>
      <c r="AA3805" s="474">
        <v>3660</v>
      </c>
      <c r="AB3805" s="474">
        <v>2196</v>
      </c>
      <c r="AD3805" s="474">
        <v>330</v>
      </c>
      <c r="AE3805" s="474">
        <v>198</v>
      </c>
      <c r="AG3805" s="474"/>
      <c r="AH3805" s="474"/>
      <c r="AP3805" s="535"/>
    </row>
    <row r="3806" spans="1:42" ht="24" customHeight="1" outlineLevel="1" x14ac:dyDescent="0.25">
      <c r="A3806" s="469" t="s">
        <v>22301</v>
      </c>
      <c r="B3806" s="471" t="s">
        <v>22305</v>
      </c>
      <c r="C3806" s="469" t="s">
        <v>4677</v>
      </c>
      <c r="E3806" s="472" t="s">
        <v>19089</v>
      </c>
      <c r="F3806" s="469" t="s">
        <v>23330</v>
      </c>
      <c r="G3806" s="468">
        <v>1.4</v>
      </c>
      <c r="M3806" s="474">
        <f t="shared" si="197"/>
        <v>4756.1699999999992</v>
      </c>
      <c r="N3806" s="474">
        <f t="shared" si="198"/>
        <v>2853.7019999999993</v>
      </c>
      <c r="P3806" s="488">
        <v>0.6</v>
      </c>
      <c r="R3806" s="474">
        <v>4209</v>
      </c>
      <c r="S3806" s="474">
        <v>2196</v>
      </c>
      <c r="U3806" s="474">
        <v>3660</v>
      </c>
      <c r="V3806" s="474">
        <v>2196</v>
      </c>
      <c r="X3806" s="465">
        <v>3660</v>
      </c>
      <c r="Y3806" s="465">
        <v>2196</v>
      </c>
      <c r="AA3806" s="474">
        <v>3660</v>
      </c>
      <c r="AB3806" s="474">
        <v>2196</v>
      </c>
      <c r="AD3806" s="474">
        <v>330</v>
      </c>
      <c r="AE3806" s="474">
        <v>198</v>
      </c>
      <c r="AG3806" s="474"/>
      <c r="AH3806" s="474"/>
      <c r="AP3806" s="535"/>
    </row>
    <row r="3807" spans="1:42" ht="24" customHeight="1" outlineLevel="1" x14ac:dyDescent="0.25">
      <c r="A3807" s="469" t="s">
        <v>22301</v>
      </c>
      <c r="B3807" s="471" t="s">
        <v>22306</v>
      </c>
      <c r="C3807" s="469" t="s">
        <v>4677</v>
      </c>
      <c r="E3807" s="472" t="s">
        <v>19091</v>
      </c>
      <c r="F3807" s="469" t="s">
        <v>23330</v>
      </c>
      <c r="G3807" s="468">
        <v>1.4</v>
      </c>
      <c r="M3807" s="474">
        <f t="shared" si="197"/>
        <v>4756.1699999999992</v>
      </c>
      <c r="N3807" s="474">
        <f t="shared" si="198"/>
        <v>2853.7019999999993</v>
      </c>
      <c r="P3807" s="488">
        <v>0.6</v>
      </c>
      <c r="R3807" s="474">
        <v>4209</v>
      </c>
      <c r="S3807" s="474">
        <v>2196</v>
      </c>
      <c r="U3807" s="474">
        <v>3660</v>
      </c>
      <c r="V3807" s="474">
        <v>2196</v>
      </c>
      <c r="X3807" s="465">
        <v>3660</v>
      </c>
      <c r="Y3807" s="465">
        <v>2196</v>
      </c>
      <c r="AA3807" s="474">
        <v>3660</v>
      </c>
      <c r="AB3807" s="474">
        <v>2196</v>
      </c>
      <c r="AD3807" s="474">
        <v>330</v>
      </c>
      <c r="AE3807" s="474">
        <v>198</v>
      </c>
      <c r="AG3807" s="474"/>
      <c r="AH3807" s="474"/>
      <c r="AP3807" s="535"/>
    </row>
    <row r="3808" spans="1:42" ht="24" customHeight="1" outlineLevel="1" x14ac:dyDescent="0.25">
      <c r="A3808" s="469" t="s">
        <v>22301</v>
      </c>
      <c r="B3808" s="471" t="s">
        <v>22307</v>
      </c>
      <c r="C3808" s="469" t="s">
        <v>4677</v>
      </c>
      <c r="E3808" s="472" t="s">
        <v>19093</v>
      </c>
      <c r="F3808" s="469" t="s">
        <v>23330</v>
      </c>
      <c r="G3808" s="468">
        <v>1.4</v>
      </c>
      <c r="M3808" s="474">
        <f t="shared" si="197"/>
        <v>4756.1699999999992</v>
      </c>
      <c r="N3808" s="474">
        <f t="shared" si="198"/>
        <v>2853.7019999999993</v>
      </c>
      <c r="P3808" s="488">
        <v>0.6</v>
      </c>
      <c r="R3808" s="474">
        <v>4209</v>
      </c>
      <c r="S3808" s="474">
        <v>2196</v>
      </c>
      <c r="U3808" s="474">
        <v>3660</v>
      </c>
      <c r="V3808" s="474">
        <v>2196</v>
      </c>
      <c r="X3808" s="465">
        <v>3660</v>
      </c>
      <c r="Y3808" s="465">
        <v>2196</v>
      </c>
      <c r="AA3808" s="474">
        <v>3660</v>
      </c>
      <c r="AB3808" s="474">
        <v>2196</v>
      </c>
      <c r="AD3808" s="474">
        <v>330</v>
      </c>
      <c r="AE3808" s="474">
        <v>198</v>
      </c>
      <c r="AG3808" s="474"/>
      <c r="AH3808" s="474"/>
      <c r="AP3808" s="535"/>
    </row>
    <row r="3809" spans="1:42" ht="24" customHeight="1" outlineLevel="1" x14ac:dyDescent="0.25">
      <c r="A3809" s="469" t="s">
        <v>22301</v>
      </c>
      <c r="B3809" s="471" t="s">
        <v>22308</v>
      </c>
      <c r="C3809" s="469" t="s">
        <v>4677</v>
      </c>
      <c r="E3809" s="472" t="s">
        <v>21060</v>
      </c>
      <c r="F3809" s="469" t="s">
        <v>23330</v>
      </c>
      <c r="G3809" s="468">
        <v>1.4</v>
      </c>
      <c r="M3809" s="474">
        <f t="shared" si="197"/>
        <v>4756.1699999999992</v>
      </c>
      <c r="N3809" s="474">
        <f t="shared" si="198"/>
        <v>2853.7019999999993</v>
      </c>
      <c r="P3809" s="488">
        <v>0.6</v>
      </c>
      <c r="R3809" s="474">
        <v>4209</v>
      </c>
      <c r="S3809" s="474">
        <v>2196</v>
      </c>
      <c r="U3809" s="474">
        <v>3660</v>
      </c>
      <c r="V3809" s="474">
        <v>2196</v>
      </c>
      <c r="X3809" s="465">
        <v>3660</v>
      </c>
      <c r="Y3809" s="465">
        <v>2196</v>
      </c>
      <c r="AA3809" s="474">
        <v>3660</v>
      </c>
      <c r="AB3809" s="474">
        <v>2196</v>
      </c>
      <c r="AD3809" s="474">
        <v>330</v>
      </c>
      <c r="AE3809" s="474">
        <v>198</v>
      </c>
      <c r="AG3809" s="474"/>
      <c r="AH3809" s="474"/>
      <c r="AP3809" s="535"/>
    </row>
    <row r="3810" spans="1:42" ht="24" customHeight="1" outlineLevel="1" x14ac:dyDescent="0.25">
      <c r="A3810" s="469" t="s">
        <v>19224</v>
      </c>
      <c r="B3810" s="471" t="s">
        <v>22309</v>
      </c>
      <c r="C3810" s="469" t="s">
        <v>4677</v>
      </c>
      <c r="E3810" s="472" t="s">
        <v>22311</v>
      </c>
      <c r="F3810" s="469" t="s">
        <v>23330</v>
      </c>
      <c r="G3810" s="468">
        <v>0.26</v>
      </c>
      <c r="H3810" s="468">
        <v>0.18</v>
      </c>
      <c r="I3810" s="468">
        <v>0.18</v>
      </c>
      <c r="M3810" s="474">
        <f t="shared" si="197"/>
        <v>378.77599999999995</v>
      </c>
      <c r="N3810" s="474">
        <f t="shared" si="198"/>
        <v>227.26559999999998</v>
      </c>
      <c r="P3810" s="488">
        <v>0.6</v>
      </c>
      <c r="R3810" s="474">
        <v>335.2</v>
      </c>
      <c r="S3810" s="474">
        <v>174.9</v>
      </c>
      <c r="U3810" s="474">
        <v>291.5</v>
      </c>
      <c r="V3810" s="474">
        <v>174.9</v>
      </c>
      <c r="X3810" s="465">
        <v>291.5</v>
      </c>
      <c r="Y3810" s="465">
        <v>174.9</v>
      </c>
      <c r="AA3810" s="474">
        <v>291.5</v>
      </c>
      <c r="AB3810" s="474">
        <v>174.9</v>
      </c>
      <c r="AD3810" s="474">
        <v>275</v>
      </c>
      <c r="AE3810" s="474">
        <v>165</v>
      </c>
      <c r="AG3810" s="474"/>
      <c r="AH3810" s="474"/>
      <c r="AP3810" s="535"/>
    </row>
    <row r="3811" spans="1:42" ht="24" customHeight="1" outlineLevel="1" x14ac:dyDescent="0.25">
      <c r="A3811" s="469" t="s">
        <v>19224</v>
      </c>
      <c r="B3811" s="471" t="s">
        <v>22310</v>
      </c>
      <c r="C3811" s="469" t="s">
        <v>4677</v>
      </c>
      <c r="E3811" s="472" t="s">
        <v>22312</v>
      </c>
      <c r="F3811" s="469" t="s">
        <v>23330</v>
      </c>
      <c r="G3811" s="468">
        <v>0.26</v>
      </c>
      <c r="H3811" s="468">
        <v>0.18</v>
      </c>
      <c r="I3811" s="468">
        <v>0.18</v>
      </c>
      <c r="M3811" s="474">
        <f t="shared" si="197"/>
        <v>378.77599999999995</v>
      </c>
      <c r="N3811" s="474">
        <f t="shared" si="198"/>
        <v>227.26559999999998</v>
      </c>
      <c r="P3811" s="488">
        <v>0.6</v>
      </c>
      <c r="R3811" s="474">
        <v>335.2</v>
      </c>
      <c r="S3811" s="474">
        <v>174.9</v>
      </c>
      <c r="U3811" s="474">
        <v>291.5</v>
      </c>
      <c r="V3811" s="474">
        <v>174.9</v>
      </c>
      <c r="X3811" s="465">
        <v>291.5</v>
      </c>
      <c r="Y3811" s="465">
        <v>174.9</v>
      </c>
      <c r="AA3811" s="474">
        <v>291.5</v>
      </c>
      <c r="AB3811" s="474">
        <v>174.9</v>
      </c>
      <c r="AD3811" s="474">
        <v>275</v>
      </c>
      <c r="AE3811" s="474">
        <v>165</v>
      </c>
      <c r="AG3811" s="474"/>
      <c r="AH3811" s="474"/>
      <c r="AP3811" s="535"/>
    </row>
    <row r="3812" spans="1:42" ht="24" customHeight="1" outlineLevel="1" x14ac:dyDescent="0.25">
      <c r="A3812" s="469" t="s">
        <v>19224</v>
      </c>
      <c r="B3812" s="471" t="s">
        <v>22318</v>
      </c>
      <c r="C3812" s="469" t="s">
        <v>4677</v>
      </c>
      <c r="E3812" s="472" t="s">
        <v>22313</v>
      </c>
      <c r="F3812" s="469" t="s">
        <v>23330</v>
      </c>
      <c r="G3812" s="468">
        <v>0.26</v>
      </c>
      <c r="H3812" s="468">
        <v>0.18</v>
      </c>
      <c r="I3812" s="468">
        <v>0.18</v>
      </c>
      <c r="M3812" s="474">
        <f t="shared" si="197"/>
        <v>378.77599999999995</v>
      </c>
      <c r="N3812" s="474">
        <f t="shared" si="198"/>
        <v>227.26559999999998</v>
      </c>
      <c r="P3812" s="488">
        <v>0.6</v>
      </c>
      <c r="R3812" s="474">
        <v>335.2</v>
      </c>
      <c r="S3812" s="474">
        <v>174.9</v>
      </c>
      <c r="U3812" s="474">
        <v>291.5</v>
      </c>
      <c r="V3812" s="474">
        <v>174.9</v>
      </c>
      <c r="X3812" s="465">
        <v>291.5</v>
      </c>
      <c r="Y3812" s="465">
        <v>174.9</v>
      </c>
      <c r="AA3812" s="474">
        <v>291.5</v>
      </c>
      <c r="AB3812" s="474">
        <v>174.9</v>
      </c>
      <c r="AD3812" s="474">
        <v>275</v>
      </c>
      <c r="AE3812" s="474">
        <v>165</v>
      </c>
      <c r="AG3812" s="474"/>
      <c r="AH3812" s="474"/>
      <c r="AP3812" s="535"/>
    </row>
    <row r="3813" spans="1:42" ht="24" customHeight="1" outlineLevel="1" x14ac:dyDescent="0.25">
      <c r="A3813" s="469" t="s">
        <v>19224</v>
      </c>
      <c r="B3813" s="471" t="s">
        <v>22319</v>
      </c>
      <c r="C3813" s="469" t="s">
        <v>4677</v>
      </c>
      <c r="E3813" s="472" t="s">
        <v>22314</v>
      </c>
      <c r="F3813" s="469" t="s">
        <v>23330</v>
      </c>
      <c r="G3813" s="468">
        <v>0.26</v>
      </c>
      <c r="H3813" s="468">
        <v>0.18</v>
      </c>
      <c r="I3813" s="468">
        <v>0.18</v>
      </c>
      <c r="M3813" s="474">
        <f t="shared" si="197"/>
        <v>378.77599999999995</v>
      </c>
      <c r="N3813" s="474">
        <f t="shared" si="198"/>
        <v>227.26559999999998</v>
      </c>
      <c r="P3813" s="488">
        <v>0.6</v>
      </c>
      <c r="R3813" s="474">
        <v>335.2</v>
      </c>
      <c r="S3813" s="474">
        <v>174.9</v>
      </c>
      <c r="U3813" s="474">
        <v>291.5</v>
      </c>
      <c r="V3813" s="474">
        <v>174.9</v>
      </c>
      <c r="X3813" s="465">
        <v>291.5</v>
      </c>
      <c r="Y3813" s="465">
        <v>174.9</v>
      </c>
      <c r="AA3813" s="474">
        <v>291.5</v>
      </c>
      <c r="AB3813" s="474">
        <v>174.9</v>
      </c>
      <c r="AD3813" s="474">
        <v>275</v>
      </c>
      <c r="AE3813" s="474">
        <v>165</v>
      </c>
      <c r="AG3813" s="474"/>
      <c r="AH3813" s="474"/>
      <c r="AP3813" s="535"/>
    </row>
    <row r="3814" spans="1:42" ht="24" customHeight="1" outlineLevel="1" x14ac:dyDescent="0.25">
      <c r="A3814" s="469" t="s">
        <v>19224</v>
      </c>
      <c r="B3814" s="471" t="s">
        <v>22320</v>
      </c>
      <c r="C3814" s="469" t="s">
        <v>4677</v>
      </c>
      <c r="E3814" s="472" t="s">
        <v>22315</v>
      </c>
      <c r="F3814" s="469" t="s">
        <v>23330</v>
      </c>
      <c r="G3814" s="468">
        <v>0.26</v>
      </c>
      <c r="H3814" s="468">
        <v>0.18</v>
      </c>
      <c r="I3814" s="468">
        <v>0.18</v>
      </c>
      <c r="M3814" s="474">
        <f t="shared" si="197"/>
        <v>378.77599999999995</v>
      </c>
      <c r="N3814" s="474">
        <f t="shared" si="198"/>
        <v>227.26559999999998</v>
      </c>
      <c r="P3814" s="488">
        <v>0.6</v>
      </c>
      <c r="R3814" s="474">
        <v>335.2</v>
      </c>
      <c r="S3814" s="474">
        <v>174.9</v>
      </c>
      <c r="U3814" s="474">
        <v>291.5</v>
      </c>
      <c r="V3814" s="474">
        <v>174.9</v>
      </c>
      <c r="X3814" s="465">
        <v>291.5</v>
      </c>
      <c r="Y3814" s="465">
        <v>174.9</v>
      </c>
      <c r="AA3814" s="474">
        <v>291.5</v>
      </c>
      <c r="AB3814" s="474">
        <v>174.9</v>
      </c>
      <c r="AD3814" s="474">
        <v>275</v>
      </c>
      <c r="AE3814" s="474">
        <v>165</v>
      </c>
      <c r="AG3814" s="474"/>
      <c r="AH3814" s="474"/>
      <c r="AP3814" s="535"/>
    </row>
    <row r="3815" spans="1:42" ht="24" customHeight="1" outlineLevel="1" x14ac:dyDescent="0.25">
      <c r="A3815" s="469" t="s">
        <v>19224</v>
      </c>
      <c r="B3815" s="471" t="s">
        <v>22321</v>
      </c>
      <c r="C3815" s="469" t="s">
        <v>4677</v>
      </c>
      <c r="E3815" s="472" t="s">
        <v>22316</v>
      </c>
      <c r="F3815" s="469" t="s">
        <v>23330</v>
      </c>
      <c r="G3815" s="468">
        <v>0.26</v>
      </c>
      <c r="H3815" s="468">
        <v>0.18</v>
      </c>
      <c r="I3815" s="468">
        <v>0.18</v>
      </c>
      <c r="M3815" s="474">
        <f t="shared" si="197"/>
        <v>378.77599999999995</v>
      </c>
      <c r="N3815" s="474">
        <f t="shared" si="198"/>
        <v>227.26559999999998</v>
      </c>
      <c r="P3815" s="488">
        <v>0.6</v>
      </c>
      <c r="R3815" s="474">
        <v>335.2</v>
      </c>
      <c r="S3815" s="474">
        <v>174.9</v>
      </c>
      <c r="U3815" s="474">
        <v>291.5</v>
      </c>
      <c r="V3815" s="474">
        <v>174.9</v>
      </c>
      <c r="X3815" s="465">
        <v>291.5</v>
      </c>
      <c r="Y3815" s="465">
        <v>174.9</v>
      </c>
      <c r="AA3815" s="474">
        <v>291.5</v>
      </c>
      <c r="AB3815" s="474">
        <v>174.9</v>
      </c>
      <c r="AD3815" s="474">
        <v>275</v>
      </c>
      <c r="AE3815" s="474">
        <v>165</v>
      </c>
      <c r="AG3815" s="474"/>
      <c r="AH3815" s="474"/>
      <c r="AP3815" s="535"/>
    </row>
    <row r="3816" spans="1:42" ht="24" customHeight="1" outlineLevel="1" x14ac:dyDescent="0.25">
      <c r="A3816" s="469" t="s">
        <v>19430</v>
      </c>
      <c r="B3816" s="471" t="s">
        <v>22322</v>
      </c>
      <c r="C3816" s="469" t="s">
        <v>4677</v>
      </c>
      <c r="E3816" s="472" t="s">
        <v>22317</v>
      </c>
      <c r="F3816" s="469" t="s">
        <v>23330</v>
      </c>
      <c r="G3816" s="468">
        <v>0.26</v>
      </c>
      <c r="H3816" s="468">
        <v>0.18</v>
      </c>
      <c r="I3816" s="468">
        <v>0.18</v>
      </c>
      <c r="M3816" s="474">
        <f t="shared" si="197"/>
        <v>378.77599999999995</v>
      </c>
      <c r="N3816" s="474">
        <f t="shared" si="198"/>
        <v>227.26559999999998</v>
      </c>
      <c r="P3816" s="488">
        <v>0.6</v>
      </c>
      <c r="R3816" s="474">
        <v>335.2</v>
      </c>
      <c r="S3816" s="474">
        <v>174.9</v>
      </c>
      <c r="U3816" s="474">
        <v>291.5</v>
      </c>
      <c r="V3816" s="474">
        <v>174.9</v>
      </c>
      <c r="X3816" s="465">
        <v>291.5</v>
      </c>
      <c r="Y3816" s="465">
        <v>174.9</v>
      </c>
      <c r="AA3816" s="474">
        <v>291.5</v>
      </c>
      <c r="AB3816" s="474">
        <v>174.9</v>
      </c>
      <c r="AD3816" s="474">
        <v>275</v>
      </c>
      <c r="AE3816" s="474">
        <v>165</v>
      </c>
      <c r="AG3816" s="474"/>
      <c r="AH3816" s="474"/>
      <c r="AP3816" s="535"/>
    </row>
    <row r="3817" spans="1:42" ht="24" customHeight="1" outlineLevel="1" x14ac:dyDescent="0.25">
      <c r="A3817" s="469" t="s">
        <v>19224</v>
      </c>
      <c r="B3817" s="471" t="s">
        <v>22323</v>
      </c>
      <c r="C3817" s="469" t="s">
        <v>4677</v>
      </c>
      <c r="E3817" s="472" t="s">
        <v>22311</v>
      </c>
      <c r="F3817" s="469" t="s">
        <v>23330</v>
      </c>
      <c r="G3817" s="468">
        <v>0.37</v>
      </c>
      <c r="H3817" s="468">
        <v>0.25</v>
      </c>
      <c r="I3817" s="468">
        <v>0.25</v>
      </c>
      <c r="M3817" s="474">
        <f t="shared" si="197"/>
        <v>424.31499999999994</v>
      </c>
      <c r="N3817" s="474">
        <f t="shared" si="198"/>
        <v>254.58899999999994</v>
      </c>
      <c r="P3817" s="488">
        <v>0.6</v>
      </c>
      <c r="R3817" s="474">
        <v>375.5</v>
      </c>
      <c r="S3817" s="474">
        <v>195.9</v>
      </c>
      <c r="U3817" s="474">
        <v>326.5</v>
      </c>
      <c r="V3817" s="474">
        <v>195.9</v>
      </c>
      <c r="X3817" s="465">
        <v>326.5</v>
      </c>
      <c r="Y3817" s="465">
        <v>195.9</v>
      </c>
      <c r="AA3817" s="474">
        <v>326.5</v>
      </c>
      <c r="AB3817" s="474">
        <v>195.9</v>
      </c>
      <c r="AD3817" s="474">
        <v>308</v>
      </c>
      <c r="AE3817" s="474">
        <v>184.79999999999998</v>
      </c>
      <c r="AG3817" s="474"/>
      <c r="AH3817" s="474"/>
      <c r="AP3817" s="535"/>
    </row>
    <row r="3818" spans="1:42" ht="24" customHeight="1" outlineLevel="1" x14ac:dyDescent="0.25">
      <c r="A3818" s="469" t="s">
        <v>19224</v>
      </c>
      <c r="B3818" s="471" t="s">
        <v>22324</v>
      </c>
      <c r="C3818" s="469" t="s">
        <v>4677</v>
      </c>
      <c r="E3818" s="472" t="s">
        <v>22312</v>
      </c>
      <c r="F3818" s="469" t="s">
        <v>23330</v>
      </c>
      <c r="G3818" s="468">
        <v>0.37</v>
      </c>
      <c r="H3818" s="468">
        <v>0.25</v>
      </c>
      <c r="I3818" s="468">
        <v>0.25</v>
      </c>
      <c r="M3818" s="474">
        <f t="shared" si="197"/>
        <v>424.31499999999994</v>
      </c>
      <c r="N3818" s="474">
        <f t="shared" si="198"/>
        <v>254.58899999999994</v>
      </c>
      <c r="P3818" s="488">
        <v>0.6</v>
      </c>
      <c r="R3818" s="474">
        <v>375.5</v>
      </c>
      <c r="S3818" s="474">
        <v>195.9</v>
      </c>
      <c r="U3818" s="474">
        <v>326.5</v>
      </c>
      <c r="V3818" s="474">
        <v>195.9</v>
      </c>
      <c r="X3818" s="465">
        <v>326.5</v>
      </c>
      <c r="Y3818" s="465">
        <v>195.9</v>
      </c>
      <c r="AA3818" s="474">
        <v>326.5</v>
      </c>
      <c r="AB3818" s="474">
        <v>195.9</v>
      </c>
      <c r="AD3818" s="474">
        <v>308</v>
      </c>
      <c r="AE3818" s="474">
        <v>184.79999999999998</v>
      </c>
      <c r="AG3818" s="474"/>
      <c r="AH3818" s="474"/>
      <c r="AP3818" s="535"/>
    </row>
    <row r="3819" spans="1:42" ht="24" customHeight="1" outlineLevel="1" x14ac:dyDescent="0.25">
      <c r="A3819" s="469" t="s">
        <v>19224</v>
      </c>
      <c r="B3819" s="471" t="s">
        <v>22325</v>
      </c>
      <c r="C3819" s="469" t="s">
        <v>4677</v>
      </c>
      <c r="E3819" s="472" t="s">
        <v>22313</v>
      </c>
      <c r="F3819" s="469" t="s">
        <v>23330</v>
      </c>
      <c r="G3819" s="468">
        <v>0.37</v>
      </c>
      <c r="H3819" s="468">
        <v>0.25</v>
      </c>
      <c r="I3819" s="468">
        <v>0.25</v>
      </c>
      <c r="M3819" s="474">
        <f t="shared" ref="M3819:M3850" si="199">R3819*$Q$3</f>
        <v>424.31499999999994</v>
      </c>
      <c r="N3819" s="474">
        <f t="shared" ref="N3819:N3850" si="200">M3819*P3819</f>
        <v>254.58899999999994</v>
      </c>
      <c r="P3819" s="488">
        <v>0.6</v>
      </c>
      <c r="R3819" s="474">
        <v>375.5</v>
      </c>
      <c r="S3819" s="474">
        <v>195.9</v>
      </c>
      <c r="U3819" s="474">
        <v>326.5</v>
      </c>
      <c r="V3819" s="474">
        <v>195.9</v>
      </c>
      <c r="X3819" s="465">
        <v>326.5</v>
      </c>
      <c r="Y3819" s="465">
        <v>195.9</v>
      </c>
      <c r="AA3819" s="474">
        <v>326.5</v>
      </c>
      <c r="AB3819" s="474">
        <v>195.9</v>
      </c>
      <c r="AD3819" s="474">
        <v>308</v>
      </c>
      <c r="AE3819" s="474">
        <v>184.79999999999998</v>
      </c>
      <c r="AG3819" s="474"/>
      <c r="AH3819" s="474"/>
      <c r="AP3819" s="535"/>
    </row>
    <row r="3820" spans="1:42" ht="24" customHeight="1" outlineLevel="1" x14ac:dyDescent="0.25">
      <c r="A3820" s="469" t="s">
        <v>19224</v>
      </c>
      <c r="B3820" s="471" t="s">
        <v>22326</v>
      </c>
      <c r="C3820" s="469" t="s">
        <v>4677</v>
      </c>
      <c r="E3820" s="472" t="s">
        <v>22314</v>
      </c>
      <c r="F3820" s="469" t="s">
        <v>23330</v>
      </c>
      <c r="G3820" s="468">
        <v>0.37</v>
      </c>
      <c r="H3820" s="468">
        <v>0.25</v>
      </c>
      <c r="I3820" s="468">
        <v>0.25</v>
      </c>
      <c r="M3820" s="474">
        <f t="shared" si="199"/>
        <v>424.31499999999994</v>
      </c>
      <c r="N3820" s="474">
        <f t="shared" si="200"/>
        <v>254.58899999999994</v>
      </c>
      <c r="P3820" s="488">
        <v>0.6</v>
      </c>
      <c r="R3820" s="474">
        <v>375.5</v>
      </c>
      <c r="S3820" s="474">
        <v>195.9</v>
      </c>
      <c r="U3820" s="474">
        <v>326.5</v>
      </c>
      <c r="V3820" s="474">
        <v>195.9</v>
      </c>
      <c r="X3820" s="465">
        <v>326.5</v>
      </c>
      <c r="Y3820" s="465">
        <v>195.9</v>
      </c>
      <c r="AA3820" s="474">
        <v>326.5</v>
      </c>
      <c r="AB3820" s="474">
        <v>195.9</v>
      </c>
      <c r="AD3820" s="474">
        <v>308</v>
      </c>
      <c r="AE3820" s="474">
        <v>184.79999999999998</v>
      </c>
      <c r="AG3820" s="474"/>
      <c r="AH3820" s="474"/>
      <c r="AP3820" s="535"/>
    </row>
    <row r="3821" spans="1:42" ht="24" customHeight="1" outlineLevel="1" x14ac:dyDescent="0.25">
      <c r="A3821" s="469" t="s">
        <v>19224</v>
      </c>
      <c r="B3821" s="471" t="s">
        <v>22327</v>
      </c>
      <c r="C3821" s="469" t="s">
        <v>4677</v>
      </c>
      <c r="E3821" s="472" t="s">
        <v>22315</v>
      </c>
      <c r="F3821" s="469" t="s">
        <v>23330</v>
      </c>
      <c r="G3821" s="468">
        <v>0.37</v>
      </c>
      <c r="H3821" s="468">
        <v>0.25</v>
      </c>
      <c r="I3821" s="468">
        <v>0.25</v>
      </c>
      <c r="M3821" s="474">
        <f t="shared" si="199"/>
        <v>424.31499999999994</v>
      </c>
      <c r="N3821" s="474">
        <f t="shared" si="200"/>
        <v>254.58899999999994</v>
      </c>
      <c r="P3821" s="488">
        <v>0.6</v>
      </c>
      <c r="R3821" s="474">
        <v>375.5</v>
      </c>
      <c r="S3821" s="474">
        <v>195.9</v>
      </c>
      <c r="U3821" s="474">
        <v>326.5</v>
      </c>
      <c r="V3821" s="474">
        <v>195.9</v>
      </c>
      <c r="X3821" s="465">
        <v>326.5</v>
      </c>
      <c r="Y3821" s="465">
        <v>195.9</v>
      </c>
      <c r="AA3821" s="474">
        <v>326.5</v>
      </c>
      <c r="AB3821" s="474">
        <v>195.9</v>
      </c>
      <c r="AD3821" s="474">
        <v>308</v>
      </c>
      <c r="AE3821" s="474">
        <v>184.79999999999998</v>
      </c>
      <c r="AG3821" s="474"/>
      <c r="AH3821" s="474"/>
      <c r="AP3821" s="535"/>
    </row>
    <row r="3822" spans="1:42" ht="24" customHeight="1" outlineLevel="1" x14ac:dyDescent="0.25">
      <c r="A3822" s="469" t="s">
        <v>19224</v>
      </c>
      <c r="B3822" s="471" t="s">
        <v>22328</v>
      </c>
      <c r="C3822" s="469" t="s">
        <v>4677</v>
      </c>
      <c r="E3822" s="472" t="s">
        <v>22316</v>
      </c>
      <c r="F3822" s="469" t="s">
        <v>23330</v>
      </c>
      <c r="G3822" s="468">
        <v>0.37</v>
      </c>
      <c r="H3822" s="468">
        <v>0.25</v>
      </c>
      <c r="I3822" s="468">
        <v>0.25</v>
      </c>
      <c r="M3822" s="474">
        <f t="shared" si="199"/>
        <v>424.31499999999994</v>
      </c>
      <c r="N3822" s="474">
        <f t="shared" si="200"/>
        <v>254.58899999999994</v>
      </c>
      <c r="P3822" s="488">
        <v>0.6</v>
      </c>
      <c r="R3822" s="474">
        <v>375.5</v>
      </c>
      <c r="S3822" s="474">
        <v>195.9</v>
      </c>
      <c r="U3822" s="474">
        <v>326.5</v>
      </c>
      <c r="V3822" s="474">
        <v>195.9</v>
      </c>
      <c r="X3822" s="465">
        <v>326.5</v>
      </c>
      <c r="Y3822" s="465">
        <v>195.9</v>
      </c>
      <c r="AA3822" s="474">
        <v>326.5</v>
      </c>
      <c r="AB3822" s="474">
        <v>195.9</v>
      </c>
      <c r="AD3822" s="474">
        <v>308</v>
      </c>
      <c r="AE3822" s="474">
        <v>184.79999999999998</v>
      </c>
      <c r="AG3822" s="474"/>
      <c r="AH3822" s="474"/>
      <c r="AP3822" s="535"/>
    </row>
    <row r="3823" spans="1:42" ht="24" customHeight="1" outlineLevel="1" x14ac:dyDescent="0.25">
      <c r="A3823" s="469" t="s">
        <v>19430</v>
      </c>
      <c r="B3823" s="471" t="s">
        <v>22329</v>
      </c>
      <c r="C3823" s="469" t="s">
        <v>4677</v>
      </c>
      <c r="E3823" s="472" t="s">
        <v>22317</v>
      </c>
      <c r="F3823" s="469" t="s">
        <v>23330</v>
      </c>
      <c r="G3823" s="468">
        <v>0.37</v>
      </c>
      <c r="H3823" s="468">
        <v>0.25</v>
      </c>
      <c r="I3823" s="468">
        <v>0.25</v>
      </c>
      <c r="M3823" s="474">
        <f t="shared" si="199"/>
        <v>424.31499999999994</v>
      </c>
      <c r="N3823" s="474">
        <f t="shared" si="200"/>
        <v>254.58899999999994</v>
      </c>
      <c r="P3823" s="488">
        <v>0.6</v>
      </c>
      <c r="R3823" s="474">
        <v>375.5</v>
      </c>
      <c r="S3823" s="474">
        <v>195.9</v>
      </c>
      <c r="U3823" s="474">
        <v>326.5</v>
      </c>
      <c r="V3823" s="474">
        <v>195.9</v>
      </c>
      <c r="X3823" s="465">
        <v>326.5</v>
      </c>
      <c r="Y3823" s="465">
        <v>195.9</v>
      </c>
      <c r="AA3823" s="474">
        <v>326.5</v>
      </c>
      <c r="AB3823" s="474">
        <v>195.9</v>
      </c>
      <c r="AD3823" s="474">
        <v>308</v>
      </c>
      <c r="AE3823" s="474">
        <v>184.79999999999998</v>
      </c>
      <c r="AG3823" s="474"/>
      <c r="AH3823" s="474"/>
      <c r="AP3823" s="535"/>
    </row>
    <row r="3824" spans="1:42" ht="24" customHeight="1" outlineLevel="1" x14ac:dyDescent="0.25">
      <c r="A3824" s="469" t="s">
        <v>19224</v>
      </c>
      <c r="B3824" s="471" t="s">
        <v>19117</v>
      </c>
      <c r="C3824" s="469" t="s">
        <v>4677</v>
      </c>
      <c r="E3824" s="472" t="s">
        <v>22311</v>
      </c>
      <c r="F3824" s="469" t="s">
        <v>23330</v>
      </c>
      <c r="G3824" s="468">
        <v>0.5</v>
      </c>
      <c r="H3824" s="468">
        <v>0.34</v>
      </c>
      <c r="I3824" s="468">
        <v>0.34</v>
      </c>
      <c r="M3824" s="474">
        <f t="shared" si="199"/>
        <v>454.59899999999999</v>
      </c>
      <c r="N3824" s="474">
        <f t="shared" si="200"/>
        <v>272.75939999999997</v>
      </c>
      <c r="P3824" s="488">
        <v>0.6</v>
      </c>
      <c r="R3824" s="474">
        <v>402.3</v>
      </c>
      <c r="S3824" s="474">
        <v>209.88</v>
      </c>
      <c r="U3824" s="474">
        <v>349.8</v>
      </c>
      <c r="V3824" s="474">
        <v>209.88</v>
      </c>
      <c r="X3824" s="465">
        <v>349.8</v>
      </c>
      <c r="Y3824" s="465">
        <v>209.88</v>
      </c>
      <c r="AA3824" s="474">
        <v>349.8</v>
      </c>
      <c r="AB3824" s="474">
        <v>209.88</v>
      </c>
      <c r="AD3824" s="474">
        <v>330</v>
      </c>
      <c r="AE3824" s="474">
        <v>198</v>
      </c>
      <c r="AG3824" s="474"/>
      <c r="AH3824" s="474"/>
      <c r="AP3824" s="535"/>
    </row>
    <row r="3825" spans="1:42" ht="24" customHeight="1" outlineLevel="1" x14ac:dyDescent="0.25">
      <c r="A3825" s="469" t="s">
        <v>19224</v>
      </c>
      <c r="B3825" s="471" t="s">
        <v>19118</v>
      </c>
      <c r="C3825" s="469" t="s">
        <v>4677</v>
      </c>
      <c r="E3825" s="472" t="s">
        <v>22312</v>
      </c>
      <c r="F3825" s="469" t="s">
        <v>23330</v>
      </c>
      <c r="G3825" s="468">
        <v>0.5</v>
      </c>
      <c r="H3825" s="468">
        <v>0.34</v>
      </c>
      <c r="I3825" s="468">
        <v>0.34</v>
      </c>
      <c r="M3825" s="474">
        <f t="shared" si="199"/>
        <v>454.59899999999999</v>
      </c>
      <c r="N3825" s="474">
        <f t="shared" si="200"/>
        <v>272.75939999999997</v>
      </c>
      <c r="P3825" s="488">
        <v>0.6</v>
      </c>
      <c r="R3825" s="474">
        <v>402.3</v>
      </c>
      <c r="S3825" s="474">
        <v>209.88</v>
      </c>
      <c r="U3825" s="474">
        <v>349.8</v>
      </c>
      <c r="V3825" s="474">
        <v>209.88</v>
      </c>
      <c r="X3825" s="465">
        <v>349.8</v>
      </c>
      <c r="Y3825" s="465">
        <v>209.88</v>
      </c>
      <c r="AA3825" s="474">
        <v>349.8</v>
      </c>
      <c r="AB3825" s="474">
        <v>209.88</v>
      </c>
      <c r="AD3825" s="474">
        <v>330</v>
      </c>
      <c r="AE3825" s="474">
        <v>198</v>
      </c>
      <c r="AG3825" s="474"/>
      <c r="AH3825" s="474"/>
      <c r="AP3825" s="535"/>
    </row>
    <row r="3826" spans="1:42" ht="24" customHeight="1" outlineLevel="1" x14ac:dyDescent="0.25">
      <c r="A3826" s="469" t="s">
        <v>19224</v>
      </c>
      <c r="B3826" s="471" t="s">
        <v>19119</v>
      </c>
      <c r="C3826" s="469" t="s">
        <v>4677</v>
      </c>
      <c r="E3826" s="472" t="s">
        <v>22313</v>
      </c>
      <c r="F3826" s="469" t="s">
        <v>23330</v>
      </c>
      <c r="G3826" s="468">
        <v>0.5</v>
      </c>
      <c r="H3826" s="468">
        <v>0.34</v>
      </c>
      <c r="I3826" s="468">
        <v>0.34</v>
      </c>
      <c r="M3826" s="474">
        <f t="shared" si="199"/>
        <v>454.59899999999999</v>
      </c>
      <c r="N3826" s="474">
        <f t="shared" si="200"/>
        <v>272.75939999999997</v>
      </c>
      <c r="P3826" s="488">
        <v>0.6</v>
      </c>
      <c r="R3826" s="474">
        <v>402.3</v>
      </c>
      <c r="S3826" s="474">
        <v>209.88</v>
      </c>
      <c r="U3826" s="474">
        <v>349.8</v>
      </c>
      <c r="V3826" s="474">
        <v>209.88</v>
      </c>
      <c r="X3826" s="465">
        <v>349.8</v>
      </c>
      <c r="Y3826" s="465">
        <v>209.88</v>
      </c>
      <c r="AA3826" s="474">
        <v>349.8</v>
      </c>
      <c r="AB3826" s="474">
        <v>209.88</v>
      </c>
      <c r="AD3826" s="474">
        <v>330</v>
      </c>
      <c r="AE3826" s="474">
        <v>198</v>
      </c>
      <c r="AG3826" s="474"/>
      <c r="AH3826" s="474"/>
      <c r="AP3826" s="535"/>
    </row>
    <row r="3827" spans="1:42" ht="24" customHeight="1" outlineLevel="1" x14ac:dyDescent="0.25">
      <c r="A3827" s="469" t="s">
        <v>19224</v>
      </c>
      <c r="B3827" s="471" t="s">
        <v>19120</v>
      </c>
      <c r="C3827" s="469" t="s">
        <v>4677</v>
      </c>
      <c r="E3827" s="472" t="s">
        <v>22314</v>
      </c>
      <c r="F3827" s="469" t="s">
        <v>23330</v>
      </c>
      <c r="G3827" s="468">
        <v>0.5</v>
      </c>
      <c r="H3827" s="468">
        <v>0.34</v>
      </c>
      <c r="I3827" s="468">
        <v>0.34</v>
      </c>
      <c r="M3827" s="474">
        <f t="shared" si="199"/>
        <v>454.59899999999999</v>
      </c>
      <c r="N3827" s="474">
        <f t="shared" si="200"/>
        <v>272.75939999999997</v>
      </c>
      <c r="P3827" s="488">
        <v>0.6</v>
      </c>
      <c r="R3827" s="474">
        <v>402.3</v>
      </c>
      <c r="S3827" s="474">
        <v>209.88</v>
      </c>
      <c r="U3827" s="474">
        <v>349.8</v>
      </c>
      <c r="V3827" s="474">
        <v>209.88</v>
      </c>
      <c r="X3827" s="465">
        <v>349.8</v>
      </c>
      <c r="Y3827" s="465">
        <v>209.88</v>
      </c>
      <c r="AA3827" s="474">
        <v>349.8</v>
      </c>
      <c r="AB3827" s="474">
        <v>209.88</v>
      </c>
      <c r="AD3827" s="474">
        <v>330</v>
      </c>
      <c r="AE3827" s="474">
        <v>198</v>
      </c>
      <c r="AG3827" s="474"/>
      <c r="AH3827" s="474"/>
      <c r="AP3827" s="535"/>
    </row>
    <row r="3828" spans="1:42" ht="24" customHeight="1" outlineLevel="1" x14ac:dyDescent="0.25">
      <c r="A3828" s="469" t="s">
        <v>19224</v>
      </c>
      <c r="B3828" s="471" t="s">
        <v>19121</v>
      </c>
      <c r="C3828" s="469" t="s">
        <v>4677</v>
      </c>
      <c r="E3828" s="472" t="s">
        <v>22315</v>
      </c>
      <c r="F3828" s="469" t="s">
        <v>23330</v>
      </c>
      <c r="G3828" s="468">
        <v>0.5</v>
      </c>
      <c r="H3828" s="468">
        <v>0.34</v>
      </c>
      <c r="I3828" s="468">
        <v>0.34</v>
      </c>
      <c r="M3828" s="474">
        <f t="shared" si="199"/>
        <v>454.59899999999999</v>
      </c>
      <c r="N3828" s="474">
        <f t="shared" si="200"/>
        <v>272.75939999999997</v>
      </c>
      <c r="P3828" s="488">
        <v>0.6</v>
      </c>
      <c r="R3828" s="474">
        <v>402.3</v>
      </c>
      <c r="S3828" s="474">
        <v>209.88</v>
      </c>
      <c r="U3828" s="474">
        <v>349.8</v>
      </c>
      <c r="V3828" s="474">
        <v>209.88</v>
      </c>
      <c r="X3828" s="465">
        <v>349.8</v>
      </c>
      <c r="Y3828" s="465">
        <v>209.88</v>
      </c>
      <c r="AA3828" s="474">
        <v>349.8</v>
      </c>
      <c r="AB3828" s="474">
        <v>209.88</v>
      </c>
      <c r="AD3828" s="474">
        <v>330</v>
      </c>
      <c r="AE3828" s="474">
        <v>198</v>
      </c>
      <c r="AG3828" s="474"/>
      <c r="AH3828" s="474"/>
      <c r="AP3828" s="535"/>
    </row>
    <row r="3829" spans="1:42" ht="24" customHeight="1" outlineLevel="1" x14ac:dyDescent="0.25">
      <c r="A3829" s="469" t="s">
        <v>19224</v>
      </c>
      <c r="B3829" s="471" t="s">
        <v>19122</v>
      </c>
      <c r="C3829" s="469" t="s">
        <v>4677</v>
      </c>
      <c r="E3829" s="472" t="s">
        <v>22316</v>
      </c>
      <c r="F3829" s="469" t="s">
        <v>23330</v>
      </c>
      <c r="G3829" s="468">
        <v>0.5</v>
      </c>
      <c r="H3829" s="468">
        <v>0.34</v>
      </c>
      <c r="I3829" s="468">
        <v>0.34</v>
      </c>
      <c r="M3829" s="474">
        <f t="shared" si="199"/>
        <v>454.59899999999999</v>
      </c>
      <c r="N3829" s="474">
        <f t="shared" si="200"/>
        <v>272.75939999999997</v>
      </c>
      <c r="P3829" s="488">
        <v>0.6</v>
      </c>
      <c r="R3829" s="474">
        <v>402.3</v>
      </c>
      <c r="S3829" s="474">
        <v>209.88</v>
      </c>
      <c r="U3829" s="474">
        <v>349.8</v>
      </c>
      <c r="V3829" s="474">
        <v>209.88</v>
      </c>
      <c r="X3829" s="465">
        <v>349.8</v>
      </c>
      <c r="Y3829" s="465">
        <v>209.88</v>
      </c>
      <c r="AA3829" s="474">
        <v>349.8</v>
      </c>
      <c r="AB3829" s="474">
        <v>209.88</v>
      </c>
      <c r="AD3829" s="474">
        <v>330</v>
      </c>
      <c r="AE3829" s="474">
        <v>198</v>
      </c>
      <c r="AG3829" s="474"/>
      <c r="AH3829" s="474"/>
      <c r="AP3829" s="535"/>
    </row>
    <row r="3830" spans="1:42" ht="24" customHeight="1" outlineLevel="1" x14ac:dyDescent="0.25">
      <c r="A3830" s="469" t="s">
        <v>19430</v>
      </c>
      <c r="B3830" s="471" t="s">
        <v>21065</v>
      </c>
      <c r="C3830" s="469" t="s">
        <v>4677</v>
      </c>
      <c r="E3830" s="472" t="s">
        <v>22317</v>
      </c>
      <c r="F3830" s="469" t="s">
        <v>23330</v>
      </c>
      <c r="G3830" s="468">
        <v>0.5</v>
      </c>
      <c r="H3830" s="468">
        <v>0.34</v>
      </c>
      <c r="I3830" s="468">
        <v>0.34</v>
      </c>
      <c r="M3830" s="474">
        <f t="shared" si="199"/>
        <v>454.59899999999999</v>
      </c>
      <c r="N3830" s="474">
        <f t="shared" si="200"/>
        <v>272.75939999999997</v>
      </c>
      <c r="P3830" s="488">
        <v>0.6</v>
      </c>
      <c r="R3830" s="474">
        <v>402.3</v>
      </c>
      <c r="S3830" s="474">
        <v>209.88</v>
      </c>
      <c r="U3830" s="474">
        <v>349.8</v>
      </c>
      <c r="V3830" s="474">
        <v>209.88</v>
      </c>
      <c r="X3830" s="465">
        <v>349.8</v>
      </c>
      <c r="Y3830" s="465">
        <v>209.88</v>
      </c>
      <c r="AA3830" s="474">
        <v>349.8</v>
      </c>
      <c r="AB3830" s="474">
        <v>209.88</v>
      </c>
      <c r="AD3830" s="474">
        <v>330</v>
      </c>
      <c r="AE3830" s="474">
        <v>198</v>
      </c>
      <c r="AG3830" s="474"/>
      <c r="AH3830" s="474"/>
      <c r="AP3830" s="535"/>
    </row>
    <row r="3831" spans="1:42" ht="24" customHeight="1" outlineLevel="1" x14ac:dyDescent="0.25">
      <c r="A3831" s="469" t="s">
        <v>22301</v>
      </c>
      <c r="B3831" s="471" t="s">
        <v>19123</v>
      </c>
      <c r="C3831" s="469" t="s">
        <v>4677</v>
      </c>
      <c r="E3831" s="472" t="s">
        <v>22311</v>
      </c>
      <c r="F3831" s="469" t="s">
        <v>23330</v>
      </c>
      <c r="G3831" s="468">
        <v>0.75</v>
      </c>
      <c r="M3831" s="474">
        <f t="shared" si="199"/>
        <v>1060.3919999999998</v>
      </c>
      <c r="N3831" s="474">
        <f t="shared" si="200"/>
        <v>636.23519999999985</v>
      </c>
      <c r="P3831" s="488">
        <v>0.6</v>
      </c>
      <c r="R3831" s="474">
        <v>938.4</v>
      </c>
      <c r="S3831" s="474">
        <v>486</v>
      </c>
      <c r="U3831" s="474">
        <v>816</v>
      </c>
      <c r="V3831" s="474">
        <v>486</v>
      </c>
      <c r="X3831" s="465">
        <v>816</v>
      </c>
      <c r="Y3831" s="465">
        <v>486</v>
      </c>
      <c r="AA3831" s="474">
        <v>816</v>
      </c>
      <c r="AB3831" s="474">
        <v>486</v>
      </c>
      <c r="AD3831" s="474">
        <v>330</v>
      </c>
      <c r="AE3831" s="474">
        <v>198</v>
      </c>
      <c r="AG3831" s="474"/>
      <c r="AH3831" s="474"/>
      <c r="AP3831" s="535"/>
    </row>
    <row r="3832" spans="1:42" ht="24" customHeight="1" outlineLevel="1" x14ac:dyDescent="0.25">
      <c r="A3832" s="469" t="s">
        <v>22301</v>
      </c>
      <c r="B3832" s="471" t="s">
        <v>19124</v>
      </c>
      <c r="C3832" s="469" t="s">
        <v>4677</v>
      </c>
      <c r="E3832" s="472" t="s">
        <v>22312</v>
      </c>
      <c r="F3832" s="469" t="s">
        <v>23330</v>
      </c>
      <c r="G3832" s="468">
        <v>0.75</v>
      </c>
      <c r="M3832" s="474">
        <f t="shared" si="199"/>
        <v>1060.3919999999998</v>
      </c>
      <c r="N3832" s="474">
        <f t="shared" si="200"/>
        <v>636.23519999999985</v>
      </c>
      <c r="P3832" s="488">
        <v>0.6</v>
      </c>
      <c r="R3832" s="474">
        <v>938.4</v>
      </c>
      <c r="S3832" s="474">
        <v>486</v>
      </c>
      <c r="U3832" s="474">
        <v>816</v>
      </c>
      <c r="V3832" s="474">
        <v>486</v>
      </c>
      <c r="X3832" s="465">
        <v>816</v>
      </c>
      <c r="Y3832" s="465">
        <v>486</v>
      </c>
      <c r="AA3832" s="474">
        <v>816</v>
      </c>
      <c r="AB3832" s="474">
        <v>486</v>
      </c>
      <c r="AD3832" s="474">
        <v>330</v>
      </c>
      <c r="AE3832" s="474">
        <v>198</v>
      </c>
      <c r="AG3832" s="474"/>
      <c r="AH3832" s="474"/>
      <c r="AP3832" s="535"/>
    </row>
    <row r="3833" spans="1:42" ht="24" customHeight="1" outlineLevel="1" x14ac:dyDescent="0.25">
      <c r="A3833" s="469" t="s">
        <v>22301</v>
      </c>
      <c r="B3833" s="471" t="s">
        <v>19125</v>
      </c>
      <c r="C3833" s="469" t="s">
        <v>4677</v>
      </c>
      <c r="E3833" s="472" t="s">
        <v>22313</v>
      </c>
      <c r="F3833" s="469" t="s">
        <v>23330</v>
      </c>
      <c r="G3833" s="468">
        <v>0.75</v>
      </c>
      <c r="M3833" s="474">
        <f t="shared" si="199"/>
        <v>1060.3919999999998</v>
      </c>
      <c r="N3833" s="474">
        <f t="shared" si="200"/>
        <v>636.23519999999985</v>
      </c>
      <c r="P3833" s="488">
        <v>0.6</v>
      </c>
      <c r="R3833" s="474">
        <v>938.4</v>
      </c>
      <c r="S3833" s="474">
        <v>486</v>
      </c>
      <c r="U3833" s="474">
        <v>816</v>
      </c>
      <c r="V3833" s="474">
        <v>486</v>
      </c>
      <c r="X3833" s="465">
        <v>816</v>
      </c>
      <c r="Y3833" s="465">
        <v>486</v>
      </c>
      <c r="AA3833" s="474">
        <v>816</v>
      </c>
      <c r="AB3833" s="474">
        <v>486</v>
      </c>
      <c r="AD3833" s="474">
        <v>330</v>
      </c>
      <c r="AE3833" s="474">
        <v>198</v>
      </c>
      <c r="AG3833" s="474"/>
      <c r="AH3833" s="474"/>
      <c r="AP3833" s="535"/>
    </row>
    <row r="3834" spans="1:42" ht="24" customHeight="1" outlineLevel="1" x14ac:dyDescent="0.25">
      <c r="A3834" s="469" t="s">
        <v>22301</v>
      </c>
      <c r="B3834" s="471" t="s">
        <v>19126</v>
      </c>
      <c r="C3834" s="469" t="s">
        <v>4677</v>
      </c>
      <c r="E3834" s="472" t="s">
        <v>22314</v>
      </c>
      <c r="F3834" s="469" t="s">
        <v>23330</v>
      </c>
      <c r="G3834" s="468">
        <v>0.75</v>
      </c>
      <c r="M3834" s="474">
        <f t="shared" si="199"/>
        <v>1060.3919999999998</v>
      </c>
      <c r="N3834" s="474">
        <f t="shared" si="200"/>
        <v>636.23519999999985</v>
      </c>
      <c r="P3834" s="488">
        <v>0.6</v>
      </c>
      <c r="R3834" s="474">
        <v>938.4</v>
      </c>
      <c r="S3834" s="474">
        <v>486</v>
      </c>
      <c r="U3834" s="474">
        <v>816</v>
      </c>
      <c r="V3834" s="474">
        <v>486</v>
      </c>
      <c r="X3834" s="465">
        <v>816</v>
      </c>
      <c r="Y3834" s="465">
        <v>486</v>
      </c>
      <c r="AA3834" s="474">
        <v>816</v>
      </c>
      <c r="AB3834" s="474">
        <v>486</v>
      </c>
      <c r="AD3834" s="474">
        <v>330</v>
      </c>
      <c r="AE3834" s="474">
        <v>198</v>
      </c>
      <c r="AG3834" s="474"/>
      <c r="AH3834" s="474"/>
      <c r="AP3834" s="535"/>
    </row>
    <row r="3835" spans="1:42" ht="24" customHeight="1" outlineLevel="1" x14ac:dyDescent="0.25">
      <c r="A3835" s="469" t="s">
        <v>22301</v>
      </c>
      <c r="B3835" s="471" t="s">
        <v>19127</v>
      </c>
      <c r="C3835" s="469" t="s">
        <v>4677</v>
      </c>
      <c r="E3835" s="472" t="s">
        <v>22315</v>
      </c>
      <c r="F3835" s="469" t="s">
        <v>23330</v>
      </c>
      <c r="G3835" s="468">
        <v>0.75</v>
      </c>
      <c r="M3835" s="474">
        <f t="shared" si="199"/>
        <v>1060.3919999999998</v>
      </c>
      <c r="N3835" s="474">
        <f t="shared" si="200"/>
        <v>636.23519999999985</v>
      </c>
      <c r="P3835" s="488">
        <v>0.6</v>
      </c>
      <c r="R3835" s="474">
        <v>938.4</v>
      </c>
      <c r="S3835" s="474">
        <v>486</v>
      </c>
      <c r="U3835" s="474">
        <v>816</v>
      </c>
      <c r="V3835" s="474">
        <v>486</v>
      </c>
      <c r="X3835" s="465">
        <v>816</v>
      </c>
      <c r="Y3835" s="465">
        <v>486</v>
      </c>
      <c r="AA3835" s="474">
        <v>816</v>
      </c>
      <c r="AB3835" s="474">
        <v>486</v>
      </c>
      <c r="AD3835" s="474">
        <v>330</v>
      </c>
      <c r="AE3835" s="474">
        <v>198</v>
      </c>
      <c r="AG3835" s="474"/>
      <c r="AH3835" s="474"/>
      <c r="AP3835" s="535"/>
    </row>
    <row r="3836" spans="1:42" ht="24" customHeight="1" outlineLevel="1" x14ac:dyDescent="0.25">
      <c r="A3836" s="469" t="s">
        <v>22301</v>
      </c>
      <c r="B3836" s="471" t="s">
        <v>19128</v>
      </c>
      <c r="C3836" s="469" t="s">
        <v>4677</v>
      </c>
      <c r="E3836" s="472" t="s">
        <v>22316</v>
      </c>
      <c r="F3836" s="469" t="s">
        <v>23330</v>
      </c>
      <c r="G3836" s="468">
        <v>0.75</v>
      </c>
      <c r="M3836" s="474">
        <f t="shared" si="199"/>
        <v>1060.3919999999998</v>
      </c>
      <c r="N3836" s="474">
        <f t="shared" si="200"/>
        <v>636.23519999999985</v>
      </c>
      <c r="P3836" s="488">
        <v>0.6</v>
      </c>
      <c r="R3836" s="474">
        <v>938.4</v>
      </c>
      <c r="S3836" s="474">
        <v>486</v>
      </c>
      <c r="U3836" s="474">
        <v>816</v>
      </c>
      <c r="V3836" s="474">
        <v>486</v>
      </c>
      <c r="X3836" s="465">
        <v>816</v>
      </c>
      <c r="Y3836" s="465">
        <v>486</v>
      </c>
      <c r="AA3836" s="474">
        <v>816</v>
      </c>
      <c r="AB3836" s="474">
        <v>486</v>
      </c>
      <c r="AD3836" s="474">
        <v>330</v>
      </c>
      <c r="AE3836" s="474">
        <v>198</v>
      </c>
      <c r="AG3836" s="474"/>
      <c r="AH3836" s="474"/>
      <c r="AP3836" s="535"/>
    </row>
    <row r="3837" spans="1:42" ht="24" customHeight="1" outlineLevel="1" x14ac:dyDescent="0.25">
      <c r="A3837" s="469" t="s">
        <v>22301</v>
      </c>
      <c r="B3837" s="471" t="s">
        <v>21066</v>
      </c>
      <c r="C3837" s="469" t="s">
        <v>4677</v>
      </c>
      <c r="E3837" s="472" t="s">
        <v>22317</v>
      </c>
      <c r="F3837" s="469" t="s">
        <v>23330</v>
      </c>
      <c r="G3837" s="468">
        <v>0.75</v>
      </c>
      <c r="M3837" s="474">
        <f t="shared" si="199"/>
        <v>1060.3919999999998</v>
      </c>
      <c r="N3837" s="474">
        <f t="shared" si="200"/>
        <v>636.23519999999985</v>
      </c>
      <c r="P3837" s="488">
        <v>0.6</v>
      </c>
      <c r="R3837" s="474">
        <v>938.4</v>
      </c>
      <c r="S3837" s="474">
        <v>486</v>
      </c>
      <c r="U3837" s="474">
        <v>816</v>
      </c>
      <c r="V3837" s="474">
        <v>486</v>
      </c>
      <c r="X3837" s="465">
        <v>816</v>
      </c>
      <c r="Y3837" s="465">
        <v>486</v>
      </c>
      <c r="AA3837" s="474">
        <v>816</v>
      </c>
      <c r="AB3837" s="474">
        <v>486</v>
      </c>
      <c r="AD3837" s="474">
        <v>330</v>
      </c>
      <c r="AE3837" s="474">
        <v>198</v>
      </c>
      <c r="AG3837" s="474"/>
      <c r="AH3837" s="474"/>
      <c r="AP3837" s="535"/>
    </row>
    <row r="3838" spans="1:42" ht="24" customHeight="1" outlineLevel="1" x14ac:dyDescent="0.25">
      <c r="A3838" s="469" t="s">
        <v>22301</v>
      </c>
      <c r="B3838" s="471" t="s">
        <v>22330</v>
      </c>
      <c r="C3838" s="469" t="s">
        <v>4677</v>
      </c>
      <c r="E3838" s="472" t="s">
        <v>22311</v>
      </c>
      <c r="F3838" s="469" t="s">
        <v>23330</v>
      </c>
      <c r="G3838" s="468">
        <v>1.1000000000000001</v>
      </c>
      <c r="M3838" s="474">
        <f t="shared" si="199"/>
        <v>3141.3999999999996</v>
      </c>
      <c r="N3838" s="474">
        <f t="shared" si="200"/>
        <v>1884.8399999999997</v>
      </c>
      <c r="P3838" s="488">
        <v>0.6</v>
      </c>
      <c r="R3838" s="474">
        <v>2780</v>
      </c>
      <c r="S3838" s="474">
        <v>1450</v>
      </c>
      <c r="U3838" s="474">
        <v>2417</v>
      </c>
      <c r="V3838" s="474">
        <v>1450</v>
      </c>
      <c r="X3838" s="465">
        <v>2417</v>
      </c>
      <c r="Y3838" s="465">
        <v>1450</v>
      </c>
      <c r="AA3838" s="474">
        <v>2417</v>
      </c>
      <c r="AB3838" s="474">
        <v>1450</v>
      </c>
      <c r="AD3838" s="474">
        <v>330</v>
      </c>
      <c r="AE3838" s="474">
        <v>198</v>
      </c>
      <c r="AG3838" s="474"/>
      <c r="AH3838" s="474"/>
      <c r="AP3838" s="535"/>
    </row>
    <row r="3839" spans="1:42" ht="24" customHeight="1" outlineLevel="1" x14ac:dyDescent="0.25">
      <c r="A3839" s="469" t="s">
        <v>22301</v>
      </c>
      <c r="B3839" s="471" t="s">
        <v>22331</v>
      </c>
      <c r="C3839" s="469" t="s">
        <v>4677</v>
      </c>
      <c r="E3839" s="472" t="s">
        <v>22312</v>
      </c>
      <c r="F3839" s="469" t="s">
        <v>23330</v>
      </c>
      <c r="G3839" s="468">
        <v>1.1000000000000001</v>
      </c>
      <c r="M3839" s="474">
        <f t="shared" si="199"/>
        <v>3141.3999999999996</v>
      </c>
      <c r="N3839" s="474">
        <f t="shared" si="200"/>
        <v>1884.8399999999997</v>
      </c>
      <c r="P3839" s="488">
        <v>0.6</v>
      </c>
      <c r="R3839" s="474">
        <v>2780</v>
      </c>
      <c r="S3839" s="474">
        <v>1450</v>
      </c>
      <c r="U3839" s="474">
        <v>2417</v>
      </c>
      <c r="V3839" s="474">
        <v>1450</v>
      </c>
      <c r="X3839" s="465">
        <v>2417</v>
      </c>
      <c r="Y3839" s="465">
        <v>1450</v>
      </c>
      <c r="AA3839" s="474">
        <v>2417</v>
      </c>
      <c r="AB3839" s="474">
        <v>1450</v>
      </c>
      <c r="AD3839" s="474">
        <v>330</v>
      </c>
      <c r="AE3839" s="474">
        <v>198</v>
      </c>
      <c r="AG3839" s="474"/>
      <c r="AH3839" s="474"/>
      <c r="AP3839" s="535"/>
    </row>
    <row r="3840" spans="1:42" ht="24" customHeight="1" outlineLevel="1" x14ac:dyDescent="0.25">
      <c r="A3840" s="469" t="s">
        <v>22301</v>
      </c>
      <c r="B3840" s="471" t="s">
        <v>22332</v>
      </c>
      <c r="C3840" s="469" t="s">
        <v>4677</v>
      </c>
      <c r="E3840" s="472" t="s">
        <v>22313</v>
      </c>
      <c r="F3840" s="469" t="s">
        <v>23330</v>
      </c>
      <c r="G3840" s="468">
        <v>1.1000000000000001</v>
      </c>
      <c r="M3840" s="474">
        <f t="shared" si="199"/>
        <v>3141.3999999999996</v>
      </c>
      <c r="N3840" s="474">
        <f t="shared" si="200"/>
        <v>1884.8399999999997</v>
      </c>
      <c r="P3840" s="488">
        <v>0.6</v>
      </c>
      <c r="R3840" s="474">
        <v>2780</v>
      </c>
      <c r="S3840" s="474">
        <v>1450</v>
      </c>
      <c r="U3840" s="474">
        <v>2417</v>
      </c>
      <c r="V3840" s="474">
        <v>1450</v>
      </c>
      <c r="X3840" s="465">
        <v>2417</v>
      </c>
      <c r="Y3840" s="465">
        <v>1450</v>
      </c>
      <c r="AA3840" s="474">
        <v>2417</v>
      </c>
      <c r="AB3840" s="474">
        <v>1450</v>
      </c>
      <c r="AD3840" s="474">
        <v>330</v>
      </c>
      <c r="AE3840" s="474">
        <v>198</v>
      </c>
      <c r="AG3840" s="474"/>
      <c r="AH3840" s="474"/>
      <c r="AP3840" s="535"/>
    </row>
    <row r="3841" spans="1:42" ht="24" customHeight="1" outlineLevel="1" x14ac:dyDescent="0.25">
      <c r="A3841" s="469" t="s">
        <v>22301</v>
      </c>
      <c r="B3841" s="471" t="s">
        <v>22333</v>
      </c>
      <c r="C3841" s="469" t="s">
        <v>4677</v>
      </c>
      <c r="E3841" s="472" t="s">
        <v>22314</v>
      </c>
      <c r="F3841" s="469" t="s">
        <v>23330</v>
      </c>
      <c r="G3841" s="468">
        <v>1.1000000000000001</v>
      </c>
      <c r="M3841" s="474">
        <f t="shared" si="199"/>
        <v>3141.3999999999996</v>
      </c>
      <c r="N3841" s="474">
        <f t="shared" si="200"/>
        <v>1884.8399999999997</v>
      </c>
      <c r="P3841" s="488">
        <v>0.6</v>
      </c>
      <c r="R3841" s="474">
        <v>2780</v>
      </c>
      <c r="S3841" s="474">
        <v>1450</v>
      </c>
      <c r="U3841" s="474">
        <v>2417</v>
      </c>
      <c r="V3841" s="474">
        <v>1450</v>
      </c>
      <c r="X3841" s="465">
        <v>2417</v>
      </c>
      <c r="Y3841" s="465">
        <v>1450</v>
      </c>
      <c r="AA3841" s="474">
        <v>2417</v>
      </c>
      <c r="AB3841" s="474">
        <v>1450</v>
      </c>
      <c r="AD3841" s="474">
        <v>330</v>
      </c>
      <c r="AE3841" s="474">
        <v>198</v>
      </c>
      <c r="AG3841" s="474"/>
      <c r="AH3841" s="474"/>
      <c r="AP3841" s="535"/>
    </row>
    <row r="3842" spans="1:42" ht="24" customHeight="1" outlineLevel="1" x14ac:dyDescent="0.25">
      <c r="A3842" s="469" t="s">
        <v>22301</v>
      </c>
      <c r="B3842" s="471" t="s">
        <v>22334</v>
      </c>
      <c r="C3842" s="469" t="s">
        <v>4677</v>
      </c>
      <c r="E3842" s="472" t="s">
        <v>22315</v>
      </c>
      <c r="F3842" s="469" t="s">
        <v>23330</v>
      </c>
      <c r="G3842" s="468">
        <v>1.1000000000000001</v>
      </c>
      <c r="M3842" s="474">
        <f t="shared" si="199"/>
        <v>3141.3999999999996</v>
      </c>
      <c r="N3842" s="474">
        <f t="shared" si="200"/>
        <v>1884.8399999999997</v>
      </c>
      <c r="P3842" s="488">
        <v>0.6</v>
      </c>
      <c r="R3842" s="474">
        <v>2780</v>
      </c>
      <c r="S3842" s="474">
        <v>1450</v>
      </c>
      <c r="U3842" s="474">
        <v>2417</v>
      </c>
      <c r="V3842" s="474">
        <v>1450</v>
      </c>
      <c r="X3842" s="465">
        <v>2417</v>
      </c>
      <c r="Y3842" s="465">
        <v>1450</v>
      </c>
      <c r="AA3842" s="474">
        <v>2417</v>
      </c>
      <c r="AB3842" s="474">
        <v>1450</v>
      </c>
      <c r="AD3842" s="474">
        <v>330</v>
      </c>
      <c r="AE3842" s="474">
        <v>198</v>
      </c>
      <c r="AG3842" s="474"/>
      <c r="AH3842" s="474"/>
      <c r="AP3842" s="535"/>
    </row>
    <row r="3843" spans="1:42" ht="24" customHeight="1" outlineLevel="1" x14ac:dyDescent="0.25">
      <c r="A3843" s="469" t="s">
        <v>22301</v>
      </c>
      <c r="B3843" s="471" t="s">
        <v>22335</v>
      </c>
      <c r="C3843" s="469" t="s">
        <v>4677</v>
      </c>
      <c r="E3843" s="472" t="s">
        <v>22316</v>
      </c>
      <c r="F3843" s="469" t="s">
        <v>23330</v>
      </c>
      <c r="G3843" s="468">
        <v>1.1000000000000001</v>
      </c>
      <c r="M3843" s="474">
        <f t="shared" si="199"/>
        <v>3141.3999999999996</v>
      </c>
      <c r="N3843" s="474">
        <f t="shared" si="200"/>
        <v>1884.8399999999997</v>
      </c>
      <c r="P3843" s="488">
        <v>0.6</v>
      </c>
      <c r="R3843" s="474">
        <v>2780</v>
      </c>
      <c r="S3843" s="474">
        <v>1450</v>
      </c>
      <c r="U3843" s="474">
        <v>2417</v>
      </c>
      <c r="V3843" s="474">
        <v>1450</v>
      </c>
      <c r="X3843" s="465">
        <v>2417</v>
      </c>
      <c r="Y3843" s="465">
        <v>1450</v>
      </c>
      <c r="AA3843" s="474">
        <v>2417</v>
      </c>
      <c r="AB3843" s="474">
        <v>1450</v>
      </c>
      <c r="AD3843" s="474">
        <v>330</v>
      </c>
      <c r="AE3843" s="474">
        <v>198</v>
      </c>
      <c r="AG3843" s="474"/>
      <c r="AH3843" s="474"/>
      <c r="AP3843" s="535"/>
    </row>
    <row r="3844" spans="1:42" ht="24" customHeight="1" outlineLevel="1" x14ac:dyDescent="0.25">
      <c r="A3844" s="469" t="s">
        <v>22301</v>
      </c>
      <c r="B3844" s="471" t="s">
        <v>22336</v>
      </c>
      <c r="C3844" s="469" t="s">
        <v>4677</v>
      </c>
      <c r="E3844" s="472" t="s">
        <v>22317</v>
      </c>
      <c r="F3844" s="469" t="s">
        <v>23330</v>
      </c>
      <c r="G3844" s="468">
        <v>1.1000000000000001</v>
      </c>
      <c r="M3844" s="474">
        <f t="shared" si="199"/>
        <v>3141.3999999999996</v>
      </c>
      <c r="N3844" s="474">
        <f t="shared" si="200"/>
        <v>1884.8399999999997</v>
      </c>
      <c r="P3844" s="488">
        <v>0.6</v>
      </c>
      <c r="R3844" s="474">
        <v>2780</v>
      </c>
      <c r="S3844" s="474">
        <v>1450</v>
      </c>
      <c r="U3844" s="474">
        <v>2417</v>
      </c>
      <c r="V3844" s="474">
        <v>1450</v>
      </c>
      <c r="X3844" s="465">
        <v>2417</v>
      </c>
      <c r="Y3844" s="465">
        <v>1450</v>
      </c>
      <c r="AA3844" s="474">
        <v>2417</v>
      </c>
      <c r="AB3844" s="474">
        <v>1450</v>
      </c>
      <c r="AD3844" s="474">
        <v>330</v>
      </c>
      <c r="AE3844" s="474">
        <v>198</v>
      </c>
      <c r="AG3844" s="474"/>
      <c r="AH3844" s="474"/>
      <c r="AP3844" s="535"/>
    </row>
    <row r="3845" spans="1:42" ht="24" customHeight="1" outlineLevel="1" x14ac:dyDescent="0.25">
      <c r="A3845" s="469" t="s">
        <v>22301</v>
      </c>
      <c r="B3845" s="471" t="s">
        <v>22337</v>
      </c>
      <c r="C3845" s="469" t="s">
        <v>4677</v>
      </c>
      <c r="E3845" s="472" t="s">
        <v>22311</v>
      </c>
      <c r="F3845" s="469" t="s">
        <v>23330</v>
      </c>
      <c r="G3845" s="468">
        <v>1.4</v>
      </c>
      <c r="M3845" s="474">
        <f t="shared" si="199"/>
        <v>4756.1699999999992</v>
      </c>
      <c r="N3845" s="474">
        <f t="shared" si="200"/>
        <v>2853.7019999999993</v>
      </c>
      <c r="P3845" s="488">
        <v>0.6</v>
      </c>
      <c r="R3845" s="474">
        <v>4209</v>
      </c>
      <c r="S3845" s="474">
        <v>2196</v>
      </c>
      <c r="U3845" s="474">
        <v>3660</v>
      </c>
      <c r="V3845" s="474">
        <v>2196</v>
      </c>
      <c r="X3845" s="465">
        <v>3660</v>
      </c>
      <c r="Y3845" s="465">
        <v>2196</v>
      </c>
      <c r="AA3845" s="474">
        <v>3660</v>
      </c>
      <c r="AB3845" s="474">
        <v>2196</v>
      </c>
      <c r="AD3845" s="474">
        <v>330</v>
      </c>
      <c r="AE3845" s="474">
        <v>198</v>
      </c>
      <c r="AG3845" s="474"/>
      <c r="AH3845" s="474"/>
      <c r="AP3845" s="535"/>
    </row>
    <row r="3846" spans="1:42" ht="24" customHeight="1" outlineLevel="1" x14ac:dyDescent="0.25">
      <c r="A3846" s="469" t="s">
        <v>22301</v>
      </c>
      <c r="B3846" s="471" t="s">
        <v>22338</v>
      </c>
      <c r="C3846" s="469" t="s">
        <v>4677</v>
      </c>
      <c r="E3846" s="472" t="s">
        <v>22312</v>
      </c>
      <c r="F3846" s="469" t="s">
        <v>23330</v>
      </c>
      <c r="G3846" s="468">
        <v>1.4</v>
      </c>
      <c r="M3846" s="474">
        <f t="shared" si="199"/>
        <v>4756.1699999999992</v>
      </c>
      <c r="N3846" s="474">
        <f t="shared" si="200"/>
        <v>2853.7019999999993</v>
      </c>
      <c r="P3846" s="488">
        <v>0.6</v>
      </c>
      <c r="R3846" s="474">
        <v>4209</v>
      </c>
      <c r="S3846" s="474">
        <v>2196</v>
      </c>
      <c r="U3846" s="474">
        <v>3660</v>
      </c>
      <c r="V3846" s="474">
        <v>2196</v>
      </c>
      <c r="X3846" s="465">
        <v>3660</v>
      </c>
      <c r="Y3846" s="465">
        <v>2196</v>
      </c>
      <c r="AA3846" s="474">
        <v>3660</v>
      </c>
      <c r="AB3846" s="474">
        <v>2196</v>
      </c>
      <c r="AD3846" s="474">
        <v>330</v>
      </c>
      <c r="AE3846" s="474">
        <v>198</v>
      </c>
      <c r="AG3846" s="474"/>
      <c r="AH3846" s="474"/>
      <c r="AP3846" s="535"/>
    </row>
    <row r="3847" spans="1:42" ht="24" customHeight="1" outlineLevel="1" x14ac:dyDescent="0.25">
      <c r="A3847" s="469" t="s">
        <v>22301</v>
      </c>
      <c r="B3847" s="471" t="s">
        <v>22339</v>
      </c>
      <c r="C3847" s="469" t="s">
        <v>4677</v>
      </c>
      <c r="E3847" s="472" t="s">
        <v>22313</v>
      </c>
      <c r="F3847" s="469" t="s">
        <v>23330</v>
      </c>
      <c r="G3847" s="468">
        <v>1.4</v>
      </c>
      <c r="M3847" s="474">
        <f t="shared" si="199"/>
        <v>4756.1699999999992</v>
      </c>
      <c r="N3847" s="474">
        <f t="shared" si="200"/>
        <v>2853.7019999999993</v>
      </c>
      <c r="P3847" s="488">
        <v>0.6</v>
      </c>
      <c r="R3847" s="474">
        <v>4209</v>
      </c>
      <c r="S3847" s="474">
        <v>2196</v>
      </c>
      <c r="U3847" s="474">
        <v>3660</v>
      </c>
      <c r="V3847" s="474">
        <v>2196</v>
      </c>
      <c r="X3847" s="465">
        <v>3660</v>
      </c>
      <c r="Y3847" s="465">
        <v>2196</v>
      </c>
      <c r="AA3847" s="474">
        <v>3660</v>
      </c>
      <c r="AB3847" s="474">
        <v>2196</v>
      </c>
      <c r="AD3847" s="474">
        <v>330</v>
      </c>
      <c r="AE3847" s="474">
        <v>198</v>
      </c>
      <c r="AG3847" s="474"/>
      <c r="AH3847" s="474"/>
      <c r="AP3847" s="535"/>
    </row>
    <row r="3848" spans="1:42" ht="24" customHeight="1" outlineLevel="1" x14ac:dyDescent="0.25">
      <c r="A3848" s="469" t="s">
        <v>22301</v>
      </c>
      <c r="B3848" s="471" t="s">
        <v>22340</v>
      </c>
      <c r="C3848" s="469" t="s">
        <v>4677</v>
      </c>
      <c r="E3848" s="472" t="s">
        <v>22314</v>
      </c>
      <c r="F3848" s="469" t="s">
        <v>23330</v>
      </c>
      <c r="G3848" s="468">
        <v>1.4</v>
      </c>
      <c r="M3848" s="474">
        <f t="shared" si="199"/>
        <v>4756.1699999999992</v>
      </c>
      <c r="N3848" s="474">
        <f t="shared" si="200"/>
        <v>2853.7019999999993</v>
      </c>
      <c r="P3848" s="488">
        <v>0.6</v>
      </c>
      <c r="R3848" s="474">
        <v>4209</v>
      </c>
      <c r="S3848" s="474">
        <v>2196</v>
      </c>
      <c r="U3848" s="474">
        <v>3660</v>
      </c>
      <c r="V3848" s="474">
        <v>2196</v>
      </c>
      <c r="X3848" s="465">
        <v>3660</v>
      </c>
      <c r="Y3848" s="465">
        <v>2196</v>
      </c>
      <c r="AA3848" s="474">
        <v>3660</v>
      </c>
      <c r="AB3848" s="474">
        <v>2196</v>
      </c>
      <c r="AD3848" s="474">
        <v>330</v>
      </c>
      <c r="AE3848" s="474">
        <v>198</v>
      </c>
      <c r="AG3848" s="474"/>
      <c r="AH3848" s="474"/>
      <c r="AP3848" s="535"/>
    </row>
    <row r="3849" spans="1:42" ht="24" customHeight="1" outlineLevel="1" x14ac:dyDescent="0.25">
      <c r="A3849" s="469" t="s">
        <v>22301</v>
      </c>
      <c r="B3849" s="471" t="s">
        <v>22341</v>
      </c>
      <c r="C3849" s="469" t="s">
        <v>4677</v>
      </c>
      <c r="E3849" s="472" t="s">
        <v>22315</v>
      </c>
      <c r="F3849" s="469" t="s">
        <v>23330</v>
      </c>
      <c r="G3849" s="468">
        <v>1.4</v>
      </c>
      <c r="M3849" s="474">
        <f t="shared" si="199"/>
        <v>4756.1699999999992</v>
      </c>
      <c r="N3849" s="474">
        <f t="shared" si="200"/>
        <v>2853.7019999999993</v>
      </c>
      <c r="P3849" s="488">
        <v>0.6</v>
      </c>
      <c r="R3849" s="474">
        <v>4209</v>
      </c>
      <c r="S3849" s="474">
        <v>2196</v>
      </c>
      <c r="U3849" s="474">
        <v>3660</v>
      </c>
      <c r="V3849" s="474">
        <v>2196</v>
      </c>
      <c r="X3849" s="465">
        <v>3660</v>
      </c>
      <c r="Y3849" s="465">
        <v>2196</v>
      </c>
      <c r="AA3849" s="474">
        <v>3660</v>
      </c>
      <c r="AB3849" s="474">
        <v>2196</v>
      </c>
      <c r="AD3849" s="474">
        <v>330</v>
      </c>
      <c r="AE3849" s="474">
        <v>198</v>
      </c>
      <c r="AG3849" s="474"/>
      <c r="AH3849" s="474"/>
      <c r="AP3849" s="535"/>
    </row>
    <row r="3850" spans="1:42" ht="24" customHeight="1" outlineLevel="1" x14ac:dyDescent="0.25">
      <c r="A3850" s="469" t="s">
        <v>22301</v>
      </c>
      <c r="B3850" s="471" t="s">
        <v>22342</v>
      </c>
      <c r="C3850" s="469" t="s">
        <v>4677</v>
      </c>
      <c r="E3850" s="472" t="s">
        <v>22316</v>
      </c>
      <c r="F3850" s="469" t="s">
        <v>23330</v>
      </c>
      <c r="G3850" s="468">
        <v>1.4</v>
      </c>
      <c r="M3850" s="474">
        <f t="shared" si="199"/>
        <v>4756.1699999999992</v>
      </c>
      <c r="N3850" s="474">
        <f t="shared" si="200"/>
        <v>2853.7019999999993</v>
      </c>
      <c r="P3850" s="488">
        <v>0.6</v>
      </c>
      <c r="R3850" s="474">
        <v>4209</v>
      </c>
      <c r="S3850" s="474">
        <v>2196</v>
      </c>
      <c r="U3850" s="474">
        <v>3660</v>
      </c>
      <c r="V3850" s="474">
        <v>2196</v>
      </c>
      <c r="X3850" s="465">
        <v>3660</v>
      </c>
      <c r="Y3850" s="465">
        <v>2196</v>
      </c>
      <c r="AA3850" s="474">
        <v>3660</v>
      </c>
      <c r="AB3850" s="474">
        <v>2196</v>
      </c>
      <c r="AD3850" s="474">
        <v>330</v>
      </c>
      <c r="AE3850" s="474">
        <v>198</v>
      </c>
      <c r="AG3850" s="474"/>
      <c r="AH3850" s="474"/>
      <c r="AP3850" s="535"/>
    </row>
    <row r="3851" spans="1:42" ht="24" customHeight="1" outlineLevel="1" x14ac:dyDescent="0.25">
      <c r="A3851" s="469" t="s">
        <v>22301</v>
      </c>
      <c r="B3851" s="471" t="s">
        <v>22343</v>
      </c>
      <c r="C3851" s="469" t="s">
        <v>4677</v>
      </c>
      <c r="E3851" s="472" t="s">
        <v>22317</v>
      </c>
      <c r="F3851" s="469" t="s">
        <v>23330</v>
      </c>
      <c r="G3851" s="468">
        <v>1.4</v>
      </c>
      <c r="M3851" s="474">
        <f t="shared" ref="M3851:M3857" si="201">R3851*$Q$3</f>
        <v>4756.1699999999992</v>
      </c>
      <c r="N3851" s="474">
        <f t="shared" ref="N3851:N3857" si="202">M3851*P3851</f>
        <v>2853.7019999999993</v>
      </c>
      <c r="P3851" s="488">
        <v>0.6</v>
      </c>
      <c r="R3851" s="474">
        <v>4209</v>
      </c>
      <c r="S3851" s="474">
        <v>2196</v>
      </c>
      <c r="U3851" s="474">
        <v>3660</v>
      </c>
      <c r="V3851" s="474">
        <v>2196</v>
      </c>
      <c r="X3851" s="465">
        <v>3660</v>
      </c>
      <c r="Y3851" s="465">
        <v>2196</v>
      </c>
      <c r="AA3851" s="474">
        <v>3660</v>
      </c>
      <c r="AB3851" s="474">
        <v>2196</v>
      </c>
      <c r="AD3851" s="474">
        <v>330</v>
      </c>
      <c r="AE3851" s="474">
        <v>198</v>
      </c>
      <c r="AG3851" s="474"/>
      <c r="AH3851" s="474"/>
      <c r="AP3851" s="535"/>
    </row>
    <row r="3852" spans="1:42" ht="24" customHeight="1" outlineLevel="1" x14ac:dyDescent="0.25">
      <c r="A3852" s="461"/>
      <c r="B3852" s="471" t="s">
        <v>4748</v>
      </c>
      <c r="C3852" s="469" t="s">
        <v>4677</v>
      </c>
      <c r="E3852" s="472" t="s">
        <v>4430</v>
      </c>
      <c r="F3852" s="469" t="s">
        <v>23330</v>
      </c>
      <c r="G3852" s="468">
        <v>0.9</v>
      </c>
      <c r="H3852" s="468">
        <v>0.4</v>
      </c>
      <c r="I3852" s="468">
        <v>0.95</v>
      </c>
      <c r="M3852" s="474">
        <f t="shared" si="201"/>
        <v>3021.3939999999998</v>
      </c>
      <c r="N3852" s="474">
        <f t="shared" si="202"/>
        <v>1812.8363999999999</v>
      </c>
      <c r="P3852" s="488">
        <v>0.6</v>
      </c>
      <c r="R3852" s="474">
        <v>2673.8</v>
      </c>
      <c r="S3852" s="474">
        <v>1395</v>
      </c>
      <c r="U3852" s="474">
        <v>2325</v>
      </c>
      <c r="V3852" s="474">
        <v>1395</v>
      </c>
      <c r="X3852" s="465">
        <v>2325</v>
      </c>
      <c r="Y3852" s="465">
        <v>1395</v>
      </c>
      <c r="AA3852" s="474">
        <v>2325</v>
      </c>
      <c r="AB3852" s="474">
        <v>1395</v>
      </c>
      <c r="AD3852" s="474">
        <v>2193.4</v>
      </c>
      <c r="AE3852" s="474">
        <v>1316.04</v>
      </c>
      <c r="AG3852" s="474"/>
      <c r="AH3852" s="474"/>
      <c r="AP3852" s="535"/>
    </row>
    <row r="3853" spans="1:42" ht="24" customHeight="1" outlineLevel="1" x14ac:dyDescent="0.25">
      <c r="A3853" s="461"/>
      <c r="B3853" s="471" t="s">
        <v>22344</v>
      </c>
      <c r="C3853" s="469" t="s">
        <v>4677</v>
      </c>
      <c r="E3853" s="472" t="s">
        <v>21021</v>
      </c>
      <c r="F3853" s="469" t="s">
        <v>23330</v>
      </c>
      <c r="G3853" s="468">
        <v>0.47</v>
      </c>
      <c r="H3853" s="468">
        <v>0.21</v>
      </c>
      <c r="I3853" s="468">
        <v>0.08</v>
      </c>
      <c r="L3853" s="468">
        <v>1.5</v>
      </c>
      <c r="M3853" s="474">
        <f t="shared" si="201"/>
        <v>206.67699999999999</v>
      </c>
      <c r="N3853" s="474">
        <f t="shared" si="202"/>
        <v>124.00619999999999</v>
      </c>
      <c r="P3853" s="488">
        <v>0.6</v>
      </c>
      <c r="R3853" s="474">
        <v>182.9</v>
      </c>
      <c r="S3853" s="474">
        <v>95.4</v>
      </c>
      <c r="U3853" s="474">
        <v>159</v>
      </c>
      <c r="V3853" s="474">
        <v>95.4</v>
      </c>
      <c r="X3853" s="465">
        <v>159</v>
      </c>
      <c r="Y3853" s="465">
        <v>95.4</v>
      </c>
      <c r="AA3853" s="474">
        <v>159</v>
      </c>
      <c r="AB3853" s="474">
        <v>95.4</v>
      </c>
      <c r="AD3853" s="474">
        <v>150</v>
      </c>
      <c r="AE3853" s="474">
        <v>90</v>
      </c>
      <c r="AG3853" s="474"/>
      <c r="AH3853" s="474"/>
      <c r="AP3853" s="535"/>
    </row>
    <row r="3854" spans="1:42" ht="24" customHeight="1" outlineLevel="1" x14ac:dyDescent="0.25">
      <c r="A3854" s="461"/>
      <c r="B3854" s="471" t="s">
        <v>22345</v>
      </c>
      <c r="C3854" s="469" t="s">
        <v>4677</v>
      </c>
      <c r="E3854" s="472" t="s">
        <v>21021</v>
      </c>
      <c r="F3854" s="469" t="s">
        <v>23330</v>
      </c>
      <c r="G3854" s="468">
        <v>0.47</v>
      </c>
      <c r="H3854" s="468">
        <v>0.21</v>
      </c>
      <c r="I3854" s="468">
        <v>0.08</v>
      </c>
      <c r="L3854" s="468">
        <v>1.5</v>
      </c>
      <c r="M3854" s="474">
        <f t="shared" si="201"/>
        <v>206.67699999999999</v>
      </c>
      <c r="N3854" s="474">
        <f t="shared" si="202"/>
        <v>124.00619999999999</v>
      </c>
      <c r="P3854" s="488">
        <v>0.6</v>
      </c>
      <c r="R3854" s="474">
        <v>182.9</v>
      </c>
      <c r="S3854" s="474">
        <v>95.4</v>
      </c>
      <c r="U3854" s="474">
        <v>159</v>
      </c>
      <c r="V3854" s="474">
        <v>95.4</v>
      </c>
      <c r="X3854" s="465">
        <v>159</v>
      </c>
      <c r="Y3854" s="465">
        <v>95.4</v>
      </c>
      <c r="AA3854" s="474">
        <v>159</v>
      </c>
      <c r="AB3854" s="474">
        <v>95.4</v>
      </c>
      <c r="AD3854" s="474"/>
      <c r="AE3854" s="474"/>
      <c r="AG3854" s="474"/>
      <c r="AH3854" s="474"/>
      <c r="AP3854" s="535"/>
    </row>
    <row r="3855" spans="1:42" ht="24" customHeight="1" outlineLevel="1" x14ac:dyDescent="0.25">
      <c r="A3855" s="461"/>
      <c r="B3855" s="471" t="s">
        <v>22346</v>
      </c>
      <c r="C3855" s="469" t="s">
        <v>4677</v>
      </c>
      <c r="E3855" s="472" t="s">
        <v>21021</v>
      </c>
      <c r="F3855" s="469" t="s">
        <v>23330</v>
      </c>
      <c r="G3855" s="468">
        <v>0.47</v>
      </c>
      <c r="H3855" s="468">
        <v>0.21</v>
      </c>
      <c r="I3855" s="468">
        <v>0.08</v>
      </c>
      <c r="L3855" s="468">
        <v>1.5</v>
      </c>
      <c r="M3855" s="474">
        <f t="shared" si="201"/>
        <v>206.67699999999999</v>
      </c>
      <c r="N3855" s="474">
        <f t="shared" si="202"/>
        <v>124.00619999999999</v>
      </c>
      <c r="P3855" s="488">
        <v>0.6</v>
      </c>
      <c r="R3855" s="474">
        <v>182.9</v>
      </c>
      <c r="S3855" s="474">
        <v>95.4</v>
      </c>
      <c r="U3855" s="474">
        <v>159</v>
      </c>
      <c r="V3855" s="474">
        <v>95.4</v>
      </c>
      <c r="X3855" s="465">
        <v>159</v>
      </c>
      <c r="Y3855" s="465">
        <v>95.4</v>
      </c>
      <c r="AA3855" s="474">
        <v>159</v>
      </c>
      <c r="AB3855" s="474">
        <v>95.4</v>
      </c>
      <c r="AD3855" s="474"/>
      <c r="AE3855" s="474"/>
      <c r="AG3855" s="474"/>
      <c r="AH3855" s="474"/>
      <c r="AP3855" s="535"/>
    </row>
    <row r="3856" spans="1:42" ht="24" customHeight="1" outlineLevel="1" x14ac:dyDescent="0.25">
      <c r="A3856" s="461"/>
      <c r="B3856" s="471" t="s">
        <v>22347</v>
      </c>
      <c r="C3856" s="469" t="s">
        <v>4677</v>
      </c>
      <c r="E3856" s="472" t="s">
        <v>21021</v>
      </c>
      <c r="F3856" s="469" t="s">
        <v>23330</v>
      </c>
      <c r="G3856" s="468">
        <v>0.47</v>
      </c>
      <c r="H3856" s="468">
        <v>0.21</v>
      </c>
      <c r="I3856" s="468">
        <v>0.08</v>
      </c>
      <c r="L3856" s="468">
        <v>1.5</v>
      </c>
      <c r="M3856" s="474">
        <f t="shared" si="201"/>
        <v>206.67699999999999</v>
      </c>
      <c r="N3856" s="474">
        <f t="shared" si="202"/>
        <v>124.00619999999999</v>
      </c>
      <c r="P3856" s="488">
        <v>0.6</v>
      </c>
      <c r="R3856" s="474">
        <v>182.9</v>
      </c>
      <c r="S3856" s="474">
        <v>95.4</v>
      </c>
      <c r="U3856" s="474">
        <v>159</v>
      </c>
      <c r="V3856" s="474">
        <v>95.4</v>
      </c>
      <c r="X3856" s="465">
        <v>159</v>
      </c>
      <c r="Y3856" s="465">
        <v>95.4</v>
      </c>
      <c r="AA3856" s="474">
        <v>159</v>
      </c>
      <c r="AB3856" s="474">
        <v>95.4</v>
      </c>
      <c r="AD3856" s="474"/>
      <c r="AE3856" s="474"/>
      <c r="AG3856" s="474"/>
      <c r="AH3856" s="474"/>
      <c r="AP3856" s="535"/>
    </row>
    <row r="3857" spans="1:42" ht="24" customHeight="1" outlineLevel="1" x14ac:dyDescent="0.25">
      <c r="B3857" s="471" t="s">
        <v>4747</v>
      </c>
      <c r="C3857" s="469" t="s">
        <v>4645</v>
      </c>
      <c r="E3857" s="472" t="s">
        <v>4756</v>
      </c>
      <c r="F3857" s="469" t="s">
        <v>23330</v>
      </c>
      <c r="G3857" s="468">
        <v>3</v>
      </c>
      <c r="H3857" s="468">
        <v>4</v>
      </c>
      <c r="I3857" s="468">
        <v>4</v>
      </c>
      <c r="M3857" s="474">
        <f t="shared" si="201"/>
        <v>57532.819999999992</v>
      </c>
      <c r="N3857" s="474">
        <f t="shared" si="202"/>
        <v>31643.050999999999</v>
      </c>
      <c r="P3857" s="488">
        <v>0.55000000000000004</v>
      </c>
      <c r="R3857" s="474">
        <v>50914</v>
      </c>
      <c r="S3857" s="474">
        <v>22136.5</v>
      </c>
      <c r="U3857" s="474">
        <v>44273</v>
      </c>
      <c r="V3857" s="474">
        <v>22136.5</v>
      </c>
      <c r="X3857" s="465">
        <v>44273</v>
      </c>
      <c r="Y3857" s="465">
        <v>22136.5</v>
      </c>
      <c r="AA3857" s="474">
        <v>44273</v>
      </c>
      <c r="AB3857" s="474">
        <v>22136.5</v>
      </c>
      <c r="AD3857" s="474">
        <v>41767</v>
      </c>
      <c r="AE3857" s="474">
        <v>20883.5</v>
      </c>
      <c r="AG3857" s="474"/>
      <c r="AH3857" s="474"/>
      <c r="AP3857" s="535"/>
    </row>
    <row r="3858" spans="1:42" ht="24" customHeight="1" outlineLevel="1" x14ac:dyDescent="0.25">
      <c r="B3858" s="471" t="s">
        <v>4431</v>
      </c>
      <c r="C3858" s="469" t="s">
        <v>4645</v>
      </c>
      <c r="E3858" s="472" t="s">
        <v>4432</v>
      </c>
      <c r="F3858" s="469" t="s">
        <v>23330</v>
      </c>
      <c r="G3858" s="468">
        <v>4.7</v>
      </c>
      <c r="H3858" s="468">
        <v>4</v>
      </c>
      <c r="I3858" s="468">
        <v>1.9</v>
      </c>
      <c r="M3858" s="474" t="s">
        <v>23432</v>
      </c>
      <c r="N3858" s="474">
        <v>22705.519400000001</v>
      </c>
      <c r="P3858" s="488">
        <v>0.55000000000000004</v>
      </c>
      <c r="R3858" s="474" t="s">
        <v>21095</v>
      </c>
      <c r="S3858" s="474">
        <v>20093.375</v>
      </c>
      <c r="U3858" s="474" t="s">
        <v>21095</v>
      </c>
      <c r="V3858" s="474">
        <v>17472.5</v>
      </c>
      <c r="X3858" s="465" t="s">
        <v>21095</v>
      </c>
      <c r="Y3858" s="465">
        <v>17472.5</v>
      </c>
      <c r="AA3858" s="474" t="s">
        <v>21095</v>
      </c>
      <c r="AB3858" s="474">
        <v>17472.5</v>
      </c>
      <c r="AD3858" s="474" t="s">
        <v>21095</v>
      </c>
      <c r="AE3858" s="474">
        <v>16483.5</v>
      </c>
      <c r="AG3858" s="474"/>
      <c r="AH3858" s="474"/>
      <c r="AP3858" s="535"/>
    </row>
    <row r="3859" spans="1:42" ht="24" customHeight="1" outlineLevel="1" x14ac:dyDescent="0.25">
      <c r="B3859" s="471" t="s">
        <v>4433</v>
      </c>
      <c r="C3859" s="469" t="s">
        <v>4645</v>
      </c>
      <c r="E3859" s="472" t="s">
        <v>4434</v>
      </c>
      <c r="F3859" s="469" t="s">
        <v>23330</v>
      </c>
      <c r="G3859" s="468">
        <v>1.24</v>
      </c>
      <c r="H3859" s="468">
        <v>0.78</v>
      </c>
      <c r="I3859" s="468">
        <v>1.3</v>
      </c>
      <c r="M3859" s="474">
        <f t="shared" ref="M3859:M3896" si="203">R3859*$Q$3</f>
        <v>4213.7699999999995</v>
      </c>
      <c r="N3859" s="474">
        <f t="shared" ref="N3859:N3896" si="204">M3859*P3859</f>
        <v>2528.2619999999997</v>
      </c>
      <c r="P3859" s="488">
        <v>0.6</v>
      </c>
      <c r="R3859" s="474">
        <v>3729</v>
      </c>
      <c r="S3859" s="474">
        <v>1945.56</v>
      </c>
      <c r="U3859" s="474">
        <v>3242.6</v>
      </c>
      <c r="V3859" s="474">
        <v>1945.56</v>
      </c>
      <c r="X3859" s="465">
        <v>3242.6</v>
      </c>
      <c r="Y3859" s="465">
        <v>1945.56</v>
      </c>
      <c r="AA3859" s="474">
        <v>3242.6</v>
      </c>
      <c r="AB3859" s="474">
        <v>1945.56</v>
      </c>
      <c r="AD3859" s="474">
        <v>3059.1</v>
      </c>
      <c r="AE3859" s="474">
        <v>1835.4599999999998</v>
      </c>
      <c r="AG3859" s="474"/>
      <c r="AH3859" s="474"/>
      <c r="AP3859" s="535"/>
    </row>
    <row r="3860" spans="1:42" ht="24" customHeight="1" outlineLevel="1" x14ac:dyDescent="0.25">
      <c r="B3860" s="471" t="s">
        <v>4435</v>
      </c>
      <c r="C3860" s="469" t="s">
        <v>4645</v>
      </c>
      <c r="E3860" s="472" t="s">
        <v>4436</v>
      </c>
      <c r="F3860" s="469" t="s">
        <v>23330</v>
      </c>
      <c r="G3860" s="468">
        <v>1.45</v>
      </c>
      <c r="H3860" s="468">
        <v>0.6</v>
      </c>
      <c r="I3860" s="468">
        <v>0.65</v>
      </c>
      <c r="M3860" s="474">
        <f t="shared" si="203"/>
        <v>5103.3059999999996</v>
      </c>
      <c r="N3860" s="474">
        <f t="shared" si="204"/>
        <v>3061.9835999999996</v>
      </c>
      <c r="P3860" s="488">
        <v>0.6</v>
      </c>
      <c r="R3860" s="474">
        <v>4516.2</v>
      </c>
      <c r="S3860" s="474">
        <v>2356.2600000000002</v>
      </c>
      <c r="U3860" s="474">
        <v>3927.1</v>
      </c>
      <c r="V3860" s="474">
        <v>2356.2600000000002</v>
      </c>
      <c r="X3860" s="465">
        <v>3927.1</v>
      </c>
      <c r="Y3860" s="465">
        <v>2356.2600000000002</v>
      </c>
      <c r="AA3860" s="474">
        <v>3927.1</v>
      </c>
      <c r="AB3860" s="474">
        <v>2356.2600000000002</v>
      </c>
      <c r="AD3860" s="474">
        <v>3704.8</v>
      </c>
      <c r="AE3860" s="474">
        <v>2222.88</v>
      </c>
      <c r="AG3860" s="474"/>
      <c r="AH3860" s="474"/>
      <c r="AP3860" s="535"/>
    </row>
    <row r="3861" spans="1:42" ht="24" customHeight="1" outlineLevel="1" x14ac:dyDescent="0.25">
      <c r="A3861" s="469" t="s">
        <v>19224</v>
      </c>
      <c r="B3861" s="471" t="s">
        <v>19069</v>
      </c>
      <c r="C3861" s="469" t="s">
        <v>4645</v>
      </c>
      <c r="E3861" s="472" t="s">
        <v>19072</v>
      </c>
      <c r="F3861" s="469" t="s">
        <v>23330</v>
      </c>
      <c r="G3861" s="468">
        <v>1.45</v>
      </c>
      <c r="H3861" s="468">
        <v>0.6</v>
      </c>
      <c r="I3861" s="468">
        <v>0.65</v>
      </c>
      <c r="M3861" s="474">
        <f t="shared" si="203"/>
        <v>5788.0859999999993</v>
      </c>
      <c r="N3861" s="474">
        <f t="shared" si="204"/>
        <v>3472.8515999999995</v>
      </c>
      <c r="P3861" s="488">
        <v>0.6</v>
      </c>
      <c r="R3861" s="474">
        <v>5122.2</v>
      </c>
      <c r="S3861" s="474">
        <v>2672.46</v>
      </c>
      <c r="U3861" s="474">
        <v>4454.1000000000004</v>
      </c>
      <c r="V3861" s="474">
        <v>2672.46</v>
      </c>
      <c r="X3861" s="465">
        <v>4454.1000000000004</v>
      </c>
      <c r="Y3861" s="465">
        <v>2672.46</v>
      </c>
      <c r="AA3861" s="474">
        <v>4454.1000000000004</v>
      </c>
      <c r="AB3861" s="474">
        <v>2672.46</v>
      </c>
      <c r="AD3861" s="474">
        <v>4202</v>
      </c>
      <c r="AE3861" s="474">
        <v>2521.1999999999998</v>
      </c>
      <c r="AG3861" s="474"/>
      <c r="AH3861" s="474"/>
      <c r="AP3861" s="535"/>
    </row>
    <row r="3862" spans="1:42" ht="24" customHeight="1" outlineLevel="1" x14ac:dyDescent="0.25">
      <c r="A3862" s="469" t="s">
        <v>19224</v>
      </c>
      <c r="B3862" s="471" t="s">
        <v>19070</v>
      </c>
      <c r="C3862" s="469" t="s">
        <v>4645</v>
      </c>
      <c r="E3862" s="472" t="s">
        <v>19174</v>
      </c>
      <c r="F3862" s="469" t="s">
        <v>23330</v>
      </c>
      <c r="G3862" s="468">
        <v>1.45</v>
      </c>
      <c r="H3862" s="468">
        <v>0.6</v>
      </c>
      <c r="I3862" s="468">
        <v>0.65</v>
      </c>
      <c r="M3862" s="474">
        <f t="shared" si="203"/>
        <v>5788.0859999999993</v>
      </c>
      <c r="N3862" s="474">
        <f t="shared" si="204"/>
        <v>3472.8515999999995</v>
      </c>
      <c r="P3862" s="488">
        <v>0.6</v>
      </c>
      <c r="R3862" s="474">
        <v>5122.2</v>
      </c>
      <c r="S3862" s="474">
        <v>2672.46</v>
      </c>
      <c r="U3862" s="474">
        <v>4454.1000000000004</v>
      </c>
      <c r="V3862" s="474">
        <v>2672.46</v>
      </c>
      <c r="X3862" s="465">
        <v>4454.1000000000004</v>
      </c>
      <c r="Y3862" s="465">
        <v>2672.46</v>
      </c>
      <c r="AA3862" s="474">
        <v>4454.1000000000004</v>
      </c>
      <c r="AB3862" s="474">
        <v>2672.46</v>
      </c>
      <c r="AD3862" s="474">
        <v>4202</v>
      </c>
      <c r="AE3862" s="474">
        <v>2521.1999999999998</v>
      </c>
      <c r="AG3862" s="474"/>
      <c r="AH3862" s="474"/>
      <c r="AP3862" s="535"/>
    </row>
    <row r="3863" spans="1:42" ht="24" customHeight="1" outlineLevel="1" x14ac:dyDescent="0.25">
      <c r="A3863" s="469" t="s">
        <v>19430</v>
      </c>
      <c r="B3863" s="471" t="s">
        <v>22348</v>
      </c>
      <c r="C3863" s="469" t="s">
        <v>4645</v>
      </c>
      <c r="E3863" s="472" t="s">
        <v>21023</v>
      </c>
      <c r="F3863" s="469" t="s">
        <v>23330</v>
      </c>
      <c r="G3863" s="468">
        <v>0.67</v>
      </c>
      <c r="H3863" s="468">
        <v>0.2</v>
      </c>
      <c r="I3863" s="468">
        <v>0.08</v>
      </c>
      <c r="M3863" s="474">
        <f t="shared" si="203"/>
        <v>330.63799999999998</v>
      </c>
      <c r="N3863" s="474">
        <f t="shared" si="204"/>
        <v>198.38279999999997</v>
      </c>
      <c r="P3863" s="488">
        <v>0.6</v>
      </c>
      <c r="R3863" s="474">
        <v>292.60000000000002</v>
      </c>
      <c r="S3863" s="474">
        <v>152.63999999999999</v>
      </c>
      <c r="U3863" s="474">
        <v>254.4</v>
      </c>
      <c r="V3863" s="474">
        <v>152.63999999999999</v>
      </c>
      <c r="X3863" s="465">
        <v>254.4</v>
      </c>
      <c r="Y3863" s="465">
        <v>152.63999999999999</v>
      </c>
      <c r="AA3863" s="474">
        <v>254.4</v>
      </c>
      <c r="AB3863" s="474">
        <v>152.63999999999999</v>
      </c>
      <c r="AD3863" s="474">
        <v>240</v>
      </c>
      <c r="AE3863" s="474">
        <v>144</v>
      </c>
      <c r="AG3863" s="474"/>
      <c r="AH3863" s="474"/>
      <c r="AP3863" s="535"/>
    </row>
    <row r="3864" spans="1:42" ht="24" customHeight="1" outlineLevel="1" x14ac:dyDescent="0.25">
      <c r="B3864" s="471" t="s">
        <v>22349</v>
      </c>
      <c r="C3864" s="469" t="s">
        <v>4645</v>
      </c>
      <c r="E3864" s="472" t="s">
        <v>21023</v>
      </c>
      <c r="F3864" s="469" t="s">
        <v>23330</v>
      </c>
      <c r="G3864" s="468">
        <v>0.67</v>
      </c>
      <c r="H3864" s="468">
        <v>0.2</v>
      </c>
      <c r="I3864" s="468">
        <v>0.08</v>
      </c>
      <c r="M3864" s="474">
        <f t="shared" si="203"/>
        <v>330.63799999999998</v>
      </c>
      <c r="N3864" s="474">
        <f t="shared" si="204"/>
        <v>198.38279999999997</v>
      </c>
      <c r="P3864" s="488">
        <v>0.6</v>
      </c>
      <c r="R3864" s="474">
        <v>292.60000000000002</v>
      </c>
      <c r="S3864" s="474">
        <v>152.63999999999999</v>
      </c>
      <c r="U3864" s="474">
        <v>254.4</v>
      </c>
      <c r="V3864" s="474">
        <v>152.63999999999999</v>
      </c>
      <c r="X3864" s="465">
        <v>254.4</v>
      </c>
      <c r="Y3864" s="465">
        <v>152.63999999999999</v>
      </c>
      <c r="AA3864" s="474">
        <v>254.4</v>
      </c>
      <c r="AB3864" s="474">
        <v>152.63999999999999</v>
      </c>
      <c r="AD3864" s="474"/>
      <c r="AE3864" s="474"/>
      <c r="AG3864" s="474"/>
      <c r="AH3864" s="474"/>
      <c r="AP3864" s="535"/>
    </row>
    <row r="3865" spans="1:42" ht="24" customHeight="1" outlineLevel="1" x14ac:dyDescent="0.25">
      <c r="B3865" s="471" t="s">
        <v>22350</v>
      </c>
      <c r="C3865" s="469" t="s">
        <v>4645</v>
      </c>
      <c r="E3865" s="472" t="s">
        <v>21023</v>
      </c>
      <c r="F3865" s="469" t="s">
        <v>23330</v>
      </c>
      <c r="G3865" s="468">
        <v>0.67</v>
      </c>
      <c r="H3865" s="468">
        <v>0.2</v>
      </c>
      <c r="I3865" s="468">
        <v>0.08</v>
      </c>
      <c r="M3865" s="474">
        <f t="shared" si="203"/>
        <v>330.63799999999998</v>
      </c>
      <c r="N3865" s="474">
        <f t="shared" si="204"/>
        <v>198.38279999999997</v>
      </c>
      <c r="P3865" s="488">
        <v>0.6</v>
      </c>
      <c r="R3865" s="474">
        <v>292.60000000000002</v>
      </c>
      <c r="S3865" s="474">
        <v>152.63999999999999</v>
      </c>
      <c r="U3865" s="474">
        <v>254.4</v>
      </c>
      <c r="V3865" s="474">
        <v>152.63999999999999</v>
      </c>
      <c r="X3865" s="465">
        <v>254.4</v>
      </c>
      <c r="Y3865" s="465">
        <v>152.63999999999999</v>
      </c>
      <c r="AA3865" s="474">
        <v>254.4</v>
      </c>
      <c r="AB3865" s="474">
        <v>152.63999999999999</v>
      </c>
      <c r="AD3865" s="474"/>
      <c r="AE3865" s="474"/>
      <c r="AG3865" s="474"/>
      <c r="AH3865" s="474"/>
      <c r="AP3865" s="535"/>
    </row>
    <row r="3866" spans="1:42" ht="24" customHeight="1" outlineLevel="1" x14ac:dyDescent="0.25">
      <c r="B3866" s="471" t="s">
        <v>22351</v>
      </c>
      <c r="C3866" s="469" t="s">
        <v>4645</v>
      </c>
      <c r="E3866" s="472" t="s">
        <v>21023</v>
      </c>
      <c r="F3866" s="469" t="s">
        <v>23330</v>
      </c>
      <c r="G3866" s="468">
        <v>0.67</v>
      </c>
      <c r="H3866" s="468">
        <v>0.2</v>
      </c>
      <c r="I3866" s="468">
        <v>0.08</v>
      </c>
      <c r="M3866" s="474">
        <f t="shared" si="203"/>
        <v>330.63799999999998</v>
      </c>
      <c r="N3866" s="474">
        <f t="shared" si="204"/>
        <v>198.38279999999997</v>
      </c>
      <c r="P3866" s="488">
        <v>0.6</v>
      </c>
      <c r="R3866" s="474">
        <v>292.60000000000002</v>
      </c>
      <c r="S3866" s="474">
        <v>152.63999999999999</v>
      </c>
      <c r="U3866" s="474">
        <v>254.4</v>
      </c>
      <c r="V3866" s="474">
        <v>152.63999999999999</v>
      </c>
      <c r="X3866" s="465">
        <v>254.4</v>
      </c>
      <c r="Y3866" s="465">
        <v>152.63999999999999</v>
      </c>
      <c r="AA3866" s="474">
        <v>254.4</v>
      </c>
      <c r="AB3866" s="474">
        <v>152.63999999999999</v>
      </c>
      <c r="AD3866" s="474"/>
      <c r="AE3866" s="474"/>
      <c r="AG3866" s="474"/>
      <c r="AH3866" s="474"/>
      <c r="AP3866" s="535"/>
    </row>
    <row r="3867" spans="1:42" ht="24" customHeight="1" outlineLevel="1" x14ac:dyDescent="0.25">
      <c r="B3867" s="471" t="s">
        <v>4437</v>
      </c>
      <c r="C3867" s="469" t="s">
        <v>4645</v>
      </c>
      <c r="E3867" s="472" t="s">
        <v>4438</v>
      </c>
      <c r="F3867" s="469" t="s">
        <v>23330</v>
      </c>
      <c r="G3867" s="468">
        <v>2.75</v>
      </c>
      <c r="H3867" s="468">
        <v>3.35</v>
      </c>
      <c r="I3867" s="468">
        <v>3.35</v>
      </c>
      <c r="M3867" s="474">
        <f t="shared" si="203"/>
        <v>28933.084999999995</v>
      </c>
      <c r="N3867" s="474">
        <f t="shared" si="204"/>
        <v>15913.196749999999</v>
      </c>
      <c r="P3867" s="488">
        <v>0.55000000000000004</v>
      </c>
      <c r="R3867" s="474">
        <v>25604.5</v>
      </c>
      <c r="S3867" s="474">
        <v>11132.4</v>
      </c>
      <c r="U3867" s="474">
        <v>22264.799999999999</v>
      </c>
      <c r="V3867" s="474">
        <v>11132.4</v>
      </c>
      <c r="X3867" s="465">
        <v>22264.799999999999</v>
      </c>
      <c r="Y3867" s="465">
        <v>11132.4</v>
      </c>
      <c r="AA3867" s="474">
        <v>22264.799999999999</v>
      </c>
      <c r="AB3867" s="474">
        <v>11132.4</v>
      </c>
      <c r="AD3867" s="474">
        <v>21004.5</v>
      </c>
      <c r="AE3867" s="474">
        <v>10502.25</v>
      </c>
      <c r="AG3867" s="474"/>
      <c r="AH3867" s="474"/>
      <c r="AP3867" s="535"/>
    </row>
    <row r="3868" spans="1:42" ht="24" customHeight="1" outlineLevel="1" x14ac:dyDescent="0.25">
      <c r="A3868" s="469" t="s">
        <v>19430</v>
      </c>
      <c r="B3868" s="471" t="s">
        <v>21036</v>
      </c>
      <c r="C3868" s="469" t="s">
        <v>4645</v>
      </c>
      <c r="E3868" s="472" t="s">
        <v>21037</v>
      </c>
      <c r="F3868" s="469" t="s">
        <v>23330</v>
      </c>
      <c r="G3868" s="468">
        <v>2.75</v>
      </c>
      <c r="H3868" s="468">
        <v>3.35</v>
      </c>
      <c r="I3868" s="468">
        <v>3.35</v>
      </c>
      <c r="M3868" s="474">
        <f t="shared" si="203"/>
        <v>33866.777999999998</v>
      </c>
      <c r="N3868" s="474">
        <f t="shared" si="204"/>
        <v>18626.727900000002</v>
      </c>
      <c r="P3868" s="488">
        <v>0.55000000000000004</v>
      </c>
      <c r="R3868" s="474">
        <v>29970.6</v>
      </c>
      <c r="S3868" s="474">
        <v>13030.674999999999</v>
      </c>
      <c r="U3868" s="474">
        <v>26061.35</v>
      </c>
      <c r="V3868" s="474">
        <v>13030.674999999999</v>
      </c>
      <c r="X3868" s="465">
        <v>26061.35</v>
      </c>
      <c r="Y3868" s="465">
        <v>13030.674999999999</v>
      </c>
      <c r="AA3868" s="474">
        <v>26061.35</v>
      </c>
      <c r="AB3868" s="474">
        <v>13030.674999999999</v>
      </c>
      <c r="AD3868" s="474">
        <v>23469</v>
      </c>
      <c r="AE3868" s="474">
        <v>13921.5</v>
      </c>
      <c r="AG3868" s="474"/>
      <c r="AH3868" s="474"/>
      <c r="AP3868" s="535"/>
    </row>
    <row r="3869" spans="1:42" ht="24" customHeight="1" outlineLevel="1" x14ac:dyDescent="0.25">
      <c r="B3869" s="471" t="s">
        <v>10963</v>
      </c>
      <c r="C3869" s="469" t="s">
        <v>4645</v>
      </c>
      <c r="E3869" s="472" t="s">
        <v>10965</v>
      </c>
      <c r="F3869" s="469" t="s">
        <v>23330</v>
      </c>
      <c r="G3869" s="468">
        <v>3.6</v>
      </c>
      <c r="H3869" s="468">
        <v>2.2599999999999998</v>
      </c>
      <c r="I3869" s="468">
        <v>2.2599999999999998</v>
      </c>
      <c r="M3869" s="474">
        <f t="shared" si="203"/>
        <v>28933.084999999995</v>
      </c>
      <c r="N3869" s="474">
        <f t="shared" si="204"/>
        <v>15913.196749999999</v>
      </c>
      <c r="P3869" s="488">
        <v>0.55000000000000004</v>
      </c>
      <c r="R3869" s="474">
        <v>25604.5</v>
      </c>
      <c r="S3869" s="474">
        <v>11132.4</v>
      </c>
      <c r="U3869" s="474">
        <v>22264.799999999999</v>
      </c>
      <c r="V3869" s="474">
        <v>11132.4</v>
      </c>
      <c r="X3869" s="465">
        <v>22264.799999999999</v>
      </c>
      <c r="Y3869" s="465">
        <v>11132.4</v>
      </c>
      <c r="AA3869" s="474">
        <v>22264.799999999999</v>
      </c>
      <c r="AB3869" s="474">
        <v>11132.4</v>
      </c>
      <c r="AD3869" s="474">
        <v>21004.5</v>
      </c>
      <c r="AE3869" s="474">
        <v>10502.25</v>
      </c>
      <c r="AG3869" s="474"/>
      <c r="AH3869" s="474"/>
      <c r="AP3869" s="535"/>
    </row>
    <row r="3870" spans="1:42" ht="24" customHeight="1" outlineLevel="1" x14ac:dyDescent="0.25">
      <c r="B3870" s="471" t="s">
        <v>10962</v>
      </c>
      <c r="C3870" s="469" t="s">
        <v>4645</v>
      </c>
      <c r="E3870" s="472" t="s">
        <v>10966</v>
      </c>
      <c r="F3870" s="469" t="s">
        <v>23330</v>
      </c>
      <c r="G3870" s="468">
        <v>3.6</v>
      </c>
      <c r="H3870" s="468">
        <v>2.2599999999999998</v>
      </c>
      <c r="I3870" s="468">
        <v>2.2599999999999998</v>
      </c>
      <c r="M3870" s="474">
        <f t="shared" si="203"/>
        <v>28933.084999999995</v>
      </c>
      <c r="N3870" s="474">
        <f t="shared" si="204"/>
        <v>15913.196749999999</v>
      </c>
      <c r="P3870" s="488">
        <v>0.55000000000000004</v>
      </c>
      <c r="R3870" s="474">
        <v>25604.5</v>
      </c>
      <c r="S3870" s="474">
        <v>11132.4</v>
      </c>
      <c r="U3870" s="474">
        <v>22264.799999999999</v>
      </c>
      <c r="V3870" s="474">
        <v>11132.4</v>
      </c>
      <c r="X3870" s="465">
        <v>22264.799999999999</v>
      </c>
      <c r="Y3870" s="465">
        <v>11132.4</v>
      </c>
      <c r="AA3870" s="474">
        <v>22264.799999999999</v>
      </c>
      <c r="AB3870" s="474">
        <v>11132.4</v>
      </c>
      <c r="AD3870" s="474">
        <v>21004.5</v>
      </c>
      <c r="AE3870" s="474">
        <v>10502.25</v>
      </c>
      <c r="AG3870" s="474"/>
      <c r="AH3870" s="474"/>
      <c r="AP3870" s="535"/>
    </row>
    <row r="3871" spans="1:42" ht="24" customHeight="1" outlineLevel="1" x14ac:dyDescent="0.25">
      <c r="B3871" s="471" t="s">
        <v>10964</v>
      </c>
      <c r="C3871" s="469" t="s">
        <v>4645</v>
      </c>
      <c r="E3871" s="472" t="s">
        <v>10967</v>
      </c>
      <c r="F3871" s="469" t="s">
        <v>23330</v>
      </c>
      <c r="G3871" s="468">
        <v>3.6</v>
      </c>
      <c r="H3871" s="468">
        <v>2.2599999999999998</v>
      </c>
      <c r="I3871" s="468">
        <v>2.2599999999999998</v>
      </c>
      <c r="M3871" s="474">
        <f t="shared" si="203"/>
        <v>28933.084999999995</v>
      </c>
      <c r="N3871" s="474">
        <f t="shared" si="204"/>
        <v>15913.196749999999</v>
      </c>
      <c r="P3871" s="488">
        <v>0.55000000000000004</v>
      </c>
      <c r="R3871" s="474">
        <v>25604.5</v>
      </c>
      <c r="S3871" s="474">
        <v>11132.4</v>
      </c>
      <c r="U3871" s="474">
        <v>22264.799999999999</v>
      </c>
      <c r="V3871" s="474">
        <v>11132.4</v>
      </c>
      <c r="X3871" s="465">
        <v>22264.799999999999</v>
      </c>
      <c r="Y3871" s="465">
        <v>11132.4</v>
      </c>
      <c r="AA3871" s="474">
        <v>22264.799999999999</v>
      </c>
      <c r="AB3871" s="474">
        <v>11132.4</v>
      </c>
      <c r="AD3871" s="474">
        <v>21004.5</v>
      </c>
      <c r="AE3871" s="474">
        <v>10502.25</v>
      </c>
      <c r="AG3871" s="474"/>
      <c r="AH3871" s="474"/>
      <c r="AP3871" s="535"/>
    </row>
    <row r="3872" spans="1:42" ht="24" customHeight="1" outlineLevel="1" x14ac:dyDescent="0.25">
      <c r="B3872" s="471" t="s">
        <v>10960</v>
      </c>
      <c r="C3872" s="469" t="s">
        <v>4645</v>
      </c>
      <c r="E3872" s="472" t="s">
        <v>10961</v>
      </c>
      <c r="F3872" s="469" t="s">
        <v>23330</v>
      </c>
      <c r="G3872" s="468">
        <v>1.65</v>
      </c>
      <c r="H3872" s="468">
        <v>0.9</v>
      </c>
      <c r="I3872" s="468">
        <v>1.1000000000000001</v>
      </c>
      <c r="M3872" s="474">
        <f t="shared" si="203"/>
        <v>7385.1149999999989</v>
      </c>
      <c r="N3872" s="474">
        <f t="shared" si="204"/>
        <v>4431.0689999999995</v>
      </c>
      <c r="P3872" s="488">
        <v>0.6</v>
      </c>
      <c r="R3872" s="474">
        <v>6535.5</v>
      </c>
      <c r="S3872" s="474">
        <v>3409.86</v>
      </c>
      <c r="U3872" s="474">
        <v>5683.1</v>
      </c>
      <c r="V3872" s="474">
        <v>3409.86</v>
      </c>
      <c r="X3872" s="465">
        <v>5683.1</v>
      </c>
      <c r="Y3872" s="465">
        <v>3409.86</v>
      </c>
      <c r="AA3872" s="474">
        <v>5683.1</v>
      </c>
      <c r="AB3872" s="474">
        <v>3409.86</v>
      </c>
      <c r="AD3872" s="474">
        <v>5361.4</v>
      </c>
      <c r="AE3872" s="474">
        <v>3216.8399999999997</v>
      </c>
      <c r="AG3872" s="474"/>
      <c r="AH3872" s="474"/>
      <c r="AP3872" s="535"/>
    </row>
    <row r="3873" spans="1:42" ht="24" customHeight="1" outlineLevel="1" x14ac:dyDescent="0.25">
      <c r="A3873" s="469" t="s">
        <v>19224</v>
      </c>
      <c r="B3873" s="471" t="s">
        <v>19071</v>
      </c>
      <c r="C3873" s="469" t="s">
        <v>4645</v>
      </c>
      <c r="E3873" s="472" t="s">
        <v>19175</v>
      </c>
      <c r="F3873" s="469" t="s">
        <v>23330</v>
      </c>
      <c r="G3873" s="468">
        <v>1.65</v>
      </c>
      <c r="H3873" s="468">
        <v>0.9</v>
      </c>
      <c r="I3873" s="468">
        <v>1.1000000000000001</v>
      </c>
      <c r="M3873" s="474">
        <f t="shared" si="203"/>
        <v>8424.601999999999</v>
      </c>
      <c r="N3873" s="474">
        <f t="shared" si="204"/>
        <v>5054.761199999999</v>
      </c>
      <c r="P3873" s="488">
        <v>0.6</v>
      </c>
      <c r="R3873" s="474">
        <v>7455.4</v>
      </c>
      <c r="S3873" s="474">
        <v>3889.8</v>
      </c>
      <c r="U3873" s="474">
        <v>6483</v>
      </c>
      <c r="V3873" s="474">
        <v>3889.8</v>
      </c>
      <c r="X3873" s="465">
        <v>6483</v>
      </c>
      <c r="Y3873" s="465">
        <v>3889.8</v>
      </c>
      <c r="AA3873" s="474">
        <v>6483</v>
      </c>
      <c r="AB3873" s="474">
        <v>3889.8</v>
      </c>
      <c r="AD3873" s="474">
        <v>6116</v>
      </c>
      <c r="AE3873" s="474">
        <v>3669.6</v>
      </c>
      <c r="AG3873" s="474"/>
      <c r="AH3873" s="474"/>
      <c r="AP3873" s="535"/>
    </row>
    <row r="3874" spans="1:42" ht="24" customHeight="1" outlineLevel="1" x14ac:dyDescent="0.25">
      <c r="A3874" s="469" t="s">
        <v>19224</v>
      </c>
      <c r="B3874" s="471" t="s">
        <v>19075</v>
      </c>
      <c r="C3874" s="469" t="s">
        <v>4645</v>
      </c>
      <c r="E3874" s="472" t="s">
        <v>19176</v>
      </c>
      <c r="F3874" s="469" t="s">
        <v>23330</v>
      </c>
      <c r="G3874" s="468">
        <v>1.65</v>
      </c>
      <c r="H3874" s="468">
        <v>0.9</v>
      </c>
      <c r="I3874" s="468">
        <v>1.1000000000000001</v>
      </c>
      <c r="M3874" s="474">
        <f t="shared" si="203"/>
        <v>8424.601999999999</v>
      </c>
      <c r="N3874" s="474">
        <f t="shared" si="204"/>
        <v>5054.761199999999</v>
      </c>
      <c r="P3874" s="488">
        <v>0.6</v>
      </c>
      <c r="R3874" s="474">
        <v>7455.4</v>
      </c>
      <c r="S3874" s="474">
        <v>3889.8</v>
      </c>
      <c r="U3874" s="474">
        <v>6483</v>
      </c>
      <c r="V3874" s="474">
        <v>3889.8</v>
      </c>
      <c r="X3874" s="465">
        <v>6483</v>
      </c>
      <c r="Y3874" s="465">
        <v>3889.8</v>
      </c>
      <c r="AA3874" s="474">
        <v>6483</v>
      </c>
      <c r="AB3874" s="474">
        <v>3889.8</v>
      </c>
      <c r="AD3874" s="474">
        <v>6116</v>
      </c>
      <c r="AE3874" s="474">
        <v>3669.6</v>
      </c>
      <c r="AG3874" s="474"/>
      <c r="AH3874" s="474"/>
      <c r="AP3874" s="535"/>
    </row>
    <row r="3875" spans="1:42" ht="24" customHeight="1" outlineLevel="1" x14ac:dyDescent="0.25">
      <c r="A3875" s="469" t="s">
        <v>19224</v>
      </c>
      <c r="B3875" s="471" t="s">
        <v>19076</v>
      </c>
      <c r="C3875" s="469" t="s">
        <v>4645</v>
      </c>
      <c r="E3875" s="472" t="s">
        <v>19178</v>
      </c>
      <c r="F3875" s="469" t="s">
        <v>23330</v>
      </c>
      <c r="G3875" s="468">
        <v>1.65</v>
      </c>
      <c r="H3875" s="468">
        <v>0.9</v>
      </c>
      <c r="I3875" s="468">
        <v>1.1000000000000001</v>
      </c>
      <c r="M3875" s="474">
        <f t="shared" si="203"/>
        <v>8560.9930000000004</v>
      </c>
      <c r="N3875" s="474">
        <f t="shared" si="204"/>
        <v>5136.5958000000001</v>
      </c>
      <c r="P3875" s="488">
        <v>0.6</v>
      </c>
      <c r="R3875" s="474">
        <v>7576.1</v>
      </c>
      <c r="S3875" s="474">
        <v>3952.74</v>
      </c>
      <c r="U3875" s="474">
        <v>6587.9</v>
      </c>
      <c r="V3875" s="474">
        <v>3952.74</v>
      </c>
      <c r="X3875" s="465">
        <v>6587.9</v>
      </c>
      <c r="Y3875" s="465">
        <v>3952.74</v>
      </c>
      <c r="AA3875" s="474">
        <v>6587.9</v>
      </c>
      <c r="AB3875" s="474">
        <v>3952.74</v>
      </c>
      <c r="AD3875" s="474">
        <v>6215</v>
      </c>
      <c r="AE3875" s="474">
        <v>3729</v>
      </c>
      <c r="AG3875" s="474"/>
      <c r="AH3875" s="474"/>
      <c r="AP3875" s="535"/>
    </row>
    <row r="3876" spans="1:42" ht="24" customHeight="1" outlineLevel="1" x14ac:dyDescent="0.25">
      <c r="A3876" s="469" t="s">
        <v>19224</v>
      </c>
      <c r="B3876" s="471" t="s">
        <v>19077</v>
      </c>
      <c r="C3876" s="469" t="s">
        <v>4645</v>
      </c>
      <c r="E3876" s="472" t="s">
        <v>22352</v>
      </c>
      <c r="F3876" s="469" t="s">
        <v>23330</v>
      </c>
      <c r="G3876" s="468">
        <v>1.2</v>
      </c>
      <c r="H3876" s="468">
        <v>1.1499999999999999</v>
      </c>
      <c r="I3876" s="468">
        <v>1.55</v>
      </c>
      <c r="M3876" s="474">
        <f t="shared" si="203"/>
        <v>7310.8739999999998</v>
      </c>
      <c r="N3876" s="474">
        <f t="shared" si="204"/>
        <v>4386.5243999999993</v>
      </c>
      <c r="P3876" s="488">
        <v>0.6</v>
      </c>
      <c r="R3876" s="474">
        <v>6469.8</v>
      </c>
      <c r="S3876" s="474">
        <v>3375.6</v>
      </c>
      <c r="U3876" s="474">
        <v>5626</v>
      </c>
      <c r="V3876" s="474">
        <v>3375.6</v>
      </c>
      <c r="X3876" s="465">
        <v>5626</v>
      </c>
      <c r="Y3876" s="465">
        <v>3375.6</v>
      </c>
      <c r="AA3876" s="474">
        <v>5626</v>
      </c>
      <c r="AB3876" s="474">
        <v>3375.6</v>
      </c>
      <c r="AD3876" s="474">
        <v>5307.5</v>
      </c>
      <c r="AE3876" s="474">
        <v>3184.5</v>
      </c>
      <c r="AG3876" s="474"/>
      <c r="AH3876" s="474"/>
      <c r="AP3876" s="535"/>
    </row>
    <row r="3877" spans="1:42" ht="24" customHeight="1" outlineLevel="1" x14ac:dyDescent="0.25">
      <c r="A3877" s="469" t="s">
        <v>19224</v>
      </c>
      <c r="B3877" s="471" t="s">
        <v>19079</v>
      </c>
      <c r="C3877" s="469" t="s">
        <v>4645</v>
      </c>
      <c r="E3877" s="472" t="s">
        <v>19080</v>
      </c>
      <c r="F3877" s="469" t="s">
        <v>23330</v>
      </c>
      <c r="G3877" s="468">
        <v>0.28000000000000003</v>
      </c>
      <c r="H3877" s="468">
        <v>0.28000000000000003</v>
      </c>
      <c r="I3877" s="468">
        <v>0.28000000000000003</v>
      </c>
      <c r="M3877" s="474">
        <f t="shared" si="203"/>
        <v>265.21099999999996</v>
      </c>
      <c r="N3877" s="474">
        <f t="shared" si="204"/>
        <v>159.12659999999997</v>
      </c>
      <c r="P3877" s="488">
        <v>0.6</v>
      </c>
      <c r="R3877" s="474">
        <v>234.7</v>
      </c>
      <c r="S3877" s="474">
        <v>122.46</v>
      </c>
      <c r="U3877" s="474">
        <v>204.1</v>
      </c>
      <c r="V3877" s="474">
        <v>122.46</v>
      </c>
      <c r="X3877" s="465">
        <v>204.1</v>
      </c>
      <c r="Y3877" s="465">
        <v>122.46</v>
      </c>
      <c r="AA3877" s="474">
        <v>204.1</v>
      </c>
      <c r="AB3877" s="474">
        <v>122.46</v>
      </c>
      <c r="AD3877" s="474">
        <v>192.5</v>
      </c>
      <c r="AE3877" s="474">
        <v>115.5</v>
      </c>
      <c r="AG3877" s="474"/>
      <c r="AH3877" s="474"/>
      <c r="AP3877" s="535"/>
    </row>
    <row r="3878" spans="1:42" ht="24" customHeight="1" outlineLevel="1" x14ac:dyDescent="0.25">
      <c r="A3878" s="469" t="s">
        <v>19224</v>
      </c>
      <c r="B3878" s="471" t="s">
        <v>19081</v>
      </c>
      <c r="C3878" s="469" t="s">
        <v>4645</v>
      </c>
      <c r="E3878" s="472" t="s">
        <v>19157</v>
      </c>
      <c r="F3878" s="469" t="s">
        <v>23330</v>
      </c>
      <c r="G3878" s="468">
        <v>3.2</v>
      </c>
      <c r="H3878" s="468">
        <v>3.05</v>
      </c>
      <c r="I3878" s="468">
        <v>3.05</v>
      </c>
      <c r="M3878" s="474">
        <f t="shared" si="203"/>
        <v>32546.824999999997</v>
      </c>
      <c r="N3878" s="474">
        <f t="shared" si="204"/>
        <v>17900.75375</v>
      </c>
      <c r="P3878" s="488">
        <v>0.55000000000000004</v>
      </c>
      <c r="R3878" s="474">
        <v>28802.5</v>
      </c>
      <c r="S3878" s="474">
        <v>12522.85</v>
      </c>
      <c r="U3878" s="474">
        <v>25045.7</v>
      </c>
      <c r="V3878" s="474">
        <v>12522.85</v>
      </c>
      <c r="X3878" s="465">
        <v>25045.7</v>
      </c>
      <c r="Y3878" s="465">
        <v>12522.85</v>
      </c>
      <c r="AA3878" s="474">
        <v>25045.7</v>
      </c>
      <c r="AB3878" s="474">
        <v>12522.85</v>
      </c>
      <c r="AD3878" s="474">
        <v>23628</v>
      </c>
      <c r="AE3878" s="474">
        <v>11814</v>
      </c>
      <c r="AG3878" s="474"/>
      <c r="AH3878" s="474"/>
      <c r="AP3878" s="535"/>
    </row>
    <row r="3879" spans="1:42" ht="24" customHeight="1" outlineLevel="1" x14ac:dyDescent="0.25">
      <c r="A3879" s="469" t="s">
        <v>19224</v>
      </c>
      <c r="B3879" s="471" t="s">
        <v>19170</v>
      </c>
      <c r="C3879" s="469" t="s">
        <v>4645</v>
      </c>
      <c r="E3879" s="472" t="s">
        <v>19171</v>
      </c>
      <c r="F3879" s="469" t="s">
        <v>23330</v>
      </c>
      <c r="G3879" s="468">
        <v>0.74</v>
      </c>
      <c r="H3879" s="468">
        <v>0.28000000000000003</v>
      </c>
      <c r="I3879" s="468">
        <v>0.28000000000000003</v>
      </c>
      <c r="L3879" s="483">
        <v>3.5</v>
      </c>
      <c r="M3879" s="474">
        <f t="shared" si="203"/>
        <v>666.69999999999993</v>
      </c>
      <c r="N3879" s="474">
        <f t="shared" si="204"/>
        <v>400.01999999999992</v>
      </c>
      <c r="P3879" s="488">
        <v>0.6</v>
      </c>
      <c r="R3879" s="474">
        <v>590</v>
      </c>
      <c r="S3879" s="474">
        <v>307.8</v>
      </c>
      <c r="U3879" s="474">
        <v>513</v>
      </c>
      <c r="V3879" s="474">
        <v>307.8</v>
      </c>
      <c r="X3879" s="465">
        <v>513</v>
      </c>
      <c r="Y3879" s="465">
        <v>307.8</v>
      </c>
      <c r="AA3879" s="474">
        <v>513</v>
      </c>
      <c r="AB3879" s="474">
        <v>307.8</v>
      </c>
      <c r="AD3879" s="474">
        <v>484</v>
      </c>
      <c r="AE3879" s="474">
        <v>290.39999999999998</v>
      </c>
      <c r="AG3879" s="474"/>
      <c r="AH3879" s="474"/>
      <c r="AP3879" s="535"/>
    </row>
    <row r="3880" spans="1:42" ht="24" customHeight="1" outlineLevel="1" x14ac:dyDescent="0.25">
      <c r="A3880" s="469" t="s">
        <v>19430</v>
      </c>
      <c r="B3880" s="471" t="s">
        <v>21156</v>
      </c>
      <c r="C3880" s="469" t="s">
        <v>4645</v>
      </c>
      <c r="E3880" s="472" t="s">
        <v>21158</v>
      </c>
      <c r="F3880" s="469" t="s">
        <v>23330</v>
      </c>
      <c r="G3880" s="468">
        <v>2.17</v>
      </c>
      <c r="H3880" s="468">
        <v>4.4000000000000004</v>
      </c>
      <c r="I3880" s="468">
        <v>4.2</v>
      </c>
      <c r="L3880" s="483"/>
      <c r="M3880" s="474">
        <f t="shared" si="203"/>
        <v>27498.888999999996</v>
      </c>
      <c r="N3880" s="474">
        <f t="shared" si="204"/>
        <v>15124.388949999999</v>
      </c>
      <c r="P3880" s="488">
        <v>0.55000000000000004</v>
      </c>
      <c r="R3880" s="474">
        <v>24335.3</v>
      </c>
      <c r="S3880" s="474">
        <v>10580.575000000001</v>
      </c>
      <c r="U3880" s="474">
        <v>21161.15</v>
      </c>
      <c r="V3880" s="474">
        <v>10580.575000000001</v>
      </c>
      <c r="X3880" s="465">
        <v>21161.15</v>
      </c>
      <c r="Y3880" s="465">
        <v>10580.575000000001</v>
      </c>
      <c r="AA3880" s="474">
        <v>21161.15</v>
      </c>
      <c r="AB3880" s="474">
        <v>10580.575000000001</v>
      </c>
      <c r="AD3880" s="474">
        <v>0</v>
      </c>
      <c r="AE3880" s="474">
        <v>0</v>
      </c>
      <c r="AG3880" s="474"/>
      <c r="AH3880" s="474"/>
      <c r="AP3880" s="535"/>
    </row>
    <row r="3881" spans="1:42" ht="24" customHeight="1" outlineLevel="1" x14ac:dyDescent="0.25">
      <c r="A3881" s="469" t="s">
        <v>19430</v>
      </c>
      <c r="B3881" s="471" t="s">
        <v>21157</v>
      </c>
      <c r="C3881" s="469" t="s">
        <v>4645</v>
      </c>
      <c r="E3881" s="472" t="s">
        <v>21159</v>
      </c>
      <c r="F3881" s="469" t="s">
        <v>23330</v>
      </c>
      <c r="G3881" s="468">
        <v>2.85</v>
      </c>
      <c r="H3881" s="468">
        <v>1.85</v>
      </c>
      <c r="I3881" s="468">
        <v>6</v>
      </c>
      <c r="L3881" s="483"/>
      <c r="M3881" s="474">
        <f t="shared" si="203"/>
        <v>91249.76</v>
      </c>
      <c r="N3881" s="474">
        <f t="shared" si="204"/>
        <v>50187.368000000002</v>
      </c>
      <c r="P3881" s="488">
        <v>0.55000000000000004</v>
      </c>
      <c r="R3881" s="474">
        <v>80752</v>
      </c>
      <c r="S3881" s="474">
        <v>35109.574999999997</v>
      </c>
      <c r="U3881" s="474">
        <v>70219.149999999994</v>
      </c>
      <c r="V3881" s="474">
        <v>35109.574999999997</v>
      </c>
      <c r="X3881" s="465">
        <v>70219.149999999994</v>
      </c>
      <c r="Y3881" s="465">
        <v>35109.574999999997</v>
      </c>
      <c r="AA3881" s="474">
        <v>70219.149999999994</v>
      </c>
      <c r="AB3881" s="474">
        <v>35109.574999999997</v>
      </c>
      <c r="AD3881" s="474">
        <v>0</v>
      </c>
      <c r="AE3881" s="474">
        <v>0</v>
      </c>
      <c r="AG3881" s="474"/>
      <c r="AH3881" s="474"/>
      <c r="AP3881" s="535"/>
    </row>
    <row r="3882" spans="1:42" ht="24" customHeight="1" outlineLevel="1" x14ac:dyDescent="0.25">
      <c r="A3882" s="469" t="s">
        <v>19430</v>
      </c>
      <c r="B3882" s="471" t="s">
        <v>21164</v>
      </c>
      <c r="C3882" s="469" t="s">
        <v>4645</v>
      </c>
      <c r="E3882" s="472" t="s">
        <v>22354</v>
      </c>
      <c r="F3882" s="469" t="s">
        <v>23330</v>
      </c>
      <c r="G3882" s="468">
        <v>0.9</v>
      </c>
      <c r="H3882" s="468">
        <v>1.75</v>
      </c>
      <c r="I3882" s="468">
        <v>2.2000000000000002</v>
      </c>
      <c r="L3882" s="483"/>
      <c r="M3882" s="474">
        <f t="shared" si="203"/>
        <v>15149.005999999999</v>
      </c>
      <c r="N3882" s="474">
        <f t="shared" si="204"/>
        <v>8331.953300000001</v>
      </c>
      <c r="P3882" s="488">
        <v>0.55000000000000004</v>
      </c>
      <c r="R3882" s="474">
        <v>13406.2</v>
      </c>
      <c r="S3882" s="474">
        <v>5828.7749999999996</v>
      </c>
      <c r="U3882" s="474">
        <v>11657.55</v>
      </c>
      <c r="V3882" s="474">
        <v>5828.7749999999996</v>
      </c>
      <c r="X3882" s="465">
        <v>11657.55</v>
      </c>
      <c r="Y3882" s="465">
        <v>5828.7749999999996</v>
      </c>
      <c r="AA3882" s="474">
        <v>11657.55</v>
      </c>
      <c r="AB3882" s="474">
        <v>5828.7749999999996</v>
      </c>
      <c r="AD3882" s="474">
        <v>0</v>
      </c>
      <c r="AE3882" s="474">
        <v>0</v>
      </c>
      <c r="AG3882" s="474"/>
      <c r="AH3882" s="474"/>
      <c r="AP3882" s="535"/>
    </row>
    <row r="3883" spans="1:42" ht="24" customHeight="1" outlineLevel="1" x14ac:dyDescent="0.25">
      <c r="A3883" s="469" t="s">
        <v>23154</v>
      </c>
      <c r="B3883" s="471" t="s">
        <v>23267</v>
      </c>
      <c r="C3883" s="469" t="s">
        <v>4645</v>
      </c>
      <c r="E3883" s="472" t="s">
        <v>23268</v>
      </c>
      <c r="F3883" s="469" t="s">
        <v>23330</v>
      </c>
      <c r="G3883" s="468">
        <v>1.4</v>
      </c>
      <c r="H3883" s="468">
        <v>1.45</v>
      </c>
      <c r="I3883" s="468">
        <v>0.9</v>
      </c>
      <c r="L3883" s="483"/>
      <c r="M3883" s="474">
        <f t="shared" si="203"/>
        <v>0</v>
      </c>
      <c r="N3883" s="474">
        <f t="shared" si="204"/>
        <v>0</v>
      </c>
      <c r="P3883" s="488">
        <v>0.6</v>
      </c>
      <c r="R3883" s="474"/>
      <c r="S3883" s="474"/>
      <c r="U3883" s="474"/>
      <c r="V3883" s="474"/>
      <c r="X3883" s="465"/>
      <c r="Y3883" s="465"/>
      <c r="AA3883" s="474"/>
      <c r="AB3883" s="474"/>
      <c r="AD3883" s="474"/>
      <c r="AE3883" s="474"/>
      <c r="AG3883" s="474"/>
      <c r="AH3883" s="474"/>
      <c r="AP3883" s="535"/>
    </row>
    <row r="3884" spans="1:42" ht="24" customHeight="1" outlineLevel="1" x14ac:dyDescent="0.25">
      <c r="A3884" s="469" t="s">
        <v>23154</v>
      </c>
      <c r="B3884" s="471" t="s">
        <v>23269</v>
      </c>
      <c r="C3884" s="469" t="s">
        <v>4645</v>
      </c>
      <c r="E3884" s="472" t="s">
        <v>23350</v>
      </c>
      <c r="F3884" s="469" t="s">
        <v>23330</v>
      </c>
      <c r="G3884" s="468">
        <v>0.6</v>
      </c>
      <c r="H3884" s="468">
        <v>1.1000000000000001</v>
      </c>
      <c r="I3884" s="468">
        <v>0.9</v>
      </c>
      <c r="L3884" s="483"/>
      <c r="M3884" s="474">
        <f t="shared" si="203"/>
        <v>0</v>
      </c>
      <c r="N3884" s="474">
        <f t="shared" si="204"/>
        <v>0</v>
      </c>
      <c r="P3884" s="488">
        <v>0.6</v>
      </c>
      <c r="R3884" s="474"/>
      <c r="S3884" s="474"/>
      <c r="U3884" s="474"/>
      <c r="V3884" s="474"/>
      <c r="X3884" s="465"/>
      <c r="Y3884" s="465"/>
      <c r="AA3884" s="474"/>
      <c r="AB3884" s="474"/>
      <c r="AD3884" s="474"/>
      <c r="AE3884" s="474"/>
      <c r="AG3884" s="474"/>
      <c r="AH3884" s="474"/>
      <c r="AP3884" s="535"/>
    </row>
    <row r="3885" spans="1:42" ht="24" customHeight="1" outlineLevel="1" x14ac:dyDescent="0.25">
      <c r="A3885" s="469" t="s">
        <v>23154</v>
      </c>
      <c r="B3885" s="471" t="s">
        <v>23205</v>
      </c>
      <c r="C3885" s="469" t="s">
        <v>4645</v>
      </c>
      <c r="E3885" s="472" t="s">
        <v>24378</v>
      </c>
      <c r="F3885" s="469" t="s">
        <v>23330</v>
      </c>
      <c r="G3885" s="468" t="s">
        <v>4616</v>
      </c>
      <c r="H3885" s="468">
        <v>1.75</v>
      </c>
      <c r="I3885" s="468">
        <v>2.2000000000000002</v>
      </c>
      <c r="L3885" s="483"/>
      <c r="M3885" s="474">
        <f t="shared" si="203"/>
        <v>28946.983999999997</v>
      </c>
      <c r="N3885" s="474">
        <f t="shared" si="204"/>
        <v>17368.190399999996</v>
      </c>
      <c r="P3885" s="488">
        <v>0.6</v>
      </c>
      <c r="R3885" s="474">
        <v>25616.799999999999</v>
      </c>
      <c r="S3885" s="474"/>
      <c r="U3885" s="474"/>
      <c r="V3885" s="474"/>
      <c r="X3885" s="465"/>
      <c r="Y3885" s="465"/>
      <c r="AA3885" s="474"/>
      <c r="AB3885" s="474"/>
      <c r="AD3885" s="474"/>
      <c r="AE3885" s="474"/>
      <c r="AG3885" s="474"/>
      <c r="AH3885" s="474"/>
      <c r="AP3885" s="535"/>
    </row>
    <row r="3886" spans="1:42" ht="24" customHeight="1" outlineLevel="1" x14ac:dyDescent="0.25">
      <c r="A3886" s="469" t="s">
        <v>19430</v>
      </c>
      <c r="B3886" s="471" t="s">
        <v>21166</v>
      </c>
      <c r="C3886" s="469" t="s">
        <v>4645</v>
      </c>
      <c r="E3886" s="472" t="s">
        <v>21167</v>
      </c>
      <c r="F3886" s="469" t="s">
        <v>23330</v>
      </c>
      <c r="G3886" s="468">
        <v>1.8</v>
      </c>
      <c r="H3886" s="468">
        <v>1.7</v>
      </c>
      <c r="I3886" s="468">
        <v>1.7</v>
      </c>
      <c r="L3886" s="483"/>
      <c r="M3886" s="474">
        <f t="shared" si="203"/>
        <v>10333.948874999998</v>
      </c>
      <c r="N3886" s="474">
        <f t="shared" si="204"/>
        <v>6200.3693249999988</v>
      </c>
      <c r="P3886" s="488">
        <v>0.6</v>
      </c>
      <c r="R3886" s="474">
        <v>9145.0874999999996</v>
      </c>
      <c r="S3886" s="474">
        <v>4771.3499999999995</v>
      </c>
      <c r="U3886" s="474">
        <v>7952.25</v>
      </c>
      <c r="V3886" s="474">
        <v>4771.3499999999995</v>
      </c>
      <c r="X3886" s="465">
        <v>7952.25</v>
      </c>
      <c r="Y3886" s="465">
        <v>4771.3499999999995</v>
      </c>
      <c r="AA3886" s="474">
        <v>7952.25</v>
      </c>
      <c r="AB3886" s="474">
        <v>4771.3499999999995</v>
      </c>
      <c r="AD3886" s="474">
        <v>0</v>
      </c>
      <c r="AE3886" s="474">
        <v>0</v>
      </c>
      <c r="AG3886" s="474"/>
      <c r="AH3886" s="474"/>
      <c r="AP3886" s="535"/>
    </row>
    <row r="3887" spans="1:42" ht="24" customHeight="1" outlineLevel="1" x14ac:dyDescent="0.25">
      <c r="A3887" s="469" t="s">
        <v>22301</v>
      </c>
      <c r="B3887" s="471" t="s">
        <v>22367</v>
      </c>
      <c r="C3887" s="469" t="s">
        <v>4645</v>
      </c>
      <c r="E3887" s="472" t="s">
        <v>22368</v>
      </c>
      <c r="F3887" s="469" t="s">
        <v>23330</v>
      </c>
      <c r="L3887" s="483"/>
      <c r="M3887" s="474">
        <f t="shared" si="203"/>
        <v>164386.74999999997</v>
      </c>
      <c r="N3887" s="474">
        <f t="shared" si="204"/>
        <v>131509.4</v>
      </c>
      <c r="P3887" s="488">
        <v>0.8</v>
      </c>
      <c r="R3887" s="474">
        <v>145475</v>
      </c>
      <c r="S3887" s="474">
        <v>84300</v>
      </c>
      <c r="U3887" s="474">
        <v>126550</v>
      </c>
      <c r="V3887" s="474">
        <v>84300</v>
      </c>
      <c r="X3887" s="465">
        <v>126550</v>
      </c>
      <c r="Y3887" s="465">
        <v>84300</v>
      </c>
      <c r="AA3887" s="474">
        <v>126550</v>
      </c>
      <c r="AB3887" s="474">
        <v>84300</v>
      </c>
      <c r="AD3887" s="474"/>
      <c r="AE3887" s="474"/>
      <c r="AG3887" s="474"/>
      <c r="AH3887" s="474"/>
      <c r="AP3887" s="535"/>
    </row>
    <row r="3888" spans="1:42" ht="24" customHeight="1" outlineLevel="1" x14ac:dyDescent="0.25">
      <c r="A3888" s="469" t="s">
        <v>22301</v>
      </c>
      <c r="B3888" s="471" t="s">
        <v>22392</v>
      </c>
      <c r="C3888" s="469" t="s">
        <v>4645</v>
      </c>
      <c r="E3888" s="472" t="s">
        <v>4348</v>
      </c>
      <c r="F3888" s="469" t="s">
        <v>23330</v>
      </c>
      <c r="G3888" s="468">
        <v>0.11</v>
      </c>
      <c r="H3888" s="468">
        <v>0.3</v>
      </c>
      <c r="I3888" s="468">
        <v>0.15</v>
      </c>
      <c r="L3888" s="468">
        <v>0.3666666666666667</v>
      </c>
      <c r="M3888" s="474">
        <f t="shared" si="203"/>
        <v>352.68430000000001</v>
      </c>
      <c r="N3888" s="474">
        <f t="shared" si="204"/>
        <v>211.61058</v>
      </c>
      <c r="P3888" s="488">
        <v>0.6</v>
      </c>
      <c r="R3888" s="474">
        <v>312.11</v>
      </c>
      <c r="S3888" s="474">
        <v>162.84</v>
      </c>
      <c r="U3888" s="474">
        <v>271.39999999999998</v>
      </c>
      <c r="V3888" s="474">
        <v>162.84</v>
      </c>
      <c r="X3888" s="465">
        <v>271.39999999999998</v>
      </c>
      <c r="Y3888" s="465">
        <v>162.84</v>
      </c>
      <c r="AA3888" s="474">
        <v>271.39999999999998</v>
      </c>
      <c r="AB3888" s="474">
        <v>162.84</v>
      </c>
      <c r="AD3888" s="474"/>
      <c r="AE3888" s="474"/>
      <c r="AG3888" s="474">
        <v>107</v>
      </c>
      <c r="AH3888" s="474">
        <v>64.2</v>
      </c>
      <c r="AP3888" s="535"/>
    </row>
    <row r="3889" spans="1:42" ht="24" customHeight="1" outlineLevel="1" x14ac:dyDescent="0.25">
      <c r="A3889" s="469" t="s">
        <v>22301</v>
      </c>
      <c r="B3889" s="471" t="s">
        <v>22393</v>
      </c>
      <c r="C3889" s="469" t="s">
        <v>4645</v>
      </c>
      <c r="E3889" s="472" t="s">
        <v>4348</v>
      </c>
      <c r="F3889" s="469" t="s">
        <v>23330</v>
      </c>
      <c r="G3889" s="468">
        <v>0.15</v>
      </c>
      <c r="H3889" s="468">
        <v>0.35</v>
      </c>
      <c r="I3889" s="468">
        <v>0.15</v>
      </c>
      <c r="L3889" s="468">
        <v>0.51666666666666661</v>
      </c>
      <c r="M3889" s="474">
        <f t="shared" si="203"/>
        <v>570.87034999999992</v>
      </c>
      <c r="N3889" s="474">
        <f t="shared" si="204"/>
        <v>342.52220999999992</v>
      </c>
      <c r="P3889" s="488">
        <v>0.6</v>
      </c>
      <c r="R3889" s="474">
        <v>505.19499999999999</v>
      </c>
      <c r="S3889" s="474">
        <v>263.58</v>
      </c>
      <c r="U3889" s="474">
        <v>439.3</v>
      </c>
      <c r="V3889" s="474">
        <v>263.58</v>
      </c>
      <c r="X3889" s="465">
        <v>439.3</v>
      </c>
      <c r="Y3889" s="465">
        <v>263.58</v>
      </c>
      <c r="AA3889" s="474">
        <v>439.3</v>
      </c>
      <c r="AB3889" s="474">
        <v>263.58</v>
      </c>
      <c r="AD3889" s="474"/>
      <c r="AE3889" s="474"/>
      <c r="AG3889" s="474">
        <v>174</v>
      </c>
      <c r="AH3889" s="474">
        <v>104.39999999999999</v>
      </c>
      <c r="AP3889" s="535"/>
    </row>
    <row r="3890" spans="1:42" ht="24" customHeight="1" outlineLevel="1" x14ac:dyDescent="0.25">
      <c r="A3890" s="469" t="s">
        <v>22301</v>
      </c>
      <c r="B3890" s="471" t="s">
        <v>22394</v>
      </c>
      <c r="C3890" s="469" t="s">
        <v>4645</v>
      </c>
      <c r="E3890" s="472" t="s">
        <v>4348</v>
      </c>
      <c r="F3890" s="469" t="s">
        <v>23330</v>
      </c>
      <c r="G3890" s="468">
        <v>0.2</v>
      </c>
      <c r="H3890" s="468">
        <v>0.5</v>
      </c>
      <c r="I3890" s="468">
        <v>0.15</v>
      </c>
      <c r="L3890" s="468">
        <v>0.71666666666666667</v>
      </c>
      <c r="M3890" s="474">
        <f t="shared" si="203"/>
        <v>711.60619999999994</v>
      </c>
      <c r="N3890" s="474">
        <f t="shared" si="204"/>
        <v>426.96371999999997</v>
      </c>
      <c r="P3890" s="488">
        <v>0.6</v>
      </c>
      <c r="R3890" s="474">
        <v>629.74</v>
      </c>
      <c r="S3890" s="474">
        <v>328.44</v>
      </c>
      <c r="U3890" s="474">
        <v>547.4</v>
      </c>
      <c r="V3890" s="474">
        <v>328.44</v>
      </c>
      <c r="X3890" s="465">
        <v>547.4</v>
      </c>
      <c r="Y3890" s="465">
        <v>328.44</v>
      </c>
      <c r="AA3890" s="474">
        <v>547.4</v>
      </c>
      <c r="AB3890" s="474">
        <v>328.44</v>
      </c>
      <c r="AD3890" s="474"/>
      <c r="AE3890" s="474"/>
      <c r="AG3890" s="474">
        <v>216</v>
      </c>
      <c r="AH3890" s="474">
        <v>129.6</v>
      </c>
      <c r="AP3890" s="535"/>
    </row>
    <row r="3891" spans="1:42" ht="24" customHeight="1" outlineLevel="1" x14ac:dyDescent="0.25">
      <c r="A3891" s="469" t="s">
        <v>22301</v>
      </c>
      <c r="B3891" s="471" t="s">
        <v>22395</v>
      </c>
      <c r="C3891" s="469" t="s">
        <v>4645</v>
      </c>
      <c r="E3891" s="472" t="s">
        <v>4352</v>
      </c>
      <c r="F3891" s="469" t="s">
        <v>23330</v>
      </c>
      <c r="G3891" s="468">
        <v>0.2</v>
      </c>
      <c r="H3891" s="468">
        <v>0.22</v>
      </c>
      <c r="I3891" s="468">
        <v>0.15</v>
      </c>
      <c r="L3891" s="468">
        <v>0.56666666666666676</v>
      </c>
      <c r="M3891" s="474">
        <f t="shared" si="203"/>
        <v>424.41669999999993</v>
      </c>
      <c r="N3891" s="474">
        <f t="shared" si="204"/>
        <v>254.65001999999996</v>
      </c>
      <c r="P3891" s="488">
        <v>0.6</v>
      </c>
      <c r="R3891" s="474">
        <v>375.59</v>
      </c>
      <c r="S3891" s="474">
        <v>195.96</v>
      </c>
      <c r="U3891" s="474">
        <v>326.60000000000002</v>
      </c>
      <c r="V3891" s="474">
        <v>195.96</v>
      </c>
      <c r="X3891" s="465">
        <v>326.60000000000002</v>
      </c>
      <c r="Y3891" s="465">
        <v>195.96</v>
      </c>
      <c r="AA3891" s="474">
        <v>326.60000000000002</v>
      </c>
      <c r="AB3891" s="474">
        <v>195.96</v>
      </c>
      <c r="AD3891" s="474"/>
      <c r="AE3891" s="474"/>
      <c r="AG3891" s="474">
        <v>129</v>
      </c>
      <c r="AH3891" s="474">
        <v>77.399999999999991</v>
      </c>
      <c r="AP3891" s="535"/>
    </row>
    <row r="3892" spans="1:42" ht="24" customHeight="1" outlineLevel="1" x14ac:dyDescent="0.25">
      <c r="A3892" s="469" t="s">
        <v>22301</v>
      </c>
      <c r="B3892" s="471" t="s">
        <v>22396</v>
      </c>
      <c r="C3892" s="469" t="s">
        <v>4645</v>
      </c>
      <c r="E3892" s="472" t="s">
        <v>4352</v>
      </c>
      <c r="F3892" s="469" t="s">
        <v>23330</v>
      </c>
      <c r="G3892" s="468">
        <v>0.35</v>
      </c>
      <c r="H3892" s="468">
        <v>0.3</v>
      </c>
      <c r="I3892" s="468">
        <v>0.15</v>
      </c>
      <c r="L3892" s="468">
        <v>0.81666666666666676</v>
      </c>
      <c r="M3892" s="474">
        <f t="shared" si="203"/>
        <v>499.13794999999993</v>
      </c>
      <c r="N3892" s="474">
        <f t="shared" si="204"/>
        <v>299.48276999999996</v>
      </c>
      <c r="P3892" s="488">
        <v>0.6</v>
      </c>
      <c r="R3892" s="474">
        <v>441.71499999999997</v>
      </c>
      <c r="S3892" s="474">
        <v>230.46</v>
      </c>
      <c r="U3892" s="474">
        <v>384.1</v>
      </c>
      <c r="V3892" s="474">
        <v>230.46</v>
      </c>
      <c r="X3892" s="465">
        <v>384.1</v>
      </c>
      <c r="Y3892" s="465">
        <v>230.46</v>
      </c>
      <c r="AA3892" s="474">
        <v>384.1</v>
      </c>
      <c r="AB3892" s="474">
        <v>230.46</v>
      </c>
      <c r="AD3892" s="474"/>
      <c r="AE3892" s="474"/>
      <c r="AG3892" s="474">
        <v>152</v>
      </c>
      <c r="AH3892" s="474">
        <v>91.2</v>
      </c>
      <c r="AP3892" s="535"/>
    </row>
    <row r="3893" spans="1:42" ht="24" customHeight="1" outlineLevel="1" x14ac:dyDescent="0.25">
      <c r="A3893" s="469" t="s">
        <v>22301</v>
      </c>
      <c r="B3893" s="471" t="s">
        <v>22397</v>
      </c>
      <c r="C3893" s="469" t="s">
        <v>4645</v>
      </c>
      <c r="E3893" s="472" t="s">
        <v>4352</v>
      </c>
      <c r="F3893" s="469" t="s">
        <v>23330</v>
      </c>
      <c r="G3893" s="468">
        <v>0.5</v>
      </c>
      <c r="H3893" s="468">
        <v>0.38</v>
      </c>
      <c r="I3893" s="468">
        <v>0.15</v>
      </c>
      <c r="L3893" s="468">
        <v>1.1333333333333335</v>
      </c>
      <c r="M3893" s="474">
        <f t="shared" si="203"/>
        <v>711.34629999999993</v>
      </c>
      <c r="N3893" s="474">
        <f t="shared" si="204"/>
        <v>426.80777999999992</v>
      </c>
      <c r="P3893" s="488">
        <v>0.6</v>
      </c>
      <c r="R3893" s="474">
        <v>629.51</v>
      </c>
      <c r="S3893" s="474">
        <v>328.44</v>
      </c>
      <c r="U3893" s="474">
        <v>547.4</v>
      </c>
      <c r="V3893" s="474">
        <v>328.44</v>
      </c>
      <c r="X3893" s="465">
        <v>547.4</v>
      </c>
      <c r="Y3893" s="465">
        <v>328.44</v>
      </c>
      <c r="AA3893" s="474">
        <v>547.4</v>
      </c>
      <c r="AB3893" s="474">
        <v>328.44</v>
      </c>
      <c r="AD3893" s="474"/>
      <c r="AE3893" s="474"/>
      <c r="AG3893" s="474">
        <v>216</v>
      </c>
      <c r="AH3893" s="474">
        <v>129.6</v>
      </c>
      <c r="AP3893" s="535"/>
    </row>
    <row r="3894" spans="1:42" ht="24" customHeight="1" outlineLevel="1" x14ac:dyDescent="0.25">
      <c r="A3894" s="469" t="s">
        <v>22301</v>
      </c>
      <c r="B3894" s="471" t="s">
        <v>22398</v>
      </c>
      <c r="C3894" s="469" t="s">
        <v>4645</v>
      </c>
      <c r="E3894" s="472" t="s">
        <v>4857</v>
      </c>
      <c r="F3894" s="469" t="s">
        <v>23330</v>
      </c>
      <c r="G3894" s="468">
        <v>0.26</v>
      </c>
      <c r="H3894" s="468">
        <v>0.15</v>
      </c>
      <c r="I3894" s="468">
        <v>0.15</v>
      </c>
      <c r="L3894" s="468">
        <v>0.1</v>
      </c>
      <c r="M3894" s="474">
        <f t="shared" si="203"/>
        <v>373.60624999999999</v>
      </c>
      <c r="N3894" s="474">
        <f t="shared" si="204"/>
        <v>224.16374999999999</v>
      </c>
      <c r="P3894" s="488">
        <v>0.6</v>
      </c>
      <c r="R3894" s="474">
        <v>330.625</v>
      </c>
      <c r="S3894" s="474">
        <v>172.5</v>
      </c>
      <c r="U3894" s="474">
        <v>287.5</v>
      </c>
      <c r="V3894" s="474">
        <v>172.5</v>
      </c>
      <c r="X3894" s="465">
        <v>287.5</v>
      </c>
      <c r="Y3894" s="465">
        <v>172.5</v>
      </c>
      <c r="AA3894" s="474">
        <v>287.5</v>
      </c>
      <c r="AB3894" s="474">
        <v>172.5</v>
      </c>
      <c r="AD3894" s="474"/>
      <c r="AE3894" s="474"/>
      <c r="AG3894" s="474">
        <v>114</v>
      </c>
      <c r="AH3894" s="474">
        <v>68.399999999999991</v>
      </c>
      <c r="AP3894" s="535"/>
    </row>
    <row r="3895" spans="1:42" ht="24" customHeight="1" outlineLevel="1" x14ac:dyDescent="0.25">
      <c r="A3895" s="469" t="s">
        <v>22301</v>
      </c>
      <c r="B3895" s="471" t="s">
        <v>22399</v>
      </c>
      <c r="C3895" s="469" t="s">
        <v>4645</v>
      </c>
      <c r="E3895" s="472" t="s">
        <v>4857</v>
      </c>
      <c r="F3895" s="469" t="s">
        <v>23330</v>
      </c>
      <c r="G3895" s="468">
        <v>0.35</v>
      </c>
      <c r="H3895" s="468">
        <v>0.17</v>
      </c>
      <c r="I3895" s="468">
        <v>0.15</v>
      </c>
      <c r="L3895" s="468">
        <v>0.5</v>
      </c>
      <c r="M3895" s="474">
        <f t="shared" si="203"/>
        <v>499.13794999999993</v>
      </c>
      <c r="N3895" s="474">
        <f t="shared" si="204"/>
        <v>299.48276999999996</v>
      </c>
      <c r="P3895" s="488">
        <v>0.6</v>
      </c>
      <c r="R3895" s="474">
        <v>441.71499999999997</v>
      </c>
      <c r="S3895" s="474">
        <v>230.46</v>
      </c>
      <c r="U3895" s="474">
        <v>384.1</v>
      </c>
      <c r="V3895" s="474">
        <v>230.46</v>
      </c>
      <c r="X3895" s="465">
        <v>384.1</v>
      </c>
      <c r="Y3895" s="465">
        <v>230.46</v>
      </c>
      <c r="AA3895" s="474">
        <v>384.1</v>
      </c>
      <c r="AB3895" s="474">
        <v>230.46</v>
      </c>
      <c r="AD3895" s="474"/>
      <c r="AE3895" s="474"/>
      <c r="AG3895" s="474">
        <v>152</v>
      </c>
      <c r="AH3895" s="474">
        <v>91.2</v>
      </c>
      <c r="AP3895" s="535"/>
    </row>
    <row r="3896" spans="1:42" ht="24" customHeight="1" outlineLevel="1" x14ac:dyDescent="0.25">
      <c r="A3896" s="469" t="s">
        <v>22301</v>
      </c>
      <c r="B3896" s="471" t="s">
        <v>22400</v>
      </c>
      <c r="C3896" s="469" t="s">
        <v>4645</v>
      </c>
      <c r="E3896" s="472" t="s">
        <v>4857</v>
      </c>
      <c r="F3896" s="469" t="s">
        <v>23330</v>
      </c>
      <c r="G3896" s="468">
        <v>0.5</v>
      </c>
      <c r="H3896" s="468">
        <v>0.25</v>
      </c>
      <c r="I3896" s="468">
        <v>0.15</v>
      </c>
      <c r="L3896" s="468">
        <v>0.65</v>
      </c>
      <c r="M3896" s="474">
        <f t="shared" si="203"/>
        <v>711.34629999999993</v>
      </c>
      <c r="N3896" s="474">
        <f t="shared" si="204"/>
        <v>426.80777999999992</v>
      </c>
      <c r="P3896" s="488">
        <v>0.6</v>
      </c>
      <c r="R3896" s="474">
        <v>629.51</v>
      </c>
      <c r="S3896" s="474">
        <v>328.44</v>
      </c>
      <c r="U3896" s="474">
        <v>547.4</v>
      </c>
      <c r="V3896" s="474">
        <v>328.44</v>
      </c>
      <c r="X3896" s="465">
        <v>547.4</v>
      </c>
      <c r="Y3896" s="465">
        <v>328.44</v>
      </c>
      <c r="AA3896" s="474">
        <v>547.4</v>
      </c>
      <c r="AB3896" s="474">
        <v>328.44</v>
      </c>
      <c r="AD3896" s="474"/>
      <c r="AE3896" s="474"/>
      <c r="AG3896" s="474">
        <v>216</v>
      </c>
      <c r="AH3896" s="474">
        <v>129.6</v>
      </c>
      <c r="AP3896" s="535"/>
    </row>
    <row r="3897" spans="1:42" ht="24" customHeight="1" outlineLevel="1" x14ac:dyDescent="0.25">
      <c r="A3897" s="469" t="s">
        <v>22301</v>
      </c>
      <c r="B3897" s="471" t="s">
        <v>22401</v>
      </c>
      <c r="C3897" s="469" t="s">
        <v>11111</v>
      </c>
      <c r="E3897" s="472" t="s">
        <v>22402</v>
      </c>
      <c r="F3897" s="469" t="s">
        <v>23330</v>
      </c>
      <c r="G3897" s="468">
        <v>3.02</v>
      </c>
      <c r="H3897" s="468">
        <v>2.2999999999999998</v>
      </c>
      <c r="I3897" s="468">
        <v>2.2999999999999998</v>
      </c>
      <c r="J3897" s="468">
        <v>1000</v>
      </c>
      <c r="L3897" s="483"/>
      <c r="M3897" s="474" t="s">
        <v>23432</v>
      </c>
      <c r="N3897" s="474">
        <v>31190.880000000001</v>
      </c>
      <c r="P3897" s="488">
        <v>0.55000000000000004</v>
      </c>
      <c r="R3897" s="474" t="s">
        <v>21095</v>
      </c>
      <c r="S3897" s="474">
        <v>27602.553</v>
      </c>
      <c r="U3897" s="474">
        <v>40003.699999999997</v>
      </c>
      <c r="V3897" s="474">
        <v>24002.22</v>
      </c>
      <c r="X3897" s="465">
        <v>40003.699999999997</v>
      </c>
      <c r="Y3897" s="465">
        <v>24002.22</v>
      </c>
      <c r="AA3897" s="474">
        <v>40003.699999999997</v>
      </c>
      <c r="AB3897" s="474">
        <v>24002.22</v>
      </c>
      <c r="AD3897" s="474">
        <v>44762</v>
      </c>
      <c r="AE3897" s="474">
        <v>26857.200000000001</v>
      </c>
      <c r="AG3897" s="474">
        <v>40693</v>
      </c>
      <c r="AH3897" s="474">
        <v>24415.8</v>
      </c>
      <c r="AP3897" s="535"/>
    </row>
    <row r="3898" spans="1:42" ht="24" customHeight="1" outlineLevel="1" x14ac:dyDescent="0.25">
      <c r="A3898" s="469" t="s">
        <v>22301</v>
      </c>
      <c r="B3898" s="471" t="s">
        <v>23344</v>
      </c>
      <c r="C3898" s="469" t="s">
        <v>11111</v>
      </c>
      <c r="E3898" s="472" t="s">
        <v>22404</v>
      </c>
      <c r="F3898" s="469" t="s">
        <v>23330</v>
      </c>
      <c r="G3898" s="468">
        <v>2.77</v>
      </c>
      <c r="H3898" s="468">
        <v>2.2999999999999998</v>
      </c>
      <c r="I3898" s="468">
        <v>2.2999999999999998</v>
      </c>
      <c r="J3898" s="468">
        <v>1000</v>
      </c>
      <c r="L3898" s="483"/>
      <c r="M3898" s="474" t="s">
        <v>23432</v>
      </c>
      <c r="N3898" s="474">
        <v>29975.815999999999</v>
      </c>
      <c r="P3898" s="488">
        <v>0.55000000000000004</v>
      </c>
      <c r="R3898" s="474" t="s">
        <v>21095</v>
      </c>
      <c r="S3898" s="474">
        <v>23058.32</v>
      </c>
      <c r="U3898" s="474">
        <v>38564.199999999997</v>
      </c>
      <c r="V3898" s="474">
        <v>23058.32</v>
      </c>
      <c r="X3898" s="465">
        <v>38564.199999999997</v>
      </c>
      <c r="Y3898" s="465">
        <v>23058.32</v>
      </c>
      <c r="AA3898" s="474">
        <v>38564.199999999997</v>
      </c>
      <c r="AB3898" s="474">
        <v>23058.32</v>
      </c>
      <c r="AD3898" s="474">
        <v>44762</v>
      </c>
      <c r="AE3898" s="474">
        <v>26857.200000000001</v>
      </c>
      <c r="AG3898" s="474">
        <v>40693</v>
      </c>
      <c r="AH3898" s="474">
        <v>24415.8</v>
      </c>
      <c r="AP3898" s="535"/>
    </row>
    <row r="3899" spans="1:42" ht="24" customHeight="1" outlineLevel="1" x14ac:dyDescent="0.25">
      <c r="A3899" s="469" t="s">
        <v>22301</v>
      </c>
      <c r="B3899" s="471" t="s">
        <v>23345</v>
      </c>
      <c r="C3899" s="469" t="s">
        <v>11111</v>
      </c>
      <c r="E3899" s="472" t="s">
        <v>22403</v>
      </c>
      <c r="F3899" s="469" t="s">
        <v>23330</v>
      </c>
      <c r="G3899" s="468">
        <v>2.97</v>
      </c>
      <c r="H3899" s="468">
        <v>2.2999999999999998</v>
      </c>
      <c r="I3899" s="468">
        <v>2.2999999999999998</v>
      </c>
      <c r="J3899" s="468">
        <v>1000</v>
      </c>
      <c r="L3899" s="483"/>
      <c r="M3899" s="474" t="s">
        <v>23432</v>
      </c>
      <c r="N3899" s="474">
        <v>31605.833999999999</v>
      </c>
      <c r="P3899" s="488">
        <v>0.55000000000000004</v>
      </c>
      <c r="R3899" s="474" t="s">
        <v>21095</v>
      </c>
      <c r="S3899" s="474">
        <v>24312.18</v>
      </c>
      <c r="U3899" s="474">
        <v>40520.300000000003</v>
      </c>
      <c r="V3899" s="474">
        <v>24312.18</v>
      </c>
      <c r="X3899" s="465">
        <v>40520.300000000003</v>
      </c>
      <c r="Y3899" s="465">
        <v>24312.18</v>
      </c>
      <c r="AA3899" s="474">
        <v>40520.300000000003</v>
      </c>
      <c r="AB3899" s="474">
        <v>24312.18</v>
      </c>
      <c r="AD3899" s="474">
        <v>44762</v>
      </c>
      <c r="AE3899" s="474">
        <v>26857.200000000001</v>
      </c>
      <c r="AG3899" s="474">
        <v>40693</v>
      </c>
      <c r="AH3899" s="474">
        <v>24415.8</v>
      </c>
      <c r="AP3899" s="535"/>
    </row>
    <row r="3900" spans="1:42" ht="24" customHeight="1" outlineLevel="1" x14ac:dyDescent="0.25">
      <c r="A3900" s="469" t="s">
        <v>22301</v>
      </c>
      <c r="B3900" s="471" t="s">
        <v>23431</v>
      </c>
      <c r="C3900" s="469" t="s">
        <v>4662</v>
      </c>
      <c r="E3900" s="472" t="s">
        <v>23198</v>
      </c>
      <c r="F3900" s="469" t="s">
        <v>23330</v>
      </c>
      <c r="G3900" s="468">
        <v>3.5</v>
      </c>
      <c r="H3900" s="468">
        <v>3.57</v>
      </c>
      <c r="I3900" s="468">
        <v>1.8</v>
      </c>
      <c r="J3900" s="468">
        <v>1000</v>
      </c>
      <c r="M3900" s="474" t="s">
        <v>23432</v>
      </c>
      <c r="N3900" s="474">
        <v>47104.874900000003</v>
      </c>
      <c r="P3900" s="488">
        <v>0.55000000000000004</v>
      </c>
      <c r="R3900" s="474" t="s">
        <v>21095</v>
      </c>
      <c r="S3900" s="474">
        <v>41685.728999999999</v>
      </c>
      <c r="U3900" s="474">
        <v>60414.1</v>
      </c>
      <c r="V3900" s="474">
        <v>36248.46</v>
      </c>
      <c r="X3900" s="465">
        <v>60414.1</v>
      </c>
      <c r="Y3900" s="465">
        <v>36248.46</v>
      </c>
      <c r="AA3900" s="474">
        <v>60414.1</v>
      </c>
      <c r="AB3900" s="474">
        <v>36248.46</v>
      </c>
      <c r="AD3900" s="474">
        <v>52534</v>
      </c>
      <c r="AE3900" s="474">
        <v>31520.399999999998</v>
      </c>
      <c r="AG3900" s="474">
        <v>47758</v>
      </c>
      <c r="AH3900" s="474">
        <v>28654.799999999999</v>
      </c>
      <c r="AP3900" s="535"/>
    </row>
    <row r="3901" spans="1:42" ht="24" customHeight="1" outlineLevel="1" x14ac:dyDescent="0.25">
      <c r="A3901" s="469" t="s">
        <v>22509</v>
      </c>
      <c r="B3901" s="471" t="s">
        <v>23363</v>
      </c>
      <c r="C3901" s="469" t="s">
        <v>4645</v>
      </c>
      <c r="E3901" s="472" t="s">
        <v>24379</v>
      </c>
      <c r="F3901" s="469" t="s">
        <v>23330</v>
      </c>
      <c r="G3901" s="468">
        <v>0.5</v>
      </c>
      <c r="H3901" s="468">
        <v>0.6</v>
      </c>
      <c r="I3901" s="468">
        <v>0.6</v>
      </c>
      <c r="M3901" s="474">
        <f t="shared" ref="M3901:M3918" si="205">R3901*$Q$3</f>
        <v>1751.4999999999998</v>
      </c>
      <c r="N3901" s="474">
        <f t="shared" ref="N3901:N3918" si="206">M3901*P3901</f>
        <v>1050.8999999999999</v>
      </c>
      <c r="P3901" s="488">
        <v>0.6</v>
      </c>
      <c r="R3901" s="474">
        <v>1550</v>
      </c>
      <c r="S3901" s="474"/>
      <c r="U3901" s="474"/>
      <c r="V3901" s="474"/>
      <c r="X3901" s="465"/>
      <c r="Y3901" s="465"/>
      <c r="AA3901" s="474"/>
      <c r="AB3901" s="474"/>
      <c r="AD3901" s="474"/>
      <c r="AE3901" s="474"/>
      <c r="AG3901" s="474"/>
      <c r="AH3901" s="474"/>
      <c r="AP3901" s="535"/>
    </row>
    <row r="3902" spans="1:42" ht="24" customHeight="1" outlineLevel="1" x14ac:dyDescent="0.25">
      <c r="A3902" s="469" t="s">
        <v>22509</v>
      </c>
      <c r="B3902" s="471" t="s">
        <v>23364</v>
      </c>
      <c r="C3902" s="469" t="s">
        <v>4645</v>
      </c>
      <c r="E3902" s="472" t="s">
        <v>24380</v>
      </c>
      <c r="F3902" s="469" t="s">
        <v>23330</v>
      </c>
      <c r="G3902" s="468">
        <v>0.8</v>
      </c>
      <c r="H3902" s="468">
        <v>0.7</v>
      </c>
      <c r="I3902" s="468">
        <v>0.7</v>
      </c>
      <c r="M3902" s="474">
        <f t="shared" si="205"/>
        <v>3326.72</v>
      </c>
      <c r="N3902" s="474">
        <f t="shared" si="206"/>
        <v>1996.0319999999997</v>
      </c>
      <c r="P3902" s="488">
        <v>0.6</v>
      </c>
      <c r="R3902" s="474">
        <v>2944</v>
      </c>
      <c r="S3902" s="474"/>
      <c r="U3902" s="474"/>
      <c r="V3902" s="474"/>
      <c r="X3902" s="465"/>
      <c r="Y3902" s="465"/>
      <c r="AA3902" s="474"/>
      <c r="AB3902" s="474"/>
      <c r="AD3902" s="474"/>
      <c r="AE3902" s="474"/>
      <c r="AG3902" s="474"/>
      <c r="AH3902" s="474"/>
      <c r="AP3902" s="535"/>
    </row>
    <row r="3903" spans="1:42" ht="24" customHeight="1" outlineLevel="1" x14ac:dyDescent="0.25">
      <c r="A3903" s="469" t="s">
        <v>22509</v>
      </c>
      <c r="B3903" s="471" t="s">
        <v>23365</v>
      </c>
      <c r="C3903" s="469" t="s">
        <v>4645</v>
      </c>
      <c r="E3903" s="472" t="s">
        <v>24381</v>
      </c>
      <c r="F3903" s="469" t="s">
        <v>23330</v>
      </c>
      <c r="G3903" s="468">
        <v>1.05</v>
      </c>
      <c r="H3903" s="468">
        <v>0.9</v>
      </c>
      <c r="I3903" s="468">
        <v>0.9</v>
      </c>
      <c r="M3903" s="474">
        <f t="shared" si="205"/>
        <v>5864.7</v>
      </c>
      <c r="N3903" s="474">
        <f t="shared" si="206"/>
        <v>3518.8199999999997</v>
      </c>
      <c r="P3903" s="488">
        <v>0.6</v>
      </c>
      <c r="R3903" s="474">
        <v>5190</v>
      </c>
      <c r="S3903" s="474"/>
      <c r="U3903" s="474"/>
      <c r="V3903" s="474"/>
      <c r="X3903" s="465"/>
      <c r="Y3903" s="465"/>
      <c r="AA3903" s="474"/>
      <c r="AB3903" s="474"/>
      <c r="AD3903" s="474"/>
      <c r="AE3903" s="474"/>
      <c r="AG3903" s="474"/>
      <c r="AH3903" s="474"/>
      <c r="AP3903" s="535"/>
    </row>
    <row r="3904" spans="1:42" ht="24" customHeight="1" outlineLevel="1" x14ac:dyDescent="0.25">
      <c r="A3904" s="469" t="s">
        <v>22509</v>
      </c>
      <c r="B3904" s="471" t="s">
        <v>23366</v>
      </c>
      <c r="C3904" s="469" t="s">
        <v>4645</v>
      </c>
      <c r="E3904" s="472" t="s">
        <v>24382</v>
      </c>
      <c r="F3904" s="469" t="s">
        <v>23330</v>
      </c>
      <c r="G3904" s="468">
        <v>0.5</v>
      </c>
      <c r="H3904" s="468">
        <v>0.6</v>
      </c>
      <c r="I3904" s="468">
        <v>0.6</v>
      </c>
      <c r="M3904" s="474">
        <f t="shared" si="205"/>
        <v>1751.4999999999998</v>
      </c>
      <c r="N3904" s="474">
        <f t="shared" si="206"/>
        <v>1050.8999999999999</v>
      </c>
      <c r="P3904" s="488">
        <v>0.6</v>
      </c>
      <c r="R3904" s="474">
        <v>1550</v>
      </c>
      <c r="S3904" s="474"/>
      <c r="U3904" s="474"/>
      <c r="V3904" s="474"/>
      <c r="X3904" s="465"/>
      <c r="Y3904" s="465"/>
      <c r="AA3904" s="474"/>
      <c r="AB3904" s="474"/>
      <c r="AD3904" s="474"/>
      <c r="AE3904" s="474"/>
      <c r="AG3904" s="474"/>
      <c r="AH3904" s="474"/>
      <c r="AP3904" s="535"/>
    </row>
    <row r="3905" spans="1:42" ht="24" customHeight="1" outlineLevel="1" x14ac:dyDescent="0.25">
      <c r="A3905" s="469" t="s">
        <v>22509</v>
      </c>
      <c r="B3905" s="471" t="s">
        <v>23367</v>
      </c>
      <c r="C3905" s="469" t="s">
        <v>4645</v>
      </c>
      <c r="E3905" s="472" t="s">
        <v>24383</v>
      </c>
      <c r="F3905" s="469" t="s">
        <v>23330</v>
      </c>
      <c r="G3905" s="468">
        <v>0.8</v>
      </c>
      <c r="H3905" s="468">
        <v>0.7</v>
      </c>
      <c r="I3905" s="468">
        <v>0.7</v>
      </c>
      <c r="M3905" s="474">
        <f t="shared" si="205"/>
        <v>3326.72</v>
      </c>
      <c r="N3905" s="474">
        <f t="shared" si="206"/>
        <v>1996.0319999999997</v>
      </c>
      <c r="P3905" s="488">
        <v>0.6</v>
      </c>
      <c r="R3905" s="474">
        <v>2944</v>
      </c>
      <c r="S3905" s="474"/>
      <c r="U3905" s="474"/>
      <c r="V3905" s="474"/>
      <c r="X3905" s="465"/>
      <c r="Y3905" s="465"/>
      <c r="AA3905" s="474"/>
      <c r="AB3905" s="474"/>
      <c r="AD3905" s="474"/>
      <c r="AE3905" s="474"/>
      <c r="AG3905" s="474"/>
      <c r="AH3905" s="474"/>
      <c r="AP3905" s="535"/>
    </row>
    <row r="3906" spans="1:42" ht="24" customHeight="1" outlineLevel="1" x14ac:dyDescent="0.25">
      <c r="A3906" s="469" t="s">
        <v>22509</v>
      </c>
      <c r="B3906" s="471" t="s">
        <v>23368</v>
      </c>
      <c r="C3906" s="469" t="s">
        <v>4645</v>
      </c>
      <c r="E3906" s="472" t="s">
        <v>24384</v>
      </c>
      <c r="F3906" s="469" t="s">
        <v>23330</v>
      </c>
      <c r="G3906" s="468">
        <v>1.05</v>
      </c>
      <c r="H3906" s="468">
        <v>0.9</v>
      </c>
      <c r="I3906" s="468">
        <v>0.9</v>
      </c>
      <c r="M3906" s="474">
        <f t="shared" si="205"/>
        <v>5864.7</v>
      </c>
      <c r="N3906" s="474">
        <f t="shared" si="206"/>
        <v>3518.8199999999997</v>
      </c>
      <c r="P3906" s="488">
        <v>0.6</v>
      </c>
      <c r="R3906" s="474">
        <v>5190</v>
      </c>
      <c r="S3906" s="474"/>
      <c r="U3906" s="474"/>
      <c r="V3906" s="474"/>
      <c r="X3906" s="465"/>
      <c r="Y3906" s="465"/>
      <c r="AA3906" s="474"/>
      <c r="AB3906" s="474"/>
      <c r="AD3906" s="474"/>
      <c r="AE3906" s="474"/>
      <c r="AG3906" s="474"/>
      <c r="AH3906" s="474"/>
      <c r="AP3906" s="535"/>
    </row>
    <row r="3907" spans="1:42" ht="24" customHeight="1" outlineLevel="1" x14ac:dyDescent="0.25">
      <c r="A3907" s="469" t="s">
        <v>22509</v>
      </c>
      <c r="B3907" s="471" t="s">
        <v>23369</v>
      </c>
      <c r="C3907" s="469" t="s">
        <v>4645</v>
      </c>
      <c r="E3907" s="472" t="s">
        <v>24385</v>
      </c>
      <c r="F3907" s="469" t="s">
        <v>23330</v>
      </c>
      <c r="G3907" s="468">
        <v>0.5</v>
      </c>
      <c r="H3907" s="468">
        <v>0.6</v>
      </c>
      <c r="I3907" s="468">
        <v>0.6</v>
      </c>
      <c r="M3907" s="474">
        <f t="shared" si="205"/>
        <v>1751.4999999999998</v>
      </c>
      <c r="N3907" s="474">
        <f t="shared" si="206"/>
        <v>1050.8999999999999</v>
      </c>
      <c r="P3907" s="488">
        <v>0.6</v>
      </c>
      <c r="R3907" s="474">
        <v>1550</v>
      </c>
      <c r="S3907" s="474"/>
      <c r="U3907" s="474"/>
      <c r="V3907" s="474"/>
      <c r="X3907" s="465"/>
      <c r="Y3907" s="465"/>
      <c r="AA3907" s="474"/>
      <c r="AB3907" s="474"/>
      <c r="AD3907" s="474"/>
      <c r="AE3907" s="474"/>
      <c r="AG3907" s="474"/>
      <c r="AH3907" s="474"/>
      <c r="AP3907" s="535"/>
    </row>
    <row r="3908" spans="1:42" ht="24" customHeight="1" outlineLevel="1" x14ac:dyDescent="0.25">
      <c r="A3908" s="469" t="s">
        <v>22509</v>
      </c>
      <c r="B3908" s="471" t="s">
        <v>23370</v>
      </c>
      <c r="C3908" s="469" t="s">
        <v>4645</v>
      </c>
      <c r="E3908" s="472" t="s">
        <v>24386</v>
      </c>
      <c r="F3908" s="469" t="s">
        <v>23330</v>
      </c>
      <c r="G3908" s="468">
        <v>0.8</v>
      </c>
      <c r="H3908" s="468">
        <v>0.7</v>
      </c>
      <c r="I3908" s="468">
        <v>0.7</v>
      </c>
      <c r="M3908" s="474">
        <f t="shared" si="205"/>
        <v>3326.72</v>
      </c>
      <c r="N3908" s="474">
        <f t="shared" si="206"/>
        <v>1996.0319999999997</v>
      </c>
      <c r="P3908" s="488">
        <v>0.6</v>
      </c>
      <c r="R3908" s="474">
        <v>2944</v>
      </c>
      <c r="S3908" s="474"/>
      <c r="U3908" s="474"/>
      <c r="V3908" s="474"/>
      <c r="X3908" s="465"/>
      <c r="Y3908" s="465"/>
      <c r="AA3908" s="474"/>
      <c r="AB3908" s="474"/>
      <c r="AD3908" s="474"/>
      <c r="AE3908" s="474"/>
      <c r="AG3908" s="474"/>
      <c r="AH3908" s="474"/>
      <c r="AP3908" s="535"/>
    </row>
    <row r="3909" spans="1:42" ht="24" customHeight="1" outlineLevel="1" x14ac:dyDescent="0.25">
      <c r="A3909" s="469" t="s">
        <v>22509</v>
      </c>
      <c r="B3909" s="471" t="s">
        <v>23371</v>
      </c>
      <c r="C3909" s="469" t="s">
        <v>4645</v>
      </c>
      <c r="E3909" s="472" t="s">
        <v>24387</v>
      </c>
      <c r="F3909" s="469" t="s">
        <v>23330</v>
      </c>
      <c r="G3909" s="468">
        <v>1.05</v>
      </c>
      <c r="H3909" s="468">
        <v>0.9</v>
      </c>
      <c r="I3909" s="468">
        <v>0.9</v>
      </c>
      <c r="M3909" s="474">
        <f t="shared" si="205"/>
        <v>5864.7</v>
      </c>
      <c r="N3909" s="474">
        <f t="shared" si="206"/>
        <v>3518.8199999999997</v>
      </c>
      <c r="P3909" s="488">
        <v>0.6</v>
      </c>
      <c r="R3909" s="474">
        <v>5190</v>
      </c>
      <c r="S3909" s="474"/>
      <c r="U3909" s="474"/>
      <c r="V3909" s="474"/>
      <c r="X3909" s="465"/>
      <c r="Y3909" s="465"/>
      <c r="AA3909" s="474"/>
      <c r="AB3909" s="474"/>
      <c r="AD3909" s="474"/>
      <c r="AE3909" s="474"/>
      <c r="AG3909" s="474"/>
      <c r="AH3909" s="474"/>
      <c r="AP3909" s="535"/>
    </row>
    <row r="3910" spans="1:42" ht="24" customHeight="1" outlineLevel="1" x14ac:dyDescent="0.25">
      <c r="A3910" s="469" t="s">
        <v>23154</v>
      </c>
      <c r="B3910" s="471" t="s">
        <v>23155</v>
      </c>
      <c r="C3910" s="469" t="s">
        <v>4645</v>
      </c>
      <c r="E3910" s="472" t="s">
        <v>23157</v>
      </c>
      <c r="F3910" s="469" t="s">
        <v>23330</v>
      </c>
      <c r="G3910" s="468">
        <v>0.87</v>
      </c>
      <c r="H3910" s="468">
        <v>0.5</v>
      </c>
      <c r="I3910" s="468">
        <v>0.5</v>
      </c>
      <c r="M3910" s="474">
        <f t="shared" si="205"/>
        <v>1704.0399999999997</v>
      </c>
      <c r="N3910" s="474">
        <f t="shared" si="206"/>
        <v>1022.4239999999998</v>
      </c>
      <c r="P3910" s="488">
        <v>0.6</v>
      </c>
      <c r="R3910" s="474">
        <v>1508</v>
      </c>
      <c r="S3910" s="474"/>
      <c r="U3910" s="474"/>
      <c r="V3910" s="474"/>
      <c r="X3910" s="465"/>
      <c r="Y3910" s="465"/>
      <c r="AA3910" s="474"/>
      <c r="AB3910" s="474"/>
      <c r="AD3910" s="474"/>
      <c r="AE3910" s="474"/>
      <c r="AG3910" s="474"/>
      <c r="AH3910" s="474"/>
      <c r="AP3910" s="535"/>
    </row>
    <row r="3911" spans="1:42" ht="24" customHeight="1" outlineLevel="1" x14ac:dyDescent="0.25">
      <c r="A3911" s="469" t="s">
        <v>23154</v>
      </c>
      <c r="B3911" s="471" t="s">
        <v>23166</v>
      </c>
      <c r="C3911" s="469" t="s">
        <v>4645</v>
      </c>
      <c r="E3911" s="472" t="s">
        <v>23157</v>
      </c>
      <c r="F3911" s="469" t="s">
        <v>23330</v>
      </c>
      <c r="G3911" s="468">
        <v>1.25</v>
      </c>
      <c r="H3911" s="468">
        <v>0.8</v>
      </c>
      <c r="I3911" s="468">
        <v>0.8</v>
      </c>
      <c r="M3911" s="474">
        <f t="shared" si="205"/>
        <v>3985.5099999999998</v>
      </c>
      <c r="N3911" s="474">
        <f t="shared" si="206"/>
        <v>2391.3059999999996</v>
      </c>
      <c r="P3911" s="488">
        <v>0.6</v>
      </c>
      <c r="R3911" s="474">
        <v>3527</v>
      </c>
      <c r="S3911" s="474"/>
      <c r="U3911" s="474"/>
      <c r="V3911" s="474"/>
      <c r="X3911" s="465"/>
      <c r="Y3911" s="465"/>
      <c r="AA3911" s="474"/>
      <c r="AB3911" s="474"/>
      <c r="AD3911" s="474"/>
      <c r="AE3911" s="474"/>
      <c r="AG3911" s="474"/>
      <c r="AH3911" s="474"/>
      <c r="AP3911" s="535"/>
    </row>
    <row r="3912" spans="1:42" ht="24" customHeight="1" outlineLevel="1" x14ac:dyDescent="0.25">
      <c r="A3912" s="469" t="s">
        <v>23154</v>
      </c>
      <c r="B3912" s="471" t="s">
        <v>23167</v>
      </c>
      <c r="C3912" s="469" t="s">
        <v>4645</v>
      </c>
      <c r="E3912" s="472" t="s">
        <v>23157</v>
      </c>
      <c r="F3912" s="469" t="s">
        <v>23330</v>
      </c>
      <c r="G3912" s="468">
        <v>1.6</v>
      </c>
      <c r="H3912" s="468">
        <v>1</v>
      </c>
      <c r="I3912" s="468">
        <v>1</v>
      </c>
      <c r="M3912" s="474">
        <f t="shared" si="205"/>
        <v>6390.15</v>
      </c>
      <c r="N3912" s="474">
        <f t="shared" si="206"/>
        <v>3834.0899999999997</v>
      </c>
      <c r="P3912" s="488">
        <v>0.6</v>
      </c>
      <c r="R3912" s="474">
        <v>5655</v>
      </c>
      <c r="S3912" s="474"/>
      <c r="U3912" s="474"/>
      <c r="V3912" s="474"/>
      <c r="X3912" s="465"/>
      <c r="Y3912" s="465"/>
      <c r="AA3912" s="474"/>
      <c r="AB3912" s="474"/>
      <c r="AD3912" s="474"/>
      <c r="AE3912" s="474"/>
      <c r="AG3912" s="474"/>
      <c r="AH3912" s="474"/>
      <c r="AP3912" s="535"/>
    </row>
    <row r="3913" spans="1:42" ht="24" customHeight="1" outlineLevel="1" x14ac:dyDescent="0.25">
      <c r="A3913" s="469" t="s">
        <v>23154</v>
      </c>
      <c r="B3913" s="471" t="s">
        <v>23156</v>
      </c>
      <c r="C3913" s="469" t="s">
        <v>4645</v>
      </c>
      <c r="E3913" s="472" t="s">
        <v>23158</v>
      </c>
      <c r="F3913" s="469" t="s">
        <v>23330</v>
      </c>
      <c r="G3913" s="468">
        <v>0.87</v>
      </c>
      <c r="H3913" s="468">
        <v>0.5</v>
      </c>
      <c r="I3913" s="468">
        <v>0.5</v>
      </c>
      <c r="M3913" s="474">
        <f t="shared" si="205"/>
        <v>1704.0399999999997</v>
      </c>
      <c r="N3913" s="474">
        <f t="shared" si="206"/>
        <v>1022.4239999999998</v>
      </c>
      <c r="P3913" s="488">
        <v>0.6</v>
      </c>
      <c r="R3913" s="474">
        <v>1508</v>
      </c>
      <c r="S3913" s="474"/>
      <c r="U3913" s="474"/>
      <c r="V3913" s="474"/>
      <c r="X3913" s="465"/>
      <c r="Y3913" s="465"/>
      <c r="AA3913" s="474"/>
      <c r="AB3913" s="474"/>
      <c r="AD3913" s="474"/>
      <c r="AE3913" s="474"/>
      <c r="AG3913" s="474"/>
      <c r="AH3913" s="474"/>
      <c r="AP3913" s="535"/>
    </row>
    <row r="3914" spans="1:42" ht="24" customHeight="1" outlineLevel="1" x14ac:dyDescent="0.25">
      <c r="A3914" s="469" t="s">
        <v>23154</v>
      </c>
      <c r="B3914" s="471" t="s">
        <v>23168</v>
      </c>
      <c r="C3914" s="469" t="s">
        <v>4645</v>
      </c>
      <c r="E3914" s="472" t="s">
        <v>23158</v>
      </c>
      <c r="F3914" s="469" t="s">
        <v>23330</v>
      </c>
      <c r="G3914" s="468">
        <v>1.25</v>
      </c>
      <c r="H3914" s="468">
        <v>0.8</v>
      </c>
      <c r="I3914" s="468">
        <v>0.8</v>
      </c>
      <c r="M3914" s="474">
        <f t="shared" si="205"/>
        <v>3985.5099999999998</v>
      </c>
      <c r="N3914" s="474">
        <f t="shared" si="206"/>
        <v>2391.3059999999996</v>
      </c>
      <c r="P3914" s="488">
        <v>0.6</v>
      </c>
      <c r="R3914" s="474">
        <v>3527</v>
      </c>
      <c r="S3914" s="474"/>
      <c r="U3914" s="474"/>
      <c r="V3914" s="474"/>
      <c r="X3914" s="465"/>
      <c r="Y3914" s="465"/>
      <c r="AA3914" s="474"/>
      <c r="AB3914" s="474"/>
      <c r="AD3914" s="474"/>
      <c r="AE3914" s="474"/>
      <c r="AG3914" s="474"/>
      <c r="AH3914" s="474"/>
      <c r="AP3914" s="535"/>
    </row>
    <row r="3915" spans="1:42" ht="24" customHeight="1" outlineLevel="1" x14ac:dyDescent="0.25">
      <c r="A3915" s="469" t="s">
        <v>23154</v>
      </c>
      <c r="B3915" s="471" t="s">
        <v>23169</v>
      </c>
      <c r="C3915" s="469" t="s">
        <v>4645</v>
      </c>
      <c r="E3915" s="472" t="s">
        <v>23158</v>
      </c>
      <c r="F3915" s="469" t="s">
        <v>23330</v>
      </c>
      <c r="G3915" s="468">
        <v>1.6</v>
      </c>
      <c r="H3915" s="468">
        <v>1</v>
      </c>
      <c r="I3915" s="468">
        <v>1</v>
      </c>
      <c r="M3915" s="474">
        <f t="shared" si="205"/>
        <v>6390.15</v>
      </c>
      <c r="N3915" s="474">
        <f t="shared" si="206"/>
        <v>3834.0899999999997</v>
      </c>
      <c r="P3915" s="488">
        <v>0.6</v>
      </c>
      <c r="R3915" s="474">
        <v>5655</v>
      </c>
      <c r="S3915" s="474"/>
      <c r="U3915" s="474"/>
      <c r="V3915" s="474"/>
      <c r="X3915" s="465"/>
      <c r="Y3915" s="465"/>
      <c r="AA3915" s="474"/>
      <c r="AB3915" s="474"/>
      <c r="AD3915" s="474"/>
      <c r="AE3915" s="474"/>
      <c r="AG3915" s="474"/>
      <c r="AH3915" s="474"/>
      <c r="AP3915" s="535"/>
    </row>
    <row r="3916" spans="1:42" ht="24" customHeight="1" outlineLevel="1" x14ac:dyDescent="0.25">
      <c r="A3916" s="469" t="s">
        <v>23154</v>
      </c>
      <c r="B3916" s="471" t="s">
        <v>23351</v>
      </c>
      <c r="C3916" s="469" t="s">
        <v>4645</v>
      </c>
      <c r="E3916" s="472" t="s">
        <v>23354</v>
      </c>
      <c r="F3916" s="469" t="s">
        <v>23330</v>
      </c>
      <c r="G3916" s="468">
        <v>0.75</v>
      </c>
      <c r="H3916" s="468">
        <v>0.5</v>
      </c>
      <c r="I3916" s="468">
        <v>0.5</v>
      </c>
      <c r="M3916" s="474">
        <f t="shared" si="205"/>
        <v>1839.6399999999999</v>
      </c>
      <c r="N3916" s="474">
        <f t="shared" si="206"/>
        <v>1103.7839999999999</v>
      </c>
      <c r="P3916" s="488">
        <v>0.6</v>
      </c>
      <c r="R3916" s="474">
        <v>1628</v>
      </c>
      <c r="S3916" s="474"/>
      <c r="U3916" s="474"/>
      <c r="V3916" s="474"/>
      <c r="X3916" s="465"/>
      <c r="Y3916" s="465"/>
      <c r="AA3916" s="474"/>
      <c r="AB3916" s="474"/>
      <c r="AD3916" s="474"/>
      <c r="AE3916" s="474"/>
      <c r="AG3916" s="474"/>
      <c r="AH3916" s="474"/>
      <c r="AP3916" s="535"/>
    </row>
    <row r="3917" spans="1:42" ht="24" customHeight="1" outlineLevel="1" x14ac:dyDescent="0.25">
      <c r="A3917" s="469" t="s">
        <v>23154</v>
      </c>
      <c r="B3917" s="471" t="s">
        <v>23352</v>
      </c>
      <c r="C3917" s="469" t="s">
        <v>4645</v>
      </c>
      <c r="E3917" s="472" t="s">
        <v>23354</v>
      </c>
      <c r="F3917" s="469" t="s">
        <v>23330</v>
      </c>
      <c r="G3917" s="468">
        <v>1.05</v>
      </c>
      <c r="H3917" s="468">
        <v>0.7</v>
      </c>
      <c r="I3917" s="468">
        <v>0.7</v>
      </c>
      <c r="M3917" s="474">
        <f t="shared" si="205"/>
        <v>3493.9599999999996</v>
      </c>
      <c r="N3917" s="474">
        <f t="shared" si="206"/>
        <v>2096.3759999999997</v>
      </c>
      <c r="P3917" s="488">
        <v>0.6</v>
      </c>
      <c r="R3917" s="474">
        <v>3092</v>
      </c>
      <c r="S3917" s="474"/>
      <c r="U3917" s="474"/>
      <c r="V3917" s="474"/>
      <c r="X3917" s="465"/>
      <c r="Y3917" s="465"/>
      <c r="AA3917" s="474"/>
      <c r="AB3917" s="474"/>
      <c r="AD3917" s="474"/>
      <c r="AE3917" s="474"/>
      <c r="AG3917" s="474"/>
      <c r="AH3917" s="474"/>
      <c r="AP3917" s="535"/>
    </row>
    <row r="3918" spans="1:42" ht="24" customHeight="1" outlineLevel="1" x14ac:dyDescent="0.25">
      <c r="A3918" s="469" t="s">
        <v>23154</v>
      </c>
      <c r="B3918" s="471" t="s">
        <v>23353</v>
      </c>
      <c r="C3918" s="469" t="s">
        <v>4645</v>
      </c>
      <c r="E3918" s="472" t="s">
        <v>23354</v>
      </c>
      <c r="F3918" s="469" t="s">
        <v>23330</v>
      </c>
      <c r="G3918" s="468">
        <v>1.32</v>
      </c>
      <c r="H3918" s="468">
        <v>0.9</v>
      </c>
      <c r="I3918" s="468">
        <v>0.9</v>
      </c>
      <c r="M3918" s="474">
        <f t="shared" si="205"/>
        <v>6158.4999999999991</v>
      </c>
      <c r="N3918" s="474">
        <f t="shared" si="206"/>
        <v>3695.0999999999995</v>
      </c>
      <c r="P3918" s="488">
        <v>0.6</v>
      </c>
      <c r="R3918" s="474">
        <v>5450</v>
      </c>
      <c r="S3918" s="474"/>
      <c r="U3918" s="474"/>
      <c r="V3918" s="474"/>
      <c r="X3918" s="465"/>
      <c r="Y3918" s="465"/>
      <c r="AA3918" s="474"/>
      <c r="AB3918" s="474"/>
      <c r="AD3918" s="474"/>
      <c r="AE3918" s="474"/>
      <c r="AG3918" s="474"/>
      <c r="AH3918" s="474"/>
      <c r="AP3918" s="535"/>
    </row>
    <row r="3919" spans="1:42" ht="24" customHeight="1" outlineLevel="1" x14ac:dyDescent="0.25">
      <c r="A3919" s="469" t="s">
        <v>23154</v>
      </c>
      <c r="B3919" s="471" t="s">
        <v>23355</v>
      </c>
      <c r="C3919" s="469" t="s">
        <v>4645</v>
      </c>
      <c r="E3919" s="472" t="s">
        <v>23358</v>
      </c>
      <c r="F3919" s="469" t="s">
        <v>23330</v>
      </c>
      <c r="G3919" s="468">
        <v>0.75</v>
      </c>
      <c r="H3919" s="468">
        <v>0.5</v>
      </c>
      <c r="I3919" s="468">
        <v>0.5</v>
      </c>
      <c r="M3919" s="474">
        <v>1839.6399999999999</v>
      </c>
      <c r="N3919" s="474">
        <v>1103.7839999999999</v>
      </c>
      <c r="P3919" s="488">
        <v>0.6</v>
      </c>
      <c r="R3919" s="474">
        <v>1628</v>
      </c>
      <c r="S3919" s="474"/>
      <c r="U3919" s="474"/>
      <c r="V3919" s="474"/>
      <c r="X3919" s="465"/>
      <c r="Y3919" s="465"/>
      <c r="AA3919" s="474"/>
      <c r="AB3919" s="474"/>
      <c r="AD3919" s="474"/>
      <c r="AE3919" s="474"/>
      <c r="AG3919" s="474"/>
      <c r="AH3919" s="474"/>
      <c r="AP3919" s="535"/>
    </row>
    <row r="3920" spans="1:42" ht="24" customHeight="1" outlineLevel="1" x14ac:dyDescent="0.25">
      <c r="A3920" s="469" t="s">
        <v>23154</v>
      </c>
      <c r="B3920" s="471" t="s">
        <v>23356</v>
      </c>
      <c r="C3920" s="469" t="s">
        <v>4645</v>
      </c>
      <c r="E3920" s="472" t="s">
        <v>23358</v>
      </c>
      <c r="F3920" s="469" t="s">
        <v>23330</v>
      </c>
      <c r="G3920" s="468">
        <v>1.05</v>
      </c>
      <c r="H3920" s="468">
        <v>0.7</v>
      </c>
      <c r="I3920" s="468">
        <v>0.7</v>
      </c>
      <c r="M3920" s="474">
        <v>3493.9599999999996</v>
      </c>
      <c r="N3920" s="474">
        <v>2096.3759999999997</v>
      </c>
      <c r="P3920" s="488">
        <v>0.6</v>
      </c>
      <c r="R3920" s="474">
        <v>3092</v>
      </c>
      <c r="S3920" s="474"/>
      <c r="U3920" s="474"/>
      <c r="V3920" s="474"/>
      <c r="X3920" s="465"/>
      <c r="Y3920" s="465"/>
      <c r="AA3920" s="474"/>
      <c r="AB3920" s="474"/>
      <c r="AD3920" s="474"/>
      <c r="AE3920" s="474"/>
      <c r="AG3920" s="474"/>
      <c r="AH3920" s="474"/>
      <c r="AP3920" s="535"/>
    </row>
    <row r="3921" spans="1:42" ht="24" customHeight="1" outlineLevel="1" x14ac:dyDescent="0.25">
      <c r="A3921" s="469" t="s">
        <v>23154</v>
      </c>
      <c r="B3921" s="471" t="s">
        <v>23357</v>
      </c>
      <c r="C3921" s="469" t="s">
        <v>4645</v>
      </c>
      <c r="E3921" s="472" t="s">
        <v>23358</v>
      </c>
      <c r="F3921" s="469" t="s">
        <v>23330</v>
      </c>
      <c r="G3921" s="468">
        <v>1.32</v>
      </c>
      <c r="H3921" s="468">
        <v>0.9</v>
      </c>
      <c r="I3921" s="468">
        <v>0.9</v>
      </c>
      <c r="M3921" s="474">
        <v>6158.4999999999991</v>
      </c>
      <c r="N3921" s="474">
        <v>3695.0999999999995</v>
      </c>
      <c r="P3921" s="488">
        <v>0.6</v>
      </c>
      <c r="R3921" s="474">
        <v>5450</v>
      </c>
      <c r="S3921" s="474"/>
      <c r="U3921" s="474"/>
      <c r="V3921" s="474"/>
      <c r="X3921" s="465"/>
      <c r="Y3921" s="465"/>
      <c r="AA3921" s="474"/>
      <c r="AB3921" s="474"/>
      <c r="AD3921" s="474"/>
      <c r="AE3921" s="474"/>
      <c r="AG3921" s="474"/>
      <c r="AH3921" s="474"/>
      <c r="AP3921" s="535"/>
    </row>
    <row r="3922" spans="1:42" ht="24" customHeight="1" outlineLevel="1" x14ac:dyDescent="0.25">
      <c r="A3922" s="469" t="s">
        <v>23154</v>
      </c>
      <c r="B3922" s="471" t="s">
        <v>23359</v>
      </c>
      <c r="C3922" s="469" t="s">
        <v>4645</v>
      </c>
      <c r="E3922" s="472" t="s">
        <v>23362</v>
      </c>
      <c r="F3922" s="469" t="s">
        <v>23330</v>
      </c>
      <c r="G3922" s="468">
        <v>0.75</v>
      </c>
      <c r="H3922" s="468">
        <v>0.5</v>
      </c>
      <c r="I3922" s="468">
        <v>0.5</v>
      </c>
      <c r="M3922" s="474">
        <v>1839.6399999999999</v>
      </c>
      <c r="N3922" s="474">
        <v>1103.7839999999999</v>
      </c>
      <c r="P3922" s="488">
        <v>0.6</v>
      </c>
      <c r="R3922" s="474">
        <v>1628</v>
      </c>
      <c r="S3922" s="474"/>
      <c r="U3922" s="474"/>
      <c r="V3922" s="474"/>
      <c r="X3922" s="465"/>
      <c r="Y3922" s="465"/>
      <c r="AA3922" s="474"/>
      <c r="AB3922" s="474"/>
      <c r="AD3922" s="474"/>
      <c r="AE3922" s="474"/>
      <c r="AG3922" s="474"/>
      <c r="AH3922" s="474"/>
      <c r="AP3922" s="535"/>
    </row>
    <row r="3923" spans="1:42" ht="24" customHeight="1" outlineLevel="1" x14ac:dyDescent="0.25">
      <c r="A3923" s="469" t="s">
        <v>23154</v>
      </c>
      <c r="B3923" s="471" t="s">
        <v>23360</v>
      </c>
      <c r="C3923" s="469" t="s">
        <v>4645</v>
      </c>
      <c r="E3923" s="472" t="s">
        <v>23362</v>
      </c>
      <c r="F3923" s="469" t="s">
        <v>23330</v>
      </c>
      <c r="G3923" s="468">
        <v>1.05</v>
      </c>
      <c r="H3923" s="468">
        <v>0.7</v>
      </c>
      <c r="I3923" s="468">
        <v>0.7</v>
      </c>
      <c r="M3923" s="474">
        <v>3493.9599999999996</v>
      </c>
      <c r="N3923" s="474">
        <v>2096.3759999999997</v>
      </c>
      <c r="P3923" s="488">
        <v>0.6</v>
      </c>
      <c r="R3923" s="474">
        <v>3092</v>
      </c>
      <c r="S3923" s="474"/>
      <c r="U3923" s="474"/>
      <c r="V3923" s="474"/>
      <c r="X3923" s="465"/>
      <c r="Y3923" s="465"/>
      <c r="AA3923" s="474"/>
      <c r="AB3923" s="474"/>
      <c r="AD3923" s="474"/>
      <c r="AE3923" s="474"/>
      <c r="AG3923" s="474"/>
      <c r="AH3923" s="474"/>
      <c r="AP3923" s="535"/>
    </row>
    <row r="3924" spans="1:42" ht="24" customHeight="1" outlineLevel="1" x14ac:dyDescent="0.25">
      <c r="A3924" s="469" t="s">
        <v>23154</v>
      </c>
      <c r="B3924" s="471" t="s">
        <v>23361</v>
      </c>
      <c r="C3924" s="469" t="s">
        <v>4645</v>
      </c>
      <c r="E3924" s="472" t="s">
        <v>23362</v>
      </c>
      <c r="F3924" s="469" t="s">
        <v>23330</v>
      </c>
      <c r="G3924" s="468">
        <v>1.32</v>
      </c>
      <c r="H3924" s="468">
        <v>0.9</v>
      </c>
      <c r="I3924" s="468">
        <v>0.9</v>
      </c>
      <c r="M3924" s="474">
        <v>6158.4999999999991</v>
      </c>
      <c r="N3924" s="474">
        <v>3695.0999999999995</v>
      </c>
      <c r="P3924" s="488">
        <v>0.6</v>
      </c>
      <c r="R3924" s="474">
        <v>5450</v>
      </c>
      <c r="S3924" s="474"/>
      <c r="U3924" s="474"/>
      <c r="V3924" s="474"/>
      <c r="X3924" s="465"/>
      <c r="Y3924" s="465"/>
      <c r="AA3924" s="474"/>
      <c r="AB3924" s="474"/>
      <c r="AD3924" s="474"/>
      <c r="AE3924" s="474"/>
      <c r="AG3924" s="474"/>
      <c r="AH3924" s="474"/>
      <c r="AP3924" s="535"/>
    </row>
    <row r="3925" spans="1:42" ht="24" customHeight="1" outlineLevel="1" x14ac:dyDescent="0.25">
      <c r="A3925" s="469" t="s">
        <v>23154</v>
      </c>
      <c r="B3925" s="471" t="s">
        <v>23346</v>
      </c>
      <c r="C3925" s="469" t="s">
        <v>4645</v>
      </c>
      <c r="E3925" s="472" t="s">
        <v>23176</v>
      </c>
      <c r="F3925" s="469" t="s">
        <v>23330</v>
      </c>
      <c r="G3925" s="468">
        <v>3.7</v>
      </c>
      <c r="H3925" s="468">
        <v>1</v>
      </c>
      <c r="I3925" s="468">
        <v>0.4</v>
      </c>
      <c r="L3925" s="483"/>
      <c r="M3925" s="474">
        <f t="shared" ref="M3925:M3955" si="207">R3925*$Q$3</f>
        <v>4707.4669999999987</v>
      </c>
      <c r="N3925" s="474">
        <f t="shared" ref="N3925:N3955" si="208">M3925*P3925</f>
        <v>2824.4801999999991</v>
      </c>
      <c r="P3925" s="488">
        <v>0.6</v>
      </c>
      <c r="R3925" s="474">
        <v>4165.8999999999996</v>
      </c>
      <c r="S3925" s="474"/>
      <c r="U3925" s="474"/>
      <c r="V3925" s="474"/>
      <c r="X3925" s="465"/>
      <c r="Y3925" s="465"/>
      <c r="AA3925" s="474"/>
      <c r="AB3925" s="474"/>
      <c r="AD3925" s="474"/>
      <c r="AE3925" s="474"/>
      <c r="AG3925" s="474"/>
      <c r="AH3925" s="474"/>
      <c r="AP3925" s="535"/>
    </row>
    <row r="3926" spans="1:42" ht="24" customHeight="1" outlineLevel="1" x14ac:dyDescent="0.25">
      <c r="A3926" s="469" t="s">
        <v>23175</v>
      </c>
      <c r="B3926" s="471" t="s">
        <v>23347</v>
      </c>
      <c r="C3926" s="469" t="s">
        <v>4645</v>
      </c>
      <c r="E3926" s="472" t="s">
        <v>23177</v>
      </c>
      <c r="F3926" s="469" t="s">
        <v>23330</v>
      </c>
      <c r="G3926" s="468">
        <v>3.7</v>
      </c>
      <c r="H3926" s="468">
        <v>1</v>
      </c>
      <c r="I3926" s="468">
        <v>0.4</v>
      </c>
      <c r="L3926" s="483"/>
      <c r="M3926" s="474">
        <f t="shared" si="207"/>
        <v>4707.4669999999987</v>
      </c>
      <c r="N3926" s="474">
        <f t="shared" si="208"/>
        <v>2824.4801999999991</v>
      </c>
      <c r="P3926" s="488">
        <v>0.6</v>
      </c>
      <c r="R3926" s="474">
        <v>4165.8999999999996</v>
      </c>
      <c r="S3926" s="474"/>
      <c r="U3926" s="474"/>
      <c r="V3926" s="474"/>
      <c r="X3926" s="465"/>
      <c r="Y3926" s="465"/>
      <c r="AA3926" s="474"/>
      <c r="AB3926" s="474"/>
      <c r="AD3926" s="474"/>
      <c r="AE3926" s="474"/>
      <c r="AG3926" s="474"/>
      <c r="AH3926" s="474"/>
      <c r="AP3926" s="535"/>
    </row>
    <row r="3927" spans="1:42" ht="24" customHeight="1" outlineLevel="1" x14ac:dyDescent="0.25">
      <c r="B3927" s="471" t="s">
        <v>4682</v>
      </c>
      <c r="C3927" s="469" t="s">
        <v>4683</v>
      </c>
      <c r="E3927" s="472" t="s">
        <v>19144</v>
      </c>
      <c r="F3927" s="469" t="s">
        <v>23204</v>
      </c>
      <c r="G3927" s="468">
        <v>2.0499999999999998</v>
      </c>
      <c r="H3927" s="468">
        <v>0.94</v>
      </c>
      <c r="I3927" s="468" t="s">
        <v>22355</v>
      </c>
      <c r="M3927" s="474">
        <f t="shared" si="207"/>
        <v>1444.027</v>
      </c>
      <c r="N3927" s="474">
        <f t="shared" si="208"/>
        <v>1444.027</v>
      </c>
      <c r="P3927" s="488">
        <v>1</v>
      </c>
      <c r="R3927" s="474">
        <v>1277.9000000000001</v>
      </c>
      <c r="S3927" s="474">
        <v>894.51438999999993</v>
      </c>
      <c r="U3927" s="474">
        <v>1111.2</v>
      </c>
      <c r="V3927" s="474">
        <v>777.84</v>
      </c>
      <c r="X3927" s="465">
        <v>1111.2</v>
      </c>
      <c r="Y3927" s="465">
        <v>777.84</v>
      </c>
      <c r="AA3927" s="474">
        <v>1111.2</v>
      </c>
      <c r="AB3927" s="474">
        <v>777.84</v>
      </c>
      <c r="AD3927" s="474">
        <v>1048.3</v>
      </c>
      <c r="AE3927" s="474">
        <v>733.81</v>
      </c>
      <c r="AG3927" s="474"/>
      <c r="AH3927" s="474"/>
      <c r="AP3927" s="535"/>
    </row>
    <row r="3928" spans="1:42" ht="24" customHeight="1" outlineLevel="1" x14ac:dyDescent="0.25">
      <c r="B3928" s="471" t="s">
        <v>4684</v>
      </c>
      <c r="C3928" s="469" t="s">
        <v>4683</v>
      </c>
      <c r="E3928" s="472" t="s">
        <v>19145</v>
      </c>
      <c r="F3928" s="469" t="s">
        <v>23204</v>
      </c>
      <c r="G3928" s="468">
        <v>1.98</v>
      </c>
      <c r="H3928" s="468">
        <v>1.17</v>
      </c>
      <c r="I3928" s="468" t="s">
        <v>22355</v>
      </c>
      <c r="M3928" s="474">
        <f t="shared" si="207"/>
        <v>1687.9939999999997</v>
      </c>
      <c r="N3928" s="474">
        <f t="shared" si="208"/>
        <v>1687.9939999999997</v>
      </c>
      <c r="P3928" s="488">
        <v>1</v>
      </c>
      <c r="R3928" s="474">
        <v>1493.8</v>
      </c>
      <c r="S3928" s="474">
        <v>1045.63382</v>
      </c>
      <c r="U3928" s="474">
        <v>1298.9000000000001</v>
      </c>
      <c r="V3928" s="474">
        <v>909.23</v>
      </c>
      <c r="X3928" s="465">
        <v>1298.9000000000001</v>
      </c>
      <c r="Y3928" s="465">
        <v>909.23</v>
      </c>
      <c r="AA3928" s="474">
        <v>1298.9000000000001</v>
      </c>
      <c r="AB3928" s="474">
        <v>909.23</v>
      </c>
      <c r="AD3928" s="474">
        <v>1225.4000000000001</v>
      </c>
      <c r="AE3928" s="474">
        <v>857.78</v>
      </c>
      <c r="AG3928" s="474"/>
      <c r="AH3928" s="474"/>
      <c r="AP3928" s="535"/>
    </row>
    <row r="3929" spans="1:42" ht="24" customHeight="1" outlineLevel="1" x14ac:dyDescent="0.25">
      <c r="B3929" s="471" t="s">
        <v>4685</v>
      </c>
      <c r="C3929" s="469" t="s">
        <v>4683</v>
      </c>
      <c r="E3929" s="472" t="s">
        <v>19146</v>
      </c>
      <c r="F3929" s="469" t="s">
        <v>23204</v>
      </c>
      <c r="G3929" s="468">
        <v>2.1</v>
      </c>
      <c r="H3929" s="468">
        <v>0.83</v>
      </c>
      <c r="I3929" s="468" t="s">
        <v>22355</v>
      </c>
      <c r="L3929" s="468">
        <v>14.15</v>
      </c>
      <c r="M3929" s="474">
        <f t="shared" si="207"/>
        <v>1404.59</v>
      </c>
      <c r="N3929" s="474">
        <f t="shared" si="208"/>
        <v>1404.59</v>
      </c>
      <c r="P3929" s="488">
        <v>1</v>
      </c>
      <c r="R3929" s="474">
        <v>1243</v>
      </c>
      <c r="S3929" s="474">
        <v>870.11000999999999</v>
      </c>
      <c r="U3929" s="474">
        <v>1080.9000000000001</v>
      </c>
      <c r="V3929" s="474">
        <v>756.63</v>
      </c>
      <c r="X3929" s="465">
        <v>1080.9000000000001</v>
      </c>
      <c r="Y3929" s="465">
        <v>756.63</v>
      </c>
      <c r="AA3929" s="474">
        <v>1080.9000000000001</v>
      </c>
      <c r="AB3929" s="474">
        <v>756.63</v>
      </c>
      <c r="AD3929" s="474">
        <v>1019.7</v>
      </c>
      <c r="AE3929" s="474">
        <v>713.79</v>
      </c>
      <c r="AG3929" s="474"/>
      <c r="AH3929" s="474"/>
      <c r="AP3929" s="535"/>
    </row>
    <row r="3930" spans="1:42" ht="24" customHeight="1" outlineLevel="1" x14ac:dyDescent="0.25">
      <c r="B3930" s="471" t="s">
        <v>4686</v>
      </c>
      <c r="C3930" s="469" t="s">
        <v>4683</v>
      </c>
      <c r="E3930" s="472" t="s">
        <v>19147</v>
      </c>
      <c r="F3930" s="469" t="s">
        <v>23204</v>
      </c>
      <c r="G3930" s="468">
        <v>2.1</v>
      </c>
      <c r="H3930" s="468">
        <v>0.69</v>
      </c>
      <c r="I3930" s="468" t="s">
        <v>22355</v>
      </c>
      <c r="M3930" s="474">
        <f t="shared" si="207"/>
        <v>1268.1989999999998</v>
      </c>
      <c r="N3930" s="474">
        <f t="shared" si="208"/>
        <v>1268.1989999999998</v>
      </c>
      <c r="P3930" s="488">
        <v>1</v>
      </c>
      <c r="R3930" s="474">
        <v>1122.3</v>
      </c>
      <c r="S3930" s="474">
        <v>785.63330999999994</v>
      </c>
      <c r="U3930" s="474">
        <v>975.9</v>
      </c>
      <c r="V3930" s="474">
        <v>683.13</v>
      </c>
      <c r="X3930" s="465">
        <v>975.9</v>
      </c>
      <c r="Y3930" s="465">
        <v>683.13</v>
      </c>
      <c r="AA3930" s="474">
        <v>975.9</v>
      </c>
      <c r="AB3930" s="474">
        <v>683.13</v>
      </c>
      <c r="AD3930" s="474">
        <v>920.7</v>
      </c>
      <c r="AE3930" s="474">
        <v>644.49</v>
      </c>
      <c r="AG3930" s="474"/>
      <c r="AH3930" s="474"/>
      <c r="AP3930" s="535"/>
    </row>
    <row r="3931" spans="1:42" ht="24" customHeight="1" outlineLevel="1" x14ac:dyDescent="0.25">
      <c r="B3931" s="471" t="s">
        <v>4687</v>
      </c>
      <c r="C3931" s="469" t="s">
        <v>4683</v>
      </c>
      <c r="E3931" s="472" t="s">
        <v>19148</v>
      </c>
      <c r="F3931" s="469" t="s">
        <v>23204</v>
      </c>
      <c r="G3931" s="468">
        <v>1.42</v>
      </c>
      <c r="H3931" s="468">
        <v>1.2</v>
      </c>
      <c r="I3931" s="468" t="s">
        <v>22355</v>
      </c>
      <c r="M3931" s="474">
        <f t="shared" si="207"/>
        <v>1393.9679999999998</v>
      </c>
      <c r="N3931" s="474">
        <f t="shared" si="208"/>
        <v>1393.9679999999998</v>
      </c>
      <c r="P3931" s="488">
        <v>1</v>
      </c>
      <c r="R3931" s="474">
        <v>1233.5999999999999</v>
      </c>
      <c r="S3931" s="474">
        <v>863.53959999999995</v>
      </c>
      <c r="U3931" s="474">
        <v>1072.7</v>
      </c>
      <c r="V3931" s="474">
        <v>750.89</v>
      </c>
      <c r="X3931" s="465">
        <v>1072.7</v>
      </c>
      <c r="Y3931" s="465">
        <v>750.89</v>
      </c>
      <c r="AA3931" s="474">
        <v>1072.7</v>
      </c>
      <c r="AB3931" s="474">
        <v>750.89</v>
      </c>
      <c r="AD3931" s="474">
        <v>1012</v>
      </c>
      <c r="AE3931" s="474">
        <v>708.4</v>
      </c>
      <c r="AG3931" s="474"/>
      <c r="AH3931" s="474"/>
      <c r="AP3931" s="535"/>
    </row>
    <row r="3932" spans="1:42" ht="24" customHeight="1" outlineLevel="1" x14ac:dyDescent="0.25">
      <c r="B3932" s="471" t="s">
        <v>4688</v>
      </c>
      <c r="C3932" s="469" t="s">
        <v>4683</v>
      </c>
      <c r="E3932" s="472" t="s">
        <v>19149</v>
      </c>
      <c r="F3932" s="469" t="s">
        <v>23204</v>
      </c>
      <c r="G3932" s="468">
        <v>1</v>
      </c>
      <c r="H3932" s="468">
        <v>1.46</v>
      </c>
      <c r="I3932" s="468" t="s">
        <v>22355</v>
      </c>
      <c r="M3932" s="474">
        <f t="shared" si="207"/>
        <v>1259.1589999999999</v>
      </c>
      <c r="N3932" s="474">
        <f t="shared" si="208"/>
        <v>1259.1589999999999</v>
      </c>
      <c r="P3932" s="488">
        <v>1</v>
      </c>
      <c r="R3932" s="474">
        <v>1114.3</v>
      </c>
      <c r="S3932" s="474">
        <v>780.00153</v>
      </c>
      <c r="U3932" s="474">
        <v>968.9</v>
      </c>
      <c r="V3932" s="474">
        <v>678.23</v>
      </c>
      <c r="X3932" s="465">
        <v>968.9</v>
      </c>
      <c r="Y3932" s="465">
        <v>678.23</v>
      </c>
      <c r="AA3932" s="474">
        <v>968.9</v>
      </c>
      <c r="AB3932" s="474">
        <v>678.23</v>
      </c>
      <c r="AD3932" s="474">
        <v>914.1</v>
      </c>
      <c r="AE3932" s="474">
        <v>639.87</v>
      </c>
      <c r="AG3932" s="474"/>
      <c r="AH3932" s="474"/>
      <c r="AP3932" s="535"/>
    </row>
    <row r="3933" spans="1:42" ht="24" customHeight="1" outlineLevel="1" x14ac:dyDescent="0.25">
      <c r="B3933" s="471" t="s">
        <v>4689</v>
      </c>
      <c r="C3933" s="469" t="s">
        <v>4683</v>
      </c>
      <c r="E3933" s="472" t="s">
        <v>19150</v>
      </c>
      <c r="F3933" s="469" t="s">
        <v>23204</v>
      </c>
      <c r="G3933" s="468">
        <v>3.22</v>
      </c>
      <c r="H3933" s="468">
        <v>4</v>
      </c>
      <c r="I3933" s="468" t="s">
        <v>22355</v>
      </c>
      <c r="M3933" s="474">
        <f t="shared" si="207"/>
        <v>4879.0009999999993</v>
      </c>
      <c r="N3933" s="474">
        <f t="shared" si="208"/>
        <v>4879.0009999999993</v>
      </c>
      <c r="P3933" s="488">
        <v>1</v>
      </c>
      <c r="R3933" s="474">
        <v>4317.7</v>
      </c>
      <c r="S3933" s="474">
        <v>3022.3885999999993</v>
      </c>
      <c r="U3933" s="474">
        <v>3754.5</v>
      </c>
      <c r="V3933" s="474">
        <v>2628.15</v>
      </c>
      <c r="X3933" s="465">
        <v>3754.5</v>
      </c>
      <c r="Y3933" s="465">
        <v>2628.15</v>
      </c>
      <c r="AA3933" s="474">
        <v>3754.5</v>
      </c>
      <c r="AB3933" s="474">
        <v>2628.15</v>
      </c>
      <c r="AD3933" s="474">
        <v>3542</v>
      </c>
      <c r="AE3933" s="474">
        <v>2479.3999999999996</v>
      </c>
      <c r="AG3933" s="474"/>
      <c r="AH3933" s="474"/>
      <c r="AP3933" s="535"/>
    </row>
    <row r="3934" spans="1:42" ht="24" customHeight="1" outlineLevel="1" x14ac:dyDescent="0.25">
      <c r="B3934" s="471" t="s">
        <v>4690</v>
      </c>
      <c r="C3934" s="469" t="s">
        <v>4683</v>
      </c>
      <c r="E3934" s="472" t="s">
        <v>19151</v>
      </c>
      <c r="F3934" s="469" t="s">
        <v>23204</v>
      </c>
      <c r="G3934" s="468">
        <v>1</v>
      </c>
      <c r="H3934" s="468">
        <v>0.22</v>
      </c>
      <c r="I3934" s="468" t="s">
        <v>22355</v>
      </c>
      <c r="M3934" s="474">
        <f t="shared" si="207"/>
        <v>345.44099999999997</v>
      </c>
      <c r="N3934" s="474">
        <f t="shared" si="208"/>
        <v>345.44099999999997</v>
      </c>
      <c r="P3934" s="488">
        <v>1</v>
      </c>
      <c r="R3934" s="474">
        <v>305.7</v>
      </c>
      <c r="S3934" s="474">
        <v>214.00763999999998</v>
      </c>
      <c r="U3934" s="474">
        <v>265.8</v>
      </c>
      <c r="V3934" s="474">
        <v>186.06</v>
      </c>
      <c r="X3934" s="465">
        <v>265.8</v>
      </c>
      <c r="Y3934" s="465">
        <v>186.06</v>
      </c>
      <c r="AA3934" s="474">
        <v>265.8</v>
      </c>
      <c r="AB3934" s="474">
        <v>186.06</v>
      </c>
      <c r="AD3934" s="474">
        <v>250.8</v>
      </c>
      <c r="AE3934" s="474">
        <v>175.56</v>
      </c>
      <c r="AG3934" s="474"/>
      <c r="AH3934" s="474"/>
      <c r="AP3934" s="535"/>
    </row>
    <row r="3935" spans="1:42" ht="24" customHeight="1" outlineLevel="1" x14ac:dyDescent="0.25">
      <c r="B3935" s="471" t="s">
        <v>4691</v>
      </c>
      <c r="C3935" s="469" t="s">
        <v>4683</v>
      </c>
      <c r="E3935" s="472" t="s">
        <v>19152</v>
      </c>
      <c r="F3935" s="469" t="s">
        <v>23204</v>
      </c>
      <c r="G3935" s="468">
        <v>1.7</v>
      </c>
      <c r="H3935" s="468">
        <v>0.38</v>
      </c>
      <c r="I3935" s="468" t="s">
        <v>22355</v>
      </c>
      <c r="M3935" s="474">
        <f t="shared" si="207"/>
        <v>643.98699999999997</v>
      </c>
      <c r="N3935" s="474">
        <f t="shared" si="208"/>
        <v>643.98699999999997</v>
      </c>
      <c r="P3935" s="488">
        <v>1</v>
      </c>
      <c r="R3935" s="474">
        <v>569.9</v>
      </c>
      <c r="S3935" s="474">
        <v>398.91774999999996</v>
      </c>
      <c r="U3935" s="474">
        <v>495.6</v>
      </c>
      <c r="V3935" s="474">
        <v>346.92</v>
      </c>
      <c r="X3935" s="465">
        <v>495.6</v>
      </c>
      <c r="Y3935" s="465">
        <v>346.92</v>
      </c>
      <c r="AA3935" s="474">
        <v>495.6</v>
      </c>
      <c r="AB3935" s="474">
        <v>346.92</v>
      </c>
      <c r="AD3935" s="474">
        <v>467.5</v>
      </c>
      <c r="AE3935" s="474">
        <v>327.25</v>
      </c>
      <c r="AG3935" s="474"/>
      <c r="AH3935" s="474"/>
      <c r="AP3935" s="535"/>
    </row>
    <row r="3936" spans="1:42" ht="24" customHeight="1" outlineLevel="1" x14ac:dyDescent="0.25">
      <c r="B3936" s="471" t="s">
        <v>4692</v>
      </c>
      <c r="C3936" s="469" t="s">
        <v>4683</v>
      </c>
      <c r="E3936" s="472" t="s">
        <v>19153</v>
      </c>
      <c r="F3936" s="469" t="s">
        <v>23204</v>
      </c>
      <c r="G3936" s="468">
        <v>0.5</v>
      </c>
      <c r="H3936" s="468">
        <v>0.75</v>
      </c>
      <c r="I3936" s="468" t="s">
        <v>22355</v>
      </c>
      <c r="M3936" s="474">
        <f t="shared" si="207"/>
        <v>465.22099999999995</v>
      </c>
      <c r="N3936" s="474">
        <f t="shared" si="208"/>
        <v>465.22099999999995</v>
      </c>
      <c r="P3936" s="488">
        <v>1</v>
      </c>
      <c r="R3936" s="474">
        <v>411.7</v>
      </c>
      <c r="S3936" s="474">
        <v>288.15940999999992</v>
      </c>
      <c r="U3936" s="474">
        <v>358</v>
      </c>
      <c r="V3936" s="474">
        <v>250.6</v>
      </c>
      <c r="X3936" s="465">
        <v>358</v>
      </c>
      <c r="Y3936" s="465">
        <v>250.6</v>
      </c>
      <c r="AA3936" s="474">
        <v>358</v>
      </c>
      <c r="AB3936" s="474">
        <v>250.6</v>
      </c>
      <c r="AD3936" s="474">
        <v>337.7</v>
      </c>
      <c r="AE3936" s="474">
        <v>236.39</v>
      </c>
      <c r="AG3936" s="474"/>
      <c r="AH3936" s="474"/>
      <c r="AP3936" s="535"/>
    </row>
    <row r="3937" spans="1:42" ht="24" customHeight="1" outlineLevel="1" x14ac:dyDescent="0.25">
      <c r="B3937" s="471" t="s">
        <v>4693</v>
      </c>
      <c r="C3937" s="469" t="s">
        <v>4683</v>
      </c>
      <c r="E3937" s="472" t="s">
        <v>19154</v>
      </c>
      <c r="F3937" s="469" t="s">
        <v>23204</v>
      </c>
      <c r="G3937" s="468">
        <v>0.5</v>
      </c>
      <c r="H3937" s="468">
        <v>0.75</v>
      </c>
      <c r="I3937" s="468" t="s">
        <v>22355</v>
      </c>
      <c r="M3937" s="474">
        <f t="shared" si="207"/>
        <v>465.22099999999995</v>
      </c>
      <c r="N3937" s="474">
        <f t="shared" si="208"/>
        <v>465.22099999999995</v>
      </c>
      <c r="P3937" s="488">
        <v>1</v>
      </c>
      <c r="R3937" s="474">
        <v>411.7</v>
      </c>
      <c r="S3937" s="474">
        <v>288.15940999999992</v>
      </c>
      <c r="U3937" s="474">
        <v>358</v>
      </c>
      <c r="V3937" s="474">
        <v>250.6</v>
      </c>
      <c r="X3937" s="465">
        <v>358</v>
      </c>
      <c r="Y3937" s="465">
        <v>250.6</v>
      </c>
      <c r="AA3937" s="474">
        <v>358</v>
      </c>
      <c r="AB3937" s="474">
        <v>250.6</v>
      </c>
      <c r="AD3937" s="474">
        <v>337.7</v>
      </c>
      <c r="AE3937" s="474">
        <v>236.39</v>
      </c>
      <c r="AG3937" s="474"/>
      <c r="AH3937" s="474"/>
      <c r="AP3937" s="535"/>
    </row>
    <row r="3938" spans="1:42" ht="24" customHeight="1" outlineLevel="1" x14ac:dyDescent="0.25">
      <c r="B3938" s="471" t="s">
        <v>4694</v>
      </c>
      <c r="C3938" s="469" t="s">
        <v>4683</v>
      </c>
      <c r="E3938" s="472" t="s">
        <v>19155</v>
      </c>
      <c r="F3938" s="469" t="s">
        <v>23204</v>
      </c>
      <c r="G3938" s="468">
        <v>1.05</v>
      </c>
      <c r="H3938" s="468">
        <v>0.45</v>
      </c>
      <c r="I3938" s="468" t="s">
        <v>22355</v>
      </c>
      <c r="M3938" s="474">
        <f t="shared" si="207"/>
        <v>369.73599999999993</v>
      </c>
      <c r="N3938" s="474">
        <f t="shared" si="208"/>
        <v>369.73599999999993</v>
      </c>
      <c r="P3938" s="488">
        <v>1</v>
      </c>
      <c r="R3938" s="474">
        <v>327.2</v>
      </c>
      <c r="S3938" s="474">
        <v>229.02571999999995</v>
      </c>
      <c r="U3938" s="474">
        <v>284.5</v>
      </c>
      <c r="V3938" s="474">
        <v>199.15</v>
      </c>
      <c r="X3938" s="465">
        <v>284.5</v>
      </c>
      <c r="Y3938" s="465">
        <v>199.15</v>
      </c>
      <c r="AA3938" s="474">
        <v>284.5</v>
      </c>
      <c r="AB3938" s="474">
        <v>199.15</v>
      </c>
      <c r="AD3938" s="474">
        <v>268.39999999999998</v>
      </c>
      <c r="AE3938" s="474">
        <v>187.87999999999997</v>
      </c>
      <c r="AG3938" s="474"/>
      <c r="AH3938" s="474"/>
      <c r="AP3938" s="535"/>
    </row>
    <row r="3939" spans="1:42" ht="24" customHeight="1" outlineLevel="1" x14ac:dyDescent="0.25">
      <c r="B3939" s="471" t="s">
        <v>4695</v>
      </c>
      <c r="C3939" s="469" t="s">
        <v>4683</v>
      </c>
      <c r="E3939" s="472" t="s">
        <v>19156</v>
      </c>
      <c r="F3939" s="469" t="s">
        <v>23204</v>
      </c>
      <c r="G3939" s="468">
        <v>1.45</v>
      </c>
      <c r="H3939" s="468">
        <v>0.75</v>
      </c>
      <c r="I3939" s="468" t="s">
        <v>22355</v>
      </c>
      <c r="M3939" s="474">
        <f t="shared" si="207"/>
        <v>581.83699999999988</v>
      </c>
      <c r="N3939" s="474">
        <f t="shared" si="208"/>
        <v>581.83699999999988</v>
      </c>
      <c r="P3939" s="488">
        <v>1</v>
      </c>
      <c r="R3939" s="474">
        <v>514.9</v>
      </c>
      <c r="S3939" s="474">
        <v>360.43391999999994</v>
      </c>
      <c r="U3939" s="474">
        <v>447.7</v>
      </c>
      <c r="V3939" s="474">
        <v>313.39</v>
      </c>
      <c r="X3939" s="465">
        <v>447.7</v>
      </c>
      <c r="Y3939" s="465">
        <v>313.39</v>
      </c>
      <c r="AA3939" s="474">
        <v>447.7</v>
      </c>
      <c r="AB3939" s="474">
        <v>313.39</v>
      </c>
      <c r="AD3939" s="474">
        <v>422.4</v>
      </c>
      <c r="AE3939" s="474">
        <v>295.67999999999995</v>
      </c>
      <c r="AG3939" s="474"/>
      <c r="AH3939" s="474"/>
      <c r="AP3939" s="535"/>
    </row>
    <row r="3940" spans="1:42" ht="24" customHeight="1" outlineLevel="1" x14ac:dyDescent="0.25">
      <c r="B3940" s="469" t="s">
        <v>4779</v>
      </c>
      <c r="C3940" s="469" t="s">
        <v>4683</v>
      </c>
      <c r="E3940" s="472" t="s">
        <v>21409</v>
      </c>
      <c r="F3940" s="469" t="s">
        <v>23204</v>
      </c>
      <c r="I3940" s="468" t="s">
        <v>22355</v>
      </c>
      <c r="M3940" s="474">
        <f t="shared" si="207"/>
        <v>0</v>
      </c>
      <c r="N3940" s="474">
        <f t="shared" si="208"/>
        <v>0</v>
      </c>
      <c r="P3940" s="488">
        <v>1</v>
      </c>
      <c r="R3940" s="474">
        <v>0</v>
      </c>
      <c r="S3940" s="474">
        <v>0</v>
      </c>
      <c r="U3940" s="474">
        <v>0</v>
      </c>
      <c r="V3940" s="474">
        <v>0</v>
      </c>
      <c r="X3940" s="465">
        <v>0</v>
      </c>
      <c r="Y3940" s="465">
        <v>0</v>
      </c>
      <c r="AA3940" s="474"/>
      <c r="AB3940" s="474"/>
      <c r="AD3940" s="474"/>
      <c r="AE3940" s="474"/>
      <c r="AG3940" s="474"/>
      <c r="AH3940" s="474"/>
      <c r="AP3940" s="535"/>
    </row>
    <row r="3941" spans="1:42" ht="24" customHeight="1" outlineLevel="1" x14ac:dyDescent="0.25">
      <c r="A3941" s="469" t="s">
        <v>19224</v>
      </c>
      <c r="B3941" s="471" t="s">
        <v>19158</v>
      </c>
      <c r="C3941" s="469" t="s">
        <v>4683</v>
      </c>
      <c r="E3941" s="472" t="s">
        <v>19160</v>
      </c>
      <c r="F3941" s="469" t="s">
        <v>23204</v>
      </c>
      <c r="G3941" s="468">
        <v>1.5</v>
      </c>
      <c r="H3941" s="468">
        <v>4</v>
      </c>
      <c r="I3941" s="468" t="s">
        <v>22355</v>
      </c>
      <c r="J3941" s="464"/>
      <c r="K3941" s="461"/>
      <c r="L3941" s="464"/>
      <c r="M3941" s="474">
        <f t="shared" si="207"/>
        <v>2803.1909999999993</v>
      </c>
      <c r="N3941" s="474">
        <f t="shared" si="208"/>
        <v>2803.1909999999993</v>
      </c>
      <c r="P3941" s="488">
        <v>1</v>
      </c>
      <c r="R3941" s="474">
        <v>2480.6999999999998</v>
      </c>
      <c r="S3941" s="474">
        <v>1736.4654999999996</v>
      </c>
      <c r="U3941" s="474">
        <v>2157.1</v>
      </c>
      <c r="V3941" s="474">
        <v>1509.97</v>
      </c>
      <c r="X3941" s="465">
        <v>2157.1</v>
      </c>
      <c r="Y3941" s="465">
        <v>1509.97</v>
      </c>
      <c r="AA3941" s="474">
        <v>2157.1</v>
      </c>
      <c r="AB3941" s="474">
        <v>1509.97</v>
      </c>
      <c r="AD3941" s="474">
        <v>2035</v>
      </c>
      <c r="AE3941" s="474">
        <v>1424.5</v>
      </c>
      <c r="AG3941" s="474"/>
      <c r="AH3941" s="474"/>
      <c r="AP3941" s="535"/>
    </row>
    <row r="3942" spans="1:42" ht="24" customHeight="1" outlineLevel="1" x14ac:dyDescent="0.25">
      <c r="A3942" s="469" t="s">
        <v>19224</v>
      </c>
      <c r="B3942" s="471" t="s">
        <v>19159</v>
      </c>
      <c r="C3942" s="469" t="s">
        <v>4683</v>
      </c>
      <c r="E3942" s="472" t="s">
        <v>19161</v>
      </c>
      <c r="F3942" s="469" t="s">
        <v>23204</v>
      </c>
      <c r="G3942" s="468">
        <v>1.5</v>
      </c>
      <c r="H3942" s="468">
        <v>4</v>
      </c>
      <c r="I3942" s="468" t="s">
        <v>22355</v>
      </c>
      <c r="J3942" s="464"/>
      <c r="K3942" s="461"/>
      <c r="L3942" s="464"/>
      <c r="M3942" s="474">
        <f t="shared" si="207"/>
        <v>2803.1909999999993</v>
      </c>
      <c r="N3942" s="474">
        <f t="shared" si="208"/>
        <v>2803.1909999999993</v>
      </c>
      <c r="P3942" s="488">
        <v>1</v>
      </c>
      <c r="R3942" s="474">
        <v>2480.6999999999998</v>
      </c>
      <c r="S3942" s="474">
        <v>1736.4654999999996</v>
      </c>
      <c r="U3942" s="474">
        <v>2157.1</v>
      </c>
      <c r="V3942" s="474">
        <v>1509.97</v>
      </c>
      <c r="X3942" s="465">
        <v>2157.1</v>
      </c>
      <c r="Y3942" s="465">
        <v>1509.97</v>
      </c>
      <c r="AA3942" s="474">
        <v>2157.1</v>
      </c>
      <c r="AB3942" s="474">
        <v>1509.97</v>
      </c>
      <c r="AD3942" s="474">
        <v>2035</v>
      </c>
      <c r="AE3942" s="474">
        <v>1424.5</v>
      </c>
      <c r="AG3942" s="474"/>
      <c r="AH3942" s="474"/>
      <c r="AP3942" s="535"/>
    </row>
    <row r="3943" spans="1:42" ht="24" customHeight="1" outlineLevel="1" x14ac:dyDescent="0.25">
      <c r="A3943" s="469" t="s">
        <v>19224</v>
      </c>
      <c r="B3943" s="471" t="s">
        <v>19162</v>
      </c>
      <c r="C3943" s="469" t="s">
        <v>4683</v>
      </c>
      <c r="E3943" s="472" t="s">
        <v>19166</v>
      </c>
      <c r="F3943" s="469" t="s">
        <v>23204</v>
      </c>
      <c r="G3943" s="468">
        <v>2.0499999999999998</v>
      </c>
      <c r="H3943" s="468">
        <v>1.25</v>
      </c>
      <c r="I3943" s="468" t="s">
        <v>22355</v>
      </c>
      <c r="J3943" s="464"/>
      <c r="K3943" s="461"/>
      <c r="L3943" s="464"/>
      <c r="M3943" s="474">
        <f t="shared" si="207"/>
        <v>1590.9269999999999</v>
      </c>
      <c r="N3943" s="474">
        <f t="shared" si="208"/>
        <v>1590.9269999999999</v>
      </c>
      <c r="P3943" s="488">
        <v>1</v>
      </c>
      <c r="R3943" s="474">
        <v>1407.9</v>
      </c>
      <c r="S3943" s="474">
        <v>985.56149999999991</v>
      </c>
      <c r="U3943" s="474">
        <v>1224.3</v>
      </c>
      <c r="V3943" s="474">
        <v>857.01</v>
      </c>
      <c r="X3943" s="465">
        <v>1224.3</v>
      </c>
      <c r="Y3943" s="465">
        <v>857.01</v>
      </c>
      <c r="AA3943" s="474">
        <v>1224.3</v>
      </c>
      <c r="AB3943" s="474">
        <v>857.01</v>
      </c>
      <c r="AD3943" s="474">
        <v>1155</v>
      </c>
      <c r="AE3943" s="474">
        <v>808.5</v>
      </c>
      <c r="AG3943" s="474"/>
      <c r="AH3943" s="474"/>
      <c r="AP3943" s="535"/>
    </row>
    <row r="3944" spans="1:42" ht="24" customHeight="1" outlineLevel="1" x14ac:dyDescent="0.25">
      <c r="A3944" s="469" t="s">
        <v>19224</v>
      </c>
      <c r="B3944" s="471" t="s">
        <v>19163</v>
      </c>
      <c r="C3944" s="469" t="s">
        <v>4683</v>
      </c>
      <c r="E3944" s="472" t="s">
        <v>19167</v>
      </c>
      <c r="F3944" s="469" t="s">
        <v>23204</v>
      </c>
      <c r="G3944" s="468">
        <v>2.0499999999999998</v>
      </c>
      <c r="H3944" s="468">
        <v>1.31</v>
      </c>
      <c r="I3944" s="468" t="s">
        <v>22355</v>
      </c>
      <c r="J3944" s="464"/>
      <c r="K3944" s="461"/>
      <c r="L3944" s="464"/>
      <c r="M3944" s="474">
        <f t="shared" si="207"/>
        <v>1363.6839999999997</v>
      </c>
      <c r="N3944" s="474">
        <f t="shared" si="208"/>
        <v>1363.6839999999997</v>
      </c>
      <c r="P3944" s="488">
        <v>1</v>
      </c>
      <c r="R3944" s="474">
        <v>1206.8</v>
      </c>
      <c r="S3944" s="474">
        <v>844.76699999999994</v>
      </c>
      <c r="U3944" s="474">
        <v>1049.4000000000001</v>
      </c>
      <c r="V3944" s="474">
        <v>734.58</v>
      </c>
      <c r="X3944" s="465">
        <v>1049.4000000000001</v>
      </c>
      <c r="Y3944" s="465">
        <v>734.58</v>
      </c>
      <c r="AA3944" s="474">
        <v>1049.4000000000001</v>
      </c>
      <c r="AB3944" s="474">
        <v>734.58</v>
      </c>
      <c r="AD3944" s="474">
        <v>990</v>
      </c>
      <c r="AE3944" s="474">
        <v>693</v>
      </c>
      <c r="AG3944" s="474"/>
      <c r="AH3944" s="474"/>
      <c r="AP3944" s="535"/>
    </row>
    <row r="3945" spans="1:42" ht="24" customHeight="1" outlineLevel="1" x14ac:dyDescent="0.25">
      <c r="A3945" s="469" t="s">
        <v>19224</v>
      </c>
      <c r="B3945" s="471" t="s">
        <v>19164</v>
      </c>
      <c r="C3945" s="469" t="s">
        <v>4683</v>
      </c>
      <c r="E3945" s="472" t="s">
        <v>19168</v>
      </c>
      <c r="F3945" s="469" t="s">
        <v>23204</v>
      </c>
      <c r="G3945" s="468">
        <v>2.0499999999999998</v>
      </c>
      <c r="H3945" s="468">
        <v>1.23</v>
      </c>
      <c r="I3945" s="468" t="s">
        <v>22355</v>
      </c>
      <c r="J3945" s="464"/>
      <c r="K3945" s="461"/>
      <c r="L3945" s="464"/>
      <c r="M3945" s="474">
        <f t="shared" si="207"/>
        <v>1590.9269999999999</v>
      </c>
      <c r="N3945" s="474">
        <f t="shared" si="208"/>
        <v>1590.9269999999999</v>
      </c>
      <c r="P3945" s="488">
        <v>1</v>
      </c>
      <c r="R3945" s="474">
        <v>1407.9</v>
      </c>
      <c r="S3945" s="474">
        <v>985.56149999999991</v>
      </c>
      <c r="U3945" s="474">
        <v>1224.3</v>
      </c>
      <c r="V3945" s="474">
        <v>857.01</v>
      </c>
      <c r="X3945" s="465">
        <v>1224.3</v>
      </c>
      <c r="Y3945" s="465">
        <v>857.01</v>
      </c>
      <c r="AA3945" s="474">
        <v>1224.3</v>
      </c>
      <c r="AB3945" s="474">
        <v>857.01</v>
      </c>
      <c r="AD3945" s="474">
        <v>1155</v>
      </c>
      <c r="AE3945" s="474">
        <v>808.5</v>
      </c>
      <c r="AG3945" s="474"/>
      <c r="AH3945" s="474"/>
      <c r="AP3945" s="535"/>
    </row>
    <row r="3946" spans="1:42" ht="24" customHeight="1" outlineLevel="1" x14ac:dyDescent="0.25">
      <c r="A3946" s="469" t="s">
        <v>19224</v>
      </c>
      <c r="B3946" s="471" t="s">
        <v>19165</v>
      </c>
      <c r="C3946" s="469" t="s">
        <v>4683</v>
      </c>
      <c r="E3946" s="472" t="s">
        <v>19169</v>
      </c>
      <c r="F3946" s="469" t="s">
        <v>23204</v>
      </c>
      <c r="G3946" s="468">
        <v>2.0499999999999998</v>
      </c>
      <c r="H3946" s="468">
        <v>1.21</v>
      </c>
      <c r="I3946" s="468" t="s">
        <v>22355</v>
      </c>
      <c r="J3946" s="464"/>
      <c r="K3946" s="461"/>
      <c r="L3946" s="464"/>
      <c r="M3946" s="474">
        <f t="shared" si="207"/>
        <v>1590.9269999999999</v>
      </c>
      <c r="N3946" s="474">
        <f t="shared" si="208"/>
        <v>1590.9269999999999</v>
      </c>
      <c r="P3946" s="488">
        <v>1</v>
      </c>
      <c r="R3946" s="474">
        <v>1407.9</v>
      </c>
      <c r="S3946" s="474">
        <v>985.56149999999991</v>
      </c>
      <c r="U3946" s="474">
        <v>1224.3</v>
      </c>
      <c r="V3946" s="474">
        <v>857.01</v>
      </c>
      <c r="X3946" s="465">
        <v>1224.3</v>
      </c>
      <c r="Y3946" s="465">
        <v>857.01</v>
      </c>
      <c r="AA3946" s="474">
        <v>1224.3</v>
      </c>
      <c r="AB3946" s="474">
        <v>857.01</v>
      </c>
      <c r="AD3946" s="474">
        <v>1155</v>
      </c>
      <c r="AE3946" s="474">
        <v>808.5</v>
      </c>
      <c r="AG3946" s="474"/>
      <c r="AH3946" s="474"/>
      <c r="AP3946" s="535"/>
    </row>
    <row r="3947" spans="1:42" ht="24" customHeight="1" outlineLevel="1" x14ac:dyDescent="0.25">
      <c r="A3947" s="469" t="s">
        <v>19430</v>
      </c>
      <c r="B3947" s="471" t="s">
        <v>22384</v>
      </c>
      <c r="C3947" s="469" t="s">
        <v>4683</v>
      </c>
      <c r="E3947" s="472" t="s">
        <v>22386</v>
      </c>
      <c r="F3947" s="469" t="s">
        <v>23204</v>
      </c>
      <c r="G3947" s="468">
        <v>2.0499999999999998</v>
      </c>
      <c r="H3947" s="468">
        <v>1.23</v>
      </c>
      <c r="I3947" s="468" t="s">
        <v>22355</v>
      </c>
      <c r="J3947" s="464"/>
      <c r="K3947" s="461"/>
      <c r="L3947" s="464"/>
      <c r="M3947" s="474">
        <f t="shared" si="207"/>
        <v>1780.3149999999998</v>
      </c>
      <c r="N3947" s="474">
        <f t="shared" si="208"/>
        <v>1780.3149999999998</v>
      </c>
      <c r="P3947" s="488">
        <v>1</v>
      </c>
      <c r="R3947" s="474">
        <v>1575.5</v>
      </c>
      <c r="S3947" s="474">
        <v>957</v>
      </c>
      <c r="U3947" s="474">
        <v>1370</v>
      </c>
      <c r="V3947" s="474">
        <v>957</v>
      </c>
      <c r="X3947" s="465">
        <v>1370</v>
      </c>
      <c r="Y3947" s="465">
        <v>957</v>
      </c>
      <c r="AA3947" s="474">
        <v>1370</v>
      </c>
      <c r="AB3947" s="474">
        <v>957</v>
      </c>
      <c r="AD3947" s="474"/>
      <c r="AE3947" s="474"/>
      <c r="AG3947" s="474"/>
      <c r="AH3947" s="474"/>
      <c r="AP3947" s="535"/>
    </row>
    <row r="3948" spans="1:42" ht="24" customHeight="1" outlineLevel="1" x14ac:dyDescent="0.25">
      <c r="A3948" s="469" t="s">
        <v>19430</v>
      </c>
      <c r="B3948" s="471" t="s">
        <v>22385</v>
      </c>
      <c r="C3948" s="469" t="s">
        <v>4683</v>
      </c>
      <c r="E3948" s="472" t="s">
        <v>22387</v>
      </c>
      <c r="F3948" s="469" t="s">
        <v>23204</v>
      </c>
      <c r="G3948" s="468">
        <v>2.0499999999999998</v>
      </c>
      <c r="H3948" s="468">
        <v>1.21</v>
      </c>
      <c r="I3948" s="468" t="s">
        <v>22355</v>
      </c>
      <c r="J3948" s="464"/>
      <c r="K3948" s="461"/>
      <c r="L3948" s="464"/>
      <c r="M3948" s="474">
        <f t="shared" si="207"/>
        <v>1780.3149999999998</v>
      </c>
      <c r="N3948" s="474">
        <f t="shared" si="208"/>
        <v>1780.3149999999998</v>
      </c>
      <c r="P3948" s="488">
        <v>1</v>
      </c>
      <c r="R3948" s="474">
        <v>1575.5</v>
      </c>
      <c r="S3948" s="474">
        <v>957</v>
      </c>
      <c r="U3948" s="474">
        <v>1370</v>
      </c>
      <c r="V3948" s="474">
        <v>957</v>
      </c>
      <c r="X3948" s="465">
        <v>1370</v>
      </c>
      <c r="Y3948" s="465">
        <v>957</v>
      </c>
      <c r="AA3948" s="474">
        <v>1370</v>
      </c>
      <c r="AB3948" s="474">
        <v>957</v>
      </c>
      <c r="AD3948" s="474"/>
      <c r="AE3948" s="474"/>
      <c r="AG3948" s="474"/>
      <c r="AH3948" s="474"/>
      <c r="AP3948" s="535"/>
    </row>
    <row r="3949" spans="1:42" ht="24" customHeight="1" outlineLevel="1" x14ac:dyDescent="0.25">
      <c r="A3949" s="469" t="s">
        <v>22356</v>
      </c>
      <c r="B3949" s="471" t="s">
        <v>21041</v>
      </c>
      <c r="C3949" s="469" t="s">
        <v>4683</v>
      </c>
      <c r="E3949" s="472" t="s">
        <v>21012</v>
      </c>
      <c r="F3949" s="469" t="s">
        <v>23204</v>
      </c>
      <c r="G3949" s="468">
        <v>0.25</v>
      </c>
      <c r="H3949" s="468" t="s">
        <v>4616</v>
      </c>
      <c r="I3949" s="468" t="s">
        <v>22355</v>
      </c>
      <c r="M3949" s="474">
        <f t="shared" si="207"/>
        <v>38.984999999999999</v>
      </c>
      <c r="N3949" s="474">
        <f t="shared" si="208"/>
        <v>38.984999999999999</v>
      </c>
      <c r="P3949" s="488">
        <v>1</v>
      </c>
      <c r="R3949" s="474">
        <v>34.5</v>
      </c>
      <c r="S3949" s="474">
        <v>30</v>
      </c>
      <c r="U3949" s="474">
        <v>30</v>
      </c>
      <c r="V3949" s="474">
        <v>30</v>
      </c>
      <c r="X3949" s="465">
        <v>30</v>
      </c>
      <c r="Y3949" s="465">
        <v>30</v>
      </c>
      <c r="AA3949" s="474">
        <v>30</v>
      </c>
      <c r="AB3949" s="474">
        <v>30</v>
      </c>
      <c r="AD3949" s="474">
        <v>25</v>
      </c>
      <c r="AE3949" s="474">
        <v>25</v>
      </c>
      <c r="AG3949" s="474"/>
      <c r="AH3949" s="474"/>
      <c r="AP3949" s="535"/>
    </row>
    <row r="3950" spans="1:42" ht="24" customHeight="1" outlineLevel="1" x14ac:dyDescent="0.25">
      <c r="A3950" s="469" t="s">
        <v>22356</v>
      </c>
      <c r="B3950" s="471" t="s">
        <v>21011</v>
      </c>
      <c r="C3950" s="469" t="s">
        <v>4683</v>
      </c>
      <c r="E3950" s="472" t="s">
        <v>21012</v>
      </c>
      <c r="F3950" s="469" t="s">
        <v>23204</v>
      </c>
      <c r="G3950" s="468">
        <v>0.3</v>
      </c>
      <c r="H3950" s="468">
        <v>0.2</v>
      </c>
      <c r="I3950" s="468" t="s">
        <v>22355</v>
      </c>
      <c r="J3950" s="464"/>
      <c r="K3950" s="461"/>
      <c r="L3950" s="464"/>
      <c r="M3950" s="474">
        <f t="shared" si="207"/>
        <v>51.98</v>
      </c>
      <c r="N3950" s="474">
        <f t="shared" si="208"/>
        <v>51.98</v>
      </c>
      <c r="P3950" s="488">
        <v>1</v>
      </c>
      <c r="R3950" s="474">
        <v>46</v>
      </c>
      <c r="S3950" s="474">
        <v>40</v>
      </c>
      <c r="U3950" s="474">
        <v>40</v>
      </c>
      <c r="V3950" s="474">
        <v>40</v>
      </c>
      <c r="X3950" s="465">
        <v>40</v>
      </c>
      <c r="Y3950" s="465">
        <v>40</v>
      </c>
      <c r="AA3950" s="474">
        <v>40</v>
      </c>
      <c r="AB3950" s="474">
        <v>40</v>
      </c>
      <c r="AD3950" s="474">
        <v>35</v>
      </c>
      <c r="AE3950" s="474">
        <v>35</v>
      </c>
      <c r="AG3950" s="474"/>
      <c r="AH3950" s="474"/>
      <c r="AP3950" s="535"/>
    </row>
    <row r="3951" spans="1:42" ht="24" customHeight="1" outlineLevel="1" x14ac:dyDescent="0.25">
      <c r="A3951" s="469" t="s">
        <v>22356</v>
      </c>
      <c r="B3951" s="471" t="s">
        <v>21013</v>
      </c>
      <c r="C3951" s="469" t="s">
        <v>4683</v>
      </c>
      <c r="E3951" s="472" t="s">
        <v>21014</v>
      </c>
      <c r="F3951" s="469" t="s">
        <v>23204</v>
      </c>
      <c r="G3951" s="468">
        <v>0.4</v>
      </c>
      <c r="H3951" s="468">
        <v>0.26</v>
      </c>
      <c r="I3951" s="468" t="s">
        <v>22355</v>
      </c>
      <c r="J3951" s="464"/>
      <c r="K3951" s="461"/>
      <c r="L3951" s="464"/>
      <c r="M3951" s="474">
        <f t="shared" si="207"/>
        <v>64.974999999999994</v>
      </c>
      <c r="N3951" s="474">
        <f t="shared" si="208"/>
        <v>64.974999999999994</v>
      </c>
      <c r="P3951" s="488">
        <v>1</v>
      </c>
      <c r="R3951" s="474">
        <v>57.5</v>
      </c>
      <c r="S3951" s="474">
        <v>50</v>
      </c>
      <c r="U3951" s="474">
        <v>50</v>
      </c>
      <c r="V3951" s="474">
        <v>50</v>
      </c>
      <c r="X3951" s="465">
        <v>50</v>
      </c>
      <c r="Y3951" s="465">
        <v>50</v>
      </c>
      <c r="AA3951" s="474">
        <v>50</v>
      </c>
      <c r="AB3951" s="474">
        <v>50</v>
      </c>
      <c r="AD3951" s="474">
        <v>45</v>
      </c>
      <c r="AE3951" s="474">
        <v>45</v>
      </c>
      <c r="AG3951" s="474"/>
      <c r="AH3951" s="474"/>
      <c r="AP3951" s="535"/>
    </row>
    <row r="3952" spans="1:42" ht="24" customHeight="1" outlineLevel="1" x14ac:dyDescent="0.25">
      <c r="A3952" s="469" t="s">
        <v>22356</v>
      </c>
      <c r="B3952" s="471" t="s">
        <v>21015</v>
      </c>
      <c r="C3952" s="469" t="s">
        <v>4683</v>
      </c>
      <c r="E3952" s="472" t="s">
        <v>21016</v>
      </c>
      <c r="F3952" s="469" t="s">
        <v>23204</v>
      </c>
      <c r="G3952" s="468">
        <v>0.34</v>
      </c>
      <c r="H3952" s="468">
        <v>0.34</v>
      </c>
      <c r="I3952" s="468" t="s">
        <v>22355</v>
      </c>
      <c r="J3952" s="464"/>
      <c r="K3952" s="461"/>
      <c r="L3952" s="464"/>
      <c r="M3952" s="474">
        <f t="shared" si="207"/>
        <v>77.97</v>
      </c>
      <c r="N3952" s="474">
        <f t="shared" si="208"/>
        <v>77.97</v>
      </c>
      <c r="P3952" s="488">
        <v>1</v>
      </c>
      <c r="R3952" s="474">
        <v>69</v>
      </c>
      <c r="S3952" s="474">
        <v>60</v>
      </c>
      <c r="U3952" s="474">
        <v>60</v>
      </c>
      <c r="V3952" s="474">
        <v>60</v>
      </c>
      <c r="X3952" s="465">
        <v>60</v>
      </c>
      <c r="Y3952" s="465">
        <v>60</v>
      </c>
      <c r="AA3952" s="474">
        <v>60</v>
      </c>
      <c r="AB3952" s="474">
        <v>60</v>
      </c>
      <c r="AD3952" s="474">
        <v>55</v>
      </c>
      <c r="AE3952" s="474">
        <v>55</v>
      </c>
      <c r="AG3952" s="474"/>
      <c r="AH3952" s="474"/>
      <c r="AP3952" s="535"/>
    </row>
    <row r="3953" spans="1:42" ht="24" customHeight="1" outlineLevel="1" x14ac:dyDescent="0.25">
      <c r="A3953" s="469" t="s">
        <v>22356</v>
      </c>
      <c r="B3953" s="471" t="s">
        <v>21017</v>
      </c>
      <c r="C3953" s="469" t="s">
        <v>4683</v>
      </c>
      <c r="E3953" s="472" t="s">
        <v>21018</v>
      </c>
      <c r="F3953" s="469" t="s">
        <v>23204</v>
      </c>
      <c r="G3953" s="468">
        <v>0.4</v>
      </c>
      <c r="H3953" s="468">
        <v>0.4</v>
      </c>
      <c r="I3953" s="468" t="s">
        <v>22355</v>
      </c>
      <c r="J3953" s="464"/>
      <c r="K3953" s="461"/>
      <c r="L3953" s="464"/>
      <c r="M3953" s="474">
        <f t="shared" si="207"/>
        <v>90.964999999999989</v>
      </c>
      <c r="N3953" s="474">
        <f t="shared" si="208"/>
        <v>90.964999999999989</v>
      </c>
      <c r="P3953" s="488">
        <v>1</v>
      </c>
      <c r="R3953" s="474">
        <v>80.5</v>
      </c>
      <c r="S3953" s="474">
        <v>70</v>
      </c>
      <c r="U3953" s="474">
        <v>70</v>
      </c>
      <c r="V3953" s="474">
        <v>70</v>
      </c>
      <c r="X3953" s="465">
        <v>70</v>
      </c>
      <c r="Y3953" s="465">
        <v>70</v>
      </c>
      <c r="AA3953" s="474">
        <v>70</v>
      </c>
      <c r="AB3953" s="474">
        <v>70</v>
      </c>
      <c r="AD3953" s="474">
        <v>65</v>
      </c>
      <c r="AE3953" s="474">
        <v>65</v>
      </c>
      <c r="AG3953" s="474"/>
      <c r="AH3953" s="474"/>
      <c r="AP3953" s="535"/>
    </row>
    <row r="3954" spans="1:42" ht="24" customHeight="1" outlineLevel="1" x14ac:dyDescent="0.25">
      <c r="A3954" s="469" t="s">
        <v>23154</v>
      </c>
      <c r="B3954" s="471" t="s">
        <v>23203</v>
      </c>
      <c r="C3954" s="469" t="s">
        <v>4683</v>
      </c>
      <c r="E3954" s="472" t="s">
        <v>23349</v>
      </c>
      <c r="F3954" s="469" t="s">
        <v>23204</v>
      </c>
      <c r="G3954" s="468">
        <v>1.95</v>
      </c>
      <c r="H3954" s="468">
        <v>1.2</v>
      </c>
      <c r="I3954" s="468" t="s">
        <v>4616</v>
      </c>
      <c r="J3954" s="464"/>
      <c r="K3954" s="461"/>
      <c r="L3954" s="464"/>
      <c r="M3954" s="474">
        <f t="shared" si="207"/>
        <v>1977.4999999999998</v>
      </c>
      <c r="N3954" s="474">
        <f t="shared" si="208"/>
        <v>1977.4999999999998</v>
      </c>
      <c r="P3954" s="488">
        <v>1</v>
      </c>
      <c r="Q3954" s="519"/>
      <c r="R3954" s="474">
        <v>1750</v>
      </c>
      <c r="S3954" s="474">
        <v>1400</v>
      </c>
      <c r="U3954" s="474"/>
      <c r="V3954" s="474"/>
      <c r="W3954" s="519"/>
      <c r="X3954" s="465"/>
      <c r="Y3954" s="465"/>
      <c r="Z3954" s="519"/>
      <c r="AA3954" s="474"/>
      <c r="AB3954" s="474"/>
      <c r="AC3954" s="519"/>
      <c r="AD3954" s="474"/>
      <c r="AE3954" s="474"/>
      <c r="AF3954" s="531"/>
      <c r="AG3954" s="474"/>
      <c r="AH3954" s="474"/>
      <c r="AP3954" s="535"/>
    </row>
    <row r="3955" spans="1:42" ht="24" customHeight="1" outlineLevel="1" x14ac:dyDescent="0.25">
      <c r="A3955" s="469" t="s">
        <v>23154</v>
      </c>
      <c r="B3955" s="471" t="s">
        <v>23343</v>
      </c>
      <c r="C3955" s="469" t="s">
        <v>4683</v>
      </c>
      <c r="E3955" s="472" t="s">
        <v>24388</v>
      </c>
      <c r="F3955" s="469" t="s">
        <v>23204</v>
      </c>
      <c r="G3955" s="468">
        <v>1.9</v>
      </c>
      <c r="H3955" s="468">
        <v>1.8</v>
      </c>
      <c r="I3955" s="468" t="s">
        <v>4616</v>
      </c>
      <c r="J3955" s="464"/>
      <c r="K3955" s="461"/>
      <c r="L3955" s="464"/>
      <c r="M3955" s="474">
        <f t="shared" si="207"/>
        <v>2531.1999999999998</v>
      </c>
      <c r="N3955" s="474">
        <f t="shared" si="208"/>
        <v>2531.1999999999998</v>
      </c>
      <c r="P3955" s="488">
        <v>1</v>
      </c>
      <c r="Q3955" s="519"/>
      <c r="R3955" s="474">
        <v>2240</v>
      </c>
      <c r="S3955" s="474">
        <v>2240</v>
      </c>
      <c r="U3955" s="474"/>
      <c r="V3955" s="474"/>
      <c r="W3955" s="519"/>
      <c r="X3955" s="465"/>
      <c r="Y3955" s="465"/>
      <c r="Z3955" s="519"/>
      <c r="AA3955" s="474"/>
      <c r="AB3955" s="474"/>
      <c r="AC3955" s="519"/>
      <c r="AD3955" s="474"/>
      <c r="AE3955" s="474"/>
      <c r="AF3955" s="531"/>
      <c r="AG3955" s="474"/>
      <c r="AH3955" s="474"/>
      <c r="AP3955" s="535"/>
    </row>
    <row r="3956" spans="1:42" ht="24" customHeight="1" outlineLevel="1" x14ac:dyDescent="0.25">
      <c r="A3956" s="469" t="s">
        <v>23154</v>
      </c>
      <c r="B3956" s="471" t="s">
        <v>24467</v>
      </c>
      <c r="C3956" s="469" t="s">
        <v>4683</v>
      </c>
      <c r="E3956" s="472" t="s">
        <v>24468</v>
      </c>
      <c r="F3956" s="469" t="s">
        <v>23204</v>
      </c>
      <c r="G3956" s="468" t="s">
        <v>4616</v>
      </c>
      <c r="H3956" s="468" t="s">
        <v>4616</v>
      </c>
      <c r="I3956" s="468" t="s">
        <v>4616</v>
      </c>
      <c r="J3956" s="464"/>
      <c r="K3956" s="461"/>
      <c r="L3956" s="464"/>
      <c r="M3956" s="474">
        <v>0</v>
      </c>
      <c r="N3956" s="474">
        <v>13040</v>
      </c>
      <c r="P3956" s="488">
        <v>1</v>
      </c>
      <c r="Q3956" s="519"/>
      <c r="R3956" s="474"/>
      <c r="S3956" s="474"/>
      <c r="U3956" s="474"/>
      <c r="V3956" s="474"/>
      <c r="W3956" s="519"/>
      <c r="X3956" s="465"/>
      <c r="Y3956" s="465"/>
      <c r="Z3956" s="519"/>
      <c r="AA3956" s="474"/>
      <c r="AB3956" s="474"/>
      <c r="AC3956" s="519"/>
      <c r="AD3956" s="474"/>
      <c r="AE3956" s="474"/>
      <c r="AF3956" s="531"/>
      <c r="AG3956" s="474"/>
      <c r="AH3956" s="474"/>
      <c r="AP3956" s="535"/>
    </row>
    <row r="3957" spans="1:42" ht="24" customHeight="1" outlineLevel="1" x14ac:dyDescent="0.25">
      <c r="A3957" s="469" t="s">
        <v>19224</v>
      </c>
      <c r="B3957" s="471" t="s">
        <v>19130</v>
      </c>
      <c r="C3957" s="469" t="s">
        <v>4683</v>
      </c>
      <c r="E3957" s="472" t="s">
        <v>19132</v>
      </c>
      <c r="F3957" s="469" t="s">
        <v>23204</v>
      </c>
      <c r="G3957" s="468">
        <v>0.9</v>
      </c>
      <c r="H3957" s="468">
        <v>1.05</v>
      </c>
      <c r="I3957" s="468">
        <v>2.2000000000000002</v>
      </c>
      <c r="M3957" s="474">
        <f>R3957*$Q$3</f>
        <v>4747.1299999999992</v>
      </c>
      <c r="N3957" s="474">
        <f>M3957*P3957</f>
        <v>3560.3474999999994</v>
      </c>
      <c r="P3957" s="488">
        <v>0.75</v>
      </c>
      <c r="R3957" s="474">
        <v>4201</v>
      </c>
      <c r="S3957" s="474">
        <v>2520.6238200000003</v>
      </c>
      <c r="U3957" s="474">
        <v>3653.1</v>
      </c>
      <c r="V3957" s="474">
        <v>2191.86</v>
      </c>
      <c r="X3957" s="465">
        <v>3653.1</v>
      </c>
      <c r="Y3957" s="465">
        <v>2191.86</v>
      </c>
      <c r="AA3957" s="474">
        <v>3653.1</v>
      </c>
      <c r="AB3957" s="474">
        <v>2191.86</v>
      </c>
      <c r="AD3957" s="474">
        <v>3446.3</v>
      </c>
      <c r="AE3957" s="474">
        <v>2067.7800000000002</v>
      </c>
      <c r="AG3957" s="474"/>
      <c r="AH3957" s="474"/>
      <c r="AP3957" s="535"/>
    </row>
    <row r="3958" spans="1:42" ht="24" customHeight="1" outlineLevel="1" x14ac:dyDescent="0.25">
      <c r="A3958" s="469" t="s">
        <v>19224</v>
      </c>
      <c r="B3958" s="471" t="s">
        <v>19131</v>
      </c>
      <c r="C3958" s="469" t="s">
        <v>4683</v>
      </c>
      <c r="E3958" s="472" t="s">
        <v>22353</v>
      </c>
      <c r="F3958" s="469" t="s">
        <v>23330</v>
      </c>
      <c r="G3958" s="468">
        <v>0.7</v>
      </c>
      <c r="H3958" s="468">
        <v>0.85</v>
      </c>
      <c r="I3958" s="468">
        <v>1.85</v>
      </c>
      <c r="M3958" s="474">
        <f>R3958*$Q$3</f>
        <v>2315.2570000000001</v>
      </c>
      <c r="N3958" s="474">
        <f>M3958*P3958</f>
        <v>1736.4427500000002</v>
      </c>
      <c r="P3958" s="488">
        <v>0.75</v>
      </c>
      <c r="R3958" s="474">
        <v>2048.9</v>
      </c>
      <c r="S3958" s="474">
        <v>1068.96</v>
      </c>
      <c r="U3958" s="474">
        <v>1781.6</v>
      </c>
      <c r="V3958" s="474">
        <v>1068.96</v>
      </c>
      <c r="X3958" s="465">
        <v>1781.6</v>
      </c>
      <c r="Y3958" s="465">
        <v>1068.96</v>
      </c>
      <c r="AA3958" s="474">
        <v>1781.6</v>
      </c>
      <c r="AB3958" s="474">
        <v>1068.96</v>
      </c>
      <c r="AD3958" s="474">
        <v>1680.8</v>
      </c>
      <c r="AE3958" s="474">
        <v>1008.4799999999999</v>
      </c>
      <c r="AG3958" s="474"/>
      <c r="AH3958" s="474"/>
      <c r="AP3958" s="535"/>
    </row>
    <row r="3959" spans="1:42" ht="24" customHeight="1" outlineLevel="1" x14ac:dyDescent="0.25">
      <c r="A3959" s="469" t="s">
        <v>19224</v>
      </c>
      <c r="B3959" s="471" t="s">
        <v>22357</v>
      </c>
      <c r="C3959" s="469" t="s">
        <v>4683</v>
      </c>
      <c r="E3959" s="472" t="s">
        <v>22358</v>
      </c>
      <c r="F3959" s="469" t="s">
        <v>23330</v>
      </c>
      <c r="G3959" s="468">
        <v>0.7</v>
      </c>
      <c r="H3959" s="468">
        <v>0.85</v>
      </c>
      <c r="I3959" s="468">
        <v>1.85</v>
      </c>
      <c r="M3959" s="474">
        <f>R3959*$Q$3</f>
        <v>5886.509</v>
      </c>
      <c r="N3959" s="474">
        <f>M3959*P3959</f>
        <v>4414.8817500000005</v>
      </c>
      <c r="P3959" s="488">
        <v>0.75</v>
      </c>
      <c r="R3959" s="474">
        <v>5209.3</v>
      </c>
      <c r="S3959" s="474">
        <v>2717.88</v>
      </c>
      <c r="U3959" s="474">
        <v>4529.8</v>
      </c>
      <c r="V3959" s="474">
        <v>2717.88</v>
      </c>
      <c r="X3959" s="465">
        <v>4529.8</v>
      </c>
      <c r="Y3959" s="465">
        <v>2717.88</v>
      </c>
      <c r="AA3959" s="474">
        <v>4529.8</v>
      </c>
      <c r="AB3959" s="474">
        <v>2717.88</v>
      </c>
      <c r="AD3959" s="474">
        <v>1680.8</v>
      </c>
      <c r="AE3959" s="474">
        <v>1008.4799999999999</v>
      </c>
      <c r="AG3959" s="474"/>
      <c r="AH3959" s="474"/>
      <c r="AP3959" s="535"/>
    </row>
    <row r="3960" spans="1:42" ht="24" customHeight="1" outlineLevel="1" x14ac:dyDescent="0.25">
      <c r="A3960" s="469" t="s">
        <v>22356</v>
      </c>
      <c r="B3960" s="471" t="s">
        <v>21019</v>
      </c>
      <c r="C3960" s="469" t="s">
        <v>4683</v>
      </c>
      <c r="E3960" s="472" t="s">
        <v>21020</v>
      </c>
      <c r="F3960" s="469" t="s">
        <v>23330</v>
      </c>
      <c r="G3960" s="468">
        <v>0</v>
      </c>
      <c r="H3960" s="468">
        <v>0</v>
      </c>
      <c r="I3960" s="468">
        <v>0</v>
      </c>
      <c r="M3960" s="474">
        <f>R3960*$Q$3</f>
        <v>19.4925</v>
      </c>
      <c r="N3960" s="474">
        <f>M3960*P3960</f>
        <v>19.4925</v>
      </c>
      <c r="P3960" s="488">
        <v>1</v>
      </c>
      <c r="R3960" s="474">
        <v>17.25</v>
      </c>
      <c r="S3960" s="474">
        <v>15</v>
      </c>
      <c r="U3960" s="474">
        <v>15</v>
      </c>
      <c r="V3960" s="474">
        <v>15</v>
      </c>
      <c r="X3960" s="465">
        <v>15</v>
      </c>
      <c r="Y3960" s="465">
        <v>15</v>
      </c>
      <c r="AA3960" s="474">
        <v>15</v>
      </c>
      <c r="AB3960" s="474">
        <v>15</v>
      </c>
      <c r="AD3960" s="474">
        <v>15</v>
      </c>
      <c r="AE3960" s="474">
        <v>15</v>
      </c>
      <c r="AG3960" s="474"/>
      <c r="AH3960" s="474"/>
      <c r="AP3960" s="535"/>
    </row>
    <row r="3961" spans="1:42" ht="24" customHeight="1" outlineLevel="1" x14ac:dyDescent="0.25">
      <c r="E3961" s="472"/>
      <c r="M3961" s="474"/>
      <c r="N3961" s="474"/>
      <c r="P3961" s="488"/>
      <c r="R3961" s="474"/>
      <c r="S3961" s="474"/>
      <c r="U3961" s="474"/>
      <c r="V3961" s="474"/>
      <c r="X3961" s="465"/>
      <c r="Y3961" s="465"/>
      <c r="AA3961" s="474"/>
      <c r="AB3961" s="474"/>
      <c r="AD3961" s="474"/>
      <c r="AE3961" s="474"/>
      <c r="AG3961" s="474"/>
      <c r="AH3961" s="474"/>
      <c r="AP3961" s="535"/>
    </row>
    <row r="3962" spans="1:42" ht="24" customHeight="1" outlineLevel="1" x14ac:dyDescent="0.25">
      <c r="E3962" s="472"/>
      <c r="M3962" s="474"/>
      <c r="N3962" s="474"/>
      <c r="P3962" s="488"/>
      <c r="R3962" s="474"/>
      <c r="S3962" s="474"/>
      <c r="U3962" s="474"/>
      <c r="V3962" s="474"/>
      <c r="X3962" s="465"/>
      <c r="Y3962" s="465"/>
      <c r="AA3962" s="474"/>
      <c r="AB3962" s="474"/>
      <c r="AD3962" s="474"/>
      <c r="AE3962" s="474"/>
      <c r="AG3962" s="474"/>
      <c r="AH3962" s="474"/>
      <c r="AP3962" s="535"/>
    </row>
    <row r="3963" spans="1:42" ht="24" customHeight="1" outlineLevel="1" x14ac:dyDescent="0.25">
      <c r="E3963" s="472"/>
      <c r="M3963" s="474"/>
      <c r="N3963" s="474"/>
      <c r="P3963" s="488"/>
      <c r="R3963" s="474"/>
      <c r="S3963" s="474"/>
      <c r="U3963" s="474"/>
      <c r="V3963" s="474"/>
      <c r="X3963" s="465"/>
      <c r="Y3963" s="465"/>
      <c r="AA3963" s="474"/>
      <c r="AB3963" s="474"/>
      <c r="AD3963" s="474"/>
      <c r="AE3963" s="474"/>
      <c r="AG3963" s="474"/>
      <c r="AH3963" s="474"/>
      <c r="AP3963" s="535"/>
    </row>
    <row r="3964" spans="1:42" ht="24" customHeight="1" x14ac:dyDescent="0.25">
      <c r="A3964" s="491" t="s">
        <v>23326</v>
      </c>
      <c r="B3964" s="484"/>
      <c r="E3964" s="469"/>
      <c r="M3964" s="474"/>
      <c r="N3964" s="474"/>
      <c r="P3964" s="488"/>
      <c r="R3964" s="474"/>
      <c r="S3964" s="474"/>
      <c r="U3964" s="474"/>
      <c r="V3964" s="474"/>
      <c r="X3964" s="465"/>
      <c r="Y3964" s="465"/>
      <c r="AA3964" s="474"/>
      <c r="AB3964" s="474"/>
      <c r="AD3964" s="474"/>
      <c r="AE3964" s="474"/>
      <c r="AG3964" s="474"/>
      <c r="AH3964" s="474"/>
      <c r="AP3964" s="535"/>
    </row>
    <row r="3965" spans="1:42" ht="24" customHeight="1" outlineLevel="1" x14ac:dyDescent="0.25">
      <c r="B3965" s="471" t="s">
        <v>4750</v>
      </c>
      <c r="C3965" s="469" t="s">
        <v>4749</v>
      </c>
      <c r="E3965" s="472" t="s">
        <v>4770</v>
      </c>
      <c r="F3965" s="469" t="s">
        <v>23334</v>
      </c>
      <c r="G3965" s="468">
        <v>3.75</v>
      </c>
      <c r="H3965" s="468">
        <v>4.5999999999999996</v>
      </c>
      <c r="I3965" s="468" t="s">
        <v>4616</v>
      </c>
      <c r="J3965" s="468">
        <v>960</v>
      </c>
      <c r="M3965" s="474">
        <f t="shared" ref="M3965:M3988" si="209">R3965*$Q$3</f>
        <v>7733.7199999999993</v>
      </c>
      <c r="N3965" s="474">
        <f t="shared" ref="N3965:N3988" si="210">M3965*P3965</f>
        <v>4640.2319999999991</v>
      </c>
      <c r="P3965" s="488">
        <v>0.6</v>
      </c>
      <c r="R3965" s="474">
        <v>6844</v>
      </c>
      <c r="S3965" s="474">
        <v>4106.3721599999999</v>
      </c>
      <c r="U3965" s="474">
        <v>5951.3</v>
      </c>
      <c r="V3965" s="474">
        <v>3570.78</v>
      </c>
      <c r="X3965" s="465">
        <v>5951.3</v>
      </c>
      <c r="Y3965" s="465">
        <v>3570.78</v>
      </c>
      <c r="AA3965" s="474">
        <v>5951.3</v>
      </c>
      <c r="AB3965" s="474">
        <v>3570.78</v>
      </c>
      <c r="AD3965" s="474">
        <v>5614.4</v>
      </c>
      <c r="AE3965" s="474">
        <v>3368.64</v>
      </c>
      <c r="AF3965" s="521">
        <f>IF(B3965=0,"",VLOOKUP(B3965,'Tabela de Páscoa 2020'!A:D,3,0))</f>
        <v>5614.4</v>
      </c>
      <c r="AG3965" s="474"/>
      <c r="AH3965" s="474"/>
      <c r="AP3965" s="535"/>
    </row>
    <row r="3966" spans="1:42" ht="24" customHeight="1" outlineLevel="1" x14ac:dyDescent="0.25">
      <c r="B3966" s="471" t="s">
        <v>4751</v>
      </c>
      <c r="C3966" s="469" t="s">
        <v>4749</v>
      </c>
      <c r="E3966" s="472" t="s">
        <v>4770</v>
      </c>
      <c r="F3966" s="469" t="s">
        <v>23334</v>
      </c>
      <c r="G3966" s="468">
        <v>5.85</v>
      </c>
      <c r="H3966" s="468">
        <v>7.3</v>
      </c>
      <c r="I3966" s="468" t="s">
        <v>4616</v>
      </c>
      <c r="J3966" s="468">
        <v>1440</v>
      </c>
      <c r="M3966" s="474">
        <f t="shared" si="209"/>
        <v>11339.888999999997</v>
      </c>
      <c r="N3966" s="474">
        <f t="shared" si="210"/>
        <v>6803.9333999999981</v>
      </c>
      <c r="P3966" s="488">
        <v>0.6</v>
      </c>
      <c r="R3966" s="474">
        <v>10035.299999999999</v>
      </c>
      <c r="S3966" s="474">
        <v>6021.1773599999997</v>
      </c>
      <c r="U3966" s="474">
        <v>8726.2999999999993</v>
      </c>
      <c r="V3966" s="474">
        <v>5235.78</v>
      </c>
      <c r="X3966" s="465">
        <v>8726.2999999999993</v>
      </c>
      <c r="Y3966" s="465">
        <v>5235.78</v>
      </c>
      <c r="AA3966" s="474">
        <v>8726.2999999999993</v>
      </c>
      <c r="AB3966" s="474">
        <v>5235.78</v>
      </c>
      <c r="AD3966" s="474">
        <v>8232.4</v>
      </c>
      <c r="AE3966" s="474">
        <v>4939.4399999999996</v>
      </c>
      <c r="AF3966" s="521">
        <f>IF(B3966=0,"",VLOOKUP(B3966,'Tabela de Páscoa 2020'!A:D,3,0))</f>
        <v>8232.4</v>
      </c>
      <c r="AG3966" s="474"/>
      <c r="AH3966" s="474"/>
      <c r="AP3966" s="535"/>
    </row>
    <row r="3967" spans="1:42" ht="24" customHeight="1" outlineLevel="1" x14ac:dyDescent="0.25">
      <c r="B3967" s="471" t="s">
        <v>4752</v>
      </c>
      <c r="C3967" s="469" t="s">
        <v>4749</v>
      </c>
      <c r="E3967" s="472" t="s">
        <v>4771</v>
      </c>
      <c r="F3967" s="469" t="s">
        <v>23334</v>
      </c>
      <c r="G3967" s="468">
        <v>3.5</v>
      </c>
      <c r="H3967" s="468">
        <v>2</v>
      </c>
      <c r="I3967" s="468" t="s">
        <v>4616</v>
      </c>
      <c r="J3967" s="468">
        <v>1040</v>
      </c>
      <c r="M3967" s="474">
        <f t="shared" si="209"/>
        <v>7597.3289999999997</v>
      </c>
      <c r="N3967" s="474">
        <f t="shared" si="210"/>
        <v>4558.3973999999998</v>
      </c>
      <c r="P3967" s="488">
        <v>0.6</v>
      </c>
      <c r="R3967" s="474">
        <v>6723.3</v>
      </c>
      <c r="S3967" s="474">
        <v>4033.9635599999992</v>
      </c>
      <c r="U3967" s="474">
        <v>5846.3</v>
      </c>
      <c r="V3967" s="474">
        <v>3507.78</v>
      </c>
      <c r="X3967" s="465">
        <v>5846.3</v>
      </c>
      <c r="Y3967" s="465">
        <v>3507.78</v>
      </c>
      <c r="AA3967" s="474">
        <v>5846.3</v>
      </c>
      <c r="AB3967" s="474">
        <v>3507.78</v>
      </c>
      <c r="AD3967" s="474">
        <v>5515.4</v>
      </c>
      <c r="AE3967" s="474">
        <v>3309.24</v>
      </c>
      <c r="AF3967" s="521">
        <f>IF(B3967=0,"",VLOOKUP(B3967,'Tabela de Páscoa 2020'!A:D,3,0))</f>
        <v>5515.4</v>
      </c>
      <c r="AG3967" s="474"/>
      <c r="AH3967" s="474"/>
      <c r="AP3967" s="535"/>
    </row>
    <row r="3968" spans="1:42" ht="24" customHeight="1" outlineLevel="1" x14ac:dyDescent="0.25">
      <c r="B3968" s="471" t="s">
        <v>4753</v>
      </c>
      <c r="C3968" s="469" t="s">
        <v>4749</v>
      </c>
      <c r="E3968" s="472" t="s">
        <v>4771</v>
      </c>
      <c r="F3968" s="469" t="s">
        <v>23334</v>
      </c>
      <c r="G3968" s="468">
        <v>5</v>
      </c>
      <c r="H3968" s="468">
        <v>3</v>
      </c>
      <c r="I3968" s="468" t="s">
        <v>4616</v>
      </c>
      <c r="J3968" s="468">
        <v>1392</v>
      </c>
      <c r="M3968" s="474">
        <f t="shared" si="209"/>
        <v>9864.1089999999986</v>
      </c>
      <c r="N3968" s="474">
        <f t="shared" si="210"/>
        <v>5918.4653999999991</v>
      </c>
      <c r="P3968" s="488">
        <v>0.6</v>
      </c>
      <c r="R3968" s="474">
        <v>8729.2999999999993</v>
      </c>
      <c r="S3968" s="474">
        <v>5237.5554000000002</v>
      </c>
      <c r="U3968" s="474">
        <v>7590.7</v>
      </c>
      <c r="V3968" s="474">
        <v>4554.42</v>
      </c>
      <c r="X3968" s="465">
        <v>7590.7</v>
      </c>
      <c r="Y3968" s="465">
        <v>4554.42</v>
      </c>
      <c r="AA3968" s="474">
        <v>7590.7</v>
      </c>
      <c r="AB3968" s="474">
        <v>4554.42</v>
      </c>
      <c r="AD3968" s="474">
        <v>7161</v>
      </c>
      <c r="AE3968" s="474">
        <v>4296.5999999999995</v>
      </c>
      <c r="AF3968" s="521">
        <f>IF(B3968=0,"",VLOOKUP(B3968,'Tabela de Páscoa 2020'!A:D,3,0))</f>
        <v>7161</v>
      </c>
      <c r="AG3968" s="474"/>
      <c r="AH3968" s="474"/>
      <c r="AP3968" s="535"/>
    </row>
    <row r="3969" spans="2:42" ht="24" customHeight="1" outlineLevel="1" x14ac:dyDescent="0.25">
      <c r="B3969" s="471" t="s">
        <v>4754</v>
      </c>
      <c r="C3969" s="469" t="s">
        <v>4749</v>
      </c>
      <c r="E3969" s="472" t="s">
        <v>4772</v>
      </c>
      <c r="F3969" s="469" t="s">
        <v>23334</v>
      </c>
      <c r="G3969" s="468">
        <v>3.5</v>
      </c>
      <c r="H3969" s="468">
        <v>3.8</v>
      </c>
      <c r="I3969" s="468" t="s">
        <v>4616</v>
      </c>
      <c r="J3969" s="468">
        <v>960</v>
      </c>
      <c r="M3969" s="474">
        <f t="shared" si="209"/>
        <v>7082.1619999999994</v>
      </c>
      <c r="N3969" s="474">
        <f t="shared" si="210"/>
        <v>4249.2971999999991</v>
      </c>
      <c r="P3969" s="488">
        <v>0.6</v>
      </c>
      <c r="R3969" s="474">
        <v>6267.4</v>
      </c>
      <c r="S3969" s="474">
        <v>3760.4199599999993</v>
      </c>
      <c r="U3969" s="474">
        <v>5449.9</v>
      </c>
      <c r="V3969" s="474">
        <v>3269.94</v>
      </c>
      <c r="X3969" s="465">
        <v>5449.9</v>
      </c>
      <c r="Y3969" s="465">
        <v>3269.94</v>
      </c>
      <c r="AA3969" s="474">
        <v>5449.9</v>
      </c>
      <c r="AB3969" s="474">
        <v>3269.94</v>
      </c>
      <c r="AD3969" s="474">
        <v>5141.3999999999996</v>
      </c>
      <c r="AE3969" s="474">
        <v>3084.8399999999997</v>
      </c>
      <c r="AF3969" s="521">
        <f>IF(B3969=0,"",VLOOKUP(B3969,'Tabela de Páscoa 2020'!A:D,3,0))</f>
        <v>5141.3999999999996</v>
      </c>
      <c r="AG3969" s="474"/>
      <c r="AH3969" s="474"/>
      <c r="AP3969" s="535"/>
    </row>
    <row r="3970" spans="2:42" ht="24" customHeight="1" outlineLevel="1" x14ac:dyDescent="0.25">
      <c r="B3970" s="471" t="s">
        <v>4755</v>
      </c>
      <c r="C3970" s="469" t="s">
        <v>4749</v>
      </c>
      <c r="E3970" s="472" t="s">
        <v>4772</v>
      </c>
      <c r="F3970" s="469" t="s">
        <v>23334</v>
      </c>
      <c r="G3970" s="468">
        <v>5</v>
      </c>
      <c r="H3970" s="468">
        <v>5.5</v>
      </c>
      <c r="I3970" s="468" t="s">
        <v>4616</v>
      </c>
      <c r="J3970" s="468">
        <v>1232</v>
      </c>
      <c r="M3970" s="474">
        <f t="shared" si="209"/>
        <v>8839.7639999999992</v>
      </c>
      <c r="N3970" s="474">
        <f t="shared" si="210"/>
        <v>5303.8583999999992</v>
      </c>
      <c r="P3970" s="488">
        <v>0.6</v>
      </c>
      <c r="R3970" s="474">
        <v>7822.8</v>
      </c>
      <c r="S3970" s="474">
        <v>4693.6863599999988</v>
      </c>
      <c r="U3970" s="474">
        <v>6802.4</v>
      </c>
      <c r="V3970" s="474">
        <v>4081.44</v>
      </c>
      <c r="X3970" s="465">
        <v>6802.4</v>
      </c>
      <c r="Y3970" s="465">
        <v>4081.44</v>
      </c>
      <c r="AA3970" s="474">
        <v>6802.4</v>
      </c>
      <c r="AB3970" s="474">
        <v>4081.44</v>
      </c>
      <c r="AD3970" s="474">
        <v>6417.4</v>
      </c>
      <c r="AE3970" s="474">
        <v>3850.4399999999996</v>
      </c>
      <c r="AF3970" s="521">
        <f>IF(B3970=0,"",VLOOKUP(B3970,'Tabela de Páscoa 2020'!A:D,3,0))</f>
        <v>6417.4</v>
      </c>
      <c r="AG3970" s="474"/>
      <c r="AH3970" s="474"/>
      <c r="AP3970" s="535"/>
    </row>
    <row r="3971" spans="2:42" ht="24" customHeight="1" outlineLevel="1" x14ac:dyDescent="0.25">
      <c r="B3971" s="471" t="s">
        <v>4760</v>
      </c>
      <c r="C3971" s="469" t="s">
        <v>4773</v>
      </c>
      <c r="E3971" s="472" t="s">
        <v>4415</v>
      </c>
      <c r="F3971" s="469" t="s">
        <v>23334</v>
      </c>
      <c r="G3971" s="468">
        <v>3.75</v>
      </c>
      <c r="H3971" s="468">
        <v>4.5999999999999996</v>
      </c>
      <c r="I3971" s="468" t="s">
        <v>4616</v>
      </c>
      <c r="J3971" s="468">
        <v>576</v>
      </c>
      <c r="M3971" s="474">
        <f t="shared" si="209"/>
        <v>4247.1049999999996</v>
      </c>
      <c r="N3971" s="474">
        <f t="shared" si="210"/>
        <v>2548.2629999999995</v>
      </c>
      <c r="P3971" s="488">
        <v>0.6</v>
      </c>
      <c r="R3971" s="474">
        <v>3758.5</v>
      </c>
      <c r="S3971" s="474">
        <v>2255.1256199999998</v>
      </c>
      <c r="U3971" s="474">
        <v>3268.3</v>
      </c>
      <c r="V3971" s="474">
        <v>1960.98</v>
      </c>
      <c r="X3971" s="465">
        <v>3268.3</v>
      </c>
      <c r="Y3971" s="465">
        <v>1960.98</v>
      </c>
      <c r="AA3971" s="474">
        <v>3268.3</v>
      </c>
      <c r="AB3971" s="474">
        <v>1960.98</v>
      </c>
      <c r="AD3971" s="474">
        <v>3083.3</v>
      </c>
      <c r="AE3971" s="474">
        <v>1849.98</v>
      </c>
      <c r="AF3971" s="521">
        <f>IF(B3971=0,"",VLOOKUP(B3971,'Tabela de Páscoa 2020'!A:D,3,0))</f>
        <v>3083.3</v>
      </c>
      <c r="AG3971" s="474"/>
      <c r="AH3971" s="474"/>
      <c r="AP3971" s="535"/>
    </row>
    <row r="3972" spans="2:42" ht="24" customHeight="1" outlineLevel="1" x14ac:dyDescent="0.25">
      <c r="B3972" s="471" t="s">
        <v>4761</v>
      </c>
      <c r="C3972" s="469" t="s">
        <v>4773</v>
      </c>
      <c r="E3972" s="472" t="s">
        <v>4415</v>
      </c>
      <c r="F3972" s="469" t="s">
        <v>23334</v>
      </c>
      <c r="G3972" s="468">
        <v>5.85</v>
      </c>
      <c r="H3972" s="468">
        <v>7.3</v>
      </c>
      <c r="I3972" s="468" t="s">
        <v>4616</v>
      </c>
      <c r="J3972" s="468">
        <v>864</v>
      </c>
      <c r="M3972" s="474">
        <f t="shared" si="209"/>
        <v>6600.329999999999</v>
      </c>
      <c r="N3972" s="474">
        <f t="shared" si="210"/>
        <v>3960.1979999999994</v>
      </c>
      <c r="P3972" s="488">
        <v>0.6</v>
      </c>
      <c r="R3972" s="474">
        <v>5841</v>
      </c>
      <c r="S3972" s="474">
        <v>3504.5762399999999</v>
      </c>
      <c r="U3972" s="474">
        <v>5079.1000000000004</v>
      </c>
      <c r="V3972" s="474">
        <v>3047.46</v>
      </c>
      <c r="X3972" s="465">
        <v>5079.1000000000004</v>
      </c>
      <c r="Y3972" s="465">
        <v>3047.46</v>
      </c>
      <c r="AA3972" s="474">
        <v>5079.1000000000004</v>
      </c>
      <c r="AB3972" s="474">
        <v>3047.46</v>
      </c>
      <c r="AD3972" s="474">
        <v>4791.6000000000004</v>
      </c>
      <c r="AE3972" s="474">
        <v>2874.96</v>
      </c>
      <c r="AF3972" s="521">
        <f>IF(B3972=0,"",VLOOKUP(B3972,'Tabela de Páscoa 2020'!A:D,3,0))</f>
        <v>4791.6000000000004</v>
      </c>
      <c r="AG3972" s="474"/>
      <c r="AH3972" s="474"/>
      <c r="AP3972" s="535"/>
    </row>
    <row r="3973" spans="2:42" ht="24" customHeight="1" outlineLevel="1" x14ac:dyDescent="0.25">
      <c r="B3973" s="471" t="s">
        <v>4762</v>
      </c>
      <c r="C3973" s="469" t="s">
        <v>4773</v>
      </c>
      <c r="E3973" s="472" t="s">
        <v>4416</v>
      </c>
      <c r="F3973" s="469" t="s">
        <v>23334</v>
      </c>
      <c r="G3973" s="468">
        <v>3.5</v>
      </c>
      <c r="H3973" s="468">
        <v>2</v>
      </c>
      <c r="I3973" s="468" t="s">
        <v>4616</v>
      </c>
      <c r="J3973" s="468">
        <v>832</v>
      </c>
      <c r="M3973" s="474">
        <f t="shared" si="209"/>
        <v>5359.3639999999996</v>
      </c>
      <c r="N3973" s="474">
        <f t="shared" si="210"/>
        <v>3215.6183999999998</v>
      </c>
      <c r="P3973" s="488">
        <v>0.6</v>
      </c>
      <c r="R3973" s="474">
        <v>4742.8</v>
      </c>
      <c r="S3973" s="474">
        <v>2845.6579799999995</v>
      </c>
      <c r="U3973" s="474">
        <v>4124.1000000000004</v>
      </c>
      <c r="V3973" s="474">
        <v>2474.46</v>
      </c>
      <c r="X3973" s="465">
        <v>4124.1000000000004</v>
      </c>
      <c r="Y3973" s="465">
        <v>2474.46</v>
      </c>
      <c r="AA3973" s="474">
        <v>4124.1000000000004</v>
      </c>
      <c r="AB3973" s="474">
        <v>2474.46</v>
      </c>
      <c r="AD3973" s="474">
        <v>3890.7</v>
      </c>
      <c r="AE3973" s="474">
        <v>2334.4199999999996</v>
      </c>
      <c r="AF3973" s="521">
        <f>IF(B3973=0,"",VLOOKUP(B3973,'Tabela de Páscoa 2020'!A:D,3,0))</f>
        <v>3890.7</v>
      </c>
      <c r="AG3973" s="474"/>
      <c r="AH3973" s="474"/>
      <c r="AP3973" s="535"/>
    </row>
    <row r="3974" spans="2:42" ht="24" customHeight="1" outlineLevel="1" x14ac:dyDescent="0.25">
      <c r="B3974" s="471" t="s">
        <v>4763</v>
      </c>
      <c r="C3974" s="469" t="s">
        <v>4773</v>
      </c>
      <c r="E3974" s="472" t="s">
        <v>4416</v>
      </c>
      <c r="F3974" s="469" t="s">
        <v>23334</v>
      </c>
      <c r="G3974" s="468">
        <v>5</v>
      </c>
      <c r="H3974" s="468">
        <v>3</v>
      </c>
      <c r="I3974" s="468" t="s">
        <v>4616</v>
      </c>
      <c r="J3974" s="468">
        <v>1120</v>
      </c>
      <c r="M3974" s="474">
        <f t="shared" si="209"/>
        <v>7439.6939999999995</v>
      </c>
      <c r="N3974" s="474">
        <f t="shared" si="210"/>
        <v>4463.8163999999997</v>
      </c>
      <c r="P3974" s="488">
        <v>0.6</v>
      </c>
      <c r="R3974" s="474">
        <v>6583.8</v>
      </c>
      <c r="S3974" s="474">
        <v>3950.2913999999996</v>
      </c>
      <c r="U3974" s="474">
        <v>5725.1</v>
      </c>
      <c r="V3974" s="474">
        <v>3435.06</v>
      </c>
      <c r="X3974" s="465">
        <v>5725.1</v>
      </c>
      <c r="Y3974" s="465">
        <v>3435.06</v>
      </c>
      <c r="AA3974" s="474">
        <v>5725.1</v>
      </c>
      <c r="AB3974" s="474">
        <v>3435.06</v>
      </c>
      <c r="AD3974" s="474">
        <v>5401</v>
      </c>
      <c r="AE3974" s="474">
        <v>3240.6</v>
      </c>
      <c r="AF3974" s="521">
        <f>IF(B3974=0,"",VLOOKUP(B3974,'Tabela de Páscoa 2020'!A:D,3,0))</f>
        <v>5401</v>
      </c>
      <c r="AG3974" s="474"/>
      <c r="AH3974" s="474"/>
      <c r="AP3974" s="535"/>
    </row>
    <row r="3975" spans="2:42" ht="24" customHeight="1" outlineLevel="1" x14ac:dyDescent="0.25">
      <c r="B3975" s="471" t="s">
        <v>4764</v>
      </c>
      <c r="C3975" s="469" t="s">
        <v>4773</v>
      </c>
      <c r="E3975" s="472" t="s">
        <v>4417</v>
      </c>
      <c r="F3975" s="469" t="s">
        <v>23334</v>
      </c>
      <c r="G3975" s="468">
        <v>3.5</v>
      </c>
      <c r="H3975" s="468">
        <v>3.8</v>
      </c>
      <c r="I3975" s="468" t="s">
        <v>4616</v>
      </c>
      <c r="J3975" s="468">
        <v>672</v>
      </c>
      <c r="M3975" s="474">
        <f t="shared" si="209"/>
        <v>4327.4479999999994</v>
      </c>
      <c r="N3975" s="474">
        <f t="shared" si="210"/>
        <v>2596.4687999999996</v>
      </c>
      <c r="P3975" s="488">
        <v>0.6</v>
      </c>
      <c r="R3975" s="474">
        <v>3829.6</v>
      </c>
      <c r="S3975" s="474">
        <v>2297.7662399999995</v>
      </c>
      <c r="U3975" s="474">
        <v>3330.1</v>
      </c>
      <c r="V3975" s="474">
        <v>1998.06</v>
      </c>
      <c r="X3975" s="465">
        <v>3330.1</v>
      </c>
      <c r="Y3975" s="465">
        <v>1998.06</v>
      </c>
      <c r="AA3975" s="474">
        <v>3330.1</v>
      </c>
      <c r="AB3975" s="474">
        <v>1998.06</v>
      </c>
      <c r="AD3975" s="474">
        <v>3141.6</v>
      </c>
      <c r="AE3975" s="474">
        <v>1884.9599999999998</v>
      </c>
      <c r="AF3975" s="521">
        <f>IF(B3975=0,"",VLOOKUP(B3975,'Tabela de Páscoa 2020'!A:D,3,0))</f>
        <v>3141.6</v>
      </c>
      <c r="AG3975" s="474"/>
      <c r="AH3975" s="474"/>
      <c r="AP3975" s="535"/>
    </row>
    <row r="3976" spans="2:42" ht="24" customHeight="1" outlineLevel="1" x14ac:dyDescent="0.25">
      <c r="B3976" s="471" t="s">
        <v>4765</v>
      </c>
      <c r="C3976" s="469" t="s">
        <v>4773</v>
      </c>
      <c r="E3976" s="472" t="s">
        <v>4417</v>
      </c>
      <c r="F3976" s="469" t="s">
        <v>23334</v>
      </c>
      <c r="G3976" s="468">
        <v>5</v>
      </c>
      <c r="H3976" s="468">
        <v>5.5</v>
      </c>
      <c r="I3976" s="468" t="s">
        <v>4616</v>
      </c>
      <c r="J3976" s="468">
        <v>864</v>
      </c>
      <c r="M3976" s="474">
        <f t="shared" si="209"/>
        <v>5568.4139999999998</v>
      </c>
      <c r="N3976" s="474">
        <f t="shared" si="210"/>
        <v>3341.0483999999997</v>
      </c>
      <c r="P3976" s="488">
        <v>0.6</v>
      </c>
      <c r="R3976" s="474">
        <v>4927.8</v>
      </c>
      <c r="S3976" s="474">
        <v>2956.6844999999998</v>
      </c>
      <c r="U3976" s="474">
        <v>4285.1000000000004</v>
      </c>
      <c r="V3976" s="474">
        <v>2571.06</v>
      </c>
      <c r="X3976" s="465">
        <v>4285.1000000000004</v>
      </c>
      <c r="Y3976" s="465">
        <v>2571.06</v>
      </c>
      <c r="AA3976" s="474">
        <v>4285.1000000000004</v>
      </c>
      <c r="AB3976" s="474">
        <v>2571.06</v>
      </c>
      <c r="AD3976" s="474">
        <v>4042.5</v>
      </c>
      <c r="AE3976" s="474">
        <v>2425.5</v>
      </c>
      <c r="AF3976" s="521">
        <f>IF(B3976=0,"",VLOOKUP(B3976,'Tabela de Páscoa 2020'!A:D,3,0))</f>
        <v>4042.5</v>
      </c>
      <c r="AG3976" s="474"/>
      <c r="AH3976" s="474"/>
      <c r="AP3976" s="535"/>
    </row>
    <row r="3977" spans="2:42" ht="24" customHeight="1" outlineLevel="1" x14ac:dyDescent="0.25">
      <c r="B3977" s="471" t="s">
        <v>4769</v>
      </c>
      <c r="C3977" s="469" t="s">
        <v>4773</v>
      </c>
      <c r="E3977" s="472" t="s">
        <v>4418</v>
      </c>
      <c r="F3977" s="469" t="s">
        <v>23334</v>
      </c>
      <c r="G3977" s="468">
        <v>1</v>
      </c>
      <c r="H3977" s="468">
        <v>0.55000000000000004</v>
      </c>
      <c r="I3977" s="468" t="s">
        <v>4616</v>
      </c>
      <c r="J3977" s="468">
        <v>96</v>
      </c>
      <c r="M3977" s="474">
        <f t="shared" si="209"/>
        <v>536.41099999999994</v>
      </c>
      <c r="N3977" s="474">
        <f t="shared" si="210"/>
        <v>321.84659999999997</v>
      </c>
      <c r="P3977" s="488">
        <v>0.6</v>
      </c>
      <c r="R3977" s="474">
        <v>474.7</v>
      </c>
      <c r="S3977" s="474">
        <v>284.80715999999995</v>
      </c>
      <c r="U3977" s="474">
        <v>412.8</v>
      </c>
      <c r="V3977" s="474">
        <v>247.68</v>
      </c>
      <c r="X3977" s="465">
        <v>412.8</v>
      </c>
      <c r="Y3977" s="465">
        <v>247.68</v>
      </c>
      <c r="AA3977" s="474">
        <v>412.8</v>
      </c>
      <c r="AB3977" s="474">
        <v>247.68</v>
      </c>
      <c r="AD3977" s="474">
        <v>389.4</v>
      </c>
      <c r="AE3977" s="474">
        <v>233.64</v>
      </c>
      <c r="AF3977" s="521">
        <f>IF(B3977=0,"",VLOOKUP(B3977,'Tabela de Páscoa 2020'!A:D,3,0))</f>
        <v>389.4</v>
      </c>
      <c r="AG3977" s="474"/>
      <c r="AH3977" s="474"/>
      <c r="AP3977" s="535"/>
    </row>
    <row r="3978" spans="2:42" ht="24" customHeight="1" outlineLevel="1" x14ac:dyDescent="0.25">
      <c r="B3978" s="471" t="s">
        <v>4766</v>
      </c>
      <c r="C3978" s="469" t="s">
        <v>4773</v>
      </c>
      <c r="E3978" s="472" t="s">
        <v>4418</v>
      </c>
      <c r="F3978" s="469" t="s">
        <v>23334</v>
      </c>
      <c r="G3978" s="468">
        <v>1.6</v>
      </c>
      <c r="H3978" s="468">
        <v>0.95</v>
      </c>
      <c r="I3978" s="468" t="s">
        <v>4616</v>
      </c>
      <c r="J3978" s="468">
        <v>144</v>
      </c>
      <c r="M3978" s="474">
        <f t="shared" si="209"/>
        <v>806.14199999999994</v>
      </c>
      <c r="N3978" s="474">
        <f t="shared" si="210"/>
        <v>483.68519999999995</v>
      </c>
      <c r="P3978" s="488">
        <v>0.6</v>
      </c>
      <c r="R3978" s="474">
        <v>713.4</v>
      </c>
      <c r="S3978" s="474">
        <v>428.01528000000002</v>
      </c>
      <c r="U3978" s="474">
        <v>620.29999999999995</v>
      </c>
      <c r="V3978" s="474">
        <v>372.18</v>
      </c>
      <c r="X3978" s="465">
        <v>620.29999999999995</v>
      </c>
      <c r="Y3978" s="465">
        <v>372.18</v>
      </c>
      <c r="AA3978" s="474">
        <v>620.29999999999995</v>
      </c>
      <c r="AB3978" s="474">
        <v>372.18</v>
      </c>
      <c r="AD3978" s="474">
        <v>585.20000000000005</v>
      </c>
      <c r="AE3978" s="474">
        <v>351.12</v>
      </c>
      <c r="AF3978" s="521">
        <f>IF(B3978=0,"",VLOOKUP(B3978,'Tabela de Páscoa 2020'!A:D,3,0))</f>
        <v>585.20000000000005</v>
      </c>
      <c r="AG3978" s="474"/>
      <c r="AH3978" s="474"/>
      <c r="AP3978" s="535"/>
    </row>
    <row r="3979" spans="2:42" ht="24" customHeight="1" outlineLevel="1" x14ac:dyDescent="0.25">
      <c r="B3979" s="471" t="s">
        <v>4767</v>
      </c>
      <c r="C3979" s="469" t="s">
        <v>4773</v>
      </c>
      <c r="E3979" s="472" t="s">
        <v>4418</v>
      </c>
      <c r="F3979" s="469" t="s">
        <v>23334</v>
      </c>
      <c r="G3979" s="468">
        <v>2.6</v>
      </c>
      <c r="H3979" s="468">
        <v>1.5</v>
      </c>
      <c r="I3979" s="468" t="s">
        <v>4616</v>
      </c>
      <c r="J3979" s="468">
        <v>224</v>
      </c>
      <c r="M3979" s="474">
        <f t="shared" si="209"/>
        <v>1260.6279999999997</v>
      </c>
      <c r="N3979" s="474">
        <f t="shared" si="210"/>
        <v>756.37679999999978</v>
      </c>
      <c r="P3979" s="488">
        <v>0.6</v>
      </c>
      <c r="R3979" s="474">
        <v>1115.5999999999999</v>
      </c>
      <c r="S3979" s="474">
        <v>669.37727999999993</v>
      </c>
      <c r="U3979" s="474">
        <v>970.1</v>
      </c>
      <c r="V3979" s="474">
        <v>582.05999999999995</v>
      </c>
      <c r="X3979" s="465">
        <v>970.1</v>
      </c>
      <c r="Y3979" s="465">
        <v>582.05999999999995</v>
      </c>
      <c r="AA3979" s="474">
        <v>970.1</v>
      </c>
      <c r="AB3979" s="474">
        <v>582.05999999999995</v>
      </c>
      <c r="AD3979" s="474">
        <v>915.2</v>
      </c>
      <c r="AE3979" s="474">
        <v>549.12</v>
      </c>
      <c r="AF3979" s="521">
        <f>IF(B3979=0,"",VLOOKUP(B3979,'Tabela de Páscoa 2020'!A:D,3,0))</f>
        <v>915.2</v>
      </c>
      <c r="AG3979" s="474"/>
      <c r="AH3979" s="474"/>
      <c r="AP3979" s="535"/>
    </row>
    <row r="3980" spans="2:42" ht="24" customHeight="1" outlineLevel="1" x14ac:dyDescent="0.25">
      <c r="B3980" s="471" t="s">
        <v>4768</v>
      </c>
      <c r="C3980" s="469" t="s">
        <v>4773</v>
      </c>
      <c r="E3980" s="472" t="s">
        <v>4418</v>
      </c>
      <c r="F3980" s="469" t="s">
        <v>23334</v>
      </c>
      <c r="G3980" s="468">
        <v>3.6</v>
      </c>
      <c r="H3980" s="468">
        <v>2</v>
      </c>
      <c r="I3980" s="468" t="s">
        <v>4616</v>
      </c>
      <c r="J3980" s="468">
        <v>304</v>
      </c>
      <c r="M3980" s="474">
        <f t="shared" si="209"/>
        <v>1712.1759999999999</v>
      </c>
      <c r="N3980" s="474">
        <f t="shared" si="210"/>
        <v>1027.3055999999999</v>
      </c>
      <c r="P3980" s="488">
        <v>0.6</v>
      </c>
      <c r="R3980" s="474">
        <v>1515.2</v>
      </c>
      <c r="S3980" s="474">
        <v>909.13020000000006</v>
      </c>
      <c r="U3980" s="474">
        <v>1317.6</v>
      </c>
      <c r="V3980" s="474">
        <v>790.56</v>
      </c>
      <c r="X3980" s="465">
        <v>1317.6</v>
      </c>
      <c r="Y3980" s="465">
        <v>790.56</v>
      </c>
      <c r="AA3980" s="474">
        <v>1317.6</v>
      </c>
      <c r="AB3980" s="474">
        <v>790.56</v>
      </c>
      <c r="AD3980" s="474">
        <v>1243</v>
      </c>
      <c r="AE3980" s="474">
        <v>745.8</v>
      </c>
      <c r="AF3980" s="521">
        <f>IF(B3980=0,"",VLOOKUP(B3980,'Tabela de Páscoa 2020'!A:D,3,0))</f>
        <v>1243</v>
      </c>
      <c r="AG3980" s="474"/>
      <c r="AH3980" s="474"/>
      <c r="AP3980" s="535"/>
    </row>
    <row r="3981" spans="2:42" ht="24" customHeight="1" outlineLevel="1" x14ac:dyDescent="0.25">
      <c r="B3981" s="471" t="s">
        <v>23159</v>
      </c>
      <c r="C3981" s="469" t="s">
        <v>4773</v>
      </c>
      <c r="E3981" s="472" t="s">
        <v>23161</v>
      </c>
      <c r="F3981" s="469" t="s">
        <v>23334</v>
      </c>
      <c r="G3981" s="468">
        <v>1</v>
      </c>
      <c r="H3981" s="468">
        <v>0.55000000000000004</v>
      </c>
      <c r="I3981" s="468" t="s">
        <v>4616</v>
      </c>
      <c r="M3981" s="474">
        <f t="shared" si="209"/>
        <v>864.44999999999993</v>
      </c>
      <c r="N3981" s="474">
        <f t="shared" si="210"/>
        <v>518.66999999999996</v>
      </c>
      <c r="P3981" s="488">
        <v>0.6</v>
      </c>
      <c r="R3981" s="474">
        <v>765</v>
      </c>
      <c r="S3981" s="474">
        <v>459</v>
      </c>
      <c r="U3981" s="474"/>
      <c r="V3981" s="474"/>
      <c r="X3981" s="465"/>
      <c r="Y3981" s="465"/>
      <c r="AA3981" s="474"/>
      <c r="AB3981" s="474"/>
      <c r="AD3981" s="474"/>
      <c r="AE3981" s="474"/>
      <c r="AG3981" s="474"/>
      <c r="AH3981" s="474"/>
      <c r="AP3981" s="535"/>
    </row>
    <row r="3982" spans="2:42" ht="24" customHeight="1" outlineLevel="1" x14ac:dyDescent="0.25">
      <c r="B3982" s="471" t="s">
        <v>23170</v>
      </c>
      <c r="C3982" s="469" t="s">
        <v>4773</v>
      </c>
      <c r="E3982" s="472" t="s">
        <v>23161</v>
      </c>
      <c r="F3982" s="469" t="s">
        <v>23334</v>
      </c>
      <c r="G3982" s="468">
        <v>1.6</v>
      </c>
      <c r="H3982" s="468">
        <v>0.95</v>
      </c>
      <c r="I3982" s="468" t="s">
        <v>4616</v>
      </c>
      <c r="M3982" s="474">
        <f t="shared" si="209"/>
        <v>1464.4799999999998</v>
      </c>
      <c r="N3982" s="474">
        <f t="shared" si="210"/>
        <v>878.68799999999987</v>
      </c>
      <c r="P3982" s="488">
        <v>0.6</v>
      </c>
      <c r="R3982" s="474">
        <v>1296</v>
      </c>
      <c r="S3982" s="474">
        <v>777.6</v>
      </c>
      <c r="U3982" s="474"/>
      <c r="V3982" s="474"/>
      <c r="X3982" s="465"/>
      <c r="Y3982" s="465"/>
      <c r="AA3982" s="474"/>
      <c r="AB3982" s="474"/>
      <c r="AD3982" s="474"/>
      <c r="AE3982" s="474"/>
      <c r="AG3982" s="474"/>
      <c r="AH3982" s="474"/>
      <c r="AP3982" s="535"/>
    </row>
    <row r="3983" spans="2:42" ht="24" customHeight="1" outlineLevel="1" x14ac:dyDescent="0.25">
      <c r="B3983" s="471" t="s">
        <v>23171</v>
      </c>
      <c r="C3983" s="469" t="s">
        <v>4773</v>
      </c>
      <c r="E3983" s="472" t="s">
        <v>23161</v>
      </c>
      <c r="F3983" s="469" t="s">
        <v>23334</v>
      </c>
      <c r="G3983" s="468">
        <v>2.6</v>
      </c>
      <c r="H3983" s="468">
        <v>1.5</v>
      </c>
      <c r="I3983" s="468" t="s">
        <v>4616</v>
      </c>
      <c r="M3983" s="474">
        <f t="shared" si="209"/>
        <v>2013.6599999999999</v>
      </c>
      <c r="N3983" s="474">
        <f t="shared" si="210"/>
        <v>1208.1959999999999</v>
      </c>
      <c r="P3983" s="488">
        <v>0.6</v>
      </c>
      <c r="R3983" s="474">
        <v>1782</v>
      </c>
      <c r="S3983" s="474">
        <v>1069.2</v>
      </c>
      <c r="U3983" s="474"/>
      <c r="V3983" s="474"/>
      <c r="X3983" s="465"/>
      <c r="Y3983" s="465"/>
      <c r="AA3983" s="474"/>
      <c r="AB3983" s="474"/>
      <c r="AD3983" s="474"/>
      <c r="AE3983" s="474"/>
      <c r="AG3983" s="474"/>
      <c r="AH3983" s="474"/>
      <c r="AP3983" s="535"/>
    </row>
    <row r="3984" spans="2:42" ht="24" customHeight="1" outlineLevel="1" x14ac:dyDescent="0.25">
      <c r="B3984" s="471" t="s">
        <v>23178</v>
      </c>
      <c r="C3984" s="469" t="s">
        <v>4773</v>
      </c>
      <c r="E3984" s="472" t="s">
        <v>23161</v>
      </c>
      <c r="F3984" s="469" t="s">
        <v>23334</v>
      </c>
      <c r="G3984" s="468">
        <v>3.6</v>
      </c>
      <c r="H3984" s="468">
        <v>2</v>
      </c>
      <c r="I3984" s="468" t="s">
        <v>4616</v>
      </c>
      <c r="M3984" s="474">
        <f t="shared" si="209"/>
        <v>2745.8999999999996</v>
      </c>
      <c r="N3984" s="474">
        <f t="shared" si="210"/>
        <v>1647.5399999999997</v>
      </c>
      <c r="P3984" s="488">
        <v>0.6</v>
      </c>
      <c r="R3984" s="474">
        <v>2430</v>
      </c>
      <c r="S3984" s="474">
        <v>1458</v>
      </c>
      <c r="U3984" s="474"/>
      <c r="V3984" s="474"/>
      <c r="X3984" s="465"/>
      <c r="Y3984" s="465"/>
      <c r="AA3984" s="474"/>
      <c r="AB3984" s="474"/>
      <c r="AD3984" s="474"/>
      <c r="AE3984" s="474"/>
      <c r="AG3984" s="474"/>
      <c r="AH3984" s="474"/>
      <c r="AP3984" s="535"/>
    </row>
    <row r="3985" spans="1:42" ht="24" customHeight="1" outlineLevel="1" x14ac:dyDescent="0.25">
      <c r="B3985" s="471" t="s">
        <v>23160</v>
      </c>
      <c r="C3985" s="469" t="s">
        <v>4773</v>
      </c>
      <c r="E3985" s="472" t="s">
        <v>23162</v>
      </c>
      <c r="F3985" s="469" t="s">
        <v>23334</v>
      </c>
      <c r="G3985" s="468">
        <v>1</v>
      </c>
      <c r="H3985" s="468">
        <v>0.55000000000000004</v>
      </c>
      <c r="I3985" s="468" t="s">
        <v>4616</v>
      </c>
      <c r="M3985" s="474">
        <f t="shared" si="209"/>
        <v>1056.55</v>
      </c>
      <c r="N3985" s="474">
        <f t="shared" si="210"/>
        <v>633.92999999999995</v>
      </c>
      <c r="P3985" s="488">
        <v>0.6</v>
      </c>
      <c r="R3985" s="474">
        <v>935</v>
      </c>
      <c r="S3985" s="474">
        <v>561</v>
      </c>
      <c r="U3985" s="474"/>
      <c r="V3985" s="474"/>
      <c r="X3985" s="465"/>
      <c r="Y3985" s="465"/>
      <c r="AA3985" s="474"/>
      <c r="AB3985" s="474"/>
      <c r="AD3985" s="474"/>
      <c r="AE3985" s="474"/>
      <c r="AG3985" s="474"/>
      <c r="AH3985" s="474"/>
      <c r="AP3985" s="535"/>
    </row>
    <row r="3986" spans="1:42" ht="24" customHeight="1" outlineLevel="1" x14ac:dyDescent="0.25">
      <c r="B3986" s="471" t="s">
        <v>23172</v>
      </c>
      <c r="C3986" s="469" t="s">
        <v>4773</v>
      </c>
      <c r="E3986" s="472" t="s">
        <v>23162</v>
      </c>
      <c r="F3986" s="469" t="s">
        <v>23334</v>
      </c>
      <c r="G3986" s="468">
        <v>1.6</v>
      </c>
      <c r="H3986" s="468">
        <v>0.95</v>
      </c>
      <c r="I3986" s="468" t="s">
        <v>4616</v>
      </c>
      <c r="M3986" s="474">
        <f t="shared" si="209"/>
        <v>1739.07</v>
      </c>
      <c r="N3986" s="474">
        <f t="shared" si="210"/>
        <v>1043.442</v>
      </c>
      <c r="P3986" s="488">
        <v>0.6</v>
      </c>
      <c r="R3986" s="474">
        <v>1539</v>
      </c>
      <c r="S3986" s="474">
        <v>923.4</v>
      </c>
      <c r="U3986" s="474"/>
      <c r="V3986" s="474"/>
      <c r="X3986" s="465"/>
      <c r="Y3986" s="465"/>
      <c r="AA3986" s="474"/>
      <c r="AB3986" s="474"/>
      <c r="AD3986" s="474"/>
      <c r="AE3986" s="474"/>
      <c r="AG3986" s="474"/>
      <c r="AH3986" s="474"/>
      <c r="AP3986" s="535"/>
    </row>
    <row r="3987" spans="1:42" ht="24" customHeight="1" outlineLevel="1" x14ac:dyDescent="0.25">
      <c r="B3987" s="471" t="s">
        <v>23173</v>
      </c>
      <c r="C3987" s="469" t="s">
        <v>4773</v>
      </c>
      <c r="E3987" s="472" t="s">
        <v>23162</v>
      </c>
      <c r="F3987" s="469" t="s">
        <v>23334</v>
      </c>
      <c r="G3987" s="468">
        <v>2.6</v>
      </c>
      <c r="H3987" s="468">
        <v>1.5</v>
      </c>
      <c r="I3987" s="468" t="s">
        <v>4616</v>
      </c>
      <c r="M3987" s="474">
        <f t="shared" si="209"/>
        <v>2471.31</v>
      </c>
      <c r="N3987" s="474">
        <f t="shared" si="210"/>
        <v>1482.7859999999998</v>
      </c>
      <c r="P3987" s="488">
        <v>0.6</v>
      </c>
      <c r="R3987" s="474">
        <v>2187</v>
      </c>
      <c r="S3987" s="474">
        <v>1312.2</v>
      </c>
      <c r="U3987" s="474"/>
      <c r="V3987" s="474"/>
      <c r="X3987" s="465"/>
      <c r="Y3987" s="465"/>
      <c r="AA3987" s="474"/>
      <c r="AB3987" s="474"/>
      <c r="AD3987" s="474"/>
      <c r="AE3987" s="474"/>
      <c r="AG3987" s="474"/>
      <c r="AH3987" s="474"/>
      <c r="AP3987" s="535"/>
    </row>
    <row r="3988" spans="1:42" ht="24" customHeight="1" outlineLevel="1" x14ac:dyDescent="0.25">
      <c r="B3988" s="471" t="s">
        <v>23174</v>
      </c>
      <c r="C3988" s="469" t="s">
        <v>4773</v>
      </c>
      <c r="E3988" s="472" t="s">
        <v>23162</v>
      </c>
      <c r="F3988" s="469" t="s">
        <v>23334</v>
      </c>
      <c r="G3988" s="468">
        <v>3.6</v>
      </c>
      <c r="H3988" s="468">
        <v>2</v>
      </c>
      <c r="I3988" s="468" t="s">
        <v>4616</v>
      </c>
      <c r="M3988" s="474">
        <f t="shared" si="209"/>
        <v>3478.14</v>
      </c>
      <c r="N3988" s="474">
        <f t="shared" si="210"/>
        <v>2086.884</v>
      </c>
      <c r="P3988" s="488">
        <v>0.6</v>
      </c>
      <c r="R3988" s="474">
        <v>3078</v>
      </c>
      <c r="S3988" s="474">
        <v>1846.8</v>
      </c>
      <c r="U3988" s="474"/>
      <c r="V3988" s="474"/>
      <c r="X3988" s="465"/>
      <c r="Y3988" s="465"/>
      <c r="AA3988" s="474"/>
      <c r="AB3988" s="474"/>
      <c r="AD3988" s="474"/>
      <c r="AE3988" s="474"/>
      <c r="AG3988" s="474"/>
      <c r="AH3988" s="474"/>
      <c r="AP3988" s="535"/>
    </row>
    <row r="3989" spans="1:42" ht="24" customHeight="1" outlineLevel="1" x14ac:dyDescent="0.25">
      <c r="E3989" s="472"/>
      <c r="M3989" s="474"/>
      <c r="N3989" s="474"/>
      <c r="P3989" s="488"/>
      <c r="R3989" s="474"/>
      <c r="S3989" s="474"/>
      <c r="U3989" s="474"/>
      <c r="V3989" s="474"/>
      <c r="X3989" s="465"/>
      <c r="Y3989" s="465"/>
      <c r="AA3989" s="474"/>
      <c r="AB3989" s="474"/>
      <c r="AD3989" s="474"/>
      <c r="AE3989" s="474"/>
      <c r="AG3989" s="474"/>
      <c r="AH3989" s="474"/>
      <c r="AP3989" s="535"/>
    </row>
    <row r="3990" spans="1:42" ht="24" customHeight="1" outlineLevel="1" x14ac:dyDescent="0.25">
      <c r="E3990" s="472"/>
      <c r="M3990" s="474"/>
      <c r="N3990" s="474"/>
      <c r="P3990" s="488"/>
      <c r="R3990" s="474"/>
      <c r="S3990" s="474"/>
      <c r="U3990" s="474"/>
      <c r="V3990" s="474"/>
      <c r="X3990" s="465"/>
      <c r="Y3990" s="465"/>
      <c r="AA3990" s="474"/>
      <c r="AB3990" s="474"/>
      <c r="AD3990" s="474"/>
      <c r="AE3990" s="474"/>
      <c r="AG3990" s="474"/>
      <c r="AH3990" s="474"/>
      <c r="AP3990" s="535"/>
    </row>
    <row r="3991" spans="1:42" ht="24" customHeight="1" outlineLevel="1" x14ac:dyDescent="0.25">
      <c r="E3991" s="472"/>
      <c r="M3991" s="474"/>
      <c r="N3991" s="474"/>
      <c r="P3991" s="488"/>
      <c r="R3991" s="474"/>
      <c r="S3991" s="474"/>
      <c r="U3991" s="474"/>
      <c r="V3991" s="474"/>
      <c r="X3991" s="465"/>
      <c r="Y3991" s="465"/>
      <c r="AA3991" s="474"/>
      <c r="AB3991" s="474"/>
      <c r="AD3991" s="474"/>
      <c r="AE3991" s="474"/>
      <c r="AG3991" s="474"/>
      <c r="AH3991" s="474"/>
      <c r="AP3991" s="535"/>
    </row>
    <row r="3992" spans="1:42" ht="24" customHeight="1" outlineLevel="1" x14ac:dyDescent="0.25">
      <c r="E3992" s="472"/>
      <c r="M3992" s="474"/>
      <c r="N3992" s="474"/>
      <c r="P3992" s="488"/>
      <c r="R3992" s="474"/>
      <c r="S3992" s="474"/>
      <c r="U3992" s="474"/>
      <c r="V3992" s="474"/>
      <c r="X3992" s="465"/>
      <c r="Y3992" s="465"/>
      <c r="AA3992" s="474"/>
      <c r="AB3992" s="474"/>
      <c r="AD3992" s="474"/>
      <c r="AE3992" s="474"/>
      <c r="AG3992" s="474"/>
      <c r="AH3992" s="474"/>
      <c r="AP3992" s="535"/>
    </row>
    <row r="3993" spans="1:42" ht="24" customHeight="1" outlineLevel="1" x14ac:dyDescent="0.25">
      <c r="B3993" s="471" t="s">
        <v>4774</v>
      </c>
      <c r="C3993" s="469" t="s">
        <v>4773</v>
      </c>
      <c r="E3993" s="472" t="s">
        <v>4387</v>
      </c>
      <c r="F3993" s="469" t="s">
        <v>23334</v>
      </c>
      <c r="G3993" s="468">
        <v>0.85</v>
      </c>
      <c r="H3993" s="468">
        <v>0.65</v>
      </c>
      <c r="I3993" s="468" t="s">
        <v>4616</v>
      </c>
      <c r="J3993" s="468">
        <v>80</v>
      </c>
      <c r="M3993" s="474">
        <f t="shared" ref="M3993:M4010" si="211">R3993*$Q$3</f>
        <v>448.49699999999996</v>
      </c>
      <c r="N3993" s="474">
        <f t="shared" ref="N3993:N4010" si="212">M3993*P3993</f>
        <v>269.09819999999996</v>
      </c>
      <c r="P3993" s="488">
        <v>0.6</v>
      </c>
      <c r="R3993" s="474">
        <v>396.9</v>
      </c>
      <c r="S3993" s="474">
        <v>238.14384000000001</v>
      </c>
      <c r="U3993" s="474">
        <v>345.1</v>
      </c>
      <c r="V3993" s="474">
        <v>207.06</v>
      </c>
      <c r="X3993" s="465">
        <v>345.1</v>
      </c>
      <c r="Y3993" s="465">
        <v>207.06</v>
      </c>
      <c r="AA3993" s="474">
        <v>345.1</v>
      </c>
      <c r="AB3993" s="474">
        <v>207.06</v>
      </c>
      <c r="AD3993" s="474">
        <v>325.60000000000002</v>
      </c>
      <c r="AE3993" s="474">
        <v>195.36</v>
      </c>
      <c r="AF3993" s="521">
        <f>IF(B3993=0,"",VLOOKUP(B3993,'Tabela de Páscoa 2020'!A:D,3,0))</f>
        <v>325.60000000000002</v>
      </c>
      <c r="AG3993" s="474"/>
      <c r="AH3993" s="474"/>
      <c r="AP3993" s="535"/>
    </row>
    <row r="3994" spans="1:42" ht="24" customHeight="1" outlineLevel="1" x14ac:dyDescent="0.25">
      <c r="B3994" s="471" t="s">
        <v>4775</v>
      </c>
      <c r="C3994" s="469" t="s">
        <v>4773</v>
      </c>
      <c r="E3994" s="472" t="s">
        <v>4387</v>
      </c>
      <c r="F3994" s="469" t="s">
        <v>23334</v>
      </c>
      <c r="G3994" s="468">
        <v>1.1499999999999999</v>
      </c>
      <c r="H3994" s="468">
        <v>0.9</v>
      </c>
      <c r="I3994" s="468" t="s">
        <v>4616</v>
      </c>
      <c r="J3994" s="468">
        <v>112</v>
      </c>
      <c r="M3994" s="474">
        <f t="shared" si="211"/>
        <v>627.26299999999992</v>
      </c>
      <c r="N3994" s="474">
        <f t="shared" si="212"/>
        <v>376.35779999999994</v>
      </c>
      <c r="P3994" s="488">
        <v>0.6</v>
      </c>
      <c r="R3994" s="474">
        <v>555.1</v>
      </c>
      <c r="S3994" s="474">
        <v>333.07955999999996</v>
      </c>
      <c r="U3994" s="474">
        <v>482.7</v>
      </c>
      <c r="V3994" s="474">
        <v>289.62</v>
      </c>
      <c r="X3994" s="465">
        <v>482.7</v>
      </c>
      <c r="Y3994" s="465">
        <v>289.62</v>
      </c>
      <c r="AA3994" s="474">
        <v>482.7</v>
      </c>
      <c r="AB3994" s="474">
        <v>289.62</v>
      </c>
      <c r="AD3994" s="474">
        <v>455.4</v>
      </c>
      <c r="AE3994" s="474">
        <v>273.23999999999995</v>
      </c>
      <c r="AF3994" s="521">
        <f>IF(B3994=0,"",VLOOKUP(B3994,'Tabela de Páscoa 2020'!A:D,3,0))</f>
        <v>455.4</v>
      </c>
      <c r="AG3994" s="474"/>
      <c r="AH3994" s="474"/>
      <c r="AP3994" s="535"/>
    </row>
    <row r="3995" spans="1:42" ht="24" customHeight="1" outlineLevel="1" x14ac:dyDescent="0.25">
      <c r="B3995" s="471" t="s">
        <v>19172</v>
      </c>
      <c r="C3995" s="469" t="s">
        <v>4773</v>
      </c>
      <c r="E3995" s="472" t="s">
        <v>4429</v>
      </c>
      <c r="F3995" s="469" t="s">
        <v>23334</v>
      </c>
      <c r="G3995" s="468">
        <v>2.1</v>
      </c>
      <c r="H3995" s="468">
        <v>1.2</v>
      </c>
      <c r="I3995" s="468" t="s">
        <v>4616</v>
      </c>
      <c r="J3995" s="468">
        <v>384</v>
      </c>
      <c r="M3995" s="474">
        <f t="shared" si="211"/>
        <v>2297.0639999999999</v>
      </c>
      <c r="N3995" s="474">
        <f t="shared" si="212"/>
        <v>1378.2384</v>
      </c>
      <c r="P3995" s="488">
        <v>0.6</v>
      </c>
      <c r="R3995" s="474">
        <v>2032.8</v>
      </c>
      <c r="S3995" s="474">
        <v>1219.6826399999998</v>
      </c>
      <c r="U3995" s="474">
        <v>1767.7</v>
      </c>
      <c r="V3995" s="474">
        <v>1060.6199999999999</v>
      </c>
      <c r="X3995" s="465">
        <v>1767.7</v>
      </c>
      <c r="Y3995" s="465">
        <v>1060.6199999999999</v>
      </c>
      <c r="AA3995" s="474">
        <v>1767.7</v>
      </c>
      <c r="AB3995" s="474">
        <v>1060.6199999999999</v>
      </c>
      <c r="AD3995" s="474">
        <v>1667.6</v>
      </c>
      <c r="AE3995" s="474">
        <v>1000.56</v>
      </c>
      <c r="AF3995" s="521">
        <f>IF(B3995=0,"",VLOOKUP(B3995,'Tabela de Páscoa 2020'!A:D,3,0))</f>
        <v>1667.6</v>
      </c>
      <c r="AG3995" s="474"/>
      <c r="AH3995" s="474"/>
      <c r="AP3995" s="535"/>
    </row>
    <row r="3996" spans="1:42" ht="24" customHeight="1" outlineLevel="1" x14ac:dyDescent="0.25">
      <c r="A3996" s="461">
        <v>2019</v>
      </c>
      <c r="B3996" s="471" t="s">
        <v>19134</v>
      </c>
      <c r="C3996" s="469" t="s">
        <v>4773</v>
      </c>
      <c r="E3996" s="472" t="s">
        <v>4429</v>
      </c>
      <c r="F3996" s="469" t="s">
        <v>23334</v>
      </c>
      <c r="G3996" s="468">
        <v>3.8</v>
      </c>
      <c r="M3996" s="474">
        <f t="shared" si="211"/>
        <v>3742.5599999999995</v>
      </c>
      <c r="N3996" s="474">
        <f t="shared" si="212"/>
        <v>2245.5359999999996</v>
      </c>
      <c r="P3996" s="488">
        <v>0.6</v>
      </c>
      <c r="R3996" s="474">
        <v>3312</v>
      </c>
      <c r="S3996" s="474">
        <v>1987.2137999999998</v>
      </c>
      <c r="U3996" s="474">
        <v>2880</v>
      </c>
      <c r="V3996" s="474">
        <v>1728</v>
      </c>
      <c r="X3996" s="465">
        <v>2880</v>
      </c>
      <c r="Y3996" s="465">
        <v>1728</v>
      </c>
      <c r="AA3996" s="474">
        <v>2880</v>
      </c>
      <c r="AB3996" s="474">
        <v>1728</v>
      </c>
      <c r="AD3996" s="474">
        <v>2717</v>
      </c>
      <c r="AE3996" s="474">
        <v>1630.2</v>
      </c>
      <c r="AF3996" s="521">
        <f>IF(B3996=0,"",VLOOKUP(B3996,'Tabela de Páscoa 2020'!A:D,3,0))</f>
        <v>2717</v>
      </c>
      <c r="AG3996" s="474"/>
      <c r="AH3996" s="474"/>
      <c r="AP3996" s="535"/>
    </row>
    <row r="3997" spans="1:42" ht="24" customHeight="1" outlineLevel="1" x14ac:dyDescent="0.25">
      <c r="B3997" s="471" t="s">
        <v>19173</v>
      </c>
      <c r="C3997" s="469" t="s">
        <v>4773</v>
      </c>
      <c r="E3997" s="472" t="s">
        <v>4390</v>
      </c>
      <c r="F3997" s="469" t="s">
        <v>23334</v>
      </c>
      <c r="G3997" s="468">
        <v>1.8</v>
      </c>
      <c r="H3997" s="468">
        <v>1.05</v>
      </c>
      <c r="I3997" s="468" t="s">
        <v>4616</v>
      </c>
      <c r="J3997" s="468">
        <v>240</v>
      </c>
      <c r="M3997" s="474">
        <f t="shared" si="211"/>
        <v>1666.7499999999998</v>
      </c>
      <c r="N3997" s="474">
        <f t="shared" si="212"/>
        <v>1000.0499999999998</v>
      </c>
      <c r="P3997" s="488">
        <v>0.6</v>
      </c>
      <c r="R3997" s="474">
        <v>1475</v>
      </c>
      <c r="S3997" s="474">
        <v>884.99400000000003</v>
      </c>
      <c r="U3997" s="474">
        <v>1282.5999999999999</v>
      </c>
      <c r="V3997" s="474">
        <v>769.56</v>
      </c>
      <c r="X3997" s="465">
        <v>1282.5999999999999</v>
      </c>
      <c r="Y3997" s="465">
        <v>769.56</v>
      </c>
      <c r="AA3997" s="474">
        <v>1282.5999999999999</v>
      </c>
      <c r="AB3997" s="474">
        <v>769.56</v>
      </c>
      <c r="AD3997" s="474">
        <v>1210</v>
      </c>
      <c r="AE3997" s="474">
        <v>726</v>
      </c>
      <c r="AF3997" s="521">
        <f>IF(B3997=0,"",VLOOKUP(B3997,'Tabela de Páscoa 2020'!A:D,3,0))</f>
        <v>1210</v>
      </c>
      <c r="AG3997" s="474"/>
      <c r="AH3997" s="474"/>
      <c r="AP3997" s="535"/>
    </row>
    <row r="3998" spans="1:42" ht="24" customHeight="1" outlineLevel="1" x14ac:dyDescent="0.25">
      <c r="A3998" s="461">
        <v>2019</v>
      </c>
      <c r="B3998" s="471" t="s">
        <v>19135</v>
      </c>
      <c r="C3998" s="469" t="s">
        <v>4773</v>
      </c>
      <c r="E3998" s="472" t="s">
        <v>4390</v>
      </c>
      <c r="F3998" s="469" t="s">
        <v>23334</v>
      </c>
      <c r="G3998" s="468">
        <v>3.6</v>
      </c>
      <c r="M3998" s="474">
        <f t="shared" si="211"/>
        <v>2757.652</v>
      </c>
      <c r="N3998" s="474">
        <f t="shared" si="212"/>
        <v>1654.5912000000001</v>
      </c>
      <c r="P3998" s="488">
        <v>0.6</v>
      </c>
      <c r="R3998" s="474">
        <v>2440.4</v>
      </c>
      <c r="S3998" s="474">
        <v>1464.2627999999997</v>
      </c>
      <c r="U3998" s="474">
        <v>2122.1</v>
      </c>
      <c r="V3998" s="474">
        <v>1273.26</v>
      </c>
      <c r="X3998" s="465">
        <v>2122.1</v>
      </c>
      <c r="Y3998" s="465">
        <v>1273.26</v>
      </c>
      <c r="AA3998" s="474">
        <v>2122.1</v>
      </c>
      <c r="AB3998" s="474">
        <v>1273.26</v>
      </c>
      <c r="AD3998" s="474">
        <v>2002</v>
      </c>
      <c r="AE3998" s="474">
        <v>1201.2</v>
      </c>
      <c r="AF3998" s="521">
        <f>IF(B3998=0,"",VLOOKUP(B3998,'Tabela de Páscoa 2020'!A:D,3,0))</f>
        <v>2002</v>
      </c>
      <c r="AG3998" s="474"/>
      <c r="AH3998" s="474"/>
      <c r="AP3998" s="535"/>
    </row>
    <row r="3999" spans="1:42" ht="24" customHeight="1" outlineLevel="1" x14ac:dyDescent="0.25">
      <c r="B3999" s="471" t="s">
        <v>4776</v>
      </c>
      <c r="C3999" s="469" t="s">
        <v>4773</v>
      </c>
      <c r="E3999" s="472" t="s">
        <v>4392</v>
      </c>
      <c r="F3999" s="469" t="s">
        <v>23334</v>
      </c>
      <c r="G3999" s="468">
        <v>1.5</v>
      </c>
      <c r="H3999" s="468">
        <v>0.8</v>
      </c>
      <c r="I3999" s="468" t="s">
        <v>4616</v>
      </c>
      <c r="J3999" s="468">
        <v>224</v>
      </c>
      <c r="M3999" s="474">
        <f t="shared" si="211"/>
        <v>1477.3619999999999</v>
      </c>
      <c r="N3999" s="474">
        <f t="shared" si="212"/>
        <v>886.41719999999987</v>
      </c>
      <c r="P3999" s="488">
        <v>0.6</v>
      </c>
      <c r="R3999" s="474">
        <v>1307.4000000000001</v>
      </c>
      <c r="S3999" s="474">
        <v>784.42650000000003</v>
      </c>
      <c r="U3999" s="474">
        <v>1136.9000000000001</v>
      </c>
      <c r="V3999" s="474">
        <v>682.14</v>
      </c>
      <c r="X3999" s="465">
        <v>1136.9000000000001</v>
      </c>
      <c r="Y3999" s="465">
        <v>682.14</v>
      </c>
      <c r="AA3999" s="474">
        <v>1136.9000000000001</v>
      </c>
      <c r="AB3999" s="474">
        <v>682.14</v>
      </c>
      <c r="AD3999" s="474">
        <v>1072.5</v>
      </c>
      <c r="AE3999" s="474">
        <v>643.5</v>
      </c>
      <c r="AF3999" s="521">
        <f>IF(B3999=0,"",VLOOKUP(B3999,'Tabela de Páscoa 2020'!A:D,3,0))</f>
        <v>1072.5</v>
      </c>
      <c r="AG3999" s="474"/>
      <c r="AH3999" s="474"/>
      <c r="AP3999" s="535"/>
    </row>
    <row r="4000" spans="1:42" ht="24" customHeight="1" outlineLevel="1" x14ac:dyDescent="0.25">
      <c r="B4000" s="471" t="s">
        <v>4777</v>
      </c>
      <c r="C4000" s="469" t="s">
        <v>4773</v>
      </c>
      <c r="E4000" s="472" t="s">
        <v>4391</v>
      </c>
      <c r="F4000" s="469" t="s">
        <v>23334</v>
      </c>
      <c r="G4000" s="468">
        <v>1.5</v>
      </c>
      <c r="H4000" s="468">
        <v>1.65</v>
      </c>
      <c r="I4000" s="468" t="s">
        <v>4616</v>
      </c>
      <c r="J4000" s="468">
        <v>272</v>
      </c>
      <c r="M4000" s="474">
        <f t="shared" si="211"/>
        <v>1533.4099999999999</v>
      </c>
      <c r="N4000" s="474">
        <f t="shared" si="212"/>
        <v>920.04599999999994</v>
      </c>
      <c r="P4000" s="488">
        <v>0.6</v>
      </c>
      <c r="R4000" s="474">
        <v>1357</v>
      </c>
      <c r="S4000" s="474">
        <v>814.19448</v>
      </c>
      <c r="U4000" s="474">
        <v>1180</v>
      </c>
      <c r="V4000" s="474">
        <v>708</v>
      </c>
      <c r="X4000" s="465">
        <v>1180</v>
      </c>
      <c r="Y4000" s="465">
        <v>708</v>
      </c>
      <c r="AA4000" s="474">
        <v>1180</v>
      </c>
      <c r="AB4000" s="474">
        <v>708</v>
      </c>
      <c r="AD4000" s="474">
        <v>1113.2</v>
      </c>
      <c r="AE4000" s="474">
        <v>667.92</v>
      </c>
      <c r="AF4000" s="521">
        <f>IF(B4000=0,"",VLOOKUP(B4000,'Tabela de Páscoa 2020'!A:D,3,0))</f>
        <v>1113.2</v>
      </c>
      <c r="AG4000" s="474"/>
      <c r="AH4000" s="474"/>
      <c r="AP4000" s="535"/>
    </row>
    <row r="4001" spans="1:42" ht="24" customHeight="1" outlineLevel="1" x14ac:dyDescent="0.25">
      <c r="B4001" s="471" t="s">
        <v>4778</v>
      </c>
      <c r="C4001" s="469" t="s">
        <v>4773</v>
      </c>
      <c r="E4001" s="472" t="s">
        <v>4393</v>
      </c>
      <c r="F4001" s="469" t="s">
        <v>23334</v>
      </c>
      <c r="G4001" s="468">
        <v>1.5</v>
      </c>
      <c r="H4001" s="468">
        <v>1.65</v>
      </c>
      <c r="I4001" s="468" t="s">
        <v>4616</v>
      </c>
      <c r="J4001" s="468">
        <v>160</v>
      </c>
      <c r="M4001" s="474">
        <f t="shared" si="211"/>
        <v>915.1869999999999</v>
      </c>
      <c r="N4001" s="474">
        <f t="shared" si="212"/>
        <v>549.11219999999992</v>
      </c>
      <c r="P4001" s="488">
        <v>0.6</v>
      </c>
      <c r="R4001" s="474">
        <v>809.9</v>
      </c>
      <c r="S4001" s="474">
        <v>485.94215999999994</v>
      </c>
      <c r="U4001" s="474">
        <v>704.3</v>
      </c>
      <c r="V4001" s="474">
        <v>422.58</v>
      </c>
      <c r="X4001" s="465">
        <v>704.3</v>
      </c>
      <c r="Y4001" s="465">
        <v>422.58</v>
      </c>
      <c r="AA4001" s="474">
        <v>704.3</v>
      </c>
      <c r="AB4001" s="474">
        <v>422.58</v>
      </c>
      <c r="AD4001" s="474">
        <v>664.4</v>
      </c>
      <c r="AE4001" s="474">
        <v>398.64</v>
      </c>
      <c r="AF4001" s="521">
        <f>IF(B4001=0,"",VLOOKUP(B4001,'Tabela de Páscoa 2020'!A:D,3,0))</f>
        <v>664.4</v>
      </c>
      <c r="AG4001" s="474"/>
      <c r="AH4001" s="474"/>
      <c r="AP4001" s="535"/>
    </row>
    <row r="4002" spans="1:42" ht="24" customHeight="1" outlineLevel="1" x14ac:dyDescent="0.25">
      <c r="A4002" s="469">
        <v>2021</v>
      </c>
      <c r="B4002" s="471" t="s">
        <v>22364</v>
      </c>
      <c r="C4002" s="469" t="s">
        <v>4773</v>
      </c>
      <c r="E4002" s="472" t="s">
        <v>22365</v>
      </c>
      <c r="F4002" s="469" t="s">
        <v>23334</v>
      </c>
      <c r="G4002" s="468">
        <v>1.5</v>
      </c>
      <c r="H4002" s="468">
        <v>1.05</v>
      </c>
      <c r="I4002" s="468" t="s">
        <v>4616</v>
      </c>
      <c r="M4002" s="474">
        <f t="shared" si="211"/>
        <v>0</v>
      </c>
      <c r="N4002" s="474">
        <f t="shared" si="212"/>
        <v>0</v>
      </c>
      <c r="P4002" s="488">
        <v>0.6</v>
      </c>
      <c r="R4002" s="474">
        <v>0</v>
      </c>
      <c r="S4002" s="474">
        <v>870</v>
      </c>
      <c r="U4002" s="474">
        <v>0</v>
      </c>
      <c r="V4002" s="474">
        <v>0</v>
      </c>
      <c r="X4002" s="465">
        <v>0</v>
      </c>
      <c r="Y4002" s="465">
        <v>0</v>
      </c>
      <c r="AA4002" s="474"/>
      <c r="AB4002" s="474"/>
      <c r="AD4002" s="474"/>
      <c r="AE4002" s="474"/>
      <c r="AG4002" s="474"/>
      <c r="AH4002" s="474"/>
      <c r="AP4002" s="535"/>
    </row>
    <row r="4003" spans="1:42" ht="24" customHeight="1" outlineLevel="1" x14ac:dyDescent="0.25">
      <c r="A4003" s="469">
        <v>2021</v>
      </c>
      <c r="B4003" s="471" t="s">
        <v>22366</v>
      </c>
      <c r="C4003" s="469" t="s">
        <v>4773</v>
      </c>
      <c r="E4003" s="472" t="s">
        <v>22365</v>
      </c>
      <c r="F4003" s="469" t="s">
        <v>23334</v>
      </c>
      <c r="G4003" s="468">
        <v>1.9</v>
      </c>
      <c r="H4003" s="468">
        <v>1.3</v>
      </c>
      <c r="I4003" s="468" t="s">
        <v>4616</v>
      </c>
      <c r="M4003" s="474">
        <f t="shared" si="211"/>
        <v>0</v>
      </c>
      <c r="N4003" s="474">
        <f t="shared" si="212"/>
        <v>0</v>
      </c>
      <c r="P4003" s="488">
        <v>0.6</v>
      </c>
      <c r="R4003" s="474">
        <v>0</v>
      </c>
      <c r="S4003" s="474">
        <v>0</v>
      </c>
      <c r="U4003" s="474">
        <v>0</v>
      </c>
      <c r="V4003" s="474">
        <v>0</v>
      </c>
      <c r="X4003" s="465">
        <v>0</v>
      </c>
      <c r="Y4003" s="465">
        <v>0</v>
      </c>
      <c r="AA4003" s="474"/>
      <c r="AB4003" s="474"/>
      <c r="AD4003" s="474"/>
      <c r="AE4003" s="474"/>
      <c r="AG4003" s="474"/>
      <c r="AH4003" s="474"/>
      <c r="AP4003" s="535"/>
    </row>
    <row r="4004" spans="1:42" ht="24" customHeight="1" outlineLevel="1" x14ac:dyDescent="0.25">
      <c r="B4004" s="471" t="s">
        <v>17989</v>
      </c>
      <c r="C4004" s="469" t="s">
        <v>4773</v>
      </c>
      <c r="E4004" s="472" t="s">
        <v>17990</v>
      </c>
      <c r="F4004" s="469" t="s">
        <v>23334</v>
      </c>
      <c r="M4004" s="474">
        <f t="shared" si="211"/>
        <v>570.65</v>
      </c>
      <c r="N4004" s="474">
        <f t="shared" si="212"/>
        <v>570.65</v>
      </c>
      <c r="P4004" s="488">
        <v>1</v>
      </c>
      <c r="R4004" s="474">
        <v>505</v>
      </c>
      <c r="S4004" s="474">
        <v>275</v>
      </c>
      <c r="U4004" s="474">
        <v>440</v>
      </c>
      <c r="V4004" s="474">
        <v>275</v>
      </c>
      <c r="X4004" s="465">
        <v>440</v>
      </c>
      <c r="Y4004" s="465">
        <v>275</v>
      </c>
      <c r="AA4004" s="474">
        <v>440</v>
      </c>
      <c r="AB4004" s="474">
        <v>275</v>
      </c>
      <c r="AD4004" s="474">
        <v>440</v>
      </c>
      <c r="AE4004" s="474">
        <v>275</v>
      </c>
      <c r="AF4004" s="521">
        <v>440</v>
      </c>
      <c r="AG4004" s="474"/>
      <c r="AH4004" s="474"/>
      <c r="AP4004" s="535"/>
    </row>
    <row r="4005" spans="1:42" ht="24" customHeight="1" outlineLevel="1" x14ac:dyDescent="0.25">
      <c r="A4005" s="461">
        <v>2019</v>
      </c>
      <c r="B4005" s="471" t="s">
        <v>19062</v>
      </c>
      <c r="C4005" s="469" t="s">
        <v>4773</v>
      </c>
      <c r="E4005" s="472" t="s">
        <v>19063</v>
      </c>
      <c r="F4005" s="469" t="s">
        <v>23334</v>
      </c>
      <c r="G4005" s="468">
        <v>2.82</v>
      </c>
      <c r="H4005" s="468">
        <v>1.6</v>
      </c>
      <c r="I4005" s="468">
        <v>1.3</v>
      </c>
      <c r="M4005" s="474">
        <f t="shared" si="211"/>
        <v>10136.778</v>
      </c>
      <c r="N4005" s="474">
        <f t="shared" si="212"/>
        <v>7298.4801600000001</v>
      </c>
      <c r="P4005" s="488">
        <v>0.72</v>
      </c>
      <c r="R4005" s="474">
        <v>8970.6</v>
      </c>
      <c r="S4005" s="474">
        <v>6548.5533299999988</v>
      </c>
      <c r="U4005" s="474">
        <v>7800.5</v>
      </c>
      <c r="V4005" s="474">
        <v>5694.37</v>
      </c>
      <c r="X4005" s="465">
        <v>7800.5</v>
      </c>
      <c r="Y4005" s="465">
        <v>5694.37</v>
      </c>
      <c r="AA4005" s="474">
        <v>7800.5</v>
      </c>
      <c r="AB4005" s="474">
        <v>5694.37</v>
      </c>
      <c r="AD4005" s="474">
        <v>7359</v>
      </c>
      <c r="AE4005" s="474">
        <v>5372.07</v>
      </c>
      <c r="AF4005" s="521">
        <f>IF(B4005=0,"",VLOOKUP(B4005,'Tabela de Páscoa 2020'!A:D,3,0))</f>
        <v>7359</v>
      </c>
      <c r="AG4005" s="474"/>
      <c r="AH4005" s="474"/>
      <c r="AP4005" s="535"/>
    </row>
    <row r="4006" spans="1:42" ht="24" customHeight="1" outlineLevel="1" x14ac:dyDescent="0.25">
      <c r="A4006" s="461">
        <v>2019</v>
      </c>
      <c r="B4006" s="471" t="s">
        <v>19064</v>
      </c>
      <c r="C4006" s="469" t="s">
        <v>4773</v>
      </c>
      <c r="E4006" s="472" t="s">
        <v>19061</v>
      </c>
      <c r="F4006" s="469" t="s">
        <v>23334</v>
      </c>
      <c r="G4006" s="468">
        <v>4.18</v>
      </c>
      <c r="H4006" s="468">
        <v>2.8</v>
      </c>
      <c r="I4006" s="468">
        <v>2</v>
      </c>
      <c r="M4006" s="474">
        <f t="shared" si="211"/>
        <v>18152.32</v>
      </c>
      <c r="N4006" s="474">
        <f t="shared" si="212"/>
        <v>13069.670399999999</v>
      </c>
      <c r="P4006" s="488">
        <v>0.72</v>
      </c>
      <c r="R4006" s="474">
        <v>16064</v>
      </c>
      <c r="S4006" s="474">
        <v>11726.70686</v>
      </c>
      <c r="U4006" s="474">
        <v>13968.7</v>
      </c>
      <c r="V4006" s="474">
        <v>10197.15</v>
      </c>
      <c r="X4006" s="465">
        <v>13968.7</v>
      </c>
      <c r="Y4006" s="465">
        <v>10197.15</v>
      </c>
      <c r="AA4006" s="474">
        <v>13968.7</v>
      </c>
      <c r="AB4006" s="474">
        <v>10197.15</v>
      </c>
      <c r="AD4006" s="474">
        <v>13178</v>
      </c>
      <c r="AE4006" s="474">
        <v>9619.94</v>
      </c>
      <c r="AF4006" s="521">
        <f>IF(B4006=0,"",VLOOKUP(B4006,'Tabela de Páscoa 2020'!A:D,3,0))</f>
        <v>13178</v>
      </c>
      <c r="AG4006" s="474"/>
      <c r="AH4006" s="474"/>
      <c r="AP4006" s="535"/>
    </row>
    <row r="4007" spans="1:42" ht="24" customHeight="1" outlineLevel="1" x14ac:dyDescent="0.25">
      <c r="A4007" s="461">
        <v>2019</v>
      </c>
      <c r="B4007" s="471" t="s">
        <v>21149</v>
      </c>
      <c r="C4007" s="469" t="s">
        <v>4773</v>
      </c>
      <c r="E4007" s="472" t="s">
        <v>22359</v>
      </c>
      <c r="F4007" s="469" t="s">
        <v>23334</v>
      </c>
      <c r="G4007" s="468">
        <v>1.5</v>
      </c>
      <c r="H4007" s="468">
        <v>1.05</v>
      </c>
      <c r="I4007" s="468">
        <v>0.3</v>
      </c>
      <c r="M4007" s="474">
        <f t="shared" si="211"/>
        <v>6242.6849999999995</v>
      </c>
      <c r="N4007" s="474">
        <f t="shared" si="212"/>
        <v>4494.7331999999997</v>
      </c>
      <c r="P4007" s="488">
        <v>0.72</v>
      </c>
      <c r="R4007" s="474">
        <v>5524.5</v>
      </c>
      <c r="S4007" s="474">
        <v>4032.8908399999996</v>
      </c>
      <c r="U4007" s="474">
        <v>4803.8999999999996</v>
      </c>
      <c r="V4007" s="474">
        <v>3506.85</v>
      </c>
      <c r="X4007" s="465">
        <v>4803.8999999999996</v>
      </c>
      <c r="Y4007" s="465">
        <v>3506.85</v>
      </c>
      <c r="AA4007" s="474">
        <v>4803.8999999999996</v>
      </c>
      <c r="AB4007" s="474">
        <v>3506.85</v>
      </c>
      <c r="AD4007" s="474">
        <v>4532</v>
      </c>
      <c r="AE4007" s="474">
        <v>3308.36</v>
      </c>
      <c r="AF4007" s="521">
        <v>4532</v>
      </c>
      <c r="AG4007" s="474"/>
      <c r="AH4007" s="474"/>
      <c r="AP4007" s="535"/>
    </row>
    <row r="4008" spans="1:42" ht="24" customHeight="1" outlineLevel="1" x14ac:dyDescent="0.25">
      <c r="A4008" s="461">
        <v>2019</v>
      </c>
      <c r="B4008" s="471" t="s">
        <v>21151</v>
      </c>
      <c r="C4008" s="469" t="s">
        <v>4773</v>
      </c>
      <c r="E4008" s="472" t="s">
        <v>22360</v>
      </c>
      <c r="F4008" s="469" t="s">
        <v>23334</v>
      </c>
      <c r="G4008" s="468">
        <v>1.9</v>
      </c>
      <c r="H4008" s="468">
        <v>1.3</v>
      </c>
      <c r="I4008" s="468">
        <v>0.35</v>
      </c>
      <c r="M4008" s="474">
        <f t="shared" si="211"/>
        <v>6803.2779999999993</v>
      </c>
      <c r="N4008" s="474">
        <f t="shared" si="212"/>
        <v>4898.3601599999993</v>
      </c>
      <c r="P4008" s="488">
        <v>0.72</v>
      </c>
      <c r="R4008" s="474">
        <v>6020.6</v>
      </c>
      <c r="S4008" s="474">
        <v>4395.0679299999993</v>
      </c>
      <c r="U4008" s="474">
        <v>5235.3</v>
      </c>
      <c r="V4008" s="474">
        <v>3821.77</v>
      </c>
      <c r="X4008" s="465">
        <v>5235.3</v>
      </c>
      <c r="Y4008" s="465">
        <v>3821.77</v>
      </c>
      <c r="AA4008" s="474">
        <v>5235.3</v>
      </c>
      <c r="AB4008" s="474">
        <v>3821.77</v>
      </c>
      <c r="AD4008" s="474">
        <v>4939</v>
      </c>
      <c r="AE4008" s="474">
        <v>3605.47</v>
      </c>
      <c r="AF4008" s="521">
        <v>4939</v>
      </c>
      <c r="AG4008" s="474"/>
      <c r="AH4008" s="474"/>
      <c r="AP4008" s="535"/>
    </row>
    <row r="4009" spans="1:42" ht="24" customHeight="1" outlineLevel="1" x14ac:dyDescent="0.25">
      <c r="A4009" s="461">
        <v>2020</v>
      </c>
      <c r="B4009" s="471" t="s">
        <v>23348</v>
      </c>
      <c r="C4009" s="469" t="s">
        <v>4773</v>
      </c>
      <c r="E4009" s="472" t="s">
        <v>23163</v>
      </c>
      <c r="F4009" s="469" t="s">
        <v>23334</v>
      </c>
      <c r="G4009" s="468">
        <v>1.5</v>
      </c>
      <c r="H4009" s="468">
        <v>14.3</v>
      </c>
      <c r="I4009" s="468">
        <v>0.3</v>
      </c>
      <c r="M4009" s="474">
        <f t="shared" si="211"/>
        <v>30668.199999999997</v>
      </c>
      <c r="N4009" s="474">
        <f t="shared" si="212"/>
        <v>22081.103999999996</v>
      </c>
      <c r="P4009" s="488">
        <v>0.72</v>
      </c>
      <c r="R4009" s="474">
        <v>27140</v>
      </c>
      <c r="S4009" s="474">
        <v>20356.88</v>
      </c>
      <c r="U4009" s="474"/>
      <c r="V4009" s="474"/>
      <c r="X4009" s="465"/>
      <c r="Y4009" s="465"/>
      <c r="AA4009" s="474"/>
      <c r="AB4009" s="474"/>
      <c r="AD4009" s="474"/>
      <c r="AE4009" s="474"/>
      <c r="AG4009" s="474"/>
      <c r="AH4009" s="474"/>
      <c r="AP4009" s="535"/>
    </row>
    <row r="4010" spans="1:42" ht="24" customHeight="1" outlineLevel="1" x14ac:dyDescent="0.25">
      <c r="A4010" s="461">
        <v>2022</v>
      </c>
      <c r="B4010" s="471" t="s">
        <v>23164</v>
      </c>
      <c r="C4010" s="469" t="s">
        <v>4773</v>
      </c>
      <c r="E4010" s="472" t="s">
        <v>23165</v>
      </c>
      <c r="F4010" s="469" t="s">
        <v>23334</v>
      </c>
      <c r="G4010" s="468">
        <v>4.5</v>
      </c>
      <c r="H4010" s="468">
        <v>2.9</v>
      </c>
      <c r="I4010" s="468">
        <v>2.9</v>
      </c>
      <c r="M4010" s="474">
        <f t="shared" si="211"/>
        <v>74580</v>
      </c>
      <c r="N4010" s="474">
        <f t="shared" si="212"/>
        <v>53697.599999999999</v>
      </c>
      <c r="P4010" s="488">
        <v>0.72</v>
      </c>
      <c r="R4010" s="474">
        <v>66000</v>
      </c>
      <c r="S4010" s="474">
        <v>49500</v>
      </c>
      <c r="U4010" s="474"/>
      <c r="V4010" s="474"/>
      <c r="X4010" s="465"/>
      <c r="Y4010" s="465"/>
      <c r="AA4010" s="474"/>
      <c r="AB4010" s="474"/>
      <c r="AD4010" s="474"/>
      <c r="AE4010" s="474"/>
      <c r="AG4010" s="474"/>
      <c r="AH4010" s="474"/>
      <c r="AP4010" s="535"/>
    </row>
    <row r="4011" spans="1:42" ht="24" customHeight="1" outlineLevel="1" x14ac:dyDescent="0.25">
      <c r="A4011" s="461"/>
      <c r="E4011" s="472"/>
      <c r="M4011" s="474"/>
      <c r="N4011" s="474"/>
      <c r="P4011" s="488"/>
      <c r="R4011" s="474"/>
      <c r="S4011" s="474"/>
      <c r="U4011" s="474"/>
      <c r="V4011" s="474"/>
      <c r="X4011" s="465"/>
      <c r="Y4011" s="465"/>
      <c r="AA4011" s="474"/>
      <c r="AB4011" s="474"/>
      <c r="AD4011" s="474"/>
      <c r="AE4011" s="474"/>
      <c r="AG4011" s="474"/>
      <c r="AH4011" s="474"/>
      <c r="AP4011" s="535"/>
    </row>
    <row r="4012" spans="1:42" ht="24" customHeight="1" outlineLevel="1" x14ac:dyDescent="0.25">
      <c r="A4012" s="461"/>
      <c r="E4012" s="472"/>
      <c r="M4012" s="474"/>
      <c r="N4012" s="474"/>
      <c r="P4012" s="488"/>
      <c r="R4012" s="474"/>
      <c r="S4012" s="474"/>
      <c r="U4012" s="474"/>
      <c r="V4012" s="474"/>
      <c r="X4012" s="465"/>
      <c r="Y4012" s="465"/>
      <c r="AA4012" s="474"/>
      <c r="AB4012" s="474"/>
      <c r="AD4012" s="474"/>
      <c r="AE4012" s="474"/>
      <c r="AG4012" s="474"/>
      <c r="AH4012" s="474"/>
      <c r="AP4012" s="535"/>
    </row>
    <row r="4013" spans="1:42" ht="24" customHeight="1" outlineLevel="1" x14ac:dyDescent="0.25">
      <c r="A4013" s="469" t="s">
        <v>22390</v>
      </c>
      <c r="B4013" s="471" t="s">
        <v>22389</v>
      </c>
      <c r="C4013" s="469" t="s">
        <v>4773</v>
      </c>
      <c r="E4013" s="472" t="s">
        <v>24389</v>
      </c>
      <c r="F4013" s="469" t="s">
        <v>23334</v>
      </c>
      <c r="G4013" s="468">
        <v>5</v>
      </c>
      <c r="H4013" s="468">
        <v>5.5</v>
      </c>
      <c r="I4013" s="468">
        <v>5.5</v>
      </c>
      <c r="M4013" s="474">
        <f t="shared" ref="M4013:M4020" si="213">R4013*$Q$3</f>
        <v>0</v>
      </c>
      <c r="N4013" s="474">
        <f t="shared" ref="N4013:N4020" si="214">M4013*P4013</f>
        <v>0</v>
      </c>
      <c r="P4013" s="488">
        <v>0.8</v>
      </c>
      <c r="R4013" s="474">
        <v>0</v>
      </c>
      <c r="S4013" s="474">
        <v>0</v>
      </c>
      <c r="U4013" s="474">
        <v>0</v>
      </c>
      <c r="V4013" s="474">
        <v>0</v>
      </c>
      <c r="X4013" s="465">
        <v>0</v>
      </c>
      <c r="Y4013" s="465">
        <v>0</v>
      </c>
      <c r="AA4013" s="474"/>
      <c r="AB4013" s="474"/>
      <c r="AD4013" s="474"/>
      <c r="AE4013" s="474"/>
      <c r="AG4013" s="474"/>
      <c r="AH4013" s="474"/>
      <c r="AP4013" s="535"/>
    </row>
    <row r="4014" spans="1:42" ht="24" customHeight="1" outlineLevel="1" x14ac:dyDescent="0.25">
      <c r="A4014" s="469" t="s">
        <v>19224</v>
      </c>
      <c r="B4014" s="471" t="s">
        <v>22388</v>
      </c>
      <c r="C4014" s="469" t="s">
        <v>4773</v>
      </c>
      <c r="E4014" s="472" t="s">
        <v>24389</v>
      </c>
      <c r="F4014" s="469" t="s">
        <v>23334</v>
      </c>
      <c r="G4014" s="468">
        <v>2.25</v>
      </c>
      <c r="H4014" s="468">
        <v>2.7</v>
      </c>
      <c r="I4014" s="468">
        <v>2.7</v>
      </c>
      <c r="M4014" s="474">
        <f t="shared" si="213"/>
        <v>0</v>
      </c>
      <c r="N4014" s="474">
        <f t="shared" si="214"/>
        <v>0</v>
      </c>
      <c r="P4014" s="488">
        <v>0.8</v>
      </c>
      <c r="R4014" s="474">
        <v>0</v>
      </c>
      <c r="S4014" s="474">
        <v>0</v>
      </c>
      <c r="U4014" s="474">
        <v>0</v>
      </c>
      <c r="V4014" s="474">
        <v>0</v>
      </c>
      <c r="X4014" s="465">
        <v>0</v>
      </c>
      <c r="Y4014" s="465">
        <v>0</v>
      </c>
      <c r="AA4014" s="474"/>
      <c r="AB4014" s="474"/>
      <c r="AD4014" s="474"/>
      <c r="AE4014" s="474"/>
      <c r="AG4014" s="474"/>
      <c r="AH4014" s="474"/>
      <c r="AP4014" s="535"/>
    </row>
    <row r="4015" spans="1:42" ht="24" customHeight="1" outlineLevel="1" x14ac:dyDescent="0.25">
      <c r="A4015" s="469" t="s">
        <v>19430</v>
      </c>
      <c r="B4015" s="471" t="s">
        <v>21038</v>
      </c>
      <c r="C4015" s="469" t="s">
        <v>4852</v>
      </c>
      <c r="E4015" s="472" t="s">
        <v>21046</v>
      </c>
      <c r="F4015" s="469" t="s">
        <v>23334</v>
      </c>
      <c r="G4015" s="468">
        <v>3.5</v>
      </c>
      <c r="H4015" s="468">
        <v>2.15</v>
      </c>
      <c r="I4015" s="468">
        <v>2.15</v>
      </c>
      <c r="J4015" s="473">
        <v>140</v>
      </c>
      <c r="K4015" s="457"/>
      <c r="L4015" s="473"/>
      <c r="M4015" s="474">
        <f t="shared" si="213"/>
        <v>8498.9559999999983</v>
      </c>
      <c r="N4015" s="474">
        <f t="shared" si="214"/>
        <v>5949.2691999999997</v>
      </c>
      <c r="P4015" s="488">
        <v>0.70000000000000007</v>
      </c>
      <c r="R4015" s="474">
        <v>7521.2</v>
      </c>
      <c r="S4015" s="474">
        <v>5264.820749999999</v>
      </c>
      <c r="U4015" s="474">
        <v>6540.15</v>
      </c>
      <c r="V4015" s="474">
        <v>4774.3094999999994</v>
      </c>
      <c r="X4015" s="465">
        <v>6540.15</v>
      </c>
      <c r="Y4015" s="465">
        <v>4774.3094999999994</v>
      </c>
      <c r="Z4015" s="521"/>
      <c r="AA4015" s="474">
        <v>6540.15</v>
      </c>
      <c r="AB4015" s="474">
        <v>4774.3094999999994</v>
      </c>
      <c r="AC4015" s="521"/>
      <c r="AD4015" s="474">
        <v>5841</v>
      </c>
      <c r="AE4015" s="474">
        <v>4442.7</v>
      </c>
      <c r="AF4015" s="521">
        <f>IF(B4015=0,"",VLOOKUP(B4015,'Tabela de Páscoa 2020'!A:D,3,0))</f>
        <v>5841</v>
      </c>
      <c r="AG4015" s="474">
        <v>4661</v>
      </c>
      <c r="AH4015" s="474">
        <v>3262.7</v>
      </c>
      <c r="AP4015" s="535"/>
    </row>
    <row r="4016" spans="1:42" ht="24" customHeight="1" outlineLevel="1" x14ac:dyDescent="0.25">
      <c r="A4016" s="469" t="s">
        <v>19430</v>
      </c>
      <c r="B4016" s="471" t="s">
        <v>21039</v>
      </c>
      <c r="C4016" s="469" t="s">
        <v>4852</v>
      </c>
      <c r="E4016" s="472" t="s">
        <v>21046</v>
      </c>
      <c r="F4016" s="469" t="s">
        <v>23334</v>
      </c>
      <c r="G4016" s="468">
        <v>4.5</v>
      </c>
      <c r="H4016" s="468">
        <v>2.75</v>
      </c>
      <c r="I4016" s="468">
        <v>2.75</v>
      </c>
      <c r="J4016" s="473">
        <v>210</v>
      </c>
      <c r="K4016" s="457"/>
      <c r="L4016" s="473"/>
      <c r="M4016" s="474">
        <f t="shared" si="213"/>
        <v>11056.598</v>
      </c>
      <c r="N4016" s="474">
        <f t="shared" si="214"/>
        <v>7739.6186000000007</v>
      </c>
      <c r="P4016" s="488">
        <v>0.70000000000000007</v>
      </c>
      <c r="R4016" s="474">
        <v>9784.6</v>
      </c>
      <c r="S4016" s="474">
        <v>6849.2217499999988</v>
      </c>
      <c r="U4016" s="474">
        <v>8508.35</v>
      </c>
      <c r="V4016" s="474">
        <v>6211.0955000000004</v>
      </c>
      <c r="X4016" s="465">
        <v>8508.35</v>
      </c>
      <c r="Y4016" s="465">
        <v>6211.0955000000004</v>
      </c>
      <c r="Z4016" s="521"/>
      <c r="AA4016" s="474">
        <v>8508.35</v>
      </c>
      <c r="AB4016" s="474">
        <v>6211.0955000000004</v>
      </c>
      <c r="AC4016" s="521"/>
      <c r="AD4016" s="474">
        <v>7589</v>
      </c>
      <c r="AE4016" s="474">
        <v>5750.3</v>
      </c>
      <c r="AF4016" s="521">
        <f>IF(B4016=0,"",VLOOKUP(B4016,'Tabela de Páscoa 2020'!A:D,3,0))</f>
        <v>7589</v>
      </c>
      <c r="AG4016" s="474">
        <v>6129</v>
      </c>
      <c r="AH4016" s="474">
        <v>4290.3</v>
      </c>
      <c r="AP4016" s="535"/>
    </row>
    <row r="4017" spans="1:42" ht="24" customHeight="1" outlineLevel="1" x14ac:dyDescent="0.25">
      <c r="A4017" s="469" t="s">
        <v>19430</v>
      </c>
      <c r="B4017" s="471" t="s">
        <v>21040</v>
      </c>
      <c r="C4017" s="469" t="s">
        <v>4852</v>
      </c>
      <c r="E4017" s="472" t="s">
        <v>21046</v>
      </c>
      <c r="F4017" s="469" t="s">
        <v>23334</v>
      </c>
      <c r="G4017" s="468">
        <v>6</v>
      </c>
      <c r="H4017" s="468">
        <v>3.6</v>
      </c>
      <c r="I4017" s="468">
        <v>3.6</v>
      </c>
      <c r="J4017" s="473">
        <v>266</v>
      </c>
      <c r="K4017" s="457"/>
      <c r="L4017" s="473"/>
      <c r="M4017" s="474">
        <f t="shared" si="213"/>
        <v>15573.433999999997</v>
      </c>
      <c r="N4017" s="474">
        <f t="shared" si="214"/>
        <v>10901.4038</v>
      </c>
      <c r="P4017" s="488">
        <v>0.70000000000000007</v>
      </c>
      <c r="R4017" s="474">
        <v>13781.8</v>
      </c>
      <c r="S4017" s="474">
        <v>9647.280999999999</v>
      </c>
      <c r="U4017" s="474">
        <v>11984.2</v>
      </c>
      <c r="V4017" s="474">
        <v>8748.4660000000003</v>
      </c>
      <c r="X4017" s="465">
        <v>11984.2</v>
      </c>
      <c r="Y4017" s="465">
        <v>8748.4660000000003</v>
      </c>
      <c r="Z4017" s="521"/>
      <c r="AA4017" s="474">
        <v>11984.2</v>
      </c>
      <c r="AB4017" s="474">
        <v>8748.4660000000003</v>
      </c>
      <c r="AC4017" s="521"/>
      <c r="AD4017" s="474">
        <v>10708</v>
      </c>
      <c r="AE4017" s="474">
        <v>8155.6</v>
      </c>
      <c r="AF4017" s="521">
        <f>IF(B4017=0,"",VLOOKUP(B4017,'Tabela de Páscoa 2020'!A:D,3,0))</f>
        <v>10708</v>
      </c>
      <c r="AG4017" s="474">
        <v>8508</v>
      </c>
      <c r="AH4017" s="474">
        <v>5955.5999999999995</v>
      </c>
      <c r="AP4017" s="535"/>
    </row>
    <row r="4018" spans="1:42" ht="24" customHeight="1" outlineLevel="1" x14ac:dyDescent="0.25">
      <c r="A4018" s="469" t="s">
        <v>19430</v>
      </c>
      <c r="B4018" s="471" t="s">
        <v>21160</v>
      </c>
      <c r="C4018" s="469" t="s">
        <v>4852</v>
      </c>
      <c r="E4018" s="472" t="s">
        <v>21163</v>
      </c>
      <c r="F4018" s="469" t="s">
        <v>23334</v>
      </c>
      <c r="G4018" s="468">
        <v>3.5</v>
      </c>
      <c r="H4018" s="468">
        <v>2.15</v>
      </c>
      <c r="I4018" s="468" t="s">
        <v>4616</v>
      </c>
      <c r="M4018" s="474">
        <f t="shared" si="213"/>
        <v>0</v>
      </c>
      <c r="N4018" s="474">
        <f t="shared" si="214"/>
        <v>0</v>
      </c>
      <c r="P4018" s="488">
        <v>0.70000000000000007</v>
      </c>
      <c r="R4018" s="474">
        <v>0</v>
      </c>
      <c r="S4018" s="474">
        <v>0</v>
      </c>
      <c r="U4018" s="474">
        <v>0</v>
      </c>
      <c r="V4018" s="474">
        <v>0</v>
      </c>
      <c r="X4018" s="465">
        <v>0</v>
      </c>
      <c r="Y4018" s="465">
        <v>0</v>
      </c>
      <c r="AA4018" s="474"/>
      <c r="AB4018" s="474"/>
      <c r="AD4018" s="474"/>
      <c r="AE4018" s="474">
        <v>2286.1</v>
      </c>
      <c r="AG4018" s="474"/>
      <c r="AH4018" s="474"/>
      <c r="AP4018" s="535"/>
    </row>
    <row r="4019" spans="1:42" ht="24" customHeight="1" outlineLevel="1" x14ac:dyDescent="0.25">
      <c r="A4019" s="469" t="s">
        <v>19430</v>
      </c>
      <c r="B4019" s="471" t="s">
        <v>21161</v>
      </c>
      <c r="C4019" s="469" t="s">
        <v>4852</v>
      </c>
      <c r="E4019" s="472" t="s">
        <v>21163</v>
      </c>
      <c r="F4019" s="469" t="s">
        <v>23334</v>
      </c>
      <c r="G4019" s="468">
        <v>4.5</v>
      </c>
      <c r="H4019" s="468">
        <v>2.75</v>
      </c>
      <c r="I4019" s="468" t="s">
        <v>4616</v>
      </c>
      <c r="M4019" s="474">
        <f t="shared" si="213"/>
        <v>0</v>
      </c>
      <c r="N4019" s="474">
        <f t="shared" si="214"/>
        <v>0</v>
      </c>
      <c r="P4019" s="488">
        <v>0.70000000000000007</v>
      </c>
      <c r="R4019" s="474">
        <v>0</v>
      </c>
      <c r="S4019" s="474">
        <v>0</v>
      </c>
      <c r="U4019" s="474">
        <v>0</v>
      </c>
      <c r="V4019" s="474">
        <v>0</v>
      </c>
      <c r="X4019" s="465">
        <v>0</v>
      </c>
      <c r="Y4019" s="465">
        <v>0</v>
      </c>
      <c r="AA4019" s="474"/>
      <c r="AB4019" s="474"/>
      <c r="AD4019" s="474"/>
      <c r="AE4019" s="474"/>
      <c r="AG4019" s="474"/>
      <c r="AH4019" s="474"/>
      <c r="AP4019" s="535"/>
    </row>
    <row r="4020" spans="1:42" ht="24" customHeight="1" outlineLevel="1" x14ac:dyDescent="0.25">
      <c r="A4020" s="469" t="s">
        <v>19430</v>
      </c>
      <c r="B4020" s="471" t="s">
        <v>21162</v>
      </c>
      <c r="C4020" s="469" t="s">
        <v>4852</v>
      </c>
      <c r="E4020" s="472" t="s">
        <v>21163</v>
      </c>
      <c r="F4020" s="469" t="s">
        <v>23334</v>
      </c>
      <c r="G4020" s="468">
        <v>6</v>
      </c>
      <c r="H4020" s="468">
        <v>3.6</v>
      </c>
      <c r="I4020" s="468" t="s">
        <v>4616</v>
      </c>
      <c r="M4020" s="474">
        <f t="shared" si="213"/>
        <v>0</v>
      </c>
      <c r="N4020" s="474">
        <f t="shared" si="214"/>
        <v>0</v>
      </c>
      <c r="P4020" s="488">
        <v>0.70000000000000007</v>
      </c>
      <c r="R4020" s="474">
        <v>0</v>
      </c>
      <c r="S4020" s="474">
        <v>0</v>
      </c>
      <c r="U4020" s="474">
        <v>0</v>
      </c>
      <c r="V4020" s="474">
        <v>0</v>
      </c>
      <c r="X4020" s="465">
        <v>0</v>
      </c>
      <c r="Y4020" s="465">
        <v>0</v>
      </c>
      <c r="AA4020" s="474"/>
      <c r="AB4020" s="474"/>
      <c r="AD4020" s="474"/>
      <c r="AE4020" s="474"/>
      <c r="AG4020" s="474"/>
      <c r="AH4020" s="474"/>
      <c r="AP4020" s="535"/>
    </row>
    <row r="4021" spans="1:42" ht="24" customHeight="1" x14ac:dyDescent="0.25">
      <c r="A4021" s="491" t="s">
        <v>23327</v>
      </c>
      <c r="B4021" s="478"/>
      <c r="E4021" s="472"/>
      <c r="M4021" s="474"/>
      <c r="N4021" s="474"/>
      <c r="P4021" s="488"/>
      <c r="R4021" s="474"/>
      <c r="S4021" s="474"/>
      <c r="U4021" s="474"/>
      <c r="V4021" s="474"/>
      <c r="X4021" s="465"/>
      <c r="Y4021" s="465"/>
      <c r="AA4021" s="474"/>
      <c r="AB4021" s="474"/>
      <c r="AD4021" s="474"/>
      <c r="AE4021" s="474"/>
      <c r="AG4021" s="474"/>
      <c r="AH4021" s="474"/>
      <c r="AP4021" s="535"/>
    </row>
    <row r="4022" spans="1:42" ht="24" customHeight="1" outlineLevel="1" x14ac:dyDescent="0.25">
      <c r="B4022" s="471" t="s">
        <v>4780</v>
      </c>
      <c r="C4022" s="469" t="s">
        <v>4814</v>
      </c>
      <c r="E4022" s="472" t="s">
        <v>4399</v>
      </c>
      <c r="F4022" s="469" t="s">
        <v>23333</v>
      </c>
      <c r="G4022" s="468">
        <v>1.2</v>
      </c>
      <c r="H4022" s="468">
        <v>0.65</v>
      </c>
      <c r="J4022" s="468">
        <v>128</v>
      </c>
      <c r="M4022" s="474">
        <f t="shared" ref="M4022:M4053" si="215">X4022*$O$3</f>
        <v>591.5</v>
      </c>
      <c r="N4022" s="474">
        <f t="shared" ref="N4022:N4053" si="216">M4022*P4022</f>
        <v>354.9</v>
      </c>
      <c r="P4022" s="488">
        <v>0.6</v>
      </c>
      <c r="R4022" s="474">
        <v>455</v>
      </c>
      <c r="S4022" s="474">
        <v>273</v>
      </c>
      <c r="U4022" s="474">
        <v>455</v>
      </c>
      <c r="V4022" s="474">
        <v>273</v>
      </c>
      <c r="X4022" s="465">
        <v>455</v>
      </c>
      <c r="Y4022" s="465">
        <v>273</v>
      </c>
      <c r="AA4022" s="474">
        <v>455</v>
      </c>
      <c r="AB4022" s="474">
        <v>273</v>
      </c>
      <c r="AD4022" s="474">
        <v>455</v>
      </c>
      <c r="AE4022" s="474">
        <v>273</v>
      </c>
      <c r="AG4022" s="474"/>
      <c r="AH4022" s="474"/>
      <c r="AP4022" s="535"/>
    </row>
    <row r="4023" spans="1:42" ht="24" customHeight="1" outlineLevel="1" x14ac:dyDescent="0.25">
      <c r="B4023" s="471" t="s">
        <v>4781</v>
      </c>
      <c r="C4023" s="469" t="s">
        <v>4814</v>
      </c>
      <c r="E4023" s="472" t="s">
        <v>4394</v>
      </c>
      <c r="F4023" s="469" t="s">
        <v>23333</v>
      </c>
      <c r="G4023" s="468">
        <v>0.6</v>
      </c>
      <c r="H4023" s="468">
        <v>1.2</v>
      </c>
      <c r="J4023" s="468">
        <v>128</v>
      </c>
      <c r="M4023" s="474">
        <f t="shared" si="215"/>
        <v>591.5</v>
      </c>
      <c r="N4023" s="474">
        <f t="shared" si="216"/>
        <v>354.9</v>
      </c>
      <c r="P4023" s="488">
        <v>0.6</v>
      </c>
      <c r="R4023" s="474">
        <v>455</v>
      </c>
      <c r="S4023" s="474">
        <v>273</v>
      </c>
      <c r="U4023" s="474">
        <v>455</v>
      </c>
      <c r="V4023" s="474">
        <v>273</v>
      </c>
      <c r="X4023" s="465">
        <v>455</v>
      </c>
      <c r="Y4023" s="465">
        <v>273</v>
      </c>
      <c r="AA4023" s="474">
        <v>455</v>
      </c>
      <c r="AB4023" s="474">
        <v>273</v>
      </c>
      <c r="AD4023" s="474">
        <v>455</v>
      </c>
      <c r="AE4023" s="474">
        <v>273</v>
      </c>
      <c r="AG4023" s="474"/>
      <c r="AH4023" s="474"/>
      <c r="AP4023" s="535"/>
    </row>
    <row r="4024" spans="1:42" ht="24" customHeight="1" outlineLevel="1" x14ac:dyDescent="0.25">
      <c r="B4024" s="471" t="s">
        <v>4782</v>
      </c>
      <c r="C4024" s="469" t="s">
        <v>4814</v>
      </c>
      <c r="E4024" s="472" t="s">
        <v>4395</v>
      </c>
      <c r="F4024" s="469" t="s">
        <v>23333</v>
      </c>
      <c r="G4024" s="468">
        <v>0.6</v>
      </c>
      <c r="H4024" s="468">
        <v>1.3</v>
      </c>
      <c r="J4024" s="468">
        <v>80</v>
      </c>
      <c r="M4024" s="474">
        <f t="shared" si="215"/>
        <v>422.5</v>
      </c>
      <c r="N4024" s="474">
        <f t="shared" si="216"/>
        <v>253.5</v>
      </c>
      <c r="P4024" s="488">
        <v>0.6</v>
      </c>
      <c r="R4024" s="474">
        <v>325</v>
      </c>
      <c r="S4024" s="474">
        <v>195</v>
      </c>
      <c r="U4024" s="474">
        <v>325</v>
      </c>
      <c r="V4024" s="474">
        <v>195</v>
      </c>
      <c r="X4024" s="465">
        <v>325</v>
      </c>
      <c r="Y4024" s="465">
        <v>195</v>
      </c>
      <c r="AA4024" s="474">
        <v>325</v>
      </c>
      <c r="AB4024" s="474">
        <v>195</v>
      </c>
      <c r="AD4024" s="474">
        <v>325</v>
      </c>
      <c r="AE4024" s="474">
        <v>195</v>
      </c>
      <c r="AG4024" s="474"/>
      <c r="AH4024" s="474"/>
      <c r="AP4024" s="535"/>
    </row>
    <row r="4025" spans="1:42" ht="24" customHeight="1" outlineLevel="1" x14ac:dyDescent="0.25">
      <c r="B4025" s="471" t="s">
        <v>4783</v>
      </c>
      <c r="C4025" s="469" t="s">
        <v>4814</v>
      </c>
      <c r="E4025" s="472" t="s">
        <v>4396</v>
      </c>
      <c r="F4025" s="469" t="s">
        <v>23333</v>
      </c>
      <c r="G4025" s="468">
        <v>0.65</v>
      </c>
      <c r="H4025" s="468">
        <v>1.25</v>
      </c>
      <c r="J4025" s="468">
        <v>112</v>
      </c>
      <c r="M4025" s="474">
        <f t="shared" si="215"/>
        <v>591.5</v>
      </c>
      <c r="N4025" s="474">
        <f t="shared" si="216"/>
        <v>354.9</v>
      </c>
      <c r="P4025" s="488">
        <v>0.6</v>
      </c>
      <c r="R4025" s="474">
        <v>455</v>
      </c>
      <c r="S4025" s="474">
        <v>273</v>
      </c>
      <c r="U4025" s="474">
        <v>455</v>
      </c>
      <c r="V4025" s="474">
        <v>273</v>
      </c>
      <c r="X4025" s="465">
        <v>455</v>
      </c>
      <c r="Y4025" s="465">
        <v>273</v>
      </c>
      <c r="AA4025" s="474">
        <v>455</v>
      </c>
      <c r="AB4025" s="474">
        <v>273</v>
      </c>
      <c r="AD4025" s="474">
        <v>455</v>
      </c>
      <c r="AE4025" s="474">
        <v>273</v>
      </c>
      <c r="AG4025" s="474"/>
      <c r="AH4025" s="474"/>
      <c r="AP4025" s="535"/>
    </row>
    <row r="4026" spans="1:42" ht="24" customHeight="1" outlineLevel="1" x14ac:dyDescent="0.25">
      <c r="B4026" s="471" t="s">
        <v>4784</v>
      </c>
      <c r="C4026" s="469" t="s">
        <v>4814</v>
      </c>
      <c r="E4026" s="472" t="s">
        <v>4397</v>
      </c>
      <c r="F4026" s="469" t="s">
        <v>23333</v>
      </c>
      <c r="G4026" s="468">
        <v>1.35</v>
      </c>
      <c r="H4026" s="468">
        <v>0.8</v>
      </c>
      <c r="J4026" s="468">
        <v>112</v>
      </c>
      <c r="M4026" s="474">
        <f t="shared" si="215"/>
        <v>591.5</v>
      </c>
      <c r="N4026" s="474">
        <f t="shared" si="216"/>
        <v>354.9</v>
      </c>
      <c r="P4026" s="488">
        <v>0.6</v>
      </c>
      <c r="R4026" s="474">
        <v>455</v>
      </c>
      <c r="S4026" s="474">
        <v>273</v>
      </c>
      <c r="U4026" s="474">
        <v>455</v>
      </c>
      <c r="V4026" s="474">
        <v>273</v>
      </c>
      <c r="X4026" s="465">
        <v>455</v>
      </c>
      <c r="Y4026" s="465">
        <v>273</v>
      </c>
      <c r="AA4026" s="474">
        <v>455</v>
      </c>
      <c r="AB4026" s="474">
        <v>273</v>
      </c>
      <c r="AD4026" s="474">
        <v>455</v>
      </c>
      <c r="AE4026" s="474">
        <v>273</v>
      </c>
      <c r="AG4026" s="474"/>
      <c r="AH4026" s="474"/>
      <c r="AP4026" s="535"/>
    </row>
    <row r="4027" spans="1:42" ht="24" customHeight="1" outlineLevel="1" x14ac:dyDescent="0.25">
      <c r="B4027" s="471" t="s">
        <v>4785</v>
      </c>
      <c r="C4027" s="469" t="s">
        <v>4814</v>
      </c>
      <c r="E4027" s="472" t="s">
        <v>4398</v>
      </c>
      <c r="F4027" s="469" t="s">
        <v>23333</v>
      </c>
      <c r="G4027" s="468">
        <v>1.3</v>
      </c>
      <c r="H4027" s="468">
        <v>1.1499999999999999</v>
      </c>
      <c r="J4027" s="468">
        <v>176</v>
      </c>
      <c r="M4027" s="474">
        <f t="shared" si="215"/>
        <v>845</v>
      </c>
      <c r="N4027" s="474">
        <f t="shared" si="216"/>
        <v>507</v>
      </c>
      <c r="P4027" s="488">
        <v>0.6</v>
      </c>
      <c r="R4027" s="474">
        <v>650</v>
      </c>
      <c r="S4027" s="474">
        <v>390</v>
      </c>
      <c r="U4027" s="474">
        <v>650</v>
      </c>
      <c r="V4027" s="474">
        <v>390</v>
      </c>
      <c r="X4027" s="465">
        <v>650</v>
      </c>
      <c r="Y4027" s="465">
        <v>390</v>
      </c>
      <c r="AA4027" s="474">
        <v>650</v>
      </c>
      <c r="AB4027" s="474">
        <v>390</v>
      </c>
      <c r="AD4027" s="474">
        <v>650</v>
      </c>
      <c r="AE4027" s="474">
        <v>390</v>
      </c>
      <c r="AG4027" s="474"/>
      <c r="AH4027" s="474"/>
      <c r="AP4027" s="535"/>
    </row>
    <row r="4028" spans="1:42" ht="24" customHeight="1" outlineLevel="1" x14ac:dyDescent="0.25">
      <c r="B4028" s="471" t="s">
        <v>4786</v>
      </c>
      <c r="C4028" s="469" t="s">
        <v>4814</v>
      </c>
      <c r="E4028" s="472" t="s">
        <v>3899</v>
      </c>
      <c r="F4028" s="469" t="s">
        <v>23333</v>
      </c>
      <c r="G4028" s="468">
        <v>1.65</v>
      </c>
      <c r="H4028" s="468">
        <v>1.1000000000000001</v>
      </c>
      <c r="J4028" s="468">
        <v>300</v>
      </c>
      <c r="M4028" s="474">
        <f t="shared" si="215"/>
        <v>1516.58</v>
      </c>
      <c r="N4028" s="474">
        <f t="shared" si="216"/>
        <v>985.77699999999993</v>
      </c>
      <c r="P4028" s="488">
        <v>0.65</v>
      </c>
      <c r="R4028" s="474">
        <v>1166.5999999999999</v>
      </c>
      <c r="S4028" s="474">
        <v>758.3</v>
      </c>
      <c r="U4028" s="474">
        <v>1166.5999999999999</v>
      </c>
      <c r="V4028" s="474">
        <v>758.3</v>
      </c>
      <c r="X4028" s="465">
        <v>1166.5999999999999</v>
      </c>
      <c r="Y4028" s="465">
        <v>758.3</v>
      </c>
      <c r="AA4028" s="474">
        <v>1166.5999999999999</v>
      </c>
      <c r="AB4028" s="474">
        <v>758.3</v>
      </c>
      <c r="AD4028" s="474">
        <v>1166.5999999999999</v>
      </c>
      <c r="AE4028" s="474">
        <v>758.3</v>
      </c>
      <c r="AG4028" s="474"/>
      <c r="AH4028" s="474"/>
      <c r="AP4028" s="535"/>
    </row>
    <row r="4029" spans="1:42" ht="24" customHeight="1" outlineLevel="1" x14ac:dyDescent="0.25">
      <c r="B4029" s="471" t="s">
        <v>4787</v>
      </c>
      <c r="C4029" s="469" t="s">
        <v>4814</v>
      </c>
      <c r="E4029" s="472" t="s">
        <v>3900</v>
      </c>
      <c r="F4029" s="469" t="s">
        <v>23333</v>
      </c>
      <c r="G4029" s="468">
        <v>1.65</v>
      </c>
      <c r="H4029" s="468">
        <v>1.1000000000000001</v>
      </c>
      <c r="J4029" s="468">
        <v>300</v>
      </c>
      <c r="M4029" s="474">
        <f t="shared" si="215"/>
        <v>1516.58</v>
      </c>
      <c r="N4029" s="474">
        <f t="shared" si="216"/>
        <v>985.77699999999993</v>
      </c>
      <c r="P4029" s="488">
        <v>0.65</v>
      </c>
      <c r="R4029" s="474">
        <v>1166.5999999999999</v>
      </c>
      <c r="S4029" s="474">
        <v>758.3</v>
      </c>
      <c r="U4029" s="474">
        <v>1166.5999999999999</v>
      </c>
      <c r="V4029" s="474">
        <v>758.3</v>
      </c>
      <c r="X4029" s="465">
        <v>1166.5999999999999</v>
      </c>
      <c r="Y4029" s="465">
        <v>758.3</v>
      </c>
      <c r="AA4029" s="474">
        <v>1166.5999999999999</v>
      </c>
      <c r="AB4029" s="474">
        <v>758.3</v>
      </c>
      <c r="AD4029" s="474">
        <v>1166.5999999999999</v>
      </c>
      <c r="AE4029" s="474">
        <v>758.3</v>
      </c>
      <c r="AG4029" s="474"/>
      <c r="AH4029" s="474"/>
      <c r="AP4029" s="535"/>
    </row>
    <row r="4030" spans="1:42" ht="24" customHeight="1" outlineLevel="1" x14ac:dyDescent="0.25">
      <c r="B4030" s="471" t="s">
        <v>4788</v>
      </c>
      <c r="C4030" s="469" t="s">
        <v>4814</v>
      </c>
      <c r="E4030" s="472" t="s">
        <v>3901</v>
      </c>
      <c r="F4030" s="469" t="s">
        <v>23333</v>
      </c>
      <c r="G4030" s="468">
        <v>1.65</v>
      </c>
      <c r="H4030" s="468">
        <v>1.1000000000000001</v>
      </c>
      <c r="J4030" s="468">
        <v>300</v>
      </c>
      <c r="M4030" s="474">
        <f t="shared" si="215"/>
        <v>1516.58</v>
      </c>
      <c r="N4030" s="474">
        <f t="shared" si="216"/>
        <v>985.77699999999993</v>
      </c>
      <c r="P4030" s="488">
        <v>0.65</v>
      </c>
      <c r="R4030" s="474">
        <v>1166.5999999999999</v>
      </c>
      <c r="S4030" s="474">
        <v>758.3</v>
      </c>
      <c r="U4030" s="474">
        <v>1166.5999999999999</v>
      </c>
      <c r="V4030" s="474">
        <v>758.3</v>
      </c>
      <c r="X4030" s="465">
        <v>1166.5999999999999</v>
      </c>
      <c r="Y4030" s="465">
        <v>758.3</v>
      </c>
      <c r="AA4030" s="474">
        <v>1166.5999999999999</v>
      </c>
      <c r="AB4030" s="474">
        <v>758.3</v>
      </c>
      <c r="AD4030" s="474">
        <v>1166.5999999999999</v>
      </c>
      <c r="AE4030" s="474">
        <v>758.3</v>
      </c>
      <c r="AG4030" s="474"/>
      <c r="AH4030" s="474"/>
      <c r="AP4030" s="535"/>
    </row>
    <row r="4031" spans="1:42" ht="24" customHeight="1" outlineLevel="1" x14ac:dyDescent="0.25">
      <c r="B4031" s="471" t="s">
        <v>4789</v>
      </c>
      <c r="C4031" s="469" t="s">
        <v>4814</v>
      </c>
      <c r="E4031" s="472" t="s">
        <v>3902</v>
      </c>
      <c r="F4031" s="469" t="s">
        <v>23333</v>
      </c>
      <c r="G4031" s="468">
        <v>1.65</v>
      </c>
      <c r="H4031" s="468">
        <v>1.1000000000000001</v>
      </c>
      <c r="J4031" s="468">
        <v>300</v>
      </c>
      <c r="M4031" s="474">
        <f t="shared" si="215"/>
        <v>1516.58</v>
      </c>
      <c r="N4031" s="474">
        <f t="shared" si="216"/>
        <v>985.77699999999993</v>
      </c>
      <c r="P4031" s="488">
        <v>0.65</v>
      </c>
      <c r="R4031" s="474">
        <v>1166.5999999999999</v>
      </c>
      <c r="S4031" s="474">
        <v>758.3</v>
      </c>
      <c r="U4031" s="474">
        <v>1166.5999999999999</v>
      </c>
      <c r="V4031" s="474">
        <v>758.3</v>
      </c>
      <c r="X4031" s="465">
        <v>1166.5999999999999</v>
      </c>
      <c r="Y4031" s="465">
        <v>758.3</v>
      </c>
      <c r="AA4031" s="474">
        <v>1166.5999999999999</v>
      </c>
      <c r="AB4031" s="474">
        <v>758.3</v>
      </c>
      <c r="AD4031" s="474">
        <v>1166.5999999999999</v>
      </c>
      <c r="AE4031" s="474">
        <v>758.3</v>
      </c>
      <c r="AG4031" s="474"/>
      <c r="AH4031" s="474"/>
      <c r="AP4031" s="535"/>
    </row>
    <row r="4032" spans="1:42" ht="24" customHeight="1" outlineLevel="1" x14ac:dyDescent="0.25">
      <c r="B4032" s="471" t="s">
        <v>4790</v>
      </c>
      <c r="C4032" s="469" t="s">
        <v>4814</v>
      </c>
      <c r="E4032" s="472" t="s">
        <v>3903</v>
      </c>
      <c r="F4032" s="469" t="s">
        <v>23333</v>
      </c>
      <c r="G4032" s="468">
        <v>1.65</v>
      </c>
      <c r="H4032" s="468">
        <v>1.1000000000000001</v>
      </c>
      <c r="J4032" s="468">
        <v>300</v>
      </c>
      <c r="M4032" s="474">
        <f t="shared" si="215"/>
        <v>1516.58</v>
      </c>
      <c r="N4032" s="474">
        <f t="shared" si="216"/>
        <v>985.77699999999993</v>
      </c>
      <c r="P4032" s="488">
        <v>0.65</v>
      </c>
      <c r="R4032" s="474">
        <v>1166.5999999999999</v>
      </c>
      <c r="S4032" s="474">
        <v>758.3</v>
      </c>
      <c r="U4032" s="474">
        <v>1166.5999999999999</v>
      </c>
      <c r="V4032" s="474">
        <v>758.3</v>
      </c>
      <c r="X4032" s="465">
        <v>1166.5999999999999</v>
      </c>
      <c r="Y4032" s="465">
        <v>758.3</v>
      </c>
      <c r="AA4032" s="474">
        <v>1166.5999999999999</v>
      </c>
      <c r="AB4032" s="474">
        <v>758.3</v>
      </c>
      <c r="AD4032" s="474">
        <v>1166.5999999999999</v>
      </c>
      <c r="AE4032" s="474">
        <v>758.3</v>
      </c>
      <c r="AG4032" s="474"/>
      <c r="AH4032" s="474"/>
      <c r="AP4032" s="535"/>
    </row>
    <row r="4033" spans="2:42" ht="24" customHeight="1" outlineLevel="1" x14ac:dyDescent="0.25">
      <c r="B4033" s="471" t="s">
        <v>4791</v>
      </c>
      <c r="C4033" s="469" t="s">
        <v>4814</v>
      </c>
      <c r="E4033" s="472" t="s">
        <v>3904</v>
      </c>
      <c r="F4033" s="469" t="s">
        <v>23333</v>
      </c>
      <c r="G4033" s="468">
        <v>1.65</v>
      </c>
      <c r="H4033" s="468">
        <v>1.1000000000000001</v>
      </c>
      <c r="J4033" s="468">
        <v>300</v>
      </c>
      <c r="M4033" s="474">
        <f t="shared" si="215"/>
        <v>1516.58</v>
      </c>
      <c r="N4033" s="474">
        <f t="shared" si="216"/>
        <v>985.77699999999993</v>
      </c>
      <c r="P4033" s="488">
        <v>0.65</v>
      </c>
      <c r="R4033" s="474">
        <v>1166.5999999999999</v>
      </c>
      <c r="S4033" s="474">
        <v>758.3</v>
      </c>
      <c r="U4033" s="474">
        <v>1166.5999999999999</v>
      </c>
      <c r="V4033" s="474">
        <v>758.3</v>
      </c>
      <c r="X4033" s="465">
        <v>1166.5999999999999</v>
      </c>
      <c r="Y4033" s="465">
        <v>758.3</v>
      </c>
      <c r="AA4033" s="474">
        <v>1166.5999999999999</v>
      </c>
      <c r="AB4033" s="474">
        <v>758.3</v>
      </c>
      <c r="AD4033" s="474">
        <v>1166.5999999999999</v>
      </c>
      <c r="AE4033" s="474">
        <v>758.3</v>
      </c>
      <c r="AG4033" s="474"/>
      <c r="AH4033" s="474"/>
      <c r="AP4033" s="535"/>
    </row>
    <row r="4034" spans="2:42" ht="24" customHeight="1" outlineLevel="1" x14ac:dyDescent="0.25">
      <c r="B4034" s="471" t="s">
        <v>4792</v>
      </c>
      <c r="C4034" s="469" t="s">
        <v>4814</v>
      </c>
      <c r="E4034" s="472" t="s">
        <v>3905</v>
      </c>
      <c r="F4034" s="469" t="s">
        <v>23333</v>
      </c>
      <c r="G4034" s="468">
        <v>1.65</v>
      </c>
      <c r="H4034" s="468">
        <v>1.1000000000000001</v>
      </c>
      <c r="J4034" s="468">
        <v>300</v>
      </c>
      <c r="M4034" s="474">
        <f t="shared" si="215"/>
        <v>1516.58</v>
      </c>
      <c r="N4034" s="474">
        <f t="shared" si="216"/>
        <v>985.77699999999993</v>
      </c>
      <c r="P4034" s="488">
        <v>0.65</v>
      </c>
      <c r="R4034" s="474">
        <v>1166.5999999999999</v>
      </c>
      <c r="S4034" s="474">
        <v>758.3</v>
      </c>
      <c r="U4034" s="474">
        <v>1166.5999999999999</v>
      </c>
      <c r="V4034" s="474">
        <v>758.3</v>
      </c>
      <c r="X4034" s="465">
        <v>1166.5999999999999</v>
      </c>
      <c r="Y4034" s="465">
        <v>758.3</v>
      </c>
      <c r="AA4034" s="474">
        <v>1166.5999999999999</v>
      </c>
      <c r="AB4034" s="474">
        <v>758.3</v>
      </c>
      <c r="AD4034" s="474">
        <v>1166.5999999999999</v>
      </c>
      <c r="AE4034" s="474">
        <v>758.3</v>
      </c>
      <c r="AG4034" s="474"/>
      <c r="AH4034" s="474"/>
      <c r="AP4034" s="535"/>
    </row>
    <row r="4035" spans="2:42" ht="24" customHeight="1" outlineLevel="1" x14ac:dyDescent="0.25">
      <c r="B4035" s="471" t="s">
        <v>4464</v>
      </c>
      <c r="C4035" s="469" t="s">
        <v>4814</v>
      </c>
      <c r="E4035" s="472" t="s">
        <v>10977</v>
      </c>
      <c r="F4035" s="469" t="s">
        <v>23333</v>
      </c>
      <c r="G4035" s="468">
        <v>1.25</v>
      </c>
      <c r="H4035" s="468">
        <v>1.1499999999999999</v>
      </c>
      <c r="M4035" s="474">
        <f t="shared" si="215"/>
        <v>1516.58</v>
      </c>
      <c r="N4035" s="474">
        <f t="shared" si="216"/>
        <v>985.77699999999993</v>
      </c>
      <c r="P4035" s="488">
        <v>0.65</v>
      </c>
      <c r="R4035" s="474">
        <v>1166.5999999999999</v>
      </c>
      <c r="S4035" s="474">
        <v>758.3</v>
      </c>
      <c r="U4035" s="474">
        <v>1166.5999999999999</v>
      </c>
      <c r="V4035" s="474">
        <v>758.3</v>
      </c>
      <c r="X4035" s="465">
        <v>1166.5999999999999</v>
      </c>
      <c r="Y4035" s="465">
        <v>758.3</v>
      </c>
      <c r="AA4035" s="474">
        <v>1166.5999999999999</v>
      </c>
      <c r="AB4035" s="474">
        <v>758.3</v>
      </c>
      <c r="AD4035" s="474">
        <v>1166.5999999999999</v>
      </c>
      <c r="AE4035" s="474">
        <v>758.3</v>
      </c>
      <c r="AG4035" s="474"/>
      <c r="AH4035" s="474"/>
      <c r="AP4035" s="535"/>
    </row>
    <row r="4036" spans="2:42" ht="24" customHeight="1" outlineLevel="1" x14ac:dyDescent="0.25">
      <c r="B4036" s="471" t="s">
        <v>4465</v>
      </c>
      <c r="C4036" s="469" t="s">
        <v>4814</v>
      </c>
      <c r="E4036" s="472" t="s">
        <v>10978</v>
      </c>
      <c r="F4036" s="469" t="s">
        <v>23333</v>
      </c>
      <c r="G4036" s="468">
        <v>1.25</v>
      </c>
      <c r="H4036" s="468">
        <v>1.1000000000000001</v>
      </c>
      <c r="M4036" s="474">
        <f t="shared" si="215"/>
        <v>1516.58</v>
      </c>
      <c r="N4036" s="474">
        <f t="shared" si="216"/>
        <v>985.77699999999993</v>
      </c>
      <c r="P4036" s="488">
        <v>0.65</v>
      </c>
      <c r="R4036" s="474">
        <v>1166.5999999999999</v>
      </c>
      <c r="S4036" s="474">
        <v>758.3</v>
      </c>
      <c r="U4036" s="474">
        <v>1166.5999999999999</v>
      </c>
      <c r="V4036" s="474">
        <v>758.3</v>
      </c>
      <c r="X4036" s="465">
        <v>1166.5999999999999</v>
      </c>
      <c r="Y4036" s="465">
        <v>758.3</v>
      </c>
      <c r="AA4036" s="474">
        <v>1166.5999999999999</v>
      </c>
      <c r="AB4036" s="474">
        <v>758.3</v>
      </c>
      <c r="AD4036" s="474">
        <v>1166.5999999999999</v>
      </c>
      <c r="AE4036" s="474">
        <v>758.3</v>
      </c>
      <c r="AG4036" s="474"/>
      <c r="AH4036" s="474"/>
      <c r="AP4036" s="535"/>
    </row>
    <row r="4037" spans="2:42" ht="24" customHeight="1" outlineLevel="1" x14ac:dyDescent="0.25">
      <c r="B4037" s="471" t="s">
        <v>4466</v>
      </c>
      <c r="C4037" s="469" t="s">
        <v>4814</v>
      </c>
      <c r="E4037" s="472" t="s">
        <v>10977</v>
      </c>
      <c r="F4037" s="469" t="s">
        <v>23333</v>
      </c>
      <c r="G4037" s="468">
        <v>1.1000000000000001</v>
      </c>
      <c r="H4037" s="468">
        <v>1.5</v>
      </c>
      <c r="M4037" s="474">
        <f t="shared" si="215"/>
        <v>1516.58</v>
      </c>
      <c r="N4037" s="474">
        <f t="shared" si="216"/>
        <v>985.77699999999993</v>
      </c>
      <c r="P4037" s="488">
        <v>0.65</v>
      </c>
      <c r="R4037" s="474">
        <v>1166.5999999999999</v>
      </c>
      <c r="S4037" s="474">
        <v>758.3</v>
      </c>
      <c r="U4037" s="474">
        <v>1166.5999999999999</v>
      </c>
      <c r="V4037" s="474">
        <v>758.3</v>
      </c>
      <c r="X4037" s="465">
        <v>1166.5999999999999</v>
      </c>
      <c r="Y4037" s="465">
        <v>758.3</v>
      </c>
      <c r="AA4037" s="474">
        <v>1166.5999999999999</v>
      </c>
      <c r="AB4037" s="474">
        <v>758.3</v>
      </c>
      <c r="AD4037" s="474">
        <v>1166.5999999999999</v>
      </c>
      <c r="AE4037" s="474">
        <v>758.3</v>
      </c>
      <c r="AG4037" s="474"/>
      <c r="AH4037" s="474"/>
      <c r="AP4037" s="535"/>
    </row>
    <row r="4038" spans="2:42" ht="24" customHeight="1" outlineLevel="1" x14ac:dyDescent="0.25">
      <c r="B4038" s="471" t="s">
        <v>4467</v>
      </c>
      <c r="C4038" s="469" t="s">
        <v>4814</v>
      </c>
      <c r="E4038" s="472" t="s">
        <v>10979</v>
      </c>
      <c r="F4038" s="469" t="s">
        <v>23333</v>
      </c>
      <c r="G4038" s="468">
        <v>1.1499999999999999</v>
      </c>
      <c r="H4038" s="468">
        <v>1.3</v>
      </c>
      <c r="M4038" s="474">
        <f t="shared" si="215"/>
        <v>1516.58</v>
      </c>
      <c r="N4038" s="474">
        <f t="shared" si="216"/>
        <v>985.77699999999993</v>
      </c>
      <c r="P4038" s="488">
        <v>0.65</v>
      </c>
      <c r="R4038" s="474">
        <v>1166.5999999999999</v>
      </c>
      <c r="S4038" s="474">
        <v>758.3</v>
      </c>
      <c r="U4038" s="474">
        <v>1166.5999999999999</v>
      </c>
      <c r="V4038" s="474">
        <v>758.3</v>
      </c>
      <c r="X4038" s="465">
        <v>1166.5999999999999</v>
      </c>
      <c r="Y4038" s="465">
        <v>758.3</v>
      </c>
      <c r="AA4038" s="474">
        <v>1166.5999999999999</v>
      </c>
      <c r="AB4038" s="474">
        <v>758.3</v>
      </c>
      <c r="AD4038" s="474">
        <v>1166.5999999999999</v>
      </c>
      <c r="AE4038" s="474">
        <v>758.3</v>
      </c>
      <c r="AG4038" s="474"/>
      <c r="AH4038" s="474"/>
      <c r="AP4038" s="535"/>
    </row>
    <row r="4039" spans="2:42" ht="24" customHeight="1" outlineLevel="1" x14ac:dyDescent="0.25">
      <c r="B4039" s="471" t="s">
        <v>4468</v>
      </c>
      <c r="C4039" s="469" t="s">
        <v>4814</v>
      </c>
      <c r="E4039" s="472" t="s">
        <v>10980</v>
      </c>
      <c r="F4039" s="469" t="s">
        <v>23333</v>
      </c>
      <c r="G4039" s="468">
        <v>1.2</v>
      </c>
      <c r="H4039" s="468">
        <v>1.2</v>
      </c>
      <c r="M4039" s="474">
        <f t="shared" si="215"/>
        <v>1516.58</v>
      </c>
      <c r="N4039" s="474">
        <f t="shared" si="216"/>
        <v>985.77699999999993</v>
      </c>
      <c r="P4039" s="488">
        <v>0.65</v>
      </c>
      <c r="R4039" s="474">
        <v>1166.5999999999999</v>
      </c>
      <c r="S4039" s="474">
        <v>758.3</v>
      </c>
      <c r="U4039" s="474">
        <v>1166.5999999999999</v>
      </c>
      <c r="V4039" s="474">
        <v>758.3</v>
      </c>
      <c r="X4039" s="465">
        <v>1166.5999999999999</v>
      </c>
      <c r="Y4039" s="465">
        <v>758.3</v>
      </c>
      <c r="AA4039" s="474">
        <v>1166.5999999999999</v>
      </c>
      <c r="AB4039" s="474">
        <v>758.3</v>
      </c>
      <c r="AD4039" s="474">
        <v>1166.5999999999999</v>
      </c>
      <c r="AE4039" s="474">
        <v>758.3</v>
      </c>
      <c r="AG4039" s="474"/>
      <c r="AH4039" s="474"/>
      <c r="AP4039" s="535"/>
    </row>
    <row r="4040" spans="2:42" ht="24" customHeight="1" outlineLevel="1" x14ac:dyDescent="0.25">
      <c r="B4040" s="471" t="s">
        <v>4469</v>
      </c>
      <c r="C4040" s="469" t="s">
        <v>4814</v>
      </c>
      <c r="E4040" s="472" t="s">
        <v>10978</v>
      </c>
      <c r="F4040" s="469" t="s">
        <v>23333</v>
      </c>
      <c r="G4040" s="468">
        <v>1.3</v>
      </c>
      <c r="H4040" s="468">
        <v>1</v>
      </c>
      <c r="M4040" s="474">
        <f t="shared" si="215"/>
        <v>1516.58</v>
      </c>
      <c r="N4040" s="474">
        <f t="shared" si="216"/>
        <v>985.77699999999993</v>
      </c>
      <c r="P4040" s="488">
        <v>0.65</v>
      </c>
      <c r="R4040" s="474">
        <v>1166.5999999999999</v>
      </c>
      <c r="S4040" s="474">
        <v>758.3</v>
      </c>
      <c r="U4040" s="474">
        <v>1166.5999999999999</v>
      </c>
      <c r="V4040" s="474">
        <v>758.3</v>
      </c>
      <c r="X4040" s="465">
        <v>1166.5999999999999</v>
      </c>
      <c r="Y4040" s="465">
        <v>758.3</v>
      </c>
      <c r="AA4040" s="474">
        <v>1166.5999999999999</v>
      </c>
      <c r="AB4040" s="474">
        <v>758.3</v>
      </c>
      <c r="AD4040" s="474">
        <v>1166.5999999999999</v>
      </c>
      <c r="AE4040" s="474">
        <v>758.3</v>
      </c>
      <c r="AG4040" s="474"/>
      <c r="AH4040" s="474"/>
      <c r="AP4040" s="535"/>
    </row>
    <row r="4041" spans="2:42" ht="24" customHeight="1" outlineLevel="1" x14ac:dyDescent="0.25">
      <c r="B4041" s="471" t="s">
        <v>4793</v>
      </c>
      <c r="C4041" s="469" t="s">
        <v>4815</v>
      </c>
      <c r="E4041" s="472" t="s">
        <v>4572</v>
      </c>
      <c r="F4041" s="469" t="s">
        <v>23333</v>
      </c>
      <c r="G4041" s="468">
        <v>1.25</v>
      </c>
      <c r="H4041" s="468">
        <v>5.95</v>
      </c>
      <c r="J4041" s="468">
        <v>672</v>
      </c>
      <c r="M4041" s="474">
        <f t="shared" si="215"/>
        <v>3718</v>
      </c>
      <c r="N4041" s="474">
        <f t="shared" si="216"/>
        <v>2230.7999999999997</v>
      </c>
      <c r="P4041" s="488">
        <v>0.6</v>
      </c>
      <c r="R4041" s="474">
        <v>2860</v>
      </c>
      <c r="S4041" s="474">
        <v>1716</v>
      </c>
      <c r="U4041" s="474">
        <v>2860</v>
      </c>
      <c r="V4041" s="474">
        <v>1716</v>
      </c>
      <c r="X4041" s="465">
        <v>2860</v>
      </c>
      <c r="Y4041" s="465">
        <v>1716</v>
      </c>
      <c r="AA4041" s="474">
        <v>2860</v>
      </c>
      <c r="AB4041" s="474">
        <v>1716</v>
      </c>
      <c r="AD4041" s="474">
        <v>2860</v>
      </c>
      <c r="AE4041" s="474">
        <v>1716</v>
      </c>
      <c r="AG4041" s="474"/>
      <c r="AH4041" s="474"/>
      <c r="AP4041" s="535"/>
    </row>
    <row r="4042" spans="2:42" ht="24" customHeight="1" outlineLevel="1" x14ac:dyDescent="0.25">
      <c r="B4042" s="471" t="s">
        <v>4794</v>
      </c>
      <c r="C4042" s="469" t="s">
        <v>4815</v>
      </c>
      <c r="E4042" s="472" t="s">
        <v>4573</v>
      </c>
      <c r="F4042" s="469" t="s">
        <v>23333</v>
      </c>
      <c r="G4042" s="468">
        <v>0.75</v>
      </c>
      <c r="H4042" s="468">
        <v>5.95</v>
      </c>
      <c r="J4042" s="468">
        <v>672</v>
      </c>
      <c r="M4042" s="474">
        <f t="shared" si="215"/>
        <v>3718</v>
      </c>
      <c r="N4042" s="474">
        <f t="shared" si="216"/>
        <v>2230.7999999999997</v>
      </c>
      <c r="P4042" s="488">
        <v>0.6</v>
      </c>
      <c r="R4042" s="474">
        <v>2860</v>
      </c>
      <c r="S4042" s="474">
        <v>1716</v>
      </c>
      <c r="U4042" s="474">
        <v>2860</v>
      </c>
      <c r="V4042" s="474">
        <v>1716</v>
      </c>
      <c r="X4042" s="465">
        <v>2860</v>
      </c>
      <c r="Y4042" s="465">
        <v>1716</v>
      </c>
      <c r="AA4042" s="474">
        <v>2860</v>
      </c>
      <c r="AB4042" s="474">
        <v>1716</v>
      </c>
      <c r="AD4042" s="474">
        <v>2860</v>
      </c>
      <c r="AE4042" s="474">
        <v>1716</v>
      </c>
      <c r="AG4042" s="474"/>
      <c r="AH4042" s="474"/>
      <c r="AP4042" s="535"/>
    </row>
    <row r="4043" spans="2:42" ht="24" customHeight="1" outlineLevel="1" x14ac:dyDescent="0.25">
      <c r="B4043" s="471" t="s">
        <v>4795</v>
      </c>
      <c r="C4043" s="469" t="s">
        <v>4815</v>
      </c>
      <c r="E4043" s="472" t="s">
        <v>4574</v>
      </c>
      <c r="F4043" s="469" t="s">
        <v>23333</v>
      </c>
      <c r="G4043" s="468">
        <v>1.1000000000000001</v>
      </c>
      <c r="H4043" s="468">
        <v>5.95</v>
      </c>
      <c r="J4043" s="468">
        <v>672</v>
      </c>
      <c r="M4043" s="474">
        <f t="shared" si="215"/>
        <v>3775.2000000000003</v>
      </c>
      <c r="N4043" s="474">
        <f t="shared" si="216"/>
        <v>2265.12</v>
      </c>
      <c r="P4043" s="488">
        <v>0.6</v>
      </c>
      <c r="R4043" s="474">
        <v>2904</v>
      </c>
      <c r="S4043" s="474">
        <v>1742.3999999999999</v>
      </c>
      <c r="U4043" s="474">
        <v>2904</v>
      </c>
      <c r="V4043" s="474">
        <v>1742.3999999999999</v>
      </c>
      <c r="X4043" s="465">
        <v>2904</v>
      </c>
      <c r="Y4043" s="465">
        <v>1742.3999999999999</v>
      </c>
      <c r="AA4043" s="474">
        <v>2904</v>
      </c>
      <c r="AB4043" s="474">
        <v>1742.3999999999999</v>
      </c>
      <c r="AD4043" s="474">
        <v>2904</v>
      </c>
      <c r="AE4043" s="474">
        <v>1742.3999999999999</v>
      </c>
      <c r="AG4043" s="474"/>
      <c r="AH4043" s="474"/>
      <c r="AP4043" s="535"/>
    </row>
    <row r="4044" spans="2:42" ht="24" customHeight="1" outlineLevel="1" x14ac:dyDescent="0.25">
      <c r="B4044" s="471" t="s">
        <v>4796</v>
      </c>
      <c r="C4044" s="469" t="s">
        <v>4815</v>
      </c>
      <c r="E4044" s="472" t="s">
        <v>4575</v>
      </c>
      <c r="F4044" s="469" t="s">
        <v>23333</v>
      </c>
      <c r="G4044" s="468">
        <v>0.75</v>
      </c>
      <c r="H4044" s="468">
        <v>5.95</v>
      </c>
      <c r="J4044" s="468">
        <v>656</v>
      </c>
      <c r="M4044" s="474">
        <f t="shared" si="215"/>
        <v>3658.2000000000003</v>
      </c>
      <c r="N4044" s="474">
        <f t="shared" si="216"/>
        <v>2194.92</v>
      </c>
      <c r="P4044" s="488">
        <v>0.6</v>
      </c>
      <c r="R4044" s="474">
        <v>2814</v>
      </c>
      <c r="S4044" s="474">
        <v>1688.3999999999999</v>
      </c>
      <c r="U4044" s="474">
        <v>2814</v>
      </c>
      <c r="V4044" s="474">
        <v>1688.3999999999999</v>
      </c>
      <c r="X4044" s="465">
        <v>2814</v>
      </c>
      <c r="Y4044" s="465">
        <v>1688.3999999999999</v>
      </c>
      <c r="AA4044" s="474">
        <v>2814</v>
      </c>
      <c r="AB4044" s="474">
        <v>1688.3999999999999</v>
      </c>
      <c r="AD4044" s="474">
        <v>2814</v>
      </c>
      <c r="AE4044" s="474">
        <v>1688.3999999999999</v>
      </c>
      <c r="AG4044" s="474"/>
      <c r="AH4044" s="474"/>
      <c r="AP4044" s="535"/>
    </row>
    <row r="4045" spans="2:42" ht="24" customHeight="1" outlineLevel="1" x14ac:dyDescent="0.25">
      <c r="B4045" s="471" t="s">
        <v>4797</v>
      </c>
      <c r="C4045" s="469" t="s">
        <v>4815</v>
      </c>
      <c r="E4045" s="472" t="s">
        <v>4576</v>
      </c>
      <c r="F4045" s="469" t="s">
        <v>23333</v>
      </c>
      <c r="G4045" s="468">
        <v>1.1499999999999999</v>
      </c>
      <c r="H4045" s="468">
        <v>5.95</v>
      </c>
      <c r="J4045" s="468">
        <v>688</v>
      </c>
      <c r="M4045" s="474">
        <f t="shared" si="215"/>
        <v>4154.8</v>
      </c>
      <c r="N4045" s="474">
        <f t="shared" si="216"/>
        <v>2492.88</v>
      </c>
      <c r="P4045" s="488">
        <v>0.6</v>
      </c>
      <c r="R4045" s="474">
        <v>3196</v>
      </c>
      <c r="S4045" s="474">
        <v>1917.6</v>
      </c>
      <c r="U4045" s="474">
        <v>3196</v>
      </c>
      <c r="V4045" s="474">
        <v>1917.6</v>
      </c>
      <c r="X4045" s="465">
        <v>3196</v>
      </c>
      <c r="Y4045" s="465">
        <v>1917.6</v>
      </c>
      <c r="AA4045" s="474">
        <v>3196</v>
      </c>
      <c r="AB4045" s="474">
        <v>1917.6</v>
      </c>
      <c r="AD4045" s="474">
        <v>3196</v>
      </c>
      <c r="AE4045" s="474">
        <v>1917.6</v>
      </c>
      <c r="AG4045" s="474"/>
      <c r="AH4045" s="474"/>
      <c r="AP4045" s="535"/>
    </row>
    <row r="4046" spans="2:42" ht="24" customHeight="1" outlineLevel="1" x14ac:dyDescent="0.25">
      <c r="B4046" s="471" t="s">
        <v>4798</v>
      </c>
      <c r="C4046" s="469" t="s">
        <v>4815</v>
      </c>
      <c r="E4046" s="472" t="s">
        <v>4577</v>
      </c>
      <c r="F4046" s="469" t="s">
        <v>23333</v>
      </c>
      <c r="G4046" s="468">
        <v>1.2</v>
      </c>
      <c r="H4046" s="468">
        <v>5.95</v>
      </c>
      <c r="J4046" s="468">
        <v>736</v>
      </c>
      <c r="M4046" s="474">
        <f t="shared" si="215"/>
        <v>4215.9000000000005</v>
      </c>
      <c r="N4046" s="474">
        <f t="shared" si="216"/>
        <v>2529.5400000000004</v>
      </c>
      <c r="P4046" s="488">
        <v>0.6</v>
      </c>
      <c r="R4046" s="474">
        <v>3243</v>
      </c>
      <c r="S4046" s="474">
        <v>1945.8</v>
      </c>
      <c r="U4046" s="474">
        <v>3243</v>
      </c>
      <c r="V4046" s="474">
        <v>1945.8</v>
      </c>
      <c r="X4046" s="465">
        <v>3243</v>
      </c>
      <c r="Y4046" s="465">
        <v>1945.8</v>
      </c>
      <c r="AA4046" s="474">
        <v>3243</v>
      </c>
      <c r="AB4046" s="474">
        <v>1945.8</v>
      </c>
      <c r="AD4046" s="474">
        <v>3243</v>
      </c>
      <c r="AE4046" s="474">
        <v>1945.8</v>
      </c>
      <c r="AG4046" s="474"/>
      <c r="AH4046" s="474"/>
      <c r="AP4046" s="535"/>
    </row>
    <row r="4047" spans="2:42" ht="24" customHeight="1" outlineLevel="1" x14ac:dyDescent="0.25">
      <c r="B4047" s="471" t="s">
        <v>4799</v>
      </c>
      <c r="C4047" s="469" t="s">
        <v>4815</v>
      </c>
      <c r="E4047" s="472" t="s">
        <v>4409</v>
      </c>
      <c r="F4047" s="469" t="s">
        <v>23333</v>
      </c>
      <c r="G4047" s="468">
        <v>1.25</v>
      </c>
      <c r="H4047" s="468">
        <v>5.95</v>
      </c>
      <c r="J4047" s="468">
        <v>576</v>
      </c>
      <c r="M4047" s="474">
        <f t="shared" si="215"/>
        <v>3367</v>
      </c>
      <c r="N4047" s="474">
        <f t="shared" si="216"/>
        <v>2020.1999999999998</v>
      </c>
      <c r="P4047" s="488">
        <v>0.6</v>
      </c>
      <c r="R4047" s="474">
        <v>2590</v>
      </c>
      <c r="S4047" s="474">
        <v>1554</v>
      </c>
      <c r="U4047" s="474">
        <v>2590</v>
      </c>
      <c r="V4047" s="474">
        <v>1554</v>
      </c>
      <c r="X4047" s="465">
        <v>2590</v>
      </c>
      <c r="Y4047" s="465">
        <v>1554</v>
      </c>
      <c r="AA4047" s="474">
        <v>2590</v>
      </c>
      <c r="AB4047" s="474">
        <v>1554</v>
      </c>
      <c r="AD4047" s="474">
        <v>2590</v>
      </c>
      <c r="AE4047" s="474">
        <v>1554</v>
      </c>
      <c r="AG4047" s="474"/>
      <c r="AH4047" s="474"/>
      <c r="AP4047" s="535"/>
    </row>
    <row r="4048" spans="2:42" ht="24" customHeight="1" outlineLevel="1" x14ac:dyDescent="0.25">
      <c r="B4048" s="471" t="s">
        <v>4800</v>
      </c>
      <c r="C4048" s="469" t="s">
        <v>4815</v>
      </c>
      <c r="E4048" s="472" t="s">
        <v>4410</v>
      </c>
      <c r="F4048" s="469" t="s">
        <v>23333</v>
      </c>
      <c r="G4048" s="468">
        <v>0.75</v>
      </c>
      <c r="H4048" s="468">
        <v>5.95</v>
      </c>
      <c r="J4048" s="468">
        <v>576</v>
      </c>
      <c r="M4048" s="474">
        <f t="shared" si="215"/>
        <v>3599.7000000000003</v>
      </c>
      <c r="N4048" s="474">
        <f t="shared" si="216"/>
        <v>2159.8200000000002</v>
      </c>
      <c r="P4048" s="488">
        <v>0.6</v>
      </c>
      <c r="R4048" s="474">
        <v>2769</v>
      </c>
      <c r="S4048" s="474">
        <v>1661.3999999999999</v>
      </c>
      <c r="U4048" s="474">
        <v>2769</v>
      </c>
      <c r="V4048" s="474">
        <v>1661.3999999999999</v>
      </c>
      <c r="X4048" s="465">
        <v>2769</v>
      </c>
      <c r="Y4048" s="465">
        <v>1661.3999999999999</v>
      </c>
      <c r="AA4048" s="474">
        <v>2769</v>
      </c>
      <c r="AB4048" s="474">
        <v>1661.3999999999999</v>
      </c>
      <c r="AD4048" s="474">
        <v>2769</v>
      </c>
      <c r="AE4048" s="474">
        <v>1661.3999999999999</v>
      </c>
      <c r="AG4048" s="474"/>
      <c r="AH4048" s="474"/>
      <c r="AP4048" s="535"/>
    </row>
    <row r="4049" spans="2:42" ht="24" customHeight="1" outlineLevel="1" x14ac:dyDescent="0.25">
      <c r="B4049" s="471" t="s">
        <v>4801</v>
      </c>
      <c r="C4049" s="469" t="s">
        <v>4815</v>
      </c>
      <c r="E4049" s="472" t="s">
        <v>4411</v>
      </c>
      <c r="F4049" s="469" t="s">
        <v>23333</v>
      </c>
      <c r="G4049" s="468">
        <v>1.1000000000000001</v>
      </c>
      <c r="H4049" s="468">
        <v>5.95</v>
      </c>
      <c r="J4049" s="468">
        <v>576</v>
      </c>
      <c r="M4049" s="474">
        <f t="shared" si="215"/>
        <v>3650.4</v>
      </c>
      <c r="N4049" s="474">
        <f t="shared" si="216"/>
        <v>2190.2399999999998</v>
      </c>
      <c r="P4049" s="488">
        <v>0.6</v>
      </c>
      <c r="R4049" s="474">
        <v>2808</v>
      </c>
      <c r="S4049" s="474">
        <v>1684.8</v>
      </c>
      <c r="U4049" s="474">
        <v>2808</v>
      </c>
      <c r="V4049" s="474">
        <v>1684.8</v>
      </c>
      <c r="X4049" s="465">
        <v>2808</v>
      </c>
      <c r="Y4049" s="465">
        <v>1684.8</v>
      </c>
      <c r="AA4049" s="474">
        <v>2808</v>
      </c>
      <c r="AB4049" s="474">
        <v>1684.8</v>
      </c>
      <c r="AD4049" s="474">
        <v>2808</v>
      </c>
      <c r="AE4049" s="474">
        <v>1684.8</v>
      </c>
      <c r="AG4049" s="474"/>
      <c r="AH4049" s="474"/>
      <c r="AP4049" s="535"/>
    </row>
    <row r="4050" spans="2:42" ht="24" customHeight="1" outlineLevel="1" x14ac:dyDescent="0.25">
      <c r="B4050" s="471" t="s">
        <v>4802</v>
      </c>
      <c r="C4050" s="469" t="s">
        <v>4815</v>
      </c>
      <c r="E4050" s="472" t="s">
        <v>4412</v>
      </c>
      <c r="F4050" s="469" t="s">
        <v>23333</v>
      </c>
      <c r="G4050" s="468">
        <v>1.2</v>
      </c>
      <c r="H4050" s="468">
        <v>5.95</v>
      </c>
      <c r="J4050" s="468">
        <v>560</v>
      </c>
      <c r="M4050" s="474">
        <f t="shared" si="215"/>
        <v>3701.1</v>
      </c>
      <c r="N4050" s="474">
        <f t="shared" si="216"/>
        <v>2220.66</v>
      </c>
      <c r="P4050" s="488">
        <v>0.6</v>
      </c>
      <c r="R4050" s="474">
        <v>2847</v>
      </c>
      <c r="S4050" s="474">
        <v>1708.2</v>
      </c>
      <c r="U4050" s="474">
        <v>2847</v>
      </c>
      <c r="V4050" s="474">
        <v>1708.2</v>
      </c>
      <c r="X4050" s="465">
        <v>2847</v>
      </c>
      <c r="Y4050" s="465">
        <v>1708.2</v>
      </c>
      <c r="AA4050" s="474">
        <v>2847</v>
      </c>
      <c r="AB4050" s="474">
        <v>1708.2</v>
      </c>
      <c r="AD4050" s="474">
        <v>2847</v>
      </c>
      <c r="AE4050" s="474">
        <v>1708.2</v>
      </c>
      <c r="AG4050" s="474"/>
      <c r="AH4050" s="474"/>
      <c r="AP4050" s="535"/>
    </row>
    <row r="4051" spans="2:42" ht="24" customHeight="1" outlineLevel="1" x14ac:dyDescent="0.25">
      <c r="B4051" s="471" t="s">
        <v>4803</v>
      </c>
      <c r="C4051" s="469" t="s">
        <v>4815</v>
      </c>
      <c r="E4051" s="472" t="s">
        <v>4413</v>
      </c>
      <c r="F4051" s="469" t="s">
        <v>23333</v>
      </c>
      <c r="G4051" s="468">
        <v>1.1499999999999999</v>
      </c>
      <c r="H4051" s="468">
        <v>5.95</v>
      </c>
      <c r="J4051" s="468">
        <v>592</v>
      </c>
      <c r="M4051" s="474">
        <f t="shared" si="215"/>
        <v>4232.8</v>
      </c>
      <c r="N4051" s="474">
        <f t="shared" si="216"/>
        <v>2539.6799999999998</v>
      </c>
      <c r="P4051" s="488">
        <v>0.6</v>
      </c>
      <c r="R4051" s="474">
        <v>3256</v>
      </c>
      <c r="S4051" s="474">
        <v>1953.6</v>
      </c>
      <c r="U4051" s="474">
        <v>3256</v>
      </c>
      <c r="V4051" s="474">
        <v>1953.6</v>
      </c>
      <c r="X4051" s="465">
        <v>3256</v>
      </c>
      <c r="Y4051" s="465">
        <v>1953.6</v>
      </c>
      <c r="AA4051" s="474">
        <v>3256</v>
      </c>
      <c r="AB4051" s="474">
        <v>1953.6</v>
      </c>
      <c r="AD4051" s="474">
        <v>3256</v>
      </c>
      <c r="AE4051" s="474">
        <v>1953.6</v>
      </c>
      <c r="AG4051" s="474"/>
      <c r="AH4051" s="474"/>
      <c r="AP4051" s="535"/>
    </row>
    <row r="4052" spans="2:42" ht="24" customHeight="1" outlineLevel="1" x14ac:dyDescent="0.25">
      <c r="B4052" s="471" t="s">
        <v>4804</v>
      </c>
      <c r="C4052" s="469" t="s">
        <v>4815</v>
      </c>
      <c r="E4052" s="472" t="s">
        <v>4414</v>
      </c>
      <c r="F4052" s="469" t="s">
        <v>23333</v>
      </c>
      <c r="G4052" s="468">
        <v>0.75</v>
      </c>
      <c r="H4052" s="468">
        <v>5.95</v>
      </c>
      <c r="J4052" s="468">
        <v>540</v>
      </c>
      <c r="M4052" s="474">
        <f t="shared" si="215"/>
        <v>3997.5</v>
      </c>
      <c r="N4052" s="474">
        <f t="shared" si="216"/>
        <v>2398.5</v>
      </c>
      <c r="P4052" s="488">
        <v>0.6</v>
      </c>
      <c r="R4052" s="474">
        <v>3075</v>
      </c>
      <c r="S4052" s="474">
        <v>1845</v>
      </c>
      <c r="U4052" s="474">
        <v>3075</v>
      </c>
      <c r="V4052" s="474">
        <v>1845</v>
      </c>
      <c r="X4052" s="465">
        <v>3075</v>
      </c>
      <c r="Y4052" s="465">
        <v>1845</v>
      </c>
      <c r="AA4052" s="474">
        <v>3075</v>
      </c>
      <c r="AB4052" s="474">
        <v>1845</v>
      </c>
      <c r="AD4052" s="474">
        <v>3075</v>
      </c>
      <c r="AE4052" s="474">
        <v>1845</v>
      </c>
      <c r="AG4052" s="474"/>
      <c r="AH4052" s="474"/>
      <c r="AP4052" s="535"/>
    </row>
    <row r="4053" spans="2:42" ht="24" customHeight="1" outlineLevel="1" x14ac:dyDescent="0.25">
      <c r="B4053" s="471" t="s">
        <v>4805</v>
      </c>
      <c r="C4053" s="469" t="s">
        <v>4816</v>
      </c>
      <c r="E4053" s="472" t="s">
        <v>4408</v>
      </c>
      <c r="F4053" s="469" t="s">
        <v>23333</v>
      </c>
      <c r="G4053" s="468">
        <v>3</v>
      </c>
      <c r="H4053" s="468">
        <v>2</v>
      </c>
      <c r="J4053" s="468">
        <v>600</v>
      </c>
      <c r="M4053" s="474">
        <f t="shared" si="215"/>
        <v>3328.3250000000003</v>
      </c>
      <c r="N4053" s="474">
        <f t="shared" si="216"/>
        <v>2163.4112500000001</v>
      </c>
      <c r="P4053" s="488">
        <v>0.65</v>
      </c>
      <c r="R4053" s="474">
        <v>2560.25</v>
      </c>
      <c r="S4053" s="474">
        <v>1643.9</v>
      </c>
      <c r="U4053" s="474">
        <v>2560.25</v>
      </c>
      <c r="V4053" s="474">
        <v>1643.9</v>
      </c>
      <c r="X4053" s="465">
        <v>2560.25</v>
      </c>
      <c r="Y4053" s="465">
        <v>1643.9</v>
      </c>
      <c r="AA4053" s="474">
        <v>2560.25</v>
      </c>
      <c r="AB4053" s="474">
        <v>1643.9</v>
      </c>
      <c r="AD4053" s="474">
        <v>2560.25</v>
      </c>
      <c r="AE4053" s="474">
        <v>1643.9</v>
      </c>
      <c r="AG4053" s="474"/>
      <c r="AH4053" s="474"/>
      <c r="AP4053" s="535"/>
    </row>
    <row r="4054" spans="2:42" ht="24" customHeight="1" outlineLevel="1" x14ac:dyDescent="0.25">
      <c r="B4054" s="471" t="s">
        <v>4806</v>
      </c>
      <c r="C4054" s="469" t="s">
        <v>4816</v>
      </c>
      <c r="E4054" s="472" t="s">
        <v>4407</v>
      </c>
      <c r="F4054" s="469" t="s">
        <v>23333</v>
      </c>
      <c r="G4054" s="468">
        <v>3</v>
      </c>
      <c r="H4054" s="468">
        <v>2</v>
      </c>
      <c r="J4054" s="468">
        <v>600</v>
      </c>
      <c r="M4054" s="474">
        <f t="shared" ref="M4054:M4077" si="217">X4054*$O$3</f>
        <v>3328.3250000000003</v>
      </c>
      <c r="N4054" s="474">
        <f t="shared" ref="N4054:N4077" si="218">M4054*P4054</f>
        <v>2163.4112500000001</v>
      </c>
      <c r="P4054" s="488">
        <v>0.65</v>
      </c>
      <c r="R4054" s="474">
        <v>2560.25</v>
      </c>
      <c r="S4054" s="474">
        <v>1643.9</v>
      </c>
      <c r="U4054" s="474">
        <v>2560.25</v>
      </c>
      <c r="V4054" s="474">
        <v>1643.9</v>
      </c>
      <c r="X4054" s="465">
        <v>2560.25</v>
      </c>
      <c r="Y4054" s="465">
        <v>1643.9</v>
      </c>
      <c r="AA4054" s="474">
        <v>2560.25</v>
      </c>
      <c r="AB4054" s="474">
        <v>1643.9</v>
      </c>
      <c r="AD4054" s="474">
        <v>2560.25</v>
      </c>
      <c r="AE4054" s="474">
        <v>1643.9</v>
      </c>
      <c r="AG4054" s="474"/>
      <c r="AH4054" s="474"/>
      <c r="AP4054" s="535"/>
    </row>
    <row r="4055" spans="2:42" ht="24" customHeight="1" outlineLevel="1" x14ac:dyDescent="0.25">
      <c r="B4055" s="471" t="s">
        <v>4807</v>
      </c>
      <c r="C4055" s="469" t="s">
        <v>4816</v>
      </c>
      <c r="E4055" s="472" t="s">
        <v>4402</v>
      </c>
      <c r="F4055" s="469" t="s">
        <v>23333</v>
      </c>
      <c r="G4055" s="468">
        <v>3</v>
      </c>
      <c r="H4055" s="468">
        <v>2</v>
      </c>
      <c r="J4055" s="468">
        <v>600</v>
      </c>
      <c r="M4055" s="474">
        <f t="shared" si="217"/>
        <v>3328.3250000000003</v>
      </c>
      <c r="N4055" s="474">
        <f t="shared" si="218"/>
        <v>2163.4112500000001</v>
      </c>
      <c r="P4055" s="488">
        <v>0.65</v>
      </c>
      <c r="R4055" s="474">
        <v>2560.25</v>
      </c>
      <c r="S4055" s="474">
        <v>1643.9</v>
      </c>
      <c r="U4055" s="474">
        <v>2560.25</v>
      </c>
      <c r="V4055" s="474">
        <v>1643.9</v>
      </c>
      <c r="X4055" s="465">
        <v>2560.25</v>
      </c>
      <c r="Y4055" s="465">
        <v>1643.9</v>
      </c>
      <c r="AA4055" s="474">
        <v>2560.25</v>
      </c>
      <c r="AB4055" s="474">
        <v>1643.9</v>
      </c>
      <c r="AD4055" s="474">
        <v>2560.25</v>
      </c>
      <c r="AE4055" s="474">
        <v>1643.9</v>
      </c>
      <c r="AG4055" s="474"/>
      <c r="AH4055" s="474"/>
      <c r="AP4055" s="535"/>
    </row>
    <row r="4056" spans="2:42" ht="24" customHeight="1" outlineLevel="1" x14ac:dyDescent="0.25">
      <c r="B4056" s="471" t="s">
        <v>4808</v>
      </c>
      <c r="C4056" s="469" t="s">
        <v>4816</v>
      </c>
      <c r="E4056" s="472" t="s">
        <v>4406</v>
      </c>
      <c r="F4056" s="469" t="s">
        <v>23333</v>
      </c>
      <c r="G4056" s="468">
        <v>3</v>
      </c>
      <c r="H4056" s="468">
        <v>2</v>
      </c>
      <c r="J4056" s="468">
        <v>600</v>
      </c>
      <c r="M4056" s="474">
        <f t="shared" si="217"/>
        <v>3328.3250000000003</v>
      </c>
      <c r="N4056" s="474">
        <f t="shared" si="218"/>
        <v>2163.4112500000001</v>
      </c>
      <c r="P4056" s="488">
        <v>0.65</v>
      </c>
      <c r="R4056" s="474">
        <v>2560.25</v>
      </c>
      <c r="S4056" s="474">
        <v>1643.9</v>
      </c>
      <c r="U4056" s="474">
        <v>2560.25</v>
      </c>
      <c r="V4056" s="474">
        <v>1643.9</v>
      </c>
      <c r="X4056" s="465">
        <v>2560.25</v>
      </c>
      <c r="Y4056" s="465">
        <v>1643.9</v>
      </c>
      <c r="AA4056" s="474">
        <v>2560.25</v>
      </c>
      <c r="AB4056" s="474">
        <v>1643.9</v>
      </c>
      <c r="AD4056" s="474">
        <v>2560.25</v>
      </c>
      <c r="AE4056" s="474">
        <v>1643.9</v>
      </c>
      <c r="AG4056" s="474"/>
      <c r="AH4056" s="474"/>
      <c r="AP4056" s="535"/>
    </row>
    <row r="4057" spans="2:42" ht="24" customHeight="1" outlineLevel="1" x14ac:dyDescent="0.25">
      <c r="B4057" s="471" t="s">
        <v>4809</v>
      </c>
      <c r="C4057" s="469" t="s">
        <v>4816</v>
      </c>
      <c r="E4057" s="472" t="s">
        <v>4405</v>
      </c>
      <c r="F4057" s="469" t="s">
        <v>23333</v>
      </c>
      <c r="G4057" s="468">
        <v>3</v>
      </c>
      <c r="H4057" s="468">
        <v>2</v>
      </c>
      <c r="J4057" s="468">
        <v>600</v>
      </c>
      <c r="M4057" s="474">
        <f t="shared" si="217"/>
        <v>3328.3250000000003</v>
      </c>
      <c r="N4057" s="474">
        <f t="shared" si="218"/>
        <v>2163.4112500000001</v>
      </c>
      <c r="P4057" s="488">
        <v>0.65</v>
      </c>
      <c r="R4057" s="474">
        <v>2560.25</v>
      </c>
      <c r="S4057" s="474">
        <v>1643.9</v>
      </c>
      <c r="U4057" s="474">
        <v>2560.25</v>
      </c>
      <c r="V4057" s="474">
        <v>1643.9</v>
      </c>
      <c r="X4057" s="465">
        <v>2560.25</v>
      </c>
      <c r="Y4057" s="465">
        <v>1643.9</v>
      </c>
      <c r="AA4057" s="474">
        <v>2560.25</v>
      </c>
      <c r="AB4057" s="474">
        <v>1643.9</v>
      </c>
      <c r="AD4057" s="474">
        <v>2560.25</v>
      </c>
      <c r="AE4057" s="474">
        <v>1643.9</v>
      </c>
      <c r="AG4057" s="474"/>
      <c r="AH4057" s="474"/>
      <c r="AP4057" s="535"/>
    </row>
    <row r="4058" spans="2:42" ht="24" customHeight="1" outlineLevel="1" x14ac:dyDescent="0.25">
      <c r="B4058" s="471" t="s">
        <v>4810</v>
      </c>
      <c r="C4058" s="469" t="s">
        <v>4816</v>
      </c>
      <c r="E4058" s="472" t="s">
        <v>4401</v>
      </c>
      <c r="F4058" s="469" t="s">
        <v>23333</v>
      </c>
      <c r="G4058" s="468">
        <v>3</v>
      </c>
      <c r="H4058" s="468">
        <v>2</v>
      </c>
      <c r="J4058" s="468">
        <v>600</v>
      </c>
      <c r="M4058" s="474">
        <f t="shared" si="217"/>
        <v>3328.3250000000003</v>
      </c>
      <c r="N4058" s="474">
        <f t="shared" si="218"/>
        <v>2163.4112500000001</v>
      </c>
      <c r="P4058" s="488">
        <v>0.65</v>
      </c>
      <c r="R4058" s="474">
        <v>2560.25</v>
      </c>
      <c r="S4058" s="474">
        <v>1643.9</v>
      </c>
      <c r="U4058" s="474">
        <v>2560.25</v>
      </c>
      <c r="V4058" s="474">
        <v>1643.9</v>
      </c>
      <c r="X4058" s="465">
        <v>2560.25</v>
      </c>
      <c r="Y4058" s="465">
        <v>1643.9</v>
      </c>
      <c r="AA4058" s="474">
        <v>2560.25</v>
      </c>
      <c r="AB4058" s="474">
        <v>1643.9</v>
      </c>
      <c r="AD4058" s="474">
        <v>2560.25</v>
      </c>
      <c r="AE4058" s="474">
        <v>1643.9</v>
      </c>
      <c r="AG4058" s="474"/>
      <c r="AH4058" s="474"/>
      <c r="AP4058" s="535"/>
    </row>
    <row r="4059" spans="2:42" ht="24" customHeight="1" outlineLevel="1" x14ac:dyDescent="0.25">
      <c r="B4059" s="471" t="s">
        <v>4811</v>
      </c>
      <c r="C4059" s="469" t="s">
        <v>4816</v>
      </c>
      <c r="E4059" s="472" t="s">
        <v>4404</v>
      </c>
      <c r="F4059" s="469" t="s">
        <v>23333</v>
      </c>
      <c r="G4059" s="468">
        <v>3</v>
      </c>
      <c r="H4059" s="468">
        <v>2</v>
      </c>
      <c r="J4059" s="468">
        <v>600</v>
      </c>
      <c r="M4059" s="474">
        <f t="shared" si="217"/>
        <v>3328.3250000000003</v>
      </c>
      <c r="N4059" s="474">
        <f t="shared" si="218"/>
        <v>2163.4112500000001</v>
      </c>
      <c r="P4059" s="488">
        <v>0.65</v>
      </c>
      <c r="R4059" s="474">
        <v>2560.25</v>
      </c>
      <c r="S4059" s="474">
        <v>1643.9</v>
      </c>
      <c r="U4059" s="474">
        <v>2560.25</v>
      </c>
      <c r="V4059" s="474">
        <v>1643.9</v>
      </c>
      <c r="X4059" s="465">
        <v>2560.25</v>
      </c>
      <c r="Y4059" s="465">
        <v>1643.9</v>
      </c>
      <c r="AA4059" s="474">
        <v>2560.25</v>
      </c>
      <c r="AB4059" s="474">
        <v>1643.9</v>
      </c>
      <c r="AD4059" s="474">
        <v>2560.25</v>
      </c>
      <c r="AE4059" s="474">
        <v>1643.9</v>
      </c>
      <c r="AG4059" s="474"/>
      <c r="AH4059" s="474"/>
      <c r="AP4059" s="535"/>
    </row>
    <row r="4060" spans="2:42" ht="24" customHeight="1" outlineLevel="1" x14ac:dyDescent="0.25">
      <c r="B4060" s="471" t="s">
        <v>4812</v>
      </c>
      <c r="C4060" s="469" t="s">
        <v>4816</v>
      </c>
      <c r="E4060" s="472" t="s">
        <v>4400</v>
      </c>
      <c r="F4060" s="469" t="s">
        <v>23333</v>
      </c>
      <c r="G4060" s="468">
        <v>4</v>
      </c>
      <c r="H4060" s="468">
        <v>3</v>
      </c>
      <c r="J4060" s="468">
        <v>600</v>
      </c>
      <c r="M4060" s="474">
        <f t="shared" si="217"/>
        <v>4395.3650000000007</v>
      </c>
      <c r="N4060" s="474">
        <f t="shared" si="218"/>
        <v>2856.9872500000006</v>
      </c>
      <c r="P4060" s="488">
        <v>0.65</v>
      </c>
      <c r="R4060" s="474">
        <v>3381.05</v>
      </c>
      <c r="S4060" s="474">
        <v>2255.1999999999998</v>
      </c>
      <c r="U4060" s="474">
        <v>3381.05</v>
      </c>
      <c r="V4060" s="474">
        <v>2255.1999999999998</v>
      </c>
      <c r="X4060" s="465">
        <v>3381.05</v>
      </c>
      <c r="Y4060" s="465">
        <v>2255.1999999999998</v>
      </c>
      <c r="AA4060" s="474">
        <v>3381.05</v>
      </c>
      <c r="AB4060" s="474">
        <v>2255.1999999999998</v>
      </c>
      <c r="AD4060" s="474">
        <v>3381.05</v>
      </c>
      <c r="AE4060" s="474">
        <v>2255.1999999999998</v>
      </c>
      <c r="AG4060" s="474"/>
      <c r="AH4060" s="474"/>
      <c r="AP4060" s="535"/>
    </row>
    <row r="4061" spans="2:42" ht="24" customHeight="1" outlineLevel="1" x14ac:dyDescent="0.25">
      <c r="B4061" s="471" t="s">
        <v>4813</v>
      </c>
      <c r="C4061" s="469" t="s">
        <v>4816</v>
      </c>
      <c r="E4061" s="472" t="s">
        <v>4403</v>
      </c>
      <c r="F4061" s="469" t="s">
        <v>23333</v>
      </c>
      <c r="G4061" s="468">
        <v>4.1500000000000004</v>
      </c>
      <c r="H4061" s="468">
        <v>3</v>
      </c>
      <c r="J4061" s="468">
        <v>600</v>
      </c>
      <c r="M4061" s="474">
        <f t="shared" si="217"/>
        <v>4395.3650000000007</v>
      </c>
      <c r="N4061" s="474">
        <f t="shared" si="218"/>
        <v>2856.9872500000006</v>
      </c>
      <c r="P4061" s="488">
        <v>0.65</v>
      </c>
      <c r="R4061" s="474">
        <v>3381.05</v>
      </c>
      <c r="S4061" s="474">
        <v>2123.4</v>
      </c>
      <c r="U4061" s="474">
        <v>3381.05</v>
      </c>
      <c r="V4061" s="474">
        <v>2123.4</v>
      </c>
      <c r="X4061" s="465">
        <v>3381.05</v>
      </c>
      <c r="Y4061" s="465">
        <v>2123.4</v>
      </c>
      <c r="AA4061" s="474">
        <v>3381.05</v>
      </c>
      <c r="AB4061" s="474">
        <v>2123.4</v>
      </c>
      <c r="AD4061" s="474">
        <v>3381.05</v>
      </c>
      <c r="AE4061" s="474">
        <v>2123.4</v>
      </c>
      <c r="AG4061" s="474"/>
      <c r="AH4061" s="474"/>
      <c r="AP4061" s="535"/>
    </row>
    <row r="4062" spans="2:42" ht="24" customHeight="1" outlineLevel="1" x14ac:dyDescent="0.25">
      <c r="B4062" s="471" t="s">
        <v>10981</v>
      </c>
      <c r="C4062" s="469" t="s">
        <v>10982</v>
      </c>
      <c r="E4062" s="472" t="s">
        <v>10983</v>
      </c>
      <c r="F4062" s="469" t="s">
        <v>23333</v>
      </c>
      <c r="G4062" s="468">
        <v>0.48</v>
      </c>
      <c r="H4062" s="468">
        <v>0.17</v>
      </c>
      <c r="M4062" s="474">
        <f t="shared" si="217"/>
        <v>84.5</v>
      </c>
      <c r="N4062" s="474">
        <f t="shared" si="218"/>
        <v>50.699999999999996</v>
      </c>
      <c r="P4062" s="488">
        <v>0.6</v>
      </c>
      <c r="R4062" s="474">
        <v>65</v>
      </c>
      <c r="S4062" s="474">
        <v>39</v>
      </c>
      <c r="U4062" s="474">
        <v>65</v>
      </c>
      <c r="V4062" s="474">
        <v>39</v>
      </c>
      <c r="X4062" s="465">
        <v>65</v>
      </c>
      <c r="Y4062" s="465">
        <v>39</v>
      </c>
      <c r="AA4062" s="474">
        <v>65</v>
      </c>
      <c r="AB4062" s="474">
        <v>39</v>
      </c>
      <c r="AD4062" s="474">
        <v>65</v>
      </c>
      <c r="AE4062" s="474">
        <v>39</v>
      </c>
      <c r="AG4062" s="474"/>
      <c r="AH4062" s="474"/>
      <c r="AP4062" s="535"/>
    </row>
    <row r="4063" spans="2:42" ht="24" customHeight="1" outlineLevel="1" x14ac:dyDescent="0.25">
      <c r="B4063" s="471" t="s">
        <v>10984</v>
      </c>
      <c r="C4063" s="469" t="s">
        <v>10982</v>
      </c>
      <c r="E4063" s="472" t="s">
        <v>10983</v>
      </c>
      <c r="F4063" s="469" t="s">
        <v>23333</v>
      </c>
      <c r="G4063" s="468">
        <v>0.73</v>
      </c>
      <c r="H4063" s="468">
        <v>0.3</v>
      </c>
      <c r="M4063" s="474">
        <f t="shared" si="217"/>
        <v>169</v>
      </c>
      <c r="N4063" s="474">
        <f t="shared" si="218"/>
        <v>101.39999999999999</v>
      </c>
      <c r="P4063" s="488">
        <v>0.6</v>
      </c>
      <c r="R4063" s="474">
        <v>130</v>
      </c>
      <c r="S4063" s="474">
        <v>78</v>
      </c>
      <c r="U4063" s="474">
        <v>130</v>
      </c>
      <c r="V4063" s="474">
        <v>78</v>
      </c>
      <c r="X4063" s="465">
        <v>130</v>
      </c>
      <c r="Y4063" s="465">
        <v>78</v>
      </c>
      <c r="AA4063" s="474">
        <v>130</v>
      </c>
      <c r="AB4063" s="474">
        <v>78</v>
      </c>
      <c r="AD4063" s="474">
        <v>130</v>
      </c>
      <c r="AE4063" s="474">
        <v>78</v>
      </c>
      <c r="AG4063" s="474"/>
      <c r="AH4063" s="474"/>
      <c r="AP4063" s="535"/>
    </row>
    <row r="4064" spans="2:42" ht="24" customHeight="1" outlineLevel="1" x14ac:dyDescent="0.25">
      <c r="B4064" s="471" t="s">
        <v>10985</v>
      </c>
      <c r="C4064" s="469" t="s">
        <v>10982</v>
      </c>
      <c r="E4064" s="472" t="s">
        <v>10983</v>
      </c>
      <c r="F4064" s="469" t="s">
        <v>23333</v>
      </c>
      <c r="G4064" s="468">
        <v>1.05</v>
      </c>
      <c r="H4064" s="468">
        <v>0.46</v>
      </c>
      <c r="M4064" s="474">
        <f t="shared" si="217"/>
        <v>169</v>
      </c>
      <c r="N4064" s="474">
        <f t="shared" si="218"/>
        <v>101.39999999999999</v>
      </c>
      <c r="P4064" s="488">
        <v>0.6</v>
      </c>
      <c r="R4064" s="474">
        <v>130</v>
      </c>
      <c r="S4064" s="474">
        <v>78</v>
      </c>
      <c r="U4064" s="474">
        <v>130</v>
      </c>
      <c r="V4064" s="474">
        <v>78</v>
      </c>
      <c r="X4064" s="465">
        <v>130</v>
      </c>
      <c r="Y4064" s="465">
        <v>78</v>
      </c>
      <c r="AA4064" s="474">
        <v>130</v>
      </c>
      <c r="AB4064" s="474">
        <v>78</v>
      </c>
      <c r="AD4064" s="474">
        <v>130</v>
      </c>
      <c r="AE4064" s="474">
        <v>78</v>
      </c>
      <c r="AG4064" s="474"/>
      <c r="AH4064" s="474"/>
      <c r="AP4064" s="535"/>
    </row>
    <row r="4065" spans="1:42" ht="24" customHeight="1" outlineLevel="1" x14ac:dyDescent="0.25">
      <c r="B4065" s="471" t="s">
        <v>18118</v>
      </c>
      <c r="C4065" s="469" t="s">
        <v>10982</v>
      </c>
      <c r="E4065" s="472" t="s">
        <v>10983</v>
      </c>
      <c r="F4065" s="469" t="s">
        <v>23333</v>
      </c>
      <c r="G4065" s="468">
        <v>0.43</v>
      </c>
      <c r="H4065" s="468">
        <v>0.3</v>
      </c>
      <c r="M4065" s="474">
        <f t="shared" si="217"/>
        <v>169</v>
      </c>
      <c r="N4065" s="474">
        <f t="shared" si="218"/>
        <v>101.39999999999999</v>
      </c>
      <c r="P4065" s="488">
        <v>0.6</v>
      </c>
      <c r="R4065" s="474">
        <v>130</v>
      </c>
      <c r="S4065" s="474">
        <v>78</v>
      </c>
      <c r="U4065" s="474">
        <v>130</v>
      </c>
      <c r="V4065" s="474">
        <v>78</v>
      </c>
      <c r="X4065" s="465">
        <v>130</v>
      </c>
      <c r="Y4065" s="465">
        <v>78</v>
      </c>
      <c r="AA4065" s="474">
        <v>130</v>
      </c>
      <c r="AB4065" s="474">
        <v>78</v>
      </c>
      <c r="AD4065" s="474">
        <v>130</v>
      </c>
      <c r="AE4065" s="474">
        <v>78</v>
      </c>
      <c r="AG4065" s="474"/>
      <c r="AH4065" s="474"/>
      <c r="AP4065" s="535"/>
    </row>
    <row r="4066" spans="1:42" ht="24" customHeight="1" outlineLevel="1" x14ac:dyDescent="0.25">
      <c r="B4066" s="471" t="s">
        <v>10986</v>
      </c>
      <c r="C4066" s="469" t="s">
        <v>10982</v>
      </c>
      <c r="E4066" s="472" t="s">
        <v>10983</v>
      </c>
      <c r="F4066" s="469" t="s">
        <v>23333</v>
      </c>
      <c r="G4066" s="468">
        <v>0.67</v>
      </c>
      <c r="H4066" s="468">
        <v>0.46</v>
      </c>
      <c r="M4066" s="474">
        <f t="shared" si="217"/>
        <v>253.5</v>
      </c>
      <c r="N4066" s="474">
        <f t="shared" si="218"/>
        <v>152.1</v>
      </c>
      <c r="P4066" s="488">
        <v>0.6</v>
      </c>
      <c r="R4066" s="474">
        <v>195</v>
      </c>
      <c r="S4066" s="474">
        <v>117</v>
      </c>
      <c r="U4066" s="474">
        <v>195</v>
      </c>
      <c r="V4066" s="474">
        <v>117</v>
      </c>
      <c r="X4066" s="465">
        <v>195</v>
      </c>
      <c r="Y4066" s="465">
        <v>117</v>
      </c>
      <c r="AA4066" s="474">
        <v>195</v>
      </c>
      <c r="AB4066" s="474">
        <v>117</v>
      </c>
      <c r="AD4066" s="474">
        <v>195</v>
      </c>
      <c r="AE4066" s="474">
        <v>117</v>
      </c>
      <c r="AG4066" s="474"/>
      <c r="AH4066" s="474"/>
      <c r="AP4066" s="535"/>
    </row>
    <row r="4067" spans="1:42" ht="24" customHeight="1" outlineLevel="1" x14ac:dyDescent="0.25">
      <c r="B4067" s="471" t="s">
        <v>10987</v>
      </c>
      <c r="C4067" s="469" t="s">
        <v>10982</v>
      </c>
      <c r="E4067" s="472" t="s">
        <v>10983</v>
      </c>
      <c r="F4067" s="469" t="s">
        <v>23333</v>
      </c>
      <c r="G4067" s="468">
        <v>1.1599999999999999</v>
      </c>
      <c r="H4067" s="468">
        <v>0.9</v>
      </c>
      <c r="M4067" s="474">
        <f t="shared" si="217"/>
        <v>338</v>
      </c>
      <c r="N4067" s="474">
        <f t="shared" si="218"/>
        <v>202.79999999999998</v>
      </c>
      <c r="P4067" s="488">
        <v>0.6</v>
      </c>
      <c r="R4067" s="474">
        <v>260</v>
      </c>
      <c r="S4067" s="474">
        <v>156</v>
      </c>
      <c r="U4067" s="474">
        <v>260</v>
      </c>
      <c r="V4067" s="474">
        <v>156</v>
      </c>
      <c r="X4067" s="465">
        <v>260</v>
      </c>
      <c r="Y4067" s="465">
        <v>156</v>
      </c>
      <c r="AA4067" s="474">
        <v>260</v>
      </c>
      <c r="AB4067" s="474">
        <v>156</v>
      </c>
      <c r="AD4067" s="474">
        <v>260</v>
      </c>
      <c r="AE4067" s="474">
        <v>156</v>
      </c>
      <c r="AG4067" s="474"/>
      <c r="AH4067" s="474"/>
      <c r="AP4067" s="535"/>
    </row>
    <row r="4068" spans="1:42" ht="24" customHeight="1" outlineLevel="1" x14ac:dyDescent="0.25">
      <c r="B4068" s="471" t="s">
        <v>10988</v>
      </c>
      <c r="C4068" s="469" t="s">
        <v>10982</v>
      </c>
      <c r="E4068" s="472" t="s">
        <v>10983</v>
      </c>
      <c r="F4068" s="469" t="s">
        <v>23333</v>
      </c>
      <c r="G4068" s="468">
        <v>1.7</v>
      </c>
      <c r="H4068" s="468">
        <v>1.2</v>
      </c>
      <c r="M4068" s="474">
        <f t="shared" si="217"/>
        <v>507</v>
      </c>
      <c r="N4068" s="474">
        <f t="shared" si="218"/>
        <v>304.2</v>
      </c>
      <c r="P4068" s="488">
        <v>0.6</v>
      </c>
      <c r="R4068" s="474">
        <v>390</v>
      </c>
      <c r="S4068" s="474">
        <v>234</v>
      </c>
      <c r="U4068" s="474">
        <v>390</v>
      </c>
      <c r="V4068" s="474">
        <v>234</v>
      </c>
      <c r="X4068" s="465">
        <v>390</v>
      </c>
      <c r="Y4068" s="465">
        <v>234</v>
      </c>
      <c r="AA4068" s="474">
        <v>390</v>
      </c>
      <c r="AB4068" s="474">
        <v>234</v>
      </c>
      <c r="AD4068" s="474">
        <v>390</v>
      </c>
      <c r="AE4068" s="474">
        <v>234</v>
      </c>
      <c r="AG4068" s="474"/>
      <c r="AH4068" s="474"/>
      <c r="AP4068" s="535"/>
    </row>
    <row r="4069" spans="1:42" ht="24" customHeight="1" outlineLevel="1" x14ac:dyDescent="0.25">
      <c r="B4069" s="471" t="s">
        <v>10989</v>
      </c>
      <c r="C4069" s="469" t="s">
        <v>10982</v>
      </c>
      <c r="E4069" s="472" t="s">
        <v>10983</v>
      </c>
      <c r="F4069" s="469" t="s">
        <v>23333</v>
      </c>
      <c r="G4069" s="468">
        <v>0.4</v>
      </c>
      <c r="H4069" s="468">
        <v>0.3</v>
      </c>
      <c r="M4069" s="474">
        <f t="shared" si="217"/>
        <v>84.5</v>
      </c>
      <c r="N4069" s="474">
        <f t="shared" si="218"/>
        <v>50.699999999999996</v>
      </c>
      <c r="P4069" s="488">
        <v>0.6</v>
      </c>
      <c r="R4069" s="474">
        <v>65</v>
      </c>
      <c r="S4069" s="474">
        <v>39</v>
      </c>
      <c r="U4069" s="474">
        <v>65</v>
      </c>
      <c r="V4069" s="474">
        <v>39</v>
      </c>
      <c r="X4069" s="465">
        <v>65</v>
      </c>
      <c r="Y4069" s="465">
        <v>39</v>
      </c>
      <c r="AA4069" s="474">
        <v>65</v>
      </c>
      <c r="AB4069" s="474">
        <v>39</v>
      </c>
      <c r="AD4069" s="474">
        <v>65</v>
      </c>
      <c r="AE4069" s="474">
        <v>39</v>
      </c>
      <c r="AG4069" s="474"/>
      <c r="AH4069" s="474"/>
      <c r="AP4069" s="535"/>
    </row>
    <row r="4070" spans="1:42" ht="24" customHeight="1" outlineLevel="1" x14ac:dyDescent="0.25">
      <c r="B4070" s="471" t="s">
        <v>10990</v>
      </c>
      <c r="C4070" s="469" t="s">
        <v>10982</v>
      </c>
      <c r="E4070" s="472" t="s">
        <v>10983</v>
      </c>
      <c r="F4070" s="469" t="s">
        <v>23333</v>
      </c>
      <c r="G4070" s="468">
        <v>0.96</v>
      </c>
      <c r="H4070" s="468">
        <v>0.8</v>
      </c>
      <c r="M4070" s="474">
        <f t="shared" si="217"/>
        <v>253.5</v>
      </c>
      <c r="N4070" s="474">
        <f t="shared" si="218"/>
        <v>152.1</v>
      </c>
      <c r="P4070" s="488">
        <v>0.6</v>
      </c>
      <c r="R4070" s="474">
        <v>195</v>
      </c>
      <c r="S4070" s="474">
        <v>117</v>
      </c>
      <c r="U4070" s="474">
        <v>195</v>
      </c>
      <c r="V4070" s="474">
        <v>117</v>
      </c>
      <c r="X4070" s="465">
        <v>195</v>
      </c>
      <c r="Y4070" s="465">
        <v>117</v>
      </c>
      <c r="AA4070" s="474">
        <v>195</v>
      </c>
      <c r="AB4070" s="474">
        <v>117</v>
      </c>
      <c r="AD4070" s="474">
        <v>195</v>
      </c>
      <c r="AE4070" s="474">
        <v>117</v>
      </c>
      <c r="AG4070" s="474"/>
      <c r="AH4070" s="474"/>
      <c r="AP4070" s="535"/>
    </row>
    <row r="4071" spans="1:42" ht="24" customHeight="1" outlineLevel="1" x14ac:dyDescent="0.25">
      <c r="B4071" s="471" t="s">
        <v>10991</v>
      </c>
      <c r="C4071" s="469" t="s">
        <v>10982</v>
      </c>
      <c r="E4071" s="472" t="s">
        <v>10983</v>
      </c>
      <c r="F4071" s="469" t="s">
        <v>23333</v>
      </c>
      <c r="G4071" s="468">
        <v>1.2</v>
      </c>
      <c r="H4071" s="468">
        <v>1.1000000000000001</v>
      </c>
      <c r="M4071" s="474">
        <f t="shared" si="217"/>
        <v>338</v>
      </c>
      <c r="N4071" s="474">
        <f t="shared" si="218"/>
        <v>202.79999999999998</v>
      </c>
      <c r="P4071" s="488">
        <v>0.6</v>
      </c>
      <c r="R4071" s="474">
        <v>260</v>
      </c>
      <c r="S4071" s="474">
        <v>156</v>
      </c>
      <c r="U4071" s="474">
        <v>260</v>
      </c>
      <c r="V4071" s="474">
        <v>156</v>
      </c>
      <c r="X4071" s="465">
        <v>260</v>
      </c>
      <c r="Y4071" s="465">
        <v>156</v>
      </c>
      <c r="AA4071" s="474">
        <v>260</v>
      </c>
      <c r="AB4071" s="474">
        <v>156</v>
      </c>
      <c r="AD4071" s="474">
        <v>260</v>
      </c>
      <c r="AE4071" s="474">
        <v>156</v>
      </c>
      <c r="AG4071" s="474"/>
      <c r="AH4071" s="474"/>
      <c r="AP4071" s="535"/>
    </row>
    <row r="4072" spans="1:42" ht="24" customHeight="1" outlineLevel="1" x14ac:dyDescent="0.25">
      <c r="B4072" s="471" t="s">
        <v>10992</v>
      </c>
      <c r="C4072" s="469" t="s">
        <v>10982</v>
      </c>
      <c r="E4072" s="472" t="s">
        <v>10983</v>
      </c>
      <c r="F4072" s="469" t="s">
        <v>23333</v>
      </c>
      <c r="G4072" s="468">
        <v>0.4</v>
      </c>
      <c r="H4072" s="468">
        <v>0.36</v>
      </c>
      <c r="M4072" s="474">
        <f t="shared" si="217"/>
        <v>169</v>
      </c>
      <c r="N4072" s="474">
        <f t="shared" si="218"/>
        <v>101.39999999999999</v>
      </c>
      <c r="P4072" s="488">
        <v>0.6</v>
      </c>
      <c r="R4072" s="474">
        <v>130</v>
      </c>
      <c r="S4072" s="474">
        <v>78</v>
      </c>
      <c r="U4072" s="474">
        <v>130</v>
      </c>
      <c r="V4072" s="474">
        <v>78</v>
      </c>
      <c r="X4072" s="465">
        <v>130</v>
      </c>
      <c r="Y4072" s="465">
        <v>78</v>
      </c>
      <c r="AA4072" s="474">
        <v>130</v>
      </c>
      <c r="AB4072" s="474">
        <v>78</v>
      </c>
      <c r="AD4072" s="474">
        <v>130</v>
      </c>
      <c r="AE4072" s="474">
        <v>78</v>
      </c>
      <c r="AG4072" s="474"/>
      <c r="AH4072" s="474"/>
      <c r="AP4072" s="535"/>
    </row>
    <row r="4073" spans="1:42" ht="24" customHeight="1" outlineLevel="1" x14ac:dyDescent="0.25">
      <c r="B4073" s="471" t="s">
        <v>10993</v>
      </c>
      <c r="C4073" s="469" t="s">
        <v>10982</v>
      </c>
      <c r="E4073" s="472" t="s">
        <v>10983</v>
      </c>
      <c r="F4073" s="469" t="s">
        <v>23333</v>
      </c>
      <c r="G4073" s="468">
        <v>0.95</v>
      </c>
      <c r="H4073" s="468">
        <v>0.8</v>
      </c>
      <c r="M4073" s="474">
        <f t="shared" si="217"/>
        <v>422.5</v>
      </c>
      <c r="N4073" s="474">
        <f t="shared" si="218"/>
        <v>253.5</v>
      </c>
      <c r="P4073" s="488">
        <v>0.6</v>
      </c>
      <c r="R4073" s="474">
        <v>325</v>
      </c>
      <c r="S4073" s="474">
        <v>195</v>
      </c>
      <c r="U4073" s="474">
        <v>325</v>
      </c>
      <c r="V4073" s="474">
        <v>195</v>
      </c>
      <c r="X4073" s="465">
        <v>325</v>
      </c>
      <c r="Y4073" s="465">
        <v>195</v>
      </c>
      <c r="AA4073" s="474">
        <v>325</v>
      </c>
      <c r="AB4073" s="474">
        <v>195</v>
      </c>
      <c r="AD4073" s="474">
        <v>325</v>
      </c>
      <c r="AE4073" s="474">
        <v>195</v>
      </c>
      <c r="AG4073" s="474"/>
      <c r="AH4073" s="474"/>
      <c r="AP4073" s="535"/>
    </row>
    <row r="4074" spans="1:42" ht="24" customHeight="1" outlineLevel="1" x14ac:dyDescent="0.25">
      <c r="B4074" s="471" t="s">
        <v>10994</v>
      </c>
      <c r="C4074" s="469" t="s">
        <v>10982</v>
      </c>
      <c r="E4074" s="472" t="s">
        <v>10983</v>
      </c>
      <c r="F4074" s="469" t="s">
        <v>23333</v>
      </c>
      <c r="G4074" s="468">
        <v>1.4</v>
      </c>
      <c r="H4074" s="468">
        <v>1.2</v>
      </c>
      <c r="M4074" s="474">
        <f t="shared" si="217"/>
        <v>591.5</v>
      </c>
      <c r="N4074" s="474">
        <f t="shared" si="218"/>
        <v>354.9</v>
      </c>
      <c r="P4074" s="488">
        <v>0.6</v>
      </c>
      <c r="R4074" s="474">
        <v>455</v>
      </c>
      <c r="S4074" s="474">
        <v>273</v>
      </c>
      <c r="U4074" s="474">
        <v>455</v>
      </c>
      <c r="V4074" s="474">
        <v>273</v>
      </c>
      <c r="X4074" s="465">
        <v>455</v>
      </c>
      <c r="Y4074" s="465">
        <v>273</v>
      </c>
      <c r="AA4074" s="474">
        <v>455</v>
      </c>
      <c r="AB4074" s="474">
        <v>273</v>
      </c>
      <c r="AD4074" s="474">
        <v>455</v>
      </c>
      <c r="AE4074" s="474">
        <v>273</v>
      </c>
      <c r="AG4074" s="474"/>
      <c r="AH4074" s="474"/>
      <c r="AP4074" s="535"/>
    </row>
    <row r="4075" spans="1:42" ht="24" customHeight="1" outlineLevel="1" x14ac:dyDescent="0.25">
      <c r="B4075" s="471" t="s">
        <v>18096</v>
      </c>
      <c r="C4075" s="469" t="s">
        <v>10982</v>
      </c>
      <c r="E4075" s="472" t="s">
        <v>10983</v>
      </c>
      <c r="F4075" s="469" t="s">
        <v>23333</v>
      </c>
      <c r="M4075" s="474">
        <f t="shared" si="217"/>
        <v>0</v>
      </c>
      <c r="N4075" s="474">
        <f t="shared" si="218"/>
        <v>0</v>
      </c>
      <c r="P4075" s="488">
        <v>0.6</v>
      </c>
      <c r="R4075" s="474">
        <v>0</v>
      </c>
      <c r="S4075" s="474">
        <v>0</v>
      </c>
      <c r="U4075" s="474">
        <v>0</v>
      </c>
      <c r="V4075" s="474">
        <v>0</v>
      </c>
      <c r="X4075" s="465">
        <v>0</v>
      </c>
      <c r="Y4075" s="465">
        <v>0</v>
      </c>
      <c r="AA4075" s="474">
        <v>0</v>
      </c>
      <c r="AB4075" s="474">
        <v>0</v>
      </c>
      <c r="AD4075" s="474">
        <v>0</v>
      </c>
      <c r="AE4075" s="474">
        <v>0</v>
      </c>
      <c r="AG4075" s="474"/>
      <c r="AH4075" s="474"/>
      <c r="AP4075" s="535"/>
    </row>
    <row r="4076" spans="1:42" ht="24" customHeight="1" outlineLevel="1" x14ac:dyDescent="0.25">
      <c r="B4076" s="471" t="s">
        <v>10995</v>
      </c>
      <c r="C4076" s="469" t="s">
        <v>10982</v>
      </c>
      <c r="E4076" s="472" t="s">
        <v>10983</v>
      </c>
      <c r="F4076" s="469" t="s">
        <v>23333</v>
      </c>
      <c r="G4076" s="468">
        <v>2.1</v>
      </c>
      <c r="H4076" s="468">
        <v>0.7</v>
      </c>
      <c r="M4076" s="474">
        <f t="shared" si="217"/>
        <v>591.5</v>
      </c>
      <c r="N4076" s="474">
        <f t="shared" si="218"/>
        <v>354.9</v>
      </c>
      <c r="P4076" s="488">
        <v>0.6</v>
      </c>
      <c r="R4076" s="474">
        <v>455</v>
      </c>
      <c r="S4076" s="474">
        <v>273</v>
      </c>
      <c r="U4076" s="474">
        <v>455</v>
      </c>
      <c r="V4076" s="474">
        <v>273</v>
      </c>
      <c r="X4076" s="465">
        <v>455</v>
      </c>
      <c r="Y4076" s="465">
        <v>273</v>
      </c>
      <c r="AA4076" s="474">
        <v>455</v>
      </c>
      <c r="AB4076" s="474">
        <v>273</v>
      </c>
      <c r="AD4076" s="474">
        <v>455</v>
      </c>
      <c r="AE4076" s="474">
        <v>273</v>
      </c>
      <c r="AG4076" s="474"/>
      <c r="AH4076" s="474"/>
      <c r="AP4076" s="535"/>
    </row>
    <row r="4077" spans="1:42" ht="24" customHeight="1" outlineLevel="1" x14ac:dyDescent="0.25">
      <c r="B4077" s="471" t="s">
        <v>10996</v>
      </c>
      <c r="C4077" s="469" t="s">
        <v>10982</v>
      </c>
      <c r="E4077" s="472" t="s">
        <v>10983</v>
      </c>
      <c r="F4077" s="469" t="s">
        <v>23333</v>
      </c>
      <c r="G4077" s="468">
        <v>3.3</v>
      </c>
      <c r="H4077" s="468">
        <v>1</v>
      </c>
      <c r="M4077" s="474">
        <f t="shared" si="217"/>
        <v>845</v>
      </c>
      <c r="N4077" s="474">
        <f t="shared" si="218"/>
        <v>507</v>
      </c>
      <c r="P4077" s="488">
        <v>0.6</v>
      </c>
      <c r="R4077" s="474">
        <v>650</v>
      </c>
      <c r="S4077" s="474">
        <v>390</v>
      </c>
      <c r="U4077" s="474">
        <v>650</v>
      </c>
      <c r="V4077" s="474">
        <v>390</v>
      </c>
      <c r="X4077" s="465">
        <v>650</v>
      </c>
      <c r="Y4077" s="465">
        <v>390</v>
      </c>
      <c r="AA4077" s="474">
        <v>650</v>
      </c>
      <c r="AB4077" s="474">
        <v>390</v>
      </c>
      <c r="AD4077" s="474">
        <v>650</v>
      </c>
      <c r="AE4077" s="474">
        <v>390</v>
      </c>
      <c r="AG4077" s="474"/>
      <c r="AH4077" s="474"/>
      <c r="AP4077" s="535"/>
    </row>
    <row r="4078" spans="1:42" ht="24" customHeight="1" x14ac:dyDescent="0.25">
      <c r="A4078" s="491" t="s">
        <v>23328</v>
      </c>
      <c r="B4078" s="478"/>
      <c r="E4078" s="472"/>
      <c r="M4078" s="474"/>
      <c r="N4078" s="474"/>
      <c r="P4078" s="488"/>
      <c r="R4078" s="474"/>
      <c r="S4078" s="474"/>
      <c r="U4078" s="474"/>
      <c r="V4078" s="474"/>
      <c r="X4078" s="465"/>
      <c r="Y4078" s="465"/>
      <c r="AA4078" s="474"/>
      <c r="AB4078" s="474"/>
      <c r="AD4078" s="474"/>
      <c r="AE4078" s="474"/>
      <c r="AG4078" s="474"/>
      <c r="AH4078" s="474"/>
      <c r="AP4078" s="535"/>
    </row>
    <row r="4079" spans="1:42" ht="24" customHeight="1" x14ac:dyDescent="0.25">
      <c r="E4079" s="472"/>
    </row>
    <row r="4080" spans="1:42" ht="24" customHeight="1" x14ac:dyDescent="0.25">
      <c r="E4080" s="472"/>
    </row>
    <row r="4081" spans="5:5" ht="24" customHeight="1" x14ac:dyDescent="0.25">
      <c r="E4081" s="472"/>
    </row>
    <row r="4082" spans="5:5" ht="24" customHeight="1" x14ac:dyDescent="0.25">
      <c r="E4082" s="472"/>
    </row>
    <row r="4083" spans="5:5" ht="24" customHeight="1" x14ac:dyDescent="0.25">
      <c r="E4083" s="472"/>
    </row>
    <row r="4084" spans="5:5" ht="24" customHeight="1" x14ac:dyDescent="0.25">
      <c r="E4084" s="472"/>
    </row>
    <row r="4085" spans="5:5" ht="24" customHeight="1" x14ac:dyDescent="0.25">
      <c r="E4085" s="472"/>
    </row>
    <row r="4086" spans="5:5" ht="24" customHeight="1" x14ac:dyDescent="0.25">
      <c r="E4086" s="472"/>
    </row>
    <row r="4087" spans="5:5" ht="24" customHeight="1" x14ac:dyDescent="0.25">
      <c r="E4087" s="472"/>
    </row>
    <row r="4088" spans="5:5" ht="24" customHeight="1" x14ac:dyDescent="0.25">
      <c r="E4088" s="472"/>
    </row>
    <row r="4089" spans="5:5" ht="24" customHeight="1" x14ac:dyDescent="0.25">
      <c r="E4089" s="472"/>
    </row>
    <row r="4090" spans="5:5" ht="24" customHeight="1" x14ac:dyDescent="0.25">
      <c r="E4090" s="472"/>
    </row>
    <row r="4091" spans="5:5" ht="24" customHeight="1" x14ac:dyDescent="0.25">
      <c r="E4091" s="472"/>
    </row>
    <row r="4092" spans="5:5" ht="24" customHeight="1" x14ac:dyDescent="0.25">
      <c r="E4092" s="472"/>
    </row>
    <row r="4093" spans="5:5" ht="24" customHeight="1" x14ac:dyDescent="0.25">
      <c r="E4093" s="472"/>
    </row>
    <row r="4094" spans="5:5" ht="24" customHeight="1" x14ac:dyDescent="0.25">
      <c r="E4094" s="472"/>
    </row>
    <row r="4095" spans="5:5" ht="24" customHeight="1" x14ac:dyDescent="0.25">
      <c r="E4095" s="472"/>
    </row>
    <row r="4096" spans="5:5" ht="24" customHeight="1" x14ac:dyDescent="0.25">
      <c r="E4096" s="472"/>
    </row>
    <row r="4097" spans="5:5" ht="24" customHeight="1" x14ac:dyDescent="0.25">
      <c r="E4097" s="472"/>
    </row>
    <row r="4098" spans="5:5" ht="24" customHeight="1" x14ac:dyDescent="0.25">
      <c r="E4098" s="472"/>
    </row>
    <row r="4099" spans="5:5" ht="24" customHeight="1" x14ac:dyDescent="0.25">
      <c r="E4099" s="472"/>
    </row>
    <row r="4100" spans="5:5" ht="24" customHeight="1" x14ac:dyDescent="0.25">
      <c r="E4100" s="472"/>
    </row>
    <row r="4101" spans="5:5" ht="24" customHeight="1" x14ac:dyDescent="0.25">
      <c r="E4101" s="472"/>
    </row>
    <row r="4102" spans="5:5" ht="24" customHeight="1" x14ac:dyDescent="0.25">
      <c r="E4102" s="472"/>
    </row>
    <row r="4103" spans="5:5" ht="24" customHeight="1" x14ac:dyDescent="0.25">
      <c r="E4103" s="472"/>
    </row>
    <row r="4104" spans="5:5" ht="24" customHeight="1" x14ac:dyDescent="0.25">
      <c r="E4104" s="472"/>
    </row>
    <row r="4105" spans="5:5" ht="24" customHeight="1" x14ac:dyDescent="0.25">
      <c r="E4105" s="472"/>
    </row>
    <row r="4106" spans="5:5" ht="24" customHeight="1" x14ac:dyDescent="0.25">
      <c r="E4106" s="472"/>
    </row>
    <row r="4107" spans="5:5" ht="24" customHeight="1" x14ac:dyDescent="0.25">
      <c r="E4107" s="472"/>
    </row>
    <row r="4108" spans="5:5" ht="24" customHeight="1" x14ac:dyDescent="0.25">
      <c r="E4108" s="472"/>
    </row>
    <row r="4109" spans="5:5" ht="24" customHeight="1" x14ac:dyDescent="0.25">
      <c r="E4109" s="472"/>
    </row>
    <row r="4110" spans="5:5" ht="24" customHeight="1" x14ac:dyDescent="0.25">
      <c r="E4110" s="472"/>
    </row>
    <row r="4111" spans="5:5" ht="24" customHeight="1" x14ac:dyDescent="0.25">
      <c r="E4111" s="472"/>
    </row>
    <row r="4112" spans="5:5" ht="24" customHeight="1" x14ac:dyDescent="0.25">
      <c r="E4112" s="472"/>
    </row>
    <row r="4113" spans="5:5" ht="24" customHeight="1" x14ac:dyDescent="0.25">
      <c r="E4113" s="472"/>
    </row>
    <row r="4114" spans="5:5" ht="24" customHeight="1" x14ac:dyDescent="0.25">
      <c r="E4114" s="472"/>
    </row>
    <row r="4115" spans="5:5" ht="24" customHeight="1" x14ac:dyDescent="0.25">
      <c r="E4115" s="472"/>
    </row>
    <row r="4116" spans="5:5" ht="24" customHeight="1" x14ac:dyDescent="0.25">
      <c r="E4116" s="472"/>
    </row>
    <row r="4117" spans="5:5" ht="24" customHeight="1" x14ac:dyDescent="0.25">
      <c r="E4117" s="472"/>
    </row>
    <row r="4118" spans="5:5" ht="24" customHeight="1" x14ac:dyDescent="0.25">
      <c r="E4118" s="472"/>
    </row>
    <row r="4119" spans="5:5" ht="24" customHeight="1" x14ac:dyDescent="0.25">
      <c r="E4119" s="472"/>
    </row>
    <row r="4120" spans="5:5" ht="24" customHeight="1" x14ac:dyDescent="0.25">
      <c r="E4120" s="472"/>
    </row>
    <row r="4121" spans="5:5" ht="24" customHeight="1" x14ac:dyDescent="0.25">
      <c r="E4121" s="472"/>
    </row>
    <row r="4122" spans="5:5" ht="24" customHeight="1" x14ac:dyDescent="0.25">
      <c r="E4122" s="472"/>
    </row>
    <row r="4123" spans="5:5" ht="24" customHeight="1" x14ac:dyDescent="0.25">
      <c r="E4123" s="472"/>
    </row>
    <row r="4124" spans="5:5" ht="24" customHeight="1" x14ac:dyDescent="0.25">
      <c r="E4124" s="472"/>
    </row>
    <row r="4125" spans="5:5" ht="24" customHeight="1" x14ac:dyDescent="0.25">
      <c r="E4125" s="472"/>
    </row>
    <row r="4126" spans="5:5" ht="24" customHeight="1" x14ac:dyDescent="0.25">
      <c r="E4126" s="472"/>
    </row>
    <row r="4127" spans="5:5" ht="24" customHeight="1" x14ac:dyDescent="0.25">
      <c r="E4127" s="472"/>
    </row>
    <row r="4128" spans="5:5" ht="24" customHeight="1" x14ac:dyDescent="0.25">
      <c r="E4128" s="472"/>
    </row>
    <row r="4129" spans="5:5" ht="24" customHeight="1" x14ac:dyDescent="0.25">
      <c r="E4129" s="472"/>
    </row>
    <row r="4130" spans="5:5" ht="24" customHeight="1" x14ac:dyDescent="0.25">
      <c r="E4130" s="472"/>
    </row>
    <row r="4131" spans="5:5" ht="24" customHeight="1" x14ac:dyDescent="0.25">
      <c r="E4131" s="472"/>
    </row>
    <row r="4132" spans="5:5" ht="24" customHeight="1" x14ac:dyDescent="0.25">
      <c r="E4132" s="472"/>
    </row>
    <row r="4133" spans="5:5" ht="24" customHeight="1" x14ac:dyDescent="0.25">
      <c r="E4133" s="472"/>
    </row>
    <row r="4134" spans="5:5" ht="24" customHeight="1" x14ac:dyDescent="0.25">
      <c r="E4134" s="472"/>
    </row>
    <row r="4135" spans="5:5" ht="24" customHeight="1" x14ac:dyDescent="0.25">
      <c r="E4135" s="472"/>
    </row>
    <row r="4136" spans="5:5" ht="24" customHeight="1" x14ac:dyDescent="0.25">
      <c r="E4136" s="472"/>
    </row>
    <row r="4137" spans="5:5" ht="24" customHeight="1" x14ac:dyDescent="0.25">
      <c r="E4137" s="472"/>
    </row>
    <row r="4138" spans="5:5" ht="24" customHeight="1" x14ac:dyDescent="0.25">
      <c r="E4138" s="472"/>
    </row>
    <row r="4139" spans="5:5" ht="24" customHeight="1" x14ac:dyDescent="0.25">
      <c r="E4139" s="472"/>
    </row>
    <row r="4140" spans="5:5" ht="24" customHeight="1" x14ac:dyDescent="0.25">
      <c r="E4140" s="472"/>
    </row>
    <row r="4141" spans="5:5" ht="24" customHeight="1" x14ac:dyDescent="0.25">
      <c r="E4141" s="472"/>
    </row>
    <row r="4142" spans="5:5" ht="24" customHeight="1" x14ac:dyDescent="0.25">
      <c r="E4142" s="472"/>
    </row>
    <row r="4143" spans="5:5" ht="24" customHeight="1" x14ac:dyDescent="0.25">
      <c r="E4143" s="472"/>
    </row>
    <row r="4144" spans="5:5" ht="24" customHeight="1" x14ac:dyDescent="0.25">
      <c r="E4144" s="472"/>
    </row>
    <row r="4145" spans="5:5" ht="24" customHeight="1" x14ac:dyDescent="0.25">
      <c r="E4145" s="472"/>
    </row>
    <row r="4146" spans="5:5" ht="24" customHeight="1" x14ac:dyDescent="0.25">
      <c r="E4146" s="472"/>
    </row>
    <row r="4147" spans="5:5" ht="24" customHeight="1" x14ac:dyDescent="0.25">
      <c r="E4147" s="472"/>
    </row>
    <row r="4148" spans="5:5" ht="24" customHeight="1" x14ac:dyDescent="0.25">
      <c r="E4148" s="472"/>
    </row>
    <row r="4149" spans="5:5" ht="24" customHeight="1" x14ac:dyDescent="0.25">
      <c r="E4149" s="472"/>
    </row>
    <row r="4150" spans="5:5" ht="24" customHeight="1" x14ac:dyDescent="0.25">
      <c r="E4150" s="472"/>
    </row>
    <row r="4151" spans="5:5" ht="24" customHeight="1" x14ac:dyDescent="0.25">
      <c r="E4151" s="472"/>
    </row>
    <row r="4152" spans="5:5" ht="24" customHeight="1" x14ac:dyDescent="0.25">
      <c r="E4152" s="472"/>
    </row>
    <row r="4153" spans="5:5" ht="24" customHeight="1" x14ac:dyDescent="0.25">
      <c r="E4153" s="472"/>
    </row>
    <row r="4154" spans="5:5" ht="24" customHeight="1" x14ac:dyDescent="0.25">
      <c r="E4154" s="472"/>
    </row>
    <row r="4155" spans="5:5" ht="24" customHeight="1" x14ac:dyDescent="0.25">
      <c r="E4155" s="472"/>
    </row>
    <row r="4156" spans="5:5" ht="24" customHeight="1" x14ac:dyDescent="0.25">
      <c r="E4156" s="472"/>
    </row>
    <row r="4157" spans="5:5" ht="24" customHeight="1" x14ac:dyDescent="0.25">
      <c r="E4157" s="472"/>
    </row>
    <row r="4158" spans="5:5" ht="24" customHeight="1" x14ac:dyDescent="0.25">
      <c r="E4158" s="472"/>
    </row>
    <row r="4159" spans="5:5" ht="24" customHeight="1" x14ac:dyDescent="0.25">
      <c r="E4159" s="472"/>
    </row>
    <row r="4160" spans="5:5" ht="24" customHeight="1" x14ac:dyDescent="0.25">
      <c r="E4160" s="472"/>
    </row>
    <row r="4161" spans="5:5" ht="24" customHeight="1" x14ac:dyDescent="0.25">
      <c r="E4161" s="472"/>
    </row>
    <row r="4162" spans="5:5" ht="24" customHeight="1" x14ac:dyDescent="0.25">
      <c r="E4162" s="472"/>
    </row>
    <row r="4163" spans="5:5" ht="24" customHeight="1" x14ac:dyDescent="0.25">
      <c r="E4163" s="472"/>
    </row>
    <row r="4164" spans="5:5" ht="24" customHeight="1" x14ac:dyDescent="0.25">
      <c r="E4164" s="472"/>
    </row>
    <row r="4165" spans="5:5" ht="24" customHeight="1" x14ac:dyDescent="0.25">
      <c r="E4165" s="472"/>
    </row>
    <row r="4166" spans="5:5" ht="24" customHeight="1" x14ac:dyDescent="0.25">
      <c r="E4166" s="472"/>
    </row>
    <row r="4167" spans="5:5" ht="24" customHeight="1" x14ac:dyDescent="0.25">
      <c r="E4167" s="472"/>
    </row>
    <row r="4168" spans="5:5" ht="24" customHeight="1" x14ac:dyDescent="0.25">
      <c r="E4168" s="472"/>
    </row>
    <row r="4169" spans="5:5" ht="24" customHeight="1" x14ac:dyDescent="0.25">
      <c r="E4169" s="472"/>
    </row>
    <row r="4170" spans="5:5" ht="24" customHeight="1" x14ac:dyDescent="0.25">
      <c r="E4170" s="472"/>
    </row>
    <row r="4171" spans="5:5" ht="24" customHeight="1" x14ac:dyDescent="0.25">
      <c r="E4171" s="472"/>
    </row>
    <row r="4172" spans="5:5" ht="24" customHeight="1" x14ac:dyDescent="0.25">
      <c r="E4172" s="472"/>
    </row>
    <row r="4173" spans="5:5" ht="24" customHeight="1" x14ac:dyDescent="0.25">
      <c r="E4173" s="472"/>
    </row>
    <row r="4174" spans="5:5" ht="24" customHeight="1" x14ac:dyDescent="0.25">
      <c r="E4174" s="472"/>
    </row>
    <row r="4175" spans="5:5" ht="24" customHeight="1" x14ac:dyDescent="0.25">
      <c r="E4175" s="472"/>
    </row>
    <row r="4176" spans="5:5" ht="24" customHeight="1" x14ac:dyDescent="0.25">
      <c r="E4176" s="472"/>
    </row>
    <row r="4177" spans="5:5" ht="24" customHeight="1" x14ac:dyDescent="0.25">
      <c r="E4177" s="472"/>
    </row>
    <row r="4178" spans="5:5" ht="24" customHeight="1" x14ac:dyDescent="0.25">
      <c r="E4178" s="472"/>
    </row>
    <row r="4179" spans="5:5" ht="24" customHeight="1" x14ac:dyDescent="0.25">
      <c r="E4179" s="472"/>
    </row>
    <row r="4180" spans="5:5" ht="24" customHeight="1" x14ac:dyDescent="0.25">
      <c r="E4180" s="472"/>
    </row>
    <row r="4181" spans="5:5" ht="24" customHeight="1" x14ac:dyDescent="0.25">
      <c r="E4181" s="472"/>
    </row>
    <row r="4182" spans="5:5" ht="24" customHeight="1" x14ac:dyDescent="0.25">
      <c r="E4182" s="472"/>
    </row>
    <row r="4183" spans="5:5" ht="24" customHeight="1" x14ac:dyDescent="0.25">
      <c r="E4183" s="472"/>
    </row>
    <row r="4184" spans="5:5" ht="24" customHeight="1" x14ac:dyDescent="0.25">
      <c r="E4184" s="472"/>
    </row>
    <row r="4185" spans="5:5" ht="24" customHeight="1" x14ac:dyDescent="0.25">
      <c r="E4185" s="472"/>
    </row>
    <row r="4186" spans="5:5" ht="24" customHeight="1" x14ac:dyDescent="0.25">
      <c r="E4186" s="472"/>
    </row>
    <row r="4187" spans="5:5" ht="24" customHeight="1" x14ac:dyDescent="0.25">
      <c r="E4187" s="472"/>
    </row>
    <row r="4188" spans="5:5" ht="24" customHeight="1" x14ac:dyDescent="0.25">
      <c r="E4188" s="472"/>
    </row>
    <row r="4189" spans="5:5" ht="24" customHeight="1" x14ac:dyDescent="0.25">
      <c r="E4189" s="472"/>
    </row>
    <row r="4190" spans="5:5" ht="24" customHeight="1" x14ac:dyDescent="0.25">
      <c r="E4190" s="472"/>
    </row>
    <row r="4191" spans="5:5" ht="24" customHeight="1" x14ac:dyDescent="0.25">
      <c r="E4191" s="472"/>
    </row>
    <row r="4192" spans="5:5" ht="24" customHeight="1" x14ac:dyDescent="0.25">
      <c r="E4192" s="472"/>
    </row>
    <row r="4193" spans="5:5" ht="24" customHeight="1" x14ac:dyDescent="0.25">
      <c r="E4193" s="472"/>
    </row>
    <row r="4194" spans="5:5" ht="24" customHeight="1" x14ac:dyDescent="0.25">
      <c r="E4194" s="472"/>
    </row>
    <row r="4195" spans="5:5" ht="24" customHeight="1" x14ac:dyDescent="0.25">
      <c r="E4195" s="472"/>
    </row>
    <row r="4196" spans="5:5" ht="24" customHeight="1" x14ac:dyDescent="0.25">
      <c r="E4196" s="472"/>
    </row>
    <row r="4197" spans="5:5" ht="24" customHeight="1" x14ac:dyDescent="0.25">
      <c r="E4197" s="472"/>
    </row>
    <row r="4198" spans="5:5" ht="24" customHeight="1" x14ac:dyDescent="0.25">
      <c r="E4198" s="472"/>
    </row>
    <row r="4199" spans="5:5" ht="24" customHeight="1" x14ac:dyDescent="0.25">
      <c r="E4199" s="472"/>
    </row>
    <row r="4200" spans="5:5" ht="24" customHeight="1" x14ac:dyDescent="0.25">
      <c r="E4200" s="472"/>
    </row>
    <row r="4201" spans="5:5" ht="24" customHeight="1" x14ac:dyDescent="0.25">
      <c r="E4201" s="472"/>
    </row>
    <row r="4202" spans="5:5" ht="24" customHeight="1" x14ac:dyDescent="0.25">
      <c r="E4202" s="472"/>
    </row>
    <row r="4203" spans="5:5" ht="24" customHeight="1" x14ac:dyDescent="0.25">
      <c r="E4203" s="472"/>
    </row>
    <row r="4204" spans="5:5" ht="24" customHeight="1" x14ac:dyDescent="0.25">
      <c r="E4204" s="472"/>
    </row>
    <row r="4205" spans="5:5" ht="24" customHeight="1" x14ac:dyDescent="0.25">
      <c r="E4205" s="472"/>
    </row>
    <row r="4206" spans="5:5" ht="24" customHeight="1" x14ac:dyDescent="0.25">
      <c r="E4206" s="472"/>
    </row>
    <row r="4207" spans="5:5" ht="24" customHeight="1" x14ac:dyDescent="0.25">
      <c r="E4207" s="472"/>
    </row>
    <row r="4208" spans="5:5" ht="24" customHeight="1" x14ac:dyDescent="0.25">
      <c r="E4208" s="472"/>
    </row>
    <row r="4209" spans="5:5" ht="24" customHeight="1" x14ac:dyDescent="0.25">
      <c r="E4209" s="472"/>
    </row>
    <row r="4210" spans="5:5" ht="24" customHeight="1" x14ac:dyDescent="0.25">
      <c r="E4210" s="472"/>
    </row>
    <row r="4211" spans="5:5" ht="24" customHeight="1" x14ac:dyDescent="0.25">
      <c r="E4211" s="472"/>
    </row>
    <row r="4212" spans="5:5" ht="24" customHeight="1" x14ac:dyDescent="0.25">
      <c r="E4212" s="472"/>
    </row>
    <row r="4213" spans="5:5" ht="24" customHeight="1" x14ac:dyDescent="0.25">
      <c r="E4213" s="472"/>
    </row>
    <row r="4214" spans="5:5" ht="24" customHeight="1" x14ac:dyDescent="0.25">
      <c r="E4214" s="472"/>
    </row>
    <row r="4215" spans="5:5" ht="24" customHeight="1" x14ac:dyDescent="0.25">
      <c r="E4215" s="472"/>
    </row>
    <row r="4216" spans="5:5" ht="24" customHeight="1" x14ac:dyDescent="0.25">
      <c r="E4216" s="472"/>
    </row>
    <row r="4217" spans="5:5" ht="24" customHeight="1" x14ac:dyDescent="0.25">
      <c r="E4217" s="472"/>
    </row>
    <row r="4218" spans="5:5" ht="24" customHeight="1" x14ac:dyDescent="0.25">
      <c r="E4218" s="472"/>
    </row>
    <row r="4219" spans="5:5" ht="24" customHeight="1" x14ac:dyDescent="0.25">
      <c r="E4219" s="472"/>
    </row>
    <row r="4220" spans="5:5" ht="24" customHeight="1" x14ac:dyDescent="0.25">
      <c r="E4220" s="472"/>
    </row>
    <row r="4221" spans="5:5" ht="24" customHeight="1" x14ac:dyDescent="0.25">
      <c r="E4221" s="472"/>
    </row>
    <row r="4222" spans="5:5" ht="24" customHeight="1" x14ac:dyDescent="0.25">
      <c r="E4222" s="472"/>
    </row>
    <row r="4223" spans="5:5" ht="24" customHeight="1" x14ac:dyDescent="0.25">
      <c r="E4223" s="472"/>
    </row>
    <row r="4224" spans="5:5" ht="24" customHeight="1" x14ac:dyDescent="0.25">
      <c r="E4224" s="472"/>
    </row>
    <row r="4225" spans="5:5" ht="24" customHeight="1" x14ac:dyDescent="0.25">
      <c r="E4225" s="472"/>
    </row>
    <row r="4226" spans="5:5" ht="24" customHeight="1" x14ac:dyDescent="0.25">
      <c r="E4226" s="472"/>
    </row>
    <row r="4227" spans="5:5" ht="24" customHeight="1" x14ac:dyDescent="0.25">
      <c r="E4227" s="472"/>
    </row>
    <row r="4228" spans="5:5" ht="24" customHeight="1" x14ac:dyDescent="0.25">
      <c r="E4228" s="472"/>
    </row>
    <row r="4229" spans="5:5" ht="24" customHeight="1" x14ac:dyDescent="0.25">
      <c r="E4229" s="472"/>
    </row>
    <row r="4230" spans="5:5" ht="24" customHeight="1" x14ac:dyDescent="0.25">
      <c r="E4230" s="472"/>
    </row>
    <row r="4231" spans="5:5" ht="24" customHeight="1" x14ac:dyDescent="0.25">
      <c r="E4231" s="472"/>
    </row>
    <row r="4232" spans="5:5" ht="24" customHeight="1" x14ac:dyDescent="0.25">
      <c r="E4232" s="472"/>
    </row>
    <row r="4233" spans="5:5" ht="24" customHeight="1" x14ac:dyDescent="0.25">
      <c r="E4233" s="472"/>
    </row>
    <row r="4234" spans="5:5" ht="24" customHeight="1" x14ac:dyDescent="0.25">
      <c r="E4234" s="472"/>
    </row>
    <row r="4235" spans="5:5" ht="24" customHeight="1" x14ac:dyDescent="0.25">
      <c r="E4235" s="472"/>
    </row>
    <row r="4236" spans="5:5" ht="24" customHeight="1" x14ac:dyDescent="0.25">
      <c r="E4236" s="472"/>
    </row>
    <row r="4237" spans="5:5" ht="24" customHeight="1" x14ac:dyDescent="0.25">
      <c r="E4237" s="472"/>
    </row>
    <row r="4238" spans="5:5" ht="24" customHeight="1" x14ac:dyDescent="0.25">
      <c r="E4238" s="472"/>
    </row>
    <row r="4239" spans="5:5" ht="24" customHeight="1" x14ac:dyDescent="0.25">
      <c r="E4239" s="472"/>
    </row>
    <row r="4240" spans="5:5" ht="24" customHeight="1" x14ac:dyDescent="0.25">
      <c r="E4240" s="472"/>
    </row>
    <row r="4241" spans="5:5" ht="24" customHeight="1" x14ac:dyDescent="0.25">
      <c r="E4241" s="472"/>
    </row>
    <row r="4242" spans="5:5" ht="24" customHeight="1" x14ac:dyDescent="0.25">
      <c r="E4242" s="472"/>
    </row>
    <row r="4243" spans="5:5" ht="24" customHeight="1" x14ac:dyDescent="0.25">
      <c r="E4243" s="472"/>
    </row>
    <row r="4244" spans="5:5" ht="24" customHeight="1" x14ac:dyDescent="0.25">
      <c r="E4244" s="472"/>
    </row>
    <row r="4245" spans="5:5" ht="24" customHeight="1" x14ac:dyDescent="0.25">
      <c r="E4245" s="472"/>
    </row>
    <row r="4246" spans="5:5" ht="24" customHeight="1" x14ac:dyDescent="0.25">
      <c r="E4246" s="472"/>
    </row>
    <row r="4247" spans="5:5" ht="24" customHeight="1" x14ac:dyDescent="0.25">
      <c r="E4247" s="472"/>
    </row>
    <row r="4248" spans="5:5" ht="24" customHeight="1" x14ac:dyDescent="0.25">
      <c r="E4248" s="472"/>
    </row>
    <row r="4249" spans="5:5" ht="24" customHeight="1" x14ac:dyDescent="0.25">
      <c r="E4249" s="472"/>
    </row>
    <row r="4250" spans="5:5" ht="24" customHeight="1" x14ac:dyDescent="0.25">
      <c r="E4250" s="472"/>
    </row>
    <row r="4251" spans="5:5" ht="24" customHeight="1" x14ac:dyDescent="0.25">
      <c r="E4251" s="472"/>
    </row>
    <row r="4252" spans="5:5" ht="24" customHeight="1" x14ac:dyDescent="0.25">
      <c r="E4252" s="472"/>
    </row>
    <row r="4253" spans="5:5" ht="24" customHeight="1" x14ac:dyDescent="0.25">
      <c r="E4253" s="472"/>
    </row>
    <row r="4254" spans="5:5" ht="24" customHeight="1" x14ac:dyDescent="0.25">
      <c r="E4254" s="472"/>
    </row>
    <row r="4255" spans="5:5" ht="24" customHeight="1" x14ac:dyDescent="0.25">
      <c r="E4255" s="472"/>
    </row>
    <row r="4256" spans="5:5" ht="24" customHeight="1" x14ac:dyDescent="0.25">
      <c r="E4256" s="472"/>
    </row>
    <row r="4257" spans="5:5" ht="24" customHeight="1" x14ac:dyDescent="0.25">
      <c r="E4257" s="472"/>
    </row>
    <row r="4258" spans="5:5" ht="24" customHeight="1" x14ac:dyDescent="0.25">
      <c r="E4258" s="472"/>
    </row>
    <row r="4259" spans="5:5" ht="24" customHeight="1" x14ac:dyDescent="0.25">
      <c r="E4259" s="472"/>
    </row>
    <row r="4260" spans="5:5" ht="24" customHeight="1" x14ac:dyDescent="0.25">
      <c r="E4260" s="472"/>
    </row>
    <row r="4261" spans="5:5" ht="24" customHeight="1" x14ac:dyDescent="0.25">
      <c r="E4261" s="472"/>
    </row>
    <row r="4262" spans="5:5" ht="24" customHeight="1" x14ac:dyDescent="0.25">
      <c r="E4262" s="472"/>
    </row>
    <row r="4263" spans="5:5" ht="24" customHeight="1" x14ac:dyDescent="0.25">
      <c r="E4263" s="472"/>
    </row>
    <row r="4264" spans="5:5" ht="24" customHeight="1" x14ac:dyDescent="0.25">
      <c r="E4264" s="472"/>
    </row>
    <row r="4265" spans="5:5" ht="24" customHeight="1" x14ac:dyDescent="0.25">
      <c r="E4265" s="472"/>
    </row>
    <row r="4266" spans="5:5" ht="24" customHeight="1" x14ac:dyDescent="0.25">
      <c r="E4266" s="472"/>
    </row>
    <row r="4267" spans="5:5" ht="24" customHeight="1" x14ac:dyDescent="0.25">
      <c r="E4267" s="472"/>
    </row>
    <row r="4268" spans="5:5" ht="24" customHeight="1" x14ac:dyDescent="0.25">
      <c r="E4268" s="472"/>
    </row>
    <row r="4269" spans="5:5" ht="24" customHeight="1" x14ac:dyDescent="0.25">
      <c r="E4269" s="472"/>
    </row>
    <row r="4270" spans="5:5" ht="24" customHeight="1" x14ac:dyDescent="0.25">
      <c r="E4270" s="472"/>
    </row>
    <row r="4271" spans="5:5" ht="24" customHeight="1" x14ac:dyDescent="0.25">
      <c r="E4271" s="472"/>
    </row>
    <row r="4272" spans="5:5" ht="24" customHeight="1" x14ac:dyDescent="0.25">
      <c r="E4272" s="472"/>
    </row>
    <row r="4273" spans="5:5" ht="24" customHeight="1" x14ac:dyDescent="0.25">
      <c r="E4273" s="472"/>
    </row>
    <row r="4274" spans="5:5" ht="24" customHeight="1" x14ac:dyDescent="0.25">
      <c r="E4274" s="472"/>
    </row>
    <row r="4275" spans="5:5" ht="24" customHeight="1" x14ac:dyDescent="0.25">
      <c r="E4275" s="472"/>
    </row>
    <row r="4276" spans="5:5" ht="24" customHeight="1" x14ac:dyDescent="0.25">
      <c r="E4276" s="472"/>
    </row>
    <row r="4277" spans="5:5" ht="24" customHeight="1" x14ac:dyDescent="0.25">
      <c r="E4277" s="472"/>
    </row>
    <row r="4278" spans="5:5" ht="24" customHeight="1" x14ac:dyDescent="0.25">
      <c r="E4278" s="472"/>
    </row>
    <row r="4279" spans="5:5" ht="24" customHeight="1" x14ac:dyDescent="0.25">
      <c r="E4279" s="472"/>
    </row>
    <row r="4280" spans="5:5" ht="24" customHeight="1" x14ac:dyDescent="0.25">
      <c r="E4280" s="472"/>
    </row>
    <row r="4281" spans="5:5" ht="24" customHeight="1" x14ac:dyDescent="0.25">
      <c r="E4281" s="472"/>
    </row>
    <row r="4282" spans="5:5" ht="24" customHeight="1" x14ac:dyDescent="0.25">
      <c r="E4282" s="472"/>
    </row>
    <row r="4283" spans="5:5" ht="24" customHeight="1" x14ac:dyDescent="0.25">
      <c r="E4283" s="472"/>
    </row>
    <row r="4284" spans="5:5" ht="24" customHeight="1" x14ac:dyDescent="0.25">
      <c r="E4284" s="472"/>
    </row>
    <row r="4285" spans="5:5" ht="24" customHeight="1" x14ac:dyDescent="0.25">
      <c r="E4285" s="472"/>
    </row>
    <row r="4286" spans="5:5" ht="24" customHeight="1" x14ac:dyDescent="0.25">
      <c r="E4286" s="472"/>
    </row>
    <row r="4287" spans="5:5" ht="24" customHeight="1" x14ac:dyDescent="0.25">
      <c r="E4287" s="472"/>
    </row>
    <row r="4288" spans="5:5" ht="24" customHeight="1" x14ac:dyDescent="0.25">
      <c r="E4288" s="472"/>
    </row>
    <row r="4289" spans="5:5" ht="24" customHeight="1" x14ac:dyDescent="0.25">
      <c r="E4289" s="472"/>
    </row>
    <row r="4290" spans="5:5" ht="24" customHeight="1" x14ac:dyDescent="0.25">
      <c r="E4290" s="472"/>
    </row>
    <row r="4291" spans="5:5" ht="24" customHeight="1" x14ac:dyDescent="0.25">
      <c r="E4291" s="472"/>
    </row>
    <row r="4292" spans="5:5" ht="24" customHeight="1" x14ac:dyDescent="0.25">
      <c r="E4292" s="472"/>
    </row>
    <row r="4293" spans="5:5" ht="24" customHeight="1" x14ac:dyDescent="0.25">
      <c r="E4293" s="472"/>
    </row>
    <row r="4294" spans="5:5" ht="24" customHeight="1" x14ac:dyDescent="0.25">
      <c r="E4294" s="472"/>
    </row>
    <row r="4295" spans="5:5" ht="24" customHeight="1" x14ac:dyDescent="0.25">
      <c r="E4295" s="472"/>
    </row>
    <row r="4296" spans="5:5" ht="24" customHeight="1" x14ac:dyDescent="0.25">
      <c r="E4296" s="472"/>
    </row>
    <row r="4297" spans="5:5" ht="24" customHeight="1" x14ac:dyDescent="0.25">
      <c r="E4297" s="472"/>
    </row>
    <row r="4298" spans="5:5" ht="24" customHeight="1" x14ac:dyDescent="0.25">
      <c r="E4298" s="472"/>
    </row>
    <row r="4299" spans="5:5" ht="24" customHeight="1" x14ac:dyDescent="0.25">
      <c r="E4299" s="472"/>
    </row>
    <row r="4300" spans="5:5" ht="24" customHeight="1" x14ac:dyDescent="0.25">
      <c r="E4300" s="472"/>
    </row>
    <row r="4301" spans="5:5" ht="24" customHeight="1" x14ac:dyDescent="0.25">
      <c r="E4301" s="472"/>
    </row>
    <row r="4302" spans="5:5" ht="24" customHeight="1" x14ac:dyDescent="0.25">
      <c r="E4302" s="472"/>
    </row>
    <row r="4303" spans="5:5" ht="24" customHeight="1" x14ac:dyDescent="0.25">
      <c r="E4303" s="472"/>
    </row>
    <row r="4304" spans="5:5" ht="24" customHeight="1" x14ac:dyDescent="0.25">
      <c r="E4304" s="472"/>
    </row>
    <row r="4305" spans="5:5" ht="24" customHeight="1" x14ac:dyDescent="0.25">
      <c r="E4305" s="472"/>
    </row>
    <row r="4306" spans="5:5" ht="24" customHeight="1" x14ac:dyDescent="0.25">
      <c r="E4306" s="472"/>
    </row>
    <row r="4307" spans="5:5" ht="24" customHeight="1" x14ac:dyDescent="0.25">
      <c r="E4307" s="472"/>
    </row>
    <row r="4308" spans="5:5" ht="24" customHeight="1" x14ac:dyDescent="0.25">
      <c r="E4308" s="472"/>
    </row>
    <row r="4309" spans="5:5" ht="24" customHeight="1" x14ac:dyDescent="0.25">
      <c r="E4309" s="472"/>
    </row>
    <row r="4310" spans="5:5" ht="24" customHeight="1" x14ac:dyDescent="0.25">
      <c r="E4310" s="472"/>
    </row>
    <row r="4311" spans="5:5" ht="24" customHeight="1" x14ac:dyDescent="0.25">
      <c r="E4311" s="472"/>
    </row>
    <row r="4312" spans="5:5" ht="24" customHeight="1" x14ac:dyDescent="0.25">
      <c r="E4312" s="472"/>
    </row>
    <row r="4313" spans="5:5" ht="24" customHeight="1" x14ac:dyDescent="0.25">
      <c r="E4313" s="472"/>
    </row>
    <row r="4314" spans="5:5" ht="24" customHeight="1" x14ac:dyDescent="0.25">
      <c r="E4314" s="472"/>
    </row>
    <row r="4315" spans="5:5" ht="24" customHeight="1" x14ac:dyDescent="0.25">
      <c r="E4315" s="472"/>
    </row>
    <row r="4316" spans="5:5" ht="24" customHeight="1" x14ac:dyDescent="0.25">
      <c r="E4316" s="472"/>
    </row>
    <row r="4317" spans="5:5" ht="24" customHeight="1" x14ac:dyDescent="0.25">
      <c r="E4317" s="472"/>
    </row>
    <row r="4318" spans="5:5" ht="24" customHeight="1" x14ac:dyDescent="0.25">
      <c r="E4318" s="472"/>
    </row>
    <row r="4319" spans="5:5" ht="24" customHeight="1" x14ac:dyDescent="0.25">
      <c r="E4319" s="472"/>
    </row>
    <row r="4320" spans="5:5" ht="24" customHeight="1" x14ac:dyDescent="0.25">
      <c r="E4320" s="472"/>
    </row>
    <row r="4321" spans="5:5" ht="24" customHeight="1" x14ac:dyDescent="0.25">
      <c r="E4321" s="472"/>
    </row>
    <row r="4322" spans="5:5" ht="24" customHeight="1" x14ac:dyDescent="0.25">
      <c r="E4322" s="472"/>
    </row>
    <row r="4323" spans="5:5" ht="24" customHeight="1" x14ac:dyDescent="0.25">
      <c r="E4323" s="472"/>
    </row>
    <row r="4324" spans="5:5" ht="24" customHeight="1" x14ac:dyDescent="0.25">
      <c r="E4324" s="472"/>
    </row>
    <row r="4325" spans="5:5" ht="24" customHeight="1" x14ac:dyDescent="0.25">
      <c r="E4325" s="472"/>
    </row>
    <row r="4326" spans="5:5" ht="24" customHeight="1" x14ac:dyDescent="0.25">
      <c r="E4326" s="472"/>
    </row>
    <row r="4327" spans="5:5" ht="24" customHeight="1" x14ac:dyDescent="0.25">
      <c r="E4327" s="472"/>
    </row>
    <row r="4328" spans="5:5" ht="24" customHeight="1" x14ac:dyDescent="0.25">
      <c r="E4328" s="472"/>
    </row>
    <row r="4329" spans="5:5" ht="24" customHeight="1" x14ac:dyDescent="0.25">
      <c r="E4329" s="472"/>
    </row>
    <row r="4330" spans="5:5" ht="24" customHeight="1" x14ac:dyDescent="0.25">
      <c r="E4330" s="472"/>
    </row>
    <row r="4331" spans="5:5" ht="24" customHeight="1" x14ac:dyDescent="0.25">
      <c r="E4331" s="472"/>
    </row>
    <row r="4332" spans="5:5" ht="24" customHeight="1" x14ac:dyDescent="0.25">
      <c r="E4332" s="472"/>
    </row>
    <row r="4333" spans="5:5" ht="24" customHeight="1" x14ac:dyDescent="0.25">
      <c r="E4333" s="472"/>
    </row>
    <row r="4334" spans="5:5" ht="24" customHeight="1" x14ac:dyDescent="0.25">
      <c r="E4334" s="472"/>
    </row>
    <row r="4335" spans="5:5" ht="24" customHeight="1" x14ac:dyDescent="0.25">
      <c r="E4335" s="472"/>
    </row>
    <row r="4336" spans="5:5" ht="24" customHeight="1" x14ac:dyDescent="0.25">
      <c r="E4336" s="472"/>
    </row>
    <row r="4337" spans="5:5" ht="24" customHeight="1" x14ac:dyDescent="0.25">
      <c r="E4337" s="472"/>
    </row>
    <row r="4338" spans="5:5" ht="24" customHeight="1" x14ac:dyDescent="0.25">
      <c r="E4338" s="472"/>
    </row>
    <row r="4339" spans="5:5" ht="24" customHeight="1" x14ac:dyDescent="0.25">
      <c r="E4339" s="472"/>
    </row>
    <row r="4340" spans="5:5" ht="24" customHeight="1" x14ac:dyDescent="0.25">
      <c r="E4340" s="472"/>
    </row>
    <row r="4341" spans="5:5" ht="24" customHeight="1" x14ac:dyDescent="0.25">
      <c r="E4341" s="472"/>
    </row>
    <row r="4342" spans="5:5" ht="24" customHeight="1" x14ac:dyDescent="0.25">
      <c r="E4342" s="472"/>
    </row>
    <row r="4343" spans="5:5" ht="24" customHeight="1" x14ac:dyDescent="0.25">
      <c r="E4343" s="472"/>
    </row>
    <row r="4344" spans="5:5" ht="24" customHeight="1" x14ac:dyDescent="0.25">
      <c r="E4344" s="472"/>
    </row>
    <row r="4345" spans="5:5" ht="24" customHeight="1" x14ac:dyDescent="0.25">
      <c r="E4345" s="472"/>
    </row>
    <row r="4346" spans="5:5" ht="24" customHeight="1" x14ac:dyDescent="0.25">
      <c r="E4346" s="472"/>
    </row>
    <row r="4347" spans="5:5" ht="24" customHeight="1" x14ac:dyDescent="0.25">
      <c r="E4347" s="472"/>
    </row>
    <row r="4348" spans="5:5" ht="24" customHeight="1" x14ac:dyDescent="0.25">
      <c r="E4348" s="472"/>
    </row>
    <row r="4349" spans="5:5" ht="24" customHeight="1" x14ac:dyDescent="0.25">
      <c r="E4349" s="472"/>
    </row>
    <row r="4350" spans="5:5" ht="24" customHeight="1" x14ac:dyDescent="0.25">
      <c r="E4350" s="472"/>
    </row>
    <row r="4351" spans="5:5" ht="24" customHeight="1" x14ac:dyDescent="0.25">
      <c r="E4351" s="472"/>
    </row>
    <row r="4352" spans="5:5" ht="24" customHeight="1" x14ac:dyDescent="0.25">
      <c r="E4352" s="472"/>
    </row>
    <row r="4353" spans="5:5" ht="24" customHeight="1" x14ac:dyDescent="0.25">
      <c r="E4353" s="472"/>
    </row>
    <row r="4354" spans="5:5" ht="24" customHeight="1" x14ac:dyDescent="0.25">
      <c r="E4354" s="472"/>
    </row>
    <row r="4355" spans="5:5" ht="24" customHeight="1" x14ac:dyDescent="0.25">
      <c r="E4355" s="472"/>
    </row>
    <row r="4356" spans="5:5" ht="24" customHeight="1" x14ac:dyDescent="0.25">
      <c r="E4356" s="472"/>
    </row>
    <row r="4357" spans="5:5" ht="24" customHeight="1" x14ac:dyDescent="0.25">
      <c r="E4357" s="472"/>
    </row>
    <row r="4358" spans="5:5" ht="24" customHeight="1" x14ac:dyDescent="0.25">
      <c r="E4358" s="472"/>
    </row>
    <row r="4359" spans="5:5" ht="24" customHeight="1" x14ac:dyDescent="0.25">
      <c r="E4359" s="472"/>
    </row>
    <row r="4360" spans="5:5" ht="24" customHeight="1" x14ac:dyDescent="0.25">
      <c r="E4360" s="472"/>
    </row>
    <row r="4361" spans="5:5" ht="24" customHeight="1" x14ac:dyDescent="0.25">
      <c r="E4361" s="472"/>
    </row>
    <row r="4362" spans="5:5" ht="24" customHeight="1" x14ac:dyDescent="0.25">
      <c r="E4362" s="472"/>
    </row>
    <row r="4363" spans="5:5" ht="24" customHeight="1" x14ac:dyDescent="0.25">
      <c r="E4363" s="472"/>
    </row>
    <row r="4364" spans="5:5" ht="24" customHeight="1" x14ac:dyDescent="0.25">
      <c r="E4364" s="472"/>
    </row>
    <row r="4365" spans="5:5" ht="24" customHeight="1" x14ac:dyDescent="0.25">
      <c r="E4365" s="472"/>
    </row>
    <row r="4366" spans="5:5" ht="24" customHeight="1" x14ac:dyDescent="0.25">
      <c r="E4366" s="472"/>
    </row>
    <row r="4367" spans="5:5" ht="24" customHeight="1" x14ac:dyDescent="0.25">
      <c r="E4367" s="472"/>
    </row>
    <row r="4368" spans="5:5" ht="24" customHeight="1" x14ac:dyDescent="0.25">
      <c r="E4368" s="472"/>
    </row>
    <row r="4369" spans="5:5" ht="24" customHeight="1" x14ac:dyDescent="0.25">
      <c r="E4369" s="472"/>
    </row>
    <row r="4370" spans="5:5" ht="24" customHeight="1" x14ac:dyDescent="0.25">
      <c r="E4370" s="472"/>
    </row>
    <row r="4371" spans="5:5" ht="24" customHeight="1" x14ac:dyDescent="0.25">
      <c r="E4371" s="472"/>
    </row>
    <row r="4372" spans="5:5" ht="24" customHeight="1" x14ac:dyDescent="0.25">
      <c r="E4372" s="472"/>
    </row>
    <row r="4373" spans="5:5" ht="24" customHeight="1" x14ac:dyDescent="0.25">
      <c r="E4373" s="472"/>
    </row>
    <row r="4374" spans="5:5" ht="24" customHeight="1" x14ac:dyDescent="0.25">
      <c r="E4374" s="472"/>
    </row>
    <row r="4375" spans="5:5" ht="24" customHeight="1" x14ac:dyDescent="0.25">
      <c r="E4375" s="472"/>
    </row>
    <row r="4376" spans="5:5" ht="24" customHeight="1" x14ac:dyDescent="0.25">
      <c r="E4376" s="472"/>
    </row>
    <row r="4377" spans="5:5" ht="24" customHeight="1" x14ac:dyDescent="0.25">
      <c r="E4377" s="472"/>
    </row>
    <row r="4378" spans="5:5" ht="24" customHeight="1" x14ac:dyDescent="0.25">
      <c r="E4378" s="472"/>
    </row>
    <row r="4379" spans="5:5" ht="24" customHeight="1" x14ac:dyDescent="0.25">
      <c r="E4379" s="472"/>
    </row>
    <row r="4380" spans="5:5" ht="24" customHeight="1" x14ac:dyDescent="0.25">
      <c r="E4380" s="472"/>
    </row>
    <row r="4381" spans="5:5" ht="24" customHeight="1" x14ac:dyDescent="0.25">
      <c r="E4381" s="472"/>
    </row>
    <row r="4382" spans="5:5" ht="24" customHeight="1" x14ac:dyDescent="0.25">
      <c r="E4382" s="472"/>
    </row>
    <row r="4383" spans="5:5" ht="24" customHeight="1" x14ac:dyDescent="0.25">
      <c r="E4383" s="472"/>
    </row>
    <row r="4384" spans="5:5" ht="24" customHeight="1" x14ac:dyDescent="0.25">
      <c r="E4384" s="472"/>
    </row>
    <row r="4385" spans="5:5" ht="24" customHeight="1" x14ac:dyDescent="0.25">
      <c r="E4385" s="472"/>
    </row>
    <row r="4386" spans="5:5" ht="24" customHeight="1" x14ac:dyDescent="0.25">
      <c r="E4386" s="472"/>
    </row>
    <row r="4387" spans="5:5" ht="24" customHeight="1" x14ac:dyDescent="0.25">
      <c r="E4387" s="472"/>
    </row>
    <row r="4388" spans="5:5" ht="24" customHeight="1" x14ac:dyDescent="0.25">
      <c r="E4388" s="472"/>
    </row>
    <row r="4389" spans="5:5" ht="24" customHeight="1" x14ac:dyDescent="0.25">
      <c r="E4389" s="472"/>
    </row>
    <row r="4390" spans="5:5" ht="24" customHeight="1" x14ac:dyDescent="0.25">
      <c r="E4390" s="472"/>
    </row>
    <row r="4391" spans="5:5" ht="24" customHeight="1" x14ac:dyDescent="0.25">
      <c r="E4391" s="472"/>
    </row>
    <row r="4392" spans="5:5" ht="24" customHeight="1" x14ac:dyDescent="0.25">
      <c r="E4392" s="472"/>
    </row>
    <row r="4393" spans="5:5" ht="24" customHeight="1" x14ac:dyDescent="0.25">
      <c r="E4393" s="472"/>
    </row>
    <row r="4394" spans="5:5" ht="24" customHeight="1" x14ac:dyDescent="0.25">
      <c r="E4394" s="472"/>
    </row>
    <row r="4395" spans="5:5" ht="24" customHeight="1" x14ac:dyDescent="0.25">
      <c r="E4395" s="472"/>
    </row>
    <row r="4396" spans="5:5" ht="24" customHeight="1" x14ac:dyDescent="0.25">
      <c r="E4396" s="472"/>
    </row>
    <row r="4397" spans="5:5" ht="24" customHeight="1" x14ac:dyDescent="0.25">
      <c r="E4397" s="472"/>
    </row>
    <row r="4398" spans="5:5" ht="24" customHeight="1" x14ac:dyDescent="0.25">
      <c r="E4398" s="472"/>
    </row>
    <row r="4399" spans="5:5" ht="24" customHeight="1" x14ac:dyDescent="0.25">
      <c r="E4399" s="472"/>
    </row>
    <row r="4400" spans="5:5" ht="24" customHeight="1" x14ac:dyDescent="0.25">
      <c r="E4400" s="472"/>
    </row>
    <row r="4401" spans="5:5" ht="24" customHeight="1" x14ac:dyDescent="0.25">
      <c r="E4401" s="472"/>
    </row>
    <row r="4402" spans="5:5" ht="24" customHeight="1" x14ac:dyDescent="0.25">
      <c r="E4402" s="472"/>
    </row>
    <row r="4403" spans="5:5" ht="24" customHeight="1" x14ac:dyDescent="0.25">
      <c r="E4403" s="472"/>
    </row>
    <row r="4404" spans="5:5" ht="24" customHeight="1" x14ac:dyDescent="0.25">
      <c r="E4404" s="472"/>
    </row>
    <row r="4405" spans="5:5" ht="24" customHeight="1" x14ac:dyDescent="0.25">
      <c r="E4405" s="472"/>
    </row>
    <row r="4406" spans="5:5" ht="24" customHeight="1" x14ac:dyDescent="0.25">
      <c r="E4406" s="472"/>
    </row>
    <row r="4407" spans="5:5" ht="24" customHeight="1" x14ac:dyDescent="0.25">
      <c r="E4407" s="472"/>
    </row>
    <row r="4408" spans="5:5" ht="24" customHeight="1" x14ac:dyDescent="0.25">
      <c r="E4408" s="472"/>
    </row>
    <row r="4409" spans="5:5" ht="24" customHeight="1" x14ac:dyDescent="0.25">
      <c r="E4409" s="472"/>
    </row>
    <row r="4410" spans="5:5" ht="24" customHeight="1" x14ac:dyDescent="0.25">
      <c r="E4410" s="472"/>
    </row>
    <row r="4411" spans="5:5" ht="24" customHeight="1" x14ac:dyDescent="0.25">
      <c r="E4411" s="472"/>
    </row>
    <row r="4412" spans="5:5" ht="24" customHeight="1" x14ac:dyDescent="0.25">
      <c r="E4412" s="472"/>
    </row>
    <row r="4413" spans="5:5" ht="24" customHeight="1" x14ac:dyDescent="0.25">
      <c r="E4413" s="472"/>
    </row>
    <row r="4414" spans="5:5" ht="24" customHeight="1" x14ac:dyDescent="0.25">
      <c r="E4414" s="472"/>
    </row>
    <row r="4415" spans="5:5" ht="24" customHeight="1" x14ac:dyDescent="0.25">
      <c r="E4415" s="472"/>
    </row>
    <row r="4416" spans="5:5" ht="24" customHeight="1" x14ac:dyDescent="0.25">
      <c r="E4416" s="472"/>
    </row>
    <row r="4417" spans="5:5" ht="24" customHeight="1" x14ac:dyDescent="0.25">
      <c r="E4417" s="472"/>
    </row>
    <row r="4418" spans="5:5" ht="24" customHeight="1" x14ac:dyDescent="0.25">
      <c r="E4418" s="472"/>
    </row>
    <row r="4419" spans="5:5" ht="24" customHeight="1" x14ac:dyDescent="0.25">
      <c r="E4419" s="472"/>
    </row>
    <row r="4420" spans="5:5" ht="24" customHeight="1" x14ac:dyDescent="0.25">
      <c r="E4420" s="472"/>
    </row>
    <row r="4421" spans="5:5" ht="24" customHeight="1" x14ac:dyDescent="0.25">
      <c r="E4421" s="472"/>
    </row>
    <row r="4422" spans="5:5" ht="24" customHeight="1" x14ac:dyDescent="0.25">
      <c r="E4422" s="472"/>
    </row>
    <row r="4423" spans="5:5" ht="24" customHeight="1" x14ac:dyDescent="0.25">
      <c r="E4423" s="472"/>
    </row>
    <row r="4424" spans="5:5" ht="24" customHeight="1" x14ac:dyDescent="0.25">
      <c r="E4424" s="472"/>
    </row>
    <row r="4425" spans="5:5" ht="24" customHeight="1" x14ac:dyDescent="0.25">
      <c r="E4425" s="472"/>
    </row>
    <row r="4426" spans="5:5" ht="24" customHeight="1" x14ac:dyDescent="0.25">
      <c r="E4426" s="472"/>
    </row>
    <row r="4427" spans="5:5" ht="24" customHeight="1" x14ac:dyDescent="0.25">
      <c r="E4427" s="472"/>
    </row>
    <row r="4428" spans="5:5" ht="24" customHeight="1" x14ac:dyDescent="0.25">
      <c r="E4428" s="472"/>
    </row>
    <row r="4429" spans="5:5" ht="24" customHeight="1" x14ac:dyDescent="0.25">
      <c r="E4429" s="472"/>
    </row>
    <row r="4430" spans="5:5" ht="24" customHeight="1" x14ac:dyDescent="0.25">
      <c r="E4430" s="472"/>
    </row>
    <row r="4431" spans="5:5" ht="24" customHeight="1" x14ac:dyDescent="0.25">
      <c r="E4431" s="472"/>
    </row>
    <row r="4432" spans="5:5" ht="24" customHeight="1" x14ac:dyDescent="0.25">
      <c r="E4432" s="472"/>
    </row>
    <row r="4433" spans="5:5" ht="24" customHeight="1" x14ac:dyDescent="0.25">
      <c r="E4433" s="472"/>
    </row>
    <row r="4434" spans="5:5" ht="24" customHeight="1" x14ac:dyDescent="0.25">
      <c r="E4434" s="472"/>
    </row>
    <row r="4435" spans="5:5" ht="24" customHeight="1" x14ac:dyDescent="0.25">
      <c r="E4435" s="472"/>
    </row>
    <row r="4436" spans="5:5" ht="24" customHeight="1" x14ac:dyDescent="0.25">
      <c r="E4436" s="472"/>
    </row>
    <row r="4437" spans="5:5" ht="24" customHeight="1" x14ac:dyDescent="0.25">
      <c r="E4437" s="472"/>
    </row>
    <row r="4438" spans="5:5" ht="24" customHeight="1" x14ac:dyDescent="0.25">
      <c r="E4438" s="472"/>
    </row>
    <row r="4439" spans="5:5" ht="24" customHeight="1" x14ac:dyDescent="0.25">
      <c r="E4439" s="472"/>
    </row>
    <row r="4440" spans="5:5" ht="24" customHeight="1" x14ac:dyDescent="0.25">
      <c r="E4440" s="472"/>
    </row>
    <row r="4441" spans="5:5" ht="24" customHeight="1" x14ac:dyDescent="0.25">
      <c r="E4441" s="472"/>
    </row>
    <row r="4442" spans="5:5" ht="24" customHeight="1" x14ac:dyDescent="0.25">
      <c r="E4442" s="472"/>
    </row>
    <row r="4443" spans="5:5" ht="24" customHeight="1" x14ac:dyDescent="0.25">
      <c r="E4443" s="472"/>
    </row>
    <row r="4444" spans="5:5" ht="24" customHeight="1" x14ac:dyDescent="0.25">
      <c r="E4444" s="472"/>
    </row>
    <row r="4445" spans="5:5" ht="24" customHeight="1" x14ac:dyDescent="0.25">
      <c r="E4445" s="472"/>
    </row>
    <row r="4446" spans="5:5" ht="24" customHeight="1" x14ac:dyDescent="0.25">
      <c r="E4446" s="472"/>
    </row>
    <row r="4447" spans="5:5" ht="24" customHeight="1" x14ac:dyDescent="0.25">
      <c r="E4447" s="472"/>
    </row>
    <row r="4448" spans="5:5" ht="24" customHeight="1" x14ac:dyDescent="0.25">
      <c r="E4448" s="472"/>
    </row>
    <row r="4449" spans="5:5" ht="24" customHeight="1" x14ac:dyDescent="0.25">
      <c r="E4449" s="472"/>
    </row>
    <row r="4450" spans="5:5" ht="24" customHeight="1" x14ac:dyDescent="0.25">
      <c r="E4450" s="472"/>
    </row>
    <row r="4451" spans="5:5" ht="24" customHeight="1" x14ac:dyDescent="0.25">
      <c r="E4451" s="472"/>
    </row>
    <row r="4452" spans="5:5" ht="24" customHeight="1" x14ac:dyDescent="0.25">
      <c r="E4452" s="472"/>
    </row>
    <row r="4453" spans="5:5" ht="24" customHeight="1" x14ac:dyDescent="0.25">
      <c r="E4453" s="472"/>
    </row>
    <row r="4454" spans="5:5" ht="24" customHeight="1" x14ac:dyDescent="0.25">
      <c r="E4454" s="472"/>
    </row>
    <row r="4455" spans="5:5" ht="24" customHeight="1" x14ac:dyDescent="0.25">
      <c r="E4455" s="472"/>
    </row>
    <row r="4456" spans="5:5" ht="24" customHeight="1" x14ac:dyDescent="0.25">
      <c r="E4456" s="472"/>
    </row>
    <row r="4457" spans="5:5" ht="24" customHeight="1" x14ac:dyDescent="0.25">
      <c r="E4457" s="472"/>
    </row>
    <row r="4458" spans="5:5" ht="24" customHeight="1" x14ac:dyDescent="0.25">
      <c r="E4458" s="472"/>
    </row>
    <row r="4459" spans="5:5" ht="24" customHeight="1" x14ac:dyDescent="0.25">
      <c r="E4459" s="472"/>
    </row>
    <row r="4460" spans="5:5" ht="24" customHeight="1" x14ac:dyDescent="0.25">
      <c r="E4460" s="472"/>
    </row>
    <row r="4461" spans="5:5" ht="24" customHeight="1" x14ac:dyDescent="0.25">
      <c r="E4461" s="472"/>
    </row>
    <row r="4462" spans="5:5" ht="24" customHeight="1" x14ac:dyDescent="0.25">
      <c r="E4462" s="472"/>
    </row>
    <row r="4463" spans="5:5" ht="24" customHeight="1" x14ac:dyDescent="0.25">
      <c r="E4463" s="472"/>
    </row>
    <row r="4464" spans="5:5" ht="24" customHeight="1" x14ac:dyDescent="0.25">
      <c r="E4464" s="472"/>
    </row>
    <row r="4465" spans="5:5" ht="24" customHeight="1" x14ac:dyDescent="0.25">
      <c r="E4465" s="472"/>
    </row>
    <row r="4466" spans="5:5" ht="24" customHeight="1" x14ac:dyDescent="0.25">
      <c r="E4466" s="472"/>
    </row>
    <row r="4467" spans="5:5" ht="24" customHeight="1" x14ac:dyDescent="0.25">
      <c r="E4467" s="472"/>
    </row>
    <row r="4468" spans="5:5" ht="24" customHeight="1" x14ac:dyDescent="0.25">
      <c r="E4468" s="472"/>
    </row>
    <row r="4469" spans="5:5" ht="24" customHeight="1" x14ac:dyDescent="0.25">
      <c r="E4469" s="472"/>
    </row>
    <row r="4470" spans="5:5" ht="24" customHeight="1" x14ac:dyDescent="0.25">
      <c r="E4470" s="472"/>
    </row>
    <row r="4471" spans="5:5" ht="24" customHeight="1" x14ac:dyDescent="0.25">
      <c r="E4471" s="472"/>
    </row>
    <row r="4472" spans="5:5" ht="24" customHeight="1" x14ac:dyDescent="0.25">
      <c r="E4472" s="472"/>
    </row>
    <row r="4473" spans="5:5" ht="24" customHeight="1" x14ac:dyDescent="0.25">
      <c r="E4473" s="472"/>
    </row>
    <row r="4474" spans="5:5" ht="24" customHeight="1" x14ac:dyDescent="0.25">
      <c r="E4474" s="472"/>
    </row>
    <row r="4475" spans="5:5" ht="24" customHeight="1" x14ac:dyDescent="0.25">
      <c r="E4475" s="472"/>
    </row>
    <row r="4476" spans="5:5" ht="24" customHeight="1" x14ac:dyDescent="0.25">
      <c r="E4476" s="472"/>
    </row>
    <row r="4477" spans="5:5" ht="24" customHeight="1" x14ac:dyDescent="0.25">
      <c r="E4477" s="472"/>
    </row>
    <row r="4478" spans="5:5" ht="24" customHeight="1" x14ac:dyDescent="0.25">
      <c r="E4478" s="472"/>
    </row>
    <row r="4479" spans="5:5" ht="24" customHeight="1" x14ac:dyDescent="0.25">
      <c r="E4479" s="472"/>
    </row>
    <row r="4480" spans="5:5" ht="24" customHeight="1" x14ac:dyDescent="0.25">
      <c r="E4480" s="472"/>
    </row>
    <row r="4481" spans="5:5" ht="24" customHeight="1" x14ac:dyDescent="0.25">
      <c r="E4481" s="472"/>
    </row>
    <row r="4482" spans="5:5" ht="24" customHeight="1" x14ac:dyDescent="0.25">
      <c r="E4482" s="472"/>
    </row>
    <row r="4483" spans="5:5" ht="24" customHeight="1" x14ac:dyDescent="0.25">
      <c r="E4483" s="472"/>
    </row>
    <row r="4484" spans="5:5" ht="24" customHeight="1" x14ac:dyDescent="0.25">
      <c r="E4484" s="472"/>
    </row>
    <row r="4485" spans="5:5" ht="24" customHeight="1" x14ac:dyDescent="0.25">
      <c r="E4485" s="472"/>
    </row>
    <row r="4486" spans="5:5" ht="24" customHeight="1" x14ac:dyDescent="0.25">
      <c r="E4486" s="472"/>
    </row>
    <row r="4487" spans="5:5" ht="24" customHeight="1" x14ac:dyDescent="0.25">
      <c r="E4487" s="472"/>
    </row>
    <row r="4488" spans="5:5" ht="24" customHeight="1" x14ac:dyDescent="0.25">
      <c r="E4488" s="472"/>
    </row>
    <row r="4489" spans="5:5" ht="24" customHeight="1" x14ac:dyDescent="0.25">
      <c r="E4489" s="472"/>
    </row>
    <row r="4490" spans="5:5" ht="24" customHeight="1" x14ac:dyDescent="0.25">
      <c r="E4490" s="472"/>
    </row>
    <row r="4491" spans="5:5" ht="24" customHeight="1" x14ac:dyDescent="0.25">
      <c r="E4491" s="472"/>
    </row>
    <row r="4492" spans="5:5" ht="24" customHeight="1" x14ac:dyDescent="0.25">
      <c r="E4492" s="472"/>
    </row>
    <row r="4493" spans="5:5" ht="24" customHeight="1" x14ac:dyDescent="0.25">
      <c r="E4493" s="472"/>
    </row>
    <row r="4494" spans="5:5" ht="24" customHeight="1" x14ac:dyDescent="0.25">
      <c r="E4494" s="472"/>
    </row>
    <row r="4495" spans="5:5" ht="24" customHeight="1" x14ac:dyDescent="0.25">
      <c r="E4495" s="472"/>
    </row>
    <row r="4496" spans="5:5" ht="24" customHeight="1" x14ac:dyDescent="0.25">
      <c r="E4496" s="472"/>
    </row>
    <row r="4497" spans="5:5" ht="24" customHeight="1" x14ac:dyDescent="0.25">
      <c r="E4497" s="472"/>
    </row>
    <row r="4498" spans="5:5" ht="24" customHeight="1" x14ac:dyDescent="0.25">
      <c r="E4498" s="472"/>
    </row>
    <row r="4499" spans="5:5" ht="24" customHeight="1" x14ac:dyDescent="0.25">
      <c r="E4499" s="472"/>
    </row>
    <row r="4500" spans="5:5" ht="24" customHeight="1" x14ac:dyDescent="0.25">
      <c r="E4500" s="472"/>
    </row>
    <row r="4501" spans="5:5" ht="24" customHeight="1" x14ac:dyDescent="0.25">
      <c r="E4501" s="472"/>
    </row>
    <row r="4502" spans="5:5" ht="24" customHeight="1" x14ac:dyDescent="0.25">
      <c r="E4502" s="472"/>
    </row>
    <row r="4503" spans="5:5" ht="24" customHeight="1" x14ac:dyDescent="0.25">
      <c r="E4503" s="472"/>
    </row>
    <row r="4504" spans="5:5" ht="24" customHeight="1" x14ac:dyDescent="0.25">
      <c r="E4504" s="472"/>
    </row>
    <row r="4505" spans="5:5" ht="24" customHeight="1" x14ac:dyDescent="0.25">
      <c r="E4505" s="472"/>
    </row>
    <row r="4506" spans="5:5" ht="24" customHeight="1" x14ac:dyDescent="0.25">
      <c r="E4506" s="472"/>
    </row>
    <row r="4507" spans="5:5" ht="24" customHeight="1" x14ac:dyDescent="0.25">
      <c r="E4507" s="472"/>
    </row>
    <row r="4508" spans="5:5" ht="24" customHeight="1" x14ac:dyDescent="0.25">
      <c r="E4508" s="472"/>
    </row>
    <row r="4509" spans="5:5" ht="24" customHeight="1" x14ac:dyDescent="0.25">
      <c r="E4509" s="472"/>
    </row>
    <row r="4510" spans="5:5" ht="24" customHeight="1" x14ac:dyDescent="0.25">
      <c r="E4510" s="472"/>
    </row>
    <row r="4511" spans="5:5" ht="24" customHeight="1" x14ac:dyDescent="0.25">
      <c r="E4511" s="472"/>
    </row>
    <row r="4512" spans="5:5" ht="24" customHeight="1" x14ac:dyDescent="0.25">
      <c r="E4512" s="472"/>
    </row>
    <row r="4513" spans="5:5" ht="24" customHeight="1" x14ac:dyDescent="0.25">
      <c r="E4513" s="472"/>
    </row>
    <row r="4514" spans="5:5" ht="24" customHeight="1" x14ac:dyDescent="0.25">
      <c r="E4514" s="472"/>
    </row>
    <row r="4515" spans="5:5" ht="24" customHeight="1" x14ac:dyDescent="0.25">
      <c r="E4515" s="472"/>
    </row>
    <row r="4516" spans="5:5" ht="24" customHeight="1" x14ac:dyDescent="0.25">
      <c r="E4516" s="472"/>
    </row>
    <row r="4517" spans="5:5" ht="24" customHeight="1" x14ac:dyDescent="0.25">
      <c r="E4517" s="472"/>
    </row>
    <row r="4518" spans="5:5" ht="24" customHeight="1" x14ac:dyDescent="0.25">
      <c r="E4518" s="472"/>
    </row>
    <row r="4519" spans="5:5" ht="24" customHeight="1" x14ac:dyDescent="0.25">
      <c r="E4519" s="472"/>
    </row>
    <row r="4520" spans="5:5" ht="24" customHeight="1" x14ac:dyDescent="0.25">
      <c r="E4520" s="472"/>
    </row>
    <row r="4521" spans="5:5" ht="24" customHeight="1" x14ac:dyDescent="0.25">
      <c r="E4521" s="472"/>
    </row>
    <row r="4522" spans="5:5" ht="24" customHeight="1" x14ac:dyDescent="0.25">
      <c r="E4522" s="472"/>
    </row>
    <row r="4523" spans="5:5" ht="24" customHeight="1" x14ac:dyDescent="0.25">
      <c r="E4523" s="472"/>
    </row>
    <row r="4524" spans="5:5" ht="24" customHeight="1" x14ac:dyDescent="0.25">
      <c r="E4524" s="472"/>
    </row>
    <row r="4525" spans="5:5" ht="24" customHeight="1" x14ac:dyDescent="0.25">
      <c r="E4525" s="472"/>
    </row>
    <row r="4526" spans="5:5" ht="24" customHeight="1" x14ac:dyDescent="0.25">
      <c r="E4526" s="472"/>
    </row>
    <row r="4527" spans="5:5" ht="24" customHeight="1" x14ac:dyDescent="0.25">
      <c r="E4527" s="472"/>
    </row>
    <row r="4528" spans="5:5" ht="24" customHeight="1" x14ac:dyDescent="0.25">
      <c r="E4528" s="472"/>
    </row>
    <row r="4529" spans="5:5" ht="24" customHeight="1" x14ac:dyDescent="0.25">
      <c r="E4529" s="472"/>
    </row>
    <row r="4530" spans="5:5" ht="24" customHeight="1" x14ac:dyDescent="0.25">
      <c r="E4530" s="472"/>
    </row>
    <row r="4531" spans="5:5" ht="24" customHeight="1" x14ac:dyDescent="0.25">
      <c r="E4531" s="472"/>
    </row>
    <row r="4532" spans="5:5" ht="24" customHeight="1" x14ac:dyDescent="0.25">
      <c r="E4532" s="472"/>
    </row>
    <row r="4533" spans="5:5" ht="24" customHeight="1" x14ac:dyDescent="0.25">
      <c r="E4533" s="472"/>
    </row>
    <row r="4534" spans="5:5" ht="24" customHeight="1" x14ac:dyDescent="0.25">
      <c r="E4534" s="472"/>
    </row>
    <row r="4535" spans="5:5" ht="24" customHeight="1" x14ac:dyDescent="0.25">
      <c r="E4535" s="472"/>
    </row>
    <row r="4536" spans="5:5" ht="24" customHeight="1" x14ac:dyDescent="0.25">
      <c r="E4536" s="472"/>
    </row>
    <row r="4537" spans="5:5" ht="24" customHeight="1" x14ac:dyDescent="0.25">
      <c r="E4537" s="472"/>
    </row>
    <row r="4538" spans="5:5" ht="24" customHeight="1" x14ac:dyDescent="0.25">
      <c r="E4538" s="472"/>
    </row>
    <row r="4539" spans="5:5" ht="24" customHeight="1" x14ac:dyDescent="0.25">
      <c r="E4539" s="472"/>
    </row>
    <row r="4540" spans="5:5" ht="24" customHeight="1" x14ac:dyDescent="0.25">
      <c r="E4540" s="472"/>
    </row>
    <row r="4541" spans="5:5" ht="24" customHeight="1" x14ac:dyDescent="0.25">
      <c r="E4541" s="472"/>
    </row>
    <row r="4542" spans="5:5" ht="24" customHeight="1" x14ac:dyDescent="0.25">
      <c r="E4542" s="472"/>
    </row>
    <row r="4543" spans="5:5" ht="24" customHeight="1" x14ac:dyDescent="0.25">
      <c r="E4543" s="472"/>
    </row>
    <row r="4544" spans="5:5" ht="24" customHeight="1" x14ac:dyDescent="0.25">
      <c r="E4544" s="472"/>
    </row>
    <row r="4545" spans="5:5" ht="24" customHeight="1" x14ac:dyDescent="0.25">
      <c r="E4545" s="472"/>
    </row>
    <row r="4546" spans="5:5" ht="24" customHeight="1" x14ac:dyDescent="0.25">
      <c r="E4546" s="472"/>
    </row>
    <row r="4547" spans="5:5" ht="24" customHeight="1" x14ac:dyDescent="0.25">
      <c r="E4547" s="472"/>
    </row>
    <row r="4548" spans="5:5" ht="24" customHeight="1" x14ac:dyDescent="0.25">
      <c r="E4548" s="472"/>
    </row>
    <row r="4549" spans="5:5" ht="24" customHeight="1" x14ac:dyDescent="0.25">
      <c r="E4549" s="472"/>
    </row>
    <row r="4550" spans="5:5" ht="24" customHeight="1" x14ac:dyDescent="0.25">
      <c r="E4550" s="472"/>
    </row>
    <row r="4551" spans="5:5" ht="24" customHeight="1" x14ac:dyDescent="0.25">
      <c r="E4551" s="472"/>
    </row>
    <row r="4552" spans="5:5" ht="24" customHeight="1" x14ac:dyDescent="0.25">
      <c r="E4552" s="472"/>
    </row>
    <row r="4553" spans="5:5" ht="24" customHeight="1" x14ac:dyDescent="0.25">
      <c r="E4553" s="472"/>
    </row>
    <row r="4554" spans="5:5" ht="24" customHeight="1" x14ac:dyDescent="0.25">
      <c r="E4554" s="472"/>
    </row>
    <row r="4555" spans="5:5" ht="24" customHeight="1" x14ac:dyDescent="0.25">
      <c r="E4555" s="472"/>
    </row>
    <row r="4556" spans="5:5" ht="24" customHeight="1" x14ac:dyDescent="0.25">
      <c r="E4556" s="472"/>
    </row>
    <row r="4557" spans="5:5" ht="24" customHeight="1" x14ac:dyDescent="0.25">
      <c r="E4557" s="472"/>
    </row>
    <row r="4558" spans="5:5" ht="24" customHeight="1" x14ac:dyDescent="0.25">
      <c r="E4558" s="472"/>
    </row>
    <row r="4559" spans="5:5" ht="24" customHeight="1" x14ac:dyDescent="0.25">
      <c r="E4559" s="472"/>
    </row>
    <row r="4560" spans="5:5" ht="24" customHeight="1" x14ac:dyDescent="0.25">
      <c r="E4560" s="472"/>
    </row>
    <row r="4561" spans="5:5" ht="24" customHeight="1" x14ac:dyDescent="0.25">
      <c r="E4561" s="472"/>
    </row>
    <row r="4562" spans="5:5" ht="24" customHeight="1" x14ac:dyDescent="0.25">
      <c r="E4562" s="472"/>
    </row>
    <row r="4563" spans="5:5" ht="24" customHeight="1" x14ac:dyDescent="0.25">
      <c r="E4563" s="472"/>
    </row>
    <row r="4564" spans="5:5" ht="24" customHeight="1" x14ac:dyDescent="0.25">
      <c r="E4564" s="472"/>
    </row>
    <row r="4565" spans="5:5" ht="24" customHeight="1" x14ac:dyDescent="0.25">
      <c r="E4565" s="472"/>
    </row>
    <row r="4566" spans="5:5" ht="24" customHeight="1" x14ac:dyDescent="0.25">
      <c r="E4566" s="472"/>
    </row>
    <row r="4567" spans="5:5" ht="24" customHeight="1" x14ac:dyDescent="0.25">
      <c r="E4567" s="472"/>
    </row>
    <row r="4568" spans="5:5" ht="24" customHeight="1" x14ac:dyDescent="0.25">
      <c r="E4568" s="472"/>
    </row>
    <row r="4569" spans="5:5" ht="24" customHeight="1" x14ac:dyDescent="0.25">
      <c r="E4569" s="472"/>
    </row>
    <row r="4570" spans="5:5" ht="24" customHeight="1" x14ac:dyDescent="0.25">
      <c r="E4570" s="472"/>
    </row>
    <row r="4571" spans="5:5" ht="24" customHeight="1" x14ac:dyDescent="0.25">
      <c r="E4571" s="472"/>
    </row>
    <row r="4572" spans="5:5" ht="24" customHeight="1" x14ac:dyDescent="0.25">
      <c r="E4572" s="472"/>
    </row>
    <row r="4573" spans="5:5" ht="24" customHeight="1" x14ac:dyDescent="0.25">
      <c r="E4573" s="472"/>
    </row>
    <row r="4574" spans="5:5" ht="24" customHeight="1" x14ac:dyDescent="0.25">
      <c r="E4574" s="472"/>
    </row>
    <row r="4575" spans="5:5" ht="24" customHeight="1" x14ac:dyDescent="0.25">
      <c r="E4575" s="472"/>
    </row>
    <row r="4576" spans="5:5" ht="24" customHeight="1" x14ac:dyDescent="0.25">
      <c r="E4576" s="472"/>
    </row>
    <row r="4577" spans="5:5" ht="24" customHeight="1" x14ac:dyDescent="0.25">
      <c r="E4577" s="472"/>
    </row>
    <row r="4578" spans="5:5" ht="24" customHeight="1" x14ac:dyDescent="0.25">
      <c r="E4578" s="472"/>
    </row>
    <row r="4579" spans="5:5" ht="24" customHeight="1" x14ac:dyDescent="0.25">
      <c r="E4579" s="472"/>
    </row>
    <row r="4580" spans="5:5" ht="24" customHeight="1" x14ac:dyDescent="0.25">
      <c r="E4580" s="472"/>
    </row>
    <row r="4581" spans="5:5" ht="24" customHeight="1" x14ac:dyDescent="0.25">
      <c r="E4581" s="472"/>
    </row>
    <row r="4582" spans="5:5" ht="24" customHeight="1" x14ac:dyDescent="0.25">
      <c r="E4582" s="472"/>
    </row>
    <row r="4583" spans="5:5" ht="24" customHeight="1" x14ac:dyDescent="0.25">
      <c r="E4583" s="472"/>
    </row>
    <row r="4584" spans="5:5" ht="24" customHeight="1" x14ac:dyDescent="0.25">
      <c r="E4584" s="472"/>
    </row>
    <row r="4585" spans="5:5" ht="24" customHeight="1" x14ac:dyDescent="0.25">
      <c r="E4585" s="472"/>
    </row>
    <row r="4586" spans="5:5" ht="24" customHeight="1" x14ac:dyDescent="0.25">
      <c r="E4586" s="472"/>
    </row>
    <row r="4587" spans="5:5" ht="24" customHeight="1" x14ac:dyDescent="0.25">
      <c r="E4587" s="472"/>
    </row>
    <row r="4588" spans="5:5" ht="24" customHeight="1" x14ac:dyDescent="0.25">
      <c r="E4588" s="472"/>
    </row>
    <row r="4589" spans="5:5" ht="24" customHeight="1" x14ac:dyDescent="0.25">
      <c r="E4589" s="472"/>
    </row>
    <row r="4590" spans="5:5" ht="24" customHeight="1" x14ac:dyDescent="0.25">
      <c r="E4590" s="472"/>
    </row>
    <row r="4591" spans="5:5" ht="24" customHeight="1" x14ac:dyDescent="0.25">
      <c r="E4591" s="472"/>
    </row>
    <row r="4592" spans="5:5" ht="24" customHeight="1" x14ac:dyDescent="0.25">
      <c r="E4592" s="472"/>
    </row>
    <row r="4593" spans="5:5" ht="24" customHeight="1" x14ac:dyDescent="0.25">
      <c r="E4593" s="472"/>
    </row>
    <row r="4594" spans="5:5" ht="24" customHeight="1" x14ac:dyDescent="0.25">
      <c r="E4594" s="472"/>
    </row>
    <row r="4595" spans="5:5" ht="24" customHeight="1" x14ac:dyDescent="0.25">
      <c r="E4595" s="472"/>
    </row>
    <row r="4596" spans="5:5" ht="24" customHeight="1" x14ac:dyDescent="0.25">
      <c r="E4596" s="472"/>
    </row>
    <row r="4597" spans="5:5" ht="24" customHeight="1" x14ac:dyDescent="0.25">
      <c r="E4597" s="472"/>
    </row>
    <row r="4598" spans="5:5" ht="24" customHeight="1" x14ac:dyDescent="0.25">
      <c r="E4598" s="472"/>
    </row>
    <row r="4599" spans="5:5" ht="24" customHeight="1" x14ac:dyDescent="0.25">
      <c r="E4599" s="472"/>
    </row>
    <row r="4600" spans="5:5" ht="24" customHeight="1" x14ac:dyDescent="0.25">
      <c r="E4600" s="472"/>
    </row>
    <row r="4601" spans="5:5" ht="24" customHeight="1" x14ac:dyDescent="0.25">
      <c r="E4601" s="472"/>
    </row>
    <row r="4602" spans="5:5" ht="24" customHeight="1" x14ac:dyDescent="0.25">
      <c r="E4602" s="472"/>
    </row>
    <row r="4603" spans="5:5" ht="24" customHeight="1" x14ac:dyDescent="0.25">
      <c r="E4603" s="472"/>
    </row>
    <row r="4604" spans="5:5" ht="24" customHeight="1" x14ac:dyDescent="0.25">
      <c r="E4604" s="472"/>
    </row>
    <row r="4605" spans="5:5" ht="24" customHeight="1" x14ac:dyDescent="0.25">
      <c r="E4605" s="472"/>
    </row>
    <row r="4606" spans="5:5" ht="24" customHeight="1" x14ac:dyDescent="0.25">
      <c r="E4606" s="472"/>
    </row>
    <row r="4607" spans="5:5" ht="24" customHeight="1" x14ac:dyDescent="0.25">
      <c r="E4607" s="472"/>
    </row>
    <row r="4608" spans="5:5" ht="24" customHeight="1" x14ac:dyDescent="0.25">
      <c r="E4608" s="472"/>
    </row>
    <row r="4609" spans="5:5" ht="24" customHeight="1" x14ac:dyDescent="0.25">
      <c r="E4609" s="472"/>
    </row>
    <row r="4610" spans="5:5" ht="24" customHeight="1" x14ac:dyDescent="0.25">
      <c r="E4610" s="472"/>
    </row>
    <row r="4611" spans="5:5" ht="24" customHeight="1" x14ac:dyDescent="0.25">
      <c r="E4611" s="472"/>
    </row>
    <row r="4612" spans="5:5" ht="24" customHeight="1" x14ac:dyDescent="0.25">
      <c r="E4612" s="472"/>
    </row>
    <row r="4613" spans="5:5" ht="24" customHeight="1" x14ac:dyDescent="0.25">
      <c r="E4613" s="472"/>
    </row>
    <row r="4614" spans="5:5" ht="24" customHeight="1" x14ac:dyDescent="0.25">
      <c r="E4614" s="472"/>
    </row>
    <row r="4615" spans="5:5" ht="24" customHeight="1" x14ac:dyDescent="0.25">
      <c r="E4615" s="472"/>
    </row>
    <row r="4616" spans="5:5" ht="24" customHeight="1" x14ac:dyDescent="0.25">
      <c r="E4616" s="472"/>
    </row>
    <row r="4617" spans="5:5" ht="24" customHeight="1" x14ac:dyDescent="0.25">
      <c r="E4617" s="472"/>
    </row>
    <row r="4618" spans="5:5" ht="24" customHeight="1" x14ac:dyDescent="0.25">
      <c r="E4618" s="472"/>
    </row>
    <row r="4619" spans="5:5" ht="24" customHeight="1" x14ac:dyDescent="0.25">
      <c r="E4619" s="472"/>
    </row>
    <row r="4620" spans="5:5" ht="24" customHeight="1" x14ac:dyDescent="0.25">
      <c r="E4620" s="472"/>
    </row>
    <row r="4621" spans="5:5" ht="24" customHeight="1" x14ac:dyDescent="0.25">
      <c r="E4621" s="472"/>
    </row>
    <row r="4622" spans="5:5" ht="24" customHeight="1" x14ac:dyDescent="0.25">
      <c r="E4622" s="472"/>
    </row>
    <row r="4623" spans="5:5" ht="24" customHeight="1" x14ac:dyDescent="0.25">
      <c r="E4623" s="472"/>
    </row>
    <row r="4624" spans="5:5" ht="24" customHeight="1" x14ac:dyDescent="0.25">
      <c r="E4624" s="472"/>
    </row>
    <row r="4625" spans="5:5" ht="24" customHeight="1" x14ac:dyDescent="0.25">
      <c r="E4625" s="472"/>
    </row>
    <row r="4626" spans="5:5" ht="24" customHeight="1" x14ac:dyDescent="0.25">
      <c r="E4626" s="472"/>
    </row>
    <row r="4627" spans="5:5" ht="24" customHeight="1" x14ac:dyDescent="0.25">
      <c r="E4627" s="472"/>
    </row>
    <row r="4628" spans="5:5" ht="24" customHeight="1" x14ac:dyDescent="0.25">
      <c r="E4628" s="472"/>
    </row>
    <row r="4629" spans="5:5" ht="24" customHeight="1" x14ac:dyDescent="0.25">
      <c r="E4629" s="472"/>
    </row>
    <row r="4630" spans="5:5" ht="24" customHeight="1" x14ac:dyDescent="0.25">
      <c r="E4630" s="472"/>
    </row>
    <row r="4631" spans="5:5" ht="24" customHeight="1" x14ac:dyDescent="0.25">
      <c r="E4631" s="472"/>
    </row>
    <row r="4632" spans="5:5" ht="24" customHeight="1" x14ac:dyDescent="0.25">
      <c r="E4632" s="472"/>
    </row>
    <row r="4633" spans="5:5" ht="24" customHeight="1" x14ac:dyDescent="0.25">
      <c r="E4633" s="472"/>
    </row>
    <row r="4634" spans="5:5" ht="24" customHeight="1" x14ac:dyDescent="0.25">
      <c r="E4634" s="472"/>
    </row>
    <row r="4635" spans="5:5" ht="24" customHeight="1" x14ac:dyDescent="0.25">
      <c r="E4635" s="472"/>
    </row>
    <row r="4636" spans="5:5" ht="24" customHeight="1" x14ac:dyDescent="0.25">
      <c r="E4636" s="472"/>
    </row>
    <row r="4637" spans="5:5" ht="24" customHeight="1" x14ac:dyDescent="0.25">
      <c r="E4637" s="472"/>
    </row>
    <row r="4638" spans="5:5" ht="24" customHeight="1" x14ac:dyDescent="0.25">
      <c r="E4638" s="472"/>
    </row>
    <row r="4639" spans="5:5" ht="24" customHeight="1" x14ac:dyDescent="0.25">
      <c r="E4639" s="472"/>
    </row>
    <row r="4640" spans="5:5" ht="24" customHeight="1" x14ac:dyDescent="0.25">
      <c r="E4640" s="472"/>
    </row>
    <row r="4641" spans="5:5" ht="24" customHeight="1" x14ac:dyDescent="0.25">
      <c r="E4641" s="472"/>
    </row>
    <row r="4642" spans="5:5" ht="24" customHeight="1" x14ac:dyDescent="0.25">
      <c r="E4642" s="472"/>
    </row>
    <row r="4643" spans="5:5" ht="24" customHeight="1" x14ac:dyDescent="0.25">
      <c r="E4643" s="472"/>
    </row>
    <row r="4644" spans="5:5" ht="24" customHeight="1" x14ac:dyDescent="0.25">
      <c r="E4644" s="472"/>
    </row>
    <row r="4645" spans="5:5" ht="24" customHeight="1" x14ac:dyDescent="0.25">
      <c r="E4645" s="472"/>
    </row>
    <row r="4646" spans="5:5" ht="24" customHeight="1" x14ac:dyDescent="0.25">
      <c r="E4646" s="472"/>
    </row>
    <row r="4647" spans="5:5" ht="24" customHeight="1" x14ac:dyDescent="0.25">
      <c r="E4647" s="472"/>
    </row>
    <row r="4648" spans="5:5" ht="24" customHeight="1" x14ac:dyDescent="0.25">
      <c r="E4648" s="472"/>
    </row>
    <row r="4649" spans="5:5" ht="24" customHeight="1" x14ac:dyDescent="0.25">
      <c r="E4649" s="472"/>
    </row>
    <row r="4650" spans="5:5" ht="24" customHeight="1" x14ac:dyDescent="0.25">
      <c r="E4650" s="472"/>
    </row>
    <row r="4651" spans="5:5" ht="24" customHeight="1" x14ac:dyDescent="0.25">
      <c r="E4651" s="472"/>
    </row>
    <row r="4652" spans="5:5" ht="24" customHeight="1" x14ac:dyDescent="0.25">
      <c r="E4652" s="472"/>
    </row>
    <row r="4653" spans="5:5" ht="24" customHeight="1" x14ac:dyDescent="0.25">
      <c r="E4653" s="472"/>
    </row>
    <row r="4654" spans="5:5" ht="24" customHeight="1" x14ac:dyDescent="0.25">
      <c r="E4654" s="472"/>
    </row>
    <row r="4655" spans="5:5" ht="24" customHeight="1" x14ac:dyDescent="0.25">
      <c r="E4655" s="472"/>
    </row>
    <row r="4656" spans="5:5" ht="24" customHeight="1" x14ac:dyDescent="0.25">
      <c r="E4656" s="472"/>
    </row>
    <row r="4657" spans="5:5" ht="24" customHeight="1" x14ac:dyDescent="0.25">
      <c r="E4657" s="472"/>
    </row>
    <row r="4658" spans="5:5" ht="24" customHeight="1" x14ac:dyDescent="0.25">
      <c r="E4658" s="472"/>
    </row>
    <row r="4659" spans="5:5" ht="24" customHeight="1" x14ac:dyDescent="0.25">
      <c r="E4659" s="472"/>
    </row>
    <row r="4660" spans="5:5" ht="24" customHeight="1" x14ac:dyDescent="0.25">
      <c r="E4660" s="472"/>
    </row>
    <row r="4661" spans="5:5" ht="24" customHeight="1" x14ac:dyDescent="0.25">
      <c r="E4661" s="472"/>
    </row>
    <row r="4662" spans="5:5" ht="24" customHeight="1" x14ac:dyDescent="0.25">
      <c r="E4662" s="472"/>
    </row>
    <row r="4663" spans="5:5" ht="24" customHeight="1" x14ac:dyDescent="0.25">
      <c r="E4663" s="472"/>
    </row>
    <row r="4664" spans="5:5" ht="24" customHeight="1" x14ac:dyDescent="0.25">
      <c r="E4664" s="472"/>
    </row>
    <row r="4665" spans="5:5" ht="24" customHeight="1" x14ac:dyDescent="0.25">
      <c r="E4665" s="472"/>
    </row>
    <row r="4666" spans="5:5" ht="24" customHeight="1" x14ac:dyDescent="0.25">
      <c r="E4666" s="472"/>
    </row>
    <row r="4667" spans="5:5" ht="24" customHeight="1" x14ac:dyDescent="0.25">
      <c r="E4667" s="472"/>
    </row>
    <row r="4668" spans="5:5" ht="24" customHeight="1" x14ac:dyDescent="0.25">
      <c r="E4668" s="472"/>
    </row>
    <row r="4669" spans="5:5" ht="24" customHeight="1" x14ac:dyDescent="0.25">
      <c r="E4669" s="472"/>
    </row>
    <row r="4670" spans="5:5" ht="24" customHeight="1" x14ac:dyDescent="0.25">
      <c r="E4670" s="472"/>
    </row>
    <row r="4671" spans="5:5" ht="24" customHeight="1" x14ac:dyDescent="0.25">
      <c r="E4671" s="472"/>
    </row>
    <row r="4672" spans="5:5" ht="24" customHeight="1" x14ac:dyDescent="0.25">
      <c r="E4672" s="472"/>
    </row>
    <row r="4673" spans="5:5" ht="24" customHeight="1" x14ac:dyDescent="0.25">
      <c r="E4673" s="472"/>
    </row>
    <row r="4674" spans="5:5" ht="24" customHeight="1" x14ac:dyDescent="0.25">
      <c r="E4674" s="472"/>
    </row>
    <row r="4675" spans="5:5" ht="24" customHeight="1" x14ac:dyDescent="0.25">
      <c r="E4675" s="472"/>
    </row>
    <row r="4676" spans="5:5" ht="24" customHeight="1" x14ac:dyDescent="0.25">
      <c r="E4676" s="472"/>
    </row>
    <row r="4677" spans="5:5" ht="24" customHeight="1" x14ac:dyDescent="0.25">
      <c r="E4677" s="472"/>
    </row>
    <row r="4678" spans="5:5" ht="24" customHeight="1" x14ac:dyDescent="0.25">
      <c r="E4678" s="472"/>
    </row>
    <row r="4679" spans="5:5" ht="24" customHeight="1" x14ac:dyDescent="0.25">
      <c r="E4679" s="472"/>
    </row>
    <row r="4680" spans="5:5" ht="24" customHeight="1" x14ac:dyDescent="0.25">
      <c r="E4680" s="472"/>
    </row>
    <row r="4681" spans="5:5" ht="24" customHeight="1" x14ac:dyDescent="0.25">
      <c r="E4681" s="472"/>
    </row>
    <row r="4682" spans="5:5" ht="24" customHeight="1" x14ac:dyDescent="0.25">
      <c r="E4682" s="472"/>
    </row>
    <row r="4683" spans="5:5" ht="24" customHeight="1" x14ac:dyDescent="0.25">
      <c r="E4683" s="472"/>
    </row>
    <row r="4684" spans="5:5" ht="24" customHeight="1" x14ac:dyDescent="0.25">
      <c r="E4684" s="472"/>
    </row>
    <row r="4685" spans="5:5" ht="24" customHeight="1" x14ac:dyDescent="0.25">
      <c r="E4685" s="472"/>
    </row>
    <row r="4686" spans="5:5" ht="24" customHeight="1" x14ac:dyDescent="0.25">
      <c r="E4686" s="472"/>
    </row>
    <row r="4687" spans="5:5" ht="24" customHeight="1" x14ac:dyDescent="0.25">
      <c r="E4687" s="472"/>
    </row>
    <row r="4688" spans="5:5" ht="24" customHeight="1" x14ac:dyDescent="0.25">
      <c r="E4688" s="472"/>
    </row>
    <row r="4689" spans="5:5" ht="24" customHeight="1" x14ac:dyDescent="0.25">
      <c r="E4689" s="472"/>
    </row>
    <row r="4690" spans="5:5" ht="24" customHeight="1" x14ac:dyDescent="0.25">
      <c r="E4690" s="472"/>
    </row>
    <row r="4691" spans="5:5" ht="24" customHeight="1" x14ac:dyDescent="0.25">
      <c r="E4691" s="472"/>
    </row>
    <row r="4692" spans="5:5" ht="24" customHeight="1" x14ac:dyDescent="0.25">
      <c r="E4692" s="472"/>
    </row>
    <row r="4693" spans="5:5" ht="24" customHeight="1" x14ac:dyDescent="0.25">
      <c r="E4693" s="472"/>
    </row>
    <row r="4694" spans="5:5" ht="24" customHeight="1" x14ac:dyDescent="0.25">
      <c r="E4694" s="472"/>
    </row>
    <row r="4695" spans="5:5" ht="24" customHeight="1" x14ac:dyDescent="0.25">
      <c r="E4695" s="472"/>
    </row>
    <row r="4696" spans="5:5" ht="24" customHeight="1" x14ac:dyDescent="0.25">
      <c r="E4696" s="472"/>
    </row>
    <row r="4697" spans="5:5" ht="24" customHeight="1" x14ac:dyDescent="0.25">
      <c r="E4697" s="472"/>
    </row>
    <row r="4698" spans="5:5" ht="24" customHeight="1" x14ac:dyDescent="0.25">
      <c r="E4698" s="472"/>
    </row>
    <row r="4699" spans="5:5" ht="24" customHeight="1" x14ac:dyDescent="0.25">
      <c r="E4699" s="472"/>
    </row>
    <row r="4700" spans="5:5" ht="24" customHeight="1" x14ac:dyDescent="0.25">
      <c r="E4700" s="472"/>
    </row>
    <row r="4701" spans="5:5" ht="24" customHeight="1" x14ac:dyDescent="0.25">
      <c r="E4701" s="472"/>
    </row>
    <row r="4702" spans="5:5" ht="24" customHeight="1" x14ac:dyDescent="0.25">
      <c r="E4702" s="472"/>
    </row>
    <row r="4703" spans="5:5" ht="24" customHeight="1" x14ac:dyDescent="0.25">
      <c r="E4703" s="472"/>
    </row>
    <row r="4704" spans="5:5" ht="24" customHeight="1" x14ac:dyDescent="0.25">
      <c r="E4704" s="472"/>
    </row>
    <row r="4705" spans="5:5" ht="24" customHeight="1" x14ac:dyDescent="0.25">
      <c r="E4705" s="472"/>
    </row>
    <row r="4706" spans="5:5" ht="24" customHeight="1" x14ac:dyDescent="0.25">
      <c r="E4706" s="472"/>
    </row>
    <row r="4707" spans="5:5" ht="24" customHeight="1" x14ac:dyDescent="0.25">
      <c r="E4707" s="472"/>
    </row>
    <row r="4708" spans="5:5" ht="24" customHeight="1" x14ac:dyDescent="0.25">
      <c r="E4708" s="472"/>
    </row>
    <row r="4709" spans="5:5" ht="24" customHeight="1" x14ac:dyDescent="0.25">
      <c r="E4709" s="472"/>
    </row>
    <row r="4710" spans="5:5" ht="24" customHeight="1" x14ac:dyDescent="0.25">
      <c r="E4710" s="472"/>
    </row>
    <row r="4711" spans="5:5" ht="24" customHeight="1" x14ac:dyDescent="0.25">
      <c r="E4711" s="472"/>
    </row>
    <row r="4712" spans="5:5" ht="24" customHeight="1" x14ac:dyDescent="0.25">
      <c r="E4712" s="472"/>
    </row>
    <row r="4713" spans="5:5" ht="24" customHeight="1" x14ac:dyDescent="0.25">
      <c r="E4713" s="472"/>
    </row>
    <row r="4714" spans="5:5" ht="24" customHeight="1" x14ac:dyDescent="0.25">
      <c r="E4714" s="472"/>
    </row>
    <row r="4715" spans="5:5" ht="24" customHeight="1" x14ac:dyDescent="0.25">
      <c r="E4715" s="472"/>
    </row>
    <row r="4716" spans="5:5" ht="24" customHeight="1" x14ac:dyDescent="0.25">
      <c r="E4716" s="472"/>
    </row>
    <row r="4717" spans="5:5" ht="24" customHeight="1" x14ac:dyDescent="0.25">
      <c r="E4717" s="472"/>
    </row>
    <row r="4718" spans="5:5" ht="24" customHeight="1" x14ac:dyDescent="0.25">
      <c r="E4718" s="472"/>
    </row>
    <row r="4719" spans="5:5" ht="24" customHeight="1" x14ac:dyDescent="0.25">
      <c r="E4719" s="472"/>
    </row>
    <row r="4720" spans="5:5" ht="24" customHeight="1" x14ac:dyDescent="0.25">
      <c r="E4720" s="472"/>
    </row>
    <row r="4721" spans="5:5" ht="24" customHeight="1" x14ac:dyDescent="0.25">
      <c r="E4721" s="472"/>
    </row>
    <row r="4722" spans="5:5" ht="24" customHeight="1" x14ac:dyDescent="0.25">
      <c r="E4722" s="472"/>
    </row>
    <row r="4723" spans="5:5" ht="24" customHeight="1" x14ac:dyDescent="0.25">
      <c r="E4723" s="472"/>
    </row>
    <row r="4724" spans="5:5" ht="24" customHeight="1" x14ac:dyDescent="0.25">
      <c r="E4724" s="472"/>
    </row>
    <row r="4725" spans="5:5" ht="24" customHeight="1" x14ac:dyDescent="0.25">
      <c r="E4725" s="472"/>
    </row>
    <row r="4726" spans="5:5" ht="24" customHeight="1" x14ac:dyDescent="0.25">
      <c r="E4726" s="472"/>
    </row>
    <row r="4727" spans="5:5" ht="24" customHeight="1" x14ac:dyDescent="0.25">
      <c r="E4727" s="472"/>
    </row>
    <row r="4728" spans="5:5" ht="24" customHeight="1" x14ac:dyDescent="0.25">
      <c r="E4728" s="472"/>
    </row>
    <row r="4729" spans="5:5" ht="24" customHeight="1" x14ac:dyDescent="0.25">
      <c r="E4729" s="472"/>
    </row>
    <row r="4730" spans="5:5" ht="24" customHeight="1" x14ac:dyDescent="0.25">
      <c r="E4730" s="472"/>
    </row>
    <row r="4731" spans="5:5" ht="24" customHeight="1" x14ac:dyDescent="0.25">
      <c r="E4731" s="472"/>
    </row>
    <row r="4732" spans="5:5" ht="24" customHeight="1" x14ac:dyDescent="0.25">
      <c r="E4732" s="472"/>
    </row>
    <row r="4733" spans="5:5" ht="24" customHeight="1" x14ac:dyDescent="0.25">
      <c r="E4733" s="472"/>
    </row>
    <row r="4734" spans="5:5" ht="24" customHeight="1" x14ac:dyDescent="0.25">
      <c r="E4734" s="472"/>
    </row>
    <row r="4735" spans="5:5" ht="24" customHeight="1" x14ac:dyDescent="0.25">
      <c r="E4735" s="472"/>
    </row>
    <row r="4736" spans="5:5" ht="24" customHeight="1" x14ac:dyDescent="0.25">
      <c r="E4736" s="472"/>
    </row>
    <row r="4737" spans="5:5" ht="24" customHeight="1" x14ac:dyDescent="0.25">
      <c r="E4737" s="472"/>
    </row>
    <row r="4738" spans="5:5" ht="24" customHeight="1" x14ac:dyDescent="0.25">
      <c r="E4738" s="472"/>
    </row>
    <row r="4739" spans="5:5" ht="24" customHeight="1" x14ac:dyDescent="0.25">
      <c r="E4739" s="472"/>
    </row>
    <row r="4740" spans="5:5" ht="24" customHeight="1" x14ac:dyDescent="0.25">
      <c r="E4740" s="472"/>
    </row>
    <row r="4741" spans="5:5" ht="24" customHeight="1" x14ac:dyDescent="0.25">
      <c r="E4741" s="472"/>
    </row>
    <row r="4742" spans="5:5" ht="24" customHeight="1" x14ac:dyDescent="0.25">
      <c r="E4742" s="472"/>
    </row>
    <row r="4743" spans="5:5" ht="24" customHeight="1" x14ac:dyDescent="0.25">
      <c r="E4743" s="472"/>
    </row>
    <row r="4744" spans="5:5" ht="24" customHeight="1" x14ac:dyDescent="0.25">
      <c r="E4744" s="472"/>
    </row>
    <row r="4745" spans="5:5" ht="24" customHeight="1" x14ac:dyDescent="0.25">
      <c r="E4745" s="472"/>
    </row>
    <row r="4746" spans="5:5" ht="24" customHeight="1" x14ac:dyDescent="0.25">
      <c r="E4746" s="472"/>
    </row>
    <row r="4747" spans="5:5" ht="24" customHeight="1" x14ac:dyDescent="0.25">
      <c r="E4747" s="472"/>
    </row>
    <row r="4748" spans="5:5" ht="24" customHeight="1" x14ac:dyDescent="0.25">
      <c r="E4748" s="472"/>
    </row>
    <row r="4749" spans="5:5" ht="24" customHeight="1" x14ac:dyDescent="0.25">
      <c r="E4749" s="472"/>
    </row>
    <row r="4750" spans="5:5" ht="24" customHeight="1" x14ac:dyDescent="0.25">
      <c r="E4750" s="472"/>
    </row>
    <row r="4751" spans="5:5" ht="24" customHeight="1" x14ac:dyDescent="0.25">
      <c r="E4751" s="472"/>
    </row>
    <row r="4752" spans="5:5" ht="24" customHeight="1" x14ac:dyDescent="0.25">
      <c r="E4752" s="472"/>
    </row>
    <row r="4753" spans="5:5" ht="24" customHeight="1" x14ac:dyDescent="0.25">
      <c r="E4753" s="472"/>
    </row>
    <row r="4754" spans="5:5" ht="24" customHeight="1" x14ac:dyDescent="0.25">
      <c r="E4754" s="472"/>
    </row>
    <row r="4755" spans="5:5" ht="24" customHeight="1" x14ac:dyDescent="0.25">
      <c r="E4755" s="472"/>
    </row>
    <row r="4756" spans="5:5" ht="24" customHeight="1" x14ac:dyDescent="0.25">
      <c r="E4756" s="472"/>
    </row>
    <row r="4757" spans="5:5" ht="24" customHeight="1" x14ac:dyDescent="0.25">
      <c r="E4757" s="472"/>
    </row>
    <row r="4758" spans="5:5" ht="24" customHeight="1" x14ac:dyDescent="0.25">
      <c r="E4758" s="472"/>
    </row>
    <row r="4759" spans="5:5" ht="24" customHeight="1" x14ac:dyDescent="0.25">
      <c r="E4759" s="472"/>
    </row>
    <row r="4760" spans="5:5" ht="24" customHeight="1" x14ac:dyDescent="0.25">
      <c r="E4760" s="472"/>
    </row>
    <row r="4761" spans="5:5" ht="24" customHeight="1" x14ac:dyDescent="0.25">
      <c r="E4761" s="472"/>
    </row>
    <row r="4762" spans="5:5" ht="24" customHeight="1" x14ac:dyDescent="0.25">
      <c r="E4762" s="472"/>
    </row>
    <row r="4763" spans="5:5" ht="24" customHeight="1" x14ac:dyDescent="0.25">
      <c r="E4763" s="472"/>
    </row>
    <row r="4764" spans="5:5" ht="24" customHeight="1" x14ac:dyDescent="0.25">
      <c r="E4764" s="472"/>
    </row>
    <row r="4765" spans="5:5" ht="24" customHeight="1" x14ac:dyDescent="0.25">
      <c r="E4765" s="472"/>
    </row>
    <row r="4766" spans="5:5" ht="24" customHeight="1" x14ac:dyDescent="0.25">
      <c r="E4766" s="472"/>
    </row>
    <row r="4767" spans="5:5" ht="24" customHeight="1" x14ac:dyDescent="0.25">
      <c r="E4767" s="472"/>
    </row>
    <row r="4768" spans="5:5" ht="24" customHeight="1" x14ac:dyDescent="0.25">
      <c r="E4768" s="472"/>
    </row>
    <row r="4769" spans="5:5" ht="24" customHeight="1" x14ac:dyDescent="0.25">
      <c r="E4769" s="472"/>
    </row>
    <row r="4770" spans="5:5" ht="24" customHeight="1" x14ac:dyDescent="0.25">
      <c r="E4770" s="472"/>
    </row>
    <row r="4771" spans="5:5" ht="24" customHeight="1" x14ac:dyDescent="0.25">
      <c r="E4771" s="472"/>
    </row>
    <row r="4772" spans="5:5" ht="24" customHeight="1" x14ac:dyDescent="0.25">
      <c r="E4772" s="472"/>
    </row>
    <row r="4773" spans="5:5" ht="24" customHeight="1" x14ac:dyDescent="0.25">
      <c r="E4773" s="472"/>
    </row>
    <row r="4774" spans="5:5" ht="24" customHeight="1" x14ac:dyDescent="0.25">
      <c r="E4774" s="472"/>
    </row>
    <row r="4775" spans="5:5" ht="24" customHeight="1" x14ac:dyDescent="0.25">
      <c r="E4775" s="472"/>
    </row>
    <row r="4776" spans="5:5" ht="24" customHeight="1" x14ac:dyDescent="0.25">
      <c r="E4776" s="472"/>
    </row>
    <row r="4777" spans="5:5" ht="24" customHeight="1" x14ac:dyDescent="0.25">
      <c r="E4777" s="472"/>
    </row>
    <row r="4778" spans="5:5" ht="24" customHeight="1" x14ac:dyDescent="0.25">
      <c r="E4778" s="472"/>
    </row>
    <row r="4779" spans="5:5" ht="24" customHeight="1" x14ac:dyDescent="0.25">
      <c r="E4779" s="472"/>
    </row>
    <row r="4780" spans="5:5" ht="24" customHeight="1" x14ac:dyDescent="0.25">
      <c r="E4780" s="472"/>
    </row>
    <row r="4781" spans="5:5" ht="24" customHeight="1" x14ac:dyDescent="0.25">
      <c r="E4781" s="472"/>
    </row>
    <row r="4782" spans="5:5" ht="24" customHeight="1" x14ac:dyDescent="0.25">
      <c r="E4782" s="472"/>
    </row>
    <row r="4783" spans="5:5" ht="24" customHeight="1" x14ac:dyDescent="0.25">
      <c r="E4783" s="472"/>
    </row>
    <row r="4784" spans="5:5" ht="24" customHeight="1" x14ac:dyDescent="0.25">
      <c r="E4784" s="472"/>
    </row>
    <row r="4785" spans="5:5" ht="24" customHeight="1" x14ac:dyDescent="0.25">
      <c r="E4785" s="472"/>
    </row>
    <row r="4786" spans="5:5" ht="24" customHeight="1" x14ac:dyDescent="0.25">
      <c r="E4786" s="472"/>
    </row>
    <row r="4787" spans="5:5" ht="24" customHeight="1" x14ac:dyDescent="0.25">
      <c r="E4787" s="472"/>
    </row>
    <row r="4788" spans="5:5" ht="24" customHeight="1" x14ac:dyDescent="0.25">
      <c r="E4788" s="472"/>
    </row>
    <row r="4789" spans="5:5" ht="24" customHeight="1" x14ac:dyDescent="0.25">
      <c r="E4789" s="472"/>
    </row>
    <row r="4790" spans="5:5" ht="24" customHeight="1" x14ac:dyDescent="0.25">
      <c r="E4790" s="472"/>
    </row>
    <row r="4791" spans="5:5" ht="24" customHeight="1" x14ac:dyDescent="0.25">
      <c r="E4791" s="472"/>
    </row>
    <row r="4792" spans="5:5" ht="24" customHeight="1" x14ac:dyDescent="0.25">
      <c r="E4792" s="472"/>
    </row>
    <row r="4793" spans="5:5" ht="24" customHeight="1" x14ac:dyDescent="0.25">
      <c r="E4793" s="472"/>
    </row>
    <row r="4794" spans="5:5" ht="24" customHeight="1" x14ac:dyDescent="0.25">
      <c r="E4794" s="472"/>
    </row>
    <row r="4795" spans="5:5" ht="24" customHeight="1" x14ac:dyDescent="0.25">
      <c r="E4795" s="472"/>
    </row>
    <row r="4796" spans="5:5" ht="24" customHeight="1" x14ac:dyDescent="0.25">
      <c r="E4796" s="472"/>
    </row>
    <row r="4797" spans="5:5" ht="24" customHeight="1" x14ac:dyDescent="0.25">
      <c r="E4797" s="472"/>
    </row>
    <row r="4798" spans="5:5" ht="24" customHeight="1" x14ac:dyDescent="0.25">
      <c r="E4798" s="472"/>
    </row>
    <row r="4799" spans="5:5" ht="24" customHeight="1" x14ac:dyDescent="0.25">
      <c r="E4799" s="472"/>
    </row>
    <row r="4800" spans="5:5" ht="24" customHeight="1" x14ac:dyDescent="0.25">
      <c r="E4800" s="472"/>
    </row>
    <row r="4801" spans="5:5" ht="24" customHeight="1" x14ac:dyDescent="0.25">
      <c r="E4801" s="472"/>
    </row>
    <row r="4802" spans="5:5" ht="24" customHeight="1" x14ac:dyDescent="0.25">
      <c r="E4802" s="472"/>
    </row>
    <row r="4803" spans="5:5" ht="24" customHeight="1" x14ac:dyDescent="0.25">
      <c r="E4803" s="472"/>
    </row>
    <row r="4804" spans="5:5" ht="24" customHeight="1" x14ac:dyDescent="0.25">
      <c r="E4804" s="472"/>
    </row>
    <row r="4805" spans="5:5" ht="24" customHeight="1" x14ac:dyDescent="0.25">
      <c r="E4805" s="472"/>
    </row>
    <row r="4806" spans="5:5" ht="24" customHeight="1" x14ac:dyDescent="0.25">
      <c r="E4806" s="472"/>
    </row>
    <row r="4807" spans="5:5" ht="24" customHeight="1" x14ac:dyDescent="0.25">
      <c r="E4807" s="472"/>
    </row>
    <row r="4808" spans="5:5" ht="24" customHeight="1" x14ac:dyDescent="0.25">
      <c r="E4808" s="472"/>
    </row>
    <row r="4809" spans="5:5" ht="24" customHeight="1" x14ac:dyDescent="0.25">
      <c r="E4809" s="472"/>
    </row>
    <row r="4810" spans="5:5" ht="24" customHeight="1" x14ac:dyDescent="0.25">
      <c r="E4810" s="472"/>
    </row>
    <row r="4811" spans="5:5" ht="24" customHeight="1" x14ac:dyDescent="0.25">
      <c r="E4811" s="472"/>
    </row>
    <row r="4812" spans="5:5" ht="24" customHeight="1" x14ac:dyDescent="0.25">
      <c r="E4812" s="472"/>
    </row>
    <row r="4813" spans="5:5" ht="24" customHeight="1" x14ac:dyDescent="0.25">
      <c r="E4813" s="472"/>
    </row>
    <row r="4814" spans="5:5" ht="24" customHeight="1" x14ac:dyDescent="0.25">
      <c r="E4814" s="472"/>
    </row>
    <row r="4815" spans="5:5" ht="24" customHeight="1" x14ac:dyDescent="0.25">
      <c r="E4815" s="472"/>
    </row>
    <row r="4816" spans="5:5" ht="24" customHeight="1" x14ac:dyDescent="0.25">
      <c r="E4816" s="472"/>
    </row>
    <row r="4817" spans="5:5" ht="24" customHeight="1" x14ac:dyDescent="0.25">
      <c r="E4817" s="472"/>
    </row>
    <row r="4818" spans="5:5" ht="24" customHeight="1" x14ac:dyDescent="0.25">
      <c r="E4818" s="472"/>
    </row>
    <row r="4819" spans="5:5" ht="24" customHeight="1" x14ac:dyDescent="0.25">
      <c r="E4819" s="472"/>
    </row>
    <row r="4820" spans="5:5" ht="24" customHeight="1" x14ac:dyDescent="0.25">
      <c r="E4820" s="472"/>
    </row>
    <row r="4821" spans="5:5" ht="24" customHeight="1" x14ac:dyDescent="0.25">
      <c r="E4821" s="472"/>
    </row>
    <row r="4822" spans="5:5" ht="24" customHeight="1" x14ac:dyDescent="0.25">
      <c r="E4822" s="472"/>
    </row>
    <row r="4823" spans="5:5" ht="24" customHeight="1" x14ac:dyDescent="0.25">
      <c r="E4823" s="472"/>
    </row>
    <row r="4824" spans="5:5" ht="24" customHeight="1" x14ac:dyDescent="0.25">
      <c r="E4824" s="472"/>
    </row>
    <row r="4825" spans="5:5" ht="24" customHeight="1" x14ac:dyDescent="0.25">
      <c r="E4825" s="472"/>
    </row>
    <row r="4826" spans="5:5" ht="24" customHeight="1" x14ac:dyDescent="0.25">
      <c r="E4826" s="472"/>
    </row>
    <row r="4827" spans="5:5" ht="24" customHeight="1" x14ac:dyDescent="0.25">
      <c r="E4827" s="472"/>
    </row>
    <row r="4828" spans="5:5" ht="24" customHeight="1" x14ac:dyDescent="0.25">
      <c r="E4828" s="472"/>
    </row>
    <row r="4829" spans="5:5" ht="24" customHeight="1" x14ac:dyDescent="0.25">
      <c r="E4829" s="472"/>
    </row>
    <row r="4830" spans="5:5" ht="24" customHeight="1" x14ac:dyDescent="0.25">
      <c r="E4830" s="472"/>
    </row>
    <row r="4831" spans="5:5" ht="24" customHeight="1" x14ac:dyDescent="0.25">
      <c r="E4831" s="472"/>
    </row>
    <row r="4832" spans="5:5" ht="24" customHeight="1" x14ac:dyDescent="0.25">
      <c r="E4832" s="472"/>
    </row>
    <row r="4833" spans="5:5" ht="24" customHeight="1" x14ac:dyDescent="0.25">
      <c r="E4833" s="472"/>
    </row>
    <row r="4834" spans="5:5" ht="24" customHeight="1" x14ac:dyDescent="0.25">
      <c r="E4834" s="472"/>
    </row>
    <row r="4835" spans="5:5" ht="24" customHeight="1" x14ac:dyDescent="0.25">
      <c r="E4835" s="472"/>
    </row>
    <row r="4836" spans="5:5" ht="24" customHeight="1" x14ac:dyDescent="0.25">
      <c r="E4836" s="472"/>
    </row>
    <row r="4837" spans="5:5" ht="24" customHeight="1" x14ac:dyDescent="0.25">
      <c r="E4837" s="472"/>
    </row>
    <row r="4838" spans="5:5" ht="24" customHeight="1" x14ac:dyDescent="0.25">
      <c r="E4838" s="472"/>
    </row>
    <row r="4839" spans="5:5" ht="24" customHeight="1" x14ac:dyDescent="0.25">
      <c r="E4839" s="472"/>
    </row>
    <row r="4840" spans="5:5" ht="24" customHeight="1" x14ac:dyDescent="0.25">
      <c r="E4840" s="472"/>
    </row>
    <row r="4841" spans="5:5" ht="24" customHeight="1" x14ac:dyDescent="0.25">
      <c r="E4841" s="472"/>
    </row>
    <row r="4842" spans="5:5" ht="24" customHeight="1" x14ac:dyDescent="0.25">
      <c r="E4842" s="472"/>
    </row>
    <row r="4843" spans="5:5" ht="24" customHeight="1" x14ac:dyDescent="0.25">
      <c r="E4843" s="472"/>
    </row>
    <row r="4844" spans="5:5" ht="24" customHeight="1" x14ac:dyDescent="0.25">
      <c r="E4844" s="472"/>
    </row>
    <row r="4845" spans="5:5" ht="24" customHeight="1" x14ac:dyDescent="0.25">
      <c r="E4845" s="472"/>
    </row>
    <row r="4846" spans="5:5" ht="24" customHeight="1" x14ac:dyDescent="0.25">
      <c r="E4846" s="472"/>
    </row>
    <row r="4847" spans="5:5" ht="24" customHeight="1" x14ac:dyDescent="0.25">
      <c r="E4847" s="472"/>
    </row>
    <row r="4848" spans="5:5" ht="24" customHeight="1" x14ac:dyDescent="0.25">
      <c r="E4848" s="472"/>
    </row>
    <row r="4849" spans="5:5" ht="24" customHeight="1" x14ac:dyDescent="0.25">
      <c r="E4849" s="472"/>
    </row>
    <row r="4850" spans="5:5" ht="24" customHeight="1" x14ac:dyDescent="0.25">
      <c r="E4850" s="472"/>
    </row>
    <row r="4851" spans="5:5" ht="24" customHeight="1" x14ac:dyDescent="0.25">
      <c r="E4851" s="472"/>
    </row>
    <row r="4852" spans="5:5" ht="24" customHeight="1" x14ac:dyDescent="0.25">
      <c r="E4852" s="472"/>
    </row>
    <row r="4853" spans="5:5" ht="24" customHeight="1" x14ac:dyDescent="0.25">
      <c r="E4853" s="472"/>
    </row>
    <row r="4854" spans="5:5" ht="24" customHeight="1" x14ac:dyDescent="0.25">
      <c r="E4854" s="472"/>
    </row>
    <row r="4855" spans="5:5" ht="24" customHeight="1" x14ac:dyDescent="0.25">
      <c r="E4855" s="472"/>
    </row>
    <row r="4856" spans="5:5" ht="24" customHeight="1" x14ac:dyDescent="0.25">
      <c r="E4856" s="472"/>
    </row>
    <row r="4857" spans="5:5" ht="24" customHeight="1" x14ac:dyDescent="0.25">
      <c r="E4857" s="472"/>
    </row>
    <row r="4858" spans="5:5" ht="24" customHeight="1" x14ac:dyDescent="0.25">
      <c r="E4858" s="472"/>
    </row>
    <row r="4859" spans="5:5" ht="24" customHeight="1" x14ac:dyDescent="0.25">
      <c r="E4859" s="472"/>
    </row>
    <row r="4860" spans="5:5" ht="24" customHeight="1" x14ac:dyDescent="0.25">
      <c r="E4860" s="472"/>
    </row>
    <row r="4861" spans="5:5" ht="24" customHeight="1" x14ac:dyDescent="0.25">
      <c r="E4861" s="472"/>
    </row>
    <row r="4862" spans="5:5" ht="24" customHeight="1" x14ac:dyDescent="0.25">
      <c r="E4862" s="472"/>
    </row>
    <row r="4863" spans="5:5" ht="24" customHeight="1" x14ac:dyDescent="0.25">
      <c r="E4863" s="472"/>
    </row>
    <row r="4864" spans="5:5" ht="24" customHeight="1" x14ac:dyDescent="0.25">
      <c r="E4864" s="472"/>
    </row>
    <row r="4865" spans="5:5" ht="24" customHeight="1" x14ac:dyDescent="0.25">
      <c r="E4865" s="472"/>
    </row>
    <row r="4866" spans="5:5" ht="24" customHeight="1" x14ac:dyDescent="0.25">
      <c r="E4866" s="472"/>
    </row>
    <row r="4867" spans="5:5" ht="24" customHeight="1" x14ac:dyDescent="0.25">
      <c r="E4867" s="472"/>
    </row>
    <row r="4868" spans="5:5" ht="24" customHeight="1" x14ac:dyDescent="0.25">
      <c r="E4868" s="472"/>
    </row>
    <row r="4869" spans="5:5" ht="24" customHeight="1" x14ac:dyDescent="0.25">
      <c r="E4869" s="472"/>
    </row>
    <row r="4870" spans="5:5" ht="24" customHeight="1" x14ac:dyDescent="0.25">
      <c r="E4870" s="472"/>
    </row>
    <row r="4871" spans="5:5" ht="24" customHeight="1" x14ac:dyDescent="0.25">
      <c r="E4871" s="472"/>
    </row>
    <row r="4872" spans="5:5" ht="24" customHeight="1" x14ac:dyDescent="0.25">
      <c r="E4872" s="472"/>
    </row>
    <row r="4873" spans="5:5" ht="24" customHeight="1" x14ac:dyDescent="0.25">
      <c r="E4873" s="472"/>
    </row>
    <row r="4874" spans="5:5" ht="24" customHeight="1" x14ac:dyDescent="0.25">
      <c r="E4874" s="472"/>
    </row>
    <row r="4875" spans="5:5" ht="24" customHeight="1" x14ac:dyDescent="0.25">
      <c r="E4875" s="472"/>
    </row>
    <row r="4876" spans="5:5" ht="24" customHeight="1" x14ac:dyDescent="0.25">
      <c r="E4876" s="472"/>
    </row>
    <row r="4877" spans="5:5" ht="24" customHeight="1" x14ac:dyDescent="0.25">
      <c r="E4877" s="472"/>
    </row>
    <row r="4878" spans="5:5" ht="24" customHeight="1" x14ac:dyDescent="0.25">
      <c r="E4878" s="472"/>
    </row>
    <row r="4879" spans="5:5" ht="24" customHeight="1" x14ac:dyDescent="0.25">
      <c r="E4879" s="472"/>
    </row>
    <row r="4880" spans="5:5" ht="24" customHeight="1" x14ac:dyDescent="0.25">
      <c r="E4880" s="472"/>
    </row>
    <row r="4881" spans="5:5" ht="24" customHeight="1" x14ac:dyDescent="0.25">
      <c r="E4881" s="472"/>
    </row>
    <row r="4882" spans="5:5" ht="24" customHeight="1" x14ac:dyDescent="0.25">
      <c r="E4882" s="472"/>
    </row>
    <row r="4883" spans="5:5" ht="24" customHeight="1" x14ac:dyDescent="0.25">
      <c r="E4883" s="472"/>
    </row>
    <row r="4884" spans="5:5" ht="24" customHeight="1" x14ac:dyDescent="0.25">
      <c r="E4884" s="472"/>
    </row>
    <row r="4885" spans="5:5" ht="24" customHeight="1" x14ac:dyDescent="0.25">
      <c r="E4885" s="472"/>
    </row>
    <row r="4886" spans="5:5" ht="24" customHeight="1" x14ac:dyDescent="0.25">
      <c r="E4886" s="472"/>
    </row>
    <row r="4887" spans="5:5" ht="24" customHeight="1" x14ac:dyDescent="0.25">
      <c r="E4887" s="472"/>
    </row>
    <row r="4888" spans="5:5" ht="24" customHeight="1" x14ac:dyDescent="0.25">
      <c r="E4888" s="472"/>
    </row>
    <row r="4889" spans="5:5" ht="24" customHeight="1" x14ac:dyDescent="0.25">
      <c r="E4889" s="472"/>
    </row>
    <row r="4890" spans="5:5" ht="24" customHeight="1" x14ac:dyDescent="0.25">
      <c r="E4890" s="472"/>
    </row>
    <row r="4891" spans="5:5" ht="24" customHeight="1" x14ac:dyDescent="0.25">
      <c r="E4891" s="472"/>
    </row>
    <row r="4892" spans="5:5" ht="24" customHeight="1" x14ac:dyDescent="0.25">
      <c r="E4892" s="472"/>
    </row>
    <row r="4893" spans="5:5" ht="24" customHeight="1" x14ac:dyDescent="0.25">
      <c r="E4893" s="472"/>
    </row>
    <row r="4894" spans="5:5" ht="24" customHeight="1" x14ac:dyDescent="0.25">
      <c r="E4894" s="472"/>
    </row>
    <row r="4895" spans="5:5" ht="24" customHeight="1" x14ac:dyDescent="0.25">
      <c r="E4895" s="472"/>
    </row>
    <row r="4896" spans="5:5" ht="24" customHeight="1" x14ac:dyDescent="0.25">
      <c r="E4896" s="472"/>
    </row>
    <row r="4897" spans="5:5" ht="24" customHeight="1" x14ac:dyDescent="0.25">
      <c r="E4897" s="472"/>
    </row>
    <row r="4898" spans="5:5" ht="24" customHeight="1" x14ac:dyDescent="0.25">
      <c r="E4898" s="472"/>
    </row>
    <row r="4899" spans="5:5" ht="24" customHeight="1" x14ac:dyDescent="0.25">
      <c r="E4899" s="472"/>
    </row>
    <row r="4900" spans="5:5" ht="24" customHeight="1" x14ac:dyDescent="0.25">
      <c r="E4900" s="472"/>
    </row>
    <row r="4901" spans="5:5" ht="24" customHeight="1" x14ac:dyDescent="0.25">
      <c r="E4901" s="472"/>
    </row>
    <row r="4902" spans="5:5" ht="24" customHeight="1" x14ac:dyDescent="0.25">
      <c r="E4902" s="472"/>
    </row>
    <row r="4903" spans="5:5" ht="24" customHeight="1" x14ac:dyDescent="0.25">
      <c r="E4903" s="472"/>
    </row>
    <row r="4904" spans="5:5" ht="24" customHeight="1" x14ac:dyDescent="0.25">
      <c r="E4904" s="472"/>
    </row>
    <row r="4905" spans="5:5" ht="24" customHeight="1" x14ac:dyDescent="0.25">
      <c r="E4905" s="472"/>
    </row>
    <row r="4906" spans="5:5" ht="24" customHeight="1" x14ac:dyDescent="0.25">
      <c r="E4906" s="472"/>
    </row>
    <row r="4907" spans="5:5" ht="24" customHeight="1" x14ac:dyDescent="0.25">
      <c r="E4907" s="472"/>
    </row>
    <row r="4908" spans="5:5" ht="24" customHeight="1" x14ac:dyDescent="0.25">
      <c r="E4908" s="472"/>
    </row>
    <row r="4909" spans="5:5" ht="24" customHeight="1" x14ac:dyDescent="0.25">
      <c r="E4909" s="472"/>
    </row>
    <row r="4910" spans="5:5" ht="24" customHeight="1" x14ac:dyDescent="0.25">
      <c r="E4910" s="472"/>
    </row>
    <row r="4911" spans="5:5" ht="24" customHeight="1" x14ac:dyDescent="0.25">
      <c r="E4911" s="472"/>
    </row>
    <row r="4912" spans="5:5" ht="24" customHeight="1" x14ac:dyDescent="0.25">
      <c r="E4912" s="472"/>
    </row>
    <row r="4913" spans="5:5" ht="24" customHeight="1" x14ac:dyDescent="0.25">
      <c r="E4913" s="472"/>
    </row>
    <row r="4914" spans="5:5" ht="24" customHeight="1" x14ac:dyDescent="0.25">
      <c r="E4914" s="472"/>
    </row>
    <row r="4915" spans="5:5" ht="24" customHeight="1" x14ac:dyDescent="0.25">
      <c r="E4915" s="472"/>
    </row>
    <row r="4916" spans="5:5" ht="24" customHeight="1" x14ac:dyDescent="0.25">
      <c r="E4916" s="472"/>
    </row>
    <row r="4917" spans="5:5" ht="24" customHeight="1" x14ac:dyDescent="0.25">
      <c r="E4917" s="472"/>
    </row>
    <row r="4918" spans="5:5" ht="24" customHeight="1" x14ac:dyDescent="0.25">
      <c r="E4918" s="472"/>
    </row>
    <row r="4919" spans="5:5" ht="24" customHeight="1" x14ac:dyDescent="0.25">
      <c r="E4919" s="472"/>
    </row>
    <row r="4920" spans="5:5" ht="24" customHeight="1" x14ac:dyDescent="0.25">
      <c r="E4920" s="472"/>
    </row>
    <row r="4921" spans="5:5" ht="24" customHeight="1" x14ac:dyDescent="0.25">
      <c r="E4921" s="472"/>
    </row>
    <row r="4922" spans="5:5" ht="24" customHeight="1" x14ac:dyDescent="0.25">
      <c r="E4922" s="472"/>
    </row>
    <row r="4923" spans="5:5" ht="24" customHeight="1" x14ac:dyDescent="0.25">
      <c r="E4923" s="472"/>
    </row>
    <row r="4924" spans="5:5" ht="24" customHeight="1" x14ac:dyDescent="0.25">
      <c r="E4924" s="472"/>
    </row>
    <row r="4925" spans="5:5" ht="24" customHeight="1" x14ac:dyDescent="0.25">
      <c r="E4925" s="472"/>
    </row>
    <row r="4926" spans="5:5" ht="24" customHeight="1" x14ac:dyDescent="0.25">
      <c r="E4926" s="472"/>
    </row>
    <row r="4927" spans="5:5" ht="24" customHeight="1" x14ac:dyDescent="0.25">
      <c r="E4927" s="472"/>
    </row>
    <row r="4928" spans="5:5" ht="24" customHeight="1" x14ac:dyDescent="0.25">
      <c r="E4928" s="472"/>
    </row>
    <row r="4929" spans="5:5" ht="24" customHeight="1" x14ac:dyDescent="0.25">
      <c r="E4929" s="472"/>
    </row>
    <row r="4930" spans="5:5" ht="24" customHeight="1" x14ac:dyDescent="0.25">
      <c r="E4930" s="472"/>
    </row>
    <row r="4931" spans="5:5" ht="24" customHeight="1" x14ac:dyDescent="0.25">
      <c r="E4931" s="472"/>
    </row>
    <row r="4932" spans="5:5" ht="24" customHeight="1" x14ac:dyDescent="0.25">
      <c r="E4932" s="472"/>
    </row>
    <row r="4933" spans="5:5" ht="24" customHeight="1" x14ac:dyDescent="0.25">
      <c r="E4933" s="472"/>
    </row>
    <row r="4934" spans="5:5" ht="24" customHeight="1" x14ac:dyDescent="0.25">
      <c r="E4934" s="472"/>
    </row>
    <row r="4935" spans="5:5" ht="24" customHeight="1" x14ac:dyDescent="0.25">
      <c r="E4935" s="472"/>
    </row>
    <row r="4936" spans="5:5" ht="24" customHeight="1" x14ac:dyDescent="0.25">
      <c r="E4936" s="472"/>
    </row>
    <row r="4937" spans="5:5" ht="24" customHeight="1" x14ac:dyDescent="0.25">
      <c r="E4937" s="472"/>
    </row>
    <row r="4938" spans="5:5" ht="24" customHeight="1" x14ac:dyDescent="0.25">
      <c r="E4938" s="472"/>
    </row>
    <row r="4939" spans="5:5" ht="24" customHeight="1" x14ac:dyDescent="0.25">
      <c r="E4939" s="472"/>
    </row>
    <row r="4940" spans="5:5" ht="24" customHeight="1" x14ac:dyDescent="0.25">
      <c r="E4940" s="472"/>
    </row>
    <row r="4941" spans="5:5" ht="24" customHeight="1" x14ac:dyDescent="0.25">
      <c r="E4941" s="472"/>
    </row>
    <row r="4942" spans="5:5" ht="24" customHeight="1" x14ac:dyDescent="0.25">
      <c r="E4942" s="472"/>
    </row>
    <row r="4943" spans="5:5" ht="24" customHeight="1" x14ac:dyDescent="0.25">
      <c r="E4943" s="472"/>
    </row>
    <row r="4944" spans="5:5" ht="24" customHeight="1" x14ac:dyDescent="0.25">
      <c r="E4944" s="472"/>
    </row>
    <row r="4945" spans="5:5" ht="24" customHeight="1" x14ac:dyDescent="0.25">
      <c r="E4945" s="472"/>
    </row>
    <row r="4946" spans="5:5" ht="24" customHeight="1" x14ac:dyDescent="0.25">
      <c r="E4946" s="472"/>
    </row>
    <row r="4947" spans="5:5" ht="24" customHeight="1" x14ac:dyDescent="0.25">
      <c r="E4947" s="472"/>
    </row>
    <row r="4948" spans="5:5" ht="24" customHeight="1" x14ac:dyDescent="0.25">
      <c r="E4948" s="472"/>
    </row>
    <row r="4949" spans="5:5" ht="24" customHeight="1" x14ac:dyDescent="0.25">
      <c r="E4949" s="472"/>
    </row>
    <row r="4950" spans="5:5" ht="24" customHeight="1" x14ac:dyDescent="0.25">
      <c r="E4950" s="472"/>
    </row>
    <row r="4951" spans="5:5" ht="24" customHeight="1" x14ac:dyDescent="0.25">
      <c r="E4951" s="472"/>
    </row>
    <row r="4952" spans="5:5" ht="24" customHeight="1" x14ac:dyDescent="0.25">
      <c r="E4952" s="472"/>
    </row>
    <row r="4953" spans="5:5" ht="24" customHeight="1" x14ac:dyDescent="0.25">
      <c r="E4953" s="472"/>
    </row>
    <row r="4954" spans="5:5" ht="24" customHeight="1" x14ac:dyDescent="0.25">
      <c r="E4954" s="472"/>
    </row>
    <row r="4955" spans="5:5" ht="24" customHeight="1" x14ac:dyDescent="0.25">
      <c r="E4955" s="472"/>
    </row>
    <row r="4956" spans="5:5" ht="24" customHeight="1" x14ac:dyDescent="0.25">
      <c r="E4956" s="472"/>
    </row>
    <row r="4957" spans="5:5" ht="24" customHeight="1" x14ac:dyDescent="0.25">
      <c r="E4957" s="472"/>
    </row>
    <row r="4958" spans="5:5" ht="24" customHeight="1" x14ac:dyDescent="0.25">
      <c r="E4958" s="472"/>
    </row>
    <row r="4959" spans="5:5" ht="24" customHeight="1" x14ac:dyDescent="0.25">
      <c r="E4959" s="472"/>
    </row>
    <row r="4960" spans="5:5" ht="24" customHeight="1" x14ac:dyDescent="0.25">
      <c r="E4960" s="472"/>
    </row>
    <row r="4961" spans="5:5" ht="24" customHeight="1" x14ac:dyDescent="0.25">
      <c r="E4961" s="472"/>
    </row>
    <row r="4962" spans="5:5" ht="24" customHeight="1" x14ac:dyDescent="0.25">
      <c r="E4962" s="472"/>
    </row>
    <row r="4963" spans="5:5" ht="24" customHeight="1" x14ac:dyDescent="0.25">
      <c r="E4963" s="472"/>
    </row>
    <row r="4964" spans="5:5" ht="24" customHeight="1" x14ac:dyDescent="0.25">
      <c r="E4964" s="472"/>
    </row>
    <row r="4965" spans="5:5" ht="24" customHeight="1" x14ac:dyDescent="0.25">
      <c r="E4965" s="472"/>
    </row>
    <row r="4966" spans="5:5" ht="24" customHeight="1" x14ac:dyDescent="0.25">
      <c r="E4966" s="472"/>
    </row>
    <row r="4967" spans="5:5" ht="24" customHeight="1" x14ac:dyDescent="0.25">
      <c r="E4967" s="472"/>
    </row>
    <row r="4968" spans="5:5" ht="24" customHeight="1" x14ac:dyDescent="0.25">
      <c r="E4968" s="472"/>
    </row>
    <row r="4969" spans="5:5" ht="24" customHeight="1" x14ac:dyDescent="0.25">
      <c r="E4969" s="472"/>
    </row>
    <row r="4970" spans="5:5" ht="24" customHeight="1" x14ac:dyDescent="0.25">
      <c r="E4970" s="472"/>
    </row>
    <row r="4971" spans="5:5" ht="24" customHeight="1" x14ac:dyDescent="0.25">
      <c r="E4971" s="472"/>
    </row>
    <row r="4972" spans="5:5" ht="24" customHeight="1" x14ac:dyDescent="0.25">
      <c r="E4972" s="472"/>
    </row>
    <row r="4973" spans="5:5" ht="24" customHeight="1" x14ac:dyDescent="0.25">
      <c r="E4973" s="472"/>
    </row>
    <row r="4974" spans="5:5" ht="24" customHeight="1" x14ac:dyDescent="0.25">
      <c r="E4974" s="472"/>
    </row>
    <row r="4975" spans="5:5" ht="24" customHeight="1" x14ac:dyDescent="0.25">
      <c r="E4975" s="472"/>
    </row>
    <row r="4976" spans="5:5" ht="24" customHeight="1" x14ac:dyDescent="0.25">
      <c r="E4976" s="472"/>
    </row>
    <row r="4977" spans="5:5" ht="24" customHeight="1" x14ac:dyDescent="0.25">
      <c r="E4977" s="472"/>
    </row>
    <row r="4978" spans="5:5" ht="24" customHeight="1" x14ac:dyDescent="0.25">
      <c r="E4978" s="472"/>
    </row>
    <row r="4979" spans="5:5" ht="24" customHeight="1" x14ac:dyDescent="0.25">
      <c r="E4979" s="472"/>
    </row>
    <row r="4980" spans="5:5" ht="24" customHeight="1" x14ac:dyDescent="0.25">
      <c r="E4980" s="472"/>
    </row>
    <row r="4981" spans="5:5" ht="24" customHeight="1" x14ac:dyDescent="0.25">
      <c r="E4981" s="472"/>
    </row>
    <row r="4982" spans="5:5" ht="24" customHeight="1" x14ac:dyDescent="0.25">
      <c r="E4982" s="472"/>
    </row>
    <row r="4983" spans="5:5" ht="24" customHeight="1" x14ac:dyDescent="0.25">
      <c r="E4983" s="472"/>
    </row>
    <row r="4984" spans="5:5" ht="24" customHeight="1" x14ac:dyDescent="0.25">
      <c r="E4984" s="472"/>
    </row>
    <row r="4985" spans="5:5" ht="24" customHeight="1" x14ac:dyDescent="0.25">
      <c r="E4985" s="472"/>
    </row>
    <row r="4986" spans="5:5" ht="24" customHeight="1" x14ac:dyDescent="0.25">
      <c r="E4986" s="472"/>
    </row>
    <row r="4987" spans="5:5" ht="24" customHeight="1" x14ac:dyDescent="0.25">
      <c r="E4987" s="472"/>
    </row>
    <row r="4988" spans="5:5" ht="24" customHeight="1" x14ac:dyDescent="0.25">
      <c r="E4988" s="472"/>
    </row>
    <row r="4989" spans="5:5" ht="24" customHeight="1" x14ac:dyDescent="0.25">
      <c r="E4989" s="472"/>
    </row>
    <row r="4990" spans="5:5" ht="24" customHeight="1" x14ac:dyDescent="0.25">
      <c r="E4990" s="472"/>
    </row>
    <row r="4991" spans="5:5" ht="24" customHeight="1" x14ac:dyDescent="0.25">
      <c r="E4991" s="472"/>
    </row>
    <row r="4992" spans="5:5" ht="24" customHeight="1" x14ac:dyDescent="0.25">
      <c r="E4992" s="472"/>
    </row>
    <row r="4993" spans="5:5" ht="24" customHeight="1" x14ac:dyDescent="0.25">
      <c r="E4993" s="472"/>
    </row>
    <row r="4994" spans="5:5" ht="24" customHeight="1" x14ac:dyDescent="0.25">
      <c r="E4994" s="472"/>
    </row>
    <row r="4995" spans="5:5" ht="24" customHeight="1" x14ac:dyDescent="0.25">
      <c r="E4995" s="472"/>
    </row>
    <row r="4996" spans="5:5" ht="24" customHeight="1" x14ac:dyDescent="0.25">
      <c r="E4996" s="472"/>
    </row>
    <row r="4997" spans="5:5" ht="24" customHeight="1" x14ac:dyDescent="0.25">
      <c r="E4997" s="472"/>
    </row>
    <row r="4998" spans="5:5" ht="24" customHeight="1" x14ac:dyDescent="0.25">
      <c r="E4998" s="472"/>
    </row>
    <row r="4999" spans="5:5" ht="24" customHeight="1" x14ac:dyDescent="0.25">
      <c r="E4999" s="472"/>
    </row>
    <row r="5000" spans="5:5" ht="24" customHeight="1" x14ac:dyDescent="0.25">
      <c r="E5000" s="472"/>
    </row>
    <row r="5001" spans="5:5" ht="24" customHeight="1" x14ac:dyDescent="0.25">
      <c r="E5001" s="472"/>
    </row>
    <row r="5002" spans="5:5" ht="24" customHeight="1" x14ac:dyDescent="0.25">
      <c r="E5002" s="472"/>
    </row>
    <row r="5003" spans="5:5" ht="24" customHeight="1" x14ac:dyDescent="0.25">
      <c r="E5003" s="472"/>
    </row>
    <row r="5004" spans="5:5" ht="24" customHeight="1" x14ac:dyDescent="0.25">
      <c r="E5004" s="472"/>
    </row>
    <row r="5005" spans="5:5" ht="24" customHeight="1" x14ac:dyDescent="0.25">
      <c r="E5005" s="472"/>
    </row>
    <row r="5006" spans="5:5" ht="24" customHeight="1" x14ac:dyDescent="0.25">
      <c r="E5006" s="472"/>
    </row>
    <row r="5007" spans="5:5" ht="24" customHeight="1" x14ac:dyDescent="0.25">
      <c r="E5007" s="472"/>
    </row>
    <row r="5008" spans="5:5" ht="24" customHeight="1" x14ac:dyDescent="0.25">
      <c r="E5008" s="472"/>
    </row>
    <row r="5009" spans="5:5" ht="24" customHeight="1" x14ac:dyDescent="0.25">
      <c r="E5009" s="472"/>
    </row>
    <row r="5010" spans="5:5" ht="24" customHeight="1" x14ac:dyDescent="0.25">
      <c r="E5010" s="472"/>
    </row>
    <row r="5011" spans="5:5" ht="24" customHeight="1" x14ac:dyDescent="0.25">
      <c r="E5011" s="472"/>
    </row>
    <row r="5012" spans="5:5" ht="24" customHeight="1" x14ac:dyDescent="0.25">
      <c r="E5012" s="472"/>
    </row>
    <row r="5013" spans="5:5" ht="24" customHeight="1" x14ac:dyDescent="0.25">
      <c r="E5013" s="472"/>
    </row>
    <row r="5014" spans="5:5" ht="24" customHeight="1" x14ac:dyDescent="0.25">
      <c r="E5014" s="472"/>
    </row>
    <row r="5015" spans="5:5" ht="24" customHeight="1" x14ac:dyDescent="0.25">
      <c r="E5015" s="472"/>
    </row>
    <row r="5016" spans="5:5" ht="24" customHeight="1" x14ac:dyDescent="0.25">
      <c r="E5016" s="472"/>
    </row>
    <row r="5017" spans="5:5" ht="24" customHeight="1" x14ac:dyDescent="0.25">
      <c r="E5017" s="472"/>
    </row>
    <row r="5018" spans="5:5" ht="24" customHeight="1" x14ac:dyDescent="0.25">
      <c r="E5018" s="472"/>
    </row>
    <row r="5019" spans="5:5" ht="24" customHeight="1" x14ac:dyDescent="0.25">
      <c r="E5019" s="472"/>
    </row>
    <row r="5020" spans="5:5" ht="24" customHeight="1" x14ac:dyDescent="0.25">
      <c r="E5020" s="472"/>
    </row>
    <row r="5021" spans="5:5" ht="24" customHeight="1" x14ac:dyDescent="0.25">
      <c r="E5021" s="472"/>
    </row>
    <row r="5022" spans="5:5" ht="24" customHeight="1" x14ac:dyDescent="0.25">
      <c r="E5022" s="472"/>
    </row>
    <row r="5023" spans="5:5" ht="24" customHeight="1" x14ac:dyDescent="0.25">
      <c r="E5023" s="472"/>
    </row>
    <row r="5024" spans="5:5" ht="24" customHeight="1" x14ac:dyDescent="0.25">
      <c r="E5024" s="472"/>
    </row>
    <row r="5025" spans="5:5" ht="24" customHeight="1" x14ac:dyDescent="0.25">
      <c r="E5025" s="472"/>
    </row>
    <row r="5026" spans="5:5" ht="24" customHeight="1" x14ac:dyDescent="0.25">
      <c r="E5026" s="472"/>
    </row>
    <row r="5027" spans="5:5" ht="24" customHeight="1" x14ac:dyDescent="0.25">
      <c r="E5027" s="472"/>
    </row>
    <row r="5028" spans="5:5" ht="24" customHeight="1" x14ac:dyDescent="0.25">
      <c r="E5028" s="472"/>
    </row>
    <row r="5029" spans="5:5" ht="24" customHeight="1" x14ac:dyDescent="0.25">
      <c r="E5029" s="472"/>
    </row>
    <row r="5030" spans="5:5" ht="24" customHeight="1" x14ac:dyDescent="0.25">
      <c r="E5030" s="472"/>
    </row>
    <row r="5031" spans="5:5" ht="24" customHeight="1" x14ac:dyDescent="0.25">
      <c r="E5031" s="472"/>
    </row>
    <row r="5032" spans="5:5" ht="24" customHeight="1" x14ac:dyDescent="0.25">
      <c r="E5032" s="472"/>
    </row>
    <row r="5033" spans="5:5" ht="24" customHeight="1" x14ac:dyDescent="0.25">
      <c r="E5033" s="472"/>
    </row>
    <row r="5034" spans="5:5" ht="24" customHeight="1" x14ac:dyDescent="0.25">
      <c r="E5034" s="472"/>
    </row>
    <row r="5035" spans="5:5" ht="24" customHeight="1" x14ac:dyDescent="0.25">
      <c r="E5035" s="472"/>
    </row>
    <row r="5036" spans="5:5" ht="24" customHeight="1" x14ac:dyDescent="0.25">
      <c r="E5036" s="472"/>
    </row>
    <row r="5037" spans="5:5" ht="24" customHeight="1" x14ac:dyDescent="0.25">
      <c r="E5037" s="472"/>
    </row>
    <row r="5038" spans="5:5" ht="24" customHeight="1" x14ac:dyDescent="0.25">
      <c r="E5038" s="472"/>
    </row>
    <row r="5039" spans="5:5" ht="24" customHeight="1" x14ac:dyDescent="0.25">
      <c r="E5039" s="472"/>
    </row>
    <row r="5040" spans="5:5" ht="24" customHeight="1" x14ac:dyDescent="0.25">
      <c r="E5040" s="472"/>
    </row>
    <row r="5041" spans="5:5" ht="24" customHeight="1" x14ac:dyDescent="0.25">
      <c r="E5041" s="472"/>
    </row>
    <row r="5042" spans="5:5" ht="24" customHeight="1" x14ac:dyDescent="0.25">
      <c r="E5042" s="472"/>
    </row>
    <row r="5043" spans="5:5" ht="24" customHeight="1" x14ac:dyDescent="0.25">
      <c r="E5043" s="472"/>
    </row>
    <row r="5044" spans="5:5" ht="24" customHeight="1" x14ac:dyDescent="0.25">
      <c r="E5044" s="472"/>
    </row>
    <row r="5045" spans="5:5" ht="24" customHeight="1" x14ac:dyDescent="0.25">
      <c r="E5045" s="472"/>
    </row>
    <row r="5046" spans="5:5" ht="24" customHeight="1" x14ac:dyDescent="0.25">
      <c r="E5046" s="472"/>
    </row>
    <row r="5047" spans="5:5" ht="24" customHeight="1" x14ac:dyDescent="0.25">
      <c r="E5047" s="472"/>
    </row>
    <row r="5048" spans="5:5" ht="24" customHeight="1" x14ac:dyDescent="0.25">
      <c r="E5048" s="472"/>
    </row>
    <row r="5049" spans="5:5" ht="24" customHeight="1" x14ac:dyDescent="0.25">
      <c r="E5049" s="472"/>
    </row>
    <row r="5050" spans="5:5" ht="24" customHeight="1" x14ac:dyDescent="0.25">
      <c r="E5050" s="472"/>
    </row>
    <row r="5051" spans="5:5" ht="24" customHeight="1" x14ac:dyDescent="0.25">
      <c r="E5051" s="472"/>
    </row>
    <row r="5052" spans="5:5" ht="24" customHeight="1" x14ac:dyDescent="0.25">
      <c r="E5052" s="472"/>
    </row>
    <row r="5053" spans="5:5" ht="24" customHeight="1" x14ac:dyDescent="0.25">
      <c r="E5053" s="472"/>
    </row>
    <row r="5054" spans="5:5" ht="24" customHeight="1" x14ac:dyDescent="0.25">
      <c r="E5054" s="472"/>
    </row>
    <row r="5055" spans="5:5" ht="24" customHeight="1" x14ac:dyDescent="0.25">
      <c r="E5055" s="472"/>
    </row>
    <row r="5056" spans="5:5" ht="24" customHeight="1" x14ac:dyDescent="0.25">
      <c r="E5056" s="472"/>
    </row>
    <row r="5057" spans="5:5" ht="24" customHeight="1" x14ac:dyDescent="0.25">
      <c r="E5057" s="472"/>
    </row>
    <row r="5058" spans="5:5" ht="24" customHeight="1" x14ac:dyDescent="0.25">
      <c r="E5058" s="472"/>
    </row>
    <row r="5059" spans="5:5" ht="24" customHeight="1" x14ac:dyDescent="0.25">
      <c r="E5059" s="472"/>
    </row>
    <row r="5060" spans="5:5" ht="24" customHeight="1" x14ac:dyDescent="0.25">
      <c r="E5060" s="472"/>
    </row>
    <row r="5061" spans="5:5" ht="24" customHeight="1" x14ac:dyDescent="0.25">
      <c r="E5061" s="472"/>
    </row>
    <row r="5062" spans="5:5" ht="24" customHeight="1" x14ac:dyDescent="0.25">
      <c r="E5062" s="472"/>
    </row>
    <row r="5063" spans="5:5" ht="24" customHeight="1" x14ac:dyDescent="0.25">
      <c r="E5063" s="472"/>
    </row>
    <row r="5064" spans="5:5" ht="24" customHeight="1" x14ac:dyDescent="0.25">
      <c r="E5064" s="472"/>
    </row>
    <row r="5065" spans="5:5" ht="24" customHeight="1" x14ac:dyDescent="0.25">
      <c r="E5065" s="472"/>
    </row>
    <row r="5066" spans="5:5" ht="24" customHeight="1" x14ac:dyDescent="0.25">
      <c r="E5066" s="472"/>
    </row>
    <row r="5067" spans="5:5" ht="24" customHeight="1" x14ac:dyDescent="0.25">
      <c r="E5067" s="472"/>
    </row>
    <row r="5068" spans="5:5" ht="24" customHeight="1" x14ac:dyDescent="0.25">
      <c r="E5068" s="472"/>
    </row>
    <row r="5069" spans="5:5" ht="24" customHeight="1" x14ac:dyDescent="0.25">
      <c r="E5069" s="472"/>
    </row>
    <row r="5070" spans="5:5" ht="24" customHeight="1" x14ac:dyDescent="0.25">
      <c r="E5070" s="472"/>
    </row>
    <row r="5071" spans="5:5" ht="24" customHeight="1" x14ac:dyDescent="0.25">
      <c r="E5071" s="472"/>
    </row>
    <row r="5072" spans="5:5" ht="24" customHeight="1" x14ac:dyDescent="0.25">
      <c r="E5072" s="472"/>
    </row>
    <row r="5073" spans="5:5" ht="24" customHeight="1" x14ac:dyDescent="0.25">
      <c r="E5073" s="472"/>
    </row>
    <row r="5074" spans="5:5" ht="24" customHeight="1" x14ac:dyDescent="0.25">
      <c r="E5074" s="472"/>
    </row>
    <row r="5075" spans="5:5" ht="24" customHeight="1" x14ac:dyDescent="0.25">
      <c r="E5075" s="472"/>
    </row>
    <row r="5076" spans="5:5" ht="24" customHeight="1" x14ac:dyDescent="0.25">
      <c r="E5076" s="472"/>
    </row>
    <row r="5077" spans="5:5" ht="24" customHeight="1" x14ac:dyDescent="0.25">
      <c r="E5077" s="472"/>
    </row>
    <row r="5078" spans="5:5" ht="24" customHeight="1" x14ac:dyDescent="0.25">
      <c r="E5078" s="472"/>
    </row>
    <row r="5079" spans="5:5" ht="24" customHeight="1" x14ac:dyDescent="0.25">
      <c r="E5079" s="472"/>
    </row>
    <row r="5080" spans="5:5" ht="24" customHeight="1" x14ac:dyDescent="0.25">
      <c r="E5080" s="472"/>
    </row>
    <row r="5081" spans="5:5" ht="24" customHeight="1" x14ac:dyDescent="0.25">
      <c r="E5081" s="472"/>
    </row>
    <row r="5082" spans="5:5" ht="24" customHeight="1" x14ac:dyDescent="0.25">
      <c r="E5082" s="472"/>
    </row>
    <row r="5083" spans="5:5" ht="24" customHeight="1" x14ac:dyDescent="0.25">
      <c r="E5083" s="472"/>
    </row>
    <row r="5084" spans="5:5" ht="24" customHeight="1" x14ac:dyDescent="0.25">
      <c r="E5084" s="472"/>
    </row>
    <row r="5085" spans="5:5" ht="24" customHeight="1" x14ac:dyDescent="0.25">
      <c r="E5085" s="472"/>
    </row>
    <row r="5086" spans="5:5" ht="24" customHeight="1" x14ac:dyDescent="0.25">
      <c r="E5086" s="472"/>
    </row>
    <row r="5087" spans="5:5" ht="24" customHeight="1" x14ac:dyDescent="0.25">
      <c r="E5087" s="472"/>
    </row>
    <row r="5088" spans="5:5" ht="24" customHeight="1" x14ac:dyDescent="0.25">
      <c r="E5088" s="472"/>
    </row>
    <row r="5089" spans="5:5" ht="24" customHeight="1" x14ac:dyDescent="0.25">
      <c r="E5089" s="472"/>
    </row>
    <row r="5090" spans="5:5" ht="24" customHeight="1" x14ac:dyDescent="0.25">
      <c r="E5090" s="472"/>
    </row>
    <row r="5091" spans="5:5" ht="24" customHeight="1" x14ac:dyDescent="0.25">
      <c r="E5091" s="472"/>
    </row>
    <row r="5092" spans="5:5" ht="24" customHeight="1" x14ac:dyDescent="0.25">
      <c r="E5092" s="472"/>
    </row>
    <row r="5093" spans="5:5" ht="24" customHeight="1" x14ac:dyDescent="0.25">
      <c r="E5093" s="472"/>
    </row>
    <row r="5094" spans="5:5" ht="24" customHeight="1" x14ac:dyDescent="0.25">
      <c r="E5094" s="472"/>
    </row>
    <row r="5095" spans="5:5" ht="24" customHeight="1" x14ac:dyDescent="0.25">
      <c r="E5095" s="472"/>
    </row>
    <row r="5096" spans="5:5" ht="24" customHeight="1" x14ac:dyDescent="0.25">
      <c r="E5096" s="472"/>
    </row>
    <row r="5097" spans="5:5" ht="24" customHeight="1" x14ac:dyDescent="0.25">
      <c r="E5097" s="472"/>
    </row>
    <row r="5098" spans="5:5" ht="24" customHeight="1" x14ac:dyDescent="0.25">
      <c r="E5098" s="472"/>
    </row>
    <row r="5099" spans="5:5" ht="24" customHeight="1" x14ac:dyDescent="0.25">
      <c r="E5099" s="472"/>
    </row>
    <row r="5100" spans="5:5" ht="24" customHeight="1" x14ac:dyDescent="0.25">
      <c r="E5100" s="472"/>
    </row>
    <row r="5101" spans="5:5" ht="24" customHeight="1" x14ac:dyDescent="0.25">
      <c r="E5101" s="472"/>
    </row>
    <row r="5102" spans="5:5" ht="24" customHeight="1" x14ac:dyDescent="0.25">
      <c r="E5102" s="472"/>
    </row>
    <row r="5103" spans="5:5" ht="24" customHeight="1" x14ac:dyDescent="0.25">
      <c r="E5103" s="472"/>
    </row>
    <row r="5104" spans="5:5" ht="24" customHeight="1" x14ac:dyDescent="0.25">
      <c r="E5104" s="472"/>
    </row>
    <row r="5105" spans="5:5" ht="24" customHeight="1" x14ac:dyDescent="0.25">
      <c r="E5105" s="472"/>
    </row>
    <row r="5106" spans="5:5" ht="24" customHeight="1" x14ac:dyDescent="0.25">
      <c r="E5106" s="472"/>
    </row>
    <row r="5107" spans="5:5" ht="24" customHeight="1" x14ac:dyDescent="0.25">
      <c r="E5107" s="472"/>
    </row>
    <row r="5108" spans="5:5" ht="24" customHeight="1" x14ac:dyDescent="0.25">
      <c r="E5108" s="472"/>
    </row>
    <row r="5109" spans="5:5" ht="24" customHeight="1" x14ac:dyDescent="0.25">
      <c r="E5109" s="472"/>
    </row>
    <row r="5110" spans="5:5" ht="24" customHeight="1" x14ac:dyDescent="0.25">
      <c r="E5110" s="472"/>
    </row>
    <row r="5111" spans="5:5" ht="24" customHeight="1" x14ac:dyDescent="0.25">
      <c r="E5111" s="472"/>
    </row>
    <row r="5112" spans="5:5" ht="24" customHeight="1" x14ac:dyDescent="0.25">
      <c r="E5112" s="472"/>
    </row>
    <row r="5113" spans="5:5" ht="24" customHeight="1" x14ac:dyDescent="0.25">
      <c r="E5113" s="472"/>
    </row>
    <row r="5114" spans="5:5" ht="24" customHeight="1" x14ac:dyDescent="0.25">
      <c r="E5114" s="472"/>
    </row>
    <row r="5115" spans="5:5" ht="24" customHeight="1" x14ac:dyDescent="0.25">
      <c r="E5115" s="472"/>
    </row>
    <row r="5116" spans="5:5" ht="24" customHeight="1" x14ac:dyDescent="0.25">
      <c r="E5116" s="472"/>
    </row>
    <row r="5117" spans="5:5" ht="24" customHeight="1" x14ac:dyDescent="0.25">
      <c r="E5117" s="472"/>
    </row>
    <row r="5118" spans="5:5" ht="24" customHeight="1" x14ac:dyDescent="0.25">
      <c r="E5118" s="472"/>
    </row>
    <row r="5119" spans="5:5" ht="24" customHeight="1" x14ac:dyDescent="0.25">
      <c r="E5119" s="472"/>
    </row>
    <row r="5120" spans="5:5" ht="24" customHeight="1" x14ac:dyDescent="0.25">
      <c r="E5120" s="472"/>
    </row>
    <row r="5121" spans="5:5" ht="24" customHeight="1" x14ac:dyDescent="0.25">
      <c r="E5121" s="472"/>
    </row>
    <row r="5122" spans="5:5" ht="24" customHeight="1" x14ac:dyDescent="0.25">
      <c r="E5122" s="472"/>
    </row>
    <row r="5123" spans="5:5" ht="24" customHeight="1" x14ac:dyDescent="0.25">
      <c r="E5123" s="472"/>
    </row>
    <row r="5124" spans="5:5" ht="24" customHeight="1" x14ac:dyDescent="0.25">
      <c r="E5124" s="472"/>
    </row>
    <row r="5125" spans="5:5" ht="24" customHeight="1" x14ac:dyDescent="0.25">
      <c r="E5125" s="472"/>
    </row>
    <row r="5126" spans="5:5" ht="24" customHeight="1" x14ac:dyDescent="0.25">
      <c r="E5126" s="472"/>
    </row>
    <row r="5127" spans="5:5" ht="24" customHeight="1" x14ac:dyDescent="0.25">
      <c r="E5127" s="472"/>
    </row>
    <row r="5128" spans="5:5" ht="24" customHeight="1" x14ac:dyDescent="0.25">
      <c r="E5128" s="472"/>
    </row>
    <row r="5129" spans="5:5" ht="24" customHeight="1" x14ac:dyDescent="0.25">
      <c r="E5129" s="472"/>
    </row>
    <row r="5130" spans="5:5" ht="24" customHeight="1" x14ac:dyDescent="0.25">
      <c r="E5130" s="472"/>
    </row>
    <row r="5131" spans="5:5" ht="24" customHeight="1" x14ac:dyDescent="0.25">
      <c r="E5131" s="472"/>
    </row>
    <row r="5132" spans="5:5" ht="24" customHeight="1" x14ac:dyDescent="0.25">
      <c r="E5132" s="472"/>
    </row>
    <row r="5133" spans="5:5" ht="24" customHeight="1" x14ac:dyDescent="0.25">
      <c r="E5133" s="472"/>
    </row>
    <row r="5134" spans="5:5" ht="24" customHeight="1" x14ac:dyDescent="0.25">
      <c r="E5134" s="472"/>
    </row>
    <row r="5135" spans="5:5" ht="24" customHeight="1" x14ac:dyDescent="0.25">
      <c r="E5135" s="472"/>
    </row>
    <row r="5136" spans="5:5" ht="24" customHeight="1" x14ac:dyDescent="0.25">
      <c r="E5136" s="472"/>
    </row>
    <row r="5137" spans="5:5" ht="24" customHeight="1" x14ac:dyDescent="0.25">
      <c r="E5137" s="472"/>
    </row>
    <row r="5138" spans="5:5" ht="24" customHeight="1" x14ac:dyDescent="0.25">
      <c r="E5138" s="472"/>
    </row>
    <row r="5139" spans="5:5" ht="24" customHeight="1" x14ac:dyDescent="0.25">
      <c r="E5139" s="472"/>
    </row>
    <row r="5140" spans="5:5" ht="24" customHeight="1" x14ac:dyDescent="0.25">
      <c r="E5140" s="472"/>
    </row>
    <row r="5141" spans="5:5" ht="24" customHeight="1" x14ac:dyDescent="0.25">
      <c r="E5141" s="472"/>
    </row>
    <row r="5142" spans="5:5" ht="24" customHeight="1" x14ac:dyDescent="0.25">
      <c r="E5142" s="472"/>
    </row>
    <row r="5143" spans="5:5" ht="24" customHeight="1" x14ac:dyDescent="0.25">
      <c r="E5143" s="472"/>
    </row>
    <row r="5144" spans="5:5" ht="24" customHeight="1" x14ac:dyDescent="0.25">
      <c r="E5144" s="472"/>
    </row>
    <row r="5145" spans="5:5" ht="24" customHeight="1" x14ac:dyDescent="0.25">
      <c r="E5145" s="472"/>
    </row>
    <row r="5146" spans="5:5" ht="24" customHeight="1" x14ac:dyDescent="0.25">
      <c r="E5146" s="472"/>
    </row>
    <row r="5147" spans="5:5" ht="24" customHeight="1" x14ac:dyDescent="0.25">
      <c r="E5147" s="472"/>
    </row>
    <row r="5148" spans="5:5" ht="24" customHeight="1" x14ac:dyDescent="0.25">
      <c r="E5148" s="472"/>
    </row>
    <row r="5149" spans="5:5" ht="24" customHeight="1" x14ac:dyDescent="0.25">
      <c r="E5149" s="472"/>
    </row>
    <row r="5150" spans="5:5" ht="24" customHeight="1" x14ac:dyDescent="0.25">
      <c r="E5150" s="472"/>
    </row>
    <row r="5151" spans="5:5" ht="24" customHeight="1" x14ac:dyDescent="0.25">
      <c r="E5151" s="472"/>
    </row>
    <row r="5152" spans="5:5" ht="24" customHeight="1" x14ac:dyDescent="0.25">
      <c r="E5152" s="472"/>
    </row>
    <row r="5153" spans="5:5" ht="24" customHeight="1" x14ac:dyDescent="0.25">
      <c r="E5153" s="472"/>
    </row>
    <row r="5154" spans="5:5" ht="24" customHeight="1" x14ac:dyDescent="0.25">
      <c r="E5154" s="472"/>
    </row>
    <row r="5155" spans="5:5" ht="24" customHeight="1" x14ac:dyDescent="0.25">
      <c r="E5155" s="472"/>
    </row>
    <row r="5156" spans="5:5" ht="24" customHeight="1" x14ac:dyDescent="0.25">
      <c r="E5156" s="472"/>
    </row>
    <row r="5157" spans="5:5" ht="24" customHeight="1" x14ac:dyDescent="0.25">
      <c r="E5157" s="472"/>
    </row>
    <row r="5158" spans="5:5" ht="24" customHeight="1" x14ac:dyDescent="0.25">
      <c r="E5158" s="472"/>
    </row>
    <row r="5159" spans="5:5" ht="24" customHeight="1" x14ac:dyDescent="0.25">
      <c r="E5159" s="472"/>
    </row>
    <row r="5160" spans="5:5" ht="24" customHeight="1" x14ac:dyDescent="0.25">
      <c r="E5160" s="472"/>
    </row>
    <row r="5161" spans="5:5" ht="24" customHeight="1" x14ac:dyDescent="0.25">
      <c r="E5161" s="472"/>
    </row>
    <row r="5162" spans="5:5" ht="24" customHeight="1" x14ac:dyDescent="0.25">
      <c r="E5162" s="472"/>
    </row>
    <row r="5163" spans="5:5" ht="24" customHeight="1" x14ac:dyDescent="0.25">
      <c r="E5163" s="472"/>
    </row>
    <row r="5164" spans="5:5" ht="24" customHeight="1" x14ac:dyDescent="0.25">
      <c r="E5164" s="472"/>
    </row>
    <row r="5165" spans="5:5" ht="24" customHeight="1" x14ac:dyDescent="0.25">
      <c r="E5165" s="472"/>
    </row>
    <row r="5166" spans="5:5" ht="24" customHeight="1" x14ac:dyDescent="0.25">
      <c r="E5166" s="472"/>
    </row>
    <row r="5167" spans="5:5" ht="24" customHeight="1" x14ac:dyDescent="0.25">
      <c r="E5167" s="472"/>
    </row>
    <row r="5168" spans="5:5" ht="24" customHeight="1" x14ac:dyDescent="0.25">
      <c r="E5168" s="472"/>
    </row>
    <row r="5169" spans="5:5" ht="24" customHeight="1" x14ac:dyDescent="0.25">
      <c r="E5169" s="472"/>
    </row>
    <row r="5170" spans="5:5" ht="24" customHeight="1" x14ac:dyDescent="0.25">
      <c r="E5170" s="472"/>
    </row>
    <row r="5171" spans="5:5" ht="24" customHeight="1" x14ac:dyDescent="0.25">
      <c r="E5171" s="472"/>
    </row>
    <row r="5172" spans="5:5" ht="24" customHeight="1" x14ac:dyDescent="0.25">
      <c r="E5172" s="472"/>
    </row>
    <row r="5173" spans="5:5" ht="24" customHeight="1" x14ac:dyDescent="0.25">
      <c r="E5173" s="472"/>
    </row>
    <row r="5174" spans="5:5" ht="24" customHeight="1" x14ac:dyDescent="0.25">
      <c r="E5174" s="472"/>
    </row>
    <row r="5175" spans="5:5" ht="24" customHeight="1" x14ac:dyDescent="0.25">
      <c r="E5175" s="472"/>
    </row>
    <row r="5176" spans="5:5" ht="24" customHeight="1" x14ac:dyDescent="0.25">
      <c r="E5176" s="472"/>
    </row>
    <row r="5177" spans="5:5" ht="24" customHeight="1" x14ac:dyDescent="0.25">
      <c r="E5177" s="472"/>
    </row>
    <row r="5178" spans="5:5" ht="24" customHeight="1" x14ac:dyDescent="0.25">
      <c r="E5178" s="472"/>
    </row>
    <row r="5179" spans="5:5" ht="24" customHeight="1" x14ac:dyDescent="0.25">
      <c r="E5179" s="472"/>
    </row>
    <row r="5180" spans="5:5" ht="24" customHeight="1" x14ac:dyDescent="0.25">
      <c r="E5180" s="472"/>
    </row>
    <row r="5181" spans="5:5" ht="24" customHeight="1" x14ac:dyDescent="0.25">
      <c r="E5181" s="472"/>
    </row>
    <row r="5182" spans="5:5" ht="24" customHeight="1" x14ac:dyDescent="0.25">
      <c r="E5182" s="472"/>
    </row>
    <row r="5183" spans="5:5" ht="24" customHeight="1" x14ac:dyDescent="0.25">
      <c r="E5183" s="472"/>
    </row>
    <row r="5184" spans="5:5" ht="24" customHeight="1" x14ac:dyDescent="0.25">
      <c r="E5184" s="472"/>
    </row>
    <row r="5185" spans="5:5" ht="24" customHeight="1" x14ac:dyDescent="0.25">
      <c r="E5185" s="472"/>
    </row>
    <row r="5186" spans="5:5" ht="24" customHeight="1" x14ac:dyDescent="0.25">
      <c r="E5186" s="472"/>
    </row>
    <row r="5187" spans="5:5" ht="24" customHeight="1" x14ac:dyDescent="0.25">
      <c r="E5187" s="472"/>
    </row>
    <row r="5188" spans="5:5" ht="24" customHeight="1" x14ac:dyDescent="0.25">
      <c r="E5188" s="472"/>
    </row>
    <row r="5189" spans="5:5" ht="24" customHeight="1" x14ac:dyDescent="0.25">
      <c r="E5189" s="472"/>
    </row>
    <row r="5190" spans="5:5" ht="24" customHeight="1" x14ac:dyDescent="0.25">
      <c r="E5190" s="472"/>
    </row>
    <row r="5191" spans="5:5" ht="24" customHeight="1" x14ac:dyDescent="0.25">
      <c r="E5191" s="472"/>
    </row>
    <row r="5192" spans="5:5" ht="24" customHeight="1" x14ac:dyDescent="0.25">
      <c r="E5192" s="472"/>
    </row>
    <row r="5193" spans="5:5" ht="24" customHeight="1" x14ac:dyDescent="0.25">
      <c r="E5193" s="472"/>
    </row>
    <row r="5194" spans="5:5" ht="24" customHeight="1" x14ac:dyDescent="0.25">
      <c r="E5194" s="472"/>
    </row>
    <row r="5195" spans="5:5" ht="24" customHeight="1" x14ac:dyDescent="0.25">
      <c r="E5195" s="472"/>
    </row>
    <row r="5196" spans="5:5" ht="24" customHeight="1" x14ac:dyDescent="0.25">
      <c r="E5196" s="472"/>
    </row>
    <row r="5197" spans="5:5" ht="24" customHeight="1" x14ac:dyDescent="0.25">
      <c r="E5197" s="472"/>
    </row>
    <row r="5198" spans="5:5" ht="24" customHeight="1" x14ac:dyDescent="0.25">
      <c r="E5198" s="472"/>
    </row>
    <row r="5199" spans="5:5" ht="24" customHeight="1" x14ac:dyDescent="0.25">
      <c r="E5199" s="472"/>
    </row>
    <row r="5200" spans="5:5" ht="24" customHeight="1" x14ac:dyDescent="0.25">
      <c r="E5200" s="472"/>
    </row>
    <row r="5201" spans="5:5" ht="24" customHeight="1" x14ac:dyDescent="0.25">
      <c r="E5201" s="472"/>
    </row>
    <row r="5202" spans="5:5" ht="24" customHeight="1" x14ac:dyDescent="0.25">
      <c r="E5202" s="472"/>
    </row>
    <row r="5203" spans="5:5" ht="24" customHeight="1" x14ac:dyDescent="0.25">
      <c r="E5203" s="472"/>
    </row>
    <row r="5204" spans="5:5" ht="24" customHeight="1" x14ac:dyDescent="0.25">
      <c r="E5204" s="472"/>
    </row>
    <row r="5205" spans="5:5" ht="24" customHeight="1" x14ac:dyDescent="0.25">
      <c r="E5205" s="472"/>
    </row>
    <row r="5206" spans="5:5" ht="24" customHeight="1" x14ac:dyDescent="0.25">
      <c r="E5206" s="472"/>
    </row>
    <row r="5207" spans="5:5" ht="24" customHeight="1" x14ac:dyDescent="0.25">
      <c r="E5207" s="472"/>
    </row>
    <row r="5208" spans="5:5" ht="24" customHeight="1" x14ac:dyDescent="0.25">
      <c r="E5208" s="472"/>
    </row>
    <row r="5209" spans="5:5" ht="24" customHeight="1" x14ac:dyDescent="0.25">
      <c r="E5209" s="472"/>
    </row>
    <row r="5210" spans="5:5" ht="24" customHeight="1" x14ac:dyDescent="0.25">
      <c r="E5210" s="472"/>
    </row>
    <row r="5211" spans="5:5" ht="24" customHeight="1" x14ac:dyDescent="0.25">
      <c r="E5211" s="472"/>
    </row>
    <row r="5212" spans="5:5" ht="24" customHeight="1" x14ac:dyDescent="0.25">
      <c r="E5212" s="472"/>
    </row>
    <row r="5213" spans="5:5" ht="24" customHeight="1" x14ac:dyDescent="0.25">
      <c r="E5213" s="472"/>
    </row>
    <row r="5214" spans="5:5" ht="24" customHeight="1" x14ac:dyDescent="0.25">
      <c r="E5214" s="472"/>
    </row>
    <row r="5215" spans="5:5" ht="24" customHeight="1" x14ac:dyDescent="0.25">
      <c r="E5215" s="472"/>
    </row>
    <row r="5216" spans="5:5" ht="24" customHeight="1" x14ac:dyDescent="0.25">
      <c r="E5216" s="472"/>
    </row>
    <row r="5217" spans="5:5" ht="24" customHeight="1" x14ac:dyDescent="0.25">
      <c r="E5217" s="472"/>
    </row>
    <row r="5218" spans="5:5" ht="24" customHeight="1" x14ac:dyDescent="0.25">
      <c r="E5218" s="472"/>
    </row>
    <row r="5219" spans="5:5" ht="24" customHeight="1" x14ac:dyDescent="0.25">
      <c r="E5219" s="472"/>
    </row>
    <row r="5220" spans="5:5" ht="24" customHeight="1" x14ac:dyDescent="0.25">
      <c r="E5220" s="472"/>
    </row>
    <row r="5221" spans="5:5" ht="24" customHeight="1" x14ac:dyDescent="0.25">
      <c r="E5221" s="472"/>
    </row>
    <row r="5222" spans="5:5" ht="24" customHeight="1" x14ac:dyDescent="0.25">
      <c r="E5222" s="472"/>
    </row>
    <row r="5223" spans="5:5" ht="24" customHeight="1" x14ac:dyDescent="0.25">
      <c r="E5223" s="472"/>
    </row>
    <row r="5224" spans="5:5" ht="24" customHeight="1" x14ac:dyDescent="0.25">
      <c r="E5224" s="472"/>
    </row>
    <row r="5225" spans="5:5" ht="24" customHeight="1" x14ac:dyDescent="0.25">
      <c r="E5225" s="472"/>
    </row>
    <row r="5226" spans="5:5" ht="24" customHeight="1" x14ac:dyDescent="0.25">
      <c r="E5226" s="472"/>
    </row>
    <row r="5227" spans="5:5" ht="24" customHeight="1" x14ac:dyDescent="0.25">
      <c r="E5227" s="472"/>
    </row>
    <row r="5228" spans="5:5" ht="24" customHeight="1" x14ac:dyDescent="0.25">
      <c r="E5228" s="472"/>
    </row>
    <row r="5229" spans="5:5" ht="24" customHeight="1" x14ac:dyDescent="0.25">
      <c r="E5229" s="472"/>
    </row>
    <row r="5230" spans="5:5" ht="24" customHeight="1" x14ac:dyDescent="0.25">
      <c r="E5230" s="472"/>
    </row>
    <row r="5231" spans="5:5" ht="24" customHeight="1" x14ac:dyDescent="0.25">
      <c r="E5231" s="472"/>
    </row>
    <row r="5232" spans="5:5" ht="24" customHeight="1" x14ac:dyDescent="0.25">
      <c r="E5232" s="472"/>
    </row>
    <row r="5233" spans="5:5" ht="24" customHeight="1" x14ac:dyDescent="0.25">
      <c r="E5233" s="472"/>
    </row>
    <row r="5234" spans="5:5" ht="24" customHeight="1" x14ac:dyDescent="0.25">
      <c r="E5234" s="472"/>
    </row>
    <row r="5235" spans="5:5" ht="24" customHeight="1" x14ac:dyDescent="0.25">
      <c r="E5235" s="472"/>
    </row>
    <row r="5236" spans="5:5" ht="24" customHeight="1" x14ac:dyDescent="0.25">
      <c r="E5236" s="472"/>
    </row>
    <row r="5237" spans="5:5" ht="24" customHeight="1" x14ac:dyDescent="0.25">
      <c r="E5237" s="472"/>
    </row>
    <row r="5238" spans="5:5" ht="24" customHeight="1" x14ac:dyDescent="0.25">
      <c r="E5238" s="472"/>
    </row>
  </sheetData>
  <sheetProtection selectLockedCells="1" selectUnlockedCells="1"/>
  <autoFilter ref="A3:AP4078" xr:uid="{00000000-0009-0000-0000-000006000000}"/>
  <mergeCells count="7">
    <mergeCell ref="AG2:AH2"/>
    <mergeCell ref="AD2:AE2"/>
    <mergeCell ref="AA2:AB2"/>
    <mergeCell ref="X2:Y2"/>
    <mergeCell ref="M2:N2"/>
    <mergeCell ref="U2:V2"/>
    <mergeCell ref="R2:S2"/>
  </mergeCells>
  <phoneticPr fontId="0" type="noConversion"/>
  <conditionalFormatting sqref="B3553">
    <cfRule type="duplicateValues" dxfId="34" priority="39" stopIfTrue="1"/>
  </conditionalFormatting>
  <conditionalFormatting sqref="B3545:B3546">
    <cfRule type="duplicateValues" dxfId="33" priority="44" stopIfTrue="1"/>
  </conditionalFormatting>
  <conditionalFormatting sqref="B3529">
    <cfRule type="duplicateValues" dxfId="32" priority="6" stopIfTrue="1"/>
  </conditionalFormatting>
  <conditionalFormatting sqref="B3531">
    <cfRule type="duplicateValues" dxfId="31" priority="5" stopIfTrue="1"/>
  </conditionalFormatting>
  <conditionalFormatting sqref="B3533">
    <cfRule type="duplicateValues" dxfId="30" priority="4" stopIfTrue="1"/>
  </conditionalFormatting>
  <conditionalFormatting sqref="B3535">
    <cfRule type="duplicateValues" dxfId="29" priority="3" stopIfTrue="1"/>
  </conditionalFormatting>
  <conditionalFormatting sqref="B3537">
    <cfRule type="duplicateValues" dxfId="28" priority="2" stopIfTrue="1"/>
  </conditionalFormatting>
  <conditionalFormatting sqref="B3527">
    <cfRule type="duplicateValues" dxfId="27" priority="1" stopIfTrue="1"/>
  </conditionalFormatting>
  <conditionalFormatting sqref="B3554:B3578 B3493:B3526 B3547:B3552 B3580:B3648 B3530 B3532 B3534 B3536 B3538:B3544 B3528">
    <cfRule type="duplicateValues" dxfId="26" priority="77" stopIfTrue="1"/>
  </conditionalFormatting>
  <pageMargins left="0.78740157480314965" right="0.78740157480314965" top="0.98425196850393704" bottom="0.98425196850393704" header="0.51181102362204722" footer="0.51181102362204722"/>
  <pageSetup scale="12" fitToHeight="20" orientation="landscape" r:id="rId1"/>
  <headerFooter alignWithMargins="0"/>
  <ignoredErrors>
    <ignoredError sqref="M1:N1 N75:N437 N4079:N1048576 N2 M494:N498 N4022:N4077 M3667:N3669 M4022:M1048576 M4013:N4020 M3993:N4010 M3965:N3988 M75:M79 M3859:N3896 M3957:N3960 P3748:Q3751 M779:N867 M911:N938 M943:N1209 M1344:N1348 M1601:N1627 M2360:N2362 M3068:N3305 M3400:N3444 M3477:N3483 M3755:N3857 M3925:N3953 M1212:N1316 N1210:N1211 M743:N773 N742 M3910:N3918 M3901:N3903 M2300:N2313 N3954 M3702:N3751 N3701 N3484:N3487 M3052:N3055 N2945 N2358 M2942:N2942 N2941 M1413:N1420 N1412 N3506 N3504 N3510 N3512 N3514 N3516 N3520 N3522 N3526 N3529 N3531 N3533 N3535 N3537 N3539 N3541 N3543 N3547:N3552 N3554:N3573 N3575 N3580 N3582 N3584 N3586 N3589 N3592 N3600 N3602 N3604 N3608 N3610 N3614 N3616 N3621 N3623 N3625 N3629 N3631 N3633 N3649:N3650 M2268:N2291 N3660 M3673:N3700 N3670:N3672 N3644:N3647 M3019:N3019 M3035:N3035 M3039:N3039 M3046:N3046 M3049:N3049 M2368:N2368 M2370:N2370 M2372:N2372 M2374:N2374 M2376:N2376 M2378:N2378 M2380:N2380 M2382:N2382 M2384:N2384 M2386:N2386 M2388:N2388 M2390:N2393 M2395:N2395 M2397:N2397 M2399:N2400 M2406:N2406 M2409:N2409 M2411:N2411 M2413:N2413 M2415:N2415 M2419:N2419 M2422:N2422 M2425:N2425 M2428:N2428 M2431:N2431 M2434:N2434 M2437:N2437 M2440:N2440 M2443:N2443 M2446:N2446 M2449:N2449 M2452:N2452 M2455:N2455 M2458:N2458 M2462:N2462 M2466:N2466 M2470:N2470 M2935:N2937 M2474:N2474 M2480:N2480 M2486:N2486 M2489:N2489 M2492:N2492 M2495:N2495 M2498:N2498 M2501:N2501 M2504:N2504 M2507:N2507 M2510:N2510 M2513:N2513 M2522:N2522 M2525:N2525 M2528:N2528 M2531:N2531 M2534:N2534 M2537:N2537 M2540:N2540 M2544:N2544 M2546:N2546 M2548:N2550 M2554:N2554 M2558:N2558 M2562:N2562 M2564:N2564 M2566:N2567 M2571:N2572 M2575:N2576 M2578:N2578 M2580:N2580 M2582:N2582 M2584:N2584 M2586:N2586 M2589:N2589 M2592:N2594 M2597:N2597 M2600:N2600 M2603:N2603 M2606:N2606 M2609:N2609 M2612:N2612 M2615:N2615 M2620:N2621 M2624:N2624 M2628:N2628 M2632:N2632 M2654:N2657 M2662:N2670 M2674:N2674 M2678:N2679 M2686:N2686 M2682:N2682 M2690:N2704 M2708:N2714 M2717:N2717 M2720:N2720 M2726:N2726 M2729:N2729 M2732:N2732 M2735:N2735 M2738:N2738 M2741:N2741 M2744:N2744 M2747:N2750 M2757:N2771 M2782:N2782 M2785:N2785 M2793:N2794 M2789:N2790 M2799:N2799 M2802:N2802 M2805:N2805 M2808:N2808 M2811:N2811 M2814:N2814 M2818:N2818 M2822:N2822 M2825:N2825 M2828:N2828 M2831:N2831 M2834:N2834 M2838:N2838 M2842:N2842 M2851:N2852 M2847:N2847 M2855:N2855 M2858:N2858 M2861:N2861 M2864:N2864 M2868:N2868 M2872:N2872 M2876:N2876 M2880:N2881 M2884:N2884 M2887:N2887 M2891:N2891 M2895:N2895 M2899:N2899 M2903:N2905 M2908:N2909 M2912:N2912 M2915:N2915 M2918:N2921 M2928:N2928 M2932:N2932 M2946:N2946 M3006:N3009 M2950:N2954 M3464:N3474 M2228:N2230 M1823:N1870 M2232:N2233 M2236:N2242 M2244:N2250 M2252:N2258 N2260:N2266 M3450:N3462 N3493:N3499 N3501 N3654:N3656 M1365:N1370 N1364 M443:N448 M3:M15 N4:N73 M1351:N1355 N1349:N1350 M1358:N1363 N1356:N1357 M1378:N1382 N1371 M1385:N1389 N1383:N1384 M1392:N1403 N1390:N1391 M1406:N1411 N1404:N1405 M1425:N1438 N1424 M1423:N1423 N1421:N1422 M1441:N1569 N1439:N1440 M1572:N1595 N1570:N1571 M1629:N1641 N1628 M1643:N1817 N1642 M450:N468 N449 M471:N483 N469:N470 M485:N492 N484 M501:N513 N499:N500 M515:N533 N514 M536:N554 N534:N535 M557:N561 N555:N556 M564:N568 N562:N563 M571:N611 N569:N570 M614:N619 N612:N613 M621:N625 N620 M628:N633 N626:N627 M635:N640 N634 M642:N646 N641 M649:N654 N647:N648 M656:N661 N655 M663:N667 N662 M670:N675 N668:N669 M677:N681 N676 M684:N689 N682:N683 M691:N696 N690 M698:N702 N697 M705:N741 N703:N704 M18:M23 M25:M37 M39:M43 M46:M50 M53:M57 M60:M73 M82:M94 M96:M121 M124:M135 M138:M142 M145:M150 M152:M175 M178:M182 M185:M196 M199:M210 M213:M258 M261:M287 M290:M295 M297:M302 M304:M309 M311:M316 M318:M322 M325:M336 M339:M343 M346:M350 M353:M364 M366:M425 M1372:N1373 N2689 N2964:N2969 N2976:N2981 N3000:N3005 M2636:N2649 M2220:N2226 N2219 N2846 N2318 N2317 M2321:N2357 N2319 N2320 M2050:N2062 N2048 N2049 M2120:N2182 N2118 N2119 M1873:N1898 N1871 N1872 N3658 N2314:N2316 M2017:N2047 M2184:N2218 M428:M437 M1901:N2009 N1899 N1900 M2064:N2117 N2063" unlockedFormula="1"/>
  </ignoredErrors>
  <legacyDrawing r:id="rId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Plan7">
    <tabColor rgb="FF92D050"/>
  </sheetPr>
  <dimension ref="A1:X65537"/>
  <sheetViews>
    <sheetView zoomScale="85" zoomScaleNormal="85" zoomScalePageLayoutView="85" workbookViewId="0">
      <pane ySplit="1" topLeftCell="A796" activePane="bottomLeft" state="frozen"/>
      <selection pane="bottomLeft" activeCell="F802" sqref="F802"/>
    </sheetView>
  </sheetViews>
  <sheetFormatPr defaultColWidth="11.44140625" defaultRowHeight="30.75" customHeight="1" zeroHeight="1" x14ac:dyDescent="0.25"/>
  <cols>
    <col min="1" max="1" width="25.33203125" style="14" customWidth="1"/>
    <col min="2" max="2" width="16.44140625" style="17" customWidth="1"/>
    <col min="3" max="3" width="24.44140625" style="17" bestFit="1" customWidth="1"/>
    <col min="4" max="4" width="42" style="286" customWidth="1"/>
    <col min="5" max="5" width="37.109375" style="14" customWidth="1"/>
    <col min="6" max="6" width="47.109375" style="14" bestFit="1" customWidth="1"/>
    <col min="7" max="7" width="44.6640625" style="286" bestFit="1" customWidth="1"/>
    <col min="8" max="8" width="19.6640625" style="14" bestFit="1" customWidth="1"/>
    <col min="9" max="9" width="25.6640625" style="14" bestFit="1" customWidth="1"/>
    <col min="10" max="10" width="40.44140625" style="286" customWidth="1"/>
    <col min="11" max="11" width="43.6640625" style="14" bestFit="1" customWidth="1"/>
    <col min="12" max="12" width="25" style="14" bestFit="1" customWidth="1"/>
    <col min="13" max="13" width="16.6640625" style="14" bestFit="1" customWidth="1"/>
    <col min="14" max="14" width="16.6640625" style="14" customWidth="1"/>
    <col min="15" max="15" width="13" style="14" bestFit="1" customWidth="1"/>
    <col min="16" max="16" width="30.109375" style="13" customWidth="1"/>
    <col min="17" max="17" width="54.44140625" style="13" bestFit="1" customWidth="1"/>
    <col min="18" max="18" width="37.33203125" style="14" bestFit="1" customWidth="1"/>
    <col min="19" max="19" width="49" style="13" customWidth="1"/>
    <col min="20" max="20" width="37.44140625" style="13" customWidth="1"/>
    <col min="21" max="21" width="56.44140625" style="14" customWidth="1"/>
    <col min="22" max="22" width="19.6640625" style="287" bestFit="1" customWidth="1"/>
    <col min="23" max="23" width="24.6640625" style="14" bestFit="1" customWidth="1"/>
    <col min="24" max="16384" width="11.44140625" style="14"/>
  </cols>
  <sheetData>
    <row r="1" spans="1:23" s="283" customFormat="1" ht="30.75" customHeight="1" x14ac:dyDescent="0.25">
      <c r="A1" s="282">
        <f>MAX(B1719:B2995)+1</f>
        <v>1</v>
      </c>
      <c r="B1" s="283" t="s">
        <v>21234</v>
      </c>
      <c r="C1" s="283" t="s">
        <v>21235</v>
      </c>
      <c r="D1" s="284" t="s">
        <v>21236</v>
      </c>
      <c r="E1" s="283" t="s">
        <v>21237</v>
      </c>
      <c r="F1" s="283" t="s">
        <v>21238</v>
      </c>
      <c r="G1" s="283" t="s">
        <v>21239</v>
      </c>
      <c r="H1" s="283" t="s">
        <v>21240</v>
      </c>
      <c r="I1" s="283" t="s">
        <v>21241</v>
      </c>
      <c r="J1" s="284" t="s">
        <v>21242</v>
      </c>
      <c r="K1" s="283" t="s">
        <v>21243</v>
      </c>
      <c r="L1" s="283" t="s">
        <v>21244</v>
      </c>
      <c r="M1" s="283" t="s">
        <v>21245</v>
      </c>
      <c r="N1" s="283" t="s">
        <v>21246</v>
      </c>
      <c r="O1" s="283" t="s">
        <v>21247</v>
      </c>
      <c r="P1" s="283" t="s">
        <v>21248</v>
      </c>
      <c r="Q1" s="283" t="s">
        <v>21249</v>
      </c>
      <c r="R1" s="283" t="s">
        <v>21250</v>
      </c>
      <c r="S1" s="283" t="s">
        <v>21251</v>
      </c>
      <c r="T1" s="283" t="s">
        <v>21252</v>
      </c>
      <c r="U1" s="283" t="s">
        <v>3913</v>
      </c>
      <c r="V1" s="285" t="s">
        <v>3914</v>
      </c>
      <c r="W1" s="283" t="s">
        <v>3915</v>
      </c>
    </row>
    <row r="2" spans="1:23" ht="30.75" customHeight="1" x14ac:dyDescent="0.25">
      <c r="B2" s="17">
        <v>2</v>
      </c>
      <c r="C2" s="17" t="s">
        <v>7</v>
      </c>
      <c r="D2" s="286" t="s">
        <v>3916</v>
      </c>
      <c r="E2" s="14" t="s">
        <v>9409</v>
      </c>
      <c r="F2" s="14" t="s">
        <v>9410</v>
      </c>
      <c r="G2" s="286" t="s">
        <v>3918</v>
      </c>
      <c r="H2" s="14" t="s">
        <v>3919</v>
      </c>
      <c r="I2" s="14" t="s">
        <v>3920</v>
      </c>
      <c r="J2" s="286" t="s">
        <v>3921</v>
      </c>
      <c r="K2" s="14" t="s">
        <v>3922</v>
      </c>
      <c r="L2" s="14" t="s">
        <v>3923</v>
      </c>
      <c r="M2" s="14" t="s">
        <v>3924</v>
      </c>
      <c r="N2" s="12" t="s">
        <v>21230</v>
      </c>
      <c r="O2" s="14" t="s">
        <v>3925</v>
      </c>
      <c r="P2" s="13" t="s">
        <v>3926</v>
      </c>
      <c r="Q2" s="269" t="s">
        <v>9411</v>
      </c>
      <c r="R2" s="270" t="s">
        <v>9412</v>
      </c>
      <c r="S2" s="269" t="s">
        <v>5898</v>
      </c>
      <c r="T2" s="269" t="s">
        <v>5899</v>
      </c>
      <c r="W2" s="287">
        <v>40632</v>
      </c>
    </row>
    <row r="3" spans="1:23" ht="30.75" customHeight="1" x14ac:dyDescent="0.25">
      <c r="B3" s="17">
        <v>3</v>
      </c>
      <c r="D3" s="286" t="s">
        <v>3927</v>
      </c>
      <c r="E3" s="14" t="s">
        <v>3928</v>
      </c>
      <c r="F3" s="14" t="s">
        <v>3929</v>
      </c>
      <c r="G3" s="286" t="s">
        <v>3930</v>
      </c>
      <c r="H3" s="14" t="s">
        <v>3931</v>
      </c>
      <c r="I3" s="14" t="s">
        <v>3932</v>
      </c>
      <c r="J3" s="286" t="s">
        <v>3933</v>
      </c>
      <c r="K3" s="14" t="s">
        <v>3934</v>
      </c>
      <c r="L3" s="14" t="s">
        <v>3935</v>
      </c>
      <c r="M3" s="14" t="s">
        <v>3936</v>
      </c>
      <c r="N3" s="12" t="s">
        <v>21231</v>
      </c>
      <c r="O3" s="14" t="s">
        <v>3937</v>
      </c>
      <c r="P3" s="13" t="s">
        <v>3938</v>
      </c>
      <c r="Q3" s="269" t="s">
        <v>3939</v>
      </c>
      <c r="R3" s="270"/>
      <c r="S3" s="269"/>
      <c r="T3" s="269"/>
      <c r="W3" s="287">
        <v>40632</v>
      </c>
    </row>
    <row r="4" spans="1:23" ht="30.75" customHeight="1" x14ac:dyDescent="0.25">
      <c r="B4" s="17">
        <v>4</v>
      </c>
      <c r="C4" s="17" t="s">
        <v>11059</v>
      </c>
      <c r="D4" s="286" t="s">
        <v>3940</v>
      </c>
      <c r="E4" s="14" t="s">
        <v>3941</v>
      </c>
      <c r="F4" s="14" t="s">
        <v>3942</v>
      </c>
      <c r="G4" s="286" t="s">
        <v>3943</v>
      </c>
      <c r="H4" s="14" t="s">
        <v>3944</v>
      </c>
      <c r="I4" s="14" t="s">
        <v>3920</v>
      </c>
      <c r="J4" s="286" t="s">
        <v>3945</v>
      </c>
      <c r="K4" s="14" t="s">
        <v>3922</v>
      </c>
      <c r="L4" s="14" t="s">
        <v>3946</v>
      </c>
      <c r="M4" s="14" t="s">
        <v>3947</v>
      </c>
      <c r="N4" s="12" t="s">
        <v>21218</v>
      </c>
      <c r="O4" s="14" t="s">
        <v>3948</v>
      </c>
      <c r="P4" s="13" t="s">
        <v>3949</v>
      </c>
      <c r="Q4" s="269" t="s">
        <v>3950</v>
      </c>
      <c r="R4" s="270"/>
      <c r="S4" s="269"/>
      <c r="T4" s="269"/>
      <c r="W4" s="287">
        <v>40632</v>
      </c>
    </row>
    <row r="5" spans="1:23" ht="30.75" customHeight="1" x14ac:dyDescent="0.25">
      <c r="B5" s="17">
        <v>5</v>
      </c>
      <c r="C5" s="17" t="s">
        <v>12035</v>
      </c>
      <c r="D5" s="288" t="s">
        <v>19033</v>
      </c>
      <c r="E5" s="14" t="s">
        <v>18943</v>
      </c>
      <c r="G5" s="288" t="s">
        <v>12901</v>
      </c>
      <c r="H5" s="12" t="s">
        <v>12790</v>
      </c>
      <c r="I5" s="14" t="s">
        <v>3920</v>
      </c>
      <c r="J5" s="288" t="s">
        <v>19034</v>
      </c>
      <c r="K5" s="14" t="s">
        <v>3922</v>
      </c>
      <c r="L5" s="14" t="s">
        <v>3951</v>
      </c>
      <c r="M5" s="14" t="s">
        <v>3947</v>
      </c>
      <c r="N5" s="12" t="s">
        <v>21218</v>
      </c>
      <c r="O5" s="12" t="s">
        <v>12792</v>
      </c>
      <c r="P5" s="181" t="s">
        <v>18946</v>
      </c>
      <c r="Q5" s="269" t="s">
        <v>3954</v>
      </c>
      <c r="R5" s="271" t="s">
        <v>18944</v>
      </c>
      <c r="S5" s="272" t="s">
        <v>18945</v>
      </c>
      <c r="T5" s="181" t="s">
        <v>18946</v>
      </c>
      <c r="U5" s="14" t="s">
        <v>3955</v>
      </c>
      <c r="W5" s="287">
        <v>43439</v>
      </c>
    </row>
    <row r="6" spans="1:23" ht="30.75" customHeight="1" x14ac:dyDescent="0.25">
      <c r="B6" s="17">
        <v>6</v>
      </c>
      <c r="C6" s="17" t="s">
        <v>3053</v>
      </c>
      <c r="D6" s="286" t="s">
        <v>3956</v>
      </c>
      <c r="E6" s="14" t="s">
        <v>3957</v>
      </c>
      <c r="F6" s="14" t="s">
        <v>4616</v>
      </c>
      <c r="G6" s="286" t="s">
        <v>3958</v>
      </c>
      <c r="H6" s="14" t="s">
        <v>3959</v>
      </c>
      <c r="I6" s="14" t="s">
        <v>3920</v>
      </c>
      <c r="J6" s="286" t="s">
        <v>3960</v>
      </c>
      <c r="K6" s="14" t="s">
        <v>3961</v>
      </c>
      <c r="L6" s="14" t="s">
        <v>3962</v>
      </c>
      <c r="M6" s="14" t="s">
        <v>3947</v>
      </c>
      <c r="N6" s="12" t="s">
        <v>21218</v>
      </c>
      <c r="O6" s="14" t="s">
        <v>3963</v>
      </c>
      <c r="P6" s="13" t="s">
        <v>3964</v>
      </c>
      <c r="Q6" s="269" t="s">
        <v>3965</v>
      </c>
      <c r="R6" s="270"/>
      <c r="S6" s="269"/>
      <c r="T6" s="269"/>
      <c r="W6" s="287">
        <v>40632</v>
      </c>
    </row>
    <row r="7" spans="1:23" ht="30.75" customHeight="1" x14ac:dyDescent="0.25">
      <c r="B7" s="17">
        <v>7</v>
      </c>
      <c r="C7" s="17" t="s">
        <v>3053</v>
      </c>
      <c r="D7" s="286" t="s">
        <v>3966</v>
      </c>
      <c r="E7" s="14" t="s">
        <v>3967</v>
      </c>
      <c r="F7" s="14" t="s">
        <v>4616</v>
      </c>
      <c r="G7" s="286" t="s">
        <v>3968</v>
      </c>
      <c r="H7" s="14" t="s">
        <v>3969</v>
      </c>
      <c r="I7" s="14" t="s">
        <v>3920</v>
      </c>
      <c r="J7" s="286" t="s">
        <v>3970</v>
      </c>
      <c r="K7" s="14" t="s">
        <v>3971</v>
      </c>
      <c r="L7" s="14" t="s">
        <v>3962</v>
      </c>
      <c r="M7" s="14" t="s">
        <v>3947</v>
      </c>
      <c r="N7" s="12" t="s">
        <v>21218</v>
      </c>
      <c r="O7" s="14" t="s">
        <v>3972</v>
      </c>
      <c r="P7" s="13" t="s">
        <v>3973</v>
      </c>
      <c r="Q7" s="269" t="s">
        <v>3965</v>
      </c>
      <c r="R7" s="270"/>
      <c r="S7" s="269"/>
      <c r="T7" s="269"/>
      <c r="W7" s="287">
        <v>40632</v>
      </c>
    </row>
    <row r="8" spans="1:23" ht="30.75" customHeight="1" x14ac:dyDescent="0.25">
      <c r="B8" s="17">
        <v>8</v>
      </c>
      <c r="D8" s="286" t="s">
        <v>3974</v>
      </c>
      <c r="E8" s="14" t="s">
        <v>3975</v>
      </c>
      <c r="F8" s="14" t="s">
        <v>4616</v>
      </c>
      <c r="G8" s="286" t="s">
        <v>3976</v>
      </c>
      <c r="H8" s="14" t="s">
        <v>3977</v>
      </c>
      <c r="I8" s="289">
        <v>2238063270046</v>
      </c>
      <c r="J8" s="286" t="s">
        <v>3978</v>
      </c>
      <c r="K8" s="14" t="s">
        <v>3922</v>
      </c>
      <c r="L8" s="14" t="s">
        <v>3979</v>
      </c>
      <c r="M8" s="14" t="s">
        <v>3980</v>
      </c>
      <c r="N8" s="12" t="s">
        <v>21230</v>
      </c>
      <c r="O8" s="14" t="s">
        <v>3981</v>
      </c>
      <c r="P8" s="13" t="s">
        <v>3982</v>
      </c>
      <c r="Q8" s="269" t="s">
        <v>3983</v>
      </c>
      <c r="R8" s="270"/>
      <c r="S8" s="269"/>
      <c r="T8" s="269"/>
      <c r="W8" s="287">
        <v>40632</v>
      </c>
    </row>
    <row r="9" spans="1:23" ht="30.75" customHeight="1" x14ac:dyDescent="0.25">
      <c r="B9" s="17">
        <v>9</v>
      </c>
      <c r="C9" s="17" t="s">
        <v>7</v>
      </c>
      <c r="D9" s="286" t="s">
        <v>3984</v>
      </c>
      <c r="E9" s="14" t="s">
        <v>11065</v>
      </c>
      <c r="F9" s="14" t="s">
        <v>3985</v>
      </c>
      <c r="G9" s="286" t="s">
        <v>3986</v>
      </c>
      <c r="H9" s="14" t="s">
        <v>3987</v>
      </c>
      <c r="I9" s="14" t="s">
        <v>3920</v>
      </c>
      <c r="J9" s="286" t="s">
        <v>3988</v>
      </c>
      <c r="K9" s="14" t="s">
        <v>3922</v>
      </c>
      <c r="L9" s="14" t="s">
        <v>3989</v>
      </c>
      <c r="M9" s="14" t="s">
        <v>3924</v>
      </c>
      <c r="N9" s="12" t="s">
        <v>21230</v>
      </c>
      <c r="O9" s="14" t="s">
        <v>3990</v>
      </c>
      <c r="P9" s="13" t="s">
        <v>3991</v>
      </c>
      <c r="Q9" s="269" t="s">
        <v>3992</v>
      </c>
      <c r="R9" s="270"/>
      <c r="S9" s="269"/>
      <c r="T9" s="269"/>
      <c r="W9" s="287">
        <v>41753</v>
      </c>
    </row>
    <row r="10" spans="1:23" ht="30.75" customHeight="1" x14ac:dyDescent="0.25">
      <c r="B10" s="17">
        <v>10</v>
      </c>
      <c r="C10" s="17" t="s">
        <v>12035</v>
      </c>
      <c r="D10" s="286" t="s">
        <v>3993</v>
      </c>
      <c r="E10" s="14" t="s">
        <v>3994</v>
      </c>
      <c r="F10" s="14" t="s">
        <v>3917</v>
      </c>
      <c r="G10" s="286" t="s">
        <v>3995</v>
      </c>
      <c r="H10" s="14" t="s">
        <v>3996</v>
      </c>
      <c r="I10" s="14" t="s">
        <v>3920</v>
      </c>
      <c r="J10" s="286" t="s">
        <v>3997</v>
      </c>
      <c r="K10" s="14" t="s">
        <v>3922</v>
      </c>
      <c r="L10" s="14" t="s">
        <v>3998</v>
      </c>
      <c r="M10" s="14" t="s">
        <v>3947</v>
      </c>
      <c r="N10" s="12" t="s">
        <v>21218</v>
      </c>
      <c r="O10" s="14" t="s">
        <v>3999</v>
      </c>
      <c r="P10" s="13" t="s">
        <v>4000</v>
      </c>
      <c r="Q10" s="269" t="s">
        <v>4001</v>
      </c>
      <c r="R10" s="270"/>
      <c r="S10" s="269"/>
      <c r="T10" s="269"/>
      <c r="W10" s="287">
        <v>40632</v>
      </c>
    </row>
    <row r="11" spans="1:23" ht="30.75" customHeight="1" x14ac:dyDescent="0.25">
      <c r="B11" s="17">
        <v>11</v>
      </c>
      <c r="D11" s="286" t="s">
        <v>4002</v>
      </c>
      <c r="E11" s="14" t="s">
        <v>4003</v>
      </c>
      <c r="F11" s="14" t="s">
        <v>4004</v>
      </c>
      <c r="G11" s="286" t="s">
        <v>4005</v>
      </c>
      <c r="H11" s="14" t="s">
        <v>4006</v>
      </c>
      <c r="I11" s="14" t="s">
        <v>4007</v>
      </c>
      <c r="J11" s="286" t="s">
        <v>4008</v>
      </c>
      <c r="K11" s="14" t="s">
        <v>4009</v>
      </c>
      <c r="L11" s="14" t="s">
        <v>4010</v>
      </c>
      <c r="M11" s="14" t="s">
        <v>4011</v>
      </c>
      <c r="N11" s="12" t="s">
        <v>21232</v>
      </c>
      <c r="O11" s="14" t="s">
        <v>4012</v>
      </c>
      <c r="P11" s="13" t="s">
        <v>4013</v>
      </c>
      <c r="Q11" s="269" t="s">
        <v>4014</v>
      </c>
      <c r="R11" s="270"/>
      <c r="S11" s="269"/>
      <c r="T11" s="269"/>
      <c r="W11" s="287">
        <v>40632</v>
      </c>
    </row>
    <row r="12" spans="1:23" ht="30.75" customHeight="1" x14ac:dyDescent="0.25">
      <c r="B12" s="17">
        <v>12</v>
      </c>
      <c r="C12" s="17" t="s">
        <v>7</v>
      </c>
      <c r="D12" s="286" t="s">
        <v>4015</v>
      </c>
      <c r="E12" s="14" t="s">
        <v>4016</v>
      </c>
      <c r="F12" s="14" t="s">
        <v>3985</v>
      </c>
      <c r="G12" s="286" t="s">
        <v>4017</v>
      </c>
      <c r="H12" s="14" t="s">
        <v>4018</v>
      </c>
      <c r="I12" s="14" t="s">
        <v>3920</v>
      </c>
      <c r="J12" s="286" t="s">
        <v>4019</v>
      </c>
      <c r="K12" s="14" t="s">
        <v>3922</v>
      </c>
      <c r="L12" s="14" t="s">
        <v>4020</v>
      </c>
      <c r="M12" s="14" t="s">
        <v>3924</v>
      </c>
      <c r="N12" s="12" t="s">
        <v>21230</v>
      </c>
      <c r="O12" s="14" t="s">
        <v>4021</v>
      </c>
      <c r="P12" s="13" t="s">
        <v>4022</v>
      </c>
      <c r="Q12" s="269" t="s">
        <v>4023</v>
      </c>
      <c r="R12" s="270"/>
      <c r="S12" s="269"/>
      <c r="T12" s="269"/>
      <c r="W12" s="287">
        <v>40632</v>
      </c>
    </row>
    <row r="13" spans="1:23" ht="30.75" customHeight="1" x14ac:dyDescent="0.25">
      <c r="B13" s="17">
        <v>13</v>
      </c>
      <c r="C13" s="17" t="s">
        <v>7</v>
      </c>
      <c r="D13" s="286" t="s">
        <v>4024</v>
      </c>
      <c r="E13" s="14" t="s">
        <v>4025</v>
      </c>
      <c r="F13" s="14" t="s">
        <v>4026</v>
      </c>
      <c r="G13" s="286" t="s">
        <v>4027</v>
      </c>
      <c r="H13" s="14" t="s">
        <v>4028</v>
      </c>
      <c r="I13" s="289">
        <v>115304590113</v>
      </c>
      <c r="J13" s="286" t="s">
        <v>4029</v>
      </c>
      <c r="K13" s="14" t="s">
        <v>4030</v>
      </c>
      <c r="L13" s="14" t="s">
        <v>4031</v>
      </c>
      <c r="M13" s="14" t="s">
        <v>3924</v>
      </c>
      <c r="N13" s="12" t="s">
        <v>21230</v>
      </c>
      <c r="O13" s="14" t="s">
        <v>4032</v>
      </c>
      <c r="P13" s="13" t="s">
        <v>4033</v>
      </c>
      <c r="Q13" s="269" t="s">
        <v>4034</v>
      </c>
      <c r="R13" s="270"/>
      <c r="S13" s="269"/>
      <c r="T13" s="269"/>
      <c r="W13" s="287">
        <v>40632</v>
      </c>
    </row>
    <row r="14" spans="1:23" ht="30.75" customHeight="1" x14ac:dyDescent="0.25">
      <c r="B14" s="17">
        <v>14</v>
      </c>
      <c r="D14" s="286" t="s">
        <v>4035</v>
      </c>
      <c r="E14" s="14" t="s">
        <v>4036</v>
      </c>
      <c r="F14" s="14" t="s">
        <v>4037</v>
      </c>
      <c r="G14" s="286" t="s">
        <v>4035</v>
      </c>
      <c r="H14" s="14" t="s">
        <v>4038</v>
      </c>
      <c r="I14" s="14" t="s">
        <v>3920</v>
      </c>
      <c r="J14" s="286" t="s">
        <v>4039</v>
      </c>
      <c r="K14" s="14" t="s">
        <v>3922</v>
      </c>
      <c r="L14" s="14" t="s">
        <v>4040</v>
      </c>
      <c r="M14" s="14" t="s">
        <v>3947</v>
      </c>
      <c r="N14" s="12" t="s">
        <v>21218</v>
      </c>
      <c r="O14" s="14" t="s">
        <v>4041</v>
      </c>
      <c r="P14" s="13" t="s">
        <v>4042</v>
      </c>
      <c r="Q14" s="269" t="s">
        <v>4043</v>
      </c>
      <c r="R14" s="270"/>
      <c r="S14" s="269"/>
      <c r="T14" s="269"/>
      <c r="W14" s="287">
        <v>40632</v>
      </c>
    </row>
    <row r="15" spans="1:23" ht="30.75" customHeight="1" x14ac:dyDescent="0.25">
      <c r="B15" s="17">
        <v>15</v>
      </c>
      <c r="C15" s="17" t="s">
        <v>7</v>
      </c>
      <c r="D15" s="286" t="s">
        <v>4044</v>
      </c>
      <c r="E15" s="14" t="s">
        <v>4045</v>
      </c>
      <c r="F15" s="14" t="s">
        <v>4046</v>
      </c>
      <c r="G15" s="286" t="s">
        <v>4044</v>
      </c>
      <c r="H15" s="14" t="s">
        <v>4047</v>
      </c>
      <c r="I15" s="289">
        <v>582019327117</v>
      </c>
      <c r="J15" s="286" t="s">
        <v>4048</v>
      </c>
      <c r="K15" s="14" t="s">
        <v>3922</v>
      </c>
      <c r="L15" s="14" t="s">
        <v>4049</v>
      </c>
      <c r="M15" s="14" t="s">
        <v>3924</v>
      </c>
      <c r="N15" s="12" t="s">
        <v>21230</v>
      </c>
      <c r="O15" s="14" t="s">
        <v>4050</v>
      </c>
      <c r="P15" s="13" t="s">
        <v>4051</v>
      </c>
      <c r="Q15" s="269" t="s">
        <v>4052</v>
      </c>
      <c r="R15" s="270"/>
      <c r="S15" s="269"/>
      <c r="T15" s="269"/>
      <c r="W15" s="287">
        <v>40632</v>
      </c>
    </row>
    <row r="16" spans="1:23" ht="30.75" customHeight="1" x14ac:dyDescent="0.25">
      <c r="B16" s="17">
        <v>16</v>
      </c>
      <c r="D16" s="286" t="s">
        <v>4053</v>
      </c>
      <c r="E16" s="14" t="s">
        <v>4054</v>
      </c>
      <c r="G16" s="286" t="s">
        <v>4053</v>
      </c>
      <c r="H16" s="14" t="s">
        <v>4055</v>
      </c>
      <c r="I16" s="14" t="s">
        <v>3920</v>
      </c>
      <c r="J16" s="286" t="s">
        <v>4056</v>
      </c>
      <c r="K16" s="14" t="s">
        <v>3922</v>
      </c>
      <c r="L16" s="14" t="s">
        <v>4057</v>
      </c>
      <c r="M16" s="14" t="s">
        <v>3980</v>
      </c>
      <c r="N16" s="12" t="s">
        <v>21231</v>
      </c>
      <c r="O16" s="14" t="s">
        <v>4058</v>
      </c>
      <c r="P16" s="13" t="s">
        <v>4059</v>
      </c>
      <c r="Q16" s="269" t="s">
        <v>4060</v>
      </c>
      <c r="R16" s="270"/>
      <c r="S16" s="269"/>
      <c r="T16" s="269"/>
      <c r="W16" s="287">
        <v>40632</v>
      </c>
    </row>
    <row r="17" spans="2:23" ht="30.75" customHeight="1" x14ac:dyDescent="0.25">
      <c r="B17" s="17">
        <v>17</v>
      </c>
      <c r="D17" s="286" t="s">
        <v>4061</v>
      </c>
      <c r="E17" s="14" t="s">
        <v>4062</v>
      </c>
      <c r="F17" s="14" t="s">
        <v>4026</v>
      </c>
      <c r="G17" s="286" t="s">
        <v>4063</v>
      </c>
      <c r="H17" s="14" t="s">
        <v>4064</v>
      </c>
      <c r="I17" s="14" t="s">
        <v>4065</v>
      </c>
      <c r="J17" s="286" t="s">
        <v>4066</v>
      </c>
      <c r="K17" s="14" t="s">
        <v>3922</v>
      </c>
      <c r="L17" s="14" t="s">
        <v>4067</v>
      </c>
      <c r="M17" s="14" t="s">
        <v>4068</v>
      </c>
      <c r="N17" s="12" t="s">
        <v>21218</v>
      </c>
      <c r="O17" s="14" t="s">
        <v>4069</v>
      </c>
      <c r="P17" s="13" t="s">
        <v>4070</v>
      </c>
      <c r="Q17" s="269" t="s">
        <v>4071</v>
      </c>
      <c r="R17" s="270"/>
      <c r="S17" s="269"/>
      <c r="T17" s="269"/>
      <c r="W17" s="287">
        <v>40632</v>
      </c>
    </row>
    <row r="18" spans="2:23" ht="30.75" customHeight="1" x14ac:dyDescent="0.25">
      <c r="B18" s="17">
        <v>18</v>
      </c>
      <c r="D18" s="286" t="s">
        <v>4072</v>
      </c>
      <c r="E18" s="14" t="s">
        <v>4073</v>
      </c>
      <c r="G18" s="286" t="s">
        <v>4074</v>
      </c>
      <c r="H18" s="14" t="s">
        <v>4075</v>
      </c>
      <c r="I18" s="14" t="s">
        <v>3920</v>
      </c>
      <c r="J18" s="286" t="s">
        <v>4076</v>
      </c>
      <c r="K18" s="14" t="s">
        <v>4077</v>
      </c>
      <c r="L18" s="14" t="s">
        <v>4078</v>
      </c>
      <c r="M18" s="14" t="s">
        <v>4079</v>
      </c>
      <c r="N18" s="12" t="s">
        <v>21232</v>
      </c>
      <c r="O18" s="14" t="s">
        <v>4080</v>
      </c>
      <c r="P18" s="13" t="s">
        <v>4081</v>
      </c>
      <c r="Q18" s="269" t="s">
        <v>4082</v>
      </c>
      <c r="R18" s="270"/>
      <c r="S18" s="269"/>
      <c r="T18" s="269"/>
      <c r="W18" s="287">
        <v>40632</v>
      </c>
    </row>
    <row r="19" spans="2:23" ht="30.75" customHeight="1" x14ac:dyDescent="0.25">
      <c r="B19" s="17">
        <v>19</v>
      </c>
      <c r="C19" s="17" t="s">
        <v>7</v>
      </c>
      <c r="D19" s="286" t="s">
        <v>4083</v>
      </c>
      <c r="E19" s="14" t="s">
        <v>4084</v>
      </c>
      <c r="F19" s="14" t="s">
        <v>4085</v>
      </c>
      <c r="G19" s="286" t="s">
        <v>12386</v>
      </c>
      <c r="H19" s="14" t="s">
        <v>12384</v>
      </c>
      <c r="I19" s="289">
        <v>718084596112</v>
      </c>
      <c r="J19" s="286" t="s">
        <v>4086</v>
      </c>
      <c r="K19" s="14" t="s">
        <v>12385</v>
      </c>
      <c r="L19" s="14" t="s">
        <v>4087</v>
      </c>
      <c r="M19" s="14" t="s">
        <v>3924</v>
      </c>
      <c r="N19" s="12" t="s">
        <v>21230</v>
      </c>
      <c r="O19" s="14" t="s">
        <v>4088</v>
      </c>
      <c r="P19" s="13" t="s">
        <v>4089</v>
      </c>
      <c r="Q19" s="269" t="s">
        <v>4090</v>
      </c>
      <c r="R19" s="270"/>
      <c r="S19" s="269"/>
      <c r="T19" s="269"/>
      <c r="W19" s="287">
        <v>40632</v>
      </c>
    </row>
    <row r="20" spans="2:23" ht="30.75" customHeight="1" x14ac:dyDescent="0.25">
      <c r="B20" s="351">
        <v>20</v>
      </c>
      <c r="C20" s="351" t="s">
        <v>7</v>
      </c>
      <c r="D20" s="286" t="s">
        <v>4091</v>
      </c>
      <c r="E20" s="14" t="s">
        <v>2340</v>
      </c>
      <c r="G20" s="286" t="s">
        <v>4092</v>
      </c>
      <c r="H20" s="14" t="s">
        <v>4093</v>
      </c>
      <c r="I20" s="14" t="s">
        <v>3920</v>
      </c>
      <c r="J20" s="286" t="s">
        <v>4094</v>
      </c>
      <c r="K20" s="14" t="s">
        <v>4095</v>
      </c>
      <c r="L20" s="14" t="s">
        <v>4096</v>
      </c>
      <c r="M20" s="14" t="s">
        <v>4097</v>
      </c>
      <c r="N20" s="12" t="s">
        <v>21233</v>
      </c>
      <c r="O20" s="290" t="s">
        <v>4098</v>
      </c>
      <c r="P20" s="13" t="s">
        <v>4099</v>
      </c>
      <c r="Q20" s="269" t="s">
        <v>11838</v>
      </c>
      <c r="R20" s="270" t="s">
        <v>5257</v>
      </c>
      <c r="S20" s="269" t="s">
        <v>11839</v>
      </c>
      <c r="T20" s="269" t="s">
        <v>13895</v>
      </c>
      <c r="U20" s="14" t="s">
        <v>4100</v>
      </c>
      <c r="W20" s="287">
        <v>40632</v>
      </c>
    </row>
    <row r="21" spans="2:23" ht="30.75" customHeight="1" x14ac:dyDescent="0.25">
      <c r="B21" s="17">
        <v>21</v>
      </c>
      <c r="D21" s="286" t="s">
        <v>4101</v>
      </c>
      <c r="E21" s="14" t="s">
        <v>4102</v>
      </c>
      <c r="G21" s="286" t="s">
        <v>4103</v>
      </c>
      <c r="H21" s="14" t="s">
        <v>4104</v>
      </c>
      <c r="I21" s="14" t="s">
        <v>4105</v>
      </c>
      <c r="J21" s="286" t="s">
        <v>4106</v>
      </c>
      <c r="K21" s="14" t="s">
        <v>4107</v>
      </c>
      <c r="L21" s="14" t="s">
        <v>4108</v>
      </c>
      <c r="M21" s="14" t="s">
        <v>4109</v>
      </c>
      <c r="N21" s="12" t="s">
        <v>21230</v>
      </c>
      <c r="O21" s="289">
        <v>29055620</v>
      </c>
      <c r="P21" s="13" t="s">
        <v>4110</v>
      </c>
      <c r="Q21" s="269" t="s">
        <v>4111</v>
      </c>
      <c r="R21" s="270"/>
      <c r="S21" s="269"/>
      <c r="T21" s="269"/>
      <c r="W21" s="287">
        <v>40632</v>
      </c>
    </row>
    <row r="22" spans="2:23" ht="30.75" customHeight="1" x14ac:dyDescent="0.25">
      <c r="B22" s="17">
        <v>22</v>
      </c>
      <c r="D22" s="286" t="s">
        <v>4112</v>
      </c>
      <c r="E22" s="14" t="s">
        <v>4113</v>
      </c>
      <c r="G22" s="286" t="s">
        <v>4114</v>
      </c>
      <c r="H22" s="14" t="s">
        <v>4115</v>
      </c>
      <c r="I22" s="14" t="s">
        <v>3920</v>
      </c>
      <c r="J22" s="286" t="s">
        <v>4116</v>
      </c>
      <c r="K22" s="14" t="s">
        <v>4117</v>
      </c>
      <c r="L22" s="14" t="s">
        <v>4118</v>
      </c>
      <c r="M22" s="14" t="s">
        <v>4119</v>
      </c>
      <c r="N22" s="12" t="s">
        <v>21230</v>
      </c>
      <c r="O22" s="14" t="s">
        <v>4120</v>
      </c>
      <c r="P22" s="13" t="s">
        <v>4121</v>
      </c>
      <c r="Q22" s="269" t="s">
        <v>4122</v>
      </c>
      <c r="R22" s="270"/>
      <c r="S22" s="269"/>
      <c r="T22" s="269"/>
      <c r="W22" s="287">
        <v>40632</v>
      </c>
    </row>
    <row r="23" spans="2:23" ht="30.75" customHeight="1" x14ac:dyDescent="0.25">
      <c r="B23" s="17">
        <v>23</v>
      </c>
      <c r="C23" s="17" t="s">
        <v>3053</v>
      </c>
      <c r="D23" s="286" t="s">
        <v>4123</v>
      </c>
      <c r="E23" s="12" t="s">
        <v>19960</v>
      </c>
      <c r="F23" s="12" t="s">
        <v>19961</v>
      </c>
      <c r="G23" s="286" t="s">
        <v>4124</v>
      </c>
      <c r="H23" s="14" t="s">
        <v>4125</v>
      </c>
      <c r="I23" s="14" t="s">
        <v>3920</v>
      </c>
      <c r="J23" s="286" t="s">
        <v>4126</v>
      </c>
      <c r="K23" s="14" t="s">
        <v>4127</v>
      </c>
      <c r="L23" s="14" t="s">
        <v>4128</v>
      </c>
      <c r="M23" s="14" t="s">
        <v>4068</v>
      </c>
      <c r="N23" s="12" t="s">
        <v>21218</v>
      </c>
      <c r="O23" s="14" t="s">
        <v>4129</v>
      </c>
      <c r="P23" s="181" t="s">
        <v>19962</v>
      </c>
      <c r="Q23" s="269" t="s">
        <v>19963</v>
      </c>
      <c r="R23" s="12" t="s">
        <v>19960</v>
      </c>
      <c r="S23" s="269" t="s">
        <v>19963</v>
      </c>
      <c r="T23" s="181" t="s">
        <v>19962</v>
      </c>
      <c r="W23" s="287">
        <v>43682</v>
      </c>
    </row>
    <row r="24" spans="2:23" ht="30.75" customHeight="1" x14ac:dyDescent="0.25">
      <c r="B24" s="17">
        <v>24</v>
      </c>
      <c r="D24" s="286" t="s">
        <v>4130</v>
      </c>
      <c r="E24" s="14" t="s">
        <v>4131</v>
      </c>
      <c r="F24" s="14" t="s">
        <v>4132</v>
      </c>
      <c r="G24" s="286" t="s">
        <v>4133</v>
      </c>
      <c r="H24" s="14" t="s">
        <v>4134</v>
      </c>
      <c r="I24" s="14" t="s">
        <v>3920</v>
      </c>
      <c r="J24" s="286" t="s">
        <v>4135</v>
      </c>
      <c r="K24" s="14" t="s">
        <v>3922</v>
      </c>
      <c r="L24" s="14" t="s">
        <v>4136</v>
      </c>
      <c r="M24" s="14" t="s">
        <v>3947</v>
      </c>
      <c r="N24" s="12" t="s">
        <v>21218</v>
      </c>
      <c r="O24" s="14" t="s">
        <v>4137</v>
      </c>
      <c r="P24" s="13" t="s">
        <v>4138</v>
      </c>
      <c r="Q24" s="269" t="s">
        <v>4139</v>
      </c>
      <c r="R24" s="270"/>
      <c r="S24" s="269"/>
      <c r="T24" s="269"/>
      <c r="W24" s="287">
        <v>40632</v>
      </c>
    </row>
    <row r="25" spans="2:23" ht="30.75" customHeight="1" x14ac:dyDescent="0.25">
      <c r="B25" s="17">
        <v>25</v>
      </c>
      <c r="C25" s="17" t="s">
        <v>7</v>
      </c>
      <c r="D25" s="286" t="s">
        <v>4140</v>
      </c>
      <c r="E25" s="14" t="s">
        <v>4141</v>
      </c>
      <c r="F25" s="14" t="s">
        <v>4142</v>
      </c>
      <c r="G25" s="286" t="s">
        <v>4143</v>
      </c>
      <c r="H25" s="14" t="s">
        <v>4144</v>
      </c>
      <c r="I25" s="14" t="s">
        <v>3920</v>
      </c>
      <c r="J25" s="286" t="s">
        <v>4145</v>
      </c>
      <c r="K25" s="14" t="s">
        <v>3922</v>
      </c>
      <c r="L25" s="14" t="s">
        <v>4146</v>
      </c>
      <c r="M25" s="14" t="s">
        <v>3924</v>
      </c>
      <c r="N25" s="12" t="s">
        <v>21230</v>
      </c>
      <c r="O25" s="14" t="s">
        <v>4147</v>
      </c>
      <c r="P25" s="13" t="s">
        <v>4148</v>
      </c>
      <c r="Q25" s="269" t="s">
        <v>4149</v>
      </c>
      <c r="R25" s="270"/>
      <c r="S25" s="269"/>
      <c r="T25" s="269"/>
      <c r="U25" s="14" t="s">
        <v>3953</v>
      </c>
      <c r="W25" s="287">
        <v>40632</v>
      </c>
    </row>
    <row r="26" spans="2:23" ht="30.75" customHeight="1" x14ac:dyDescent="0.25">
      <c r="B26" s="17">
        <v>26</v>
      </c>
      <c r="C26" s="17" t="s">
        <v>12035</v>
      </c>
      <c r="D26" s="286" t="s">
        <v>4150</v>
      </c>
      <c r="E26" s="14" t="s">
        <v>4156</v>
      </c>
      <c r="F26" s="14" t="s">
        <v>4157</v>
      </c>
      <c r="G26" s="286" t="s">
        <v>4151</v>
      </c>
      <c r="H26" s="14" t="s">
        <v>4152</v>
      </c>
      <c r="I26" s="14" t="s">
        <v>3920</v>
      </c>
      <c r="J26" s="286" t="s">
        <v>4153</v>
      </c>
      <c r="K26" s="14" t="s">
        <v>3922</v>
      </c>
      <c r="L26" s="14" t="s">
        <v>4154</v>
      </c>
      <c r="M26" s="14" t="s">
        <v>4068</v>
      </c>
      <c r="N26" s="12" t="s">
        <v>21218</v>
      </c>
      <c r="O26" s="14" t="s">
        <v>4155</v>
      </c>
      <c r="P26" s="13" t="s">
        <v>4158</v>
      </c>
      <c r="Q26" s="269" t="s">
        <v>4159</v>
      </c>
      <c r="R26" s="14" t="s">
        <v>4156</v>
      </c>
      <c r="S26" s="269" t="s">
        <v>4159</v>
      </c>
      <c r="T26" s="13" t="s">
        <v>4158</v>
      </c>
      <c r="U26" s="14" t="s">
        <v>4160</v>
      </c>
      <c r="W26" s="287">
        <v>40632</v>
      </c>
    </row>
    <row r="27" spans="2:23" ht="30.75" customHeight="1" x14ac:dyDescent="0.25">
      <c r="B27" s="17">
        <v>27</v>
      </c>
      <c r="C27" s="17" t="s">
        <v>7</v>
      </c>
      <c r="D27" s="286" t="s">
        <v>4161</v>
      </c>
      <c r="E27" s="14" t="s">
        <v>4162</v>
      </c>
      <c r="F27" s="14" t="s">
        <v>4163</v>
      </c>
      <c r="G27" s="286" t="s">
        <v>4164</v>
      </c>
      <c r="H27" s="14" t="s">
        <v>4165</v>
      </c>
      <c r="I27" s="14" t="s">
        <v>3920</v>
      </c>
      <c r="J27" s="286" t="s">
        <v>4170</v>
      </c>
      <c r="K27" s="14" t="s">
        <v>3922</v>
      </c>
      <c r="L27" s="14" t="s">
        <v>4166</v>
      </c>
      <c r="M27" s="14" t="s">
        <v>4068</v>
      </c>
      <c r="N27" s="12" t="s">
        <v>21218</v>
      </c>
      <c r="O27" s="14" t="s">
        <v>4167</v>
      </c>
      <c r="P27" s="13" t="s">
        <v>4168</v>
      </c>
      <c r="Q27" s="269" t="s">
        <v>4169</v>
      </c>
      <c r="R27" s="270"/>
      <c r="S27" s="269"/>
      <c r="T27" s="269"/>
      <c r="U27" s="14" t="s">
        <v>4171</v>
      </c>
      <c r="W27" s="287">
        <v>40632</v>
      </c>
    </row>
    <row r="28" spans="2:23" ht="30.75" customHeight="1" x14ac:dyDescent="0.25">
      <c r="B28" s="17">
        <v>28</v>
      </c>
      <c r="C28" s="17" t="s">
        <v>16443</v>
      </c>
      <c r="D28" s="286" t="s">
        <v>4172</v>
      </c>
      <c r="E28" s="14" t="s">
        <v>4173</v>
      </c>
      <c r="F28" s="14" t="s">
        <v>4174</v>
      </c>
      <c r="G28" s="286" t="s">
        <v>4175</v>
      </c>
      <c r="H28" s="14" t="s">
        <v>4176</v>
      </c>
      <c r="I28" s="289">
        <v>149335425119</v>
      </c>
      <c r="J28" s="286" t="s">
        <v>4177</v>
      </c>
      <c r="K28" s="14" t="s">
        <v>4178</v>
      </c>
      <c r="L28" s="14" t="s">
        <v>4031</v>
      </c>
      <c r="M28" s="14" t="s">
        <v>3924</v>
      </c>
      <c r="N28" s="12" t="s">
        <v>21230</v>
      </c>
      <c r="O28" s="14" t="s">
        <v>4179</v>
      </c>
      <c r="P28" s="13" t="s">
        <v>4180</v>
      </c>
      <c r="Q28" s="269" t="s">
        <v>4181</v>
      </c>
      <c r="R28" s="271" t="s">
        <v>14784</v>
      </c>
      <c r="S28" s="269" t="s">
        <v>4181</v>
      </c>
      <c r="T28" s="269" t="s">
        <v>25174</v>
      </c>
      <c r="W28" s="287">
        <v>44831</v>
      </c>
    </row>
    <row r="29" spans="2:23" ht="30.75" customHeight="1" x14ac:dyDescent="0.25">
      <c r="B29" s="17">
        <v>29</v>
      </c>
      <c r="D29" s="286" t="s">
        <v>4182</v>
      </c>
      <c r="E29" s="14" t="s">
        <v>4183</v>
      </c>
      <c r="F29" s="14" t="s">
        <v>4184</v>
      </c>
      <c r="G29" s="286" t="s">
        <v>4185</v>
      </c>
      <c r="H29" s="14" t="s">
        <v>4186</v>
      </c>
      <c r="I29" s="19" t="s">
        <v>4187</v>
      </c>
      <c r="J29" s="286" t="s">
        <v>4188</v>
      </c>
      <c r="K29" s="14" t="s">
        <v>4189</v>
      </c>
      <c r="L29" s="14" t="s">
        <v>4190</v>
      </c>
      <c r="M29" s="14" t="s">
        <v>3980</v>
      </c>
      <c r="N29" s="12" t="s">
        <v>21230</v>
      </c>
      <c r="O29" s="14" t="s">
        <v>4191</v>
      </c>
      <c r="P29" s="13" t="s">
        <v>4192</v>
      </c>
      <c r="Q29" s="269" t="s">
        <v>4193</v>
      </c>
      <c r="R29" s="270"/>
      <c r="S29" s="269"/>
      <c r="T29" s="269"/>
      <c r="W29" s="287">
        <v>40632</v>
      </c>
    </row>
    <row r="30" spans="2:23" ht="30.75" customHeight="1" x14ac:dyDescent="0.25">
      <c r="B30" s="17">
        <v>30</v>
      </c>
      <c r="C30" s="17" t="s">
        <v>7</v>
      </c>
      <c r="D30" s="286" t="s">
        <v>4194</v>
      </c>
      <c r="E30" s="14" t="s">
        <v>4195</v>
      </c>
      <c r="F30" s="14" t="s">
        <v>4196</v>
      </c>
      <c r="G30" s="286" t="s">
        <v>4197</v>
      </c>
      <c r="H30" s="14" t="s">
        <v>4198</v>
      </c>
      <c r="I30" s="14" t="s">
        <v>3920</v>
      </c>
      <c r="J30" s="286" t="s">
        <v>4199</v>
      </c>
      <c r="K30" s="14" t="s">
        <v>4200</v>
      </c>
      <c r="L30" s="14" t="s">
        <v>4201</v>
      </c>
      <c r="M30" s="14" t="s">
        <v>4202</v>
      </c>
      <c r="N30" s="12" t="s">
        <v>21233</v>
      </c>
      <c r="O30" s="14" t="s">
        <v>4203</v>
      </c>
      <c r="P30" s="13" t="s">
        <v>4204</v>
      </c>
      <c r="Q30" s="269" t="s">
        <v>4205</v>
      </c>
      <c r="R30" s="270"/>
      <c r="S30" s="269"/>
      <c r="T30" s="269"/>
      <c r="W30" s="287">
        <v>40632</v>
      </c>
    </row>
    <row r="31" spans="2:23" ht="30.75" customHeight="1" x14ac:dyDescent="0.25">
      <c r="B31" s="17">
        <v>31</v>
      </c>
      <c r="C31" s="17" t="s">
        <v>12035</v>
      </c>
      <c r="D31" s="286" t="s">
        <v>4206</v>
      </c>
      <c r="E31" s="14" t="s">
        <v>4206</v>
      </c>
      <c r="G31" s="286" t="s">
        <v>4206</v>
      </c>
      <c r="H31" s="14" t="s">
        <v>4207</v>
      </c>
      <c r="I31" s="14" t="s">
        <v>4208</v>
      </c>
      <c r="J31" s="286" t="s">
        <v>4209</v>
      </c>
      <c r="K31" s="14" t="s">
        <v>4210</v>
      </c>
      <c r="L31" s="14" t="s">
        <v>4211</v>
      </c>
      <c r="M31" s="14" t="s">
        <v>3924</v>
      </c>
      <c r="N31" s="12" t="s">
        <v>21230</v>
      </c>
      <c r="O31" s="14" t="s">
        <v>4212</v>
      </c>
      <c r="P31" s="13" t="s">
        <v>4213</v>
      </c>
      <c r="Q31" s="269" t="s">
        <v>4214</v>
      </c>
      <c r="R31" s="270"/>
      <c r="S31" s="269"/>
      <c r="T31" s="269"/>
      <c r="W31" s="287">
        <v>40632</v>
      </c>
    </row>
    <row r="32" spans="2:23" ht="30.75" customHeight="1" x14ac:dyDescent="0.25">
      <c r="B32" s="17">
        <v>32</v>
      </c>
      <c r="C32" s="17" t="s">
        <v>16628</v>
      </c>
      <c r="D32" s="286" t="s">
        <v>4215</v>
      </c>
      <c r="E32" s="14" t="s">
        <v>4216</v>
      </c>
      <c r="F32" s="14" t="s">
        <v>4217</v>
      </c>
      <c r="G32" s="286" t="s">
        <v>4218</v>
      </c>
      <c r="H32" s="14" t="s">
        <v>4219</v>
      </c>
      <c r="I32" s="14" t="s">
        <v>3920</v>
      </c>
      <c r="J32" s="286" t="s">
        <v>4220</v>
      </c>
      <c r="K32" s="14" t="s">
        <v>4221</v>
      </c>
      <c r="L32" s="14" t="s">
        <v>4222</v>
      </c>
      <c r="M32" s="14" t="s">
        <v>3924</v>
      </c>
      <c r="N32" s="12" t="s">
        <v>21230</v>
      </c>
      <c r="O32" s="14" t="s">
        <v>4223</v>
      </c>
      <c r="P32" s="13" t="s">
        <v>4224</v>
      </c>
      <c r="Q32" s="269"/>
      <c r="R32" s="270"/>
      <c r="S32" s="269"/>
      <c r="T32" s="269"/>
      <c r="W32" s="287">
        <v>40632</v>
      </c>
    </row>
    <row r="33" spans="2:23" ht="30.75" customHeight="1" x14ac:dyDescent="0.25">
      <c r="B33" s="17">
        <v>33</v>
      </c>
      <c r="C33" s="17" t="s">
        <v>12035</v>
      </c>
      <c r="D33" s="286" t="s">
        <v>4225</v>
      </c>
      <c r="E33" s="14" t="s">
        <v>4226</v>
      </c>
      <c r="F33" s="14" t="s">
        <v>4227</v>
      </c>
      <c r="G33" s="286" t="s">
        <v>4228</v>
      </c>
      <c r="H33" s="14" t="s">
        <v>4229</v>
      </c>
      <c r="I33" s="289">
        <v>254894135</v>
      </c>
      <c r="J33" s="286" t="s">
        <v>4230</v>
      </c>
      <c r="K33" s="14" t="s">
        <v>4231</v>
      </c>
      <c r="L33" s="14" t="s">
        <v>3962</v>
      </c>
      <c r="M33" s="14" t="s">
        <v>3947</v>
      </c>
      <c r="N33" s="12" t="s">
        <v>21218</v>
      </c>
      <c r="O33" s="14" t="s">
        <v>4232</v>
      </c>
      <c r="P33" s="13" t="s">
        <v>4969</v>
      </c>
      <c r="Q33" s="269" t="s">
        <v>4233</v>
      </c>
      <c r="R33" s="270" t="s">
        <v>11776</v>
      </c>
      <c r="S33" s="269" t="s">
        <v>11777</v>
      </c>
      <c r="T33" s="269" t="s">
        <v>11778</v>
      </c>
      <c r="W33" s="287">
        <v>40720</v>
      </c>
    </row>
    <row r="34" spans="2:23" ht="30.75" customHeight="1" x14ac:dyDescent="0.25">
      <c r="B34" s="17">
        <v>34</v>
      </c>
      <c r="C34" s="17" t="s">
        <v>7</v>
      </c>
      <c r="D34" s="286" t="s">
        <v>4234</v>
      </c>
      <c r="E34" s="14" t="s">
        <v>10731</v>
      </c>
      <c r="F34" s="14" t="s">
        <v>10732</v>
      </c>
      <c r="G34" s="286" t="s">
        <v>4235</v>
      </c>
      <c r="H34" s="14" t="s">
        <v>4236</v>
      </c>
      <c r="I34" s="14" t="s">
        <v>3920</v>
      </c>
      <c r="J34" s="286" t="s">
        <v>4237</v>
      </c>
      <c r="K34" s="14" t="s">
        <v>3922</v>
      </c>
      <c r="L34" s="14" t="s">
        <v>4238</v>
      </c>
      <c r="M34" s="14" t="s">
        <v>3947</v>
      </c>
      <c r="N34" s="12" t="s">
        <v>21218</v>
      </c>
      <c r="O34" s="14" t="s">
        <v>4239</v>
      </c>
      <c r="P34" s="13" t="s">
        <v>10733</v>
      </c>
      <c r="Q34" s="269" t="s">
        <v>10734</v>
      </c>
      <c r="R34" s="14" t="s">
        <v>10731</v>
      </c>
      <c r="S34" s="269" t="s">
        <v>10734</v>
      </c>
      <c r="T34" s="13" t="s">
        <v>10733</v>
      </c>
      <c r="W34" s="287">
        <v>40632</v>
      </c>
    </row>
    <row r="35" spans="2:23" ht="30.75" customHeight="1" x14ac:dyDescent="0.25">
      <c r="B35" s="17">
        <v>35</v>
      </c>
      <c r="D35" s="286" t="s">
        <v>4240</v>
      </c>
      <c r="E35" s="14" t="s">
        <v>4241</v>
      </c>
      <c r="F35" s="14" t="s">
        <v>4242</v>
      </c>
      <c r="G35" s="286" t="s">
        <v>4243</v>
      </c>
      <c r="H35" s="14" t="s">
        <v>4244</v>
      </c>
      <c r="I35" s="14" t="s">
        <v>4245</v>
      </c>
      <c r="J35" s="286" t="s">
        <v>4246</v>
      </c>
      <c r="K35" s="14" t="s">
        <v>4247</v>
      </c>
      <c r="L35" s="14" t="s">
        <v>4248</v>
      </c>
      <c r="M35" s="14" t="s">
        <v>4249</v>
      </c>
      <c r="N35" s="12" t="s">
        <v>21231</v>
      </c>
      <c r="O35" s="14" t="s">
        <v>4250</v>
      </c>
      <c r="P35" s="13" t="s">
        <v>4251</v>
      </c>
      <c r="Q35" s="269" t="s">
        <v>4252</v>
      </c>
      <c r="R35" s="270"/>
      <c r="S35" s="269"/>
      <c r="T35" s="269"/>
      <c r="W35" s="287">
        <v>40632</v>
      </c>
    </row>
    <row r="36" spans="2:23" ht="30.75" customHeight="1" x14ac:dyDescent="0.25">
      <c r="B36" s="17">
        <v>36</v>
      </c>
      <c r="D36" s="286" t="s">
        <v>4253</v>
      </c>
      <c r="E36" s="14" t="s">
        <v>4254</v>
      </c>
      <c r="F36" s="14" t="s">
        <v>4026</v>
      </c>
      <c r="G36" s="286" t="s">
        <v>4255</v>
      </c>
      <c r="H36" s="14" t="s">
        <v>4256</v>
      </c>
      <c r="I36" s="289">
        <v>562315506110</v>
      </c>
      <c r="J36" s="286" t="s">
        <v>4257</v>
      </c>
      <c r="K36" s="14" t="s">
        <v>4258</v>
      </c>
      <c r="L36" s="14" t="s">
        <v>4259</v>
      </c>
      <c r="M36" s="14" t="s">
        <v>3924</v>
      </c>
      <c r="N36" s="12" t="s">
        <v>21230</v>
      </c>
      <c r="O36" s="14" t="s">
        <v>4260</v>
      </c>
      <c r="P36" s="13" t="s">
        <v>4261</v>
      </c>
      <c r="Q36" s="269" t="s">
        <v>4262</v>
      </c>
      <c r="R36" s="270"/>
      <c r="S36" s="269"/>
      <c r="T36" s="269"/>
      <c r="W36" s="287">
        <v>40632</v>
      </c>
    </row>
    <row r="37" spans="2:23" ht="30.75" customHeight="1" x14ac:dyDescent="0.25">
      <c r="B37" s="17">
        <v>37</v>
      </c>
      <c r="C37" s="17" t="s">
        <v>3053</v>
      </c>
      <c r="D37" s="286" t="s">
        <v>4263</v>
      </c>
      <c r="E37" s="14" t="s">
        <v>4264</v>
      </c>
      <c r="F37" s="14" t="s">
        <v>4265</v>
      </c>
      <c r="G37" s="286" t="s">
        <v>4266</v>
      </c>
      <c r="H37" s="14" t="s">
        <v>4267</v>
      </c>
      <c r="I37" s="289">
        <v>560050860</v>
      </c>
      <c r="J37" s="286" t="s">
        <v>4268</v>
      </c>
      <c r="K37" s="14" t="s">
        <v>3922</v>
      </c>
      <c r="L37" s="14" t="s">
        <v>4269</v>
      </c>
      <c r="M37" s="14" t="s">
        <v>4270</v>
      </c>
      <c r="N37" s="12" t="s">
        <v>21218</v>
      </c>
      <c r="O37" s="14" t="s">
        <v>4271</v>
      </c>
      <c r="P37" s="13" t="s">
        <v>4272</v>
      </c>
      <c r="Q37" s="269" t="s">
        <v>4273</v>
      </c>
      <c r="R37" s="270"/>
      <c r="S37" s="269"/>
      <c r="T37" s="269"/>
      <c r="W37" s="287">
        <v>40632</v>
      </c>
    </row>
    <row r="38" spans="2:23" ht="30.75" customHeight="1" x14ac:dyDescent="0.25">
      <c r="B38" s="17">
        <v>38</v>
      </c>
      <c r="C38" s="17" t="s">
        <v>16443</v>
      </c>
      <c r="D38" s="286" t="s">
        <v>4274</v>
      </c>
      <c r="E38" s="14" t="s">
        <v>4275</v>
      </c>
      <c r="F38" s="14" t="s">
        <v>4312</v>
      </c>
      <c r="G38" s="286" t="s">
        <v>4277</v>
      </c>
      <c r="H38" s="14" t="s">
        <v>4278</v>
      </c>
      <c r="I38" s="14" t="s">
        <v>3920</v>
      </c>
      <c r="J38" s="286" t="s">
        <v>4279</v>
      </c>
      <c r="K38" s="14" t="s">
        <v>3922</v>
      </c>
      <c r="L38" s="14" t="s">
        <v>4238</v>
      </c>
      <c r="M38" s="14" t="s">
        <v>3947</v>
      </c>
      <c r="N38" s="12" t="s">
        <v>21218</v>
      </c>
      <c r="O38" s="14" t="s">
        <v>4280</v>
      </c>
      <c r="P38" s="13" t="s">
        <v>4281</v>
      </c>
      <c r="Q38" s="269" t="s">
        <v>4282</v>
      </c>
      <c r="R38" s="271" t="s">
        <v>18815</v>
      </c>
      <c r="S38" s="269" t="s">
        <v>12646</v>
      </c>
      <c r="T38" s="273" t="s">
        <v>4281</v>
      </c>
      <c r="W38" s="287">
        <v>40632</v>
      </c>
    </row>
    <row r="39" spans="2:23" ht="30.75" customHeight="1" x14ac:dyDescent="0.25">
      <c r="B39" s="17">
        <v>39</v>
      </c>
      <c r="C39" s="17" t="s">
        <v>12035</v>
      </c>
      <c r="D39" s="286" t="s">
        <v>4283</v>
      </c>
      <c r="E39" s="14" t="s">
        <v>4284</v>
      </c>
      <c r="F39" s="14" t="s">
        <v>4285</v>
      </c>
      <c r="G39" s="286" t="s">
        <v>4283</v>
      </c>
      <c r="H39" s="14" t="s">
        <v>4286</v>
      </c>
      <c r="I39" s="14" t="s">
        <v>3920</v>
      </c>
      <c r="J39" s="286" t="s">
        <v>4287</v>
      </c>
      <c r="K39" s="14" t="s">
        <v>3922</v>
      </c>
      <c r="L39" s="14" t="s">
        <v>4288</v>
      </c>
      <c r="M39" s="14" t="s">
        <v>3947</v>
      </c>
      <c r="N39" s="12" t="s">
        <v>21218</v>
      </c>
      <c r="O39" s="14" t="s">
        <v>4289</v>
      </c>
      <c r="P39" s="13" t="s">
        <v>4290</v>
      </c>
      <c r="Q39" s="269" t="s">
        <v>4291</v>
      </c>
      <c r="R39" s="270" t="s">
        <v>690</v>
      </c>
      <c r="S39" s="269" t="s">
        <v>4291</v>
      </c>
      <c r="T39" s="13" t="s">
        <v>4290</v>
      </c>
      <c r="W39" s="287">
        <v>40632</v>
      </c>
    </row>
    <row r="40" spans="2:23" ht="30.75" customHeight="1" x14ac:dyDescent="0.25">
      <c r="B40" s="17">
        <v>40</v>
      </c>
      <c r="C40" s="17" t="s">
        <v>12035</v>
      </c>
      <c r="D40" s="286" t="s">
        <v>4292</v>
      </c>
      <c r="E40" s="14" t="s">
        <v>4293</v>
      </c>
      <c r="G40" s="286" t="s">
        <v>4294</v>
      </c>
      <c r="H40" s="14" t="s">
        <v>4295</v>
      </c>
      <c r="I40" s="289">
        <v>255744161</v>
      </c>
      <c r="J40" s="286" t="s">
        <v>4296</v>
      </c>
      <c r="K40" s="14" t="s">
        <v>4297</v>
      </c>
      <c r="L40" s="14" t="s">
        <v>4238</v>
      </c>
      <c r="M40" s="14" t="s">
        <v>3947</v>
      </c>
      <c r="N40" s="12" t="s">
        <v>21218</v>
      </c>
      <c r="O40" s="14" t="s">
        <v>4298</v>
      </c>
      <c r="P40" s="13" t="s">
        <v>4299</v>
      </c>
      <c r="Q40" s="269" t="s">
        <v>4300</v>
      </c>
      <c r="R40" s="270"/>
      <c r="S40" s="269"/>
      <c r="T40" s="269"/>
      <c r="W40" s="287">
        <v>40632</v>
      </c>
    </row>
    <row r="41" spans="2:23" ht="30.75" customHeight="1" x14ac:dyDescent="0.25">
      <c r="B41" s="17">
        <v>41</v>
      </c>
      <c r="D41" s="286" t="s">
        <v>4301</v>
      </c>
      <c r="E41" s="14" t="s">
        <v>4302</v>
      </c>
      <c r="G41" s="286" t="s">
        <v>4301</v>
      </c>
      <c r="H41" s="14" t="s">
        <v>4303</v>
      </c>
      <c r="I41" s="14" t="s">
        <v>3920</v>
      </c>
      <c r="J41" s="286" t="s">
        <v>4304</v>
      </c>
      <c r="K41" s="14" t="s">
        <v>4305</v>
      </c>
      <c r="L41" s="14" t="s">
        <v>4306</v>
      </c>
      <c r="M41" s="14" t="s">
        <v>3947</v>
      </c>
      <c r="N41" s="12" t="s">
        <v>21218</v>
      </c>
      <c r="O41" s="14" t="s">
        <v>4307</v>
      </c>
      <c r="P41" s="13" t="s">
        <v>4308</v>
      </c>
      <c r="Q41" s="269" t="s">
        <v>4309</v>
      </c>
      <c r="R41" s="270"/>
      <c r="S41" s="269"/>
      <c r="T41" s="269"/>
      <c r="W41" s="287">
        <v>40632</v>
      </c>
    </row>
    <row r="42" spans="2:23" ht="30.75" customHeight="1" x14ac:dyDescent="0.25">
      <c r="B42" s="17">
        <v>42</v>
      </c>
      <c r="C42" s="17" t="s">
        <v>12035</v>
      </c>
      <c r="D42" s="286" t="s">
        <v>4310</v>
      </c>
      <c r="E42" s="14" t="s">
        <v>4311</v>
      </c>
      <c r="F42" s="14" t="s">
        <v>4312</v>
      </c>
      <c r="G42" s="286" t="s">
        <v>4313</v>
      </c>
      <c r="H42" s="14" t="s">
        <v>4314</v>
      </c>
      <c r="I42" s="14" t="s">
        <v>3920</v>
      </c>
      <c r="J42" s="286" t="s">
        <v>4315</v>
      </c>
      <c r="K42" s="14" t="s">
        <v>4316</v>
      </c>
      <c r="L42" s="14" t="s">
        <v>4317</v>
      </c>
      <c r="M42" s="14" t="s">
        <v>3947</v>
      </c>
      <c r="N42" s="12" t="s">
        <v>21218</v>
      </c>
      <c r="O42" s="14" t="s">
        <v>4318</v>
      </c>
      <c r="P42" s="13" t="s">
        <v>4319</v>
      </c>
      <c r="Q42" s="269" t="s">
        <v>4320</v>
      </c>
      <c r="R42" s="270"/>
      <c r="S42" s="269"/>
      <c r="T42" s="269"/>
      <c r="W42" s="287">
        <v>40632</v>
      </c>
    </row>
    <row r="43" spans="2:23" ht="30.75" customHeight="1" x14ac:dyDescent="0.25">
      <c r="B43" s="17">
        <v>43</v>
      </c>
      <c r="C43" s="17" t="s">
        <v>12035</v>
      </c>
      <c r="D43" s="286" t="s">
        <v>2683</v>
      </c>
      <c r="E43" s="13" t="s">
        <v>2684</v>
      </c>
      <c r="F43" s="13" t="s">
        <v>2685</v>
      </c>
      <c r="G43" s="286" t="s">
        <v>2683</v>
      </c>
      <c r="H43" s="14" t="s">
        <v>2686</v>
      </c>
      <c r="I43" s="14" t="s">
        <v>3920</v>
      </c>
      <c r="J43" s="286" t="s">
        <v>2687</v>
      </c>
      <c r="K43" s="14" t="s">
        <v>2688</v>
      </c>
      <c r="L43" s="14" t="s">
        <v>2689</v>
      </c>
      <c r="M43" s="14" t="s">
        <v>3947</v>
      </c>
      <c r="N43" s="12" t="s">
        <v>21218</v>
      </c>
      <c r="O43" s="14" t="s">
        <v>2690</v>
      </c>
      <c r="P43" s="13" t="s">
        <v>2691</v>
      </c>
      <c r="Q43" s="269" t="s">
        <v>2692</v>
      </c>
      <c r="R43" s="13" t="s">
        <v>2684</v>
      </c>
      <c r="S43" s="269" t="s">
        <v>2692</v>
      </c>
      <c r="T43" s="13" t="s">
        <v>2691</v>
      </c>
      <c r="W43" s="287">
        <v>40632</v>
      </c>
    </row>
    <row r="44" spans="2:23" ht="30.75" customHeight="1" x14ac:dyDescent="0.25">
      <c r="B44" s="17">
        <v>44</v>
      </c>
      <c r="C44" s="17" t="s">
        <v>7</v>
      </c>
      <c r="D44" s="286" t="s">
        <v>2693</v>
      </c>
      <c r="E44" s="14" t="s">
        <v>2694</v>
      </c>
      <c r="F44" s="14" t="s">
        <v>3985</v>
      </c>
      <c r="G44" s="286" t="s">
        <v>2695</v>
      </c>
      <c r="H44" s="14" t="s">
        <v>2696</v>
      </c>
      <c r="I44" s="14" t="s">
        <v>2697</v>
      </c>
      <c r="J44" s="286" t="s">
        <v>2698</v>
      </c>
      <c r="K44" s="14" t="s">
        <v>3922</v>
      </c>
      <c r="L44" s="14" t="s">
        <v>2699</v>
      </c>
      <c r="M44" s="14" t="s">
        <v>4068</v>
      </c>
      <c r="N44" s="12" t="s">
        <v>21218</v>
      </c>
      <c r="O44" s="14" t="s">
        <v>2700</v>
      </c>
      <c r="P44" s="13" t="s">
        <v>2701</v>
      </c>
      <c r="Q44" s="269" t="s">
        <v>2702</v>
      </c>
      <c r="R44" s="270" t="s">
        <v>5110</v>
      </c>
      <c r="S44" s="269" t="s">
        <v>2702</v>
      </c>
      <c r="T44" s="13" t="s">
        <v>2701</v>
      </c>
      <c r="W44" s="287">
        <v>40632</v>
      </c>
    </row>
    <row r="45" spans="2:23" ht="30.75" customHeight="1" x14ac:dyDescent="0.25">
      <c r="B45" s="17">
        <v>45</v>
      </c>
      <c r="C45" s="17" t="s">
        <v>12035</v>
      </c>
      <c r="D45" s="286" t="s">
        <v>2703</v>
      </c>
      <c r="E45" s="14" t="s">
        <v>11998</v>
      </c>
      <c r="F45" s="14" t="s">
        <v>4085</v>
      </c>
      <c r="G45" s="286" t="s">
        <v>5679</v>
      </c>
      <c r="H45" s="14" t="s">
        <v>2704</v>
      </c>
      <c r="I45" s="14" t="s">
        <v>3920</v>
      </c>
      <c r="J45" s="286" t="s">
        <v>2705</v>
      </c>
      <c r="K45" s="14" t="s">
        <v>3922</v>
      </c>
      <c r="L45" s="14" t="s">
        <v>3962</v>
      </c>
      <c r="M45" s="14" t="s">
        <v>3947</v>
      </c>
      <c r="N45" s="12" t="s">
        <v>21218</v>
      </c>
      <c r="O45" s="14" t="s">
        <v>2706</v>
      </c>
      <c r="P45" s="13" t="s">
        <v>5680</v>
      </c>
      <c r="Q45" s="269" t="s">
        <v>11997</v>
      </c>
      <c r="R45" s="270" t="s">
        <v>11998</v>
      </c>
      <c r="S45" s="269" t="s">
        <v>11997</v>
      </c>
      <c r="T45" s="13" t="s">
        <v>5680</v>
      </c>
      <c r="W45" s="287">
        <v>41872</v>
      </c>
    </row>
    <row r="46" spans="2:23" s="292" customFormat="1" ht="30.75" customHeight="1" x14ac:dyDescent="0.25">
      <c r="B46" s="351">
        <v>47</v>
      </c>
      <c r="C46" s="351"/>
      <c r="D46" s="291" t="s">
        <v>2708</v>
      </c>
      <c r="E46" s="292" t="s">
        <v>2709</v>
      </c>
      <c r="G46" s="291" t="s">
        <v>2710</v>
      </c>
      <c r="H46" s="292" t="s">
        <v>2711</v>
      </c>
      <c r="I46" s="292" t="s">
        <v>3920</v>
      </c>
      <c r="J46" s="291" t="s">
        <v>2712</v>
      </c>
      <c r="K46" s="292" t="s">
        <v>2713</v>
      </c>
      <c r="L46" s="292" t="s">
        <v>4238</v>
      </c>
      <c r="M46" s="292" t="s">
        <v>3947</v>
      </c>
      <c r="N46" s="12" t="s">
        <v>21218</v>
      </c>
      <c r="O46" s="292" t="s">
        <v>2714</v>
      </c>
      <c r="P46" s="293" t="s">
        <v>2715</v>
      </c>
      <c r="Q46" s="274" t="s">
        <v>2716</v>
      </c>
      <c r="R46" s="275"/>
      <c r="S46" s="274"/>
      <c r="T46" s="274"/>
      <c r="V46" s="294"/>
      <c r="W46" s="294">
        <v>40632</v>
      </c>
    </row>
    <row r="47" spans="2:23" ht="30.75" customHeight="1" x14ac:dyDescent="0.25">
      <c r="B47" s="17">
        <v>48</v>
      </c>
      <c r="C47" s="17" t="s">
        <v>12035</v>
      </c>
      <c r="D47" s="286" t="s">
        <v>2717</v>
      </c>
      <c r="E47" s="14" t="s">
        <v>5317</v>
      </c>
      <c r="F47" s="14" t="s">
        <v>2718</v>
      </c>
      <c r="G47" s="286" t="s">
        <v>2719</v>
      </c>
      <c r="H47" s="14" t="s">
        <v>2720</v>
      </c>
      <c r="I47" s="14" t="s">
        <v>3920</v>
      </c>
      <c r="J47" s="286" t="s">
        <v>2721</v>
      </c>
      <c r="K47" s="14" t="s">
        <v>2722</v>
      </c>
      <c r="L47" s="14" t="s">
        <v>4238</v>
      </c>
      <c r="M47" s="14" t="s">
        <v>3947</v>
      </c>
      <c r="N47" s="12" t="s">
        <v>21218</v>
      </c>
      <c r="O47" s="14" t="s">
        <v>2723</v>
      </c>
      <c r="P47" s="13" t="s">
        <v>2724</v>
      </c>
      <c r="Q47" s="269" t="s">
        <v>2725</v>
      </c>
      <c r="R47" s="270" t="s">
        <v>7371</v>
      </c>
      <c r="S47" s="269" t="s">
        <v>7372</v>
      </c>
      <c r="T47" s="269" t="s">
        <v>7373</v>
      </c>
      <c r="W47" s="287">
        <v>40632</v>
      </c>
    </row>
    <row r="48" spans="2:23" ht="30.75" customHeight="1" x14ac:dyDescent="0.25">
      <c r="B48" s="17">
        <v>49</v>
      </c>
      <c r="D48" s="286" t="s">
        <v>2726</v>
      </c>
      <c r="E48" s="14" t="s">
        <v>2727</v>
      </c>
      <c r="F48" s="14" t="s">
        <v>2728</v>
      </c>
      <c r="G48" s="286" t="s">
        <v>2729</v>
      </c>
      <c r="H48" s="14" t="s">
        <v>2730</v>
      </c>
      <c r="I48" s="14" t="s">
        <v>3920</v>
      </c>
      <c r="J48" s="286" t="s">
        <v>2731</v>
      </c>
      <c r="K48" s="14" t="s">
        <v>3922</v>
      </c>
      <c r="L48" s="14" t="s">
        <v>2732</v>
      </c>
      <c r="M48" s="14" t="s">
        <v>4270</v>
      </c>
      <c r="N48" s="12" t="s">
        <v>21218</v>
      </c>
      <c r="O48" s="14" t="s">
        <v>2733</v>
      </c>
      <c r="P48" s="13" t="s">
        <v>2734</v>
      </c>
      <c r="Q48" s="269" t="s">
        <v>2735</v>
      </c>
      <c r="R48" s="270"/>
      <c r="S48" s="269"/>
      <c r="T48" s="269"/>
      <c r="W48" s="287">
        <v>40632</v>
      </c>
    </row>
    <row r="49" spans="2:23" ht="30.75" customHeight="1" x14ac:dyDescent="0.25">
      <c r="B49" s="17">
        <v>50</v>
      </c>
      <c r="C49" s="17" t="s">
        <v>12035</v>
      </c>
      <c r="D49" s="286" t="s">
        <v>2736</v>
      </c>
      <c r="E49" s="14" t="s">
        <v>2737</v>
      </c>
      <c r="G49" s="286" t="s">
        <v>2738</v>
      </c>
      <c r="H49" s="14" t="s">
        <v>2739</v>
      </c>
      <c r="I49" s="14" t="s">
        <v>2740</v>
      </c>
      <c r="J49" s="286" t="s">
        <v>2741</v>
      </c>
      <c r="K49" s="14" t="s">
        <v>2742</v>
      </c>
      <c r="L49" s="14" t="s">
        <v>4190</v>
      </c>
      <c r="M49" s="14" t="s">
        <v>3980</v>
      </c>
      <c r="N49" s="12" t="s">
        <v>21230</v>
      </c>
      <c r="O49" s="14" t="s">
        <v>2743</v>
      </c>
      <c r="P49" s="13" t="s">
        <v>2744</v>
      </c>
      <c r="Q49" s="269" t="s">
        <v>2745</v>
      </c>
      <c r="R49" s="270"/>
      <c r="S49" s="269"/>
      <c r="T49" s="269"/>
      <c r="W49" s="287">
        <v>40632</v>
      </c>
    </row>
    <row r="50" spans="2:23" ht="30.75" customHeight="1" x14ac:dyDescent="0.25">
      <c r="B50" s="17">
        <v>51</v>
      </c>
      <c r="D50" s="286" t="s">
        <v>2746</v>
      </c>
      <c r="E50" s="14" t="s">
        <v>2747</v>
      </c>
      <c r="F50" s="14" t="s">
        <v>4085</v>
      </c>
      <c r="G50" s="286" t="s">
        <v>2748</v>
      </c>
      <c r="H50" s="14" t="s">
        <v>2749</v>
      </c>
      <c r="I50" s="289">
        <v>252287967</v>
      </c>
      <c r="J50" s="286" t="s">
        <v>2750</v>
      </c>
      <c r="K50" s="14" t="s">
        <v>2751</v>
      </c>
      <c r="L50" s="14" t="s">
        <v>4238</v>
      </c>
      <c r="M50" s="14" t="s">
        <v>3947</v>
      </c>
      <c r="N50" s="12" t="s">
        <v>21218</v>
      </c>
      <c r="O50" s="14" t="s">
        <v>2752</v>
      </c>
      <c r="P50" s="13" t="s">
        <v>2753</v>
      </c>
      <c r="Q50" s="269" t="s">
        <v>2754</v>
      </c>
      <c r="R50" s="270"/>
      <c r="S50" s="269"/>
      <c r="T50" s="269"/>
      <c r="W50" s="287">
        <v>40632</v>
      </c>
    </row>
    <row r="51" spans="2:23" ht="30.75" customHeight="1" x14ac:dyDescent="0.25">
      <c r="B51" s="17">
        <v>52</v>
      </c>
      <c r="D51" s="286" t="s">
        <v>2755</v>
      </c>
      <c r="E51" s="14" t="s">
        <v>12878</v>
      </c>
      <c r="G51" s="286" t="s">
        <v>2756</v>
      </c>
      <c r="H51" s="14" t="s">
        <v>2757</v>
      </c>
      <c r="I51" s="289">
        <v>255721161</v>
      </c>
      <c r="J51" s="286" t="s">
        <v>7201</v>
      </c>
      <c r="K51" s="14" t="s">
        <v>2742</v>
      </c>
      <c r="L51" s="14" t="s">
        <v>4238</v>
      </c>
      <c r="M51" s="14" t="s">
        <v>3947</v>
      </c>
      <c r="N51" s="12" t="s">
        <v>21218</v>
      </c>
      <c r="O51" s="14" t="s">
        <v>7202</v>
      </c>
      <c r="P51" s="13" t="s">
        <v>2758</v>
      </c>
      <c r="Q51" s="269" t="s">
        <v>12879</v>
      </c>
      <c r="R51" s="270"/>
      <c r="S51" s="269"/>
      <c r="T51" s="269"/>
      <c r="W51" s="287">
        <v>40632</v>
      </c>
    </row>
    <row r="52" spans="2:23" ht="30.75" customHeight="1" x14ac:dyDescent="0.25">
      <c r="B52" s="17">
        <v>53</v>
      </c>
      <c r="C52" s="17" t="s">
        <v>7</v>
      </c>
      <c r="D52" s="286" t="s">
        <v>2759</v>
      </c>
      <c r="E52" s="14" t="s">
        <v>2760</v>
      </c>
      <c r="F52" s="14" t="s">
        <v>2761</v>
      </c>
      <c r="G52" s="286" t="s">
        <v>2762</v>
      </c>
      <c r="H52" s="14" t="s">
        <v>2763</v>
      </c>
      <c r="I52" s="14" t="s">
        <v>3920</v>
      </c>
      <c r="J52" s="286" t="s">
        <v>2764</v>
      </c>
      <c r="K52" s="14" t="s">
        <v>3922</v>
      </c>
      <c r="L52" s="14" t="s">
        <v>2765</v>
      </c>
      <c r="M52" s="14" t="s">
        <v>4068</v>
      </c>
      <c r="N52" s="12" t="s">
        <v>21218</v>
      </c>
      <c r="O52" s="14" t="s">
        <v>2766</v>
      </c>
      <c r="P52" s="13" t="s">
        <v>2767</v>
      </c>
      <c r="Q52" s="269" t="s">
        <v>2768</v>
      </c>
      <c r="R52" s="270" t="s">
        <v>2760</v>
      </c>
      <c r="S52" s="269" t="s">
        <v>2768</v>
      </c>
      <c r="T52" s="269" t="s">
        <v>2767</v>
      </c>
      <c r="W52" s="287">
        <v>40632</v>
      </c>
    </row>
    <row r="53" spans="2:23" ht="30.75" customHeight="1" x14ac:dyDescent="0.25">
      <c r="B53" s="17">
        <v>54</v>
      </c>
      <c r="C53" s="17" t="s">
        <v>11059</v>
      </c>
      <c r="D53" s="286" t="s">
        <v>2769</v>
      </c>
      <c r="E53" s="12" t="s">
        <v>11059</v>
      </c>
      <c r="F53" s="12" t="s">
        <v>12670</v>
      </c>
      <c r="G53" s="286" t="s">
        <v>2770</v>
      </c>
      <c r="H53" s="14" t="s">
        <v>2771</v>
      </c>
      <c r="I53" s="14" t="s">
        <v>3920</v>
      </c>
      <c r="J53" s="286" t="s">
        <v>2772</v>
      </c>
      <c r="K53" s="14" t="s">
        <v>3922</v>
      </c>
      <c r="L53" s="14" t="s">
        <v>2773</v>
      </c>
      <c r="M53" s="14" t="s">
        <v>3947</v>
      </c>
      <c r="N53" s="12" t="s">
        <v>21218</v>
      </c>
      <c r="O53" s="14" t="s">
        <v>2774</v>
      </c>
      <c r="P53" s="13" t="s">
        <v>2775</v>
      </c>
      <c r="Q53" s="269" t="s">
        <v>17173</v>
      </c>
      <c r="R53" s="271" t="s">
        <v>913</v>
      </c>
      <c r="S53" s="269" t="s">
        <v>17173</v>
      </c>
      <c r="T53" s="13" t="s">
        <v>2775</v>
      </c>
      <c r="W53" s="287">
        <v>43052</v>
      </c>
    </row>
    <row r="54" spans="2:23" ht="30.75" customHeight="1" x14ac:dyDescent="0.25">
      <c r="B54" s="17">
        <v>55</v>
      </c>
      <c r="D54" s="286" t="s">
        <v>2776</v>
      </c>
      <c r="E54" s="14" t="s">
        <v>2777</v>
      </c>
      <c r="F54" s="14" t="s">
        <v>2778</v>
      </c>
      <c r="G54" s="286" t="s">
        <v>2776</v>
      </c>
      <c r="H54" s="14" t="s">
        <v>2779</v>
      </c>
      <c r="I54" s="14" t="s">
        <v>3920</v>
      </c>
      <c r="J54" s="286" t="s">
        <v>2780</v>
      </c>
      <c r="K54" s="14" t="s">
        <v>3922</v>
      </c>
      <c r="L54" s="14" t="s">
        <v>2707</v>
      </c>
      <c r="M54" s="14" t="s">
        <v>3947</v>
      </c>
      <c r="N54" s="12" t="s">
        <v>21218</v>
      </c>
      <c r="O54" s="14" t="s">
        <v>2781</v>
      </c>
      <c r="P54" s="13" t="s">
        <v>2782</v>
      </c>
      <c r="Q54" s="269" t="s">
        <v>2783</v>
      </c>
      <c r="R54" s="270"/>
      <c r="S54" s="269"/>
      <c r="T54" s="269"/>
      <c r="W54" s="287">
        <v>40632</v>
      </c>
    </row>
    <row r="55" spans="2:23" ht="30.75" customHeight="1" x14ac:dyDescent="0.25">
      <c r="B55" s="17">
        <v>56</v>
      </c>
      <c r="C55" s="17" t="s">
        <v>11059</v>
      </c>
      <c r="D55" s="286" t="s">
        <v>2784</v>
      </c>
      <c r="E55" s="12" t="s">
        <v>11059</v>
      </c>
      <c r="F55" s="12" t="s">
        <v>12670</v>
      </c>
      <c r="G55" s="286" t="s">
        <v>2786</v>
      </c>
      <c r="H55" s="14" t="s">
        <v>2787</v>
      </c>
      <c r="I55" s="14" t="s">
        <v>3920</v>
      </c>
      <c r="J55" s="286" t="s">
        <v>2788</v>
      </c>
      <c r="K55" s="14" t="s">
        <v>3922</v>
      </c>
      <c r="L55" s="14" t="s">
        <v>2789</v>
      </c>
      <c r="M55" s="14" t="s">
        <v>3947</v>
      </c>
      <c r="N55" s="12" t="s">
        <v>21218</v>
      </c>
      <c r="O55" s="14" t="s">
        <v>2790</v>
      </c>
      <c r="P55" s="13" t="s">
        <v>2791</v>
      </c>
      <c r="Q55" s="269" t="s">
        <v>2792</v>
      </c>
      <c r="R55" s="270"/>
      <c r="S55" s="269"/>
      <c r="T55" s="269"/>
      <c r="W55" s="287">
        <v>40632</v>
      </c>
    </row>
    <row r="56" spans="2:23" ht="30.75" customHeight="1" x14ac:dyDescent="0.25">
      <c r="B56" s="17">
        <v>57</v>
      </c>
      <c r="C56" s="17" t="s">
        <v>7</v>
      </c>
      <c r="D56" s="286" t="s">
        <v>2793</v>
      </c>
      <c r="E56" s="14" t="s">
        <v>12502</v>
      </c>
      <c r="G56" s="286" t="s">
        <v>2794</v>
      </c>
      <c r="H56" s="14" t="s">
        <v>2795</v>
      </c>
      <c r="I56" s="14" t="s">
        <v>3920</v>
      </c>
      <c r="J56" s="286" t="s">
        <v>2796</v>
      </c>
      <c r="K56" s="14" t="s">
        <v>3922</v>
      </c>
      <c r="L56" s="14" t="s">
        <v>2797</v>
      </c>
      <c r="M56" s="14" t="s">
        <v>3924</v>
      </c>
      <c r="N56" s="12" t="s">
        <v>21230</v>
      </c>
      <c r="O56" s="14" t="s">
        <v>2798</v>
      </c>
      <c r="P56" s="13" t="s">
        <v>2799</v>
      </c>
      <c r="Q56" s="269" t="s">
        <v>2800</v>
      </c>
      <c r="R56" s="270" t="s">
        <v>6391</v>
      </c>
      <c r="S56" s="269" t="s">
        <v>6392</v>
      </c>
      <c r="T56" s="13" t="s">
        <v>2799</v>
      </c>
      <c r="W56" s="287">
        <v>40632</v>
      </c>
    </row>
    <row r="57" spans="2:23" ht="30.75" customHeight="1" x14ac:dyDescent="0.25">
      <c r="B57" s="17">
        <v>58</v>
      </c>
      <c r="C57" s="17" t="s">
        <v>21208</v>
      </c>
      <c r="D57" s="286" t="s">
        <v>2801</v>
      </c>
      <c r="E57" s="14" t="s">
        <v>2802</v>
      </c>
      <c r="G57" s="286" t="s">
        <v>2803</v>
      </c>
      <c r="H57" s="14" t="s">
        <v>2804</v>
      </c>
      <c r="I57" s="14" t="s">
        <v>3920</v>
      </c>
      <c r="J57" s="286" t="s">
        <v>2805</v>
      </c>
      <c r="K57" s="14" t="s">
        <v>3922</v>
      </c>
      <c r="L57" s="14" t="s">
        <v>2806</v>
      </c>
      <c r="M57" s="14" t="s">
        <v>4270</v>
      </c>
      <c r="N57" s="12" t="s">
        <v>21218</v>
      </c>
      <c r="O57" s="14" t="s">
        <v>2807</v>
      </c>
      <c r="P57" s="13" t="s">
        <v>2808</v>
      </c>
      <c r="Q57" s="269" t="s">
        <v>2809</v>
      </c>
      <c r="R57" s="270"/>
      <c r="S57" s="269"/>
      <c r="T57" s="269"/>
      <c r="W57" s="287">
        <v>40632</v>
      </c>
    </row>
    <row r="58" spans="2:23" ht="30.75" customHeight="1" x14ac:dyDescent="0.25">
      <c r="B58" s="17">
        <v>59</v>
      </c>
      <c r="D58" s="286" t="s">
        <v>2810</v>
      </c>
      <c r="E58" s="14" t="s">
        <v>2811</v>
      </c>
      <c r="G58" s="286" t="s">
        <v>2812</v>
      </c>
      <c r="H58" s="14" t="s">
        <v>2813</v>
      </c>
      <c r="I58" s="289">
        <v>253850940</v>
      </c>
      <c r="J58" s="286" t="s">
        <v>2814</v>
      </c>
      <c r="K58" s="14" t="s">
        <v>3922</v>
      </c>
      <c r="L58" s="14" t="s">
        <v>2815</v>
      </c>
      <c r="M58" s="14" t="s">
        <v>3947</v>
      </c>
      <c r="N58" s="12" t="s">
        <v>21218</v>
      </c>
      <c r="O58" s="14" t="s">
        <v>2816</v>
      </c>
      <c r="P58" s="13" t="s">
        <v>2817</v>
      </c>
      <c r="Q58" s="269" t="s">
        <v>2818</v>
      </c>
      <c r="R58" s="270" t="s">
        <v>6476</v>
      </c>
      <c r="S58" s="269" t="s">
        <v>2818</v>
      </c>
      <c r="T58" s="13" t="s">
        <v>2817</v>
      </c>
      <c r="W58" s="287">
        <v>40632</v>
      </c>
    </row>
    <row r="59" spans="2:23" ht="30.75" customHeight="1" x14ac:dyDescent="0.25">
      <c r="B59" s="17">
        <v>60</v>
      </c>
      <c r="D59" s="286" t="s">
        <v>2819</v>
      </c>
      <c r="E59" s="14" t="s">
        <v>2820</v>
      </c>
      <c r="G59" s="286" t="s">
        <v>2821</v>
      </c>
      <c r="H59" s="14" t="s">
        <v>2822</v>
      </c>
      <c r="I59" s="289">
        <v>115575273112</v>
      </c>
      <c r="J59" s="286" t="s">
        <v>2823</v>
      </c>
      <c r="K59" s="14" t="s">
        <v>2824</v>
      </c>
      <c r="L59" s="14" t="s">
        <v>4031</v>
      </c>
      <c r="M59" s="14" t="s">
        <v>3924</v>
      </c>
      <c r="N59" s="12" t="s">
        <v>21230</v>
      </c>
      <c r="O59" s="14" t="s">
        <v>2825</v>
      </c>
      <c r="P59" s="13" t="s">
        <v>2826</v>
      </c>
      <c r="Q59" s="269" t="s">
        <v>2827</v>
      </c>
      <c r="R59" s="270" t="s">
        <v>5432</v>
      </c>
      <c r="S59" s="269" t="s">
        <v>2827</v>
      </c>
      <c r="T59" s="13" t="s">
        <v>2826</v>
      </c>
      <c r="W59" s="287">
        <v>40632</v>
      </c>
    </row>
    <row r="60" spans="2:23" ht="30.75" customHeight="1" x14ac:dyDescent="0.25">
      <c r="B60" s="17">
        <v>61</v>
      </c>
      <c r="D60" s="286" t="s">
        <v>2828</v>
      </c>
      <c r="E60" s="14" t="s">
        <v>4142</v>
      </c>
      <c r="G60" s="286" t="s">
        <v>2829</v>
      </c>
      <c r="H60" s="14" t="s">
        <v>2830</v>
      </c>
      <c r="I60" s="14" t="s">
        <v>3920</v>
      </c>
      <c r="J60" s="286" t="s">
        <v>2831</v>
      </c>
      <c r="K60" s="14" t="s">
        <v>3922</v>
      </c>
      <c r="L60" s="14" t="s">
        <v>2832</v>
      </c>
      <c r="M60" s="14" t="s">
        <v>3980</v>
      </c>
      <c r="N60" s="12" t="s">
        <v>21230</v>
      </c>
      <c r="O60" s="14" t="s">
        <v>2833</v>
      </c>
      <c r="P60" s="13" t="s">
        <v>2834</v>
      </c>
      <c r="Q60" s="269" t="s">
        <v>2835</v>
      </c>
      <c r="R60" s="270"/>
      <c r="S60" s="269"/>
      <c r="T60" s="269"/>
      <c r="W60" s="287">
        <v>40632</v>
      </c>
    </row>
    <row r="61" spans="2:23" ht="30.75" customHeight="1" x14ac:dyDescent="0.25">
      <c r="B61" s="17">
        <v>62</v>
      </c>
      <c r="C61" s="17" t="s">
        <v>11059</v>
      </c>
      <c r="D61" s="286" t="s">
        <v>2836</v>
      </c>
      <c r="E61" s="12" t="s">
        <v>11059</v>
      </c>
      <c r="F61" s="12" t="s">
        <v>12670</v>
      </c>
      <c r="G61" s="286" t="s">
        <v>2838</v>
      </c>
      <c r="H61" s="14" t="s">
        <v>2839</v>
      </c>
      <c r="I61" s="14" t="s">
        <v>3920</v>
      </c>
      <c r="J61" s="286" t="s">
        <v>2840</v>
      </c>
      <c r="K61" s="14" t="s">
        <v>3922</v>
      </c>
      <c r="L61" s="14" t="s">
        <v>2841</v>
      </c>
      <c r="M61" s="14" t="s">
        <v>4068</v>
      </c>
      <c r="N61" s="12" t="s">
        <v>21218</v>
      </c>
      <c r="O61" s="14" t="s">
        <v>2842</v>
      </c>
      <c r="P61" s="13" t="s">
        <v>2843</v>
      </c>
      <c r="Q61" s="269" t="s">
        <v>2844</v>
      </c>
      <c r="R61" s="270"/>
      <c r="S61" s="269"/>
      <c r="T61" s="269"/>
      <c r="W61" s="287">
        <v>40632</v>
      </c>
    </row>
    <row r="62" spans="2:23" ht="30.75" customHeight="1" x14ac:dyDescent="0.25">
      <c r="B62" s="17">
        <v>63</v>
      </c>
      <c r="C62" s="17" t="s">
        <v>12035</v>
      </c>
      <c r="D62" s="286" t="s">
        <v>2845</v>
      </c>
      <c r="E62" s="12" t="s">
        <v>17174</v>
      </c>
      <c r="G62" s="286" t="s">
        <v>12514</v>
      </c>
      <c r="H62" s="14" t="s">
        <v>2846</v>
      </c>
      <c r="I62" s="14" t="s">
        <v>3920</v>
      </c>
      <c r="J62" s="286" t="s">
        <v>12515</v>
      </c>
      <c r="K62" s="14" t="s">
        <v>3922</v>
      </c>
      <c r="L62" s="14" t="s">
        <v>2847</v>
      </c>
      <c r="M62" s="14" t="s">
        <v>4068</v>
      </c>
      <c r="N62" s="12" t="s">
        <v>21218</v>
      </c>
      <c r="O62" s="14" t="s">
        <v>2848</v>
      </c>
      <c r="P62" s="181" t="s">
        <v>17175</v>
      </c>
      <c r="Q62" s="269" t="s">
        <v>16476</v>
      </c>
      <c r="R62" s="271" t="s">
        <v>17176</v>
      </c>
      <c r="S62" s="272" t="s">
        <v>17177</v>
      </c>
      <c r="T62" s="181" t="s">
        <v>17175</v>
      </c>
      <c r="W62" s="287">
        <v>43055</v>
      </c>
    </row>
    <row r="63" spans="2:23" ht="30.75" customHeight="1" x14ac:dyDescent="0.25">
      <c r="B63" s="17">
        <v>64</v>
      </c>
      <c r="C63" s="17" t="s">
        <v>7</v>
      </c>
      <c r="D63" s="286" t="s">
        <v>2849</v>
      </c>
      <c r="E63" s="14" t="s">
        <v>2850</v>
      </c>
      <c r="F63" s="14" t="s">
        <v>2851</v>
      </c>
      <c r="G63" s="286" t="s">
        <v>2852</v>
      </c>
      <c r="H63" s="14" t="s">
        <v>2853</v>
      </c>
      <c r="I63" s="14" t="s">
        <v>3920</v>
      </c>
      <c r="J63" s="286" t="s">
        <v>2854</v>
      </c>
      <c r="K63" s="14" t="s">
        <v>2855</v>
      </c>
      <c r="L63" s="14" t="s">
        <v>2856</v>
      </c>
      <c r="M63" s="14" t="s">
        <v>4097</v>
      </c>
      <c r="N63" s="12" t="s">
        <v>21233</v>
      </c>
      <c r="O63" s="14" t="s">
        <v>2857</v>
      </c>
      <c r="P63" s="181" t="s">
        <v>2858</v>
      </c>
      <c r="Q63" s="269" t="s">
        <v>2859</v>
      </c>
      <c r="R63" s="270"/>
      <c r="S63" s="269"/>
      <c r="T63" s="269"/>
      <c r="W63" s="287">
        <v>40632</v>
      </c>
    </row>
    <row r="64" spans="2:23" ht="30.75" customHeight="1" x14ac:dyDescent="0.25">
      <c r="B64" s="17">
        <v>65</v>
      </c>
      <c r="D64" s="286" t="s">
        <v>2860</v>
      </c>
      <c r="F64" s="14" t="s">
        <v>2861</v>
      </c>
      <c r="G64" s="286" t="s">
        <v>2862</v>
      </c>
      <c r="H64" s="14" t="s">
        <v>2863</v>
      </c>
      <c r="I64" s="14" t="s">
        <v>3920</v>
      </c>
      <c r="J64" s="286" t="s">
        <v>2864</v>
      </c>
      <c r="K64" s="14" t="s">
        <v>3922</v>
      </c>
      <c r="L64" s="14" t="s">
        <v>2865</v>
      </c>
      <c r="M64" s="14" t="s">
        <v>4068</v>
      </c>
      <c r="N64" s="12" t="s">
        <v>21218</v>
      </c>
      <c r="O64" s="14" t="s">
        <v>2866</v>
      </c>
      <c r="Q64" s="269" t="s">
        <v>2867</v>
      </c>
      <c r="R64" s="270"/>
      <c r="S64" s="269"/>
      <c r="T64" s="269"/>
      <c r="W64" s="287">
        <v>40632</v>
      </c>
    </row>
    <row r="65" spans="2:23" ht="30.75" customHeight="1" x14ac:dyDescent="0.25">
      <c r="B65" s="17">
        <v>66</v>
      </c>
      <c r="D65" s="286" t="s">
        <v>2868</v>
      </c>
      <c r="E65" s="14" t="s">
        <v>2869</v>
      </c>
      <c r="G65" s="286" t="s">
        <v>2870</v>
      </c>
      <c r="H65" s="14" t="s">
        <v>2871</v>
      </c>
      <c r="I65" s="14" t="s">
        <v>2872</v>
      </c>
      <c r="J65" s="286" t="s">
        <v>2873</v>
      </c>
      <c r="K65" s="14" t="s">
        <v>2874</v>
      </c>
      <c r="L65" s="14" t="s">
        <v>2875</v>
      </c>
      <c r="M65" s="14" t="s">
        <v>4097</v>
      </c>
      <c r="N65" s="12" t="s">
        <v>21233</v>
      </c>
      <c r="O65" s="14" t="s">
        <v>2876</v>
      </c>
      <c r="P65" s="13" t="s">
        <v>2877</v>
      </c>
      <c r="Q65" s="269" t="s">
        <v>2878</v>
      </c>
      <c r="R65" s="270"/>
      <c r="S65" s="269"/>
      <c r="T65" s="269"/>
      <c r="W65" s="287">
        <v>40632</v>
      </c>
    </row>
    <row r="66" spans="2:23" ht="30.75" customHeight="1" x14ac:dyDescent="0.25">
      <c r="B66" s="17">
        <v>67</v>
      </c>
      <c r="D66" s="286" t="s">
        <v>2879</v>
      </c>
      <c r="E66" s="14" t="s">
        <v>2880</v>
      </c>
      <c r="G66" s="286" t="s">
        <v>2881</v>
      </c>
      <c r="H66" s="14" t="s">
        <v>2882</v>
      </c>
      <c r="I66" s="289">
        <v>254833493</v>
      </c>
      <c r="J66" s="286" t="s">
        <v>2883</v>
      </c>
      <c r="K66" s="14" t="s">
        <v>2884</v>
      </c>
      <c r="L66" s="14" t="s">
        <v>4136</v>
      </c>
      <c r="M66" s="14" t="s">
        <v>3947</v>
      </c>
      <c r="N66" s="12" t="s">
        <v>21218</v>
      </c>
      <c r="O66" s="14" t="s">
        <v>4137</v>
      </c>
      <c r="P66" s="13" t="s">
        <v>2885</v>
      </c>
      <c r="Q66" s="269" t="s">
        <v>2886</v>
      </c>
      <c r="R66" s="270"/>
      <c r="S66" s="269"/>
      <c r="T66" s="269"/>
      <c r="W66" s="287">
        <v>40632</v>
      </c>
    </row>
    <row r="67" spans="2:23" ht="30.75" customHeight="1" x14ac:dyDescent="0.25">
      <c r="B67" s="17">
        <v>68</v>
      </c>
      <c r="C67" s="17" t="s">
        <v>7</v>
      </c>
      <c r="D67" s="286" t="s">
        <v>2887</v>
      </c>
      <c r="E67" s="14" t="s">
        <v>2888</v>
      </c>
      <c r="F67" s="14" t="s">
        <v>2837</v>
      </c>
      <c r="G67" s="286" t="s">
        <v>2889</v>
      </c>
      <c r="H67" s="14" t="s">
        <v>2890</v>
      </c>
      <c r="I67" s="14" t="s">
        <v>3920</v>
      </c>
      <c r="J67" s="286" t="s">
        <v>2891</v>
      </c>
      <c r="K67" s="14" t="s">
        <v>3922</v>
      </c>
      <c r="L67" s="14" t="s">
        <v>2892</v>
      </c>
      <c r="M67" s="14" t="s">
        <v>4202</v>
      </c>
      <c r="N67" s="12" t="s">
        <v>21233</v>
      </c>
      <c r="O67" s="14" t="s">
        <v>2893</v>
      </c>
      <c r="P67" s="13" t="s">
        <v>2894</v>
      </c>
      <c r="Q67" s="269" t="s">
        <v>2895</v>
      </c>
      <c r="R67" s="270" t="s">
        <v>18</v>
      </c>
      <c r="S67" s="269" t="s">
        <v>10476</v>
      </c>
      <c r="T67" s="269" t="s">
        <v>10477</v>
      </c>
      <c r="W67" s="287">
        <v>40632</v>
      </c>
    </row>
    <row r="68" spans="2:23" ht="30.75" customHeight="1" x14ac:dyDescent="0.25">
      <c r="B68" s="17">
        <v>69</v>
      </c>
      <c r="D68" s="286" t="s">
        <v>2896</v>
      </c>
      <c r="E68" s="14" t="s">
        <v>2897</v>
      </c>
      <c r="F68" s="14" t="s">
        <v>2898</v>
      </c>
      <c r="G68" s="286" t="s">
        <v>2899</v>
      </c>
      <c r="H68" s="14" t="s">
        <v>2900</v>
      </c>
      <c r="I68" s="14" t="s">
        <v>3920</v>
      </c>
      <c r="J68" s="286" t="s">
        <v>2901</v>
      </c>
      <c r="K68" s="14" t="s">
        <v>3922</v>
      </c>
      <c r="L68" s="14" t="s">
        <v>2902</v>
      </c>
      <c r="M68" s="14" t="s">
        <v>4109</v>
      </c>
      <c r="N68" s="12" t="s">
        <v>21230</v>
      </c>
      <c r="O68" s="14" t="s">
        <v>2903</v>
      </c>
      <c r="P68" s="13" t="s">
        <v>2904</v>
      </c>
      <c r="Q68" s="269" t="s">
        <v>2905</v>
      </c>
      <c r="R68" s="270"/>
      <c r="S68" s="269"/>
      <c r="T68" s="269"/>
      <c r="W68" s="287">
        <v>40632</v>
      </c>
    </row>
    <row r="69" spans="2:23" ht="30.75" customHeight="1" x14ac:dyDescent="0.25">
      <c r="B69" s="17">
        <v>70</v>
      </c>
      <c r="D69" s="286" t="s">
        <v>2906</v>
      </c>
      <c r="E69" s="14" t="s">
        <v>2907</v>
      </c>
      <c r="G69" s="286" t="s">
        <v>2908</v>
      </c>
      <c r="H69" s="14" t="s">
        <v>2909</v>
      </c>
      <c r="I69" s="14" t="s">
        <v>3920</v>
      </c>
      <c r="J69" s="286" t="s">
        <v>2910</v>
      </c>
      <c r="K69" s="14" t="s">
        <v>3922</v>
      </c>
      <c r="L69" s="14" t="s">
        <v>2911</v>
      </c>
      <c r="M69" s="14" t="s">
        <v>3924</v>
      </c>
      <c r="N69" s="12" t="s">
        <v>21230</v>
      </c>
      <c r="O69" s="14" t="s">
        <v>2912</v>
      </c>
      <c r="P69" s="13" t="s">
        <v>2913</v>
      </c>
      <c r="Q69" s="269" t="s">
        <v>2914</v>
      </c>
      <c r="R69" s="270"/>
      <c r="S69" s="269"/>
      <c r="T69" s="269"/>
      <c r="W69" s="287">
        <v>40632</v>
      </c>
    </row>
    <row r="70" spans="2:23" ht="30.75" customHeight="1" x14ac:dyDescent="0.25">
      <c r="B70" s="17">
        <v>71</v>
      </c>
      <c r="D70" s="286" t="s">
        <v>2915</v>
      </c>
      <c r="F70" s="14" t="s">
        <v>2837</v>
      </c>
      <c r="G70" s="286" t="s">
        <v>2916</v>
      </c>
      <c r="H70" s="14" t="s">
        <v>2917</v>
      </c>
      <c r="I70" s="14" t="s">
        <v>3920</v>
      </c>
      <c r="J70" s="286" t="s">
        <v>2918</v>
      </c>
      <c r="K70" s="14" t="s">
        <v>3922</v>
      </c>
      <c r="L70" s="14" t="s">
        <v>2919</v>
      </c>
      <c r="M70" s="14" t="s">
        <v>3924</v>
      </c>
      <c r="N70" s="12" t="s">
        <v>21230</v>
      </c>
      <c r="O70" s="14" t="s">
        <v>2920</v>
      </c>
      <c r="P70" s="13" t="s">
        <v>2921</v>
      </c>
      <c r="Q70" s="269" t="s">
        <v>2922</v>
      </c>
      <c r="R70" s="270"/>
      <c r="S70" s="269"/>
      <c r="T70" s="269"/>
      <c r="W70" s="287">
        <v>40632</v>
      </c>
    </row>
    <row r="71" spans="2:23" ht="30.75" customHeight="1" x14ac:dyDescent="0.25">
      <c r="B71" s="17">
        <v>72</v>
      </c>
      <c r="D71" s="286" t="s">
        <v>2923</v>
      </c>
      <c r="E71" s="14" t="s">
        <v>2924</v>
      </c>
      <c r="F71" s="14" t="s">
        <v>2685</v>
      </c>
      <c r="G71" s="286" t="s">
        <v>2925</v>
      </c>
      <c r="H71" s="14" t="s">
        <v>2926</v>
      </c>
      <c r="I71" s="14" t="s">
        <v>3920</v>
      </c>
      <c r="J71" s="286" t="s">
        <v>2927</v>
      </c>
      <c r="K71" s="14" t="s">
        <v>3922</v>
      </c>
      <c r="L71" s="14" t="s">
        <v>2928</v>
      </c>
      <c r="M71" s="14" t="s">
        <v>3924</v>
      </c>
      <c r="N71" s="12" t="s">
        <v>21230</v>
      </c>
      <c r="O71" s="14" t="s">
        <v>2929</v>
      </c>
      <c r="P71" s="13" t="s">
        <v>2930</v>
      </c>
      <c r="Q71" s="269" t="s">
        <v>2931</v>
      </c>
      <c r="R71" s="270"/>
      <c r="S71" s="269"/>
      <c r="T71" s="269"/>
      <c r="W71" s="287">
        <v>40632</v>
      </c>
    </row>
    <row r="72" spans="2:23" ht="30.75" customHeight="1" x14ac:dyDescent="0.25">
      <c r="B72" s="17">
        <v>73</v>
      </c>
      <c r="C72" s="17" t="s">
        <v>7</v>
      </c>
      <c r="D72" s="286" t="s">
        <v>2932</v>
      </c>
      <c r="E72" s="14" t="s">
        <v>5149</v>
      </c>
      <c r="G72" s="286" t="s">
        <v>2933</v>
      </c>
      <c r="H72" s="14" t="s">
        <v>2934</v>
      </c>
      <c r="I72" s="289">
        <v>181121880110</v>
      </c>
      <c r="J72" s="286" t="s">
        <v>2935</v>
      </c>
      <c r="K72" s="14" t="s">
        <v>3922</v>
      </c>
      <c r="L72" s="14" t="s">
        <v>2936</v>
      </c>
      <c r="M72" s="14" t="s">
        <v>3924</v>
      </c>
      <c r="N72" s="12" t="s">
        <v>21230</v>
      </c>
      <c r="O72" s="14" t="s">
        <v>2937</v>
      </c>
      <c r="P72" s="13" t="s">
        <v>5151</v>
      </c>
      <c r="Q72" s="269" t="s">
        <v>5150</v>
      </c>
      <c r="R72" s="14" t="s">
        <v>5149</v>
      </c>
      <c r="S72" s="269" t="s">
        <v>5150</v>
      </c>
      <c r="T72" s="13" t="s">
        <v>5151</v>
      </c>
      <c r="W72" s="287">
        <v>40632</v>
      </c>
    </row>
    <row r="73" spans="2:23" ht="30.75" customHeight="1" x14ac:dyDescent="0.25">
      <c r="B73" s="17">
        <v>74</v>
      </c>
      <c r="D73" s="286" t="s">
        <v>2938</v>
      </c>
      <c r="E73" s="14" t="s">
        <v>2939</v>
      </c>
      <c r="G73" s="286" t="s">
        <v>2938</v>
      </c>
      <c r="H73" s="14" t="s">
        <v>2940</v>
      </c>
      <c r="I73" s="14" t="s">
        <v>2941</v>
      </c>
      <c r="J73" s="286" t="s">
        <v>2942</v>
      </c>
      <c r="K73" s="14" t="s">
        <v>2943</v>
      </c>
      <c r="L73" s="14" t="s">
        <v>4031</v>
      </c>
      <c r="M73" s="14" t="s">
        <v>3924</v>
      </c>
      <c r="N73" s="12" t="s">
        <v>21230</v>
      </c>
      <c r="O73" s="14" t="s">
        <v>2944</v>
      </c>
      <c r="P73" s="13" t="s">
        <v>2945</v>
      </c>
      <c r="W73" s="287">
        <v>40632</v>
      </c>
    </row>
    <row r="74" spans="2:23" ht="30.75" customHeight="1" x14ac:dyDescent="0.25">
      <c r="B74" s="17">
        <v>75</v>
      </c>
      <c r="D74" s="286" t="s">
        <v>2946</v>
      </c>
      <c r="E74" s="14" t="s">
        <v>5126</v>
      </c>
      <c r="G74" s="286" t="s">
        <v>2946</v>
      </c>
      <c r="H74" s="14" t="s">
        <v>2947</v>
      </c>
      <c r="I74" s="14" t="s">
        <v>2948</v>
      </c>
      <c r="J74" s="286" t="s">
        <v>16993</v>
      </c>
      <c r="K74" s="14" t="s">
        <v>2949</v>
      </c>
      <c r="L74" s="14" t="s">
        <v>4078</v>
      </c>
      <c r="M74" s="14" t="s">
        <v>4079</v>
      </c>
      <c r="N74" s="12" t="s">
        <v>21232</v>
      </c>
      <c r="O74" s="14" t="s">
        <v>2950</v>
      </c>
      <c r="P74" s="13" t="s">
        <v>2951</v>
      </c>
      <c r="Q74" s="269" t="s">
        <v>9391</v>
      </c>
      <c r="R74" s="14" t="s">
        <v>16994</v>
      </c>
      <c r="S74" s="269" t="s">
        <v>16995</v>
      </c>
      <c r="T74" s="13" t="s">
        <v>16996</v>
      </c>
      <c r="V74" s="287">
        <v>40299</v>
      </c>
      <c r="W74" s="287">
        <v>42962</v>
      </c>
    </row>
    <row r="75" spans="2:23" ht="30.75" customHeight="1" x14ac:dyDescent="0.25">
      <c r="B75" s="17">
        <v>76</v>
      </c>
      <c r="C75" s="17" t="s">
        <v>7</v>
      </c>
      <c r="D75" s="286" t="s">
        <v>2952</v>
      </c>
      <c r="E75" s="14" t="s">
        <v>2953</v>
      </c>
      <c r="G75" s="286" t="s">
        <v>2954</v>
      </c>
      <c r="H75" s="14" t="s">
        <v>2955</v>
      </c>
      <c r="I75" s="14" t="s">
        <v>3920</v>
      </c>
      <c r="J75" s="286" t="s">
        <v>2956</v>
      </c>
      <c r="K75" s="14" t="s">
        <v>3922</v>
      </c>
      <c r="L75" s="14" t="s">
        <v>2957</v>
      </c>
      <c r="M75" s="14" t="s">
        <v>3980</v>
      </c>
      <c r="N75" s="12" t="s">
        <v>21230</v>
      </c>
      <c r="O75" s="14" t="s">
        <v>2958</v>
      </c>
      <c r="P75" s="13" t="s">
        <v>2959</v>
      </c>
      <c r="Q75" s="269" t="s">
        <v>2960</v>
      </c>
      <c r="R75" s="270"/>
      <c r="S75" s="269"/>
      <c r="T75" s="269"/>
      <c r="W75" s="287">
        <v>40632</v>
      </c>
    </row>
    <row r="76" spans="2:23" ht="30.75" customHeight="1" x14ac:dyDescent="0.25">
      <c r="B76" s="17">
        <v>77</v>
      </c>
      <c r="D76" s="286" t="s">
        <v>2961</v>
      </c>
      <c r="E76" s="14" t="s">
        <v>2962</v>
      </c>
      <c r="F76" s="14" t="s">
        <v>2837</v>
      </c>
      <c r="G76" s="286" t="s">
        <v>2963</v>
      </c>
      <c r="H76" s="14" t="s">
        <v>2964</v>
      </c>
      <c r="I76" s="14" t="s">
        <v>3920</v>
      </c>
      <c r="J76" s="286" t="s">
        <v>2965</v>
      </c>
      <c r="K76" s="14" t="s">
        <v>3922</v>
      </c>
      <c r="L76" s="14" t="s">
        <v>2966</v>
      </c>
      <c r="M76" s="14" t="s">
        <v>4068</v>
      </c>
      <c r="N76" s="12" t="s">
        <v>21218</v>
      </c>
      <c r="O76" s="14" t="s">
        <v>2967</v>
      </c>
      <c r="P76" s="13" t="s">
        <v>2968</v>
      </c>
      <c r="Q76" s="269" t="s">
        <v>2969</v>
      </c>
      <c r="R76" s="270"/>
      <c r="S76" s="269"/>
      <c r="T76" s="269"/>
      <c r="W76" s="287">
        <v>40632</v>
      </c>
    </row>
    <row r="77" spans="2:23" ht="30.75" customHeight="1" x14ac:dyDescent="0.25">
      <c r="B77" s="17">
        <v>78</v>
      </c>
      <c r="C77" s="17" t="s">
        <v>7</v>
      </c>
      <c r="D77" s="286" t="s">
        <v>2970</v>
      </c>
      <c r="E77" s="14" t="s">
        <v>2971</v>
      </c>
      <c r="G77" s="286" t="s">
        <v>2972</v>
      </c>
      <c r="H77" s="14" t="s">
        <v>2973</v>
      </c>
      <c r="I77" s="289">
        <v>149694559110</v>
      </c>
      <c r="J77" s="286" t="s">
        <v>16862</v>
      </c>
      <c r="K77" s="14" t="s">
        <v>2974</v>
      </c>
      <c r="L77" s="14" t="s">
        <v>4031</v>
      </c>
      <c r="M77" s="14" t="s">
        <v>3924</v>
      </c>
      <c r="N77" s="12" t="s">
        <v>21230</v>
      </c>
      <c r="O77" s="14" t="s">
        <v>16864</v>
      </c>
      <c r="P77" s="13" t="s">
        <v>19936</v>
      </c>
      <c r="Q77" s="269" t="s">
        <v>14933</v>
      </c>
      <c r="R77" s="270" t="s">
        <v>14934</v>
      </c>
      <c r="S77" s="269" t="s">
        <v>14933</v>
      </c>
      <c r="T77" s="269" t="s">
        <v>2975</v>
      </c>
      <c r="W77" s="287">
        <v>40632</v>
      </c>
    </row>
    <row r="78" spans="2:23" ht="30.75" customHeight="1" x14ac:dyDescent="0.25">
      <c r="B78" s="17">
        <v>79</v>
      </c>
      <c r="D78" s="286" t="s">
        <v>2977</v>
      </c>
      <c r="G78" s="286" t="s">
        <v>2978</v>
      </c>
      <c r="H78" s="14" t="s">
        <v>2979</v>
      </c>
      <c r="I78" s="14" t="s">
        <v>2980</v>
      </c>
      <c r="J78" s="286" t="s">
        <v>2981</v>
      </c>
      <c r="K78" s="14" t="s">
        <v>3922</v>
      </c>
      <c r="L78" s="14" t="s">
        <v>2982</v>
      </c>
      <c r="M78" s="14" t="s">
        <v>4202</v>
      </c>
      <c r="N78" s="12" t="s">
        <v>21233</v>
      </c>
      <c r="O78" s="14" t="s">
        <v>2983</v>
      </c>
      <c r="P78" s="13" t="s">
        <v>2984</v>
      </c>
      <c r="Q78" s="269" t="s">
        <v>2985</v>
      </c>
      <c r="R78" s="270"/>
      <c r="S78" s="269"/>
      <c r="T78" s="269"/>
      <c r="W78" s="287">
        <v>40632</v>
      </c>
    </row>
    <row r="79" spans="2:23" ht="30.75" customHeight="1" x14ac:dyDescent="0.25">
      <c r="B79" s="17">
        <v>80</v>
      </c>
      <c r="D79" s="286" t="s">
        <v>2986</v>
      </c>
      <c r="E79" s="14" t="s">
        <v>2987</v>
      </c>
      <c r="F79" s="14" t="s">
        <v>2988</v>
      </c>
      <c r="G79" s="286" t="s">
        <v>2989</v>
      </c>
      <c r="H79" s="14" t="s">
        <v>2990</v>
      </c>
      <c r="I79" s="14" t="s">
        <v>3920</v>
      </c>
      <c r="J79" s="286" t="s">
        <v>2991</v>
      </c>
      <c r="K79" s="14" t="s">
        <v>3922</v>
      </c>
      <c r="L79" s="14" t="s">
        <v>2992</v>
      </c>
      <c r="M79" s="14" t="s">
        <v>4270</v>
      </c>
      <c r="N79" s="12" t="s">
        <v>21218</v>
      </c>
      <c r="O79" s="14" t="s">
        <v>2993</v>
      </c>
      <c r="P79" s="13" t="s">
        <v>2994</v>
      </c>
      <c r="Q79" s="269" t="s">
        <v>2995</v>
      </c>
      <c r="R79" s="270"/>
      <c r="S79" s="269"/>
      <c r="T79" s="269"/>
      <c r="W79" s="287">
        <v>40632</v>
      </c>
    </row>
    <row r="80" spans="2:23" ht="30.75" customHeight="1" x14ac:dyDescent="0.25">
      <c r="B80" s="17">
        <v>81</v>
      </c>
      <c r="D80" s="286" t="s">
        <v>2996</v>
      </c>
      <c r="E80" s="14" t="s">
        <v>2785</v>
      </c>
      <c r="G80" s="286" t="s">
        <v>2996</v>
      </c>
      <c r="H80" s="14" t="s">
        <v>2997</v>
      </c>
      <c r="I80" s="14" t="s">
        <v>3920</v>
      </c>
      <c r="J80" s="286" t="s">
        <v>2998</v>
      </c>
      <c r="K80" s="14" t="s">
        <v>3922</v>
      </c>
      <c r="L80" s="14" t="s">
        <v>2789</v>
      </c>
      <c r="M80" s="14" t="s">
        <v>3947</v>
      </c>
      <c r="N80" s="12" t="s">
        <v>21218</v>
      </c>
      <c r="O80" s="14" t="s">
        <v>2790</v>
      </c>
      <c r="P80" s="13" t="s">
        <v>2791</v>
      </c>
      <c r="Q80" s="269" t="s">
        <v>2792</v>
      </c>
      <c r="R80" s="270"/>
      <c r="S80" s="269"/>
      <c r="T80" s="269"/>
      <c r="W80" s="287">
        <v>40632</v>
      </c>
    </row>
    <row r="81" spans="2:23" s="292" customFormat="1" ht="30.75" customHeight="1" x14ac:dyDescent="0.25">
      <c r="B81" s="351">
        <v>82</v>
      </c>
      <c r="C81" s="351"/>
      <c r="D81" s="291" t="s">
        <v>2999</v>
      </c>
      <c r="E81" s="292" t="s">
        <v>3000</v>
      </c>
      <c r="G81" s="291" t="s">
        <v>2999</v>
      </c>
      <c r="H81" s="292" t="s">
        <v>3001</v>
      </c>
      <c r="I81" s="292" t="s">
        <v>3002</v>
      </c>
      <c r="J81" s="291" t="s">
        <v>3003</v>
      </c>
      <c r="K81" s="292" t="s">
        <v>3922</v>
      </c>
      <c r="L81" s="292" t="s">
        <v>3004</v>
      </c>
      <c r="M81" s="292" t="s">
        <v>4068</v>
      </c>
      <c r="N81" s="12" t="s">
        <v>21218</v>
      </c>
      <c r="O81" s="292" t="s">
        <v>3005</v>
      </c>
      <c r="P81" s="293" t="s">
        <v>3006</v>
      </c>
      <c r="Q81" s="274" t="s">
        <v>3007</v>
      </c>
      <c r="R81" s="275"/>
      <c r="S81" s="274"/>
      <c r="T81" s="274"/>
      <c r="V81" s="294"/>
      <c r="W81" s="294">
        <v>40632</v>
      </c>
    </row>
    <row r="82" spans="2:23" ht="30.75" customHeight="1" x14ac:dyDescent="0.25">
      <c r="B82" s="17">
        <v>83</v>
      </c>
      <c r="C82" s="17" t="s">
        <v>7</v>
      </c>
      <c r="D82" s="286" t="s">
        <v>3008</v>
      </c>
      <c r="E82" s="14" t="s">
        <v>3009</v>
      </c>
      <c r="G82" s="286" t="s">
        <v>3008</v>
      </c>
      <c r="H82" s="14" t="s">
        <v>3010</v>
      </c>
      <c r="I82" s="289">
        <v>77548955</v>
      </c>
      <c r="J82" s="286" t="s">
        <v>3011</v>
      </c>
      <c r="K82" s="14" t="s">
        <v>3922</v>
      </c>
      <c r="L82" s="14" t="s">
        <v>3012</v>
      </c>
      <c r="M82" s="14" t="s">
        <v>4119</v>
      </c>
      <c r="N82" s="12" t="s">
        <v>21230</v>
      </c>
      <c r="O82" s="14" t="s">
        <v>3013</v>
      </c>
      <c r="P82" s="13" t="s">
        <v>3014</v>
      </c>
      <c r="Q82" s="269" t="s">
        <v>3015</v>
      </c>
      <c r="R82" s="14" t="s">
        <v>3009</v>
      </c>
      <c r="S82" s="269" t="s">
        <v>3015</v>
      </c>
      <c r="T82" s="13" t="s">
        <v>3014</v>
      </c>
      <c r="W82" s="287">
        <v>40632</v>
      </c>
    </row>
    <row r="83" spans="2:23" ht="30.75" customHeight="1" x14ac:dyDescent="0.25">
      <c r="B83" s="17">
        <v>84</v>
      </c>
      <c r="D83" s="286" t="s">
        <v>3016</v>
      </c>
      <c r="E83" s="14" t="s">
        <v>3017</v>
      </c>
      <c r="F83" s="14" t="s">
        <v>3018</v>
      </c>
      <c r="G83" s="286" t="s">
        <v>3019</v>
      </c>
      <c r="H83" s="14" t="s">
        <v>3020</v>
      </c>
      <c r="I83" s="14" t="s">
        <v>3920</v>
      </c>
      <c r="J83" s="286" t="s">
        <v>3021</v>
      </c>
      <c r="K83" s="14" t="s">
        <v>3922</v>
      </c>
      <c r="L83" s="14" t="s">
        <v>3022</v>
      </c>
      <c r="M83" s="14" t="s">
        <v>4068</v>
      </c>
      <c r="N83" s="12" t="s">
        <v>21218</v>
      </c>
      <c r="O83" s="14" t="s">
        <v>3023</v>
      </c>
      <c r="P83" s="13" t="s">
        <v>3024</v>
      </c>
      <c r="Q83" s="269" t="s">
        <v>3025</v>
      </c>
      <c r="R83" s="270"/>
      <c r="S83" s="269"/>
      <c r="T83" s="269"/>
      <c r="W83" s="287">
        <v>40632</v>
      </c>
    </row>
    <row r="84" spans="2:23" ht="30.75" customHeight="1" x14ac:dyDescent="0.25">
      <c r="B84" s="17">
        <v>85</v>
      </c>
      <c r="D84" s="286" t="s">
        <v>3027</v>
      </c>
      <c r="E84" s="14" t="s">
        <v>3028</v>
      </c>
      <c r="F84" s="14" t="s">
        <v>3029</v>
      </c>
      <c r="G84" s="286" t="s">
        <v>3030</v>
      </c>
      <c r="H84" s="14" t="s">
        <v>3031</v>
      </c>
      <c r="I84" s="14" t="s">
        <v>3920</v>
      </c>
      <c r="J84" s="286" t="s">
        <v>3032</v>
      </c>
      <c r="K84" s="14" t="s">
        <v>3922</v>
      </c>
      <c r="L84" s="14" t="s">
        <v>3033</v>
      </c>
      <c r="M84" s="14" t="s">
        <v>4270</v>
      </c>
      <c r="N84" s="12" t="s">
        <v>21218</v>
      </c>
      <c r="O84" s="289">
        <v>95995970</v>
      </c>
      <c r="P84" s="13" t="s">
        <v>3034</v>
      </c>
      <c r="Q84" s="269" t="s">
        <v>3035</v>
      </c>
      <c r="R84" s="270"/>
      <c r="S84" s="269"/>
      <c r="T84" s="269"/>
      <c r="W84" s="287">
        <v>40632</v>
      </c>
    </row>
    <row r="85" spans="2:23" ht="30.75" customHeight="1" x14ac:dyDescent="0.25">
      <c r="B85" s="17">
        <v>86</v>
      </c>
      <c r="C85" s="17" t="s">
        <v>7</v>
      </c>
      <c r="D85" s="286" t="s">
        <v>3036</v>
      </c>
      <c r="E85" s="14" t="s">
        <v>3037</v>
      </c>
      <c r="G85" s="286" t="s">
        <v>3036</v>
      </c>
      <c r="H85" s="14" t="s">
        <v>3038</v>
      </c>
      <c r="I85" s="14" t="s">
        <v>3920</v>
      </c>
      <c r="J85" s="286" t="s">
        <v>3039</v>
      </c>
      <c r="K85" s="14" t="s">
        <v>3040</v>
      </c>
      <c r="L85" s="14" t="s">
        <v>3041</v>
      </c>
      <c r="M85" s="14" t="s">
        <v>4011</v>
      </c>
      <c r="N85" s="12" t="s">
        <v>21232</v>
      </c>
      <c r="O85" s="14" t="s">
        <v>3042</v>
      </c>
      <c r="P85" s="13" t="s">
        <v>3043</v>
      </c>
      <c r="Q85" s="269" t="s">
        <v>3044</v>
      </c>
      <c r="R85" s="270"/>
      <c r="S85" s="269"/>
      <c r="T85" s="269"/>
      <c r="W85" s="287">
        <v>40632</v>
      </c>
    </row>
    <row r="86" spans="2:23" ht="30.75" customHeight="1" x14ac:dyDescent="0.25">
      <c r="B86" s="17">
        <v>87</v>
      </c>
      <c r="C86" s="17" t="s">
        <v>7</v>
      </c>
      <c r="D86" s="286" t="s">
        <v>3045</v>
      </c>
      <c r="E86" s="14" t="s">
        <v>3046</v>
      </c>
      <c r="F86" s="14" t="s">
        <v>3047</v>
      </c>
      <c r="G86" s="286" t="s">
        <v>3045</v>
      </c>
      <c r="H86" s="14" t="s">
        <v>3048</v>
      </c>
      <c r="I86" s="14" t="s">
        <v>3920</v>
      </c>
      <c r="J86" s="286" t="s">
        <v>3049</v>
      </c>
      <c r="K86" s="14" t="s">
        <v>3922</v>
      </c>
      <c r="L86" s="14" t="s">
        <v>3041</v>
      </c>
      <c r="M86" s="14" t="s">
        <v>4011</v>
      </c>
      <c r="N86" s="12" t="s">
        <v>21232</v>
      </c>
      <c r="O86" s="14" t="s">
        <v>3042</v>
      </c>
      <c r="P86" s="13" t="s">
        <v>3050</v>
      </c>
      <c r="Q86" s="269" t="s">
        <v>3051</v>
      </c>
      <c r="R86" s="270"/>
      <c r="S86" s="269"/>
      <c r="T86" s="269"/>
      <c r="W86" s="287">
        <v>40632</v>
      </c>
    </row>
    <row r="87" spans="2:23" ht="30.75" customHeight="1" x14ac:dyDescent="0.25">
      <c r="B87" s="17">
        <v>88</v>
      </c>
      <c r="D87" s="286" t="s">
        <v>3052</v>
      </c>
      <c r="E87" s="14" t="s">
        <v>3053</v>
      </c>
      <c r="G87" s="286" t="s">
        <v>3052</v>
      </c>
      <c r="H87" s="14" t="s">
        <v>3054</v>
      </c>
      <c r="I87" s="14" t="s">
        <v>3055</v>
      </c>
      <c r="J87" s="286" t="s">
        <v>3056</v>
      </c>
      <c r="K87" s="14" t="s">
        <v>3057</v>
      </c>
      <c r="L87" s="14" t="s">
        <v>3058</v>
      </c>
      <c r="M87" s="14" t="s">
        <v>4068</v>
      </c>
      <c r="N87" s="12" t="s">
        <v>21218</v>
      </c>
      <c r="O87" s="14" t="s">
        <v>3059</v>
      </c>
      <c r="P87" s="13" t="s">
        <v>3060</v>
      </c>
      <c r="Q87" s="269" t="s">
        <v>3061</v>
      </c>
      <c r="R87" s="270"/>
      <c r="S87" s="269"/>
      <c r="T87" s="269"/>
      <c r="W87" s="287">
        <v>40632</v>
      </c>
    </row>
    <row r="88" spans="2:23" ht="30.75" customHeight="1" x14ac:dyDescent="0.25">
      <c r="B88" s="17">
        <v>89</v>
      </c>
      <c r="D88" s="286" t="s">
        <v>3062</v>
      </c>
      <c r="E88" s="14" t="s">
        <v>3063</v>
      </c>
      <c r="G88" s="286" t="s">
        <v>3064</v>
      </c>
      <c r="H88" s="14" t="s">
        <v>3065</v>
      </c>
      <c r="I88" s="289">
        <v>255342098</v>
      </c>
      <c r="J88" s="286" t="s">
        <v>3066</v>
      </c>
      <c r="K88" s="14" t="s">
        <v>3922</v>
      </c>
      <c r="L88" s="14" t="s">
        <v>3067</v>
      </c>
      <c r="M88" s="14" t="s">
        <v>3947</v>
      </c>
      <c r="N88" s="12" t="s">
        <v>21218</v>
      </c>
      <c r="O88" s="14" t="s">
        <v>3068</v>
      </c>
      <c r="P88" s="13" t="s">
        <v>3069</v>
      </c>
      <c r="Q88" s="269" t="s">
        <v>3070</v>
      </c>
      <c r="R88" s="270"/>
      <c r="S88" s="269"/>
      <c r="T88" s="269"/>
      <c r="W88" s="287">
        <v>40632</v>
      </c>
    </row>
    <row r="89" spans="2:23" ht="30.75" customHeight="1" x14ac:dyDescent="0.25">
      <c r="B89" s="17">
        <v>90</v>
      </c>
      <c r="D89" s="286" t="s">
        <v>3071</v>
      </c>
      <c r="E89" s="14" t="s">
        <v>3072</v>
      </c>
      <c r="F89" s="14" t="s">
        <v>3073</v>
      </c>
      <c r="G89" s="286" t="s">
        <v>3074</v>
      </c>
      <c r="H89" s="14" t="s">
        <v>4940</v>
      </c>
      <c r="I89" s="14" t="s">
        <v>3920</v>
      </c>
      <c r="J89" s="286" t="s">
        <v>3075</v>
      </c>
      <c r="K89" s="14" t="s">
        <v>3922</v>
      </c>
      <c r="L89" s="14" t="s">
        <v>3076</v>
      </c>
      <c r="M89" s="14" t="s">
        <v>3924</v>
      </c>
      <c r="N89" s="12" t="s">
        <v>21230</v>
      </c>
      <c r="O89" s="14" t="s">
        <v>3077</v>
      </c>
      <c r="P89" s="13" t="s">
        <v>3078</v>
      </c>
      <c r="Q89" s="13" t="s">
        <v>3079</v>
      </c>
      <c r="W89" s="287">
        <v>40632</v>
      </c>
    </row>
    <row r="90" spans="2:23" ht="30.75" customHeight="1" x14ac:dyDescent="0.25">
      <c r="B90" s="17">
        <v>91</v>
      </c>
      <c r="D90" s="286" t="s">
        <v>3080</v>
      </c>
      <c r="E90" s="14" t="s">
        <v>3081</v>
      </c>
      <c r="G90" s="286" t="s">
        <v>3082</v>
      </c>
      <c r="H90" s="14" t="s">
        <v>3083</v>
      </c>
      <c r="I90" s="14" t="s">
        <v>3920</v>
      </c>
      <c r="J90" s="286" t="s">
        <v>3084</v>
      </c>
      <c r="K90" s="14" t="s">
        <v>3922</v>
      </c>
      <c r="L90" s="14" t="s">
        <v>3085</v>
      </c>
      <c r="M90" s="14" t="s">
        <v>4270</v>
      </c>
      <c r="N90" s="12" t="s">
        <v>21218</v>
      </c>
      <c r="O90" s="14" t="s">
        <v>3086</v>
      </c>
      <c r="P90" s="13" t="s">
        <v>3087</v>
      </c>
      <c r="Q90" s="269" t="s">
        <v>3088</v>
      </c>
      <c r="R90" s="270"/>
      <c r="S90" s="269"/>
      <c r="T90" s="269"/>
      <c r="V90" s="287">
        <v>2009</v>
      </c>
      <c r="W90" s="287">
        <v>40632</v>
      </c>
    </row>
    <row r="91" spans="2:23" ht="30.75" customHeight="1" x14ac:dyDescent="0.25">
      <c r="B91" s="17">
        <v>92</v>
      </c>
      <c r="D91" s="286" t="s">
        <v>3089</v>
      </c>
      <c r="G91" s="286" t="s">
        <v>3090</v>
      </c>
      <c r="H91" s="14" t="s">
        <v>3091</v>
      </c>
      <c r="I91" s="14" t="s">
        <v>3920</v>
      </c>
      <c r="J91" s="286" t="s">
        <v>3092</v>
      </c>
      <c r="K91" s="14" t="s">
        <v>3922</v>
      </c>
      <c r="L91" s="14" t="s">
        <v>3093</v>
      </c>
      <c r="M91" s="14" t="s">
        <v>4097</v>
      </c>
      <c r="N91" s="12" t="s">
        <v>21233</v>
      </c>
      <c r="O91" s="14" t="s">
        <v>3094</v>
      </c>
      <c r="P91" s="13" t="s">
        <v>3095</v>
      </c>
      <c r="Q91" s="269" t="s">
        <v>3096</v>
      </c>
      <c r="R91" s="270"/>
      <c r="S91" s="269"/>
      <c r="T91" s="269"/>
    </row>
    <row r="92" spans="2:23" ht="30.75" customHeight="1" x14ac:dyDescent="0.25">
      <c r="B92" s="17">
        <v>93</v>
      </c>
      <c r="D92" s="286" t="s">
        <v>3097</v>
      </c>
      <c r="G92" s="286" t="s">
        <v>3098</v>
      </c>
      <c r="H92" s="14" t="s">
        <v>3099</v>
      </c>
      <c r="I92" s="289">
        <v>246038554110</v>
      </c>
      <c r="J92" s="286" t="s">
        <v>3100</v>
      </c>
      <c r="K92" s="14" t="s">
        <v>4210</v>
      </c>
      <c r="L92" s="14" t="s">
        <v>4211</v>
      </c>
      <c r="M92" s="14" t="s">
        <v>3924</v>
      </c>
      <c r="N92" s="12" t="s">
        <v>21230</v>
      </c>
      <c r="O92" s="14" t="s">
        <v>4212</v>
      </c>
      <c r="P92" s="13" t="s">
        <v>4970</v>
      </c>
      <c r="Q92" s="269"/>
      <c r="R92" s="270"/>
      <c r="S92" s="269"/>
      <c r="T92" s="269"/>
    </row>
    <row r="93" spans="2:23" ht="30.75" customHeight="1" x14ac:dyDescent="0.25">
      <c r="B93" s="17">
        <v>94</v>
      </c>
      <c r="C93" s="17" t="s">
        <v>12035</v>
      </c>
      <c r="D93" s="286" t="s">
        <v>12667</v>
      </c>
      <c r="G93" s="286" t="s">
        <v>12667</v>
      </c>
      <c r="H93" s="14" t="s">
        <v>3101</v>
      </c>
      <c r="I93" s="14" t="s">
        <v>3920</v>
      </c>
      <c r="J93" s="286" t="s">
        <v>3102</v>
      </c>
      <c r="K93" s="14" t="s">
        <v>3922</v>
      </c>
      <c r="L93" s="14" t="s">
        <v>2699</v>
      </c>
      <c r="M93" s="14" t="s">
        <v>4068</v>
      </c>
      <c r="N93" s="12" t="s">
        <v>21218</v>
      </c>
      <c r="O93" s="14" t="s">
        <v>2700</v>
      </c>
      <c r="P93" s="13" t="s">
        <v>12668</v>
      </c>
      <c r="Q93" s="269" t="s">
        <v>17178</v>
      </c>
      <c r="R93" s="12" t="s">
        <v>17179</v>
      </c>
      <c r="S93" s="269" t="s">
        <v>17178</v>
      </c>
      <c r="T93" s="13" t="s">
        <v>12668</v>
      </c>
      <c r="W93" s="287">
        <v>41953</v>
      </c>
    </row>
    <row r="94" spans="2:23" s="296" customFormat="1" ht="30.75" customHeight="1" x14ac:dyDescent="0.25">
      <c r="B94" s="352">
        <v>96</v>
      </c>
      <c r="C94" s="352" t="s">
        <v>3053</v>
      </c>
      <c r="D94" s="295" t="s">
        <v>3103</v>
      </c>
      <c r="G94" s="295" t="s">
        <v>6339</v>
      </c>
      <c r="H94" s="296" t="s">
        <v>4941</v>
      </c>
      <c r="I94" s="296" t="s">
        <v>3920</v>
      </c>
      <c r="J94" s="295"/>
      <c r="L94" s="296" t="s">
        <v>4238</v>
      </c>
      <c r="M94" s="14" t="s">
        <v>3947</v>
      </c>
      <c r="N94" s="12" t="s">
        <v>21218</v>
      </c>
      <c r="P94" s="297" t="s">
        <v>4971</v>
      </c>
      <c r="Q94" s="297"/>
      <c r="R94" s="14"/>
      <c r="S94" s="297"/>
      <c r="T94" s="297"/>
      <c r="V94" s="298"/>
    </row>
    <row r="95" spans="2:23" ht="30.75" customHeight="1" x14ac:dyDescent="0.25">
      <c r="B95" s="17">
        <v>97</v>
      </c>
      <c r="D95" s="286" t="s">
        <v>3104</v>
      </c>
      <c r="E95" s="14" t="s">
        <v>3105</v>
      </c>
      <c r="G95" s="286" t="s">
        <v>3104</v>
      </c>
      <c r="H95" s="14" t="s">
        <v>3106</v>
      </c>
      <c r="I95" s="14" t="s">
        <v>3920</v>
      </c>
      <c r="J95" s="286" t="s">
        <v>3107</v>
      </c>
      <c r="K95" s="14" t="s">
        <v>3108</v>
      </c>
      <c r="L95" s="14" t="s">
        <v>4031</v>
      </c>
      <c r="M95" s="14" t="s">
        <v>3924</v>
      </c>
      <c r="N95" s="12" t="s">
        <v>21230</v>
      </c>
      <c r="O95" s="14" t="s">
        <v>3109</v>
      </c>
      <c r="P95" s="13" t="s">
        <v>3110</v>
      </c>
      <c r="Q95" s="269" t="s">
        <v>3111</v>
      </c>
      <c r="R95" s="270"/>
      <c r="S95" s="269"/>
      <c r="T95" s="269"/>
    </row>
    <row r="96" spans="2:23" ht="30.75" customHeight="1" x14ac:dyDescent="0.25">
      <c r="B96" s="17">
        <v>98</v>
      </c>
      <c r="D96" s="286" t="s">
        <v>3112</v>
      </c>
      <c r="G96" s="286" t="s">
        <v>3113</v>
      </c>
      <c r="H96" s="14" t="s">
        <v>3114</v>
      </c>
      <c r="I96" s="14">
        <v>271086645</v>
      </c>
      <c r="J96" s="286" t="s">
        <v>3115</v>
      </c>
      <c r="K96" s="14" t="s">
        <v>3922</v>
      </c>
      <c r="L96" s="14" t="s">
        <v>3116</v>
      </c>
      <c r="M96" s="14" t="s">
        <v>3117</v>
      </c>
      <c r="N96" s="12" t="s">
        <v>21232</v>
      </c>
      <c r="O96" s="299"/>
      <c r="P96" s="13" t="s">
        <v>3118</v>
      </c>
    </row>
    <row r="97" spans="2:23" s="296" customFormat="1" ht="30.75" customHeight="1" x14ac:dyDescent="0.25">
      <c r="B97" s="352">
        <v>99</v>
      </c>
      <c r="C97" s="352"/>
      <c r="D97" s="295" t="s">
        <v>3119</v>
      </c>
      <c r="G97" s="295" t="s">
        <v>3119</v>
      </c>
      <c r="H97" s="296" t="s">
        <v>3120</v>
      </c>
      <c r="I97" s="296" t="s">
        <v>3920</v>
      </c>
      <c r="J97" s="295" t="s">
        <v>3121</v>
      </c>
      <c r="K97" s="296" t="s">
        <v>3122</v>
      </c>
      <c r="L97" s="296" t="s">
        <v>4238</v>
      </c>
      <c r="M97" s="14" t="s">
        <v>3947</v>
      </c>
      <c r="N97" s="12" t="s">
        <v>21218</v>
      </c>
      <c r="O97" s="296" t="s">
        <v>4280</v>
      </c>
      <c r="P97" s="297" t="s">
        <v>4972</v>
      </c>
      <c r="Q97" s="297"/>
      <c r="R97" s="14"/>
      <c r="S97" s="297"/>
      <c r="T97" s="297"/>
      <c r="V97" s="298"/>
    </row>
    <row r="98" spans="2:23" ht="30.75" customHeight="1" x14ac:dyDescent="0.25">
      <c r="B98" s="17">
        <v>101</v>
      </c>
      <c r="D98" s="286" t="s">
        <v>3123</v>
      </c>
      <c r="E98" s="14" t="s">
        <v>3124</v>
      </c>
      <c r="F98" s="14" t="s">
        <v>4037</v>
      </c>
      <c r="G98" s="286" t="s">
        <v>3125</v>
      </c>
      <c r="H98" s="14" t="s">
        <v>3126</v>
      </c>
      <c r="I98" s="289">
        <v>149776332110</v>
      </c>
      <c r="J98" s="286" t="s">
        <v>3127</v>
      </c>
      <c r="K98" s="14" t="s">
        <v>3128</v>
      </c>
      <c r="L98" s="14" t="s">
        <v>4031</v>
      </c>
      <c r="M98" s="14" t="s">
        <v>3924</v>
      </c>
      <c r="N98" s="12" t="s">
        <v>21230</v>
      </c>
      <c r="O98" s="14" t="s">
        <v>3129</v>
      </c>
      <c r="P98" s="13" t="s">
        <v>3130</v>
      </c>
      <c r="Q98" s="269" t="s">
        <v>3131</v>
      </c>
      <c r="R98" s="270"/>
      <c r="S98" s="269"/>
      <c r="T98" s="269"/>
    </row>
    <row r="99" spans="2:23" ht="30.75" customHeight="1" x14ac:dyDescent="0.25">
      <c r="B99" s="17">
        <v>102</v>
      </c>
      <c r="D99" s="286" t="s">
        <v>3132</v>
      </c>
      <c r="E99" s="14" t="s">
        <v>3133</v>
      </c>
      <c r="G99" s="286" t="s">
        <v>3134</v>
      </c>
      <c r="H99" s="14" t="s">
        <v>3135</v>
      </c>
      <c r="I99" s="300" t="s">
        <v>3136</v>
      </c>
      <c r="J99" s="286" t="s">
        <v>3137</v>
      </c>
      <c r="K99" s="14" t="s">
        <v>3138</v>
      </c>
      <c r="L99" s="14" t="s">
        <v>3139</v>
      </c>
      <c r="M99" s="14" t="s">
        <v>3140</v>
      </c>
      <c r="N99" s="12" t="s">
        <v>21233</v>
      </c>
      <c r="O99" s="14" t="s">
        <v>3141</v>
      </c>
      <c r="P99" s="13" t="s">
        <v>3142</v>
      </c>
      <c r="Q99" s="269" t="s">
        <v>3143</v>
      </c>
      <c r="R99" s="270"/>
      <c r="S99" s="269"/>
      <c r="T99" s="269"/>
    </row>
    <row r="100" spans="2:23" ht="30.75" customHeight="1" x14ac:dyDescent="0.25">
      <c r="B100" s="17">
        <v>103</v>
      </c>
      <c r="D100" s="286" t="s">
        <v>3144</v>
      </c>
      <c r="E100" s="14" t="s">
        <v>3145</v>
      </c>
      <c r="G100" s="286" t="s">
        <v>3146</v>
      </c>
      <c r="H100" s="14" t="s">
        <v>3147</v>
      </c>
      <c r="I100" s="14" t="s">
        <v>3148</v>
      </c>
      <c r="J100" s="286" t="s">
        <v>3149</v>
      </c>
      <c r="K100" s="14" t="s">
        <v>3922</v>
      </c>
      <c r="L100" s="14" t="s">
        <v>3935</v>
      </c>
      <c r="M100" s="14" t="s">
        <v>3936</v>
      </c>
      <c r="N100" s="12" t="s">
        <v>21231</v>
      </c>
      <c r="O100" s="14" t="s">
        <v>3150</v>
      </c>
      <c r="P100" s="13" t="s">
        <v>3151</v>
      </c>
      <c r="Q100" s="276" t="s">
        <v>3152</v>
      </c>
      <c r="R100" s="270"/>
      <c r="S100" s="276"/>
      <c r="T100" s="276"/>
    </row>
    <row r="101" spans="2:23" ht="30.75" customHeight="1" x14ac:dyDescent="0.25">
      <c r="B101" s="17">
        <v>104</v>
      </c>
      <c r="D101" s="286" t="s">
        <v>3153</v>
      </c>
      <c r="E101" s="14" t="s">
        <v>3154</v>
      </c>
      <c r="G101" s="286" t="s">
        <v>3155</v>
      </c>
      <c r="H101" s="14" t="s">
        <v>3156</v>
      </c>
      <c r="I101" s="14" t="s">
        <v>3157</v>
      </c>
      <c r="J101" s="286" t="s">
        <v>3158</v>
      </c>
      <c r="K101" s="14" t="s">
        <v>3159</v>
      </c>
      <c r="L101" s="14" t="s">
        <v>3160</v>
      </c>
      <c r="M101" s="14" t="s">
        <v>4249</v>
      </c>
      <c r="N101" s="12" t="s">
        <v>21231</v>
      </c>
      <c r="O101" s="14" t="s">
        <v>3161</v>
      </c>
      <c r="P101" s="13" t="s">
        <v>3162</v>
      </c>
      <c r="Q101" s="269" t="s">
        <v>3163</v>
      </c>
      <c r="R101" s="270"/>
      <c r="S101" s="269"/>
      <c r="T101" s="269"/>
    </row>
    <row r="102" spans="2:23" ht="30.75" customHeight="1" x14ac:dyDescent="0.25">
      <c r="B102" s="17">
        <v>105</v>
      </c>
      <c r="D102" s="286" t="s">
        <v>3166</v>
      </c>
      <c r="E102" s="14" t="s">
        <v>3164</v>
      </c>
      <c r="F102" s="14" t="s">
        <v>3165</v>
      </c>
      <c r="G102" s="286" t="s">
        <v>5710</v>
      </c>
      <c r="H102" s="14" t="s">
        <v>3167</v>
      </c>
      <c r="I102" s="14" t="s">
        <v>3168</v>
      </c>
      <c r="J102" s="286" t="s">
        <v>3169</v>
      </c>
      <c r="K102" s="14" t="s">
        <v>3170</v>
      </c>
      <c r="L102" s="14" t="s">
        <v>3171</v>
      </c>
      <c r="M102" s="14" t="s">
        <v>3980</v>
      </c>
      <c r="N102" s="12" t="s">
        <v>21230</v>
      </c>
      <c r="O102" s="14" t="s">
        <v>3172</v>
      </c>
      <c r="P102" s="13" t="s">
        <v>3173</v>
      </c>
      <c r="Q102" s="269" t="s">
        <v>3174</v>
      </c>
      <c r="R102" s="270"/>
      <c r="S102" s="269"/>
      <c r="T102" s="269"/>
    </row>
    <row r="103" spans="2:23" ht="30.75" customHeight="1" x14ac:dyDescent="0.25">
      <c r="B103" s="17">
        <v>106</v>
      </c>
      <c r="C103" s="17" t="s">
        <v>21205</v>
      </c>
      <c r="D103" s="286" t="s">
        <v>3175</v>
      </c>
      <c r="E103" s="14" t="s">
        <v>3176</v>
      </c>
      <c r="G103" s="286" t="s">
        <v>3177</v>
      </c>
      <c r="H103" s="14" t="s">
        <v>3178</v>
      </c>
      <c r="I103" s="14" t="s">
        <v>3920</v>
      </c>
      <c r="J103" s="286" t="s">
        <v>3179</v>
      </c>
      <c r="K103" s="14" t="s">
        <v>3180</v>
      </c>
      <c r="L103" s="14" t="s">
        <v>4128</v>
      </c>
      <c r="M103" s="14" t="s">
        <v>4068</v>
      </c>
      <c r="N103" s="12" t="s">
        <v>21218</v>
      </c>
      <c r="O103" s="14" t="s">
        <v>3181</v>
      </c>
      <c r="P103" s="13" t="s">
        <v>3182</v>
      </c>
      <c r="Q103" s="269" t="s">
        <v>3183</v>
      </c>
      <c r="R103" s="270"/>
      <c r="S103" s="269"/>
      <c r="T103" s="269"/>
    </row>
    <row r="104" spans="2:23" ht="30.75" customHeight="1" x14ac:dyDescent="0.25">
      <c r="B104" s="17">
        <v>107</v>
      </c>
      <c r="C104" s="17" t="s">
        <v>7</v>
      </c>
      <c r="D104" s="286" t="s">
        <v>3184</v>
      </c>
      <c r="E104" s="14" t="s">
        <v>3185</v>
      </c>
      <c r="G104" s="286" t="s">
        <v>3186</v>
      </c>
      <c r="H104" s="14" t="s">
        <v>3187</v>
      </c>
      <c r="I104" s="14" t="s">
        <v>3188</v>
      </c>
      <c r="J104" s="286" t="s">
        <v>3189</v>
      </c>
      <c r="K104" s="14" t="s">
        <v>3190</v>
      </c>
      <c r="L104" s="14" t="s">
        <v>4269</v>
      </c>
      <c r="M104" s="14" t="s">
        <v>4270</v>
      </c>
      <c r="N104" s="12" t="s">
        <v>21218</v>
      </c>
      <c r="O104" s="14" t="s">
        <v>4271</v>
      </c>
      <c r="P104" s="13" t="s">
        <v>3191</v>
      </c>
      <c r="Q104" s="269" t="s">
        <v>3192</v>
      </c>
      <c r="R104" s="270" t="s">
        <v>3193</v>
      </c>
      <c r="S104" s="269" t="s">
        <v>3194</v>
      </c>
      <c r="T104" s="269" t="s">
        <v>3195</v>
      </c>
    </row>
    <row r="105" spans="2:23" ht="30.75" customHeight="1" x14ac:dyDescent="0.25">
      <c r="B105" s="17">
        <v>108</v>
      </c>
      <c r="C105" s="17" t="s">
        <v>11059</v>
      </c>
      <c r="D105" s="301" t="s">
        <v>3196</v>
      </c>
      <c r="E105" s="12" t="s">
        <v>11059</v>
      </c>
      <c r="F105" s="12" t="s">
        <v>12670</v>
      </c>
      <c r="G105" s="286" t="s">
        <v>17180</v>
      </c>
      <c r="H105" s="19" t="s">
        <v>3198</v>
      </c>
      <c r="I105" s="14" t="s">
        <v>3920</v>
      </c>
      <c r="J105" s="286" t="s">
        <v>3199</v>
      </c>
      <c r="K105" s="14" t="s">
        <v>3200</v>
      </c>
      <c r="L105" s="14" t="s">
        <v>3201</v>
      </c>
      <c r="M105" s="14" t="s">
        <v>3924</v>
      </c>
      <c r="N105" s="12" t="s">
        <v>21230</v>
      </c>
      <c r="O105" s="14" t="s">
        <v>3202</v>
      </c>
      <c r="P105" s="13" t="s">
        <v>17181</v>
      </c>
      <c r="Q105" s="269" t="s">
        <v>3203</v>
      </c>
      <c r="R105" s="270" t="s">
        <v>17182</v>
      </c>
      <c r="S105" s="269" t="s">
        <v>3203</v>
      </c>
      <c r="T105" s="13" t="s">
        <v>17181</v>
      </c>
      <c r="W105" s="287">
        <v>43011</v>
      </c>
    </row>
    <row r="106" spans="2:23" ht="30.75" customHeight="1" x14ac:dyDescent="0.25">
      <c r="B106" s="17">
        <v>109</v>
      </c>
      <c r="D106" s="286" t="s">
        <v>15530</v>
      </c>
      <c r="E106" s="14" t="s">
        <v>3204</v>
      </c>
      <c r="F106" s="14" t="s">
        <v>320</v>
      </c>
      <c r="G106" s="286" t="s">
        <v>15531</v>
      </c>
      <c r="H106" s="14" t="s">
        <v>3205</v>
      </c>
      <c r="I106" s="14" t="s">
        <v>3206</v>
      </c>
      <c r="J106" s="286" t="s">
        <v>15532</v>
      </c>
      <c r="K106" s="14" t="s">
        <v>15533</v>
      </c>
      <c r="L106" s="14" t="s">
        <v>15534</v>
      </c>
      <c r="M106" s="14" t="s">
        <v>4079</v>
      </c>
      <c r="N106" s="12" t="s">
        <v>21232</v>
      </c>
      <c r="O106" s="14" t="s">
        <v>15535</v>
      </c>
      <c r="P106" s="13" t="s">
        <v>3207</v>
      </c>
      <c r="Q106" s="269" t="s">
        <v>15536</v>
      </c>
      <c r="R106" s="270" t="s">
        <v>1026</v>
      </c>
      <c r="S106" s="269" t="s">
        <v>3208</v>
      </c>
      <c r="T106" s="13" t="s">
        <v>3207</v>
      </c>
    </row>
    <row r="107" spans="2:23" ht="30.75" customHeight="1" x14ac:dyDescent="0.25">
      <c r="B107" s="17">
        <v>110</v>
      </c>
      <c r="D107" s="286" t="s">
        <v>3209</v>
      </c>
      <c r="E107" s="14" t="s">
        <v>3210</v>
      </c>
      <c r="F107" s="14" t="s">
        <v>3985</v>
      </c>
      <c r="G107" s="286" t="s">
        <v>3211</v>
      </c>
      <c r="H107" s="14" t="s">
        <v>3212</v>
      </c>
      <c r="I107" s="289">
        <v>256131309</v>
      </c>
      <c r="J107" s="286" t="s">
        <v>3213</v>
      </c>
      <c r="K107" s="14" t="s">
        <v>3214</v>
      </c>
      <c r="L107" s="14" t="s">
        <v>3215</v>
      </c>
      <c r="M107" s="14" t="s">
        <v>3947</v>
      </c>
      <c r="N107" s="12" t="s">
        <v>21218</v>
      </c>
      <c r="O107" s="14" t="s">
        <v>3216</v>
      </c>
      <c r="P107" s="13" t="s">
        <v>4973</v>
      </c>
      <c r="Q107" s="269"/>
      <c r="R107" s="270"/>
      <c r="S107" s="269"/>
      <c r="T107" s="269"/>
    </row>
    <row r="108" spans="2:23" ht="30.75" customHeight="1" x14ac:dyDescent="0.25">
      <c r="B108" s="17">
        <v>111</v>
      </c>
      <c r="D108" s="286" t="s">
        <v>3217</v>
      </c>
      <c r="E108" s="14" t="s">
        <v>3218</v>
      </c>
      <c r="G108" s="286" t="s">
        <v>3219</v>
      </c>
      <c r="H108" s="14" t="s">
        <v>3220</v>
      </c>
      <c r="I108" s="14" t="s">
        <v>3221</v>
      </c>
      <c r="J108" s="286" t="s">
        <v>3222</v>
      </c>
      <c r="K108" s="14" t="s">
        <v>3922</v>
      </c>
      <c r="L108" s="14" t="s">
        <v>4269</v>
      </c>
      <c r="M108" s="14" t="s">
        <v>4270</v>
      </c>
      <c r="N108" s="12" t="s">
        <v>21218</v>
      </c>
      <c r="O108" s="14" t="s">
        <v>4271</v>
      </c>
      <c r="P108" s="13" t="s">
        <v>3223</v>
      </c>
      <c r="Q108" s="269" t="s">
        <v>3224</v>
      </c>
      <c r="R108" s="270"/>
      <c r="S108" s="269"/>
      <c r="T108" s="269"/>
    </row>
    <row r="109" spans="2:23" ht="30.75" customHeight="1" x14ac:dyDescent="0.25">
      <c r="B109" s="17">
        <v>112</v>
      </c>
      <c r="C109" s="17" t="s">
        <v>7</v>
      </c>
      <c r="D109" s="286" t="s">
        <v>3225</v>
      </c>
      <c r="E109" s="14" t="s">
        <v>7739</v>
      </c>
      <c r="F109" s="14" t="s">
        <v>4160</v>
      </c>
      <c r="G109" s="288" t="s">
        <v>17715</v>
      </c>
      <c r="H109" s="14" t="s">
        <v>3226</v>
      </c>
      <c r="I109" s="289">
        <v>708197858110</v>
      </c>
      <c r="J109" s="286" t="s">
        <v>15638</v>
      </c>
      <c r="K109" s="14" t="s">
        <v>15639</v>
      </c>
      <c r="L109" s="14" t="s">
        <v>3227</v>
      </c>
      <c r="M109" s="14" t="s">
        <v>3924</v>
      </c>
      <c r="N109" s="12" t="s">
        <v>21230</v>
      </c>
      <c r="O109" s="14" t="s">
        <v>15640</v>
      </c>
      <c r="P109" s="13" t="s">
        <v>3228</v>
      </c>
      <c r="Q109" s="269" t="s">
        <v>15641</v>
      </c>
      <c r="R109" s="270" t="s">
        <v>7739</v>
      </c>
      <c r="S109" s="269" t="s">
        <v>15641</v>
      </c>
      <c r="T109" s="13" t="s">
        <v>3228</v>
      </c>
      <c r="U109" s="14" t="s">
        <v>15642</v>
      </c>
      <c r="W109" s="302">
        <v>42613</v>
      </c>
    </row>
    <row r="110" spans="2:23" ht="30.75" customHeight="1" x14ac:dyDescent="0.25">
      <c r="B110" s="17">
        <v>113</v>
      </c>
      <c r="C110" s="17" t="s">
        <v>7</v>
      </c>
      <c r="D110" s="286" t="s">
        <v>3229</v>
      </c>
      <c r="E110" s="14" t="s">
        <v>3230</v>
      </c>
      <c r="F110" s="14" t="s">
        <v>3231</v>
      </c>
      <c r="G110" s="286" t="s">
        <v>3229</v>
      </c>
      <c r="H110" s="14" t="s">
        <v>3232</v>
      </c>
      <c r="I110" s="14" t="s">
        <v>3920</v>
      </c>
      <c r="J110" s="286" t="s">
        <v>3233</v>
      </c>
      <c r="K110" s="14" t="s">
        <v>3922</v>
      </c>
      <c r="L110" s="14" t="s">
        <v>3234</v>
      </c>
      <c r="M110" s="14" t="s">
        <v>3947</v>
      </c>
      <c r="N110" s="12" t="s">
        <v>21218</v>
      </c>
      <c r="O110" s="14" t="s">
        <v>3235</v>
      </c>
      <c r="P110" s="13" t="s">
        <v>3236</v>
      </c>
      <c r="Q110" s="269" t="s">
        <v>3237</v>
      </c>
      <c r="R110" s="273"/>
      <c r="S110" s="269"/>
      <c r="T110" s="269"/>
    </row>
    <row r="111" spans="2:23" ht="30.75" customHeight="1" x14ac:dyDescent="0.25">
      <c r="B111" s="17">
        <v>114</v>
      </c>
      <c r="C111" s="17" t="s">
        <v>12035</v>
      </c>
      <c r="D111" s="286" t="s">
        <v>3238</v>
      </c>
      <c r="E111" s="14" t="s">
        <v>3239</v>
      </c>
      <c r="F111" s="14" t="s">
        <v>4312</v>
      </c>
      <c r="G111" s="286" t="s">
        <v>3240</v>
      </c>
      <c r="H111" s="14" t="s">
        <v>3241</v>
      </c>
      <c r="I111" s="14" t="s">
        <v>3920</v>
      </c>
      <c r="J111" s="286" t="s">
        <v>3242</v>
      </c>
      <c r="K111" s="14" t="s">
        <v>3243</v>
      </c>
      <c r="L111" s="14" t="s">
        <v>3244</v>
      </c>
      <c r="M111" s="14" t="s">
        <v>3947</v>
      </c>
      <c r="N111" s="12" t="s">
        <v>21218</v>
      </c>
      <c r="O111" s="14" t="s">
        <v>3245</v>
      </c>
      <c r="P111" s="13" t="s">
        <v>3246</v>
      </c>
      <c r="Q111" s="269" t="s">
        <v>3247</v>
      </c>
      <c r="R111" s="273"/>
      <c r="S111" s="269"/>
      <c r="T111" s="269"/>
    </row>
    <row r="112" spans="2:23" ht="30.75" customHeight="1" x14ac:dyDescent="0.25">
      <c r="B112" s="17">
        <v>115</v>
      </c>
      <c r="C112" s="17" t="s">
        <v>21205</v>
      </c>
      <c r="D112" s="286" t="s">
        <v>3248</v>
      </c>
      <c r="E112" s="14" t="s">
        <v>3249</v>
      </c>
      <c r="F112" s="14" t="s">
        <v>4312</v>
      </c>
      <c r="G112" s="286" t="s">
        <v>3250</v>
      </c>
      <c r="H112" s="14" t="s">
        <v>3251</v>
      </c>
      <c r="I112" s="14" t="s">
        <v>3920</v>
      </c>
      <c r="J112" s="286" t="s">
        <v>3252</v>
      </c>
      <c r="K112" s="14" t="s">
        <v>3253</v>
      </c>
      <c r="L112" s="14" t="s">
        <v>3254</v>
      </c>
      <c r="M112" s="14" t="s">
        <v>3924</v>
      </c>
      <c r="N112" s="12" t="s">
        <v>21230</v>
      </c>
      <c r="O112" s="14" t="s">
        <v>3255</v>
      </c>
      <c r="P112" s="13" t="s">
        <v>3256</v>
      </c>
      <c r="Q112" s="269" t="s">
        <v>3257</v>
      </c>
      <c r="R112" s="270"/>
      <c r="S112" s="269"/>
      <c r="T112" s="269"/>
    </row>
    <row r="113" spans="2:23" ht="30.75" customHeight="1" x14ac:dyDescent="0.25">
      <c r="B113" s="17">
        <v>116</v>
      </c>
      <c r="C113" s="17" t="s">
        <v>7</v>
      </c>
      <c r="D113" s="286" t="s">
        <v>3258</v>
      </c>
      <c r="E113" s="14" t="s">
        <v>3259</v>
      </c>
      <c r="G113" s="286" t="s">
        <v>3260</v>
      </c>
      <c r="H113" s="14" t="s">
        <v>3261</v>
      </c>
      <c r="I113" s="14" t="s">
        <v>4988</v>
      </c>
      <c r="J113" s="286" t="s">
        <v>3262</v>
      </c>
      <c r="K113" s="14" t="s">
        <v>3922</v>
      </c>
      <c r="L113" s="14" t="s">
        <v>3263</v>
      </c>
      <c r="M113" s="14" t="s">
        <v>4270</v>
      </c>
      <c r="N113" s="12" t="s">
        <v>21218</v>
      </c>
      <c r="O113" s="14" t="s">
        <v>3264</v>
      </c>
      <c r="P113" s="13" t="s">
        <v>3265</v>
      </c>
      <c r="Q113" s="269" t="s">
        <v>3266</v>
      </c>
      <c r="R113" s="270"/>
      <c r="S113" s="269"/>
      <c r="T113" s="269"/>
    </row>
    <row r="114" spans="2:23" s="296" customFormat="1" ht="30.75" customHeight="1" x14ac:dyDescent="0.25">
      <c r="B114" s="352">
        <v>117</v>
      </c>
      <c r="C114" s="352" t="s">
        <v>7</v>
      </c>
      <c r="D114" s="295" t="s">
        <v>3267</v>
      </c>
      <c r="G114" s="295" t="s">
        <v>3268</v>
      </c>
      <c r="H114" s="296" t="s">
        <v>3269</v>
      </c>
      <c r="I114" s="296" t="s">
        <v>3920</v>
      </c>
      <c r="J114" s="295" t="s">
        <v>3270</v>
      </c>
      <c r="K114" s="296" t="s">
        <v>3922</v>
      </c>
      <c r="L114" s="296" t="s">
        <v>3271</v>
      </c>
      <c r="M114" s="296" t="s">
        <v>3924</v>
      </c>
      <c r="N114" s="12" t="s">
        <v>21230</v>
      </c>
      <c r="O114" s="296" t="s">
        <v>3272</v>
      </c>
      <c r="P114" s="297" t="s">
        <v>3273</v>
      </c>
      <c r="Q114" s="277" t="s">
        <v>3274</v>
      </c>
      <c r="R114" s="270"/>
      <c r="S114" s="277"/>
      <c r="T114" s="277"/>
      <c r="U114" s="296" t="s">
        <v>3953</v>
      </c>
      <c r="V114" s="298"/>
    </row>
    <row r="115" spans="2:23" ht="30.75" customHeight="1" x14ac:dyDescent="0.25">
      <c r="B115" s="17" t="s">
        <v>3275</v>
      </c>
      <c r="C115" s="17" t="s">
        <v>7</v>
      </c>
      <c r="D115" s="286" t="s">
        <v>3267</v>
      </c>
      <c r="E115" s="14" t="s">
        <v>3276</v>
      </c>
      <c r="F115" s="14" t="s">
        <v>3277</v>
      </c>
      <c r="G115" s="286" t="s">
        <v>3268</v>
      </c>
      <c r="H115" s="14" t="s">
        <v>3269</v>
      </c>
      <c r="I115" s="14" t="s">
        <v>3920</v>
      </c>
      <c r="J115" s="286" t="s">
        <v>3278</v>
      </c>
      <c r="K115" s="14" t="s">
        <v>3922</v>
      </c>
      <c r="L115" s="14" t="s">
        <v>3271</v>
      </c>
      <c r="M115" s="14" t="s">
        <v>3924</v>
      </c>
      <c r="N115" s="12" t="s">
        <v>21230</v>
      </c>
      <c r="O115" s="14" t="s">
        <v>3279</v>
      </c>
      <c r="P115" s="13" t="s">
        <v>3280</v>
      </c>
      <c r="Q115" s="269" t="s">
        <v>3281</v>
      </c>
      <c r="R115" s="270"/>
      <c r="S115" s="269"/>
      <c r="T115" s="269"/>
      <c r="U115" s="14" t="s">
        <v>3955</v>
      </c>
    </row>
    <row r="116" spans="2:23" ht="30.75" customHeight="1" x14ac:dyDescent="0.25">
      <c r="B116" s="17">
        <v>118</v>
      </c>
      <c r="D116" s="286" t="s">
        <v>3282</v>
      </c>
      <c r="E116" s="14" t="s">
        <v>3283</v>
      </c>
      <c r="G116" s="286" t="s">
        <v>3282</v>
      </c>
      <c r="H116" s="14" t="s">
        <v>3284</v>
      </c>
      <c r="I116" s="14" t="s">
        <v>11645</v>
      </c>
      <c r="J116" s="286" t="s">
        <v>17066</v>
      </c>
      <c r="K116" s="14" t="s">
        <v>5300</v>
      </c>
      <c r="L116" s="14" t="s">
        <v>3286</v>
      </c>
      <c r="M116" s="14" t="s">
        <v>4270</v>
      </c>
      <c r="N116" s="12" t="s">
        <v>21218</v>
      </c>
      <c r="O116" s="14" t="s">
        <v>17067</v>
      </c>
      <c r="P116" s="13" t="s">
        <v>3287</v>
      </c>
      <c r="Q116" s="269" t="s">
        <v>3288</v>
      </c>
      <c r="R116" s="270"/>
      <c r="S116" s="269"/>
      <c r="T116" s="269"/>
      <c r="W116" s="302">
        <v>42984</v>
      </c>
    </row>
    <row r="117" spans="2:23" ht="30.75" customHeight="1" x14ac:dyDescent="0.25">
      <c r="B117" s="17">
        <v>119</v>
      </c>
      <c r="D117" s="286" t="s">
        <v>3289</v>
      </c>
      <c r="E117" s="14" t="s">
        <v>3290</v>
      </c>
      <c r="G117" s="286" t="s">
        <v>3291</v>
      </c>
      <c r="H117" s="14" t="s">
        <v>3292</v>
      </c>
      <c r="I117" s="14" t="s">
        <v>3293</v>
      </c>
      <c r="J117" s="286" t="s">
        <v>3294</v>
      </c>
      <c r="K117" s="14" t="s">
        <v>3295</v>
      </c>
      <c r="L117" s="14" t="s">
        <v>3296</v>
      </c>
      <c r="M117" s="14" t="s">
        <v>4109</v>
      </c>
      <c r="N117" s="12" t="s">
        <v>21230</v>
      </c>
      <c r="O117" s="14" t="s">
        <v>3297</v>
      </c>
      <c r="P117" s="13" t="s">
        <v>3298</v>
      </c>
      <c r="Q117" s="269" t="s">
        <v>3299</v>
      </c>
      <c r="R117" s="270"/>
      <c r="S117" s="269"/>
      <c r="T117" s="269"/>
    </row>
    <row r="118" spans="2:23" ht="30.75" customHeight="1" x14ac:dyDescent="0.25">
      <c r="B118" s="17">
        <v>120</v>
      </c>
      <c r="D118" s="286" t="s">
        <v>3300</v>
      </c>
      <c r="E118" s="14" t="s">
        <v>3301</v>
      </c>
      <c r="G118" s="286" t="s">
        <v>3302</v>
      </c>
      <c r="H118" s="14" t="s">
        <v>3303</v>
      </c>
      <c r="I118" s="14" t="s">
        <v>3920</v>
      </c>
      <c r="J118" s="286" t="s">
        <v>3304</v>
      </c>
      <c r="K118" s="14" t="s">
        <v>3305</v>
      </c>
      <c r="L118" s="14" t="s">
        <v>4031</v>
      </c>
      <c r="M118" s="14" t="s">
        <v>3924</v>
      </c>
      <c r="N118" s="12" t="s">
        <v>21230</v>
      </c>
      <c r="O118" s="14" t="s">
        <v>3306</v>
      </c>
      <c r="P118" s="13" t="s">
        <v>3307</v>
      </c>
      <c r="Q118" s="269" t="s">
        <v>3308</v>
      </c>
      <c r="R118" s="270"/>
      <c r="S118" s="269"/>
      <c r="T118" s="269"/>
    </row>
    <row r="119" spans="2:23" ht="30.75" customHeight="1" x14ac:dyDescent="0.25">
      <c r="B119" s="17">
        <v>121</v>
      </c>
      <c r="D119" s="286" t="s">
        <v>3309</v>
      </c>
      <c r="E119" s="14" t="s">
        <v>3310</v>
      </c>
      <c r="F119" s="14" t="s">
        <v>2837</v>
      </c>
      <c r="G119" s="286" t="s">
        <v>3309</v>
      </c>
      <c r="H119" s="14" t="s">
        <v>3311</v>
      </c>
      <c r="I119" s="14" t="s">
        <v>3920</v>
      </c>
      <c r="J119" s="286" t="s">
        <v>3312</v>
      </c>
      <c r="K119" s="14" t="s">
        <v>3922</v>
      </c>
      <c r="L119" s="14" t="s">
        <v>2982</v>
      </c>
      <c r="M119" s="14" t="s">
        <v>4202</v>
      </c>
      <c r="N119" s="12" t="s">
        <v>21233</v>
      </c>
      <c r="O119" s="14" t="s">
        <v>2983</v>
      </c>
      <c r="P119" s="13" t="s">
        <v>2984</v>
      </c>
      <c r="Q119" s="269" t="s">
        <v>2985</v>
      </c>
      <c r="R119" s="270"/>
      <c r="S119" s="269"/>
      <c r="T119" s="269"/>
    </row>
    <row r="120" spans="2:23" ht="30.75" customHeight="1" x14ac:dyDescent="0.25">
      <c r="B120" s="17">
        <v>122</v>
      </c>
      <c r="D120" s="286" t="s">
        <v>3313</v>
      </c>
      <c r="E120" s="14" t="s">
        <v>3314</v>
      </c>
      <c r="G120" s="286" t="s">
        <v>3313</v>
      </c>
      <c r="H120" s="14" t="s">
        <v>3315</v>
      </c>
      <c r="I120" s="14" t="s">
        <v>3920</v>
      </c>
      <c r="J120" s="286" t="s">
        <v>3316</v>
      </c>
      <c r="K120" s="14" t="s">
        <v>3317</v>
      </c>
      <c r="L120" s="14" t="s">
        <v>3318</v>
      </c>
      <c r="M120" s="14" t="s">
        <v>4202</v>
      </c>
      <c r="N120" s="12" t="s">
        <v>21233</v>
      </c>
      <c r="O120" s="14" t="s">
        <v>3319</v>
      </c>
      <c r="P120" s="13" t="s">
        <v>3320</v>
      </c>
      <c r="Q120" s="269" t="s">
        <v>3321</v>
      </c>
      <c r="R120" s="270"/>
      <c r="S120" s="269"/>
      <c r="T120" s="269"/>
    </row>
    <row r="121" spans="2:23" ht="30.75" customHeight="1" x14ac:dyDescent="0.25">
      <c r="B121" s="17">
        <v>123</v>
      </c>
      <c r="C121" s="17" t="s">
        <v>7</v>
      </c>
      <c r="D121" s="286" t="s">
        <v>3322</v>
      </c>
      <c r="E121" s="14" t="s">
        <v>3323</v>
      </c>
      <c r="F121" s="14" t="s">
        <v>3197</v>
      </c>
      <c r="G121" s="286" t="s">
        <v>3324</v>
      </c>
      <c r="H121" s="14" t="s">
        <v>3325</v>
      </c>
      <c r="I121" s="14" t="s">
        <v>3920</v>
      </c>
      <c r="J121" s="286" t="s">
        <v>3326</v>
      </c>
      <c r="K121" s="14" t="s">
        <v>3922</v>
      </c>
      <c r="L121" s="14" t="s">
        <v>3327</v>
      </c>
      <c r="M121" s="14" t="s">
        <v>3924</v>
      </c>
      <c r="N121" s="12" t="s">
        <v>21230</v>
      </c>
      <c r="O121" s="14" t="s">
        <v>3328</v>
      </c>
      <c r="P121" s="13" t="s">
        <v>3329</v>
      </c>
      <c r="Q121" s="269" t="s">
        <v>3330</v>
      </c>
      <c r="R121" s="270"/>
      <c r="S121" s="269"/>
      <c r="T121" s="269"/>
    </row>
    <row r="122" spans="2:23" ht="30.75" customHeight="1" x14ac:dyDescent="0.25">
      <c r="B122" s="17">
        <v>124</v>
      </c>
      <c r="C122" s="17" t="s">
        <v>6323</v>
      </c>
      <c r="D122" s="286" t="s">
        <v>3331</v>
      </c>
      <c r="E122" s="14" t="s">
        <v>3332</v>
      </c>
      <c r="F122" s="14" t="s">
        <v>2837</v>
      </c>
      <c r="G122" s="286" t="s">
        <v>3331</v>
      </c>
      <c r="H122" s="14" t="s">
        <v>3333</v>
      </c>
      <c r="I122" s="14" t="s">
        <v>3920</v>
      </c>
      <c r="J122" s="286" t="s">
        <v>3334</v>
      </c>
      <c r="K122" s="14" t="s">
        <v>3922</v>
      </c>
      <c r="L122" s="14" t="s">
        <v>3335</v>
      </c>
      <c r="M122" s="14" t="s">
        <v>4270</v>
      </c>
      <c r="N122" s="12" t="s">
        <v>21218</v>
      </c>
      <c r="O122" s="14" t="s">
        <v>3336</v>
      </c>
      <c r="P122" s="13" t="s">
        <v>3337</v>
      </c>
      <c r="Q122" s="269" t="s">
        <v>3338</v>
      </c>
      <c r="R122" s="270"/>
      <c r="S122" s="269"/>
      <c r="T122" s="269"/>
    </row>
    <row r="123" spans="2:23" ht="30.75" customHeight="1" x14ac:dyDescent="0.25">
      <c r="B123" s="17">
        <v>125</v>
      </c>
      <c r="C123" s="17" t="s">
        <v>7</v>
      </c>
      <c r="D123" s="286" t="s">
        <v>3339</v>
      </c>
      <c r="E123" s="14" t="s">
        <v>3340</v>
      </c>
      <c r="G123" s="286" t="s">
        <v>3339</v>
      </c>
      <c r="H123" s="14" t="s">
        <v>3341</v>
      </c>
      <c r="I123" s="14" t="s">
        <v>3920</v>
      </c>
      <c r="J123" s="286" t="s">
        <v>3342</v>
      </c>
      <c r="K123" s="14" t="s">
        <v>3343</v>
      </c>
      <c r="L123" s="14" t="s">
        <v>3344</v>
      </c>
      <c r="M123" s="14" t="s">
        <v>3345</v>
      </c>
      <c r="N123" s="12" t="s">
        <v>21232</v>
      </c>
      <c r="O123" s="14" t="s">
        <v>3346</v>
      </c>
      <c r="P123" s="13" t="s">
        <v>3347</v>
      </c>
      <c r="Q123" s="269" t="s">
        <v>3348</v>
      </c>
      <c r="R123" s="270" t="s">
        <v>5058</v>
      </c>
      <c r="S123" s="269" t="s">
        <v>3348</v>
      </c>
      <c r="T123" s="13" t="s">
        <v>3347</v>
      </c>
    </row>
    <row r="124" spans="2:23" ht="30.75" customHeight="1" x14ac:dyDescent="0.25">
      <c r="B124" s="17">
        <v>126</v>
      </c>
      <c r="D124" s="286" t="s">
        <v>3349</v>
      </c>
      <c r="G124" s="286" t="s">
        <v>3349</v>
      </c>
      <c r="H124" s="14" t="s">
        <v>3350</v>
      </c>
      <c r="I124" s="14" t="s">
        <v>3351</v>
      </c>
      <c r="J124" s="286" t="s">
        <v>3352</v>
      </c>
      <c r="K124" s="14" t="s">
        <v>3353</v>
      </c>
      <c r="L124" s="14" t="s">
        <v>4031</v>
      </c>
      <c r="M124" s="14" t="s">
        <v>3924</v>
      </c>
      <c r="N124" s="12" t="s">
        <v>21230</v>
      </c>
      <c r="O124" s="14" t="s">
        <v>3354</v>
      </c>
      <c r="P124" s="13" t="s">
        <v>3355</v>
      </c>
      <c r="Q124" s="269" t="s">
        <v>3356</v>
      </c>
      <c r="R124" s="270"/>
      <c r="S124" s="269"/>
      <c r="T124" s="269"/>
    </row>
    <row r="125" spans="2:23" ht="30.75" customHeight="1" x14ac:dyDescent="0.25">
      <c r="B125" s="17">
        <v>127</v>
      </c>
      <c r="D125" s="286" t="s">
        <v>3357</v>
      </c>
      <c r="E125" s="14" t="s">
        <v>3358</v>
      </c>
      <c r="G125" s="286" t="s">
        <v>5148</v>
      </c>
      <c r="H125" s="14" t="s">
        <v>3359</v>
      </c>
      <c r="I125" s="14" t="s">
        <v>3920</v>
      </c>
      <c r="J125" s="286" t="s">
        <v>3360</v>
      </c>
      <c r="K125" s="14" t="s">
        <v>3922</v>
      </c>
      <c r="L125" s="14" t="s">
        <v>3361</v>
      </c>
      <c r="M125" s="14" t="s">
        <v>3924</v>
      </c>
      <c r="N125" s="12" t="s">
        <v>21230</v>
      </c>
      <c r="O125" s="14" t="s">
        <v>3362</v>
      </c>
      <c r="P125" s="13" t="s">
        <v>3363</v>
      </c>
      <c r="Q125" s="269" t="s">
        <v>3364</v>
      </c>
      <c r="R125" s="14" t="s">
        <v>5062</v>
      </c>
      <c r="S125" s="269" t="s">
        <v>3364</v>
      </c>
      <c r="T125" s="13" t="s">
        <v>3363</v>
      </c>
    </row>
    <row r="126" spans="2:23" ht="30.75" customHeight="1" x14ac:dyDescent="0.25">
      <c r="B126" s="17">
        <v>128</v>
      </c>
      <c r="D126" s="286" t="s">
        <v>3365</v>
      </c>
      <c r="E126" s="14" t="s">
        <v>3366</v>
      </c>
      <c r="G126" s="286" t="s">
        <v>3365</v>
      </c>
      <c r="H126" s="14" t="s">
        <v>3367</v>
      </c>
      <c r="I126" s="14" t="s">
        <v>3368</v>
      </c>
      <c r="J126" s="286" t="s">
        <v>3369</v>
      </c>
      <c r="K126" s="14" t="s">
        <v>3922</v>
      </c>
      <c r="L126" s="14" t="s">
        <v>3370</v>
      </c>
      <c r="M126" s="14" t="s">
        <v>4079</v>
      </c>
      <c r="N126" s="12" t="s">
        <v>21232</v>
      </c>
      <c r="O126" s="14" t="s">
        <v>3371</v>
      </c>
      <c r="P126" s="13" t="s">
        <v>3372</v>
      </c>
    </row>
    <row r="127" spans="2:23" ht="30.75" customHeight="1" x14ac:dyDescent="0.25">
      <c r="B127" s="17">
        <v>129</v>
      </c>
      <c r="D127" s="286" t="s">
        <v>3373</v>
      </c>
      <c r="E127" s="14" t="s">
        <v>3374</v>
      </c>
      <c r="G127" s="286" t="s">
        <v>3375</v>
      </c>
      <c r="H127" s="14" t="s">
        <v>3376</v>
      </c>
      <c r="I127" s="14" t="s">
        <v>3377</v>
      </c>
      <c r="J127" s="286" t="s">
        <v>3378</v>
      </c>
      <c r="K127" s="14" t="s">
        <v>3379</v>
      </c>
      <c r="L127" s="14" t="s">
        <v>4096</v>
      </c>
      <c r="M127" s="14" t="s">
        <v>4097</v>
      </c>
      <c r="N127" s="12" t="s">
        <v>21233</v>
      </c>
      <c r="O127" s="14" t="s">
        <v>3380</v>
      </c>
      <c r="P127" s="13" t="s">
        <v>3381</v>
      </c>
      <c r="Q127" s="269" t="s">
        <v>3382</v>
      </c>
      <c r="R127" s="270"/>
      <c r="S127" s="269"/>
      <c r="T127" s="269"/>
    </row>
    <row r="128" spans="2:23" ht="30.75" customHeight="1" x14ac:dyDescent="0.25">
      <c r="B128" s="17">
        <v>130</v>
      </c>
      <c r="D128" s="286" t="s">
        <v>3383</v>
      </c>
      <c r="E128" s="14" t="s">
        <v>3384</v>
      </c>
      <c r="G128" s="286" t="s">
        <v>3383</v>
      </c>
      <c r="H128" s="14" t="s">
        <v>3385</v>
      </c>
      <c r="I128" s="289">
        <v>5259535500077</v>
      </c>
      <c r="J128" s="286" t="s">
        <v>3386</v>
      </c>
      <c r="K128" s="14" t="s">
        <v>3922</v>
      </c>
      <c r="L128" s="14" t="s">
        <v>3387</v>
      </c>
      <c r="M128" s="14" t="s">
        <v>3980</v>
      </c>
      <c r="N128" s="12" t="s">
        <v>21230</v>
      </c>
      <c r="O128" s="14" t="s">
        <v>3388</v>
      </c>
      <c r="P128" s="13" t="s">
        <v>3389</v>
      </c>
      <c r="Q128" s="269" t="s">
        <v>3390</v>
      </c>
      <c r="R128" s="270"/>
      <c r="S128" s="269"/>
      <c r="T128" s="269"/>
    </row>
    <row r="129" spans="2:23" ht="30.75" customHeight="1" x14ac:dyDescent="0.25">
      <c r="B129" s="17">
        <v>131</v>
      </c>
      <c r="D129" s="286" t="s">
        <v>3391</v>
      </c>
      <c r="E129" s="14" t="s">
        <v>3392</v>
      </c>
      <c r="F129" s="14" t="s">
        <v>2837</v>
      </c>
      <c r="G129" s="286" t="s">
        <v>3391</v>
      </c>
      <c r="H129" s="14" t="s">
        <v>3393</v>
      </c>
      <c r="I129" s="14" t="s">
        <v>3920</v>
      </c>
      <c r="J129" s="286" t="s">
        <v>3394</v>
      </c>
      <c r="K129" s="14" t="s">
        <v>3922</v>
      </c>
      <c r="L129" s="14" t="s">
        <v>3395</v>
      </c>
      <c r="M129" s="14" t="s">
        <v>4202</v>
      </c>
      <c r="N129" s="12" t="s">
        <v>21233</v>
      </c>
      <c r="O129" s="14" t="s">
        <v>3396</v>
      </c>
      <c r="P129" s="13" t="s">
        <v>3397</v>
      </c>
      <c r="Q129" s="269" t="s">
        <v>3398</v>
      </c>
      <c r="R129" s="270" t="s">
        <v>3399</v>
      </c>
      <c r="S129" s="269" t="s">
        <v>3400</v>
      </c>
      <c r="T129" s="269" t="s">
        <v>3397</v>
      </c>
    </row>
    <row r="130" spans="2:23" s="296" customFormat="1" ht="30.75" customHeight="1" x14ac:dyDescent="0.25">
      <c r="B130" s="352">
        <v>132</v>
      </c>
      <c r="C130" s="352" t="s">
        <v>12035</v>
      </c>
      <c r="D130" s="295" t="s">
        <v>3401</v>
      </c>
      <c r="E130" s="296" t="s">
        <v>3402</v>
      </c>
      <c r="G130" s="295" t="s">
        <v>3401</v>
      </c>
      <c r="H130" s="296" t="s">
        <v>3403</v>
      </c>
      <c r="I130" s="296" t="s">
        <v>3404</v>
      </c>
      <c r="J130" s="295" t="s">
        <v>3405</v>
      </c>
      <c r="K130" s="296" t="s">
        <v>3406</v>
      </c>
      <c r="L130" s="296" t="s">
        <v>4190</v>
      </c>
      <c r="M130" s="296" t="s">
        <v>3980</v>
      </c>
      <c r="N130" s="12" t="s">
        <v>21230</v>
      </c>
      <c r="O130" s="296" t="s">
        <v>3407</v>
      </c>
      <c r="P130" s="297" t="s">
        <v>3408</v>
      </c>
      <c r="Q130" s="277" t="s">
        <v>3409</v>
      </c>
      <c r="R130" s="270"/>
      <c r="S130" s="277"/>
      <c r="T130" s="277"/>
      <c r="V130" s="298"/>
    </row>
    <row r="131" spans="2:23" ht="30.75" customHeight="1" x14ac:dyDescent="0.25">
      <c r="B131" s="17">
        <v>133</v>
      </c>
      <c r="D131" s="286" t="s">
        <v>3410</v>
      </c>
      <c r="E131" s="14" t="s">
        <v>3411</v>
      </c>
      <c r="F131" s="14" t="s">
        <v>4085</v>
      </c>
      <c r="G131" s="286" t="s">
        <v>3412</v>
      </c>
      <c r="H131" s="14" t="s">
        <v>3413</v>
      </c>
      <c r="I131" s="14" t="s">
        <v>3920</v>
      </c>
      <c r="J131" s="286" t="s">
        <v>3414</v>
      </c>
      <c r="K131" s="14" t="s">
        <v>3415</v>
      </c>
      <c r="L131" s="14" t="s">
        <v>4128</v>
      </c>
      <c r="M131" s="14" t="s">
        <v>4068</v>
      </c>
      <c r="N131" s="12" t="s">
        <v>21218</v>
      </c>
      <c r="O131" s="14" t="s">
        <v>3416</v>
      </c>
      <c r="P131" s="13" t="s">
        <v>3417</v>
      </c>
      <c r="Q131" s="269" t="s">
        <v>3418</v>
      </c>
      <c r="R131" s="270"/>
      <c r="S131" s="269"/>
      <c r="T131" s="269"/>
    </row>
    <row r="132" spans="2:23" ht="30.75" customHeight="1" x14ac:dyDescent="0.25">
      <c r="B132" s="17">
        <v>134</v>
      </c>
      <c r="D132" s="286" t="s">
        <v>3419</v>
      </c>
      <c r="E132" s="14" t="s">
        <v>3420</v>
      </c>
      <c r="F132" s="14" t="s">
        <v>3421</v>
      </c>
      <c r="G132" s="286" t="s">
        <v>3422</v>
      </c>
      <c r="H132" s="14" t="s">
        <v>3423</v>
      </c>
      <c r="I132" s="289">
        <v>254237266</v>
      </c>
      <c r="J132" s="286" t="s">
        <v>3424</v>
      </c>
      <c r="K132" s="14" t="s">
        <v>3425</v>
      </c>
      <c r="L132" s="14" t="s">
        <v>3244</v>
      </c>
      <c r="M132" s="14" t="s">
        <v>3947</v>
      </c>
      <c r="N132" s="12" t="s">
        <v>21218</v>
      </c>
      <c r="O132" s="14" t="s">
        <v>3426</v>
      </c>
      <c r="P132" s="13" t="s">
        <v>3427</v>
      </c>
      <c r="Q132" s="269" t="s">
        <v>3428</v>
      </c>
      <c r="R132" s="270"/>
      <c r="S132" s="269"/>
      <c r="T132" s="269"/>
    </row>
    <row r="133" spans="2:23" ht="30.75" customHeight="1" x14ac:dyDescent="0.25">
      <c r="B133" s="17">
        <v>135</v>
      </c>
      <c r="D133" s="286" t="s">
        <v>3422</v>
      </c>
      <c r="E133" s="14" t="s">
        <v>3429</v>
      </c>
      <c r="F133" s="14" t="s">
        <v>3421</v>
      </c>
      <c r="G133" s="286" t="s">
        <v>3422</v>
      </c>
      <c r="H133" s="14" t="s">
        <v>3430</v>
      </c>
      <c r="I133" s="289">
        <v>253663660</v>
      </c>
      <c r="J133" s="286" t="s">
        <v>3431</v>
      </c>
      <c r="K133" s="14" t="s">
        <v>3922</v>
      </c>
      <c r="L133" s="14" t="s">
        <v>3432</v>
      </c>
      <c r="M133" s="14" t="s">
        <v>3947</v>
      </c>
      <c r="N133" s="12" t="s">
        <v>21218</v>
      </c>
      <c r="O133" s="14" t="s">
        <v>3433</v>
      </c>
      <c r="P133" s="13" t="s">
        <v>3434</v>
      </c>
      <c r="Q133" s="269" t="s">
        <v>3435</v>
      </c>
      <c r="R133" s="270"/>
      <c r="S133" s="269"/>
      <c r="T133" s="269"/>
    </row>
    <row r="134" spans="2:23" ht="30.75" customHeight="1" x14ac:dyDescent="0.25">
      <c r="B134" s="17">
        <v>136</v>
      </c>
      <c r="D134" s="286" t="s">
        <v>3436</v>
      </c>
      <c r="E134" s="14" t="s">
        <v>3437</v>
      </c>
      <c r="F134" s="14" t="s">
        <v>4085</v>
      </c>
      <c r="G134" s="286" t="s">
        <v>3438</v>
      </c>
      <c r="H134" s="14" t="s">
        <v>3439</v>
      </c>
      <c r="I134" s="300">
        <v>647452464118</v>
      </c>
      <c r="J134" s="286" t="s">
        <v>3440</v>
      </c>
      <c r="K134" s="14" t="s">
        <v>3441</v>
      </c>
      <c r="L134" s="14" t="s">
        <v>3442</v>
      </c>
      <c r="M134" s="14" t="s">
        <v>3924</v>
      </c>
      <c r="N134" s="12" t="s">
        <v>21230</v>
      </c>
      <c r="O134" s="14" t="s">
        <v>3443</v>
      </c>
      <c r="P134" s="13" t="s">
        <v>3444</v>
      </c>
      <c r="Q134" s="269" t="s">
        <v>3445</v>
      </c>
      <c r="R134" s="270"/>
      <c r="S134" s="269"/>
      <c r="T134" s="269"/>
    </row>
    <row r="135" spans="2:23" ht="30.75" customHeight="1" x14ac:dyDescent="0.25">
      <c r="B135" s="17">
        <v>137</v>
      </c>
      <c r="D135" s="286" t="s">
        <v>3446</v>
      </c>
      <c r="E135" s="14" t="s">
        <v>3447</v>
      </c>
      <c r="G135" s="286" t="s">
        <v>3446</v>
      </c>
      <c r="H135" s="14" t="s">
        <v>3448</v>
      </c>
      <c r="I135" s="300" t="s">
        <v>3920</v>
      </c>
      <c r="J135" s="286" t="s">
        <v>3449</v>
      </c>
      <c r="K135" s="14" t="s">
        <v>3922</v>
      </c>
      <c r="L135" s="14" t="s">
        <v>2936</v>
      </c>
      <c r="M135" s="14" t="s">
        <v>3924</v>
      </c>
      <c r="N135" s="12" t="s">
        <v>21230</v>
      </c>
      <c r="O135" s="14" t="s">
        <v>3450</v>
      </c>
      <c r="P135" s="13" t="s">
        <v>3451</v>
      </c>
      <c r="Q135" s="269" t="s">
        <v>3452</v>
      </c>
      <c r="R135" s="270"/>
      <c r="S135" s="269"/>
      <c r="T135" s="269"/>
    </row>
    <row r="136" spans="2:23" ht="30.75" customHeight="1" x14ac:dyDescent="0.25">
      <c r="B136" s="17">
        <v>138</v>
      </c>
      <c r="D136" s="286" t="s">
        <v>3453</v>
      </c>
      <c r="G136" s="286" t="s">
        <v>3453</v>
      </c>
      <c r="H136" s="14" t="s">
        <v>3454</v>
      </c>
      <c r="I136" s="300" t="s">
        <v>3920</v>
      </c>
      <c r="J136" s="286" t="s">
        <v>3455</v>
      </c>
      <c r="K136" s="14" t="s">
        <v>3922</v>
      </c>
      <c r="L136" s="14" t="s">
        <v>2936</v>
      </c>
      <c r="M136" s="14" t="s">
        <v>3924</v>
      </c>
      <c r="N136" s="12" t="s">
        <v>21230</v>
      </c>
      <c r="O136" s="14" t="s">
        <v>3456</v>
      </c>
      <c r="P136" s="13" t="s">
        <v>4974</v>
      </c>
      <c r="Q136" s="269"/>
      <c r="R136" s="270"/>
      <c r="S136" s="269"/>
      <c r="T136" s="269"/>
    </row>
    <row r="137" spans="2:23" ht="30.75" customHeight="1" x14ac:dyDescent="0.25">
      <c r="B137" s="17">
        <v>139</v>
      </c>
      <c r="C137" s="17" t="s">
        <v>11059</v>
      </c>
      <c r="D137" s="286" t="s">
        <v>3457</v>
      </c>
      <c r="E137" s="12" t="s">
        <v>11059</v>
      </c>
      <c r="F137" s="12" t="s">
        <v>12670</v>
      </c>
      <c r="G137" s="286" t="s">
        <v>3457</v>
      </c>
      <c r="H137" s="14" t="s">
        <v>3458</v>
      </c>
      <c r="I137" s="300" t="s">
        <v>3920</v>
      </c>
      <c r="J137" s="286" t="s">
        <v>3459</v>
      </c>
      <c r="K137" s="14" t="s">
        <v>3460</v>
      </c>
      <c r="L137" s="14" t="s">
        <v>3461</v>
      </c>
      <c r="M137" s="14" t="s">
        <v>3924</v>
      </c>
      <c r="N137" s="12" t="s">
        <v>21230</v>
      </c>
      <c r="O137" s="14" t="s">
        <v>3462</v>
      </c>
      <c r="P137" s="13" t="s">
        <v>3463</v>
      </c>
      <c r="Q137" s="269" t="s">
        <v>3464</v>
      </c>
      <c r="R137" s="270"/>
      <c r="S137" s="269"/>
      <c r="T137" s="269"/>
    </row>
    <row r="138" spans="2:23" ht="30.75" customHeight="1" x14ac:dyDescent="0.25">
      <c r="B138" s="17">
        <v>140</v>
      </c>
      <c r="D138" s="286" t="s">
        <v>3465</v>
      </c>
      <c r="E138" s="14" t="s">
        <v>3466</v>
      </c>
      <c r="G138" s="286" t="s">
        <v>3465</v>
      </c>
      <c r="H138" s="14" t="s">
        <v>3467</v>
      </c>
      <c r="I138" s="300">
        <v>253684781</v>
      </c>
      <c r="J138" s="286" t="s">
        <v>3468</v>
      </c>
      <c r="K138" s="14" t="s">
        <v>3469</v>
      </c>
      <c r="L138" s="14" t="s">
        <v>3470</v>
      </c>
      <c r="M138" s="14" t="s">
        <v>3947</v>
      </c>
      <c r="N138" s="12" t="s">
        <v>21218</v>
      </c>
      <c r="O138" s="14" t="s">
        <v>3471</v>
      </c>
      <c r="P138" s="13" t="s">
        <v>3472</v>
      </c>
      <c r="Q138" s="269" t="s">
        <v>3473</v>
      </c>
      <c r="R138" s="270"/>
      <c r="S138" s="269" t="s">
        <v>5994</v>
      </c>
      <c r="T138" s="269"/>
    </row>
    <row r="139" spans="2:23" ht="30.75" customHeight="1" x14ac:dyDescent="0.25">
      <c r="B139" s="17">
        <v>141</v>
      </c>
      <c r="D139" s="286" t="s">
        <v>3474</v>
      </c>
      <c r="E139" s="14" t="s">
        <v>3475</v>
      </c>
      <c r="G139" s="286" t="s">
        <v>3474</v>
      </c>
      <c r="H139" s="14" t="s">
        <v>3476</v>
      </c>
      <c r="I139" s="300">
        <v>750032294</v>
      </c>
      <c r="J139" s="286" t="s">
        <v>3477</v>
      </c>
      <c r="K139" s="14" t="s">
        <v>3478</v>
      </c>
      <c r="L139" s="14" t="s">
        <v>3479</v>
      </c>
      <c r="M139" s="14" t="s">
        <v>4270</v>
      </c>
      <c r="N139" s="12" t="s">
        <v>21218</v>
      </c>
      <c r="O139" s="14" t="s">
        <v>3480</v>
      </c>
      <c r="P139" s="13" t="s">
        <v>3481</v>
      </c>
      <c r="Q139" s="269" t="s">
        <v>3482</v>
      </c>
      <c r="R139" s="270"/>
      <c r="S139" s="269"/>
      <c r="T139" s="269"/>
    </row>
    <row r="140" spans="2:23" ht="30.75" customHeight="1" x14ac:dyDescent="0.25">
      <c r="B140" s="17">
        <v>142</v>
      </c>
      <c r="D140" s="286" t="s">
        <v>3483</v>
      </c>
      <c r="E140" s="14" t="s">
        <v>3484</v>
      </c>
      <c r="F140" s="14" t="s">
        <v>4312</v>
      </c>
      <c r="G140" s="286" t="s">
        <v>3485</v>
      </c>
      <c r="H140" s="14" t="s">
        <v>3486</v>
      </c>
      <c r="I140" s="300" t="s">
        <v>3920</v>
      </c>
      <c r="J140" s="286" t="s">
        <v>3487</v>
      </c>
      <c r="K140" s="14" t="s">
        <v>3488</v>
      </c>
      <c r="L140" s="14" t="s">
        <v>3489</v>
      </c>
      <c r="M140" s="14" t="s">
        <v>3924</v>
      </c>
      <c r="N140" s="12" t="s">
        <v>21230</v>
      </c>
      <c r="O140" s="14" t="s">
        <v>3490</v>
      </c>
      <c r="P140" s="13" t="s">
        <v>3491</v>
      </c>
      <c r="Q140" s="269" t="s">
        <v>3492</v>
      </c>
      <c r="R140" s="270" t="s">
        <v>6030</v>
      </c>
      <c r="S140" s="269" t="s">
        <v>6031</v>
      </c>
      <c r="T140" s="13" t="s">
        <v>3491</v>
      </c>
    </row>
    <row r="141" spans="2:23" ht="30.75" customHeight="1" x14ac:dyDescent="0.25">
      <c r="B141" s="17">
        <v>143</v>
      </c>
      <c r="D141" s="286" t="s">
        <v>3493</v>
      </c>
      <c r="E141" s="14" t="s">
        <v>3494</v>
      </c>
      <c r="G141" s="286" t="s">
        <v>3495</v>
      </c>
      <c r="H141" s="14" t="s">
        <v>3496</v>
      </c>
      <c r="I141" s="300" t="s">
        <v>3920</v>
      </c>
      <c r="J141" s="286" t="s">
        <v>3497</v>
      </c>
      <c r="K141" s="14" t="s">
        <v>3498</v>
      </c>
      <c r="L141" s="14" t="s">
        <v>3499</v>
      </c>
      <c r="M141" s="14" t="s">
        <v>3924</v>
      </c>
      <c r="N141" s="12" t="s">
        <v>21230</v>
      </c>
      <c r="O141" s="14" t="s">
        <v>3500</v>
      </c>
      <c r="P141" s="13" t="s">
        <v>3501</v>
      </c>
      <c r="Q141" s="269" t="s">
        <v>3502</v>
      </c>
      <c r="R141" s="270"/>
      <c r="S141" s="269"/>
    </row>
    <row r="142" spans="2:23" ht="30.75" customHeight="1" x14ac:dyDescent="0.25">
      <c r="B142" s="17">
        <v>144</v>
      </c>
      <c r="D142" s="286" t="s">
        <v>3503</v>
      </c>
      <c r="E142" s="14" t="s">
        <v>3504</v>
      </c>
      <c r="G142" s="286" t="s">
        <v>3505</v>
      </c>
      <c r="H142" s="14" t="s">
        <v>3506</v>
      </c>
      <c r="I142" s="300" t="s">
        <v>3920</v>
      </c>
      <c r="J142" s="286" t="s">
        <v>3507</v>
      </c>
      <c r="K142" s="14" t="s">
        <v>3508</v>
      </c>
      <c r="L142" s="14" t="s">
        <v>3509</v>
      </c>
      <c r="M142" s="14" t="s">
        <v>3510</v>
      </c>
      <c r="N142" s="12" t="s">
        <v>21232</v>
      </c>
      <c r="O142" s="14" t="s">
        <v>3511</v>
      </c>
      <c r="P142" s="13" t="s">
        <v>3512</v>
      </c>
      <c r="Q142" s="269" t="s">
        <v>3513</v>
      </c>
      <c r="R142" s="270"/>
      <c r="S142" s="269"/>
    </row>
    <row r="143" spans="2:23" ht="30.75" customHeight="1" x14ac:dyDescent="0.25">
      <c r="B143" s="17">
        <v>145</v>
      </c>
      <c r="C143" s="17" t="s">
        <v>16443</v>
      </c>
      <c r="D143" s="286" t="s">
        <v>3514</v>
      </c>
      <c r="E143" s="14" t="s">
        <v>10501</v>
      </c>
      <c r="G143" s="286" t="s">
        <v>3514</v>
      </c>
      <c r="H143" s="14" t="s">
        <v>3516</v>
      </c>
      <c r="I143" s="300" t="s">
        <v>3920</v>
      </c>
      <c r="J143" s="286" t="s">
        <v>3517</v>
      </c>
      <c r="K143" s="14" t="s">
        <v>3922</v>
      </c>
      <c r="L143" s="14" t="s">
        <v>3518</v>
      </c>
      <c r="M143" s="14" t="s">
        <v>3947</v>
      </c>
      <c r="N143" s="12" t="s">
        <v>21218</v>
      </c>
      <c r="O143" s="14" t="s">
        <v>3519</v>
      </c>
      <c r="P143" s="13" t="s">
        <v>3520</v>
      </c>
      <c r="Q143" s="269" t="s">
        <v>17183</v>
      </c>
      <c r="R143" s="270" t="s">
        <v>10501</v>
      </c>
      <c r="S143" s="269" t="s">
        <v>17183</v>
      </c>
      <c r="T143" s="13" t="s">
        <v>17184</v>
      </c>
    </row>
    <row r="144" spans="2:23" ht="30.75" customHeight="1" x14ac:dyDescent="0.25">
      <c r="B144" s="17">
        <v>146</v>
      </c>
      <c r="C144" s="17" t="s">
        <v>7</v>
      </c>
      <c r="D144" s="286" t="s">
        <v>11058</v>
      </c>
      <c r="E144" s="14" t="s">
        <v>11059</v>
      </c>
      <c r="F144" s="14" t="s">
        <v>3942</v>
      </c>
      <c r="G144" s="286" t="s">
        <v>11060</v>
      </c>
      <c r="H144" s="14" t="s">
        <v>3521</v>
      </c>
      <c r="I144" s="300" t="s">
        <v>3920</v>
      </c>
      <c r="J144" s="286" t="s">
        <v>3522</v>
      </c>
      <c r="K144" s="14" t="s">
        <v>3922</v>
      </c>
      <c r="L144" s="14" t="s">
        <v>3479</v>
      </c>
      <c r="M144" s="14" t="s">
        <v>4270</v>
      </c>
      <c r="N144" s="12" t="s">
        <v>21218</v>
      </c>
      <c r="O144" s="14" t="s">
        <v>3523</v>
      </c>
      <c r="P144" s="13" t="s">
        <v>5706</v>
      </c>
      <c r="Q144" s="269" t="s">
        <v>11061</v>
      </c>
      <c r="R144" s="270" t="s">
        <v>7</v>
      </c>
      <c r="S144" s="269" t="s">
        <v>11062</v>
      </c>
      <c r="T144" s="13" t="s">
        <v>11063</v>
      </c>
      <c r="W144" s="14" t="s">
        <v>11064</v>
      </c>
    </row>
    <row r="145" spans="2:23" ht="30.75" customHeight="1" x14ac:dyDescent="0.25">
      <c r="B145" s="17">
        <v>147</v>
      </c>
      <c r="D145" s="286" t="s">
        <v>3524</v>
      </c>
      <c r="E145" s="14" t="s">
        <v>3525</v>
      </c>
      <c r="F145" s="14" t="s">
        <v>3526</v>
      </c>
      <c r="G145" s="286" t="s">
        <v>3527</v>
      </c>
      <c r="H145" s="14" t="s">
        <v>3528</v>
      </c>
      <c r="I145" s="300" t="s">
        <v>3920</v>
      </c>
      <c r="J145" s="286" t="s">
        <v>3529</v>
      </c>
      <c r="K145" s="14" t="s">
        <v>3922</v>
      </c>
      <c r="L145" s="14" t="s">
        <v>3432</v>
      </c>
      <c r="M145" s="14" t="s">
        <v>3947</v>
      </c>
      <c r="N145" s="12" t="s">
        <v>21218</v>
      </c>
      <c r="O145" s="14" t="s">
        <v>3433</v>
      </c>
      <c r="P145" s="13" t="s">
        <v>3530</v>
      </c>
      <c r="Q145" s="269" t="s">
        <v>3531</v>
      </c>
      <c r="R145" s="270"/>
      <c r="S145" s="269"/>
      <c r="T145" s="269"/>
    </row>
    <row r="146" spans="2:23" ht="30.75" customHeight="1" x14ac:dyDescent="0.25">
      <c r="B146" s="17">
        <v>148</v>
      </c>
      <c r="D146" s="286" t="s">
        <v>3524</v>
      </c>
      <c r="E146" s="14" t="s">
        <v>3525</v>
      </c>
      <c r="F146" s="14" t="s">
        <v>3526</v>
      </c>
      <c r="G146" s="286" t="s">
        <v>3527</v>
      </c>
      <c r="H146" s="14" t="s">
        <v>3528</v>
      </c>
      <c r="I146" s="300" t="s">
        <v>3920</v>
      </c>
      <c r="J146" s="286" t="s">
        <v>3532</v>
      </c>
      <c r="K146" s="14" t="s">
        <v>3922</v>
      </c>
      <c r="L146" s="14" t="s">
        <v>3432</v>
      </c>
      <c r="M146" s="14" t="s">
        <v>3947</v>
      </c>
      <c r="N146" s="12" t="s">
        <v>21218</v>
      </c>
      <c r="O146" s="14" t="s">
        <v>3433</v>
      </c>
      <c r="P146" s="13" t="s">
        <v>3533</v>
      </c>
      <c r="Q146" s="269" t="s">
        <v>3531</v>
      </c>
      <c r="R146" s="270"/>
      <c r="S146" s="269"/>
      <c r="T146" s="269"/>
    </row>
    <row r="147" spans="2:23" s="296" customFormat="1" ht="30.75" customHeight="1" x14ac:dyDescent="0.25">
      <c r="B147" s="352">
        <v>149</v>
      </c>
      <c r="C147" s="352"/>
      <c r="D147" s="295" t="s">
        <v>3534</v>
      </c>
      <c r="E147" s="296" t="s">
        <v>3535</v>
      </c>
      <c r="G147" s="295" t="s">
        <v>3534</v>
      </c>
      <c r="H147" s="296" t="s">
        <v>3536</v>
      </c>
      <c r="I147" s="303" t="s">
        <v>3920</v>
      </c>
      <c r="J147" s="295" t="s">
        <v>3537</v>
      </c>
      <c r="K147" s="296" t="s">
        <v>3538</v>
      </c>
      <c r="L147" s="296" t="s">
        <v>3432</v>
      </c>
      <c r="M147" s="14" t="s">
        <v>3947</v>
      </c>
      <c r="N147" s="12" t="s">
        <v>21218</v>
      </c>
      <c r="O147" s="296" t="s">
        <v>3433</v>
      </c>
      <c r="P147" s="297" t="s">
        <v>3539</v>
      </c>
      <c r="Q147" s="277" t="s">
        <v>3540</v>
      </c>
      <c r="R147" s="270"/>
      <c r="S147" s="277"/>
      <c r="T147" s="277"/>
      <c r="V147" s="298"/>
    </row>
    <row r="148" spans="2:23" ht="30.75" customHeight="1" x14ac:dyDescent="0.25">
      <c r="B148" s="17">
        <v>150</v>
      </c>
      <c r="D148" s="286" t="s">
        <v>3541</v>
      </c>
      <c r="E148" s="14" t="s">
        <v>3542</v>
      </c>
      <c r="F148" s="14" t="s">
        <v>4085</v>
      </c>
      <c r="G148" s="286" t="s">
        <v>3543</v>
      </c>
      <c r="H148" s="14" t="s">
        <v>3544</v>
      </c>
      <c r="I148" s="300" t="s">
        <v>3920</v>
      </c>
      <c r="J148" s="286" t="s">
        <v>3545</v>
      </c>
      <c r="K148" s="14" t="s">
        <v>3922</v>
      </c>
      <c r="L148" s="14" t="s">
        <v>4128</v>
      </c>
      <c r="M148" s="14" t="s">
        <v>4068</v>
      </c>
      <c r="N148" s="12" t="s">
        <v>21218</v>
      </c>
      <c r="O148" s="14" t="s">
        <v>3546</v>
      </c>
      <c r="P148" s="13" t="s">
        <v>3547</v>
      </c>
      <c r="Q148" s="269" t="s">
        <v>3548</v>
      </c>
      <c r="R148" s="270"/>
      <c r="S148" s="269"/>
      <c r="T148" s="269"/>
    </row>
    <row r="149" spans="2:23" ht="30.75" customHeight="1" x14ac:dyDescent="0.25">
      <c r="B149" s="17">
        <v>151</v>
      </c>
      <c r="C149" s="17" t="s">
        <v>7</v>
      </c>
      <c r="D149" s="286" t="s">
        <v>3549</v>
      </c>
      <c r="E149" s="12" t="s">
        <v>18443</v>
      </c>
      <c r="F149" s="12" t="s">
        <v>4085</v>
      </c>
      <c r="G149" s="288" t="s">
        <v>18439</v>
      </c>
      <c r="H149" s="14" t="s">
        <v>3550</v>
      </c>
      <c r="I149" s="300" t="s">
        <v>3920</v>
      </c>
      <c r="J149" s="288" t="s">
        <v>18440</v>
      </c>
      <c r="K149" s="14" t="s">
        <v>3551</v>
      </c>
      <c r="L149" s="14" t="s">
        <v>3552</v>
      </c>
      <c r="M149" s="14" t="s">
        <v>3947</v>
      </c>
      <c r="N149" s="12" t="s">
        <v>21218</v>
      </c>
      <c r="O149" s="12" t="s">
        <v>18441</v>
      </c>
      <c r="P149" s="181" t="s">
        <v>18442</v>
      </c>
      <c r="Q149" s="269" t="s">
        <v>16605</v>
      </c>
      <c r="R149" s="271" t="s">
        <v>18444</v>
      </c>
      <c r="S149" s="269" t="s">
        <v>18445</v>
      </c>
      <c r="T149" s="181" t="s">
        <v>18446</v>
      </c>
      <c r="W149" s="302">
        <v>43370</v>
      </c>
    </row>
    <row r="150" spans="2:23" ht="30.75" customHeight="1" x14ac:dyDescent="0.25">
      <c r="B150" s="17">
        <v>152</v>
      </c>
      <c r="D150" s="286" t="s">
        <v>3554</v>
      </c>
      <c r="E150" s="14" t="s">
        <v>3555</v>
      </c>
      <c r="G150" s="286" t="s">
        <v>3556</v>
      </c>
      <c r="H150" s="14" t="s">
        <v>3557</v>
      </c>
      <c r="I150" s="300" t="s">
        <v>3920</v>
      </c>
      <c r="J150" s="286" t="s">
        <v>3558</v>
      </c>
      <c r="K150" s="14" t="s">
        <v>3559</v>
      </c>
      <c r="L150" s="14" t="s">
        <v>3560</v>
      </c>
      <c r="M150" s="14" t="s">
        <v>4079</v>
      </c>
      <c r="N150" s="12" t="s">
        <v>21232</v>
      </c>
      <c r="O150" s="14" t="s">
        <v>3561</v>
      </c>
      <c r="P150" s="13" t="s">
        <v>3562</v>
      </c>
      <c r="Q150" s="269" t="s">
        <v>3563</v>
      </c>
      <c r="R150" s="270"/>
      <c r="S150" s="269"/>
      <c r="T150" s="269"/>
    </row>
    <row r="151" spans="2:23" ht="30.75" customHeight="1" x14ac:dyDescent="0.25">
      <c r="B151" s="17">
        <v>153</v>
      </c>
      <c r="D151" s="286" t="s">
        <v>3564</v>
      </c>
      <c r="E151" s="14" t="s">
        <v>3565</v>
      </c>
      <c r="F151" s="14" t="s">
        <v>1703</v>
      </c>
      <c r="G151" s="434" t="s">
        <v>11834</v>
      </c>
      <c r="H151" s="14" t="s">
        <v>3566</v>
      </c>
      <c r="I151" s="14" t="s">
        <v>5053</v>
      </c>
      <c r="J151" s="286" t="s">
        <v>5054</v>
      </c>
      <c r="K151" s="14" t="s">
        <v>3873</v>
      </c>
      <c r="L151" s="14" t="s">
        <v>5055</v>
      </c>
      <c r="M151" s="14" t="s">
        <v>4270</v>
      </c>
      <c r="N151" s="12" t="s">
        <v>21218</v>
      </c>
      <c r="O151" s="14" t="s">
        <v>5056</v>
      </c>
      <c r="P151" s="13" t="s">
        <v>15841</v>
      </c>
      <c r="Q151" s="269" t="s">
        <v>3567</v>
      </c>
      <c r="R151" s="270" t="s">
        <v>5057</v>
      </c>
      <c r="S151" s="269" t="s">
        <v>11835</v>
      </c>
      <c r="T151" s="13" t="s">
        <v>15841</v>
      </c>
    </row>
    <row r="152" spans="2:23" ht="30.75" customHeight="1" x14ac:dyDescent="0.25">
      <c r="B152" s="17">
        <v>154</v>
      </c>
      <c r="D152" s="286" t="s">
        <v>3568</v>
      </c>
      <c r="E152" s="14" t="s">
        <v>3569</v>
      </c>
      <c r="F152" s="14" t="s">
        <v>3570</v>
      </c>
      <c r="G152" s="286" t="s">
        <v>3568</v>
      </c>
      <c r="H152" s="14" t="s">
        <v>3571</v>
      </c>
      <c r="I152" s="300" t="s">
        <v>3920</v>
      </c>
      <c r="J152" s="286" t="s">
        <v>3572</v>
      </c>
      <c r="K152" s="14" t="s">
        <v>3922</v>
      </c>
      <c r="L152" s="14" t="s">
        <v>3573</v>
      </c>
      <c r="M152" s="14" t="s">
        <v>4270</v>
      </c>
      <c r="N152" s="12" t="s">
        <v>21218</v>
      </c>
      <c r="O152" s="14" t="s">
        <v>3574</v>
      </c>
      <c r="P152" s="13" t="s">
        <v>3575</v>
      </c>
      <c r="Q152" s="269" t="s">
        <v>3576</v>
      </c>
      <c r="R152" s="270"/>
      <c r="S152" s="269"/>
      <c r="T152" s="269"/>
    </row>
    <row r="153" spans="2:23" ht="30.75" customHeight="1" x14ac:dyDescent="0.25">
      <c r="B153" s="17">
        <v>155</v>
      </c>
      <c r="D153" s="286" t="s">
        <v>3577</v>
      </c>
      <c r="E153" s="14" t="s">
        <v>3578</v>
      </c>
      <c r="F153" s="14" t="s">
        <v>4085</v>
      </c>
      <c r="G153" s="286" t="s">
        <v>3579</v>
      </c>
      <c r="H153" s="14" t="s">
        <v>3580</v>
      </c>
      <c r="I153" s="300" t="s">
        <v>3920</v>
      </c>
      <c r="J153" s="286" t="s">
        <v>3581</v>
      </c>
      <c r="K153" s="14" t="s">
        <v>3582</v>
      </c>
      <c r="L153" s="14" t="s">
        <v>3583</v>
      </c>
      <c r="M153" s="14" t="s">
        <v>3924</v>
      </c>
      <c r="N153" s="12" t="s">
        <v>21230</v>
      </c>
      <c r="O153" s="14" t="s">
        <v>3584</v>
      </c>
      <c r="P153" s="13" t="s">
        <v>3585</v>
      </c>
      <c r="Q153" s="269" t="s">
        <v>3586</v>
      </c>
      <c r="R153" s="270"/>
      <c r="S153" s="269"/>
      <c r="T153" s="269"/>
    </row>
    <row r="154" spans="2:23" ht="30.75" customHeight="1" x14ac:dyDescent="0.25">
      <c r="B154" s="17">
        <v>156</v>
      </c>
      <c r="C154" s="17" t="s">
        <v>16443</v>
      </c>
      <c r="D154" s="286" t="s">
        <v>3589</v>
      </c>
      <c r="E154" s="14" t="s">
        <v>3590</v>
      </c>
      <c r="F154" s="14" t="s">
        <v>3591</v>
      </c>
      <c r="G154" s="286" t="s">
        <v>3589</v>
      </c>
      <c r="H154" s="14" t="s">
        <v>4942</v>
      </c>
      <c r="I154" s="300" t="s">
        <v>3920</v>
      </c>
      <c r="J154" s="286" t="s">
        <v>3592</v>
      </c>
      <c r="K154" s="14" t="s">
        <v>3922</v>
      </c>
      <c r="L154" s="14" t="s">
        <v>3587</v>
      </c>
      <c r="M154" s="14" t="s">
        <v>3947</v>
      </c>
      <c r="N154" s="12" t="s">
        <v>21218</v>
      </c>
      <c r="O154" s="14" t="s">
        <v>3593</v>
      </c>
      <c r="P154" s="13" t="s">
        <v>3594</v>
      </c>
      <c r="Q154" s="269" t="s">
        <v>3595</v>
      </c>
      <c r="R154" s="270"/>
      <c r="S154" s="269"/>
      <c r="T154" s="269"/>
    </row>
    <row r="155" spans="2:23" ht="30.75" customHeight="1" x14ac:dyDescent="0.25">
      <c r="B155" s="17">
        <v>157</v>
      </c>
      <c r="D155" s="286" t="s">
        <v>3596</v>
      </c>
      <c r="F155" s="14" t="s">
        <v>3597</v>
      </c>
      <c r="G155" s="286" t="s">
        <v>3596</v>
      </c>
      <c r="H155" s="14" t="s">
        <v>3598</v>
      </c>
      <c r="I155" s="300" t="s">
        <v>3920</v>
      </c>
      <c r="J155" s="286" t="s">
        <v>3599</v>
      </c>
      <c r="K155" s="14" t="s">
        <v>3922</v>
      </c>
      <c r="L155" s="14" t="s">
        <v>3600</v>
      </c>
      <c r="M155" s="14" t="s">
        <v>4270</v>
      </c>
      <c r="N155" s="12" t="s">
        <v>21218</v>
      </c>
      <c r="O155" s="14" t="s">
        <v>3601</v>
      </c>
      <c r="P155" s="13" t="s">
        <v>3602</v>
      </c>
      <c r="Q155" s="269" t="s">
        <v>3603</v>
      </c>
      <c r="R155" s="270"/>
      <c r="S155" s="269"/>
      <c r="T155" s="269"/>
    </row>
    <row r="156" spans="2:23" ht="30.75" customHeight="1" x14ac:dyDescent="0.25">
      <c r="B156" s="17">
        <v>158</v>
      </c>
      <c r="C156" s="17" t="s">
        <v>21205</v>
      </c>
      <c r="D156" s="286" t="s">
        <v>3604</v>
      </c>
      <c r="E156" s="14" t="s">
        <v>3605</v>
      </c>
      <c r="F156" s="14" t="s">
        <v>3606</v>
      </c>
      <c r="G156" s="286" t="s">
        <v>3604</v>
      </c>
      <c r="H156" s="14" t="s">
        <v>3607</v>
      </c>
      <c r="I156" s="14" t="s">
        <v>3920</v>
      </c>
      <c r="J156" s="286" t="s">
        <v>3608</v>
      </c>
      <c r="K156" s="14" t="s">
        <v>3922</v>
      </c>
      <c r="L156" s="14" t="s">
        <v>3609</v>
      </c>
      <c r="M156" s="14" t="s">
        <v>3947</v>
      </c>
      <c r="N156" s="12" t="s">
        <v>21218</v>
      </c>
      <c r="O156" s="14" t="s">
        <v>3610</v>
      </c>
      <c r="P156" s="13" t="s">
        <v>3611</v>
      </c>
      <c r="Q156" s="269" t="s">
        <v>3612</v>
      </c>
      <c r="R156" s="270"/>
      <c r="S156" s="269"/>
      <c r="T156" s="269"/>
    </row>
    <row r="157" spans="2:23" ht="30.75" customHeight="1" x14ac:dyDescent="0.25">
      <c r="B157" s="17">
        <v>159</v>
      </c>
      <c r="D157" s="286" t="s">
        <v>3613</v>
      </c>
      <c r="F157" s="14" t="s">
        <v>3526</v>
      </c>
      <c r="G157" s="286" t="s">
        <v>3613</v>
      </c>
      <c r="H157" s="14" t="s">
        <v>3614</v>
      </c>
      <c r="I157" s="14" t="s">
        <v>3920</v>
      </c>
      <c r="J157" s="286" t="s">
        <v>3615</v>
      </c>
      <c r="K157" s="14" t="s">
        <v>3922</v>
      </c>
      <c r="L157" s="14" t="s">
        <v>3616</v>
      </c>
      <c r="M157" s="14" t="s">
        <v>3947</v>
      </c>
      <c r="N157" s="12" t="s">
        <v>21218</v>
      </c>
      <c r="O157" s="14" t="s">
        <v>3617</v>
      </c>
      <c r="P157" s="13" t="s">
        <v>3618</v>
      </c>
    </row>
    <row r="158" spans="2:23" ht="30.75" customHeight="1" x14ac:dyDescent="0.25">
      <c r="B158" s="17">
        <v>160</v>
      </c>
      <c r="D158" s="286" t="s">
        <v>3619</v>
      </c>
      <c r="E158" s="14" t="s">
        <v>3620</v>
      </c>
      <c r="F158" s="14" t="s">
        <v>2718</v>
      </c>
      <c r="G158" s="286" t="s">
        <v>3621</v>
      </c>
      <c r="H158" s="14" t="s">
        <v>3622</v>
      </c>
      <c r="I158" s="14" t="s">
        <v>3920</v>
      </c>
      <c r="J158" s="286" t="s">
        <v>3623</v>
      </c>
      <c r="K158" s="14" t="s">
        <v>3624</v>
      </c>
      <c r="L158" s="14" t="s">
        <v>4031</v>
      </c>
      <c r="M158" s="14" t="s">
        <v>3924</v>
      </c>
      <c r="N158" s="12" t="s">
        <v>21230</v>
      </c>
      <c r="O158" s="14" t="s">
        <v>3625</v>
      </c>
      <c r="P158" s="13" t="s">
        <v>3626</v>
      </c>
      <c r="Q158" s="269" t="s">
        <v>3627</v>
      </c>
      <c r="R158" s="270"/>
      <c r="S158" s="269"/>
      <c r="T158" s="269"/>
    </row>
    <row r="159" spans="2:23" ht="30.75" customHeight="1" x14ac:dyDescent="0.25">
      <c r="B159" s="17">
        <v>161</v>
      </c>
      <c r="D159" s="286" t="s">
        <v>3628</v>
      </c>
      <c r="E159" s="14" t="s">
        <v>3629</v>
      </c>
      <c r="F159" s="14" t="s">
        <v>3630</v>
      </c>
      <c r="G159" s="286" t="s">
        <v>3631</v>
      </c>
      <c r="H159" s="14" t="s">
        <v>3632</v>
      </c>
      <c r="I159" s="289">
        <v>186340</v>
      </c>
      <c r="J159" s="286" t="s">
        <v>3633</v>
      </c>
      <c r="K159" s="14" t="s">
        <v>3922</v>
      </c>
      <c r="L159" s="14" t="s">
        <v>4238</v>
      </c>
      <c r="M159" s="14" t="s">
        <v>3947</v>
      </c>
      <c r="N159" s="12" t="s">
        <v>21218</v>
      </c>
      <c r="O159" s="14" t="s">
        <v>3634</v>
      </c>
      <c r="P159" s="13" t="s">
        <v>3635</v>
      </c>
      <c r="Q159" s="269" t="s">
        <v>3636</v>
      </c>
      <c r="R159" s="270"/>
      <c r="S159" s="269"/>
      <c r="T159" s="269"/>
    </row>
    <row r="160" spans="2:23" ht="30.75" customHeight="1" x14ac:dyDescent="0.25">
      <c r="B160" s="17">
        <v>162</v>
      </c>
      <c r="D160" s="286" t="s">
        <v>3637</v>
      </c>
      <c r="E160" s="14" t="s">
        <v>3638</v>
      </c>
      <c r="G160" s="286" t="s">
        <v>3637</v>
      </c>
      <c r="H160" s="14" t="s">
        <v>3639</v>
      </c>
      <c r="I160" s="14" t="s">
        <v>3920</v>
      </c>
      <c r="J160" s="286" t="s">
        <v>3640</v>
      </c>
      <c r="K160" s="14" t="s">
        <v>3922</v>
      </c>
      <c r="L160" s="14" t="s">
        <v>3263</v>
      </c>
      <c r="M160" s="14" t="s">
        <v>4270</v>
      </c>
      <c r="N160" s="12" t="s">
        <v>21218</v>
      </c>
      <c r="O160" s="14" t="s">
        <v>3641</v>
      </c>
      <c r="P160" s="13" t="s">
        <v>3642</v>
      </c>
      <c r="Q160" s="269" t="s">
        <v>3643</v>
      </c>
      <c r="R160" s="270"/>
      <c r="S160" s="269"/>
      <c r="T160" s="269"/>
    </row>
    <row r="161" spans="2:22" ht="30.75" customHeight="1" x14ac:dyDescent="0.25">
      <c r="B161" s="17">
        <v>163</v>
      </c>
      <c r="D161" s="286" t="s">
        <v>3644</v>
      </c>
      <c r="E161" s="14" t="s">
        <v>3645</v>
      </c>
      <c r="F161" s="14" t="s">
        <v>2685</v>
      </c>
      <c r="G161" s="286" t="s">
        <v>3644</v>
      </c>
      <c r="H161" s="14" t="s">
        <v>3646</v>
      </c>
      <c r="I161" s="14" t="s">
        <v>3920</v>
      </c>
      <c r="J161" s="286" t="s">
        <v>3647</v>
      </c>
      <c r="K161" s="14" t="s">
        <v>3922</v>
      </c>
      <c r="L161" s="14" t="s">
        <v>3648</v>
      </c>
      <c r="M161" s="14" t="s">
        <v>4068</v>
      </c>
      <c r="N161" s="12" t="s">
        <v>21218</v>
      </c>
      <c r="O161" s="14" t="s">
        <v>3649</v>
      </c>
      <c r="P161" s="13" t="s">
        <v>3650</v>
      </c>
      <c r="Q161" s="269" t="s">
        <v>3651</v>
      </c>
      <c r="R161" s="270"/>
      <c r="S161" s="269"/>
      <c r="T161" s="269"/>
    </row>
    <row r="162" spans="2:22" ht="30.75" customHeight="1" x14ac:dyDescent="0.25">
      <c r="B162" s="17">
        <v>164</v>
      </c>
      <c r="D162" s="286" t="s">
        <v>3652</v>
      </c>
      <c r="E162" s="14" t="s">
        <v>3653</v>
      </c>
      <c r="G162" s="286" t="s">
        <v>3652</v>
      </c>
      <c r="H162" s="14" t="s">
        <v>3654</v>
      </c>
      <c r="I162" s="14" t="s">
        <v>3920</v>
      </c>
      <c r="J162" s="286" t="s">
        <v>3655</v>
      </c>
      <c r="K162" s="14" t="s">
        <v>3922</v>
      </c>
      <c r="L162" s="14" t="s">
        <v>3656</v>
      </c>
      <c r="M162" s="14" t="s">
        <v>3947</v>
      </c>
      <c r="N162" s="12" t="s">
        <v>21218</v>
      </c>
      <c r="O162" s="14" t="s">
        <v>3657</v>
      </c>
      <c r="P162" s="13" t="s">
        <v>3658</v>
      </c>
      <c r="Q162" s="269" t="s">
        <v>3659</v>
      </c>
      <c r="R162" s="270"/>
      <c r="S162" s="269"/>
      <c r="T162" s="269"/>
    </row>
    <row r="163" spans="2:22" ht="30.75" customHeight="1" x14ac:dyDescent="0.25">
      <c r="B163" s="17">
        <v>165</v>
      </c>
      <c r="D163" s="286" t="s">
        <v>2860</v>
      </c>
      <c r="E163" s="14" t="s">
        <v>3660</v>
      </c>
      <c r="F163" s="14" t="s">
        <v>3661</v>
      </c>
      <c r="G163" s="286" t="s">
        <v>2860</v>
      </c>
      <c r="H163" s="14" t="s">
        <v>2863</v>
      </c>
      <c r="I163" s="14" t="s">
        <v>3920</v>
      </c>
      <c r="J163" s="286" t="s">
        <v>2864</v>
      </c>
      <c r="K163" s="14" t="s">
        <v>3922</v>
      </c>
      <c r="L163" s="14" t="s">
        <v>2865</v>
      </c>
      <c r="M163" s="14" t="s">
        <v>4068</v>
      </c>
      <c r="N163" s="12" t="s">
        <v>21218</v>
      </c>
      <c r="O163" s="14" t="s">
        <v>3662</v>
      </c>
      <c r="P163" s="13" t="s">
        <v>3663</v>
      </c>
      <c r="Q163" s="269" t="s">
        <v>3664</v>
      </c>
      <c r="R163" s="270"/>
      <c r="S163" s="269"/>
      <c r="T163" s="269"/>
    </row>
    <row r="164" spans="2:22" ht="30.75" customHeight="1" x14ac:dyDescent="0.25">
      <c r="B164" s="17">
        <v>166</v>
      </c>
      <c r="D164" s="286" t="s">
        <v>3665</v>
      </c>
      <c r="E164" s="14" t="s">
        <v>3666</v>
      </c>
      <c r="F164" s="14" t="s">
        <v>3667</v>
      </c>
      <c r="G164" s="286" t="s">
        <v>3665</v>
      </c>
      <c r="H164" s="14" t="s">
        <v>3668</v>
      </c>
      <c r="I164" s="14" t="s">
        <v>3920</v>
      </c>
      <c r="J164" s="286" t="s">
        <v>3669</v>
      </c>
      <c r="K164" s="14" t="s">
        <v>3922</v>
      </c>
      <c r="L164" s="14" t="s">
        <v>3470</v>
      </c>
      <c r="M164" s="14" t="s">
        <v>3947</v>
      </c>
      <c r="N164" s="12" t="s">
        <v>21218</v>
      </c>
      <c r="O164" s="14" t="s">
        <v>3670</v>
      </c>
      <c r="P164" s="13" t="s">
        <v>3671</v>
      </c>
    </row>
    <row r="165" spans="2:22" ht="30.75" customHeight="1" x14ac:dyDescent="0.25">
      <c r="B165" s="17">
        <v>167</v>
      </c>
      <c r="C165" s="17" t="s">
        <v>21205</v>
      </c>
      <c r="D165" s="286" t="s">
        <v>3672</v>
      </c>
      <c r="E165" s="14" t="s">
        <v>3673</v>
      </c>
      <c r="G165" s="286" t="s">
        <v>3674</v>
      </c>
      <c r="H165" s="14" t="s">
        <v>3675</v>
      </c>
      <c r="I165" s="14" t="s">
        <v>3920</v>
      </c>
      <c r="J165" s="286" t="s">
        <v>3676</v>
      </c>
      <c r="K165" s="14" t="s">
        <v>3922</v>
      </c>
      <c r="L165" s="14" t="s">
        <v>3677</v>
      </c>
      <c r="M165" s="14" t="s">
        <v>4202</v>
      </c>
      <c r="N165" s="12" t="s">
        <v>21233</v>
      </c>
      <c r="O165" s="14" t="s">
        <v>3678</v>
      </c>
      <c r="P165" s="13" t="s">
        <v>3679</v>
      </c>
      <c r="Q165" s="269" t="s">
        <v>3680</v>
      </c>
      <c r="R165" s="270" t="s">
        <v>3673</v>
      </c>
      <c r="S165" s="269" t="s">
        <v>3680</v>
      </c>
      <c r="T165" s="13" t="s">
        <v>3679</v>
      </c>
    </row>
    <row r="166" spans="2:22" ht="30.75" customHeight="1" x14ac:dyDescent="0.25">
      <c r="B166" s="17">
        <v>168</v>
      </c>
      <c r="D166" s="286" t="s">
        <v>3681</v>
      </c>
      <c r="E166" s="14" t="s">
        <v>3682</v>
      </c>
      <c r="G166" s="286" t="s">
        <v>3681</v>
      </c>
      <c r="H166" s="14" t="s">
        <v>3683</v>
      </c>
      <c r="I166" s="14">
        <v>43203913618</v>
      </c>
      <c r="J166" s="286" t="s">
        <v>3684</v>
      </c>
      <c r="K166" s="14" t="s">
        <v>3922</v>
      </c>
      <c r="L166" s="14" t="s">
        <v>3479</v>
      </c>
      <c r="M166" s="14" t="s">
        <v>4270</v>
      </c>
      <c r="N166" s="12" t="s">
        <v>21218</v>
      </c>
      <c r="O166" s="14" t="s">
        <v>3523</v>
      </c>
      <c r="P166" s="13" t="s">
        <v>3685</v>
      </c>
      <c r="Q166" s="269" t="s">
        <v>3686</v>
      </c>
      <c r="R166" s="270"/>
      <c r="S166" s="269"/>
      <c r="T166" s="269"/>
    </row>
    <row r="167" spans="2:22" ht="30.75" customHeight="1" x14ac:dyDescent="0.25">
      <c r="B167" s="17">
        <v>169</v>
      </c>
      <c r="D167" s="286" t="s">
        <v>3687</v>
      </c>
      <c r="E167" s="14" t="s">
        <v>3688</v>
      </c>
      <c r="F167" s="14" t="s">
        <v>3526</v>
      </c>
      <c r="G167" s="286" t="s">
        <v>3689</v>
      </c>
      <c r="H167" s="14" t="s">
        <v>3690</v>
      </c>
      <c r="I167" s="14" t="s">
        <v>3920</v>
      </c>
      <c r="J167" s="286" t="s">
        <v>3691</v>
      </c>
      <c r="K167" s="14" t="s">
        <v>3692</v>
      </c>
      <c r="L167" s="14" t="s">
        <v>3693</v>
      </c>
      <c r="M167" s="14" t="s">
        <v>4119</v>
      </c>
      <c r="N167" s="12" t="s">
        <v>21230</v>
      </c>
      <c r="O167" s="14" t="s">
        <v>3694</v>
      </c>
      <c r="P167" s="13" t="s">
        <v>3695</v>
      </c>
      <c r="Q167" s="269" t="s">
        <v>3696</v>
      </c>
      <c r="R167" s="273"/>
      <c r="S167" s="269"/>
      <c r="T167" s="269"/>
    </row>
    <row r="168" spans="2:22" ht="30.75" customHeight="1" x14ac:dyDescent="0.25">
      <c r="B168" s="17">
        <v>170</v>
      </c>
      <c r="C168" s="17" t="s">
        <v>12035</v>
      </c>
      <c r="D168" s="286" t="s">
        <v>3697</v>
      </c>
      <c r="E168" s="14" t="s">
        <v>10657</v>
      </c>
      <c r="F168" s="14" t="s">
        <v>10658</v>
      </c>
      <c r="G168" s="286" t="s">
        <v>3697</v>
      </c>
      <c r="H168" s="14" t="s">
        <v>3698</v>
      </c>
      <c r="I168" s="14" t="s">
        <v>3920</v>
      </c>
      <c r="J168" s="286" t="s">
        <v>3699</v>
      </c>
      <c r="K168" s="14" t="s">
        <v>3700</v>
      </c>
      <c r="L168" s="14" t="s">
        <v>3701</v>
      </c>
      <c r="M168" s="14" t="s">
        <v>4068</v>
      </c>
      <c r="N168" s="12" t="s">
        <v>21218</v>
      </c>
      <c r="O168" s="14" t="s">
        <v>3702</v>
      </c>
      <c r="P168" s="13" t="s">
        <v>10659</v>
      </c>
      <c r="Q168" s="269" t="s">
        <v>10660</v>
      </c>
      <c r="R168" s="14" t="s">
        <v>10657</v>
      </c>
      <c r="S168" s="269" t="s">
        <v>10660</v>
      </c>
      <c r="T168" s="13" t="s">
        <v>10659</v>
      </c>
    </row>
    <row r="169" spans="2:22" ht="30.75" customHeight="1" x14ac:dyDescent="0.25">
      <c r="B169" s="17">
        <v>171</v>
      </c>
      <c r="D169" s="286" t="s">
        <v>3703</v>
      </c>
      <c r="E169" s="14" t="s">
        <v>3704</v>
      </c>
      <c r="F169" s="14" t="s">
        <v>3942</v>
      </c>
      <c r="G169" s="286" t="s">
        <v>3703</v>
      </c>
      <c r="H169" s="14" t="s">
        <v>3705</v>
      </c>
      <c r="I169" s="14" t="s">
        <v>3920</v>
      </c>
      <c r="J169" s="286" t="s">
        <v>3706</v>
      </c>
      <c r="K169" s="14" t="s">
        <v>3922</v>
      </c>
      <c r="L169" s="14" t="s">
        <v>6761</v>
      </c>
      <c r="M169" s="14" t="s">
        <v>4270</v>
      </c>
      <c r="N169" s="12" t="s">
        <v>21218</v>
      </c>
      <c r="O169" s="14" t="s">
        <v>3707</v>
      </c>
      <c r="P169" s="13" t="s">
        <v>3708</v>
      </c>
      <c r="Q169" s="269" t="s">
        <v>3709</v>
      </c>
      <c r="R169" s="270"/>
      <c r="S169" s="269"/>
      <c r="T169" s="269"/>
    </row>
    <row r="170" spans="2:22" ht="30.75" customHeight="1" x14ac:dyDescent="0.25">
      <c r="B170" s="17">
        <v>172</v>
      </c>
      <c r="D170" s="286" t="s">
        <v>3710</v>
      </c>
      <c r="E170" s="14" t="s">
        <v>3711</v>
      </c>
      <c r="G170" s="286" t="s">
        <v>3710</v>
      </c>
      <c r="H170" s="14" t="s">
        <v>3712</v>
      </c>
      <c r="I170" s="14" t="s">
        <v>3920</v>
      </c>
      <c r="J170" s="286" t="s">
        <v>3713</v>
      </c>
      <c r="K170" s="14" t="s">
        <v>3922</v>
      </c>
      <c r="L170" s="14" t="s">
        <v>3714</v>
      </c>
      <c r="M170" s="14" t="s">
        <v>4119</v>
      </c>
      <c r="N170" s="12" t="s">
        <v>21230</v>
      </c>
      <c r="O170" s="14" t="s">
        <v>3715</v>
      </c>
      <c r="P170" s="13" t="s">
        <v>3716</v>
      </c>
      <c r="Q170" s="269" t="s">
        <v>3717</v>
      </c>
      <c r="R170" s="270" t="s">
        <v>3711</v>
      </c>
      <c r="S170" s="269" t="s">
        <v>3717</v>
      </c>
      <c r="T170" s="13" t="s">
        <v>3716</v>
      </c>
    </row>
    <row r="171" spans="2:22" ht="30.75" customHeight="1" x14ac:dyDescent="0.25">
      <c r="B171" s="17">
        <v>173</v>
      </c>
      <c r="D171" s="286" t="s">
        <v>3718</v>
      </c>
      <c r="E171" s="14" t="s">
        <v>3719</v>
      </c>
      <c r="G171" s="286" t="s">
        <v>3718</v>
      </c>
      <c r="H171" s="14" t="s">
        <v>3720</v>
      </c>
      <c r="I171" s="14" t="s">
        <v>3920</v>
      </c>
      <c r="J171" s="286" t="s">
        <v>3721</v>
      </c>
      <c r="K171" s="14" t="s">
        <v>3722</v>
      </c>
      <c r="L171" s="14" t="s">
        <v>3701</v>
      </c>
      <c r="M171" s="14" t="s">
        <v>4068</v>
      </c>
      <c r="N171" s="12" t="s">
        <v>21218</v>
      </c>
      <c r="O171" s="14" t="s">
        <v>3723</v>
      </c>
      <c r="P171" s="13" t="s">
        <v>3724</v>
      </c>
      <c r="Q171" s="269" t="s">
        <v>3725</v>
      </c>
      <c r="R171" s="270"/>
      <c r="S171" s="269"/>
      <c r="T171" s="269"/>
    </row>
    <row r="172" spans="2:22" ht="30.75" customHeight="1" x14ac:dyDescent="0.25">
      <c r="B172" s="17">
        <v>174</v>
      </c>
      <c r="D172" s="286" t="s">
        <v>3726</v>
      </c>
      <c r="E172" s="14" t="s">
        <v>3727</v>
      </c>
      <c r="G172" s="286" t="s">
        <v>3726</v>
      </c>
      <c r="H172" s="14" t="s">
        <v>3728</v>
      </c>
      <c r="I172" s="289">
        <v>123114969</v>
      </c>
      <c r="J172" s="286" t="s">
        <v>3729</v>
      </c>
      <c r="K172" s="14" t="s">
        <v>3922</v>
      </c>
      <c r="L172" s="14" t="s">
        <v>3730</v>
      </c>
      <c r="M172" s="14" t="s">
        <v>3731</v>
      </c>
      <c r="N172" s="12" t="s">
        <v>21232</v>
      </c>
      <c r="O172" s="14" t="s">
        <v>3732</v>
      </c>
      <c r="P172" s="13" t="s">
        <v>3733</v>
      </c>
      <c r="Q172" s="269" t="s">
        <v>3734</v>
      </c>
      <c r="R172" s="270"/>
      <c r="S172" s="269"/>
      <c r="T172" s="269"/>
    </row>
    <row r="173" spans="2:22" s="296" customFormat="1" ht="30.75" customHeight="1" x14ac:dyDescent="0.25">
      <c r="B173" s="352">
        <v>175</v>
      </c>
      <c r="C173" s="352"/>
      <c r="D173" s="295" t="s">
        <v>3735</v>
      </c>
      <c r="G173" s="295" t="s">
        <v>3736</v>
      </c>
      <c r="H173" s="296" t="s">
        <v>3737</v>
      </c>
      <c r="I173" s="296" t="s">
        <v>3920</v>
      </c>
      <c r="J173" s="295" t="s">
        <v>3738</v>
      </c>
      <c r="K173" s="296" t="s">
        <v>3739</v>
      </c>
      <c r="L173" s="296" t="s">
        <v>3740</v>
      </c>
      <c r="M173" s="296" t="s">
        <v>3741</v>
      </c>
      <c r="N173" s="12" t="s">
        <v>21231</v>
      </c>
      <c r="O173" s="296" t="s">
        <v>3742</v>
      </c>
      <c r="P173" s="297" t="s">
        <v>3743</v>
      </c>
      <c r="Q173" s="297"/>
      <c r="R173" s="14"/>
      <c r="S173" s="297"/>
      <c r="T173" s="297"/>
      <c r="V173" s="298"/>
    </row>
    <row r="174" spans="2:22" ht="30.75" customHeight="1" x14ac:dyDescent="0.25">
      <c r="B174" s="17">
        <v>176</v>
      </c>
      <c r="D174" s="286" t="s">
        <v>3744</v>
      </c>
      <c r="E174" s="14" t="s">
        <v>3745</v>
      </c>
      <c r="F174" s="14" t="s">
        <v>3746</v>
      </c>
      <c r="G174" s="286" t="s">
        <v>3744</v>
      </c>
      <c r="H174" s="14" t="s">
        <v>3747</v>
      </c>
      <c r="I174" s="14" t="s">
        <v>3920</v>
      </c>
      <c r="J174" s="286" t="s">
        <v>3748</v>
      </c>
      <c r="K174" s="14" t="s">
        <v>3922</v>
      </c>
      <c r="L174" s="14" t="s">
        <v>3749</v>
      </c>
      <c r="M174" s="14" t="s">
        <v>3980</v>
      </c>
      <c r="N174" s="12" t="s">
        <v>21230</v>
      </c>
      <c r="O174" s="14" t="s">
        <v>3750</v>
      </c>
      <c r="P174" s="13" t="s">
        <v>3751</v>
      </c>
      <c r="Q174" s="269" t="s">
        <v>3752</v>
      </c>
      <c r="R174" s="270"/>
      <c r="S174" s="269"/>
      <c r="T174" s="269"/>
    </row>
    <row r="175" spans="2:22" ht="30.75" customHeight="1" x14ac:dyDescent="0.25">
      <c r="B175" s="17">
        <v>177</v>
      </c>
      <c r="D175" s="286" t="s">
        <v>3753</v>
      </c>
      <c r="E175" s="14" t="s">
        <v>3754</v>
      </c>
      <c r="G175" s="286" t="s">
        <v>3753</v>
      </c>
      <c r="H175" s="14" t="s">
        <v>3755</v>
      </c>
      <c r="I175" s="14" t="s">
        <v>3920</v>
      </c>
      <c r="J175" s="286" t="s">
        <v>3756</v>
      </c>
      <c r="K175" s="14" t="s">
        <v>3922</v>
      </c>
      <c r="L175" s="14" t="s">
        <v>3757</v>
      </c>
      <c r="M175" s="14" t="s">
        <v>3980</v>
      </c>
      <c r="N175" s="12" t="s">
        <v>21230</v>
      </c>
      <c r="O175" s="14" t="s">
        <v>3758</v>
      </c>
      <c r="P175" s="13" t="s">
        <v>3759</v>
      </c>
      <c r="Q175" s="269" t="s">
        <v>3760</v>
      </c>
      <c r="R175" s="270"/>
      <c r="S175" s="269"/>
      <c r="T175" s="269"/>
    </row>
    <row r="176" spans="2:22" ht="30.75" customHeight="1" x14ac:dyDescent="0.25">
      <c r="B176" s="17">
        <v>178</v>
      </c>
      <c r="D176" s="286" t="s">
        <v>3761</v>
      </c>
      <c r="E176" s="14" t="s">
        <v>3762</v>
      </c>
      <c r="G176" s="286" t="s">
        <v>3763</v>
      </c>
      <c r="H176" s="14" t="s">
        <v>3764</v>
      </c>
      <c r="I176" s="14" t="s">
        <v>3920</v>
      </c>
      <c r="J176" s="286" t="s">
        <v>3765</v>
      </c>
      <c r="K176" s="14" t="s">
        <v>3922</v>
      </c>
      <c r="L176" s="14" t="s">
        <v>4128</v>
      </c>
      <c r="M176" s="14" t="s">
        <v>4068</v>
      </c>
      <c r="N176" s="12" t="s">
        <v>21218</v>
      </c>
      <c r="O176" s="14" t="s">
        <v>3766</v>
      </c>
      <c r="P176" s="13" t="s">
        <v>3767</v>
      </c>
      <c r="Q176" s="269" t="s">
        <v>3768</v>
      </c>
      <c r="R176" s="270"/>
      <c r="S176" s="269"/>
      <c r="T176" s="269"/>
    </row>
    <row r="177" spans="2:23" ht="30.75" customHeight="1" x14ac:dyDescent="0.25">
      <c r="B177" s="17">
        <v>179</v>
      </c>
      <c r="D177" s="286" t="s">
        <v>3769</v>
      </c>
      <c r="G177" s="286" t="s">
        <v>3769</v>
      </c>
      <c r="H177" s="14" t="s">
        <v>3770</v>
      </c>
      <c r="I177" s="14" t="s">
        <v>3920</v>
      </c>
      <c r="J177" s="286" t="s">
        <v>3771</v>
      </c>
      <c r="K177" s="14" t="s">
        <v>3922</v>
      </c>
      <c r="L177" s="14" t="s">
        <v>3772</v>
      </c>
      <c r="M177" s="14" t="s">
        <v>4068</v>
      </c>
      <c r="N177" s="12" t="s">
        <v>21218</v>
      </c>
      <c r="O177" s="14" t="s">
        <v>3773</v>
      </c>
      <c r="P177" s="13" t="s">
        <v>3774</v>
      </c>
      <c r="Q177" s="269" t="s">
        <v>3775</v>
      </c>
      <c r="R177" s="270"/>
      <c r="S177" s="269"/>
      <c r="T177" s="269"/>
    </row>
    <row r="178" spans="2:23" ht="30.75" customHeight="1" x14ac:dyDescent="0.25">
      <c r="B178" s="17">
        <v>180</v>
      </c>
      <c r="D178" s="286" t="s">
        <v>3776</v>
      </c>
      <c r="E178" s="14" t="s">
        <v>3777</v>
      </c>
      <c r="F178" s="14" t="s">
        <v>3778</v>
      </c>
      <c r="G178" s="286" t="s">
        <v>3776</v>
      </c>
      <c r="H178" s="14" t="s">
        <v>3779</v>
      </c>
      <c r="I178" s="14" t="s">
        <v>3920</v>
      </c>
      <c r="J178" s="286" t="s">
        <v>3780</v>
      </c>
      <c r="K178" s="14" t="s">
        <v>3922</v>
      </c>
      <c r="L178" s="14" t="s">
        <v>3781</v>
      </c>
      <c r="M178" s="14" t="s">
        <v>4119</v>
      </c>
      <c r="N178" s="12" t="s">
        <v>21230</v>
      </c>
      <c r="O178" s="14" t="s">
        <v>3782</v>
      </c>
      <c r="P178" s="13" t="s">
        <v>3783</v>
      </c>
      <c r="Q178" s="269" t="s">
        <v>3784</v>
      </c>
      <c r="R178" s="270"/>
      <c r="S178" s="269"/>
      <c r="T178" s="269"/>
    </row>
    <row r="179" spans="2:23" s="296" customFormat="1" ht="30.75" customHeight="1" x14ac:dyDescent="0.25">
      <c r="B179" s="352">
        <v>181</v>
      </c>
      <c r="C179" s="352"/>
      <c r="D179" s="295" t="s">
        <v>3785</v>
      </c>
      <c r="G179" s="295" t="s">
        <v>3785</v>
      </c>
      <c r="H179" s="296" t="s">
        <v>3786</v>
      </c>
      <c r="I179" s="296" t="s">
        <v>3920</v>
      </c>
      <c r="J179" s="295" t="s">
        <v>3787</v>
      </c>
      <c r="K179" s="296" t="s">
        <v>3922</v>
      </c>
      <c r="L179" s="296" t="s">
        <v>3788</v>
      </c>
      <c r="M179" s="14" t="s">
        <v>3947</v>
      </c>
      <c r="N179" s="12" t="s">
        <v>21218</v>
      </c>
      <c r="O179" s="296" t="s">
        <v>3789</v>
      </c>
      <c r="P179" s="297" t="s">
        <v>3790</v>
      </c>
      <c r="Q179" s="277" t="s">
        <v>3659</v>
      </c>
      <c r="R179" s="270"/>
      <c r="S179" s="277"/>
      <c r="T179" s="277"/>
      <c r="V179" s="298"/>
    </row>
    <row r="180" spans="2:23" ht="66.75" customHeight="1" x14ac:dyDescent="0.25">
      <c r="B180" s="17">
        <v>182</v>
      </c>
      <c r="C180" s="17" t="s">
        <v>12035</v>
      </c>
      <c r="D180" s="286" t="s">
        <v>3791</v>
      </c>
      <c r="E180" s="12" t="s">
        <v>25355</v>
      </c>
      <c r="G180" s="286" t="s">
        <v>3791</v>
      </c>
      <c r="H180" s="14" t="s">
        <v>3792</v>
      </c>
      <c r="I180" s="289">
        <v>252044720</v>
      </c>
      <c r="J180" s="288" t="s">
        <v>20645</v>
      </c>
      <c r="K180" s="12" t="s">
        <v>13025</v>
      </c>
      <c r="L180" s="12" t="s">
        <v>1785</v>
      </c>
      <c r="M180" s="14" t="s">
        <v>3947</v>
      </c>
      <c r="N180" s="12" t="s">
        <v>21218</v>
      </c>
      <c r="O180" s="12" t="s">
        <v>20646</v>
      </c>
      <c r="P180" s="181" t="s">
        <v>3794</v>
      </c>
      <c r="Q180" s="269" t="s">
        <v>23086</v>
      </c>
      <c r="R180" s="181" t="s">
        <v>25357</v>
      </c>
      <c r="S180" s="578" t="s">
        <v>25356</v>
      </c>
      <c r="T180" s="181" t="s">
        <v>3794</v>
      </c>
      <c r="W180" s="302">
        <v>43788</v>
      </c>
    </row>
    <row r="181" spans="2:23" ht="30.75" customHeight="1" x14ac:dyDescent="0.25">
      <c r="B181" s="17">
        <v>183</v>
      </c>
      <c r="C181" s="17" t="s">
        <v>12035</v>
      </c>
      <c r="D181" s="579" t="s">
        <v>25374</v>
      </c>
      <c r="E181" s="12" t="s">
        <v>24950</v>
      </c>
      <c r="F181" s="14" t="s">
        <v>2837</v>
      </c>
      <c r="G181" s="579" t="s">
        <v>25375</v>
      </c>
      <c r="H181" s="14" t="s">
        <v>3796</v>
      </c>
      <c r="I181" s="289">
        <v>254044409</v>
      </c>
      <c r="J181" s="288" t="s">
        <v>20647</v>
      </c>
      <c r="K181" s="12" t="s">
        <v>3961</v>
      </c>
      <c r="L181" s="14" t="s">
        <v>3962</v>
      </c>
      <c r="M181" s="14" t="s">
        <v>3947</v>
      </c>
      <c r="N181" s="12" t="s">
        <v>21218</v>
      </c>
      <c r="O181" s="12" t="s">
        <v>20648</v>
      </c>
      <c r="P181" s="181" t="s">
        <v>25376</v>
      </c>
      <c r="Q181" s="269" t="s">
        <v>24951</v>
      </c>
      <c r="R181" s="12" t="s">
        <v>24950</v>
      </c>
      <c r="S181" s="269" t="s">
        <v>24952</v>
      </c>
      <c r="T181" s="181" t="s">
        <v>20649</v>
      </c>
      <c r="W181" s="302">
        <v>44931</v>
      </c>
    </row>
    <row r="182" spans="2:23" ht="30.75" customHeight="1" x14ac:dyDescent="0.25">
      <c r="B182" s="17">
        <v>184</v>
      </c>
      <c r="D182" s="286" t="s">
        <v>3797</v>
      </c>
      <c r="G182" s="286" t="s">
        <v>3797</v>
      </c>
      <c r="H182" s="14" t="s">
        <v>3798</v>
      </c>
      <c r="I182" s="14" t="s">
        <v>3799</v>
      </c>
      <c r="J182" s="286" t="s">
        <v>3800</v>
      </c>
      <c r="K182" s="14" t="s">
        <v>3801</v>
      </c>
      <c r="L182" s="14" t="s">
        <v>3802</v>
      </c>
      <c r="M182" s="14" t="s">
        <v>3510</v>
      </c>
      <c r="N182" s="12" t="s">
        <v>21232</v>
      </c>
      <c r="O182" s="14" t="s">
        <v>3803</v>
      </c>
      <c r="P182" s="13" t="s">
        <v>3804</v>
      </c>
    </row>
    <row r="183" spans="2:23" ht="30.75" customHeight="1" x14ac:dyDescent="0.25">
      <c r="B183" s="17">
        <v>185</v>
      </c>
      <c r="D183" s="286" t="s">
        <v>3805</v>
      </c>
      <c r="E183" s="14" t="s">
        <v>3806</v>
      </c>
      <c r="F183" s="14" t="s">
        <v>2837</v>
      </c>
      <c r="G183" s="286" t="s">
        <v>3805</v>
      </c>
      <c r="H183" s="14" t="s">
        <v>3807</v>
      </c>
      <c r="I183" s="289" t="s">
        <v>3920</v>
      </c>
      <c r="J183" s="286" t="s">
        <v>3808</v>
      </c>
      <c r="K183" s="14" t="s">
        <v>3922</v>
      </c>
      <c r="L183" s="14" t="s">
        <v>3809</v>
      </c>
      <c r="M183" s="14" t="s">
        <v>3980</v>
      </c>
      <c r="N183" s="12" t="s">
        <v>21230</v>
      </c>
      <c r="O183" s="14" t="s">
        <v>3810</v>
      </c>
      <c r="P183" s="13" t="s">
        <v>3811</v>
      </c>
      <c r="Q183" s="269" t="s">
        <v>3812</v>
      </c>
      <c r="R183" s="270"/>
      <c r="S183" s="269"/>
      <c r="T183" s="269"/>
    </row>
    <row r="184" spans="2:23" ht="30.75" customHeight="1" x14ac:dyDescent="0.25">
      <c r="B184" s="17">
        <v>186</v>
      </c>
      <c r="D184" s="286" t="s">
        <v>3813</v>
      </c>
      <c r="E184" s="14" t="s">
        <v>3814</v>
      </c>
      <c r="G184" s="286" t="s">
        <v>3813</v>
      </c>
      <c r="H184" s="14" t="s">
        <v>3815</v>
      </c>
      <c r="I184" s="289">
        <v>254134084</v>
      </c>
      <c r="J184" s="286" t="s">
        <v>3816</v>
      </c>
      <c r="K184" s="14" t="s">
        <v>3922</v>
      </c>
      <c r="L184" s="14" t="s">
        <v>2707</v>
      </c>
      <c r="M184" s="14" t="s">
        <v>3947</v>
      </c>
      <c r="N184" s="12" t="s">
        <v>21218</v>
      </c>
      <c r="O184" s="14" t="s">
        <v>3817</v>
      </c>
      <c r="P184" s="13" t="s">
        <v>3818</v>
      </c>
      <c r="Q184" s="269" t="s">
        <v>3819</v>
      </c>
      <c r="R184" s="270"/>
      <c r="S184" s="269"/>
      <c r="T184" s="269"/>
    </row>
    <row r="185" spans="2:23" s="296" customFormat="1" ht="30.75" customHeight="1" x14ac:dyDescent="0.25">
      <c r="B185" s="352">
        <v>187</v>
      </c>
      <c r="C185" s="352"/>
      <c r="D185" s="295" t="s">
        <v>3820</v>
      </c>
      <c r="G185" s="295" t="s">
        <v>3820</v>
      </c>
      <c r="H185" s="296" t="s">
        <v>3821</v>
      </c>
      <c r="I185" s="296" t="s">
        <v>3920</v>
      </c>
      <c r="J185" s="295" t="s">
        <v>3822</v>
      </c>
      <c r="K185" s="296" t="s">
        <v>3823</v>
      </c>
      <c r="L185" s="296" t="s">
        <v>3824</v>
      </c>
      <c r="M185" s="296" t="s">
        <v>4011</v>
      </c>
      <c r="N185" s="12" t="s">
        <v>21232</v>
      </c>
      <c r="O185" s="296" t="s">
        <v>3825</v>
      </c>
      <c r="P185" s="297" t="s">
        <v>3826</v>
      </c>
      <c r="Q185" s="277" t="s">
        <v>3827</v>
      </c>
      <c r="R185" s="270"/>
      <c r="S185" s="277"/>
      <c r="T185" s="277"/>
      <c r="V185" s="298"/>
    </row>
    <row r="186" spans="2:23" ht="30.75" customHeight="1" x14ac:dyDescent="0.25">
      <c r="B186" s="17">
        <v>188</v>
      </c>
      <c r="D186" s="286" t="s">
        <v>3828</v>
      </c>
      <c r="E186" s="14" t="s">
        <v>3829</v>
      </c>
      <c r="G186" s="286" t="s">
        <v>3830</v>
      </c>
      <c r="H186" s="14" t="s">
        <v>3831</v>
      </c>
      <c r="I186" s="14" t="s">
        <v>3832</v>
      </c>
      <c r="J186" s="286" t="s">
        <v>3833</v>
      </c>
      <c r="K186" s="14" t="s">
        <v>3922</v>
      </c>
      <c r="L186" s="14" t="s">
        <v>4128</v>
      </c>
      <c r="M186" s="14" t="s">
        <v>4068</v>
      </c>
      <c r="N186" s="12" t="s">
        <v>21218</v>
      </c>
      <c r="O186" s="14" t="s">
        <v>3834</v>
      </c>
      <c r="P186" s="13" t="s">
        <v>3835</v>
      </c>
      <c r="Q186" s="269" t="s">
        <v>3836</v>
      </c>
      <c r="R186" s="270"/>
      <c r="S186" s="269"/>
      <c r="T186" s="269"/>
    </row>
    <row r="187" spans="2:23" s="296" customFormat="1" ht="30.75" customHeight="1" x14ac:dyDescent="0.25">
      <c r="B187" s="352">
        <v>189</v>
      </c>
      <c r="C187" s="352"/>
      <c r="D187" s="295" t="s">
        <v>3837</v>
      </c>
      <c r="G187" s="295" t="s">
        <v>3837</v>
      </c>
      <c r="H187" s="296" t="s">
        <v>3838</v>
      </c>
      <c r="I187" s="296" t="s">
        <v>3920</v>
      </c>
      <c r="J187" s="295" t="s">
        <v>3839</v>
      </c>
      <c r="K187" s="296" t="s">
        <v>3840</v>
      </c>
      <c r="L187" s="296" t="s">
        <v>3841</v>
      </c>
      <c r="M187" s="296" t="s">
        <v>3924</v>
      </c>
      <c r="N187" s="12" t="s">
        <v>21230</v>
      </c>
      <c r="O187" s="296" t="s">
        <v>3842</v>
      </c>
      <c r="P187" s="297"/>
      <c r="Q187" s="297"/>
      <c r="R187" s="14"/>
      <c r="S187" s="297"/>
      <c r="T187" s="297"/>
      <c r="V187" s="298"/>
    </row>
    <row r="188" spans="2:23" ht="30.75" customHeight="1" x14ac:dyDescent="0.25">
      <c r="B188" s="17">
        <v>190</v>
      </c>
      <c r="C188" s="17" t="s">
        <v>7</v>
      </c>
      <c r="D188" s="286" t="s">
        <v>3000</v>
      </c>
      <c r="E188" s="14" t="s">
        <v>3843</v>
      </c>
      <c r="F188" s="14" t="s">
        <v>3917</v>
      </c>
      <c r="G188" s="286" t="s">
        <v>3000</v>
      </c>
      <c r="H188" s="14" t="s">
        <v>3844</v>
      </c>
      <c r="I188" s="14" t="s">
        <v>3920</v>
      </c>
      <c r="J188" s="286" t="s">
        <v>3845</v>
      </c>
      <c r="K188" s="14" t="s">
        <v>3922</v>
      </c>
      <c r="L188" s="14" t="s">
        <v>3846</v>
      </c>
      <c r="M188" s="14" t="s">
        <v>4068</v>
      </c>
      <c r="N188" s="12" t="s">
        <v>21218</v>
      </c>
      <c r="O188" s="14" t="s">
        <v>3847</v>
      </c>
      <c r="P188" s="13" t="s">
        <v>3848</v>
      </c>
      <c r="Q188" s="269" t="s">
        <v>3849</v>
      </c>
      <c r="R188" s="270"/>
      <c r="S188" s="269"/>
      <c r="T188" s="269"/>
    </row>
    <row r="189" spans="2:23" ht="30.75" customHeight="1" x14ac:dyDescent="0.25">
      <c r="B189" s="17">
        <v>191</v>
      </c>
      <c r="C189" s="17" t="s">
        <v>21205</v>
      </c>
      <c r="D189" s="286" t="s">
        <v>3850</v>
      </c>
      <c r="E189" s="14" t="s">
        <v>6477</v>
      </c>
      <c r="G189" s="286" t="s">
        <v>3850</v>
      </c>
      <c r="H189" s="14" t="s">
        <v>3851</v>
      </c>
      <c r="I189" s="14" t="s">
        <v>3920</v>
      </c>
      <c r="J189" s="286" t="s">
        <v>3852</v>
      </c>
      <c r="K189" s="14" t="s">
        <v>3922</v>
      </c>
      <c r="L189" s="14" t="s">
        <v>3853</v>
      </c>
      <c r="M189" s="14" t="s">
        <v>4068</v>
      </c>
      <c r="N189" s="12" t="s">
        <v>21218</v>
      </c>
      <c r="O189" s="14" t="s">
        <v>3854</v>
      </c>
      <c r="P189" s="13" t="s">
        <v>3855</v>
      </c>
      <c r="Q189" s="269" t="s">
        <v>3856</v>
      </c>
      <c r="R189" s="270" t="s">
        <v>6477</v>
      </c>
      <c r="S189" s="269" t="s">
        <v>3856</v>
      </c>
      <c r="T189" s="13" t="s">
        <v>3855</v>
      </c>
    </row>
    <row r="190" spans="2:23" ht="30.75" customHeight="1" x14ac:dyDescent="0.25">
      <c r="B190" s="17">
        <v>192</v>
      </c>
      <c r="D190" s="286" t="s">
        <v>3857</v>
      </c>
      <c r="G190" s="286" t="s">
        <v>3857</v>
      </c>
      <c r="H190" s="14" t="s">
        <v>3858</v>
      </c>
      <c r="I190" s="14" t="s">
        <v>3920</v>
      </c>
      <c r="J190" s="286" t="s">
        <v>3859</v>
      </c>
      <c r="K190" s="14" t="s">
        <v>3922</v>
      </c>
      <c r="L190" s="14" t="s">
        <v>3860</v>
      </c>
      <c r="M190" s="14" t="s">
        <v>4068</v>
      </c>
      <c r="N190" s="12" t="s">
        <v>21218</v>
      </c>
      <c r="O190" s="14" t="s">
        <v>3861</v>
      </c>
      <c r="P190" s="13" t="s">
        <v>3862</v>
      </c>
      <c r="Q190" s="269" t="s">
        <v>3863</v>
      </c>
      <c r="R190" s="270"/>
      <c r="S190" s="269"/>
      <c r="T190" s="269"/>
    </row>
    <row r="191" spans="2:23" ht="30.75" customHeight="1" x14ac:dyDescent="0.25">
      <c r="B191" s="17">
        <v>193</v>
      </c>
      <c r="C191" s="17" t="s">
        <v>12035</v>
      </c>
      <c r="D191" s="286" t="s">
        <v>3864</v>
      </c>
      <c r="E191" s="12"/>
      <c r="G191" s="288" t="s">
        <v>19056</v>
      </c>
      <c r="H191" s="14" t="s">
        <v>3866</v>
      </c>
      <c r="I191" s="14" t="s">
        <v>3920</v>
      </c>
      <c r="J191" s="288" t="s">
        <v>19057</v>
      </c>
      <c r="K191" s="14" t="s">
        <v>3922</v>
      </c>
      <c r="L191" s="14" t="s">
        <v>3867</v>
      </c>
      <c r="M191" s="14" t="s">
        <v>3924</v>
      </c>
      <c r="N191" s="12" t="s">
        <v>21230</v>
      </c>
      <c r="O191" s="14" t="s">
        <v>3868</v>
      </c>
      <c r="P191" s="181" t="s">
        <v>19058</v>
      </c>
      <c r="Q191" s="269" t="s">
        <v>19059</v>
      </c>
      <c r="R191" s="270"/>
      <c r="S191" s="269" t="s">
        <v>19059</v>
      </c>
      <c r="T191" s="269"/>
    </row>
    <row r="192" spans="2:23" ht="30.75" customHeight="1" x14ac:dyDescent="0.25">
      <c r="B192" s="17">
        <v>194</v>
      </c>
      <c r="D192" s="286" t="s">
        <v>3869</v>
      </c>
      <c r="E192" s="14" t="s">
        <v>3870</v>
      </c>
      <c r="F192" s="14" t="s">
        <v>4085</v>
      </c>
      <c r="G192" s="286" t="s">
        <v>3869</v>
      </c>
      <c r="H192" s="14" t="s">
        <v>3871</v>
      </c>
      <c r="I192" s="289">
        <v>252929462</v>
      </c>
      <c r="J192" s="286" t="s">
        <v>3872</v>
      </c>
      <c r="K192" s="14" t="s">
        <v>3873</v>
      </c>
      <c r="L192" s="14" t="s">
        <v>4238</v>
      </c>
      <c r="M192" s="14" t="s">
        <v>3947</v>
      </c>
      <c r="N192" s="12" t="s">
        <v>21218</v>
      </c>
      <c r="O192" s="14" t="s">
        <v>3874</v>
      </c>
      <c r="P192" s="13" t="s">
        <v>3875</v>
      </c>
      <c r="Q192" s="269" t="s">
        <v>3876</v>
      </c>
      <c r="R192" s="270"/>
      <c r="S192" s="269"/>
      <c r="T192" s="269"/>
    </row>
    <row r="193" spans="2:22" ht="30.75" customHeight="1" x14ac:dyDescent="0.25">
      <c r="B193" s="17">
        <v>195</v>
      </c>
      <c r="D193" s="286" t="s">
        <v>3877</v>
      </c>
      <c r="E193" s="14" t="s">
        <v>1432</v>
      </c>
      <c r="F193" s="14" t="s">
        <v>1433</v>
      </c>
      <c r="G193" s="286" t="s">
        <v>3877</v>
      </c>
      <c r="H193" s="14" t="s">
        <v>1434</v>
      </c>
      <c r="I193" s="14" t="s">
        <v>3920</v>
      </c>
      <c r="J193" s="286" t="s">
        <v>1435</v>
      </c>
      <c r="K193" s="14" t="s">
        <v>3922</v>
      </c>
      <c r="L193" s="14" t="s">
        <v>1436</v>
      </c>
      <c r="M193" s="14" t="s">
        <v>4119</v>
      </c>
      <c r="N193" s="12" t="s">
        <v>21230</v>
      </c>
      <c r="O193" s="14" t="s">
        <v>1437</v>
      </c>
      <c r="P193" s="13" t="s">
        <v>1438</v>
      </c>
      <c r="Q193" s="269" t="s">
        <v>1439</v>
      </c>
      <c r="R193" s="270"/>
      <c r="S193" s="269"/>
      <c r="T193" s="269"/>
    </row>
    <row r="194" spans="2:22" ht="30.75" customHeight="1" x14ac:dyDescent="0.25">
      <c r="B194" s="17">
        <v>196</v>
      </c>
      <c r="D194" s="286" t="s">
        <v>1440</v>
      </c>
      <c r="E194" s="14" t="s">
        <v>1441</v>
      </c>
      <c r="F194" s="14" t="s">
        <v>1442</v>
      </c>
      <c r="G194" s="286" t="s">
        <v>1440</v>
      </c>
      <c r="H194" s="14" t="s">
        <v>1443</v>
      </c>
      <c r="I194" s="14" t="s">
        <v>3920</v>
      </c>
      <c r="J194" s="286" t="s">
        <v>1444</v>
      </c>
      <c r="K194" s="14" t="s">
        <v>3922</v>
      </c>
      <c r="L194" s="14" t="s">
        <v>1445</v>
      </c>
      <c r="M194" s="14" t="s">
        <v>3947</v>
      </c>
      <c r="N194" s="12" t="s">
        <v>21218</v>
      </c>
      <c r="O194" s="14" t="s">
        <v>1446</v>
      </c>
      <c r="P194" s="13" t="s">
        <v>1447</v>
      </c>
      <c r="Q194" s="269" t="s">
        <v>1448</v>
      </c>
      <c r="R194" s="270"/>
      <c r="S194" s="269"/>
      <c r="T194" s="269"/>
    </row>
    <row r="195" spans="2:22" s="296" customFormat="1" ht="30.75" customHeight="1" x14ac:dyDescent="0.25">
      <c r="B195" s="352">
        <v>197</v>
      </c>
      <c r="C195" s="352"/>
      <c r="D195" s="295" t="s">
        <v>1449</v>
      </c>
      <c r="G195" s="295" t="s">
        <v>1449</v>
      </c>
      <c r="H195" s="296" t="s">
        <v>1450</v>
      </c>
      <c r="I195" s="296" t="s">
        <v>1451</v>
      </c>
      <c r="J195" s="295" t="s">
        <v>1452</v>
      </c>
      <c r="K195" s="296" t="s">
        <v>1453</v>
      </c>
      <c r="L195" s="296" t="s">
        <v>3740</v>
      </c>
      <c r="M195" s="296" t="s">
        <v>3741</v>
      </c>
      <c r="N195" s="12" t="s">
        <v>21231</v>
      </c>
      <c r="O195" s="296" t="s">
        <v>1454</v>
      </c>
      <c r="P195" s="297"/>
      <c r="Q195" s="297"/>
      <c r="R195" s="14"/>
      <c r="S195" s="297"/>
      <c r="T195" s="297"/>
      <c r="V195" s="298"/>
    </row>
    <row r="196" spans="2:22" ht="30.75" customHeight="1" x14ac:dyDescent="0.25">
      <c r="B196" s="17">
        <v>198</v>
      </c>
      <c r="D196" s="286" t="s">
        <v>1455</v>
      </c>
      <c r="E196" s="14" t="s">
        <v>1456</v>
      </c>
      <c r="F196" s="14" t="s">
        <v>1457</v>
      </c>
      <c r="G196" s="286" t="s">
        <v>1455</v>
      </c>
      <c r="H196" s="14" t="s">
        <v>1458</v>
      </c>
      <c r="I196" s="14" t="s">
        <v>3920</v>
      </c>
      <c r="J196" s="286" t="s">
        <v>1459</v>
      </c>
      <c r="K196" s="14" t="s">
        <v>3922</v>
      </c>
      <c r="L196" s="14" t="s">
        <v>1460</v>
      </c>
      <c r="M196" s="14" t="s">
        <v>4270</v>
      </c>
      <c r="N196" s="12" t="s">
        <v>21218</v>
      </c>
      <c r="O196" s="14" t="s">
        <v>1461</v>
      </c>
      <c r="P196" s="13" t="s">
        <v>1462</v>
      </c>
      <c r="Q196" s="269" t="s">
        <v>1463</v>
      </c>
      <c r="R196" s="270"/>
      <c r="S196" s="269"/>
      <c r="T196" s="269"/>
    </row>
    <row r="197" spans="2:22" ht="30.75" customHeight="1" x14ac:dyDescent="0.25">
      <c r="B197" s="17">
        <v>199</v>
      </c>
      <c r="D197" s="286" t="s">
        <v>1464</v>
      </c>
      <c r="E197" s="14" t="s">
        <v>1465</v>
      </c>
      <c r="G197" s="286" t="s">
        <v>1464</v>
      </c>
      <c r="H197" s="14" t="s">
        <v>1466</v>
      </c>
      <c r="I197" s="14" t="s">
        <v>3920</v>
      </c>
      <c r="J197" s="286" t="s">
        <v>1467</v>
      </c>
      <c r="K197" s="14" t="s">
        <v>4297</v>
      </c>
      <c r="L197" s="14" t="s">
        <v>4238</v>
      </c>
      <c r="M197" s="14" t="s">
        <v>3947</v>
      </c>
      <c r="N197" s="12" t="s">
        <v>21218</v>
      </c>
      <c r="O197" s="14" t="s">
        <v>1468</v>
      </c>
      <c r="P197" s="13" t="s">
        <v>1469</v>
      </c>
      <c r="Q197" s="269" t="s">
        <v>1470</v>
      </c>
      <c r="R197" s="270"/>
      <c r="S197" s="269"/>
      <c r="T197" s="269"/>
    </row>
    <row r="198" spans="2:22" ht="30.75" customHeight="1" x14ac:dyDescent="0.25">
      <c r="B198" s="17">
        <v>200</v>
      </c>
      <c r="D198" s="286" t="s">
        <v>1471</v>
      </c>
      <c r="E198" s="14" t="s">
        <v>1472</v>
      </c>
      <c r="G198" s="286" t="s">
        <v>1471</v>
      </c>
      <c r="H198" s="14" t="s">
        <v>1473</v>
      </c>
      <c r="I198" s="289">
        <v>401095579114</v>
      </c>
      <c r="J198" s="286" t="s">
        <v>1474</v>
      </c>
      <c r="K198" s="14" t="s">
        <v>1475</v>
      </c>
      <c r="L198" s="14" t="s">
        <v>1476</v>
      </c>
      <c r="M198" s="14" t="s">
        <v>3924</v>
      </c>
      <c r="N198" s="12" t="s">
        <v>21230</v>
      </c>
      <c r="O198" s="14" t="s">
        <v>1477</v>
      </c>
      <c r="P198" s="13" t="s">
        <v>1478</v>
      </c>
      <c r="Q198" s="269" t="s">
        <v>1479</v>
      </c>
      <c r="R198" s="270"/>
      <c r="S198" s="269"/>
      <c r="T198" s="269"/>
    </row>
    <row r="199" spans="2:22" ht="30.75" customHeight="1" x14ac:dyDescent="0.25">
      <c r="B199" s="17">
        <v>201</v>
      </c>
      <c r="C199" s="17" t="s">
        <v>21205</v>
      </c>
      <c r="D199" s="286" t="s">
        <v>1480</v>
      </c>
      <c r="E199" s="12" t="s">
        <v>24654</v>
      </c>
      <c r="F199" s="12" t="s">
        <v>24653</v>
      </c>
      <c r="G199" s="286" t="s">
        <v>1480</v>
      </c>
      <c r="H199" s="14" t="s">
        <v>1482</v>
      </c>
      <c r="I199" s="14" t="s">
        <v>3920</v>
      </c>
      <c r="J199" s="286" t="s">
        <v>1483</v>
      </c>
      <c r="K199" s="14" t="s">
        <v>3922</v>
      </c>
      <c r="L199" s="14" t="s">
        <v>1484</v>
      </c>
      <c r="M199" s="14" t="s">
        <v>3947</v>
      </c>
      <c r="N199" s="12" t="s">
        <v>21218</v>
      </c>
      <c r="O199" s="14" t="s">
        <v>1485</v>
      </c>
      <c r="P199" s="13" t="s">
        <v>9332</v>
      </c>
      <c r="Q199" s="269" t="s">
        <v>1486</v>
      </c>
      <c r="R199" s="270"/>
      <c r="S199" s="269"/>
      <c r="T199" s="269"/>
    </row>
    <row r="200" spans="2:22" ht="30.75" customHeight="1" x14ac:dyDescent="0.25">
      <c r="B200" s="17">
        <v>202</v>
      </c>
      <c r="D200" s="286" t="s">
        <v>1487</v>
      </c>
      <c r="E200" s="14" t="s">
        <v>1488</v>
      </c>
      <c r="F200" s="14" t="s">
        <v>2837</v>
      </c>
      <c r="G200" s="286" t="s">
        <v>1487</v>
      </c>
      <c r="H200" s="14" t="s">
        <v>1489</v>
      </c>
      <c r="I200" s="14" t="s">
        <v>3920</v>
      </c>
      <c r="J200" s="286" t="s">
        <v>1490</v>
      </c>
      <c r="K200" s="14" t="s">
        <v>1491</v>
      </c>
      <c r="L200" s="14" t="s">
        <v>1492</v>
      </c>
      <c r="M200" s="14" t="s">
        <v>3924</v>
      </c>
      <c r="N200" s="12" t="s">
        <v>21230</v>
      </c>
      <c r="O200" s="14" t="s">
        <v>1493</v>
      </c>
      <c r="P200" s="13" t="s">
        <v>1494</v>
      </c>
      <c r="Q200" s="269" t="s">
        <v>1495</v>
      </c>
      <c r="R200" s="270"/>
      <c r="S200" s="269"/>
      <c r="T200" s="269"/>
    </row>
    <row r="201" spans="2:22" ht="30.75" customHeight="1" x14ac:dyDescent="0.25">
      <c r="B201" s="17">
        <v>203</v>
      </c>
      <c r="D201" s="286" t="s">
        <v>1496</v>
      </c>
      <c r="E201" s="14" t="s">
        <v>14125</v>
      </c>
      <c r="F201" s="14" t="s">
        <v>1497</v>
      </c>
      <c r="G201" s="286" t="s">
        <v>1496</v>
      </c>
      <c r="H201" s="14" t="s">
        <v>1498</v>
      </c>
      <c r="I201" s="14" t="s">
        <v>3920</v>
      </c>
      <c r="J201" s="286" t="s">
        <v>1499</v>
      </c>
      <c r="K201" s="14" t="s">
        <v>3922</v>
      </c>
      <c r="L201" s="14" t="s">
        <v>1500</v>
      </c>
      <c r="M201" s="14" t="s">
        <v>3947</v>
      </c>
      <c r="N201" s="12" t="s">
        <v>21218</v>
      </c>
      <c r="O201" s="14" t="s">
        <v>1501</v>
      </c>
      <c r="P201" s="13" t="s">
        <v>1502</v>
      </c>
      <c r="Q201" s="269" t="s">
        <v>1503</v>
      </c>
      <c r="R201" s="270" t="str">
        <f>E201</f>
        <v>Vânia Paludo</v>
      </c>
      <c r="S201" s="269" t="str">
        <f>Q201</f>
        <v>cultura@xanxere.sc.gov.br</v>
      </c>
      <c r="T201" s="273" t="str">
        <f>P201</f>
        <v>(49) 3441-8547</v>
      </c>
    </row>
    <row r="202" spans="2:22" ht="30.75" customHeight="1" x14ac:dyDescent="0.25">
      <c r="B202" s="17">
        <v>204</v>
      </c>
      <c r="D202" s="286" t="s">
        <v>1504</v>
      </c>
      <c r="E202" s="14" t="s">
        <v>1505</v>
      </c>
      <c r="G202" s="286" t="s">
        <v>1504</v>
      </c>
      <c r="H202" s="14" t="s">
        <v>1506</v>
      </c>
      <c r="I202" s="14" t="s">
        <v>3920</v>
      </c>
      <c r="J202" s="286" t="s">
        <v>1507</v>
      </c>
      <c r="K202" s="14" t="s">
        <v>3922</v>
      </c>
      <c r="L202" s="14" t="s">
        <v>1508</v>
      </c>
      <c r="M202" s="14" t="s">
        <v>4270</v>
      </c>
      <c r="N202" s="12" t="s">
        <v>21218</v>
      </c>
      <c r="O202" s="14" t="s">
        <v>1509</v>
      </c>
      <c r="P202" s="13" t="s">
        <v>1510</v>
      </c>
      <c r="Q202" s="269" t="s">
        <v>1511</v>
      </c>
      <c r="R202" s="270"/>
      <c r="S202" s="269"/>
      <c r="T202" s="269"/>
    </row>
    <row r="203" spans="2:22" ht="30.75" customHeight="1" x14ac:dyDescent="0.25">
      <c r="B203" s="17">
        <v>206</v>
      </c>
      <c r="D203" s="286" t="s">
        <v>1512</v>
      </c>
      <c r="G203" s="286" t="s">
        <v>1512</v>
      </c>
      <c r="H203" s="14" t="s">
        <v>1513</v>
      </c>
      <c r="I203" s="289">
        <v>253046548</v>
      </c>
      <c r="J203" s="286" t="s">
        <v>1514</v>
      </c>
      <c r="K203" s="14" t="s">
        <v>1515</v>
      </c>
      <c r="L203" s="14" t="s">
        <v>3587</v>
      </c>
      <c r="M203" s="14" t="s">
        <v>3947</v>
      </c>
      <c r="N203" s="12" t="s">
        <v>21218</v>
      </c>
      <c r="O203" s="14" t="s">
        <v>3588</v>
      </c>
      <c r="P203" s="13" t="s">
        <v>1516</v>
      </c>
    </row>
    <row r="204" spans="2:22" s="296" customFormat="1" ht="30.75" customHeight="1" x14ac:dyDescent="0.25">
      <c r="B204" s="352">
        <v>205</v>
      </c>
      <c r="C204" s="352"/>
      <c r="D204" s="295" t="s">
        <v>1517</v>
      </c>
      <c r="G204" s="295" t="s">
        <v>1518</v>
      </c>
      <c r="H204" s="296" t="s">
        <v>1519</v>
      </c>
      <c r="I204" s="296" t="s">
        <v>1520</v>
      </c>
      <c r="J204" s="295" t="s">
        <v>1521</v>
      </c>
      <c r="K204" s="296" t="s">
        <v>2742</v>
      </c>
      <c r="L204" s="296" t="s">
        <v>4190</v>
      </c>
      <c r="M204" s="296" t="s">
        <v>3980</v>
      </c>
      <c r="N204" s="12" t="s">
        <v>21230</v>
      </c>
      <c r="O204" s="296" t="s">
        <v>1522</v>
      </c>
      <c r="P204" s="297" t="s">
        <v>1523</v>
      </c>
      <c r="Q204" s="277" t="s">
        <v>1524</v>
      </c>
      <c r="R204" s="270"/>
      <c r="S204" s="277"/>
      <c r="T204" s="277"/>
      <c r="V204" s="298"/>
    </row>
    <row r="205" spans="2:22" s="296" customFormat="1" ht="30.75" customHeight="1" x14ac:dyDescent="0.25">
      <c r="B205" s="352">
        <v>207</v>
      </c>
      <c r="C205" s="352"/>
      <c r="D205" s="295" t="s">
        <v>1525</v>
      </c>
      <c r="E205" s="296" t="s">
        <v>1526</v>
      </c>
      <c r="G205" s="295" t="s">
        <v>1527</v>
      </c>
      <c r="H205" s="296" t="s">
        <v>1528</v>
      </c>
      <c r="I205" s="296" t="s">
        <v>1529</v>
      </c>
      <c r="J205" s="295" t="s">
        <v>1530</v>
      </c>
      <c r="K205" s="296" t="s">
        <v>3922</v>
      </c>
      <c r="L205" s="296" t="s">
        <v>4190</v>
      </c>
      <c r="M205" s="296" t="s">
        <v>3980</v>
      </c>
      <c r="N205" s="12" t="s">
        <v>21230</v>
      </c>
      <c r="O205" s="296" t="s">
        <v>1531</v>
      </c>
      <c r="P205" s="297" t="s">
        <v>1532</v>
      </c>
      <c r="Q205" s="277" t="s">
        <v>1533</v>
      </c>
      <c r="R205" s="270"/>
      <c r="S205" s="277"/>
      <c r="T205" s="277"/>
      <c r="V205" s="298"/>
    </row>
    <row r="206" spans="2:22" s="296" customFormat="1" ht="30.75" customHeight="1" x14ac:dyDescent="0.25">
      <c r="B206" s="352">
        <v>208</v>
      </c>
      <c r="C206" s="352"/>
      <c r="D206" s="295" t="s">
        <v>1534</v>
      </c>
      <c r="E206" s="296" t="s">
        <v>1535</v>
      </c>
      <c r="G206" s="295" t="s">
        <v>1534</v>
      </c>
      <c r="H206" s="296" t="s">
        <v>1536</v>
      </c>
      <c r="I206" s="296" t="s">
        <v>1537</v>
      </c>
      <c r="J206" s="295" t="s">
        <v>1538</v>
      </c>
      <c r="K206" s="296" t="s">
        <v>1539</v>
      </c>
      <c r="L206" s="296" t="s">
        <v>4190</v>
      </c>
      <c r="M206" s="296" t="s">
        <v>3980</v>
      </c>
      <c r="N206" s="12" t="s">
        <v>21230</v>
      </c>
      <c r="O206" s="296" t="s">
        <v>1540</v>
      </c>
      <c r="P206" s="297" t="s">
        <v>1541</v>
      </c>
      <c r="Q206" s="277" t="s">
        <v>1542</v>
      </c>
      <c r="R206" s="270"/>
      <c r="S206" s="277"/>
      <c r="T206" s="277"/>
      <c r="V206" s="298"/>
    </row>
    <row r="207" spans="2:22" s="296" customFormat="1" ht="30.75" customHeight="1" x14ac:dyDescent="0.25">
      <c r="B207" s="352">
        <v>209</v>
      </c>
      <c r="C207" s="352"/>
      <c r="D207" s="295" t="s">
        <v>1543</v>
      </c>
      <c r="E207" s="296" t="s">
        <v>1544</v>
      </c>
      <c r="G207" s="295" t="s">
        <v>1543</v>
      </c>
      <c r="H207" s="296" t="s">
        <v>1545</v>
      </c>
      <c r="I207" s="296" t="s">
        <v>1546</v>
      </c>
      <c r="J207" s="295" t="s">
        <v>1547</v>
      </c>
      <c r="K207" s="296" t="s">
        <v>2742</v>
      </c>
      <c r="L207" s="296" t="s">
        <v>4190</v>
      </c>
      <c r="M207" s="296" t="s">
        <v>3980</v>
      </c>
      <c r="N207" s="12" t="s">
        <v>21230</v>
      </c>
      <c r="O207" s="296" t="s">
        <v>1548</v>
      </c>
      <c r="P207" s="297" t="s">
        <v>1549</v>
      </c>
      <c r="Q207" s="277" t="s">
        <v>1550</v>
      </c>
      <c r="R207" s="270"/>
      <c r="S207" s="277"/>
      <c r="T207" s="277"/>
      <c r="V207" s="298"/>
    </row>
    <row r="208" spans="2:22" ht="30.75" customHeight="1" x14ac:dyDescent="0.25">
      <c r="B208" s="17">
        <v>211</v>
      </c>
      <c r="D208" s="286" t="s">
        <v>1551</v>
      </c>
      <c r="E208" s="14" t="s">
        <v>1551</v>
      </c>
      <c r="G208" s="286" t="s">
        <v>1551</v>
      </c>
      <c r="H208" s="14" t="s">
        <v>1552</v>
      </c>
      <c r="I208" s="14" t="s">
        <v>1553</v>
      </c>
      <c r="J208" s="286" t="s">
        <v>1554</v>
      </c>
      <c r="K208" s="14" t="s">
        <v>1555</v>
      </c>
      <c r="L208" s="14" t="s">
        <v>4238</v>
      </c>
      <c r="M208" s="14" t="s">
        <v>3947</v>
      </c>
      <c r="N208" s="12" t="s">
        <v>21218</v>
      </c>
      <c r="O208" s="14" t="s">
        <v>1556</v>
      </c>
      <c r="P208" s="13" t="s">
        <v>1557</v>
      </c>
      <c r="Q208" s="269" t="s">
        <v>1558</v>
      </c>
      <c r="R208" s="270"/>
      <c r="S208" s="269"/>
      <c r="T208" s="269"/>
    </row>
    <row r="209" spans="2:22" ht="30.75" customHeight="1" x14ac:dyDescent="0.25">
      <c r="B209" s="17">
        <v>212</v>
      </c>
      <c r="C209" s="17" t="s">
        <v>23084</v>
      </c>
      <c r="D209" s="286" t="s">
        <v>1559</v>
      </c>
      <c r="E209" s="14" t="s">
        <v>1560</v>
      </c>
      <c r="G209" s="286" t="s">
        <v>1561</v>
      </c>
      <c r="H209" s="14" t="s">
        <v>1562</v>
      </c>
      <c r="I209" s="289">
        <v>251905420</v>
      </c>
      <c r="J209" s="286" t="s">
        <v>1563</v>
      </c>
      <c r="K209" s="14" t="s">
        <v>3122</v>
      </c>
      <c r="L209" s="14" t="s">
        <v>4238</v>
      </c>
      <c r="M209" s="14" t="s">
        <v>3947</v>
      </c>
      <c r="N209" s="12" t="s">
        <v>21218</v>
      </c>
      <c r="O209" s="14" t="s">
        <v>16597</v>
      </c>
      <c r="P209" s="13" t="s">
        <v>1564</v>
      </c>
      <c r="Q209" s="269" t="s">
        <v>1565</v>
      </c>
      <c r="R209" s="270"/>
      <c r="S209" s="269"/>
      <c r="T209" s="269"/>
    </row>
    <row r="210" spans="2:22" ht="30.75" customHeight="1" x14ac:dyDescent="0.25">
      <c r="B210" s="17">
        <v>213</v>
      </c>
      <c r="D210" s="286" t="s">
        <v>1566</v>
      </c>
      <c r="E210" s="14" t="s">
        <v>1567</v>
      </c>
      <c r="G210" s="286" t="s">
        <v>1566</v>
      </c>
      <c r="H210" s="14" t="s">
        <v>1568</v>
      </c>
      <c r="I210" s="14" t="s">
        <v>3920</v>
      </c>
      <c r="J210" s="286" t="s">
        <v>1569</v>
      </c>
      <c r="K210" s="14" t="s">
        <v>3922</v>
      </c>
      <c r="L210" s="14" t="s">
        <v>1570</v>
      </c>
      <c r="M210" s="14" t="s">
        <v>3947</v>
      </c>
      <c r="N210" s="12" t="s">
        <v>21218</v>
      </c>
      <c r="O210" s="14" t="s">
        <v>1571</v>
      </c>
      <c r="P210" s="13" t="s">
        <v>1572</v>
      </c>
      <c r="Q210" s="269" t="s">
        <v>1573</v>
      </c>
      <c r="R210" s="270"/>
      <c r="S210" s="269"/>
      <c r="T210" s="269"/>
    </row>
    <row r="211" spans="2:22" ht="30.75" customHeight="1" x14ac:dyDescent="0.25">
      <c r="B211" s="17">
        <v>214</v>
      </c>
      <c r="D211" s="286" t="s">
        <v>1574</v>
      </c>
      <c r="E211" s="14" t="s">
        <v>1575</v>
      </c>
      <c r="F211" s="14" t="s">
        <v>1576</v>
      </c>
      <c r="G211" s="286" t="s">
        <v>1574</v>
      </c>
      <c r="H211" s="14" t="s">
        <v>1577</v>
      </c>
      <c r="I211" s="14" t="s">
        <v>3920</v>
      </c>
      <c r="J211" s="286" t="s">
        <v>1578</v>
      </c>
      <c r="K211" s="14" t="s">
        <v>3922</v>
      </c>
      <c r="L211" s="14" t="s">
        <v>1579</v>
      </c>
      <c r="M211" s="14" t="s">
        <v>3947</v>
      </c>
      <c r="N211" s="12" t="s">
        <v>21218</v>
      </c>
      <c r="O211" s="14" t="s">
        <v>1580</v>
      </c>
      <c r="P211" s="13" t="s">
        <v>1581</v>
      </c>
      <c r="Q211" s="269" t="s">
        <v>1582</v>
      </c>
      <c r="R211" s="270"/>
      <c r="S211" s="269"/>
      <c r="T211" s="269"/>
    </row>
    <row r="212" spans="2:22" ht="30.75" customHeight="1" x14ac:dyDescent="0.25">
      <c r="B212" s="17">
        <v>215</v>
      </c>
      <c r="D212" s="286" t="s">
        <v>1583</v>
      </c>
      <c r="G212" s="286" t="s">
        <v>1584</v>
      </c>
      <c r="H212" s="14" t="s">
        <v>1585</v>
      </c>
      <c r="I212" s="14" t="s">
        <v>3920</v>
      </c>
      <c r="J212" s="286" t="s">
        <v>1586</v>
      </c>
      <c r="K212" s="14" t="s">
        <v>3922</v>
      </c>
      <c r="L212" s="14" t="s">
        <v>1587</v>
      </c>
      <c r="M212" s="14" t="s">
        <v>4068</v>
      </c>
      <c r="N212" s="12" t="s">
        <v>21218</v>
      </c>
      <c r="O212" s="14" t="s">
        <v>1588</v>
      </c>
      <c r="P212" s="13" t="s">
        <v>1589</v>
      </c>
      <c r="Q212" s="269" t="s">
        <v>1590</v>
      </c>
      <c r="R212" s="270"/>
      <c r="S212" s="269"/>
      <c r="T212" s="269"/>
    </row>
    <row r="213" spans="2:22" ht="30.75" customHeight="1" x14ac:dyDescent="0.25">
      <c r="B213" s="17">
        <v>216</v>
      </c>
      <c r="D213" s="286" t="s">
        <v>1591</v>
      </c>
      <c r="G213" s="286" t="s">
        <v>1591</v>
      </c>
      <c r="H213" s="14" t="s">
        <v>1592</v>
      </c>
      <c r="I213" s="14" t="s">
        <v>3920</v>
      </c>
      <c r="J213" s="286" t="s">
        <v>1593</v>
      </c>
      <c r="K213" s="14" t="s">
        <v>3922</v>
      </c>
      <c r="L213" s="14" t="s">
        <v>1594</v>
      </c>
      <c r="M213" s="14" t="s">
        <v>4270</v>
      </c>
      <c r="N213" s="12" t="s">
        <v>21218</v>
      </c>
      <c r="O213" s="14" t="s">
        <v>1595</v>
      </c>
      <c r="P213" s="13" t="s">
        <v>1596</v>
      </c>
      <c r="Q213" s="269" t="s">
        <v>1597</v>
      </c>
      <c r="R213" s="270"/>
      <c r="S213" s="269"/>
      <c r="T213" s="269"/>
    </row>
    <row r="214" spans="2:22" ht="30.75" customHeight="1" x14ac:dyDescent="0.25">
      <c r="B214" s="17">
        <v>217</v>
      </c>
      <c r="D214" s="286" t="s">
        <v>1598</v>
      </c>
      <c r="G214" s="286" t="s">
        <v>1598</v>
      </c>
      <c r="H214" s="14" t="s">
        <v>1599</v>
      </c>
      <c r="I214" s="14" t="s">
        <v>1600</v>
      </c>
      <c r="J214" s="286" t="s">
        <v>1601</v>
      </c>
      <c r="K214" s="14" t="s">
        <v>3922</v>
      </c>
      <c r="L214" s="14" t="s">
        <v>1602</v>
      </c>
      <c r="M214" s="14" t="s">
        <v>4068</v>
      </c>
      <c r="N214" s="12" t="s">
        <v>21218</v>
      </c>
      <c r="O214" s="14" t="s">
        <v>1603</v>
      </c>
      <c r="P214" s="13" t="s">
        <v>1604</v>
      </c>
      <c r="Q214" s="269" t="s">
        <v>1605</v>
      </c>
      <c r="R214" s="270"/>
      <c r="S214" s="269"/>
      <c r="T214" s="269"/>
    </row>
    <row r="215" spans="2:22" ht="30.75" customHeight="1" x14ac:dyDescent="0.25">
      <c r="B215" s="17">
        <v>218</v>
      </c>
      <c r="C215" s="17" t="s">
        <v>12035</v>
      </c>
      <c r="D215" s="286" t="s">
        <v>1606</v>
      </c>
      <c r="G215" s="286" t="s">
        <v>1606</v>
      </c>
      <c r="H215" s="14" t="s">
        <v>1607</v>
      </c>
      <c r="I215" s="14" t="s">
        <v>3920</v>
      </c>
      <c r="J215" s="286" t="s">
        <v>1608</v>
      </c>
      <c r="K215" s="14" t="s">
        <v>3922</v>
      </c>
      <c r="L215" s="14" t="s">
        <v>1609</v>
      </c>
      <c r="M215" s="14" t="s">
        <v>3947</v>
      </c>
      <c r="N215" s="12" t="s">
        <v>21218</v>
      </c>
      <c r="O215" s="14" t="s">
        <v>1610</v>
      </c>
      <c r="P215" s="13" t="s">
        <v>1611</v>
      </c>
      <c r="Q215" s="269" t="s">
        <v>1612</v>
      </c>
      <c r="R215" s="270"/>
      <c r="S215" s="269"/>
      <c r="T215" s="269"/>
    </row>
    <row r="216" spans="2:22" s="296" customFormat="1" ht="30.75" customHeight="1" x14ac:dyDescent="0.25">
      <c r="B216" s="352">
        <v>219</v>
      </c>
      <c r="C216" s="352"/>
      <c r="D216" s="295" t="s">
        <v>1613</v>
      </c>
      <c r="E216" s="296" t="s">
        <v>1614</v>
      </c>
      <c r="G216" s="295" t="s">
        <v>1613</v>
      </c>
      <c r="H216" s="296" t="s">
        <v>1615</v>
      </c>
      <c r="I216" s="304">
        <v>255662289</v>
      </c>
      <c r="J216" s="295" t="s">
        <v>1616</v>
      </c>
      <c r="K216" s="296" t="s">
        <v>3040</v>
      </c>
      <c r="L216" s="296" t="s">
        <v>1609</v>
      </c>
      <c r="M216" s="14" t="s">
        <v>3947</v>
      </c>
      <c r="N216" s="12" t="s">
        <v>21218</v>
      </c>
      <c r="O216" s="296" t="s">
        <v>1610</v>
      </c>
      <c r="P216" s="297" t="s">
        <v>4987</v>
      </c>
      <c r="Q216" s="277" t="s">
        <v>1617</v>
      </c>
      <c r="R216" s="270"/>
      <c r="S216" s="277"/>
      <c r="T216" s="277"/>
      <c r="V216" s="298"/>
    </row>
    <row r="217" spans="2:22" s="296" customFormat="1" ht="30.75" customHeight="1" x14ac:dyDescent="0.25">
      <c r="B217" s="352">
        <v>220</v>
      </c>
      <c r="C217" s="352"/>
      <c r="D217" s="295" t="s">
        <v>1618</v>
      </c>
      <c r="E217" s="296" t="s">
        <v>1619</v>
      </c>
      <c r="G217" s="295" t="s">
        <v>1620</v>
      </c>
      <c r="H217" s="296" t="s">
        <v>1621</v>
      </c>
      <c r="I217" s="304">
        <v>253881978</v>
      </c>
      <c r="J217" s="295" t="s">
        <v>1622</v>
      </c>
      <c r="K217" s="296" t="s">
        <v>3122</v>
      </c>
      <c r="L217" s="296" t="s">
        <v>4238</v>
      </c>
      <c r="M217" s="14" t="s">
        <v>3947</v>
      </c>
      <c r="N217" s="12" t="s">
        <v>21218</v>
      </c>
      <c r="O217" s="296" t="s">
        <v>1623</v>
      </c>
      <c r="P217" s="297" t="s">
        <v>1624</v>
      </c>
      <c r="Q217" s="277" t="s">
        <v>1625</v>
      </c>
      <c r="R217" s="270"/>
      <c r="S217" s="277"/>
      <c r="T217" s="277"/>
      <c r="V217" s="298"/>
    </row>
    <row r="218" spans="2:22" s="296" customFormat="1" ht="30.75" customHeight="1" x14ac:dyDescent="0.25">
      <c r="B218" s="352">
        <v>221</v>
      </c>
      <c r="C218" s="352"/>
      <c r="D218" s="295" t="s">
        <v>1626</v>
      </c>
      <c r="E218" s="296" t="s">
        <v>1627</v>
      </c>
      <c r="G218" s="295" t="s">
        <v>1628</v>
      </c>
      <c r="H218" s="296" t="s">
        <v>1629</v>
      </c>
      <c r="I218" s="304">
        <v>256122555</v>
      </c>
      <c r="J218" s="295" t="s">
        <v>1630</v>
      </c>
      <c r="K218" s="296" t="s">
        <v>1631</v>
      </c>
      <c r="L218" s="296" t="s">
        <v>4238</v>
      </c>
      <c r="M218" s="14" t="s">
        <v>3947</v>
      </c>
      <c r="N218" s="12" t="s">
        <v>21218</v>
      </c>
      <c r="O218" s="296" t="s">
        <v>1632</v>
      </c>
      <c r="P218" s="297" t="s">
        <v>1633</v>
      </c>
      <c r="Q218" s="277" t="s">
        <v>1634</v>
      </c>
      <c r="R218" s="270"/>
      <c r="S218" s="277"/>
      <c r="T218" s="277"/>
      <c r="V218" s="298"/>
    </row>
    <row r="219" spans="2:22" ht="30.75" customHeight="1" x14ac:dyDescent="0.25">
      <c r="B219" s="17">
        <v>222</v>
      </c>
      <c r="D219" s="286" t="s">
        <v>1636</v>
      </c>
      <c r="E219" s="14" t="s">
        <v>1637</v>
      </c>
      <c r="F219" s="14" t="s">
        <v>3865</v>
      </c>
      <c r="G219" s="286" t="s">
        <v>1638</v>
      </c>
      <c r="H219" s="14" t="s">
        <v>4943</v>
      </c>
      <c r="I219" s="14" t="s">
        <v>3920</v>
      </c>
      <c r="J219" s="286" t="s">
        <v>1639</v>
      </c>
      <c r="K219" s="14" t="s">
        <v>3922</v>
      </c>
      <c r="L219" s="14" t="s">
        <v>4288</v>
      </c>
      <c r="M219" s="14" t="s">
        <v>3947</v>
      </c>
      <c r="N219" s="12" t="s">
        <v>21218</v>
      </c>
      <c r="O219" s="14" t="s">
        <v>4289</v>
      </c>
      <c r="P219" s="13" t="s">
        <v>1640</v>
      </c>
      <c r="Q219" s="269" t="s">
        <v>1635</v>
      </c>
      <c r="R219" s="270"/>
      <c r="S219" s="269"/>
      <c r="T219" s="269"/>
    </row>
    <row r="220" spans="2:22" ht="30.75" customHeight="1" x14ac:dyDescent="0.25">
      <c r="B220" s="17">
        <v>223</v>
      </c>
      <c r="D220" s="286" t="s">
        <v>1641</v>
      </c>
      <c r="E220" s="14" t="s">
        <v>1642</v>
      </c>
      <c r="G220" s="286" t="s">
        <v>1641</v>
      </c>
      <c r="H220" s="14" t="s">
        <v>1643</v>
      </c>
      <c r="I220" s="14" t="s">
        <v>3920</v>
      </c>
      <c r="J220" s="286" t="s">
        <v>1644</v>
      </c>
      <c r="K220" s="14" t="s">
        <v>3922</v>
      </c>
      <c r="L220" s="14" t="s">
        <v>1645</v>
      </c>
      <c r="M220" s="14" t="s">
        <v>4249</v>
      </c>
      <c r="N220" s="12" t="s">
        <v>21231</v>
      </c>
      <c r="O220" s="14" t="s">
        <v>1646</v>
      </c>
      <c r="P220" s="13" t="s">
        <v>1647</v>
      </c>
      <c r="Q220" s="269" t="s">
        <v>1648</v>
      </c>
      <c r="R220" s="270"/>
      <c r="S220" s="269"/>
      <c r="T220" s="269"/>
    </row>
    <row r="221" spans="2:22" ht="30.75" customHeight="1" x14ac:dyDescent="0.25">
      <c r="B221" s="17">
        <v>224</v>
      </c>
      <c r="C221" s="17" t="s">
        <v>12035</v>
      </c>
      <c r="D221" s="286" t="s">
        <v>1649</v>
      </c>
      <c r="E221" s="14" t="s">
        <v>1650</v>
      </c>
      <c r="G221" s="286" t="s">
        <v>1649</v>
      </c>
      <c r="H221" s="14" t="s">
        <v>1651</v>
      </c>
      <c r="I221" s="14" t="s">
        <v>3920</v>
      </c>
      <c r="J221" s="286" t="s">
        <v>1652</v>
      </c>
      <c r="K221" s="14" t="s">
        <v>4297</v>
      </c>
      <c r="L221" s="14" t="s">
        <v>4238</v>
      </c>
      <c r="M221" s="14" t="s">
        <v>3947</v>
      </c>
      <c r="N221" s="12" t="s">
        <v>21218</v>
      </c>
      <c r="O221" s="14" t="s">
        <v>1653</v>
      </c>
      <c r="P221" s="13" t="s">
        <v>1654</v>
      </c>
      <c r="Q221" s="269" t="s">
        <v>1655</v>
      </c>
      <c r="R221" s="270"/>
      <c r="S221" s="269"/>
      <c r="T221" s="269"/>
    </row>
    <row r="222" spans="2:22" s="296" customFormat="1" ht="30.75" customHeight="1" x14ac:dyDescent="0.25">
      <c r="B222" s="352">
        <v>225</v>
      </c>
      <c r="C222" s="352" t="s">
        <v>12035</v>
      </c>
      <c r="D222" s="295" t="s">
        <v>1656</v>
      </c>
      <c r="G222" s="295" t="s">
        <v>1656</v>
      </c>
      <c r="H222" s="296" t="s">
        <v>1657</v>
      </c>
      <c r="I222" s="296" t="s">
        <v>3920</v>
      </c>
      <c r="J222" s="295" t="s">
        <v>1658</v>
      </c>
      <c r="K222" s="296" t="s">
        <v>3922</v>
      </c>
      <c r="L222" s="296" t="s">
        <v>4238</v>
      </c>
      <c r="M222" s="14" t="s">
        <v>3947</v>
      </c>
      <c r="N222" s="12" t="s">
        <v>21218</v>
      </c>
      <c r="O222" s="296" t="s">
        <v>1659</v>
      </c>
      <c r="P222" s="297" t="s">
        <v>4980</v>
      </c>
      <c r="Q222" s="297"/>
      <c r="R222" s="14"/>
      <c r="S222" s="297"/>
      <c r="T222" s="297"/>
      <c r="V222" s="298"/>
    </row>
    <row r="223" spans="2:22" ht="30.75" customHeight="1" x14ac:dyDescent="0.25">
      <c r="B223" s="17">
        <v>226</v>
      </c>
      <c r="C223" s="17" t="s">
        <v>21205</v>
      </c>
      <c r="D223" s="286" t="s">
        <v>1660</v>
      </c>
      <c r="E223" s="12" t="s">
        <v>25079</v>
      </c>
      <c r="G223" s="286" t="s">
        <v>1661</v>
      </c>
      <c r="H223" s="14" t="s">
        <v>1662</v>
      </c>
      <c r="I223" s="14" t="s">
        <v>3920</v>
      </c>
      <c r="J223" s="286" t="s">
        <v>1663</v>
      </c>
      <c r="K223" s="14" t="s">
        <v>3922</v>
      </c>
      <c r="L223" s="14" t="s">
        <v>1664</v>
      </c>
      <c r="M223" s="14" t="s">
        <v>3947</v>
      </c>
      <c r="N223" s="12" t="s">
        <v>21218</v>
      </c>
      <c r="O223" s="12" t="s">
        <v>20392</v>
      </c>
      <c r="P223" s="13" t="s">
        <v>6</v>
      </c>
      <c r="Q223" s="269" t="s">
        <v>25078</v>
      </c>
      <c r="S223" s="269" t="s">
        <v>25078</v>
      </c>
      <c r="T223" s="269" t="s">
        <v>6</v>
      </c>
    </row>
    <row r="224" spans="2:22" ht="30.75" customHeight="1" x14ac:dyDescent="0.25">
      <c r="B224" s="17">
        <v>227</v>
      </c>
      <c r="D224" s="286" t="s">
        <v>1665</v>
      </c>
      <c r="E224" s="14" t="s">
        <v>1666</v>
      </c>
      <c r="F224" s="14" t="s">
        <v>1667</v>
      </c>
      <c r="G224" s="286" t="s">
        <v>1668</v>
      </c>
      <c r="H224" s="14" t="s">
        <v>1669</v>
      </c>
      <c r="I224" s="14" t="s">
        <v>3920</v>
      </c>
      <c r="J224" s="286" t="s">
        <v>1670</v>
      </c>
      <c r="K224" s="14" t="s">
        <v>3922</v>
      </c>
      <c r="L224" s="14" t="s">
        <v>1671</v>
      </c>
      <c r="M224" s="14" t="s">
        <v>4270</v>
      </c>
      <c r="N224" s="12" t="s">
        <v>21218</v>
      </c>
      <c r="O224" s="14" t="s">
        <v>1672</v>
      </c>
      <c r="P224" s="13" t="s">
        <v>1673</v>
      </c>
      <c r="Q224" s="269" t="s">
        <v>1674</v>
      </c>
      <c r="R224" s="270"/>
      <c r="S224" s="269"/>
      <c r="T224" s="269"/>
    </row>
    <row r="225" spans="2:23" ht="30.75" customHeight="1" x14ac:dyDescent="0.25">
      <c r="B225" s="17">
        <v>228</v>
      </c>
      <c r="D225" s="286" t="s">
        <v>1675</v>
      </c>
      <c r="E225" s="14" t="s">
        <v>1676</v>
      </c>
      <c r="F225" s="14" t="s">
        <v>1677</v>
      </c>
      <c r="G225" s="286" t="s">
        <v>1678</v>
      </c>
      <c r="H225" s="14" t="s">
        <v>1679</v>
      </c>
      <c r="I225" s="14" t="s">
        <v>3920</v>
      </c>
      <c r="J225" s="286" t="s">
        <v>1680</v>
      </c>
      <c r="K225" s="14" t="s">
        <v>3922</v>
      </c>
      <c r="L225" s="14" t="s">
        <v>1681</v>
      </c>
      <c r="M225" s="14" t="s">
        <v>1682</v>
      </c>
      <c r="N225" s="12" t="s">
        <v>21233</v>
      </c>
      <c r="O225" s="14" t="s">
        <v>1683</v>
      </c>
      <c r="P225" s="13" t="s">
        <v>1684</v>
      </c>
      <c r="Q225" s="269" t="s">
        <v>1685</v>
      </c>
      <c r="R225" s="270"/>
      <c r="S225" s="269"/>
      <c r="T225" s="269"/>
    </row>
    <row r="226" spans="2:23" ht="30.75" customHeight="1" x14ac:dyDescent="0.25">
      <c r="B226" s="17">
        <v>229</v>
      </c>
      <c r="C226" s="17" t="s">
        <v>12035</v>
      </c>
      <c r="D226" s="286" t="s">
        <v>1686</v>
      </c>
      <c r="E226" s="14" t="s">
        <v>1687</v>
      </c>
      <c r="F226" s="14" t="s">
        <v>1688</v>
      </c>
      <c r="G226" s="286" t="s">
        <v>1686</v>
      </c>
      <c r="H226" s="14" t="s">
        <v>1689</v>
      </c>
      <c r="I226" s="14" t="s">
        <v>3920</v>
      </c>
      <c r="J226" s="286" t="s">
        <v>4209</v>
      </c>
      <c r="K226" s="14" t="s">
        <v>4210</v>
      </c>
      <c r="L226" s="14" t="s">
        <v>4211</v>
      </c>
      <c r="M226" s="14" t="s">
        <v>3924</v>
      </c>
      <c r="N226" s="12" t="s">
        <v>21230</v>
      </c>
      <c r="O226" s="14" t="s">
        <v>4212</v>
      </c>
      <c r="P226" s="13" t="s">
        <v>1690</v>
      </c>
      <c r="Q226" s="269" t="s">
        <v>20488</v>
      </c>
      <c r="R226" s="270" t="s">
        <v>7219</v>
      </c>
      <c r="S226" s="269" t="s">
        <v>20488</v>
      </c>
      <c r="T226" s="269"/>
      <c r="W226" s="302">
        <v>43774</v>
      </c>
    </row>
    <row r="227" spans="2:23" ht="30.75" customHeight="1" x14ac:dyDescent="0.25">
      <c r="B227" s="17">
        <v>230</v>
      </c>
      <c r="C227" s="17" t="s">
        <v>7</v>
      </c>
      <c r="D227" s="286" t="s">
        <v>1692</v>
      </c>
      <c r="E227" s="14" t="s">
        <v>1693</v>
      </c>
      <c r="F227" s="14" t="s">
        <v>1694</v>
      </c>
      <c r="G227" s="286" t="s">
        <v>1695</v>
      </c>
      <c r="H227" s="14" t="s">
        <v>1696</v>
      </c>
      <c r="I227" s="14" t="s">
        <v>3920</v>
      </c>
      <c r="J227" s="286" t="s">
        <v>1697</v>
      </c>
      <c r="K227" s="14" t="s">
        <v>3922</v>
      </c>
      <c r="L227" s="14" t="s">
        <v>2765</v>
      </c>
      <c r="M227" s="14" t="s">
        <v>4068</v>
      </c>
      <c r="N227" s="12" t="s">
        <v>21218</v>
      </c>
      <c r="O227" s="14" t="s">
        <v>1698</v>
      </c>
      <c r="P227" s="13" t="s">
        <v>1699</v>
      </c>
      <c r="Q227" s="269" t="s">
        <v>1700</v>
      </c>
      <c r="R227" s="270"/>
      <c r="S227" s="269"/>
      <c r="T227" s="269"/>
    </row>
    <row r="228" spans="2:23" ht="30.75" customHeight="1" x14ac:dyDescent="0.25">
      <c r="B228" s="17">
        <v>231</v>
      </c>
      <c r="C228" s="17" t="s">
        <v>12035</v>
      </c>
      <c r="D228" s="286" t="s">
        <v>1701</v>
      </c>
      <c r="E228" s="14" t="s">
        <v>1702</v>
      </c>
      <c r="F228" s="14" t="s">
        <v>1703</v>
      </c>
      <c r="G228" s="286" t="s">
        <v>1701</v>
      </c>
      <c r="H228" s="14" t="s">
        <v>1704</v>
      </c>
      <c r="I228" s="14" t="s">
        <v>3920</v>
      </c>
      <c r="J228" s="286" t="s">
        <v>1705</v>
      </c>
      <c r="K228" s="14" t="s">
        <v>3922</v>
      </c>
      <c r="L228" s="14" t="s">
        <v>1706</v>
      </c>
      <c r="M228" s="14" t="s">
        <v>3947</v>
      </c>
      <c r="N228" s="12" t="s">
        <v>21218</v>
      </c>
      <c r="O228" s="14" t="s">
        <v>1707</v>
      </c>
      <c r="P228" s="13" t="s">
        <v>1708</v>
      </c>
      <c r="Q228" s="269" t="s">
        <v>1709</v>
      </c>
      <c r="R228" s="273"/>
      <c r="S228" s="269"/>
      <c r="T228" s="269"/>
    </row>
    <row r="229" spans="2:23" ht="30.75" customHeight="1" x14ac:dyDescent="0.25">
      <c r="B229" s="17">
        <v>232</v>
      </c>
      <c r="C229" s="17" t="s">
        <v>6323</v>
      </c>
      <c r="D229" s="286" t="s">
        <v>12414</v>
      </c>
      <c r="E229" s="14" t="s">
        <v>3942</v>
      </c>
      <c r="F229" s="14" t="s">
        <v>12413</v>
      </c>
      <c r="G229" s="286" t="s">
        <v>12412</v>
      </c>
      <c r="H229" s="14" t="s">
        <v>1711</v>
      </c>
      <c r="I229" s="14" t="s">
        <v>3920</v>
      </c>
      <c r="J229" s="286" t="s">
        <v>1712</v>
      </c>
      <c r="K229" s="14" t="s">
        <v>1713</v>
      </c>
      <c r="L229" s="14" t="s">
        <v>1714</v>
      </c>
      <c r="M229" s="14" t="s">
        <v>4270</v>
      </c>
      <c r="N229" s="12" t="s">
        <v>21218</v>
      </c>
      <c r="O229" s="14" t="s">
        <v>1715</v>
      </c>
      <c r="P229" s="13" t="s">
        <v>1716</v>
      </c>
      <c r="Q229" s="269" t="s">
        <v>1717</v>
      </c>
      <c r="R229" s="270" t="s">
        <v>553</v>
      </c>
      <c r="S229" s="269" t="s">
        <v>12415</v>
      </c>
      <c r="T229" s="269" t="s">
        <v>8</v>
      </c>
      <c r="W229" s="287">
        <v>41937</v>
      </c>
    </row>
    <row r="230" spans="2:23" ht="30.75" customHeight="1" x14ac:dyDescent="0.25">
      <c r="B230" s="17">
        <v>233</v>
      </c>
      <c r="D230" s="286" t="s">
        <v>1718</v>
      </c>
      <c r="E230" s="14" t="s">
        <v>1719</v>
      </c>
      <c r="G230" s="286" t="s">
        <v>1720</v>
      </c>
      <c r="H230" s="14" t="s">
        <v>1721</v>
      </c>
      <c r="I230" s="14" t="s">
        <v>1722</v>
      </c>
      <c r="J230" s="286" t="s">
        <v>7654</v>
      </c>
      <c r="K230" s="14" t="s">
        <v>7655</v>
      </c>
      <c r="L230" s="14" t="s">
        <v>3509</v>
      </c>
      <c r="M230" s="14" t="s">
        <v>3510</v>
      </c>
      <c r="N230" s="12" t="s">
        <v>21232</v>
      </c>
      <c r="O230" s="14" t="s">
        <v>7656</v>
      </c>
      <c r="P230" s="13" t="s">
        <v>7657</v>
      </c>
      <c r="Q230" s="269" t="s">
        <v>1723</v>
      </c>
      <c r="R230" s="270" t="s">
        <v>5080</v>
      </c>
      <c r="S230" s="269" t="s">
        <v>5081</v>
      </c>
      <c r="T230" s="269" t="s">
        <v>5082</v>
      </c>
    </row>
    <row r="231" spans="2:23" ht="30.75" customHeight="1" x14ac:dyDescent="0.25">
      <c r="B231" s="17">
        <v>234</v>
      </c>
      <c r="D231" s="286" t="s">
        <v>1724</v>
      </c>
      <c r="E231" s="14" t="s">
        <v>1725</v>
      </c>
      <c r="F231" s="14" t="s">
        <v>4227</v>
      </c>
      <c r="G231" s="286" t="s">
        <v>1726</v>
      </c>
      <c r="H231" s="14" t="s">
        <v>1727</v>
      </c>
      <c r="I231" s="14" t="s">
        <v>1728</v>
      </c>
      <c r="J231" s="286" t="s">
        <v>1729</v>
      </c>
      <c r="K231" s="14" t="s">
        <v>3379</v>
      </c>
      <c r="L231" s="14" t="s">
        <v>1730</v>
      </c>
      <c r="M231" s="14" t="s">
        <v>4097</v>
      </c>
      <c r="N231" s="12" t="s">
        <v>21233</v>
      </c>
      <c r="O231" s="14" t="s">
        <v>1731</v>
      </c>
      <c r="P231" s="13" t="s">
        <v>1732</v>
      </c>
      <c r="Q231" s="269" t="s">
        <v>1733</v>
      </c>
      <c r="R231" s="270" t="s">
        <v>1734</v>
      </c>
      <c r="S231" s="269" t="s">
        <v>1735</v>
      </c>
      <c r="T231" s="269" t="s">
        <v>1736</v>
      </c>
    </row>
    <row r="232" spans="2:23" ht="30.75" customHeight="1" x14ac:dyDescent="0.25">
      <c r="B232" s="17">
        <v>236</v>
      </c>
      <c r="D232" s="286" t="s">
        <v>1737</v>
      </c>
      <c r="E232" s="14" t="s">
        <v>1738</v>
      </c>
      <c r="G232" s="286" t="s">
        <v>1739</v>
      </c>
      <c r="H232" s="14" t="s">
        <v>1740</v>
      </c>
      <c r="I232" s="300">
        <v>747000350114</v>
      </c>
      <c r="J232" s="286" t="s">
        <v>1741</v>
      </c>
      <c r="K232" s="14" t="s">
        <v>3922</v>
      </c>
      <c r="L232" s="14" t="s">
        <v>1742</v>
      </c>
      <c r="M232" s="14" t="s">
        <v>3924</v>
      </c>
      <c r="N232" s="12" t="s">
        <v>21230</v>
      </c>
      <c r="O232" s="14" t="s">
        <v>1743</v>
      </c>
      <c r="P232" s="13" t="s">
        <v>1744</v>
      </c>
      <c r="Q232" s="269" t="s">
        <v>1745</v>
      </c>
      <c r="R232" s="270" t="s">
        <v>5061</v>
      </c>
      <c r="S232" s="269" t="s">
        <v>1745</v>
      </c>
      <c r="T232" s="13" t="s">
        <v>1744</v>
      </c>
    </row>
    <row r="233" spans="2:23" ht="30.75" customHeight="1" x14ac:dyDescent="0.25">
      <c r="B233" s="17">
        <v>237</v>
      </c>
      <c r="D233" s="286" t="s">
        <v>1746</v>
      </c>
      <c r="E233" s="14" t="s">
        <v>1747</v>
      </c>
      <c r="F233" s="14" t="s">
        <v>1748</v>
      </c>
      <c r="G233" s="286" t="s">
        <v>1749</v>
      </c>
      <c r="H233" s="14" t="s">
        <v>4976</v>
      </c>
      <c r="I233" s="289">
        <v>85478141</v>
      </c>
      <c r="J233" s="286" t="s">
        <v>1750</v>
      </c>
      <c r="K233" s="14" t="s">
        <v>1751</v>
      </c>
      <c r="L233" s="14" t="s">
        <v>3693</v>
      </c>
      <c r="M233" s="14" t="s">
        <v>4119</v>
      </c>
      <c r="N233" s="12" t="s">
        <v>21230</v>
      </c>
      <c r="P233" s="13" t="s">
        <v>1752</v>
      </c>
      <c r="Q233" s="269" t="s">
        <v>1753</v>
      </c>
      <c r="R233" s="270"/>
      <c r="S233" s="269"/>
      <c r="T233" s="269"/>
    </row>
    <row r="234" spans="2:23" ht="30.75" customHeight="1" x14ac:dyDescent="0.25">
      <c r="B234" s="17">
        <v>238</v>
      </c>
      <c r="D234" s="286" t="s">
        <v>1754</v>
      </c>
      <c r="E234" s="14" t="s">
        <v>1755</v>
      </c>
      <c r="G234" s="286" t="s">
        <v>1756</v>
      </c>
      <c r="H234" s="14" t="s">
        <v>4975</v>
      </c>
      <c r="I234" s="14" t="s">
        <v>1757</v>
      </c>
      <c r="J234" s="286" t="s">
        <v>1758</v>
      </c>
      <c r="K234" s="14" t="s">
        <v>3922</v>
      </c>
      <c r="L234" s="14" t="s">
        <v>1759</v>
      </c>
      <c r="M234" s="14" t="s">
        <v>4270</v>
      </c>
      <c r="N234" s="12" t="s">
        <v>21218</v>
      </c>
      <c r="O234" s="14" t="s">
        <v>1760</v>
      </c>
      <c r="P234" s="13" t="s">
        <v>1761</v>
      </c>
      <c r="Q234" s="269" t="s">
        <v>1762</v>
      </c>
      <c r="R234" s="270"/>
      <c r="S234" s="269"/>
      <c r="T234" s="269"/>
    </row>
    <row r="235" spans="2:23" ht="30.75" customHeight="1" x14ac:dyDescent="0.25">
      <c r="B235" s="17">
        <v>239</v>
      </c>
      <c r="D235" s="286" t="s">
        <v>1763</v>
      </c>
      <c r="E235" s="14" t="s">
        <v>1764</v>
      </c>
      <c r="G235" s="286" t="s">
        <v>1765</v>
      </c>
      <c r="H235" s="14" t="s">
        <v>1766</v>
      </c>
      <c r="I235" s="278">
        <v>629055450056</v>
      </c>
      <c r="J235" s="286" t="s">
        <v>1767</v>
      </c>
      <c r="K235" s="14" t="s">
        <v>1768</v>
      </c>
      <c r="L235" s="14" t="s">
        <v>4190</v>
      </c>
      <c r="M235" s="14" t="s">
        <v>3980</v>
      </c>
      <c r="N235" s="12" t="s">
        <v>21230</v>
      </c>
      <c r="O235" s="14" t="s">
        <v>1769</v>
      </c>
      <c r="P235" s="13" t="s">
        <v>1770</v>
      </c>
      <c r="Q235" s="269" t="s">
        <v>1771</v>
      </c>
      <c r="R235" s="14" t="s">
        <v>1764</v>
      </c>
      <c r="S235" s="269" t="s">
        <v>1771</v>
      </c>
      <c r="T235" s="13" t="s">
        <v>1770</v>
      </c>
    </row>
    <row r="236" spans="2:23" ht="30.75" customHeight="1" x14ac:dyDescent="0.25">
      <c r="B236" s="17">
        <v>240</v>
      </c>
      <c r="D236" s="286" t="s">
        <v>1772</v>
      </c>
      <c r="E236" s="14" t="s">
        <v>1755</v>
      </c>
      <c r="G236" s="286" t="s">
        <v>1773</v>
      </c>
      <c r="H236" s="14" t="s">
        <v>1774</v>
      </c>
      <c r="I236" s="289">
        <v>62815602030</v>
      </c>
      <c r="J236" s="286" t="s">
        <v>1775</v>
      </c>
      <c r="K236" s="14" t="s">
        <v>1776</v>
      </c>
      <c r="L236" s="14" t="s">
        <v>4190</v>
      </c>
      <c r="M236" s="14" t="s">
        <v>3980</v>
      </c>
      <c r="N236" s="12" t="s">
        <v>21230</v>
      </c>
      <c r="O236" s="14" t="s">
        <v>1777</v>
      </c>
      <c r="P236" s="13" t="s">
        <v>1778</v>
      </c>
    </row>
    <row r="237" spans="2:23" ht="30.75" customHeight="1" x14ac:dyDescent="0.25">
      <c r="B237" s="17">
        <v>241</v>
      </c>
      <c r="D237" s="286" t="s">
        <v>1779</v>
      </c>
      <c r="E237" s="14" t="s">
        <v>1780</v>
      </c>
      <c r="G237" s="286" t="s">
        <v>1781</v>
      </c>
      <c r="H237" s="14" t="s">
        <v>1782</v>
      </c>
      <c r="I237" s="14" t="s">
        <v>1783</v>
      </c>
      <c r="J237" s="286" t="s">
        <v>1784</v>
      </c>
      <c r="K237" s="14" t="s">
        <v>1785</v>
      </c>
      <c r="L237" s="14" t="s">
        <v>1786</v>
      </c>
      <c r="M237" s="14" t="s">
        <v>3345</v>
      </c>
      <c r="N237" s="12" t="s">
        <v>21232</v>
      </c>
      <c r="O237" s="14" t="s">
        <v>1787</v>
      </c>
      <c r="P237" s="13" t="s">
        <v>1788</v>
      </c>
      <c r="Q237" s="269" t="s">
        <v>1789</v>
      </c>
      <c r="R237" s="270"/>
      <c r="S237" s="269"/>
      <c r="T237" s="269"/>
    </row>
    <row r="238" spans="2:23" ht="30.75" customHeight="1" x14ac:dyDescent="0.25">
      <c r="B238" s="17">
        <v>242</v>
      </c>
      <c r="D238" s="286" t="s">
        <v>1790</v>
      </c>
      <c r="E238" s="14" t="s">
        <v>1791</v>
      </c>
      <c r="F238" s="14" t="s">
        <v>1792</v>
      </c>
      <c r="G238" s="286" t="s">
        <v>1790</v>
      </c>
      <c r="H238" s="14" t="s">
        <v>1793</v>
      </c>
      <c r="I238" s="289">
        <v>614023379114</v>
      </c>
      <c r="J238" s="286" t="s">
        <v>1794</v>
      </c>
      <c r="K238" s="14" t="s">
        <v>3922</v>
      </c>
      <c r="L238" s="14" t="s">
        <v>1795</v>
      </c>
      <c r="M238" s="14" t="s">
        <v>3924</v>
      </c>
      <c r="N238" s="12" t="s">
        <v>21230</v>
      </c>
      <c r="O238" s="14" t="s">
        <v>1796</v>
      </c>
      <c r="P238" s="13" t="s">
        <v>1797</v>
      </c>
      <c r="Q238" s="269" t="s">
        <v>1798</v>
      </c>
      <c r="R238" s="270"/>
      <c r="S238" s="269"/>
      <c r="T238" s="269"/>
    </row>
    <row r="239" spans="2:23" ht="30.75" customHeight="1" x14ac:dyDescent="0.25">
      <c r="B239" s="17">
        <v>243</v>
      </c>
      <c r="D239" s="286" t="s">
        <v>1799</v>
      </c>
      <c r="E239" s="14" t="s">
        <v>1800</v>
      </c>
      <c r="G239" s="286" t="s">
        <v>1801</v>
      </c>
      <c r="H239" s="14" t="s">
        <v>1802</v>
      </c>
      <c r="I239" s="289">
        <v>255014414</v>
      </c>
      <c r="J239" s="286" t="s">
        <v>1803</v>
      </c>
      <c r="K239" s="14" t="s">
        <v>3922</v>
      </c>
      <c r="L239" s="14" t="s">
        <v>3962</v>
      </c>
      <c r="M239" s="14" t="s">
        <v>3947</v>
      </c>
      <c r="N239" s="12" t="s">
        <v>21218</v>
      </c>
      <c r="O239" s="14" t="s">
        <v>1804</v>
      </c>
      <c r="P239" s="13" t="s">
        <v>5436</v>
      </c>
      <c r="Q239" s="269" t="s">
        <v>1805</v>
      </c>
      <c r="R239" s="270" t="s">
        <v>5435</v>
      </c>
      <c r="S239" s="269" t="s">
        <v>1805</v>
      </c>
      <c r="T239" s="13" t="s">
        <v>5436</v>
      </c>
    </row>
    <row r="240" spans="2:23" ht="30.75" customHeight="1" x14ac:dyDescent="0.25">
      <c r="B240" s="17">
        <v>244</v>
      </c>
      <c r="D240" s="286" t="s">
        <v>1806</v>
      </c>
      <c r="E240" s="14" t="s">
        <v>1807</v>
      </c>
      <c r="G240" s="286" t="s">
        <v>1808</v>
      </c>
      <c r="H240" s="14" t="s">
        <v>1809</v>
      </c>
      <c r="I240" s="300">
        <v>399092119112</v>
      </c>
      <c r="J240" s="286" t="s">
        <v>1810</v>
      </c>
      <c r="K240" s="14" t="s">
        <v>3922</v>
      </c>
      <c r="L240" s="14" t="s">
        <v>1811</v>
      </c>
      <c r="M240" s="14" t="s">
        <v>3924</v>
      </c>
      <c r="N240" s="12" t="s">
        <v>21230</v>
      </c>
      <c r="O240" s="14" t="s">
        <v>1812</v>
      </c>
      <c r="P240" s="13" t="s">
        <v>1813</v>
      </c>
      <c r="Q240" s="269" t="s">
        <v>1814</v>
      </c>
      <c r="R240" s="270"/>
      <c r="S240" s="269"/>
      <c r="T240" s="269"/>
    </row>
    <row r="241" spans="2:23" ht="30.75" customHeight="1" x14ac:dyDescent="0.25">
      <c r="B241" s="17">
        <v>245</v>
      </c>
      <c r="D241" s="286" t="s">
        <v>1815</v>
      </c>
      <c r="E241" s="14" t="s">
        <v>1816</v>
      </c>
      <c r="F241" s="14" t="s">
        <v>1817</v>
      </c>
      <c r="G241" s="286" t="s">
        <v>1818</v>
      </c>
      <c r="H241" s="14" t="s">
        <v>1819</v>
      </c>
      <c r="I241" s="14" t="s">
        <v>1820</v>
      </c>
      <c r="J241" s="286" t="s">
        <v>1821</v>
      </c>
      <c r="K241" s="14" t="s">
        <v>1822</v>
      </c>
      <c r="L241" s="14" t="s">
        <v>1823</v>
      </c>
      <c r="M241" s="14" t="s">
        <v>1682</v>
      </c>
      <c r="N241" s="12" t="s">
        <v>21233</v>
      </c>
      <c r="O241" s="14" t="s">
        <v>1824</v>
      </c>
      <c r="P241" s="13" t="s">
        <v>1825</v>
      </c>
      <c r="Q241" s="269" t="s">
        <v>1826</v>
      </c>
      <c r="R241" s="270"/>
      <c r="S241" s="269"/>
      <c r="T241" s="269"/>
    </row>
    <row r="242" spans="2:23" ht="30.75" customHeight="1" x14ac:dyDescent="0.25">
      <c r="B242" s="17">
        <v>246</v>
      </c>
      <c r="D242" s="286" t="s">
        <v>1827</v>
      </c>
      <c r="G242" s="286" t="s">
        <v>1827</v>
      </c>
      <c r="H242" s="14" t="s">
        <v>1828</v>
      </c>
      <c r="I242" s="300">
        <v>620262760010</v>
      </c>
      <c r="J242" s="286" t="s">
        <v>1829</v>
      </c>
      <c r="K242" s="14" t="s">
        <v>1830</v>
      </c>
      <c r="L242" s="14" t="s">
        <v>4190</v>
      </c>
      <c r="M242" s="14" t="s">
        <v>3980</v>
      </c>
      <c r="N242" s="12" t="s">
        <v>21230</v>
      </c>
      <c r="O242" s="14" t="s">
        <v>1831</v>
      </c>
      <c r="P242" s="13" t="s">
        <v>1832</v>
      </c>
      <c r="Q242" s="269" t="s">
        <v>1833</v>
      </c>
      <c r="R242" s="270"/>
      <c r="S242" s="269"/>
      <c r="T242" s="269"/>
    </row>
    <row r="243" spans="2:23" ht="30.75" customHeight="1" x14ac:dyDescent="0.25">
      <c r="B243" s="17">
        <v>247</v>
      </c>
      <c r="D243" s="286" t="s">
        <v>1834</v>
      </c>
      <c r="E243" s="14" t="s">
        <v>1835</v>
      </c>
      <c r="G243" s="286" t="s">
        <v>1836</v>
      </c>
      <c r="H243" s="14" t="s">
        <v>1837</v>
      </c>
      <c r="I243" s="300">
        <v>147576381115</v>
      </c>
      <c r="J243" s="286" t="s">
        <v>1838</v>
      </c>
      <c r="K243" s="14" t="s">
        <v>1839</v>
      </c>
      <c r="L243" s="14" t="s">
        <v>4031</v>
      </c>
      <c r="M243" s="14" t="s">
        <v>3924</v>
      </c>
      <c r="N243" s="12" t="s">
        <v>21230</v>
      </c>
      <c r="O243" s="14" t="s">
        <v>1840</v>
      </c>
      <c r="P243" s="13" t="s">
        <v>1841</v>
      </c>
      <c r="Q243" s="269" t="s">
        <v>1842</v>
      </c>
      <c r="R243" s="270"/>
      <c r="S243" s="269"/>
      <c r="T243" s="269"/>
    </row>
    <row r="244" spans="2:23" ht="30.75" customHeight="1" x14ac:dyDescent="0.25">
      <c r="B244" s="17">
        <v>248</v>
      </c>
      <c r="C244" s="17" t="s">
        <v>7</v>
      </c>
      <c r="D244" s="286" t="s">
        <v>1843</v>
      </c>
      <c r="E244" s="14" t="s">
        <v>1844</v>
      </c>
      <c r="G244" s="286" t="s">
        <v>1845</v>
      </c>
      <c r="H244" s="14" t="s">
        <v>1846</v>
      </c>
      <c r="I244" s="300">
        <v>121833364</v>
      </c>
      <c r="J244" s="286" t="s">
        <v>1847</v>
      </c>
      <c r="K244" s="14" t="s">
        <v>1848</v>
      </c>
      <c r="L244" s="14" t="s">
        <v>1849</v>
      </c>
      <c r="M244" s="14" t="s">
        <v>3731</v>
      </c>
      <c r="N244" s="12" t="s">
        <v>21232</v>
      </c>
      <c r="O244" s="14" t="s">
        <v>1850</v>
      </c>
      <c r="P244" s="13" t="s">
        <v>1851</v>
      </c>
      <c r="Q244" s="269" t="s">
        <v>1852</v>
      </c>
      <c r="R244" s="270"/>
      <c r="S244" s="269"/>
      <c r="T244" s="269"/>
    </row>
    <row r="245" spans="2:23" ht="30.75" customHeight="1" x14ac:dyDescent="0.25">
      <c r="B245" s="17">
        <v>249</v>
      </c>
      <c r="D245" s="286" t="s">
        <v>1853</v>
      </c>
      <c r="E245" s="14" t="s">
        <v>1544</v>
      </c>
      <c r="G245" s="286" t="s">
        <v>1854</v>
      </c>
      <c r="H245" s="14" t="s">
        <v>1855</v>
      </c>
      <c r="I245" s="300">
        <v>253390338</v>
      </c>
      <c r="J245" s="286" t="s">
        <v>1856</v>
      </c>
      <c r="K245" s="14" t="s">
        <v>1857</v>
      </c>
      <c r="L245" s="14" t="s">
        <v>3587</v>
      </c>
      <c r="M245" s="14" t="s">
        <v>3947</v>
      </c>
      <c r="N245" s="12" t="s">
        <v>21218</v>
      </c>
      <c r="O245" s="14" t="s">
        <v>1858</v>
      </c>
      <c r="P245" s="13" t="s">
        <v>1859</v>
      </c>
      <c r="Q245" s="269" t="s">
        <v>1860</v>
      </c>
      <c r="R245" s="270" t="s">
        <v>1544</v>
      </c>
      <c r="S245" s="269" t="s">
        <v>1860</v>
      </c>
      <c r="T245" s="13" t="s">
        <v>1859</v>
      </c>
      <c r="V245" s="287">
        <v>40664</v>
      </c>
      <c r="W245" s="287">
        <v>41430</v>
      </c>
    </row>
    <row r="246" spans="2:23" ht="30.75" customHeight="1" x14ac:dyDescent="0.25">
      <c r="B246" s="17">
        <v>250</v>
      </c>
      <c r="D246" s="286" t="s">
        <v>1861</v>
      </c>
      <c r="E246" s="14" t="s">
        <v>1862</v>
      </c>
      <c r="G246" s="286" t="s">
        <v>1863</v>
      </c>
      <c r="H246" s="14" t="s">
        <v>1864</v>
      </c>
      <c r="I246" s="300">
        <v>256096660</v>
      </c>
      <c r="J246" s="286" t="s">
        <v>1865</v>
      </c>
      <c r="K246" s="14" t="s">
        <v>1866</v>
      </c>
      <c r="L246" s="14" t="s">
        <v>4040</v>
      </c>
      <c r="M246" s="14" t="s">
        <v>3947</v>
      </c>
      <c r="N246" s="12" t="s">
        <v>21218</v>
      </c>
      <c r="O246" s="14" t="s">
        <v>1867</v>
      </c>
      <c r="P246" s="13" t="s">
        <v>1868</v>
      </c>
      <c r="Q246" s="269" t="s">
        <v>1869</v>
      </c>
      <c r="R246" s="270"/>
      <c r="S246" s="269"/>
      <c r="T246" s="269"/>
    </row>
    <row r="247" spans="2:23" ht="30.75" customHeight="1" x14ac:dyDescent="0.25">
      <c r="B247" s="17">
        <v>251</v>
      </c>
      <c r="D247" s="286" t="s">
        <v>1870</v>
      </c>
      <c r="E247" s="14" t="s">
        <v>1871</v>
      </c>
      <c r="G247" s="286" t="s">
        <v>1872</v>
      </c>
      <c r="H247" s="14" t="s">
        <v>1873</v>
      </c>
      <c r="I247" s="300">
        <v>535366103112</v>
      </c>
      <c r="J247" s="286" t="s">
        <v>1874</v>
      </c>
      <c r="K247" s="14" t="s">
        <v>1875</v>
      </c>
      <c r="L247" s="14" t="s">
        <v>1876</v>
      </c>
      <c r="M247" s="14" t="s">
        <v>3924</v>
      </c>
      <c r="N247" s="12" t="s">
        <v>21230</v>
      </c>
      <c r="O247" s="14" t="s">
        <v>1877</v>
      </c>
      <c r="P247" s="13" t="s">
        <v>1878</v>
      </c>
      <c r="Q247" s="269" t="s">
        <v>1879</v>
      </c>
      <c r="R247" s="270"/>
      <c r="S247" s="269"/>
      <c r="T247" s="269"/>
    </row>
    <row r="248" spans="2:23" ht="30.75" customHeight="1" x14ac:dyDescent="0.25">
      <c r="B248" s="17">
        <v>252</v>
      </c>
      <c r="D248" s="286" t="s">
        <v>1880</v>
      </c>
      <c r="G248" s="286" t="s">
        <v>1881</v>
      </c>
      <c r="H248" s="14" t="s">
        <v>1882</v>
      </c>
      <c r="I248" s="300">
        <v>9049684123</v>
      </c>
      <c r="J248" s="286" t="s">
        <v>1883</v>
      </c>
      <c r="K248" s="14" t="s">
        <v>3922</v>
      </c>
      <c r="L248" s="14" t="s">
        <v>3004</v>
      </c>
      <c r="M248" s="14" t="s">
        <v>4068</v>
      </c>
      <c r="N248" s="12" t="s">
        <v>21218</v>
      </c>
      <c r="O248" s="14" t="s">
        <v>1884</v>
      </c>
      <c r="P248" s="13" t="s">
        <v>4981</v>
      </c>
      <c r="Q248" s="269" t="s">
        <v>1885</v>
      </c>
      <c r="R248" s="270"/>
      <c r="S248" s="269"/>
      <c r="T248" s="269"/>
    </row>
    <row r="249" spans="2:23" ht="30.75" customHeight="1" x14ac:dyDescent="0.25">
      <c r="B249" s="17">
        <v>253</v>
      </c>
      <c r="D249" s="286" t="s">
        <v>1886</v>
      </c>
      <c r="E249" s="14" t="s">
        <v>5063</v>
      </c>
      <c r="G249" s="286" t="s">
        <v>1887</v>
      </c>
      <c r="H249" s="14" t="s">
        <v>1888</v>
      </c>
      <c r="I249" s="300">
        <v>78841737</v>
      </c>
      <c r="J249" s="286" t="s">
        <v>1889</v>
      </c>
      <c r="K249" s="14" t="s">
        <v>3922</v>
      </c>
      <c r="L249" s="14" t="s">
        <v>1890</v>
      </c>
      <c r="M249" s="14" t="s">
        <v>4119</v>
      </c>
      <c r="N249" s="12" t="s">
        <v>21230</v>
      </c>
      <c r="O249" s="14" t="s">
        <v>1891</v>
      </c>
      <c r="P249" s="13" t="s">
        <v>1892</v>
      </c>
      <c r="Q249" s="269" t="s">
        <v>1893</v>
      </c>
      <c r="R249" s="270" t="s">
        <v>5063</v>
      </c>
      <c r="S249" s="269" t="s">
        <v>1893</v>
      </c>
      <c r="T249" s="13" t="s">
        <v>1892</v>
      </c>
    </row>
    <row r="250" spans="2:23" ht="30.75" customHeight="1" x14ac:dyDescent="0.25">
      <c r="B250" s="17">
        <v>254</v>
      </c>
      <c r="D250" s="286" t="s">
        <v>1894</v>
      </c>
      <c r="E250" s="14" t="s">
        <v>1895</v>
      </c>
      <c r="F250" s="14" t="s">
        <v>1748</v>
      </c>
      <c r="G250" s="286" t="s">
        <v>1896</v>
      </c>
      <c r="H250" s="14" t="s">
        <v>1897</v>
      </c>
      <c r="I250" s="300" t="s">
        <v>5078</v>
      </c>
      <c r="J250" s="286" t="s">
        <v>15194</v>
      </c>
      <c r="K250" s="14" t="s">
        <v>3922</v>
      </c>
      <c r="L250" s="14" t="s">
        <v>1898</v>
      </c>
      <c r="M250" s="14" t="s">
        <v>4270</v>
      </c>
      <c r="N250" s="12" t="s">
        <v>21218</v>
      </c>
      <c r="O250" s="14" t="s">
        <v>5079</v>
      </c>
      <c r="P250" s="13" t="s">
        <v>1899</v>
      </c>
      <c r="Q250" s="269" t="s">
        <v>1900</v>
      </c>
      <c r="R250" s="270" t="s">
        <v>5059</v>
      </c>
      <c r="S250" s="269" t="s">
        <v>1900</v>
      </c>
      <c r="T250" s="13" t="s">
        <v>1899</v>
      </c>
    </row>
    <row r="251" spans="2:23" ht="30.75" customHeight="1" x14ac:dyDescent="0.25">
      <c r="B251" s="17">
        <v>255</v>
      </c>
      <c r="D251" s="286" t="s">
        <v>1901</v>
      </c>
      <c r="E251" s="14" t="s">
        <v>5126</v>
      </c>
      <c r="G251" s="286" t="s">
        <v>1902</v>
      </c>
      <c r="H251" s="14" t="s">
        <v>1903</v>
      </c>
      <c r="I251" s="300">
        <v>122792513</v>
      </c>
      <c r="J251" s="286" t="s">
        <v>1904</v>
      </c>
      <c r="K251" s="14" t="s">
        <v>1905</v>
      </c>
      <c r="L251" s="14" t="s">
        <v>1849</v>
      </c>
      <c r="M251" s="14" t="s">
        <v>3731</v>
      </c>
      <c r="N251" s="12" t="s">
        <v>21232</v>
      </c>
      <c r="O251" s="14" t="s">
        <v>1906</v>
      </c>
      <c r="P251" s="13" t="s">
        <v>5087</v>
      </c>
      <c r="Q251" s="269" t="s">
        <v>5142</v>
      </c>
      <c r="R251" s="270" t="s">
        <v>5139</v>
      </c>
      <c r="S251" s="269" t="s">
        <v>5140</v>
      </c>
      <c r="T251" s="269" t="s">
        <v>5141</v>
      </c>
    </row>
    <row r="252" spans="2:23" ht="30.75" customHeight="1" x14ac:dyDescent="0.25">
      <c r="B252" s="17">
        <v>256</v>
      </c>
      <c r="D252" s="286" t="s">
        <v>1907</v>
      </c>
      <c r="E252" s="14" t="s">
        <v>1908</v>
      </c>
      <c r="G252" s="286" t="s">
        <v>1909</v>
      </c>
      <c r="H252" s="14" t="s">
        <v>1910</v>
      </c>
      <c r="I252" s="300">
        <v>206217458117</v>
      </c>
      <c r="J252" s="286" t="s">
        <v>1911</v>
      </c>
      <c r="K252" s="14" t="s">
        <v>3498</v>
      </c>
      <c r="L252" s="14" t="s">
        <v>3499</v>
      </c>
      <c r="M252" s="14" t="s">
        <v>3924</v>
      </c>
      <c r="N252" s="12" t="s">
        <v>21230</v>
      </c>
      <c r="O252" s="14" t="s">
        <v>1912</v>
      </c>
      <c r="P252" s="13" t="s">
        <v>1913</v>
      </c>
      <c r="Q252" s="269" t="s">
        <v>1914</v>
      </c>
      <c r="R252" s="270" t="s">
        <v>5433</v>
      </c>
      <c r="S252" s="269" t="s">
        <v>1914</v>
      </c>
      <c r="T252" s="13" t="s">
        <v>1913</v>
      </c>
    </row>
    <row r="253" spans="2:23" ht="30.75" customHeight="1" x14ac:dyDescent="0.25">
      <c r="B253" s="17">
        <v>257</v>
      </c>
      <c r="D253" s="286" t="s">
        <v>1915</v>
      </c>
      <c r="E253" s="14" t="s">
        <v>1916</v>
      </c>
      <c r="G253" s="286" t="s">
        <v>1915</v>
      </c>
      <c r="H253" s="14" t="s">
        <v>4944</v>
      </c>
      <c r="I253" s="300" t="s">
        <v>3920</v>
      </c>
      <c r="J253" s="286" t="s">
        <v>1917</v>
      </c>
      <c r="K253" s="14" t="s">
        <v>3922</v>
      </c>
      <c r="L253" s="14" t="s">
        <v>1918</v>
      </c>
      <c r="M253" s="14" t="s">
        <v>1682</v>
      </c>
      <c r="N253" s="12" t="s">
        <v>21233</v>
      </c>
      <c r="O253" s="14" t="s">
        <v>1919</v>
      </c>
      <c r="P253" s="13" t="s">
        <v>1920</v>
      </c>
      <c r="Q253" s="269" t="s">
        <v>1921</v>
      </c>
    </row>
    <row r="254" spans="2:23" ht="30.75" customHeight="1" x14ac:dyDescent="0.25">
      <c r="B254" s="17">
        <v>258</v>
      </c>
      <c r="D254" s="286" t="s">
        <v>1922</v>
      </c>
      <c r="E254" s="14" t="s">
        <v>1923</v>
      </c>
      <c r="F254" s="14" t="s">
        <v>1924</v>
      </c>
      <c r="G254" s="286" t="s">
        <v>1925</v>
      </c>
      <c r="H254" s="14" t="s">
        <v>1926</v>
      </c>
      <c r="I254" s="300" t="s">
        <v>1927</v>
      </c>
      <c r="J254" s="286" t="s">
        <v>1928</v>
      </c>
      <c r="K254" s="14" t="s">
        <v>4107</v>
      </c>
      <c r="L254" s="14" t="s">
        <v>1929</v>
      </c>
      <c r="M254" s="14" t="s">
        <v>4109</v>
      </c>
      <c r="N254" s="12" t="s">
        <v>21230</v>
      </c>
      <c r="O254" s="14" t="s">
        <v>1930</v>
      </c>
      <c r="P254" s="13" t="s">
        <v>1931</v>
      </c>
      <c r="Q254" s="269" t="s">
        <v>1932</v>
      </c>
      <c r="R254" s="270"/>
      <c r="S254" s="269"/>
      <c r="T254" s="269"/>
    </row>
    <row r="255" spans="2:23" ht="30.75" customHeight="1" x14ac:dyDescent="0.25">
      <c r="B255" s="17">
        <v>259</v>
      </c>
      <c r="D255" s="286" t="s">
        <v>1933</v>
      </c>
      <c r="E255" s="14" t="s">
        <v>1934</v>
      </c>
      <c r="G255" s="286" t="s">
        <v>1935</v>
      </c>
      <c r="H255" s="14" t="s">
        <v>1936</v>
      </c>
      <c r="I255" s="300">
        <v>344123769117</v>
      </c>
      <c r="J255" s="286" t="s">
        <v>1937</v>
      </c>
      <c r="K255" s="14" t="s">
        <v>3922</v>
      </c>
      <c r="L255" s="14" t="s">
        <v>1938</v>
      </c>
      <c r="M255" s="14" t="s">
        <v>3924</v>
      </c>
      <c r="N255" s="12" t="s">
        <v>21230</v>
      </c>
      <c r="O255" s="14" t="s">
        <v>1939</v>
      </c>
      <c r="P255" s="13" t="s">
        <v>1940</v>
      </c>
      <c r="Q255" s="269" t="s">
        <v>5051</v>
      </c>
      <c r="R255" s="270"/>
      <c r="S255" s="269"/>
      <c r="T255" s="269"/>
    </row>
    <row r="256" spans="2:23" ht="30.75" customHeight="1" x14ac:dyDescent="0.25">
      <c r="B256" s="17">
        <v>260</v>
      </c>
      <c r="D256" s="286" t="s">
        <v>1941</v>
      </c>
      <c r="E256" s="14" t="s">
        <v>14699</v>
      </c>
      <c r="F256" s="14" t="s">
        <v>1748</v>
      </c>
      <c r="G256" s="286" t="s">
        <v>1942</v>
      </c>
      <c r="H256" s="14" t="s">
        <v>1943</v>
      </c>
      <c r="I256" s="300">
        <v>84955795</v>
      </c>
      <c r="J256" s="286" t="s">
        <v>14700</v>
      </c>
      <c r="K256" s="14" t="s">
        <v>1988</v>
      </c>
      <c r="L256" s="14" t="s">
        <v>3693</v>
      </c>
      <c r="M256" s="14" t="s">
        <v>4119</v>
      </c>
      <c r="N256" s="12" t="s">
        <v>21230</v>
      </c>
      <c r="O256" s="289" t="s">
        <v>14701</v>
      </c>
      <c r="P256" s="13" t="s">
        <v>14702</v>
      </c>
      <c r="Q256" s="269" t="s">
        <v>1946</v>
      </c>
      <c r="R256" s="270"/>
      <c r="S256" s="269"/>
      <c r="T256" s="269"/>
    </row>
    <row r="257" spans="2:23" ht="30.75" customHeight="1" x14ac:dyDescent="0.25">
      <c r="B257" s="17">
        <v>261</v>
      </c>
      <c r="D257" s="286" t="s">
        <v>1947</v>
      </c>
      <c r="E257" s="14" t="s">
        <v>1948</v>
      </c>
      <c r="G257" s="286" t="s">
        <v>1949</v>
      </c>
      <c r="H257" s="14" t="s">
        <v>1950</v>
      </c>
      <c r="I257" s="300">
        <v>109778870034</v>
      </c>
      <c r="J257" s="286" t="s">
        <v>1951</v>
      </c>
      <c r="K257" s="14" t="s">
        <v>1952</v>
      </c>
      <c r="L257" s="14" t="s">
        <v>4190</v>
      </c>
      <c r="M257" s="14" t="s">
        <v>3980</v>
      </c>
      <c r="N257" s="12" t="s">
        <v>21230</v>
      </c>
      <c r="O257" s="14">
        <v>30380030</v>
      </c>
      <c r="P257" s="13" t="s">
        <v>1953</v>
      </c>
      <c r="Q257" s="269" t="s">
        <v>1954</v>
      </c>
      <c r="R257" s="270"/>
      <c r="S257" s="269"/>
      <c r="T257" s="269"/>
    </row>
    <row r="258" spans="2:23" ht="30.75" customHeight="1" x14ac:dyDescent="0.25">
      <c r="B258" s="17">
        <v>262</v>
      </c>
      <c r="D258" s="286" t="s">
        <v>1955</v>
      </c>
      <c r="E258" s="14" t="s">
        <v>1956</v>
      </c>
      <c r="G258" s="286" t="s">
        <v>1955</v>
      </c>
      <c r="H258" s="14" t="s">
        <v>4977</v>
      </c>
      <c r="I258" s="300" t="s">
        <v>3920</v>
      </c>
      <c r="J258" s="286" t="s">
        <v>1957</v>
      </c>
      <c r="K258" s="14" t="s">
        <v>3922</v>
      </c>
      <c r="L258" s="14" t="s">
        <v>1958</v>
      </c>
      <c r="M258" s="14" t="s">
        <v>3947</v>
      </c>
      <c r="N258" s="12" t="s">
        <v>21218</v>
      </c>
      <c r="O258" s="289">
        <v>89580000</v>
      </c>
      <c r="P258" s="13" t="s">
        <v>1959</v>
      </c>
      <c r="Q258" s="269" t="s">
        <v>1960</v>
      </c>
      <c r="R258" s="270"/>
      <c r="S258" s="269"/>
      <c r="T258" s="269"/>
    </row>
    <row r="259" spans="2:23" ht="30.75" customHeight="1" x14ac:dyDescent="0.25">
      <c r="B259" s="17">
        <v>263</v>
      </c>
      <c r="D259" s="286" t="s">
        <v>5344</v>
      </c>
      <c r="E259" s="14" t="s">
        <v>1962</v>
      </c>
      <c r="G259" s="286" t="s">
        <v>1961</v>
      </c>
      <c r="H259" s="14" t="s">
        <v>1963</v>
      </c>
      <c r="I259" s="300" t="s">
        <v>5074</v>
      </c>
      <c r="J259" s="286" t="s">
        <v>5075</v>
      </c>
      <c r="K259" s="14" t="s">
        <v>3922</v>
      </c>
      <c r="L259" s="14" t="s">
        <v>1964</v>
      </c>
      <c r="M259" s="14" t="s">
        <v>3510</v>
      </c>
      <c r="N259" s="12" t="s">
        <v>21232</v>
      </c>
      <c r="O259" s="14" t="s">
        <v>5076</v>
      </c>
      <c r="P259" s="13" t="s">
        <v>1965</v>
      </c>
      <c r="Q259" s="269" t="s">
        <v>1966</v>
      </c>
      <c r="R259" s="14" t="s">
        <v>1962</v>
      </c>
      <c r="S259" s="269" t="s">
        <v>1966</v>
      </c>
      <c r="T259" s="13" t="s">
        <v>1965</v>
      </c>
    </row>
    <row r="260" spans="2:23" ht="30.75" customHeight="1" x14ac:dyDescent="0.25">
      <c r="B260" s="17">
        <v>264</v>
      </c>
      <c r="D260" s="286" t="s">
        <v>1967</v>
      </c>
      <c r="E260" s="14" t="s">
        <v>1968</v>
      </c>
      <c r="G260" s="286" t="s">
        <v>1969</v>
      </c>
      <c r="H260" s="14" t="s">
        <v>1970</v>
      </c>
      <c r="I260" s="300">
        <v>4333179290050</v>
      </c>
      <c r="J260" s="286" t="s">
        <v>1971</v>
      </c>
      <c r="K260" s="14" t="s">
        <v>3922</v>
      </c>
      <c r="L260" s="14" t="s">
        <v>1972</v>
      </c>
      <c r="M260" s="14" t="s">
        <v>3980</v>
      </c>
      <c r="N260" s="12" t="s">
        <v>21230</v>
      </c>
      <c r="O260" s="14" t="s">
        <v>1973</v>
      </c>
      <c r="P260" s="13" t="s">
        <v>1974</v>
      </c>
      <c r="Q260" s="269" t="s">
        <v>1975</v>
      </c>
      <c r="R260" s="270"/>
      <c r="S260" s="269"/>
      <c r="T260" s="269"/>
    </row>
    <row r="261" spans="2:23" ht="30.75" customHeight="1" x14ac:dyDescent="0.25">
      <c r="B261" s="17">
        <v>265</v>
      </c>
      <c r="D261" s="286" t="s">
        <v>1976</v>
      </c>
      <c r="G261" s="286" t="s">
        <v>1977</v>
      </c>
      <c r="H261" s="14" t="s">
        <v>1978</v>
      </c>
      <c r="I261" s="300">
        <v>152807454</v>
      </c>
      <c r="J261" s="286" t="s">
        <v>1979</v>
      </c>
      <c r="K261" s="14" t="s">
        <v>1980</v>
      </c>
      <c r="L261" s="14" t="s">
        <v>1981</v>
      </c>
      <c r="M261" s="14" t="s">
        <v>4249</v>
      </c>
      <c r="N261" s="12" t="s">
        <v>21231</v>
      </c>
      <c r="O261" s="14" t="s">
        <v>1982</v>
      </c>
      <c r="P261" s="13" t="s">
        <v>4982</v>
      </c>
    </row>
    <row r="262" spans="2:23" ht="30.75" customHeight="1" x14ac:dyDescent="0.25">
      <c r="B262" s="17">
        <v>266</v>
      </c>
      <c r="D262" s="286" t="s">
        <v>1983</v>
      </c>
      <c r="E262" s="14" t="s">
        <v>1984</v>
      </c>
      <c r="G262" s="286" t="s">
        <v>1985</v>
      </c>
      <c r="H262" s="14" t="s">
        <v>1986</v>
      </c>
      <c r="I262" s="300">
        <v>77712615</v>
      </c>
      <c r="J262" s="286" t="s">
        <v>1987</v>
      </c>
      <c r="K262" s="14" t="s">
        <v>1988</v>
      </c>
      <c r="L262" s="14" t="s">
        <v>3693</v>
      </c>
      <c r="M262" s="14" t="s">
        <v>4119</v>
      </c>
      <c r="N262" s="12" t="s">
        <v>21230</v>
      </c>
      <c r="O262" s="14" t="s">
        <v>1989</v>
      </c>
      <c r="P262" s="13" t="s">
        <v>1990</v>
      </c>
    </row>
    <row r="263" spans="2:23" ht="30.75" customHeight="1" x14ac:dyDescent="0.25">
      <c r="B263" s="17">
        <v>267</v>
      </c>
      <c r="D263" s="286" t="s">
        <v>1991</v>
      </c>
      <c r="E263" s="14" t="s">
        <v>1992</v>
      </c>
      <c r="G263" s="286" t="s">
        <v>1993</v>
      </c>
      <c r="H263" s="14" t="s">
        <v>1994</v>
      </c>
      <c r="I263" s="300">
        <v>507060740112</v>
      </c>
      <c r="J263" s="286" t="s">
        <v>1995</v>
      </c>
      <c r="K263" s="14" t="s">
        <v>1996</v>
      </c>
      <c r="L263" s="14" t="s">
        <v>1997</v>
      </c>
      <c r="M263" s="14" t="s">
        <v>3924</v>
      </c>
      <c r="N263" s="12" t="s">
        <v>21230</v>
      </c>
      <c r="O263" s="14" t="s">
        <v>1998</v>
      </c>
      <c r="P263" s="13" t="s">
        <v>1999</v>
      </c>
      <c r="Q263" s="269" t="s">
        <v>2000</v>
      </c>
      <c r="R263" s="270"/>
      <c r="S263" s="269"/>
      <c r="T263" s="269"/>
      <c r="U263" s="272" t="s">
        <v>2001</v>
      </c>
    </row>
    <row r="264" spans="2:23" ht="30.75" customHeight="1" x14ac:dyDescent="0.25">
      <c r="B264" s="17">
        <v>268</v>
      </c>
      <c r="D264" s="286" t="s">
        <v>2002</v>
      </c>
      <c r="E264" s="14" t="s">
        <v>2003</v>
      </c>
      <c r="G264" s="286" t="s">
        <v>2004</v>
      </c>
      <c r="H264" s="14" t="s">
        <v>2005</v>
      </c>
      <c r="I264" s="300">
        <v>83393254</v>
      </c>
      <c r="J264" s="286" t="s">
        <v>2006</v>
      </c>
      <c r="K264" s="14" t="s">
        <v>2007</v>
      </c>
      <c r="L264" s="14" t="s">
        <v>3693</v>
      </c>
      <c r="M264" s="14" t="s">
        <v>4119</v>
      </c>
      <c r="N264" s="12" t="s">
        <v>21230</v>
      </c>
      <c r="O264" s="14" t="s">
        <v>2008</v>
      </c>
      <c r="P264" s="13" t="s">
        <v>2009</v>
      </c>
      <c r="Q264" s="269" t="s">
        <v>2010</v>
      </c>
      <c r="R264" s="270"/>
      <c r="S264" s="269"/>
      <c r="T264" s="269"/>
      <c r="U264" s="272" t="s">
        <v>2011</v>
      </c>
    </row>
    <row r="265" spans="2:23" ht="30.75" customHeight="1" x14ac:dyDescent="0.25">
      <c r="B265" s="17">
        <v>269</v>
      </c>
      <c r="D265" s="286" t="s">
        <v>2012</v>
      </c>
      <c r="E265" s="14" t="s">
        <v>2013</v>
      </c>
      <c r="G265" s="286" t="s">
        <v>2014</v>
      </c>
      <c r="H265" s="14" t="s">
        <v>2015</v>
      </c>
      <c r="I265" s="300">
        <v>81303840</v>
      </c>
      <c r="J265" s="286" t="s">
        <v>2016</v>
      </c>
      <c r="K265" s="14" t="s">
        <v>2017</v>
      </c>
      <c r="L265" s="14" t="s">
        <v>4108</v>
      </c>
      <c r="M265" s="14" t="s">
        <v>4109</v>
      </c>
      <c r="N265" s="12" t="s">
        <v>21230</v>
      </c>
      <c r="O265" s="14" t="s">
        <v>2018</v>
      </c>
      <c r="P265" s="13" t="s">
        <v>2019</v>
      </c>
      <c r="Q265" s="269" t="s">
        <v>2020</v>
      </c>
      <c r="R265" s="270"/>
      <c r="S265" s="269"/>
      <c r="T265" s="269"/>
    </row>
    <row r="266" spans="2:23" ht="30.75" customHeight="1" x14ac:dyDescent="0.25">
      <c r="B266" s="17">
        <v>270</v>
      </c>
      <c r="D266" s="286" t="s">
        <v>2021</v>
      </c>
      <c r="E266" s="14" t="s">
        <v>2022</v>
      </c>
      <c r="G266" s="286" t="s">
        <v>2023</v>
      </c>
      <c r="H266" s="14" t="s">
        <v>2024</v>
      </c>
      <c r="I266" s="289">
        <v>633012875118</v>
      </c>
      <c r="J266" s="286" t="s">
        <v>2025</v>
      </c>
      <c r="K266" s="14" t="s">
        <v>2026</v>
      </c>
      <c r="L266" s="14" t="s">
        <v>2027</v>
      </c>
      <c r="M266" s="14" t="s">
        <v>3924</v>
      </c>
      <c r="N266" s="12" t="s">
        <v>21230</v>
      </c>
      <c r="O266" s="14" t="s">
        <v>2028</v>
      </c>
      <c r="P266" s="13" t="s">
        <v>2029</v>
      </c>
      <c r="Q266" s="269" t="s">
        <v>2030</v>
      </c>
      <c r="R266" s="270"/>
      <c r="S266" s="269"/>
      <c r="T266" s="269"/>
      <c r="V266" s="287">
        <v>40330</v>
      </c>
      <c r="W266" s="287">
        <v>41430</v>
      </c>
    </row>
    <row r="267" spans="2:23" ht="30.75" customHeight="1" x14ac:dyDescent="0.25">
      <c r="B267" s="17">
        <v>271</v>
      </c>
      <c r="D267" s="286" t="s">
        <v>2031</v>
      </c>
      <c r="E267" s="14" t="s">
        <v>2032</v>
      </c>
      <c r="G267" s="286" t="s">
        <v>2033</v>
      </c>
      <c r="H267" s="14" t="s">
        <v>2034</v>
      </c>
      <c r="I267" s="300">
        <v>256090360</v>
      </c>
      <c r="J267" s="286" t="s">
        <v>2035</v>
      </c>
      <c r="K267" s="14" t="s">
        <v>3922</v>
      </c>
      <c r="L267" s="14" t="s">
        <v>2036</v>
      </c>
      <c r="M267" s="14" t="s">
        <v>3947</v>
      </c>
      <c r="N267" s="12" t="s">
        <v>21218</v>
      </c>
      <c r="O267" s="14" t="s">
        <v>2037</v>
      </c>
      <c r="P267" s="13" t="s">
        <v>2038</v>
      </c>
      <c r="Q267" s="269" t="s">
        <v>2039</v>
      </c>
      <c r="R267" s="270"/>
      <c r="S267" s="269"/>
      <c r="T267" s="269"/>
    </row>
    <row r="268" spans="2:23" ht="30.75" customHeight="1" x14ac:dyDescent="0.25">
      <c r="B268" s="17">
        <v>272</v>
      </c>
      <c r="D268" s="286" t="s">
        <v>2040</v>
      </c>
      <c r="E268" s="14" t="s">
        <v>13837</v>
      </c>
      <c r="G268" s="286" t="s">
        <v>15263</v>
      </c>
      <c r="H268" s="305">
        <v>71190243000188</v>
      </c>
      <c r="I268" s="300" t="s">
        <v>15264</v>
      </c>
      <c r="J268" s="286" t="s">
        <v>15265</v>
      </c>
      <c r="K268" s="14" t="s">
        <v>1776</v>
      </c>
      <c r="L268" s="14" t="s">
        <v>4190</v>
      </c>
      <c r="M268" s="14" t="s">
        <v>3980</v>
      </c>
      <c r="N268" s="12" t="s">
        <v>21230</v>
      </c>
      <c r="O268" s="14" t="s">
        <v>2041</v>
      </c>
      <c r="P268" s="13" t="s">
        <v>15266</v>
      </c>
      <c r="Q268" s="269" t="s">
        <v>15267</v>
      </c>
      <c r="R268" s="270" t="s">
        <v>15268</v>
      </c>
      <c r="S268" s="269" t="s">
        <v>2043</v>
      </c>
      <c r="T268" s="13" t="s">
        <v>2042</v>
      </c>
      <c r="W268" s="287">
        <v>42530</v>
      </c>
    </row>
    <row r="269" spans="2:23" ht="30.75" customHeight="1" x14ac:dyDescent="0.25">
      <c r="B269" s="17">
        <v>273</v>
      </c>
      <c r="D269" s="286" t="s">
        <v>2044</v>
      </c>
      <c r="E269" s="14" t="s">
        <v>2045</v>
      </c>
      <c r="G269" s="286" t="s">
        <v>2044</v>
      </c>
      <c r="H269" s="14" t="s">
        <v>2046</v>
      </c>
      <c r="I269" s="300" t="s">
        <v>5143</v>
      </c>
      <c r="J269" s="286" t="s">
        <v>2047</v>
      </c>
      <c r="K269" s="14" t="s">
        <v>2048</v>
      </c>
      <c r="L269" s="14" t="s">
        <v>4049</v>
      </c>
      <c r="M269" s="14" t="s">
        <v>3924</v>
      </c>
      <c r="N269" s="12" t="s">
        <v>21230</v>
      </c>
      <c r="O269" s="14" t="s">
        <v>2049</v>
      </c>
      <c r="P269" s="13" t="s">
        <v>2050</v>
      </c>
      <c r="Q269" s="269" t="s">
        <v>2051</v>
      </c>
      <c r="R269" s="270" t="s">
        <v>5144</v>
      </c>
      <c r="S269" s="269" t="s">
        <v>17185</v>
      </c>
      <c r="T269" s="269" t="s">
        <v>2050</v>
      </c>
    </row>
    <row r="270" spans="2:23" ht="30.75" customHeight="1" x14ac:dyDescent="0.25">
      <c r="B270" s="17">
        <v>274</v>
      </c>
      <c r="D270" s="286" t="s">
        <v>2052</v>
      </c>
      <c r="E270" s="14" t="s">
        <v>5084</v>
      </c>
      <c r="F270" s="14" t="s">
        <v>4026</v>
      </c>
      <c r="G270" s="286" t="s">
        <v>2053</v>
      </c>
      <c r="H270" s="14" t="s">
        <v>2054</v>
      </c>
      <c r="I270" s="300">
        <v>84997560</v>
      </c>
      <c r="J270" s="286" t="s">
        <v>2055</v>
      </c>
      <c r="K270" s="14" t="s">
        <v>2056</v>
      </c>
      <c r="L270" s="14" t="s">
        <v>2057</v>
      </c>
      <c r="M270" s="14" t="s">
        <v>4119</v>
      </c>
      <c r="N270" s="12" t="s">
        <v>21230</v>
      </c>
      <c r="O270" s="14" t="s">
        <v>2058</v>
      </c>
      <c r="P270" s="13" t="s">
        <v>5083</v>
      </c>
      <c r="Q270" s="269" t="s">
        <v>2059</v>
      </c>
      <c r="R270" s="270" t="s">
        <v>5085</v>
      </c>
      <c r="S270" s="269" t="s">
        <v>5086</v>
      </c>
      <c r="T270" s="13" t="s">
        <v>5083</v>
      </c>
    </row>
    <row r="271" spans="2:23" ht="30.75" customHeight="1" x14ac:dyDescent="0.25">
      <c r="B271" s="17">
        <v>275</v>
      </c>
      <c r="D271" s="286" t="s">
        <v>2060</v>
      </c>
      <c r="E271" s="14" t="s">
        <v>2061</v>
      </c>
      <c r="F271" s="14" t="s">
        <v>1924</v>
      </c>
      <c r="G271" s="286" t="s">
        <v>2060</v>
      </c>
      <c r="H271" s="14" t="s">
        <v>2062</v>
      </c>
      <c r="I271" s="300">
        <v>417242502144</v>
      </c>
      <c r="J271" s="286" t="s">
        <v>2063</v>
      </c>
      <c r="K271" s="14" t="s">
        <v>2064</v>
      </c>
      <c r="L271" s="14" t="s">
        <v>2065</v>
      </c>
      <c r="M271" s="14" t="s">
        <v>3924</v>
      </c>
      <c r="N271" s="12" t="s">
        <v>21230</v>
      </c>
      <c r="O271" s="14" t="s">
        <v>2066</v>
      </c>
      <c r="P271" s="13" t="s">
        <v>2067</v>
      </c>
      <c r="Q271" s="269" t="s">
        <v>2068</v>
      </c>
      <c r="R271" s="270"/>
      <c r="S271" s="269"/>
      <c r="T271" s="269"/>
    </row>
    <row r="272" spans="2:23" ht="30.75" customHeight="1" x14ac:dyDescent="0.25">
      <c r="B272" s="17">
        <v>276</v>
      </c>
      <c r="D272" s="286" t="s">
        <v>2069</v>
      </c>
      <c r="E272" s="14" t="s">
        <v>2070</v>
      </c>
      <c r="G272" s="286" t="s">
        <v>2069</v>
      </c>
      <c r="H272" s="14" t="s">
        <v>4978</v>
      </c>
      <c r="I272" s="300">
        <v>7708090</v>
      </c>
      <c r="J272" s="286" t="s">
        <v>2071</v>
      </c>
      <c r="K272" s="14" t="s">
        <v>2072</v>
      </c>
      <c r="L272" s="14" t="s">
        <v>2073</v>
      </c>
      <c r="M272" s="14" t="s">
        <v>4119</v>
      </c>
      <c r="N272" s="12" t="s">
        <v>21230</v>
      </c>
      <c r="O272" s="14" t="s">
        <v>2074</v>
      </c>
      <c r="P272" s="13" t="s">
        <v>2075</v>
      </c>
      <c r="Q272" s="269" t="s">
        <v>2076</v>
      </c>
      <c r="R272" s="270"/>
      <c r="S272" s="269"/>
      <c r="T272" s="269"/>
    </row>
    <row r="273" spans="2:23" ht="30.75" customHeight="1" x14ac:dyDescent="0.25">
      <c r="B273" s="17">
        <v>277</v>
      </c>
      <c r="D273" s="286" t="s">
        <v>2077</v>
      </c>
      <c r="E273" s="14" t="s">
        <v>2078</v>
      </c>
      <c r="F273" s="14" t="s">
        <v>2079</v>
      </c>
      <c r="G273" s="286" t="s">
        <v>2080</v>
      </c>
      <c r="H273" s="14" t="s">
        <v>2081</v>
      </c>
      <c r="I273" s="300">
        <v>113724147113</v>
      </c>
      <c r="J273" s="286" t="s">
        <v>2082</v>
      </c>
      <c r="K273" s="14" t="s">
        <v>2083</v>
      </c>
      <c r="L273" s="14" t="s">
        <v>4031</v>
      </c>
      <c r="M273" s="14" t="s">
        <v>3924</v>
      </c>
      <c r="N273" s="12" t="s">
        <v>21230</v>
      </c>
      <c r="O273" s="14" t="s">
        <v>2084</v>
      </c>
      <c r="P273" s="13" t="s">
        <v>2085</v>
      </c>
      <c r="Q273" s="269" t="s">
        <v>2086</v>
      </c>
      <c r="R273" s="270"/>
      <c r="S273" s="269"/>
      <c r="T273" s="269"/>
    </row>
    <row r="274" spans="2:23" ht="30.75" customHeight="1" x14ac:dyDescent="0.25">
      <c r="B274" s="17">
        <v>278</v>
      </c>
      <c r="D274" s="286" t="s">
        <v>2087</v>
      </c>
      <c r="E274" s="14" t="s">
        <v>2088</v>
      </c>
      <c r="F274" s="14" t="s">
        <v>1748</v>
      </c>
      <c r="G274" s="286" t="s">
        <v>5060</v>
      </c>
      <c r="H274" s="14" t="s">
        <v>2089</v>
      </c>
      <c r="I274" s="300">
        <v>85774654</v>
      </c>
      <c r="J274" s="286" t="s">
        <v>5168</v>
      </c>
      <c r="K274" s="14" t="s">
        <v>2090</v>
      </c>
      <c r="L274" s="14" t="s">
        <v>3693</v>
      </c>
      <c r="M274" s="14" t="s">
        <v>4119</v>
      </c>
      <c r="N274" s="12" t="s">
        <v>21230</v>
      </c>
      <c r="O274" s="14" t="s">
        <v>2091</v>
      </c>
      <c r="P274" s="13" t="s">
        <v>5167</v>
      </c>
      <c r="Q274" s="269" t="s">
        <v>5166</v>
      </c>
      <c r="R274" s="14" t="s">
        <v>2088</v>
      </c>
      <c r="S274" s="269" t="s">
        <v>5166</v>
      </c>
      <c r="T274" s="13" t="s">
        <v>5167</v>
      </c>
      <c r="V274" s="287">
        <v>40664</v>
      </c>
      <c r="W274" s="287">
        <v>41418</v>
      </c>
    </row>
    <row r="275" spans="2:23" ht="30.75" customHeight="1" x14ac:dyDescent="0.25">
      <c r="B275" s="17">
        <v>279</v>
      </c>
      <c r="D275" s="286" t="s">
        <v>2092</v>
      </c>
      <c r="E275" s="14" t="s">
        <v>2093</v>
      </c>
      <c r="G275" s="286" t="s">
        <v>2092</v>
      </c>
      <c r="H275" s="14" t="s">
        <v>2094</v>
      </c>
      <c r="I275" s="300" t="s">
        <v>3920</v>
      </c>
      <c r="J275" s="286" t="s">
        <v>2095</v>
      </c>
      <c r="K275" s="14" t="s">
        <v>3922</v>
      </c>
      <c r="L275" s="14" t="s">
        <v>4128</v>
      </c>
      <c r="M275" s="14" t="s">
        <v>4068</v>
      </c>
      <c r="N275" s="12" t="s">
        <v>21218</v>
      </c>
      <c r="O275" s="14" t="s">
        <v>2096</v>
      </c>
      <c r="P275" s="13" t="s">
        <v>2097</v>
      </c>
      <c r="Q275" s="269" t="s">
        <v>2098</v>
      </c>
      <c r="R275" s="270"/>
      <c r="S275" s="269"/>
      <c r="T275" s="269"/>
    </row>
    <row r="276" spans="2:23" ht="30.75" customHeight="1" x14ac:dyDescent="0.25">
      <c r="B276" s="17">
        <v>280</v>
      </c>
      <c r="D276" s="286" t="s">
        <v>2099</v>
      </c>
      <c r="E276" s="14" t="s">
        <v>2100</v>
      </c>
      <c r="G276" s="286" t="s">
        <v>2101</v>
      </c>
      <c r="H276" s="14" t="s">
        <v>2102</v>
      </c>
      <c r="I276" s="300">
        <v>246041796119</v>
      </c>
      <c r="J276" s="286" t="s">
        <v>2103</v>
      </c>
      <c r="K276" s="14" t="s">
        <v>2104</v>
      </c>
      <c r="L276" s="14" t="s">
        <v>4211</v>
      </c>
      <c r="M276" s="14" t="s">
        <v>3924</v>
      </c>
      <c r="N276" s="12" t="s">
        <v>21230</v>
      </c>
      <c r="O276" s="14" t="s">
        <v>4212</v>
      </c>
      <c r="P276" s="13" t="s">
        <v>5048</v>
      </c>
      <c r="Q276" s="269" t="s">
        <v>2105</v>
      </c>
      <c r="R276" s="270"/>
      <c r="S276" s="269"/>
      <c r="T276" s="269"/>
    </row>
    <row r="277" spans="2:23" ht="30.75" customHeight="1" x14ac:dyDescent="0.25">
      <c r="B277" s="17">
        <v>281</v>
      </c>
      <c r="D277" s="286" t="s">
        <v>2106</v>
      </c>
      <c r="E277" s="14" t="s">
        <v>2107</v>
      </c>
      <c r="G277" s="286" t="s">
        <v>2108</v>
      </c>
      <c r="H277" s="14" t="s">
        <v>2109</v>
      </c>
      <c r="I277" s="300">
        <v>17382160009</v>
      </c>
      <c r="J277" s="286" t="s">
        <v>2110</v>
      </c>
      <c r="K277" s="14" t="s">
        <v>2111</v>
      </c>
      <c r="L277" s="14" t="s">
        <v>2112</v>
      </c>
      <c r="M277" s="14" t="s">
        <v>3980</v>
      </c>
      <c r="N277" s="12" t="s">
        <v>21230</v>
      </c>
      <c r="O277" s="14" t="s">
        <v>2113</v>
      </c>
      <c r="P277" s="13" t="s">
        <v>2114</v>
      </c>
      <c r="Q277" s="269" t="s">
        <v>2115</v>
      </c>
      <c r="R277" s="270"/>
      <c r="S277" s="269"/>
      <c r="T277" s="269"/>
    </row>
    <row r="278" spans="2:23" ht="30.75" customHeight="1" x14ac:dyDescent="0.25">
      <c r="B278" s="17">
        <v>282</v>
      </c>
      <c r="D278" s="286" t="s">
        <v>2116</v>
      </c>
      <c r="E278" s="14" t="s">
        <v>2117</v>
      </c>
      <c r="G278" s="286" t="s">
        <v>2116</v>
      </c>
      <c r="H278" s="14" t="s">
        <v>2118</v>
      </c>
      <c r="I278" s="300" t="s">
        <v>3920</v>
      </c>
      <c r="J278" s="286" t="s">
        <v>2119</v>
      </c>
      <c r="K278" s="14" t="s">
        <v>2120</v>
      </c>
      <c r="L278" s="14" t="s">
        <v>2121</v>
      </c>
      <c r="M278" s="14" t="s">
        <v>3924</v>
      </c>
      <c r="N278" s="12" t="s">
        <v>21230</v>
      </c>
      <c r="O278" s="14" t="s">
        <v>2122</v>
      </c>
      <c r="P278" s="13" t="s">
        <v>2123</v>
      </c>
    </row>
    <row r="279" spans="2:23" ht="30.75" customHeight="1" x14ac:dyDescent="0.25">
      <c r="B279" s="17">
        <v>283</v>
      </c>
      <c r="D279" s="286" t="s">
        <v>2124</v>
      </c>
      <c r="E279" s="14" t="s">
        <v>1871</v>
      </c>
      <c r="F279" s="14" t="s">
        <v>4227</v>
      </c>
      <c r="G279" s="286" t="s">
        <v>2125</v>
      </c>
      <c r="H279" s="14" t="s">
        <v>2126</v>
      </c>
      <c r="I279" s="300" t="s">
        <v>2127</v>
      </c>
      <c r="J279" s="286" t="s">
        <v>2128</v>
      </c>
      <c r="K279" s="14" t="s">
        <v>2129</v>
      </c>
      <c r="L279" s="14" t="s">
        <v>2130</v>
      </c>
      <c r="M279" s="14" t="s">
        <v>4097</v>
      </c>
      <c r="N279" s="12" t="s">
        <v>21233</v>
      </c>
      <c r="O279" s="14" t="s">
        <v>2131</v>
      </c>
      <c r="P279" s="13" t="s">
        <v>2132</v>
      </c>
      <c r="Q279" s="269" t="s">
        <v>2133</v>
      </c>
      <c r="R279" s="270"/>
      <c r="S279" s="269"/>
      <c r="T279" s="269"/>
      <c r="U279" s="272" t="s">
        <v>2134</v>
      </c>
    </row>
    <row r="280" spans="2:23" ht="30.75" customHeight="1" x14ac:dyDescent="0.25">
      <c r="B280" s="17">
        <v>284</v>
      </c>
      <c r="D280" s="286" t="s">
        <v>2135</v>
      </c>
      <c r="E280" s="14" t="s">
        <v>2136</v>
      </c>
      <c r="G280" s="286" t="s">
        <v>2135</v>
      </c>
      <c r="H280" s="14" t="s">
        <v>2137</v>
      </c>
      <c r="I280" s="300" t="s">
        <v>3920</v>
      </c>
      <c r="J280" s="286" t="s">
        <v>2138</v>
      </c>
      <c r="K280" s="14" t="s">
        <v>3922</v>
      </c>
      <c r="L280" s="14" t="s">
        <v>3171</v>
      </c>
      <c r="M280" s="14" t="s">
        <v>3980</v>
      </c>
      <c r="N280" s="12" t="s">
        <v>21230</v>
      </c>
      <c r="O280" s="14" t="s">
        <v>2139</v>
      </c>
      <c r="P280" s="13" t="s">
        <v>2140</v>
      </c>
      <c r="Q280" s="269" t="s">
        <v>2141</v>
      </c>
      <c r="R280" s="270"/>
      <c r="S280" s="269"/>
      <c r="T280" s="269"/>
    </row>
    <row r="281" spans="2:23" ht="30.75" customHeight="1" x14ac:dyDescent="0.25">
      <c r="B281" s="17">
        <v>285</v>
      </c>
      <c r="D281" s="286" t="s">
        <v>2142</v>
      </c>
      <c r="E281" s="14" t="s">
        <v>2880</v>
      </c>
      <c r="G281" s="286" t="s">
        <v>2143</v>
      </c>
      <c r="H281" s="14" t="s">
        <v>2144</v>
      </c>
      <c r="I281" s="300">
        <v>63628100510</v>
      </c>
      <c r="J281" s="286" t="s">
        <v>2145</v>
      </c>
      <c r="K281" s="14" t="s">
        <v>2146</v>
      </c>
      <c r="L281" s="14" t="s">
        <v>2147</v>
      </c>
      <c r="M281" s="14" t="s">
        <v>3924</v>
      </c>
      <c r="N281" s="12" t="s">
        <v>21230</v>
      </c>
      <c r="O281" s="14" t="s">
        <v>2148</v>
      </c>
      <c r="P281" s="13" t="s">
        <v>2149</v>
      </c>
      <c r="Q281" s="269" t="s">
        <v>2150</v>
      </c>
      <c r="R281" s="270"/>
      <c r="S281" s="269"/>
      <c r="T281" s="269"/>
    </row>
    <row r="282" spans="2:23" ht="30.75" customHeight="1" x14ac:dyDescent="0.25">
      <c r="B282" s="17">
        <v>286</v>
      </c>
      <c r="D282" s="286" t="s">
        <v>2151</v>
      </c>
      <c r="E282" s="14" t="s">
        <v>2152</v>
      </c>
      <c r="G282" s="286" t="s">
        <v>2153</v>
      </c>
      <c r="H282" s="14" t="s">
        <v>2154</v>
      </c>
      <c r="I282" s="300">
        <v>149471889110</v>
      </c>
      <c r="J282" s="286" t="s">
        <v>2155</v>
      </c>
      <c r="K282" s="14" t="s">
        <v>2156</v>
      </c>
      <c r="L282" s="14" t="s">
        <v>2157</v>
      </c>
      <c r="M282" s="14" t="s">
        <v>3924</v>
      </c>
      <c r="N282" s="12" t="s">
        <v>21230</v>
      </c>
      <c r="O282" s="14" t="s">
        <v>2158</v>
      </c>
      <c r="P282" s="13" t="s">
        <v>2159</v>
      </c>
      <c r="Q282" s="269" t="s">
        <v>2160</v>
      </c>
      <c r="R282" s="270"/>
      <c r="S282" s="269"/>
      <c r="T282" s="269"/>
    </row>
    <row r="283" spans="2:23" ht="30.75" customHeight="1" x14ac:dyDescent="0.25">
      <c r="B283" s="17">
        <v>287</v>
      </c>
      <c r="D283" s="286" t="s">
        <v>2161</v>
      </c>
      <c r="G283" s="286" t="s">
        <v>2162</v>
      </c>
      <c r="H283" s="14" t="s">
        <v>2163</v>
      </c>
      <c r="I283" s="300">
        <v>62656973</v>
      </c>
      <c r="J283" s="286" t="s">
        <v>2164</v>
      </c>
      <c r="K283" s="14" t="s">
        <v>3922</v>
      </c>
      <c r="L283" s="14" t="s">
        <v>2165</v>
      </c>
      <c r="M283" s="14" t="s">
        <v>4011</v>
      </c>
      <c r="N283" s="12" t="s">
        <v>21232</v>
      </c>
      <c r="O283" s="14" t="s">
        <v>2166</v>
      </c>
      <c r="P283" s="13" t="s">
        <v>2167</v>
      </c>
      <c r="Q283" s="269" t="s">
        <v>2168</v>
      </c>
      <c r="R283" s="270"/>
      <c r="S283" s="269"/>
      <c r="T283" s="269"/>
    </row>
    <row r="284" spans="2:23" ht="30.75" customHeight="1" x14ac:dyDescent="0.25">
      <c r="B284" s="17">
        <v>288</v>
      </c>
      <c r="D284" s="286" t="s">
        <v>2169</v>
      </c>
      <c r="E284" s="14" t="s">
        <v>7893</v>
      </c>
      <c r="G284" s="286" t="s">
        <v>2171</v>
      </c>
      <c r="H284" s="14" t="s">
        <v>2172</v>
      </c>
      <c r="I284" s="300" t="s">
        <v>2173</v>
      </c>
      <c r="J284" s="286" t="s">
        <v>2174</v>
      </c>
      <c r="K284" s="14" t="s">
        <v>3498</v>
      </c>
      <c r="L284" s="14" t="s">
        <v>3499</v>
      </c>
      <c r="M284" s="14" t="s">
        <v>3924</v>
      </c>
      <c r="N284" s="12" t="s">
        <v>21230</v>
      </c>
      <c r="O284" s="14" t="s">
        <v>2175</v>
      </c>
      <c r="P284" s="13" t="s">
        <v>2176</v>
      </c>
      <c r="Q284" s="269" t="s">
        <v>7894</v>
      </c>
      <c r="R284" s="270" t="s">
        <v>7895</v>
      </c>
      <c r="S284" s="269"/>
      <c r="T284" s="269" t="s">
        <v>7896</v>
      </c>
      <c r="V284" s="287">
        <v>41030</v>
      </c>
      <c r="W284" s="287">
        <v>41419</v>
      </c>
    </row>
    <row r="285" spans="2:23" ht="30.75" customHeight="1" x14ac:dyDescent="0.25">
      <c r="B285" s="17">
        <v>289</v>
      </c>
      <c r="C285" s="17" t="s">
        <v>21208</v>
      </c>
      <c r="D285" s="286" t="s">
        <v>2177</v>
      </c>
      <c r="E285" s="12" t="s">
        <v>20401</v>
      </c>
      <c r="G285" s="288" t="s">
        <v>20402</v>
      </c>
      <c r="H285" s="12" t="s">
        <v>20403</v>
      </c>
      <c r="I285" s="306" t="s">
        <v>3920</v>
      </c>
      <c r="J285" s="286" t="s">
        <v>2178</v>
      </c>
      <c r="K285" s="14" t="s">
        <v>2179</v>
      </c>
      <c r="L285" s="14" t="s">
        <v>4238</v>
      </c>
      <c r="M285" s="14" t="s">
        <v>3947</v>
      </c>
      <c r="N285" s="12" t="s">
        <v>21218</v>
      </c>
      <c r="O285" s="14" t="s">
        <v>2180</v>
      </c>
      <c r="P285" s="13" t="s">
        <v>2181</v>
      </c>
      <c r="Q285" s="269" t="s">
        <v>2182</v>
      </c>
      <c r="R285" s="270"/>
      <c r="S285" s="269"/>
      <c r="T285" s="269"/>
      <c r="W285" s="302">
        <v>43766</v>
      </c>
    </row>
    <row r="286" spans="2:23" ht="30.75" customHeight="1" x14ac:dyDescent="0.25">
      <c r="B286" s="17">
        <v>290</v>
      </c>
      <c r="D286" s="286" t="s">
        <v>2183</v>
      </c>
      <c r="E286" s="14" t="s">
        <v>2184</v>
      </c>
      <c r="G286" s="286" t="s">
        <v>2185</v>
      </c>
      <c r="H286" s="14" t="s">
        <v>2186</v>
      </c>
      <c r="I286" s="300" t="s">
        <v>3920</v>
      </c>
      <c r="J286" s="286" t="s">
        <v>2187</v>
      </c>
      <c r="K286" s="14" t="s">
        <v>2188</v>
      </c>
      <c r="L286" s="14" t="s">
        <v>4031</v>
      </c>
      <c r="M286" s="14" t="s">
        <v>3924</v>
      </c>
      <c r="N286" s="12" t="s">
        <v>21230</v>
      </c>
      <c r="O286" s="14" t="s">
        <v>2189</v>
      </c>
      <c r="P286" s="13" t="s">
        <v>2190</v>
      </c>
      <c r="Q286" s="269" t="s">
        <v>2191</v>
      </c>
      <c r="R286" s="270"/>
      <c r="S286" s="269"/>
      <c r="T286" s="269"/>
    </row>
    <row r="287" spans="2:23" ht="30.75" customHeight="1" x14ac:dyDescent="0.25">
      <c r="B287" s="17">
        <v>291</v>
      </c>
      <c r="D287" s="286" t="s">
        <v>2192</v>
      </c>
      <c r="E287" s="14" t="s">
        <v>2193</v>
      </c>
      <c r="F287" s="14" t="s">
        <v>1748</v>
      </c>
      <c r="G287" s="286" t="s">
        <v>2194</v>
      </c>
      <c r="H287" s="14" t="s">
        <v>2195</v>
      </c>
      <c r="I287" s="14">
        <v>10304250023</v>
      </c>
      <c r="J287" s="286" t="s">
        <v>2196</v>
      </c>
      <c r="K287" s="14" t="s">
        <v>2197</v>
      </c>
      <c r="L287" s="14" t="s">
        <v>2198</v>
      </c>
      <c r="M287" s="14" t="s">
        <v>3980</v>
      </c>
      <c r="N287" s="12" t="s">
        <v>21230</v>
      </c>
      <c r="O287" s="14" t="s">
        <v>2199</v>
      </c>
      <c r="P287" s="13" t="s">
        <v>2200</v>
      </c>
      <c r="Q287" s="269" t="s">
        <v>2201</v>
      </c>
      <c r="R287" s="270"/>
      <c r="S287" s="269"/>
      <c r="T287" s="269"/>
    </row>
    <row r="288" spans="2:23" ht="30.75" customHeight="1" x14ac:dyDescent="0.25">
      <c r="B288" s="17">
        <v>292</v>
      </c>
      <c r="D288" s="286" t="s">
        <v>2202</v>
      </c>
      <c r="G288" s="286" t="s">
        <v>2203</v>
      </c>
      <c r="H288" s="14" t="s">
        <v>2204</v>
      </c>
      <c r="I288" s="300" t="s">
        <v>3920</v>
      </c>
      <c r="J288" s="286" t="s">
        <v>2205</v>
      </c>
      <c r="K288" s="14" t="s">
        <v>3922</v>
      </c>
      <c r="L288" s="14" t="s">
        <v>2206</v>
      </c>
      <c r="M288" s="14" t="s">
        <v>3924</v>
      </c>
      <c r="N288" s="12" t="s">
        <v>21230</v>
      </c>
      <c r="O288" s="14" t="s">
        <v>2207</v>
      </c>
      <c r="P288" s="13" t="s">
        <v>2208</v>
      </c>
      <c r="Q288" s="269" t="s">
        <v>2209</v>
      </c>
      <c r="R288" s="270"/>
      <c r="S288" s="269"/>
      <c r="T288" s="269"/>
    </row>
    <row r="289" spans="2:20" ht="30.75" customHeight="1" x14ac:dyDescent="0.25">
      <c r="B289" s="17">
        <v>293</v>
      </c>
      <c r="D289" s="286" t="s">
        <v>2210</v>
      </c>
      <c r="G289" s="286" t="s">
        <v>2211</v>
      </c>
      <c r="H289" s="14" t="s">
        <v>2212</v>
      </c>
      <c r="I289" s="300">
        <v>254122444116</v>
      </c>
      <c r="J289" s="286" t="s">
        <v>2213</v>
      </c>
      <c r="K289" s="14" t="s">
        <v>3922</v>
      </c>
      <c r="L289" s="14" t="s">
        <v>2206</v>
      </c>
      <c r="M289" s="14" t="s">
        <v>3924</v>
      </c>
      <c r="N289" s="12" t="s">
        <v>21230</v>
      </c>
      <c r="O289" s="14" t="s">
        <v>2214</v>
      </c>
      <c r="P289" s="13" t="s">
        <v>2215</v>
      </c>
      <c r="Q289" s="269" t="s">
        <v>2216</v>
      </c>
      <c r="R289" s="270"/>
      <c r="S289" s="269"/>
      <c r="T289" s="269"/>
    </row>
    <row r="290" spans="2:20" ht="30.75" customHeight="1" x14ac:dyDescent="0.25">
      <c r="B290" s="17">
        <v>294</v>
      </c>
      <c r="D290" s="286" t="s">
        <v>2217</v>
      </c>
      <c r="E290" s="14" t="s">
        <v>2218</v>
      </c>
      <c r="G290" s="286" t="s">
        <v>2219</v>
      </c>
      <c r="H290" s="14" t="s">
        <v>2220</v>
      </c>
      <c r="I290" s="300" t="s">
        <v>3920</v>
      </c>
      <c r="J290" s="286" t="s">
        <v>2221</v>
      </c>
      <c r="K290" s="14" t="s">
        <v>2222</v>
      </c>
      <c r="L290" s="14" t="s">
        <v>4031</v>
      </c>
      <c r="M290" s="14" t="s">
        <v>3924</v>
      </c>
      <c r="N290" s="12" t="s">
        <v>21230</v>
      </c>
      <c r="O290" s="14" t="s">
        <v>2223</v>
      </c>
      <c r="P290" s="13" t="s">
        <v>2224</v>
      </c>
      <c r="Q290" s="269" t="s">
        <v>2225</v>
      </c>
      <c r="R290" s="270"/>
      <c r="S290" s="269"/>
      <c r="T290" s="269"/>
    </row>
    <row r="291" spans="2:20" ht="30.75" customHeight="1" x14ac:dyDescent="0.25">
      <c r="B291" s="17">
        <v>295</v>
      </c>
      <c r="D291" s="286" t="s">
        <v>2226</v>
      </c>
      <c r="G291" s="286" t="s">
        <v>2227</v>
      </c>
      <c r="H291" s="14" t="s">
        <v>2228</v>
      </c>
      <c r="I291" s="300" t="s">
        <v>2229</v>
      </c>
      <c r="J291" s="286" t="s">
        <v>2230</v>
      </c>
      <c r="K291" s="14" t="s">
        <v>2231</v>
      </c>
      <c r="L291" s="14" t="s">
        <v>4096</v>
      </c>
      <c r="M291" s="14" t="s">
        <v>4097</v>
      </c>
      <c r="N291" s="12" t="s">
        <v>21233</v>
      </c>
      <c r="O291" s="14" t="s">
        <v>2232</v>
      </c>
      <c r="P291" s="13" t="s">
        <v>2233</v>
      </c>
      <c r="Q291" s="269" t="s">
        <v>2234</v>
      </c>
      <c r="R291" s="270"/>
      <c r="S291" s="269"/>
      <c r="T291" s="269"/>
    </row>
    <row r="292" spans="2:20" ht="30.75" customHeight="1" x14ac:dyDescent="0.25">
      <c r="B292" s="17">
        <v>296</v>
      </c>
      <c r="D292" s="286" t="s">
        <v>2235</v>
      </c>
      <c r="E292" s="14" t="s">
        <v>2236</v>
      </c>
      <c r="G292" s="286" t="s">
        <v>2235</v>
      </c>
      <c r="H292" s="14" t="s">
        <v>2237</v>
      </c>
      <c r="I292" s="300">
        <v>701044675110</v>
      </c>
      <c r="J292" s="286" t="s">
        <v>2238</v>
      </c>
      <c r="K292" s="14" t="s">
        <v>2239</v>
      </c>
      <c r="L292" s="14" t="s">
        <v>3499</v>
      </c>
      <c r="M292" s="14" t="s">
        <v>3924</v>
      </c>
      <c r="N292" s="12" t="s">
        <v>21230</v>
      </c>
      <c r="O292" s="14" t="s">
        <v>2240</v>
      </c>
      <c r="P292" s="13" t="s">
        <v>2241</v>
      </c>
      <c r="Q292" s="269" t="s">
        <v>2242</v>
      </c>
      <c r="R292" s="270"/>
      <c r="S292" s="269"/>
      <c r="T292" s="269"/>
    </row>
    <row r="293" spans="2:20" ht="30.75" customHeight="1" x14ac:dyDescent="0.25">
      <c r="B293" s="17">
        <v>297</v>
      </c>
      <c r="D293" s="286" t="s">
        <v>2243</v>
      </c>
      <c r="E293" s="14" t="s">
        <v>2244</v>
      </c>
      <c r="G293" s="286" t="s">
        <v>2245</v>
      </c>
      <c r="H293" s="14" t="s">
        <v>2246</v>
      </c>
      <c r="I293" s="300" t="s">
        <v>2247</v>
      </c>
      <c r="J293" s="286" t="s">
        <v>2248</v>
      </c>
      <c r="K293" s="14" t="s">
        <v>3922</v>
      </c>
      <c r="L293" s="14" t="s">
        <v>2249</v>
      </c>
      <c r="M293" s="14" t="s">
        <v>4249</v>
      </c>
      <c r="N293" s="12" t="s">
        <v>21231</v>
      </c>
      <c r="O293" s="14" t="s">
        <v>2250</v>
      </c>
      <c r="P293" s="13" t="s">
        <v>2251</v>
      </c>
      <c r="Q293" s="269" t="s">
        <v>2252</v>
      </c>
      <c r="R293" s="270"/>
      <c r="S293" s="269"/>
      <c r="T293" s="269"/>
    </row>
    <row r="294" spans="2:20" ht="30.75" customHeight="1" x14ac:dyDescent="0.25">
      <c r="B294" s="17">
        <v>298</v>
      </c>
      <c r="D294" s="286" t="s">
        <v>2253</v>
      </c>
      <c r="E294" s="14" t="s">
        <v>2254</v>
      </c>
      <c r="G294" s="286" t="s">
        <v>2255</v>
      </c>
      <c r="H294" s="14" t="s">
        <v>2256</v>
      </c>
      <c r="I294" s="300">
        <v>112132130110</v>
      </c>
      <c r="J294" s="286" t="s">
        <v>2257</v>
      </c>
      <c r="K294" s="14" t="s">
        <v>2258</v>
      </c>
      <c r="L294" s="14" t="s">
        <v>4031</v>
      </c>
      <c r="M294" s="14" t="s">
        <v>3924</v>
      </c>
      <c r="N294" s="12" t="s">
        <v>21230</v>
      </c>
      <c r="O294" s="14" t="s">
        <v>2259</v>
      </c>
      <c r="P294" s="13" t="s">
        <v>2260</v>
      </c>
      <c r="Q294" s="269" t="s">
        <v>2261</v>
      </c>
      <c r="R294" s="270"/>
      <c r="S294" s="269"/>
      <c r="T294" s="269"/>
    </row>
    <row r="295" spans="2:20" ht="30.75" customHeight="1" x14ac:dyDescent="0.25">
      <c r="B295" s="17">
        <v>299</v>
      </c>
      <c r="D295" s="286" t="s">
        <v>2262</v>
      </c>
      <c r="E295" s="14" t="s">
        <v>2263</v>
      </c>
      <c r="G295" s="286" t="s">
        <v>2264</v>
      </c>
      <c r="H295" s="14" t="s">
        <v>2265</v>
      </c>
      <c r="I295" s="300" t="s">
        <v>2266</v>
      </c>
      <c r="J295" s="286" t="s">
        <v>2267</v>
      </c>
      <c r="K295" s="14" t="s">
        <v>2268</v>
      </c>
      <c r="L295" s="14" t="s">
        <v>2269</v>
      </c>
      <c r="M295" s="14" t="s">
        <v>4097</v>
      </c>
      <c r="N295" s="12" t="s">
        <v>21233</v>
      </c>
      <c r="O295" s="14" t="s">
        <v>2270</v>
      </c>
      <c r="P295" s="13" t="s">
        <v>2271</v>
      </c>
      <c r="Q295" s="269" t="s">
        <v>2272</v>
      </c>
      <c r="R295" s="270"/>
      <c r="S295" s="269"/>
      <c r="T295" s="269"/>
    </row>
    <row r="296" spans="2:20" ht="30.75" customHeight="1" x14ac:dyDescent="0.25">
      <c r="B296" s="17">
        <v>300</v>
      </c>
      <c r="D296" s="286" t="s">
        <v>2273</v>
      </c>
      <c r="G296" s="286" t="s">
        <v>2273</v>
      </c>
      <c r="H296" s="14" t="s">
        <v>2274</v>
      </c>
      <c r="I296" s="300" t="s">
        <v>2275</v>
      </c>
      <c r="J296" s="286" t="s">
        <v>2276</v>
      </c>
      <c r="K296" s="14" t="s">
        <v>2277</v>
      </c>
      <c r="L296" s="14" t="s">
        <v>2699</v>
      </c>
      <c r="M296" s="14" t="s">
        <v>4068</v>
      </c>
      <c r="N296" s="12" t="s">
        <v>21218</v>
      </c>
      <c r="O296" s="14" t="s">
        <v>2278</v>
      </c>
      <c r="P296" s="13" t="s">
        <v>4983</v>
      </c>
    </row>
    <row r="297" spans="2:20" ht="30.75" customHeight="1" x14ac:dyDescent="0.25">
      <c r="B297" s="17">
        <v>301</v>
      </c>
      <c r="C297" s="17" t="s">
        <v>3053</v>
      </c>
      <c r="D297" s="286" t="s">
        <v>2279</v>
      </c>
      <c r="E297" s="14" t="s">
        <v>2280</v>
      </c>
      <c r="G297" s="286" t="s">
        <v>2279</v>
      </c>
      <c r="H297" s="14" t="s">
        <v>2281</v>
      </c>
      <c r="I297" s="300">
        <v>254627994</v>
      </c>
      <c r="J297" s="286" t="s">
        <v>2282</v>
      </c>
      <c r="K297" s="14" t="s">
        <v>2283</v>
      </c>
      <c r="L297" s="14" t="s">
        <v>4238</v>
      </c>
      <c r="M297" s="14" t="s">
        <v>3947</v>
      </c>
      <c r="N297" s="12" t="s">
        <v>21218</v>
      </c>
      <c r="O297" s="14" t="s">
        <v>2284</v>
      </c>
      <c r="P297" s="13" t="s">
        <v>2285</v>
      </c>
      <c r="Q297" s="269" t="s">
        <v>2286</v>
      </c>
      <c r="R297" s="14" t="s">
        <v>2280</v>
      </c>
      <c r="S297" s="269" t="s">
        <v>2286</v>
      </c>
      <c r="T297" s="13" t="s">
        <v>2285</v>
      </c>
    </row>
    <row r="298" spans="2:20" ht="30.75" customHeight="1" x14ac:dyDescent="0.25">
      <c r="B298" s="17">
        <v>302</v>
      </c>
      <c r="D298" s="286" t="s">
        <v>2287</v>
      </c>
      <c r="E298" s="14" t="s">
        <v>2288</v>
      </c>
      <c r="G298" s="286" t="s">
        <v>2287</v>
      </c>
      <c r="H298" s="14" t="s">
        <v>2289</v>
      </c>
      <c r="I298" s="300">
        <v>35532513</v>
      </c>
      <c r="J298" s="286" t="s">
        <v>2290</v>
      </c>
      <c r="K298" s="14" t="s">
        <v>2291</v>
      </c>
      <c r="L298" s="14" t="s">
        <v>4238</v>
      </c>
      <c r="M298" s="14" t="s">
        <v>3947</v>
      </c>
      <c r="N298" s="12" t="s">
        <v>21218</v>
      </c>
      <c r="O298" s="14" t="s">
        <v>2292</v>
      </c>
      <c r="P298" s="13" t="s">
        <v>2293</v>
      </c>
      <c r="Q298" s="269" t="s">
        <v>2294</v>
      </c>
    </row>
    <row r="299" spans="2:20" ht="30.75" customHeight="1" x14ac:dyDescent="0.25">
      <c r="B299" s="17">
        <v>303</v>
      </c>
      <c r="D299" s="286" t="s">
        <v>2295</v>
      </c>
      <c r="E299" s="14" t="s">
        <v>2296</v>
      </c>
      <c r="G299" s="286" t="s">
        <v>2295</v>
      </c>
      <c r="H299" s="14" t="s">
        <v>2297</v>
      </c>
      <c r="I299" s="300" t="s">
        <v>3920</v>
      </c>
      <c r="J299" s="286" t="s">
        <v>2298</v>
      </c>
      <c r="K299" s="14" t="s">
        <v>2299</v>
      </c>
      <c r="L299" s="14" t="s">
        <v>4238</v>
      </c>
      <c r="M299" s="14" t="s">
        <v>3947</v>
      </c>
      <c r="N299" s="12" t="s">
        <v>21218</v>
      </c>
      <c r="O299" s="14" t="s">
        <v>2300</v>
      </c>
      <c r="P299" s="13" t="s">
        <v>2301</v>
      </c>
      <c r="Q299" s="269" t="s">
        <v>2302</v>
      </c>
    </row>
    <row r="300" spans="2:20" ht="30.75" customHeight="1" x14ac:dyDescent="0.25">
      <c r="B300" s="17">
        <v>304</v>
      </c>
      <c r="D300" s="286" t="s">
        <v>2303</v>
      </c>
      <c r="E300" s="14" t="s">
        <v>2304</v>
      </c>
      <c r="G300" s="286" t="s">
        <v>2303</v>
      </c>
      <c r="H300" s="14" t="s">
        <v>2305</v>
      </c>
      <c r="I300" s="300">
        <v>4294238</v>
      </c>
      <c r="J300" s="286" t="s">
        <v>2306</v>
      </c>
      <c r="K300" s="14" t="s">
        <v>1555</v>
      </c>
      <c r="L300" s="14" t="s">
        <v>4238</v>
      </c>
      <c r="M300" s="14" t="s">
        <v>3947</v>
      </c>
      <c r="N300" s="12" t="s">
        <v>21218</v>
      </c>
      <c r="P300" s="13" t="s">
        <v>2307</v>
      </c>
      <c r="Q300" s="269" t="s">
        <v>2308</v>
      </c>
    </row>
    <row r="301" spans="2:20" ht="30.75" customHeight="1" x14ac:dyDescent="0.25">
      <c r="B301" s="17">
        <v>305</v>
      </c>
      <c r="D301" s="286" t="s">
        <v>3300</v>
      </c>
      <c r="E301" s="14" t="s">
        <v>2022</v>
      </c>
      <c r="G301" s="286" t="s">
        <v>2309</v>
      </c>
      <c r="H301" s="14" t="s">
        <v>3303</v>
      </c>
      <c r="I301" s="300">
        <v>148604031110</v>
      </c>
      <c r="J301" s="286" t="s">
        <v>3304</v>
      </c>
      <c r="K301" s="14" t="s">
        <v>3305</v>
      </c>
      <c r="L301" s="14" t="s">
        <v>2310</v>
      </c>
      <c r="M301" s="14" t="s">
        <v>3924</v>
      </c>
      <c r="N301" s="12" t="s">
        <v>21230</v>
      </c>
      <c r="O301" s="14" t="s">
        <v>2311</v>
      </c>
      <c r="P301" s="13" t="s">
        <v>2312</v>
      </c>
      <c r="Q301" s="269" t="s">
        <v>2313</v>
      </c>
    </row>
    <row r="302" spans="2:20" ht="30.75" customHeight="1" x14ac:dyDescent="0.25">
      <c r="B302" s="17">
        <v>306</v>
      </c>
      <c r="D302" s="286" t="s">
        <v>2314</v>
      </c>
      <c r="E302" s="14" t="s">
        <v>2315</v>
      </c>
      <c r="G302" s="286" t="s">
        <v>2316</v>
      </c>
      <c r="H302" s="14" t="s">
        <v>2317</v>
      </c>
      <c r="I302" s="300">
        <v>6724838590025</v>
      </c>
      <c r="J302" s="286" t="s">
        <v>2318</v>
      </c>
      <c r="K302" s="14" t="s">
        <v>3922</v>
      </c>
      <c r="L302" s="14" t="s">
        <v>2319</v>
      </c>
      <c r="M302" s="14" t="s">
        <v>3980</v>
      </c>
      <c r="N302" s="12" t="s">
        <v>21230</v>
      </c>
      <c r="O302" s="14" t="s">
        <v>2320</v>
      </c>
      <c r="P302" s="13" t="s">
        <v>2321</v>
      </c>
    </row>
    <row r="303" spans="2:20" ht="30.75" customHeight="1" x14ac:dyDescent="0.25">
      <c r="B303" s="17">
        <v>307</v>
      </c>
      <c r="D303" s="286" t="s">
        <v>2322</v>
      </c>
      <c r="E303" s="14" t="s">
        <v>2323</v>
      </c>
      <c r="G303" s="286" t="s">
        <v>2322</v>
      </c>
      <c r="H303" s="14" t="s">
        <v>2324</v>
      </c>
      <c r="I303" s="300" t="s">
        <v>3920</v>
      </c>
      <c r="J303" s="286" t="s">
        <v>2325</v>
      </c>
      <c r="K303" s="14" t="s">
        <v>2742</v>
      </c>
      <c r="L303" s="14" t="s">
        <v>3286</v>
      </c>
      <c r="M303" s="14" t="s">
        <v>4270</v>
      </c>
      <c r="N303" s="12" t="s">
        <v>21218</v>
      </c>
      <c r="O303" s="14" t="s">
        <v>2326</v>
      </c>
      <c r="P303" s="13" t="s">
        <v>2327</v>
      </c>
      <c r="Q303" s="269" t="s">
        <v>2328</v>
      </c>
    </row>
    <row r="304" spans="2:20" ht="30.75" customHeight="1" x14ac:dyDescent="0.25">
      <c r="B304" s="17">
        <v>308</v>
      </c>
      <c r="D304" s="286" t="s">
        <v>2329</v>
      </c>
      <c r="E304" s="14" t="s">
        <v>2330</v>
      </c>
      <c r="G304" s="286" t="s">
        <v>2331</v>
      </c>
      <c r="H304" s="14" t="s">
        <v>2332</v>
      </c>
      <c r="I304" s="300" t="s">
        <v>2333</v>
      </c>
      <c r="J304" s="286" t="s">
        <v>2334</v>
      </c>
      <c r="K304" s="14" t="s">
        <v>2335</v>
      </c>
      <c r="L304" s="14" t="s">
        <v>3286</v>
      </c>
      <c r="M304" s="14" t="s">
        <v>4270</v>
      </c>
      <c r="N304" s="12" t="s">
        <v>21218</v>
      </c>
      <c r="O304" s="14" t="s">
        <v>2336</v>
      </c>
      <c r="P304" s="13" t="s">
        <v>2337</v>
      </c>
      <c r="Q304" s="269" t="s">
        <v>2338</v>
      </c>
    </row>
    <row r="305" spans="2:23" ht="30.75" customHeight="1" x14ac:dyDescent="0.25">
      <c r="B305" s="17">
        <v>309</v>
      </c>
      <c r="D305" s="286" t="s">
        <v>2339</v>
      </c>
      <c r="E305" s="14" t="s">
        <v>2340</v>
      </c>
      <c r="G305" s="286" t="s">
        <v>2339</v>
      </c>
      <c r="H305" s="14" t="s">
        <v>2341</v>
      </c>
      <c r="I305" s="300" t="s">
        <v>3920</v>
      </c>
      <c r="J305" s="286" t="s">
        <v>2342</v>
      </c>
      <c r="K305" s="14" t="s">
        <v>2343</v>
      </c>
      <c r="L305" s="14" t="s">
        <v>2344</v>
      </c>
      <c r="M305" s="14" t="s">
        <v>4011</v>
      </c>
      <c r="N305" s="12" t="s">
        <v>21232</v>
      </c>
      <c r="O305" s="14" t="s">
        <v>2345</v>
      </c>
      <c r="P305" s="13" t="s">
        <v>2346</v>
      </c>
      <c r="Q305" s="269" t="s">
        <v>2347</v>
      </c>
    </row>
    <row r="306" spans="2:23" ht="30.75" customHeight="1" x14ac:dyDescent="0.25">
      <c r="B306" s="17">
        <v>310</v>
      </c>
      <c r="D306" s="286" t="s">
        <v>2348</v>
      </c>
      <c r="E306" s="14" t="s">
        <v>2349</v>
      </c>
      <c r="G306" s="286" t="s">
        <v>2350</v>
      </c>
      <c r="H306" s="14" t="s">
        <v>2351</v>
      </c>
      <c r="I306" s="300" t="s">
        <v>2352</v>
      </c>
      <c r="J306" s="286" t="s">
        <v>2353</v>
      </c>
      <c r="K306" s="14" t="s">
        <v>2354</v>
      </c>
      <c r="L306" s="14" t="s">
        <v>4128</v>
      </c>
      <c r="M306" s="14" t="s">
        <v>4068</v>
      </c>
      <c r="N306" s="12" t="s">
        <v>21218</v>
      </c>
      <c r="O306" s="14" t="s">
        <v>2355</v>
      </c>
      <c r="P306" s="13" t="s">
        <v>2356</v>
      </c>
      <c r="Q306" s="269" t="s">
        <v>2357</v>
      </c>
    </row>
    <row r="307" spans="2:23" ht="30.75" customHeight="1" x14ac:dyDescent="0.25">
      <c r="B307" s="17">
        <v>311</v>
      </c>
      <c r="D307" s="286" t="s">
        <v>2358</v>
      </c>
      <c r="E307" s="14" t="s">
        <v>2359</v>
      </c>
      <c r="G307" s="286" t="s">
        <v>2360</v>
      </c>
      <c r="H307" s="14" t="s">
        <v>2361</v>
      </c>
      <c r="I307" s="300" t="s">
        <v>2362</v>
      </c>
      <c r="J307" s="286" t="s">
        <v>2363</v>
      </c>
      <c r="K307" s="14" t="s">
        <v>3922</v>
      </c>
      <c r="L307" s="14" t="s">
        <v>2364</v>
      </c>
      <c r="M307" s="14" t="s">
        <v>4270</v>
      </c>
      <c r="N307" s="12" t="s">
        <v>21218</v>
      </c>
      <c r="O307" s="14" t="s">
        <v>2365</v>
      </c>
      <c r="P307" s="13" t="s">
        <v>2366</v>
      </c>
      <c r="Q307" s="269" t="s">
        <v>2367</v>
      </c>
    </row>
    <row r="308" spans="2:23" ht="30.75" customHeight="1" x14ac:dyDescent="0.25">
      <c r="B308" s="17">
        <v>312</v>
      </c>
      <c r="D308" s="286" t="s">
        <v>2368</v>
      </c>
      <c r="E308" s="14" t="s">
        <v>5052</v>
      </c>
      <c r="G308" s="286" t="s">
        <v>2369</v>
      </c>
      <c r="H308" s="14" t="s">
        <v>2370</v>
      </c>
      <c r="I308" s="300" t="s">
        <v>2371</v>
      </c>
      <c r="J308" s="286" t="s">
        <v>5077</v>
      </c>
      <c r="K308" s="14" t="s">
        <v>3922</v>
      </c>
      <c r="L308" s="14" t="s">
        <v>2372</v>
      </c>
      <c r="M308" s="14" t="s">
        <v>4068</v>
      </c>
      <c r="N308" s="12" t="s">
        <v>21218</v>
      </c>
      <c r="O308" s="14" t="s">
        <v>2373</v>
      </c>
      <c r="P308" s="13" t="s">
        <v>2374</v>
      </c>
      <c r="Q308" s="269" t="s">
        <v>5484</v>
      </c>
      <c r="R308" s="14" t="s">
        <v>5052</v>
      </c>
      <c r="S308" s="269" t="s">
        <v>5484</v>
      </c>
      <c r="T308" s="13" t="s">
        <v>2374</v>
      </c>
    </row>
    <row r="309" spans="2:23" ht="30.75" customHeight="1" x14ac:dyDescent="0.25">
      <c r="B309" s="17">
        <v>313</v>
      </c>
      <c r="D309" s="286" t="s">
        <v>2375</v>
      </c>
      <c r="E309" s="14" t="s">
        <v>2376</v>
      </c>
      <c r="G309" s="286" t="s">
        <v>2377</v>
      </c>
      <c r="H309" s="14" t="s">
        <v>2378</v>
      </c>
      <c r="I309" s="19" t="s">
        <v>2379</v>
      </c>
      <c r="J309" s="286" t="s">
        <v>2380</v>
      </c>
      <c r="K309" s="14" t="s">
        <v>2381</v>
      </c>
      <c r="L309" s="14" t="s">
        <v>2382</v>
      </c>
      <c r="M309" s="14" t="s">
        <v>4270</v>
      </c>
      <c r="N309" s="12" t="s">
        <v>21218</v>
      </c>
      <c r="O309" s="14" t="s">
        <v>2383</v>
      </c>
      <c r="P309" s="13" t="s">
        <v>2384</v>
      </c>
      <c r="Q309" s="269" t="s">
        <v>2385</v>
      </c>
    </row>
    <row r="310" spans="2:23" ht="30.75" customHeight="1" x14ac:dyDescent="0.25">
      <c r="B310" s="17">
        <v>314</v>
      </c>
      <c r="D310" s="286" t="s">
        <v>2386</v>
      </c>
      <c r="E310" s="14" t="s">
        <v>2387</v>
      </c>
      <c r="G310" s="286" t="s">
        <v>2386</v>
      </c>
      <c r="H310" s="14" t="s">
        <v>2388</v>
      </c>
      <c r="I310" s="300">
        <v>27036103</v>
      </c>
      <c r="J310" s="286" t="s">
        <v>2389</v>
      </c>
      <c r="K310" s="14" t="s">
        <v>2390</v>
      </c>
      <c r="L310" s="14" t="s">
        <v>2391</v>
      </c>
      <c r="M310" s="14" t="s">
        <v>4079</v>
      </c>
      <c r="N310" s="12" t="s">
        <v>21232</v>
      </c>
      <c r="O310" s="14" t="s">
        <v>2392</v>
      </c>
      <c r="P310" s="13" t="s">
        <v>2393</v>
      </c>
      <c r="Q310" s="269" t="s">
        <v>2394</v>
      </c>
    </row>
    <row r="311" spans="2:23" ht="30.75" customHeight="1" x14ac:dyDescent="0.25">
      <c r="B311" s="17">
        <v>315</v>
      </c>
      <c r="D311" s="286" t="s">
        <v>2395</v>
      </c>
      <c r="E311" s="14" t="s">
        <v>2396</v>
      </c>
      <c r="G311" s="286" t="s">
        <v>2397</v>
      </c>
      <c r="H311" s="14" t="s">
        <v>2398</v>
      </c>
      <c r="I311" s="14" t="s">
        <v>2399</v>
      </c>
      <c r="J311" s="286" t="s">
        <v>2400</v>
      </c>
      <c r="K311" s="14" t="s">
        <v>2401</v>
      </c>
      <c r="L311" s="14" t="s">
        <v>4096</v>
      </c>
      <c r="M311" s="14" t="s">
        <v>4097</v>
      </c>
      <c r="N311" s="12" t="s">
        <v>21233</v>
      </c>
      <c r="O311" s="14" t="s">
        <v>2402</v>
      </c>
      <c r="P311" s="13" t="s">
        <v>2403</v>
      </c>
      <c r="Q311" s="269" t="s">
        <v>2404</v>
      </c>
    </row>
    <row r="312" spans="2:23" ht="39.6" x14ac:dyDescent="0.25">
      <c r="B312" s="17">
        <v>316</v>
      </c>
      <c r="D312" s="286" t="s">
        <v>2405</v>
      </c>
      <c r="E312" s="14" t="s">
        <v>1755</v>
      </c>
      <c r="G312" s="286" t="s">
        <v>2405</v>
      </c>
      <c r="H312" s="14" t="s">
        <v>4976</v>
      </c>
      <c r="I312" s="289">
        <v>85478141</v>
      </c>
      <c r="J312" s="307" t="s">
        <v>17186</v>
      </c>
      <c r="K312" s="14" t="s">
        <v>2090</v>
      </c>
      <c r="L312" s="14" t="s">
        <v>3693</v>
      </c>
      <c r="M312" s="14" t="s">
        <v>4119</v>
      </c>
      <c r="N312" s="12" t="s">
        <v>21230</v>
      </c>
      <c r="O312" s="14" t="s">
        <v>5147</v>
      </c>
      <c r="P312" s="13" t="s">
        <v>2406</v>
      </c>
      <c r="Q312" s="269" t="s">
        <v>5146</v>
      </c>
      <c r="R312" s="14" t="s">
        <v>1755</v>
      </c>
      <c r="S312" s="269" t="s">
        <v>5146</v>
      </c>
      <c r="T312" s="13" t="s">
        <v>2406</v>
      </c>
    </row>
    <row r="313" spans="2:23" ht="30.75" customHeight="1" x14ac:dyDescent="0.25">
      <c r="B313" s="17">
        <v>317</v>
      </c>
      <c r="D313" s="286" t="s">
        <v>2407</v>
      </c>
      <c r="E313" s="14" t="s">
        <v>2107</v>
      </c>
      <c r="G313" s="286" t="s">
        <v>2407</v>
      </c>
      <c r="H313" s="14" t="s">
        <v>2408</v>
      </c>
      <c r="I313" s="14" t="s">
        <v>2409</v>
      </c>
      <c r="J313" s="286" t="s">
        <v>2410</v>
      </c>
      <c r="K313" s="14" t="s">
        <v>3922</v>
      </c>
      <c r="L313" s="14" t="s">
        <v>2130</v>
      </c>
      <c r="M313" s="14" t="s">
        <v>4097</v>
      </c>
      <c r="N313" s="12" t="s">
        <v>21233</v>
      </c>
      <c r="O313" s="14" t="s">
        <v>2411</v>
      </c>
      <c r="P313" s="13" t="s">
        <v>2412</v>
      </c>
      <c r="Q313" s="269" t="s">
        <v>2413</v>
      </c>
      <c r="R313" s="14" t="s">
        <v>5434</v>
      </c>
      <c r="S313" s="269" t="s">
        <v>2413</v>
      </c>
      <c r="T313" s="13" t="s">
        <v>2412</v>
      </c>
    </row>
    <row r="314" spans="2:23" ht="30.75" customHeight="1" x14ac:dyDescent="0.25">
      <c r="B314" s="17">
        <v>318</v>
      </c>
      <c r="D314" s="286" t="s">
        <v>2414</v>
      </c>
      <c r="E314" s="12" t="s">
        <v>2296</v>
      </c>
      <c r="G314" s="286" t="s">
        <v>2415</v>
      </c>
      <c r="H314" s="14" t="s">
        <v>2416</v>
      </c>
      <c r="I314" s="289" t="s">
        <v>5073</v>
      </c>
      <c r="J314" s="286" t="s">
        <v>2417</v>
      </c>
      <c r="K314" s="14" t="s">
        <v>2418</v>
      </c>
      <c r="L314" s="14" t="s">
        <v>2419</v>
      </c>
      <c r="M314" s="14" t="s">
        <v>3117</v>
      </c>
      <c r="N314" s="12" t="s">
        <v>21232</v>
      </c>
      <c r="O314" s="14" t="s">
        <v>2420</v>
      </c>
      <c r="P314" s="13" t="s">
        <v>15269</v>
      </c>
      <c r="Q314" s="269" t="s">
        <v>11717</v>
      </c>
      <c r="R314" s="12" t="s">
        <v>2296</v>
      </c>
      <c r="S314" s="269" t="s">
        <v>11717</v>
      </c>
      <c r="T314" s="13" t="s">
        <v>11718</v>
      </c>
      <c r="W314" s="287">
        <v>42531</v>
      </c>
    </row>
    <row r="315" spans="2:23" ht="30.75" customHeight="1" x14ac:dyDescent="0.25">
      <c r="B315" s="17">
        <v>319</v>
      </c>
      <c r="D315" s="286" t="s">
        <v>2421</v>
      </c>
      <c r="E315" s="14" t="s">
        <v>5543</v>
      </c>
      <c r="G315" s="286" t="s">
        <v>2421</v>
      </c>
      <c r="H315" s="14" t="s">
        <v>2422</v>
      </c>
      <c r="I315" s="14" t="s">
        <v>2423</v>
      </c>
      <c r="J315" s="286" t="s">
        <v>2424</v>
      </c>
      <c r="K315" s="14" t="s">
        <v>3922</v>
      </c>
      <c r="L315" s="14" t="s">
        <v>4269</v>
      </c>
      <c r="M315" s="14" t="s">
        <v>4270</v>
      </c>
      <c r="N315" s="12" t="s">
        <v>21218</v>
      </c>
      <c r="O315" s="14" t="s">
        <v>4271</v>
      </c>
      <c r="P315" s="13" t="s">
        <v>2425</v>
      </c>
      <c r="Q315" s="269" t="s">
        <v>2426</v>
      </c>
      <c r="R315" s="14" t="s">
        <v>5543</v>
      </c>
      <c r="S315" s="269" t="s">
        <v>6263</v>
      </c>
    </row>
    <row r="316" spans="2:23" ht="30.75" customHeight="1" x14ac:dyDescent="0.25">
      <c r="B316" s="17">
        <v>320</v>
      </c>
      <c r="D316" s="286" t="s">
        <v>2427</v>
      </c>
      <c r="E316" s="14" t="s">
        <v>2428</v>
      </c>
      <c r="G316" s="286" t="s">
        <v>2429</v>
      </c>
      <c r="H316" s="14" t="s">
        <v>2430</v>
      </c>
      <c r="I316" s="14">
        <v>255343604</v>
      </c>
      <c r="J316" s="286" t="s">
        <v>2431</v>
      </c>
      <c r="K316" s="14" t="s">
        <v>3922</v>
      </c>
      <c r="L316" s="14" t="s">
        <v>2432</v>
      </c>
      <c r="M316" s="14" t="s">
        <v>3947</v>
      </c>
      <c r="N316" s="12" t="s">
        <v>21218</v>
      </c>
      <c r="O316" s="14" t="s">
        <v>2433</v>
      </c>
      <c r="P316" s="13" t="s">
        <v>2434</v>
      </c>
      <c r="Q316" s="269" t="s">
        <v>2435</v>
      </c>
    </row>
    <row r="317" spans="2:23" ht="30.75" customHeight="1" x14ac:dyDescent="0.25">
      <c r="B317" s="17">
        <v>321</v>
      </c>
      <c r="D317" s="286" t="s">
        <v>2436</v>
      </c>
      <c r="E317" s="14" t="s">
        <v>2437</v>
      </c>
      <c r="G317" s="286" t="s">
        <v>2438</v>
      </c>
      <c r="H317" s="14" t="s">
        <v>2439</v>
      </c>
      <c r="I317" s="289">
        <v>254229310</v>
      </c>
      <c r="J317" s="286" t="s">
        <v>2440</v>
      </c>
      <c r="K317" s="14" t="s">
        <v>3922</v>
      </c>
      <c r="L317" s="14" t="s">
        <v>2441</v>
      </c>
      <c r="M317" s="14" t="s">
        <v>3947</v>
      </c>
      <c r="N317" s="12" t="s">
        <v>21218</v>
      </c>
      <c r="O317" s="14" t="s">
        <v>2442</v>
      </c>
      <c r="P317" s="13" t="s">
        <v>2443</v>
      </c>
      <c r="Q317" s="269" t="s">
        <v>2444</v>
      </c>
      <c r="R317" s="14" t="s">
        <v>2437</v>
      </c>
      <c r="S317" s="269" t="s">
        <v>2445</v>
      </c>
    </row>
    <row r="318" spans="2:23" ht="30.75" customHeight="1" x14ac:dyDescent="0.25">
      <c r="B318" s="17">
        <v>322</v>
      </c>
      <c r="D318" s="286" t="s">
        <v>2446</v>
      </c>
      <c r="E318" s="14" t="s">
        <v>2447</v>
      </c>
      <c r="G318" s="286" t="s">
        <v>2446</v>
      </c>
      <c r="H318" s="14" t="s">
        <v>2448</v>
      </c>
      <c r="I318" s="289">
        <v>252296370</v>
      </c>
      <c r="J318" s="286" t="s">
        <v>2449</v>
      </c>
      <c r="K318" s="14" t="s">
        <v>3922</v>
      </c>
      <c r="L318" s="14" t="s">
        <v>2450</v>
      </c>
      <c r="M318" s="14" t="s">
        <v>3947</v>
      </c>
      <c r="N318" s="12" t="s">
        <v>21218</v>
      </c>
      <c r="O318" s="14" t="s">
        <v>2451</v>
      </c>
      <c r="P318" s="13" t="s">
        <v>2452</v>
      </c>
      <c r="Q318" s="269" t="s">
        <v>2453</v>
      </c>
    </row>
    <row r="319" spans="2:23" ht="30.75" customHeight="1" x14ac:dyDescent="0.25">
      <c r="B319" s="17">
        <v>323</v>
      </c>
      <c r="D319" s="286" t="s">
        <v>2454</v>
      </c>
      <c r="E319" s="14" t="s">
        <v>2455</v>
      </c>
      <c r="G319" s="286" t="s">
        <v>2454</v>
      </c>
      <c r="H319" s="14" t="s">
        <v>2456</v>
      </c>
      <c r="I319" s="14" t="s">
        <v>4979</v>
      </c>
      <c r="J319" s="286" t="s">
        <v>2457</v>
      </c>
      <c r="K319" s="14" t="s">
        <v>2458</v>
      </c>
      <c r="L319" s="14" t="s">
        <v>2198</v>
      </c>
      <c r="M319" s="14" t="s">
        <v>3980</v>
      </c>
      <c r="N319" s="12" t="s">
        <v>21230</v>
      </c>
      <c r="O319" s="14" t="s">
        <v>2459</v>
      </c>
      <c r="P319" s="13" t="s">
        <v>2460</v>
      </c>
      <c r="Q319" s="269" t="s">
        <v>2461</v>
      </c>
      <c r="R319" s="14" t="s">
        <v>2170</v>
      </c>
      <c r="S319" s="269" t="s">
        <v>2461</v>
      </c>
    </row>
    <row r="320" spans="2:23" ht="30.75" customHeight="1" x14ac:dyDescent="0.25">
      <c r="B320" s="17">
        <v>324</v>
      </c>
      <c r="D320" s="286" t="s">
        <v>2462</v>
      </c>
      <c r="E320" s="14" t="s">
        <v>2463</v>
      </c>
      <c r="G320" s="286" t="s">
        <v>2464</v>
      </c>
      <c r="H320" s="14" t="s">
        <v>2465</v>
      </c>
      <c r="I320" s="14" t="s">
        <v>2466</v>
      </c>
      <c r="J320" s="286" t="s">
        <v>2467</v>
      </c>
      <c r="K320" s="14" t="s">
        <v>3922</v>
      </c>
      <c r="L320" s="14" t="s">
        <v>2468</v>
      </c>
      <c r="M320" s="14" t="s">
        <v>4119</v>
      </c>
      <c r="N320" s="12" t="s">
        <v>21230</v>
      </c>
      <c r="O320" s="14" t="s">
        <v>2469</v>
      </c>
      <c r="P320" s="13" t="s">
        <v>2470</v>
      </c>
      <c r="Q320" s="269" t="s">
        <v>2471</v>
      </c>
      <c r="R320" s="14" t="s">
        <v>2472</v>
      </c>
    </row>
    <row r="321" spans="2:23" ht="30.75" customHeight="1" x14ac:dyDescent="0.25">
      <c r="B321" s="17">
        <v>325</v>
      </c>
      <c r="D321" s="286" t="s">
        <v>2473</v>
      </c>
      <c r="E321" s="14" t="s">
        <v>2474</v>
      </c>
      <c r="G321" s="286" t="s">
        <v>2473</v>
      </c>
      <c r="H321" s="14" t="s">
        <v>2475</v>
      </c>
      <c r="I321" s="289">
        <v>2576275</v>
      </c>
      <c r="J321" s="286" t="s">
        <v>2476</v>
      </c>
      <c r="K321" s="14" t="s">
        <v>2477</v>
      </c>
      <c r="L321" s="14" t="s">
        <v>2478</v>
      </c>
      <c r="M321" s="14" t="s">
        <v>2479</v>
      </c>
      <c r="N321" s="12" t="s">
        <v>21232</v>
      </c>
      <c r="O321" s="14" t="s">
        <v>2480</v>
      </c>
      <c r="P321" s="13" t="s">
        <v>2481</v>
      </c>
      <c r="Q321" s="269" t="s">
        <v>2482</v>
      </c>
      <c r="R321" s="14" t="s">
        <v>2474</v>
      </c>
      <c r="S321" s="269" t="s">
        <v>2483</v>
      </c>
    </row>
    <row r="322" spans="2:23" ht="30.75" customHeight="1" x14ac:dyDescent="0.25">
      <c r="B322" s="17">
        <v>326</v>
      </c>
      <c r="D322" s="286" t="s">
        <v>2484</v>
      </c>
      <c r="E322" s="14" t="s">
        <v>2485</v>
      </c>
      <c r="G322" s="286" t="s">
        <v>2484</v>
      </c>
      <c r="H322" s="14" t="s">
        <v>2486</v>
      </c>
      <c r="I322" s="289">
        <v>96351336</v>
      </c>
      <c r="J322" s="286" t="s">
        <v>2487</v>
      </c>
      <c r="K322" s="14" t="s">
        <v>2488</v>
      </c>
      <c r="L322" s="14" t="s">
        <v>2489</v>
      </c>
      <c r="M322" s="14" t="s">
        <v>2479</v>
      </c>
      <c r="N322" s="12" t="s">
        <v>21232</v>
      </c>
      <c r="O322" s="14" t="s">
        <v>2490</v>
      </c>
      <c r="P322" s="13" t="s">
        <v>2491</v>
      </c>
    </row>
    <row r="323" spans="2:23" ht="30.75" customHeight="1" x14ac:dyDescent="0.25">
      <c r="B323" s="17">
        <v>327</v>
      </c>
      <c r="D323" s="286" t="s">
        <v>2492</v>
      </c>
      <c r="G323" s="286" t="s">
        <v>2493</v>
      </c>
      <c r="H323" s="14" t="s">
        <v>2494</v>
      </c>
      <c r="I323" s="14" t="s">
        <v>3920</v>
      </c>
      <c r="J323" s="286" t="s">
        <v>2495</v>
      </c>
      <c r="K323" s="14" t="s">
        <v>2496</v>
      </c>
      <c r="L323" s="14" t="s">
        <v>3693</v>
      </c>
      <c r="M323" s="14" t="s">
        <v>4119</v>
      </c>
      <c r="N323" s="12" t="s">
        <v>21230</v>
      </c>
      <c r="O323" s="14" t="s">
        <v>2497</v>
      </c>
      <c r="P323" s="13" t="s">
        <v>2498</v>
      </c>
      <c r="Q323" s="269" t="s">
        <v>2499</v>
      </c>
    </row>
    <row r="324" spans="2:23" ht="30.75" customHeight="1" x14ac:dyDescent="0.25">
      <c r="B324" s="17">
        <v>328</v>
      </c>
      <c r="D324" s="286" t="s">
        <v>2500</v>
      </c>
      <c r="E324" s="14" t="s">
        <v>2501</v>
      </c>
      <c r="G324" s="286" t="s">
        <v>2500</v>
      </c>
      <c r="H324" s="14" t="s">
        <v>2502</v>
      </c>
      <c r="I324" s="14" t="s">
        <v>3920</v>
      </c>
      <c r="J324" s="286" t="s">
        <v>2503</v>
      </c>
      <c r="K324" s="14" t="s">
        <v>3922</v>
      </c>
      <c r="L324" s="14" t="s">
        <v>2504</v>
      </c>
      <c r="M324" s="14" t="s">
        <v>3924</v>
      </c>
      <c r="N324" s="12" t="s">
        <v>21230</v>
      </c>
      <c r="O324" s="14" t="s">
        <v>2505</v>
      </c>
      <c r="P324" s="13" t="s">
        <v>2506</v>
      </c>
      <c r="Q324" s="269" t="s">
        <v>2507</v>
      </c>
    </row>
    <row r="325" spans="2:23" ht="30.75" customHeight="1" x14ac:dyDescent="0.25">
      <c r="B325" s="17">
        <v>329</v>
      </c>
      <c r="D325" s="286" t="s">
        <v>2508</v>
      </c>
      <c r="E325" s="14" t="s">
        <v>2509</v>
      </c>
      <c r="G325" s="286" t="s">
        <v>2508</v>
      </c>
      <c r="H325" s="14" t="s">
        <v>2510</v>
      </c>
      <c r="I325" s="289">
        <v>85620010</v>
      </c>
      <c r="J325" s="286" t="s">
        <v>2511</v>
      </c>
      <c r="K325" s="14" t="s">
        <v>3922</v>
      </c>
      <c r="L325" s="14" t="s">
        <v>2512</v>
      </c>
      <c r="M325" s="14" t="s">
        <v>4119</v>
      </c>
      <c r="N325" s="12" t="s">
        <v>21230</v>
      </c>
      <c r="O325" s="14" t="s">
        <v>2513</v>
      </c>
      <c r="P325" s="13" t="s">
        <v>2514</v>
      </c>
    </row>
    <row r="326" spans="2:23" ht="30.75" customHeight="1" x14ac:dyDescent="0.25">
      <c r="B326" s="17">
        <v>330</v>
      </c>
      <c r="D326" s="286" t="s">
        <v>2515</v>
      </c>
      <c r="E326" s="14" t="s">
        <v>2516</v>
      </c>
      <c r="F326" s="14" t="s">
        <v>2517</v>
      </c>
      <c r="G326" s="286" t="s">
        <v>2515</v>
      </c>
      <c r="H326" s="14" t="s">
        <v>2518</v>
      </c>
      <c r="I326" s="14" t="s">
        <v>3920</v>
      </c>
      <c r="J326" s="286" t="s">
        <v>2519</v>
      </c>
      <c r="K326" s="14" t="s">
        <v>3922</v>
      </c>
      <c r="L326" s="14" t="s">
        <v>1890</v>
      </c>
      <c r="M326" s="14" t="s">
        <v>4119</v>
      </c>
      <c r="N326" s="12" t="s">
        <v>21230</v>
      </c>
      <c r="O326" s="14" t="s">
        <v>2520</v>
      </c>
      <c r="P326" s="13" t="s">
        <v>5704</v>
      </c>
      <c r="Q326" s="269" t="s">
        <v>2521</v>
      </c>
    </row>
    <row r="327" spans="2:23" ht="30.75" customHeight="1" x14ac:dyDescent="0.25">
      <c r="B327" s="17">
        <v>331</v>
      </c>
      <c r="D327" s="286" t="s">
        <v>2522</v>
      </c>
      <c r="E327" s="14" t="s">
        <v>2523</v>
      </c>
      <c r="G327" s="286" t="s">
        <v>2524</v>
      </c>
      <c r="H327" s="14" t="s">
        <v>2525</v>
      </c>
      <c r="I327" s="289">
        <v>86342235</v>
      </c>
      <c r="J327" s="286" t="s">
        <v>2526</v>
      </c>
      <c r="K327" s="14" t="s">
        <v>3922</v>
      </c>
      <c r="L327" s="14" t="s">
        <v>2527</v>
      </c>
      <c r="M327" s="14" t="s">
        <v>4119</v>
      </c>
      <c r="N327" s="12" t="s">
        <v>21230</v>
      </c>
      <c r="O327" s="14" t="s">
        <v>2528</v>
      </c>
      <c r="P327" s="13" t="s">
        <v>2529</v>
      </c>
      <c r="Q327" s="269" t="s">
        <v>2530</v>
      </c>
    </row>
    <row r="328" spans="2:23" ht="30.75" customHeight="1" x14ac:dyDescent="0.25">
      <c r="B328" s="17">
        <v>332</v>
      </c>
      <c r="D328" s="286" t="s">
        <v>2531</v>
      </c>
      <c r="E328" s="14" t="s">
        <v>2532</v>
      </c>
      <c r="G328" s="286" t="s">
        <v>2531</v>
      </c>
      <c r="H328" s="14" t="s">
        <v>2533</v>
      </c>
      <c r="I328" s="14" t="s">
        <v>3920</v>
      </c>
      <c r="J328" s="286" t="s">
        <v>2534</v>
      </c>
      <c r="K328" s="14" t="s">
        <v>2535</v>
      </c>
      <c r="L328" s="14" t="s">
        <v>2536</v>
      </c>
      <c r="M328" s="14" t="s">
        <v>4068</v>
      </c>
      <c r="N328" s="12" t="s">
        <v>21218</v>
      </c>
      <c r="O328" s="14" t="s">
        <v>2537</v>
      </c>
      <c r="P328" s="13" t="s">
        <v>2538</v>
      </c>
      <c r="Q328" s="269" t="s">
        <v>2539</v>
      </c>
    </row>
    <row r="329" spans="2:23" ht="30.75" customHeight="1" x14ac:dyDescent="0.25">
      <c r="B329" s="17">
        <v>333</v>
      </c>
      <c r="C329" s="17" t="s">
        <v>16443</v>
      </c>
      <c r="D329" s="286" t="s">
        <v>2540</v>
      </c>
      <c r="E329" s="14" t="s">
        <v>2541</v>
      </c>
      <c r="G329" s="286" t="s">
        <v>2540</v>
      </c>
      <c r="H329" s="14" t="s">
        <v>2542</v>
      </c>
      <c r="I329" s="14">
        <v>51076641</v>
      </c>
      <c r="J329" s="286" t="s">
        <v>2543</v>
      </c>
      <c r="K329" s="14" t="s">
        <v>3922</v>
      </c>
      <c r="L329" s="14" t="s">
        <v>2544</v>
      </c>
      <c r="M329" s="14" t="s">
        <v>4011</v>
      </c>
      <c r="N329" s="12" t="s">
        <v>21232</v>
      </c>
      <c r="O329" s="14" t="s">
        <v>2545</v>
      </c>
      <c r="P329" s="13" t="s">
        <v>2546</v>
      </c>
      <c r="Q329" s="269" t="s">
        <v>2547</v>
      </c>
    </row>
    <row r="330" spans="2:23" ht="30.75" customHeight="1" x14ac:dyDescent="0.25">
      <c r="B330" s="17">
        <v>334</v>
      </c>
      <c r="D330" s="286" t="s">
        <v>2548</v>
      </c>
      <c r="E330" s="14" t="s">
        <v>2549</v>
      </c>
      <c r="G330" s="286" t="s">
        <v>2550</v>
      </c>
      <c r="H330" s="14" t="s">
        <v>2551</v>
      </c>
      <c r="I330" s="14" t="s">
        <v>2552</v>
      </c>
      <c r="J330" s="286" t="s">
        <v>2553</v>
      </c>
      <c r="K330" s="14" t="s">
        <v>2554</v>
      </c>
      <c r="L330" s="14" t="s">
        <v>2555</v>
      </c>
      <c r="M330" s="14" t="s">
        <v>3510</v>
      </c>
      <c r="N330" s="12" t="s">
        <v>21232</v>
      </c>
      <c r="O330" s="14" t="s">
        <v>2556</v>
      </c>
      <c r="P330" s="13" t="s">
        <v>4984</v>
      </c>
      <c r="Q330" s="269" t="s">
        <v>2557</v>
      </c>
    </row>
    <row r="331" spans="2:23" ht="30.75" customHeight="1" x14ac:dyDescent="0.25">
      <c r="B331" s="17">
        <v>335</v>
      </c>
      <c r="D331" s="286" t="s">
        <v>2558</v>
      </c>
      <c r="E331" s="14" t="s">
        <v>2559</v>
      </c>
      <c r="G331" s="286" t="s">
        <v>2558</v>
      </c>
      <c r="H331" s="14" t="s">
        <v>2560</v>
      </c>
      <c r="I331" s="289">
        <v>417260004116</v>
      </c>
      <c r="J331" s="286" t="s">
        <v>2561</v>
      </c>
      <c r="K331" s="14" t="s">
        <v>3922</v>
      </c>
      <c r="L331" s="14" t="s">
        <v>4031</v>
      </c>
      <c r="M331" s="14" t="s">
        <v>3924</v>
      </c>
      <c r="N331" s="12" t="s">
        <v>21230</v>
      </c>
      <c r="O331" s="14" t="s">
        <v>2562</v>
      </c>
      <c r="P331" s="13" t="s">
        <v>2563</v>
      </c>
      <c r="Q331" s="269" t="s">
        <v>2564</v>
      </c>
    </row>
    <row r="332" spans="2:23" ht="30.75" customHeight="1" x14ac:dyDescent="0.25">
      <c r="B332" s="17">
        <v>336</v>
      </c>
      <c r="D332" s="286" t="s">
        <v>2565</v>
      </c>
      <c r="E332" s="14" t="s">
        <v>2566</v>
      </c>
      <c r="G332" s="286" t="s">
        <v>2567</v>
      </c>
      <c r="H332" s="14" t="s">
        <v>2568</v>
      </c>
      <c r="I332" s="14" t="s">
        <v>2569</v>
      </c>
      <c r="J332" s="286" t="s">
        <v>2570</v>
      </c>
      <c r="K332" s="14" t="s">
        <v>2571</v>
      </c>
      <c r="L332" s="14" t="s">
        <v>2572</v>
      </c>
      <c r="M332" s="14" t="s">
        <v>2573</v>
      </c>
      <c r="N332" s="12" t="s">
        <v>21231</v>
      </c>
      <c r="O332" s="14" t="s">
        <v>2574</v>
      </c>
      <c r="P332" s="13" t="s">
        <v>2575</v>
      </c>
      <c r="Q332" s="269" t="s">
        <v>2576</v>
      </c>
    </row>
    <row r="333" spans="2:23" ht="30.75" customHeight="1" x14ac:dyDescent="0.25">
      <c r="B333" s="17">
        <v>337</v>
      </c>
      <c r="D333" s="286" t="s">
        <v>2577</v>
      </c>
      <c r="E333" s="14" t="s">
        <v>2578</v>
      </c>
      <c r="G333" s="286" t="s">
        <v>2577</v>
      </c>
      <c r="H333" s="14" t="s">
        <v>2579</v>
      </c>
      <c r="I333" s="14" t="s">
        <v>2580</v>
      </c>
      <c r="J333" s="286" t="s">
        <v>2581</v>
      </c>
      <c r="K333" s="14" t="s">
        <v>2582</v>
      </c>
      <c r="L333" s="14" t="s">
        <v>3693</v>
      </c>
      <c r="M333" s="14" t="s">
        <v>4119</v>
      </c>
      <c r="N333" s="12" t="s">
        <v>21230</v>
      </c>
      <c r="O333" s="14" t="s">
        <v>2583</v>
      </c>
      <c r="P333" s="13" t="s">
        <v>2584</v>
      </c>
      <c r="Q333" s="269" t="s">
        <v>2585</v>
      </c>
    </row>
    <row r="334" spans="2:23" ht="30.75" customHeight="1" x14ac:dyDescent="0.25">
      <c r="B334" s="17">
        <v>338</v>
      </c>
      <c r="D334" s="286" t="s">
        <v>2586</v>
      </c>
      <c r="E334" s="14" t="s">
        <v>2022</v>
      </c>
      <c r="G334" s="286" t="s">
        <v>2586</v>
      </c>
      <c r="H334" s="14" t="s">
        <v>2587</v>
      </c>
      <c r="I334" s="14" t="s">
        <v>2588</v>
      </c>
      <c r="J334" s="286" t="s">
        <v>2589</v>
      </c>
      <c r="K334" s="14" t="s">
        <v>3922</v>
      </c>
      <c r="L334" s="14" t="s">
        <v>3160</v>
      </c>
      <c r="M334" s="14" t="s">
        <v>4249</v>
      </c>
      <c r="N334" s="12" t="s">
        <v>21231</v>
      </c>
      <c r="O334" s="14" t="s">
        <v>2590</v>
      </c>
      <c r="P334" s="13" t="s">
        <v>2591</v>
      </c>
      <c r="Q334" s="269" t="s">
        <v>2592</v>
      </c>
      <c r="S334" s="269" t="s">
        <v>2593</v>
      </c>
    </row>
    <row r="335" spans="2:23" ht="30.75" customHeight="1" x14ac:dyDescent="0.25">
      <c r="B335" s="17">
        <v>339</v>
      </c>
      <c r="D335" s="286" t="s">
        <v>2594</v>
      </c>
      <c r="E335" s="14" t="s">
        <v>2595</v>
      </c>
      <c r="G335" s="286" t="s">
        <v>2596</v>
      </c>
      <c r="H335" s="14" t="s">
        <v>2597</v>
      </c>
      <c r="I335" s="14" t="s">
        <v>2598</v>
      </c>
      <c r="J335" s="286" t="s">
        <v>2599</v>
      </c>
      <c r="K335" s="14" t="s">
        <v>3922</v>
      </c>
      <c r="L335" s="14" t="s">
        <v>2600</v>
      </c>
      <c r="M335" s="14" t="s">
        <v>4068</v>
      </c>
      <c r="N335" s="12" t="s">
        <v>21218</v>
      </c>
      <c r="O335" s="14" t="s">
        <v>2601</v>
      </c>
      <c r="P335" s="13" t="s">
        <v>2602</v>
      </c>
      <c r="Q335" s="269" t="s">
        <v>2603</v>
      </c>
    </row>
    <row r="336" spans="2:23" ht="30.75" customHeight="1" x14ac:dyDescent="0.25">
      <c r="B336" s="17">
        <v>340</v>
      </c>
      <c r="C336" s="17" t="s">
        <v>21205</v>
      </c>
      <c r="D336" s="286" t="s">
        <v>2604</v>
      </c>
      <c r="E336" s="12" t="s">
        <v>6391</v>
      </c>
      <c r="G336" s="286" t="s">
        <v>2605</v>
      </c>
      <c r="H336" s="14" t="s">
        <v>2606</v>
      </c>
      <c r="I336" s="14" t="s">
        <v>3920</v>
      </c>
      <c r="J336" s="286" t="s">
        <v>2607</v>
      </c>
      <c r="K336" s="14" t="s">
        <v>3922</v>
      </c>
      <c r="L336" s="14" t="s">
        <v>2608</v>
      </c>
      <c r="M336" s="14" t="s">
        <v>4068</v>
      </c>
      <c r="N336" s="12" t="s">
        <v>21218</v>
      </c>
      <c r="O336" s="14" t="s">
        <v>2609</v>
      </c>
      <c r="P336" s="13" t="s">
        <v>5745</v>
      </c>
      <c r="Q336" s="269" t="s">
        <v>2610</v>
      </c>
      <c r="R336" s="14" t="s">
        <v>844</v>
      </c>
      <c r="S336" s="269" t="s">
        <v>5827</v>
      </c>
      <c r="T336" s="13" t="s">
        <v>5745</v>
      </c>
      <c r="W336" s="287">
        <v>44400</v>
      </c>
    </row>
    <row r="337" spans="2:23" ht="30.75" customHeight="1" x14ac:dyDescent="0.25">
      <c r="B337" s="17">
        <v>342</v>
      </c>
      <c r="C337" s="17" t="s">
        <v>7</v>
      </c>
      <c r="D337" s="286" t="s">
        <v>2611</v>
      </c>
      <c r="E337" s="14" t="s">
        <v>2612</v>
      </c>
      <c r="G337" s="286" t="s">
        <v>2611</v>
      </c>
      <c r="H337" s="14" t="s">
        <v>2613</v>
      </c>
      <c r="I337" s="14" t="s">
        <v>3920</v>
      </c>
      <c r="J337" s="286" t="s">
        <v>2614</v>
      </c>
      <c r="K337" s="14" t="s">
        <v>3922</v>
      </c>
      <c r="L337" s="14" t="s">
        <v>2615</v>
      </c>
      <c r="M337" s="14" t="s">
        <v>3924</v>
      </c>
      <c r="N337" s="12" t="s">
        <v>21230</v>
      </c>
      <c r="O337" s="14" t="s">
        <v>2616</v>
      </c>
      <c r="P337" s="13" t="s">
        <v>2617</v>
      </c>
      <c r="Q337" s="269" t="s">
        <v>2618</v>
      </c>
    </row>
    <row r="338" spans="2:23" ht="30.75" customHeight="1" x14ac:dyDescent="0.25">
      <c r="B338" s="17">
        <v>343</v>
      </c>
      <c r="D338" s="286" t="s">
        <v>2619</v>
      </c>
      <c r="E338" s="14" t="s">
        <v>2620</v>
      </c>
      <c r="G338" s="286" t="s">
        <v>2621</v>
      </c>
      <c r="H338" s="14" t="s">
        <v>2622</v>
      </c>
      <c r="I338" s="289">
        <v>250032821</v>
      </c>
      <c r="J338" s="286" t="s">
        <v>2623</v>
      </c>
      <c r="K338" s="14" t="s">
        <v>3922</v>
      </c>
      <c r="L338" s="14" t="s">
        <v>1500</v>
      </c>
      <c r="M338" s="14" t="s">
        <v>3947</v>
      </c>
      <c r="N338" s="12" t="s">
        <v>21218</v>
      </c>
      <c r="O338" s="14" t="s">
        <v>1501</v>
      </c>
      <c r="P338" s="13" t="s">
        <v>2624</v>
      </c>
      <c r="Q338" s="269" t="s">
        <v>2625</v>
      </c>
    </row>
    <row r="339" spans="2:23" ht="30.75" customHeight="1" x14ac:dyDescent="0.25">
      <c r="B339" s="17">
        <v>344</v>
      </c>
      <c r="D339" s="286" t="s">
        <v>2626</v>
      </c>
      <c r="E339" s="14" t="s">
        <v>2627</v>
      </c>
      <c r="G339" s="286" t="s">
        <v>2626</v>
      </c>
      <c r="H339" s="14" t="s">
        <v>2628</v>
      </c>
      <c r="I339" s="14" t="s">
        <v>2629</v>
      </c>
      <c r="J339" s="286" t="s">
        <v>2630</v>
      </c>
      <c r="K339" s="14" t="s">
        <v>2631</v>
      </c>
      <c r="L339" s="14" t="s">
        <v>4078</v>
      </c>
      <c r="M339" s="14" t="s">
        <v>4079</v>
      </c>
      <c r="N339" s="12" t="s">
        <v>21232</v>
      </c>
      <c r="O339" s="14" t="s">
        <v>2632</v>
      </c>
      <c r="P339" s="13" t="s">
        <v>2633</v>
      </c>
      <c r="Q339" s="269" t="s">
        <v>2634</v>
      </c>
    </row>
    <row r="340" spans="2:23" ht="30.75" customHeight="1" x14ac:dyDescent="0.25">
      <c r="B340" s="17">
        <v>346</v>
      </c>
      <c r="D340" s="286" t="s">
        <v>2635</v>
      </c>
      <c r="E340" s="14" t="s">
        <v>2636</v>
      </c>
      <c r="G340" s="286" t="s">
        <v>2637</v>
      </c>
      <c r="H340" s="14" t="s">
        <v>2638</v>
      </c>
      <c r="I340" s="14" t="s">
        <v>3920</v>
      </c>
      <c r="J340" s="286" t="s">
        <v>2639</v>
      </c>
      <c r="K340" s="14" t="s">
        <v>3922</v>
      </c>
      <c r="L340" s="14" t="s">
        <v>2640</v>
      </c>
      <c r="M340" s="14" t="s">
        <v>2641</v>
      </c>
      <c r="N340" s="12" t="s">
        <v>21232</v>
      </c>
      <c r="O340" s="14" t="s">
        <v>2642</v>
      </c>
      <c r="P340" s="13" t="s">
        <v>2643</v>
      </c>
      <c r="Q340" s="269" t="s">
        <v>2644</v>
      </c>
    </row>
    <row r="341" spans="2:23" ht="30.75" customHeight="1" x14ac:dyDescent="0.25">
      <c r="B341" s="17">
        <v>347</v>
      </c>
      <c r="D341" s="286" t="s">
        <v>2645</v>
      </c>
      <c r="G341" s="286" t="s">
        <v>2646</v>
      </c>
      <c r="H341" s="14" t="s">
        <v>2647</v>
      </c>
      <c r="I341" s="14" t="s">
        <v>3920</v>
      </c>
      <c r="J341" s="286" t="s">
        <v>2648</v>
      </c>
      <c r="K341" s="14" t="s">
        <v>2649</v>
      </c>
      <c r="L341" s="14" t="s">
        <v>2815</v>
      </c>
      <c r="M341" s="14" t="s">
        <v>3947</v>
      </c>
      <c r="N341" s="12" t="s">
        <v>21218</v>
      </c>
      <c r="O341" s="14" t="s">
        <v>2816</v>
      </c>
      <c r="P341" s="13" t="s">
        <v>2650</v>
      </c>
      <c r="Q341" s="269" t="s">
        <v>5656</v>
      </c>
      <c r="R341" s="14" t="s">
        <v>5657</v>
      </c>
      <c r="S341" s="269" t="s">
        <v>5656</v>
      </c>
      <c r="T341" s="13" t="s">
        <v>2650</v>
      </c>
    </row>
    <row r="342" spans="2:23" ht="30.75" customHeight="1" x14ac:dyDescent="0.25">
      <c r="B342" s="17">
        <v>348</v>
      </c>
      <c r="D342" s="286" t="s">
        <v>2651</v>
      </c>
      <c r="E342" s="14" t="s">
        <v>743</v>
      </c>
      <c r="G342" s="286" t="s">
        <v>2652</v>
      </c>
      <c r="H342" s="14" t="s">
        <v>2653</v>
      </c>
      <c r="I342" s="289">
        <v>254967590</v>
      </c>
      <c r="J342" s="286" t="s">
        <v>2654</v>
      </c>
      <c r="K342" s="14" t="s">
        <v>3040</v>
      </c>
      <c r="L342" s="14" t="s">
        <v>3215</v>
      </c>
      <c r="M342" s="14" t="s">
        <v>3947</v>
      </c>
      <c r="N342" s="12" t="s">
        <v>21218</v>
      </c>
      <c r="O342" s="14" t="s">
        <v>2655</v>
      </c>
      <c r="P342" s="13" t="s">
        <v>2656</v>
      </c>
      <c r="Q342" s="269" t="s">
        <v>2657</v>
      </c>
      <c r="R342" s="14" t="s">
        <v>5896</v>
      </c>
      <c r="S342" s="269" t="s">
        <v>5897</v>
      </c>
      <c r="T342" s="13" t="s">
        <v>6378</v>
      </c>
    </row>
    <row r="343" spans="2:23" ht="30.75" customHeight="1" x14ac:dyDescent="0.25">
      <c r="B343" s="17">
        <v>349</v>
      </c>
      <c r="C343" s="17" t="s">
        <v>7</v>
      </c>
      <c r="D343" s="286" t="s">
        <v>2658</v>
      </c>
      <c r="E343" s="14" t="s">
        <v>2659</v>
      </c>
      <c r="G343" s="286" t="s">
        <v>2658</v>
      </c>
      <c r="H343" s="14" t="s">
        <v>4945</v>
      </c>
      <c r="I343" s="14" t="s">
        <v>3920</v>
      </c>
      <c r="J343" s="286" t="s">
        <v>2660</v>
      </c>
      <c r="K343" s="14" t="s">
        <v>2661</v>
      </c>
      <c r="L343" s="14" t="s">
        <v>2662</v>
      </c>
      <c r="M343" s="14" t="s">
        <v>4109</v>
      </c>
      <c r="N343" s="12" t="s">
        <v>21230</v>
      </c>
      <c r="O343" s="14" t="s">
        <v>2663</v>
      </c>
      <c r="P343" s="13" t="s">
        <v>2664</v>
      </c>
      <c r="Q343" s="269" t="s">
        <v>2665</v>
      </c>
      <c r="R343" s="14" t="s">
        <v>2666</v>
      </c>
      <c r="S343" s="269" t="s">
        <v>2665</v>
      </c>
      <c r="T343" s="13" t="s">
        <v>2667</v>
      </c>
    </row>
    <row r="344" spans="2:23" ht="30.75" customHeight="1" x14ac:dyDescent="0.25">
      <c r="B344" s="17">
        <v>350</v>
      </c>
      <c r="D344" s="286" t="s">
        <v>2668</v>
      </c>
      <c r="E344" s="14" t="s">
        <v>2669</v>
      </c>
      <c r="G344" s="286" t="s">
        <v>2668</v>
      </c>
      <c r="H344" s="14" t="s">
        <v>4966</v>
      </c>
      <c r="I344" s="14" t="s">
        <v>3920</v>
      </c>
      <c r="J344" s="286" t="s">
        <v>2670</v>
      </c>
      <c r="K344" s="14" t="s">
        <v>3922</v>
      </c>
      <c r="L344" s="14" t="s">
        <v>4306</v>
      </c>
      <c r="M344" s="14" t="s">
        <v>3947</v>
      </c>
      <c r="N344" s="12" t="s">
        <v>21218</v>
      </c>
      <c r="O344" s="14" t="s">
        <v>2671</v>
      </c>
      <c r="P344" s="13" t="s">
        <v>2672</v>
      </c>
      <c r="Q344" s="269" t="s">
        <v>2673</v>
      </c>
    </row>
    <row r="345" spans="2:23" ht="30.75" customHeight="1" x14ac:dyDescent="0.25">
      <c r="B345" s="17">
        <v>351</v>
      </c>
      <c r="C345" s="17" t="s">
        <v>11059</v>
      </c>
      <c r="D345" s="286" t="s">
        <v>2674</v>
      </c>
      <c r="E345" s="12" t="s">
        <v>11059</v>
      </c>
      <c r="F345" s="12" t="s">
        <v>12670</v>
      </c>
      <c r="G345" s="286" t="s">
        <v>2674</v>
      </c>
      <c r="H345" s="14" t="s">
        <v>4967</v>
      </c>
      <c r="I345" s="14" t="s">
        <v>3920</v>
      </c>
      <c r="J345" s="286" t="s">
        <v>2675</v>
      </c>
      <c r="K345" s="14" t="s">
        <v>2676</v>
      </c>
      <c r="L345" s="14" t="s">
        <v>2677</v>
      </c>
      <c r="M345" s="14" t="s">
        <v>4270</v>
      </c>
      <c r="N345" s="12" t="s">
        <v>21218</v>
      </c>
      <c r="O345" s="14" t="s">
        <v>2678</v>
      </c>
      <c r="P345" s="13" t="s">
        <v>2679</v>
      </c>
      <c r="Q345" s="269" t="s">
        <v>2680</v>
      </c>
    </row>
    <row r="346" spans="2:23" ht="30.75" customHeight="1" x14ac:dyDescent="0.25">
      <c r="B346" s="17">
        <v>352</v>
      </c>
      <c r="C346" s="17" t="s">
        <v>7</v>
      </c>
      <c r="D346" s="286" t="s">
        <v>2681</v>
      </c>
      <c r="E346" s="12" t="s">
        <v>9669</v>
      </c>
      <c r="G346" s="286" t="s">
        <v>2681</v>
      </c>
      <c r="H346" s="14" t="s">
        <v>2682</v>
      </c>
      <c r="I346" s="14" t="s">
        <v>3920</v>
      </c>
      <c r="J346" s="288" t="s">
        <v>17694</v>
      </c>
      <c r="K346" s="14" t="s">
        <v>3922</v>
      </c>
      <c r="L346" s="14" t="s">
        <v>303</v>
      </c>
      <c r="M346" s="14" t="s">
        <v>4068</v>
      </c>
      <c r="N346" s="12" t="s">
        <v>21218</v>
      </c>
      <c r="O346" s="14" t="s">
        <v>304</v>
      </c>
      <c r="P346" s="181" t="s">
        <v>17695</v>
      </c>
      <c r="Q346" s="269" t="s">
        <v>17696</v>
      </c>
      <c r="R346" s="12" t="s">
        <v>9669</v>
      </c>
      <c r="S346" s="269" t="s">
        <v>17696</v>
      </c>
      <c r="T346" s="181" t="s">
        <v>17695</v>
      </c>
      <c r="W346" s="302">
        <v>43180</v>
      </c>
    </row>
    <row r="347" spans="2:23" ht="30.75" customHeight="1" x14ac:dyDescent="0.25">
      <c r="B347" s="17">
        <v>353</v>
      </c>
      <c r="C347" s="17" t="s">
        <v>21205</v>
      </c>
      <c r="D347" s="286" t="s">
        <v>305</v>
      </c>
      <c r="E347" s="14" t="s">
        <v>306</v>
      </c>
      <c r="G347" s="286" t="s">
        <v>5831</v>
      </c>
      <c r="H347" s="14" t="s">
        <v>5828</v>
      </c>
      <c r="I347" s="14" t="s">
        <v>3920</v>
      </c>
      <c r="J347" s="286" t="s">
        <v>5829</v>
      </c>
      <c r="K347" s="14" t="s">
        <v>3922</v>
      </c>
      <c r="L347" s="14" t="s">
        <v>4238</v>
      </c>
      <c r="M347" s="14" t="s">
        <v>3947</v>
      </c>
      <c r="N347" s="12" t="s">
        <v>21218</v>
      </c>
      <c r="O347" s="14" t="s">
        <v>5830</v>
      </c>
      <c r="P347" s="13" t="s">
        <v>7174</v>
      </c>
      <c r="Q347" s="269" t="s">
        <v>307</v>
      </c>
      <c r="R347" s="14" t="s">
        <v>306</v>
      </c>
      <c r="S347" s="269" t="s">
        <v>307</v>
      </c>
      <c r="T347" s="13" t="s">
        <v>7174</v>
      </c>
    </row>
    <row r="348" spans="2:23" ht="30.75" customHeight="1" x14ac:dyDescent="0.25">
      <c r="B348" s="17">
        <v>354</v>
      </c>
      <c r="D348" s="286" t="s">
        <v>308</v>
      </c>
      <c r="E348" s="14" t="s">
        <v>309</v>
      </c>
      <c r="G348" s="286" t="s">
        <v>308</v>
      </c>
      <c r="H348" s="14" t="s">
        <v>310</v>
      </c>
      <c r="I348" s="14" t="s">
        <v>3920</v>
      </c>
      <c r="J348" s="301" t="s">
        <v>311</v>
      </c>
      <c r="K348" s="14" t="s">
        <v>3922</v>
      </c>
      <c r="L348" s="14" t="s">
        <v>312</v>
      </c>
      <c r="M348" s="14" t="s">
        <v>3924</v>
      </c>
      <c r="N348" s="12" t="s">
        <v>21230</v>
      </c>
      <c r="O348" s="14" t="s">
        <v>313</v>
      </c>
      <c r="P348" s="308" t="s">
        <v>314</v>
      </c>
      <c r="Q348" s="269" t="s">
        <v>315</v>
      </c>
      <c r="S348" s="269" t="s">
        <v>316</v>
      </c>
      <c r="T348" s="13" t="s">
        <v>317</v>
      </c>
    </row>
    <row r="349" spans="2:23" ht="30.75" customHeight="1" x14ac:dyDescent="0.25">
      <c r="B349" s="17">
        <v>355</v>
      </c>
      <c r="C349" s="17" t="s">
        <v>7</v>
      </c>
      <c r="D349" s="286" t="s">
        <v>318</v>
      </c>
      <c r="E349" s="14" t="s">
        <v>319</v>
      </c>
      <c r="F349" s="14" t="s">
        <v>320</v>
      </c>
      <c r="G349" s="286" t="s">
        <v>321</v>
      </c>
      <c r="H349" s="14" t="s">
        <v>322</v>
      </c>
      <c r="I349" s="289">
        <v>254953581</v>
      </c>
      <c r="J349" s="286" t="s">
        <v>323</v>
      </c>
      <c r="K349" s="14" t="s">
        <v>324</v>
      </c>
      <c r="L349" s="14" t="s">
        <v>3215</v>
      </c>
      <c r="M349" s="14" t="s">
        <v>3947</v>
      </c>
      <c r="N349" s="12" t="s">
        <v>21218</v>
      </c>
      <c r="O349" s="14" t="s">
        <v>325</v>
      </c>
      <c r="P349" s="13" t="s">
        <v>326</v>
      </c>
      <c r="Q349" s="269" t="s">
        <v>327</v>
      </c>
    </row>
    <row r="350" spans="2:23" ht="30.75" customHeight="1" x14ac:dyDescent="0.25">
      <c r="B350" s="17">
        <v>356</v>
      </c>
      <c r="D350" s="286" t="s">
        <v>328</v>
      </c>
      <c r="E350" s="14" t="s">
        <v>329</v>
      </c>
      <c r="G350" s="286" t="s">
        <v>330</v>
      </c>
      <c r="H350" s="14" t="s">
        <v>331</v>
      </c>
      <c r="I350" s="289">
        <v>633649952119</v>
      </c>
      <c r="J350" s="286" t="s">
        <v>332</v>
      </c>
      <c r="K350" s="14" t="s">
        <v>333</v>
      </c>
      <c r="L350" s="14" t="s">
        <v>2027</v>
      </c>
      <c r="M350" s="14" t="s">
        <v>3924</v>
      </c>
      <c r="N350" s="12" t="s">
        <v>21230</v>
      </c>
      <c r="O350" s="14" t="s">
        <v>334</v>
      </c>
      <c r="P350" s="13" t="s">
        <v>5430</v>
      </c>
      <c r="Q350" s="269" t="s">
        <v>335</v>
      </c>
      <c r="R350" s="14" t="s">
        <v>1026</v>
      </c>
      <c r="S350" s="269" t="s">
        <v>335</v>
      </c>
      <c r="T350" s="13" t="s">
        <v>5430</v>
      </c>
    </row>
    <row r="351" spans="2:23" ht="30.75" customHeight="1" x14ac:dyDescent="0.25">
      <c r="B351" s="17">
        <v>357</v>
      </c>
      <c r="C351" s="17" t="s">
        <v>21208</v>
      </c>
      <c r="D351" s="286" t="s">
        <v>336</v>
      </c>
      <c r="E351" s="14" t="s">
        <v>9508</v>
      </c>
      <c r="F351" s="14" t="s">
        <v>2778</v>
      </c>
      <c r="G351" s="286" t="s">
        <v>337</v>
      </c>
      <c r="H351" s="14" t="s">
        <v>338</v>
      </c>
      <c r="I351" s="14" t="s">
        <v>3920</v>
      </c>
      <c r="J351" s="286" t="s">
        <v>339</v>
      </c>
      <c r="K351" s="14" t="s">
        <v>3922</v>
      </c>
      <c r="L351" s="14" t="s">
        <v>340</v>
      </c>
      <c r="M351" s="14" t="s">
        <v>3947</v>
      </c>
      <c r="N351" s="12" t="s">
        <v>21218</v>
      </c>
      <c r="O351" s="14" t="s">
        <v>341</v>
      </c>
      <c r="P351" s="13" t="s">
        <v>9509</v>
      </c>
      <c r="Q351" s="269" t="s">
        <v>9507</v>
      </c>
      <c r="R351" s="14" t="s">
        <v>9506</v>
      </c>
      <c r="S351" s="269" t="s">
        <v>5585</v>
      </c>
      <c r="T351" s="13" t="s">
        <v>5586</v>
      </c>
    </row>
    <row r="352" spans="2:23" ht="30.75" customHeight="1" x14ac:dyDescent="0.25">
      <c r="B352" s="17">
        <v>359</v>
      </c>
      <c r="C352" s="17" t="s">
        <v>11059</v>
      </c>
      <c r="D352" s="286" t="s">
        <v>342</v>
      </c>
      <c r="E352" s="12" t="s">
        <v>11059</v>
      </c>
      <c r="F352" s="12" t="s">
        <v>12670</v>
      </c>
      <c r="G352" s="286" t="s">
        <v>18705</v>
      </c>
      <c r="H352" s="14" t="s">
        <v>343</v>
      </c>
      <c r="I352" s="14" t="s">
        <v>3920</v>
      </c>
      <c r="J352" s="286" t="s">
        <v>344</v>
      </c>
      <c r="K352" s="14" t="s">
        <v>3922</v>
      </c>
      <c r="L352" s="14" t="s">
        <v>345</v>
      </c>
      <c r="M352" s="14" t="s">
        <v>4068</v>
      </c>
      <c r="N352" s="12" t="s">
        <v>21218</v>
      </c>
      <c r="O352" s="14" t="s">
        <v>346</v>
      </c>
      <c r="P352" s="13" t="s">
        <v>18706</v>
      </c>
      <c r="Q352" s="269" t="s">
        <v>18707</v>
      </c>
      <c r="R352" s="14" t="s">
        <v>18704</v>
      </c>
      <c r="S352" s="269" t="s">
        <v>18707</v>
      </c>
      <c r="T352" s="13" t="s">
        <v>18706</v>
      </c>
      <c r="W352" s="287">
        <v>43404</v>
      </c>
    </row>
    <row r="353" spans="2:23" ht="30.75" customHeight="1" x14ac:dyDescent="0.25">
      <c r="B353" s="17">
        <v>360</v>
      </c>
      <c r="C353" s="17" t="s">
        <v>7</v>
      </c>
      <c r="D353" s="286" t="s">
        <v>347</v>
      </c>
      <c r="E353" s="14" t="s">
        <v>348</v>
      </c>
      <c r="G353" s="286" t="s">
        <v>347</v>
      </c>
      <c r="H353" s="14" t="s">
        <v>349</v>
      </c>
      <c r="I353" s="14" t="s">
        <v>3920</v>
      </c>
      <c r="J353" s="286" t="s">
        <v>350</v>
      </c>
      <c r="K353" s="14" t="s">
        <v>3922</v>
      </c>
      <c r="L353" s="14" t="s">
        <v>351</v>
      </c>
      <c r="M353" s="14" t="s">
        <v>3947</v>
      </c>
      <c r="N353" s="12" t="s">
        <v>21218</v>
      </c>
      <c r="O353" s="14" t="s">
        <v>352</v>
      </c>
      <c r="P353" s="13" t="s">
        <v>353</v>
      </c>
      <c r="Q353" s="269" t="s">
        <v>354</v>
      </c>
    </row>
    <row r="354" spans="2:23" ht="30.75" customHeight="1" x14ac:dyDescent="0.25">
      <c r="B354" s="17">
        <v>361</v>
      </c>
      <c r="D354" s="286" t="s">
        <v>355</v>
      </c>
      <c r="E354" s="14" t="s">
        <v>356</v>
      </c>
      <c r="G354" s="286" t="s">
        <v>355</v>
      </c>
      <c r="H354" s="14" t="s">
        <v>4946</v>
      </c>
      <c r="I354" s="14" t="s">
        <v>3920</v>
      </c>
      <c r="J354" s="286" t="s">
        <v>357</v>
      </c>
      <c r="K354" s="14" t="s">
        <v>3922</v>
      </c>
      <c r="L354" s="14" t="s">
        <v>358</v>
      </c>
      <c r="M354" s="14" t="s">
        <v>4109</v>
      </c>
      <c r="N354" s="12" t="s">
        <v>21230</v>
      </c>
      <c r="P354" s="13" t="s">
        <v>359</v>
      </c>
      <c r="Q354" s="269" t="s">
        <v>360</v>
      </c>
    </row>
    <row r="355" spans="2:23" ht="30.75" customHeight="1" x14ac:dyDescent="0.25">
      <c r="B355" s="17">
        <v>362</v>
      </c>
      <c r="C355" s="17" t="s">
        <v>21205</v>
      </c>
      <c r="D355" s="286" t="s">
        <v>361</v>
      </c>
      <c r="E355" s="12" t="s">
        <v>5427</v>
      </c>
      <c r="F355" s="12" t="s">
        <v>22720</v>
      </c>
      <c r="G355" s="286" t="s">
        <v>361</v>
      </c>
      <c r="H355" s="14" t="s">
        <v>4947</v>
      </c>
      <c r="I355" s="14" t="s">
        <v>3920</v>
      </c>
      <c r="J355" s="286" t="s">
        <v>362</v>
      </c>
      <c r="K355" s="14" t="s">
        <v>3922</v>
      </c>
      <c r="L355" s="14" t="s">
        <v>363</v>
      </c>
      <c r="M355" s="14" t="s">
        <v>4068</v>
      </c>
      <c r="N355" s="12" t="s">
        <v>21218</v>
      </c>
      <c r="O355" s="14" t="s">
        <v>364</v>
      </c>
      <c r="P355" s="13" t="s">
        <v>365</v>
      </c>
      <c r="Q355" s="269" t="s">
        <v>366</v>
      </c>
    </row>
    <row r="356" spans="2:23" ht="30.75" customHeight="1" x14ac:dyDescent="0.25">
      <c r="B356" s="17">
        <v>363</v>
      </c>
      <c r="D356" s="286" t="s">
        <v>367</v>
      </c>
      <c r="E356" s="14" t="s">
        <v>368</v>
      </c>
      <c r="G356" s="286" t="s">
        <v>367</v>
      </c>
      <c r="H356" s="14" t="s">
        <v>369</v>
      </c>
      <c r="I356" s="14" t="s">
        <v>3920</v>
      </c>
      <c r="J356" s="286" t="s">
        <v>370</v>
      </c>
      <c r="K356" s="14" t="s">
        <v>3922</v>
      </c>
      <c r="L356" s="14" t="s">
        <v>371</v>
      </c>
      <c r="M356" s="14" t="s">
        <v>4068</v>
      </c>
      <c r="N356" s="12" t="s">
        <v>21218</v>
      </c>
      <c r="O356" s="14" t="s">
        <v>372</v>
      </c>
      <c r="P356" s="13" t="s">
        <v>373</v>
      </c>
      <c r="Q356" s="269" t="s">
        <v>374</v>
      </c>
    </row>
    <row r="357" spans="2:23" ht="30.75" customHeight="1" x14ac:dyDescent="0.25">
      <c r="B357" s="17">
        <v>364</v>
      </c>
      <c r="D357" s="286" t="s">
        <v>375</v>
      </c>
      <c r="E357" s="14" t="s">
        <v>376</v>
      </c>
      <c r="F357" s="14" t="s">
        <v>377</v>
      </c>
      <c r="G357" s="286" t="s">
        <v>378</v>
      </c>
      <c r="H357" s="14" t="s">
        <v>379</v>
      </c>
      <c r="I357" s="14" t="s">
        <v>380</v>
      </c>
      <c r="J357" s="286" t="s">
        <v>381</v>
      </c>
      <c r="K357" s="14" t="s">
        <v>382</v>
      </c>
      <c r="L357" s="14" t="s">
        <v>383</v>
      </c>
      <c r="M357" s="14" t="s">
        <v>4249</v>
      </c>
      <c r="N357" s="12" t="s">
        <v>21231</v>
      </c>
      <c r="O357" s="14" t="s">
        <v>384</v>
      </c>
      <c r="P357" s="13" t="s">
        <v>5431</v>
      </c>
      <c r="Q357" s="269" t="s">
        <v>385</v>
      </c>
      <c r="R357" s="14" t="s">
        <v>376</v>
      </c>
      <c r="S357" s="269" t="s">
        <v>385</v>
      </c>
      <c r="T357" s="13" t="s">
        <v>5431</v>
      </c>
    </row>
    <row r="358" spans="2:23" ht="30.75" customHeight="1" x14ac:dyDescent="0.25">
      <c r="B358" s="17">
        <v>365</v>
      </c>
      <c r="D358" s="286" t="s">
        <v>386</v>
      </c>
      <c r="E358" s="14" t="s">
        <v>387</v>
      </c>
      <c r="G358" s="286" t="s">
        <v>388</v>
      </c>
      <c r="H358" s="14" t="s">
        <v>389</v>
      </c>
      <c r="I358" s="14" t="s">
        <v>3920</v>
      </c>
      <c r="J358" s="286" t="s">
        <v>390</v>
      </c>
      <c r="K358" s="14" t="s">
        <v>391</v>
      </c>
      <c r="L358" s="14" t="s">
        <v>392</v>
      </c>
      <c r="M358" s="14" t="s">
        <v>4109</v>
      </c>
      <c r="N358" s="12" t="s">
        <v>21230</v>
      </c>
      <c r="O358" s="14" t="s">
        <v>393</v>
      </c>
      <c r="P358" s="13" t="s">
        <v>394</v>
      </c>
      <c r="Q358" s="269" t="s">
        <v>395</v>
      </c>
    </row>
    <row r="359" spans="2:23" ht="30.75" customHeight="1" x14ac:dyDescent="0.25">
      <c r="B359" s="17">
        <v>366</v>
      </c>
      <c r="D359" s="286" t="s">
        <v>396</v>
      </c>
      <c r="E359" s="14" t="s">
        <v>397</v>
      </c>
      <c r="G359" s="286" t="s">
        <v>396</v>
      </c>
      <c r="H359" s="14" t="s">
        <v>4948</v>
      </c>
      <c r="I359" s="14" t="s">
        <v>3920</v>
      </c>
      <c r="J359" s="286" t="s">
        <v>398</v>
      </c>
      <c r="K359" s="14" t="s">
        <v>3922</v>
      </c>
      <c r="L359" s="14" t="s">
        <v>399</v>
      </c>
      <c r="M359" s="14" t="s">
        <v>3947</v>
      </c>
      <c r="N359" s="12" t="s">
        <v>21218</v>
      </c>
      <c r="O359" s="14" t="s">
        <v>400</v>
      </c>
      <c r="P359" s="13" t="s">
        <v>401</v>
      </c>
      <c r="Q359" s="269" t="s">
        <v>402</v>
      </c>
    </row>
    <row r="360" spans="2:23" ht="30.75" customHeight="1" x14ac:dyDescent="0.25">
      <c r="B360" s="17">
        <v>367</v>
      </c>
      <c r="D360" s="286" t="s">
        <v>403</v>
      </c>
      <c r="E360" s="14" t="s">
        <v>404</v>
      </c>
      <c r="G360" s="286" t="s">
        <v>403</v>
      </c>
      <c r="H360" s="14" t="s">
        <v>4949</v>
      </c>
      <c r="I360" s="14" t="s">
        <v>3920</v>
      </c>
      <c r="J360" s="286" t="s">
        <v>405</v>
      </c>
      <c r="K360" s="14" t="s">
        <v>406</v>
      </c>
      <c r="L360" s="14" t="s">
        <v>407</v>
      </c>
      <c r="M360" s="14" t="s">
        <v>3924</v>
      </c>
      <c r="N360" s="12" t="s">
        <v>21230</v>
      </c>
      <c r="O360" s="14" t="s">
        <v>408</v>
      </c>
      <c r="P360" s="13" t="s">
        <v>409</v>
      </c>
      <c r="Q360" s="269" t="s">
        <v>410</v>
      </c>
    </row>
    <row r="361" spans="2:23" ht="30.75" customHeight="1" x14ac:dyDescent="0.25">
      <c r="B361" s="17">
        <v>368</v>
      </c>
      <c r="D361" s="286" t="s">
        <v>411</v>
      </c>
      <c r="E361" s="14" t="s">
        <v>412</v>
      </c>
      <c r="G361" s="286" t="s">
        <v>411</v>
      </c>
      <c r="H361" s="14" t="s">
        <v>413</v>
      </c>
      <c r="I361" s="14" t="s">
        <v>3920</v>
      </c>
      <c r="J361" s="286" t="s">
        <v>414</v>
      </c>
      <c r="K361" s="14" t="s">
        <v>3922</v>
      </c>
      <c r="L361" s="14" t="s">
        <v>415</v>
      </c>
      <c r="M361" s="14" t="s">
        <v>3924</v>
      </c>
      <c r="N361" s="12" t="s">
        <v>21230</v>
      </c>
      <c r="O361" s="14" t="s">
        <v>416</v>
      </c>
      <c r="P361" s="13" t="s">
        <v>417</v>
      </c>
      <c r="Q361" s="269" t="s">
        <v>418</v>
      </c>
      <c r="R361" s="14" t="s">
        <v>419</v>
      </c>
      <c r="S361" s="269" t="s">
        <v>420</v>
      </c>
    </row>
    <row r="362" spans="2:23" ht="30.75" customHeight="1" x14ac:dyDescent="0.25">
      <c r="B362" s="17">
        <v>369</v>
      </c>
      <c r="D362" s="286" t="s">
        <v>421</v>
      </c>
      <c r="E362" s="14" t="s">
        <v>422</v>
      </c>
      <c r="F362" s="14" t="s">
        <v>3865</v>
      </c>
      <c r="G362" s="286" t="s">
        <v>421</v>
      </c>
      <c r="H362" s="14" t="s">
        <v>423</v>
      </c>
      <c r="I362" s="14" t="s">
        <v>3920</v>
      </c>
      <c r="J362" s="286" t="s">
        <v>424</v>
      </c>
      <c r="K362" s="14" t="s">
        <v>425</v>
      </c>
      <c r="L362" s="14" t="s">
        <v>426</v>
      </c>
      <c r="M362" s="14" t="s">
        <v>3924</v>
      </c>
      <c r="N362" s="12" t="s">
        <v>21230</v>
      </c>
      <c r="O362" s="14" t="s">
        <v>427</v>
      </c>
      <c r="P362" s="13" t="s">
        <v>428</v>
      </c>
      <c r="Q362" s="269" t="s">
        <v>429</v>
      </c>
      <c r="R362" s="14" t="s">
        <v>430</v>
      </c>
      <c r="S362" s="269" t="s">
        <v>431</v>
      </c>
      <c r="T362" s="13" t="s">
        <v>432</v>
      </c>
    </row>
    <row r="363" spans="2:23" ht="30.75" customHeight="1" x14ac:dyDescent="0.25">
      <c r="B363" s="17">
        <v>370</v>
      </c>
      <c r="C363" s="17" t="s">
        <v>12035</v>
      </c>
      <c r="D363" s="286" t="s">
        <v>433</v>
      </c>
      <c r="E363" s="14" t="s">
        <v>434</v>
      </c>
      <c r="G363" s="286" t="s">
        <v>12745</v>
      </c>
      <c r="H363" s="14" t="s">
        <v>435</v>
      </c>
      <c r="I363" s="289">
        <v>255466960</v>
      </c>
      <c r="J363" s="286" t="s">
        <v>12746</v>
      </c>
      <c r="K363" s="14" t="s">
        <v>12747</v>
      </c>
      <c r="L363" s="14" t="s">
        <v>2707</v>
      </c>
      <c r="M363" s="14" t="s">
        <v>3947</v>
      </c>
      <c r="N363" s="12" t="s">
        <v>21218</v>
      </c>
      <c r="O363" s="14" t="s">
        <v>12748</v>
      </c>
      <c r="P363" s="13" t="s">
        <v>5345</v>
      </c>
      <c r="Q363" s="269" t="s">
        <v>438</v>
      </c>
      <c r="R363" s="14" t="s">
        <v>5346</v>
      </c>
      <c r="S363" s="269" t="s">
        <v>438</v>
      </c>
      <c r="T363" s="13" t="s">
        <v>5345</v>
      </c>
      <c r="W363" s="287">
        <v>41962</v>
      </c>
    </row>
    <row r="364" spans="2:23" ht="30.75" customHeight="1" x14ac:dyDescent="0.25">
      <c r="B364" s="17">
        <v>371</v>
      </c>
      <c r="D364" s="286" t="s">
        <v>439</v>
      </c>
      <c r="E364" s="14" t="s">
        <v>440</v>
      </c>
      <c r="F364" s="14" t="s">
        <v>441</v>
      </c>
      <c r="G364" s="286" t="s">
        <v>442</v>
      </c>
      <c r="H364" s="14" t="s">
        <v>443</v>
      </c>
      <c r="I364" s="14" t="s">
        <v>444</v>
      </c>
      <c r="J364" s="286" t="s">
        <v>445</v>
      </c>
      <c r="K364" s="14" t="s">
        <v>446</v>
      </c>
      <c r="L364" s="14" t="s">
        <v>2130</v>
      </c>
      <c r="M364" s="14" t="s">
        <v>4097</v>
      </c>
      <c r="N364" s="12" t="s">
        <v>21233</v>
      </c>
      <c r="O364" s="14" t="s">
        <v>447</v>
      </c>
      <c r="P364" s="13" t="s">
        <v>448</v>
      </c>
      <c r="Q364" s="269" t="s">
        <v>449</v>
      </c>
    </row>
    <row r="365" spans="2:23" ht="30.75" customHeight="1" x14ac:dyDescent="0.25">
      <c r="B365" s="17">
        <v>372</v>
      </c>
      <c r="C365" s="17" t="s">
        <v>21205</v>
      </c>
      <c r="D365" s="286" t="s">
        <v>450</v>
      </c>
      <c r="E365" s="14" t="s">
        <v>451</v>
      </c>
      <c r="G365" s="286" t="s">
        <v>450</v>
      </c>
      <c r="H365" s="14" t="s">
        <v>452</v>
      </c>
      <c r="I365" s="14" t="s">
        <v>453</v>
      </c>
      <c r="J365" s="286" t="s">
        <v>454</v>
      </c>
      <c r="K365" s="14" t="s">
        <v>455</v>
      </c>
      <c r="L365" s="14" t="s">
        <v>456</v>
      </c>
      <c r="M365" s="14" t="s">
        <v>3980</v>
      </c>
      <c r="N365" s="12" t="s">
        <v>21230</v>
      </c>
      <c r="O365" s="14" t="s">
        <v>457</v>
      </c>
      <c r="P365" s="13" t="s">
        <v>458</v>
      </c>
      <c r="Q365" s="269" t="s">
        <v>459</v>
      </c>
    </row>
    <row r="366" spans="2:23" ht="30.75" customHeight="1" x14ac:dyDescent="0.25">
      <c r="B366" s="17">
        <v>373</v>
      </c>
      <c r="D366" s="286" t="s">
        <v>460</v>
      </c>
      <c r="E366" s="14" t="s">
        <v>461</v>
      </c>
      <c r="F366" s="14" t="s">
        <v>1703</v>
      </c>
      <c r="G366" s="286" t="s">
        <v>462</v>
      </c>
      <c r="H366" s="14" t="s">
        <v>463</v>
      </c>
      <c r="I366" s="289">
        <v>260038414115</v>
      </c>
      <c r="J366" s="286" t="s">
        <v>464</v>
      </c>
      <c r="K366" s="14" t="s">
        <v>465</v>
      </c>
      <c r="L366" s="14" t="s">
        <v>466</v>
      </c>
      <c r="M366" s="14" t="s">
        <v>3924</v>
      </c>
      <c r="N366" s="12" t="s">
        <v>21230</v>
      </c>
      <c r="O366" s="14" t="s">
        <v>467</v>
      </c>
      <c r="P366" s="13" t="s">
        <v>468</v>
      </c>
      <c r="Q366" s="269" t="s">
        <v>469</v>
      </c>
    </row>
    <row r="367" spans="2:23" ht="30.75" customHeight="1" x14ac:dyDescent="0.25">
      <c r="B367" s="17">
        <v>374</v>
      </c>
      <c r="C367" s="17" t="s">
        <v>7</v>
      </c>
      <c r="D367" s="286" t="s">
        <v>6991</v>
      </c>
      <c r="E367" s="14" t="s">
        <v>24</v>
      </c>
      <c r="F367" s="14" t="s">
        <v>25</v>
      </c>
      <c r="G367" s="286" t="s">
        <v>6991</v>
      </c>
      <c r="H367" s="14" t="s">
        <v>26</v>
      </c>
      <c r="I367" s="14" t="s">
        <v>3920</v>
      </c>
      <c r="J367" s="286" t="s">
        <v>6992</v>
      </c>
      <c r="K367" s="14" t="s">
        <v>3922</v>
      </c>
      <c r="L367" s="14" t="s">
        <v>470</v>
      </c>
      <c r="M367" s="14" t="s">
        <v>3924</v>
      </c>
      <c r="N367" s="12" t="s">
        <v>21230</v>
      </c>
      <c r="O367" s="14" t="s">
        <v>471</v>
      </c>
      <c r="P367" s="13" t="s">
        <v>27</v>
      </c>
      <c r="Q367" s="269" t="s">
        <v>28</v>
      </c>
      <c r="R367" s="14" t="s">
        <v>3526</v>
      </c>
      <c r="S367" s="269" t="s">
        <v>6993</v>
      </c>
      <c r="T367" s="13" t="s">
        <v>6994</v>
      </c>
    </row>
    <row r="368" spans="2:23" ht="30.75" customHeight="1" x14ac:dyDescent="0.25">
      <c r="B368" s="17">
        <v>375</v>
      </c>
      <c r="D368" s="286" t="s">
        <v>472</v>
      </c>
      <c r="E368" s="14" t="s">
        <v>473</v>
      </c>
      <c r="G368" s="286" t="s">
        <v>474</v>
      </c>
      <c r="H368" s="14" t="s">
        <v>475</v>
      </c>
      <c r="I368" s="289">
        <v>148193069110</v>
      </c>
      <c r="J368" s="286" t="s">
        <v>476</v>
      </c>
      <c r="K368" s="14" t="s">
        <v>477</v>
      </c>
      <c r="L368" s="14" t="s">
        <v>4031</v>
      </c>
      <c r="M368" s="14" t="s">
        <v>3924</v>
      </c>
      <c r="N368" s="12" t="s">
        <v>21230</v>
      </c>
      <c r="O368" s="14" t="s">
        <v>478</v>
      </c>
      <c r="P368" s="13" t="s">
        <v>479</v>
      </c>
      <c r="Q368" s="269" t="s">
        <v>480</v>
      </c>
      <c r="R368" s="14" t="s">
        <v>481</v>
      </c>
      <c r="S368" s="269" t="s">
        <v>480</v>
      </c>
      <c r="T368" s="13" t="s">
        <v>479</v>
      </c>
    </row>
    <row r="369" spans="2:23" ht="30.75" customHeight="1" x14ac:dyDescent="0.25">
      <c r="B369" s="17">
        <v>376</v>
      </c>
      <c r="D369" s="286" t="s">
        <v>482</v>
      </c>
      <c r="E369" s="14" t="s">
        <v>483</v>
      </c>
      <c r="G369" s="286" t="s">
        <v>484</v>
      </c>
      <c r="H369" s="14" t="s">
        <v>485</v>
      </c>
      <c r="I369" s="14" t="s">
        <v>3920</v>
      </c>
      <c r="J369" s="286" t="s">
        <v>486</v>
      </c>
      <c r="K369" s="14" t="s">
        <v>487</v>
      </c>
      <c r="L369" s="14" t="s">
        <v>488</v>
      </c>
      <c r="M369" s="14" t="s">
        <v>4270</v>
      </c>
      <c r="N369" s="12" t="s">
        <v>21218</v>
      </c>
      <c r="O369" s="14" t="s">
        <v>489</v>
      </c>
      <c r="P369" s="13" t="s">
        <v>5705</v>
      </c>
      <c r="Q369" s="269" t="s">
        <v>490</v>
      </c>
      <c r="R369" s="14" t="s">
        <v>491</v>
      </c>
      <c r="S369" s="269" t="s">
        <v>492</v>
      </c>
    </row>
    <row r="370" spans="2:23" ht="30.75" customHeight="1" x14ac:dyDescent="0.25">
      <c r="B370" s="17">
        <v>377</v>
      </c>
      <c r="D370" s="286" t="s">
        <v>493</v>
      </c>
      <c r="E370" s="14" t="s">
        <v>2970</v>
      </c>
      <c r="G370" s="286" t="s">
        <v>493</v>
      </c>
      <c r="H370" s="14" t="s">
        <v>494</v>
      </c>
      <c r="I370" s="14" t="s">
        <v>3920</v>
      </c>
      <c r="J370" s="286" t="s">
        <v>495</v>
      </c>
      <c r="K370" s="14" t="s">
        <v>496</v>
      </c>
      <c r="L370" s="14" t="s">
        <v>4031</v>
      </c>
      <c r="M370" s="14" t="s">
        <v>3924</v>
      </c>
      <c r="N370" s="12" t="s">
        <v>21230</v>
      </c>
      <c r="O370" s="14" t="s">
        <v>497</v>
      </c>
      <c r="P370" s="13" t="s">
        <v>498</v>
      </c>
      <c r="Q370" s="269" t="s">
        <v>2976</v>
      </c>
      <c r="R370" s="14" t="s">
        <v>499</v>
      </c>
      <c r="S370" s="269" t="s">
        <v>500</v>
      </c>
      <c r="T370" s="13" t="s">
        <v>501</v>
      </c>
    </row>
    <row r="371" spans="2:23" ht="30.75" customHeight="1" x14ac:dyDescent="0.25">
      <c r="B371" s="17">
        <v>378</v>
      </c>
      <c r="D371" s="286" t="s">
        <v>502</v>
      </c>
      <c r="E371" s="14" t="s">
        <v>503</v>
      </c>
      <c r="G371" s="286" t="s">
        <v>504</v>
      </c>
      <c r="H371" s="14" t="s">
        <v>505</v>
      </c>
      <c r="I371" s="289">
        <v>83857234</v>
      </c>
      <c r="J371" s="286" t="s">
        <v>506</v>
      </c>
      <c r="K371" s="14" t="s">
        <v>507</v>
      </c>
      <c r="L371" s="14" t="s">
        <v>2468</v>
      </c>
      <c r="M371" s="14" t="s">
        <v>4119</v>
      </c>
      <c r="N371" s="12" t="s">
        <v>21230</v>
      </c>
      <c r="O371" s="14" t="s">
        <v>508</v>
      </c>
      <c r="P371" s="13" t="s">
        <v>509</v>
      </c>
      <c r="Q371" s="269" t="s">
        <v>510</v>
      </c>
    </row>
    <row r="372" spans="2:23" ht="30.75" customHeight="1" x14ac:dyDescent="0.25">
      <c r="B372" s="17">
        <v>379</v>
      </c>
      <c r="D372" s="286" t="s">
        <v>511</v>
      </c>
      <c r="E372" s="14" t="s">
        <v>512</v>
      </c>
      <c r="G372" s="286" t="s">
        <v>513</v>
      </c>
      <c r="H372" s="14" t="s">
        <v>514</v>
      </c>
      <c r="I372" s="14" t="s">
        <v>3920</v>
      </c>
      <c r="J372" s="286" t="s">
        <v>515</v>
      </c>
      <c r="K372" s="14" t="s">
        <v>3692</v>
      </c>
      <c r="L372" s="14" t="s">
        <v>3693</v>
      </c>
      <c r="M372" s="14" t="s">
        <v>4119</v>
      </c>
      <c r="N372" s="12" t="s">
        <v>21230</v>
      </c>
      <c r="O372" s="14" t="s">
        <v>516</v>
      </c>
      <c r="P372" s="13" t="s">
        <v>517</v>
      </c>
      <c r="Q372" s="269" t="s">
        <v>1753</v>
      </c>
    </row>
    <row r="373" spans="2:23" ht="30.75" customHeight="1" x14ac:dyDescent="0.25">
      <c r="B373" s="17">
        <v>380</v>
      </c>
      <c r="D373" s="286" t="s">
        <v>518</v>
      </c>
      <c r="E373" s="14" t="s">
        <v>519</v>
      </c>
      <c r="G373" s="286" t="s">
        <v>518</v>
      </c>
      <c r="H373" s="14" t="s">
        <v>520</v>
      </c>
      <c r="I373" s="14" t="s">
        <v>3920</v>
      </c>
      <c r="J373" s="286" t="s">
        <v>521</v>
      </c>
      <c r="K373" s="14" t="s">
        <v>522</v>
      </c>
      <c r="L373" s="14" t="s">
        <v>523</v>
      </c>
      <c r="M373" s="14" t="s">
        <v>4119</v>
      </c>
      <c r="N373" s="12" t="s">
        <v>21230</v>
      </c>
      <c r="O373" s="14" t="s">
        <v>524</v>
      </c>
      <c r="P373" s="13" t="s">
        <v>525</v>
      </c>
      <c r="Q373" s="269" t="s">
        <v>526</v>
      </c>
    </row>
    <row r="374" spans="2:23" ht="30.75" customHeight="1" x14ac:dyDescent="0.25">
      <c r="B374" s="17">
        <v>381</v>
      </c>
      <c r="D374" s="286" t="s">
        <v>527</v>
      </c>
      <c r="E374" s="14" t="s">
        <v>528</v>
      </c>
      <c r="G374" s="288" t="s">
        <v>20339</v>
      </c>
      <c r="H374" s="14" t="s">
        <v>529</v>
      </c>
      <c r="I374" s="309" t="s">
        <v>3920</v>
      </c>
      <c r="J374" s="286" t="s">
        <v>530</v>
      </c>
      <c r="K374" s="14" t="s">
        <v>531</v>
      </c>
      <c r="L374" s="14" t="s">
        <v>3693</v>
      </c>
      <c r="M374" s="14" t="s">
        <v>4119</v>
      </c>
      <c r="N374" s="12" t="s">
        <v>21230</v>
      </c>
      <c r="O374" s="14" t="s">
        <v>532</v>
      </c>
      <c r="P374" s="13" t="s">
        <v>533</v>
      </c>
      <c r="Q374" s="269" t="s">
        <v>534</v>
      </c>
      <c r="S374" s="269" t="s">
        <v>17122</v>
      </c>
    </row>
    <row r="375" spans="2:23" ht="30.75" customHeight="1" x14ac:dyDescent="0.25">
      <c r="B375" s="17">
        <v>382</v>
      </c>
      <c r="D375" s="286" t="s">
        <v>535</v>
      </c>
      <c r="E375" s="14" t="s">
        <v>536</v>
      </c>
      <c r="G375" s="286" t="s">
        <v>537</v>
      </c>
      <c r="H375" s="14" t="s">
        <v>538</v>
      </c>
      <c r="I375" s="289">
        <v>253785898</v>
      </c>
      <c r="J375" s="286" t="s">
        <v>539</v>
      </c>
      <c r="K375" s="14" t="s">
        <v>540</v>
      </c>
      <c r="L375" s="14" t="s">
        <v>2689</v>
      </c>
      <c r="M375" s="14" t="s">
        <v>3947</v>
      </c>
      <c r="N375" s="12" t="s">
        <v>21218</v>
      </c>
      <c r="O375" s="14" t="s">
        <v>541</v>
      </c>
      <c r="P375" s="13" t="s">
        <v>542</v>
      </c>
      <c r="Q375" s="269" t="s">
        <v>543</v>
      </c>
      <c r="R375" s="14" t="s">
        <v>544</v>
      </c>
      <c r="S375" s="269" t="s">
        <v>545</v>
      </c>
      <c r="T375" s="13" t="s">
        <v>546</v>
      </c>
    </row>
    <row r="376" spans="2:23" ht="30.75" customHeight="1" x14ac:dyDescent="0.25">
      <c r="B376" s="17">
        <v>383</v>
      </c>
      <c r="C376" s="17" t="s">
        <v>7</v>
      </c>
      <c r="D376" s="286" t="s">
        <v>547</v>
      </c>
      <c r="E376" s="14" t="s">
        <v>12739</v>
      </c>
      <c r="F376" s="14" t="s">
        <v>548</v>
      </c>
      <c r="G376" s="286" t="s">
        <v>12740</v>
      </c>
      <c r="H376" s="14" t="s">
        <v>549</v>
      </c>
      <c r="I376" s="14" t="s">
        <v>3920</v>
      </c>
      <c r="J376" s="286" t="s">
        <v>550</v>
      </c>
      <c r="K376" s="14" t="s">
        <v>3922</v>
      </c>
      <c r="L376" s="14" t="s">
        <v>436</v>
      </c>
      <c r="M376" s="14" t="s">
        <v>3947</v>
      </c>
      <c r="N376" s="12" t="s">
        <v>21218</v>
      </c>
      <c r="O376" s="14" t="s">
        <v>437</v>
      </c>
      <c r="P376" s="13" t="s">
        <v>551</v>
      </c>
      <c r="Q376" s="269" t="s">
        <v>12741</v>
      </c>
      <c r="R376" s="14" t="s">
        <v>12739</v>
      </c>
      <c r="S376" s="269" t="s">
        <v>12741</v>
      </c>
      <c r="T376" s="13" t="s">
        <v>551</v>
      </c>
      <c r="W376" s="287">
        <v>41962</v>
      </c>
    </row>
    <row r="377" spans="2:23" ht="30.75" customHeight="1" x14ac:dyDescent="0.25">
      <c r="B377" s="17">
        <v>384</v>
      </c>
      <c r="D377" s="286" t="s">
        <v>552</v>
      </c>
      <c r="E377" s="14" t="s">
        <v>553</v>
      </c>
      <c r="G377" s="286" t="s">
        <v>552</v>
      </c>
      <c r="H377" s="14" t="s">
        <v>554</v>
      </c>
      <c r="I377" s="14" t="s">
        <v>3920</v>
      </c>
      <c r="J377" s="286" t="s">
        <v>555</v>
      </c>
      <c r="K377" s="14" t="s">
        <v>556</v>
      </c>
      <c r="L377" s="14" t="s">
        <v>4010</v>
      </c>
      <c r="M377" s="14" t="s">
        <v>4011</v>
      </c>
      <c r="N377" s="12" t="s">
        <v>21232</v>
      </c>
      <c r="O377" s="14" t="s">
        <v>557</v>
      </c>
      <c r="P377" s="13" t="s">
        <v>558</v>
      </c>
      <c r="Q377" s="269" t="s">
        <v>559</v>
      </c>
    </row>
    <row r="378" spans="2:23" ht="30.75" customHeight="1" x14ac:dyDescent="0.25">
      <c r="B378" s="17">
        <v>385</v>
      </c>
      <c r="D378" s="286" t="s">
        <v>560</v>
      </c>
      <c r="E378" s="14" t="s">
        <v>561</v>
      </c>
      <c r="G378" s="286" t="s">
        <v>560</v>
      </c>
      <c r="H378" s="14" t="s">
        <v>4968</v>
      </c>
      <c r="I378" s="14" t="s">
        <v>3920</v>
      </c>
      <c r="J378" s="286" t="s">
        <v>562</v>
      </c>
      <c r="K378" s="14" t="s">
        <v>3922</v>
      </c>
      <c r="L378" s="14" t="s">
        <v>563</v>
      </c>
      <c r="M378" s="14" t="s">
        <v>3924</v>
      </c>
      <c r="N378" s="12" t="s">
        <v>21230</v>
      </c>
      <c r="O378" s="14" t="s">
        <v>564</v>
      </c>
      <c r="P378" s="13" t="s">
        <v>565</v>
      </c>
      <c r="Q378" s="269" t="s">
        <v>566</v>
      </c>
    </row>
    <row r="379" spans="2:23" ht="30.75" customHeight="1" x14ac:dyDescent="0.25">
      <c r="B379" s="17">
        <v>386</v>
      </c>
      <c r="C379" s="17" t="s">
        <v>11059</v>
      </c>
      <c r="D379" s="286" t="s">
        <v>567</v>
      </c>
      <c r="E379" s="12" t="s">
        <v>11059</v>
      </c>
      <c r="F379" s="12" t="s">
        <v>12670</v>
      </c>
      <c r="G379" s="286" t="s">
        <v>567</v>
      </c>
      <c r="H379" s="14" t="s">
        <v>4950</v>
      </c>
      <c r="I379" s="14" t="s">
        <v>3920</v>
      </c>
      <c r="J379" s="286" t="s">
        <v>568</v>
      </c>
      <c r="K379" s="14" t="s">
        <v>3922</v>
      </c>
      <c r="L379" s="14" t="s">
        <v>569</v>
      </c>
      <c r="M379" s="14" t="s">
        <v>3924</v>
      </c>
      <c r="N379" s="12" t="s">
        <v>21230</v>
      </c>
      <c r="O379" s="14" t="s">
        <v>570</v>
      </c>
      <c r="P379" s="13" t="s">
        <v>571</v>
      </c>
      <c r="Q379" s="269" t="s">
        <v>572</v>
      </c>
      <c r="R379" s="14" t="s">
        <v>7565</v>
      </c>
      <c r="S379" s="269" t="s">
        <v>7566</v>
      </c>
      <c r="T379" s="13" t="s">
        <v>7567</v>
      </c>
    </row>
    <row r="380" spans="2:23" ht="30.75" customHeight="1" x14ac:dyDescent="0.25">
      <c r="B380" s="17">
        <v>387</v>
      </c>
      <c r="D380" s="286" t="s">
        <v>573</v>
      </c>
      <c r="E380" s="14" t="s">
        <v>574</v>
      </c>
      <c r="F380" s="14" t="s">
        <v>575</v>
      </c>
      <c r="G380" s="286" t="s">
        <v>573</v>
      </c>
      <c r="H380" s="14" t="s">
        <v>576</v>
      </c>
      <c r="I380" s="14" t="s">
        <v>577</v>
      </c>
      <c r="J380" s="286" t="s">
        <v>578</v>
      </c>
      <c r="K380" s="14" t="s">
        <v>579</v>
      </c>
      <c r="L380" s="14" t="s">
        <v>4128</v>
      </c>
      <c r="M380" s="14" t="s">
        <v>4068</v>
      </c>
      <c r="N380" s="12" t="s">
        <v>21218</v>
      </c>
      <c r="O380" s="14" t="s">
        <v>580</v>
      </c>
      <c r="P380" s="13" t="s">
        <v>581</v>
      </c>
      <c r="Q380" s="269" t="s">
        <v>582</v>
      </c>
    </row>
    <row r="381" spans="2:23" ht="30.75" customHeight="1" x14ac:dyDescent="0.25">
      <c r="B381" s="17">
        <v>388</v>
      </c>
      <c r="D381" s="286" t="s">
        <v>583</v>
      </c>
      <c r="E381" s="14" t="s">
        <v>584</v>
      </c>
      <c r="G381" s="286" t="s">
        <v>583</v>
      </c>
      <c r="H381" s="14" t="s">
        <v>4902</v>
      </c>
      <c r="I381" s="14" t="s">
        <v>3920</v>
      </c>
      <c r="J381" s="286" t="s">
        <v>585</v>
      </c>
      <c r="K381" s="14" t="s">
        <v>3922</v>
      </c>
      <c r="L381" s="14" t="s">
        <v>586</v>
      </c>
      <c r="M381" s="14" t="s">
        <v>3947</v>
      </c>
      <c r="N381" s="12" t="s">
        <v>21218</v>
      </c>
      <c r="O381" s="14" t="s">
        <v>587</v>
      </c>
      <c r="P381" s="310" t="s">
        <v>4903</v>
      </c>
      <c r="Q381" s="269" t="s">
        <v>588</v>
      </c>
      <c r="R381" s="14" t="s">
        <v>4904</v>
      </c>
      <c r="S381" s="269" t="s">
        <v>4905</v>
      </c>
      <c r="T381" s="310" t="s">
        <v>4903</v>
      </c>
    </row>
    <row r="382" spans="2:23" ht="30.75" customHeight="1" x14ac:dyDescent="0.25">
      <c r="B382" s="17">
        <v>389</v>
      </c>
      <c r="D382" s="286" t="s">
        <v>589</v>
      </c>
      <c r="E382" s="14" t="s">
        <v>590</v>
      </c>
      <c r="F382" s="14" t="s">
        <v>591</v>
      </c>
      <c r="G382" s="286" t="s">
        <v>592</v>
      </c>
      <c r="H382" s="14" t="s">
        <v>4951</v>
      </c>
      <c r="I382" s="14" t="s">
        <v>3920</v>
      </c>
      <c r="L382" s="14" t="s">
        <v>593</v>
      </c>
      <c r="M382" s="14" t="s">
        <v>3924</v>
      </c>
      <c r="N382" s="12" t="s">
        <v>21230</v>
      </c>
      <c r="P382" s="13" t="s">
        <v>5655</v>
      </c>
      <c r="Q382" s="269" t="s">
        <v>594</v>
      </c>
    </row>
    <row r="383" spans="2:23" ht="30.75" customHeight="1" x14ac:dyDescent="0.25">
      <c r="B383" s="17">
        <v>390</v>
      </c>
      <c r="C383" s="17" t="s">
        <v>7</v>
      </c>
      <c r="D383" s="286" t="s">
        <v>595</v>
      </c>
      <c r="E383" s="14" t="s">
        <v>5469</v>
      </c>
      <c r="G383" s="286" t="s">
        <v>595</v>
      </c>
      <c r="H383" s="14" t="s">
        <v>4952</v>
      </c>
      <c r="I383" s="14" t="s">
        <v>3920</v>
      </c>
      <c r="J383" s="286" t="s">
        <v>5470</v>
      </c>
      <c r="K383" s="14" t="s">
        <v>5471</v>
      </c>
      <c r="L383" s="14" t="s">
        <v>4087</v>
      </c>
      <c r="M383" s="14" t="s">
        <v>3924</v>
      </c>
      <c r="N383" s="12" t="s">
        <v>21230</v>
      </c>
      <c r="O383" s="14" t="s">
        <v>5472</v>
      </c>
      <c r="P383" s="13" t="s">
        <v>5473</v>
      </c>
      <c r="Q383" s="269" t="s">
        <v>596</v>
      </c>
    </row>
    <row r="384" spans="2:23" ht="30.75" customHeight="1" x14ac:dyDescent="0.25">
      <c r="B384" s="17">
        <v>391</v>
      </c>
      <c r="C384" s="17" t="s">
        <v>7</v>
      </c>
      <c r="D384" s="286" t="s">
        <v>597</v>
      </c>
      <c r="E384" s="14" t="s">
        <v>598</v>
      </c>
      <c r="G384" s="286" t="s">
        <v>597</v>
      </c>
      <c r="H384" s="14" t="s">
        <v>4953</v>
      </c>
      <c r="I384" s="14" t="s">
        <v>3920</v>
      </c>
      <c r="J384" s="286" t="s">
        <v>4954</v>
      </c>
      <c r="K384" s="14" t="s">
        <v>3922</v>
      </c>
      <c r="L384" s="14" t="s">
        <v>599</v>
      </c>
      <c r="M384" s="14" t="s">
        <v>4119</v>
      </c>
      <c r="N384" s="12" t="s">
        <v>21230</v>
      </c>
      <c r="O384" s="14" t="s">
        <v>4955</v>
      </c>
      <c r="P384" s="13" t="s">
        <v>600</v>
      </c>
      <c r="Q384" s="269" t="s">
        <v>601</v>
      </c>
    </row>
    <row r="385" spans="2:20" ht="30.75" customHeight="1" x14ac:dyDescent="0.25">
      <c r="B385" s="17">
        <v>393</v>
      </c>
      <c r="D385" s="286" t="s">
        <v>602</v>
      </c>
      <c r="E385" s="14" t="s">
        <v>603</v>
      </c>
      <c r="F385" s="14" t="s">
        <v>604</v>
      </c>
      <c r="G385" s="286" t="s">
        <v>602</v>
      </c>
      <c r="H385" s="14" t="s">
        <v>4956</v>
      </c>
      <c r="I385" s="14" t="s">
        <v>3920</v>
      </c>
      <c r="J385" s="286" t="s">
        <v>4957</v>
      </c>
      <c r="K385" s="14" t="s">
        <v>3922</v>
      </c>
      <c r="L385" s="14" t="s">
        <v>605</v>
      </c>
      <c r="M385" s="14" t="s">
        <v>4011</v>
      </c>
      <c r="N385" s="12" t="s">
        <v>21232</v>
      </c>
      <c r="O385" s="14" t="s">
        <v>4958</v>
      </c>
      <c r="P385" s="13" t="s">
        <v>606</v>
      </c>
      <c r="Q385" s="269" t="s">
        <v>607</v>
      </c>
    </row>
    <row r="386" spans="2:20" ht="30.75" customHeight="1" x14ac:dyDescent="0.25">
      <c r="B386" s="17">
        <v>394</v>
      </c>
      <c r="C386" s="17" t="s">
        <v>21205</v>
      </c>
      <c r="D386" s="286" t="s">
        <v>608</v>
      </c>
      <c r="E386" s="14" t="s">
        <v>609</v>
      </c>
      <c r="G386" s="286" t="s">
        <v>608</v>
      </c>
      <c r="H386" s="14" t="s">
        <v>610</v>
      </c>
      <c r="I386" s="14" t="s">
        <v>3920</v>
      </c>
      <c r="J386" s="286" t="s">
        <v>611</v>
      </c>
      <c r="K386" s="14" t="s">
        <v>3922</v>
      </c>
      <c r="L386" s="14" t="s">
        <v>612</v>
      </c>
      <c r="M386" s="14" t="s">
        <v>4068</v>
      </c>
      <c r="N386" s="12" t="s">
        <v>21218</v>
      </c>
      <c r="O386" s="14" t="s">
        <v>613</v>
      </c>
      <c r="P386" s="13" t="s">
        <v>614</v>
      </c>
      <c r="Q386" s="269" t="s">
        <v>615</v>
      </c>
    </row>
    <row r="387" spans="2:20" ht="30.75" customHeight="1" x14ac:dyDescent="0.25">
      <c r="B387" s="17">
        <v>395</v>
      </c>
      <c r="D387" s="286" t="s">
        <v>616</v>
      </c>
      <c r="E387" s="14" t="s">
        <v>617</v>
      </c>
      <c r="G387" s="286" t="s">
        <v>616</v>
      </c>
      <c r="H387" s="14" t="s">
        <v>618</v>
      </c>
      <c r="I387" s="14" t="s">
        <v>3920</v>
      </c>
      <c r="J387" s="286" t="s">
        <v>619</v>
      </c>
      <c r="K387" s="14" t="s">
        <v>620</v>
      </c>
      <c r="L387" s="14" t="s">
        <v>4190</v>
      </c>
      <c r="M387" s="14" t="s">
        <v>3980</v>
      </c>
      <c r="N387" s="12" t="s">
        <v>21230</v>
      </c>
      <c r="O387" s="14" t="s">
        <v>621</v>
      </c>
      <c r="P387" s="13" t="s">
        <v>622</v>
      </c>
      <c r="Q387" s="269" t="s">
        <v>623</v>
      </c>
      <c r="R387" s="14" t="s">
        <v>617</v>
      </c>
      <c r="S387" s="269" t="s">
        <v>624</v>
      </c>
      <c r="T387" s="13" t="s">
        <v>622</v>
      </c>
    </row>
    <row r="388" spans="2:20" ht="30.75" customHeight="1" x14ac:dyDescent="0.25">
      <c r="B388" s="17">
        <v>397</v>
      </c>
      <c r="D388" s="286" t="s">
        <v>625</v>
      </c>
      <c r="E388" s="14" t="s">
        <v>626</v>
      </c>
      <c r="G388" s="286" t="s">
        <v>627</v>
      </c>
      <c r="H388" s="14" t="s">
        <v>4959</v>
      </c>
      <c r="I388" s="14" t="s">
        <v>3920</v>
      </c>
      <c r="J388" s="286" t="s">
        <v>4960</v>
      </c>
      <c r="K388" s="14" t="s">
        <v>3922</v>
      </c>
      <c r="L388" s="14" t="s">
        <v>628</v>
      </c>
      <c r="M388" s="14" t="s">
        <v>3980</v>
      </c>
      <c r="N388" s="12" t="s">
        <v>21230</v>
      </c>
      <c r="O388" s="14" t="s">
        <v>4961</v>
      </c>
      <c r="P388" s="13" t="s">
        <v>629</v>
      </c>
      <c r="Q388" s="269" t="s">
        <v>630</v>
      </c>
    </row>
    <row r="389" spans="2:20" ht="30.75" customHeight="1" x14ac:dyDescent="0.25">
      <c r="B389" s="17">
        <v>398</v>
      </c>
      <c r="C389" s="17" t="s">
        <v>11059</v>
      </c>
      <c r="D389" s="286" t="s">
        <v>631</v>
      </c>
      <c r="E389" s="12" t="s">
        <v>11059</v>
      </c>
      <c r="F389" s="12" t="s">
        <v>12670</v>
      </c>
      <c r="G389" s="286" t="s">
        <v>631</v>
      </c>
      <c r="H389" s="14" t="s">
        <v>4962</v>
      </c>
      <c r="I389" s="14" t="s">
        <v>3920</v>
      </c>
      <c r="J389" s="286" t="s">
        <v>4963</v>
      </c>
      <c r="K389" s="14" t="s">
        <v>3922</v>
      </c>
      <c r="L389" s="14" t="s">
        <v>633</v>
      </c>
      <c r="M389" s="14" t="s">
        <v>4068</v>
      </c>
      <c r="N389" s="12" t="s">
        <v>21218</v>
      </c>
      <c r="O389" s="14" t="s">
        <v>4964</v>
      </c>
      <c r="P389" s="13" t="s">
        <v>634</v>
      </c>
    </row>
    <row r="390" spans="2:20" ht="30.75" customHeight="1" x14ac:dyDescent="0.25">
      <c r="B390" s="17">
        <v>399</v>
      </c>
      <c r="D390" s="286" t="s">
        <v>635</v>
      </c>
      <c r="G390" s="286" t="s">
        <v>635</v>
      </c>
      <c r="H390" s="14" t="s">
        <v>4965</v>
      </c>
      <c r="I390" s="14" t="s">
        <v>3920</v>
      </c>
      <c r="J390" s="286" t="s">
        <v>636</v>
      </c>
      <c r="K390" s="14" t="s">
        <v>3922</v>
      </c>
      <c r="L390" s="14" t="s">
        <v>637</v>
      </c>
      <c r="M390" s="14" t="s">
        <v>3924</v>
      </c>
      <c r="N390" s="12" t="s">
        <v>21230</v>
      </c>
      <c r="O390" s="14" t="s">
        <v>638</v>
      </c>
      <c r="P390" s="13" t="s">
        <v>639</v>
      </c>
      <c r="Q390" s="13" t="s">
        <v>640</v>
      </c>
      <c r="S390" s="269" t="s">
        <v>640</v>
      </c>
      <c r="T390" s="13" t="s">
        <v>639</v>
      </c>
    </row>
    <row r="391" spans="2:20" ht="30.75" customHeight="1" x14ac:dyDescent="0.25">
      <c r="B391" s="17">
        <v>400</v>
      </c>
      <c r="D391" s="286" t="s">
        <v>641</v>
      </c>
      <c r="E391" s="14" t="s">
        <v>642</v>
      </c>
      <c r="G391" s="286" t="s">
        <v>641</v>
      </c>
      <c r="H391" s="14" t="s">
        <v>643</v>
      </c>
      <c r="I391" s="14" t="s">
        <v>3920</v>
      </c>
      <c r="J391" s="286" t="s">
        <v>644</v>
      </c>
      <c r="K391" s="14" t="s">
        <v>645</v>
      </c>
      <c r="L391" s="14" t="s">
        <v>3160</v>
      </c>
      <c r="M391" s="14" t="s">
        <v>4249</v>
      </c>
      <c r="N391" s="12" t="s">
        <v>21231</v>
      </c>
      <c r="O391" s="14" t="s">
        <v>646</v>
      </c>
      <c r="P391" s="13" t="s">
        <v>647</v>
      </c>
      <c r="Q391" s="269" t="s">
        <v>648</v>
      </c>
      <c r="R391" s="14" t="s">
        <v>642</v>
      </c>
      <c r="S391" s="269" t="s">
        <v>648</v>
      </c>
      <c r="T391" s="13" t="s">
        <v>649</v>
      </c>
    </row>
    <row r="392" spans="2:20" ht="30.75" customHeight="1" x14ac:dyDescent="0.25">
      <c r="B392" s="17">
        <v>401</v>
      </c>
      <c r="D392" s="286" t="s">
        <v>650</v>
      </c>
      <c r="E392" s="14" t="s">
        <v>651</v>
      </c>
      <c r="F392" s="14" t="s">
        <v>4026</v>
      </c>
      <c r="G392" s="286" t="s">
        <v>652</v>
      </c>
      <c r="H392" s="14" t="s">
        <v>653</v>
      </c>
      <c r="I392" s="289">
        <v>535200144114</v>
      </c>
      <c r="J392" s="286" t="s">
        <v>654</v>
      </c>
      <c r="K392" s="14" t="s">
        <v>655</v>
      </c>
      <c r="L392" s="14" t="s">
        <v>1876</v>
      </c>
      <c r="M392" s="14" t="s">
        <v>3924</v>
      </c>
      <c r="N392" s="12" t="s">
        <v>21230</v>
      </c>
      <c r="O392" s="289">
        <v>13417510</v>
      </c>
      <c r="P392" s="13" t="s">
        <v>656</v>
      </c>
      <c r="Q392" s="269" t="s">
        <v>657</v>
      </c>
      <c r="R392" s="14" t="s">
        <v>651</v>
      </c>
      <c r="S392" s="269" t="s">
        <v>658</v>
      </c>
      <c r="T392" s="13" t="s">
        <v>659</v>
      </c>
    </row>
    <row r="393" spans="2:20" ht="30.75" customHeight="1" x14ac:dyDescent="0.25">
      <c r="B393" s="17">
        <v>402</v>
      </c>
      <c r="D393" s="286" t="s">
        <v>660</v>
      </c>
      <c r="E393" s="14" t="s">
        <v>661</v>
      </c>
      <c r="G393" s="286" t="s">
        <v>662</v>
      </c>
      <c r="H393" s="14" t="s">
        <v>663</v>
      </c>
      <c r="I393" s="289">
        <v>633680042117</v>
      </c>
      <c r="J393" s="286" t="s">
        <v>664</v>
      </c>
      <c r="K393" s="14" t="s">
        <v>665</v>
      </c>
      <c r="L393" s="14" t="s">
        <v>2027</v>
      </c>
      <c r="M393" s="14" t="s">
        <v>3924</v>
      </c>
      <c r="N393" s="12" t="s">
        <v>21230</v>
      </c>
      <c r="O393" s="14" t="s">
        <v>666</v>
      </c>
      <c r="P393" s="13" t="s">
        <v>667</v>
      </c>
      <c r="Q393" s="269" t="s">
        <v>668</v>
      </c>
      <c r="R393" s="14" t="s">
        <v>661</v>
      </c>
      <c r="S393" s="269" t="s">
        <v>669</v>
      </c>
      <c r="T393" s="13" t="s">
        <v>667</v>
      </c>
    </row>
    <row r="394" spans="2:20" ht="30.75" customHeight="1" x14ac:dyDescent="0.25">
      <c r="B394" s="17">
        <v>403</v>
      </c>
      <c r="D394" s="286" t="s">
        <v>670</v>
      </c>
      <c r="E394" s="14" t="s">
        <v>671</v>
      </c>
      <c r="G394" s="286" t="s">
        <v>672</v>
      </c>
      <c r="H394" s="14" t="s">
        <v>673</v>
      </c>
      <c r="I394" s="14" t="s">
        <v>3920</v>
      </c>
      <c r="J394" s="286" t="s">
        <v>674</v>
      </c>
      <c r="K394" s="14" t="s">
        <v>675</v>
      </c>
      <c r="L394" s="14" t="s">
        <v>676</v>
      </c>
      <c r="M394" s="14" t="s">
        <v>4202</v>
      </c>
      <c r="N394" s="12" t="s">
        <v>21233</v>
      </c>
      <c r="O394" s="14" t="s">
        <v>677</v>
      </c>
      <c r="P394" s="13" t="s">
        <v>678</v>
      </c>
      <c r="Q394" s="269" t="s">
        <v>679</v>
      </c>
      <c r="R394" s="14" t="s">
        <v>680</v>
      </c>
      <c r="S394" s="269" t="s">
        <v>679</v>
      </c>
      <c r="T394" s="13" t="s">
        <v>681</v>
      </c>
    </row>
    <row r="395" spans="2:20" ht="30.75" customHeight="1" x14ac:dyDescent="0.25">
      <c r="B395" s="17">
        <v>404</v>
      </c>
      <c r="C395" s="17" t="s">
        <v>7</v>
      </c>
      <c r="D395" s="286" t="s">
        <v>682</v>
      </c>
      <c r="E395" s="14" t="s">
        <v>683</v>
      </c>
      <c r="G395" s="286" t="s">
        <v>684</v>
      </c>
      <c r="H395" s="14" t="s">
        <v>685</v>
      </c>
      <c r="I395" s="289">
        <v>117186878112</v>
      </c>
      <c r="J395" s="286" t="s">
        <v>686</v>
      </c>
      <c r="K395" s="14" t="s">
        <v>687</v>
      </c>
      <c r="L395" s="14" t="s">
        <v>4031</v>
      </c>
      <c r="M395" s="14" t="s">
        <v>3924</v>
      </c>
      <c r="N395" s="12" t="s">
        <v>21230</v>
      </c>
      <c r="O395" s="14" t="s">
        <v>688</v>
      </c>
      <c r="P395" s="13" t="s">
        <v>689</v>
      </c>
      <c r="Q395" s="269" t="s">
        <v>5525</v>
      </c>
      <c r="R395" s="14" t="s">
        <v>690</v>
      </c>
      <c r="S395" s="269" t="s">
        <v>5525</v>
      </c>
      <c r="T395" s="13" t="s">
        <v>691</v>
      </c>
    </row>
    <row r="396" spans="2:20" ht="30.75" customHeight="1" x14ac:dyDescent="0.25">
      <c r="B396" s="17">
        <v>405</v>
      </c>
      <c r="D396" s="286" t="s">
        <v>692</v>
      </c>
      <c r="E396" s="14" t="s">
        <v>693</v>
      </c>
      <c r="F396" s="14" t="s">
        <v>694</v>
      </c>
      <c r="G396" s="286" t="s">
        <v>692</v>
      </c>
      <c r="H396" s="14" t="s">
        <v>695</v>
      </c>
      <c r="I396" s="14" t="s">
        <v>3920</v>
      </c>
      <c r="J396" s="286" t="s">
        <v>696</v>
      </c>
      <c r="K396" s="14" t="s">
        <v>3922</v>
      </c>
      <c r="L396" s="14" t="s">
        <v>697</v>
      </c>
      <c r="M396" s="14" t="s">
        <v>3924</v>
      </c>
      <c r="N396" s="12" t="s">
        <v>21230</v>
      </c>
      <c r="O396" s="14" t="s">
        <v>698</v>
      </c>
      <c r="P396" s="13" t="s">
        <v>699</v>
      </c>
      <c r="Q396" s="269" t="s">
        <v>700</v>
      </c>
      <c r="S396" s="269" t="s">
        <v>700</v>
      </c>
      <c r="T396" s="13" t="s">
        <v>701</v>
      </c>
    </row>
    <row r="397" spans="2:20" ht="30.75" customHeight="1" x14ac:dyDescent="0.25">
      <c r="B397" s="17">
        <v>406</v>
      </c>
      <c r="C397" s="17" t="s">
        <v>21208</v>
      </c>
      <c r="D397" s="286" t="s">
        <v>702</v>
      </c>
      <c r="E397" s="14" t="s">
        <v>703</v>
      </c>
      <c r="G397" s="286" t="s">
        <v>704</v>
      </c>
      <c r="H397" s="14" t="s">
        <v>705</v>
      </c>
      <c r="I397" s="14" t="s">
        <v>3920</v>
      </c>
      <c r="J397" s="286" t="s">
        <v>706</v>
      </c>
      <c r="K397" s="14" t="s">
        <v>3922</v>
      </c>
      <c r="L397" s="14" t="s">
        <v>707</v>
      </c>
      <c r="M397" s="14" t="s">
        <v>4270</v>
      </c>
      <c r="N397" s="12" t="s">
        <v>21218</v>
      </c>
      <c r="O397" s="14" t="s">
        <v>708</v>
      </c>
      <c r="P397" s="13" t="s">
        <v>709</v>
      </c>
      <c r="Q397" s="269" t="s">
        <v>710</v>
      </c>
      <c r="R397" s="14" t="s">
        <v>711</v>
      </c>
      <c r="S397" s="269" t="s">
        <v>712</v>
      </c>
      <c r="T397" s="13" t="s">
        <v>709</v>
      </c>
    </row>
    <row r="398" spans="2:20" ht="30.75" customHeight="1" x14ac:dyDescent="0.25">
      <c r="B398" s="17">
        <v>407</v>
      </c>
      <c r="D398" s="286" t="s">
        <v>713</v>
      </c>
      <c r="E398" s="14" t="s">
        <v>714</v>
      </c>
      <c r="G398" s="286" t="s">
        <v>713</v>
      </c>
      <c r="H398" s="14" t="s">
        <v>715</v>
      </c>
      <c r="I398" s="14" t="s">
        <v>3920</v>
      </c>
      <c r="J398" s="286" t="s">
        <v>716</v>
      </c>
      <c r="K398" s="14" t="s">
        <v>496</v>
      </c>
      <c r="L398" s="14" t="s">
        <v>4031</v>
      </c>
      <c r="M398" s="14" t="s">
        <v>3924</v>
      </c>
      <c r="N398" s="12" t="s">
        <v>21230</v>
      </c>
      <c r="O398" s="14" t="s">
        <v>717</v>
      </c>
      <c r="P398" s="13" t="s">
        <v>718</v>
      </c>
      <c r="Q398" s="269" t="s">
        <v>719</v>
      </c>
      <c r="R398" s="14" t="s">
        <v>720</v>
      </c>
      <c r="S398" s="269" t="s">
        <v>719</v>
      </c>
    </row>
    <row r="399" spans="2:20" ht="30.75" customHeight="1" x14ac:dyDescent="0.25">
      <c r="B399" s="17">
        <v>408</v>
      </c>
      <c r="C399" s="17" t="s">
        <v>7</v>
      </c>
      <c r="D399" s="286" t="s">
        <v>721</v>
      </c>
      <c r="E399" s="14" t="s">
        <v>722</v>
      </c>
      <c r="G399" s="286" t="s">
        <v>723</v>
      </c>
      <c r="H399" s="14" t="s">
        <v>724</v>
      </c>
      <c r="I399" s="289">
        <v>165140049112</v>
      </c>
      <c r="J399" s="286" t="s">
        <v>725</v>
      </c>
      <c r="K399" s="14" t="s">
        <v>726</v>
      </c>
      <c r="L399" s="14" t="s">
        <v>727</v>
      </c>
      <c r="M399" s="14" t="s">
        <v>3924</v>
      </c>
      <c r="N399" s="12" t="s">
        <v>21230</v>
      </c>
      <c r="O399" s="14" t="s">
        <v>728</v>
      </c>
      <c r="P399" s="13" t="s">
        <v>729</v>
      </c>
      <c r="Q399" s="269" t="s">
        <v>730</v>
      </c>
      <c r="R399" s="14" t="s">
        <v>722</v>
      </c>
      <c r="S399" s="269" t="s">
        <v>730</v>
      </c>
      <c r="T399" s="13" t="s">
        <v>731</v>
      </c>
    </row>
    <row r="400" spans="2:20" ht="30.75" customHeight="1" x14ac:dyDescent="0.25">
      <c r="B400" s="17">
        <v>409</v>
      </c>
      <c r="D400" s="286" t="s">
        <v>732</v>
      </c>
      <c r="E400" s="14" t="s">
        <v>733</v>
      </c>
      <c r="G400" s="286" t="s">
        <v>734</v>
      </c>
      <c r="H400" s="14" t="s">
        <v>735</v>
      </c>
      <c r="I400" s="14" t="s">
        <v>736</v>
      </c>
      <c r="J400" s="286" t="s">
        <v>737</v>
      </c>
      <c r="K400" s="14" t="s">
        <v>738</v>
      </c>
      <c r="L400" s="14" t="s">
        <v>739</v>
      </c>
      <c r="M400" s="14" t="s">
        <v>4270</v>
      </c>
      <c r="N400" s="12" t="s">
        <v>21218</v>
      </c>
      <c r="O400" s="14" t="s">
        <v>740</v>
      </c>
      <c r="P400" s="13" t="s">
        <v>741</v>
      </c>
      <c r="Q400" s="269" t="s">
        <v>742</v>
      </c>
      <c r="R400" s="14" t="s">
        <v>743</v>
      </c>
      <c r="S400" s="269" t="s">
        <v>744</v>
      </c>
      <c r="T400" s="13" t="s">
        <v>745</v>
      </c>
    </row>
    <row r="401" spans="2:23" ht="30.75" customHeight="1" x14ac:dyDescent="0.25">
      <c r="B401" s="17">
        <v>410</v>
      </c>
      <c r="D401" s="286" t="s">
        <v>746</v>
      </c>
      <c r="E401" s="14" t="s">
        <v>747</v>
      </c>
      <c r="G401" s="286" t="s">
        <v>748</v>
      </c>
      <c r="H401" s="14" t="s">
        <v>749</v>
      </c>
      <c r="I401" s="14" t="s">
        <v>750</v>
      </c>
      <c r="J401" s="286" t="s">
        <v>751</v>
      </c>
      <c r="K401" s="14" t="s">
        <v>752</v>
      </c>
      <c r="L401" s="14" t="s">
        <v>2572</v>
      </c>
      <c r="M401" s="14" t="s">
        <v>2573</v>
      </c>
      <c r="N401" s="12" t="s">
        <v>21231</v>
      </c>
      <c r="O401" s="14" t="s">
        <v>753</v>
      </c>
      <c r="P401" s="13" t="s">
        <v>754</v>
      </c>
      <c r="Q401" s="269" t="s">
        <v>755</v>
      </c>
      <c r="R401" s="14" t="s">
        <v>756</v>
      </c>
      <c r="S401" s="269" t="s">
        <v>757</v>
      </c>
      <c r="T401" s="13" t="s">
        <v>758</v>
      </c>
    </row>
    <row r="402" spans="2:23" ht="30.75" customHeight="1" x14ac:dyDescent="0.25">
      <c r="B402" s="17">
        <v>411</v>
      </c>
      <c r="D402" s="286" t="s">
        <v>759</v>
      </c>
      <c r="E402" s="14" t="s">
        <v>760</v>
      </c>
      <c r="G402" s="286" t="s">
        <v>761</v>
      </c>
      <c r="H402" s="14" t="s">
        <v>762</v>
      </c>
      <c r="I402" s="14" t="s">
        <v>3920</v>
      </c>
      <c r="J402" s="286" t="s">
        <v>763</v>
      </c>
      <c r="K402" s="14" t="s">
        <v>764</v>
      </c>
      <c r="L402" s="14" t="s">
        <v>765</v>
      </c>
      <c r="M402" s="14" t="s">
        <v>3924</v>
      </c>
      <c r="N402" s="12" t="s">
        <v>21230</v>
      </c>
      <c r="O402" s="14" t="s">
        <v>766</v>
      </c>
      <c r="P402" s="13" t="s">
        <v>767</v>
      </c>
      <c r="Q402" s="269" t="s">
        <v>768</v>
      </c>
      <c r="R402" s="14" t="s">
        <v>769</v>
      </c>
      <c r="S402" s="269" t="s">
        <v>768</v>
      </c>
      <c r="T402" s="13" t="s">
        <v>767</v>
      </c>
    </row>
    <row r="403" spans="2:23" ht="30.75" customHeight="1" x14ac:dyDescent="0.25">
      <c r="B403" s="17">
        <v>412</v>
      </c>
      <c r="D403" s="286" t="s">
        <v>770</v>
      </c>
      <c r="E403" s="14" t="s">
        <v>771</v>
      </c>
      <c r="F403" s="14" t="s">
        <v>4312</v>
      </c>
      <c r="G403" s="286" t="s">
        <v>772</v>
      </c>
      <c r="H403" s="14" t="s">
        <v>773</v>
      </c>
      <c r="I403" s="14" t="s">
        <v>3920</v>
      </c>
      <c r="J403" s="286" t="s">
        <v>774</v>
      </c>
      <c r="K403" s="14" t="s">
        <v>3922</v>
      </c>
      <c r="L403" s="14" t="s">
        <v>775</v>
      </c>
      <c r="M403" s="14" t="s">
        <v>3947</v>
      </c>
      <c r="N403" s="12" t="s">
        <v>21218</v>
      </c>
      <c r="O403" s="14" t="s">
        <v>776</v>
      </c>
      <c r="P403" s="13" t="s">
        <v>777</v>
      </c>
      <c r="Q403" s="269" t="s">
        <v>778</v>
      </c>
      <c r="R403" s="14" t="s">
        <v>553</v>
      </c>
      <c r="S403" s="269" t="s">
        <v>778</v>
      </c>
      <c r="T403" s="13" t="s">
        <v>777</v>
      </c>
    </row>
    <row r="404" spans="2:23" ht="30.75" customHeight="1" x14ac:dyDescent="0.25">
      <c r="B404" s="17">
        <v>413</v>
      </c>
      <c r="D404" s="288" t="s">
        <v>779</v>
      </c>
      <c r="E404" s="14" t="s">
        <v>780</v>
      </c>
      <c r="G404" s="286" t="s">
        <v>781</v>
      </c>
      <c r="H404" s="14" t="s">
        <v>782</v>
      </c>
      <c r="I404" s="14" t="s">
        <v>3920</v>
      </c>
      <c r="J404" s="286" t="s">
        <v>783</v>
      </c>
      <c r="K404" s="14" t="s">
        <v>784</v>
      </c>
      <c r="L404" s="14" t="s">
        <v>3693</v>
      </c>
      <c r="M404" s="14" t="s">
        <v>4119</v>
      </c>
      <c r="N404" s="12" t="s">
        <v>21230</v>
      </c>
      <c r="O404" s="14" t="s">
        <v>785</v>
      </c>
      <c r="P404" s="13" t="s">
        <v>786</v>
      </c>
      <c r="Q404" s="269" t="s">
        <v>787</v>
      </c>
      <c r="R404" s="14" t="s">
        <v>788</v>
      </c>
      <c r="S404" s="269" t="s">
        <v>789</v>
      </c>
      <c r="T404" s="13" t="s">
        <v>790</v>
      </c>
    </row>
    <row r="405" spans="2:23" ht="30.75" customHeight="1" x14ac:dyDescent="0.25">
      <c r="B405" s="17">
        <v>414</v>
      </c>
      <c r="D405" s="286" t="s">
        <v>791</v>
      </c>
      <c r="E405" s="14" t="s">
        <v>1755</v>
      </c>
      <c r="G405" s="286" t="s">
        <v>791</v>
      </c>
      <c r="H405" s="14" t="s">
        <v>792</v>
      </c>
      <c r="I405" s="14" t="s">
        <v>793</v>
      </c>
      <c r="J405" s="286" t="s">
        <v>794</v>
      </c>
      <c r="K405" s="14" t="s">
        <v>795</v>
      </c>
      <c r="L405" s="14" t="s">
        <v>3286</v>
      </c>
      <c r="M405" s="14" t="s">
        <v>4270</v>
      </c>
      <c r="N405" s="12" t="s">
        <v>21218</v>
      </c>
      <c r="O405" s="14" t="s">
        <v>796</v>
      </c>
      <c r="P405" s="13" t="s">
        <v>797</v>
      </c>
      <c r="Q405" s="269" t="s">
        <v>798</v>
      </c>
      <c r="R405" s="14" t="s">
        <v>1755</v>
      </c>
      <c r="S405" s="269" t="s">
        <v>798</v>
      </c>
      <c r="T405" s="13" t="s">
        <v>799</v>
      </c>
    </row>
    <row r="406" spans="2:23" ht="30.75" customHeight="1" x14ac:dyDescent="0.25">
      <c r="B406" s="17">
        <v>415</v>
      </c>
      <c r="D406" s="286" t="s">
        <v>800</v>
      </c>
      <c r="E406" s="14" t="s">
        <v>801</v>
      </c>
      <c r="F406" s="14" t="s">
        <v>802</v>
      </c>
      <c r="G406" s="286" t="s">
        <v>803</v>
      </c>
      <c r="H406" s="14" t="s">
        <v>804</v>
      </c>
      <c r="I406" s="14" t="s">
        <v>805</v>
      </c>
      <c r="J406" s="286" t="s">
        <v>806</v>
      </c>
      <c r="K406" s="14" t="s">
        <v>807</v>
      </c>
      <c r="L406" s="14" t="s">
        <v>2419</v>
      </c>
      <c r="M406" s="14" t="s">
        <v>3117</v>
      </c>
      <c r="N406" s="12" t="s">
        <v>21232</v>
      </c>
      <c r="O406" s="14" t="s">
        <v>808</v>
      </c>
      <c r="P406" s="13" t="s">
        <v>809</v>
      </c>
      <c r="Q406" s="269" t="s">
        <v>810</v>
      </c>
      <c r="R406" s="14" t="s">
        <v>811</v>
      </c>
      <c r="S406" s="269" t="s">
        <v>810</v>
      </c>
      <c r="T406" s="13" t="s">
        <v>809</v>
      </c>
    </row>
    <row r="407" spans="2:23" ht="30.75" customHeight="1" x14ac:dyDescent="0.25">
      <c r="B407" s="17">
        <v>416</v>
      </c>
      <c r="D407" s="286" t="s">
        <v>812</v>
      </c>
      <c r="G407" s="286" t="s">
        <v>812</v>
      </c>
      <c r="H407" s="14" t="s">
        <v>813</v>
      </c>
      <c r="I407" s="14" t="s">
        <v>814</v>
      </c>
      <c r="J407" s="286" t="s">
        <v>815</v>
      </c>
      <c r="K407" s="14" t="s">
        <v>816</v>
      </c>
      <c r="L407" s="14" t="s">
        <v>4128</v>
      </c>
      <c r="M407" s="14" t="s">
        <v>4068</v>
      </c>
      <c r="N407" s="12" t="s">
        <v>21218</v>
      </c>
      <c r="O407" s="14" t="s">
        <v>817</v>
      </c>
      <c r="P407" s="13" t="s">
        <v>818</v>
      </c>
      <c r="Q407" s="269" t="s">
        <v>819</v>
      </c>
      <c r="R407" s="14" t="s">
        <v>820</v>
      </c>
      <c r="S407" s="13" t="str">
        <f>Q407</f>
        <v>almirdecastro@luminapar.com.br</v>
      </c>
      <c r="T407" s="13" t="str">
        <f>P407</f>
        <v>(41) 3525-2600</v>
      </c>
    </row>
    <row r="408" spans="2:23" ht="30.75" customHeight="1" x14ac:dyDescent="0.25">
      <c r="B408" s="17">
        <v>417</v>
      </c>
      <c r="D408" s="286" t="s">
        <v>821</v>
      </c>
      <c r="E408" s="14" t="s">
        <v>822</v>
      </c>
      <c r="F408" s="14" t="s">
        <v>823</v>
      </c>
      <c r="G408" s="286" t="s">
        <v>824</v>
      </c>
      <c r="H408" s="14" t="s">
        <v>825</v>
      </c>
      <c r="I408" s="14" t="s">
        <v>3920</v>
      </c>
      <c r="J408" s="286" t="s">
        <v>826</v>
      </c>
      <c r="K408" s="14" t="s">
        <v>827</v>
      </c>
      <c r="L408" s="14" t="s">
        <v>3509</v>
      </c>
      <c r="M408" s="14" t="s">
        <v>3510</v>
      </c>
      <c r="N408" s="12" t="s">
        <v>21232</v>
      </c>
      <c r="O408" s="14" t="s">
        <v>828</v>
      </c>
      <c r="P408" s="13" t="s">
        <v>5735</v>
      </c>
      <c r="Q408" s="269" t="s">
        <v>830</v>
      </c>
      <c r="R408" s="14" t="s">
        <v>822</v>
      </c>
      <c r="S408" s="269" t="s">
        <v>830</v>
      </c>
      <c r="T408" s="13" t="s">
        <v>829</v>
      </c>
    </row>
    <row r="409" spans="2:23" ht="30.75" customHeight="1" x14ac:dyDescent="0.25">
      <c r="B409" s="17">
        <v>418</v>
      </c>
      <c r="D409" s="286" t="s">
        <v>831</v>
      </c>
      <c r="E409" s="14" t="s">
        <v>832</v>
      </c>
      <c r="F409" s="14" t="s">
        <v>833</v>
      </c>
      <c r="G409" s="286" t="s">
        <v>834</v>
      </c>
      <c r="H409" s="14" t="s">
        <v>835</v>
      </c>
      <c r="I409" s="14" t="s">
        <v>836</v>
      </c>
      <c r="J409" s="286" t="s">
        <v>837</v>
      </c>
      <c r="K409" s="14" t="s">
        <v>838</v>
      </c>
      <c r="L409" s="14" t="s">
        <v>3296</v>
      </c>
      <c r="M409" s="14" t="s">
        <v>4109</v>
      </c>
      <c r="N409" s="12" t="s">
        <v>21230</v>
      </c>
      <c r="O409" s="14" t="s">
        <v>839</v>
      </c>
      <c r="P409" s="13" t="s">
        <v>840</v>
      </c>
      <c r="Q409" s="269" t="s">
        <v>841</v>
      </c>
      <c r="R409" s="14" t="s">
        <v>842</v>
      </c>
      <c r="S409" s="269" t="s">
        <v>841</v>
      </c>
      <c r="T409" s="13" t="s">
        <v>840</v>
      </c>
    </row>
    <row r="410" spans="2:23" ht="30.75" customHeight="1" x14ac:dyDescent="0.25">
      <c r="B410" s="17">
        <v>419</v>
      </c>
      <c r="D410" s="286" t="s">
        <v>843</v>
      </c>
      <c r="E410" s="14" t="s">
        <v>15852</v>
      </c>
      <c r="G410" s="286" t="s">
        <v>843</v>
      </c>
      <c r="H410" s="14" t="s">
        <v>845</v>
      </c>
      <c r="I410" s="14" t="s">
        <v>3920</v>
      </c>
      <c r="J410" s="286" t="s">
        <v>15853</v>
      </c>
      <c r="K410" s="14" t="s">
        <v>846</v>
      </c>
      <c r="L410" s="14" t="s">
        <v>847</v>
      </c>
      <c r="M410" s="14" t="s">
        <v>3980</v>
      </c>
      <c r="N410" s="12" t="s">
        <v>21230</v>
      </c>
      <c r="O410" s="14" t="s">
        <v>848</v>
      </c>
      <c r="P410" s="13" t="s">
        <v>849</v>
      </c>
      <c r="Q410" s="269" t="s">
        <v>850</v>
      </c>
      <c r="R410" s="14" t="s">
        <v>15855</v>
      </c>
      <c r="S410" s="269" t="s">
        <v>15854</v>
      </c>
      <c r="W410" s="287">
        <v>42646</v>
      </c>
    </row>
    <row r="411" spans="2:23" ht="30.75" customHeight="1" x14ac:dyDescent="0.25">
      <c r="B411" s="17">
        <v>420</v>
      </c>
      <c r="D411" s="286" t="s">
        <v>851</v>
      </c>
      <c r="E411" s="14" t="s">
        <v>852</v>
      </c>
      <c r="G411" s="286" t="s">
        <v>853</v>
      </c>
      <c r="H411" s="14" t="s">
        <v>854</v>
      </c>
      <c r="I411" s="14" t="s">
        <v>855</v>
      </c>
      <c r="J411" s="286" t="s">
        <v>856</v>
      </c>
      <c r="K411" s="14" t="s">
        <v>857</v>
      </c>
      <c r="L411" s="14" t="s">
        <v>4190</v>
      </c>
      <c r="M411" s="14" t="s">
        <v>3980</v>
      </c>
      <c r="N411" s="12" t="s">
        <v>21230</v>
      </c>
      <c r="O411" s="14" t="s">
        <v>858</v>
      </c>
      <c r="P411" s="13" t="s">
        <v>859</v>
      </c>
      <c r="Q411" s="269" t="s">
        <v>860</v>
      </c>
      <c r="R411" s="14" t="s">
        <v>852</v>
      </c>
      <c r="S411" s="269" t="s">
        <v>860</v>
      </c>
      <c r="T411" s="13" t="s">
        <v>859</v>
      </c>
    </row>
    <row r="412" spans="2:23" ht="30.75" customHeight="1" x14ac:dyDescent="0.25">
      <c r="B412" s="17">
        <v>421</v>
      </c>
      <c r="D412" s="286" t="s">
        <v>861</v>
      </c>
      <c r="E412" s="14" t="s">
        <v>862</v>
      </c>
      <c r="G412" s="286" t="s">
        <v>863</v>
      </c>
      <c r="H412" s="14" t="s">
        <v>864</v>
      </c>
      <c r="I412" s="14" t="s">
        <v>3920</v>
      </c>
      <c r="J412" s="286" t="s">
        <v>865</v>
      </c>
      <c r="K412" s="14" t="s">
        <v>3922</v>
      </c>
      <c r="L412" s="14" t="s">
        <v>866</v>
      </c>
      <c r="M412" s="14" t="s">
        <v>3980</v>
      </c>
      <c r="N412" s="12" t="s">
        <v>21230</v>
      </c>
      <c r="O412" s="14" t="s">
        <v>867</v>
      </c>
      <c r="P412" s="13" t="s">
        <v>868</v>
      </c>
      <c r="Q412" s="269" t="s">
        <v>869</v>
      </c>
      <c r="R412" s="14" t="s">
        <v>862</v>
      </c>
    </row>
    <row r="413" spans="2:23" ht="30.75" customHeight="1" x14ac:dyDescent="0.25">
      <c r="B413" s="17">
        <v>422</v>
      </c>
      <c r="D413" s="286" t="s">
        <v>870</v>
      </c>
      <c r="E413" s="14" t="s">
        <v>871</v>
      </c>
      <c r="G413" s="286" t="s">
        <v>872</v>
      </c>
      <c r="H413" s="14" t="s">
        <v>873</v>
      </c>
      <c r="I413" s="14" t="s">
        <v>3920</v>
      </c>
      <c r="J413" s="286" t="s">
        <v>874</v>
      </c>
      <c r="K413" s="14" t="s">
        <v>875</v>
      </c>
      <c r="L413" s="14" t="s">
        <v>876</v>
      </c>
      <c r="M413" s="14" t="s">
        <v>4119</v>
      </c>
      <c r="N413" s="12" t="s">
        <v>21230</v>
      </c>
      <c r="O413" s="14" t="s">
        <v>877</v>
      </c>
      <c r="P413" s="13" t="s">
        <v>878</v>
      </c>
      <c r="Q413" s="269" t="s">
        <v>879</v>
      </c>
    </row>
    <row r="414" spans="2:23" ht="30.75" customHeight="1" x14ac:dyDescent="0.25">
      <c r="B414" s="17">
        <v>423</v>
      </c>
      <c r="D414" s="286" t="s">
        <v>880</v>
      </c>
      <c r="E414" s="14" t="s">
        <v>881</v>
      </c>
      <c r="G414" s="286" t="s">
        <v>880</v>
      </c>
      <c r="H414" s="14" t="s">
        <v>882</v>
      </c>
      <c r="I414" s="14" t="s">
        <v>883</v>
      </c>
      <c r="J414" s="286" t="s">
        <v>884</v>
      </c>
      <c r="K414" s="14" t="s">
        <v>885</v>
      </c>
      <c r="L414" s="14" t="s">
        <v>886</v>
      </c>
      <c r="M414" s="14" t="s">
        <v>3924</v>
      </c>
      <c r="N414" s="12" t="s">
        <v>21230</v>
      </c>
      <c r="O414" s="14" t="s">
        <v>887</v>
      </c>
      <c r="P414" s="13" t="s">
        <v>888</v>
      </c>
      <c r="Q414" s="269" t="s">
        <v>889</v>
      </c>
      <c r="R414" s="14" t="s">
        <v>890</v>
      </c>
      <c r="S414" s="269" t="s">
        <v>889</v>
      </c>
      <c r="T414" s="13" t="s">
        <v>891</v>
      </c>
    </row>
    <row r="415" spans="2:23" ht="30.75" customHeight="1" x14ac:dyDescent="0.25">
      <c r="B415" s="17">
        <v>424</v>
      </c>
      <c r="D415" s="286" t="s">
        <v>892</v>
      </c>
      <c r="E415" s="14" t="s">
        <v>893</v>
      </c>
      <c r="F415" s="14" t="s">
        <v>894</v>
      </c>
      <c r="G415" s="286" t="s">
        <v>895</v>
      </c>
      <c r="H415" s="14" t="s">
        <v>896</v>
      </c>
      <c r="I415" s="14" t="s">
        <v>3920</v>
      </c>
      <c r="J415" s="286" t="s">
        <v>897</v>
      </c>
      <c r="K415" s="14" t="s">
        <v>3922</v>
      </c>
      <c r="L415" s="14" t="s">
        <v>898</v>
      </c>
      <c r="M415" s="14" t="s">
        <v>4119</v>
      </c>
      <c r="N415" s="12" t="s">
        <v>21230</v>
      </c>
      <c r="O415" s="14" t="s">
        <v>899</v>
      </c>
      <c r="P415" s="13" t="s">
        <v>900</v>
      </c>
      <c r="Q415" s="269" t="s">
        <v>901</v>
      </c>
      <c r="R415" s="14" t="s">
        <v>902</v>
      </c>
      <c r="S415" s="269" t="s">
        <v>901</v>
      </c>
      <c r="T415" s="13" t="s">
        <v>900</v>
      </c>
    </row>
    <row r="416" spans="2:23" ht="30.75" customHeight="1" x14ac:dyDescent="0.25">
      <c r="B416" s="17">
        <v>425</v>
      </c>
      <c r="D416" s="286" t="s">
        <v>903</v>
      </c>
      <c r="E416" s="14" t="s">
        <v>904</v>
      </c>
      <c r="F416" s="14" t="s">
        <v>4616</v>
      </c>
      <c r="G416" s="286" t="s">
        <v>905</v>
      </c>
      <c r="H416" s="14" t="s">
        <v>906</v>
      </c>
      <c r="I416" s="14" t="s">
        <v>3920</v>
      </c>
      <c r="J416" s="286" t="s">
        <v>907</v>
      </c>
      <c r="K416" s="14" t="s">
        <v>2179</v>
      </c>
      <c r="L416" s="14" t="s">
        <v>4238</v>
      </c>
      <c r="M416" s="14" t="s">
        <v>3947</v>
      </c>
      <c r="N416" s="12" t="s">
        <v>21218</v>
      </c>
      <c r="O416" s="14" t="s">
        <v>908</v>
      </c>
      <c r="P416" s="13" t="s">
        <v>909</v>
      </c>
      <c r="Q416" s="269" t="s">
        <v>910</v>
      </c>
      <c r="R416" s="14" t="s">
        <v>911</v>
      </c>
      <c r="S416" s="269" t="s">
        <v>910</v>
      </c>
      <c r="T416" s="13" t="s">
        <v>909</v>
      </c>
    </row>
    <row r="417" spans="2:23" ht="30.75" customHeight="1" x14ac:dyDescent="0.25">
      <c r="B417" s="17">
        <v>426</v>
      </c>
      <c r="D417" s="286" t="s">
        <v>912</v>
      </c>
      <c r="E417" s="14" t="s">
        <v>913</v>
      </c>
      <c r="G417" s="286" t="s">
        <v>912</v>
      </c>
      <c r="H417" s="14" t="s">
        <v>914</v>
      </c>
      <c r="I417" s="14">
        <v>3610884</v>
      </c>
      <c r="J417" s="286" t="s">
        <v>915</v>
      </c>
      <c r="K417" s="14" t="s">
        <v>916</v>
      </c>
      <c r="L417" s="14" t="s">
        <v>917</v>
      </c>
      <c r="M417" s="14" t="s">
        <v>3947</v>
      </c>
      <c r="N417" s="12" t="s">
        <v>21218</v>
      </c>
      <c r="O417" s="14" t="s">
        <v>918</v>
      </c>
      <c r="P417" s="13" t="s">
        <v>919</v>
      </c>
      <c r="Q417" s="269" t="s">
        <v>920</v>
      </c>
      <c r="R417" s="14" t="s">
        <v>913</v>
      </c>
      <c r="S417" s="269" t="s">
        <v>920</v>
      </c>
      <c r="T417" s="13" t="s">
        <v>919</v>
      </c>
    </row>
    <row r="418" spans="2:23" ht="30.75" customHeight="1" x14ac:dyDescent="0.25">
      <c r="B418" s="17">
        <v>427</v>
      </c>
      <c r="D418" s="286" t="s">
        <v>921</v>
      </c>
      <c r="E418" s="14" t="s">
        <v>922</v>
      </c>
      <c r="G418" s="286" t="s">
        <v>923</v>
      </c>
      <c r="H418" s="14" t="s">
        <v>924</v>
      </c>
      <c r="I418" s="14" t="s">
        <v>3920</v>
      </c>
      <c r="J418" s="286" t="s">
        <v>925</v>
      </c>
      <c r="K418" s="14" t="s">
        <v>3922</v>
      </c>
      <c r="L418" s="14" t="s">
        <v>4269</v>
      </c>
      <c r="M418" s="14" t="s">
        <v>4270</v>
      </c>
      <c r="N418" s="12" t="s">
        <v>21218</v>
      </c>
      <c r="O418" s="14" t="s">
        <v>4271</v>
      </c>
      <c r="P418" s="13" t="s">
        <v>926</v>
      </c>
      <c r="Q418" s="269" t="s">
        <v>927</v>
      </c>
      <c r="R418" s="14" t="s">
        <v>928</v>
      </c>
      <c r="S418" s="269" t="s">
        <v>929</v>
      </c>
      <c r="T418" s="13" t="s">
        <v>930</v>
      </c>
    </row>
    <row r="419" spans="2:23" ht="30.75" customHeight="1" x14ac:dyDescent="0.25">
      <c r="B419" s="17">
        <v>428</v>
      </c>
      <c r="D419" s="286" t="s">
        <v>931</v>
      </c>
      <c r="E419" s="14" t="s">
        <v>932</v>
      </c>
      <c r="G419" s="286" t="s">
        <v>933</v>
      </c>
      <c r="H419" s="14" t="s">
        <v>934</v>
      </c>
      <c r="I419" s="14" t="s">
        <v>3920</v>
      </c>
      <c r="J419" s="286" t="s">
        <v>935</v>
      </c>
      <c r="K419" s="14" t="s">
        <v>3922</v>
      </c>
      <c r="L419" s="14" t="s">
        <v>936</v>
      </c>
      <c r="M419" s="14" t="s">
        <v>4119</v>
      </c>
      <c r="N419" s="12" t="s">
        <v>21230</v>
      </c>
      <c r="O419" s="14" t="s">
        <v>937</v>
      </c>
      <c r="P419" s="13" t="s">
        <v>938</v>
      </c>
      <c r="Q419" s="269" t="s">
        <v>939</v>
      </c>
      <c r="R419" s="14" t="s">
        <v>940</v>
      </c>
      <c r="S419" s="269" t="s">
        <v>939</v>
      </c>
      <c r="T419" s="13" t="s">
        <v>938</v>
      </c>
    </row>
    <row r="420" spans="2:23" ht="30.75" customHeight="1" x14ac:dyDescent="0.25">
      <c r="B420" s="17">
        <v>429</v>
      </c>
      <c r="D420" s="286" t="s">
        <v>941</v>
      </c>
      <c r="E420" s="14" t="s">
        <v>942</v>
      </c>
      <c r="G420" s="286" t="s">
        <v>941</v>
      </c>
      <c r="H420" s="14" t="s">
        <v>943</v>
      </c>
      <c r="I420" s="14" t="s">
        <v>3920</v>
      </c>
      <c r="J420" s="286" t="s">
        <v>944</v>
      </c>
      <c r="K420" s="14" t="s">
        <v>3922</v>
      </c>
      <c r="L420" s="14" t="s">
        <v>945</v>
      </c>
      <c r="M420" s="14" t="s">
        <v>4270</v>
      </c>
      <c r="N420" s="12" t="s">
        <v>21218</v>
      </c>
      <c r="O420" s="14" t="s">
        <v>946</v>
      </c>
      <c r="P420" s="13" t="s">
        <v>947</v>
      </c>
      <c r="Q420" s="269" t="s">
        <v>948</v>
      </c>
      <c r="R420" s="14" t="s">
        <v>942</v>
      </c>
      <c r="S420" s="269" t="s">
        <v>948</v>
      </c>
      <c r="T420" s="13" t="s">
        <v>947</v>
      </c>
    </row>
    <row r="421" spans="2:23" ht="30.75" customHeight="1" x14ac:dyDescent="0.25">
      <c r="B421" s="17">
        <v>430</v>
      </c>
      <c r="D421" s="286" t="s">
        <v>949</v>
      </c>
      <c r="E421" s="14" t="s">
        <v>950</v>
      </c>
      <c r="F421" s="14" t="s">
        <v>441</v>
      </c>
      <c r="G421" s="286" t="s">
        <v>951</v>
      </c>
      <c r="H421" s="14" t="s">
        <v>952</v>
      </c>
      <c r="I421" s="14">
        <v>253527309</v>
      </c>
      <c r="J421" s="286" t="s">
        <v>953</v>
      </c>
      <c r="K421" s="14" t="s">
        <v>954</v>
      </c>
      <c r="L421" s="14" t="s">
        <v>2689</v>
      </c>
      <c r="M421" s="14" t="s">
        <v>3947</v>
      </c>
      <c r="N421" s="12" t="s">
        <v>21218</v>
      </c>
      <c r="O421" s="14" t="s">
        <v>955</v>
      </c>
      <c r="P421" s="13" t="s">
        <v>7666</v>
      </c>
      <c r="Q421" s="269" t="s">
        <v>956</v>
      </c>
      <c r="R421" s="14" t="s">
        <v>950</v>
      </c>
      <c r="S421" s="269" t="s">
        <v>956</v>
      </c>
      <c r="T421" s="13" t="s">
        <v>7667</v>
      </c>
    </row>
    <row r="422" spans="2:23" ht="30.75" customHeight="1" x14ac:dyDescent="0.25">
      <c r="B422" s="17">
        <v>431</v>
      </c>
      <c r="D422" s="286" t="s">
        <v>957</v>
      </c>
      <c r="E422" s="14" t="s">
        <v>958</v>
      </c>
      <c r="G422" s="286" t="s">
        <v>959</v>
      </c>
      <c r="H422" s="289" t="s">
        <v>960</v>
      </c>
      <c r="I422" s="14" t="s">
        <v>3920</v>
      </c>
      <c r="J422" s="286" t="s">
        <v>961</v>
      </c>
      <c r="K422" s="14" t="s">
        <v>3922</v>
      </c>
      <c r="L422" s="14" t="s">
        <v>962</v>
      </c>
      <c r="M422" s="14" t="s">
        <v>3924</v>
      </c>
      <c r="N422" s="12" t="s">
        <v>21230</v>
      </c>
      <c r="O422" s="14" t="s">
        <v>963</v>
      </c>
      <c r="P422" s="13" t="s">
        <v>964</v>
      </c>
      <c r="Q422" s="269" t="s">
        <v>965</v>
      </c>
    </row>
    <row r="423" spans="2:23" ht="30.75" customHeight="1" x14ac:dyDescent="0.25">
      <c r="B423" s="17">
        <v>432</v>
      </c>
      <c r="D423" s="286" t="s">
        <v>966</v>
      </c>
      <c r="E423" s="14" t="s">
        <v>967</v>
      </c>
      <c r="G423" s="286" t="s">
        <v>968</v>
      </c>
      <c r="H423" s="14" t="s">
        <v>969</v>
      </c>
      <c r="I423" s="14" t="s">
        <v>3920</v>
      </c>
      <c r="J423" s="286" t="s">
        <v>970</v>
      </c>
      <c r="K423" s="14" t="s">
        <v>971</v>
      </c>
      <c r="L423" s="14" t="s">
        <v>972</v>
      </c>
      <c r="M423" s="14" t="s">
        <v>3980</v>
      </c>
      <c r="N423" s="12" t="s">
        <v>21230</v>
      </c>
      <c r="O423" s="14" t="s">
        <v>973</v>
      </c>
      <c r="P423" s="13" t="s">
        <v>974</v>
      </c>
      <c r="Q423" s="269" t="s">
        <v>2960</v>
      </c>
      <c r="R423" s="14" t="s">
        <v>967</v>
      </c>
      <c r="S423" s="269" t="s">
        <v>2960</v>
      </c>
      <c r="T423" s="13" t="s">
        <v>975</v>
      </c>
    </row>
    <row r="424" spans="2:23" ht="30.75" customHeight="1" x14ac:dyDescent="0.25">
      <c r="B424" s="17">
        <v>433</v>
      </c>
      <c r="D424" s="286" t="s">
        <v>976</v>
      </c>
      <c r="E424" s="14" t="s">
        <v>977</v>
      </c>
      <c r="F424" s="14" t="s">
        <v>978</v>
      </c>
      <c r="G424" s="286" t="s">
        <v>979</v>
      </c>
      <c r="H424" s="14" t="s">
        <v>980</v>
      </c>
      <c r="I424" s="14" t="s">
        <v>3920</v>
      </c>
      <c r="J424" s="286" t="s">
        <v>981</v>
      </c>
      <c r="K424" s="14" t="s">
        <v>3922</v>
      </c>
      <c r="L424" s="14" t="s">
        <v>470</v>
      </c>
      <c r="M424" s="14" t="s">
        <v>3924</v>
      </c>
      <c r="N424" s="12" t="s">
        <v>21230</v>
      </c>
      <c r="O424" s="14" t="s">
        <v>982</v>
      </c>
      <c r="P424" s="13" t="s">
        <v>4985</v>
      </c>
      <c r="Q424" s="269" t="s">
        <v>983</v>
      </c>
      <c r="R424" s="14" t="s">
        <v>984</v>
      </c>
      <c r="S424" s="269" t="s">
        <v>983</v>
      </c>
    </row>
    <row r="425" spans="2:23" ht="30.75" customHeight="1" x14ac:dyDescent="0.25">
      <c r="B425" s="17">
        <v>434</v>
      </c>
      <c r="C425" s="17" t="s">
        <v>7</v>
      </c>
      <c r="D425" s="286" t="s">
        <v>985</v>
      </c>
      <c r="E425" s="14" t="s">
        <v>986</v>
      </c>
      <c r="G425" s="286" t="s">
        <v>987</v>
      </c>
      <c r="H425" s="14" t="s">
        <v>988</v>
      </c>
      <c r="I425" s="14" t="s">
        <v>3920</v>
      </c>
      <c r="J425" s="286" t="s">
        <v>989</v>
      </c>
      <c r="K425" s="14" t="s">
        <v>4095</v>
      </c>
      <c r="L425" s="14" t="s">
        <v>4096</v>
      </c>
      <c r="M425" s="14" t="s">
        <v>4097</v>
      </c>
      <c r="N425" s="12" t="s">
        <v>21233</v>
      </c>
      <c r="O425" s="14" t="s">
        <v>990</v>
      </c>
      <c r="P425" s="13" t="s">
        <v>10957</v>
      </c>
      <c r="Q425" s="269" t="s">
        <v>991</v>
      </c>
    </row>
    <row r="426" spans="2:23" ht="30.75" customHeight="1" x14ac:dyDescent="0.25">
      <c r="B426" s="17">
        <v>435</v>
      </c>
      <c r="D426" s="286" t="s">
        <v>992</v>
      </c>
      <c r="E426" s="14" t="s">
        <v>993</v>
      </c>
      <c r="G426" s="286" t="s">
        <v>992</v>
      </c>
      <c r="H426" s="14" t="s">
        <v>994</v>
      </c>
      <c r="I426" s="14" t="s">
        <v>3920</v>
      </c>
      <c r="J426" s="286" t="s">
        <v>995</v>
      </c>
      <c r="K426" s="14" t="s">
        <v>996</v>
      </c>
      <c r="L426" s="14" t="s">
        <v>997</v>
      </c>
      <c r="M426" s="14" t="s">
        <v>3947</v>
      </c>
      <c r="N426" s="12" t="s">
        <v>21218</v>
      </c>
      <c r="O426" s="14" t="s">
        <v>998</v>
      </c>
      <c r="P426" s="13" t="s">
        <v>999</v>
      </c>
      <c r="Q426" s="269" t="s">
        <v>7644</v>
      </c>
      <c r="R426" s="14" t="s">
        <v>1000</v>
      </c>
      <c r="S426" s="269" t="s">
        <v>7644</v>
      </c>
    </row>
    <row r="427" spans="2:23" ht="30.75" customHeight="1" x14ac:dyDescent="0.25">
      <c r="B427" s="17">
        <v>436</v>
      </c>
      <c r="D427" s="301" t="s">
        <v>1001</v>
      </c>
      <c r="E427" s="14" t="s">
        <v>1002</v>
      </c>
      <c r="G427" s="301" t="s">
        <v>1003</v>
      </c>
      <c r="H427" s="19" t="s">
        <v>1004</v>
      </c>
      <c r="I427" s="19" t="s">
        <v>1005</v>
      </c>
      <c r="J427" s="301" t="s">
        <v>1006</v>
      </c>
      <c r="K427" s="19" t="s">
        <v>1007</v>
      </c>
      <c r="L427" s="14" t="s">
        <v>4190</v>
      </c>
      <c r="M427" s="14" t="s">
        <v>3980</v>
      </c>
      <c r="N427" s="12" t="s">
        <v>21230</v>
      </c>
      <c r="O427" s="19" t="s">
        <v>1008</v>
      </c>
      <c r="P427" s="13" t="s">
        <v>4986</v>
      </c>
    </row>
    <row r="428" spans="2:23" ht="30.75" customHeight="1" x14ac:dyDescent="0.25">
      <c r="B428" s="17">
        <v>437</v>
      </c>
      <c r="D428" s="286" t="s">
        <v>1009</v>
      </c>
      <c r="E428" s="14" t="s">
        <v>1010</v>
      </c>
      <c r="G428" s="286" t="s">
        <v>1009</v>
      </c>
      <c r="H428" s="14" t="s">
        <v>1011</v>
      </c>
      <c r="I428" s="14" t="s">
        <v>3920</v>
      </c>
      <c r="J428" s="286" t="s">
        <v>1012</v>
      </c>
      <c r="K428" s="14" t="s">
        <v>3922</v>
      </c>
      <c r="L428" s="14" t="s">
        <v>1013</v>
      </c>
      <c r="M428" s="14" t="s">
        <v>4270</v>
      </c>
      <c r="N428" s="12" t="s">
        <v>21218</v>
      </c>
      <c r="O428" s="14" t="s">
        <v>1014</v>
      </c>
      <c r="P428" s="13" t="s">
        <v>1015</v>
      </c>
      <c r="Q428" s="13" t="s">
        <v>1016</v>
      </c>
    </row>
    <row r="429" spans="2:23" ht="30.75" customHeight="1" x14ac:dyDescent="0.25">
      <c r="B429" s="17">
        <v>438</v>
      </c>
      <c r="D429" s="286" t="s">
        <v>1017</v>
      </c>
      <c r="E429" s="14" t="s">
        <v>1018</v>
      </c>
      <c r="G429" s="286" t="s">
        <v>1017</v>
      </c>
      <c r="H429" s="14" t="s">
        <v>1019</v>
      </c>
      <c r="I429" s="289">
        <v>78355140</v>
      </c>
      <c r="J429" s="286" t="s">
        <v>1020</v>
      </c>
      <c r="K429" s="14" t="s">
        <v>1021</v>
      </c>
      <c r="L429" s="14" t="s">
        <v>1022</v>
      </c>
      <c r="M429" s="14" t="s">
        <v>4119</v>
      </c>
      <c r="N429" s="12" t="s">
        <v>21230</v>
      </c>
      <c r="O429" s="14" t="s">
        <v>1023</v>
      </c>
      <c r="P429" s="13" t="s">
        <v>1024</v>
      </c>
      <c r="Q429" s="269" t="s">
        <v>1025</v>
      </c>
      <c r="R429" s="14" t="s">
        <v>1026</v>
      </c>
      <c r="S429" s="269" t="s">
        <v>1027</v>
      </c>
      <c r="T429" s="13" t="s">
        <v>1024</v>
      </c>
    </row>
    <row r="430" spans="2:23" ht="30.75" customHeight="1" x14ac:dyDescent="0.25">
      <c r="B430" s="17">
        <v>439</v>
      </c>
      <c r="D430" s="286" t="s">
        <v>1028</v>
      </c>
      <c r="E430" s="14" t="s">
        <v>1029</v>
      </c>
      <c r="G430" s="286" t="s">
        <v>1030</v>
      </c>
      <c r="H430" s="14" t="s">
        <v>1031</v>
      </c>
      <c r="I430" s="289">
        <v>66689117</v>
      </c>
      <c r="J430" s="286" t="s">
        <v>1032</v>
      </c>
      <c r="K430" s="14" t="s">
        <v>3922</v>
      </c>
      <c r="L430" s="14" t="s">
        <v>3041</v>
      </c>
      <c r="M430" s="14" t="s">
        <v>4011</v>
      </c>
      <c r="N430" s="12" t="s">
        <v>21232</v>
      </c>
      <c r="O430" s="14" t="s">
        <v>3042</v>
      </c>
      <c r="P430" s="13" t="s">
        <v>1033</v>
      </c>
      <c r="Q430" s="269" t="s">
        <v>1034</v>
      </c>
      <c r="R430" s="14" t="s">
        <v>1029</v>
      </c>
      <c r="S430" s="269" t="s">
        <v>1034</v>
      </c>
      <c r="T430" s="13" t="s">
        <v>1033</v>
      </c>
    </row>
    <row r="431" spans="2:23" ht="30.75" customHeight="1" x14ac:dyDescent="0.25">
      <c r="B431" s="17">
        <v>440</v>
      </c>
      <c r="D431" s="286" t="s">
        <v>1035</v>
      </c>
      <c r="E431" s="14" t="s">
        <v>1036</v>
      </c>
      <c r="G431" s="286" t="s">
        <v>1035</v>
      </c>
      <c r="H431" s="14" t="s">
        <v>1037</v>
      </c>
      <c r="I431" s="289">
        <v>79368881</v>
      </c>
      <c r="J431" s="286" t="s">
        <v>1944</v>
      </c>
      <c r="K431" s="14" t="s">
        <v>1945</v>
      </c>
      <c r="L431" s="14" t="s">
        <v>3693</v>
      </c>
      <c r="M431" s="14" t="s">
        <v>4119</v>
      </c>
      <c r="N431" s="12" t="s">
        <v>21230</v>
      </c>
      <c r="O431" s="14" t="s">
        <v>1038</v>
      </c>
      <c r="P431" s="13" t="s">
        <v>15355</v>
      </c>
      <c r="Q431" s="269" t="s">
        <v>1039</v>
      </c>
      <c r="R431" s="14" t="s">
        <v>15357</v>
      </c>
      <c r="S431" s="269" t="s">
        <v>15356</v>
      </c>
      <c r="T431" s="13" t="s">
        <v>15355</v>
      </c>
      <c r="V431" s="287">
        <v>40664</v>
      </c>
      <c r="W431" s="287">
        <v>42541</v>
      </c>
    </row>
    <row r="432" spans="2:23" ht="30.75" customHeight="1" x14ac:dyDescent="0.25">
      <c r="B432" s="17">
        <v>441</v>
      </c>
      <c r="C432" s="17" t="s">
        <v>21205</v>
      </c>
      <c r="D432" s="286" t="s">
        <v>1040</v>
      </c>
      <c r="E432" s="12" t="s">
        <v>16148</v>
      </c>
      <c r="F432" s="12" t="s">
        <v>12670</v>
      </c>
      <c r="G432" s="286" t="s">
        <v>1040</v>
      </c>
      <c r="H432" s="12" t="s">
        <v>25226</v>
      </c>
      <c r="I432" s="14" t="s">
        <v>3920</v>
      </c>
      <c r="J432" s="286" t="s">
        <v>1041</v>
      </c>
      <c r="K432" s="14" t="s">
        <v>3922</v>
      </c>
      <c r="L432" s="14" t="s">
        <v>1042</v>
      </c>
      <c r="M432" s="14" t="s">
        <v>4068</v>
      </c>
      <c r="N432" s="12" t="s">
        <v>21218</v>
      </c>
      <c r="O432" s="14" t="s">
        <v>1043</v>
      </c>
      <c r="P432" s="13" t="s">
        <v>1044</v>
      </c>
      <c r="Q432" s="13" t="s">
        <v>22911</v>
      </c>
      <c r="R432" s="14" t="s">
        <v>22912</v>
      </c>
      <c r="S432" s="13" t="s">
        <v>22911</v>
      </c>
      <c r="T432" s="13" t="s">
        <v>22913</v>
      </c>
      <c r="W432" s="287">
        <v>44851</v>
      </c>
    </row>
    <row r="433" spans="2:20" ht="30.75" customHeight="1" x14ac:dyDescent="0.25">
      <c r="B433" s="17">
        <v>442</v>
      </c>
      <c r="D433" s="286" t="s">
        <v>1045</v>
      </c>
      <c r="E433" s="14" t="s">
        <v>1046</v>
      </c>
      <c r="G433" s="286" t="s">
        <v>1047</v>
      </c>
      <c r="H433" s="14" t="s">
        <v>1048</v>
      </c>
      <c r="I433" s="289">
        <v>214023506111</v>
      </c>
      <c r="J433" s="286" t="s">
        <v>1049</v>
      </c>
      <c r="K433" s="14" t="s">
        <v>1050</v>
      </c>
      <c r="L433" s="14" t="s">
        <v>470</v>
      </c>
      <c r="M433" s="14" t="s">
        <v>3924</v>
      </c>
      <c r="N433" s="12" t="s">
        <v>21230</v>
      </c>
      <c r="O433" s="14" t="s">
        <v>1051</v>
      </c>
      <c r="P433" s="13" t="s">
        <v>1052</v>
      </c>
      <c r="Q433" s="13" t="s">
        <v>1053</v>
      </c>
      <c r="R433" s="14" t="s">
        <v>1054</v>
      </c>
      <c r="S433" s="269" t="s">
        <v>1055</v>
      </c>
      <c r="T433" s="13" t="s">
        <v>1056</v>
      </c>
    </row>
    <row r="434" spans="2:20" ht="30.75" customHeight="1" x14ac:dyDescent="0.25">
      <c r="B434" s="17">
        <v>443</v>
      </c>
      <c r="D434" s="286" t="s">
        <v>1057</v>
      </c>
      <c r="E434" s="14" t="s">
        <v>1058</v>
      </c>
      <c r="F434" s="14" t="s">
        <v>2778</v>
      </c>
      <c r="G434" s="286" t="s">
        <v>1059</v>
      </c>
      <c r="H434" s="14" t="s">
        <v>1060</v>
      </c>
      <c r="I434" s="14" t="s">
        <v>3920</v>
      </c>
      <c r="J434" s="286" t="s">
        <v>1061</v>
      </c>
      <c r="K434" s="14" t="s">
        <v>3922</v>
      </c>
      <c r="L434" s="14" t="s">
        <v>2065</v>
      </c>
      <c r="M434" s="14" t="s">
        <v>3924</v>
      </c>
      <c r="N434" s="12" t="s">
        <v>21230</v>
      </c>
      <c r="O434" s="14" t="s">
        <v>1062</v>
      </c>
      <c r="P434" s="13" t="s">
        <v>1063</v>
      </c>
      <c r="Q434" s="269" t="s">
        <v>1064</v>
      </c>
    </row>
    <row r="435" spans="2:20" ht="30.75" customHeight="1" x14ac:dyDescent="0.25">
      <c r="B435" s="17">
        <v>444</v>
      </c>
      <c r="D435" s="286" t="s">
        <v>1065</v>
      </c>
      <c r="E435" s="14" t="s">
        <v>1066</v>
      </c>
      <c r="G435" s="286" t="s">
        <v>1065</v>
      </c>
      <c r="H435" s="14" t="s">
        <v>1067</v>
      </c>
      <c r="I435" s="14" t="s">
        <v>3920</v>
      </c>
      <c r="J435" s="286" t="s">
        <v>1068</v>
      </c>
      <c r="K435" s="14" t="s">
        <v>3922</v>
      </c>
      <c r="L435" s="14" t="s">
        <v>1069</v>
      </c>
      <c r="M435" s="14" t="s">
        <v>4068</v>
      </c>
      <c r="N435" s="12" t="s">
        <v>21218</v>
      </c>
      <c r="O435" s="14" t="s">
        <v>1070</v>
      </c>
      <c r="P435" s="13" t="s">
        <v>1071</v>
      </c>
      <c r="Q435" s="269" t="s">
        <v>1072</v>
      </c>
      <c r="R435" s="14" t="s">
        <v>1073</v>
      </c>
      <c r="S435" s="269" t="s">
        <v>1074</v>
      </c>
      <c r="T435" s="13" t="s">
        <v>1071</v>
      </c>
    </row>
    <row r="436" spans="2:20" ht="30.75" customHeight="1" x14ac:dyDescent="0.25">
      <c r="B436" s="17">
        <v>445</v>
      </c>
      <c r="D436" s="286" t="s">
        <v>1075</v>
      </c>
      <c r="E436" s="14" t="s">
        <v>1076</v>
      </c>
      <c r="G436" s="286" t="s">
        <v>1077</v>
      </c>
      <c r="H436" s="14" t="s">
        <v>1078</v>
      </c>
      <c r="I436" s="14" t="s">
        <v>3920</v>
      </c>
      <c r="J436" s="286" t="s">
        <v>1079</v>
      </c>
      <c r="K436" s="14" t="s">
        <v>1080</v>
      </c>
      <c r="L436" s="14" t="s">
        <v>4031</v>
      </c>
      <c r="M436" s="14" t="s">
        <v>3924</v>
      </c>
      <c r="N436" s="12" t="s">
        <v>21230</v>
      </c>
      <c r="O436" s="14" t="s">
        <v>1081</v>
      </c>
      <c r="P436" s="13" t="s">
        <v>1082</v>
      </c>
      <c r="Q436" s="13" t="s">
        <v>1083</v>
      </c>
    </row>
    <row r="437" spans="2:20" ht="30.75" customHeight="1" x14ac:dyDescent="0.25">
      <c r="B437" s="17">
        <v>446</v>
      </c>
      <c r="D437" s="286" t="s">
        <v>1084</v>
      </c>
      <c r="E437" s="14" t="s">
        <v>1085</v>
      </c>
      <c r="F437" s="14" t="s">
        <v>3865</v>
      </c>
      <c r="G437" s="286" t="s">
        <v>1084</v>
      </c>
      <c r="H437" s="14" t="s">
        <v>1086</v>
      </c>
      <c r="I437" s="14" t="s">
        <v>3920</v>
      </c>
      <c r="J437" s="286" t="s">
        <v>1087</v>
      </c>
      <c r="K437" s="14" t="s">
        <v>3922</v>
      </c>
      <c r="L437" s="14" t="s">
        <v>972</v>
      </c>
      <c r="M437" s="14" t="s">
        <v>3980</v>
      </c>
      <c r="N437" s="12" t="s">
        <v>21230</v>
      </c>
      <c r="O437" s="14" t="s">
        <v>1088</v>
      </c>
      <c r="P437" s="13" t="s">
        <v>1089</v>
      </c>
      <c r="Q437" s="269" t="s">
        <v>1090</v>
      </c>
      <c r="R437" s="14" t="str">
        <f>E437</f>
        <v>Francisco de Assis Morarotto</v>
      </c>
      <c r="S437" s="13" t="str">
        <f>Q437</f>
        <v>turismo@camanducaia.mg.gov.br</v>
      </c>
      <c r="T437" s="13" t="str">
        <f>P437</f>
        <v>(35) 3433-1323 / 9100-6935</v>
      </c>
    </row>
    <row r="438" spans="2:20" ht="30.75" customHeight="1" x14ac:dyDescent="0.25">
      <c r="B438" s="17">
        <v>447</v>
      </c>
      <c r="D438" s="286" t="s">
        <v>1091</v>
      </c>
      <c r="E438" s="14" t="s">
        <v>1092</v>
      </c>
      <c r="G438" s="286" t="s">
        <v>1091</v>
      </c>
      <c r="H438" s="14" t="s">
        <v>1093</v>
      </c>
      <c r="I438" s="14" t="s">
        <v>3920</v>
      </c>
      <c r="J438" s="286" t="s">
        <v>1094</v>
      </c>
      <c r="K438" s="14" t="s">
        <v>1095</v>
      </c>
      <c r="L438" s="14" t="s">
        <v>3552</v>
      </c>
      <c r="M438" s="14" t="s">
        <v>3947</v>
      </c>
      <c r="N438" s="12" t="s">
        <v>21218</v>
      </c>
      <c r="O438" s="14" t="s">
        <v>3553</v>
      </c>
      <c r="P438" s="13" t="s">
        <v>1096</v>
      </c>
      <c r="Q438" s="269" t="s">
        <v>1097</v>
      </c>
      <c r="R438" s="14" t="s">
        <v>1092</v>
      </c>
      <c r="S438" s="269" t="s">
        <v>1097</v>
      </c>
      <c r="T438" s="13" t="s">
        <v>1096</v>
      </c>
    </row>
    <row r="439" spans="2:20" ht="30.75" customHeight="1" x14ac:dyDescent="0.25">
      <c r="B439" s="17">
        <v>448</v>
      </c>
      <c r="D439" s="286" t="s">
        <v>1098</v>
      </c>
      <c r="E439" s="14" t="s">
        <v>1099</v>
      </c>
      <c r="G439" s="286" t="s">
        <v>1100</v>
      </c>
      <c r="H439" s="14" t="s">
        <v>1101</v>
      </c>
      <c r="I439" s="14" t="s">
        <v>3920</v>
      </c>
      <c r="J439" s="286" t="s">
        <v>1102</v>
      </c>
      <c r="K439" s="14" t="s">
        <v>1103</v>
      </c>
      <c r="L439" s="14" t="s">
        <v>4238</v>
      </c>
      <c r="M439" s="14" t="s">
        <v>3947</v>
      </c>
      <c r="N439" s="12" t="s">
        <v>21218</v>
      </c>
      <c r="O439" s="14" t="s">
        <v>1104</v>
      </c>
      <c r="P439" s="13" t="s">
        <v>1105</v>
      </c>
      <c r="Q439" s="13" t="s">
        <v>1106</v>
      </c>
    </row>
    <row r="440" spans="2:20" ht="30.75" customHeight="1" x14ac:dyDescent="0.25">
      <c r="B440" s="17">
        <v>449</v>
      </c>
      <c r="D440" s="286" t="s">
        <v>1107</v>
      </c>
      <c r="E440" s="14" t="s">
        <v>422</v>
      </c>
      <c r="F440" s="14" t="s">
        <v>1108</v>
      </c>
      <c r="G440" s="286" t="s">
        <v>1107</v>
      </c>
      <c r="H440" s="14" t="s">
        <v>1109</v>
      </c>
      <c r="I440" s="14" t="s">
        <v>3920</v>
      </c>
      <c r="J440" s="286" t="s">
        <v>1110</v>
      </c>
      <c r="L440" s="14" t="s">
        <v>1111</v>
      </c>
      <c r="M440" s="14" t="s">
        <v>3980</v>
      </c>
      <c r="N440" s="12" t="s">
        <v>21230</v>
      </c>
      <c r="O440" s="14" t="s">
        <v>1112</v>
      </c>
      <c r="P440" s="13" t="s">
        <v>1113</v>
      </c>
      <c r="Q440" s="269" t="s">
        <v>1114</v>
      </c>
      <c r="R440" s="14" t="s">
        <v>2709</v>
      </c>
      <c r="S440" s="13" t="str">
        <f>Q440</f>
        <v>compraspmc@coromandel.mg.gov.br</v>
      </c>
      <c r="T440" s="13" t="s">
        <v>1113</v>
      </c>
    </row>
    <row r="441" spans="2:20" ht="30.75" customHeight="1" x14ac:dyDescent="0.25">
      <c r="B441" s="17">
        <v>450</v>
      </c>
      <c r="D441" s="286" t="s">
        <v>1115</v>
      </c>
      <c r="E441" s="14" t="s">
        <v>1116</v>
      </c>
      <c r="F441" s="14" t="s">
        <v>1117</v>
      </c>
      <c r="G441" s="286" t="s">
        <v>1115</v>
      </c>
      <c r="H441" s="14" t="s">
        <v>1118</v>
      </c>
      <c r="I441" s="14" t="s">
        <v>3920</v>
      </c>
      <c r="J441" s="286" t="s">
        <v>1119</v>
      </c>
      <c r="K441" s="14" t="s">
        <v>3922</v>
      </c>
      <c r="L441" s="14" t="s">
        <v>1120</v>
      </c>
      <c r="M441" s="14" t="s">
        <v>4119</v>
      </c>
      <c r="N441" s="12" t="s">
        <v>21230</v>
      </c>
      <c r="O441" s="14" t="s">
        <v>1121</v>
      </c>
      <c r="P441" s="13" t="s">
        <v>1122</v>
      </c>
      <c r="Q441" s="269" t="s">
        <v>1123</v>
      </c>
      <c r="R441" s="14" t="s">
        <v>1124</v>
      </c>
      <c r="S441" s="13" t="str">
        <f>Q441</f>
        <v>rosangelabbud@hotmail.com</v>
      </c>
      <c r="T441" s="13" t="str">
        <f>P441</f>
        <v>(24) 2444-4588 / 2443-2566</v>
      </c>
    </row>
    <row r="442" spans="2:20" ht="30.75" customHeight="1" x14ac:dyDescent="0.25">
      <c r="B442" s="17">
        <v>451</v>
      </c>
      <c r="D442" s="286" t="s">
        <v>1125</v>
      </c>
      <c r="G442" s="286" t="s">
        <v>1125</v>
      </c>
      <c r="H442" s="14" t="s">
        <v>1126</v>
      </c>
      <c r="I442" s="14" t="s">
        <v>3920</v>
      </c>
      <c r="J442" s="286" t="s">
        <v>1127</v>
      </c>
      <c r="K442" s="14" t="s">
        <v>3922</v>
      </c>
      <c r="L442" s="14" t="s">
        <v>1128</v>
      </c>
      <c r="M442" s="14" t="s">
        <v>3741</v>
      </c>
      <c r="N442" s="12" t="s">
        <v>21231</v>
      </c>
      <c r="O442" s="14" t="s">
        <v>1129</v>
      </c>
      <c r="P442" s="13" t="s">
        <v>1130</v>
      </c>
      <c r="Q442" s="13" t="s">
        <v>1131</v>
      </c>
    </row>
    <row r="443" spans="2:20" ht="30.75" customHeight="1" x14ac:dyDescent="0.25">
      <c r="B443" s="17">
        <v>452</v>
      </c>
      <c r="C443" s="17" t="s">
        <v>12035</v>
      </c>
      <c r="D443" s="286" t="s">
        <v>1132</v>
      </c>
      <c r="E443" s="14" t="s">
        <v>12334</v>
      </c>
      <c r="G443" s="286" t="s">
        <v>1134</v>
      </c>
      <c r="H443" s="14" t="s">
        <v>1135</v>
      </c>
      <c r="I443" s="289">
        <v>256310629</v>
      </c>
      <c r="J443" s="286" t="s">
        <v>12333</v>
      </c>
      <c r="K443" s="14" t="s">
        <v>2283</v>
      </c>
      <c r="L443" s="14" t="s">
        <v>4238</v>
      </c>
      <c r="M443" s="14" t="s">
        <v>3947</v>
      </c>
      <c r="N443" s="12" t="s">
        <v>21218</v>
      </c>
      <c r="O443" s="289">
        <v>89203522</v>
      </c>
      <c r="P443" s="13" t="s">
        <v>1136</v>
      </c>
      <c r="Q443" s="269" t="s">
        <v>12335</v>
      </c>
      <c r="R443" s="14" t="s">
        <v>12332</v>
      </c>
      <c r="S443" s="269" t="s">
        <v>12335</v>
      </c>
      <c r="T443" s="13" t="s">
        <v>1136</v>
      </c>
    </row>
    <row r="444" spans="2:20" ht="30.75" customHeight="1" x14ac:dyDescent="0.25">
      <c r="B444" s="17">
        <v>453</v>
      </c>
      <c r="C444" s="17" t="s">
        <v>11059</v>
      </c>
      <c r="D444" s="286" t="s">
        <v>1137</v>
      </c>
      <c r="E444" s="12" t="s">
        <v>11059</v>
      </c>
      <c r="F444" s="12" t="s">
        <v>12670</v>
      </c>
      <c r="G444" s="286" t="s">
        <v>1137</v>
      </c>
      <c r="H444" s="14" t="s">
        <v>1138</v>
      </c>
      <c r="I444" s="14" t="s">
        <v>3920</v>
      </c>
      <c r="J444" s="286" t="s">
        <v>1139</v>
      </c>
      <c r="K444" s="14" t="s">
        <v>3922</v>
      </c>
      <c r="L444" s="14" t="s">
        <v>1140</v>
      </c>
      <c r="M444" s="14" t="s">
        <v>3947</v>
      </c>
      <c r="N444" s="12" t="s">
        <v>21218</v>
      </c>
      <c r="O444" s="14" t="s">
        <v>1141</v>
      </c>
      <c r="P444" s="13" t="s">
        <v>1142</v>
      </c>
      <c r="Q444" s="269" t="s">
        <v>1143</v>
      </c>
      <c r="R444" s="14" t="s">
        <v>6113</v>
      </c>
      <c r="S444" s="269" t="s">
        <v>6114</v>
      </c>
      <c r="T444" s="13" t="s">
        <v>1142</v>
      </c>
    </row>
    <row r="445" spans="2:20" ht="30.75" customHeight="1" x14ac:dyDescent="0.25">
      <c r="B445" s="17">
        <v>454</v>
      </c>
      <c r="D445" s="286" t="s">
        <v>1144</v>
      </c>
      <c r="E445" s="14" t="s">
        <v>1145</v>
      </c>
      <c r="G445" s="286" t="s">
        <v>1144</v>
      </c>
      <c r="H445" s="14" t="s">
        <v>1146</v>
      </c>
      <c r="I445" s="14" t="s">
        <v>3920</v>
      </c>
      <c r="J445" s="286" t="s">
        <v>1147</v>
      </c>
      <c r="K445" s="14" t="s">
        <v>1830</v>
      </c>
      <c r="L445" s="14" t="s">
        <v>1148</v>
      </c>
      <c r="M445" s="14" t="s">
        <v>3980</v>
      </c>
      <c r="N445" s="12" t="s">
        <v>21230</v>
      </c>
      <c r="O445" s="14" t="s">
        <v>1149</v>
      </c>
      <c r="P445" s="13" t="s">
        <v>1150</v>
      </c>
      <c r="Q445" s="13" t="s">
        <v>1151</v>
      </c>
      <c r="R445" s="14" t="s">
        <v>1145</v>
      </c>
      <c r="S445" s="13" t="s">
        <v>1151</v>
      </c>
      <c r="T445" s="13" t="s">
        <v>1152</v>
      </c>
    </row>
    <row r="446" spans="2:20" ht="30.75" customHeight="1" x14ac:dyDescent="0.25">
      <c r="B446" s="17">
        <v>455</v>
      </c>
      <c r="D446" s="286" t="s">
        <v>1153</v>
      </c>
      <c r="E446" s="14" t="s">
        <v>1154</v>
      </c>
      <c r="G446" s="286" t="s">
        <v>1153</v>
      </c>
      <c r="H446" s="14" t="s">
        <v>1155</v>
      </c>
      <c r="I446" s="289">
        <v>116131430116</v>
      </c>
      <c r="J446" s="286" t="s">
        <v>1156</v>
      </c>
      <c r="K446" s="14" t="s">
        <v>1157</v>
      </c>
      <c r="L446" s="14" t="s">
        <v>4031</v>
      </c>
      <c r="M446" s="14" t="s">
        <v>3924</v>
      </c>
      <c r="N446" s="12" t="s">
        <v>21230</v>
      </c>
      <c r="O446" s="14" t="s">
        <v>1158</v>
      </c>
      <c r="P446" s="13" t="s">
        <v>1159</v>
      </c>
      <c r="Q446" s="13" t="s">
        <v>1160</v>
      </c>
      <c r="R446" s="14" t="s">
        <v>1161</v>
      </c>
      <c r="S446" s="269" t="s">
        <v>1160</v>
      </c>
    </row>
    <row r="447" spans="2:20" ht="30.75" customHeight="1" x14ac:dyDescent="0.25">
      <c r="B447" s="17">
        <v>456</v>
      </c>
      <c r="D447" s="286" t="s">
        <v>1162</v>
      </c>
      <c r="G447" s="286" t="s">
        <v>1162</v>
      </c>
      <c r="H447" s="14" t="s">
        <v>1163</v>
      </c>
      <c r="I447" s="14" t="s">
        <v>3920</v>
      </c>
      <c r="J447" s="286" t="s">
        <v>1164</v>
      </c>
      <c r="K447" s="14" t="s">
        <v>1165</v>
      </c>
      <c r="L447" s="14" t="s">
        <v>1166</v>
      </c>
      <c r="M447" s="14" t="s">
        <v>3924</v>
      </c>
      <c r="N447" s="12" t="s">
        <v>21230</v>
      </c>
      <c r="O447" s="14" t="s">
        <v>1167</v>
      </c>
      <c r="P447" s="13" t="s">
        <v>1168</v>
      </c>
      <c r="Q447" s="269" t="s">
        <v>1169</v>
      </c>
      <c r="R447" s="14" t="s">
        <v>1170</v>
      </c>
      <c r="S447" s="13" t="str">
        <f>Q447</f>
        <v>fernando.licitacoes@yahoo.com.br</v>
      </c>
      <c r="T447" s="13" t="str">
        <f>P447</f>
        <v>(19) 3857-8000</v>
      </c>
    </row>
    <row r="448" spans="2:20" ht="30.75" customHeight="1" x14ac:dyDescent="0.25">
      <c r="B448" s="17">
        <v>457</v>
      </c>
      <c r="D448" s="286" t="s">
        <v>1171</v>
      </c>
      <c r="E448" s="14" t="s">
        <v>1172</v>
      </c>
      <c r="G448" s="286" t="s">
        <v>1173</v>
      </c>
      <c r="H448" s="14" t="s">
        <v>1174</v>
      </c>
      <c r="I448" s="14">
        <v>255842813</v>
      </c>
      <c r="J448" s="286" t="s">
        <v>1175</v>
      </c>
      <c r="K448" s="14" t="s">
        <v>2283</v>
      </c>
      <c r="L448" s="14" t="s">
        <v>4238</v>
      </c>
      <c r="M448" s="14" t="s">
        <v>3947</v>
      </c>
      <c r="N448" s="12" t="s">
        <v>21218</v>
      </c>
      <c r="O448" s="14" t="s">
        <v>1176</v>
      </c>
      <c r="P448" s="13" t="s">
        <v>1177</v>
      </c>
      <c r="Q448" s="269" t="s">
        <v>1178</v>
      </c>
    </row>
    <row r="449" spans="2:23" ht="30.75" customHeight="1" x14ac:dyDescent="0.25">
      <c r="B449" s="17">
        <v>458</v>
      </c>
      <c r="D449" s="286" t="s">
        <v>1179</v>
      </c>
      <c r="E449" s="14" t="s">
        <v>1180</v>
      </c>
      <c r="G449" s="286" t="s">
        <v>1179</v>
      </c>
      <c r="H449" s="14" t="s">
        <v>1181</v>
      </c>
      <c r="I449" s="289">
        <v>255192606</v>
      </c>
      <c r="J449" s="286" t="s">
        <v>1182</v>
      </c>
      <c r="L449" s="14" t="s">
        <v>586</v>
      </c>
      <c r="M449" s="14" t="s">
        <v>3947</v>
      </c>
      <c r="N449" s="12" t="s">
        <v>21218</v>
      </c>
      <c r="O449" s="14" t="s">
        <v>587</v>
      </c>
      <c r="P449" s="13" t="s">
        <v>1183</v>
      </c>
      <c r="Q449" s="269" t="s">
        <v>1184</v>
      </c>
      <c r="R449" s="14" t="s">
        <v>1180</v>
      </c>
      <c r="S449" s="13" t="str">
        <f>Q449</f>
        <v>tomazipt@gmail.com</v>
      </c>
      <c r="T449" s="13" t="str">
        <f>P449</f>
        <v>(49) 9106-2421</v>
      </c>
    </row>
    <row r="450" spans="2:23" ht="30.75" customHeight="1" x14ac:dyDescent="0.25">
      <c r="B450" s="17">
        <v>459</v>
      </c>
      <c r="D450" s="286" t="s">
        <v>1185</v>
      </c>
      <c r="E450" s="14" t="s">
        <v>1002</v>
      </c>
      <c r="G450" s="286" t="s">
        <v>1185</v>
      </c>
      <c r="H450" s="14" t="s">
        <v>1186</v>
      </c>
      <c r="I450" s="14">
        <v>7921947</v>
      </c>
      <c r="J450" s="286" t="s">
        <v>1187</v>
      </c>
      <c r="K450" s="14" t="s">
        <v>3122</v>
      </c>
      <c r="L450" s="14" t="s">
        <v>4238</v>
      </c>
      <c r="M450" s="14" t="s">
        <v>3947</v>
      </c>
      <c r="N450" s="12" t="s">
        <v>21218</v>
      </c>
      <c r="O450" s="14" t="s">
        <v>1188</v>
      </c>
      <c r="P450" s="13" t="s">
        <v>1189</v>
      </c>
      <c r="Q450" s="269" t="s">
        <v>1190</v>
      </c>
      <c r="R450" s="14" t="s">
        <v>1002</v>
      </c>
      <c r="S450" s="269" t="s">
        <v>1190</v>
      </c>
      <c r="T450" s="13" t="s">
        <v>1189</v>
      </c>
    </row>
    <row r="451" spans="2:23" ht="30.75" customHeight="1" x14ac:dyDescent="0.25">
      <c r="B451" s="17">
        <v>460</v>
      </c>
      <c r="D451" s="286" t="s">
        <v>1191</v>
      </c>
      <c r="E451" s="14" t="s">
        <v>1192</v>
      </c>
      <c r="G451" s="286" t="s">
        <v>1193</v>
      </c>
      <c r="H451" s="14" t="s">
        <v>1194</v>
      </c>
      <c r="I451" s="14" t="s">
        <v>3920</v>
      </c>
      <c r="J451" s="286" t="s">
        <v>1195</v>
      </c>
      <c r="K451" s="14" t="s">
        <v>1196</v>
      </c>
      <c r="L451" s="14" t="s">
        <v>4087</v>
      </c>
      <c r="M451" s="14" t="s">
        <v>3924</v>
      </c>
      <c r="N451" s="12" t="s">
        <v>21230</v>
      </c>
      <c r="O451" s="14" t="s">
        <v>1197</v>
      </c>
      <c r="P451" s="13" t="s">
        <v>1198</v>
      </c>
    </row>
    <row r="452" spans="2:23" ht="30.75" customHeight="1" x14ac:dyDescent="0.25">
      <c r="B452" s="17">
        <v>461</v>
      </c>
      <c r="D452" s="286" t="s">
        <v>1199</v>
      </c>
      <c r="E452" s="14" t="s">
        <v>1200</v>
      </c>
      <c r="G452" s="286" t="s">
        <v>1201</v>
      </c>
      <c r="H452" s="14" t="s">
        <v>1202</v>
      </c>
      <c r="I452" s="289">
        <v>1149976</v>
      </c>
      <c r="J452" s="286" t="s">
        <v>1203</v>
      </c>
      <c r="K452" s="14" t="s">
        <v>1204</v>
      </c>
      <c r="L452" s="14" t="s">
        <v>3693</v>
      </c>
      <c r="M452" s="14" t="s">
        <v>4119</v>
      </c>
      <c r="N452" s="12" t="s">
        <v>21230</v>
      </c>
      <c r="O452" s="14" t="s">
        <v>1205</v>
      </c>
      <c r="P452" s="13" t="s">
        <v>1206</v>
      </c>
      <c r="Q452" s="269" t="s">
        <v>1207</v>
      </c>
      <c r="R452" s="14" t="s">
        <v>1208</v>
      </c>
      <c r="S452" s="269" t="s">
        <v>1207</v>
      </c>
      <c r="T452" s="13" t="s">
        <v>1206</v>
      </c>
    </row>
    <row r="453" spans="2:23" ht="30.75" customHeight="1" x14ac:dyDescent="0.25">
      <c r="B453" s="17">
        <v>462</v>
      </c>
      <c r="D453" s="286" t="s">
        <v>1209</v>
      </c>
      <c r="E453" s="14" t="s">
        <v>1210</v>
      </c>
      <c r="G453" s="286" t="s">
        <v>1211</v>
      </c>
      <c r="H453" s="14" t="s">
        <v>1212</v>
      </c>
      <c r="I453" s="14" t="s">
        <v>3920</v>
      </c>
      <c r="J453" s="286" t="s">
        <v>1213</v>
      </c>
      <c r="K453" s="14" t="s">
        <v>3922</v>
      </c>
      <c r="L453" s="14" t="s">
        <v>1214</v>
      </c>
      <c r="M453" s="14" t="s">
        <v>4068</v>
      </c>
      <c r="N453" s="12" t="s">
        <v>21218</v>
      </c>
      <c r="O453" s="14" t="s">
        <v>1215</v>
      </c>
      <c r="P453" s="13" t="s">
        <v>1216</v>
      </c>
      <c r="Q453" s="269" t="s">
        <v>1217</v>
      </c>
    </row>
    <row r="454" spans="2:23" ht="30.75" customHeight="1" x14ac:dyDescent="0.25">
      <c r="B454" s="17">
        <v>463</v>
      </c>
      <c r="D454" s="286" t="s">
        <v>1218</v>
      </c>
      <c r="E454" s="14" t="s">
        <v>1219</v>
      </c>
      <c r="G454" s="286" t="s">
        <v>1218</v>
      </c>
      <c r="H454" s="14" t="s">
        <v>1220</v>
      </c>
      <c r="I454" s="14" t="s">
        <v>3920</v>
      </c>
      <c r="J454" s="286" t="s">
        <v>1221</v>
      </c>
      <c r="K454" s="14" t="s">
        <v>1222</v>
      </c>
      <c r="L454" s="14" t="s">
        <v>1223</v>
      </c>
      <c r="M454" s="14" t="s">
        <v>4068</v>
      </c>
      <c r="N454" s="12" t="s">
        <v>21218</v>
      </c>
      <c r="O454" s="14" t="s">
        <v>1224</v>
      </c>
      <c r="P454" s="13" t="s">
        <v>4892</v>
      </c>
    </row>
    <row r="455" spans="2:23" ht="30.75" customHeight="1" x14ac:dyDescent="0.25">
      <c r="B455" s="17">
        <v>464</v>
      </c>
      <c r="C455" s="17" t="s">
        <v>21205</v>
      </c>
      <c r="D455" s="286" t="s">
        <v>1225</v>
      </c>
      <c r="E455" s="12" t="s">
        <v>642</v>
      </c>
      <c r="G455" s="286" t="s">
        <v>1225</v>
      </c>
      <c r="H455" s="14" t="s">
        <v>1226</v>
      </c>
      <c r="I455" s="14" t="s">
        <v>3920</v>
      </c>
      <c r="J455" s="286" t="s">
        <v>1227</v>
      </c>
      <c r="L455" s="14" t="s">
        <v>1228</v>
      </c>
      <c r="M455" s="14" t="s">
        <v>4068</v>
      </c>
      <c r="N455" s="12" t="s">
        <v>21218</v>
      </c>
      <c r="O455" s="14" t="s">
        <v>1229</v>
      </c>
      <c r="P455" s="13" t="s">
        <v>1230</v>
      </c>
      <c r="Q455" s="269" t="s">
        <v>22405</v>
      </c>
      <c r="S455" s="269" t="s">
        <v>22406</v>
      </c>
      <c r="T455" s="13" t="str">
        <f>P455</f>
        <v>(44) 3645-1122</v>
      </c>
      <c r="W455" s="287">
        <v>44232</v>
      </c>
    </row>
    <row r="456" spans="2:23" ht="30.75" customHeight="1" x14ac:dyDescent="0.25">
      <c r="B456" s="17">
        <v>465</v>
      </c>
      <c r="C456" s="17" t="s">
        <v>12035</v>
      </c>
      <c r="D456" s="286" t="s">
        <v>1231</v>
      </c>
      <c r="E456" s="12" t="s">
        <v>10594</v>
      </c>
      <c r="G456" s="286" t="s">
        <v>1232</v>
      </c>
      <c r="H456" s="14" t="s">
        <v>1233</v>
      </c>
      <c r="I456" s="289">
        <v>253401917</v>
      </c>
      <c r="J456" s="286" t="s">
        <v>1234</v>
      </c>
      <c r="K456" s="14" t="s">
        <v>1235</v>
      </c>
      <c r="L456" s="14" t="s">
        <v>3470</v>
      </c>
      <c r="M456" s="14" t="s">
        <v>3947</v>
      </c>
      <c r="N456" s="12" t="s">
        <v>21218</v>
      </c>
      <c r="O456" s="14" t="s">
        <v>1236</v>
      </c>
      <c r="P456" s="13" t="s">
        <v>1237</v>
      </c>
      <c r="Q456" s="269" t="s">
        <v>19060</v>
      </c>
      <c r="R456" s="12" t="s">
        <v>10594</v>
      </c>
      <c r="S456" s="269" t="s">
        <v>19060</v>
      </c>
      <c r="T456" s="13" t="s">
        <v>1237</v>
      </c>
      <c r="W456" s="302">
        <v>43476</v>
      </c>
    </row>
    <row r="457" spans="2:23" ht="30.75" customHeight="1" x14ac:dyDescent="0.25">
      <c r="B457" s="17">
        <v>466</v>
      </c>
      <c r="D457" s="286" t="s">
        <v>1238</v>
      </c>
      <c r="E457" s="14" t="s">
        <v>984</v>
      </c>
      <c r="G457" s="286" t="s">
        <v>1238</v>
      </c>
      <c r="H457" s="14" t="s">
        <v>1239</v>
      </c>
      <c r="I457" s="14" t="s">
        <v>3920</v>
      </c>
      <c r="J457" s="286" t="s">
        <v>1240</v>
      </c>
      <c r="K457" s="14" t="s">
        <v>3922</v>
      </c>
      <c r="L457" s="14" t="s">
        <v>1241</v>
      </c>
      <c r="M457" s="14" t="s">
        <v>3947</v>
      </c>
      <c r="N457" s="12" t="s">
        <v>21218</v>
      </c>
      <c r="P457" s="13" t="s">
        <v>1242</v>
      </c>
      <c r="Q457" s="269" t="s">
        <v>1243</v>
      </c>
    </row>
    <row r="458" spans="2:23" ht="30.75" customHeight="1" x14ac:dyDescent="0.25">
      <c r="B458" s="17">
        <v>467</v>
      </c>
      <c r="D458" s="286" t="s">
        <v>1244</v>
      </c>
      <c r="G458" s="286" t="s">
        <v>1244</v>
      </c>
      <c r="H458" s="14" t="s">
        <v>1245</v>
      </c>
      <c r="I458" s="14" t="s">
        <v>3920</v>
      </c>
      <c r="J458" s="286" t="s">
        <v>1246</v>
      </c>
      <c r="L458" s="14" t="s">
        <v>1247</v>
      </c>
      <c r="M458" s="14" t="s">
        <v>3947</v>
      </c>
      <c r="N458" s="12" t="s">
        <v>21218</v>
      </c>
      <c r="O458" s="14" t="s">
        <v>1248</v>
      </c>
      <c r="P458" s="13" t="s">
        <v>1249</v>
      </c>
      <c r="Q458" s="269" t="s">
        <v>1250</v>
      </c>
      <c r="R458" s="14" t="s">
        <v>1251</v>
      </c>
      <c r="S458" s="13" t="str">
        <f>Q458</f>
        <v>compraspmp@picarras.sc.gov.br</v>
      </c>
      <c r="T458" s="13" t="str">
        <f>P458</f>
        <v>(47) 3347-4747</v>
      </c>
    </row>
    <row r="459" spans="2:23" ht="30.75" customHeight="1" x14ac:dyDescent="0.25">
      <c r="B459" s="17">
        <v>468</v>
      </c>
      <c r="D459" s="286" t="s">
        <v>1252</v>
      </c>
      <c r="G459" s="286" t="s">
        <v>1252</v>
      </c>
      <c r="H459" s="14" t="s">
        <v>22</v>
      </c>
      <c r="I459" s="14" t="s">
        <v>3920</v>
      </c>
      <c r="J459" s="286" t="s">
        <v>23</v>
      </c>
      <c r="K459" s="14" t="s">
        <v>3922</v>
      </c>
      <c r="L459" s="14" t="s">
        <v>1253</v>
      </c>
      <c r="M459" s="14" t="s">
        <v>3980</v>
      </c>
      <c r="N459" s="12" t="s">
        <v>21230</v>
      </c>
      <c r="O459" s="14" t="s">
        <v>1254</v>
      </c>
      <c r="P459" s="13" t="s">
        <v>4891</v>
      </c>
      <c r="Q459" s="269" t="s">
        <v>1255</v>
      </c>
      <c r="R459" s="14" t="s">
        <v>1256</v>
      </c>
      <c r="S459" s="13" t="str">
        <f>Q459</f>
        <v>mall@sdnet.com.br</v>
      </c>
      <c r="T459" s="13" t="str">
        <f>P459</f>
        <v>(32) 3252-7405 / 3252-7412 / 8808-7433</v>
      </c>
    </row>
    <row r="460" spans="2:23" ht="30.75" customHeight="1" x14ac:dyDescent="0.25">
      <c r="B460" s="17">
        <v>469</v>
      </c>
      <c r="D460" s="286" t="s">
        <v>1257</v>
      </c>
      <c r="E460" s="14" t="s">
        <v>1258</v>
      </c>
      <c r="G460" s="286" t="s">
        <v>1259</v>
      </c>
      <c r="H460" s="14" t="s">
        <v>1260</v>
      </c>
      <c r="I460" s="289">
        <v>177209980113</v>
      </c>
      <c r="J460" s="286" t="s">
        <v>1261</v>
      </c>
      <c r="K460" s="14" t="s">
        <v>1262</v>
      </c>
      <c r="L460" s="14" t="s">
        <v>426</v>
      </c>
      <c r="M460" s="14" t="s">
        <v>3924</v>
      </c>
      <c r="N460" s="12" t="s">
        <v>21230</v>
      </c>
      <c r="O460" s="14" t="s">
        <v>1263</v>
      </c>
      <c r="P460" s="13" t="s">
        <v>1264</v>
      </c>
      <c r="Q460" s="269" t="s">
        <v>1265</v>
      </c>
      <c r="R460" s="14" t="s">
        <v>1258</v>
      </c>
      <c r="S460" s="269" t="s">
        <v>1265</v>
      </c>
      <c r="T460" s="13" t="s">
        <v>1266</v>
      </c>
    </row>
    <row r="461" spans="2:23" ht="30.75" customHeight="1" x14ac:dyDescent="0.25">
      <c r="B461" s="17">
        <v>471</v>
      </c>
      <c r="D461" s="286" t="s">
        <v>5727</v>
      </c>
      <c r="E461" s="14" t="s">
        <v>1274</v>
      </c>
      <c r="G461" s="286" t="s">
        <v>5728</v>
      </c>
      <c r="H461" s="14" t="s">
        <v>1275</v>
      </c>
      <c r="I461" s="14" t="s">
        <v>3920</v>
      </c>
      <c r="J461" s="286" t="s">
        <v>1276</v>
      </c>
      <c r="K461" s="14" t="s">
        <v>3922</v>
      </c>
      <c r="L461" s="14" t="s">
        <v>1609</v>
      </c>
      <c r="M461" s="14" t="s">
        <v>3947</v>
      </c>
      <c r="N461" s="12" t="s">
        <v>21218</v>
      </c>
      <c r="O461" s="14" t="s">
        <v>1610</v>
      </c>
      <c r="P461" s="13" t="s">
        <v>1611</v>
      </c>
      <c r="Q461" s="269" t="s">
        <v>1612</v>
      </c>
    </row>
    <row r="462" spans="2:23" ht="30.75" customHeight="1" x14ac:dyDescent="0.25">
      <c r="B462" s="17">
        <v>472</v>
      </c>
      <c r="D462" s="286" t="s">
        <v>1277</v>
      </c>
      <c r="E462" s="14" t="s">
        <v>1278</v>
      </c>
      <c r="G462" s="286" t="s">
        <v>1277</v>
      </c>
      <c r="H462" s="14" t="s">
        <v>1279</v>
      </c>
      <c r="I462" s="14" t="s">
        <v>3920</v>
      </c>
      <c r="J462" s="286" t="s">
        <v>1280</v>
      </c>
      <c r="K462" s="14" t="s">
        <v>3922</v>
      </c>
      <c r="L462" s="14" t="s">
        <v>1281</v>
      </c>
      <c r="M462" s="14" t="s">
        <v>4270</v>
      </c>
      <c r="N462" s="12" t="s">
        <v>21218</v>
      </c>
      <c r="O462" s="14" t="s">
        <v>1282</v>
      </c>
      <c r="P462" s="13" t="s">
        <v>1283</v>
      </c>
      <c r="Q462" s="269" t="s">
        <v>1284</v>
      </c>
    </row>
    <row r="463" spans="2:23" ht="30.75" customHeight="1" x14ac:dyDescent="0.25">
      <c r="B463" s="17">
        <v>473</v>
      </c>
      <c r="D463" s="286" t="s">
        <v>9</v>
      </c>
      <c r="E463" s="14" t="s">
        <v>10</v>
      </c>
      <c r="F463" s="14" t="s">
        <v>11</v>
      </c>
      <c r="G463" s="286" t="s">
        <v>9</v>
      </c>
      <c r="H463" s="14" t="s">
        <v>12</v>
      </c>
      <c r="I463" s="14" t="s">
        <v>3920</v>
      </c>
      <c r="J463" s="286" t="s">
        <v>13</v>
      </c>
      <c r="K463" s="14" t="s">
        <v>3922</v>
      </c>
      <c r="L463" s="14" t="s">
        <v>14</v>
      </c>
      <c r="M463" s="14" t="s">
        <v>4270</v>
      </c>
      <c r="N463" s="12" t="s">
        <v>21218</v>
      </c>
      <c r="O463" s="14" t="s">
        <v>15</v>
      </c>
      <c r="P463" s="13" t="s">
        <v>16</v>
      </c>
      <c r="Q463" s="269" t="s">
        <v>17</v>
      </c>
      <c r="R463" s="14" t="s">
        <v>18</v>
      </c>
      <c r="S463" s="269" t="s">
        <v>19</v>
      </c>
      <c r="T463" s="13" t="s">
        <v>20</v>
      </c>
    </row>
    <row r="464" spans="2:23" ht="30.75" customHeight="1" x14ac:dyDescent="0.25">
      <c r="B464" s="17">
        <v>474</v>
      </c>
      <c r="D464" s="286" t="s">
        <v>21</v>
      </c>
      <c r="E464" s="19" t="s">
        <v>12661</v>
      </c>
      <c r="G464" s="286" t="s">
        <v>302</v>
      </c>
      <c r="H464" s="14" t="s">
        <v>12659</v>
      </c>
      <c r="I464" s="300" t="s">
        <v>12660</v>
      </c>
      <c r="J464" s="286" t="s">
        <v>12662</v>
      </c>
      <c r="K464" s="14" t="s">
        <v>12663</v>
      </c>
      <c r="L464" s="14" t="s">
        <v>3139</v>
      </c>
      <c r="M464" s="14" t="s">
        <v>3140</v>
      </c>
      <c r="N464" s="12" t="s">
        <v>21233</v>
      </c>
      <c r="O464" s="14" t="s">
        <v>12664</v>
      </c>
      <c r="P464" s="13" t="s">
        <v>12665</v>
      </c>
      <c r="Q464" s="269" t="s">
        <v>12666</v>
      </c>
      <c r="R464" s="19" t="s">
        <v>12661</v>
      </c>
      <c r="S464" s="269" t="s">
        <v>12666</v>
      </c>
      <c r="T464" s="13" t="s">
        <v>12665</v>
      </c>
      <c r="W464" s="287">
        <v>41951</v>
      </c>
    </row>
    <row r="465" spans="2:23" ht="30.75" customHeight="1" x14ac:dyDescent="0.25">
      <c r="B465" s="17">
        <v>475</v>
      </c>
      <c r="D465" s="286" t="s">
        <v>291</v>
      </c>
      <c r="E465" s="14" t="s">
        <v>292</v>
      </c>
      <c r="F465" s="14" t="s">
        <v>25</v>
      </c>
      <c r="G465" s="286" t="s">
        <v>291</v>
      </c>
      <c r="H465" s="14" t="s">
        <v>293</v>
      </c>
      <c r="I465" s="14" t="s">
        <v>3920</v>
      </c>
      <c r="J465" s="286" t="s">
        <v>294</v>
      </c>
      <c r="K465" s="14" t="s">
        <v>3922</v>
      </c>
      <c r="L465" s="14" t="s">
        <v>295</v>
      </c>
      <c r="M465" s="14" t="s">
        <v>4068</v>
      </c>
      <c r="N465" s="12" t="s">
        <v>21218</v>
      </c>
      <c r="O465" s="14" t="s">
        <v>296</v>
      </c>
      <c r="P465" s="13" t="s">
        <v>297</v>
      </c>
      <c r="Q465" s="13" t="s">
        <v>298</v>
      </c>
      <c r="R465" s="14" t="s">
        <v>299</v>
      </c>
      <c r="S465" s="269" t="s">
        <v>300</v>
      </c>
      <c r="T465" s="13" t="s">
        <v>301</v>
      </c>
    </row>
    <row r="466" spans="2:23" ht="30.75" customHeight="1" x14ac:dyDescent="0.25">
      <c r="B466" s="17">
        <v>476</v>
      </c>
      <c r="C466" s="17" t="s">
        <v>12035</v>
      </c>
      <c r="D466" s="286" t="s">
        <v>4893</v>
      </c>
      <c r="E466" s="14" t="s">
        <v>4894</v>
      </c>
      <c r="G466" s="286" t="s">
        <v>4893</v>
      </c>
      <c r="H466" s="14" t="s">
        <v>4895</v>
      </c>
      <c r="I466" s="14" t="s">
        <v>3920</v>
      </c>
      <c r="J466" s="286" t="s">
        <v>4896</v>
      </c>
      <c r="K466" s="14" t="s">
        <v>4897</v>
      </c>
      <c r="L466" s="14" t="s">
        <v>2689</v>
      </c>
      <c r="M466" s="14" t="s">
        <v>3947</v>
      </c>
      <c r="N466" s="12" t="s">
        <v>21218</v>
      </c>
      <c r="O466" s="14" t="s">
        <v>541</v>
      </c>
      <c r="P466" s="13" t="s">
        <v>4899</v>
      </c>
      <c r="Q466" s="13" t="s">
        <v>4898</v>
      </c>
      <c r="R466" s="14" t="s">
        <v>4900</v>
      </c>
      <c r="T466" s="13" t="s">
        <v>4901</v>
      </c>
    </row>
    <row r="467" spans="2:23" ht="30.75" customHeight="1" x14ac:dyDescent="0.25">
      <c r="B467" s="17">
        <v>477</v>
      </c>
      <c r="D467" s="286" t="s">
        <v>5064</v>
      </c>
      <c r="E467" s="14" t="s">
        <v>4894</v>
      </c>
      <c r="G467" s="286" t="s">
        <v>5145</v>
      </c>
      <c r="H467" s="14" t="s">
        <v>5065</v>
      </c>
      <c r="I467" s="289">
        <v>651099826117</v>
      </c>
      <c r="J467" s="286" t="s">
        <v>5066</v>
      </c>
      <c r="K467" s="14" t="s">
        <v>5067</v>
      </c>
      <c r="L467" s="14" t="s">
        <v>5068</v>
      </c>
      <c r="M467" s="14" t="s">
        <v>3924</v>
      </c>
      <c r="N467" s="12" t="s">
        <v>21230</v>
      </c>
      <c r="O467" s="14" t="s">
        <v>5069</v>
      </c>
      <c r="P467" s="13" t="s">
        <v>5070</v>
      </c>
      <c r="Q467" s="269" t="s">
        <v>5071</v>
      </c>
      <c r="R467" s="14" t="s">
        <v>4894</v>
      </c>
      <c r="S467" s="269" t="s">
        <v>5071</v>
      </c>
      <c r="T467" s="13" t="s">
        <v>5072</v>
      </c>
      <c r="V467" s="287">
        <v>41030</v>
      </c>
      <c r="W467" s="287">
        <v>41420</v>
      </c>
    </row>
    <row r="468" spans="2:23" ht="30.75" customHeight="1" x14ac:dyDescent="0.25">
      <c r="B468" s="17">
        <v>478</v>
      </c>
      <c r="D468" s="286" t="s">
        <v>5088</v>
      </c>
      <c r="E468" s="14" t="s">
        <v>5089</v>
      </c>
      <c r="F468" s="14" t="s">
        <v>4227</v>
      </c>
      <c r="G468" s="286" t="s">
        <v>5090</v>
      </c>
      <c r="H468" s="14" t="s">
        <v>5091</v>
      </c>
      <c r="I468" s="14" t="s">
        <v>5092</v>
      </c>
      <c r="J468" s="286" t="s">
        <v>5093</v>
      </c>
      <c r="K468" s="14" t="s">
        <v>5094</v>
      </c>
      <c r="L468" s="14" t="s">
        <v>5095</v>
      </c>
      <c r="M468" s="14" t="s">
        <v>3980</v>
      </c>
      <c r="N468" s="12" t="s">
        <v>21230</v>
      </c>
      <c r="O468" s="14" t="s">
        <v>5096</v>
      </c>
      <c r="P468" s="13" t="s">
        <v>5097</v>
      </c>
      <c r="Q468" s="269" t="s">
        <v>5098</v>
      </c>
      <c r="R468" s="14" t="s">
        <v>5099</v>
      </c>
      <c r="S468" s="269" t="s">
        <v>5098</v>
      </c>
      <c r="T468" s="13" t="s">
        <v>5097</v>
      </c>
    </row>
    <row r="469" spans="2:23" ht="30.75" customHeight="1" x14ac:dyDescent="0.25">
      <c r="B469" s="17">
        <v>479</v>
      </c>
      <c r="D469" s="286" t="s">
        <v>5100</v>
      </c>
      <c r="E469" s="14" t="s">
        <v>5273</v>
      </c>
      <c r="G469" s="286" t="s">
        <v>5274</v>
      </c>
      <c r="H469" s="14" t="s">
        <v>5275</v>
      </c>
      <c r="I469" s="14" t="s">
        <v>3920</v>
      </c>
      <c r="J469" s="286" t="s">
        <v>5276</v>
      </c>
      <c r="K469" s="14" t="s">
        <v>5277</v>
      </c>
      <c r="L469" s="14" t="s">
        <v>4031</v>
      </c>
      <c r="M469" s="14" t="s">
        <v>3924</v>
      </c>
      <c r="N469" s="12" t="s">
        <v>21230</v>
      </c>
      <c r="O469" s="14" t="s">
        <v>5278</v>
      </c>
      <c r="P469" s="13" t="s">
        <v>5282</v>
      </c>
      <c r="Q469" s="269" t="s">
        <v>5279</v>
      </c>
      <c r="R469" s="14" t="s">
        <v>5280</v>
      </c>
      <c r="S469" s="269" t="s">
        <v>5279</v>
      </c>
      <c r="T469" s="13" t="s">
        <v>5281</v>
      </c>
    </row>
    <row r="470" spans="2:23" ht="30.75" customHeight="1" x14ac:dyDescent="0.25">
      <c r="B470" s="17">
        <v>480</v>
      </c>
      <c r="D470" s="286" t="s">
        <v>5101</v>
      </c>
      <c r="E470" s="14" t="s">
        <v>5102</v>
      </c>
      <c r="F470" s="14" t="s">
        <v>4026</v>
      </c>
      <c r="G470" s="286" t="s">
        <v>5103</v>
      </c>
      <c r="H470" s="14" t="s">
        <v>5104</v>
      </c>
      <c r="I470" s="14" t="s">
        <v>3920</v>
      </c>
      <c r="J470" s="286" t="s">
        <v>5105</v>
      </c>
      <c r="K470" s="14" t="s">
        <v>5106</v>
      </c>
      <c r="L470" s="14" t="s">
        <v>3693</v>
      </c>
      <c r="M470" s="14" t="s">
        <v>4119</v>
      </c>
      <c r="N470" s="12" t="s">
        <v>21230</v>
      </c>
      <c r="O470" s="14" t="s">
        <v>5107</v>
      </c>
      <c r="P470" s="13" t="s">
        <v>5108</v>
      </c>
      <c r="Q470" s="269" t="s">
        <v>5109</v>
      </c>
      <c r="R470" s="14" t="s">
        <v>5110</v>
      </c>
      <c r="S470" s="269" t="s">
        <v>5109</v>
      </c>
      <c r="T470" s="13" t="s">
        <v>5108</v>
      </c>
    </row>
    <row r="471" spans="2:23" ht="30.75" customHeight="1" x14ac:dyDescent="0.25">
      <c r="B471" s="17">
        <v>481</v>
      </c>
      <c r="D471" s="286" t="s">
        <v>5111</v>
      </c>
      <c r="E471" s="14" t="s">
        <v>5112</v>
      </c>
      <c r="G471" s="286" t="s">
        <v>5158</v>
      </c>
      <c r="H471" s="14" t="s">
        <v>5159</v>
      </c>
      <c r="I471" s="289">
        <v>639047040110</v>
      </c>
      <c r="J471" s="286" t="s">
        <v>5160</v>
      </c>
      <c r="K471" s="14" t="s">
        <v>3922</v>
      </c>
      <c r="L471" s="14" t="s">
        <v>5161</v>
      </c>
      <c r="M471" s="14" t="s">
        <v>3924</v>
      </c>
      <c r="N471" s="12" t="s">
        <v>21230</v>
      </c>
      <c r="O471" s="14" t="s">
        <v>5162</v>
      </c>
      <c r="P471" s="13" t="s">
        <v>5163</v>
      </c>
      <c r="Q471" s="269" t="s">
        <v>5164</v>
      </c>
      <c r="R471" s="14" t="s">
        <v>5165</v>
      </c>
      <c r="S471" s="269" t="s">
        <v>5164</v>
      </c>
      <c r="T471" s="13" t="s">
        <v>5163</v>
      </c>
    </row>
    <row r="472" spans="2:23" ht="30.75" customHeight="1" x14ac:dyDescent="0.25">
      <c r="B472" s="17">
        <v>482</v>
      </c>
      <c r="D472" s="286" t="s">
        <v>5113</v>
      </c>
      <c r="E472" s="14" t="s">
        <v>5114</v>
      </c>
      <c r="F472" s="14" t="s">
        <v>4227</v>
      </c>
      <c r="G472" s="286" t="s">
        <v>5115</v>
      </c>
      <c r="H472" s="14" t="s">
        <v>5116</v>
      </c>
      <c r="I472" s="14">
        <v>251362574</v>
      </c>
      <c r="J472" s="286" t="s">
        <v>5406</v>
      </c>
      <c r="K472" s="14" t="s">
        <v>3922</v>
      </c>
      <c r="L472" s="14" t="s">
        <v>5117</v>
      </c>
      <c r="M472" s="14" t="s">
        <v>3947</v>
      </c>
      <c r="N472" s="12" t="s">
        <v>21218</v>
      </c>
      <c r="O472" s="14" t="s">
        <v>3553</v>
      </c>
      <c r="P472" s="13" t="s">
        <v>5118</v>
      </c>
      <c r="Q472" s="269" t="s">
        <v>5121</v>
      </c>
      <c r="R472" s="14" t="s">
        <v>5119</v>
      </c>
      <c r="S472" s="269" t="s">
        <v>5120</v>
      </c>
      <c r="T472" s="13" t="s">
        <v>5118</v>
      </c>
    </row>
    <row r="473" spans="2:23" ht="30.75" customHeight="1" x14ac:dyDescent="0.25">
      <c r="B473" s="17">
        <v>483</v>
      </c>
      <c r="D473" s="286" t="s">
        <v>5318</v>
      </c>
      <c r="E473" s="14" t="s">
        <v>5152</v>
      </c>
      <c r="G473" s="286" t="s">
        <v>5319</v>
      </c>
      <c r="H473" s="14" t="s">
        <v>5153</v>
      </c>
      <c r="I473" s="289">
        <v>519000669115</v>
      </c>
      <c r="J473" s="286" t="s">
        <v>5154</v>
      </c>
      <c r="K473" s="14" t="s">
        <v>3922</v>
      </c>
      <c r="L473" s="14" t="s">
        <v>5155</v>
      </c>
      <c r="M473" s="14" t="s">
        <v>3924</v>
      </c>
      <c r="N473" s="12" t="s">
        <v>21230</v>
      </c>
      <c r="O473" s="14" t="s">
        <v>5156</v>
      </c>
      <c r="P473" s="13" t="s">
        <v>5157</v>
      </c>
      <c r="Q473" s="269" t="s">
        <v>5320</v>
      </c>
      <c r="R473" s="14" t="s">
        <v>5152</v>
      </c>
      <c r="S473" s="269" t="s">
        <v>5320</v>
      </c>
      <c r="T473" s="13" t="s">
        <v>5157</v>
      </c>
    </row>
    <row r="474" spans="2:23" ht="30.75" customHeight="1" x14ac:dyDescent="0.25">
      <c r="B474" s="17">
        <v>484</v>
      </c>
      <c r="D474" s="286" t="s">
        <v>5304</v>
      </c>
      <c r="E474" s="14" t="s">
        <v>3122</v>
      </c>
      <c r="G474" s="286" t="s">
        <v>5122</v>
      </c>
      <c r="H474" s="14" t="s">
        <v>5123</v>
      </c>
      <c r="I474" s="289">
        <v>246101511112</v>
      </c>
      <c r="J474" s="286" t="s">
        <v>5124</v>
      </c>
      <c r="K474" s="14" t="s">
        <v>4210</v>
      </c>
      <c r="L474" s="14" t="s">
        <v>4211</v>
      </c>
      <c r="M474" s="14" t="s">
        <v>3924</v>
      </c>
      <c r="N474" s="12" t="s">
        <v>21230</v>
      </c>
      <c r="O474" s="14" t="s">
        <v>4212</v>
      </c>
      <c r="P474" s="13" t="s">
        <v>5125</v>
      </c>
      <c r="Q474" s="269" t="s">
        <v>5259</v>
      </c>
      <c r="R474" s="14" t="s">
        <v>5260</v>
      </c>
      <c r="S474" s="269" t="s">
        <v>5261</v>
      </c>
      <c r="T474" s="13" t="s">
        <v>5125</v>
      </c>
    </row>
    <row r="475" spans="2:23" ht="30.75" customHeight="1" x14ac:dyDescent="0.25">
      <c r="B475" s="17">
        <v>485</v>
      </c>
      <c r="D475" s="286" t="s">
        <v>5127</v>
      </c>
      <c r="E475" s="14" t="s">
        <v>5128</v>
      </c>
      <c r="G475" s="286" t="s">
        <v>5129</v>
      </c>
      <c r="H475" s="14" t="s">
        <v>5130</v>
      </c>
      <c r="I475" s="311" t="s">
        <v>5526</v>
      </c>
      <c r="J475" s="286" t="s">
        <v>5527</v>
      </c>
      <c r="K475" s="14" t="s">
        <v>5528</v>
      </c>
      <c r="L475" s="14" t="s">
        <v>4190</v>
      </c>
      <c r="M475" s="14" t="s">
        <v>3980</v>
      </c>
      <c r="N475" s="12" t="s">
        <v>21230</v>
      </c>
      <c r="O475" s="14" t="s">
        <v>5529</v>
      </c>
      <c r="P475" s="13" t="s">
        <v>5530</v>
      </c>
      <c r="Q475" s="269" t="s">
        <v>5531</v>
      </c>
      <c r="R475" s="14" t="s">
        <v>5128</v>
      </c>
      <c r="S475" s="269" t="s">
        <v>5131</v>
      </c>
      <c r="T475" s="13" t="s">
        <v>5530</v>
      </c>
    </row>
    <row r="476" spans="2:23" ht="30.75" customHeight="1" x14ac:dyDescent="0.25">
      <c r="B476" s="17">
        <v>486</v>
      </c>
      <c r="D476" s="286" t="s">
        <v>5138</v>
      </c>
      <c r="E476" s="14" t="s">
        <v>5132</v>
      </c>
      <c r="F476" s="14" t="s">
        <v>4227</v>
      </c>
      <c r="G476" s="286" t="s">
        <v>5133</v>
      </c>
      <c r="H476" s="14" t="s">
        <v>5134</v>
      </c>
      <c r="I476" s="289">
        <v>260175875116</v>
      </c>
      <c r="J476" s="286" t="s">
        <v>5135</v>
      </c>
      <c r="K476" s="14" t="s">
        <v>3922</v>
      </c>
      <c r="L476" s="14" t="s">
        <v>466</v>
      </c>
      <c r="M476" s="14" t="s">
        <v>3924</v>
      </c>
      <c r="N476" s="12" t="s">
        <v>21230</v>
      </c>
      <c r="O476" s="14" t="s">
        <v>5136</v>
      </c>
      <c r="P476" s="13" t="s">
        <v>5137</v>
      </c>
      <c r="Q476" s="269" t="s">
        <v>5407</v>
      </c>
      <c r="R476" s="14" t="s">
        <v>2280</v>
      </c>
      <c r="S476" s="269" t="s">
        <v>5407</v>
      </c>
      <c r="T476" s="13" t="s">
        <v>5137</v>
      </c>
      <c r="V476" s="287">
        <v>41030</v>
      </c>
      <c r="W476" s="287">
        <v>41419</v>
      </c>
    </row>
    <row r="477" spans="2:23" ht="30.75" customHeight="1" x14ac:dyDescent="0.25">
      <c r="B477" s="17">
        <v>487</v>
      </c>
      <c r="D477" s="286" t="s">
        <v>5169</v>
      </c>
      <c r="E477" s="14" t="s">
        <v>5170</v>
      </c>
      <c r="G477" s="286" t="s">
        <v>5171</v>
      </c>
      <c r="H477" s="14" t="s">
        <v>5172</v>
      </c>
      <c r="I477" s="14" t="s">
        <v>5173</v>
      </c>
      <c r="J477" s="286" t="s">
        <v>5174</v>
      </c>
      <c r="K477" s="14" t="s">
        <v>5175</v>
      </c>
      <c r="L477" s="14" t="s">
        <v>3509</v>
      </c>
      <c r="M477" s="14" t="s">
        <v>3510</v>
      </c>
      <c r="N477" s="12" t="s">
        <v>21232</v>
      </c>
      <c r="O477" s="14" t="s">
        <v>5176</v>
      </c>
      <c r="P477" s="13" t="s">
        <v>5177</v>
      </c>
      <c r="Q477" s="269" t="s">
        <v>5178</v>
      </c>
      <c r="R477" s="14" t="s">
        <v>5170</v>
      </c>
      <c r="S477" s="269" t="s">
        <v>5178</v>
      </c>
      <c r="T477" s="13" t="s">
        <v>5177</v>
      </c>
    </row>
    <row r="478" spans="2:23" ht="30.75" customHeight="1" x14ac:dyDescent="0.25">
      <c r="B478" s="17">
        <v>488</v>
      </c>
      <c r="D478" s="286" t="s">
        <v>5179</v>
      </c>
      <c r="E478" s="14" t="s">
        <v>5180</v>
      </c>
      <c r="G478" s="286" t="s">
        <v>5181</v>
      </c>
      <c r="H478" s="14" t="s">
        <v>5182</v>
      </c>
      <c r="I478" s="14">
        <v>9028655000</v>
      </c>
      <c r="J478" s="286" t="s">
        <v>5183</v>
      </c>
      <c r="K478" s="14" t="s">
        <v>5184</v>
      </c>
      <c r="L478" s="14" t="s">
        <v>5185</v>
      </c>
      <c r="M478" s="14" t="s">
        <v>4068</v>
      </c>
      <c r="N478" s="12" t="s">
        <v>21218</v>
      </c>
      <c r="O478" s="14" t="s">
        <v>5186</v>
      </c>
      <c r="P478" s="13" t="s">
        <v>5187</v>
      </c>
      <c r="Q478" s="269" t="s">
        <v>2539</v>
      </c>
      <c r="R478" s="14" t="s">
        <v>5188</v>
      </c>
      <c r="S478" s="269" t="s">
        <v>17187</v>
      </c>
      <c r="T478" s="13" t="s">
        <v>5187</v>
      </c>
    </row>
    <row r="479" spans="2:23" ht="30.75" customHeight="1" x14ac:dyDescent="0.25">
      <c r="B479" s="17">
        <v>489</v>
      </c>
      <c r="D479" s="286" t="s">
        <v>5189</v>
      </c>
      <c r="E479" s="14" t="s">
        <v>5190</v>
      </c>
      <c r="G479" s="286" t="s">
        <v>5191</v>
      </c>
      <c r="H479" s="14" t="s">
        <v>5192</v>
      </c>
      <c r="I479" s="14" t="s">
        <v>5193</v>
      </c>
      <c r="J479" s="286" t="s">
        <v>5194</v>
      </c>
      <c r="K479" s="14" t="s">
        <v>5195</v>
      </c>
      <c r="L479" s="14" t="s">
        <v>5196</v>
      </c>
      <c r="M479" s="14" t="s">
        <v>4097</v>
      </c>
      <c r="N479" s="12" t="s">
        <v>21233</v>
      </c>
      <c r="O479" s="14" t="s">
        <v>5197</v>
      </c>
      <c r="P479" s="13" t="s">
        <v>5198</v>
      </c>
      <c r="Q479" s="269" t="s">
        <v>5199</v>
      </c>
      <c r="R479" s="14" t="s">
        <v>1481</v>
      </c>
      <c r="S479" s="269" t="s">
        <v>5199</v>
      </c>
      <c r="T479" s="13" t="s">
        <v>5200</v>
      </c>
    </row>
    <row r="480" spans="2:23" ht="30.75" customHeight="1" x14ac:dyDescent="0.25">
      <c r="B480" s="17">
        <v>490</v>
      </c>
      <c r="D480" s="286" t="s">
        <v>5201</v>
      </c>
      <c r="E480" s="14" t="s">
        <v>5202</v>
      </c>
      <c r="G480" s="286" t="s">
        <v>5203</v>
      </c>
      <c r="H480" s="14" t="s">
        <v>5204</v>
      </c>
      <c r="I480" s="14">
        <v>82541918</v>
      </c>
      <c r="J480" s="286" t="s">
        <v>5205</v>
      </c>
      <c r="K480" s="14" t="s">
        <v>531</v>
      </c>
      <c r="L480" s="14" t="s">
        <v>3693</v>
      </c>
      <c r="M480" s="14" t="s">
        <v>4119</v>
      </c>
      <c r="N480" s="12" t="s">
        <v>21230</v>
      </c>
      <c r="O480" s="14" t="s">
        <v>5206</v>
      </c>
      <c r="P480" s="13" t="s">
        <v>5207</v>
      </c>
      <c r="Q480" s="13" t="s">
        <v>5208</v>
      </c>
      <c r="R480" s="14" t="s">
        <v>5209</v>
      </c>
      <c r="S480" s="269" t="s">
        <v>5211</v>
      </c>
      <c r="T480" s="13" t="s">
        <v>5210</v>
      </c>
      <c r="V480" s="287">
        <v>41030</v>
      </c>
      <c r="W480" s="287">
        <v>41419</v>
      </c>
    </row>
    <row r="481" spans="2:23" ht="30.75" customHeight="1" x14ac:dyDescent="0.25">
      <c r="B481" s="17">
        <v>491</v>
      </c>
      <c r="D481" s="286" t="s">
        <v>5212</v>
      </c>
      <c r="E481" s="14" t="s">
        <v>5212</v>
      </c>
      <c r="G481" s="286" t="s">
        <v>5213</v>
      </c>
      <c r="H481" s="14" t="s">
        <v>5214</v>
      </c>
      <c r="I481" s="14" t="s">
        <v>5293</v>
      </c>
      <c r="J481" s="286" t="s">
        <v>5215</v>
      </c>
      <c r="K481" s="14" t="s">
        <v>3922</v>
      </c>
      <c r="L481" s="14" t="s">
        <v>5216</v>
      </c>
      <c r="M481" s="14" t="s">
        <v>4068</v>
      </c>
      <c r="N481" s="12" t="s">
        <v>21218</v>
      </c>
      <c r="O481" s="14" t="s">
        <v>5217</v>
      </c>
      <c r="P481" s="13" t="s">
        <v>5218</v>
      </c>
      <c r="R481" s="14" t="s">
        <v>5212</v>
      </c>
      <c r="S481" s="13" t="s">
        <v>5219</v>
      </c>
      <c r="T481" s="13" t="s">
        <v>5218</v>
      </c>
    </row>
    <row r="482" spans="2:23" ht="30.75" customHeight="1" x14ac:dyDescent="0.25">
      <c r="B482" s="17">
        <v>492</v>
      </c>
      <c r="C482" s="17" t="s">
        <v>7</v>
      </c>
      <c r="D482" s="286" t="s">
        <v>5220</v>
      </c>
      <c r="E482" s="14" t="s">
        <v>902</v>
      </c>
      <c r="G482" s="286" t="s">
        <v>5221</v>
      </c>
      <c r="H482" s="14" t="s">
        <v>5222</v>
      </c>
      <c r="I482" s="14" t="s">
        <v>5223</v>
      </c>
      <c r="J482" s="286" t="s">
        <v>5224</v>
      </c>
      <c r="K482" s="14" t="s">
        <v>5225</v>
      </c>
      <c r="L482" s="14" t="s">
        <v>5226</v>
      </c>
      <c r="M482" s="14" t="s">
        <v>4202</v>
      </c>
      <c r="N482" s="12" t="s">
        <v>21233</v>
      </c>
      <c r="O482" s="14" t="s">
        <v>5227</v>
      </c>
      <c r="P482" s="13" t="s">
        <v>5228</v>
      </c>
      <c r="Q482" s="269" t="s">
        <v>5229</v>
      </c>
      <c r="R482" s="14" t="s">
        <v>902</v>
      </c>
      <c r="S482" s="269" t="s">
        <v>5229</v>
      </c>
      <c r="T482" s="13" t="s">
        <v>5228</v>
      </c>
    </row>
    <row r="483" spans="2:23" ht="30.75" customHeight="1" x14ac:dyDescent="0.25">
      <c r="B483" s="17">
        <v>493</v>
      </c>
      <c r="D483" s="286" t="s">
        <v>2002</v>
      </c>
      <c r="E483" s="14" t="s">
        <v>329</v>
      </c>
      <c r="G483" s="286" t="s">
        <v>5230</v>
      </c>
      <c r="H483" s="14" t="s">
        <v>5231</v>
      </c>
      <c r="I483" s="289">
        <v>78333413</v>
      </c>
      <c r="J483" s="286" t="s">
        <v>5305</v>
      </c>
      <c r="K483" s="14" t="s">
        <v>2007</v>
      </c>
      <c r="L483" s="14" t="s">
        <v>3693</v>
      </c>
      <c r="M483" s="14" t="s">
        <v>4119</v>
      </c>
      <c r="N483" s="12" t="s">
        <v>21230</v>
      </c>
      <c r="O483" s="14" t="s">
        <v>5232</v>
      </c>
      <c r="P483" s="13" t="s">
        <v>5233</v>
      </c>
      <c r="Q483" s="269" t="s">
        <v>5234</v>
      </c>
      <c r="R483" s="14" t="s">
        <v>5235</v>
      </c>
      <c r="S483" s="269" t="s">
        <v>5234</v>
      </c>
      <c r="T483" s="13" t="s">
        <v>5233</v>
      </c>
    </row>
    <row r="484" spans="2:23" ht="30.75" customHeight="1" x14ac:dyDescent="0.25">
      <c r="B484" s="17">
        <v>494</v>
      </c>
      <c r="D484" s="286" t="s">
        <v>2002</v>
      </c>
      <c r="E484" s="14" t="s">
        <v>329</v>
      </c>
      <c r="G484" s="286" t="s">
        <v>5236</v>
      </c>
      <c r="H484" s="14" t="s">
        <v>5237</v>
      </c>
      <c r="I484" s="289">
        <v>79411973</v>
      </c>
      <c r="J484" s="286" t="s">
        <v>5306</v>
      </c>
      <c r="K484" s="14" t="s">
        <v>2007</v>
      </c>
      <c r="L484" s="14" t="s">
        <v>3693</v>
      </c>
      <c r="M484" s="14" t="s">
        <v>4119</v>
      </c>
      <c r="N484" s="12" t="s">
        <v>21230</v>
      </c>
      <c r="O484" s="14" t="s">
        <v>5232</v>
      </c>
      <c r="P484" s="13" t="s">
        <v>5238</v>
      </c>
      <c r="Q484" s="269" t="s">
        <v>5234</v>
      </c>
      <c r="R484" s="14" t="s">
        <v>5235</v>
      </c>
      <c r="S484" s="269" t="s">
        <v>5234</v>
      </c>
      <c r="T484" s="13" t="s">
        <v>5238</v>
      </c>
    </row>
    <row r="485" spans="2:23" ht="30.75" customHeight="1" x14ac:dyDescent="0.25">
      <c r="B485" s="17">
        <v>495</v>
      </c>
      <c r="D485" s="286" t="s">
        <v>5239</v>
      </c>
      <c r="E485" s="14" t="s">
        <v>4113</v>
      </c>
      <c r="G485" s="286" t="s">
        <v>5240</v>
      </c>
      <c r="H485" s="14" t="s">
        <v>5241</v>
      </c>
      <c r="I485" s="14" t="s">
        <v>3920</v>
      </c>
      <c r="J485" s="286" t="s">
        <v>5242</v>
      </c>
      <c r="K485" s="14" t="s">
        <v>5243</v>
      </c>
      <c r="L485" s="14" t="s">
        <v>4031</v>
      </c>
      <c r="M485" s="14" t="s">
        <v>3924</v>
      </c>
      <c r="N485" s="12" t="s">
        <v>21230</v>
      </c>
      <c r="O485" s="14" t="s">
        <v>5244</v>
      </c>
      <c r="P485" s="13" t="s">
        <v>5246</v>
      </c>
      <c r="Q485" s="13" t="s">
        <v>5245</v>
      </c>
      <c r="R485" s="14" t="s">
        <v>4113</v>
      </c>
      <c r="S485" s="13" t="s">
        <v>5245</v>
      </c>
      <c r="T485" s="13" t="s">
        <v>5246</v>
      </c>
    </row>
    <row r="486" spans="2:23" ht="30.75" customHeight="1" x14ac:dyDescent="0.25">
      <c r="B486" s="17">
        <v>496</v>
      </c>
      <c r="D486" s="286" t="s">
        <v>5247</v>
      </c>
      <c r="E486" s="14" t="s">
        <v>5248</v>
      </c>
      <c r="G486" s="286" t="s">
        <v>5249</v>
      </c>
      <c r="H486" s="14" t="s">
        <v>5250</v>
      </c>
      <c r="I486" s="289">
        <v>81245142</v>
      </c>
      <c r="J486" s="286" t="s">
        <v>5251</v>
      </c>
      <c r="K486" s="14" t="s">
        <v>5252</v>
      </c>
      <c r="L486" s="14" t="s">
        <v>5253</v>
      </c>
      <c r="M486" s="14" t="s">
        <v>4119</v>
      </c>
      <c r="N486" s="12" t="s">
        <v>21230</v>
      </c>
      <c r="O486" s="14" t="s">
        <v>5254</v>
      </c>
      <c r="P486" s="13" t="s">
        <v>5255</v>
      </c>
      <c r="Q486" s="269" t="s">
        <v>5256</v>
      </c>
      <c r="R486" s="14" t="s">
        <v>5257</v>
      </c>
      <c r="S486" s="269" t="s">
        <v>5258</v>
      </c>
      <c r="T486" s="13" t="s">
        <v>5255</v>
      </c>
    </row>
    <row r="487" spans="2:23" ht="30.75" customHeight="1" x14ac:dyDescent="0.25">
      <c r="B487" s="17">
        <v>497</v>
      </c>
      <c r="D487" s="286" t="s">
        <v>5262</v>
      </c>
      <c r="E487" s="14" t="s">
        <v>5263</v>
      </c>
      <c r="G487" s="286" t="s">
        <v>5264</v>
      </c>
      <c r="H487" s="14" t="s">
        <v>5265</v>
      </c>
      <c r="I487" s="289">
        <v>626179235119</v>
      </c>
      <c r="J487" s="286" t="s">
        <v>5266</v>
      </c>
      <c r="K487" s="14" t="s">
        <v>5267</v>
      </c>
      <c r="L487" s="14" t="s">
        <v>5268</v>
      </c>
      <c r="M487" s="14" t="s">
        <v>3924</v>
      </c>
      <c r="N487" s="12" t="s">
        <v>21230</v>
      </c>
      <c r="O487" s="14" t="s">
        <v>5269</v>
      </c>
      <c r="P487" s="13" t="s">
        <v>5270</v>
      </c>
      <c r="Q487" s="269" t="s">
        <v>5271</v>
      </c>
      <c r="R487" s="14" t="s">
        <v>5272</v>
      </c>
      <c r="S487" s="269" t="s">
        <v>5271</v>
      </c>
      <c r="T487" s="13" t="s">
        <v>5270</v>
      </c>
    </row>
    <row r="488" spans="2:23" ht="30.75" customHeight="1" x14ac:dyDescent="0.25">
      <c r="B488" s="17">
        <v>498</v>
      </c>
      <c r="D488" s="286" t="s">
        <v>5283</v>
      </c>
      <c r="E488" s="14" t="s">
        <v>5284</v>
      </c>
      <c r="G488" s="286" t="s">
        <v>5285</v>
      </c>
      <c r="H488" s="14" t="s">
        <v>5286</v>
      </c>
      <c r="I488" s="14" t="s">
        <v>5287</v>
      </c>
      <c r="J488" s="286" t="s">
        <v>5288</v>
      </c>
      <c r="K488" s="14" t="s">
        <v>3922</v>
      </c>
      <c r="L488" s="14" t="s">
        <v>5289</v>
      </c>
      <c r="M488" s="14" t="s">
        <v>4202</v>
      </c>
      <c r="N488" s="12" t="s">
        <v>21233</v>
      </c>
      <c r="O488" s="14" t="s">
        <v>5290</v>
      </c>
      <c r="P488" s="13" t="s">
        <v>5291</v>
      </c>
      <c r="Q488" s="269" t="s">
        <v>5292</v>
      </c>
      <c r="R488" s="14" t="s">
        <v>722</v>
      </c>
      <c r="S488" s="269" t="s">
        <v>5292</v>
      </c>
      <c r="T488" s="13" t="s">
        <v>5291</v>
      </c>
    </row>
    <row r="489" spans="2:23" ht="30.75" customHeight="1" x14ac:dyDescent="0.25">
      <c r="B489" s="17">
        <v>499</v>
      </c>
      <c r="D489" s="286" t="s">
        <v>5294</v>
      </c>
      <c r="E489" s="14" t="s">
        <v>5295</v>
      </c>
      <c r="G489" s="286" t="s">
        <v>5296</v>
      </c>
      <c r="H489" s="14" t="s">
        <v>5297</v>
      </c>
      <c r="I489" s="14" t="s">
        <v>5298</v>
      </c>
      <c r="J489" s="286" t="s">
        <v>5299</v>
      </c>
      <c r="K489" s="14" t="s">
        <v>5300</v>
      </c>
      <c r="L489" s="14" t="s">
        <v>3286</v>
      </c>
      <c r="M489" s="14" t="s">
        <v>4270</v>
      </c>
      <c r="N489" s="12" t="s">
        <v>21218</v>
      </c>
      <c r="O489" s="14" t="s">
        <v>5301</v>
      </c>
      <c r="P489" s="13" t="s">
        <v>5302</v>
      </c>
      <c r="Q489" s="269" t="s">
        <v>5303</v>
      </c>
      <c r="R489" s="14" t="s">
        <v>5295</v>
      </c>
      <c r="S489" s="269" t="s">
        <v>5303</v>
      </c>
      <c r="T489" s="13" t="s">
        <v>5302</v>
      </c>
      <c r="V489" s="287">
        <v>41030</v>
      </c>
      <c r="W489" s="287">
        <v>41419</v>
      </c>
    </row>
    <row r="490" spans="2:23" ht="30.75" customHeight="1" x14ac:dyDescent="0.25">
      <c r="B490" s="17">
        <v>500</v>
      </c>
      <c r="D490" s="286" t="s">
        <v>5307</v>
      </c>
      <c r="E490" s="14" t="s">
        <v>811</v>
      </c>
      <c r="G490" s="286" t="s">
        <v>5308</v>
      </c>
      <c r="H490" s="14" t="s">
        <v>5309</v>
      </c>
      <c r="I490" s="14" t="s">
        <v>5310</v>
      </c>
      <c r="J490" s="286" t="s">
        <v>5311</v>
      </c>
      <c r="K490" s="14" t="s">
        <v>5312</v>
      </c>
      <c r="L490" s="14" t="s">
        <v>5313</v>
      </c>
      <c r="M490" s="14" t="s">
        <v>4097</v>
      </c>
      <c r="N490" s="12" t="s">
        <v>21233</v>
      </c>
      <c r="O490" s="14" t="s">
        <v>5314</v>
      </c>
      <c r="P490" s="13" t="s">
        <v>5315</v>
      </c>
      <c r="Q490" s="269" t="s">
        <v>5316</v>
      </c>
      <c r="R490" s="14" t="s">
        <v>5317</v>
      </c>
      <c r="S490" s="269" t="s">
        <v>5316</v>
      </c>
      <c r="T490" s="13" t="s">
        <v>5315</v>
      </c>
    </row>
    <row r="491" spans="2:23" ht="30.75" customHeight="1" x14ac:dyDescent="0.25">
      <c r="B491" s="17">
        <v>501</v>
      </c>
      <c r="D491" s="286" t="s">
        <v>5321</v>
      </c>
      <c r="E491" s="14" t="s">
        <v>3210</v>
      </c>
      <c r="G491" s="286" t="s">
        <v>5322</v>
      </c>
      <c r="H491" s="14" t="s">
        <v>5323</v>
      </c>
      <c r="I491" s="14" t="s">
        <v>5326</v>
      </c>
      <c r="J491" s="286" t="s">
        <v>13905</v>
      </c>
      <c r="K491" s="14" t="s">
        <v>13906</v>
      </c>
      <c r="L491" s="14" t="s">
        <v>3215</v>
      </c>
      <c r="M491" s="14" t="s">
        <v>3947</v>
      </c>
      <c r="N491" s="12" t="s">
        <v>21218</v>
      </c>
      <c r="O491" s="14" t="s">
        <v>13907</v>
      </c>
      <c r="P491" s="13" t="s">
        <v>5325</v>
      </c>
      <c r="Q491" s="269" t="s">
        <v>13908</v>
      </c>
      <c r="R491" s="14" t="s">
        <v>3210</v>
      </c>
      <c r="S491" s="269" t="s">
        <v>13908</v>
      </c>
      <c r="T491" s="13" t="s">
        <v>5325</v>
      </c>
    </row>
    <row r="492" spans="2:23" ht="30.75" customHeight="1" x14ac:dyDescent="0.25">
      <c r="B492" s="17">
        <v>502</v>
      </c>
      <c r="D492" s="286" t="s">
        <v>5327</v>
      </c>
      <c r="E492" s="14" t="s">
        <v>2296</v>
      </c>
      <c r="G492" s="286" t="s">
        <v>5328</v>
      </c>
      <c r="H492" s="14" t="s">
        <v>5329</v>
      </c>
      <c r="I492" s="289">
        <v>255554524</v>
      </c>
      <c r="J492" s="286" t="s">
        <v>5330</v>
      </c>
      <c r="K492" s="14" t="s">
        <v>5331</v>
      </c>
      <c r="L492" s="14" t="s">
        <v>3962</v>
      </c>
      <c r="M492" s="14" t="s">
        <v>3947</v>
      </c>
      <c r="N492" s="12" t="s">
        <v>21218</v>
      </c>
      <c r="O492" s="14" t="s">
        <v>5332</v>
      </c>
      <c r="P492" s="13" t="s">
        <v>5333</v>
      </c>
      <c r="Q492" s="269" t="s">
        <v>5334</v>
      </c>
      <c r="R492" s="14" t="s">
        <v>5604</v>
      </c>
      <c r="S492" s="269" t="s">
        <v>5334</v>
      </c>
      <c r="T492" s="13" t="s">
        <v>5333</v>
      </c>
      <c r="V492" s="287">
        <v>41061</v>
      </c>
      <c r="W492" s="287">
        <v>41419</v>
      </c>
    </row>
    <row r="493" spans="2:23" ht="30.75" customHeight="1" x14ac:dyDescent="0.25">
      <c r="B493" s="17">
        <v>503</v>
      </c>
      <c r="D493" s="286" t="s">
        <v>5335</v>
      </c>
      <c r="E493" s="14" t="s">
        <v>5336</v>
      </c>
      <c r="G493" s="286" t="s">
        <v>5337</v>
      </c>
      <c r="H493" s="14" t="s">
        <v>5338</v>
      </c>
      <c r="I493" s="289">
        <v>78309954</v>
      </c>
      <c r="J493" s="286" t="s">
        <v>5339</v>
      </c>
      <c r="K493" s="14" t="s">
        <v>5340</v>
      </c>
      <c r="L493" s="14" t="s">
        <v>3693</v>
      </c>
      <c r="M493" s="14" t="s">
        <v>4119</v>
      </c>
      <c r="N493" s="12" t="s">
        <v>21230</v>
      </c>
      <c r="O493" s="14" t="s">
        <v>5341</v>
      </c>
      <c r="P493" s="13" t="s">
        <v>5342</v>
      </c>
      <c r="Q493" s="269" t="s">
        <v>5343</v>
      </c>
      <c r="R493" s="14" t="s">
        <v>5336</v>
      </c>
      <c r="S493" s="269" t="s">
        <v>5343</v>
      </c>
      <c r="T493" s="13" t="s">
        <v>5342</v>
      </c>
      <c r="V493" s="287">
        <v>41061</v>
      </c>
      <c r="W493" s="287">
        <v>41431</v>
      </c>
    </row>
    <row r="494" spans="2:23" ht="30.75" customHeight="1" x14ac:dyDescent="0.25">
      <c r="B494" s="17">
        <v>504</v>
      </c>
      <c r="D494" s="286" t="s">
        <v>5347</v>
      </c>
      <c r="E494" s="14" t="s">
        <v>5348</v>
      </c>
      <c r="G494" s="286" t="s">
        <v>5349</v>
      </c>
      <c r="H494" s="14" t="s">
        <v>5350</v>
      </c>
      <c r="I494" s="289">
        <v>77402560</v>
      </c>
      <c r="J494" s="286" t="s">
        <v>5351</v>
      </c>
      <c r="K494" s="14" t="s">
        <v>5352</v>
      </c>
      <c r="L494" s="14" t="s">
        <v>5353</v>
      </c>
      <c r="M494" s="14" t="s">
        <v>4119</v>
      </c>
      <c r="N494" s="12" t="s">
        <v>21230</v>
      </c>
      <c r="O494" s="14" t="s">
        <v>5354</v>
      </c>
      <c r="P494" s="13" t="s">
        <v>5355</v>
      </c>
      <c r="Q494" s="269" t="s">
        <v>5356</v>
      </c>
      <c r="R494" s="14" t="s">
        <v>5636</v>
      </c>
      <c r="S494" s="269" t="s">
        <v>5357</v>
      </c>
      <c r="T494" s="13" t="s">
        <v>5358</v>
      </c>
      <c r="V494" s="287">
        <v>41061</v>
      </c>
      <c r="W494" s="287">
        <v>41431</v>
      </c>
    </row>
    <row r="495" spans="2:23" ht="30.75" customHeight="1" x14ac:dyDescent="0.25">
      <c r="B495" s="17">
        <v>505</v>
      </c>
      <c r="D495" s="286" t="s">
        <v>5359</v>
      </c>
      <c r="E495" s="14" t="s">
        <v>5360</v>
      </c>
      <c r="F495" s="14" t="s">
        <v>4312</v>
      </c>
      <c r="G495" s="286" t="s">
        <v>5361</v>
      </c>
      <c r="H495" s="14" t="s">
        <v>5362</v>
      </c>
      <c r="I495" s="14" t="s">
        <v>3920</v>
      </c>
      <c r="J495" s="286" t="s">
        <v>5363</v>
      </c>
      <c r="K495" s="14" t="s">
        <v>5364</v>
      </c>
      <c r="L495" s="14" t="s">
        <v>2707</v>
      </c>
      <c r="M495" s="14" t="s">
        <v>3947</v>
      </c>
      <c r="N495" s="12" t="s">
        <v>21218</v>
      </c>
      <c r="O495" s="14" t="s">
        <v>5365</v>
      </c>
      <c r="P495" s="13" t="s">
        <v>5366</v>
      </c>
      <c r="Q495" s="269" t="s">
        <v>5367</v>
      </c>
      <c r="R495" s="14" t="s">
        <v>5368</v>
      </c>
      <c r="S495" s="269" t="s">
        <v>5369</v>
      </c>
      <c r="T495" s="13" t="s">
        <v>5370</v>
      </c>
    </row>
    <row r="496" spans="2:23" ht="30.75" customHeight="1" x14ac:dyDescent="0.25">
      <c r="B496" s="17">
        <v>506</v>
      </c>
      <c r="D496" s="286" t="s">
        <v>5382</v>
      </c>
      <c r="E496" s="14" t="s">
        <v>5372</v>
      </c>
      <c r="G496" s="286" t="s">
        <v>5383</v>
      </c>
      <c r="H496" s="14" t="s">
        <v>5373</v>
      </c>
      <c r="I496" s="289">
        <v>115327395114</v>
      </c>
      <c r="J496" s="286" t="s">
        <v>5374</v>
      </c>
      <c r="K496" s="14" t="s">
        <v>5375</v>
      </c>
      <c r="L496" s="14" t="s">
        <v>4031</v>
      </c>
      <c r="M496" s="14" t="s">
        <v>3924</v>
      </c>
      <c r="N496" s="12" t="s">
        <v>21230</v>
      </c>
      <c r="O496" s="14" t="s">
        <v>5376</v>
      </c>
      <c r="P496" s="13" t="s">
        <v>5377</v>
      </c>
      <c r="Q496" s="269" t="s">
        <v>5378</v>
      </c>
      <c r="R496" s="14" t="s">
        <v>5381</v>
      </c>
      <c r="S496" s="269" t="s">
        <v>5379</v>
      </c>
      <c r="T496" s="13" t="s">
        <v>5380</v>
      </c>
    </row>
    <row r="497" spans="2:23" ht="30.75" customHeight="1" x14ac:dyDescent="0.25">
      <c r="B497" s="17">
        <v>507</v>
      </c>
      <c r="D497" s="286" t="s">
        <v>5384</v>
      </c>
      <c r="E497" s="14" t="s">
        <v>5385</v>
      </c>
      <c r="F497" s="14" t="s">
        <v>5386</v>
      </c>
      <c r="G497" s="286" t="s">
        <v>5387</v>
      </c>
      <c r="H497" s="14" t="s">
        <v>5388</v>
      </c>
      <c r="I497" s="14" t="s">
        <v>3920</v>
      </c>
      <c r="J497" s="286" t="s">
        <v>5389</v>
      </c>
      <c r="K497" s="14" t="s">
        <v>5390</v>
      </c>
      <c r="L497" s="14" t="s">
        <v>3693</v>
      </c>
      <c r="M497" s="14" t="s">
        <v>4119</v>
      </c>
      <c r="N497" s="12" t="s">
        <v>21230</v>
      </c>
      <c r="O497" s="14" t="s">
        <v>5391</v>
      </c>
      <c r="P497" s="13" t="s">
        <v>5392</v>
      </c>
      <c r="Q497" s="269" t="s">
        <v>5393</v>
      </c>
      <c r="R497" s="14" t="s">
        <v>5394</v>
      </c>
      <c r="S497" s="269" t="s">
        <v>5393</v>
      </c>
      <c r="T497" s="13" t="s">
        <v>5392</v>
      </c>
    </row>
    <row r="498" spans="2:23" ht="30.75" customHeight="1" x14ac:dyDescent="0.25">
      <c r="B498" s="17">
        <v>508</v>
      </c>
      <c r="D498" s="286" t="s">
        <v>5395</v>
      </c>
      <c r="E498" s="14" t="s">
        <v>5403</v>
      </c>
      <c r="G498" s="286" t="s">
        <v>5405</v>
      </c>
      <c r="H498" s="14" t="s">
        <v>5396</v>
      </c>
      <c r="I498" s="14">
        <v>242569609</v>
      </c>
      <c r="J498" s="286" t="s">
        <v>5397</v>
      </c>
      <c r="K498" s="14" t="s">
        <v>5398</v>
      </c>
      <c r="L498" s="14" t="s">
        <v>5399</v>
      </c>
      <c r="M498" s="14" t="s">
        <v>5400</v>
      </c>
      <c r="N498" s="12" t="s">
        <v>21232</v>
      </c>
      <c r="O498" s="14" t="s">
        <v>5401</v>
      </c>
      <c r="P498" s="13" t="s">
        <v>5402</v>
      </c>
      <c r="Q498" s="13" t="s">
        <v>5404</v>
      </c>
      <c r="R498" s="14" t="s">
        <v>5403</v>
      </c>
      <c r="S498" s="13" t="s">
        <v>5404</v>
      </c>
      <c r="T498" s="13" t="s">
        <v>5402</v>
      </c>
    </row>
    <row r="499" spans="2:23" ht="30.75" customHeight="1" x14ac:dyDescent="0.25">
      <c r="B499" s="17">
        <v>509</v>
      </c>
      <c r="D499" s="286" t="s">
        <v>5408</v>
      </c>
      <c r="E499" s="14" t="s">
        <v>5409</v>
      </c>
      <c r="G499" s="286" t="s">
        <v>5410</v>
      </c>
      <c r="H499" s="14" t="s">
        <v>5411</v>
      </c>
      <c r="I499" s="14" t="s">
        <v>5416</v>
      </c>
      <c r="J499" s="286" t="s">
        <v>5412</v>
      </c>
      <c r="K499" s="14" t="s">
        <v>5413</v>
      </c>
      <c r="L499" s="14" t="s">
        <v>3962</v>
      </c>
      <c r="M499" s="14" t="s">
        <v>3947</v>
      </c>
      <c r="N499" s="12" t="s">
        <v>21218</v>
      </c>
      <c r="O499" s="14" t="s">
        <v>5414</v>
      </c>
      <c r="P499" s="13" t="s">
        <v>5415</v>
      </c>
      <c r="Q499" s="269" t="s">
        <v>5417</v>
      </c>
      <c r="R499" s="14" t="s">
        <v>5418</v>
      </c>
      <c r="S499" s="269" t="s">
        <v>5417</v>
      </c>
      <c r="T499" s="13" t="s">
        <v>5415</v>
      </c>
    </row>
    <row r="500" spans="2:23" ht="30.75" customHeight="1" x14ac:dyDescent="0.25">
      <c r="B500" s="17">
        <v>510</v>
      </c>
      <c r="D500" s="286" t="s">
        <v>5347</v>
      </c>
      <c r="E500" s="14" t="s">
        <v>5419</v>
      </c>
      <c r="G500" s="286" t="s">
        <v>5420</v>
      </c>
      <c r="H500" s="14" t="s">
        <v>5421</v>
      </c>
      <c r="I500" s="289">
        <v>77748504</v>
      </c>
      <c r="J500" s="286" t="s">
        <v>5422</v>
      </c>
      <c r="K500" s="14" t="s">
        <v>5423</v>
      </c>
      <c r="L500" s="14" t="s">
        <v>5353</v>
      </c>
      <c r="M500" s="14" t="s">
        <v>4119</v>
      </c>
      <c r="N500" s="12" t="s">
        <v>21230</v>
      </c>
      <c r="O500" s="14" t="s">
        <v>5424</v>
      </c>
      <c r="P500" s="13" t="s">
        <v>5425</v>
      </c>
      <c r="Q500" s="269" t="s">
        <v>5426</v>
      </c>
      <c r="R500" s="14" t="s">
        <v>5427</v>
      </c>
      <c r="S500" s="269" t="s">
        <v>5428</v>
      </c>
      <c r="T500" s="13" t="s">
        <v>5429</v>
      </c>
    </row>
    <row r="501" spans="2:23" ht="30.75" customHeight="1" x14ac:dyDescent="0.25">
      <c r="B501" s="17">
        <v>511</v>
      </c>
      <c r="C501" s="436" t="s">
        <v>21212</v>
      </c>
      <c r="D501" s="286" t="s">
        <v>5437</v>
      </c>
      <c r="E501" s="14" t="s">
        <v>5438</v>
      </c>
      <c r="L501" s="14" t="s">
        <v>5439</v>
      </c>
      <c r="M501" s="14" t="s">
        <v>3947</v>
      </c>
      <c r="N501" s="12" t="s">
        <v>21218</v>
      </c>
      <c r="O501" s="14" t="s">
        <v>5440</v>
      </c>
      <c r="P501" s="13" t="s">
        <v>5441</v>
      </c>
      <c r="Q501" s="269" t="s">
        <v>5442</v>
      </c>
    </row>
    <row r="502" spans="2:23" ht="30.75" customHeight="1" x14ac:dyDescent="0.25">
      <c r="B502" s="17">
        <v>512</v>
      </c>
      <c r="D502" s="286" t="s">
        <v>5443</v>
      </c>
      <c r="E502" s="14" t="s">
        <v>5444</v>
      </c>
      <c r="G502" s="286" t="s">
        <v>5445</v>
      </c>
      <c r="H502" s="14" t="s">
        <v>5446</v>
      </c>
      <c r="I502" s="14" t="s">
        <v>5447</v>
      </c>
      <c r="J502" s="286" t="s">
        <v>5448</v>
      </c>
      <c r="K502" s="14" t="s">
        <v>3040</v>
      </c>
      <c r="L502" s="14" t="s">
        <v>2382</v>
      </c>
      <c r="M502" s="14" t="s">
        <v>4270</v>
      </c>
      <c r="N502" s="12" t="s">
        <v>21218</v>
      </c>
      <c r="O502" s="14" t="s">
        <v>2383</v>
      </c>
      <c r="P502" s="13" t="s">
        <v>5449</v>
      </c>
      <c r="Q502" s="269" t="s">
        <v>11855</v>
      </c>
      <c r="R502" s="14" t="s">
        <v>5450</v>
      </c>
      <c r="S502" s="269" t="s">
        <v>5451</v>
      </c>
      <c r="T502" s="13" t="s">
        <v>5452</v>
      </c>
    </row>
    <row r="503" spans="2:23" ht="30.75" customHeight="1" x14ac:dyDescent="0.25">
      <c r="B503" s="17">
        <v>513</v>
      </c>
      <c r="D503" s="286" t="s">
        <v>5453</v>
      </c>
      <c r="E503" s="14" t="s">
        <v>690</v>
      </c>
      <c r="G503" s="286" t="s">
        <v>5454</v>
      </c>
      <c r="H503" s="14" t="s">
        <v>5455</v>
      </c>
      <c r="I503" s="289">
        <v>114248074119</v>
      </c>
      <c r="J503" s="286" t="s">
        <v>5456</v>
      </c>
      <c r="K503" s="14" t="s">
        <v>5457</v>
      </c>
      <c r="L503" s="14" t="s">
        <v>4031</v>
      </c>
      <c r="M503" s="14" t="s">
        <v>3924</v>
      </c>
      <c r="N503" s="12" t="s">
        <v>21230</v>
      </c>
      <c r="O503" s="14" t="s">
        <v>5458</v>
      </c>
      <c r="P503" s="13" t="s">
        <v>689</v>
      </c>
      <c r="Q503" s="269" t="s">
        <v>5525</v>
      </c>
      <c r="R503" s="14" t="s">
        <v>690</v>
      </c>
      <c r="S503" s="269" t="s">
        <v>5525</v>
      </c>
      <c r="T503" s="13" t="s">
        <v>691</v>
      </c>
    </row>
    <row r="504" spans="2:23" ht="30.75" customHeight="1" x14ac:dyDescent="0.25">
      <c r="B504" s="17">
        <v>514</v>
      </c>
      <c r="D504" s="286" t="s">
        <v>5459</v>
      </c>
      <c r="E504" s="14" t="s">
        <v>5460</v>
      </c>
      <c r="G504" s="286" t="s">
        <v>5459</v>
      </c>
      <c r="H504" s="14" t="s">
        <v>5461</v>
      </c>
      <c r="I504" s="14" t="s">
        <v>3920</v>
      </c>
      <c r="J504" s="286" t="s">
        <v>5462</v>
      </c>
      <c r="K504" s="14" t="s">
        <v>3922</v>
      </c>
      <c r="L504" s="14" t="s">
        <v>5463</v>
      </c>
      <c r="M504" s="14" t="s">
        <v>3510</v>
      </c>
      <c r="N504" s="12" t="s">
        <v>21232</v>
      </c>
      <c r="O504" s="14" t="s">
        <v>5464</v>
      </c>
      <c r="P504" s="13" t="s">
        <v>5465</v>
      </c>
      <c r="Q504" s="269" t="s">
        <v>5466</v>
      </c>
      <c r="R504" s="14" t="s">
        <v>5467</v>
      </c>
      <c r="S504" s="269" t="s">
        <v>5466</v>
      </c>
      <c r="T504" s="13" t="s">
        <v>5468</v>
      </c>
    </row>
    <row r="505" spans="2:23" ht="30.75" customHeight="1" x14ac:dyDescent="0.25">
      <c r="B505" s="17">
        <v>515</v>
      </c>
      <c r="D505" s="286" t="s">
        <v>5474</v>
      </c>
      <c r="E505" s="14" t="s">
        <v>5475</v>
      </c>
      <c r="G505" s="286" t="s">
        <v>5476</v>
      </c>
      <c r="H505" s="14" t="s">
        <v>5477</v>
      </c>
      <c r="I505" s="289">
        <v>116267261110</v>
      </c>
      <c r="J505" s="286" t="s">
        <v>5478</v>
      </c>
      <c r="K505" s="14" t="s">
        <v>5479</v>
      </c>
      <c r="L505" s="14" t="s">
        <v>886</v>
      </c>
      <c r="M505" s="14" t="s">
        <v>3924</v>
      </c>
      <c r="N505" s="12" t="s">
        <v>21230</v>
      </c>
      <c r="O505" s="14" t="s">
        <v>5480</v>
      </c>
      <c r="P505" s="13" t="s">
        <v>5481</v>
      </c>
      <c r="Q505" s="269" t="s">
        <v>5482</v>
      </c>
      <c r="R505" s="14" t="s">
        <v>5483</v>
      </c>
      <c r="S505" s="269" t="s">
        <v>5482</v>
      </c>
      <c r="T505" s="13" t="s">
        <v>5481</v>
      </c>
    </row>
    <row r="506" spans="2:23" ht="30.75" customHeight="1" x14ac:dyDescent="0.25">
      <c r="B506" s="17">
        <v>516</v>
      </c>
      <c r="D506" s="286" t="s">
        <v>5485</v>
      </c>
      <c r="E506" s="14" t="s">
        <v>2117</v>
      </c>
      <c r="G506" s="286" t="s">
        <v>5486</v>
      </c>
      <c r="H506" s="14" t="s">
        <v>5487</v>
      </c>
      <c r="I506" s="289">
        <v>255036990</v>
      </c>
      <c r="J506" s="286" t="s">
        <v>5488</v>
      </c>
      <c r="K506" s="14" t="s">
        <v>5489</v>
      </c>
      <c r="L506" s="14" t="s">
        <v>2689</v>
      </c>
      <c r="M506" s="14" t="s">
        <v>3947</v>
      </c>
      <c r="N506" s="12" t="s">
        <v>21218</v>
      </c>
      <c r="O506" s="14" t="s">
        <v>5490</v>
      </c>
      <c r="P506" s="13" t="s">
        <v>5491</v>
      </c>
      <c r="Q506" s="269" t="s">
        <v>5492</v>
      </c>
      <c r="R506" s="14" t="s">
        <v>2117</v>
      </c>
      <c r="S506" s="269" t="s">
        <v>5492</v>
      </c>
      <c r="T506" s="13" t="s">
        <v>5491</v>
      </c>
    </row>
    <row r="507" spans="2:23" ht="30.75" customHeight="1" x14ac:dyDescent="0.25">
      <c r="B507" s="17">
        <v>517</v>
      </c>
      <c r="D507" s="286" t="s">
        <v>5493</v>
      </c>
      <c r="E507" s="14" t="s">
        <v>5494</v>
      </c>
      <c r="G507" s="286" t="s">
        <v>5495</v>
      </c>
      <c r="H507" s="14" t="s">
        <v>5496</v>
      </c>
      <c r="I507" s="14" t="s">
        <v>5497</v>
      </c>
      <c r="J507" s="286" t="s">
        <v>5498</v>
      </c>
      <c r="K507" s="14" t="s">
        <v>5499</v>
      </c>
      <c r="L507" s="14" t="s">
        <v>2640</v>
      </c>
      <c r="M507" s="14" t="s">
        <v>2641</v>
      </c>
      <c r="N507" s="12" t="s">
        <v>21232</v>
      </c>
      <c r="O507" s="14" t="s">
        <v>5500</v>
      </c>
      <c r="P507" s="13" t="s">
        <v>5504</v>
      </c>
      <c r="Q507" s="13" t="s">
        <v>5501</v>
      </c>
      <c r="R507" s="14" t="s">
        <v>5502</v>
      </c>
      <c r="S507" s="269" t="s">
        <v>5503</v>
      </c>
      <c r="T507" s="13" t="s">
        <v>5504</v>
      </c>
    </row>
    <row r="508" spans="2:23" ht="30.75" customHeight="1" x14ac:dyDescent="0.25">
      <c r="B508" s="17">
        <v>518</v>
      </c>
      <c r="D508" s="286" t="s">
        <v>5505</v>
      </c>
      <c r="E508" s="14" t="s">
        <v>5506</v>
      </c>
      <c r="G508" s="286" t="s">
        <v>5507</v>
      </c>
      <c r="H508" s="14" t="s">
        <v>5508</v>
      </c>
      <c r="I508" s="289">
        <v>116218970110</v>
      </c>
      <c r="J508" s="286" t="s">
        <v>5509</v>
      </c>
      <c r="K508" s="14" t="s">
        <v>5510</v>
      </c>
      <c r="L508" s="14" t="s">
        <v>4031</v>
      </c>
      <c r="M508" s="14" t="s">
        <v>3924</v>
      </c>
      <c r="N508" s="12" t="s">
        <v>21230</v>
      </c>
      <c r="O508" s="14" t="s">
        <v>5511</v>
      </c>
      <c r="P508" s="13" t="s">
        <v>5512</v>
      </c>
      <c r="Q508" s="13" t="s">
        <v>10958</v>
      </c>
      <c r="R508" s="14" t="s">
        <v>5513</v>
      </c>
      <c r="S508" s="13" t="s">
        <v>10959</v>
      </c>
      <c r="T508" s="13" t="s">
        <v>5514</v>
      </c>
    </row>
    <row r="509" spans="2:23" ht="30.75" customHeight="1" x14ac:dyDescent="0.25">
      <c r="B509" s="17">
        <v>519</v>
      </c>
      <c r="D509" s="286" t="s">
        <v>5515</v>
      </c>
      <c r="E509" s="14" t="s">
        <v>5419</v>
      </c>
      <c r="G509" s="286" t="s">
        <v>5516</v>
      </c>
      <c r="H509" s="14" t="s">
        <v>5517</v>
      </c>
      <c r="I509" s="14" t="s">
        <v>5518</v>
      </c>
      <c r="J509" s="286" t="s">
        <v>5519</v>
      </c>
      <c r="K509" s="14" t="s">
        <v>3922</v>
      </c>
      <c r="L509" s="14" t="s">
        <v>5520</v>
      </c>
      <c r="M509" s="14" t="s">
        <v>4109</v>
      </c>
      <c r="N509" s="12" t="s">
        <v>21230</v>
      </c>
      <c r="O509" s="14" t="s">
        <v>5521</v>
      </c>
      <c r="P509" s="13" t="s">
        <v>5522</v>
      </c>
      <c r="Q509" s="269" t="s">
        <v>5523</v>
      </c>
      <c r="R509" s="14" t="s">
        <v>5524</v>
      </c>
      <c r="S509" s="269" t="s">
        <v>5523</v>
      </c>
      <c r="T509" s="13" t="s">
        <v>5522</v>
      </c>
    </row>
    <row r="510" spans="2:23" ht="30.75" customHeight="1" x14ac:dyDescent="0.25">
      <c r="B510" s="17">
        <v>520</v>
      </c>
      <c r="D510" s="286" t="s">
        <v>5532</v>
      </c>
      <c r="E510" s="14" t="s">
        <v>5533</v>
      </c>
      <c r="G510" s="286" t="s">
        <v>5541</v>
      </c>
      <c r="H510" s="14" t="s">
        <v>5534</v>
      </c>
      <c r="I510" s="14" t="s">
        <v>5535</v>
      </c>
      <c r="J510" s="286" t="s">
        <v>5536</v>
      </c>
      <c r="K510" s="14" t="s">
        <v>5537</v>
      </c>
      <c r="L510" s="14" t="s">
        <v>2572</v>
      </c>
      <c r="M510" s="14" t="s">
        <v>2573</v>
      </c>
      <c r="N510" s="12" t="s">
        <v>21231</v>
      </c>
      <c r="O510" s="14" t="s">
        <v>5538</v>
      </c>
      <c r="P510" s="13" t="s">
        <v>5539</v>
      </c>
      <c r="Q510" s="269" t="s">
        <v>5540</v>
      </c>
      <c r="R510" s="14" t="s">
        <v>5533</v>
      </c>
      <c r="S510" s="269" t="s">
        <v>2576</v>
      </c>
      <c r="T510" s="13" t="s">
        <v>5539</v>
      </c>
      <c r="V510" s="287">
        <v>40664</v>
      </c>
      <c r="W510" s="287">
        <v>41432</v>
      </c>
    </row>
    <row r="511" spans="2:23" ht="30.75" customHeight="1" x14ac:dyDescent="0.25">
      <c r="B511" s="17">
        <v>521</v>
      </c>
      <c r="D511" s="286" t="s">
        <v>5542</v>
      </c>
      <c r="E511" s="14" t="s">
        <v>5543</v>
      </c>
      <c r="G511" s="286" t="s">
        <v>5544</v>
      </c>
      <c r="H511" s="14" t="s">
        <v>5545</v>
      </c>
      <c r="I511" s="289">
        <v>304132066111</v>
      </c>
      <c r="J511" s="286" t="s">
        <v>5546</v>
      </c>
      <c r="K511" s="14" t="s">
        <v>3922</v>
      </c>
      <c r="L511" s="14" t="s">
        <v>5547</v>
      </c>
      <c r="M511" s="14" t="s">
        <v>3924</v>
      </c>
      <c r="N511" s="12" t="s">
        <v>21230</v>
      </c>
      <c r="O511" s="14" t="s">
        <v>5548</v>
      </c>
      <c r="P511" s="13" t="s">
        <v>5549</v>
      </c>
      <c r="Q511" s="269" t="s">
        <v>5550</v>
      </c>
      <c r="R511" s="14" t="s">
        <v>5543</v>
      </c>
      <c r="S511" s="269" t="s">
        <v>5550</v>
      </c>
      <c r="T511" s="13" t="s">
        <v>5549</v>
      </c>
    </row>
    <row r="512" spans="2:23" ht="30.75" customHeight="1" x14ac:dyDescent="0.25">
      <c r="B512" s="17">
        <v>522</v>
      </c>
      <c r="D512" s="286" t="s">
        <v>5551</v>
      </c>
      <c r="E512" s="14" t="s">
        <v>5552</v>
      </c>
      <c r="G512" s="286" t="s">
        <v>5553</v>
      </c>
      <c r="H512" s="14" t="s">
        <v>5554</v>
      </c>
      <c r="I512" s="289">
        <v>714012094118</v>
      </c>
      <c r="J512" s="286" t="s">
        <v>5555</v>
      </c>
      <c r="K512" s="14" t="s">
        <v>3922</v>
      </c>
      <c r="L512" s="14" t="s">
        <v>5556</v>
      </c>
      <c r="M512" s="14" t="s">
        <v>3924</v>
      </c>
      <c r="N512" s="12" t="s">
        <v>21230</v>
      </c>
      <c r="O512" s="14" t="s">
        <v>5557</v>
      </c>
      <c r="P512" s="13" t="s">
        <v>5558</v>
      </c>
      <c r="Q512" s="269" t="s">
        <v>5559</v>
      </c>
      <c r="R512" s="14" t="s">
        <v>5552</v>
      </c>
      <c r="S512" s="269" t="s">
        <v>5559</v>
      </c>
      <c r="T512" s="13" t="s">
        <v>5558</v>
      </c>
    </row>
    <row r="513" spans="2:23" ht="30.75" customHeight="1" x14ac:dyDescent="0.25">
      <c r="B513" s="17">
        <v>523</v>
      </c>
      <c r="D513" s="286" t="s">
        <v>5560</v>
      </c>
      <c r="E513" s="14" t="s">
        <v>5561</v>
      </c>
      <c r="F513" s="14" t="s">
        <v>4227</v>
      </c>
      <c r="G513" s="286" t="s">
        <v>5562</v>
      </c>
      <c r="H513" s="14" t="s">
        <v>5563</v>
      </c>
      <c r="I513" s="14" t="s">
        <v>5564</v>
      </c>
      <c r="J513" s="286" t="s">
        <v>5565</v>
      </c>
      <c r="K513" s="14" t="s">
        <v>3922</v>
      </c>
      <c r="L513" s="14" t="s">
        <v>5566</v>
      </c>
      <c r="M513" s="14" t="s">
        <v>3980</v>
      </c>
      <c r="N513" s="12" t="s">
        <v>21230</v>
      </c>
      <c r="O513" s="14" t="s">
        <v>5567</v>
      </c>
      <c r="P513" s="13" t="s">
        <v>5568</v>
      </c>
      <c r="Q513" s="269" t="s">
        <v>13872</v>
      </c>
      <c r="R513" s="14" t="s">
        <v>5561</v>
      </c>
      <c r="S513" s="269" t="s">
        <v>13872</v>
      </c>
      <c r="T513" s="13" t="s">
        <v>5568</v>
      </c>
    </row>
    <row r="514" spans="2:23" ht="30.75" customHeight="1" x14ac:dyDescent="0.25">
      <c r="B514" s="17">
        <v>524</v>
      </c>
      <c r="D514" s="286" t="s">
        <v>5569</v>
      </c>
      <c r="E514" s="14" t="s">
        <v>5570</v>
      </c>
      <c r="G514" s="286" t="s">
        <v>5571</v>
      </c>
      <c r="H514" s="14" t="s">
        <v>5572</v>
      </c>
      <c r="I514" s="311" t="s">
        <v>5573</v>
      </c>
      <c r="J514" s="286" t="s">
        <v>5574</v>
      </c>
      <c r="K514" s="14" t="s">
        <v>2489</v>
      </c>
      <c r="L514" s="14" t="s">
        <v>4078</v>
      </c>
      <c r="M514" s="14" t="s">
        <v>4079</v>
      </c>
      <c r="N514" s="12" t="s">
        <v>21232</v>
      </c>
      <c r="O514" s="14" t="s">
        <v>5575</v>
      </c>
      <c r="P514" s="13" t="s">
        <v>5576</v>
      </c>
      <c r="Q514" s="269" t="s">
        <v>5577</v>
      </c>
      <c r="R514" s="14" t="s">
        <v>5570</v>
      </c>
      <c r="S514" s="269" t="s">
        <v>5577</v>
      </c>
      <c r="T514" s="13" t="s">
        <v>5576</v>
      </c>
    </row>
    <row r="515" spans="2:23" ht="30.75" customHeight="1" x14ac:dyDescent="0.25">
      <c r="B515" s="17">
        <v>525</v>
      </c>
      <c r="D515" s="286" t="s">
        <v>5587</v>
      </c>
      <c r="E515" s="14" t="s">
        <v>5578</v>
      </c>
      <c r="G515" s="286" t="s">
        <v>5579</v>
      </c>
      <c r="H515" s="14" t="s">
        <v>5580</v>
      </c>
      <c r="I515" s="289">
        <v>115138360110</v>
      </c>
      <c r="J515" s="286" t="s">
        <v>5581</v>
      </c>
      <c r="K515" s="14" t="s">
        <v>3353</v>
      </c>
      <c r="L515" s="14" t="s">
        <v>4031</v>
      </c>
      <c r="M515" s="14" t="s">
        <v>3924</v>
      </c>
      <c r="N515" s="12" t="s">
        <v>21230</v>
      </c>
      <c r="O515" s="14" t="s">
        <v>5582</v>
      </c>
      <c r="P515" s="13" t="s">
        <v>5583</v>
      </c>
      <c r="Q515" s="269" t="s">
        <v>5584</v>
      </c>
      <c r="R515" s="14" t="s">
        <v>18</v>
      </c>
      <c r="S515" s="269" t="s">
        <v>5584</v>
      </c>
      <c r="T515" s="13" t="s">
        <v>5583</v>
      </c>
    </row>
    <row r="516" spans="2:23" ht="30.75" customHeight="1" x14ac:dyDescent="0.25">
      <c r="B516" s="17">
        <v>526</v>
      </c>
      <c r="D516" s="286" t="s">
        <v>5624</v>
      </c>
      <c r="E516" s="14" t="s">
        <v>5589</v>
      </c>
      <c r="G516" s="286" t="s">
        <v>5590</v>
      </c>
      <c r="H516" s="14" t="s">
        <v>5591</v>
      </c>
      <c r="I516" s="14" t="s">
        <v>5592</v>
      </c>
      <c r="J516" s="286" t="s">
        <v>5593</v>
      </c>
      <c r="K516" s="14" t="s">
        <v>3922</v>
      </c>
      <c r="L516" s="14" t="s">
        <v>4269</v>
      </c>
      <c r="M516" s="14" t="s">
        <v>4270</v>
      </c>
      <c r="N516" s="12" t="s">
        <v>21218</v>
      </c>
      <c r="O516" s="14" t="s">
        <v>4271</v>
      </c>
      <c r="P516" s="13" t="s">
        <v>5594</v>
      </c>
      <c r="Q516" s="269" t="s">
        <v>5595</v>
      </c>
      <c r="R516" s="14" t="s">
        <v>5588</v>
      </c>
      <c r="S516" s="269" t="s">
        <v>5595</v>
      </c>
      <c r="T516" s="13" t="s">
        <v>5594</v>
      </c>
    </row>
    <row r="517" spans="2:23" ht="30.75" customHeight="1" x14ac:dyDescent="0.25">
      <c r="B517" s="17">
        <v>527</v>
      </c>
      <c r="D517" s="286" t="s">
        <v>5596</v>
      </c>
      <c r="E517" s="14" t="s">
        <v>5597</v>
      </c>
      <c r="G517" s="286" t="s">
        <v>5598</v>
      </c>
      <c r="H517" s="14" t="s">
        <v>5599</v>
      </c>
      <c r="I517" s="14" t="s">
        <v>5600</v>
      </c>
      <c r="J517" s="286" t="s">
        <v>5601</v>
      </c>
      <c r="K517" s="14" t="s">
        <v>3922</v>
      </c>
      <c r="L517" s="14" t="s">
        <v>3935</v>
      </c>
      <c r="M517" s="14" t="s">
        <v>3936</v>
      </c>
      <c r="N517" s="12" t="s">
        <v>21231</v>
      </c>
      <c r="O517" s="14" t="s">
        <v>5602</v>
      </c>
      <c r="P517" s="13" t="s">
        <v>5605</v>
      </c>
      <c r="Q517" s="269" t="s">
        <v>5603</v>
      </c>
      <c r="R517" s="14" t="s">
        <v>5604</v>
      </c>
      <c r="S517" s="269" t="s">
        <v>5603</v>
      </c>
      <c r="T517" s="13" t="s">
        <v>5605</v>
      </c>
    </row>
    <row r="518" spans="2:23" ht="30.75" customHeight="1" x14ac:dyDescent="0.25">
      <c r="B518" s="17">
        <v>528</v>
      </c>
      <c r="D518" s="286" t="s">
        <v>5606</v>
      </c>
      <c r="E518" s="14" t="s">
        <v>5607</v>
      </c>
      <c r="G518" s="286" t="s">
        <v>5608</v>
      </c>
      <c r="H518" s="14" t="s">
        <v>5625</v>
      </c>
      <c r="I518" s="311" t="s">
        <v>5609</v>
      </c>
      <c r="J518" s="286" t="s">
        <v>5610</v>
      </c>
      <c r="K518" s="14" t="s">
        <v>3922</v>
      </c>
      <c r="L518" s="14" t="s">
        <v>5611</v>
      </c>
      <c r="M518" s="14" t="s">
        <v>4011</v>
      </c>
      <c r="N518" s="12" t="s">
        <v>21232</v>
      </c>
      <c r="O518" s="14" t="s">
        <v>5612</v>
      </c>
      <c r="P518" s="13" t="s">
        <v>5613</v>
      </c>
      <c r="Q518" s="269" t="s">
        <v>5614</v>
      </c>
      <c r="R518" s="14" t="s">
        <v>5607</v>
      </c>
      <c r="S518" s="269" t="s">
        <v>5614</v>
      </c>
      <c r="T518" s="13" t="s">
        <v>5613</v>
      </c>
    </row>
    <row r="519" spans="2:23" ht="30.75" customHeight="1" x14ac:dyDescent="0.25">
      <c r="B519" s="17">
        <v>529</v>
      </c>
      <c r="D519" s="286" t="s">
        <v>5615</v>
      </c>
      <c r="E519" s="14" t="s">
        <v>5616</v>
      </c>
      <c r="F519" s="14" t="s">
        <v>4026</v>
      </c>
      <c r="G519" s="286" t="s">
        <v>5617</v>
      </c>
      <c r="H519" s="14" t="s">
        <v>5618</v>
      </c>
      <c r="I519" s="14" t="s">
        <v>5619</v>
      </c>
      <c r="J519" s="286" t="s">
        <v>5620</v>
      </c>
      <c r="K519" s="14" t="s">
        <v>3922</v>
      </c>
      <c r="L519" s="14" t="s">
        <v>1823</v>
      </c>
      <c r="M519" s="14" t="s">
        <v>1682</v>
      </c>
      <c r="N519" s="12" t="s">
        <v>21233</v>
      </c>
      <c r="O519" s="14" t="s">
        <v>5621</v>
      </c>
      <c r="P519" s="13" t="s">
        <v>5622</v>
      </c>
      <c r="Q519" s="269" t="s">
        <v>5623</v>
      </c>
      <c r="R519" s="14" t="s">
        <v>5616</v>
      </c>
      <c r="S519" s="269" t="s">
        <v>5623</v>
      </c>
      <c r="T519" s="13" t="s">
        <v>5622</v>
      </c>
    </row>
    <row r="520" spans="2:23" ht="30.75" customHeight="1" x14ac:dyDescent="0.25">
      <c r="B520" s="17">
        <v>530</v>
      </c>
      <c r="D520" s="286" t="s">
        <v>5626</v>
      </c>
      <c r="E520" s="14" t="s">
        <v>5627</v>
      </c>
      <c r="G520" s="286" t="s">
        <v>5628</v>
      </c>
      <c r="H520" s="14" t="s">
        <v>5629</v>
      </c>
      <c r="I520" s="289">
        <v>626090540071</v>
      </c>
      <c r="J520" s="286" t="s">
        <v>5630</v>
      </c>
      <c r="K520" s="14" t="s">
        <v>5631</v>
      </c>
      <c r="L520" s="14" t="s">
        <v>4190</v>
      </c>
      <c r="M520" s="14" t="s">
        <v>3980</v>
      </c>
      <c r="N520" s="12" t="s">
        <v>21230</v>
      </c>
      <c r="O520" s="14" t="s">
        <v>5632</v>
      </c>
      <c r="P520" s="13" t="s">
        <v>5633</v>
      </c>
      <c r="Q520" s="269" t="s">
        <v>5635</v>
      </c>
      <c r="R520" s="14" t="s">
        <v>5634</v>
      </c>
      <c r="S520" s="269" t="s">
        <v>5635</v>
      </c>
      <c r="T520" s="13" t="s">
        <v>5633</v>
      </c>
    </row>
    <row r="521" spans="2:23" ht="30.75" customHeight="1" x14ac:dyDescent="0.25">
      <c r="B521" s="17">
        <v>531</v>
      </c>
      <c r="D521" s="286" t="s">
        <v>5637</v>
      </c>
      <c r="E521" s="14" t="s">
        <v>5638</v>
      </c>
      <c r="F521" s="14" t="s">
        <v>4227</v>
      </c>
      <c r="G521" s="286" t="s">
        <v>5639</v>
      </c>
      <c r="H521" s="14" t="s">
        <v>5640</v>
      </c>
      <c r="I521" s="14" t="s">
        <v>5641</v>
      </c>
      <c r="J521" s="286" t="s">
        <v>5642</v>
      </c>
      <c r="K521" s="14" t="s">
        <v>5300</v>
      </c>
      <c r="L521" s="14" t="s">
        <v>3286</v>
      </c>
      <c r="M521" s="14" t="s">
        <v>4270</v>
      </c>
      <c r="N521" s="12" t="s">
        <v>21218</v>
      </c>
      <c r="O521" s="14" t="s">
        <v>5643</v>
      </c>
      <c r="P521" s="13" t="s">
        <v>5644</v>
      </c>
      <c r="Q521" s="269" t="s">
        <v>5645</v>
      </c>
      <c r="R521" s="14" t="s">
        <v>5638</v>
      </c>
      <c r="S521" s="269" t="s">
        <v>5645</v>
      </c>
      <c r="T521" s="13" t="s">
        <v>5644</v>
      </c>
    </row>
    <row r="522" spans="2:23" ht="30.75" customHeight="1" x14ac:dyDescent="0.25">
      <c r="B522" s="17">
        <v>532</v>
      </c>
      <c r="D522" s="286" t="s">
        <v>5647</v>
      </c>
      <c r="E522" s="14" t="s">
        <v>18163</v>
      </c>
      <c r="F522" s="14" t="s">
        <v>4312</v>
      </c>
      <c r="G522" s="286" t="s">
        <v>5648</v>
      </c>
      <c r="H522" s="14" t="s">
        <v>5649</v>
      </c>
      <c r="I522" s="14" t="s">
        <v>3920</v>
      </c>
      <c r="J522" s="286" t="s">
        <v>5650</v>
      </c>
      <c r="K522" s="14" t="s">
        <v>5652</v>
      </c>
      <c r="L522" s="14" t="s">
        <v>5651</v>
      </c>
      <c r="M522" s="14" t="s">
        <v>4079</v>
      </c>
      <c r="N522" s="12" t="s">
        <v>21232</v>
      </c>
      <c r="O522" s="14" t="s">
        <v>5653</v>
      </c>
      <c r="P522" s="13" t="s">
        <v>18164</v>
      </c>
      <c r="Q522" s="269" t="s">
        <v>15695</v>
      </c>
      <c r="R522" s="14" t="s">
        <v>15696</v>
      </c>
      <c r="S522" s="269" t="s">
        <v>5654</v>
      </c>
      <c r="T522" s="13" t="s">
        <v>15697</v>
      </c>
      <c r="V522" s="287">
        <v>41061</v>
      </c>
      <c r="W522" s="287">
        <v>43266</v>
      </c>
    </row>
    <row r="523" spans="2:23" ht="30.75" customHeight="1" x14ac:dyDescent="0.25">
      <c r="B523" s="17">
        <v>533</v>
      </c>
      <c r="D523" s="286" t="s">
        <v>5658</v>
      </c>
      <c r="E523" s="14" t="s">
        <v>5659</v>
      </c>
      <c r="G523" s="286" t="s">
        <v>5660</v>
      </c>
      <c r="H523" s="14" t="s">
        <v>5661</v>
      </c>
      <c r="I523" s="14" t="s">
        <v>3920</v>
      </c>
      <c r="J523" s="286" t="s">
        <v>5662</v>
      </c>
      <c r="K523" s="14" t="s">
        <v>5663</v>
      </c>
      <c r="L523" s="14" t="s">
        <v>4031</v>
      </c>
      <c r="M523" s="14" t="s">
        <v>3924</v>
      </c>
      <c r="N523" s="12" t="s">
        <v>21230</v>
      </c>
      <c r="O523" s="14" t="s">
        <v>5664</v>
      </c>
      <c r="P523" s="13" t="s">
        <v>5665</v>
      </c>
      <c r="Q523" s="269" t="s">
        <v>5666</v>
      </c>
      <c r="R523" s="14" t="s">
        <v>5659</v>
      </c>
      <c r="S523" s="269" t="s">
        <v>5666</v>
      </c>
      <c r="T523" s="13" t="s">
        <v>5665</v>
      </c>
    </row>
    <row r="524" spans="2:23" ht="30.75" customHeight="1" x14ac:dyDescent="0.25">
      <c r="B524" s="17">
        <v>534</v>
      </c>
      <c r="D524" s="286" t="s">
        <v>5667</v>
      </c>
      <c r="E524" s="14" t="s">
        <v>5668</v>
      </c>
      <c r="G524" s="286" t="s">
        <v>5669</v>
      </c>
      <c r="H524" s="14" t="s">
        <v>5670</v>
      </c>
      <c r="I524" s="14" t="s">
        <v>5671</v>
      </c>
      <c r="J524" s="286" t="s">
        <v>5672</v>
      </c>
      <c r="K524" s="14" t="s">
        <v>5673</v>
      </c>
      <c r="L524" s="14" t="s">
        <v>5674</v>
      </c>
      <c r="M524" s="14" t="s">
        <v>3980</v>
      </c>
      <c r="N524" s="12" t="s">
        <v>21230</v>
      </c>
      <c r="O524" s="14" t="s">
        <v>5675</v>
      </c>
      <c r="P524" s="13" t="s">
        <v>5676</v>
      </c>
      <c r="Q524" s="269" t="s">
        <v>5677</v>
      </c>
      <c r="R524" s="14" t="s">
        <v>1755</v>
      </c>
      <c r="S524" s="269" t="s">
        <v>5678</v>
      </c>
      <c r="T524" s="13" t="s">
        <v>5676</v>
      </c>
    </row>
    <row r="525" spans="2:23" ht="30.75" customHeight="1" x14ac:dyDescent="0.25">
      <c r="B525" s="17">
        <v>535</v>
      </c>
      <c r="D525" s="286" t="s">
        <v>5683</v>
      </c>
      <c r="E525" s="14" t="s">
        <v>5682</v>
      </c>
      <c r="F525" s="14" t="s">
        <v>4026</v>
      </c>
      <c r="G525" s="286" t="s">
        <v>5681</v>
      </c>
      <c r="H525" s="14" t="s">
        <v>5684</v>
      </c>
      <c r="I525" s="14" t="s">
        <v>5685</v>
      </c>
      <c r="J525" s="286" t="s">
        <v>5686</v>
      </c>
      <c r="K525" s="14" t="s">
        <v>5687</v>
      </c>
      <c r="L525" s="14" t="s">
        <v>5688</v>
      </c>
      <c r="M525" s="14" t="s">
        <v>5400</v>
      </c>
      <c r="N525" s="12" t="s">
        <v>21232</v>
      </c>
      <c r="O525" s="14" t="s">
        <v>5689</v>
      </c>
      <c r="P525" s="13" t="s">
        <v>5690</v>
      </c>
      <c r="Q525" s="269" t="s">
        <v>5691</v>
      </c>
      <c r="R525" s="14" t="s">
        <v>5682</v>
      </c>
      <c r="S525" s="269" t="s">
        <v>5691</v>
      </c>
      <c r="T525" s="13" t="s">
        <v>5690</v>
      </c>
    </row>
    <row r="526" spans="2:23" ht="30.75" customHeight="1" x14ac:dyDescent="0.25">
      <c r="B526" s="17">
        <v>536</v>
      </c>
      <c r="D526" s="286" t="s">
        <v>5692</v>
      </c>
      <c r="E526" s="14" t="s">
        <v>5693</v>
      </c>
      <c r="G526" s="286" t="s">
        <v>5694</v>
      </c>
      <c r="H526" s="14" t="s">
        <v>5695</v>
      </c>
      <c r="I526" s="14" t="s">
        <v>5696</v>
      </c>
      <c r="J526" s="286" t="s">
        <v>5650</v>
      </c>
      <c r="K526" s="14" t="s">
        <v>5652</v>
      </c>
      <c r="L526" s="14" t="s">
        <v>5651</v>
      </c>
      <c r="M526" s="14" t="s">
        <v>4079</v>
      </c>
      <c r="N526" s="12" t="s">
        <v>21232</v>
      </c>
      <c r="O526" s="14" t="s">
        <v>5653</v>
      </c>
      <c r="P526" s="13" t="s">
        <v>5697</v>
      </c>
      <c r="Q526" s="269" t="s">
        <v>5698</v>
      </c>
      <c r="R526" s="14" t="s">
        <v>913</v>
      </c>
      <c r="S526" s="269" t="s">
        <v>5699</v>
      </c>
      <c r="T526" s="13" t="s">
        <v>5700</v>
      </c>
    </row>
    <row r="527" spans="2:23" ht="30.75" customHeight="1" x14ac:dyDescent="0.25">
      <c r="B527" s="17">
        <v>537</v>
      </c>
      <c r="D527" s="286" t="s">
        <v>5711</v>
      </c>
      <c r="E527" s="14" t="s">
        <v>5126</v>
      </c>
      <c r="G527" s="286" t="s">
        <v>5712</v>
      </c>
      <c r="H527" s="14" t="s">
        <v>5713</v>
      </c>
      <c r="I527" s="14" t="s">
        <v>3920</v>
      </c>
      <c r="J527" s="286" t="s">
        <v>5714</v>
      </c>
      <c r="K527" s="14" t="s">
        <v>3922</v>
      </c>
      <c r="L527" s="14" t="s">
        <v>5715</v>
      </c>
      <c r="M527" s="14" t="s">
        <v>3980</v>
      </c>
      <c r="N527" s="12" t="s">
        <v>21230</v>
      </c>
      <c r="O527" s="14" t="s">
        <v>5716</v>
      </c>
      <c r="P527" s="13" t="s">
        <v>5718</v>
      </c>
      <c r="Q527" s="13" t="s">
        <v>5717</v>
      </c>
      <c r="R527" s="14" t="s">
        <v>5126</v>
      </c>
      <c r="S527" s="13" t="s">
        <v>5717</v>
      </c>
      <c r="T527" s="13" t="s">
        <v>5718</v>
      </c>
    </row>
    <row r="528" spans="2:23" ht="30.75" customHeight="1" x14ac:dyDescent="0.25">
      <c r="B528" s="17">
        <v>538</v>
      </c>
      <c r="D528" s="286" t="s">
        <v>5719</v>
      </c>
      <c r="G528" s="286" t="s">
        <v>5720</v>
      </c>
      <c r="H528" s="14" t="s">
        <v>5721</v>
      </c>
      <c r="I528" s="289">
        <v>79250279</v>
      </c>
      <c r="J528" s="286" t="s">
        <v>5722</v>
      </c>
      <c r="K528" s="14" t="s">
        <v>1204</v>
      </c>
      <c r="L528" s="14" t="s">
        <v>3693</v>
      </c>
      <c r="M528" s="14" t="s">
        <v>4119</v>
      </c>
      <c r="N528" s="12" t="s">
        <v>21230</v>
      </c>
      <c r="O528" s="14" t="s">
        <v>5723</v>
      </c>
      <c r="P528" s="13" t="s">
        <v>5724</v>
      </c>
      <c r="Q528" s="269" t="s">
        <v>5725</v>
      </c>
      <c r="R528" s="17" t="s">
        <v>5726</v>
      </c>
      <c r="S528" s="269" t="s">
        <v>5725</v>
      </c>
      <c r="T528" s="13" t="s">
        <v>5724</v>
      </c>
    </row>
    <row r="529" spans="2:23" ht="30.75" customHeight="1" x14ac:dyDescent="0.25">
      <c r="B529" s="17">
        <v>539</v>
      </c>
      <c r="D529" s="286" t="s">
        <v>5729</v>
      </c>
      <c r="E529" s="14" t="s">
        <v>7377</v>
      </c>
      <c r="G529" s="286" t="s">
        <v>5730</v>
      </c>
      <c r="H529" s="14" t="s">
        <v>5731</v>
      </c>
      <c r="I529" s="14" t="s">
        <v>3920</v>
      </c>
      <c r="J529" s="286" t="s">
        <v>5732</v>
      </c>
      <c r="K529" s="14" t="s">
        <v>5733</v>
      </c>
      <c r="L529" s="14" t="s">
        <v>3962</v>
      </c>
      <c r="M529" s="14" t="s">
        <v>3947</v>
      </c>
      <c r="N529" s="12" t="s">
        <v>21218</v>
      </c>
      <c r="O529" s="14" t="s">
        <v>5734</v>
      </c>
      <c r="P529" s="13" t="s">
        <v>11779</v>
      </c>
      <c r="Q529" s="269" t="s">
        <v>4233</v>
      </c>
      <c r="R529" s="17" t="s">
        <v>11780</v>
      </c>
      <c r="S529" s="269" t="s">
        <v>7378</v>
      </c>
      <c r="T529" s="13" t="s">
        <v>11781</v>
      </c>
    </row>
    <row r="530" spans="2:23" ht="30.75" customHeight="1" x14ac:dyDescent="0.25">
      <c r="B530" s="17">
        <v>540</v>
      </c>
      <c r="D530" s="286" t="s">
        <v>5736</v>
      </c>
      <c r="E530" s="14" t="s">
        <v>5742</v>
      </c>
      <c r="F530" s="14" t="s">
        <v>5743</v>
      </c>
      <c r="G530" s="286" t="s">
        <v>5737</v>
      </c>
      <c r="H530" s="14" t="s">
        <v>5738</v>
      </c>
      <c r="I530" s="14" t="s">
        <v>3920</v>
      </c>
      <c r="J530" s="286" t="s">
        <v>5739</v>
      </c>
      <c r="K530" s="14" t="s">
        <v>3922</v>
      </c>
      <c r="L530" s="14" t="s">
        <v>2707</v>
      </c>
      <c r="M530" s="14" t="s">
        <v>3947</v>
      </c>
      <c r="N530" s="12" t="s">
        <v>21218</v>
      </c>
      <c r="O530" s="14" t="s">
        <v>5740</v>
      </c>
      <c r="P530" s="13" t="s">
        <v>5741</v>
      </c>
      <c r="Q530" s="13" t="s">
        <v>5744</v>
      </c>
      <c r="R530" s="14" t="s">
        <v>5742</v>
      </c>
      <c r="S530" s="13" t="s">
        <v>5744</v>
      </c>
      <c r="T530" s="13" t="s">
        <v>5741</v>
      </c>
    </row>
    <row r="531" spans="2:23" ht="30.75" customHeight="1" x14ac:dyDescent="0.25">
      <c r="B531" s="17">
        <v>541</v>
      </c>
      <c r="D531" s="286" t="s">
        <v>5746</v>
      </c>
      <c r="E531" s="14" t="s">
        <v>5747</v>
      </c>
      <c r="G531" s="286" t="s">
        <v>5746</v>
      </c>
      <c r="H531" s="14" t="s">
        <v>5748</v>
      </c>
      <c r="I531" s="14" t="s">
        <v>5749</v>
      </c>
      <c r="J531" s="286" t="s">
        <v>5750</v>
      </c>
      <c r="K531" s="14" t="s">
        <v>3922</v>
      </c>
      <c r="L531" s="14" t="s">
        <v>5751</v>
      </c>
      <c r="M531" s="14" t="s">
        <v>5752</v>
      </c>
      <c r="N531" s="12" t="s">
        <v>21231</v>
      </c>
      <c r="O531" s="14" t="s">
        <v>5753</v>
      </c>
      <c r="P531" s="13" t="s">
        <v>5754</v>
      </c>
      <c r="Q531" s="312" t="s">
        <v>5755</v>
      </c>
      <c r="R531" s="14" t="s">
        <v>5747</v>
      </c>
      <c r="S531" s="312" t="s">
        <v>5755</v>
      </c>
    </row>
    <row r="532" spans="2:23" ht="30.75" customHeight="1" x14ac:dyDescent="0.25">
      <c r="B532" s="17">
        <v>542</v>
      </c>
      <c r="D532" s="286" t="s">
        <v>5756</v>
      </c>
      <c r="E532" s="14" t="s">
        <v>5757</v>
      </c>
      <c r="F532" s="14" t="s">
        <v>4227</v>
      </c>
      <c r="G532" s="286" t="s">
        <v>5758</v>
      </c>
      <c r="H532" s="14" t="s">
        <v>5759</v>
      </c>
      <c r="I532" s="14">
        <v>101578107</v>
      </c>
      <c r="J532" s="286" t="s">
        <v>5760</v>
      </c>
      <c r="K532" s="14" t="s">
        <v>3922</v>
      </c>
      <c r="L532" s="14" t="s">
        <v>5761</v>
      </c>
      <c r="M532" s="14" t="s">
        <v>4011</v>
      </c>
      <c r="N532" s="12" t="s">
        <v>21232</v>
      </c>
      <c r="O532" s="14" t="s">
        <v>5762</v>
      </c>
      <c r="P532" s="13" t="s">
        <v>5763</v>
      </c>
      <c r="Q532" s="269" t="s">
        <v>5764</v>
      </c>
      <c r="R532" s="14" t="s">
        <v>5757</v>
      </c>
      <c r="S532" s="269" t="s">
        <v>5764</v>
      </c>
      <c r="T532" s="13" t="s">
        <v>5763</v>
      </c>
    </row>
    <row r="533" spans="2:23" ht="30.75" customHeight="1" x14ac:dyDescent="0.25">
      <c r="B533" s="17">
        <v>543</v>
      </c>
      <c r="C533" s="17" t="s">
        <v>21205</v>
      </c>
      <c r="D533" s="286" t="s">
        <v>5765</v>
      </c>
      <c r="E533" s="14" t="s">
        <v>5766</v>
      </c>
      <c r="F533" s="14" t="s">
        <v>4026</v>
      </c>
      <c r="G533" s="286" t="s">
        <v>5767</v>
      </c>
      <c r="H533" s="14" t="s">
        <v>5768</v>
      </c>
      <c r="I533" s="14">
        <v>252617347</v>
      </c>
      <c r="J533" s="286" t="s">
        <v>5769</v>
      </c>
      <c r="K533" s="14" t="s">
        <v>3922</v>
      </c>
      <c r="L533" s="14" t="s">
        <v>5770</v>
      </c>
      <c r="M533" s="14" t="s">
        <v>3947</v>
      </c>
      <c r="N533" s="12" t="s">
        <v>21218</v>
      </c>
      <c r="O533" s="14" t="s">
        <v>5771</v>
      </c>
      <c r="P533" s="13" t="s">
        <v>5772</v>
      </c>
      <c r="Q533" s="269" t="s">
        <v>5773</v>
      </c>
      <c r="R533" s="14" t="s">
        <v>5766</v>
      </c>
      <c r="S533" s="269" t="s">
        <v>5773</v>
      </c>
      <c r="T533" s="13" t="s">
        <v>5772</v>
      </c>
    </row>
    <row r="534" spans="2:23" ht="30.75" customHeight="1" x14ac:dyDescent="0.25">
      <c r="B534" s="17">
        <v>544</v>
      </c>
      <c r="D534" s="286" t="s">
        <v>5774</v>
      </c>
      <c r="E534" s="14" t="s">
        <v>5775</v>
      </c>
      <c r="G534" s="286" t="s">
        <v>5776</v>
      </c>
      <c r="H534" s="14" t="s">
        <v>5777</v>
      </c>
      <c r="I534" s="14" t="s">
        <v>3920</v>
      </c>
      <c r="J534" s="286" t="s">
        <v>5778</v>
      </c>
      <c r="K534" s="14" t="s">
        <v>3922</v>
      </c>
      <c r="L534" s="14" t="s">
        <v>4238</v>
      </c>
      <c r="M534" s="14" t="s">
        <v>3947</v>
      </c>
      <c r="N534" s="12" t="s">
        <v>21218</v>
      </c>
      <c r="O534" s="14" t="s">
        <v>3634</v>
      </c>
      <c r="P534" s="13" t="s">
        <v>3635</v>
      </c>
      <c r="Q534" s="13" t="s">
        <v>5779</v>
      </c>
      <c r="R534" s="14" t="s">
        <v>5775</v>
      </c>
      <c r="S534" s="13" t="s">
        <v>5779</v>
      </c>
      <c r="T534" s="13" t="s">
        <v>5780</v>
      </c>
    </row>
    <row r="535" spans="2:23" ht="30.75" customHeight="1" x14ac:dyDescent="0.25">
      <c r="B535" s="17">
        <v>545</v>
      </c>
      <c r="D535" s="286" t="s">
        <v>5774</v>
      </c>
      <c r="E535" s="14" t="s">
        <v>5775</v>
      </c>
      <c r="G535" s="286" t="s">
        <v>5781</v>
      </c>
      <c r="H535" s="14" t="s">
        <v>5782</v>
      </c>
      <c r="I535" s="14" t="s">
        <v>3920</v>
      </c>
      <c r="J535" s="286" t="s">
        <v>5783</v>
      </c>
      <c r="K535" s="14" t="s">
        <v>3922</v>
      </c>
      <c r="L535" s="14" t="s">
        <v>4238</v>
      </c>
      <c r="M535" s="14" t="s">
        <v>3947</v>
      </c>
      <c r="N535" s="12" t="s">
        <v>21218</v>
      </c>
      <c r="O535" s="14" t="s">
        <v>3634</v>
      </c>
      <c r="P535" s="13" t="s">
        <v>3635</v>
      </c>
      <c r="Q535" s="13" t="s">
        <v>5779</v>
      </c>
      <c r="R535" s="14" t="s">
        <v>5775</v>
      </c>
      <c r="S535" s="13" t="s">
        <v>5779</v>
      </c>
      <c r="T535" s="13" t="s">
        <v>5780</v>
      </c>
    </row>
    <row r="536" spans="2:23" ht="30.75" customHeight="1" x14ac:dyDescent="0.25">
      <c r="B536" s="17">
        <v>546</v>
      </c>
      <c r="D536" s="286" t="s">
        <v>5786</v>
      </c>
      <c r="E536" s="14" t="s">
        <v>5787</v>
      </c>
      <c r="G536" s="286" t="s">
        <v>5784</v>
      </c>
      <c r="H536" s="14" t="s">
        <v>5785</v>
      </c>
      <c r="I536" s="14" t="s">
        <v>3920</v>
      </c>
      <c r="J536" s="286" t="s">
        <v>5788</v>
      </c>
      <c r="K536" s="14" t="s">
        <v>5789</v>
      </c>
      <c r="L536" s="14" t="s">
        <v>5790</v>
      </c>
      <c r="M536" s="14" t="s">
        <v>3980</v>
      </c>
      <c r="N536" s="12" t="s">
        <v>21230</v>
      </c>
      <c r="O536" s="14" t="s">
        <v>5791</v>
      </c>
      <c r="P536" s="13" t="s">
        <v>5792</v>
      </c>
      <c r="Q536" s="269" t="s">
        <v>5793</v>
      </c>
      <c r="R536" s="14" t="s">
        <v>5787</v>
      </c>
      <c r="S536" s="269" t="s">
        <v>5793</v>
      </c>
      <c r="T536" s="13" t="s">
        <v>5792</v>
      </c>
    </row>
    <row r="537" spans="2:23" ht="30.75" customHeight="1" x14ac:dyDescent="0.25">
      <c r="B537" s="17">
        <v>547</v>
      </c>
      <c r="D537" s="286" t="s">
        <v>5794</v>
      </c>
      <c r="E537" s="14" t="s">
        <v>5795</v>
      </c>
      <c r="G537" s="286" t="s">
        <v>5796</v>
      </c>
      <c r="H537" s="14" t="s">
        <v>5797</v>
      </c>
      <c r="I537" s="289">
        <v>206241312115</v>
      </c>
      <c r="J537" s="286" t="s">
        <v>5798</v>
      </c>
      <c r="K537" s="14" t="s">
        <v>5799</v>
      </c>
      <c r="L537" s="14" t="s">
        <v>3499</v>
      </c>
      <c r="M537" s="14" t="s">
        <v>3924</v>
      </c>
      <c r="N537" s="12" t="s">
        <v>21230</v>
      </c>
      <c r="O537" s="14" t="s">
        <v>5800</v>
      </c>
      <c r="P537" s="13" t="s">
        <v>5801</v>
      </c>
      <c r="Q537" s="13" t="s">
        <v>5802</v>
      </c>
      <c r="R537" s="14" t="s">
        <v>5795</v>
      </c>
      <c r="S537" s="13" t="s">
        <v>5802</v>
      </c>
      <c r="T537" s="13" t="s">
        <v>5801</v>
      </c>
    </row>
    <row r="538" spans="2:23" ht="30.75" customHeight="1" x14ac:dyDescent="0.25">
      <c r="B538" s="17">
        <v>548</v>
      </c>
      <c r="D538" s="286" t="s">
        <v>7987</v>
      </c>
      <c r="E538" s="14" t="s">
        <v>5803</v>
      </c>
      <c r="G538" s="286" t="s">
        <v>7988</v>
      </c>
      <c r="H538" s="14" t="s">
        <v>7989</v>
      </c>
      <c r="I538" s="289">
        <v>692096636118</v>
      </c>
      <c r="J538" s="286" t="s">
        <v>5804</v>
      </c>
      <c r="K538" s="14" t="s">
        <v>5805</v>
      </c>
      <c r="L538" s="14" t="s">
        <v>5806</v>
      </c>
      <c r="M538" s="14" t="s">
        <v>3924</v>
      </c>
      <c r="N538" s="12" t="s">
        <v>21230</v>
      </c>
      <c r="O538" s="14" t="s">
        <v>5807</v>
      </c>
      <c r="P538" s="13" t="s">
        <v>5808</v>
      </c>
      <c r="Q538" s="269" t="s">
        <v>5809</v>
      </c>
      <c r="R538" s="14" t="s">
        <v>5803</v>
      </c>
      <c r="S538" s="269" t="s">
        <v>5809</v>
      </c>
      <c r="T538" s="13" t="s">
        <v>5808</v>
      </c>
      <c r="V538" s="287">
        <v>41122</v>
      </c>
      <c r="W538" s="287">
        <v>41430</v>
      </c>
    </row>
    <row r="539" spans="2:23" ht="30.75" customHeight="1" x14ac:dyDescent="0.25">
      <c r="B539" s="17">
        <v>549</v>
      </c>
      <c r="D539" s="286" t="s">
        <v>5810</v>
      </c>
      <c r="E539" s="14" t="s">
        <v>5811</v>
      </c>
      <c r="G539" s="286" t="s">
        <v>5812</v>
      </c>
      <c r="H539" s="14" t="s">
        <v>5813</v>
      </c>
      <c r="I539" s="289">
        <v>635252727112</v>
      </c>
      <c r="J539" s="286" t="s">
        <v>5814</v>
      </c>
      <c r="K539" s="14" t="s">
        <v>5815</v>
      </c>
      <c r="L539" s="14" t="s">
        <v>5816</v>
      </c>
      <c r="M539" s="14" t="s">
        <v>3924</v>
      </c>
      <c r="N539" s="12" t="s">
        <v>21230</v>
      </c>
      <c r="O539" s="14" t="s">
        <v>5817</v>
      </c>
      <c r="P539" s="13" t="s">
        <v>5818</v>
      </c>
      <c r="Q539" s="269" t="s">
        <v>5819</v>
      </c>
      <c r="R539" s="14" t="s">
        <v>5811</v>
      </c>
      <c r="S539" s="269" t="s">
        <v>5819</v>
      </c>
      <c r="T539" s="13" t="s">
        <v>5818</v>
      </c>
    </row>
    <row r="540" spans="2:23" ht="30.75" customHeight="1" x14ac:dyDescent="0.25">
      <c r="B540" s="17">
        <v>550</v>
      </c>
      <c r="D540" s="286" t="s">
        <v>5820</v>
      </c>
      <c r="E540" s="14" t="s">
        <v>1780</v>
      </c>
      <c r="G540" s="286" t="s">
        <v>5821</v>
      </c>
      <c r="H540" s="14" t="s">
        <v>5822</v>
      </c>
      <c r="J540" s="286" t="s">
        <v>5823</v>
      </c>
      <c r="K540" s="14" t="s">
        <v>3730</v>
      </c>
      <c r="L540" s="14" t="s">
        <v>4190</v>
      </c>
      <c r="M540" s="14" t="s">
        <v>3980</v>
      </c>
      <c r="N540" s="12" t="s">
        <v>21230</v>
      </c>
      <c r="O540" s="14" t="s">
        <v>5824</v>
      </c>
      <c r="P540" s="13" t="s">
        <v>5825</v>
      </c>
      <c r="Q540" s="269" t="s">
        <v>5826</v>
      </c>
      <c r="R540" s="14" t="s">
        <v>1780</v>
      </c>
    </row>
    <row r="541" spans="2:23" ht="30.75" customHeight="1" x14ac:dyDescent="0.25">
      <c r="B541" s="17">
        <v>551</v>
      </c>
      <c r="D541" s="286" t="s">
        <v>5834</v>
      </c>
      <c r="E541" s="14" t="s">
        <v>5832</v>
      </c>
      <c r="G541" s="286" t="s">
        <v>5833</v>
      </c>
      <c r="H541" s="313" t="s">
        <v>5835</v>
      </c>
      <c r="I541" s="314">
        <v>147805326113</v>
      </c>
      <c r="J541" s="286" t="s">
        <v>5836</v>
      </c>
      <c r="K541" s="14" t="s">
        <v>5837</v>
      </c>
      <c r="L541" s="14" t="s">
        <v>4031</v>
      </c>
      <c r="M541" s="14" t="s">
        <v>3924</v>
      </c>
      <c r="N541" s="12" t="s">
        <v>21230</v>
      </c>
      <c r="O541" s="14" t="s">
        <v>5838</v>
      </c>
      <c r="P541" s="13" t="s">
        <v>5839</v>
      </c>
      <c r="Q541" s="269" t="s">
        <v>5840</v>
      </c>
      <c r="R541" s="14" t="s">
        <v>5832</v>
      </c>
      <c r="S541" s="269" t="s">
        <v>5840</v>
      </c>
      <c r="T541" s="13" t="s">
        <v>5839</v>
      </c>
    </row>
    <row r="542" spans="2:23" ht="30.75" customHeight="1" x14ac:dyDescent="0.25">
      <c r="B542" s="17">
        <v>552</v>
      </c>
      <c r="D542" s="286" t="s">
        <v>5841</v>
      </c>
      <c r="E542" s="14" t="s">
        <v>1258</v>
      </c>
      <c r="G542" s="286" t="s">
        <v>5842</v>
      </c>
      <c r="H542" s="14" t="s">
        <v>5843</v>
      </c>
      <c r="J542" s="286" t="s">
        <v>5844</v>
      </c>
      <c r="K542" s="14" t="s">
        <v>5845</v>
      </c>
      <c r="L542" s="14" t="s">
        <v>426</v>
      </c>
      <c r="M542" s="14" t="s">
        <v>3924</v>
      </c>
      <c r="N542" s="12" t="s">
        <v>21230</v>
      </c>
      <c r="O542" s="14" t="s">
        <v>1263</v>
      </c>
      <c r="P542" s="13" t="s">
        <v>5846</v>
      </c>
      <c r="Q542" s="269" t="s">
        <v>5847</v>
      </c>
      <c r="R542" s="14" t="s">
        <v>1258</v>
      </c>
    </row>
    <row r="543" spans="2:23" ht="30.75" customHeight="1" x14ac:dyDescent="0.25">
      <c r="B543" s="17">
        <v>553</v>
      </c>
      <c r="D543" s="286" t="s">
        <v>5848</v>
      </c>
      <c r="E543" s="14" t="s">
        <v>5849</v>
      </c>
      <c r="G543" s="286" t="s">
        <v>5848</v>
      </c>
      <c r="H543" s="14" t="s">
        <v>5850</v>
      </c>
      <c r="I543" s="14" t="s">
        <v>3920</v>
      </c>
      <c r="J543" s="286" t="s">
        <v>5851</v>
      </c>
      <c r="K543" s="14" t="s">
        <v>5852</v>
      </c>
      <c r="L543" s="14" t="s">
        <v>5853</v>
      </c>
      <c r="M543" s="14" t="s">
        <v>4270</v>
      </c>
      <c r="N543" s="12" t="s">
        <v>21218</v>
      </c>
      <c r="O543" s="14" t="s">
        <v>5854</v>
      </c>
      <c r="P543" s="13" t="s">
        <v>5855</v>
      </c>
      <c r="Q543" s="269" t="s">
        <v>5856</v>
      </c>
      <c r="R543" s="14" t="s">
        <v>5849</v>
      </c>
      <c r="S543" s="269" t="s">
        <v>5856</v>
      </c>
      <c r="T543" s="13" t="s">
        <v>5855</v>
      </c>
    </row>
    <row r="544" spans="2:23" ht="30.75" customHeight="1" x14ac:dyDescent="0.25">
      <c r="B544" s="17">
        <v>554</v>
      </c>
      <c r="D544" s="286" t="s">
        <v>5857</v>
      </c>
      <c r="E544" s="14" t="s">
        <v>5859</v>
      </c>
      <c r="G544" s="286" t="s">
        <v>5860</v>
      </c>
      <c r="H544" s="14" t="s">
        <v>5861</v>
      </c>
      <c r="I544" s="14">
        <v>255608527</v>
      </c>
      <c r="J544" s="286" t="s">
        <v>5862</v>
      </c>
      <c r="K544" s="14" t="s">
        <v>3922</v>
      </c>
      <c r="L544" s="14" t="s">
        <v>1706</v>
      </c>
      <c r="M544" s="14" t="s">
        <v>3947</v>
      </c>
      <c r="N544" s="12" t="s">
        <v>21218</v>
      </c>
      <c r="O544" s="14" t="s">
        <v>1707</v>
      </c>
      <c r="P544" s="13" t="s">
        <v>5863</v>
      </c>
      <c r="Q544" s="269" t="s">
        <v>5864</v>
      </c>
      <c r="R544" s="14" t="s">
        <v>5858</v>
      </c>
      <c r="S544" s="269" t="s">
        <v>5865</v>
      </c>
      <c r="T544" s="13" t="s">
        <v>5863</v>
      </c>
    </row>
    <row r="545" spans="2:20" ht="30.75" customHeight="1" x14ac:dyDescent="0.25">
      <c r="B545" s="17">
        <v>555</v>
      </c>
      <c r="D545" s="286" t="s">
        <v>5866</v>
      </c>
      <c r="E545" s="14" t="s">
        <v>642</v>
      </c>
      <c r="F545" s="14" t="s">
        <v>4312</v>
      </c>
      <c r="G545" s="286" t="s">
        <v>5867</v>
      </c>
      <c r="H545" s="14" t="s">
        <v>5868</v>
      </c>
      <c r="I545" s="14" t="s">
        <v>3920</v>
      </c>
      <c r="J545" s="286" t="s">
        <v>5869</v>
      </c>
      <c r="K545" s="14" t="s">
        <v>3692</v>
      </c>
      <c r="L545" s="14" t="s">
        <v>3693</v>
      </c>
      <c r="M545" s="14" t="s">
        <v>4119</v>
      </c>
      <c r="N545" s="12" t="s">
        <v>21230</v>
      </c>
      <c r="O545" s="14" t="s">
        <v>5870</v>
      </c>
      <c r="P545" s="13" t="s">
        <v>5873</v>
      </c>
      <c r="Q545" s="269" t="s">
        <v>5871</v>
      </c>
      <c r="R545" s="14" t="s">
        <v>9576</v>
      </c>
      <c r="S545" s="269" t="s">
        <v>9577</v>
      </c>
      <c r="T545" s="13" t="s">
        <v>5872</v>
      </c>
    </row>
    <row r="546" spans="2:20" ht="30.75" customHeight="1" x14ac:dyDescent="0.25">
      <c r="B546" s="17">
        <v>556</v>
      </c>
      <c r="D546" s="286" t="s">
        <v>5884</v>
      </c>
      <c r="E546" s="14" t="s">
        <v>5883</v>
      </c>
      <c r="G546" s="286" t="s">
        <v>5882</v>
      </c>
      <c r="H546" s="14" t="s">
        <v>5881</v>
      </c>
      <c r="I546" s="289">
        <v>116304237114</v>
      </c>
      <c r="J546" s="286" t="s">
        <v>5880</v>
      </c>
      <c r="K546" s="14" t="s">
        <v>5879</v>
      </c>
      <c r="L546" s="14" t="s">
        <v>4031</v>
      </c>
      <c r="M546" s="14" t="s">
        <v>3924</v>
      </c>
      <c r="N546" s="12" t="s">
        <v>21230</v>
      </c>
      <c r="O546" s="14" t="s">
        <v>5878</v>
      </c>
      <c r="P546" s="13" t="s">
        <v>5877</v>
      </c>
      <c r="Q546" s="269" t="s">
        <v>5876</v>
      </c>
      <c r="R546" s="14" t="s">
        <v>5875</v>
      </c>
      <c r="S546" s="269" t="s">
        <v>5874</v>
      </c>
      <c r="T546" s="13" t="s">
        <v>5894</v>
      </c>
    </row>
    <row r="547" spans="2:20" ht="30.75" customHeight="1" x14ac:dyDescent="0.25">
      <c r="B547" s="17">
        <v>557</v>
      </c>
      <c r="D547" s="286" t="s">
        <v>5885</v>
      </c>
      <c r="E547" s="14" t="s">
        <v>5886</v>
      </c>
      <c r="G547" s="286" t="s">
        <v>5885</v>
      </c>
      <c r="H547" s="14" t="s">
        <v>5887</v>
      </c>
      <c r="I547" s="14" t="s">
        <v>5888</v>
      </c>
      <c r="J547" s="286" t="s">
        <v>5889</v>
      </c>
      <c r="K547" s="14" t="s">
        <v>5890</v>
      </c>
      <c r="L547" s="14" t="s">
        <v>3962</v>
      </c>
      <c r="M547" s="14" t="s">
        <v>3947</v>
      </c>
      <c r="N547" s="12" t="s">
        <v>21218</v>
      </c>
      <c r="O547" s="14" t="s">
        <v>5891</v>
      </c>
      <c r="P547" s="13" t="s">
        <v>5892</v>
      </c>
      <c r="Q547" s="269" t="s">
        <v>5893</v>
      </c>
      <c r="R547" s="14" t="s">
        <v>5886</v>
      </c>
      <c r="S547" s="269" t="s">
        <v>5893</v>
      </c>
      <c r="T547" s="13" t="s">
        <v>5895</v>
      </c>
    </row>
    <row r="548" spans="2:20" ht="30.75" customHeight="1" x14ac:dyDescent="0.25">
      <c r="B548" s="17">
        <v>558</v>
      </c>
      <c r="D548" s="286" t="s">
        <v>5900</v>
      </c>
      <c r="E548" s="14" t="s">
        <v>5901</v>
      </c>
      <c r="G548" s="286" t="s">
        <v>5902</v>
      </c>
      <c r="H548" s="14" t="s">
        <v>5903</v>
      </c>
      <c r="I548" s="14" t="s">
        <v>5904</v>
      </c>
      <c r="J548" s="286" t="s">
        <v>5905</v>
      </c>
      <c r="K548" s="14" t="s">
        <v>3922</v>
      </c>
      <c r="L548" s="14" t="s">
        <v>5906</v>
      </c>
      <c r="M548" s="14" t="s">
        <v>3980</v>
      </c>
      <c r="N548" s="12" t="s">
        <v>21230</v>
      </c>
      <c r="O548" s="14" t="s">
        <v>5907</v>
      </c>
      <c r="P548" s="13" t="s">
        <v>5908</v>
      </c>
      <c r="Q548" s="269" t="s">
        <v>5909</v>
      </c>
      <c r="R548" s="14" t="s">
        <v>5901</v>
      </c>
      <c r="S548" s="269" t="s">
        <v>5910</v>
      </c>
      <c r="T548" s="13" t="s">
        <v>5908</v>
      </c>
    </row>
    <row r="549" spans="2:20" ht="30.75" customHeight="1" x14ac:dyDescent="0.25">
      <c r="B549" s="17">
        <v>559</v>
      </c>
      <c r="D549" s="286" t="s">
        <v>5911</v>
      </c>
      <c r="E549" s="14" t="s">
        <v>5916</v>
      </c>
      <c r="G549" s="286" t="s">
        <v>5921</v>
      </c>
      <c r="H549" s="14" t="s">
        <v>5912</v>
      </c>
      <c r="I549" s="14" t="s">
        <v>3920</v>
      </c>
      <c r="J549" s="286" t="s">
        <v>5913</v>
      </c>
      <c r="K549" s="14" t="s">
        <v>5914</v>
      </c>
      <c r="L549" s="14" t="s">
        <v>392</v>
      </c>
      <c r="M549" s="14" t="s">
        <v>4109</v>
      </c>
      <c r="N549" s="12" t="s">
        <v>21230</v>
      </c>
      <c r="O549" s="14" t="s">
        <v>5915</v>
      </c>
      <c r="P549" s="13" t="s">
        <v>5917</v>
      </c>
      <c r="Q549" s="269" t="s">
        <v>5918</v>
      </c>
      <c r="R549" s="14" t="s">
        <v>5919</v>
      </c>
      <c r="S549" s="269" t="s">
        <v>5920</v>
      </c>
      <c r="T549" s="13" t="s">
        <v>5917</v>
      </c>
    </row>
    <row r="550" spans="2:20" ht="30.75" customHeight="1" x14ac:dyDescent="0.25">
      <c r="B550" s="17">
        <v>560</v>
      </c>
      <c r="D550" s="286" t="s">
        <v>5922</v>
      </c>
      <c r="E550" s="14" t="s">
        <v>5923</v>
      </c>
      <c r="G550" s="286" t="s">
        <v>5924</v>
      </c>
      <c r="H550" s="14" t="s">
        <v>5925</v>
      </c>
      <c r="I550" s="289">
        <v>272075791117</v>
      </c>
      <c r="J550" s="286" t="s">
        <v>5926</v>
      </c>
      <c r="K550" s="14" t="s">
        <v>3922</v>
      </c>
      <c r="L550" s="14" t="s">
        <v>5927</v>
      </c>
      <c r="M550" s="14" t="s">
        <v>3924</v>
      </c>
      <c r="N550" s="12" t="s">
        <v>21230</v>
      </c>
      <c r="O550" s="14" t="s">
        <v>5928</v>
      </c>
      <c r="P550" s="13" t="s">
        <v>5929</v>
      </c>
      <c r="Q550" s="269" t="s">
        <v>5930</v>
      </c>
      <c r="R550" s="14" t="s">
        <v>5923</v>
      </c>
      <c r="S550" s="269" t="s">
        <v>5930</v>
      </c>
      <c r="T550" s="13" t="s">
        <v>5929</v>
      </c>
    </row>
    <row r="551" spans="2:20" ht="30.75" customHeight="1" x14ac:dyDescent="0.25">
      <c r="B551" s="17">
        <v>561</v>
      </c>
      <c r="D551" s="286" t="s">
        <v>5931</v>
      </c>
      <c r="E551" s="14" t="s">
        <v>5932</v>
      </c>
      <c r="G551" s="286" t="s">
        <v>5933</v>
      </c>
      <c r="H551" s="289" t="s">
        <v>5934</v>
      </c>
      <c r="I551" s="300">
        <v>204057410110</v>
      </c>
      <c r="J551" s="286" t="s">
        <v>5935</v>
      </c>
      <c r="K551" s="14" t="s">
        <v>3922</v>
      </c>
      <c r="L551" s="14" t="s">
        <v>5936</v>
      </c>
      <c r="M551" s="14" t="s">
        <v>3924</v>
      </c>
      <c r="N551" s="12" t="s">
        <v>21230</v>
      </c>
      <c r="O551" s="14" t="s">
        <v>5937</v>
      </c>
      <c r="P551" s="13" t="s">
        <v>5938</v>
      </c>
      <c r="Q551" s="269" t="s">
        <v>5939</v>
      </c>
      <c r="R551" s="14" t="s">
        <v>5932</v>
      </c>
      <c r="S551" s="269" t="s">
        <v>5939</v>
      </c>
      <c r="T551" s="13" t="s">
        <v>5940</v>
      </c>
    </row>
    <row r="552" spans="2:20" ht="30.75" customHeight="1" x14ac:dyDescent="0.25">
      <c r="B552" s="17">
        <v>562</v>
      </c>
      <c r="D552" s="286" t="s">
        <v>5941</v>
      </c>
      <c r="E552" s="14" t="s">
        <v>2296</v>
      </c>
      <c r="G552" s="286" t="s">
        <v>5941</v>
      </c>
      <c r="H552" s="14" t="s">
        <v>5942</v>
      </c>
      <c r="J552" s="286" t="s">
        <v>5943</v>
      </c>
      <c r="K552" s="14" t="s">
        <v>5944</v>
      </c>
      <c r="L552" s="14" t="s">
        <v>3509</v>
      </c>
      <c r="M552" s="14" t="s">
        <v>3510</v>
      </c>
      <c r="N552" s="12" t="s">
        <v>21232</v>
      </c>
      <c r="O552" s="14" t="s">
        <v>5945</v>
      </c>
      <c r="P552" s="13" t="s">
        <v>5946</v>
      </c>
      <c r="Q552" s="269" t="s">
        <v>5947</v>
      </c>
      <c r="R552" s="14" t="s">
        <v>2296</v>
      </c>
      <c r="S552" s="269" t="s">
        <v>5947</v>
      </c>
      <c r="T552" s="13" t="s">
        <v>5948</v>
      </c>
    </row>
    <row r="553" spans="2:20" ht="30.75" customHeight="1" x14ac:dyDescent="0.25">
      <c r="B553" s="17">
        <v>563</v>
      </c>
      <c r="D553" s="286" t="s">
        <v>5956</v>
      </c>
      <c r="E553" s="14" t="s">
        <v>5949</v>
      </c>
      <c r="G553" s="286" t="s">
        <v>5956</v>
      </c>
      <c r="H553" s="14" t="s">
        <v>5950</v>
      </c>
      <c r="J553" s="286" t="s">
        <v>5951</v>
      </c>
      <c r="K553" s="14" t="s">
        <v>5952</v>
      </c>
      <c r="L553" s="14" t="s">
        <v>4049</v>
      </c>
      <c r="M553" s="14" t="s">
        <v>3924</v>
      </c>
      <c r="N553" s="12" t="s">
        <v>21230</v>
      </c>
      <c r="O553" s="14" t="s">
        <v>5953</v>
      </c>
      <c r="P553" s="13" t="s">
        <v>5954</v>
      </c>
      <c r="Q553" s="269" t="s">
        <v>5955</v>
      </c>
      <c r="R553" s="14" t="s">
        <v>5949</v>
      </c>
      <c r="S553" s="269" t="s">
        <v>5955</v>
      </c>
      <c r="T553" s="13" t="s">
        <v>5954</v>
      </c>
    </row>
    <row r="554" spans="2:20" ht="30.75" customHeight="1" x14ac:dyDescent="0.25">
      <c r="B554" s="17">
        <v>564</v>
      </c>
      <c r="C554" s="17" t="s">
        <v>21208</v>
      </c>
      <c r="D554" s="286" t="s">
        <v>5957</v>
      </c>
      <c r="E554" s="14" t="s">
        <v>5958</v>
      </c>
      <c r="F554" s="14" t="s">
        <v>2517</v>
      </c>
      <c r="G554" s="286" t="s">
        <v>5959</v>
      </c>
      <c r="H554" s="14" t="s">
        <v>5960</v>
      </c>
      <c r="I554" s="289">
        <v>253500087</v>
      </c>
      <c r="J554" s="286" t="s">
        <v>5961</v>
      </c>
      <c r="K554" s="14" t="s">
        <v>5962</v>
      </c>
      <c r="L554" s="14" t="s">
        <v>436</v>
      </c>
      <c r="M554" s="14" t="s">
        <v>3947</v>
      </c>
      <c r="N554" s="12" t="s">
        <v>21218</v>
      </c>
      <c r="O554" s="14" t="s">
        <v>437</v>
      </c>
      <c r="P554" s="13" t="s">
        <v>5963</v>
      </c>
      <c r="Q554" s="269" t="s">
        <v>5964</v>
      </c>
      <c r="R554" s="14" t="s">
        <v>5965</v>
      </c>
      <c r="S554" s="269" t="s">
        <v>5966</v>
      </c>
      <c r="T554" s="13" t="s">
        <v>5967</v>
      </c>
    </row>
    <row r="555" spans="2:20" ht="30.75" customHeight="1" x14ac:dyDescent="0.25">
      <c r="B555" s="17">
        <v>565</v>
      </c>
      <c r="D555" s="286" t="s">
        <v>5968</v>
      </c>
      <c r="E555" s="14" t="s">
        <v>913</v>
      </c>
      <c r="G555" s="286" t="s">
        <v>5969</v>
      </c>
      <c r="H555" s="14" t="s">
        <v>5970</v>
      </c>
      <c r="J555" s="286" t="s">
        <v>5971</v>
      </c>
      <c r="K555" s="14" t="s">
        <v>5972</v>
      </c>
      <c r="L555" s="14" t="s">
        <v>4190</v>
      </c>
      <c r="M555" s="14" t="s">
        <v>3980</v>
      </c>
      <c r="N555" s="12" t="s">
        <v>21230</v>
      </c>
      <c r="O555" s="14" t="s">
        <v>5973</v>
      </c>
      <c r="P555" s="13" t="s">
        <v>5974</v>
      </c>
      <c r="Q555" s="13" t="s">
        <v>5975</v>
      </c>
      <c r="R555" s="14" t="s">
        <v>913</v>
      </c>
      <c r="S555" s="13" t="s">
        <v>5975</v>
      </c>
      <c r="T555" s="13" t="s">
        <v>5974</v>
      </c>
    </row>
    <row r="556" spans="2:20" ht="30.75" customHeight="1" x14ac:dyDescent="0.25">
      <c r="B556" s="17">
        <v>566</v>
      </c>
      <c r="D556" s="286" t="s">
        <v>5976</v>
      </c>
      <c r="E556" s="14" t="s">
        <v>5977</v>
      </c>
      <c r="G556" s="286" t="s">
        <v>5976</v>
      </c>
      <c r="H556" s="14" t="s">
        <v>5978</v>
      </c>
      <c r="I556" s="14" t="s">
        <v>3920</v>
      </c>
      <c r="J556" s="286" t="s">
        <v>5979</v>
      </c>
      <c r="K556" s="14" t="s">
        <v>5980</v>
      </c>
      <c r="L556" s="14" t="s">
        <v>5981</v>
      </c>
      <c r="M556" s="14" t="s">
        <v>3924</v>
      </c>
      <c r="N556" s="12" t="s">
        <v>21230</v>
      </c>
      <c r="O556" s="14" t="s">
        <v>5982</v>
      </c>
      <c r="P556" s="13" t="s">
        <v>5983</v>
      </c>
      <c r="Q556" s="269" t="s">
        <v>5984</v>
      </c>
      <c r="R556" s="14" t="s">
        <v>5977</v>
      </c>
      <c r="S556" s="269" t="s">
        <v>5984</v>
      </c>
      <c r="T556" s="13" t="s">
        <v>5983</v>
      </c>
    </row>
    <row r="557" spans="2:20" ht="30.75" customHeight="1" x14ac:dyDescent="0.25">
      <c r="B557" s="17">
        <v>567</v>
      </c>
      <c r="D557" s="286" t="s">
        <v>5985</v>
      </c>
      <c r="E557" s="14" t="s">
        <v>5986</v>
      </c>
      <c r="G557" s="286" t="s">
        <v>5985</v>
      </c>
      <c r="H557" s="14" t="s">
        <v>5987</v>
      </c>
      <c r="I557" s="14" t="s">
        <v>5988</v>
      </c>
      <c r="J557" s="286" t="s">
        <v>5989</v>
      </c>
      <c r="K557" s="14" t="s">
        <v>5990</v>
      </c>
      <c r="L557" s="14" t="s">
        <v>3160</v>
      </c>
      <c r="M557" s="14" t="s">
        <v>4249</v>
      </c>
      <c r="N557" s="12" t="s">
        <v>21231</v>
      </c>
      <c r="O557" s="14" t="s">
        <v>5991</v>
      </c>
      <c r="P557" s="13" t="s">
        <v>5992</v>
      </c>
      <c r="Q557" s="13" t="s">
        <v>5993</v>
      </c>
      <c r="R557" s="14" t="s">
        <v>5986</v>
      </c>
      <c r="S557" s="13" t="s">
        <v>5993</v>
      </c>
      <c r="T557" s="13" t="s">
        <v>5992</v>
      </c>
    </row>
    <row r="558" spans="2:20" ht="30.75" customHeight="1" x14ac:dyDescent="0.25">
      <c r="B558" s="17">
        <v>568</v>
      </c>
      <c r="D558" s="286" t="s">
        <v>5995</v>
      </c>
      <c r="E558" s="14" t="s">
        <v>5996</v>
      </c>
      <c r="G558" s="286" t="s">
        <v>5997</v>
      </c>
      <c r="H558" s="14" t="s">
        <v>5998</v>
      </c>
      <c r="I558" s="14" t="s">
        <v>5999</v>
      </c>
      <c r="J558" s="286" t="s">
        <v>6000</v>
      </c>
      <c r="K558" s="14" t="s">
        <v>3922</v>
      </c>
      <c r="L558" s="14" t="s">
        <v>4128</v>
      </c>
      <c r="M558" s="14" t="s">
        <v>4068</v>
      </c>
      <c r="N558" s="12" t="s">
        <v>21218</v>
      </c>
      <c r="O558" s="14" t="s">
        <v>6001</v>
      </c>
      <c r="P558" s="13" t="s">
        <v>6002</v>
      </c>
      <c r="Q558" s="269" t="s">
        <v>6003</v>
      </c>
      <c r="R558" s="14" t="s">
        <v>6004</v>
      </c>
      <c r="S558" s="269" t="s">
        <v>6005</v>
      </c>
      <c r="T558" s="13" t="s">
        <v>6002</v>
      </c>
    </row>
    <row r="559" spans="2:20" ht="30.75" customHeight="1" x14ac:dyDescent="0.25">
      <c r="B559" s="17">
        <v>569</v>
      </c>
      <c r="D559" s="286" t="s">
        <v>6006</v>
      </c>
      <c r="E559" s="14" t="s">
        <v>5965</v>
      </c>
      <c r="G559" s="286" t="s">
        <v>6007</v>
      </c>
      <c r="H559" s="14" t="s">
        <v>6008</v>
      </c>
      <c r="I559" s="14" t="s">
        <v>6009</v>
      </c>
      <c r="J559" s="286" t="s">
        <v>6010</v>
      </c>
      <c r="K559" s="14" t="s">
        <v>3922</v>
      </c>
      <c r="L559" s="14" t="s">
        <v>6011</v>
      </c>
      <c r="M559" s="14" t="s">
        <v>4270</v>
      </c>
      <c r="N559" s="12" t="s">
        <v>21218</v>
      </c>
      <c r="O559" s="14" t="s">
        <v>6012</v>
      </c>
      <c r="P559" s="13" t="s">
        <v>11646</v>
      </c>
      <c r="Q559" s="269" t="s">
        <v>6013</v>
      </c>
      <c r="R559" s="14" t="s">
        <v>11647</v>
      </c>
      <c r="S559" s="269" t="s">
        <v>6014</v>
      </c>
      <c r="T559" s="13" t="s">
        <v>11646</v>
      </c>
    </row>
    <row r="560" spans="2:20" ht="30.75" customHeight="1" x14ac:dyDescent="0.25">
      <c r="B560" s="17">
        <v>570</v>
      </c>
      <c r="D560" s="286" t="s">
        <v>6015</v>
      </c>
      <c r="E560" s="14" t="s">
        <v>5932</v>
      </c>
      <c r="G560" s="286" t="s">
        <v>6016</v>
      </c>
      <c r="H560" s="14" t="s">
        <v>6017</v>
      </c>
      <c r="J560" s="286" t="s">
        <v>6018</v>
      </c>
      <c r="K560" s="14" t="s">
        <v>3922</v>
      </c>
      <c r="L560" s="14" t="s">
        <v>1148</v>
      </c>
      <c r="M560" s="14" t="s">
        <v>3980</v>
      </c>
      <c r="N560" s="12" t="s">
        <v>21230</v>
      </c>
      <c r="O560" s="14" t="s">
        <v>6019</v>
      </c>
      <c r="P560" s="13" t="s">
        <v>6020</v>
      </c>
      <c r="Q560" s="269" t="s">
        <v>6021</v>
      </c>
    </row>
    <row r="561" spans="2:23" ht="30.75" customHeight="1" x14ac:dyDescent="0.25">
      <c r="B561" s="17">
        <v>571</v>
      </c>
      <c r="D561" s="286" t="s">
        <v>6022</v>
      </c>
      <c r="E561" s="14" t="s">
        <v>1830</v>
      </c>
      <c r="G561" s="286" t="s">
        <v>6023</v>
      </c>
      <c r="H561" s="14" t="s">
        <v>6024</v>
      </c>
      <c r="I561" s="289">
        <v>45613245</v>
      </c>
      <c r="J561" s="286" t="s">
        <v>6025</v>
      </c>
      <c r="K561" s="14" t="s">
        <v>6026</v>
      </c>
      <c r="L561" s="14" t="s">
        <v>4010</v>
      </c>
      <c r="M561" s="14" t="s">
        <v>4011</v>
      </c>
      <c r="N561" s="12" t="s">
        <v>21232</v>
      </c>
      <c r="O561" s="14" t="s">
        <v>6027</v>
      </c>
      <c r="P561" s="13" t="s">
        <v>6028</v>
      </c>
      <c r="Q561" s="269" t="s">
        <v>6029</v>
      </c>
      <c r="R561" s="14" t="s">
        <v>1830</v>
      </c>
      <c r="S561" s="269" t="s">
        <v>6029</v>
      </c>
      <c r="T561" s="13" t="s">
        <v>6028</v>
      </c>
    </row>
    <row r="562" spans="2:23" ht="30.75" customHeight="1" x14ac:dyDescent="0.25">
      <c r="B562" s="17">
        <v>572</v>
      </c>
      <c r="C562" s="17" t="s">
        <v>21208</v>
      </c>
      <c r="D562" s="286" t="s">
        <v>6032</v>
      </c>
      <c r="E562" s="14" t="s">
        <v>15653</v>
      </c>
      <c r="G562" s="286" t="s">
        <v>6033</v>
      </c>
      <c r="H562" s="14" t="s">
        <v>6034</v>
      </c>
      <c r="I562" s="14" t="s">
        <v>6035</v>
      </c>
      <c r="J562" s="286" t="s">
        <v>15654</v>
      </c>
      <c r="K562" s="14" t="s">
        <v>15655</v>
      </c>
      <c r="L562" s="14" t="s">
        <v>1823</v>
      </c>
      <c r="M562" s="14" t="s">
        <v>1682</v>
      </c>
      <c r="N562" s="12" t="s">
        <v>21233</v>
      </c>
      <c r="O562" s="14" t="s">
        <v>15656</v>
      </c>
      <c r="P562" s="13" t="s">
        <v>6037</v>
      </c>
      <c r="Q562" s="269" t="s">
        <v>6038</v>
      </c>
      <c r="R562" s="14" t="s">
        <v>6039</v>
      </c>
      <c r="S562" s="269" t="s">
        <v>6040</v>
      </c>
      <c r="T562" s="13" t="s">
        <v>6041</v>
      </c>
      <c r="W562" s="302">
        <v>42625</v>
      </c>
    </row>
    <row r="563" spans="2:23" ht="30.75" customHeight="1" x14ac:dyDescent="0.25">
      <c r="B563" s="17">
        <v>573</v>
      </c>
      <c r="D563" s="286" t="s">
        <v>6042</v>
      </c>
      <c r="E563" s="14" t="s">
        <v>6043</v>
      </c>
      <c r="G563" s="286" t="s">
        <v>6044</v>
      </c>
      <c r="H563" s="14" t="s">
        <v>6045</v>
      </c>
      <c r="I563" s="14" t="s">
        <v>3920</v>
      </c>
      <c r="J563" s="286" t="s">
        <v>6046</v>
      </c>
      <c r="K563" s="14" t="s">
        <v>2057</v>
      </c>
      <c r="L563" s="14" t="s">
        <v>3286</v>
      </c>
      <c r="M563" s="14" t="s">
        <v>4270</v>
      </c>
      <c r="N563" s="12" t="s">
        <v>21218</v>
      </c>
      <c r="O563" s="14" t="s">
        <v>6047</v>
      </c>
      <c r="P563" s="13" t="s">
        <v>6048</v>
      </c>
      <c r="Q563" s="269" t="s">
        <v>6049</v>
      </c>
      <c r="R563" s="14" t="s">
        <v>6050</v>
      </c>
      <c r="S563" s="269" t="s">
        <v>6049</v>
      </c>
      <c r="T563" s="13" t="s">
        <v>6051</v>
      </c>
    </row>
    <row r="564" spans="2:23" ht="30.75" customHeight="1" x14ac:dyDescent="0.25">
      <c r="B564" s="17">
        <v>574</v>
      </c>
      <c r="D564" s="286" t="s">
        <v>6052</v>
      </c>
      <c r="E564" s="14" t="s">
        <v>6053</v>
      </c>
      <c r="G564" s="286" t="s">
        <v>6054</v>
      </c>
      <c r="H564" s="14" t="s">
        <v>6055</v>
      </c>
      <c r="I564" s="14" t="s">
        <v>3920</v>
      </c>
      <c r="J564" s="286" t="s">
        <v>6056</v>
      </c>
      <c r="K564" s="14" t="s">
        <v>3922</v>
      </c>
      <c r="L564" s="14" t="s">
        <v>1500</v>
      </c>
      <c r="M564" s="14" t="s">
        <v>3947</v>
      </c>
      <c r="N564" s="12" t="s">
        <v>21218</v>
      </c>
      <c r="O564" s="14" t="s">
        <v>1501</v>
      </c>
      <c r="P564" s="13" t="s">
        <v>6057</v>
      </c>
      <c r="Q564" s="269" t="s">
        <v>6142</v>
      </c>
      <c r="R564" s="14" t="s">
        <v>6053</v>
      </c>
      <c r="S564" s="269" t="s">
        <v>6142</v>
      </c>
      <c r="T564" s="13" t="s">
        <v>6057</v>
      </c>
    </row>
    <row r="565" spans="2:23" ht="30.75" customHeight="1" x14ac:dyDescent="0.25">
      <c r="B565" s="17">
        <v>575</v>
      </c>
      <c r="D565" s="286" t="s">
        <v>6058</v>
      </c>
      <c r="E565" s="14" t="s">
        <v>6059</v>
      </c>
      <c r="G565" s="286" t="s">
        <v>6060</v>
      </c>
      <c r="H565" s="14" t="s">
        <v>6061</v>
      </c>
      <c r="I565" s="14">
        <v>48231754</v>
      </c>
      <c r="J565" s="286" t="s">
        <v>6062</v>
      </c>
      <c r="K565" s="14" t="s">
        <v>3122</v>
      </c>
      <c r="L565" s="14" t="s">
        <v>4238</v>
      </c>
      <c r="M565" s="14" t="s">
        <v>3947</v>
      </c>
      <c r="N565" s="12" t="s">
        <v>21218</v>
      </c>
      <c r="O565" s="14" t="s">
        <v>6063</v>
      </c>
      <c r="P565" s="13" t="s">
        <v>6064</v>
      </c>
      <c r="Q565" s="269" t="s">
        <v>6065</v>
      </c>
    </row>
    <row r="566" spans="2:23" ht="30.75" customHeight="1" x14ac:dyDescent="0.25">
      <c r="B566" s="17">
        <v>576</v>
      </c>
      <c r="D566" s="286" t="s">
        <v>6066</v>
      </c>
      <c r="E566" s="14" t="s">
        <v>690</v>
      </c>
      <c r="G566" s="286" t="s">
        <v>6066</v>
      </c>
      <c r="H566" s="14" t="s">
        <v>6067</v>
      </c>
      <c r="I566" s="289">
        <v>3757138</v>
      </c>
      <c r="J566" s="286" t="s">
        <v>6068</v>
      </c>
      <c r="K566" s="14" t="s">
        <v>6069</v>
      </c>
      <c r="L566" s="14" t="s">
        <v>1664</v>
      </c>
      <c r="M566" s="14" t="s">
        <v>3947</v>
      </c>
      <c r="N566" s="12" t="s">
        <v>21218</v>
      </c>
      <c r="O566" s="14" t="s">
        <v>6070</v>
      </c>
      <c r="P566" s="13" t="s">
        <v>6071</v>
      </c>
      <c r="Q566" s="269" t="s">
        <v>6072</v>
      </c>
    </row>
    <row r="567" spans="2:23" ht="30.75" customHeight="1" x14ac:dyDescent="0.25">
      <c r="B567" s="17">
        <v>577</v>
      </c>
      <c r="D567" s="286" t="s">
        <v>6073</v>
      </c>
      <c r="E567" s="14" t="s">
        <v>6074</v>
      </c>
      <c r="G567" s="286" t="s">
        <v>6516</v>
      </c>
      <c r="H567" s="14" t="s">
        <v>6515</v>
      </c>
      <c r="I567" s="14" t="s">
        <v>3920</v>
      </c>
      <c r="J567" s="286" t="s">
        <v>6075</v>
      </c>
      <c r="K567" s="14" t="s">
        <v>6076</v>
      </c>
      <c r="L567" s="14" t="s">
        <v>5185</v>
      </c>
      <c r="M567" s="14" t="s">
        <v>4068</v>
      </c>
      <c r="N567" s="12" t="s">
        <v>21218</v>
      </c>
      <c r="O567" s="14" t="s">
        <v>6077</v>
      </c>
      <c r="P567" s="13" t="s">
        <v>6078</v>
      </c>
      <c r="Q567" s="269" t="s">
        <v>6380</v>
      </c>
      <c r="R567" s="14" t="s">
        <v>2541</v>
      </c>
      <c r="S567" s="269" t="s">
        <v>6379</v>
      </c>
      <c r="T567" s="13" t="s">
        <v>6078</v>
      </c>
    </row>
    <row r="568" spans="2:23" ht="30.75" customHeight="1" x14ac:dyDescent="0.25">
      <c r="B568" s="17">
        <v>578</v>
      </c>
      <c r="D568" s="286" t="s">
        <v>6079</v>
      </c>
      <c r="E568" s="14" t="s">
        <v>5604</v>
      </c>
      <c r="G568" s="286" t="s">
        <v>6079</v>
      </c>
      <c r="H568" s="14" t="s">
        <v>6080</v>
      </c>
      <c r="I568" s="14" t="s">
        <v>6081</v>
      </c>
      <c r="J568" s="286" t="s">
        <v>6082</v>
      </c>
      <c r="K568" s="14" t="s">
        <v>6083</v>
      </c>
      <c r="L568" s="14" t="s">
        <v>6084</v>
      </c>
      <c r="M568" s="14" t="s">
        <v>4119</v>
      </c>
      <c r="N568" s="12" t="s">
        <v>21230</v>
      </c>
      <c r="O568" s="14" t="s">
        <v>6085</v>
      </c>
      <c r="P568" s="13" t="s">
        <v>6086</v>
      </c>
      <c r="Q568" s="269" t="s">
        <v>6087</v>
      </c>
    </row>
    <row r="569" spans="2:23" ht="30.75" customHeight="1" x14ac:dyDescent="0.25">
      <c r="B569" s="17">
        <v>579</v>
      </c>
      <c r="D569" s="286" t="s">
        <v>6088</v>
      </c>
      <c r="E569" s="14" t="s">
        <v>5058</v>
      </c>
      <c r="G569" s="286" t="s">
        <v>6088</v>
      </c>
      <c r="H569" s="14" t="s">
        <v>6089</v>
      </c>
      <c r="I569" s="14" t="s">
        <v>3920</v>
      </c>
      <c r="J569" s="286" t="s">
        <v>6090</v>
      </c>
      <c r="K569" s="14" t="s">
        <v>3922</v>
      </c>
      <c r="L569" s="14" t="s">
        <v>4238</v>
      </c>
      <c r="M569" s="14" t="s">
        <v>3947</v>
      </c>
      <c r="N569" s="12" t="s">
        <v>21218</v>
      </c>
      <c r="O569" s="14" t="s">
        <v>6091</v>
      </c>
      <c r="P569" s="13" t="s">
        <v>6092</v>
      </c>
      <c r="Q569" s="269" t="s">
        <v>6093</v>
      </c>
      <c r="R569" s="14" t="s">
        <v>6094</v>
      </c>
      <c r="S569" s="269" t="s">
        <v>6095</v>
      </c>
      <c r="T569" s="13" t="s">
        <v>6096</v>
      </c>
    </row>
    <row r="570" spans="2:23" ht="30.75" customHeight="1" x14ac:dyDescent="0.25">
      <c r="B570" s="17">
        <v>580</v>
      </c>
      <c r="D570" s="286" t="s">
        <v>6097</v>
      </c>
      <c r="E570" s="14" t="s">
        <v>743</v>
      </c>
      <c r="G570" s="286" t="s">
        <v>6097</v>
      </c>
      <c r="H570" s="14" t="s">
        <v>6098</v>
      </c>
      <c r="I570" s="14">
        <v>3027063209</v>
      </c>
      <c r="J570" s="286" t="s">
        <v>6099</v>
      </c>
      <c r="K570" s="14" t="s">
        <v>6100</v>
      </c>
      <c r="L570" s="14" t="s">
        <v>3286</v>
      </c>
      <c r="M570" s="14" t="s">
        <v>4270</v>
      </c>
      <c r="N570" s="12" t="s">
        <v>21218</v>
      </c>
      <c r="O570" s="14" t="s">
        <v>6101</v>
      </c>
      <c r="P570" s="13" t="s">
        <v>6102</v>
      </c>
      <c r="Q570" s="269" t="s">
        <v>6103</v>
      </c>
    </row>
    <row r="571" spans="2:23" ht="30.75" customHeight="1" x14ac:dyDescent="0.25">
      <c r="B571" s="17">
        <v>581</v>
      </c>
      <c r="D571" s="286" t="s">
        <v>6104</v>
      </c>
      <c r="E571" s="14" t="s">
        <v>6105</v>
      </c>
      <c r="G571" s="286" t="s">
        <v>6106</v>
      </c>
      <c r="H571" s="14" t="s">
        <v>6107</v>
      </c>
      <c r="I571" s="14" t="s">
        <v>6108</v>
      </c>
      <c r="J571" s="286" t="s">
        <v>6109</v>
      </c>
      <c r="K571" s="14" t="s">
        <v>3922</v>
      </c>
      <c r="L571" s="14" t="s">
        <v>351</v>
      </c>
      <c r="M571" s="14" t="s">
        <v>3947</v>
      </c>
      <c r="N571" s="12" t="s">
        <v>21218</v>
      </c>
      <c r="O571" s="14" t="s">
        <v>6110</v>
      </c>
      <c r="P571" s="13" t="s">
        <v>6111</v>
      </c>
      <c r="Q571" s="269" t="s">
        <v>6112</v>
      </c>
    </row>
    <row r="572" spans="2:23" ht="30.75" customHeight="1" x14ac:dyDescent="0.25">
      <c r="B572" s="17">
        <v>582</v>
      </c>
      <c r="D572" s="286" t="s">
        <v>6116</v>
      </c>
      <c r="E572" s="14" t="s">
        <v>6117</v>
      </c>
      <c r="G572" s="286" t="s">
        <v>6115</v>
      </c>
      <c r="H572" s="14" t="s">
        <v>6118</v>
      </c>
      <c r="I572" s="14" t="s">
        <v>3920</v>
      </c>
      <c r="J572" s="286" t="s">
        <v>6119</v>
      </c>
      <c r="K572" s="14" t="s">
        <v>3922</v>
      </c>
      <c r="L572" s="14" t="s">
        <v>2765</v>
      </c>
      <c r="M572" s="14" t="s">
        <v>4068</v>
      </c>
      <c r="N572" s="12" t="s">
        <v>21218</v>
      </c>
      <c r="O572" s="14" t="s">
        <v>1698</v>
      </c>
      <c r="P572" s="13" t="s">
        <v>6120</v>
      </c>
      <c r="Q572" s="269" t="s">
        <v>6121</v>
      </c>
      <c r="R572" s="14" t="s">
        <v>6117</v>
      </c>
      <c r="S572" s="269" t="s">
        <v>6121</v>
      </c>
      <c r="T572" s="13" t="s">
        <v>6120</v>
      </c>
    </row>
    <row r="573" spans="2:23" ht="30.75" customHeight="1" x14ac:dyDescent="0.25">
      <c r="B573" s="17">
        <v>583</v>
      </c>
      <c r="D573" s="286" t="s">
        <v>6122</v>
      </c>
      <c r="E573" s="14" t="s">
        <v>299</v>
      </c>
      <c r="G573" s="286" t="s">
        <v>6123</v>
      </c>
      <c r="H573" s="14" t="s">
        <v>6124</v>
      </c>
      <c r="I573" s="289">
        <v>2016600679370</v>
      </c>
      <c r="J573" s="286" t="s">
        <v>6125</v>
      </c>
      <c r="K573" s="14" t="s">
        <v>6126</v>
      </c>
      <c r="L573" s="14" t="s">
        <v>3286</v>
      </c>
      <c r="M573" s="14" t="s">
        <v>4270</v>
      </c>
      <c r="N573" s="12" t="s">
        <v>21218</v>
      </c>
      <c r="O573" s="14" t="s">
        <v>6127</v>
      </c>
      <c r="P573" s="13" t="s">
        <v>6128</v>
      </c>
      <c r="Q573" s="269" t="s">
        <v>6129</v>
      </c>
      <c r="R573" s="14" t="s">
        <v>299</v>
      </c>
      <c r="S573" s="269" t="s">
        <v>6129</v>
      </c>
      <c r="T573" s="13" t="s">
        <v>6128</v>
      </c>
    </row>
    <row r="574" spans="2:23" ht="30.75" customHeight="1" x14ac:dyDescent="0.25">
      <c r="B574" s="17">
        <v>584</v>
      </c>
      <c r="D574" s="286" t="s">
        <v>6130</v>
      </c>
      <c r="E574" s="14" t="s">
        <v>6131</v>
      </c>
      <c r="G574" s="286" t="s">
        <v>6132</v>
      </c>
      <c r="H574" s="14" t="s">
        <v>6133</v>
      </c>
      <c r="I574" s="14" t="s">
        <v>3920</v>
      </c>
      <c r="J574" s="286" t="s">
        <v>6134</v>
      </c>
      <c r="K574" s="14" t="s">
        <v>6135</v>
      </c>
      <c r="L574" s="14" t="s">
        <v>4031</v>
      </c>
      <c r="M574" s="14" t="s">
        <v>3924</v>
      </c>
      <c r="N574" s="12" t="s">
        <v>21230</v>
      </c>
      <c r="O574" s="14" t="s">
        <v>6136</v>
      </c>
      <c r="P574" s="13" t="s">
        <v>6137</v>
      </c>
      <c r="Q574" s="13" t="s">
        <v>6138</v>
      </c>
      <c r="R574" s="14" t="s">
        <v>6139</v>
      </c>
      <c r="S574" s="13" t="s">
        <v>6140</v>
      </c>
      <c r="T574" s="269" t="s">
        <v>6141</v>
      </c>
    </row>
    <row r="575" spans="2:23" ht="30.75" customHeight="1" x14ac:dyDescent="0.25">
      <c r="B575" s="17">
        <v>585</v>
      </c>
      <c r="D575" s="286" t="s">
        <v>6143</v>
      </c>
      <c r="E575" s="14" t="s">
        <v>6144</v>
      </c>
      <c r="G575" s="286" t="s">
        <v>6145</v>
      </c>
      <c r="H575" s="14" t="s">
        <v>6146</v>
      </c>
      <c r="I575" s="14" t="s">
        <v>3920</v>
      </c>
      <c r="J575" s="286" t="s">
        <v>6147</v>
      </c>
      <c r="K575" s="14" t="s">
        <v>5890</v>
      </c>
      <c r="L575" s="14" t="s">
        <v>3962</v>
      </c>
      <c r="M575" s="14" t="s">
        <v>3947</v>
      </c>
      <c r="N575" s="12" t="s">
        <v>21218</v>
      </c>
      <c r="O575" s="14" t="s">
        <v>6148</v>
      </c>
      <c r="P575" s="13" t="s">
        <v>6149</v>
      </c>
      <c r="Q575" s="269" t="s">
        <v>6150</v>
      </c>
      <c r="R575" s="14" t="s">
        <v>6144</v>
      </c>
      <c r="S575" s="13" t="s">
        <v>6149</v>
      </c>
      <c r="T575" s="269" t="s">
        <v>6150</v>
      </c>
    </row>
    <row r="576" spans="2:23" ht="30.75" customHeight="1" x14ac:dyDescent="0.25">
      <c r="B576" s="17">
        <v>586</v>
      </c>
      <c r="D576" s="286" t="s">
        <v>6151</v>
      </c>
      <c r="E576" s="14" t="s">
        <v>6152</v>
      </c>
      <c r="G576" s="286" t="s">
        <v>6153</v>
      </c>
      <c r="H576" s="14" t="s">
        <v>6154</v>
      </c>
      <c r="I576" s="14" t="s">
        <v>6155</v>
      </c>
      <c r="J576" s="286" t="s">
        <v>6156</v>
      </c>
      <c r="K576" s="14" t="s">
        <v>6157</v>
      </c>
      <c r="L576" s="14" t="s">
        <v>6158</v>
      </c>
      <c r="M576" s="14" t="s">
        <v>4097</v>
      </c>
      <c r="N576" s="12" t="s">
        <v>21233</v>
      </c>
      <c r="O576" s="14" t="s">
        <v>6159</v>
      </c>
      <c r="P576" s="13" t="s">
        <v>6160</v>
      </c>
      <c r="Q576" s="269" t="s">
        <v>6161</v>
      </c>
      <c r="R576" s="14" t="s">
        <v>6152</v>
      </c>
      <c r="S576" s="269" t="s">
        <v>6161</v>
      </c>
      <c r="T576" s="13" t="s">
        <v>6160</v>
      </c>
    </row>
    <row r="577" spans="2:20" ht="30.75" customHeight="1" x14ac:dyDescent="0.25">
      <c r="B577" s="17">
        <v>587</v>
      </c>
      <c r="D577" s="286" t="s">
        <v>6162</v>
      </c>
      <c r="E577" s="14" t="s">
        <v>5932</v>
      </c>
      <c r="G577" s="286" t="s">
        <v>6162</v>
      </c>
      <c r="H577" s="14" t="s">
        <v>6163</v>
      </c>
      <c r="I577" s="14" t="s">
        <v>6164</v>
      </c>
      <c r="J577" s="286" t="s">
        <v>6165</v>
      </c>
      <c r="K577" s="14" t="s">
        <v>6166</v>
      </c>
      <c r="L577" s="14" t="s">
        <v>4190</v>
      </c>
      <c r="M577" s="14" t="s">
        <v>3980</v>
      </c>
      <c r="N577" s="12" t="s">
        <v>21230</v>
      </c>
      <c r="O577" s="14" t="s">
        <v>6167</v>
      </c>
      <c r="P577" s="13" t="s">
        <v>6168</v>
      </c>
      <c r="Q577" s="269" t="s">
        <v>6169</v>
      </c>
    </row>
    <row r="578" spans="2:20" ht="30.75" customHeight="1" x14ac:dyDescent="0.25">
      <c r="B578" s="17">
        <v>588</v>
      </c>
      <c r="D578" s="286" t="s">
        <v>6170</v>
      </c>
      <c r="E578" s="14" t="s">
        <v>6171</v>
      </c>
      <c r="G578" s="286" t="s">
        <v>6170</v>
      </c>
      <c r="H578" s="14" t="s">
        <v>6172</v>
      </c>
      <c r="I578" s="14">
        <v>3580962</v>
      </c>
      <c r="J578" s="286" t="s">
        <v>6173</v>
      </c>
      <c r="K578" s="14" t="s">
        <v>3922</v>
      </c>
      <c r="L578" s="14" t="s">
        <v>4306</v>
      </c>
      <c r="M578" s="14" t="s">
        <v>3947</v>
      </c>
      <c r="N578" s="12" t="s">
        <v>21218</v>
      </c>
      <c r="O578" s="14" t="s">
        <v>6174</v>
      </c>
      <c r="P578" s="13" t="s">
        <v>6175</v>
      </c>
      <c r="Q578" s="269" t="s">
        <v>6176</v>
      </c>
    </row>
    <row r="579" spans="2:20" ht="30.75" customHeight="1" x14ac:dyDescent="0.25">
      <c r="B579" s="17">
        <v>589</v>
      </c>
      <c r="D579" s="286" t="s">
        <v>6177</v>
      </c>
      <c r="E579" s="14" t="s">
        <v>6177</v>
      </c>
      <c r="G579" s="286" t="s">
        <v>6177</v>
      </c>
      <c r="H579" s="14" t="s">
        <v>6178</v>
      </c>
      <c r="I579" s="289">
        <v>962897</v>
      </c>
      <c r="J579" s="286" t="s">
        <v>6179</v>
      </c>
      <c r="K579" s="14" t="s">
        <v>6181</v>
      </c>
      <c r="L579" s="14" t="s">
        <v>6180</v>
      </c>
      <c r="M579" s="14" t="s">
        <v>4202</v>
      </c>
      <c r="N579" s="12" t="s">
        <v>21233</v>
      </c>
      <c r="O579" s="14" t="s">
        <v>6182</v>
      </c>
      <c r="P579" s="13" t="s">
        <v>6183</v>
      </c>
      <c r="Q579" s="269" t="s">
        <v>6184</v>
      </c>
    </row>
    <row r="580" spans="2:20" ht="30.75" customHeight="1" x14ac:dyDescent="0.25">
      <c r="B580" s="17">
        <v>590</v>
      </c>
      <c r="D580" s="286" t="s">
        <v>6185</v>
      </c>
      <c r="E580" s="14" t="s">
        <v>5849</v>
      </c>
      <c r="G580" s="286" t="s">
        <v>6186</v>
      </c>
      <c r="H580" s="14" t="s">
        <v>6187</v>
      </c>
      <c r="I580" s="14" t="s">
        <v>3920</v>
      </c>
      <c r="J580" s="286" t="s">
        <v>6188</v>
      </c>
      <c r="K580" s="14" t="s">
        <v>6189</v>
      </c>
      <c r="L580" s="14" t="s">
        <v>4031</v>
      </c>
      <c r="M580" s="14" t="s">
        <v>3924</v>
      </c>
      <c r="N580" s="12" t="s">
        <v>21230</v>
      </c>
      <c r="O580" s="14" t="s">
        <v>6190</v>
      </c>
      <c r="P580" s="13" t="s">
        <v>6191</v>
      </c>
      <c r="Q580" s="269" t="s">
        <v>6192</v>
      </c>
      <c r="R580" s="14" t="s">
        <v>6193</v>
      </c>
      <c r="S580" s="269" t="s">
        <v>6194</v>
      </c>
      <c r="T580" s="13" t="s">
        <v>6191</v>
      </c>
    </row>
    <row r="581" spans="2:20" ht="30.75" customHeight="1" x14ac:dyDescent="0.25">
      <c r="B581" s="17">
        <v>591</v>
      </c>
      <c r="D581" s="286" t="s">
        <v>6195</v>
      </c>
      <c r="E581" s="14" t="s">
        <v>6196</v>
      </c>
      <c r="G581" s="286" t="s">
        <v>6197</v>
      </c>
      <c r="H581" s="14" t="s">
        <v>6198</v>
      </c>
      <c r="I581" s="14" t="s">
        <v>3920</v>
      </c>
      <c r="J581" s="286" t="s">
        <v>6199</v>
      </c>
      <c r="K581" s="14" t="s">
        <v>6200</v>
      </c>
      <c r="L581" s="14" t="s">
        <v>3962</v>
      </c>
      <c r="M581" s="14" t="s">
        <v>3947</v>
      </c>
      <c r="N581" s="12" t="s">
        <v>21218</v>
      </c>
      <c r="O581" s="14" t="s">
        <v>6201</v>
      </c>
      <c r="P581" s="13" t="s">
        <v>6202</v>
      </c>
      <c r="Q581" s="269" t="s">
        <v>6203</v>
      </c>
      <c r="R581" s="14" t="s">
        <v>6204</v>
      </c>
      <c r="S581" s="269" t="s">
        <v>6205</v>
      </c>
      <c r="T581" s="13" t="s">
        <v>6206</v>
      </c>
    </row>
    <row r="582" spans="2:20" ht="30.75" customHeight="1" x14ac:dyDescent="0.25">
      <c r="B582" s="17">
        <v>592</v>
      </c>
      <c r="D582" s="286" t="s">
        <v>5701</v>
      </c>
      <c r="E582" s="14" t="s">
        <v>6207</v>
      </c>
      <c r="G582" s="286" t="s">
        <v>5701</v>
      </c>
      <c r="H582" s="14" t="s">
        <v>5702</v>
      </c>
      <c r="I582" s="289">
        <v>255810040</v>
      </c>
      <c r="J582" s="286" t="s">
        <v>6208</v>
      </c>
      <c r="K582" s="14" t="s">
        <v>3922</v>
      </c>
      <c r="L582" s="14" t="s">
        <v>351</v>
      </c>
      <c r="M582" s="14" t="s">
        <v>3947</v>
      </c>
      <c r="N582" s="12" t="s">
        <v>21218</v>
      </c>
      <c r="O582" s="14" t="s">
        <v>6110</v>
      </c>
      <c r="P582" s="13" t="s">
        <v>6209</v>
      </c>
      <c r="Q582" s="269" t="s">
        <v>6210</v>
      </c>
      <c r="R582" s="14" t="s">
        <v>2472</v>
      </c>
      <c r="S582" s="269" t="s">
        <v>6211</v>
      </c>
      <c r="T582" s="13" t="s">
        <v>6212</v>
      </c>
    </row>
    <row r="583" spans="2:20" ht="30.75" customHeight="1" x14ac:dyDescent="0.25">
      <c r="B583" s="17">
        <v>593</v>
      </c>
      <c r="D583" s="286" t="s">
        <v>6213</v>
      </c>
      <c r="E583" s="14" t="s">
        <v>6214</v>
      </c>
      <c r="G583" s="286" t="s">
        <v>6215</v>
      </c>
      <c r="H583" s="14" t="s">
        <v>6216</v>
      </c>
      <c r="I583" s="14" t="s">
        <v>6217</v>
      </c>
      <c r="J583" s="286" t="s">
        <v>6218</v>
      </c>
      <c r="K583" s="14" t="s">
        <v>6219</v>
      </c>
      <c r="L583" s="14" t="s">
        <v>3693</v>
      </c>
      <c r="M583" s="14" t="s">
        <v>4119</v>
      </c>
      <c r="N583" s="12" t="s">
        <v>21230</v>
      </c>
      <c r="O583" s="14" t="s">
        <v>6220</v>
      </c>
      <c r="P583" s="13" t="s">
        <v>6221</v>
      </c>
      <c r="Q583" s="269" t="s">
        <v>6222</v>
      </c>
      <c r="R583" s="14" t="s">
        <v>6214</v>
      </c>
      <c r="S583" s="269" t="s">
        <v>6223</v>
      </c>
      <c r="T583" s="13" t="s">
        <v>6221</v>
      </c>
    </row>
    <row r="584" spans="2:20" ht="30.75" customHeight="1" x14ac:dyDescent="0.25">
      <c r="B584" s="17">
        <v>594</v>
      </c>
      <c r="D584" s="286" t="s">
        <v>6225</v>
      </c>
      <c r="E584" s="14" t="s">
        <v>6226</v>
      </c>
      <c r="G584" s="286" t="s">
        <v>6227</v>
      </c>
      <c r="H584" s="14" t="s">
        <v>6228</v>
      </c>
      <c r="I584" s="289">
        <v>251950913</v>
      </c>
      <c r="J584" s="286" t="s">
        <v>6229</v>
      </c>
      <c r="K584" s="14" t="s">
        <v>3441</v>
      </c>
      <c r="L584" s="14" t="s">
        <v>4238</v>
      </c>
      <c r="M584" s="14" t="s">
        <v>3947</v>
      </c>
      <c r="N584" s="12" t="s">
        <v>21218</v>
      </c>
      <c r="O584" s="14" t="s">
        <v>6230</v>
      </c>
      <c r="P584" s="13" t="s">
        <v>6231</v>
      </c>
      <c r="Q584" s="269" t="s">
        <v>6232</v>
      </c>
      <c r="R584" s="14" t="s">
        <v>6226</v>
      </c>
      <c r="S584" s="269" t="s">
        <v>6232</v>
      </c>
      <c r="T584" s="13" t="s">
        <v>6231</v>
      </c>
    </row>
    <row r="585" spans="2:20" ht="30.75" customHeight="1" x14ac:dyDescent="0.25">
      <c r="B585" s="17">
        <v>595</v>
      </c>
      <c r="D585" s="286" t="s">
        <v>6233</v>
      </c>
      <c r="E585" s="14" t="s">
        <v>6234</v>
      </c>
      <c r="G585" s="286" t="s">
        <v>6235</v>
      </c>
      <c r="H585" s="14" t="s">
        <v>6236</v>
      </c>
      <c r="I585" s="311" t="s">
        <v>6237</v>
      </c>
      <c r="J585" s="286" t="s">
        <v>6238</v>
      </c>
      <c r="K585" s="14" t="s">
        <v>6239</v>
      </c>
      <c r="L585" s="14" t="s">
        <v>3139</v>
      </c>
      <c r="M585" s="14" t="s">
        <v>3140</v>
      </c>
      <c r="N585" s="12" t="s">
        <v>21233</v>
      </c>
      <c r="O585" s="14" t="s">
        <v>6240</v>
      </c>
      <c r="P585" s="13" t="s">
        <v>6241</v>
      </c>
      <c r="Q585" s="269" t="s">
        <v>6242</v>
      </c>
      <c r="R585" s="14" t="s">
        <v>6234</v>
      </c>
      <c r="S585" s="269" t="s">
        <v>6242</v>
      </c>
      <c r="T585" s="13" t="s">
        <v>6241</v>
      </c>
    </row>
    <row r="586" spans="2:20" ht="30.75" customHeight="1" x14ac:dyDescent="0.25">
      <c r="B586" s="17">
        <v>596</v>
      </c>
      <c r="D586" s="286" t="s">
        <v>6243</v>
      </c>
      <c r="E586" s="14" t="s">
        <v>6244</v>
      </c>
      <c r="G586" s="286" t="s">
        <v>6245</v>
      </c>
      <c r="H586" s="14" t="s">
        <v>6246</v>
      </c>
      <c r="I586" s="14" t="s">
        <v>3920</v>
      </c>
      <c r="J586" s="286" t="s">
        <v>6247</v>
      </c>
      <c r="K586" s="14" t="s">
        <v>3922</v>
      </c>
      <c r="L586" s="14" t="s">
        <v>6248</v>
      </c>
      <c r="M586" s="14" t="s">
        <v>3980</v>
      </c>
      <c r="N586" s="12" t="s">
        <v>21230</v>
      </c>
      <c r="O586" s="14" t="s">
        <v>6249</v>
      </c>
      <c r="P586" s="13" t="s">
        <v>6250</v>
      </c>
      <c r="Q586" s="269" t="s">
        <v>6251</v>
      </c>
      <c r="R586" s="14" t="s">
        <v>6252</v>
      </c>
      <c r="S586" s="269" t="s">
        <v>6251</v>
      </c>
      <c r="T586" s="13" t="s">
        <v>6250</v>
      </c>
    </row>
    <row r="587" spans="2:20" ht="30.75" customHeight="1" x14ac:dyDescent="0.25">
      <c r="B587" s="17">
        <v>597</v>
      </c>
      <c r="D587" s="286" t="s">
        <v>6253</v>
      </c>
      <c r="E587" s="14" t="s">
        <v>6254</v>
      </c>
      <c r="G587" s="286" t="s">
        <v>6253</v>
      </c>
      <c r="H587" s="14" t="s">
        <v>6255</v>
      </c>
      <c r="I587" s="14" t="s">
        <v>3920</v>
      </c>
      <c r="J587" s="286" t="s">
        <v>6256</v>
      </c>
      <c r="K587" s="14" t="s">
        <v>3922</v>
      </c>
      <c r="L587" s="14" t="s">
        <v>6257</v>
      </c>
      <c r="M587" s="14" t="s">
        <v>4270</v>
      </c>
      <c r="N587" s="12" t="s">
        <v>21218</v>
      </c>
      <c r="O587" s="14" t="s">
        <v>6258</v>
      </c>
      <c r="P587" s="13" t="s">
        <v>6259</v>
      </c>
      <c r="Q587" s="269" t="s">
        <v>6260</v>
      </c>
      <c r="R587" s="14" t="s">
        <v>6261</v>
      </c>
      <c r="S587" s="269" t="s">
        <v>6262</v>
      </c>
      <c r="T587" s="13" t="s">
        <v>6259</v>
      </c>
    </row>
    <row r="588" spans="2:20" ht="30.75" customHeight="1" x14ac:dyDescent="0.25">
      <c r="B588" s="17">
        <v>598</v>
      </c>
      <c r="D588" s="286" t="s">
        <v>6264</v>
      </c>
      <c r="E588" s="14" t="s">
        <v>6265</v>
      </c>
      <c r="G588" s="286" t="s">
        <v>6266</v>
      </c>
      <c r="H588" s="14" t="s">
        <v>6267</v>
      </c>
      <c r="I588" s="14" t="s">
        <v>6268</v>
      </c>
      <c r="J588" s="286" t="s">
        <v>6269</v>
      </c>
      <c r="K588" s="14" t="s">
        <v>6270</v>
      </c>
      <c r="L588" s="14" t="s">
        <v>6271</v>
      </c>
      <c r="M588" s="14" t="s">
        <v>3980</v>
      </c>
      <c r="N588" s="12" t="s">
        <v>21230</v>
      </c>
      <c r="O588" s="14" t="s">
        <v>6272</v>
      </c>
      <c r="P588" s="13" t="s">
        <v>6276</v>
      </c>
      <c r="Q588" s="269" t="s">
        <v>6273</v>
      </c>
      <c r="R588" s="14" t="s">
        <v>2709</v>
      </c>
      <c r="S588" s="269" t="s">
        <v>6274</v>
      </c>
      <c r="T588" s="13" t="s">
        <v>6275</v>
      </c>
    </row>
    <row r="589" spans="2:20" ht="30.75" customHeight="1" x14ac:dyDescent="0.25">
      <c r="B589" s="17">
        <v>599</v>
      </c>
      <c r="D589" s="286" t="s">
        <v>6277</v>
      </c>
      <c r="E589" s="14" t="s">
        <v>6278</v>
      </c>
      <c r="G589" s="286" t="s">
        <v>6279</v>
      </c>
      <c r="H589" s="14" t="s">
        <v>6280</v>
      </c>
      <c r="I589" s="14">
        <v>9054042</v>
      </c>
      <c r="J589" s="286" t="s">
        <v>6281</v>
      </c>
      <c r="K589" s="14" t="s">
        <v>6282</v>
      </c>
      <c r="L589" s="14" t="s">
        <v>4031</v>
      </c>
      <c r="M589" s="14" t="s">
        <v>3924</v>
      </c>
      <c r="N589" s="12" t="s">
        <v>21230</v>
      </c>
      <c r="O589" s="14" t="s">
        <v>6283</v>
      </c>
      <c r="P589" s="13" t="s">
        <v>6284</v>
      </c>
      <c r="Q589" s="269" t="s">
        <v>6285</v>
      </c>
    </row>
    <row r="590" spans="2:20" ht="30.75" customHeight="1" x14ac:dyDescent="0.25">
      <c r="B590" s="17">
        <v>600</v>
      </c>
      <c r="D590" s="286" t="s">
        <v>6286</v>
      </c>
      <c r="E590" s="14" t="s">
        <v>6287</v>
      </c>
      <c r="G590" s="286" t="s">
        <v>6288</v>
      </c>
      <c r="H590" s="14" t="s">
        <v>6289</v>
      </c>
      <c r="J590" s="286" t="s">
        <v>6290</v>
      </c>
      <c r="K590" s="14" t="s">
        <v>6291</v>
      </c>
      <c r="L590" s="14" t="s">
        <v>3693</v>
      </c>
      <c r="M590" s="14" t="s">
        <v>4119</v>
      </c>
      <c r="N590" s="12" t="s">
        <v>21230</v>
      </c>
      <c r="O590" s="14" t="s">
        <v>6292</v>
      </c>
      <c r="P590" s="13" t="s">
        <v>6293</v>
      </c>
      <c r="Q590" s="269" t="s">
        <v>6294</v>
      </c>
    </row>
    <row r="591" spans="2:20" ht="30.75" customHeight="1" x14ac:dyDescent="0.25">
      <c r="B591" s="17">
        <v>601</v>
      </c>
      <c r="D591" s="286" t="s">
        <v>6295</v>
      </c>
      <c r="E591" s="14" t="s">
        <v>6296</v>
      </c>
      <c r="G591" s="286" t="s">
        <v>6297</v>
      </c>
      <c r="H591" s="14" t="s">
        <v>6298</v>
      </c>
      <c r="I591" s="14">
        <v>254550177</v>
      </c>
      <c r="J591" s="286" t="s">
        <v>6299</v>
      </c>
      <c r="K591" s="14" t="s">
        <v>3922</v>
      </c>
      <c r="L591" s="14" t="s">
        <v>6300</v>
      </c>
      <c r="M591" s="14" t="s">
        <v>3947</v>
      </c>
      <c r="N591" s="12" t="s">
        <v>21218</v>
      </c>
      <c r="O591" s="14" t="s">
        <v>6301</v>
      </c>
      <c r="P591" s="13" t="s">
        <v>6302</v>
      </c>
      <c r="Q591" s="269" t="s">
        <v>6303</v>
      </c>
      <c r="R591" s="14" t="s">
        <v>6296</v>
      </c>
      <c r="S591" s="269" t="s">
        <v>6304</v>
      </c>
    </row>
    <row r="592" spans="2:20" ht="30.75" customHeight="1" x14ac:dyDescent="0.25">
      <c r="B592" s="17">
        <v>602</v>
      </c>
      <c r="D592" s="286" t="s">
        <v>6305</v>
      </c>
      <c r="E592" s="14" t="s">
        <v>6306</v>
      </c>
      <c r="G592" s="286" t="s">
        <v>6307</v>
      </c>
      <c r="H592" s="14" t="s">
        <v>6308</v>
      </c>
      <c r="I592" s="14" t="s">
        <v>3920</v>
      </c>
      <c r="J592" s="286" t="s">
        <v>6309</v>
      </c>
      <c r="K592" s="14" t="s">
        <v>3692</v>
      </c>
      <c r="L592" s="14" t="s">
        <v>3693</v>
      </c>
      <c r="M592" s="14" t="s">
        <v>4119</v>
      </c>
      <c r="N592" s="12" t="s">
        <v>21230</v>
      </c>
      <c r="O592" s="14" t="s">
        <v>6310</v>
      </c>
      <c r="P592" s="13" t="s">
        <v>6311</v>
      </c>
      <c r="Q592" s="269" t="s">
        <v>6312</v>
      </c>
      <c r="R592" s="14" t="s">
        <v>690</v>
      </c>
      <c r="S592" s="269" t="s">
        <v>6313</v>
      </c>
      <c r="T592" s="13" t="s">
        <v>6311</v>
      </c>
    </row>
    <row r="593" spans="2:20" ht="30.75" customHeight="1" x14ac:dyDescent="0.25">
      <c r="B593" s="17">
        <v>603</v>
      </c>
      <c r="D593" s="286" t="s">
        <v>6314</v>
      </c>
      <c r="E593" s="14" t="s">
        <v>6315</v>
      </c>
      <c r="G593" s="286" t="s">
        <v>6316</v>
      </c>
      <c r="H593" s="14" t="s">
        <v>6317</v>
      </c>
      <c r="I593" s="14" t="s">
        <v>5749</v>
      </c>
      <c r="J593" s="286" t="s">
        <v>6318</v>
      </c>
      <c r="K593" s="14" t="s">
        <v>3922</v>
      </c>
      <c r="L593" s="14" t="s">
        <v>4238</v>
      </c>
      <c r="M593" s="14" t="s">
        <v>3947</v>
      </c>
      <c r="N593" s="12" t="s">
        <v>21218</v>
      </c>
      <c r="O593" s="14" t="s">
        <v>6319</v>
      </c>
      <c r="P593" s="13" t="s">
        <v>6320</v>
      </c>
      <c r="Q593" s="269" t="s">
        <v>6321</v>
      </c>
    </row>
    <row r="594" spans="2:20" ht="30.75" customHeight="1" x14ac:dyDescent="0.25">
      <c r="B594" s="17">
        <v>604</v>
      </c>
      <c r="D594" s="286" t="s">
        <v>6322</v>
      </c>
      <c r="E594" s="14" t="s">
        <v>6323</v>
      </c>
      <c r="G594" s="286" t="s">
        <v>6322</v>
      </c>
      <c r="H594" s="14" t="s">
        <v>6324</v>
      </c>
      <c r="I594" s="14" t="s">
        <v>3920</v>
      </c>
      <c r="J594" s="286" t="s">
        <v>6325</v>
      </c>
      <c r="K594" s="14" t="s">
        <v>6326</v>
      </c>
      <c r="L594" s="14" t="s">
        <v>6327</v>
      </c>
      <c r="M594" s="14" t="s">
        <v>4068</v>
      </c>
      <c r="N594" s="12" t="s">
        <v>21218</v>
      </c>
      <c r="O594" s="14" t="s">
        <v>6328</v>
      </c>
      <c r="P594" s="13" t="s">
        <v>6329</v>
      </c>
      <c r="Q594" s="269" t="s">
        <v>6330</v>
      </c>
      <c r="R594" s="14" t="s">
        <v>6322</v>
      </c>
      <c r="S594" s="269" t="s">
        <v>6330</v>
      </c>
      <c r="T594" s="13" t="s">
        <v>6329</v>
      </c>
    </row>
    <row r="595" spans="2:20" ht="30.75" customHeight="1" x14ac:dyDescent="0.25">
      <c r="B595" s="17">
        <v>605</v>
      </c>
      <c r="D595" s="286" t="s">
        <v>6331</v>
      </c>
      <c r="E595" s="14" t="s">
        <v>6331</v>
      </c>
      <c r="G595" s="286" t="s">
        <v>6331</v>
      </c>
      <c r="H595" s="14" t="s">
        <v>6332</v>
      </c>
      <c r="I595" s="14" t="s">
        <v>3920</v>
      </c>
      <c r="J595" s="286" t="s">
        <v>6333</v>
      </c>
      <c r="K595" s="14" t="s">
        <v>6334</v>
      </c>
      <c r="L595" s="14" t="s">
        <v>6335</v>
      </c>
      <c r="M595" s="14" t="s">
        <v>3947</v>
      </c>
      <c r="N595" s="12" t="s">
        <v>21218</v>
      </c>
      <c r="O595" s="14" t="s">
        <v>6336</v>
      </c>
      <c r="P595" s="13" t="s">
        <v>6337</v>
      </c>
      <c r="Q595" s="269" t="s">
        <v>6338</v>
      </c>
      <c r="R595" s="14" t="s">
        <v>6331</v>
      </c>
      <c r="S595" s="269" t="s">
        <v>6338</v>
      </c>
      <c r="T595" s="13" t="s">
        <v>6337</v>
      </c>
    </row>
    <row r="596" spans="2:20" ht="30.75" customHeight="1" x14ac:dyDescent="0.25">
      <c r="B596" s="17">
        <v>606</v>
      </c>
      <c r="D596" s="286" t="s">
        <v>6340</v>
      </c>
      <c r="E596" s="14" t="s">
        <v>6171</v>
      </c>
      <c r="G596" s="286" t="s">
        <v>6341</v>
      </c>
      <c r="H596" s="14" t="s">
        <v>6342</v>
      </c>
      <c r="I596" s="14" t="s">
        <v>6343</v>
      </c>
      <c r="J596" s="286" t="s">
        <v>6347</v>
      </c>
      <c r="K596" s="14" t="s">
        <v>6344</v>
      </c>
      <c r="L596" s="14" t="s">
        <v>6345</v>
      </c>
      <c r="M596" s="14" t="s">
        <v>4068</v>
      </c>
      <c r="N596" s="12" t="s">
        <v>21218</v>
      </c>
      <c r="O596" s="14" t="s">
        <v>6346</v>
      </c>
      <c r="P596" s="13" t="s">
        <v>6348</v>
      </c>
      <c r="Q596" s="269" t="s">
        <v>6349</v>
      </c>
      <c r="R596" s="14" t="s">
        <v>6350</v>
      </c>
      <c r="S596" s="269" t="s">
        <v>6351</v>
      </c>
      <c r="T596" s="13" t="s">
        <v>6348</v>
      </c>
    </row>
    <row r="597" spans="2:20" ht="30.75" customHeight="1" x14ac:dyDescent="0.25">
      <c r="B597" s="17">
        <v>607</v>
      </c>
      <c r="C597" s="436" t="s">
        <v>21212</v>
      </c>
      <c r="D597" s="286" t="s">
        <v>6352</v>
      </c>
      <c r="E597" s="14" t="s">
        <v>6353</v>
      </c>
      <c r="G597" s="286" t="s">
        <v>6352</v>
      </c>
      <c r="J597" s="286" t="s">
        <v>6354</v>
      </c>
      <c r="K597" s="14" t="s">
        <v>6355</v>
      </c>
      <c r="L597" s="14" t="s">
        <v>6356</v>
      </c>
      <c r="M597" s="14" t="s">
        <v>3924</v>
      </c>
      <c r="N597" s="12" t="s">
        <v>21230</v>
      </c>
      <c r="O597" s="14" t="s">
        <v>6357</v>
      </c>
      <c r="Q597" s="269" t="s">
        <v>6358</v>
      </c>
    </row>
    <row r="598" spans="2:20" ht="30.75" customHeight="1" x14ac:dyDescent="0.25">
      <c r="B598" s="17">
        <v>608</v>
      </c>
      <c r="D598" s="286" t="s">
        <v>6359</v>
      </c>
      <c r="E598" s="14" t="s">
        <v>6360</v>
      </c>
      <c r="G598" s="286" t="s">
        <v>6361</v>
      </c>
      <c r="H598" s="14" t="s">
        <v>6362</v>
      </c>
      <c r="I598" s="14">
        <v>255773536</v>
      </c>
      <c r="J598" s="286" t="s">
        <v>6363</v>
      </c>
      <c r="K598" s="14" t="s">
        <v>6364</v>
      </c>
      <c r="L598" s="14" t="s">
        <v>6365</v>
      </c>
      <c r="M598" s="14" t="s">
        <v>3947</v>
      </c>
      <c r="N598" s="12" t="s">
        <v>21218</v>
      </c>
      <c r="O598" s="14" t="s">
        <v>6366</v>
      </c>
      <c r="P598" s="13" t="s">
        <v>6367</v>
      </c>
      <c r="Q598" s="269" t="s">
        <v>6368</v>
      </c>
      <c r="R598" s="14" t="s">
        <v>6369</v>
      </c>
      <c r="S598" s="269" t="s">
        <v>6377</v>
      </c>
    </row>
    <row r="599" spans="2:20" ht="30.75" customHeight="1" x14ac:dyDescent="0.25">
      <c r="B599" s="17">
        <v>609</v>
      </c>
      <c r="D599" s="286" t="s">
        <v>6370</v>
      </c>
      <c r="E599" s="14" t="s">
        <v>1725</v>
      </c>
      <c r="G599" s="286" t="s">
        <v>6370</v>
      </c>
      <c r="H599" s="14" t="s">
        <v>6371</v>
      </c>
      <c r="I599" s="289"/>
      <c r="J599" s="286" t="s">
        <v>6372</v>
      </c>
      <c r="K599" s="14" t="s">
        <v>6373</v>
      </c>
      <c r="L599" s="14" t="s">
        <v>5353</v>
      </c>
      <c r="M599" s="14" t="s">
        <v>4119</v>
      </c>
      <c r="N599" s="12" t="s">
        <v>21230</v>
      </c>
      <c r="O599" s="14" t="s">
        <v>6374</v>
      </c>
      <c r="P599" s="13" t="s">
        <v>6375</v>
      </c>
      <c r="Q599" s="269" t="s">
        <v>6376</v>
      </c>
    </row>
    <row r="600" spans="2:20" ht="30.75" customHeight="1" x14ac:dyDescent="0.25">
      <c r="B600" s="17">
        <v>610</v>
      </c>
      <c r="D600" s="286" t="s">
        <v>6381</v>
      </c>
      <c r="E600" s="14" t="s">
        <v>6382</v>
      </c>
      <c r="G600" s="286" t="s">
        <v>6383</v>
      </c>
      <c r="H600" s="14" t="s">
        <v>6384</v>
      </c>
      <c r="I600" s="300">
        <v>145233334112</v>
      </c>
      <c r="J600" s="286" t="s">
        <v>6385</v>
      </c>
      <c r="K600" s="14" t="s">
        <v>6386</v>
      </c>
      <c r="L600" s="14" t="s">
        <v>4031</v>
      </c>
      <c r="M600" s="14" t="s">
        <v>3924</v>
      </c>
      <c r="N600" s="12" t="s">
        <v>21230</v>
      </c>
      <c r="O600" s="14" t="s">
        <v>6387</v>
      </c>
      <c r="P600" s="13" t="s">
        <v>6388</v>
      </c>
      <c r="Q600" s="269" t="s">
        <v>6389</v>
      </c>
      <c r="R600" s="14" t="s">
        <v>3053</v>
      </c>
      <c r="S600" s="269" t="s">
        <v>6390</v>
      </c>
      <c r="T600" s="13" t="s">
        <v>6388</v>
      </c>
    </row>
    <row r="601" spans="2:20" ht="30.75" customHeight="1" x14ac:dyDescent="0.25">
      <c r="B601" s="17">
        <v>611</v>
      </c>
      <c r="D601" s="286" t="s">
        <v>6393</v>
      </c>
      <c r="E601" s="14" t="s">
        <v>6393</v>
      </c>
      <c r="G601" s="286" t="s">
        <v>6394</v>
      </c>
      <c r="H601" s="14" t="s">
        <v>6395</v>
      </c>
      <c r="J601" s="286" t="s">
        <v>6396</v>
      </c>
      <c r="K601" s="14" t="s">
        <v>6397</v>
      </c>
      <c r="L601" s="14" t="s">
        <v>2157</v>
      </c>
      <c r="M601" s="14" t="s">
        <v>3924</v>
      </c>
      <c r="N601" s="12" t="s">
        <v>21230</v>
      </c>
      <c r="O601" s="14" t="s">
        <v>6398</v>
      </c>
      <c r="P601" s="13" t="s">
        <v>6399</v>
      </c>
      <c r="Q601" s="269" t="s">
        <v>6400</v>
      </c>
    </row>
    <row r="602" spans="2:20" ht="30.75" customHeight="1" x14ac:dyDescent="0.25">
      <c r="B602" s="17">
        <v>612</v>
      </c>
      <c r="D602" s="286" t="s">
        <v>6401</v>
      </c>
      <c r="E602" s="14" t="s">
        <v>6402</v>
      </c>
      <c r="G602" s="286" t="s">
        <v>6403</v>
      </c>
      <c r="H602" s="14" t="s">
        <v>6404</v>
      </c>
      <c r="I602" s="14" t="s">
        <v>3920</v>
      </c>
      <c r="J602" s="286" t="s">
        <v>6405</v>
      </c>
      <c r="K602" s="14" t="s">
        <v>2090</v>
      </c>
      <c r="L602" s="14" t="s">
        <v>3693</v>
      </c>
      <c r="M602" s="14" t="s">
        <v>4119</v>
      </c>
      <c r="N602" s="12" t="s">
        <v>21230</v>
      </c>
      <c r="O602" s="14" t="s">
        <v>6406</v>
      </c>
      <c r="P602" s="13" t="s">
        <v>6407</v>
      </c>
      <c r="Q602" s="269" t="s">
        <v>6408</v>
      </c>
      <c r="R602" s="14" t="s">
        <v>6402</v>
      </c>
      <c r="S602" s="269" t="s">
        <v>6408</v>
      </c>
      <c r="T602" s="13" t="s">
        <v>6407</v>
      </c>
    </row>
    <row r="603" spans="2:20" ht="30.75" customHeight="1" x14ac:dyDescent="0.25">
      <c r="B603" s="17">
        <v>613</v>
      </c>
      <c r="D603" s="286" t="s">
        <v>6409</v>
      </c>
      <c r="E603" s="13" t="s">
        <v>6410</v>
      </c>
      <c r="G603" s="286" t="s">
        <v>6409</v>
      </c>
      <c r="H603" s="14" t="s">
        <v>6411</v>
      </c>
      <c r="I603" s="14" t="s">
        <v>3920</v>
      </c>
      <c r="J603" s="286" t="s">
        <v>6413</v>
      </c>
      <c r="K603" s="14" t="s">
        <v>6412</v>
      </c>
      <c r="L603" s="14" t="s">
        <v>3327</v>
      </c>
      <c r="M603" s="14" t="s">
        <v>3924</v>
      </c>
      <c r="N603" s="12" t="s">
        <v>21230</v>
      </c>
      <c r="O603" s="14" t="s">
        <v>6414</v>
      </c>
      <c r="P603" s="13" t="s">
        <v>6415</v>
      </c>
      <c r="Q603" s="269" t="s">
        <v>6416</v>
      </c>
      <c r="R603" s="14" t="s">
        <v>6418</v>
      </c>
      <c r="S603" s="269" t="s">
        <v>6417</v>
      </c>
      <c r="T603" s="13" t="s">
        <v>6419</v>
      </c>
    </row>
    <row r="604" spans="2:20" ht="30.75" customHeight="1" x14ac:dyDescent="0.25">
      <c r="B604" s="17">
        <v>614</v>
      </c>
      <c r="D604" s="286" t="s">
        <v>6420</v>
      </c>
      <c r="E604" s="14" t="s">
        <v>6139</v>
      </c>
      <c r="G604" s="286" t="s">
        <v>6421</v>
      </c>
      <c r="H604" s="14" t="s">
        <v>6422</v>
      </c>
      <c r="I604" s="289">
        <v>250715139</v>
      </c>
      <c r="J604" s="286" t="s">
        <v>6423</v>
      </c>
      <c r="K604" s="14" t="s">
        <v>3922</v>
      </c>
      <c r="L604" s="14" t="s">
        <v>340</v>
      </c>
      <c r="M604" s="14" t="s">
        <v>3947</v>
      </c>
      <c r="N604" s="12" t="s">
        <v>21218</v>
      </c>
      <c r="O604" s="14" t="s">
        <v>6424</v>
      </c>
      <c r="P604" s="13" t="s">
        <v>6425</v>
      </c>
      <c r="Q604" s="269" t="s">
        <v>6426</v>
      </c>
      <c r="R604" s="14" t="s">
        <v>6427</v>
      </c>
      <c r="S604" s="269" t="s">
        <v>6428</v>
      </c>
      <c r="T604" s="13" t="s">
        <v>6425</v>
      </c>
    </row>
    <row r="605" spans="2:20" ht="30.75" customHeight="1" x14ac:dyDescent="0.25">
      <c r="B605" s="17">
        <v>615</v>
      </c>
      <c r="D605" s="286" t="s">
        <v>6429</v>
      </c>
      <c r="E605" s="14" t="s">
        <v>1154</v>
      </c>
      <c r="G605" s="286" t="s">
        <v>6430</v>
      </c>
      <c r="H605" s="14" t="s">
        <v>6431</v>
      </c>
      <c r="I605" s="14" t="s">
        <v>3920</v>
      </c>
      <c r="J605" s="286" t="s">
        <v>6432</v>
      </c>
      <c r="K605" s="14" t="s">
        <v>3922</v>
      </c>
      <c r="L605" s="14" t="s">
        <v>3244</v>
      </c>
      <c r="M605" s="14" t="s">
        <v>3947</v>
      </c>
      <c r="N605" s="12" t="s">
        <v>21218</v>
      </c>
      <c r="O605" s="14" t="s">
        <v>6433</v>
      </c>
      <c r="P605" s="13" t="s">
        <v>6434</v>
      </c>
      <c r="Q605" s="269" t="s">
        <v>6435</v>
      </c>
      <c r="R605" s="14" t="s">
        <v>6436</v>
      </c>
      <c r="S605" s="269" t="s">
        <v>6437</v>
      </c>
      <c r="T605" s="13" t="s">
        <v>6438</v>
      </c>
    </row>
    <row r="606" spans="2:20" ht="30.75" customHeight="1" x14ac:dyDescent="0.25">
      <c r="B606" s="17">
        <v>616</v>
      </c>
      <c r="D606" s="286" t="s">
        <v>6439</v>
      </c>
      <c r="E606" s="14" t="s">
        <v>6440</v>
      </c>
      <c r="G606" s="286" t="s">
        <v>6439</v>
      </c>
      <c r="H606" s="14" t="s">
        <v>6441</v>
      </c>
      <c r="I606" s="14" t="s">
        <v>3920</v>
      </c>
      <c r="J606" s="286" t="s">
        <v>6442</v>
      </c>
      <c r="K606" s="14" t="s">
        <v>6443</v>
      </c>
      <c r="L606" s="14" t="s">
        <v>6444</v>
      </c>
      <c r="M606" s="14" t="s">
        <v>3924</v>
      </c>
      <c r="N606" s="12" t="s">
        <v>21230</v>
      </c>
      <c r="O606" s="14" t="s">
        <v>6445</v>
      </c>
      <c r="P606" s="13" t="s">
        <v>6446</v>
      </c>
      <c r="Q606" s="269" t="s">
        <v>6447</v>
      </c>
      <c r="R606" s="14" t="s">
        <v>6440</v>
      </c>
      <c r="S606" s="269" t="s">
        <v>6447</v>
      </c>
      <c r="T606" s="13" t="s">
        <v>6446</v>
      </c>
    </row>
    <row r="607" spans="2:20" ht="30.75" customHeight="1" x14ac:dyDescent="0.25">
      <c r="B607" s="17">
        <v>617</v>
      </c>
      <c r="D607" s="288" t="s">
        <v>6448</v>
      </c>
      <c r="E607" s="14" t="s">
        <v>2709</v>
      </c>
      <c r="G607" s="286" t="s">
        <v>6448</v>
      </c>
      <c r="H607" s="14" t="s">
        <v>6449</v>
      </c>
      <c r="I607" s="14" t="s">
        <v>3920</v>
      </c>
      <c r="J607" s="286" t="s">
        <v>6450</v>
      </c>
      <c r="K607" s="14" t="s">
        <v>3922</v>
      </c>
      <c r="L607" s="14" t="s">
        <v>6451</v>
      </c>
      <c r="M607" s="14" t="s">
        <v>3947</v>
      </c>
      <c r="N607" s="12" t="s">
        <v>21218</v>
      </c>
      <c r="O607" s="14" t="s">
        <v>6452</v>
      </c>
      <c r="P607" s="13" t="s">
        <v>6454</v>
      </c>
      <c r="Q607" s="269" t="s">
        <v>6453</v>
      </c>
      <c r="R607" s="14" t="s">
        <v>2709</v>
      </c>
      <c r="S607" s="269" t="s">
        <v>6453</v>
      </c>
      <c r="T607" s="13" t="s">
        <v>6454</v>
      </c>
    </row>
    <row r="608" spans="2:20" ht="30.75" customHeight="1" x14ac:dyDescent="0.25">
      <c r="B608" s="17">
        <v>618</v>
      </c>
      <c r="D608" s="286" t="s">
        <v>6455</v>
      </c>
      <c r="E608" s="14" t="s">
        <v>6456</v>
      </c>
      <c r="G608" s="286" t="s">
        <v>6455</v>
      </c>
      <c r="H608" s="14" t="s">
        <v>6457</v>
      </c>
      <c r="I608" s="14" t="s">
        <v>6458</v>
      </c>
      <c r="J608" s="286" t="s">
        <v>6459</v>
      </c>
      <c r="K608" s="14" t="s">
        <v>6460</v>
      </c>
      <c r="L608" s="14" t="s">
        <v>4190</v>
      </c>
      <c r="M608" s="14" t="s">
        <v>3980</v>
      </c>
      <c r="N608" s="12" t="s">
        <v>21230</v>
      </c>
      <c r="O608" s="14" t="s">
        <v>6461</v>
      </c>
      <c r="Q608" s="269" t="s">
        <v>6462</v>
      </c>
    </row>
    <row r="609" spans="2:20" ht="30.75" customHeight="1" x14ac:dyDescent="0.25">
      <c r="B609" s="17">
        <v>619</v>
      </c>
      <c r="D609" s="286" t="s">
        <v>6517</v>
      </c>
      <c r="E609" s="14" t="s">
        <v>6463</v>
      </c>
      <c r="G609" s="286" t="s">
        <v>6464</v>
      </c>
      <c r="H609" s="14" t="s">
        <v>6465</v>
      </c>
      <c r="I609" s="14" t="s">
        <v>3920</v>
      </c>
      <c r="J609" s="286" t="s">
        <v>6466</v>
      </c>
      <c r="K609" s="14" t="s">
        <v>3922</v>
      </c>
      <c r="L609" s="14" t="s">
        <v>3740</v>
      </c>
      <c r="M609" s="14" t="s">
        <v>3741</v>
      </c>
      <c r="N609" s="12" t="s">
        <v>21231</v>
      </c>
      <c r="O609" s="14" t="s">
        <v>6467</v>
      </c>
      <c r="P609" s="13" t="s">
        <v>6468</v>
      </c>
      <c r="Q609" s="13" t="s">
        <v>6469</v>
      </c>
      <c r="R609" s="14" t="s">
        <v>6470</v>
      </c>
      <c r="S609" s="269" t="s">
        <v>6471</v>
      </c>
      <c r="T609" s="13" t="s">
        <v>6472</v>
      </c>
    </row>
    <row r="610" spans="2:20" ht="30.75" customHeight="1" x14ac:dyDescent="0.25">
      <c r="B610" s="17">
        <v>620</v>
      </c>
      <c r="D610" s="286" t="s">
        <v>6481</v>
      </c>
      <c r="E610" s="14" t="s">
        <v>6482</v>
      </c>
      <c r="G610" s="286" t="s">
        <v>6481</v>
      </c>
      <c r="H610" s="14" t="s">
        <v>6483</v>
      </c>
      <c r="J610" s="286" t="s">
        <v>6484</v>
      </c>
      <c r="K610" s="14" t="s">
        <v>6485</v>
      </c>
      <c r="L610" s="14" t="s">
        <v>6486</v>
      </c>
      <c r="M610" s="14" t="s">
        <v>3980</v>
      </c>
      <c r="N610" s="12" t="s">
        <v>21230</v>
      </c>
      <c r="O610" s="14" t="s">
        <v>6487</v>
      </c>
      <c r="P610" s="13" t="s">
        <v>6489</v>
      </c>
      <c r="Q610" s="269" t="s">
        <v>6488</v>
      </c>
    </row>
    <row r="611" spans="2:20" ht="30.75" customHeight="1" x14ac:dyDescent="0.25">
      <c r="B611" s="17">
        <v>621</v>
      </c>
      <c r="D611" s="286" t="s">
        <v>6490</v>
      </c>
      <c r="E611" s="14" t="s">
        <v>6495</v>
      </c>
      <c r="G611" s="286" t="s">
        <v>6491</v>
      </c>
      <c r="H611" s="14" t="s">
        <v>6492</v>
      </c>
      <c r="I611" s="14" t="s">
        <v>6493</v>
      </c>
      <c r="J611" s="286" t="s">
        <v>6494</v>
      </c>
      <c r="K611" s="14" t="s">
        <v>2722</v>
      </c>
      <c r="L611" s="14" t="s">
        <v>6496</v>
      </c>
      <c r="M611" s="14" t="s">
        <v>1682</v>
      </c>
      <c r="N611" s="12" t="s">
        <v>21233</v>
      </c>
      <c r="O611" s="14" t="s">
        <v>6497</v>
      </c>
      <c r="P611" s="13" t="s">
        <v>6498</v>
      </c>
      <c r="Q611" s="269" t="s">
        <v>6499</v>
      </c>
      <c r="R611" s="14" t="s">
        <v>6495</v>
      </c>
      <c r="S611" s="269" t="s">
        <v>6499</v>
      </c>
      <c r="T611" s="13" t="s">
        <v>6498</v>
      </c>
    </row>
    <row r="612" spans="2:20" ht="30.75" customHeight="1" x14ac:dyDescent="0.25">
      <c r="B612" s="17">
        <v>622</v>
      </c>
      <c r="D612" s="286" t="s">
        <v>6500</v>
      </c>
      <c r="E612" s="14" t="s">
        <v>1755</v>
      </c>
      <c r="G612" s="286" t="s">
        <v>6500</v>
      </c>
      <c r="H612" s="14" t="s">
        <v>6501</v>
      </c>
      <c r="J612" s="286" t="s">
        <v>6502</v>
      </c>
      <c r="K612" s="14" t="s">
        <v>3922</v>
      </c>
      <c r="L612" s="14" t="s">
        <v>6503</v>
      </c>
      <c r="M612" s="14" t="s">
        <v>4097</v>
      </c>
      <c r="N612" s="12" t="s">
        <v>21233</v>
      </c>
      <c r="O612" s="14" t="s">
        <v>6504</v>
      </c>
      <c r="P612" s="13" t="s">
        <v>6512</v>
      </c>
      <c r="Q612" s="269" t="s">
        <v>6505</v>
      </c>
    </row>
    <row r="613" spans="2:20" ht="30.75" customHeight="1" x14ac:dyDescent="0.25">
      <c r="B613" s="17">
        <v>623</v>
      </c>
      <c r="D613" s="286" t="s">
        <v>6506</v>
      </c>
      <c r="E613" s="14" t="s">
        <v>6507</v>
      </c>
      <c r="G613" s="286" t="s">
        <v>6506</v>
      </c>
      <c r="H613" s="14" t="s">
        <v>6508</v>
      </c>
      <c r="I613" s="14" t="s">
        <v>6509</v>
      </c>
      <c r="J613" s="286" t="s">
        <v>6510</v>
      </c>
      <c r="K613" s="14" t="s">
        <v>531</v>
      </c>
      <c r="L613" s="14" t="s">
        <v>3693</v>
      </c>
      <c r="M613" s="14" t="s">
        <v>4119</v>
      </c>
      <c r="N613" s="12" t="s">
        <v>21230</v>
      </c>
      <c r="O613" s="14" t="s">
        <v>6511</v>
      </c>
      <c r="P613" s="13" t="s">
        <v>6513</v>
      </c>
      <c r="Q613" s="269" t="s">
        <v>6514</v>
      </c>
    </row>
    <row r="614" spans="2:20" ht="30.75" customHeight="1" x14ac:dyDescent="0.25">
      <c r="B614" s="17">
        <v>624</v>
      </c>
      <c r="D614" s="286" t="s">
        <v>6518</v>
      </c>
      <c r="E614" s="14" t="s">
        <v>6519</v>
      </c>
      <c r="G614" s="286" t="s">
        <v>6518</v>
      </c>
      <c r="H614" s="14" t="s">
        <v>6520</v>
      </c>
      <c r="I614" s="14" t="s">
        <v>6526</v>
      </c>
      <c r="J614" s="286" t="s">
        <v>6521</v>
      </c>
      <c r="K614" s="14" t="s">
        <v>3922</v>
      </c>
      <c r="L614" s="14" t="s">
        <v>6522</v>
      </c>
      <c r="M614" s="14" t="s">
        <v>4119</v>
      </c>
      <c r="N614" s="12" t="s">
        <v>21230</v>
      </c>
      <c r="O614" s="14" t="s">
        <v>6523</v>
      </c>
      <c r="P614" s="13" t="s">
        <v>6524</v>
      </c>
      <c r="Q614" s="269" t="s">
        <v>6525</v>
      </c>
      <c r="R614" s="14" t="s">
        <v>6519</v>
      </c>
      <c r="S614" s="269" t="s">
        <v>6525</v>
      </c>
      <c r="T614" s="13" t="s">
        <v>6524</v>
      </c>
    </row>
    <row r="615" spans="2:20" ht="30.75" customHeight="1" x14ac:dyDescent="0.25">
      <c r="B615" s="17">
        <v>625</v>
      </c>
      <c r="D615" s="286" t="s">
        <v>6527</v>
      </c>
      <c r="E615" s="14" t="s">
        <v>6528</v>
      </c>
      <c r="G615" s="286" t="s">
        <v>6529</v>
      </c>
      <c r="H615" s="14" t="s">
        <v>6530</v>
      </c>
      <c r="I615" s="14" t="s">
        <v>3920</v>
      </c>
      <c r="J615" s="286" t="s">
        <v>6531</v>
      </c>
      <c r="K615" s="14" t="s">
        <v>6532</v>
      </c>
      <c r="L615" s="14" t="s">
        <v>4128</v>
      </c>
      <c r="M615" s="14" t="s">
        <v>4068</v>
      </c>
      <c r="N615" s="12" t="s">
        <v>21218</v>
      </c>
      <c r="O615" s="14" t="s">
        <v>6533</v>
      </c>
      <c r="P615" s="13" t="s">
        <v>6534</v>
      </c>
      <c r="Q615" s="269" t="s">
        <v>6535</v>
      </c>
      <c r="R615" s="14" t="s">
        <v>6536</v>
      </c>
      <c r="S615" s="269" t="s">
        <v>6538</v>
      </c>
      <c r="T615" s="13" t="s">
        <v>6537</v>
      </c>
    </row>
    <row r="616" spans="2:20" ht="30.75" customHeight="1" x14ac:dyDescent="0.25">
      <c r="B616" s="17">
        <v>626</v>
      </c>
      <c r="D616" s="286" t="s">
        <v>6539</v>
      </c>
      <c r="E616" s="14" t="s">
        <v>6540</v>
      </c>
      <c r="G616" s="286" t="s">
        <v>6539</v>
      </c>
      <c r="H616" s="14" t="s">
        <v>6541</v>
      </c>
      <c r="I616" s="14" t="s">
        <v>3920</v>
      </c>
      <c r="J616" s="286" t="s">
        <v>6542</v>
      </c>
      <c r="K616" s="14" t="s">
        <v>6543</v>
      </c>
      <c r="L616" s="14" t="s">
        <v>4238</v>
      </c>
      <c r="M616" s="14" t="s">
        <v>3947</v>
      </c>
      <c r="N616" s="12" t="s">
        <v>21218</v>
      </c>
      <c r="O616" s="14" t="s">
        <v>6544</v>
      </c>
      <c r="P616" s="13" t="s">
        <v>6545</v>
      </c>
      <c r="Q616" s="269" t="s">
        <v>6546</v>
      </c>
      <c r="R616" s="14" t="s">
        <v>6540</v>
      </c>
      <c r="S616" s="269" t="s">
        <v>6546</v>
      </c>
      <c r="T616" s="13" t="s">
        <v>6545</v>
      </c>
    </row>
    <row r="617" spans="2:20" ht="30.75" customHeight="1" x14ac:dyDescent="0.25">
      <c r="B617" s="17">
        <v>627</v>
      </c>
      <c r="D617" s="286" t="s">
        <v>6547</v>
      </c>
      <c r="E617" s="14" t="s">
        <v>6548</v>
      </c>
      <c r="G617" s="286" t="s">
        <v>6547</v>
      </c>
      <c r="H617" s="14" t="s">
        <v>6549</v>
      </c>
      <c r="I617" s="14" t="s">
        <v>3920</v>
      </c>
      <c r="J617" s="286" t="s">
        <v>6550</v>
      </c>
      <c r="K617" s="14" t="s">
        <v>6551</v>
      </c>
      <c r="L617" s="14" t="s">
        <v>2198</v>
      </c>
      <c r="M617" s="14" t="s">
        <v>3980</v>
      </c>
      <c r="N617" s="12" t="s">
        <v>21230</v>
      </c>
      <c r="O617" s="14" t="s">
        <v>6552</v>
      </c>
      <c r="P617" s="13" t="s">
        <v>6553</v>
      </c>
      <c r="Q617" s="269" t="s">
        <v>6554</v>
      </c>
      <c r="R617" s="14" t="s">
        <v>6548</v>
      </c>
      <c r="S617" s="269" t="s">
        <v>6554</v>
      </c>
      <c r="T617" s="13" t="s">
        <v>6553</v>
      </c>
    </row>
    <row r="618" spans="2:20" ht="30.75" customHeight="1" x14ac:dyDescent="0.25">
      <c r="B618" s="17">
        <v>628</v>
      </c>
      <c r="D618" s="286" t="s">
        <v>6555</v>
      </c>
      <c r="E618" s="14" t="s">
        <v>6556</v>
      </c>
      <c r="G618" s="286" t="s">
        <v>6555</v>
      </c>
      <c r="H618" s="14" t="s">
        <v>6557</v>
      </c>
      <c r="I618" s="14">
        <v>334903567</v>
      </c>
      <c r="J618" s="286" t="s">
        <v>6558</v>
      </c>
      <c r="K618" s="14" t="s">
        <v>2943</v>
      </c>
      <c r="L618" s="14" t="s">
        <v>4031</v>
      </c>
      <c r="M618" s="14" t="s">
        <v>3924</v>
      </c>
      <c r="N618" s="12" t="s">
        <v>21230</v>
      </c>
      <c r="O618" s="14" t="s">
        <v>6559</v>
      </c>
      <c r="P618" s="13" t="s">
        <v>6560</v>
      </c>
      <c r="Q618" s="269" t="s">
        <v>6561</v>
      </c>
    </row>
    <row r="619" spans="2:20" ht="30.75" customHeight="1" x14ac:dyDescent="0.25">
      <c r="B619" s="17">
        <v>629</v>
      </c>
      <c r="D619" s="286" t="s">
        <v>6562</v>
      </c>
      <c r="E619" s="14" t="s">
        <v>6563</v>
      </c>
      <c r="G619" s="286" t="s">
        <v>6564</v>
      </c>
      <c r="H619" s="14" t="s">
        <v>6565</v>
      </c>
      <c r="I619" s="14" t="s">
        <v>3920</v>
      </c>
      <c r="J619" s="286" t="s">
        <v>6566</v>
      </c>
      <c r="K619" s="14" t="s">
        <v>4258</v>
      </c>
      <c r="L619" s="14" t="s">
        <v>5816</v>
      </c>
      <c r="M619" s="14" t="s">
        <v>3924</v>
      </c>
      <c r="N619" s="12" t="s">
        <v>21230</v>
      </c>
      <c r="O619" s="14" t="s">
        <v>6567</v>
      </c>
      <c r="P619" s="13" t="s">
        <v>6568</v>
      </c>
      <c r="Q619" s="269" t="s">
        <v>6569</v>
      </c>
      <c r="R619" s="14" t="s">
        <v>7</v>
      </c>
      <c r="S619" s="269" t="s">
        <v>6569</v>
      </c>
    </row>
    <row r="620" spans="2:20" ht="30.75" customHeight="1" x14ac:dyDescent="0.25">
      <c r="B620" s="17">
        <v>630</v>
      </c>
      <c r="D620" s="286" t="s">
        <v>6570</v>
      </c>
      <c r="E620" s="14" t="s">
        <v>6571</v>
      </c>
      <c r="G620" s="286" t="s">
        <v>6572</v>
      </c>
      <c r="H620" s="14" t="s">
        <v>6573</v>
      </c>
      <c r="I620" s="289">
        <v>149690330111</v>
      </c>
      <c r="J620" s="286" t="s">
        <v>9947</v>
      </c>
      <c r="K620" s="14" t="s">
        <v>9948</v>
      </c>
      <c r="L620" s="14" t="s">
        <v>4031</v>
      </c>
      <c r="M620" s="14" t="s">
        <v>3924</v>
      </c>
      <c r="N620" s="12" t="s">
        <v>21230</v>
      </c>
      <c r="O620" s="14" t="s">
        <v>6574</v>
      </c>
      <c r="P620" s="13" t="s">
        <v>6575</v>
      </c>
      <c r="Q620" s="269" t="s">
        <v>6576</v>
      </c>
    </row>
    <row r="621" spans="2:20" ht="30.75" customHeight="1" x14ac:dyDescent="0.25">
      <c r="B621" s="17">
        <v>631</v>
      </c>
      <c r="D621" s="286" t="s">
        <v>6577</v>
      </c>
      <c r="E621" s="14" t="s">
        <v>6577</v>
      </c>
      <c r="G621" s="286" t="s">
        <v>6578</v>
      </c>
      <c r="H621" s="14" t="s">
        <v>6579</v>
      </c>
      <c r="I621" s="14" t="s">
        <v>6580</v>
      </c>
      <c r="J621" s="286" t="s">
        <v>6581</v>
      </c>
      <c r="K621" s="14" t="s">
        <v>6582</v>
      </c>
      <c r="L621" s="14" t="s">
        <v>3442</v>
      </c>
      <c r="M621" s="14" t="s">
        <v>3924</v>
      </c>
      <c r="N621" s="12" t="s">
        <v>21230</v>
      </c>
      <c r="O621" s="14" t="s">
        <v>6583</v>
      </c>
      <c r="Q621" s="269" t="s">
        <v>6584</v>
      </c>
    </row>
    <row r="622" spans="2:20" ht="30.75" customHeight="1" x14ac:dyDescent="0.25">
      <c r="B622" s="17">
        <v>632</v>
      </c>
      <c r="D622" s="286" t="s">
        <v>6585</v>
      </c>
      <c r="E622" s="14" t="s">
        <v>1278</v>
      </c>
      <c r="G622" s="286" t="s">
        <v>6585</v>
      </c>
      <c r="H622" s="14" t="s">
        <v>6586</v>
      </c>
      <c r="I622" s="289">
        <v>2890890</v>
      </c>
      <c r="J622" s="286" t="s">
        <v>6587</v>
      </c>
      <c r="K622" s="14" t="s">
        <v>6588</v>
      </c>
      <c r="L622" s="14" t="s">
        <v>4128</v>
      </c>
      <c r="M622" s="14" t="s">
        <v>4068</v>
      </c>
      <c r="N622" s="12" t="s">
        <v>21218</v>
      </c>
      <c r="O622" s="14" t="s">
        <v>6589</v>
      </c>
      <c r="P622" s="13" t="s">
        <v>6590</v>
      </c>
      <c r="Q622" s="269" t="s">
        <v>6591</v>
      </c>
      <c r="R622" s="14" t="s">
        <v>1278</v>
      </c>
      <c r="S622" s="269" t="s">
        <v>6592</v>
      </c>
    </row>
    <row r="623" spans="2:20" ht="30.75" customHeight="1" x14ac:dyDescent="0.25">
      <c r="B623" s="17">
        <v>633</v>
      </c>
      <c r="C623" s="17" t="s">
        <v>11059</v>
      </c>
      <c r="D623" s="286" t="s">
        <v>6593</v>
      </c>
      <c r="E623" s="12" t="s">
        <v>11059</v>
      </c>
      <c r="F623" s="12" t="s">
        <v>12670</v>
      </c>
      <c r="G623" s="286" t="s">
        <v>6595</v>
      </c>
      <c r="H623" s="14" t="s">
        <v>6596</v>
      </c>
      <c r="I623" s="14" t="s">
        <v>3920</v>
      </c>
      <c r="J623" s="286" t="s">
        <v>6597</v>
      </c>
      <c r="K623" s="14" t="s">
        <v>3922</v>
      </c>
      <c r="L623" s="14" t="s">
        <v>6598</v>
      </c>
      <c r="M623" s="14" t="s">
        <v>3947</v>
      </c>
      <c r="N623" s="12" t="s">
        <v>21218</v>
      </c>
      <c r="O623" s="14" t="s">
        <v>6599</v>
      </c>
      <c r="P623" s="13" t="s">
        <v>6600</v>
      </c>
      <c r="Q623" s="269" t="s">
        <v>6601</v>
      </c>
      <c r="R623" s="14" t="s">
        <v>6594</v>
      </c>
      <c r="S623" s="269" t="s">
        <v>6601</v>
      </c>
      <c r="T623" s="13" t="s">
        <v>6600</v>
      </c>
    </row>
    <row r="624" spans="2:20" ht="30.75" customHeight="1" x14ac:dyDescent="0.25">
      <c r="B624" s="17">
        <v>634</v>
      </c>
      <c r="D624" s="286" t="s">
        <v>6602</v>
      </c>
      <c r="E624" s="14" t="s">
        <v>6603</v>
      </c>
      <c r="G624" s="286" t="s">
        <v>6602</v>
      </c>
      <c r="H624" s="14" t="s">
        <v>6604</v>
      </c>
      <c r="I624" s="289">
        <v>255951051</v>
      </c>
      <c r="J624" s="286" t="s">
        <v>6605</v>
      </c>
      <c r="K624" s="14" t="s">
        <v>599</v>
      </c>
      <c r="L624" s="14" t="s">
        <v>4238</v>
      </c>
      <c r="M624" s="14" t="s">
        <v>3947</v>
      </c>
      <c r="N624" s="12" t="s">
        <v>21218</v>
      </c>
      <c r="O624" s="14" t="s">
        <v>6606</v>
      </c>
      <c r="P624" s="13" t="s">
        <v>6607</v>
      </c>
      <c r="Q624" s="269" t="s">
        <v>7669</v>
      </c>
      <c r="R624" s="14" t="s">
        <v>6603</v>
      </c>
      <c r="S624" s="269" t="s">
        <v>7669</v>
      </c>
      <c r="T624" s="13" t="s">
        <v>6607</v>
      </c>
    </row>
    <row r="625" spans="2:22" ht="30.75" customHeight="1" x14ac:dyDescent="0.25">
      <c r="B625" s="17">
        <v>635</v>
      </c>
      <c r="D625" s="286" t="s">
        <v>6608</v>
      </c>
      <c r="E625" s="14" t="s">
        <v>6608</v>
      </c>
      <c r="G625" s="286" t="s">
        <v>6609</v>
      </c>
      <c r="H625" s="14" t="s">
        <v>6610</v>
      </c>
      <c r="J625" s="286" t="s">
        <v>6611</v>
      </c>
      <c r="K625" s="14" t="s">
        <v>6612</v>
      </c>
      <c r="L625" s="14" t="s">
        <v>3509</v>
      </c>
      <c r="M625" s="14" t="s">
        <v>3510</v>
      </c>
      <c r="N625" s="12" t="s">
        <v>21232</v>
      </c>
      <c r="O625" s="14" t="s">
        <v>6613</v>
      </c>
      <c r="P625" s="13" t="s">
        <v>6614</v>
      </c>
      <c r="Q625" s="269" t="s">
        <v>6615</v>
      </c>
    </row>
    <row r="626" spans="2:22" ht="30.75" customHeight="1" x14ac:dyDescent="0.25">
      <c r="B626" s="17">
        <v>636</v>
      </c>
      <c r="D626" s="286" t="s">
        <v>6617</v>
      </c>
      <c r="E626" s="14" t="s">
        <v>6617</v>
      </c>
      <c r="G626" s="286" t="s">
        <v>6616</v>
      </c>
      <c r="H626" s="14" t="s">
        <v>6618</v>
      </c>
      <c r="I626" s="14">
        <v>13007438</v>
      </c>
      <c r="J626" s="286" t="s">
        <v>6619</v>
      </c>
      <c r="K626" s="14" t="s">
        <v>6620</v>
      </c>
      <c r="L626" s="14" t="s">
        <v>2027</v>
      </c>
      <c r="M626" s="14" t="s">
        <v>3924</v>
      </c>
      <c r="N626" s="12" t="s">
        <v>21230</v>
      </c>
      <c r="O626" s="14" t="s">
        <v>6621</v>
      </c>
      <c r="P626" s="13" t="s">
        <v>6622</v>
      </c>
      <c r="Q626" s="269" t="s">
        <v>6623</v>
      </c>
    </row>
    <row r="627" spans="2:22" ht="30.75" customHeight="1" x14ac:dyDescent="0.25">
      <c r="B627" s="17">
        <v>637</v>
      </c>
      <c r="C627" s="436" t="s">
        <v>21212</v>
      </c>
      <c r="D627" s="286" t="s">
        <v>6624</v>
      </c>
      <c r="E627" s="14" t="s">
        <v>6624</v>
      </c>
      <c r="G627" s="286" t="s">
        <v>6625</v>
      </c>
      <c r="J627" s="286" t="s">
        <v>6626</v>
      </c>
      <c r="K627" s="14" t="s">
        <v>6627</v>
      </c>
      <c r="L627" s="14" t="s">
        <v>4049</v>
      </c>
      <c r="M627" s="14" t="s">
        <v>3924</v>
      </c>
      <c r="N627" s="12" t="s">
        <v>21230</v>
      </c>
      <c r="O627" s="14" t="s">
        <v>6628</v>
      </c>
      <c r="P627" s="13" t="s">
        <v>6629</v>
      </c>
      <c r="Q627" s="269" t="s">
        <v>6630</v>
      </c>
    </row>
    <row r="628" spans="2:22" ht="30.75" customHeight="1" x14ac:dyDescent="0.25">
      <c r="B628" s="17">
        <v>638</v>
      </c>
      <c r="D628" s="286" t="s">
        <v>6631</v>
      </c>
      <c r="E628" s="14" t="s">
        <v>6631</v>
      </c>
      <c r="G628" s="286" t="s">
        <v>6632</v>
      </c>
      <c r="H628" s="14" t="s">
        <v>6633</v>
      </c>
      <c r="J628" s="286" t="s">
        <v>6634</v>
      </c>
      <c r="K628" s="14" t="s">
        <v>6635</v>
      </c>
      <c r="L628" s="14" t="s">
        <v>2732</v>
      </c>
      <c r="M628" s="14" t="s">
        <v>4270</v>
      </c>
      <c r="N628" s="12" t="s">
        <v>21218</v>
      </c>
      <c r="O628" s="14" t="s">
        <v>6636</v>
      </c>
      <c r="P628" s="13" t="s">
        <v>6637</v>
      </c>
      <c r="Q628" s="269" t="s">
        <v>6638</v>
      </c>
    </row>
    <row r="629" spans="2:22" ht="30.75" customHeight="1" x14ac:dyDescent="0.25">
      <c r="B629" s="17">
        <v>639</v>
      </c>
      <c r="D629" s="286" t="s">
        <v>6639</v>
      </c>
      <c r="E629" s="14" t="s">
        <v>6639</v>
      </c>
      <c r="G629" s="286" t="s">
        <v>6640</v>
      </c>
      <c r="H629" s="14" t="s">
        <v>6641</v>
      </c>
      <c r="I629" s="14" t="s">
        <v>6642</v>
      </c>
      <c r="J629" s="286" t="s">
        <v>6643</v>
      </c>
      <c r="K629" s="14" t="s">
        <v>5457</v>
      </c>
      <c r="L629" s="14" t="s">
        <v>4031</v>
      </c>
      <c r="M629" s="14" t="s">
        <v>3924</v>
      </c>
      <c r="N629" s="12" t="s">
        <v>21230</v>
      </c>
      <c r="O629" s="14" t="s">
        <v>6644</v>
      </c>
      <c r="Q629" s="269" t="s">
        <v>6645</v>
      </c>
    </row>
    <row r="630" spans="2:22" ht="30.75" customHeight="1" x14ac:dyDescent="0.25">
      <c r="B630" s="17">
        <v>640</v>
      </c>
      <c r="D630" s="286" t="s">
        <v>6646</v>
      </c>
      <c r="E630" s="14" t="s">
        <v>6647</v>
      </c>
      <c r="G630" s="286" t="s">
        <v>6648</v>
      </c>
      <c r="H630" s="14" t="s">
        <v>6649</v>
      </c>
      <c r="I630" s="14" t="s">
        <v>3920</v>
      </c>
      <c r="J630" s="286" t="s">
        <v>6650</v>
      </c>
      <c r="K630" s="14" t="s">
        <v>2283</v>
      </c>
      <c r="L630" s="14" t="s">
        <v>4238</v>
      </c>
      <c r="M630" s="14" t="s">
        <v>3947</v>
      </c>
      <c r="N630" s="12" t="s">
        <v>21218</v>
      </c>
      <c r="O630" s="14" t="s">
        <v>6651</v>
      </c>
      <c r="P630" s="13" t="s">
        <v>6652</v>
      </c>
      <c r="Q630" s="269" t="s">
        <v>6653</v>
      </c>
      <c r="R630" s="14" t="s">
        <v>6654</v>
      </c>
      <c r="S630" s="269" t="s">
        <v>6653</v>
      </c>
      <c r="T630" s="13" t="s">
        <v>6652</v>
      </c>
    </row>
    <row r="631" spans="2:22" ht="30.75" customHeight="1" x14ac:dyDescent="0.25">
      <c r="B631" s="17">
        <v>641</v>
      </c>
      <c r="C631" s="17" t="s">
        <v>21205</v>
      </c>
      <c r="D631" s="286" t="s">
        <v>6655</v>
      </c>
      <c r="E631" s="14" t="s">
        <v>6656</v>
      </c>
      <c r="G631" s="286" t="s">
        <v>6657</v>
      </c>
      <c r="H631" s="14" t="s">
        <v>6658</v>
      </c>
      <c r="I631" s="14" t="s">
        <v>3920</v>
      </c>
      <c r="J631" s="286" t="s">
        <v>6659</v>
      </c>
      <c r="K631" s="14" t="s">
        <v>3922</v>
      </c>
      <c r="L631" s="14" t="s">
        <v>6660</v>
      </c>
      <c r="M631" s="14" t="s">
        <v>3924</v>
      </c>
      <c r="N631" s="12" t="s">
        <v>21230</v>
      </c>
      <c r="O631" s="14" t="s">
        <v>6661</v>
      </c>
      <c r="P631" s="13" t="s">
        <v>6662</v>
      </c>
      <c r="Q631" s="269" t="s">
        <v>6663</v>
      </c>
      <c r="S631" s="269" t="s">
        <v>9991</v>
      </c>
      <c r="T631" s="13" t="s">
        <v>9992</v>
      </c>
    </row>
    <row r="632" spans="2:22" ht="30.75" customHeight="1" x14ac:dyDescent="0.25">
      <c r="B632" s="17">
        <v>642</v>
      </c>
      <c r="D632" s="286" t="s">
        <v>6669</v>
      </c>
      <c r="E632" s="14" t="s">
        <v>6668</v>
      </c>
      <c r="G632" s="286" t="s">
        <v>6670</v>
      </c>
      <c r="H632" s="14" t="s">
        <v>6664</v>
      </c>
      <c r="J632" s="286" t="s">
        <v>6791</v>
      </c>
      <c r="K632" s="14" t="s">
        <v>1776</v>
      </c>
      <c r="L632" s="14" t="s">
        <v>6665</v>
      </c>
      <c r="M632" s="14" t="s">
        <v>3980</v>
      </c>
      <c r="N632" s="12" t="s">
        <v>21230</v>
      </c>
      <c r="O632" s="14" t="s">
        <v>6666</v>
      </c>
      <c r="P632" s="13" t="s">
        <v>6792</v>
      </c>
      <c r="Q632" s="269" t="s">
        <v>6667</v>
      </c>
    </row>
    <row r="633" spans="2:22" ht="30.75" customHeight="1" x14ac:dyDescent="0.25">
      <c r="B633" s="17">
        <v>643</v>
      </c>
      <c r="D633" s="286" t="s">
        <v>6671</v>
      </c>
      <c r="E633" s="14" t="s">
        <v>6671</v>
      </c>
      <c r="G633" s="286" t="s">
        <v>6672</v>
      </c>
      <c r="H633" s="14" t="s">
        <v>6673</v>
      </c>
      <c r="L633" s="14" t="s">
        <v>6674</v>
      </c>
      <c r="M633" s="14" t="s">
        <v>4270</v>
      </c>
      <c r="N633" s="12" t="s">
        <v>21218</v>
      </c>
      <c r="P633" s="13" t="s">
        <v>6675</v>
      </c>
      <c r="Q633" s="269" t="s">
        <v>6676</v>
      </c>
    </row>
    <row r="634" spans="2:22" ht="30.75" customHeight="1" x14ac:dyDescent="0.25">
      <c r="B634" s="17">
        <v>644</v>
      </c>
      <c r="D634" s="286" t="s">
        <v>6677</v>
      </c>
      <c r="E634" s="14" t="s">
        <v>6678</v>
      </c>
      <c r="G634" s="286" t="s">
        <v>6677</v>
      </c>
      <c r="H634" s="14" t="s">
        <v>6679</v>
      </c>
      <c r="I634" s="14" t="s">
        <v>6680</v>
      </c>
      <c r="J634" s="286" t="s">
        <v>6681</v>
      </c>
      <c r="K634" s="14" t="s">
        <v>3922</v>
      </c>
      <c r="L634" s="14" t="s">
        <v>6682</v>
      </c>
      <c r="M634" s="14" t="s">
        <v>4097</v>
      </c>
      <c r="N634" s="12" t="s">
        <v>21233</v>
      </c>
      <c r="O634" s="14" t="s">
        <v>6683</v>
      </c>
      <c r="P634" s="13" t="s">
        <v>6684</v>
      </c>
      <c r="Q634" s="269" t="s">
        <v>6685</v>
      </c>
    </row>
    <row r="635" spans="2:22" ht="30.75" customHeight="1" x14ac:dyDescent="0.25">
      <c r="B635" s="17">
        <v>645</v>
      </c>
      <c r="D635" s="286" t="s">
        <v>6686</v>
      </c>
      <c r="E635" s="14" t="s">
        <v>6686</v>
      </c>
      <c r="G635" s="286" t="s">
        <v>6687</v>
      </c>
      <c r="H635" s="289" t="s">
        <v>6688</v>
      </c>
      <c r="I635" s="14" t="s">
        <v>6689</v>
      </c>
      <c r="J635" s="286" t="s">
        <v>6690</v>
      </c>
      <c r="K635" s="14" t="s">
        <v>6691</v>
      </c>
      <c r="L635" s="14" t="s">
        <v>1492</v>
      </c>
      <c r="M635" s="14" t="s">
        <v>3924</v>
      </c>
      <c r="N635" s="12" t="s">
        <v>21230</v>
      </c>
      <c r="O635" s="14" t="s">
        <v>6692</v>
      </c>
      <c r="P635" s="13" t="s">
        <v>6693</v>
      </c>
      <c r="Q635" s="269" t="s">
        <v>6694</v>
      </c>
    </row>
    <row r="636" spans="2:22" ht="30.75" customHeight="1" x14ac:dyDescent="0.25">
      <c r="B636" s="17">
        <v>646</v>
      </c>
      <c r="D636" s="286" t="s">
        <v>6695</v>
      </c>
      <c r="E636" s="14" t="s">
        <v>6695</v>
      </c>
      <c r="G636" s="286" t="s">
        <v>6696</v>
      </c>
      <c r="H636" s="14" t="s">
        <v>6697</v>
      </c>
      <c r="I636" s="289">
        <v>342506463</v>
      </c>
      <c r="J636" s="286" t="s">
        <v>6698</v>
      </c>
      <c r="K636" s="14" t="s">
        <v>6699</v>
      </c>
      <c r="L636" s="14" t="s">
        <v>4010</v>
      </c>
      <c r="M636" s="14" t="s">
        <v>4011</v>
      </c>
      <c r="N636" s="12" t="s">
        <v>21232</v>
      </c>
      <c r="O636" s="14" t="s">
        <v>6700</v>
      </c>
      <c r="P636" s="13" t="s">
        <v>6701</v>
      </c>
      <c r="Q636" s="269" t="s">
        <v>6702</v>
      </c>
    </row>
    <row r="637" spans="2:22" ht="30.75" customHeight="1" x14ac:dyDescent="0.25">
      <c r="B637" s="17">
        <v>647</v>
      </c>
      <c r="D637" s="286" t="s">
        <v>6703</v>
      </c>
      <c r="E637" s="14" t="s">
        <v>6704</v>
      </c>
      <c r="G637" s="286" t="s">
        <v>6705</v>
      </c>
      <c r="H637" s="14" t="s">
        <v>6706</v>
      </c>
      <c r="I637" s="289">
        <v>353198058116</v>
      </c>
      <c r="J637" s="286" t="s">
        <v>6707</v>
      </c>
      <c r="K637" s="14" t="s">
        <v>3478</v>
      </c>
      <c r="L637" s="14" t="s">
        <v>6708</v>
      </c>
      <c r="M637" s="14" t="s">
        <v>3924</v>
      </c>
      <c r="N637" s="12" t="s">
        <v>21230</v>
      </c>
      <c r="O637" s="14" t="s">
        <v>6709</v>
      </c>
      <c r="P637" s="13" t="s">
        <v>6710</v>
      </c>
      <c r="Q637" s="269" t="s">
        <v>6711</v>
      </c>
      <c r="R637" s="14" t="s">
        <v>6654</v>
      </c>
      <c r="S637" s="269" t="s">
        <v>6712</v>
      </c>
      <c r="T637" s="13" t="s">
        <v>6710</v>
      </c>
      <c r="V637" s="287">
        <v>41218</v>
      </c>
    </row>
    <row r="638" spans="2:22" ht="30.75" customHeight="1" x14ac:dyDescent="0.25">
      <c r="B638" s="17">
        <v>648</v>
      </c>
      <c r="D638" s="286" t="s">
        <v>6715</v>
      </c>
      <c r="E638" s="14" t="s">
        <v>6716</v>
      </c>
      <c r="G638" s="286" t="s">
        <v>6715</v>
      </c>
      <c r="H638" s="14" t="s">
        <v>6717</v>
      </c>
      <c r="I638" s="14" t="s">
        <v>6718</v>
      </c>
      <c r="J638" s="286" t="s">
        <v>6719</v>
      </c>
      <c r="K638" s="14" t="s">
        <v>6720</v>
      </c>
      <c r="L638" s="14" t="s">
        <v>6721</v>
      </c>
      <c r="M638" s="14" t="s">
        <v>4068</v>
      </c>
      <c r="N638" s="12" t="s">
        <v>21218</v>
      </c>
      <c r="O638" s="14" t="s">
        <v>6722</v>
      </c>
      <c r="P638" s="13" t="s">
        <v>6723</v>
      </c>
      <c r="Q638" s="269" t="s">
        <v>6724</v>
      </c>
    </row>
    <row r="639" spans="2:22" ht="30.75" customHeight="1" x14ac:dyDescent="0.25">
      <c r="B639" s="17">
        <v>649</v>
      </c>
      <c r="D639" s="286" t="s">
        <v>6725</v>
      </c>
      <c r="E639" s="14" t="s">
        <v>6725</v>
      </c>
      <c r="G639" s="286" t="s">
        <v>6726</v>
      </c>
      <c r="H639" s="14" t="s">
        <v>6727</v>
      </c>
      <c r="J639" s="286" t="s">
        <v>6728</v>
      </c>
      <c r="K639" s="14" t="s">
        <v>3922</v>
      </c>
      <c r="L639" s="14" t="s">
        <v>3962</v>
      </c>
      <c r="M639" s="14" t="s">
        <v>3947</v>
      </c>
      <c r="N639" s="12" t="s">
        <v>21218</v>
      </c>
      <c r="O639" s="14" t="s">
        <v>6729</v>
      </c>
      <c r="P639" s="13" t="s">
        <v>6730</v>
      </c>
      <c r="Q639" s="269" t="s">
        <v>6731</v>
      </c>
    </row>
    <row r="640" spans="2:22" ht="30.75" customHeight="1" x14ac:dyDescent="0.25">
      <c r="B640" s="17">
        <v>650</v>
      </c>
      <c r="D640" s="286" t="s">
        <v>6732</v>
      </c>
      <c r="E640" s="14" t="s">
        <v>2296</v>
      </c>
      <c r="G640" s="286" t="s">
        <v>6732</v>
      </c>
      <c r="H640" s="14" t="s">
        <v>6733</v>
      </c>
      <c r="I640" s="14">
        <v>7383068</v>
      </c>
      <c r="J640" s="286" t="s">
        <v>6734</v>
      </c>
      <c r="K640" s="14" t="s">
        <v>3170</v>
      </c>
      <c r="L640" s="14" t="s">
        <v>6735</v>
      </c>
      <c r="M640" s="14" t="s">
        <v>4202</v>
      </c>
      <c r="N640" s="12" t="s">
        <v>21233</v>
      </c>
      <c r="O640" s="14" t="s">
        <v>6736</v>
      </c>
      <c r="P640" s="13" t="s">
        <v>6737</v>
      </c>
      <c r="Q640" s="269" t="s">
        <v>6738</v>
      </c>
    </row>
    <row r="641" spans="2:22" ht="30.75" customHeight="1" x14ac:dyDescent="0.25">
      <c r="B641" s="17">
        <v>651</v>
      </c>
      <c r="D641" s="286" t="s">
        <v>6739</v>
      </c>
      <c r="E641" s="14" t="s">
        <v>6740</v>
      </c>
      <c r="G641" s="286" t="s">
        <v>6741</v>
      </c>
      <c r="H641" s="14" t="s">
        <v>6742</v>
      </c>
      <c r="J641" s="286" t="s">
        <v>6743</v>
      </c>
      <c r="K641" s="14" t="s">
        <v>6744</v>
      </c>
      <c r="L641" s="14" t="s">
        <v>6745</v>
      </c>
      <c r="M641" s="14" t="s">
        <v>3924</v>
      </c>
      <c r="N641" s="12" t="s">
        <v>21230</v>
      </c>
      <c r="O641" s="14" t="s">
        <v>6746</v>
      </c>
      <c r="Q641" s="269" t="s">
        <v>6747</v>
      </c>
    </row>
    <row r="642" spans="2:22" ht="30.75" customHeight="1" x14ac:dyDescent="0.25">
      <c r="B642" s="17">
        <v>652</v>
      </c>
      <c r="D642" s="286" t="s">
        <v>6748</v>
      </c>
      <c r="E642" s="14" t="s">
        <v>6749</v>
      </c>
      <c r="G642" s="286" t="s">
        <v>6750</v>
      </c>
      <c r="H642" s="14" t="s">
        <v>6751</v>
      </c>
      <c r="I642" s="289">
        <v>250167450</v>
      </c>
      <c r="J642" s="286" t="s">
        <v>6752</v>
      </c>
      <c r="K642" s="14" t="s">
        <v>3441</v>
      </c>
      <c r="L642" s="14" t="s">
        <v>6598</v>
      </c>
      <c r="M642" s="14" t="s">
        <v>3947</v>
      </c>
      <c r="N642" s="12" t="s">
        <v>21218</v>
      </c>
      <c r="O642" s="14" t="s">
        <v>6599</v>
      </c>
      <c r="P642" s="13" t="s">
        <v>6753</v>
      </c>
      <c r="Q642" s="269" t="s">
        <v>6754</v>
      </c>
      <c r="R642" s="14" t="s">
        <v>6755</v>
      </c>
      <c r="S642" s="269" t="s">
        <v>6756</v>
      </c>
      <c r="T642" s="13" t="s">
        <v>6757</v>
      </c>
      <c r="V642" s="287">
        <v>41219</v>
      </c>
    </row>
    <row r="643" spans="2:22" ht="30.75" customHeight="1" x14ac:dyDescent="0.25">
      <c r="B643" s="17">
        <v>653</v>
      </c>
      <c r="D643" s="286" t="s">
        <v>10998</v>
      </c>
      <c r="E643" s="14" t="s">
        <v>6214</v>
      </c>
      <c r="G643" s="286" t="s">
        <v>6758</v>
      </c>
      <c r="H643" s="14" t="s">
        <v>10999</v>
      </c>
      <c r="I643" s="14">
        <v>3984473</v>
      </c>
      <c r="L643" s="14" t="s">
        <v>6759</v>
      </c>
      <c r="M643" s="14" t="s">
        <v>3947</v>
      </c>
      <c r="N643" s="12" t="s">
        <v>21218</v>
      </c>
      <c r="P643" s="13" t="s">
        <v>6760</v>
      </c>
    </row>
    <row r="644" spans="2:22" ht="30.75" customHeight="1" x14ac:dyDescent="0.25">
      <c r="B644" s="17">
        <v>654</v>
      </c>
      <c r="D644" s="286" t="s">
        <v>6762</v>
      </c>
      <c r="E644" s="14" t="s">
        <v>6763</v>
      </c>
      <c r="G644" s="286" t="s">
        <v>6764</v>
      </c>
      <c r="H644" s="14" t="s">
        <v>6765</v>
      </c>
      <c r="I644" s="14">
        <v>564231</v>
      </c>
      <c r="J644" s="286" t="s">
        <v>6766</v>
      </c>
      <c r="K644" s="14" t="s">
        <v>6767</v>
      </c>
      <c r="L644" s="14" t="s">
        <v>3740</v>
      </c>
      <c r="M644" s="14" t="s">
        <v>3741</v>
      </c>
      <c r="N644" s="12" t="s">
        <v>21231</v>
      </c>
      <c r="O644" s="14" t="s">
        <v>6768</v>
      </c>
      <c r="P644" s="13" t="s">
        <v>6769</v>
      </c>
      <c r="Q644" s="269" t="s">
        <v>6770</v>
      </c>
      <c r="R644" s="14" t="s">
        <v>6771</v>
      </c>
      <c r="S644" s="269" t="s">
        <v>6772</v>
      </c>
      <c r="T644" s="13" t="s">
        <v>6773</v>
      </c>
      <c r="V644" s="287">
        <v>41219</v>
      </c>
    </row>
    <row r="645" spans="2:22" ht="30.75" customHeight="1" x14ac:dyDescent="0.25">
      <c r="B645" s="17">
        <v>655</v>
      </c>
      <c r="D645" s="286" t="s">
        <v>560</v>
      </c>
      <c r="E645" s="14" t="s">
        <v>5427</v>
      </c>
      <c r="G645" s="286" t="s">
        <v>560</v>
      </c>
      <c r="H645" s="14" t="s">
        <v>4968</v>
      </c>
      <c r="I645" s="14" t="s">
        <v>3920</v>
      </c>
      <c r="J645" s="286" t="s">
        <v>562</v>
      </c>
      <c r="K645" s="14" t="s">
        <v>3922</v>
      </c>
      <c r="L645" s="14" t="s">
        <v>563</v>
      </c>
      <c r="M645" s="14" t="s">
        <v>3924</v>
      </c>
      <c r="N645" s="12" t="s">
        <v>21230</v>
      </c>
      <c r="O645" s="14" t="s">
        <v>6774</v>
      </c>
      <c r="P645" s="13" t="s">
        <v>6775</v>
      </c>
      <c r="Q645" s="269" t="s">
        <v>6776</v>
      </c>
      <c r="R645" s="14" t="s">
        <v>6777</v>
      </c>
      <c r="S645" s="269" t="s">
        <v>6778</v>
      </c>
      <c r="T645" s="13" t="s">
        <v>6779</v>
      </c>
    </row>
    <row r="646" spans="2:22" ht="30.75" customHeight="1" x14ac:dyDescent="0.25">
      <c r="B646" s="17">
        <v>656</v>
      </c>
      <c r="D646" s="286" t="s">
        <v>6780</v>
      </c>
      <c r="E646" s="14" t="s">
        <v>6781</v>
      </c>
      <c r="G646" s="286" t="s">
        <v>6782</v>
      </c>
      <c r="H646" s="14" t="s">
        <v>6783</v>
      </c>
      <c r="I646" s="14" t="s">
        <v>3920</v>
      </c>
      <c r="J646" s="286" t="s">
        <v>6784</v>
      </c>
      <c r="K646" s="14" t="s">
        <v>6785</v>
      </c>
      <c r="L646" s="14" t="s">
        <v>6786</v>
      </c>
      <c r="M646" s="14" t="s">
        <v>4068</v>
      </c>
      <c r="N646" s="12" t="s">
        <v>21218</v>
      </c>
      <c r="O646" s="14" t="s">
        <v>6787</v>
      </c>
      <c r="P646" s="13" t="s">
        <v>7682</v>
      </c>
      <c r="Q646" s="269" t="s">
        <v>6788</v>
      </c>
      <c r="R646" s="14" t="s">
        <v>6789</v>
      </c>
      <c r="S646" s="269" t="s">
        <v>6788</v>
      </c>
      <c r="T646" s="13" t="s">
        <v>6790</v>
      </c>
    </row>
    <row r="647" spans="2:22" ht="30.75" customHeight="1" x14ac:dyDescent="0.25">
      <c r="B647" s="17">
        <v>657</v>
      </c>
      <c r="D647" s="286" t="s">
        <v>6921</v>
      </c>
      <c r="G647" s="286" t="s">
        <v>6793</v>
      </c>
      <c r="H647" s="14" t="s">
        <v>6794</v>
      </c>
      <c r="I647" s="14" t="s">
        <v>3920</v>
      </c>
      <c r="J647" s="286" t="s">
        <v>6795</v>
      </c>
      <c r="K647" s="14" t="s">
        <v>3795</v>
      </c>
      <c r="L647" s="14" t="s">
        <v>4238</v>
      </c>
      <c r="M647" s="14" t="s">
        <v>3947</v>
      </c>
      <c r="N647" s="12" t="s">
        <v>21218</v>
      </c>
      <c r="O647" s="14" t="s">
        <v>6796</v>
      </c>
      <c r="P647" s="13" t="s">
        <v>6797</v>
      </c>
      <c r="Q647" s="269" t="s">
        <v>6798</v>
      </c>
      <c r="R647" s="14" t="s">
        <v>2296</v>
      </c>
      <c r="S647" s="269" t="s">
        <v>6798</v>
      </c>
      <c r="T647" s="13" t="s">
        <v>6797</v>
      </c>
    </row>
    <row r="648" spans="2:22" ht="30.75" customHeight="1" x14ac:dyDescent="0.25">
      <c r="B648" s="17">
        <v>658</v>
      </c>
      <c r="D648" s="286" t="s">
        <v>6799</v>
      </c>
      <c r="E648" s="14" t="s">
        <v>6800</v>
      </c>
      <c r="G648" s="286" t="s">
        <v>6799</v>
      </c>
      <c r="H648" s="14" t="s">
        <v>6801</v>
      </c>
      <c r="L648" s="14" t="s">
        <v>4238</v>
      </c>
      <c r="M648" s="12" t="s">
        <v>3947</v>
      </c>
      <c r="N648" s="12" t="s">
        <v>21218</v>
      </c>
      <c r="P648" s="13">
        <v>-47</v>
      </c>
    </row>
    <row r="649" spans="2:22" ht="30.75" customHeight="1" x14ac:dyDescent="0.25">
      <c r="B649" s="17">
        <v>659</v>
      </c>
      <c r="C649" s="436" t="s">
        <v>21212</v>
      </c>
      <c r="D649" s="286" t="s">
        <v>6802</v>
      </c>
      <c r="E649" s="14" t="s">
        <v>6803</v>
      </c>
      <c r="G649" s="286" t="s">
        <v>6802</v>
      </c>
      <c r="J649" s="286" t="s">
        <v>6804</v>
      </c>
      <c r="K649" s="14" t="s">
        <v>3873</v>
      </c>
      <c r="L649" s="14" t="s">
        <v>4238</v>
      </c>
      <c r="M649" s="14" t="s">
        <v>3947</v>
      </c>
      <c r="N649" s="12" t="s">
        <v>21218</v>
      </c>
      <c r="O649" s="14" t="s">
        <v>6805</v>
      </c>
      <c r="P649" s="13" t="s">
        <v>4906</v>
      </c>
      <c r="Q649" s="269" t="s">
        <v>6806</v>
      </c>
    </row>
    <row r="650" spans="2:22" ht="30.75" customHeight="1" x14ac:dyDescent="0.25">
      <c r="B650" s="17">
        <v>660</v>
      </c>
      <c r="D650" s="286" t="s">
        <v>6807</v>
      </c>
      <c r="E650" s="14" t="s">
        <v>6808</v>
      </c>
      <c r="G650" s="286" t="s">
        <v>6807</v>
      </c>
      <c r="H650" s="14" t="s">
        <v>6809</v>
      </c>
      <c r="I650" s="14">
        <v>4439716</v>
      </c>
      <c r="J650" s="286" t="s">
        <v>6810</v>
      </c>
      <c r="K650" s="14" t="s">
        <v>6811</v>
      </c>
      <c r="L650" s="14" t="s">
        <v>4238</v>
      </c>
      <c r="M650" s="14" t="s">
        <v>3947</v>
      </c>
      <c r="N650" s="12" t="s">
        <v>21218</v>
      </c>
      <c r="O650" s="14" t="s">
        <v>6812</v>
      </c>
      <c r="P650" s="13" t="s">
        <v>6813</v>
      </c>
      <c r="Q650" s="269" t="s">
        <v>6814</v>
      </c>
    </row>
    <row r="651" spans="2:22" ht="30.75" customHeight="1" x14ac:dyDescent="0.25">
      <c r="B651" s="17">
        <v>661</v>
      </c>
      <c r="D651" s="286" t="s">
        <v>6815</v>
      </c>
      <c r="E651" s="14" t="s">
        <v>6815</v>
      </c>
      <c r="G651" s="286" t="s">
        <v>6815</v>
      </c>
      <c r="H651" s="14" t="s">
        <v>6816</v>
      </c>
      <c r="J651" s="286" t="s">
        <v>6817</v>
      </c>
      <c r="K651" s="14" t="s">
        <v>6818</v>
      </c>
      <c r="L651" s="14" t="s">
        <v>3499</v>
      </c>
      <c r="M651" s="14" t="s">
        <v>3924</v>
      </c>
      <c r="N651" s="12" t="s">
        <v>21230</v>
      </c>
      <c r="O651" s="14" t="s">
        <v>6819</v>
      </c>
      <c r="P651" s="13" t="s">
        <v>6820</v>
      </c>
      <c r="Q651" s="269" t="s">
        <v>6821</v>
      </c>
    </row>
    <row r="652" spans="2:22" ht="30.75" customHeight="1" x14ac:dyDescent="0.25">
      <c r="B652" s="17">
        <v>662</v>
      </c>
      <c r="D652" s="286" t="s">
        <v>6822</v>
      </c>
      <c r="E652" s="14" t="s">
        <v>6823</v>
      </c>
      <c r="G652" s="286" t="s">
        <v>6824</v>
      </c>
      <c r="H652" s="14" t="s">
        <v>6825</v>
      </c>
      <c r="I652" s="14" t="s">
        <v>3920</v>
      </c>
      <c r="J652" s="286" t="s">
        <v>6826</v>
      </c>
      <c r="K652" s="14" t="s">
        <v>3922</v>
      </c>
      <c r="L652" s="14" t="s">
        <v>6300</v>
      </c>
      <c r="M652" s="14" t="s">
        <v>3947</v>
      </c>
      <c r="N652" s="12" t="s">
        <v>21218</v>
      </c>
      <c r="O652" s="14" t="s">
        <v>6827</v>
      </c>
      <c r="P652" s="13" t="s">
        <v>6828</v>
      </c>
      <c r="Q652" s="269" t="s">
        <v>6829</v>
      </c>
    </row>
    <row r="653" spans="2:22" ht="30.75" customHeight="1" x14ac:dyDescent="0.25">
      <c r="B653" s="17">
        <v>663</v>
      </c>
      <c r="D653" s="286" t="s">
        <v>6830</v>
      </c>
      <c r="E653" s="14" t="s">
        <v>6831</v>
      </c>
      <c r="G653" s="286" t="s">
        <v>6830</v>
      </c>
      <c r="H653" s="14" t="s">
        <v>6847</v>
      </c>
      <c r="I653" s="14" t="s">
        <v>3920</v>
      </c>
      <c r="J653" s="286" t="s">
        <v>6832</v>
      </c>
      <c r="K653" s="14" t="s">
        <v>3922</v>
      </c>
      <c r="L653" s="14" t="s">
        <v>6833</v>
      </c>
      <c r="M653" s="14" t="s">
        <v>3924</v>
      </c>
      <c r="N653" s="12" t="s">
        <v>21230</v>
      </c>
      <c r="O653" s="14" t="s">
        <v>6834</v>
      </c>
      <c r="P653" s="13" t="s">
        <v>7029</v>
      </c>
      <c r="Q653" s="269" t="s">
        <v>6835</v>
      </c>
      <c r="R653" s="14" t="s">
        <v>6831</v>
      </c>
      <c r="S653" s="269" t="s">
        <v>6835</v>
      </c>
      <c r="T653" s="13" t="s">
        <v>7029</v>
      </c>
    </row>
    <row r="654" spans="2:22" ht="30.75" customHeight="1" x14ac:dyDescent="0.25">
      <c r="B654" s="17">
        <v>664</v>
      </c>
      <c r="D654" s="286" t="s">
        <v>6839</v>
      </c>
      <c r="E654" s="14" t="s">
        <v>3711</v>
      </c>
      <c r="G654" s="286" t="s">
        <v>6839</v>
      </c>
      <c r="H654" s="14" t="s">
        <v>6840</v>
      </c>
      <c r="J654" s="286" t="s">
        <v>6841</v>
      </c>
      <c r="K654" s="14" t="s">
        <v>6842</v>
      </c>
      <c r="L654" s="14" t="s">
        <v>6843</v>
      </c>
      <c r="M654" s="14" t="s">
        <v>3924</v>
      </c>
      <c r="N654" s="12" t="s">
        <v>21230</v>
      </c>
      <c r="O654" s="14" t="s">
        <v>6844</v>
      </c>
      <c r="P654" s="13" t="s">
        <v>6845</v>
      </c>
      <c r="Q654" s="269" t="s">
        <v>6846</v>
      </c>
    </row>
    <row r="655" spans="2:22" ht="30.75" customHeight="1" x14ac:dyDescent="0.25">
      <c r="B655" s="17">
        <v>665</v>
      </c>
      <c r="D655" s="286" t="s">
        <v>6876</v>
      </c>
      <c r="E655" s="14" t="s">
        <v>6540</v>
      </c>
      <c r="G655" s="286" t="s">
        <v>6875</v>
      </c>
      <c r="H655" s="14" t="s">
        <v>6849</v>
      </c>
      <c r="I655" s="14" t="s">
        <v>3920</v>
      </c>
      <c r="J655" s="286" t="s">
        <v>6850</v>
      </c>
      <c r="K655" s="14" t="s">
        <v>3922</v>
      </c>
      <c r="L655" s="14" t="s">
        <v>6851</v>
      </c>
      <c r="M655" s="14" t="s">
        <v>3924</v>
      </c>
      <c r="N655" s="12" t="s">
        <v>21230</v>
      </c>
      <c r="O655" s="14" t="s">
        <v>6852</v>
      </c>
      <c r="P655" s="13" t="s">
        <v>6853</v>
      </c>
      <c r="Q655" s="269" t="s">
        <v>6854</v>
      </c>
      <c r="R655" s="14" t="s">
        <v>5272</v>
      </c>
      <c r="S655" s="269" t="s">
        <v>6854</v>
      </c>
      <c r="T655" s="13" t="s">
        <v>6853</v>
      </c>
    </row>
    <row r="656" spans="2:22" ht="30.75" customHeight="1" x14ac:dyDescent="0.25">
      <c r="B656" s="17">
        <v>666</v>
      </c>
      <c r="D656" s="286" t="s">
        <v>6856</v>
      </c>
      <c r="E656" s="14" t="s">
        <v>6855</v>
      </c>
      <c r="G656" s="286" t="s">
        <v>6856</v>
      </c>
      <c r="H656" s="14" t="s">
        <v>6857</v>
      </c>
      <c r="I656" s="14" t="s">
        <v>3920</v>
      </c>
      <c r="J656" s="286" t="s">
        <v>6858</v>
      </c>
      <c r="K656" s="14" t="s">
        <v>3922</v>
      </c>
      <c r="L656" s="14" t="s">
        <v>6859</v>
      </c>
      <c r="M656" s="14" t="s">
        <v>3924</v>
      </c>
      <c r="N656" s="12" t="s">
        <v>21230</v>
      </c>
      <c r="O656" s="14" t="s">
        <v>6860</v>
      </c>
      <c r="P656" s="13" t="s">
        <v>6861</v>
      </c>
      <c r="Q656" s="269" t="s">
        <v>6862</v>
      </c>
      <c r="R656" s="14" t="s">
        <v>6863</v>
      </c>
      <c r="S656" s="269" t="s">
        <v>6864</v>
      </c>
      <c r="T656" s="13" t="s">
        <v>6865</v>
      </c>
    </row>
    <row r="657" spans="2:20" ht="30.75" customHeight="1" x14ac:dyDescent="0.25">
      <c r="B657" s="17">
        <v>667</v>
      </c>
      <c r="D657" s="288" t="s">
        <v>23085</v>
      </c>
      <c r="E657" s="14" t="s">
        <v>6866</v>
      </c>
      <c r="G657" s="286" t="s">
        <v>6867</v>
      </c>
      <c r="H657" s="14" t="s">
        <v>6868</v>
      </c>
      <c r="I657" s="14" t="s">
        <v>3920</v>
      </c>
      <c r="J657" s="286" t="s">
        <v>6869</v>
      </c>
      <c r="K657" s="14" t="s">
        <v>3922</v>
      </c>
      <c r="L657" s="14" t="s">
        <v>6870</v>
      </c>
      <c r="M657" s="14" t="s">
        <v>4270</v>
      </c>
      <c r="N657" s="12" t="s">
        <v>21218</v>
      </c>
      <c r="O657" s="14" t="s">
        <v>6871</v>
      </c>
      <c r="P657" s="13" t="s">
        <v>6872</v>
      </c>
      <c r="Q657" s="269" t="s">
        <v>6873</v>
      </c>
      <c r="R657" s="14" t="s">
        <v>6323</v>
      </c>
      <c r="S657" s="269" t="s">
        <v>7110</v>
      </c>
      <c r="T657" s="13" t="s">
        <v>6874</v>
      </c>
    </row>
    <row r="658" spans="2:20" ht="30.75" customHeight="1" x14ac:dyDescent="0.25">
      <c r="B658" s="17">
        <v>668</v>
      </c>
      <c r="D658" s="286" t="s">
        <v>6877</v>
      </c>
      <c r="E658" s="14" t="s">
        <v>1544</v>
      </c>
      <c r="G658" s="286" t="s">
        <v>6878</v>
      </c>
      <c r="H658" s="14" t="s">
        <v>6879</v>
      </c>
      <c r="I658" s="14">
        <v>256402434</v>
      </c>
      <c r="J658" s="286" t="s">
        <v>6880</v>
      </c>
      <c r="K658" s="14" t="s">
        <v>3922</v>
      </c>
      <c r="L658" s="14" t="s">
        <v>3867</v>
      </c>
      <c r="M658" s="14" t="s">
        <v>3947</v>
      </c>
      <c r="N658" s="12" t="s">
        <v>21218</v>
      </c>
      <c r="O658" s="14" t="s">
        <v>3868</v>
      </c>
      <c r="P658" s="13" t="s">
        <v>6881</v>
      </c>
      <c r="Q658" s="269" t="s">
        <v>6882</v>
      </c>
      <c r="R658" s="14" t="s">
        <v>1544</v>
      </c>
      <c r="S658" s="269" t="s">
        <v>6882</v>
      </c>
      <c r="T658" s="13" t="s">
        <v>6881</v>
      </c>
    </row>
    <row r="659" spans="2:20" ht="30.75" customHeight="1" x14ac:dyDescent="0.25">
      <c r="B659" s="17">
        <v>669</v>
      </c>
      <c r="D659" s="286" t="s">
        <v>6883</v>
      </c>
      <c r="E659" s="14" t="s">
        <v>6884</v>
      </c>
      <c r="G659" s="286" t="s">
        <v>6885</v>
      </c>
      <c r="H659" s="14" t="s">
        <v>6886</v>
      </c>
      <c r="I659" s="289">
        <v>392013560119</v>
      </c>
      <c r="J659" s="286" t="s">
        <v>6887</v>
      </c>
      <c r="K659" s="14" t="s">
        <v>3922</v>
      </c>
      <c r="L659" s="14" t="s">
        <v>6888</v>
      </c>
      <c r="M659" s="14" t="s">
        <v>3924</v>
      </c>
      <c r="N659" s="12" t="s">
        <v>21230</v>
      </c>
      <c r="O659" s="14" t="s">
        <v>6889</v>
      </c>
      <c r="P659" s="13" t="s">
        <v>6890</v>
      </c>
      <c r="Q659" s="269" t="s">
        <v>6891</v>
      </c>
      <c r="R659" s="14" t="s">
        <v>6892</v>
      </c>
      <c r="S659" s="269" t="s">
        <v>6893</v>
      </c>
      <c r="T659" s="13" t="s">
        <v>6894</v>
      </c>
    </row>
    <row r="660" spans="2:20" ht="30.75" customHeight="1" x14ac:dyDescent="0.25">
      <c r="B660" s="17">
        <v>670</v>
      </c>
      <c r="D660" s="286" t="s">
        <v>6895</v>
      </c>
      <c r="E660" s="14" t="s">
        <v>6895</v>
      </c>
      <c r="G660" s="286" t="s">
        <v>6896</v>
      </c>
      <c r="H660" s="14" t="s">
        <v>6897</v>
      </c>
      <c r="J660" s="286" t="s">
        <v>6898</v>
      </c>
      <c r="K660" s="14" t="s">
        <v>3441</v>
      </c>
      <c r="L660" s="14" t="s">
        <v>6899</v>
      </c>
      <c r="M660" s="14" t="s">
        <v>3924</v>
      </c>
      <c r="N660" s="12" t="s">
        <v>21230</v>
      </c>
      <c r="O660" s="14" t="s">
        <v>6900</v>
      </c>
      <c r="P660" s="13" t="s">
        <v>6902</v>
      </c>
      <c r="Q660" s="269" t="s">
        <v>6901</v>
      </c>
    </row>
    <row r="661" spans="2:20" ht="30.75" customHeight="1" x14ac:dyDescent="0.25">
      <c r="B661" s="17">
        <v>671</v>
      </c>
      <c r="D661" s="286" t="s">
        <v>6903</v>
      </c>
      <c r="E661" s="14" t="s">
        <v>6904</v>
      </c>
      <c r="G661" s="286" t="s">
        <v>6903</v>
      </c>
      <c r="H661" s="14" t="s">
        <v>6905</v>
      </c>
      <c r="J661" s="286" t="s">
        <v>6906</v>
      </c>
      <c r="K661" s="14" t="s">
        <v>407</v>
      </c>
      <c r="L661" s="14" t="s">
        <v>4031</v>
      </c>
      <c r="M661" s="14" t="s">
        <v>3924</v>
      </c>
      <c r="N661" s="12" t="s">
        <v>21230</v>
      </c>
      <c r="O661" s="14" t="s">
        <v>6907</v>
      </c>
      <c r="P661" s="13" t="s">
        <v>6908</v>
      </c>
      <c r="Q661" s="269" t="s">
        <v>6909</v>
      </c>
    </row>
    <row r="662" spans="2:20" ht="30.75" customHeight="1" x14ac:dyDescent="0.25">
      <c r="B662" s="17">
        <v>672</v>
      </c>
      <c r="D662" s="286" t="s">
        <v>6945</v>
      </c>
      <c r="E662" s="14" t="s">
        <v>6910</v>
      </c>
      <c r="G662" s="286" t="s">
        <v>6945</v>
      </c>
      <c r="H662" s="14" t="s">
        <v>6911</v>
      </c>
      <c r="J662" s="286" t="s">
        <v>6944</v>
      </c>
      <c r="K662" s="14" t="s">
        <v>3922</v>
      </c>
      <c r="L662" s="14" t="s">
        <v>6919</v>
      </c>
      <c r="M662" s="14" t="s">
        <v>3924</v>
      </c>
      <c r="N662" s="12" t="s">
        <v>21230</v>
      </c>
      <c r="O662" s="14" t="s">
        <v>6920</v>
      </c>
      <c r="P662" s="13" t="s">
        <v>6946</v>
      </c>
      <c r="Q662" s="269" t="s">
        <v>6947</v>
      </c>
    </row>
    <row r="663" spans="2:20" ht="30.75" customHeight="1" x14ac:dyDescent="0.25">
      <c r="B663" s="17">
        <v>673</v>
      </c>
      <c r="D663" s="286" t="s">
        <v>6912</v>
      </c>
      <c r="E663" s="14" t="s">
        <v>2117</v>
      </c>
      <c r="G663" s="286" t="s">
        <v>6913</v>
      </c>
      <c r="H663" s="14" t="s">
        <v>6914</v>
      </c>
      <c r="I663" s="289">
        <v>252073363</v>
      </c>
      <c r="J663" s="286" t="s">
        <v>6915</v>
      </c>
      <c r="K663" s="14" t="s">
        <v>5300</v>
      </c>
      <c r="L663" s="14" t="s">
        <v>4238</v>
      </c>
      <c r="M663" s="14" t="s">
        <v>3947</v>
      </c>
      <c r="N663" s="12" t="s">
        <v>21218</v>
      </c>
      <c r="O663" s="14" t="s">
        <v>6916</v>
      </c>
      <c r="P663" s="13" t="s">
        <v>6917</v>
      </c>
      <c r="Q663" s="269" t="s">
        <v>6918</v>
      </c>
      <c r="R663" s="14" t="s">
        <v>553</v>
      </c>
      <c r="S663" s="269" t="s">
        <v>6918</v>
      </c>
      <c r="T663" s="13" t="s">
        <v>6917</v>
      </c>
    </row>
    <row r="664" spans="2:20" ht="30.75" customHeight="1" x14ac:dyDescent="0.25">
      <c r="B664" s="17">
        <v>674</v>
      </c>
      <c r="D664" s="286" t="s">
        <v>6922</v>
      </c>
      <c r="E664" s="14" t="s">
        <v>6922</v>
      </c>
      <c r="G664" s="286" t="s">
        <v>6922</v>
      </c>
      <c r="H664" s="14" t="s">
        <v>6923</v>
      </c>
      <c r="I664" s="289">
        <v>2983128</v>
      </c>
      <c r="J664" s="286" t="s">
        <v>6924</v>
      </c>
      <c r="K664" s="14" t="s">
        <v>3922</v>
      </c>
      <c r="L664" s="14" t="s">
        <v>351</v>
      </c>
      <c r="M664" s="14" t="s">
        <v>3947</v>
      </c>
      <c r="N664" s="12" t="s">
        <v>21218</v>
      </c>
      <c r="O664" s="14" t="s">
        <v>352</v>
      </c>
      <c r="P664" s="13" t="s">
        <v>6925</v>
      </c>
      <c r="Q664" s="269" t="s">
        <v>6926</v>
      </c>
    </row>
    <row r="665" spans="2:20" ht="30.75" customHeight="1" x14ac:dyDescent="0.25">
      <c r="B665" s="17">
        <v>675</v>
      </c>
      <c r="C665" s="436" t="s">
        <v>21212</v>
      </c>
      <c r="D665" s="286" t="s">
        <v>6927</v>
      </c>
      <c r="E665" s="14" t="s">
        <v>6927</v>
      </c>
      <c r="G665" s="286" t="s">
        <v>6927</v>
      </c>
      <c r="J665" s="286" t="s">
        <v>6928</v>
      </c>
      <c r="K665" s="14" t="s">
        <v>6929</v>
      </c>
      <c r="L665" s="14" t="s">
        <v>6930</v>
      </c>
      <c r="M665" s="14" t="s">
        <v>3924</v>
      </c>
      <c r="N665" s="12" t="s">
        <v>21230</v>
      </c>
      <c r="O665" s="14" t="s">
        <v>6931</v>
      </c>
      <c r="Q665" s="269" t="s">
        <v>6932</v>
      </c>
    </row>
    <row r="666" spans="2:20" ht="30.75" customHeight="1" x14ac:dyDescent="0.25">
      <c r="B666" s="17">
        <v>676</v>
      </c>
      <c r="C666" s="17" t="s">
        <v>21205</v>
      </c>
      <c r="D666" s="286" t="s">
        <v>6933</v>
      </c>
      <c r="E666" s="14" t="s">
        <v>6934</v>
      </c>
      <c r="G666" s="286" t="s">
        <v>6935</v>
      </c>
      <c r="H666" s="14" t="s">
        <v>6936</v>
      </c>
      <c r="I666" s="289">
        <v>255517815</v>
      </c>
      <c r="J666" s="286" t="s">
        <v>6937</v>
      </c>
      <c r="K666" s="14" t="s">
        <v>6938</v>
      </c>
      <c r="L666" s="14" t="s">
        <v>4136</v>
      </c>
      <c r="M666" s="14" t="s">
        <v>3947</v>
      </c>
      <c r="N666" s="12" t="s">
        <v>21218</v>
      </c>
      <c r="O666" s="14" t="s">
        <v>4137</v>
      </c>
      <c r="P666" s="13" t="s">
        <v>6939</v>
      </c>
      <c r="Q666" s="269" t="s">
        <v>6940</v>
      </c>
      <c r="R666" s="14" t="s">
        <v>6934</v>
      </c>
    </row>
    <row r="667" spans="2:20" ht="30.75" customHeight="1" x14ac:dyDescent="0.25">
      <c r="B667" s="17">
        <v>677</v>
      </c>
      <c r="D667" s="286" t="s">
        <v>6941</v>
      </c>
      <c r="E667" s="14" t="s">
        <v>1116</v>
      </c>
      <c r="G667" s="286" t="s">
        <v>6941</v>
      </c>
      <c r="H667" s="14" t="s">
        <v>6942</v>
      </c>
      <c r="I667" s="14" t="s">
        <v>3920</v>
      </c>
      <c r="J667" s="286" t="s">
        <v>7033</v>
      </c>
      <c r="K667" s="14" t="s">
        <v>3922</v>
      </c>
      <c r="L667" s="14" t="s">
        <v>1120</v>
      </c>
      <c r="M667" s="14" t="s">
        <v>4119</v>
      </c>
      <c r="N667" s="12" t="s">
        <v>21230</v>
      </c>
      <c r="O667" s="14" t="s">
        <v>6943</v>
      </c>
      <c r="P667" s="13" t="s">
        <v>1122</v>
      </c>
      <c r="Q667" s="13" t="s">
        <v>1123</v>
      </c>
      <c r="R667" s="14" t="s">
        <v>720</v>
      </c>
      <c r="S667" s="13" t="s">
        <v>1123</v>
      </c>
      <c r="T667" s="13" t="s">
        <v>1122</v>
      </c>
    </row>
    <row r="668" spans="2:20" ht="30.75" customHeight="1" x14ac:dyDescent="0.25">
      <c r="B668" s="17">
        <v>678</v>
      </c>
      <c r="D668" s="286" t="s">
        <v>6948</v>
      </c>
      <c r="E668" s="14" t="s">
        <v>6949</v>
      </c>
      <c r="G668" s="286" t="s">
        <v>6948</v>
      </c>
      <c r="H668" s="14" t="s">
        <v>6950</v>
      </c>
      <c r="J668" s="286" t="s">
        <v>6951</v>
      </c>
      <c r="K668" s="14" t="s">
        <v>6952</v>
      </c>
      <c r="L668" s="14" t="s">
        <v>6356</v>
      </c>
      <c r="M668" s="14" t="s">
        <v>3924</v>
      </c>
      <c r="N668" s="12" t="s">
        <v>21230</v>
      </c>
      <c r="O668" s="14" t="s">
        <v>6953</v>
      </c>
      <c r="P668" s="13" t="s">
        <v>6954</v>
      </c>
      <c r="Q668" s="269" t="s">
        <v>6955</v>
      </c>
    </row>
    <row r="669" spans="2:20" ht="30.75" customHeight="1" x14ac:dyDescent="0.25">
      <c r="B669" s="17">
        <v>679</v>
      </c>
      <c r="D669" s="286" t="s">
        <v>6956</v>
      </c>
      <c r="E669" s="14" t="s">
        <v>6956</v>
      </c>
      <c r="G669" s="286" t="s">
        <v>6956</v>
      </c>
      <c r="H669" s="14" t="s">
        <v>6957</v>
      </c>
      <c r="J669" s="286" t="s">
        <v>6958</v>
      </c>
      <c r="K669" s="14" t="s">
        <v>2129</v>
      </c>
      <c r="L669" s="14" t="s">
        <v>6682</v>
      </c>
      <c r="M669" s="14" t="s">
        <v>4097</v>
      </c>
      <c r="N669" s="12" t="s">
        <v>21233</v>
      </c>
      <c r="O669" s="14" t="s">
        <v>6683</v>
      </c>
      <c r="Q669" s="269" t="s">
        <v>6959</v>
      </c>
    </row>
    <row r="670" spans="2:20" ht="30.75" customHeight="1" x14ac:dyDescent="0.25">
      <c r="B670" s="17">
        <v>680</v>
      </c>
      <c r="D670" s="286" t="s">
        <v>6960</v>
      </c>
      <c r="E670" s="14" t="s">
        <v>6960</v>
      </c>
      <c r="G670" s="286" t="s">
        <v>6960</v>
      </c>
      <c r="H670" s="14" t="s">
        <v>6961</v>
      </c>
      <c r="J670" s="286" t="s">
        <v>6962</v>
      </c>
      <c r="K670" s="14" t="s">
        <v>6443</v>
      </c>
      <c r="L670" s="14" t="s">
        <v>6963</v>
      </c>
      <c r="M670" s="14" t="s">
        <v>4011</v>
      </c>
      <c r="N670" s="12" t="s">
        <v>21232</v>
      </c>
      <c r="O670" s="14" t="s">
        <v>6964</v>
      </c>
      <c r="P670" s="13" t="s">
        <v>6965</v>
      </c>
      <c r="Q670" s="269" t="s">
        <v>6966</v>
      </c>
    </row>
    <row r="671" spans="2:20" ht="30.75" customHeight="1" x14ac:dyDescent="0.25">
      <c r="B671" s="17">
        <v>681</v>
      </c>
      <c r="D671" s="286" t="s">
        <v>6967</v>
      </c>
      <c r="E671" s="14" t="s">
        <v>6968</v>
      </c>
      <c r="G671" s="286" t="s">
        <v>6967</v>
      </c>
      <c r="H671" s="14" t="s">
        <v>6969</v>
      </c>
      <c r="I671" s="14" t="s">
        <v>3920</v>
      </c>
      <c r="J671" s="286" t="s">
        <v>6970</v>
      </c>
      <c r="K671" s="14" t="s">
        <v>3692</v>
      </c>
      <c r="L671" s="14" t="s">
        <v>6971</v>
      </c>
      <c r="M671" s="14" t="s">
        <v>4119</v>
      </c>
      <c r="N671" s="12" t="s">
        <v>21230</v>
      </c>
      <c r="O671" s="14" t="s">
        <v>6972</v>
      </c>
      <c r="P671" s="13" t="s">
        <v>6973</v>
      </c>
      <c r="Q671" s="269" t="s">
        <v>6974</v>
      </c>
    </row>
    <row r="672" spans="2:20" ht="30.75" customHeight="1" x14ac:dyDescent="0.25">
      <c r="B672" s="17">
        <v>682</v>
      </c>
      <c r="D672" s="286" t="s">
        <v>6975</v>
      </c>
      <c r="E672" s="14" t="s">
        <v>6976</v>
      </c>
      <c r="G672" s="286" t="s">
        <v>6977</v>
      </c>
      <c r="H672" s="14" t="s">
        <v>6978</v>
      </c>
      <c r="I672" s="14" t="s">
        <v>6979</v>
      </c>
      <c r="J672" s="286" t="s">
        <v>6980</v>
      </c>
      <c r="K672" s="14" t="s">
        <v>3922</v>
      </c>
      <c r="L672" s="14" t="s">
        <v>6981</v>
      </c>
      <c r="M672" s="14" t="s">
        <v>4068</v>
      </c>
      <c r="N672" s="12" t="s">
        <v>21218</v>
      </c>
      <c r="O672" s="14" t="s">
        <v>6982</v>
      </c>
      <c r="P672" s="13" t="s">
        <v>6983</v>
      </c>
      <c r="Q672" s="269" t="s">
        <v>6984</v>
      </c>
      <c r="R672" s="14" t="s">
        <v>6985</v>
      </c>
      <c r="S672" s="269" t="s">
        <v>6986</v>
      </c>
      <c r="T672" s="13" t="s">
        <v>6987</v>
      </c>
    </row>
    <row r="673" spans="2:20" ht="30.75" customHeight="1" x14ac:dyDescent="0.25">
      <c r="B673" s="17">
        <v>683</v>
      </c>
      <c r="C673" s="436" t="s">
        <v>21212</v>
      </c>
      <c r="D673" s="286" t="s">
        <v>6988</v>
      </c>
      <c r="E673" s="14" t="s">
        <v>6989</v>
      </c>
      <c r="J673" s="286" t="s">
        <v>6990</v>
      </c>
      <c r="K673" s="14" t="s">
        <v>3122</v>
      </c>
      <c r="L673" s="14" t="s">
        <v>4238</v>
      </c>
      <c r="M673" s="14" t="s">
        <v>3947</v>
      </c>
      <c r="N673" s="12" t="s">
        <v>21218</v>
      </c>
      <c r="O673" s="14" t="s">
        <v>1188</v>
      </c>
    </row>
    <row r="674" spans="2:20" ht="30.75" customHeight="1" x14ac:dyDescent="0.25">
      <c r="B674" s="17">
        <v>684</v>
      </c>
      <c r="D674" s="286" t="s">
        <v>6995</v>
      </c>
      <c r="E674" s="14" t="s">
        <v>6996</v>
      </c>
      <c r="G674" s="286" t="s">
        <v>6995</v>
      </c>
      <c r="H674" s="14" t="s">
        <v>6997</v>
      </c>
      <c r="I674" s="14" t="s">
        <v>3920</v>
      </c>
      <c r="J674" s="286" t="s">
        <v>6998</v>
      </c>
      <c r="K674" s="14" t="s">
        <v>6999</v>
      </c>
      <c r="L674" s="14" t="s">
        <v>3841</v>
      </c>
      <c r="M674" s="14" t="s">
        <v>3924</v>
      </c>
      <c r="N674" s="12" t="s">
        <v>21230</v>
      </c>
      <c r="O674" s="14" t="s">
        <v>7000</v>
      </c>
      <c r="P674" s="13" t="s">
        <v>7002</v>
      </c>
      <c r="Q674" s="269" t="s">
        <v>7001</v>
      </c>
      <c r="R674" s="14" t="s">
        <v>6996</v>
      </c>
      <c r="S674" s="269" t="s">
        <v>7001</v>
      </c>
      <c r="T674" s="13" t="s">
        <v>7002</v>
      </c>
    </row>
    <row r="675" spans="2:20" ht="30.75" customHeight="1" x14ac:dyDescent="0.25">
      <c r="B675" s="17">
        <v>685</v>
      </c>
      <c r="D675" s="286" t="s">
        <v>7003</v>
      </c>
      <c r="E675" s="14" t="s">
        <v>7004</v>
      </c>
      <c r="G675" s="286" t="s">
        <v>7005</v>
      </c>
      <c r="H675" s="14" t="s">
        <v>7006</v>
      </c>
      <c r="I675" s="14" t="s">
        <v>7007</v>
      </c>
      <c r="J675" s="286" t="s">
        <v>7008</v>
      </c>
      <c r="K675" s="14" t="s">
        <v>3285</v>
      </c>
      <c r="L675" s="14" t="s">
        <v>3286</v>
      </c>
      <c r="M675" s="14" t="s">
        <v>4270</v>
      </c>
      <c r="N675" s="12" t="s">
        <v>21218</v>
      </c>
      <c r="O675" s="14" t="s">
        <v>7009</v>
      </c>
      <c r="P675" s="13" t="s">
        <v>7010</v>
      </c>
      <c r="Q675" s="269" t="s">
        <v>7011</v>
      </c>
      <c r="R675" s="14" t="s">
        <v>7004</v>
      </c>
      <c r="S675" s="269" t="s">
        <v>7011</v>
      </c>
      <c r="T675" s="13" t="s">
        <v>7010</v>
      </c>
    </row>
    <row r="676" spans="2:20" ht="30.75" customHeight="1" x14ac:dyDescent="0.25">
      <c r="B676" s="17">
        <v>686</v>
      </c>
      <c r="D676" s="286" t="s">
        <v>7012</v>
      </c>
      <c r="E676" s="14" t="s">
        <v>7012</v>
      </c>
      <c r="G676" s="286" t="s">
        <v>7012</v>
      </c>
      <c r="H676" s="14" t="s">
        <v>7013</v>
      </c>
      <c r="J676" s="286" t="s">
        <v>7014</v>
      </c>
      <c r="K676" s="14" t="s">
        <v>3922</v>
      </c>
      <c r="L676" s="14" t="s">
        <v>7015</v>
      </c>
      <c r="M676" s="14" t="s">
        <v>4270</v>
      </c>
      <c r="N676" s="12" t="s">
        <v>21218</v>
      </c>
      <c r="O676" s="14" t="s">
        <v>7016</v>
      </c>
      <c r="Q676" s="269" t="s">
        <v>7017</v>
      </c>
    </row>
    <row r="677" spans="2:20" ht="30.75" customHeight="1" x14ac:dyDescent="0.25">
      <c r="B677" s="17">
        <v>687</v>
      </c>
      <c r="D677" s="286" t="s">
        <v>7018</v>
      </c>
      <c r="E677" s="14" t="s">
        <v>7019</v>
      </c>
      <c r="G677" s="286" t="s">
        <v>7020</v>
      </c>
      <c r="H677" s="14" t="s">
        <v>7021</v>
      </c>
      <c r="I677" s="289">
        <v>250254670</v>
      </c>
      <c r="J677" s="286" t="s">
        <v>7022</v>
      </c>
      <c r="K677" s="14" t="s">
        <v>7023</v>
      </c>
      <c r="L677" s="14" t="s">
        <v>3962</v>
      </c>
      <c r="M677" s="14" t="s">
        <v>3947</v>
      </c>
      <c r="N677" s="12" t="s">
        <v>21218</v>
      </c>
      <c r="O677" s="14" t="s">
        <v>7024</v>
      </c>
      <c r="P677" s="13" t="s">
        <v>7025</v>
      </c>
      <c r="Q677" s="269" t="s">
        <v>7026</v>
      </c>
      <c r="R677" s="14" t="s">
        <v>7027</v>
      </c>
      <c r="S677" s="269" t="s">
        <v>7026</v>
      </c>
      <c r="T677" s="13" t="s">
        <v>7028</v>
      </c>
    </row>
    <row r="678" spans="2:20" ht="30.75" customHeight="1" x14ac:dyDescent="0.25">
      <c r="B678" s="17">
        <v>688</v>
      </c>
      <c r="D678" s="286" t="s">
        <v>7036</v>
      </c>
      <c r="E678" s="14" t="s">
        <v>7034</v>
      </c>
      <c r="G678" s="286" t="s">
        <v>7035</v>
      </c>
      <c r="H678" s="14" t="s">
        <v>7037</v>
      </c>
      <c r="J678" s="286" t="s">
        <v>7038</v>
      </c>
      <c r="K678" s="14" t="s">
        <v>3692</v>
      </c>
      <c r="L678" s="14" t="s">
        <v>3693</v>
      </c>
      <c r="M678" s="14" t="s">
        <v>4119</v>
      </c>
      <c r="N678" s="12" t="s">
        <v>21230</v>
      </c>
      <c r="O678" s="14" t="s">
        <v>6972</v>
      </c>
      <c r="P678" s="13" t="s">
        <v>7039</v>
      </c>
      <c r="Q678" s="269" t="s">
        <v>7040</v>
      </c>
    </row>
    <row r="679" spans="2:20" ht="30.75" customHeight="1" x14ac:dyDescent="0.25">
      <c r="B679" s="17">
        <v>689</v>
      </c>
      <c r="D679" s="286" t="s">
        <v>7041</v>
      </c>
      <c r="E679" s="14" t="s">
        <v>7042</v>
      </c>
      <c r="G679" s="286" t="s">
        <v>7041</v>
      </c>
      <c r="H679" s="14" t="s">
        <v>7043</v>
      </c>
      <c r="J679" s="286" t="s">
        <v>7046</v>
      </c>
      <c r="K679" s="14" t="s">
        <v>7044</v>
      </c>
      <c r="L679" s="14" t="s">
        <v>2419</v>
      </c>
      <c r="M679" s="14" t="s">
        <v>3117</v>
      </c>
      <c r="N679" s="12" t="s">
        <v>21232</v>
      </c>
      <c r="O679" s="14" t="s">
        <v>7045</v>
      </c>
      <c r="P679" s="13" t="s">
        <v>7047</v>
      </c>
      <c r="Q679" s="269" t="s">
        <v>7048</v>
      </c>
    </row>
    <row r="680" spans="2:20" ht="30.75" customHeight="1" x14ac:dyDescent="0.25">
      <c r="B680" s="17">
        <v>690</v>
      </c>
      <c r="D680" s="286" t="s">
        <v>7049</v>
      </c>
      <c r="E680" s="14" t="s">
        <v>1026</v>
      </c>
      <c r="G680" s="286" t="s">
        <v>7049</v>
      </c>
      <c r="H680" s="14" t="s">
        <v>7050</v>
      </c>
      <c r="J680" s="286" t="s">
        <v>7051</v>
      </c>
      <c r="K680" s="14" t="s">
        <v>3922</v>
      </c>
      <c r="L680" s="14" t="s">
        <v>1120</v>
      </c>
      <c r="M680" s="14" t="s">
        <v>4119</v>
      </c>
      <c r="N680" s="12" t="s">
        <v>21230</v>
      </c>
      <c r="O680" s="14" t="s">
        <v>7052</v>
      </c>
      <c r="P680" s="13" t="s">
        <v>7053</v>
      </c>
      <c r="Q680" s="269" t="s">
        <v>7054</v>
      </c>
    </row>
    <row r="681" spans="2:20" ht="30.75" customHeight="1" x14ac:dyDescent="0.25">
      <c r="B681" s="17">
        <v>691</v>
      </c>
      <c r="D681" s="286" t="s">
        <v>7055</v>
      </c>
      <c r="E681" s="14" t="s">
        <v>7056</v>
      </c>
      <c r="G681" s="286" t="s">
        <v>7057</v>
      </c>
      <c r="H681" s="14" t="s">
        <v>7058</v>
      </c>
      <c r="I681" s="14" t="s">
        <v>3920</v>
      </c>
      <c r="J681" s="286" t="s">
        <v>7059</v>
      </c>
      <c r="K681" s="14" t="s">
        <v>3922</v>
      </c>
      <c r="L681" s="14" t="s">
        <v>2372</v>
      </c>
      <c r="M681" s="14" t="s">
        <v>5752</v>
      </c>
      <c r="N681" s="12" t="s">
        <v>21231</v>
      </c>
      <c r="O681" s="14" t="s">
        <v>7060</v>
      </c>
      <c r="P681" s="13" t="s">
        <v>7061</v>
      </c>
      <c r="Q681" s="269" t="s">
        <v>7062</v>
      </c>
    </row>
    <row r="682" spans="2:20" ht="30.75" customHeight="1" x14ac:dyDescent="0.25">
      <c r="B682" s="17">
        <v>692</v>
      </c>
      <c r="D682" s="286" t="s">
        <v>7064</v>
      </c>
      <c r="E682" s="14" t="s">
        <v>7063</v>
      </c>
      <c r="G682" s="286" t="s">
        <v>7065</v>
      </c>
      <c r="H682" s="14" t="s">
        <v>7066</v>
      </c>
      <c r="I682" s="14" t="s">
        <v>3920</v>
      </c>
      <c r="J682" s="286" t="s">
        <v>7067</v>
      </c>
      <c r="K682" s="14" t="s">
        <v>7068</v>
      </c>
      <c r="L682" s="14" t="s">
        <v>4096</v>
      </c>
      <c r="M682" s="14" t="s">
        <v>4097</v>
      </c>
      <c r="N682" s="12" t="s">
        <v>21233</v>
      </c>
      <c r="O682" s="14" t="s">
        <v>7069</v>
      </c>
      <c r="P682" s="13" t="s">
        <v>7070</v>
      </c>
      <c r="Q682" s="269" t="s">
        <v>7071</v>
      </c>
    </row>
    <row r="683" spans="2:20" ht="30.75" customHeight="1" x14ac:dyDescent="0.25">
      <c r="B683" s="17">
        <v>693</v>
      </c>
      <c r="D683" s="286" t="s">
        <v>7072</v>
      </c>
      <c r="E683" s="14" t="s">
        <v>7072</v>
      </c>
      <c r="G683" s="286" t="s">
        <v>7072</v>
      </c>
      <c r="H683" s="14" t="s">
        <v>7073</v>
      </c>
      <c r="J683" s="286" t="s">
        <v>7074</v>
      </c>
      <c r="K683" s="14" t="s">
        <v>2841</v>
      </c>
      <c r="L683" s="14" t="s">
        <v>7075</v>
      </c>
      <c r="M683" s="14" t="s">
        <v>3980</v>
      </c>
      <c r="N683" s="12" t="s">
        <v>21230</v>
      </c>
      <c r="O683" s="14" t="s">
        <v>7076</v>
      </c>
      <c r="Q683" s="269" t="s">
        <v>7077</v>
      </c>
    </row>
    <row r="684" spans="2:20" ht="30.75" customHeight="1" x14ac:dyDescent="0.25">
      <c r="B684" s="17">
        <v>694</v>
      </c>
      <c r="D684" s="286" t="s">
        <v>7078</v>
      </c>
      <c r="E684" s="14" t="s">
        <v>6976</v>
      </c>
      <c r="G684" s="286" t="s">
        <v>7079</v>
      </c>
      <c r="H684" s="14" t="s">
        <v>7080</v>
      </c>
      <c r="I684" s="14" t="s">
        <v>7081</v>
      </c>
      <c r="J684" s="286" t="s">
        <v>7082</v>
      </c>
      <c r="K684" s="14" t="s">
        <v>7083</v>
      </c>
      <c r="L684" s="14" t="s">
        <v>4067</v>
      </c>
      <c r="M684" s="14" t="s">
        <v>4068</v>
      </c>
      <c r="N684" s="12" t="s">
        <v>21218</v>
      </c>
      <c r="O684" s="14" t="s">
        <v>4069</v>
      </c>
      <c r="P684" s="13" t="s">
        <v>6983</v>
      </c>
      <c r="Q684" s="269" t="s">
        <v>6984</v>
      </c>
      <c r="R684" s="14" t="s">
        <v>6985</v>
      </c>
      <c r="S684" s="269" t="s">
        <v>6986</v>
      </c>
      <c r="T684" s="13" t="s">
        <v>6987</v>
      </c>
    </row>
    <row r="685" spans="2:20" ht="30.75" customHeight="1" x14ac:dyDescent="0.25">
      <c r="B685" s="17">
        <v>695</v>
      </c>
      <c r="D685" s="288" t="s">
        <v>5673</v>
      </c>
      <c r="G685" s="288" t="s">
        <v>5673</v>
      </c>
      <c r="M685" s="14" t="s">
        <v>3947</v>
      </c>
      <c r="N685" s="12" t="s">
        <v>21218</v>
      </c>
    </row>
    <row r="686" spans="2:20" ht="30.75" customHeight="1" x14ac:dyDescent="0.25">
      <c r="B686" s="17">
        <v>696</v>
      </c>
      <c r="D686" s="286" t="s">
        <v>7084</v>
      </c>
      <c r="E686" s="14" t="s">
        <v>7084</v>
      </c>
      <c r="G686" s="286" t="s">
        <v>7084</v>
      </c>
      <c r="H686" s="14" t="s">
        <v>7085</v>
      </c>
      <c r="L686" s="14" t="s">
        <v>4238</v>
      </c>
      <c r="M686" s="14" t="s">
        <v>3947</v>
      </c>
      <c r="N686" s="12" t="s">
        <v>21218</v>
      </c>
    </row>
    <row r="687" spans="2:20" ht="30.75" customHeight="1" x14ac:dyDescent="0.25">
      <c r="B687" s="17">
        <v>697</v>
      </c>
      <c r="D687" s="286" t="s">
        <v>7086</v>
      </c>
      <c r="E687" s="14" t="s">
        <v>7086</v>
      </c>
      <c r="F687" s="14" t="s">
        <v>7086</v>
      </c>
      <c r="H687" s="14" t="s">
        <v>7087</v>
      </c>
      <c r="L687" s="14" t="s">
        <v>4238</v>
      </c>
      <c r="M687" s="14" t="s">
        <v>3947</v>
      </c>
      <c r="N687" s="12" t="s">
        <v>21218</v>
      </c>
    </row>
    <row r="688" spans="2:20" ht="30.75" customHeight="1" x14ac:dyDescent="0.25">
      <c r="B688" s="17">
        <v>698</v>
      </c>
      <c r="D688" s="286" t="s">
        <v>7088</v>
      </c>
      <c r="E688" s="14" t="s">
        <v>7088</v>
      </c>
      <c r="F688" s="14" t="s">
        <v>7088</v>
      </c>
      <c r="H688" s="14" t="s">
        <v>7089</v>
      </c>
      <c r="L688" s="14" t="s">
        <v>3518</v>
      </c>
      <c r="M688" s="14" t="s">
        <v>3947</v>
      </c>
      <c r="N688" s="12" t="s">
        <v>21218</v>
      </c>
      <c r="P688" s="13" t="s">
        <v>7090</v>
      </c>
    </row>
    <row r="689" spans="2:23" ht="30.75" customHeight="1" x14ac:dyDescent="0.25">
      <c r="B689" s="17">
        <v>699</v>
      </c>
      <c r="D689" s="286" t="s">
        <v>7091</v>
      </c>
      <c r="E689" s="14" t="s">
        <v>984</v>
      </c>
      <c r="G689" s="286" t="s">
        <v>7092</v>
      </c>
      <c r="H689" s="14" t="s">
        <v>7093</v>
      </c>
      <c r="I689" s="289">
        <v>250594838</v>
      </c>
      <c r="J689" s="286" t="s">
        <v>7094</v>
      </c>
      <c r="K689" s="14" t="s">
        <v>3922</v>
      </c>
      <c r="L689" s="14" t="s">
        <v>3244</v>
      </c>
      <c r="M689" s="14" t="s">
        <v>3947</v>
      </c>
      <c r="N689" s="12" t="s">
        <v>21218</v>
      </c>
      <c r="O689" s="14">
        <v>88</v>
      </c>
      <c r="P689" s="13" t="s">
        <v>7095</v>
      </c>
      <c r="Q689" s="269" t="s">
        <v>7096</v>
      </c>
      <c r="R689" s="14" t="s">
        <v>984</v>
      </c>
      <c r="S689" s="269" t="s">
        <v>7096</v>
      </c>
      <c r="T689" s="13" t="s">
        <v>7095</v>
      </c>
    </row>
    <row r="690" spans="2:23" ht="30.75" customHeight="1" x14ac:dyDescent="0.25">
      <c r="B690" s="17">
        <v>700</v>
      </c>
      <c r="D690" s="286" t="s">
        <v>7097</v>
      </c>
      <c r="E690" s="14" t="s">
        <v>7098</v>
      </c>
      <c r="G690" s="286" t="s">
        <v>7097</v>
      </c>
      <c r="H690" s="14" t="s">
        <v>7099</v>
      </c>
      <c r="J690" s="286" t="s">
        <v>7100</v>
      </c>
      <c r="K690" s="14" t="s">
        <v>7101</v>
      </c>
      <c r="L690" s="14" t="s">
        <v>4031</v>
      </c>
      <c r="M690" s="14" t="s">
        <v>3924</v>
      </c>
      <c r="N690" s="12" t="s">
        <v>21230</v>
      </c>
      <c r="O690" s="14" t="s">
        <v>9353</v>
      </c>
      <c r="P690" s="13" t="s">
        <v>7102</v>
      </c>
      <c r="Q690" s="269" t="s">
        <v>7103</v>
      </c>
      <c r="R690" s="14" t="s">
        <v>9354</v>
      </c>
      <c r="S690" s="269" t="s">
        <v>7103</v>
      </c>
      <c r="T690" s="13" t="s">
        <v>7102</v>
      </c>
      <c r="V690" s="287">
        <v>41183</v>
      </c>
      <c r="W690" s="287">
        <v>41420</v>
      </c>
    </row>
    <row r="691" spans="2:23" ht="30.75" customHeight="1" x14ac:dyDescent="0.25">
      <c r="B691" s="17">
        <v>701</v>
      </c>
      <c r="D691" s="286" t="s">
        <v>7104</v>
      </c>
      <c r="E691" s="14" t="s">
        <v>642</v>
      </c>
      <c r="G691" s="286" t="s">
        <v>7104</v>
      </c>
      <c r="H691" s="14" t="s">
        <v>7163</v>
      </c>
      <c r="I691" s="14" t="s">
        <v>3920</v>
      </c>
      <c r="J691" s="286" t="s">
        <v>7105</v>
      </c>
      <c r="K691" s="14" t="s">
        <v>3922</v>
      </c>
      <c r="L691" s="14" t="s">
        <v>7106</v>
      </c>
      <c r="M691" s="14" t="s">
        <v>4109</v>
      </c>
      <c r="N691" s="12" t="s">
        <v>21230</v>
      </c>
      <c r="O691" s="14" t="s">
        <v>7107</v>
      </c>
      <c r="P691" s="13" t="s">
        <v>7109</v>
      </c>
      <c r="Q691" s="269" t="s">
        <v>7108</v>
      </c>
      <c r="R691" s="14" t="s">
        <v>642</v>
      </c>
      <c r="S691" s="269" t="s">
        <v>7108</v>
      </c>
      <c r="T691" s="13" t="s">
        <v>7109</v>
      </c>
    </row>
    <row r="692" spans="2:23" ht="30.75" customHeight="1" x14ac:dyDescent="0.25">
      <c r="B692" s="17">
        <v>702</v>
      </c>
      <c r="D692" s="286" t="s">
        <v>7111</v>
      </c>
      <c r="E692" s="14" t="s">
        <v>7111</v>
      </c>
      <c r="F692" s="14" t="s">
        <v>7111</v>
      </c>
      <c r="G692" s="286" t="s">
        <v>7111</v>
      </c>
      <c r="H692" s="14" t="s">
        <v>7112</v>
      </c>
      <c r="K692" s="14" t="s">
        <v>1270</v>
      </c>
      <c r="L692" s="14" t="s">
        <v>1706</v>
      </c>
      <c r="M692" s="14" t="s">
        <v>3947</v>
      </c>
      <c r="N692" s="12" t="s">
        <v>21218</v>
      </c>
      <c r="P692" s="13" t="s">
        <v>7113</v>
      </c>
    </row>
    <row r="693" spans="2:23" ht="30.75" customHeight="1" x14ac:dyDescent="0.25">
      <c r="B693" s="17">
        <v>703</v>
      </c>
      <c r="D693" s="286" t="s">
        <v>7114</v>
      </c>
      <c r="E693" s="14" t="s">
        <v>7115</v>
      </c>
      <c r="G693" s="286" t="s">
        <v>7116</v>
      </c>
      <c r="H693" s="14" t="s">
        <v>7117</v>
      </c>
      <c r="I693" s="14" t="s">
        <v>3920</v>
      </c>
      <c r="J693" s="286" t="s">
        <v>7118</v>
      </c>
      <c r="K693" s="14" t="s">
        <v>2283</v>
      </c>
      <c r="L693" s="14" t="s">
        <v>4238</v>
      </c>
      <c r="M693" s="14" t="s">
        <v>3947</v>
      </c>
      <c r="N693" s="12" t="s">
        <v>21218</v>
      </c>
      <c r="O693" s="14" t="s">
        <v>7119</v>
      </c>
      <c r="P693" s="13" t="s">
        <v>7120</v>
      </c>
      <c r="Q693" s="269" t="s">
        <v>7121</v>
      </c>
      <c r="R693" s="14" t="s">
        <v>7122</v>
      </c>
      <c r="S693" s="269" t="s">
        <v>7123</v>
      </c>
      <c r="T693" s="13" t="s">
        <v>7124</v>
      </c>
    </row>
    <row r="694" spans="2:23" ht="30.75" customHeight="1" x14ac:dyDescent="0.25">
      <c r="B694" s="17">
        <v>704</v>
      </c>
      <c r="D694" s="286" t="s">
        <v>7125</v>
      </c>
      <c r="E694" s="14" t="s">
        <v>7125</v>
      </c>
      <c r="G694" s="286" t="s">
        <v>7125</v>
      </c>
      <c r="H694" s="14" t="s">
        <v>7126</v>
      </c>
      <c r="J694" s="286" t="s">
        <v>7127</v>
      </c>
      <c r="K694" s="14" t="s">
        <v>3922</v>
      </c>
      <c r="L694" s="14" t="s">
        <v>4190</v>
      </c>
      <c r="M694" s="14" t="s">
        <v>3980</v>
      </c>
      <c r="N694" s="12" t="s">
        <v>21230</v>
      </c>
      <c r="O694" s="14" t="s">
        <v>7128</v>
      </c>
      <c r="P694" s="13" t="s">
        <v>7129</v>
      </c>
      <c r="Q694" s="269" t="s">
        <v>6462</v>
      </c>
    </row>
    <row r="695" spans="2:23" ht="30.75" customHeight="1" x14ac:dyDescent="0.25">
      <c r="B695" s="17">
        <v>705</v>
      </c>
      <c r="D695" s="286" t="s">
        <v>7130</v>
      </c>
      <c r="E695" s="14" t="s">
        <v>7131</v>
      </c>
      <c r="G695" s="286" t="s">
        <v>7130</v>
      </c>
      <c r="H695" s="14" t="s">
        <v>7132</v>
      </c>
      <c r="I695" s="14" t="s">
        <v>3920</v>
      </c>
      <c r="J695" s="286" t="s">
        <v>7133</v>
      </c>
      <c r="K695" s="14" t="s">
        <v>3922</v>
      </c>
      <c r="L695" s="14" t="s">
        <v>7134</v>
      </c>
      <c r="M695" s="14" t="s">
        <v>3924</v>
      </c>
      <c r="N695" s="12" t="s">
        <v>21230</v>
      </c>
      <c r="O695" s="14" t="s">
        <v>7135</v>
      </c>
      <c r="P695" s="13" t="s">
        <v>7136</v>
      </c>
      <c r="Q695" s="269" t="s">
        <v>7137</v>
      </c>
      <c r="R695" s="14" t="s">
        <v>7131</v>
      </c>
      <c r="S695" s="269" t="s">
        <v>7137</v>
      </c>
      <c r="T695" s="13" t="s">
        <v>7136</v>
      </c>
    </row>
    <row r="696" spans="2:23" ht="30.75" customHeight="1" x14ac:dyDescent="0.25">
      <c r="B696" s="17">
        <v>706</v>
      </c>
      <c r="D696" s="286" t="s">
        <v>7138</v>
      </c>
      <c r="E696" s="14" t="s">
        <v>7138</v>
      </c>
      <c r="G696" s="286" t="s">
        <v>7138</v>
      </c>
      <c r="H696" s="14" t="s">
        <v>7139</v>
      </c>
      <c r="J696" s="286" t="s">
        <v>7140</v>
      </c>
      <c r="K696" s="14" t="s">
        <v>7141</v>
      </c>
      <c r="L696" s="14" t="s">
        <v>676</v>
      </c>
      <c r="M696" s="14" t="s">
        <v>4202</v>
      </c>
      <c r="N696" s="12" t="s">
        <v>21233</v>
      </c>
      <c r="O696" s="14" t="s">
        <v>7142</v>
      </c>
      <c r="Q696" s="269" t="s">
        <v>7143</v>
      </c>
    </row>
    <row r="697" spans="2:23" ht="30.75" customHeight="1" x14ac:dyDescent="0.25">
      <c r="B697" s="17">
        <v>707</v>
      </c>
      <c r="D697" s="286" t="s">
        <v>7144</v>
      </c>
      <c r="E697" s="14" t="s">
        <v>7144</v>
      </c>
      <c r="G697" s="286" t="s">
        <v>7144</v>
      </c>
      <c r="H697" s="14" t="s">
        <v>7145</v>
      </c>
      <c r="J697" s="286" t="s">
        <v>7146</v>
      </c>
      <c r="K697" s="14" t="s">
        <v>7147</v>
      </c>
      <c r="L697" s="14" t="s">
        <v>2401</v>
      </c>
      <c r="M697" s="14" t="s">
        <v>3924</v>
      </c>
      <c r="N697" s="12" t="s">
        <v>21230</v>
      </c>
      <c r="O697" s="14" t="s">
        <v>7148</v>
      </c>
      <c r="P697" s="13" t="s">
        <v>7149</v>
      </c>
      <c r="Q697" s="269" t="s">
        <v>7150</v>
      </c>
    </row>
    <row r="698" spans="2:23" ht="30.75" customHeight="1" x14ac:dyDescent="0.25">
      <c r="B698" s="17">
        <v>708</v>
      </c>
      <c r="D698" s="286" t="s">
        <v>7151</v>
      </c>
      <c r="E698" s="14" t="s">
        <v>7115</v>
      </c>
      <c r="G698" s="286" t="s">
        <v>7151</v>
      </c>
      <c r="H698" s="14" t="s">
        <v>7152</v>
      </c>
      <c r="I698" s="14" t="s">
        <v>3920</v>
      </c>
      <c r="J698" s="286" t="s">
        <v>7153</v>
      </c>
      <c r="K698" s="14" t="s">
        <v>3441</v>
      </c>
      <c r="L698" s="14" t="s">
        <v>4238</v>
      </c>
      <c r="M698" s="14" t="s">
        <v>3947</v>
      </c>
      <c r="N698" s="12" t="s">
        <v>21218</v>
      </c>
      <c r="O698" s="14" t="s">
        <v>7154</v>
      </c>
      <c r="P698" s="13" t="s">
        <v>7120</v>
      </c>
      <c r="Q698" s="269" t="s">
        <v>7121</v>
      </c>
      <c r="R698" s="14" t="s">
        <v>7122</v>
      </c>
      <c r="S698" s="269" t="s">
        <v>7123</v>
      </c>
      <c r="T698" s="13" t="s">
        <v>7124</v>
      </c>
    </row>
    <row r="699" spans="2:23" ht="30.75" customHeight="1" x14ac:dyDescent="0.25">
      <c r="B699" s="17">
        <v>709</v>
      </c>
      <c r="D699" s="286" t="s">
        <v>7155</v>
      </c>
      <c r="E699" s="14" t="s">
        <v>7156</v>
      </c>
      <c r="G699" s="286" t="s">
        <v>7157</v>
      </c>
      <c r="H699" s="14" t="s">
        <v>7158</v>
      </c>
      <c r="I699" s="14">
        <v>86183749</v>
      </c>
      <c r="J699" s="286" t="s">
        <v>7159</v>
      </c>
      <c r="K699" s="14" t="s">
        <v>7160</v>
      </c>
      <c r="L699" s="14" t="s">
        <v>6971</v>
      </c>
      <c r="M699" s="14" t="s">
        <v>4119</v>
      </c>
      <c r="N699" s="12" t="s">
        <v>21230</v>
      </c>
      <c r="O699" s="14" t="s">
        <v>7161</v>
      </c>
      <c r="Q699" s="269" t="s">
        <v>7162</v>
      </c>
      <c r="R699" s="14" t="s">
        <v>1544</v>
      </c>
      <c r="S699" s="269" t="s">
        <v>7162</v>
      </c>
    </row>
    <row r="700" spans="2:23" ht="30.75" customHeight="1" x14ac:dyDescent="0.25">
      <c r="B700" s="17">
        <v>710</v>
      </c>
      <c r="D700" s="286" t="s">
        <v>7164</v>
      </c>
      <c r="E700" s="14" t="s">
        <v>7165</v>
      </c>
      <c r="G700" s="286" t="s">
        <v>7166</v>
      </c>
      <c r="H700" s="14" t="s">
        <v>7167</v>
      </c>
      <c r="I700" s="14" t="s">
        <v>3920</v>
      </c>
      <c r="J700" s="286" t="s">
        <v>7168</v>
      </c>
      <c r="K700" s="14" t="s">
        <v>7169</v>
      </c>
      <c r="L700" s="14" t="s">
        <v>7170</v>
      </c>
      <c r="M700" s="14" t="s">
        <v>3924</v>
      </c>
      <c r="N700" s="12" t="s">
        <v>21230</v>
      </c>
      <c r="O700" s="14" t="s">
        <v>7171</v>
      </c>
      <c r="P700" s="13" t="s">
        <v>7172</v>
      </c>
      <c r="Q700" s="269" t="s">
        <v>7173</v>
      </c>
      <c r="R700" s="14" t="s">
        <v>7165</v>
      </c>
      <c r="S700" s="269" t="s">
        <v>7242</v>
      </c>
      <c r="T700" s="13" t="s">
        <v>7172</v>
      </c>
    </row>
    <row r="701" spans="2:23" ht="30.75" customHeight="1" x14ac:dyDescent="0.25">
      <c r="B701" s="17">
        <v>711</v>
      </c>
      <c r="D701" s="286" t="s">
        <v>7175</v>
      </c>
      <c r="E701" s="14" t="s">
        <v>1923</v>
      </c>
      <c r="G701" s="286" t="s">
        <v>7177</v>
      </c>
      <c r="H701" s="14" t="s">
        <v>7176</v>
      </c>
      <c r="I701" s="14" t="s">
        <v>3920</v>
      </c>
      <c r="J701" s="286" t="s">
        <v>7178</v>
      </c>
      <c r="K701" s="14" t="s">
        <v>3922</v>
      </c>
      <c r="L701" s="14" t="s">
        <v>3587</v>
      </c>
      <c r="M701" s="14" t="s">
        <v>3947</v>
      </c>
      <c r="N701" s="12" t="s">
        <v>21218</v>
      </c>
      <c r="O701" s="14" t="s">
        <v>7179</v>
      </c>
      <c r="P701" s="13" t="s">
        <v>7180</v>
      </c>
      <c r="Q701" s="269" t="s">
        <v>7181</v>
      </c>
      <c r="R701" s="14" t="s">
        <v>7182</v>
      </c>
      <c r="S701" s="269" t="s">
        <v>7183</v>
      </c>
      <c r="T701" s="13" t="s">
        <v>7184</v>
      </c>
    </row>
    <row r="702" spans="2:23" ht="30.75" customHeight="1" x14ac:dyDescent="0.25">
      <c r="B702" s="17">
        <v>712</v>
      </c>
      <c r="C702" s="436" t="s">
        <v>21212</v>
      </c>
      <c r="D702" s="286" t="s">
        <v>7185</v>
      </c>
      <c r="E702" s="14" t="s">
        <v>7185</v>
      </c>
      <c r="G702" s="286" t="s">
        <v>7185</v>
      </c>
      <c r="L702" s="14" t="s">
        <v>7188</v>
      </c>
      <c r="M702" s="14" t="s">
        <v>3947</v>
      </c>
      <c r="N702" s="12" t="s">
        <v>21218</v>
      </c>
      <c r="P702" s="13" t="s">
        <v>7186</v>
      </c>
      <c r="Q702" s="269" t="s">
        <v>7187</v>
      </c>
    </row>
    <row r="703" spans="2:23" ht="30.75" customHeight="1" x14ac:dyDescent="0.25">
      <c r="B703" s="17">
        <v>713</v>
      </c>
      <c r="D703" s="286" t="s">
        <v>7189</v>
      </c>
      <c r="E703" s="14" t="s">
        <v>7190</v>
      </c>
      <c r="G703" s="286" t="s">
        <v>7191</v>
      </c>
      <c r="H703" s="14" t="s">
        <v>7192</v>
      </c>
      <c r="I703" s="14">
        <v>82614296</v>
      </c>
      <c r="J703" s="286" t="s">
        <v>7193</v>
      </c>
      <c r="K703" s="14" t="s">
        <v>7194</v>
      </c>
      <c r="L703" s="14" t="s">
        <v>392</v>
      </c>
      <c r="M703" s="14" t="s">
        <v>4109</v>
      </c>
      <c r="N703" s="12" t="s">
        <v>21230</v>
      </c>
      <c r="O703" s="14" t="s">
        <v>7195</v>
      </c>
      <c r="P703" s="13" t="s">
        <v>7196</v>
      </c>
      <c r="Q703" s="269" t="s">
        <v>7197</v>
      </c>
      <c r="R703" s="14" t="s">
        <v>7198</v>
      </c>
      <c r="S703" s="269" t="s">
        <v>7199</v>
      </c>
      <c r="T703" s="13" t="s">
        <v>7200</v>
      </c>
    </row>
    <row r="704" spans="2:23" ht="30.75" customHeight="1" x14ac:dyDescent="0.25">
      <c r="B704" s="17">
        <v>714</v>
      </c>
      <c r="D704" s="286" t="s">
        <v>7203</v>
      </c>
      <c r="E704" s="14" t="s">
        <v>7205</v>
      </c>
      <c r="G704" s="286" t="s">
        <v>7204</v>
      </c>
      <c r="H704" s="14" t="s">
        <v>7206</v>
      </c>
      <c r="I704" s="289">
        <v>251190366</v>
      </c>
      <c r="J704" s="286" t="s">
        <v>7207</v>
      </c>
      <c r="K704" s="14" t="s">
        <v>6334</v>
      </c>
      <c r="L704" s="14" t="s">
        <v>6335</v>
      </c>
      <c r="M704" s="14" t="s">
        <v>3947</v>
      </c>
      <c r="N704" s="12" t="s">
        <v>21218</v>
      </c>
      <c r="O704" s="14" t="s">
        <v>7208</v>
      </c>
      <c r="P704" s="13" t="s">
        <v>7209</v>
      </c>
      <c r="Q704" s="269" t="s">
        <v>7210</v>
      </c>
      <c r="R704" s="14" t="s">
        <v>6996</v>
      </c>
      <c r="S704" s="269" t="s">
        <v>7211</v>
      </c>
      <c r="T704" s="13" t="s">
        <v>7209</v>
      </c>
    </row>
    <row r="705" spans="2:20" ht="30.75" customHeight="1" x14ac:dyDescent="0.25">
      <c r="B705" s="17">
        <v>715</v>
      </c>
      <c r="D705" s="286" t="s">
        <v>7212</v>
      </c>
      <c r="E705" s="14" t="s">
        <v>7212</v>
      </c>
      <c r="G705" s="286" t="s">
        <v>7212</v>
      </c>
      <c r="H705" s="14" t="s">
        <v>7213</v>
      </c>
      <c r="J705" s="286" t="s">
        <v>7214</v>
      </c>
      <c r="K705" s="14" t="s">
        <v>1830</v>
      </c>
      <c r="L705" s="14" t="s">
        <v>4190</v>
      </c>
      <c r="M705" s="14" t="s">
        <v>3980</v>
      </c>
      <c r="N705" s="12" t="s">
        <v>21230</v>
      </c>
      <c r="O705" s="14" t="s">
        <v>7215</v>
      </c>
      <c r="P705" s="13" t="s">
        <v>7217</v>
      </c>
      <c r="Q705" s="269" t="s">
        <v>7216</v>
      </c>
    </row>
    <row r="706" spans="2:20" ht="30.75" customHeight="1" x14ac:dyDescent="0.25">
      <c r="B706" s="17">
        <v>716</v>
      </c>
      <c r="D706" s="286" t="s">
        <v>7221</v>
      </c>
      <c r="E706" s="14" t="s">
        <v>7220</v>
      </c>
      <c r="G706" s="286" t="s">
        <v>7218</v>
      </c>
      <c r="H706" s="14" t="s">
        <v>7222</v>
      </c>
      <c r="I706" s="14" t="s">
        <v>3920</v>
      </c>
      <c r="J706" s="286" t="s">
        <v>7223</v>
      </c>
      <c r="K706" s="14" t="s">
        <v>7224</v>
      </c>
      <c r="L706" s="14" t="s">
        <v>4128</v>
      </c>
      <c r="M706" s="14" t="s">
        <v>4068</v>
      </c>
      <c r="N706" s="12" t="s">
        <v>21218</v>
      </c>
      <c r="O706" s="14" t="s">
        <v>7225</v>
      </c>
      <c r="P706" s="13" t="s">
        <v>7226</v>
      </c>
      <c r="Q706" s="269" t="s">
        <v>7227</v>
      </c>
      <c r="R706" s="14" t="s">
        <v>7219</v>
      </c>
      <c r="S706" s="269" t="s">
        <v>7227</v>
      </c>
      <c r="T706" s="13" t="s">
        <v>7226</v>
      </c>
    </row>
    <row r="707" spans="2:20" ht="30.75" customHeight="1" x14ac:dyDescent="0.25">
      <c r="B707" s="17">
        <v>717</v>
      </c>
      <c r="D707" s="286" t="s">
        <v>7228</v>
      </c>
      <c r="E707" s="14" t="s">
        <v>6884</v>
      </c>
      <c r="G707" s="286" t="s">
        <v>7229</v>
      </c>
      <c r="H707" s="14" t="s">
        <v>7230</v>
      </c>
      <c r="J707" s="286" t="s">
        <v>7231</v>
      </c>
      <c r="K707" s="14" t="s">
        <v>4210</v>
      </c>
      <c r="L707" s="14" t="s">
        <v>4211</v>
      </c>
      <c r="M707" s="14" t="s">
        <v>3924</v>
      </c>
      <c r="N707" s="12" t="s">
        <v>21230</v>
      </c>
      <c r="O707" s="14" t="s">
        <v>7232</v>
      </c>
      <c r="P707" s="13" t="s">
        <v>7233</v>
      </c>
      <c r="Q707" s="269" t="s">
        <v>7234</v>
      </c>
    </row>
    <row r="708" spans="2:20" ht="30.75" customHeight="1" x14ac:dyDescent="0.25">
      <c r="B708" s="17">
        <v>718</v>
      </c>
      <c r="D708" s="286" t="s">
        <v>7235</v>
      </c>
      <c r="E708" s="14" t="s">
        <v>6456</v>
      </c>
      <c r="G708" s="286" t="s">
        <v>7235</v>
      </c>
      <c r="H708" s="14" t="s">
        <v>7236</v>
      </c>
      <c r="I708" s="14" t="s">
        <v>5749</v>
      </c>
      <c r="J708" s="286" t="s">
        <v>7237</v>
      </c>
      <c r="K708" s="14" t="s">
        <v>5673</v>
      </c>
      <c r="L708" s="14" t="s">
        <v>4190</v>
      </c>
      <c r="M708" s="14" t="s">
        <v>3980</v>
      </c>
      <c r="N708" s="12" t="s">
        <v>21230</v>
      </c>
      <c r="O708" s="14" t="s">
        <v>5675</v>
      </c>
      <c r="P708" s="13" t="s">
        <v>7238</v>
      </c>
      <c r="Q708" s="269" t="s">
        <v>7240</v>
      </c>
      <c r="R708" s="14" t="s">
        <v>7239</v>
      </c>
      <c r="S708" s="269" t="s">
        <v>7240</v>
      </c>
      <c r="T708" s="13" t="s">
        <v>7241</v>
      </c>
    </row>
    <row r="709" spans="2:20" ht="30.75" customHeight="1" x14ac:dyDescent="0.25">
      <c r="B709" s="17">
        <v>719</v>
      </c>
      <c r="D709" s="286" t="s">
        <v>7243</v>
      </c>
      <c r="E709" s="14" t="s">
        <v>7244</v>
      </c>
      <c r="G709" s="286" t="s">
        <v>7245</v>
      </c>
      <c r="H709" s="14" t="s">
        <v>7246</v>
      </c>
      <c r="I709" s="289">
        <v>254176917</v>
      </c>
      <c r="J709" s="286" t="s">
        <v>7247</v>
      </c>
      <c r="K709" s="14" t="s">
        <v>3922</v>
      </c>
      <c r="L709" s="14" t="s">
        <v>7248</v>
      </c>
      <c r="M709" s="14" t="s">
        <v>3947</v>
      </c>
      <c r="N709" s="12" t="s">
        <v>21218</v>
      </c>
      <c r="O709" s="14" t="s">
        <v>7249</v>
      </c>
      <c r="P709" s="13" t="s">
        <v>7250</v>
      </c>
      <c r="Q709" s="269" t="s">
        <v>7251</v>
      </c>
      <c r="R709" s="14" t="s">
        <v>7252</v>
      </c>
      <c r="S709" s="269" t="s">
        <v>7251</v>
      </c>
      <c r="T709" s="13" t="s">
        <v>7250</v>
      </c>
    </row>
    <row r="710" spans="2:20" ht="30.75" customHeight="1" x14ac:dyDescent="0.25">
      <c r="B710" s="17">
        <v>720</v>
      </c>
      <c r="D710" s="286" t="s">
        <v>7369</v>
      </c>
      <c r="E710" s="14" t="s">
        <v>7253</v>
      </c>
      <c r="G710" s="286" t="s">
        <v>7370</v>
      </c>
      <c r="H710" s="14" t="s">
        <v>7254</v>
      </c>
      <c r="I710" s="14" t="s">
        <v>3920</v>
      </c>
      <c r="J710" s="286" t="s">
        <v>7255</v>
      </c>
      <c r="K710" s="14" t="s">
        <v>2283</v>
      </c>
      <c r="L710" s="14" t="s">
        <v>4238</v>
      </c>
      <c r="M710" s="14" t="s">
        <v>3947</v>
      </c>
      <c r="N710" s="12" t="s">
        <v>21218</v>
      </c>
      <c r="O710" s="289" t="s">
        <v>7256</v>
      </c>
      <c r="P710" s="13" t="s">
        <v>7257</v>
      </c>
      <c r="Q710" s="269" t="s">
        <v>7258</v>
      </c>
      <c r="R710" s="14" t="s">
        <v>7259</v>
      </c>
      <c r="S710" s="269" t="s">
        <v>7260</v>
      </c>
      <c r="T710" s="13" t="s">
        <v>7257</v>
      </c>
    </row>
    <row r="711" spans="2:20" ht="30.75" customHeight="1" x14ac:dyDescent="0.25">
      <c r="B711" s="17">
        <v>721</v>
      </c>
      <c r="D711" s="286" t="s">
        <v>7261</v>
      </c>
      <c r="E711" s="14" t="s">
        <v>7261</v>
      </c>
      <c r="G711" s="286" t="s">
        <v>7261</v>
      </c>
      <c r="H711" s="14" t="s">
        <v>7262</v>
      </c>
      <c r="J711" s="286" t="s">
        <v>7263</v>
      </c>
      <c r="K711" s="14" t="s">
        <v>3922</v>
      </c>
      <c r="L711" s="14" t="s">
        <v>523</v>
      </c>
      <c r="M711" s="14" t="s">
        <v>4119</v>
      </c>
      <c r="N711" s="12" t="s">
        <v>21230</v>
      </c>
      <c r="O711" s="14" t="s">
        <v>7264</v>
      </c>
      <c r="P711" s="13" t="s">
        <v>7265</v>
      </c>
      <c r="Q711" s="269" t="s">
        <v>7266</v>
      </c>
    </row>
    <row r="712" spans="2:20" ht="30.75" customHeight="1" x14ac:dyDescent="0.25">
      <c r="B712" s="17">
        <v>722</v>
      </c>
      <c r="D712" s="286" t="s">
        <v>7267</v>
      </c>
      <c r="E712" s="14" t="s">
        <v>7267</v>
      </c>
      <c r="G712" s="286" t="s">
        <v>7267</v>
      </c>
      <c r="H712" s="14" t="s">
        <v>7268</v>
      </c>
      <c r="J712" s="286" t="s">
        <v>7269</v>
      </c>
      <c r="K712" s="14" t="s">
        <v>1270</v>
      </c>
      <c r="L712" s="14" t="s">
        <v>7270</v>
      </c>
      <c r="M712" s="14" t="s">
        <v>4270</v>
      </c>
      <c r="N712" s="12" t="s">
        <v>21218</v>
      </c>
      <c r="O712" s="14" t="s">
        <v>7298</v>
      </c>
      <c r="P712" s="13" t="s">
        <v>7271</v>
      </c>
      <c r="Q712" s="269" t="s">
        <v>7272</v>
      </c>
    </row>
    <row r="713" spans="2:20" ht="30.75" customHeight="1" x14ac:dyDescent="0.25">
      <c r="B713" s="17">
        <v>723</v>
      </c>
      <c r="D713" s="286" t="s">
        <v>7273</v>
      </c>
      <c r="E713" s="14" t="s">
        <v>7274</v>
      </c>
      <c r="G713" s="286" t="s">
        <v>7275</v>
      </c>
      <c r="H713" s="14" t="s">
        <v>7276</v>
      </c>
      <c r="I713" s="14" t="s">
        <v>3920</v>
      </c>
      <c r="J713" s="286" t="s">
        <v>7277</v>
      </c>
      <c r="K713" s="14" t="s">
        <v>7278</v>
      </c>
      <c r="L713" s="14" t="s">
        <v>4128</v>
      </c>
      <c r="M713" s="14" t="s">
        <v>4068</v>
      </c>
      <c r="N713" s="12" t="s">
        <v>21218</v>
      </c>
      <c r="O713" s="14" t="s">
        <v>7279</v>
      </c>
      <c r="P713" s="13" t="s">
        <v>7280</v>
      </c>
      <c r="Q713" s="269" t="s">
        <v>7281</v>
      </c>
      <c r="R713" s="14" t="s">
        <v>7274</v>
      </c>
      <c r="S713" s="269" t="s">
        <v>7281</v>
      </c>
      <c r="T713" s="13" t="s">
        <v>7280</v>
      </c>
    </row>
    <row r="714" spans="2:20" ht="30.75" customHeight="1" x14ac:dyDescent="0.25">
      <c r="B714" s="17">
        <v>724</v>
      </c>
      <c r="D714" s="286" t="s">
        <v>7282</v>
      </c>
      <c r="E714" s="14" t="s">
        <v>7290</v>
      </c>
      <c r="G714" s="286" t="s">
        <v>7282</v>
      </c>
      <c r="H714" s="14" t="s">
        <v>7283</v>
      </c>
      <c r="I714" s="14" t="s">
        <v>7284</v>
      </c>
      <c r="J714" s="286" t="s">
        <v>7285</v>
      </c>
      <c r="K714" s="14" t="s">
        <v>7286</v>
      </c>
      <c r="L714" s="14" t="s">
        <v>4128</v>
      </c>
      <c r="M714" s="14" t="s">
        <v>4068</v>
      </c>
      <c r="N714" s="12" t="s">
        <v>21218</v>
      </c>
      <c r="O714" s="14" t="s">
        <v>7287</v>
      </c>
      <c r="P714" s="13" t="s">
        <v>7288</v>
      </c>
      <c r="Q714" s="269" t="s">
        <v>7289</v>
      </c>
      <c r="R714" s="14" t="s">
        <v>7290</v>
      </c>
      <c r="S714" s="269" t="s">
        <v>7289</v>
      </c>
      <c r="T714" s="13" t="s">
        <v>7288</v>
      </c>
    </row>
    <row r="715" spans="2:20" ht="30.75" customHeight="1" x14ac:dyDescent="0.25">
      <c r="B715" s="17">
        <v>725</v>
      </c>
      <c r="D715" s="286" t="s">
        <v>7291</v>
      </c>
      <c r="E715" s="14" t="s">
        <v>7291</v>
      </c>
      <c r="G715" s="286" t="s">
        <v>7291</v>
      </c>
      <c r="H715" s="14" t="s">
        <v>7292</v>
      </c>
      <c r="L715" s="14" t="s">
        <v>4128</v>
      </c>
      <c r="M715" s="14" t="s">
        <v>4068</v>
      </c>
      <c r="N715" s="12" t="s">
        <v>21218</v>
      </c>
    </row>
    <row r="716" spans="2:20" ht="30.75" customHeight="1" x14ac:dyDescent="0.25">
      <c r="B716" s="17">
        <v>726</v>
      </c>
      <c r="D716" s="288" t="s">
        <v>17188</v>
      </c>
      <c r="E716" s="14" t="s">
        <v>7293</v>
      </c>
      <c r="G716" s="288" t="s">
        <v>17189</v>
      </c>
      <c r="H716" s="12" t="s">
        <v>7294</v>
      </c>
      <c r="I716" s="14">
        <v>255883625</v>
      </c>
      <c r="J716" s="288" t="s">
        <v>17190</v>
      </c>
      <c r="K716" s="12" t="s">
        <v>17191</v>
      </c>
      <c r="L716" s="14" t="s">
        <v>7296</v>
      </c>
      <c r="M716" s="14" t="s">
        <v>3947</v>
      </c>
      <c r="N716" s="12" t="s">
        <v>21218</v>
      </c>
      <c r="O716" s="14" t="s">
        <v>7297</v>
      </c>
      <c r="P716" s="181" t="s">
        <v>17192</v>
      </c>
      <c r="Q716" s="269" t="s">
        <v>17193</v>
      </c>
      <c r="R716" s="12" t="s">
        <v>7293</v>
      </c>
      <c r="S716" s="269" t="s">
        <v>17193</v>
      </c>
      <c r="T716" s="181" t="s">
        <v>17192</v>
      </c>
    </row>
    <row r="717" spans="2:20" ht="30.75" customHeight="1" x14ac:dyDescent="0.25">
      <c r="B717" s="17">
        <v>727</v>
      </c>
      <c r="D717" s="286" t="s">
        <v>7299</v>
      </c>
      <c r="E717" s="14" t="s">
        <v>7304</v>
      </c>
      <c r="G717" s="286" t="s">
        <v>7299</v>
      </c>
      <c r="H717" s="14" t="s">
        <v>7300</v>
      </c>
      <c r="I717" s="14" t="s">
        <v>3920</v>
      </c>
      <c r="J717" s="286" t="s">
        <v>7301</v>
      </c>
      <c r="K717" s="14" t="s">
        <v>2283</v>
      </c>
      <c r="L717" s="14" t="s">
        <v>4238</v>
      </c>
      <c r="M717" s="14" t="s">
        <v>3947</v>
      </c>
      <c r="N717" s="12" t="s">
        <v>21218</v>
      </c>
      <c r="O717" s="14" t="s">
        <v>7302</v>
      </c>
      <c r="P717" s="13" t="s">
        <v>7306</v>
      </c>
      <c r="Q717" s="269" t="s">
        <v>7303</v>
      </c>
      <c r="R717" s="14" t="s">
        <v>5543</v>
      </c>
      <c r="T717" s="13" t="s">
        <v>7305</v>
      </c>
    </row>
    <row r="718" spans="2:20" ht="30.75" customHeight="1" x14ac:dyDescent="0.25">
      <c r="B718" s="17">
        <v>728</v>
      </c>
      <c r="D718" s="286" t="s">
        <v>7307</v>
      </c>
      <c r="E718" s="14" t="s">
        <v>7308</v>
      </c>
      <c r="G718" s="286" t="s">
        <v>7309</v>
      </c>
      <c r="H718" s="14" t="s">
        <v>7310</v>
      </c>
      <c r="I718" s="289">
        <v>253876583</v>
      </c>
      <c r="J718" s="286" t="s">
        <v>7311</v>
      </c>
      <c r="K718" s="14" t="s">
        <v>7312</v>
      </c>
      <c r="L718" s="14" t="s">
        <v>1958</v>
      </c>
      <c r="M718" s="14" t="s">
        <v>3947</v>
      </c>
      <c r="N718" s="12" t="s">
        <v>21218</v>
      </c>
      <c r="O718" s="14" t="s">
        <v>7313</v>
      </c>
      <c r="P718" s="13" t="s">
        <v>7314</v>
      </c>
      <c r="Q718" s="269" t="s">
        <v>7315</v>
      </c>
      <c r="R718" s="14" t="s">
        <v>6144</v>
      </c>
      <c r="S718" s="269" t="s">
        <v>7316</v>
      </c>
      <c r="T718" s="13" t="s">
        <v>7317</v>
      </c>
    </row>
    <row r="719" spans="2:20" ht="30.75" customHeight="1" x14ac:dyDescent="0.25">
      <c r="B719" s="17">
        <v>729</v>
      </c>
      <c r="D719" s="286" t="s">
        <v>7318</v>
      </c>
      <c r="E719" s="14" t="s">
        <v>7319</v>
      </c>
      <c r="G719" s="286" t="s">
        <v>7320</v>
      </c>
      <c r="H719" s="289" t="s">
        <v>7321</v>
      </c>
      <c r="I719" s="14" t="s">
        <v>7322</v>
      </c>
      <c r="J719" s="286" t="s">
        <v>7323</v>
      </c>
      <c r="K719" s="14" t="s">
        <v>7324</v>
      </c>
      <c r="L719" s="14" t="s">
        <v>5936</v>
      </c>
      <c r="M719" s="14" t="s">
        <v>3924</v>
      </c>
      <c r="N719" s="12" t="s">
        <v>21230</v>
      </c>
      <c r="O719" s="14" t="s">
        <v>7325</v>
      </c>
      <c r="P719" s="13" t="s">
        <v>7326</v>
      </c>
      <c r="Q719" s="269" t="s">
        <v>7327</v>
      </c>
      <c r="R719" s="14" t="s">
        <v>7319</v>
      </c>
      <c r="S719" s="269" t="s">
        <v>7327</v>
      </c>
      <c r="T719" s="13" t="s">
        <v>7326</v>
      </c>
    </row>
    <row r="720" spans="2:20" ht="30.75" customHeight="1" x14ac:dyDescent="0.25">
      <c r="B720" s="17">
        <v>730</v>
      </c>
      <c r="D720" s="286" t="s">
        <v>7328</v>
      </c>
      <c r="E720" s="14" t="s">
        <v>7328</v>
      </c>
      <c r="G720" s="286" t="s">
        <v>7328</v>
      </c>
      <c r="H720" s="14" t="s">
        <v>7329</v>
      </c>
      <c r="L720" s="14" t="s">
        <v>4238</v>
      </c>
      <c r="M720" s="14" t="s">
        <v>3947</v>
      </c>
      <c r="N720" s="12" t="s">
        <v>21218</v>
      </c>
      <c r="P720" s="13" t="s">
        <v>7330</v>
      </c>
    </row>
    <row r="721" spans="2:20" ht="30.75" customHeight="1" x14ac:dyDescent="0.25">
      <c r="B721" s="17">
        <v>731</v>
      </c>
      <c r="D721" s="286" t="s">
        <v>7331</v>
      </c>
      <c r="E721" s="14" t="s">
        <v>7331</v>
      </c>
      <c r="G721" s="286" t="s">
        <v>7331</v>
      </c>
      <c r="H721" s="14" t="s">
        <v>7332</v>
      </c>
      <c r="J721" s="286" t="s">
        <v>7333</v>
      </c>
      <c r="K721" s="14" t="s">
        <v>7334</v>
      </c>
      <c r="L721" s="14" t="s">
        <v>1223</v>
      </c>
      <c r="M721" s="14" t="s">
        <v>4068</v>
      </c>
      <c r="N721" s="12" t="s">
        <v>21218</v>
      </c>
      <c r="O721" s="14" t="s">
        <v>7335</v>
      </c>
      <c r="P721" s="13" t="s">
        <v>7336</v>
      </c>
      <c r="Q721" s="269" t="s">
        <v>7337</v>
      </c>
    </row>
    <row r="722" spans="2:20" ht="30.75" customHeight="1" x14ac:dyDescent="0.25">
      <c r="B722" s="17">
        <v>732</v>
      </c>
      <c r="D722" s="286" t="s">
        <v>7338</v>
      </c>
      <c r="E722" s="14" t="s">
        <v>7338</v>
      </c>
      <c r="G722" s="286" t="s">
        <v>7338</v>
      </c>
      <c r="H722" s="14" t="s">
        <v>7339</v>
      </c>
      <c r="J722" s="286" t="s">
        <v>7340</v>
      </c>
      <c r="L722" s="14" t="s">
        <v>7341</v>
      </c>
      <c r="M722" s="14" t="s">
        <v>4068</v>
      </c>
      <c r="N722" s="12" t="s">
        <v>21218</v>
      </c>
      <c r="O722" s="14" t="s">
        <v>7342</v>
      </c>
      <c r="P722" s="13" t="s">
        <v>7343</v>
      </c>
      <c r="Q722" s="269" t="s">
        <v>7344</v>
      </c>
    </row>
    <row r="723" spans="2:20" ht="30.75" customHeight="1" x14ac:dyDescent="0.25">
      <c r="B723" s="17">
        <v>733</v>
      </c>
      <c r="D723" s="286" t="s">
        <v>7345</v>
      </c>
      <c r="E723" s="14" t="s">
        <v>7346</v>
      </c>
      <c r="G723" s="286" t="s">
        <v>7345</v>
      </c>
      <c r="H723" s="14" t="s">
        <v>7347</v>
      </c>
      <c r="I723" s="14" t="s">
        <v>3920</v>
      </c>
      <c r="J723" s="286" t="s">
        <v>7348</v>
      </c>
      <c r="K723" s="14" t="s">
        <v>7349</v>
      </c>
      <c r="L723" s="14" t="s">
        <v>4031</v>
      </c>
      <c r="M723" s="14" t="s">
        <v>3924</v>
      </c>
      <c r="N723" s="12" t="s">
        <v>21230</v>
      </c>
      <c r="O723" s="14" t="s">
        <v>7350</v>
      </c>
      <c r="P723" s="13" t="s">
        <v>7351</v>
      </c>
      <c r="Q723" s="269" t="s">
        <v>7352</v>
      </c>
      <c r="R723" s="14" t="s">
        <v>3806</v>
      </c>
      <c r="S723" s="269" t="s">
        <v>7436</v>
      </c>
      <c r="T723" s="13" t="s">
        <v>7437</v>
      </c>
    </row>
    <row r="724" spans="2:20" ht="30.75" customHeight="1" x14ac:dyDescent="0.25">
      <c r="B724" s="17">
        <v>734</v>
      </c>
      <c r="D724" s="315" t="s">
        <v>7353</v>
      </c>
      <c r="E724" s="14" t="s">
        <v>7354</v>
      </c>
      <c r="G724" s="286" t="s">
        <v>7355</v>
      </c>
      <c r="H724" s="14" t="s">
        <v>7356</v>
      </c>
      <c r="I724" s="289">
        <v>254827586</v>
      </c>
      <c r="J724" s="286" t="s">
        <v>7357</v>
      </c>
      <c r="K724" s="14" t="s">
        <v>3922</v>
      </c>
      <c r="L724" s="14" t="s">
        <v>7358</v>
      </c>
      <c r="M724" s="14" t="s">
        <v>3947</v>
      </c>
      <c r="N724" s="12" t="s">
        <v>21218</v>
      </c>
      <c r="O724" s="14" t="s">
        <v>7359</v>
      </c>
      <c r="P724" s="13" t="s">
        <v>7360</v>
      </c>
      <c r="Q724" s="269" t="s">
        <v>7361</v>
      </c>
      <c r="R724" s="14" t="s">
        <v>3711</v>
      </c>
      <c r="S724" s="269" t="s">
        <v>7362</v>
      </c>
      <c r="T724" s="13" t="s">
        <v>7360</v>
      </c>
    </row>
    <row r="725" spans="2:20" ht="30.75" customHeight="1" x14ac:dyDescent="0.25">
      <c r="B725" s="17">
        <v>735</v>
      </c>
      <c r="D725" s="286" t="s">
        <v>7363</v>
      </c>
      <c r="E725" s="14" t="s">
        <v>7363</v>
      </c>
      <c r="G725" s="286" t="s">
        <v>7363</v>
      </c>
      <c r="H725" s="14" t="s">
        <v>7364</v>
      </c>
      <c r="J725" s="286" t="s">
        <v>7365</v>
      </c>
      <c r="K725" s="14" t="s">
        <v>1945</v>
      </c>
      <c r="L725" s="14" t="s">
        <v>3693</v>
      </c>
      <c r="M725" s="14" t="s">
        <v>4119</v>
      </c>
      <c r="N725" s="12" t="s">
        <v>21230</v>
      </c>
      <c r="O725" s="14" t="s">
        <v>7366</v>
      </c>
      <c r="P725" s="13" t="s">
        <v>7367</v>
      </c>
      <c r="Q725" s="269" t="s">
        <v>7368</v>
      </c>
    </row>
    <row r="726" spans="2:20" ht="30.75" customHeight="1" x14ac:dyDescent="0.25">
      <c r="B726" s="17">
        <v>736</v>
      </c>
      <c r="D726" s="286" t="s">
        <v>7374</v>
      </c>
      <c r="E726" s="14" t="s">
        <v>7377</v>
      </c>
      <c r="G726" s="286" t="s">
        <v>7375</v>
      </c>
      <c r="H726" s="14" t="s">
        <v>7376</v>
      </c>
      <c r="I726" s="289">
        <v>255060424</v>
      </c>
      <c r="J726" s="286" t="s">
        <v>5732</v>
      </c>
      <c r="K726" s="14" t="s">
        <v>5733</v>
      </c>
      <c r="L726" s="14" t="s">
        <v>3962</v>
      </c>
      <c r="M726" s="14" t="s">
        <v>3947</v>
      </c>
      <c r="N726" s="12" t="s">
        <v>21218</v>
      </c>
      <c r="O726" s="14" t="s">
        <v>5734</v>
      </c>
      <c r="P726" s="13" t="s">
        <v>11778</v>
      </c>
      <c r="Q726" s="269" t="s">
        <v>4233</v>
      </c>
      <c r="R726" s="14" t="s">
        <v>11776</v>
      </c>
      <c r="S726" s="269" t="s">
        <v>11777</v>
      </c>
      <c r="T726" s="13" t="s">
        <v>7379</v>
      </c>
    </row>
    <row r="727" spans="2:20" ht="30.75" customHeight="1" x14ac:dyDescent="0.25">
      <c r="B727" s="17">
        <v>737</v>
      </c>
      <c r="C727" s="436" t="s">
        <v>21212</v>
      </c>
      <c r="D727" s="286" t="s">
        <v>7380</v>
      </c>
      <c r="E727" s="14" t="s">
        <v>7380</v>
      </c>
      <c r="G727" s="286" t="s">
        <v>7380</v>
      </c>
      <c r="J727" s="286" t="s">
        <v>7381</v>
      </c>
      <c r="K727" s="14" t="s">
        <v>7286</v>
      </c>
      <c r="L727" s="14" t="s">
        <v>4128</v>
      </c>
      <c r="M727" s="14" t="s">
        <v>4068</v>
      </c>
      <c r="N727" s="12" t="s">
        <v>21218</v>
      </c>
      <c r="O727" s="14" t="s">
        <v>7382</v>
      </c>
      <c r="P727" s="13" t="s">
        <v>7383</v>
      </c>
      <c r="Q727" s="269" t="s">
        <v>7384</v>
      </c>
    </row>
    <row r="728" spans="2:20" ht="30.75" customHeight="1" x14ac:dyDescent="0.25">
      <c r="B728" s="17">
        <v>738</v>
      </c>
      <c r="D728" s="286" t="s">
        <v>7385</v>
      </c>
      <c r="E728" s="14" t="s">
        <v>7385</v>
      </c>
      <c r="G728" s="286" t="s">
        <v>7385</v>
      </c>
      <c r="H728" s="14" t="s">
        <v>7386</v>
      </c>
      <c r="J728" s="286" t="s">
        <v>7387</v>
      </c>
      <c r="K728" s="14" t="s">
        <v>7388</v>
      </c>
      <c r="L728" s="14" t="s">
        <v>5816</v>
      </c>
      <c r="M728" s="14" t="s">
        <v>3924</v>
      </c>
      <c r="N728" s="12" t="s">
        <v>21230</v>
      </c>
      <c r="O728" s="14" t="s">
        <v>7389</v>
      </c>
      <c r="P728" s="13" t="s">
        <v>7390</v>
      </c>
      <c r="Q728" s="269" t="s">
        <v>7391</v>
      </c>
    </row>
    <row r="729" spans="2:20" ht="30.75" customHeight="1" x14ac:dyDescent="0.25">
      <c r="B729" s="17">
        <v>739</v>
      </c>
      <c r="C729" s="436" t="s">
        <v>21212</v>
      </c>
      <c r="D729" s="286" t="s">
        <v>7392</v>
      </c>
      <c r="E729" s="14" t="s">
        <v>7392</v>
      </c>
      <c r="G729" s="286" t="s">
        <v>7392</v>
      </c>
      <c r="J729" s="286" t="s">
        <v>7393</v>
      </c>
      <c r="K729" s="14" t="s">
        <v>7394</v>
      </c>
      <c r="L729" s="14" t="s">
        <v>7395</v>
      </c>
      <c r="M729" s="14" t="s">
        <v>3924</v>
      </c>
      <c r="N729" s="12" t="s">
        <v>21230</v>
      </c>
      <c r="O729" s="14" t="s">
        <v>7396</v>
      </c>
      <c r="P729" s="13" t="s">
        <v>7397</v>
      </c>
      <c r="Q729" s="269" t="s">
        <v>7398</v>
      </c>
    </row>
    <row r="730" spans="2:20" ht="30.75" customHeight="1" x14ac:dyDescent="0.25">
      <c r="B730" s="17">
        <v>740</v>
      </c>
      <c r="D730" s="286" t="s">
        <v>7399</v>
      </c>
      <c r="E730" s="14" t="s">
        <v>7004</v>
      </c>
      <c r="G730" s="286" t="s">
        <v>7400</v>
      </c>
      <c r="H730" s="14" t="s">
        <v>7401</v>
      </c>
      <c r="I730" s="289">
        <v>252188276</v>
      </c>
      <c r="J730" s="286" t="s">
        <v>7402</v>
      </c>
      <c r="K730" s="14" t="s">
        <v>5300</v>
      </c>
      <c r="L730" s="14" t="s">
        <v>4238</v>
      </c>
      <c r="M730" s="14" t="s">
        <v>3947</v>
      </c>
      <c r="N730" s="12" t="s">
        <v>21218</v>
      </c>
      <c r="O730" s="14" t="s">
        <v>7403</v>
      </c>
      <c r="P730" s="13" t="s">
        <v>7404</v>
      </c>
      <c r="Q730" s="269" t="s">
        <v>7405</v>
      </c>
      <c r="R730" s="14" t="s">
        <v>2447</v>
      </c>
      <c r="S730" s="269" t="s">
        <v>7406</v>
      </c>
      <c r="T730" s="13" t="s">
        <v>7407</v>
      </c>
    </row>
    <row r="731" spans="2:20" ht="30.75" customHeight="1" x14ac:dyDescent="0.25">
      <c r="B731" s="17">
        <v>741</v>
      </c>
      <c r="D731" s="286" t="s">
        <v>7408</v>
      </c>
      <c r="E731" s="14" t="s">
        <v>7408</v>
      </c>
      <c r="G731" s="286" t="s">
        <v>7408</v>
      </c>
      <c r="H731" s="14" t="s">
        <v>7409</v>
      </c>
      <c r="J731" s="286" t="s">
        <v>7410</v>
      </c>
      <c r="K731" s="14" t="s">
        <v>3296</v>
      </c>
      <c r="L731" s="14" t="s">
        <v>4190</v>
      </c>
      <c r="M731" s="14" t="s">
        <v>3980</v>
      </c>
      <c r="N731" s="12" t="s">
        <v>21230</v>
      </c>
      <c r="O731" s="14" t="s">
        <v>7411</v>
      </c>
      <c r="P731" s="13" t="s">
        <v>7412</v>
      </c>
      <c r="Q731" s="269" t="s">
        <v>7413</v>
      </c>
    </row>
    <row r="732" spans="2:20" ht="30.75" customHeight="1" x14ac:dyDescent="0.25">
      <c r="B732" s="17">
        <v>742</v>
      </c>
      <c r="C732" s="436" t="s">
        <v>21212</v>
      </c>
      <c r="D732" s="286" t="s">
        <v>7345</v>
      </c>
      <c r="G732" s="286" t="s">
        <v>7345</v>
      </c>
    </row>
    <row r="733" spans="2:20" ht="30.75" customHeight="1" x14ac:dyDescent="0.25">
      <c r="B733" s="17">
        <v>743</v>
      </c>
      <c r="C733" s="436" t="s">
        <v>21212</v>
      </c>
      <c r="D733" s="286" t="s">
        <v>7414</v>
      </c>
      <c r="E733" s="14" t="s">
        <v>7414</v>
      </c>
      <c r="G733" s="286" t="s">
        <v>7414</v>
      </c>
      <c r="J733" s="286" t="s">
        <v>7415</v>
      </c>
      <c r="L733" s="14" t="s">
        <v>7188</v>
      </c>
      <c r="M733" s="14" t="s">
        <v>3947</v>
      </c>
      <c r="N733" s="12" t="s">
        <v>21218</v>
      </c>
      <c r="P733" s="13" t="s">
        <v>7416</v>
      </c>
      <c r="Q733" s="269" t="s">
        <v>7417</v>
      </c>
    </row>
    <row r="734" spans="2:20" ht="30.75" customHeight="1" x14ac:dyDescent="0.25">
      <c r="B734" s="17">
        <v>744</v>
      </c>
      <c r="D734" s="286" t="s">
        <v>7418</v>
      </c>
      <c r="E734" s="14" t="s">
        <v>7419</v>
      </c>
      <c r="G734" s="286" t="s">
        <v>7420</v>
      </c>
      <c r="H734" s="14" t="s">
        <v>7421</v>
      </c>
      <c r="I734" s="14" t="s">
        <v>7426</v>
      </c>
      <c r="J734" s="286" t="s">
        <v>7422</v>
      </c>
      <c r="K734" s="14" t="s">
        <v>7423</v>
      </c>
      <c r="L734" s="14" t="s">
        <v>4238</v>
      </c>
      <c r="M734" s="14" t="s">
        <v>3947</v>
      </c>
      <c r="N734" s="12" t="s">
        <v>21218</v>
      </c>
      <c r="O734" s="14" t="s">
        <v>7424</v>
      </c>
      <c r="P734" s="13" t="s">
        <v>7425</v>
      </c>
      <c r="Q734" s="269" t="s">
        <v>7427</v>
      </c>
    </row>
    <row r="735" spans="2:20" ht="30.75" customHeight="1" x14ac:dyDescent="0.25">
      <c r="B735" s="17">
        <v>745</v>
      </c>
      <c r="C735" s="436" t="s">
        <v>21212</v>
      </c>
      <c r="D735" s="286" t="s">
        <v>7428</v>
      </c>
      <c r="E735" s="14" t="s">
        <v>7428</v>
      </c>
      <c r="G735" s="286" t="s">
        <v>7428</v>
      </c>
      <c r="L735" s="14" t="s">
        <v>4238</v>
      </c>
      <c r="M735" s="14" t="s">
        <v>3947</v>
      </c>
      <c r="N735" s="12" t="s">
        <v>21218</v>
      </c>
      <c r="P735" s="13" t="s">
        <v>7429</v>
      </c>
    </row>
    <row r="736" spans="2:20" ht="30.75" customHeight="1" x14ac:dyDescent="0.25">
      <c r="B736" s="17">
        <v>746</v>
      </c>
      <c r="D736" s="286" t="s">
        <v>6314</v>
      </c>
      <c r="E736" s="14" t="s">
        <v>7430</v>
      </c>
      <c r="G736" s="286" t="s">
        <v>7431</v>
      </c>
      <c r="H736" s="14" t="s">
        <v>7432</v>
      </c>
      <c r="I736" s="14" t="s">
        <v>3920</v>
      </c>
      <c r="J736" s="286" t="s">
        <v>7433</v>
      </c>
      <c r="K736" s="14" t="s">
        <v>3922</v>
      </c>
      <c r="L736" s="14" t="s">
        <v>4238</v>
      </c>
      <c r="M736" s="14" t="s">
        <v>3947</v>
      </c>
      <c r="N736" s="12" t="s">
        <v>21218</v>
      </c>
      <c r="O736" s="14" t="s">
        <v>6319</v>
      </c>
      <c r="P736" s="13" t="s">
        <v>7434</v>
      </c>
      <c r="Q736" s="269" t="s">
        <v>7435</v>
      </c>
    </row>
    <row r="737" spans="2:23" ht="30.75" customHeight="1" x14ac:dyDescent="0.25">
      <c r="B737" s="17">
        <v>747</v>
      </c>
      <c r="C737" s="436" t="s">
        <v>21212</v>
      </c>
      <c r="D737" s="286" t="s">
        <v>7438</v>
      </c>
      <c r="E737" s="14" t="s">
        <v>7438</v>
      </c>
      <c r="G737" s="286" t="s">
        <v>7438</v>
      </c>
    </row>
    <row r="738" spans="2:23" ht="30.75" customHeight="1" x14ac:dyDescent="0.25">
      <c r="B738" s="17">
        <v>748</v>
      </c>
      <c r="D738" s="286" t="s">
        <v>7439</v>
      </c>
      <c r="E738" s="14" t="s">
        <v>7440</v>
      </c>
      <c r="G738" s="286" t="s">
        <v>7439</v>
      </c>
      <c r="H738" s="14" t="s">
        <v>7441</v>
      </c>
      <c r="I738" s="14" t="s">
        <v>3920</v>
      </c>
      <c r="J738" s="286" t="s">
        <v>7442</v>
      </c>
      <c r="L738" s="14" t="s">
        <v>4238</v>
      </c>
      <c r="M738" s="14" t="s">
        <v>3947</v>
      </c>
      <c r="N738" s="12" t="s">
        <v>21218</v>
      </c>
      <c r="O738" s="14" t="s">
        <v>7443</v>
      </c>
      <c r="P738" s="13" t="s">
        <v>7444</v>
      </c>
      <c r="Q738" s="269" t="s">
        <v>7445</v>
      </c>
    </row>
    <row r="739" spans="2:23" ht="30.75" customHeight="1" x14ac:dyDescent="0.25">
      <c r="B739" s="17">
        <v>749</v>
      </c>
      <c r="D739" s="286" t="s">
        <v>7446</v>
      </c>
      <c r="E739" s="14" t="s">
        <v>7447</v>
      </c>
      <c r="G739" s="286" t="s">
        <v>7446</v>
      </c>
      <c r="H739" s="14" t="s">
        <v>7448</v>
      </c>
      <c r="J739" s="286" t="s">
        <v>7449</v>
      </c>
      <c r="K739" s="14" t="s">
        <v>3922</v>
      </c>
      <c r="L739" s="14" t="s">
        <v>7015</v>
      </c>
      <c r="M739" s="14" t="s">
        <v>4270</v>
      </c>
      <c r="N739" s="12" t="s">
        <v>21218</v>
      </c>
      <c r="O739" s="14" t="s">
        <v>7450</v>
      </c>
      <c r="P739" s="13" t="s">
        <v>7451</v>
      </c>
      <c r="Q739" s="269" t="s">
        <v>7452</v>
      </c>
    </row>
    <row r="740" spans="2:23" ht="30.75" customHeight="1" x14ac:dyDescent="0.25">
      <c r="B740" s="17">
        <v>750</v>
      </c>
      <c r="D740" s="286" t="s">
        <v>7453</v>
      </c>
      <c r="E740" s="14" t="s">
        <v>7453</v>
      </c>
      <c r="G740" s="286" t="s">
        <v>7453</v>
      </c>
      <c r="H740" s="14" t="s">
        <v>7454</v>
      </c>
      <c r="J740" s="286" t="s">
        <v>7455</v>
      </c>
      <c r="K740" s="14" t="s">
        <v>3922</v>
      </c>
      <c r="L740" s="14" t="s">
        <v>7456</v>
      </c>
      <c r="M740" s="14" t="s">
        <v>3980</v>
      </c>
      <c r="N740" s="12" t="s">
        <v>21230</v>
      </c>
      <c r="O740" s="14" t="s">
        <v>7457</v>
      </c>
      <c r="Q740" s="269" t="s">
        <v>7458</v>
      </c>
    </row>
    <row r="741" spans="2:23" ht="30.75" customHeight="1" x14ac:dyDescent="0.25">
      <c r="B741" s="17">
        <v>751</v>
      </c>
      <c r="D741" s="286" t="s">
        <v>3785</v>
      </c>
      <c r="E741" s="14" t="s">
        <v>7459</v>
      </c>
      <c r="G741" s="286" t="s">
        <v>3785</v>
      </c>
      <c r="H741" s="14" t="s">
        <v>7460</v>
      </c>
      <c r="I741" s="14" t="s">
        <v>3920</v>
      </c>
      <c r="J741" s="286" t="s">
        <v>7461</v>
      </c>
      <c r="K741" s="14" t="s">
        <v>3922</v>
      </c>
      <c r="L741" s="14" t="s">
        <v>1500</v>
      </c>
      <c r="M741" s="14" t="s">
        <v>3947</v>
      </c>
      <c r="N741" s="12" t="s">
        <v>21218</v>
      </c>
      <c r="O741" s="14" t="s">
        <v>1501</v>
      </c>
      <c r="P741" s="13" t="s">
        <v>7462</v>
      </c>
      <c r="Q741" s="269" t="s">
        <v>7463</v>
      </c>
      <c r="R741" s="14" t="s">
        <v>7464</v>
      </c>
      <c r="S741" s="269" t="s">
        <v>7466</v>
      </c>
      <c r="T741" s="13" t="s">
        <v>7465</v>
      </c>
    </row>
    <row r="742" spans="2:23" ht="30.75" customHeight="1" x14ac:dyDescent="0.25">
      <c r="B742" s="17">
        <v>752</v>
      </c>
      <c r="C742" s="436" t="s">
        <v>21212</v>
      </c>
      <c r="D742" s="286" t="s">
        <v>7471</v>
      </c>
      <c r="E742" s="14" t="s">
        <v>967</v>
      </c>
      <c r="G742" s="286" t="s">
        <v>7471</v>
      </c>
      <c r="K742" s="14" t="s">
        <v>3122</v>
      </c>
      <c r="L742" s="14" t="s">
        <v>4238</v>
      </c>
      <c r="M742" s="14" t="s">
        <v>3947</v>
      </c>
      <c r="N742" s="12" t="s">
        <v>21218</v>
      </c>
      <c r="Q742" s="269"/>
    </row>
    <row r="743" spans="2:23" ht="30.75" customHeight="1" x14ac:dyDescent="0.25">
      <c r="B743" s="17">
        <v>753</v>
      </c>
      <c r="D743" s="286" t="s">
        <v>7472</v>
      </c>
      <c r="E743" s="14" t="s">
        <v>6884</v>
      </c>
      <c r="G743" s="286" t="s">
        <v>7473</v>
      </c>
      <c r="H743" s="14" t="s">
        <v>7474</v>
      </c>
      <c r="I743" s="14">
        <v>688293811111</v>
      </c>
      <c r="J743" s="286" t="s">
        <v>7475</v>
      </c>
      <c r="K743" s="14" t="s">
        <v>7476</v>
      </c>
      <c r="L743" s="14" t="s">
        <v>3489</v>
      </c>
      <c r="M743" s="14" t="s">
        <v>3924</v>
      </c>
      <c r="N743" s="12" t="s">
        <v>21230</v>
      </c>
      <c r="O743" s="14" t="s">
        <v>7477</v>
      </c>
      <c r="P743" s="13" t="s">
        <v>7478</v>
      </c>
      <c r="Q743" s="269" t="s">
        <v>7479</v>
      </c>
    </row>
    <row r="744" spans="2:23" ht="30.75" customHeight="1" x14ac:dyDescent="0.25">
      <c r="B744" s="17">
        <v>754</v>
      </c>
      <c r="C744" s="17" t="s">
        <v>16443</v>
      </c>
      <c r="D744" s="286" t="s">
        <v>23096</v>
      </c>
      <c r="E744" s="14" t="s">
        <v>23095</v>
      </c>
      <c r="G744" s="286" t="s">
        <v>7480</v>
      </c>
      <c r="H744" s="14" t="s">
        <v>7481</v>
      </c>
      <c r="I744" s="309" t="s">
        <v>3920</v>
      </c>
      <c r="J744" s="286" t="s">
        <v>7482</v>
      </c>
      <c r="K744" s="14" t="s">
        <v>3922</v>
      </c>
      <c r="L744" s="14" t="s">
        <v>4238</v>
      </c>
      <c r="M744" s="14" t="s">
        <v>3947</v>
      </c>
      <c r="N744" s="12" t="s">
        <v>21218</v>
      </c>
      <c r="O744" s="14" t="s">
        <v>7483</v>
      </c>
      <c r="P744" s="13" t="s">
        <v>23097</v>
      </c>
      <c r="Q744" s="269" t="s">
        <v>23098</v>
      </c>
      <c r="R744" s="14" t="s">
        <v>10501</v>
      </c>
      <c r="S744" s="269" t="s">
        <v>23099</v>
      </c>
      <c r="T744" s="13" t="s">
        <v>23100</v>
      </c>
      <c r="W744" s="287">
        <v>44524</v>
      </c>
    </row>
    <row r="745" spans="2:23" ht="30.75" customHeight="1" x14ac:dyDescent="0.25">
      <c r="B745" s="17">
        <v>755</v>
      </c>
      <c r="D745" s="286" t="s">
        <v>7484</v>
      </c>
      <c r="E745" s="14" t="s">
        <v>7485</v>
      </c>
      <c r="G745" s="286" t="s">
        <v>7486</v>
      </c>
      <c r="H745" s="14" t="s">
        <v>7487</v>
      </c>
      <c r="I745" s="14" t="s">
        <v>3920</v>
      </c>
      <c r="J745" s="286" t="s">
        <v>7488</v>
      </c>
      <c r="K745" s="14" t="s">
        <v>6076</v>
      </c>
      <c r="L745" s="14" t="s">
        <v>1823</v>
      </c>
      <c r="M745" s="14" t="s">
        <v>1682</v>
      </c>
      <c r="N745" s="12" t="s">
        <v>21233</v>
      </c>
      <c r="O745" s="14" t="s">
        <v>7489</v>
      </c>
      <c r="P745" s="13" t="s">
        <v>7490</v>
      </c>
      <c r="Q745" s="269" t="s">
        <v>7493</v>
      </c>
      <c r="R745" s="14" t="s">
        <v>7491</v>
      </c>
      <c r="S745" s="269" t="s">
        <v>7492</v>
      </c>
      <c r="T745" s="13" t="s">
        <v>7494</v>
      </c>
    </row>
    <row r="746" spans="2:23" ht="30.75" customHeight="1" x14ac:dyDescent="0.25">
      <c r="B746" s="17">
        <v>756</v>
      </c>
      <c r="D746" s="286" t="s">
        <v>7495</v>
      </c>
      <c r="E746" s="14" t="s">
        <v>7495</v>
      </c>
      <c r="G746" s="286" t="s">
        <v>7495</v>
      </c>
      <c r="H746" s="14" t="s">
        <v>7496</v>
      </c>
      <c r="J746" s="286" t="s">
        <v>7497</v>
      </c>
      <c r="K746" s="14" t="s">
        <v>7498</v>
      </c>
      <c r="L746" s="14" t="s">
        <v>6971</v>
      </c>
      <c r="M746" s="14" t="s">
        <v>4119</v>
      </c>
      <c r="N746" s="12" t="s">
        <v>21230</v>
      </c>
      <c r="O746" s="14">
        <v>20735060</v>
      </c>
      <c r="P746" s="13" t="s">
        <v>7499</v>
      </c>
      <c r="Q746" s="269" t="s">
        <v>7500</v>
      </c>
    </row>
    <row r="747" spans="2:23" ht="30.75" customHeight="1" x14ac:dyDescent="0.25">
      <c r="B747" s="17">
        <v>757</v>
      </c>
      <c r="D747" s="286" t="s">
        <v>7501</v>
      </c>
      <c r="E747" s="14" t="s">
        <v>7502</v>
      </c>
      <c r="G747" s="286" t="s">
        <v>7503</v>
      </c>
      <c r="H747" s="14" t="s">
        <v>7504</v>
      </c>
      <c r="I747" s="14" t="s">
        <v>3920</v>
      </c>
      <c r="J747" s="286" t="s">
        <v>7505</v>
      </c>
      <c r="K747" s="14" t="s">
        <v>3922</v>
      </c>
      <c r="L747" s="14" t="s">
        <v>7506</v>
      </c>
      <c r="M747" s="14" t="s">
        <v>3924</v>
      </c>
      <c r="N747" s="12" t="s">
        <v>21230</v>
      </c>
      <c r="O747" s="14" t="s">
        <v>7507</v>
      </c>
      <c r="P747" s="13" t="s">
        <v>7508</v>
      </c>
      <c r="Q747" s="269" t="s">
        <v>7511</v>
      </c>
      <c r="R747" s="14" t="s">
        <v>7509</v>
      </c>
      <c r="S747" s="269" t="s">
        <v>7510</v>
      </c>
      <c r="T747" s="13" t="s">
        <v>7512</v>
      </c>
    </row>
    <row r="748" spans="2:23" ht="30.75" customHeight="1" x14ac:dyDescent="0.25">
      <c r="B748" s="17">
        <v>758</v>
      </c>
      <c r="D748" s="286" t="s">
        <v>7513</v>
      </c>
      <c r="E748" s="14" t="s">
        <v>7514</v>
      </c>
      <c r="F748" s="14" t="s">
        <v>377</v>
      </c>
      <c r="G748" s="286" t="s">
        <v>7513</v>
      </c>
      <c r="H748" s="14" t="s">
        <v>7515</v>
      </c>
      <c r="I748" s="14" t="s">
        <v>3920</v>
      </c>
      <c r="J748" s="286" t="s">
        <v>7516</v>
      </c>
      <c r="K748" s="14" t="s">
        <v>3922</v>
      </c>
      <c r="L748" s="14" t="s">
        <v>3962</v>
      </c>
      <c r="M748" s="14" t="s">
        <v>3947</v>
      </c>
      <c r="N748" s="12" t="s">
        <v>21218</v>
      </c>
      <c r="O748" s="14" t="s">
        <v>7517</v>
      </c>
      <c r="P748" s="13" t="s">
        <v>7518</v>
      </c>
      <c r="Q748" s="269" t="s">
        <v>7519</v>
      </c>
      <c r="R748" s="14" t="s">
        <v>7514</v>
      </c>
      <c r="S748" s="269" t="s">
        <v>7519</v>
      </c>
      <c r="T748" s="13" t="s">
        <v>7518</v>
      </c>
    </row>
    <row r="749" spans="2:23" ht="30.75" customHeight="1" x14ac:dyDescent="0.25">
      <c r="B749" s="17">
        <v>759</v>
      </c>
      <c r="D749" s="286" t="s">
        <v>7520</v>
      </c>
      <c r="E749" s="14" t="s">
        <v>7521</v>
      </c>
      <c r="G749" s="286" t="s">
        <v>7522</v>
      </c>
      <c r="H749" s="14" t="s">
        <v>7535</v>
      </c>
      <c r="I749" s="289">
        <v>251482987</v>
      </c>
      <c r="J749" s="286" t="s">
        <v>7523</v>
      </c>
      <c r="K749" s="14" t="s">
        <v>3793</v>
      </c>
      <c r="L749" s="14" t="s">
        <v>3962</v>
      </c>
      <c r="M749" s="14" t="s">
        <v>3947</v>
      </c>
      <c r="N749" s="12" t="s">
        <v>21218</v>
      </c>
      <c r="O749" s="14" t="s">
        <v>7524</v>
      </c>
      <c r="P749" s="13" t="s">
        <v>7527</v>
      </c>
      <c r="Q749" s="269" t="s">
        <v>7525</v>
      </c>
      <c r="R749" s="14" t="s">
        <v>7526</v>
      </c>
      <c r="S749" s="269" t="s">
        <v>7536</v>
      </c>
      <c r="T749" s="13" t="s">
        <v>7528</v>
      </c>
    </row>
    <row r="750" spans="2:23" ht="30.75" customHeight="1" x14ac:dyDescent="0.25">
      <c r="B750" s="17">
        <v>760</v>
      </c>
      <c r="D750" s="286" t="s">
        <v>7529</v>
      </c>
      <c r="E750" s="14" t="s">
        <v>5128</v>
      </c>
      <c r="G750" s="286" t="s">
        <v>7530</v>
      </c>
      <c r="H750" s="14" t="s">
        <v>7531</v>
      </c>
      <c r="I750" s="289">
        <v>254873588</v>
      </c>
      <c r="J750" s="286" t="s">
        <v>7532</v>
      </c>
      <c r="K750" s="14" t="s">
        <v>2283</v>
      </c>
      <c r="L750" s="14" t="s">
        <v>4238</v>
      </c>
      <c r="M750" s="14" t="s">
        <v>3947</v>
      </c>
      <c r="N750" s="12" t="s">
        <v>21218</v>
      </c>
      <c r="O750" s="14" t="s">
        <v>7533</v>
      </c>
      <c r="P750" s="13" t="s">
        <v>7534</v>
      </c>
      <c r="Q750" s="269" t="s">
        <v>22914</v>
      </c>
      <c r="R750" s="12" t="s">
        <v>9277</v>
      </c>
      <c r="S750" s="269" t="s">
        <v>22915</v>
      </c>
      <c r="T750" s="181" t="s">
        <v>22916</v>
      </c>
      <c r="W750" s="287">
        <v>44480</v>
      </c>
    </row>
    <row r="751" spans="2:23" ht="30.75" customHeight="1" x14ac:dyDescent="0.25">
      <c r="B751" s="17">
        <v>761</v>
      </c>
      <c r="C751" s="17" t="s">
        <v>11059</v>
      </c>
      <c r="D751" s="286" t="s">
        <v>7537</v>
      </c>
      <c r="E751" s="12" t="s">
        <v>11059</v>
      </c>
      <c r="F751" s="12" t="s">
        <v>12670</v>
      </c>
      <c r="G751" s="286" t="s">
        <v>7538</v>
      </c>
      <c r="H751" s="14" t="s">
        <v>7539</v>
      </c>
      <c r="I751" s="14" t="s">
        <v>3920</v>
      </c>
      <c r="J751" s="286" t="s">
        <v>7540</v>
      </c>
      <c r="K751" s="14" t="s">
        <v>3922</v>
      </c>
      <c r="L751" s="14" t="s">
        <v>7541</v>
      </c>
      <c r="M751" s="14" t="s">
        <v>4270</v>
      </c>
      <c r="N751" s="12" t="s">
        <v>21218</v>
      </c>
      <c r="O751" s="14" t="s">
        <v>7542</v>
      </c>
      <c r="P751" s="181" t="s">
        <v>20983</v>
      </c>
      <c r="Q751" s="269" t="s">
        <v>20984</v>
      </c>
      <c r="R751" s="12" t="s">
        <v>20982</v>
      </c>
      <c r="S751" s="269" t="s">
        <v>20984</v>
      </c>
      <c r="T751" s="181" t="s">
        <v>20983</v>
      </c>
    </row>
    <row r="752" spans="2:23" ht="30.75" customHeight="1" x14ac:dyDescent="0.25">
      <c r="B752" s="17">
        <v>762</v>
      </c>
      <c r="D752" s="286" t="s">
        <v>7543</v>
      </c>
      <c r="E752" s="14" t="s">
        <v>7544</v>
      </c>
      <c r="G752" s="286" t="s">
        <v>7545</v>
      </c>
      <c r="H752" s="14" t="s">
        <v>7546</v>
      </c>
      <c r="I752" s="14" t="s">
        <v>3920</v>
      </c>
      <c r="J752" s="286" t="s">
        <v>7547</v>
      </c>
      <c r="K752" s="14" t="s">
        <v>3922</v>
      </c>
      <c r="L752" s="14" t="s">
        <v>7548</v>
      </c>
      <c r="M752" s="14" t="s">
        <v>3980</v>
      </c>
      <c r="N752" s="12" t="s">
        <v>21230</v>
      </c>
      <c r="O752" s="14" t="s">
        <v>7549</v>
      </c>
      <c r="P752" s="13" t="s">
        <v>7550</v>
      </c>
      <c r="Q752" s="269" t="s">
        <v>7551</v>
      </c>
      <c r="R752" s="14" t="s">
        <v>7544</v>
      </c>
      <c r="S752" s="269" t="s">
        <v>7551</v>
      </c>
      <c r="T752" s="13" t="s">
        <v>7550</v>
      </c>
    </row>
    <row r="753" spans="2:20" ht="30.75" customHeight="1" x14ac:dyDescent="0.25">
      <c r="B753" s="17">
        <v>763</v>
      </c>
      <c r="C753" s="436" t="s">
        <v>21212</v>
      </c>
      <c r="D753" s="286" t="s">
        <v>7552</v>
      </c>
      <c r="E753" s="14" t="s">
        <v>7552</v>
      </c>
      <c r="G753" s="286" t="s">
        <v>7552</v>
      </c>
      <c r="J753" s="286" t="s">
        <v>7553</v>
      </c>
      <c r="K753" s="14" t="s">
        <v>3922</v>
      </c>
      <c r="L753" s="14" t="s">
        <v>7554</v>
      </c>
      <c r="M753" s="14" t="s">
        <v>4011</v>
      </c>
      <c r="N753" s="12" t="s">
        <v>21232</v>
      </c>
      <c r="O753" s="14" t="s">
        <v>7555</v>
      </c>
    </row>
    <row r="754" spans="2:20" ht="30.75" customHeight="1" x14ac:dyDescent="0.25">
      <c r="B754" s="17">
        <v>764</v>
      </c>
      <c r="D754" s="286" t="s">
        <v>7564</v>
      </c>
      <c r="E754" s="14" t="s">
        <v>5427</v>
      </c>
      <c r="G754" s="286" t="s">
        <v>7563</v>
      </c>
      <c r="H754" s="14" t="s">
        <v>7562</v>
      </c>
      <c r="I754" s="289">
        <v>256352313</v>
      </c>
      <c r="J754" s="286" t="s">
        <v>7561</v>
      </c>
      <c r="K754" s="14" t="s">
        <v>7560</v>
      </c>
      <c r="L754" s="14" t="s">
        <v>4238</v>
      </c>
      <c r="M754" s="14" t="s">
        <v>3947</v>
      </c>
      <c r="N754" s="12" t="s">
        <v>21218</v>
      </c>
      <c r="O754" s="14" t="s">
        <v>7559</v>
      </c>
      <c r="P754" s="13" t="s">
        <v>7556</v>
      </c>
      <c r="Q754" s="269" t="s">
        <v>7558</v>
      </c>
      <c r="R754" s="14" t="s">
        <v>5427</v>
      </c>
      <c r="S754" s="269" t="s">
        <v>7557</v>
      </c>
      <c r="T754" s="13" t="s">
        <v>7556</v>
      </c>
    </row>
    <row r="755" spans="2:20" ht="30.75" customHeight="1" x14ac:dyDescent="0.25">
      <c r="B755" s="17">
        <v>765</v>
      </c>
      <c r="D755" s="286" t="s">
        <v>7570</v>
      </c>
      <c r="E755" s="14" t="s">
        <v>7569</v>
      </c>
      <c r="G755" s="286" t="s">
        <v>7568</v>
      </c>
      <c r="H755" s="14" t="s">
        <v>7571</v>
      </c>
      <c r="I755" s="14" t="s">
        <v>3920</v>
      </c>
      <c r="J755" s="286" t="s">
        <v>7572</v>
      </c>
      <c r="K755" s="14" t="s">
        <v>3922</v>
      </c>
      <c r="L755" s="14" t="s">
        <v>4306</v>
      </c>
      <c r="M755" s="14" t="s">
        <v>3947</v>
      </c>
      <c r="N755" s="12" t="s">
        <v>21218</v>
      </c>
      <c r="O755" s="14" t="s">
        <v>7573</v>
      </c>
      <c r="P755" s="13" t="s">
        <v>7574</v>
      </c>
      <c r="Q755" s="269" t="s">
        <v>7575</v>
      </c>
      <c r="R755" s="14" t="s">
        <v>7219</v>
      </c>
      <c r="S755" s="269" t="s">
        <v>7576</v>
      </c>
      <c r="T755" s="13" t="s">
        <v>7577</v>
      </c>
    </row>
    <row r="756" spans="2:20" ht="30.75" customHeight="1" x14ac:dyDescent="0.25">
      <c r="B756" s="17">
        <v>766</v>
      </c>
      <c r="D756" s="286" t="s">
        <v>7578</v>
      </c>
      <c r="E756" s="14" t="s">
        <v>7579</v>
      </c>
      <c r="G756" s="286" t="s">
        <v>7578</v>
      </c>
      <c r="H756" s="14" t="s">
        <v>7580</v>
      </c>
      <c r="I756" s="14" t="s">
        <v>3920</v>
      </c>
      <c r="J756" s="286" t="s">
        <v>7581</v>
      </c>
      <c r="K756" s="14" t="s">
        <v>3922</v>
      </c>
      <c r="L756" s="14" t="s">
        <v>4238</v>
      </c>
      <c r="M756" s="14" t="s">
        <v>3947</v>
      </c>
      <c r="N756" s="12" t="s">
        <v>21218</v>
      </c>
      <c r="O756" s="14" t="s">
        <v>7582</v>
      </c>
      <c r="P756" s="13" t="s">
        <v>7583</v>
      </c>
      <c r="Q756" s="269" t="s">
        <v>7584</v>
      </c>
      <c r="R756" s="14" t="s">
        <v>7579</v>
      </c>
      <c r="S756" s="269" t="s">
        <v>7584</v>
      </c>
      <c r="T756" s="13" t="s">
        <v>7583</v>
      </c>
    </row>
    <row r="757" spans="2:20" ht="30.75" customHeight="1" x14ac:dyDescent="0.25">
      <c r="B757" s="17">
        <v>767</v>
      </c>
      <c r="D757" s="286" t="s">
        <v>7585</v>
      </c>
      <c r="E757" s="14" t="s">
        <v>7585</v>
      </c>
      <c r="G757" s="286" t="s">
        <v>7585</v>
      </c>
      <c r="H757" s="14" t="s">
        <v>7586</v>
      </c>
      <c r="J757" s="286" t="s">
        <v>7587</v>
      </c>
      <c r="K757" s="14" t="s">
        <v>7588</v>
      </c>
      <c r="L757" s="14" t="s">
        <v>7589</v>
      </c>
      <c r="M757" s="14" t="s">
        <v>3924</v>
      </c>
      <c r="N757" s="12" t="s">
        <v>21230</v>
      </c>
      <c r="P757" s="13" t="s">
        <v>7590</v>
      </c>
      <c r="Q757" s="269" t="s">
        <v>7591</v>
      </c>
    </row>
    <row r="758" spans="2:20" ht="30.75" customHeight="1" x14ac:dyDescent="0.25">
      <c r="B758" s="17">
        <v>768</v>
      </c>
      <c r="D758" s="286" t="s">
        <v>7592</v>
      </c>
      <c r="E758" s="14" t="s">
        <v>7592</v>
      </c>
      <c r="G758" s="286" t="s">
        <v>7592</v>
      </c>
      <c r="H758" s="14" t="s">
        <v>7593</v>
      </c>
      <c r="I758" s="289">
        <v>549939</v>
      </c>
      <c r="J758" s="286" t="s">
        <v>7595</v>
      </c>
      <c r="L758" s="14" t="s">
        <v>7594</v>
      </c>
      <c r="M758" s="14" t="s">
        <v>3947</v>
      </c>
      <c r="N758" s="12" t="s">
        <v>21218</v>
      </c>
      <c r="O758" s="14" t="s">
        <v>7596</v>
      </c>
      <c r="Q758" s="269" t="s">
        <v>7597</v>
      </c>
    </row>
    <row r="759" spans="2:20" ht="30.75" customHeight="1" x14ac:dyDescent="0.25">
      <c r="B759" s="17">
        <v>769</v>
      </c>
      <c r="C759" s="436" t="s">
        <v>21212</v>
      </c>
      <c r="D759" s="286" t="s">
        <v>7598</v>
      </c>
      <c r="E759" s="14" t="s">
        <v>7599</v>
      </c>
      <c r="J759" s="286" t="s">
        <v>7600</v>
      </c>
      <c r="K759" s="14" t="s">
        <v>3922</v>
      </c>
      <c r="L759" s="14" t="s">
        <v>4238</v>
      </c>
      <c r="M759" s="14" t="s">
        <v>3947</v>
      </c>
      <c r="N759" s="12" t="s">
        <v>21218</v>
      </c>
      <c r="O759" s="14" t="s">
        <v>7601</v>
      </c>
      <c r="P759" s="13" t="s">
        <v>7603</v>
      </c>
      <c r="Q759" s="269" t="s">
        <v>7602</v>
      </c>
      <c r="R759" s="14" t="s">
        <v>7599</v>
      </c>
      <c r="S759" s="269" t="s">
        <v>7602</v>
      </c>
      <c r="T759" s="13" t="s">
        <v>7603</v>
      </c>
    </row>
    <row r="760" spans="2:20" ht="30.75" customHeight="1" x14ac:dyDescent="0.25">
      <c r="B760" s="17">
        <v>770</v>
      </c>
      <c r="D760" s="286" t="s">
        <v>7604</v>
      </c>
      <c r="E760" s="14" t="s">
        <v>7605</v>
      </c>
      <c r="G760" s="286" t="s">
        <v>7606</v>
      </c>
      <c r="H760" s="14" t="s">
        <v>7607</v>
      </c>
      <c r="I760" s="289">
        <v>253588138</v>
      </c>
      <c r="J760" s="286" t="s">
        <v>7608</v>
      </c>
      <c r="K760" s="14" t="s">
        <v>7609</v>
      </c>
      <c r="L760" s="14" t="s">
        <v>4238</v>
      </c>
      <c r="M760" s="14" t="s">
        <v>3947</v>
      </c>
      <c r="N760" s="12" t="s">
        <v>21218</v>
      </c>
      <c r="O760" s="14" t="s">
        <v>1632</v>
      </c>
      <c r="P760" s="13" t="s">
        <v>7610</v>
      </c>
      <c r="Q760" s="13" t="s">
        <v>7611</v>
      </c>
      <c r="R760" s="14" t="s">
        <v>7612</v>
      </c>
      <c r="S760" s="269" t="s">
        <v>7614</v>
      </c>
      <c r="T760" s="13" t="s">
        <v>7613</v>
      </c>
    </row>
    <row r="761" spans="2:20" ht="30.75" customHeight="1" x14ac:dyDescent="0.25">
      <c r="B761" s="17">
        <v>771</v>
      </c>
      <c r="D761" s="286" t="s">
        <v>7615</v>
      </c>
      <c r="E761" s="14" t="s">
        <v>7616</v>
      </c>
      <c r="G761" s="286" t="s">
        <v>7617</v>
      </c>
      <c r="H761" s="14" t="s">
        <v>7618</v>
      </c>
      <c r="I761" s="316">
        <v>746354500158</v>
      </c>
      <c r="J761" s="286" t="s">
        <v>7619</v>
      </c>
      <c r="K761" s="14" t="s">
        <v>7620</v>
      </c>
      <c r="L761" s="14" t="s">
        <v>7621</v>
      </c>
      <c r="M761" s="14" t="s">
        <v>3140</v>
      </c>
      <c r="N761" s="12" t="s">
        <v>21233</v>
      </c>
      <c r="O761" s="14" t="s">
        <v>7622</v>
      </c>
      <c r="P761" s="13" t="s">
        <v>7626</v>
      </c>
      <c r="Q761" s="269" t="s">
        <v>7623</v>
      </c>
      <c r="R761" s="14" t="s">
        <v>7624</v>
      </c>
      <c r="S761" s="269" t="s">
        <v>7625</v>
      </c>
      <c r="T761" s="13" t="s">
        <v>7627</v>
      </c>
    </row>
    <row r="762" spans="2:20" ht="30.75" customHeight="1" x14ac:dyDescent="0.25">
      <c r="B762" s="17">
        <v>772</v>
      </c>
      <c r="C762" s="436" t="s">
        <v>21212</v>
      </c>
      <c r="D762" s="286" t="s">
        <v>7628</v>
      </c>
      <c r="E762" s="14" t="s">
        <v>7628</v>
      </c>
      <c r="G762" s="286" t="s">
        <v>7628</v>
      </c>
      <c r="L762" s="14" t="s">
        <v>7629</v>
      </c>
      <c r="M762" s="14" t="s">
        <v>3947</v>
      </c>
      <c r="N762" s="12" t="s">
        <v>21218</v>
      </c>
    </row>
    <row r="763" spans="2:20" ht="30.75" customHeight="1" x14ac:dyDescent="0.25">
      <c r="B763" s="17">
        <v>773</v>
      </c>
      <c r="D763" s="286" t="s">
        <v>7630</v>
      </c>
      <c r="E763" s="14" t="s">
        <v>5607</v>
      </c>
      <c r="G763" s="286" t="s">
        <v>7630</v>
      </c>
      <c r="H763" s="14" t="s">
        <v>7631</v>
      </c>
      <c r="I763" s="14" t="s">
        <v>3920</v>
      </c>
      <c r="J763" s="286" t="s">
        <v>7632</v>
      </c>
      <c r="K763" s="14" t="s">
        <v>3922</v>
      </c>
      <c r="L763" s="14" t="s">
        <v>7629</v>
      </c>
      <c r="M763" s="14" t="s">
        <v>3947</v>
      </c>
      <c r="N763" s="12" t="s">
        <v>21218</v>
      </c>
      <c r="O763" s="14" t="s">
        <v>7633</v>
      </c>
      <c r="P763" s="13" t="s">
        <v>7634</v>
      </c>
      <c r="Q763" s="269" t="s">
        <v>7635</v>
      </c>
      <c r="R763" s="14" t="s">
        <v>5607</v>
      </c>
      <c r="S763" s="269" t="s">
        <v>7635</v>
      </c>
      <c r="T763" s="13" t="s">
        <v>7634</v>
      </c>
    </row>
    <row r="764" spans="2:20" ht="30.75" customHeight="1" x14ac:dyDescent="0.25">
      <c r="B764" s="17">
        <v>774</v>
      </c>
      <c r="D764" s="286" t="s">
        <v>7636</v>
      </c>
      <c r="E764" s="14" t="s">
        <v>7637</v>
      </c>
      <c r="G764" s="286" t="s">
        <v>7638</v>
      </c>
      <c r="H764" s="14" t="s">
        <v>7639</v>
      </c>
      <c r="I764" s="14" t="s">
        <v>3920</v>
      </c>
      <c r="J764" s="286" t="s">
        <v>7640</v>
      </c>
      <c r="K764" s="14" t="s">
        <v>3922</v>
      </c>
      <c r="L764" s="14" t="s">
        <v>6522</v>
      </c>
      <c r="M764" s="14" t="s">
        <v>4068</v>
      </c>
      <c r="N764" s="12" t="s">
        <v>21218</v>
      </c>
      <c r="O764" s="14" t="s">
        <v>7641</v>
      </c>
      <c r="P764" s="13" t="s">
        <v>7643</v>
      </c>
      <c r="Q764" s="269" t="s">
        <v>7642</v>
      </c>
    </row>
    <row r="765" spans="2:20" ht="30.75" customHeight="1" x14ac:dyDescent="0.25">
      <c r="B765" s="17">
        <v>775</v>
      </c>
      <c r="D765" s="286" t="s">
        <v>7645</v>
      </c>
      <c r="E765" s="14" t="s">
        <v>7646</v>
      </c>
      <c r="G765" s="286" t="s">
        <v>7647</v>
      </c>
      <c r="H765" s="14" t="s">
        <v>7648</v>
      </c>
      <c r="I765" s="14" t="s">
        <v>3920</v>
      </c>
      <c r="J765" s="286" t="s">
        <v>7649</v>
      </c>
      <c r="K765" s="14" t="s">
        <v>3922</v>
      </c>
      <c r="L765" s="14" t="s">
        <v>7650</v>
      </c>
      <c r="M765" s="14" t="s">
        <v>4011</v>
      </c>
      <c r="N765" s="12" t="s">
        <v>21232</v>
      </c>
      <c r="O765" s="14" t="s">
        <v>7651</v>
      </c>
      <c r="P765" s="13" t="s">
        <v>7652</v>
      </c>
      <c r="Q765" s="269" t="s">
        <v>7653</v>
      </c>
      <c r="R765" s="14" t="s">
        <v>7646</v>
      </c>
      <c r="S765" s="269" t="s">
        <v>7653</v>
      </c>
      <c r="T765" s="13" t="s">
        <v>7652</v>
      </c>
    </row>
    <row r="766" spans="2:20" ht="30.75" customHeight="1" x14ac:dyDescent="0.25">
      <c r="B766" s="17">
        <v>776</v>
      </c>
      <c r="D766" s="286" t="s">
        <v>7658</v>
      </c>
      <c r="E766" s="14" t="s">
        <v>5543</v>
      </c>
      <c r="G766" s="286" t="s">
        <v>7659</v>
      </c>
      <c r="H766" s="14" t="s">
        <v>7660</v>
      </c>
      <c r="I766" s="14" t="s">
        <v>7668</v>
      </c>
      <c r="J766" s="286" t="s">
        <v>7661</v>
      </c>
      <c r="K766" s="14" t="s">
        <v>7662</v>
      </c>
      <c r="L766" s="14" t="s">
        <v>7663</v>
      </c>
      <c r="M766" s="14" t="s">
        <v>3947</v>
      </c>
      <c r="N766" s="12" t="s">
        <v>21218</v>
      </c>
      <c r="O766" s="14" t="s">
        <v>7664</v>
      </c>
      <c r="P766" s="13" t="s">
        <v>7670</v>
      </c>
      <c r="Q766" s="269" t="s">
        <v>7665</v>
      </c>
      <c r="R766" s="14" t="s">
        <v>5543</v>
      </c>
      <c r="S766" s="269" t="s">
        <v>7665</v>
      </c>
      <c r="T766" s="13" t="s">
        <v>7670</v>
      </c>
    </row>
    <row r="767" spans="2:20" ht="30.75" customHeight="1" x14ac:dyDescent="0.25">
      <c r="B767" s="17">
        <v>777</v>
      </c>
      <c r="D767" s="286" t="s">
        <v>7671</v>
      </c>
      <c r="E767" s="14" t="s">
        <v>7672</v>
      </c>
      <c r="G767" s="286" t="s">
        <v>7671</v>
      </c>
      <c r="H767" s="14" t="s">
        <v>7673</v>
      </c>
      <c r="I767" s="14" t="s">
        <v>3920</v>
      </c>
      <c r="J767" s="286" t="s">
        <v>7674</v>
      </c>
      <c r="K767" s="14" t="s">
        <v>3922</v>
      </c>
      <c r="L767" s="14" t="s">
        <v>7675</v>
      </c>
      <c r="M767" s="14" t="s">
        <v>3980</v>
      </c>
      <c r="N767" s="12" t="s">
        <v>21230</v>
      </c>
      <c r="O767" s="14" t="s">
        <v>7676</v>
      </c>
      <c r="P767" s="13" t="s">
        <v>7677</v>
      </c>
      <c r="Q767" s="269" t="s">
        <v>7678</v>
      </c>
      <c r="R767" s="14" t="s">
        <v>7679</v>
      </c>
      <c r="S767" s="269" t="s">
        <v>7680</v>
      </c>
      <c r="T767" s="13" t="s">
        <v>7681</v>
      </c>
    </row>
    <row r="768" spans="2:20" ht="30.75" customHeight="1" x14ac:dyDescent="0.25">
      <c r="B768" s="17">
        <v>778</v>
      </c>
      <c r="D768" s="286" t="s">
        <v>7683</v>
      </c>
      <c r="E768" s="14" t="s">
        <v>7684</v>
      </c>
      <c r="G768" s="286" t="s">
        <v>7683</v>
      </c>
      <c r="H768" s="14" t="s">
        <v>7685</v>
      </c>
      <c r="I768" s="14" t="s">
        <v>3920</v>
      </c>
      <c r="J768" s="286" t="s">
        <v>7686</v>
      </c>
      <c r="K768" s="14" t="s">
        <v>3922</v>
      </c>
      <c r="L768" s="14" t="s">
        <v>7687</v>
      </c>
      <c r="M768" s="14" t="s">
        <v>4270</v>
      </c>
      <c r="N768" s="12" t="s">
        <v>21218</v>
      </c>
      <c r="O768" s="14" t="s">
        <v>7688</v>
      </c>
      <c r="P768" s="13" t="s">
        <v>7689</v>
      </c>
      <c r="Q768" s="269" t="s">
        <v>7690</v>
      </c>
      <c r="R768" s="14" t="s">
        <v>7691</v>
      </c>
      <c r="T768" s="13" t="s">
        <v>7689</v>
      </c>
    </row>
    <row r="769" spans="2:23" ht="30.75" customHeight="1" x14ac:dyDescent="0.25">
      <c r="B769" s="17">
        <v>779</v>
      </c>
      <c r="D769" s="286" t="s">
        <v>7692</v>
      </c>
      <c r="E769" s="14" t="s">
        <v>7693</v>
      </c>
      <c r="G769" s="286" t="s">
        <v>7692</v>
      </c>
      <c r="H769" s="14" t="s">
        <v>7694</v>
      </c>
      <c r="J769" s="286" t="s">
        <v>7695</v>
      </c>
      <c r="K769" s="14" t="s">
        <v>7696</v>
      </c>
      <c r="L769" s="14" t="s">
        <v>5816</v>
      </c>
      <c r="M769" s="14" t="s">
        <v>3924</v>
      </c>
      <c r="N769" s="12" t="s">
        <v>21230</v>
      </c>
      <c r="O769" s="14" t="s">
        <v>7697</v>
      </c>
      <c r="P769" s="13" t="s">
        <v>7698</v>
      </c>
      <c r="Q769" s="269" t="s">
        <v>7690</v>
      </c>
    </row>
    <row r="770" spans="2:23" ht="30.75" customHeight="1" x14ac:dyDescent="0.25">
      <c r="B770" s="17">
        <v>780</v>
      </c>
      <c r="D770" s="286" t="s">
        <v>7699</v>
      </c>
      <c r="E770" s="14" t="s">
        <v>5126</v>
      </c>
      <c r="G770" s="286" t="s">
        <v>12824</v>
      </c>
      <c r="H770" s="14" t="s">
        <v>7700</v>
      </c>
      <c r="I770" s="14" t="s">
        <v>3920</v>
      </c>
      <c r="J770" s="286" t="s">
        <v>7701</v>
      </c>
      <c r="K770" s="14" t="s">
        <v>3922</v>
      </c>
      <c r="L770" s="14" t="s">
        <v>7702</v>
      </c>
      <c r="M770" s="14" t="s">
        <v>4068</v>
      </c>
      <c r="N770" s="12" t="s">
        <v>21218</v>
      </c>
      <c r="O770" s="14" t="s">
        <v>6452</v>
      </c>
      <c r="P770" s="13" t="s">
        <v>7703</v>
      </c>
      <c r="Q770" s="269" t="s">
        <v>12825</v>
      </c>
      <c r="R770" s="14" t="s">
        <v>5126</v>
      </c>
      <c r="S770" s="269" t="s">
        <v>12825</v>
      </c>
      <c r="T770" s="13" t="s">
        <v>7703</v>
      </c>
      <c r="V770" s="287">
        <v>41334</v>
      </c>
      <c r="W770" s="287">
        <v>41969</v>
      </c>
    </row>
    <row r="771" spans="2:23" ht="30.75" customHeight="1" x14ac:dyDescent="0.25">
      <c r="B771" s="17">
        <v>781</v>
      </c>
      <c r="C771" s="436" t="s">
        <v>21212</v>
      </c>
      <c r="D771" s="286" t="s">
        <v>7704</v>
      </c>
      <c r="E771" s="14" t="s">
        <v>7004</v>
      </c>
      <c r="G771" s="286" t="s">
        <v>7705</v>
      </c>
      <c r="J771" s="286" t="s">
        <v>7706</v>
      </c>
      <c r="K771" s="14" t="s">
        <v>3122</v>
      </c>
      <c r="L771" s="14" t="s">
        <v>4238</v>
      </c>
      <c r="M771" s="14" t="s">
        <v>3947</v>
      </c>
      <c r="N771" s="12" t="s">
        <v>21218</v>
      </c>
      <c r="P771" s="13" t="s">
        <v>7707</v>
      </c>
      <c r="Q771" s="269" t="s">
        <v>7708</v>
      </c>
    </row>
    <row r="772" spans="2:23" ht="30.75" customHeight="1" x14ac:dyDescent="0.25">
      <c r="B772" s="17">
        <v>782</v>
      </c>
      <c r="D772" s="286" t="s">
        <v>7709</v>
      </c>
      <c r="E772" s="14" t="s">
        <v>7717</v>
      </c>
      <c r="G772" s="286" t="s">
        <v>7711</v>
      </c>
      <c r="H772" s="14" t="s">
        <v>7712</v>
      </c>
      <c r="I772" s="14">
        <v>9055888423</v>
      </c>
      <c r="J772" s="286" t="s">
        <v>7713</v>
      </c>
      <c r="K772" s="14" t="s">
        <v>1281</v>
      </c>
      <c r="L772" s="14" t="s">
        <v>2699</v>
      </c>
      <c r="M772" s="14" t="s">
        <v>4068</v>
      </c>
      <c r="N772" s="12" t="s">
        <v>21218</v>
      </c>
      <c r="O772" s="14" t="s">
        <v>7714</v>
      </c>
      <c r="P772" s="13" t="s">
        <v>7715</v>
      </c>
      <c r="Q772" s="269" t="s">
        <v>7716</v>
      </c>
      <c r="R772" s="14" t="s">
        <v>7710</v>
      </c>
      <c r="T772" s="13" t="s">
        <v>7715</v>
      </c>
    </row>
    <row r="773" spans="2:23" ht="30.75" customHeight="1" x14ac:dyDescent="0.25">
      <c r="B773" s="17">
        <v>783</v>
      </c>
      <c r="D773" s="286" t="s">
        <v>7724</v>
      </c>
      <c r="E773" s="14" t="s">
        <v>7579</v>
      </c>
      <c r="G773" s="286" t="s">
        <v>7725</v>
      </c>
      <c r="H773" s="14" t="s">
        <v>7726</v>
      </c>
      <c r="I773" s="14" t="s">
        <v>7727</v>
      </c>
      <c r="J773" s="286" t="s">
        <v>7728</v>
      </c>
      <c r="K773" s="14" t="s">
        <v>7729</v>
      </c>
      <c r="L773" s="14" t="s">
        <v>1223</v>
      </c>
      <c r="M773" s="14" t="s">
        <v>4068</v>
      </c>
      <c r="N773" s="12" t="s">
        <v>21218</v>
      </c>
      <c r="O773" s="14" t="s">
        <v>7730</v>
      </c>
      <c r="P773" s="13" t="s">
        <v>7731</v>
      </c>
      <c r="Q773" s="269" t="s">
        <v>7732</v>
      </c>
    </row>
    <row r="774" spans="2:23" ht="30.75" customHeight="1" x14ac:dyDescent="0.25">
      <c r="B774" s="17">
        <v>784</v>
      </c>
      <c r="D774" s="286" t="s">
        <v>7733</v>
      </c>
      <c r="E774" s="14" t="s">
        <v>7734</v>
      </c>
      <c r="H774" s="14" t="s">
        <v>7735</v>
      </c>
      <c r="J774" s="286" t="s">
        <v>7736</v>
      </c>
      <c r="K774" s="14" t="s">
        <v>7737</v>
      </c>
      <c r="L774" s="14" t="s">
        <v>3962</v>
      </c>
      <c r="M774" s="14" t="s">
        <v>3947</v>
      </c>
      <c r="N774" s="12" t="s">
        <v>21218</v>
      </c>
      <c r="U774" s="14" t="s">
        <v>7738</v>
      </c>
      <c r="V774" s="287">
        <v>41415</v>
      </c>
    </row>
    <row r="775" spans="2:23" ht="30.75" customHeight="1" x14ac:dyDescent="0.25">
      <c r="B775" s="17">
        <v>785</v>
      </c>
      <c r="D775" s="286" t="s">
        <v>7740</v>
      </c>
      <c r="E775" s="14" t="s">
        <v>7741</v>
      </c>
      <c r="G775" s="286" t="s">
        <v>7742</v>
      </c>
      <c r="H775" s="14" t="s">
        <v>7743</v>
      </c>
      <c r="I775" s="14" t="s">
        <v>7744</v>
      </c>
      <c r="J775" s="286" t="s">
        <v>7745</v>
      </c>
      <c r="K775" s="14" t="s">
        <v>7746</v>
      </c>
      <c r="L775" s="14" t="s">
        <v>7747</v>
      </c>
      <c r="M775" s="14" t="s">
        <v>4097</v>
      </c>
      <c r="N775" s="12" t="s">
        <v>21233</v>
      </c>
      <c r="O775" s="14" t="s">
        <v>7748</v>
      </c>
      <c r="P775" s="13" t="s">
        <v>7749</v>
      </c>
      <c r="Q775" s="269" t="s">
        <v>7750</v>
      </c>
      <c r="V775" s="287">
        <v>41431</v>
      </c>
    </row>
    <row r="776" spans="2:23" ht="30.75" customHeight="1" x14ac:dyDescent="0.25">
      <c r="B776" s="17">
        <v>786</v>
      </c>
      <c r="D776" s="286" t="s">
        <v>7751</v>
      </c>
      <c r="E776" s="14" t="s">
        <v>7752</v>
      </c>
      <c r="G776" s="286" t="s">
        <v>7753</v>
      </c>
      <c r="H776" s="14" t="s">
        <v>7754</v>
      </c>
      <c r="I776" s="289">
        <v>85677322</v>
      </c>
      <c r="J776" s="286" t="s">
        <v>7755</v>
      </c>
      <c r="K776" s="14" t="s">
        <v>7756</v>
      </c>
      <c r="L776" s="14" t="s">
        <v>5353</v>
      </c>
      <c r="M776" s="14" t="s">
        <v>4119</v>
      </c>
      <c r="N776" s="12" t="s">
        <v>21230</v>
      </c>
      <c r="O776" s="14" t="s">
        <v>7757</v>
      </c>
      <c r="P776" s="13" t="s">
        <v>7759</v>
      </c>
      <c r="Q776" s="269" t="s">
        <v>7758</v>
      </c>
      <c r="R776" s="14" t="s">
        <v>7760</v>
      </c>
      <c r="S776" s="269" t="s">
        <v>7761</v>
      </c>
      <c r="T776" s="13" t="s">
        <v>7759</v>
      </c>
      <c r="V776" s="287">
        <v>41418</v>
      </c>
    </row>
    <row r="777" spans="2:23" ht="30.75" customHeight="1" x14ac:dyDescent="0.25">
      <c r="B777" s="17">
        <v>787</v>
      </c>
      <c r="D777" s="286" t="s">
        <v>7762</v>
      </c>
      <c r="E777" s="14" t="s">
        <v>7763</v>
      </c>
      <c r="G777" s="286" t="s">
        <v>7764</v>
      </c>
      <c r="H777" s="300" t="s">
        <v>7765</v>
      </c>
      <c r="I777" s="14" t="s">
        <v>7766</v>
      </c>
      <c r="J777" s="286" t="s">
        <v>7767</v>
      </c>
      <c r="K777" s="14" t="s">
        <v>7768</v>
      </c>
      <c r="L777" s="14" t="s">
        <v>7769</v>
      </c>
      <c r="M777" s="14" t="s">
        <v>4270</v>
      </c>
      <c r="N777" s="12" t="s">
        <v>21218</v>
      </c>
      <c r="O777" s="14" t="s">
        <v>7770</v>
      </c>
      <c r="P777" s="13" t="s">
        <v>7771</v>
      </c>
      <c r="Q777" s="269" t="s">
        <v>7772</v>
      </c>
      <c r="R777" s="14" t="s">
        <v>7773</v>
      </c>
      <c r="S777" s="269" t="s">
        <v>7772</v>
      </c>
      <c r="T777" s="13" t="s">
        <v>7774</v>
      </c>
      <c r="V777" s="287">
        <v>41432</v>
      </c>
    </row>
    <row r="778" spans="2:23" ht="30.75" customHeight="1" x14ac:dyDescent="0.25">
      <c r="B778" s="17">
        <v>788</v>
      </c>
      <c r="D778" s="286" t="s">
        <v>7775</v>
      </c>
      <c r="E778" s="14" t="s">
        <v>7776</v>
      </c>
      <c r="G778" s="286" t="s">
        <v>7780</v>
      </c>
      <c r="H778" s="14" t="s">
        <v>7778</v>
      </c>
      <c r="I778" s="14" t="s">
        <v>7779</v>
      </c>
      <c r="J778" s="286" t="s">
        <v>7777</v>
      </c>
      <c r="K778" s="14" t="s">
        <v>7781</v>
      </c>
      <c r="L778" s="14" t="s">
        <v>5674</v>
      </c>
      <c r="M778" s="14" t="s">
        <v>3980</v>
      </c>
      <c r="N778" s="12" t="s">
        <v>21230</v>
      </c>
      <c r="O778" s="14" t="s">
        <v>7782</v>
      </c>
      <c r="P778" s="13" t="s">
        <v>7783</v>
      </c>
      <c r="Q778" s="269" t="s">
        <v>7784</v>
      </c>
      <c r="R778" s="14" t="s">
        <v>7785</v>
      </c>
      <c r="S778" s="269" t="s">
        <v>7784</v>
      </c>
      <c r="T778" s="13" t="s">
        <v>7786</v>
      </c>
      <c r="V778" s="287">
        <v>41420</v>
      </c>
    </row>
    <row r="779" spans="2:23" ht="30.75" customHeight="1" x14ac:dyDescent="0.25">
      <c r="B779" s="17">
        <v>789</v>
      </c>
      <c r="D779" s="286" t="s">
        <v>7787</v>
      </c>
      <c r="E779" s="14" t="s">
        <v>7</v>
      </c>
      <c r="G779" s="286" t="s">
        <v>7788</v>
      </c>
      <c r="H779" s="14" t="s">
        <v>7789</v>
      </c>
      <c r="I779" s="289">
        <v>146463876112</v>
      </c>
      <c r="J779" s="286" t="s">
        <v>7790</v>
      </c>
      <c r="K779" s="14" t="s">
        <v>3922</v>
      </c>
      <c r="L779" s="14" t="s">
        <v>4031</v>
      </c>
      <c r="M779" s="14" t="s">
        <v>3924</v>
      </c>
      <c r="N779" s="12" t="s">
        <v>21230</v>
      </c>
      <c r="O779" s="14" t="s">
        <v>7791</v>
      </c>
      <c r="P779" s="13" t="s">
        <v>7792</v>
      </c>
      <c r="Q779" s="269" t="s">
        <v>7794</v>
      </c>
      <c r="R779" s="14" t="s">
        <v>7</v>
      </c>
      <c r="S779" s="269" t="s">
        <v>7793</v>
      </c>
      <c r="T779" s="13" t="s">
        <v>7795</v>
      </c>
      <c r="V779" s="287">
        <v>41433</v>
      </c>
    </row>
    <row r="780" spans="2:23" ht="30.75" customHeight="1" x14ac:dyDescent="0.25">
      <c r="B780" s="17">
        <v>790</v>
      </c>
      <c r="D780" s="286" t="s">
        <v>7796</v>
      </c>
      <c r="E780" s="14" t="s">
        <v>7797</v>
      </c>
      <c r="G780" s="286" t="s">
        <v>7798</v>
      </c>
      <c r="H780" s="14" t="s">
        <v>7803</v>
      </c>
      <c r="I780" s="289">
        <v>177276303117</v>
      </c>
      <c r="J780" s="286" t="s">
        <v>7799</v>
      </c>
      <c r="K780" s="14" t="s">
        <v>5845</v>
      </c>
      <c r="L780" s="14" t="s">
        <v>426</v>
      </c>
      <c r="M780" s="14" t="s">
        <v>3924</v>
      </c>
      <c r="N780" s="12" t="s">
        <v>21230</v>
      </c>
      <c r="O780" s="14" t="s">
        <v>1263</v>
      </c>
      <c r="P780" s="13" t="s">
        <v>7800</v>
      </c>
      <c r="Q780" s="269" t="s">
        <v>7801</v>
      </c>
      <c r="R780" s="14" t="s">
        <v>7797</v>
      </c>
      <c r="S780" s="269" t="s">
        <v>7801</v>
      </c>
      <c r="T780" s="13" t="s">
        <v>7802</v>
      </c>
      <c r="V780" s="287">
        <v>41433</v>
      </c>
    </row>
    <row r="781" spans="2:23" ht="30.75" customHeight="1" x14ac:dyDescent="0.25">
      <c r="B781" s="17">
        <v>791</v>
      </c>
      <c r="D781" s="286" t="s">
        <v>7804</v>
      </c>
      <c r="E781" s="14" t="s">
        <v>7805</v>
      </c>
      <c r="F781" s="14" t="s">
        <v>4026</v>
      </c>
      <c r="G781" s="286" t="s">
        <v>7806</v>
      </c>
      <c r="H781" s="14" t="s">
        <v>7807</v>
      </c>
      <c r="I781" s="289">
        <v>165116556110</v>
      </c>
      <c r="J781" s="286" t="s">
        <v>7808</v>
      </c>
      <c r="K781" s="14" t="s">
        <v>3922</v>
      </c>
      <c r="L781" s="14" t="s">
        <v>727</v>
      </c>
      <c r="M781" s="14" t="s">
        <v>3924</v>
      </c>
      <c r="N781" s="12" t="s">
        <v>21230</v>
      </c>
      <c r="O781" s="14" t="s">
        <v>7809</v>
      </c>
      <c r="P781" s="13" t="s">
        <v>7810</v>
      </c>
      <c r="Q781" s="269" t="s">
        <v>7811</v>
      </c>
      <c r="R781" s="14" t="s">
        <v>7812</v>
      </c>
      <c r="S781" s="269" t="s">
        <v>7811</v>
      </c>
      <c r="T781" s="13" t="s">
        <v>7813</v>
      </c>
      <c r="V781" s="287">
        <v>41430</v>
      </c>
    </row>
    <row r="782" spans="2:23" ht="30.75" customHeight="1" x14ac:dyDescent="0.25">
      <c r="B782" s="17">
        <v>792</v>
      </c>
      <c r="D782" s="286" t="s">
        <v>7814</v>
      </c>
      <c r="E782" s="14" t="s">
        <v>7815</v>
      </c>
      <c r="G782" s="286" t="s">
        <v>7816</v>
      </c>
      <c r="H782" s="14" t="s">
        <v>7818</v>
      </c>
      <c r="I782" s="14" t="s">
        <v>7817</v>
      </c>
      <c r="J782" s="286" t="s">
        <v>7819</v>
      </c>
      <c r="K782" s="14" t="s">
        <v>7820</v>
      </c>
      <c r="L782" s="14" t="s">
        <v>727</v>
      </c>
      <c r="M782" s="14" t="s">
        <v>3924</v>
      </c>
      <c r="N782" s="12" t="s">
        <v>21230</v>
      </c>
      <c r="O782" s="14" t="s">
        <v>7821</v>
      </c>
      <c r="P782" s="13" t="s">
        <v>7822</v>
      </c>
      <c r="Q782" s="269" t="s">
        <v>7823</v>
      </c>
      <c r="R782" s="14" t="s">
        <v>3711</v>
      </c>
      <c r="S782" s="269" t="s">
        <v>7823</v>
      </c>
      <c r="T782" s="13" t="s">
        <v>7824</v>
      </c>
      <c r="V782" s="287">
        <v>41419</v>
      </c>
    </row>
    <row r="783" spans="2:23" ht="30.75" customHeight="1" x14ac:dyDescent="0.25">
      <c r="B783" s="17">
        <v>793</v>
      </c>
      <c r="D783" s="286" t="s">
        <v>7825</v>
      </c>
      <c r="E783" s="14" t="s">
        <v>7827</v>
      </c>
      <c r="G783" s="286" t="s">
        <v>7826</v>
      </c>
      <c r="H783" s="14" t="s">
        <v>7828</v>
      </c>
      <c r="I783" s="289">
        <v>77108009</v>
      </c>
      <c r="J783" s="286" t="s">
        <v>7829</v>
      </c>
      <c r="K783" s="14" t="s">
        <v>7830</v>
      </c>
      <c r="L783" s="14" t="s">
        <v>3693</v>
      </c>
      <c r="M783" s="14" t="s">
        <v>4119</v>
      </c>
      <c r="N783" s="12" t="s">
        <v>21230</v>
      </c>
      <c r="O783" s="14" t="s">
        <v>7831</v>
      </c>
      <c r="P783" s="13" t="s">
        <v>7832</v>
      </c>
      <c r="Q783" s="269" t="s">
        <v>7833</v>
      </c>
      <c r="T783" s="13" t="s">
        <v>7832</v>
      </c>
      <c r="V783" s="287">
        <v>41419</v>
      </c>
    </row>
    <row r="784" spans="2:23" ht="30.75" customHeight="1" x14ac:dyDescent="0.25">
      <c r="B784" s="17">
        <v>794</v>
      </c>
      <c r="D784" s="286" t="s">
        <v>7834</v>
      </c>
      <c r="E784" s="14" t="s">
        <v>7835</v>
      </c>
      <c r="G784" s="286" t="s">
        <v>7836</v>
      </c>
      <c r="H784" s="14" t="s">
        <v>7837</v>
      </c>
      <c r="I784" s="14" t="s">
        <v>7838</v>
      </c>
      <c r="J784" s="286" t="s">
        <v>7839</v>
      </c>
      <c r="K784" s="14" t="s">
        <v>2488</v>
      </c>
      <c r="L784" s="14" t="s">
        <v>2489</v>
      </c>
      <c r="M784" s="14" t="s">
        <v>2479</v>
      </c>
      <c r="N784" s="12" t="s">
        <v>21232</v>
      </c>
      <c r="O784" s="14" t="s">
        <v>7840</v>
      </c>
      <c r="P784" s="13" t="s">
        <v>7841</v>
      </c>
      <c r="Q784" s="269" t="s">
        <v>7842</v>
      </c>
      <c r="V784" s="287">
        <v>41419</v>
      </c>
    </row>
    <row r="785" spans="2:22" ht="30.75" customHeight="1" x14ac:dyDescent="0.25">
      <c r="B785" s="17">
        <v>795</v>
      </c>
      <c r="D785" s="286" t="s">
        <v>7843</v>
      </c>
      <c r="E785" s="14" t="s">
        <v>7844</v>
      </c>
      <c r="G785" s="286" t="s">
        <v>7845</v>
      </c>
      <c r="H785" s="14" t="s">
        <v>7846</v>
      </c>
      <c r="I785" s="14" t="s">
        <v>7847</v>
      </c>
      <c r="J785" s="286" t="s">
        <v>7848</v>
      </c>
      <c r="K785" s="14" t="s">
        <v>7849</v>
      </c>
      <c r="L785" s="14" t="s">
        <v>7850</v>
      </c>
      <c r="M785" s="14" t="s">
        <v>2479</v>
      </c>
      <c r="N785" s="12" t="s">
        <v>21232</v>
      </c>
      <c r="O785" s="14" t="s">
        <v>7851</v>
      </c>
      <c r="P785" s="13" t="s">
        <v>7852</v>
      </c>
      <c r="Q785" s="269" t="s">
        <v>7853</v>
      </c>
      <c r="R785" s="14" t="s">
        <v>7854</v>
      </c>
      <c r="S785" s="269" t="s">
        <v>7853</v>
      </c>
      <c r="T785" s="13" t="s">
        <v>7852</v>
      </c>
      <c r="V785" s="287">
        <v>41419</v>
      </c>
    </row>
    <row r="786" spans="2:22" ht="30.75" customHeight="1" x14ac:dyDescent="0.25">
      <c r="B786" s="17">
        <v>796</v>
      </c>
      <c r="D786" s="286" t="s">
        <v>7855</v>
      </c>
      <c r="E786" s="14" t="s">
        <v>309</v>
      </c>
      <c r="G786" s="286" t="s">
        <v>7856</v>
      </c>
      <c r="H786" s="14" t="s">
        <v>7857</v>
      </c>
      <c r="I786" s="289">
        <v>152021046116</v>
      </c>
      <c r="J786" s="286" t="s">
        <v>7858</v>
      </c>
      <c r="K786" s="14" t="s">
        <v>7859</v>
      </c>
      <c r="L786" s="14" t="s">
        <v>7860</v>
      </c>
      <c r="M786" s="14" t="s">
        <v>3924</v>
      </c>
      <c r="N786" s="12" t="s">
        <v>21230</v>
      </c>
      <c r="O786" s="14" t="s">
        <v>2505</v>
      </c>
      <c r="P786" s="13" t="s">
        <v>7861</v>
      </c>
      <c r="Q786" s="269" t="s">
        <v>7862</v>
      </c>
      <c r="V786" s="287">
        <v>41431</v>
      </c>
    </row>
    <row r="787" spans="2:22" ht="30.75" customHeight="1" x14ac:dyDescent="0.25">
      <c r="B787" s="17">
        <v>797</v>
      </c>
      <c r="D787" s="286" t="s">
        <v>7863</v>
      </c>
      <c r="E787" s="14" t="s">
        <v>7864</v>
      </c>
      <c r="G787" s="286" t="s">
        <v>7865</v>
      </c>
      <c r="H787" s="14" t="s">
        <v>7866</v>
      </c>
      <c r="I787" s="14" t="s">
        <v>3920</v>
      </c>
      <c r="J787" s="286" t="s">
        <v>7867</v>
      </c>
      <c r="K787" s="14" t="s">
        <v>7868</v>
      </c>
      <c r="L787" s="14" t="s">
        <v>7869</v>
      </c>
      <c r="M787" s="14" t="s">
        <v>4202</v>
      </c>
      <c r="N787" s="12" t="s">
        <v>21233</v>
      </c>
      <c r="O787" s="14" t="s">
        <v>7870</v>
      </c>
      <c r="P787" s="13" t="s">
        <v>7871</v>
      </c>
      <c r="Q787" s="269" t="s">
        <v>7872</v>
      </c>
      <c r="R787" s="14" t="s">
        <v>7864</v>
      </c>
      <c r="S787" s="269" t="s">
        <v>9328</v>
      </c>
      <c r="T787" s="13" t="s">
        <v>9329</v>
      </c>
      <c r="V787" s="287">
        <v>41433</v>
      </c>
    </row>
    <row r="788" spans="2:22" ht="30.75" customHeight="1" x14ac:dyDescent="0.25">
      <c r="B788" s="17">
        <v>798</v>
      </c>
      <c r="D788" s="286" t="s">
        <v>7873</v>
      </c>
      <c r="E788" s="14" t="s">
        <v>7874</v>
      </c>
      <c r="G788" s="286" t="s">
        <v>7875</v>
      </c>
      <c r="H788" s="14" t="s">
        <v>7876</v>
      </c>
      <c r="I788" s="14" t="s">
        <v>7877</v>
      </c>
      <c r="J788" s="286" t="s">
        <v>7878</v>
      </c>
      <c r="K788" s="14" t="s">
        <v>3922</v>
      </c>
      <c r="L788" s="14" t="s">
        <v>7879</v>
      </c>
      <c r="M788" s="14" t="s">
        <v>4097</v>
      </c>
      <c r="N788" s="12" t="s">
        <v>21233</v>
      </c>
      <c r="O788" s="14" t="s">
        <v>7880</v>
      </c>
      <c r="P788" s="13" t="s">
        <v>7881</v>
      </c>
      <c r="Q788" s="269" t="s">
        <v>7882</v>
      </c>
      <c r="V788" s="287">
        <v>41431</v>
      </c>
    </row>
    <row r="789" spans="2:22" ht="30.75" customHeight="1" x14ac:dyDescent="0.25">
      <c r="B789" s="17">
        <v>799</v>
      </c>
      <c r="D789" s="286" t="s">
        <v>7883</v>
      </c>
      <c r="E789" s="14" t="s">
        <v>7884</v>
      </c>
      <c r="G789" s="286" t="s">
        <v>7885</v>
      </c>
      <c r="H789" s="14" t="s">
        <v>7886</v>
      </c>
      <c r="I789" s="14" t="s">
        <v>7887</v>
      </c>
      <c r="J789" s="286" t="s">
        <v>7888</v>
      </c>
      <c r="K789" s="14" t="s">
        <v>7889</v>
      </c>
      <c r="L789" s="14" t="s">
        <v>3693</v>
      </c>
      <c r="M789" s="14" t="s">
        <v>4119</v>
      </c>
      <c r="N789" s="12" t="s">
        <v>21230</v>
      </c>
      <c r="O789" s="14" t="s">
        <v>7890</v>
      </c>
      <c r="P789" s="13" t="s">
        <v>7891</v>
      </c>
      <c r="Q789" s="269" t="s">
        <v>7892</v>
      </c>
      <c r="V789" s="287">
        <v>41418</v>
      </c>
    </row>
    <row r="790" spans="2:22" ht="30.75" customHeight="1" x14ac:dyDescent="0.25">
      <c r="B790" s="17">
        <v>800</v>
      </c>
      <c r="D790" s="286" t="s">
        <v>7897</v>
      </c>
      <c r="E790" s="14" t="s">
        <v>7898</v>
      </c>
      <c r="G790" s="286" t="s">
        <v>7899</v>
      </c>
      <c r="H790" s="14" t="s">
        <v>7900</v>
      </c>
      <c r="I790" s="14" t="s">
        <v>7901</v>
      </c>
      <c r="J790" s="286" t="s">
        <v>7902</v>
      </c>
      <c r="K790" s="14" t="s">
        <v>1830</v>
      </c>
      <c r="L790" s="14" t="s">
        <v>4190</v>
      </c>
      <c r="M790" s="14" t="s">
        <v>3980</v>
      </c>
      <c r="N790" s="12" t="s">
        <v>21230</v>
      </c>
      <c r="O790" s="14" t="s">
        <v>7903</v>
      </c>
      <c r="P790" s="13" t="s">
        <v>7904</v>
      </c>
      <c r="Q790" s="269" t="s">
        <v>7905</v>
      </c>
      <c r="V790" s="287">
        <v>41420</v>
      </c>
    </row>
    <row r="791" spans="2:22" ht="30.75" customHeight="1" x14ac:dyDescent="0.25">
      <c r="B791" s="17">
        <v>801</v>
      </c>
      <c r="D791" s="286" t="s">
        <v>7906</v>
      </c>
      <c r="E791" s="14" t="s">
        <v>7907</v>
      </c>
      <c r="G791" s="286" t="s">
        <v>7908</v>
      </c>
      <c r="H791" s="14" t="s">
        <v>7909</v>
      </c>
      <c r="I791" s="14">
        <v>36687898</v>
      </c>
      <c r="J791" s="286" t="s">
        <v>7910</v>
      </c>
      <c r="K791" s="14" t="s">
        <v>7911</v>
      </c>
      <c r="L791" s="14" t="s">
        <v>2391</v>
      </c>
      <c r="M791" s="14" t="s">
        <v>4079</v>
      </c>
      <c r="N791" s="12" t="s">
        <v>21232</v>
      </c>
      <c r="O791" s="14" t="s">
        <v>2392</v>
      </c>
      <c r="P791" s="13" t="s">
        <v>7912</v>
      </c>
      <c r="Q791" s="269" t="s">
        <v>7913</v>
      </c>
      <c r="V791" s="287">
        <v>41419</v>
      </c>
    </row>
    <row r="792" spans="2:22" ht="30.75" customHeight="1" x14ac:dyDescent="0.25">
      <c r="B792" s="17">
        <v>802</v>
      </c>
      <c r="D792" s="286" t="s">
        <v>7914</v>
      </c>
      <c r="E792" s="14" t="s">
        <v>7915</v>
      </c>
      <c r="G792" s="286" t="s">
        <v>7916</v>
      </c>
      <c r="H792" s="14" t="s">
        <v>7917</v>
      </c>
      <c r="I792" s="14" t="s">
        <v>3920</v>
      </c>
      <c r="J792" s="286" t="s">
        <v>7918</v>
      </c>
      <c r="K792" s="14" t="s">
        <v>7919</v>
      </c>
      <c r="L792" s="14" t="s">
        <v>7920</v>
      </c>
      <c r="M792" s="14" t="s">
        <v>4249</v>
      </c>
      <c r="N792" s="12" t="s">
        <v>21231</v>
      </c>
      <c r="O792" s="14" t="s">
        <v>7921</v>
      </c>
      <c r="P792" s="13" t="s">
        <v>7922</v>
      </c>
      <c r="Q792" s="269" t="s">
        <v>7923</v>
      </c>
      <c r="V792" s="287">
        <v>41431</v>
      </c>
    </row>
    <row r="793" spans="2:22" ht="30.75" customHeight="1" x14ac:dyDescent="0.25">
      <c r="B793" s="17">
        <v>803</v>
      </c>
      <c r="D793" s="286" t="s">
        <v>7924</v>
      </c>
      <c r="E793" s="14" t="s">
        <v>7924</v>
      </c>
      <c r="G793" s="286" t="s">
        <v>7924</v>
      </c>
      <c r="H793" s="14" t="s">
        <v>7925</v>
      </c>
      <c r="M793" s="14" t="s">
        <v>3947</v>
      </c>
      <c r="N793" s="12" t="s">
        <v>21218</v>
      </c>
      <c r="P793" s="13" t="s">
        <v>7926</v>
      </c>
      <c r="V793" s="287">
        <v>41420</v>
      </c>
    </row>
    <row r="794" spans="2:22" ht="30.75" customHeight="1" x14ac:dyDescent="0.25">
      <c r="B794" s="17">
        <v>804</v>
      </c>
      <c r="D794" s="286" t="s">
        <v>7927</v>
      </c>
      <c r="E794" s="14" t="s">
        <v>7928</v>
      </c>
      <c r="G794" s="286" t="s">
        <v>7929</v>
      </c>
      <c r="H794" s="14" t="s">
        <v>7930</v>
      </c>
      <c r="I794" s="289">
        <v>74571398</v>
      </c>
      <c r="J794" s="286" t="s">
        <v>7931</v>
      </c>
      <c r="K794" s="14" t="s">
        <v>7932</v>
      </c>
      <c r="L794" s="14" t="s">
        <v>4010</v>
      </c>
      <c r="M794" s="14" t="s">
        <v>4011</v>
      </c>
      <c r="N794" s="12" t="s">
        <v>21232</v>
      </c>
      <c r="O794" s="14" t="s">
        <v>7933</v>
      </c>
      <c r="P794" s="13" t="s">
        <v>7934</v>
      </c>
      <c r="Q794" s="269" t="s">
        <v>7935</v>
      </c>
      <c r="V794" s="287">
        <v>41419</v>
      </c>
    </row>
    <row r="795" spans="2:22" ht="30.75" customHeight="1" x14ac:dyDescent="0.25">
      <c r="B795" s="17">
        <v>805</v>
      </c>
      <c r="D795" s="286" t="s">
        <v>7936</v>
      </c>
      <c r="E795" s="14" t="s">
        <v>1018</v>
      </c>
      <c r="G795" s="286" t="s">
        <v>7937</v>
      </c>
      <c r="H795" s="14" t="s">
        <v>7938</v>
      </c>
      <c r="I795" s="14">
        <v>255049838</v>
      </c>
      <c r="J795" s="286" t="s">
        <v>7939</v>
      </c>
      <c r="K795" s="14" t="s">
        <v>3922</v>
      </c>
      <c r="L795" s="14" t="s">
        <v>3962</v>
      </c>
      <c r="M795" s="14" t="s">
        <v>3947</v>
      </c>
      <c r="N795" s="12" t="s">
        <v>21218</v>
      </c>
      <c r="O795" s="14" t="s">
        <v>7940</v>
      </c>
      <c r="P795" s="13" t="s">
        <v>7941</v>
      </c>
      <c r="Q795" s="269" t="s">
        <v>7942</v>
      </c>
      <c r="V795" s="287">
        <v>41418</v>
      </c>
    </row>
    <row r="796" spans="2:22" ht="30.75" customHeight="1" x14ac:dyDescent="0.25">
      <c r="B796" s="17">
        <v>806</v>
      </c>
      <c r="D796" s="286" t="s">
        <v>7943</v>
      </c>
      <c r="E796" s="14" t="s">
        <v>7944</v>
      </c>
      <c r="G796" s="286" t="s">
        <v>7945</v>
      </c>
      <c r="H796" s="14" t="s">
        <v>7946</v>
      </c>
      <c r="I796" s="289">
        <v>77789294</v>
      </c>
      <c r="J796" s="286" t="s">
        <v>7947</v>
      </c>
      <c r="K796" s="14" t="s">
        <v>3922</v>
      </c>
      <c r="L796" s="14" t="s">
        <v>7948</v>
      </c>
      <c r="M796" s="14" t="s">
        <v>4119</v>
      </c>
      <c r="N796" s="12" t="s">
        <v>21230</v>
      </c>
      <c r="O796" s="14" t="s">
        <v>7949</v>
      </c>
      <c r="P796" s="13" t="s">
        <v>7950</v>
      </c>
      <c r="Q796" s="269" t="s">
        <v>7951</v>
      </c>
      <c r="V796" s="287">
        <v>41420</v>
      </c>
    </row>
    <row r="797" spans="2:22" ht="30.75" customHeight="1" x14ac:dyDescent="0.25">
      <c r="B797" s="17">
        <v>807</v>
      </c>
      <c r="D797" s="286" t="s">
        <v>7952</v>
      </c>
      <c r="E797" s="14" t="s">
        <v>7953</v>
      </c>
      <c r="G797" s="286" t="s">
        <v>7954</v>
      </c>
      <c r="H797" s="14" t="s">
        <v>7955</v>
      </c>
      <c r="I797" s="289">
        <v>79393118</v>
      </c>
      <c r="J797" s="286" t="s">
        <v>7956</v>
      </c>
      <c r="K797" s="14" t="s">
        <v>7957</v>
      </c>
      <c r="L797" s="14" t="s">
        <v>7958</v>
      </c>
      <c r="M797" s="14" t="s">
        <v>4119</v>
      </c>
      <c r="N797" s="12" t="s">
        <v>21230</v>
      </c>
      <c r="O797" s="14" t="s">
        <v>7959</v>
      </c>
      <c r="P797" s="13" t="s">
        <v>7960</v>
      </c>
      <c r="Q797" s="269" t="s">
        <v>7961</v>
      </c>
      <c r="R797" s="14" t="s">
        <v>9338</v>
      </c>
      <c r="S797" s="269" t="s">
        <v>7961</v>
      </c>
      <c r="T797" s="13" t="s">
        <v>7960</v>
      </c>
      <c r="V797" s="287">
        <v>41420</v>
      </c>
    </row>
    <row r="798" spans="2:22" ht="30.75" customHeight="1" x14ac:dyDescent="0.25">
      <c r="B798" s="17">
        <v>808</v>
      </c>
      <c r="D798" s="286" t="s">
        <v>7962</v>
      </c>
      <c r="E798" s="14" t="s">
        <v>3704</v>
      </c>
      <c r="G798" s="286" t="s">
        <v>7963</v>
      </c>
      <c r="H798" s="14" t="s">
        <v>7964</v>
      </c>
      <c r="I798" s="14">
        <v>252690087</v>
      </c>
      <c r="J798" s="286" t="s">
        <v>7965</v>
      </c>
      <c r="K798" s="14" t="s">
        <v>7966</v>
      </c>
      <c r="L798" s="14" t="s">
        <v>3946</v>
      </c>
      <c r="M798" s="14" t="s">
        <v>3947</v>
      </c>
      <c r="N798" s="12" t="s">
        <v>21218</v>
      </c>
      <c r="O798" s="14" t="s">
        <v>3948</v>
      </c>
      <c r="P798" s="13" t="s">
        <v>7967</v>
      </c>
      <c r="Q798" s="269" t="s">
        <v>7968</v>
      </c>
      <c r="R798" s="14" t="s">
        <v>9313</v>
      </c>
      <c r="S798" s="269" t="s">
        <v>7968</v>
      </c>
      <c r="T798" s="13" t="s">
        <v>9314</v>
      </c>
      <c r="V798" s="287">
        <v>41420</v>
      </c>
    </row>
    <row r="799" spans="2:22" ht="30.75" customHeight="1" x14ac:dyDescent="0.25">
      <c r="B799" s="17">
        <v>809</v>
      </c>
      <c r="D799" s="286" t="s">
        <v>7969</v>
      </c>
      <c r="E799" s="14" t="s">
        <v>7970</v>
      </c>
      <c r="G799" s="286" t="s">
        <v>7971</v>
      </c>
      <c r="H799" s="14" t="s">
        <v>7972</v>
      </c>
      <c r="I799" s="14" t="s">
        <v>7973</v>
      </c>
      <c r="J799" s="286" t="s">
        <v>7974</v>
      </c>
      <c r="K799" s="14" t="s">
        <v>3922</v>
      </c>
      <c r="L799" s="14" t="s">
        <v>7975</v>
      </c>
      <c r="M799" s="14" t="s">
        <v>4202</v>
      </c>
      <c r="N799" s="12" t="s">
        <v>21233</v>
      </c>
      <c r="O799" s="14" t="s">
        <v>7976</v>
      </c>
      <c r="P799" s="13" t="s">
        <v>7977</v>
      </c>
      <c r="Q799" s="269" t="s">
        <v>7978</v>
      </c>
      <c r="V799" s="287">
        <v>41420</v>
      </c>
    </row>
    <row r="800" spans="2:22" ht="30.75" customHeight="1" x14ac:dyDescent="0.25">
      <c r="B800" s="17">
        <v>810</v>
      </c>
      <c r="D800" s="286" t="s">
        <v>7979</v>
      </c>
      <c r="E800" s="14" t="s">
        <v>7464</v>
      </c>
      <c r="G800" s="286" t="s">
        <v>7980</v>
      </c>
      <c r="H800" s="14" t="s">
        <v>7981</v>
      </c>
      <c r="I800" s="289">
        <v>147240602114</v>
      </c>
      <c r="J800" s="286" t="s">
        <v>7982</v>
      </c>
      <c r="K800" s="14" t="s">
        <v>3922</v>
      </c>
      <c r="L800" s="14" t="s">
        <v>4031</v>
      </c>
      <c r="M800" s="14" t="s">
        <v>3924</v>
      </c>
      <c r="N800" s="12" t="s">
        <v>21230</v>
      </c>
      <c r="O800" s="14" t="s">
        <v>7983</v>
      </c>
      <c r="P800" s="13" t="s">
        <v>7984</v>
      </c>
      <c r="Q800" s="269" t="s">
        <v>7985</v>
      </c>
      <c r="R800" s="14" t="s">
        <v>1791</v>
      </c>
      <c r="S800" s="269" t="s">
        <v>7985</v>
      </c>
      <c r="T800" s="13" t="s">
        <v>7986</v>
      </c>
      <c r="V800" s="287">
        <v>41420</v>
      </c>
    </row>
    <row r="801" spans="2:22" ht="30.75" customHeight="1" x14ac:dyDescent="0.25">
      <c r="B801" s="17">
        <v>811</v>
      </c>
      <c r="D801" s="286" t="s">
        <v>7990</v>
      </c>
      <c r="E801" s="14" t="s">
        <v>7991</v>
      </c>
      <c r="G801" s="286" t="s">
        <v>7992</v>
      </c>
      <c r="H801" s="14" t="s">
        <v>7993</v>
      </c>
      <c r="I801" s="289">
        <v>170044745110</v>
      </c>
      <c r="J801" s="286" t="s">
        <v>7994</v>
      </c>
      <c r="K801" s="14" t="s">
        <v>3922</v>
      </c>
      <c r="L801" s="14" t="s">
        <v>7995</v>
      </c>
      <c r="M801" s="14" t="s">
        <v>3924</v>
      </c>
      <c r="N801" s="12" t="s">
        <v>21230</v>
      </c>
      <c r="O801" s="14" t="s">
        <v>7996</v>
      </c>
      <c r="P801" s="13" t="s">
        <v>7997</v>
      </c>
      <c r="Q801" s="269" t="s">
        <v>7998</v>
      </c>
      <c r="V801" s="287">
        <v>41419</v>
      </c>
    </row>
    <row r="802" spans="2:22" ht="30.75" customHeight="1" x14ac:dyDescent="0.25">
      <c r="B802" s="17">
        <v>812</v>
      </c>
      <c r="D802" s="286" t="s">
        <v>7999</v>
      </c>
      <c r="E802" s="14" t="s">
        <v>8001</v>
      </c>
      <c r="G802" s="286" t="s">
        <v>8000</v>
      </c>
      <c r="H802" s="14" t="s">
        <v>8002</v>
      </c>
      <c r="I802" s="14" t="s">
        <v>8003</v>
      </c>
      <c r="J802" s="286" t="s">
        <v>8004</v>
      </c>
      <c r="K802" s="14" t="s">
        <v>645</v>
      </c>
      <c r="L802" s="14" t="s">
        <v>3160</v>
      </c>
      <c r="M802" s="14" t="s">
        <v>4249</v>
      </c>
      <c r="N802" s="12" t="s">
        <v>21231</v>
      </c>
      <c r="O802" s="14" t="s">
        <v>8005</v>
      </c>
      <c r="P802" s="13" t="s">
        <v>8006</v>
      </c>
      <c r="Q802" s="269" t="s">
        <v>8007</v>
      </c>
      <c r="R802" s="14" t="s">
        <v>8008</v>
      </c>
      <c r="S802" s="269" t="s">
        <v>8007</v>
      </c>
      <c r="T802" s="13" t="s">
        <v>8006</v>
      </c>
      <c r="V802" s="287">
        <v>41421</v>
      </c>
    </row>
    <row r="803" spans="2:22" ht="30.75" customHeight="1" x14ac:dyDescent="0.25">
      <c r="B803" s="17">
        <v>813</v>
      </c>
      <c r="D803" s="286" t="s">
        <v>8009</v>
      </c>
      <c r="E803" s="14" t="s">
        <v>8010</v>
      </c>
      <c r="G803" s="286" t="s">
        <v>8011</v>
      </c>
      <c r="H803" s="14" t="s">
        <v>8012</v>
      </c>
      <c r="I803" s="311" t="s">
        <v>8013</v>
      </c>
      <c r="J803" s="286" t="s">
        <v>8014</v>
      </c>
      <c r="K803" s="14" t="s">
        <v>8015</v>
      </c>
      <c r="L803" s="14" t="s">
        <v>4078</v>
      </c>
      <c r="M803" s="14" t="s">
        <v>4079</v>
      </c>
      <c r="N803" s="12" t="s">
        <v>21232</v>
      </c>
      <c r="O803" s="14" t="s">
        <v>8016</v>
      </c>
      <c r="P803" s="13" t="s">
        <v>9326</v>
      </c>
      <c r="Q803" s="269" t="s">
        <v>8017</v>
      </c>
      <c r="R803" s="14" t="s">
        <v>9325</v>
      </c>
      <c r="S803" s="269" t="s">
        <v>9327</v>
      </c>
      <c r="T803" s="13" t="s">
        <v>8018</v>
      </c>
      <c r="V803" s="287">
        <v>41421</v>
      </c>
    </row>
    <row r="804" spans="2:22" ht="30.75" customHeight="1" x14ac:dyDescent="0.25">
      <c r="B804" s="17">
        <v>814</v>
      </c>
      <c r="D804" s="286" t="s">
        <v>9356</v>
      </c>
      <c r="E804" s="14" t="s">
        <v>8019</v>
      </c>
      <c r="G804" s="286" t="s">
        <v>8020</v>
      </c>
      <c r="H804" s="14" t="s">
        <v>8021</v>
      </c>
      <c r="I804" s="14" t="s">
        <v>8022</v>
      </c>
      <c r="J804" s="286" t="s">
        <v>8023</v>
      </c>
      <c r="K804" s="14" t="s">
        <v>2197</v>
      </c>
      <c r="L804" s="14" t="s">
        <v>2198</v>
      </c>
      <c r="M804" s="14" t="s">
        <v>3980</v>
      </c>
      <c r="N804" s="12" t="s">
        <v>21230</v>
      </c>
      <c r="O804" s="14" t="s">
        <v>8024</v>
      </c>
      <c r="P804" s="13" t="s">
        <v>8027</v>
      </c>
      <c r="Q804" s="269" t="s">
        <v>9357</v>
      </c>
      <c r="R804" s="14" t="s">
        <v>8026</v>
      </c>
      <c r="S804" s="269" t="s">
        <v>8025</v>
      </c>
      <c r="T804" s="13" t="s">
        <v>9358</v>
      </c>
      <c r="V804" s="287">
        <v>41421</v>
      </c>
    </row>
    <row r="805" spans="2:22" ht="30.75" customHeight="1" x14ac:dyDescent="0.25">
      <c r="B805" s="17">
        <v>815</v>
      </c>
      <c r="D805" s="286" t="s">
        <v>8028</v>
      </c>
      <c r="E805" s="14" t="s">
        <v>8029</v>
      </c>
      <c r="G805" s="286" t="s">
        <v>11735</v>
      </c>
      <c r="H805" s="14" t="s">
        <v>8030</v>
      </c>
      <c r="I805" s="14" t="s">
        <v>8031</v>
      </c>
      <c r="J805" s="286" t="s">
        <v>8032</v>
      </c>
      <c r="K805" s="14" t="s">
        <v>2197</v>
      </c>
      <c r="L805" s="14" t="s">
        <v>5566</v>
      </c>
      <c r="M805" s="14" t="s">
        <v>3980</v>
      </c>
      <c r="N805" s="12" t="s">
        <v>21230</v>
      </c>
      <c r="O805" s="14" t="s">
        <v>8033</v>
      </c>
      <c r="P805" s="13" t="s">
        <v>8034</v>
      </c>
      <c r="Q805" s="269" t="s">
        <v>8035</v>
      </c>
      <c r="V805" s="287">
        <v>41419</v>
      </c>
    </row>
    <row r="806" spans="2:22" ht="30.75" customHeight="1" x14ac:dyDescent="0.25">
      <c r="B806" s="17">
        <v>816</v>
      </c>
      <c r="D806" s="286" t="s">
        <v>8036</v>
      </c>
      <c r="E806" s="14" t="s">
        <v>8037</v>
      </c>
      <c r="G806" s="286" t="s">
        <v>8038</v>
      </c>
      <c r="H806" s="14" t="s">
        <v>8039</v>
      </c>
      <c r="I806" s="14" t="s">
        <v>8040</v>
      </c>
      <c r="J806" s="286" t="s">
        <v>8041</v>
      </c>
      <c r="K806" s="14" t="s">
        <v>3922</v>
      </c>
      <c r="L806" s="14" t="s">
        <v>8042</v>
      </c>
      <c r="M806" s="14" t="s">
        <v>4202</v>
      </c>
      <c r="N806" s="12" t="s">
        <v>21233</v>
      </c>
      <c r="O806" s="14" t="s">
        <v>8043</v>
      </c>
      <c r="P806" s="13" t="s">
        <v>8044</v>
      </c>
      <c r="Q806" s="269" t="s">
        <v>8045</v>
      </c>
      <c r="R806" s="14" t="s">
        <v>8046</v>
      </c>
      <c r="S806" s="269" t="s">
        <v>8045</v>
      </c>
      <c r="T806" s="13" t="s">
        <v>8044</v>
      </c>
      <c r="V806" s="287">
        <v>41420</v>
      </c>
    </row>
    <row r="807" spans="2:22" ht="30.75" customHeight="1" x14ac:dyDescent="0.25">
      <c r="B807" s="17">
        <v>817</v>
      </c>
      <c r="D807" s="286" t="s">
        <v>8047</v>
      </c>
      <c r="E807" s="14" t="s">
        <v>8048</v>
      </c>
      <c r="G807" s="286" t="s">
        <v>8047</v>
      </c>
      <c r="H807" s="14" t="s">
        <v>9336</v>
      </c>
      <c r="I807" s="14" t="s">
        <v>3920</v>
      </c>
      <c r="J807" s="286" t="s">
        <v>8049</v>
      </c>
      <c r="K807" s="14" t="s">
        <v>1157</v>
      </c>
      <c r="L807" s="14" t="s">
        <v>4031</v>
      </c>
      <c r="M807" s="14" t="s">
        <v>3924</v>
      </c>
      <c r="N807" s="12" t="s">
        <v>21230</v>
      </c>
      <c r="O807" s="14" t="s">
        <v>8050</v>
      </c>
      <c r="P807" s="13" t="s">
        <v>8051</v>
      </c>
      <c r="Q807" s="269" t="s">
        <v>8052</v>
      </c>
      <c r="V807" s="287">
        <v>41418</v>
      </c>
    </row>
    <row r="808" spans="2:22" ht="30.75" customHeight="1" x14ac:dyDescent="0.25">
      <c r="B808" s="17">
        <v>818</v>
      </c>
      <c r="D808" s="286" t="s">
        <v>8053</v>
      </c>
      <c r="E808" s="14" t="s">
        <v>9340</v>
      </c>
      <c r="G808" s="286" t="s">
        <v>8054</v>
      </c>
      <c r="H808" s="14" t="s">
        <v>8055</v>
      </c>
      <c r="I808" s="289">
        <v>206249651117</v>
      </c>
      <c r="J808" s="286" t="s">
        <v>8056</v>
      </c>
      <c r="K808" s="14" t="s">
        <v>3498</v>
      </c>
      <c r="L808" s="14" t="s">
        <v>3499</v>
      </c>
      <c r="M808" s="14" t="s">
        <v>3924</v>
      </c>
      <c r="N808" s="12" t="s">
        <v>21230</v>
      </c>
      <c r="O808" s="14" t="s">
        <v>8057</v>
      </c>
      <c r="P808" s="13" t="s">
        <v>8058</v>
      </c>
      <c r="Q808" s="269" t="s">
        <v>8059</v>
      </c>
      <c r="R808" s="14" t="s">
        <v>6391</v>
      </c>
      <c r="S808" s="269" t="s">
        <v>9339</v>
      </c>
      <c r="T808" s="13" t="s">
        <v>8058</v>
      </c>
      <c r="V808" s="287">
        <v>41419</v>
      </c>
    </row>
    <row r="809" spans="2:22" ht="30.75" customHeight="1" x14ac:dyDescent="0.25">
      <c r="B809" s="17">
        <v>819</v>
      </c>
      <c r="D809" s="286" t="s">
        <v>8060</v>
      </c>
      <c r="E809" s="14" t="s">
        <v>8061</v>
      </c>
      <c r="G809" s="286" t="s">
        <v>8063</v>
      </c>
      <c r="H809" s="14" t="s">
        <v>8062</v>
      </c>
      <c r="I809" s="289">
        <v>647652826115</v>
      </c>
      <c r="J809" s="286" t="s">
        <v>8064</v>
      </c>
      <c r="K809" s="14" t="s">
        <v>8065</v>
      </c>
      <c r="L809" s="14" t="s">
        <v>3442</v>
      </c>
      <c r="M809" s="14" t="s">
        <v>3924</v>
      </c>
      <c r="N809" s="12" t="s">
        <v>21230</v>
      </c>
      <c r="O809" s="14" t="s">
        <v>8066</v>
      </c>
      <c r="P809" s="13" t="s">
        <v>7802</v>
      </c>
      <c r="Q809" s="269" t="s">
        <v>7801</v>
      </c>
      <c r="V809" s="287">
        <v>41433</v>
      </c>
    </row>
    <row r="810" spans="2:22" ht="30.75" customHeight="1" x14ac:dyDescent="0.25">
      <c r="B810" s="17">
        <v>820</v>
      </c>
      <c r="D810" s="286" t="s">
        <v>8067</v>
      </c>
      <c r="E810" s="14" t="s">
        <v>8068</v>
      </c>
      <c r="G810" s="286" t="s">
        <v>8069</v>
      </c>
      <c r="H810" s="14" t="s">
        <v>8070</v>
      </c>
      <c r="I810" s="289">
        <v>148836810111</v>
      </c>
      <c r="J810" s="286" t="s">
        <v>8071</v>
      </c>
      <c r="K810" s="14" t="s">
        <v>8072</v>
      </c>
      <c r="L810" s="14" t="s">
        <v>4031</v>
      </c>
      <c r="M810" s="14" t="s">
        <v>3924</v>
      </c>
      <c r="N810" s="12" t="s">
        <v>21230</v>
      </c>
      <c r="O810" s="14" t="s">
        <v>8073</v>
      </c>
      <c r="P810" s="13" t="s">
        <v>8074</v>
      </c>
      <c r="Q810" s="269" t="s">
        <v>8075</v>
      </c>
      <c r="R810" s="14" t="s">
        <v>8068</v>
      </c>
      <c r="S810" s="269" t="s">
        <v>9315</v>
      </c>
      <c r="T810" s="13" t="s">
        <v>8074</v>
      </c>
      <c r="V810" s="287">
        <v>41420</v>
      </c>
    </row>
    <row r="811" spans="2:22" ht="30.75" customHeight="1" x14ac:dyDescent="0.25">
      <c r="B811" s="17">
        <v>821</v>
      </c>
      <c r="D811" s="286" t="s">
        <v>8076</v>
      </c>
      <c r="E811" s="14" t="s">
        <v>9337</v>
      </c>
      <c r="G811" s="286" t="s">
        <v>8077</v>
      </c>
      <c r="H811" s="14" t="s">
        <v>8078</v>
      </c>
      <c r="I811" s="14" t="s">
        <v>8079</v>
      </c>
      <c r="J811" s="286" t="s">
        <v>8080</v>
      </c>
      <c r="K811" s="14" t="s">
        <v>8081</v>
      </c>
      <c r="L811" s="14" t="s">
        <v>3139</v>
      </c>
      <c r="M811" s="14" t="s">
        <v>3140</v>
      </c>
      <c r="N811" s="12" t="s">
        <v>21233</v>
      </c>
      <c r="O811" s="14" t="s">
        <v>8082</v>
      </c>
      <c r="P811" s="13" t="s">
        <v>8083</v>
      </c>
      <c r="Q811" s="269" t="s">
        <v>8084</v>
      </c>
      <c r="R811" s="14" t="s">
        <v>2709</v>
      </c>
      <c r="S811" s="269" t="s">
        <v>8085</v>
      </c>
      <c r="T811" s="13" t="s">
        <v>8083</v>
      </c>
      <c r="V811" s="287">
        <v>41431</v>
      </c>
    </row>
    <row r="812" spans="2:22" ht="30.75" customHeight="1" x14ac:dyDescent="0.25">
      <c r="B812" s="17">
        <v>822</v>
      </c>
      <c r="D812" s="286" t="s">
        <v>8086</v>
      </c>
      <c r="E812" s="14" t="s">
        <v>852</v>
      </c>
      <c r="G812" s="286" t="s">
        <v>8087</v>
      </c>
      <c r="H812" s="14" t="s">
        <v>8088</v>
      </c>
      <c r="I812" s="289">
        <v>521034423110</v>
      </c>
      <c r="J812" s="286" t="s">
        <v>8089</v>
      </c>
      <c r="K812" s="14" t="s">
        <v>3922</v>
      </c>
      <c r="L812" s="14" t="s">
        <v>8090</v>
      </c>
      <c r="M812" s="14" t="s">
        <v>3924</v>
      </c>
      <c r="N812" s="12" t="s">
        <v>21230</v>
      </c>
      <c r="O812" s="14" t="s">
        <v>8091</v>
      </c>
      <c r="P812" s="13" t="s">
        <v>8092</v>
      </c>
      <c r="Q812" s="269" t="s">
        <v>8093</v>
      </c>
      <c r="R812" s="14" t="s">
        <v>5977</v>
      </c>
      <c r="S812" s="269" t="s">
        <v>9330</v>
      </c>
      <c r="T812" s="13" t="s">
        <v>9331</v>
      </c>
      <c r="V812" s="287">
        <v>41420</v>
      </c>
    </row>
    <row r="813" spans="2:22" ht="30.75" customHeight="1" x14ac:dyDescent="0.25">
      <c r="B813" s="17">
        <v>823</v>
      </c>
      <c r="D813" s="286" t="s">
        <v>8094</v>
      </c>
      <c r="E813" s="14" t="s">
        <v>2152</v>
      </c>
      <c r="G813" s="286" t="s">
        <v>8095</v>
      </c>
      <c r="H813" s="14" t="s">
        <v>8096</v>
      </c>
      <c r="I813" s="14" t="s">
        <v>8097</v>
      </c>
      <c r="J813" s="286" t="s">
        <v>8098</v>
      </c>
      <c r="K813" s="14" t="s">
        <v>8099</v>
      </c>
      <c r="L813" s="14" t="s">
        <v>3509</v>
      </c>
      <c r="M813" s="14" t="s">
        <v>3510</v>
      </c>
      <c r="N813" s="12" t="s">
        <v>21232</v>
      </c>
      <c r="O813" s="14" t="s">
        <v>8100</v>
      </c>
      <c r="P813" s="13" t="s">
        <v>8101</v>
      </c>
      <c r="Q813" s="269" t="s">
        <v>8102</v>
      </c>
      <c r="R813" s="14" t="s">
        <v>8103</v>
      </c>
      <c r="S813" s="269" t="s">
        <v>8104</v>
      </c>
      <c r="T813" s="13" t="s">
        <v>8101</v>
      </c>
      <c r="V813" s="287">
        <v>41420</v>
      </c>
    </row>
    <row r="814" spans="2:22" ht="30.75" customHeight="1" x14ac:dyDescent="0.25">
      <c r="B814" s="17">
        <v>824</v>
      </c>
      <c r="D814" s="286" t="s">
        <v>9185</v>
      </c>
      <c r="E814" s="14" t="s">
        <v>9186</v>
      </c>
      <c r="G814" s="286" t="s">
        <v>9187</v>
      </c>
      <c r="H814" s="14" t="s">
        <v>9188</v>
      </c>
      <c r="I814" s="14" t="s">
        <v>9189</v>
      </c>
      <c r="J814" s="286" t="s">
        <v>9190</v>
      </c>
      <c r="K814" s="14" t="s">
        <v>9191</v>
      </c>
      <c r="L814" s="14" t="s">
        <v>5674</v>
      </c>
      <c r="M814" s="14" t="s">
        <v>3980</v>
      </c>
      <c r="N814" s="12" t="s">
        <v>21230</v>
      </c>
      <c r="O814" s="14" t="s">
        <v>9192</v>
      </c>
      <c r="P814" s="13" t="s">
        <v>9193</v>
      </c>
      <c r="Q814" s="269" t="s">
        <v>9194</v>
      </c>
      <c r="R814" s="14" t="s">
        <v>1002</v>
      </c>
      <c r="S814" s="269" t="s">
        <v>9195</v>
      </c>
      <c r="T814" s="13" t="s">
        <v>9196</v>
      </c>
      <c r="V814" s="287">
        <v>41431</v>
      </c>
    </row>
    <row r="815" spans="2:22" ht="30.75" customHeight="1" x14ac:dyDescent="0.25">
      <c r="B815" s="17">
        <v>825</v>
      </c>
      <c r="D815" s="286" t="s">
        <v>9197</v>
      </c>
      <c r="E815" s="14" t="s">
        <v>1274</v>
      </c>
      <c r="G815" s="286" t="s">
        <v>9198</v>
      </c>
      <c r="H815" s="14" t="s">
        <v>9199</v>
      </c>
      <c r="I815" s="14" t="s">
        <v>9200</v>
      </c>
      <c r="J815" s="286" t="s">
        <v>9201</v>
      </c>
      <c r="K815" s="14" t="s">
        <v>3922</v>
      </c>
      <c r="L815" s="14" t="s">
        <v>9202</v>
      </c>
      <c r="M815" s="14" t="s">
        <v>4068</v>
      </c>
      <c r="N815" s="12" t="s">
        <v>21218</v>
      </c>
      <c r="O815" s="14" t="s">
        <v>9355</v>
      </c>
      <c r="P815" s="13" t="s">
        <v>9203</v>
      </c>
      <c r="Q815" s="269" t="s">
        <v>9204</v>
      </c>
      <c r="R815" s="14" t="s">
        <v>9205</v>
      </c>
      <c r="S815" s="269" t="s">
        <v>9204</v>
      </c>
      <c r="T815" s="13" t="s">
        <v>9203</v>
      </c>
      <c r="V815" s="287">
        <v>41431</v>
      </c>
    </row>
    <row r="816" spans="2:22" ht="30.75" customHeight="1" x14ac:dyDescent="0.25">
      <c r="B816" s="17">
        <v>826</v>
      </c>
      <c r="D816" s="286" t="s">
        <v>9206</v>
      </c>
      <c r="E816" s="14" t="s">
        <v>9207</v>
      </c>
      <c r="G816" s="286" t="s">
        <v>9208</v>
      </c>
      <c r="H816" s="14" t="s">
        <v>9209</v>
      </c>
      <c r="I816" s="289">
        <v>77986197</v>
      </c>
      <c r="J816" s="286" t="s">
        <v>9376</v>
      </c>
      <c r="K816" s="14" t="s">
        <v>9210</v>
      </c>
      <c r="L816" s="14" t="s">
        <v>9211</v>
      </c>
      <c r="M816" s="14" t="s">
        <v>4119</v>
      </c>
      <c r="N816" s="12" t="s">
        <v>21230</v>
      </c>
      <c r="O816" s="14" t="s">
        <v>9212</v>
      </c>
      <c r="P816" s="13" t="s">
        <v>9214</v>
      </c>
      <c r="Q816" s="269" t="s">
        <v>9213</v>
      </c>
      <c r="R816" s="14" t="s">
        <v>9207</v>
      </c>
      <c r="S816" s="269" t="s">
        <v>9213</v>
      </c>
      <c r="T816" s="13" t="s">
        <v>9214</v>
      </c>
      <c r="V816" s="287">
        <v>41430</v>
      </c>
    </row>
    <row r="817" spans="2:23" ht="30.75" customHeight="1" x14ac:dyDescent="0.25">
      <c r="B817" s="17">
        <v>827</v>
      </c>
      <c r="D817" s="286" t="s">
        <v>9215</v>
      </c>
      <c r="E817" s="14" t="s">
        <v>9216</v>
      </c>
      <c r="G817" s="286" t="s">
        <v>9217</v>
      </c>
      <c r="H817" s="14" t="s">
        <v>9218</v>
      </c>
      <c r="I817" s="289">
        <v>454302987110</v>
      </c>
      <c r="J817" s="286" t="s">
        <v>9219</v>
      </c>
      <c r="K817" s="14" t="s">
        <v>9220</v>
      </c>
      <c r="L817" s="14" t="s">
        <v>9221</v>
      </c>
      <c r="M817" s="14" t="s">
        <v>3924</v>
      </c>
      <c r="N817" s="12" t="s">
        <v>21230</v>
      </c>
      <c r="O817" s="14" t="s">
        <v>9222</v>
      </c>
      <c r="P817" s="13" t="s">
        <v>9223</v>
      </c>
      <c r="Q817" s="269" t="s">
        <v>9224</v>
      </c>
      <c r="R817" s="14" t="s">
        <v>9216</v>
      </c>
    </row>
    <row r="818" spans="2:23" ht="30.75" customHeight="1" x14ac:dyDescent="0.25">
      <c r="B818" s="17">
        <v>828</v>
      </c>
      <c r="D818" s="286" t="s">
        <v>9225</v>
      </c>
      <c r="E818" s="14" t="s">
        <v>9226</v>
      </c>
      <c r="G818" s="286" t="s">
        <v>9228</v>
      </c>
      <c r="H818" s="14" t="s">
        <v>9229</v>
      </c>
      <c r="I818" s="14">
        <v>85810723</v>
      </c>
      <c r="J818" s="286" t="s">
        <v>9230</v>
      </c>
      <c r="K818" s="14" t="s">
        <v>1204</v>
      </c>
      <c r="L818" s="14" t="s">
        <v>3693</v>
      </c>
      <c r="M818" s="14" t="s">
        <v>4119</v>
      </c>
      <c r="N818" s="12" t="s">
        <v>21230</v>
      </c>
      <c r="O818" s="14" t="s">
        <v>9231</v>
      </c>
      <c r="P818" s="13" t="s">
        <v>9232</v>
      </c>
      <c r="Q818" s="269" t="s">
        <v>9227</v>
      </c>
      <c r="R818" s="14" t="s">
        <v>6278</v>
      </c>
      <c r="S818" s="269" t="s">
        <v>9227</v>
      </c>
      <c r="T818" s="13" t="s">
        <v>9233</v>
      </c>
      <c r="V818" s="287">
        <v>41430</v>
      </c>
    </row>
    <row r="819" spans="2:23" ht="30.75" customHeight="1" x14ac:dyDescent="0.25">
      <c r="B819" s="17">
        <v>829</v>
      </c>
      <c r="D819" s="286" t="s">
        <v>9234</v>
      </c>
      <c r="E819" s="14" t="s">
        <v>9235</v>
      </c>
      <c r="G819" s="286" t="s">
        <v>9236</v>
      </c>
      <c r="H819" s="14" t="s">
        <v>9237</v>
      </c>
      <c r="I819" s="14">
        <v>46666745</v>
      </c>
      <c r="J819" s="286" t="s">
        <v>9238</v>
      </c>
      <c r="K819" s="14" t="s">
        <v>1785</v>
      </c>
      <c r="L819" s="14" t="s">
        <v>4078</v>
      </c>
      <c r="M819" s="14" t="s">
        <v>4079</v>
      </c>
      <c r="N819" s="12" t="s">
        <v>21232</v>
      </c>
      <c r="O819" s="14" t="s">
        <v>9239</v>
      </c>
      <c r="P819" s="13" t="s">
        <v>9240</v>
      </c>
      <c r="Q819" s="269" t="s">
        <v>9241</v>
      </c>
      <c r="R819" s="14" t="s">
        <v>9235</v>
      </c>
      <c r="S819" s="269" t="s">
        <v>9241</v>
      </c>
      <c r="T819" s="13" t="s">
        <v>9240</v>
      </c>
      <c r="V819" s="287">
        <v>41432</v>
      </c>
    </row>
    <row r="820" spans="2:23" ht="30.75" customHeight="1" x14ac:dyDescent="0.25">
      <c r="B820" s="17">
        <v>830</v>
      </c>
      <c r="D820" s="286" t="s">
        <v>9242</v>
      </c>
      <c r="E820" s="14" t="s">
        <v>913</v>
      </c>
      <c r="G820" s="286" t="s">
        <v>9243</v>
      </c>
      <c r="H820" s="14" t="s">
        <v>9244</v>
      </c>
      <c r="I820" s="14">
        <v>9059130851</v>
      </c>
      <c r="J820" s="286" t="s">
        <v>9245</v>
      </c>
      <c r="K820" s="14" t="s">
        <v>599</v>
      </c>
      <c r="L820" s="14" t="s">
        <v>9246</v>
      </c>
      <c r="M820" s="14" t="s">
        <v>4068</v>
      </c>
      <c r="N820" s="12" t="s">
        <v>21218</v>
      </c>
      <c r="O820" s="14" t="s">
        <v>9247</v>
      </c>
      <c r="P820" s="13" t="s">
        <v>9248</v>
      </c>
      <c r="Q820" s="269" t="s">
        <v>9249</v>
      </c>
      <c r="S820" s="269" t="s">
        <v>9250</v>
      </c>
      <c r="T820" s="13" t="s">
        <v>9248</v>
      </c>
      <c r="V820" s="287">
        <v>41432</v>
      </c>
    </row>
    <row r="821" spans="2:23" ht="30.75" customHeight="1" x14ac:dyDescent="0.25">
      <c r="B821" s="17">
        <v>831</v>
      </c>
      <c r="D821" s="286" t="s">
        <v>9251</v>
      </c>
      <c r="E821" s="14" t="s">
        <v>9252</v>
      </c>
      <c r="G821" s="286" t="s">
        <v>9253</v>
      </c>
      <c r="H821" s="14" t="s">
        <v>9254</v>
      </c>
      <c r="I821" s="14" t="s">
        <v>3920</v>
      </c>
      <c r="J821" s="286" t="s">
        <v>9255</v>
      </c>
      <c r="K821" s="14" t="s">
        <v>3922</v>
      </c>
      <c r="L821" s="14" t="s">
        <v>9256</v>
      </c>
      <c r="M821" s="14" t="s">
        <v>3947</v>
      </c>
      <c r="N821" s="12" t="s">
        <v>21218</v>
      </c>
      <c r="O821" s="14" t="s">
        <v>9257</v>
      </c>
      <c r="P821" s="13" t="s">
        <v>9258</v>
      </c>
      <c r="Q821" s="269" t="s">
        <v>9259</v>
      </c>
      <c r="R821" s="14" t="s">
        <v>9556</v>
      </c>
      <c r="S821" s="13" t="s">
        <v>9557</v>
      </c>
      <c r="T821" s="13" t="s">
        <v>9558</v>
      </c>
      <c r="V821" s="287">
        <v>41431</v>
      </c>
    </row>
    <row r="822" spans="2:23" ht="30.75" customHeight="1" x14ac:dyDescent="0.25">
      <c r="B822" s="17">
        <v>832</v>
      </c>
      <c r="D822" s="286" t="s">
        <v>9260</v>
      </c>
      <c r="E822" s="14" t="s">
        <v>9261</v>
      </c>
      <c r="F822" s="14" t="s">
        <v>4265</v>
      </c>
      <c r="G822" s="286" t="s">
        <v>9262</v>
      </c>
      <c r="H822" s="14" t="s">
        <v>9263</v>
      </c>
      <c r="I822" s="289">
        <v>664008141117</v>
      </c>
      <c r="J822" s="286" t="s">
        <v>9264</v>
      </c>
      <c r="K822" s="14" t="s">
        <v>9265</v>
      </c>
      <c r="L822" s="14" t="s">
        <v>9266</v>
      </c>
      <c r="M822" s="14" t="s">
        <v>3924</v>
      </c>
      <c r="N822" s="12" t="s">
        <v>21230</v>
      </c>
      <c r="O822" s="14" t="s">
        <v>9267</v>
      </c>
      <c r="P822" s="13" t="s">
        <v>9268</v>
      </c>
      <c r="Q822" s="269" t="s">
        <v>9269</v>
      </c>
      <c r="R822" s="14" t="s">
        <v>7</v>
      </c>
      <c r="S822" s="269" t="s">
        <v>9270</v>
      </c>
      <c r="T822" s="13" t="s">
        <v>9271</v>
      </c>
      <c r="V822" s="287">
        <v>41430</v>
      </c>
    </row>
    <row r="823" spans="2:23" ht="30.75" customHeight="1" x14ac:dyDescent="0.25">
      <c r="B823" s="17">
        <v>833</v>
      </c>
      <c r="D823" s="286" t="s">
        <v>9273</v>
      </c>
      <c r="E823" s="14" t="s">
        <v>7763</v>
      </c>
      <c r="G823" s="286" t="s">
        <v>9272</v>
      </c>
      <c r="H823" s="14" t="s">
        <v>9274</v>
      </c>
      <c r="I823" s="289">
        <v>86127466</v>
      </c>
      <c r="J823" s="286" t="s">
        <v>9275</v>
      </c>
      <c r="K823" s="14" t="s">
        <v>531</v>
      </c>
      <c r="L823" s="14" t="s">
        <v>6971</v>
      </c>
      <c r="M823" s="14" t="s">
        <v>4119</v>
      </c>
      <c r="N823" s="12" t="s">
        <v>21230</v>
      </c>
      <c r="O823" s="14" t="s">
        <v>532</v>
      </c>
      <c r="P823" s="13" t="s">
        <v>11738</v>
      </c>
      <c r="Q823" s="269" t="s">
        <v>11736</v>
      </c>
      <c r="R823" s="14" t="s">
        <v>5126</v>
      </c>
      <c r="S823" s="269" t="s">
        <v>11737</v>
      </c>
      <c r="T823" s="13" t="s">
        <v>11738</v>
      </c>
      <c r="V823" s="287">
        <v>41431</v>
      </c>
      <c r="W823" s="287">
        <v>41808</v>
      </c>
    </row>
    <row r="824" spans="2:23" ht="30.75" customHeight="1" x14ac:dyDescent="0.25">
      <c r="B824" s="17">
        <v>834</v>
      </c>
      <c r="D824" s="286" t="s">
        <v>9276</v>
      </c>
      <c r="E824" s="14" t="s">
        <v>9277</v>
      </c>
      <c r="G824" s="286" t="s">
        <v>9278</v>
      </c>
      <c r="H824" s="14" t="s">
        <v>9279</v>
      </c>
      <c r="I824" s="289">
        <v>623116108110</v>
      </c>
      <c r="J824" s="286" t="s">
        <v>9280</v>
      </c>
      <c r="K824" s="14" t="s">
        <v>9281</v>
      </c>
      <c r="L824" s="14" t="s">
        <v>9282</v>
      </c>
      <c r="M824" s="14" t="s">
        <v>3924</v>
      </c>
      <c r="N824" s="12" t="s">
        <v>21230</v>
      </c>
      <c r="O824" s="14" t="s">
        <v>9284</v>
      </c>
      <c r="P824" s="13" t="s">
        <v>9283</v>
      </c>
      <c r="Q824" s="269" t="s">
        <v>9285</v>
      </c>
      <c r="R824" s="14" t="s">
        <v>6436</v>
      </c>
      <c r="S824" s="269" t="s">
        <v>9285</v>
      </c>
      <c r="V824" s="287">
        <v>41433</v>
      </c>
    </row>
    <row r="825" spans="2:23" ht="30.75" customHeight="1" x14ac:dyDescent="0.25">
      <c r="B825" s="17">
        <v>835</v>
      </c>
      <c r="D825" s="286" t="s">
        <v>9286</v>
      </c>
      <c r="E825" s="14" t="s">
        <v>9287</v>
      </c>
      <c r="G825" s="286" t="s">
        <v>9286</v>
      </c>
      <c r="H825" s="14" t="s">
        <v>9288</v>
      </c>
      <c r="I825" s="289">
        <v>148351700113</v>
      </c>
      <c r="J825" s="286" t="s">
        <v>9289</v>
      </c>
      <c r="K825" s="14" t="s">
        <v>5457</v>
      </c>
      <c r="L825" s="14" t="s">
        <v>4031</v>
      </c>
      <c r="M825" s="14" t="s">
        <v>3924</v>
      </c>
      <c r="N825" s="12" t="s">
        <v>21230</v>
      </c>
      <c r="O825" s="14" t="s">
        <v>9290</v>
      </c>
      <c r="P825" s="13" t="s">
        <v>9291</v>
      </c>
      <c r="V825" s="287">
        <v>41432</v>
      </c>
    </row>
    <row r="826" spans="2:23" ht="30.75" customHeight="1" x14ac:dyDescent="0.25">
      <c r="B826" s="17">
        <v>836</v>
      </c>
      <c r="D826" s="286" t="s">
        <v>9297</v>
      </c>
      <c r="E826" s="14" t="s">
        <v>9298</v>
      </c>
      <c r="G826" s="286" t="s">
        <v>9299</v>
      </c>
      <c r="H826" s="14" t="s">
        <v>9300</v>
      </c>
      <c r="I826" s="289">
        <v>219005808119</v>
      </c>
      <c r="J826" s="286" t="s">
        <v>9301</v>
      </c>
      <c r="K826" s="14" t="s">
        <v>3922</v>
      </c>
      <c r="L826" s="14" t="s">
        <v>9302</v>
      </c>
      <c r="M826" s="14" t="s">
        <v>3924</v>
      </c>
      <c r="N826" s="12" t="s">
        <v>21230</v>
      </c>
      <c r="O826" s="14" t="s">
        <v>9303</v>
      </c>
      <c r="P826" s="13" t="s">
        <v>9304</v>
      </c>
      <c r="Q826" s="269" t="s">
        <v>9305</v>
      </c>
      <c r="R826" s="14" t="s">
        <v>9298</v>
      </c>
      <c r="S826" s="269" t="s">
        <v>9305</v>
      </c>
      <c r="T826" s="13" t="s">
        <v>9304</v>
      </c>
      <c r="V826" s="287">
        <v>41450</v>
      </c>
    </row>
    <row r="827" spans="2:23" ht="30.75" customHeight="1" x14ac:dyDescent="0.25">
      <c r="B827" s="17">
        <v>837</v>
      </c>
      <c r="D827" s="286" t="s">
        <v>9306</v>
      </c>
      <c r="E827" s="14" t="s">
        <v>9312</v>
      </c>
      <c r="G827" s="286" t="s">
        <v>9306</v>
      </c>
      <c r="H827" s="14" t="s">
        <v>9307</v>
      </c>
      <c r="I827" s="14" t="s">
        <v>5143</v>
      </c>
      <c r="J827" s="286" t="s">
        <v>9308</v>
      </c>
      <c r="K827" s="14" t="s">
        <v>9309</v>
      </c>
      <c r="L827" s="14" t="s">
        <v>9310</v>
      </c>
      <c r="M827" s="14" t="s">
        <v>3731</v>
      </c>
      <c r="N827" s="12" t="s">
        <v>21232</v>
      </c>
      <c r="O827" s="14" t="s">
        <v>9311</v>
      </c>
      <c r="P827" s="13" t="s">
        <v>11980</v>
      </c>
      <c r="Q827" s="269" t="s">
        <v>11981</v>
      </c>
      <c r="R827" s="14" t="s">
        <v>11982</v>
      </c>
      <c r="S827" s="269" t="s">
        <v>11981</v>
      </c>
      <c r="T827" s="13" t="s">
        <v>11980</v>
      </c>
      <c r="V827" s="287">
        <v>41451</v>
      </c>
      <c r="W827" s="14" t="s">
        <v>11983</v>
      </c>
    </row>
    <row r="828" spans="2:23" ht="30.75" customHeight="1" x14ac:dyDescent="0.25">
      <c r="B828" s="17">
        <v>838</v>
      </c>
      <c r="D828" s="286" t="s">
        <v>9316</v>
      </c>
      <c r="E828" s="14" t="s">
        <v>9317</v>
      </c>
      <c r="F828" s="14" t="s">
        <v>9318</v>
      </c>
      <c r="G828" s="286" t="s">
        <v>9316</v>
      </c>
      <c r="H828" s="14" t="s">
        <v>9324</v>
      </c>
      <c r="I828" s="289">
        <v>255685254</v>
      </c>
      <c r="J828" s="286" t="s">
        <v>9319</v>
      </c>
      <c r="K828" s="14" t="s">
        <v>9320</v>
      </c>
      <c r="L828" s="14" t="s">
        <v>3962</v>
      </c>
      <c r="M828" s="14" t="s">
        <v>3947</v>
      </c>
      <c r="N828" s="12" t="s">
        <v>21218</v>
      </c>
      <c r="O828" s="14" t="s">
        <v>9321</v>
      </c>
      <c r="P828" s="13" t="s">
        <v>9322</v>
      </c>
      <c r="Q828" s="269" t="s">
        <v>9323</v>
      </c>
      <c r="R828" s="14" t="s">
        <v>9317</v>
      </c>
      <c r="S828" s="269" t="s">
        <v>9323</v>
      </c>
      <c r="T828" s="13" t="s">
        <v>9322</v>
      </c>
    </row>
    <row r="829" spans="2:23" ht="30.75" customHeight="1" x14ac:dyDescent="0.25">
      <c r="B829" s="17">
        <v>839</v>
      </c>
      <c r="D829" s="286" t="s">
        <v>9341</v>
      </c>
      <c r="E829" s="14" t="s">
        <v>9342</v>
      </c>
      <c r="F829" s="14" t="s">
        <v>4026</v>
      </c>
      <c r="G829" s="286" t="s">
        <v>9343</v>
      </c>
      <c r="H829" s="14" t="s">
        <v>9344</v>
      </c>
      <c r="I829" s="14" t="s">
        <v>9345</v>
      </c>
      <c r="J829" s="286" t="s">
        <v>9346</v>
      </c>
      <c r="K829" s="14" t="s">
        <v>9112</v>
      </c>
      <c r="L829" s="14" t="s">
        <v>9347</v>
      </c>
      <c r="M829" s="14" t="s">
        <v>2573</v>
      </c>
      <c r="N829" s="12" t="s">
        <v>21231</v>
      </c>
      <c r="O829" s="14" t="s">
        <v>9348</v>
      </c>
      <c r="P829" s="13" t="s">
        <v>9349</v>
      </c>
      <c r="Q829" s="269" t="s">
        <v>9350</v>
      </c>
      <c r="R829" s="14" t="s">
        <v>9351</v>
      </c>
      <c r="S829" s="269" t="s">
        <v>9352</v>
      </c>
      <c r="T829" s="13" t="s">
        <v>9349</v>
      </c>
      <c r="V829" s="287">
        <v>41430</v>
      </c>
    </row>
    <row r="830" spans="2:23" ht="30.75" customHeight="1" x14ac:dyDescent="0.25">
      <c r="B830" s="17">
        <v>840</v>
      </c>
      <c r="D830" s="286" t="s">
        <v>9377</v>
      </c>
      <c r="E830" s="14" t="s">
        <v>9378</v>
      </c>
      <c r="F830" s="14" t="s">
        <v>9379</v>
      </c>
      <c r="G830" s="286" t="s">
        <v>12433</v>
      </c>
      <c r="H830" s="14" t="s">
        <v>9413</v>
      </c>
      <c r="I830" s="14" t="s">
        <v>5143</v>
      </c>
      <c r="J830" s="286" t="s">
        <v>9380</v>
      </c>
      <c r="K830" s="14" t="s">
        <v>3922</v>
      </c>
      <c r="L830" s="14" t="s">
        <v>9381</v>
      </c>
      <c r="M830" s="14" t="s">
        <v>4068</v>
      </c>
      <c r="N830" s="12" t="s">
        <v>21218</v>
      </c>
      <c r="O830" s="14" t="s">
        <v>9382</v>
      </c>
      <c r="P830" s="13" t="s">
        <v>9383</v>
      </c>
      <c r="Q830" s="269" t="s">
        <v>12434</v>
      </c>
      <c r="R830" s="14" t="s">
        <v>12435</v>
      </c>
      <c r="S830" s="269" t="s">
        <v>12436</v>
      </c>
      <c r="T830" s="13" t="s">
        <v>12437</v>
      </c>
      <c r="V830" s="287">
        <v>41449</v>
      </c>
      <c r="W830" s="287">
        <v>41937</v>
      </c>
    </row>
    <row r="831" spans="2:23" ht="30.75" customHeight="1" x14ac:dyDescent="0.25">
      <c r="B831" s="17">
        <v>841</v>
      </c>
      <c r="D831" s="286" t="s">
        <v>9384</v>
      </c>
      <c r="E831" s="14" t="s">
        <v>7991</v>
      </c>
      <c r="G831" s="286" t="s">
        <v>9385</v>
      </c>
      <c r="H831" s="14" t="s">
        <v>9386</v>
      </c>
      <c r="J831" s="286" t="s">
        <v>9387</v>
      </c>
      <c r="K831" s="14" t="s">
        <v>3922</v>
      </c>
      <c r="L831" s="14" t="s">
        <v>7995</v>
      </c>
      <c r="M831" s="14" t="s">
        <v>3924</v>
      </c>
      <c r="N831" s="12" t="s">
        <v>21230</v>
      </c>
      <c r="O831" s="14" t="s">
        <v>9388</v>
      </c>
      <c r="P831" s="13" t="s">
        <v>9389</v>
      </c>
      <c r="Q831" s="269" t="s">
        <v>7998</v>
      </c>
      <c r="R831" s="14" t="s">
        <v>7991</v>
      </c>
      <c r="S831" s="269" t="s">
        <v>7998</v>
      </c>
      <c r="T831" s="13" t="s">
        <v>9390</v>
      </c>
      <c r="V831" s="287">
        <v>41419</v>
      </c>
    </row>
    <row r="832" spans="2:23" ht="30.75" customHeight="1" x14ac:dyDescent="0.25">
      <c r="B832" s="17">
        <v>842</v>
      </c>
      <c r="D832" s="286" t="s">
        <v>9392</v>
      </c>
      <c r="E832" s="14" t="s">
        <v>9392</v>
      </c>
      <c r="G832" s="286" t="s">
        <v>9393</v>
      </c>
      <c r="H832" s="14" t="s">
        <v>9394</v>
      </c>
      <c r="I832" s="289">
        <v>210021155110</v>
      </c>
      <c r="J832" s="286" t="s">
        <v>9395</v>
      </c>
      <c r="L832" s="14" t="s">
        <v>6444</v>
      </c>
      <c r="M832" s="14" t="s">
        <v>3924</v>
      </c>
      <c r="N832" s="12" t="s">
        <v>21230</v>
      </c>
      <c r="O832" s="14" t="s">
        <v>9396</v>
      </c>
      <c r="P832" s="13" t="s">
        <v>9399</v>
      </c>
      <c r="Q832" s="13" t="s">
        <v>9397</v>
      </c>
      <c r="R832" s="14" t="s">
        <v>9398</v>
      </c>
      <c r="S832" s="269" t="s">
        <v>9397</v>
      </c>
      <c r="T832" s="13" t="s">
        <v>9400</v>
      </c>
      <c r="V832" s="287">
        <v>41478</v>
      </c>
    </row>
    <row r="833" spans="2:23" ht="30.75" customHeight="1" x14ac:dyDescent="0.3">
      <c r="B833" s="17">
        <v>843</v>
      </c>
      <c r="D833" s="286" t="s">
        <v>9401</v>
      </c>
      <c r="E833" s="317" t="s">
        <v>9402</v>
      </c>
      <c r="F833" s="318" t="s">
        <v>9404</v>
      </c>
      <c r="G833" s="286" t="s">
        <v>9401</v>
      </c>
      <c r="H833" s="14" t="s">
        <v>3311</v>
      </c>
      <c r="I833" s="14" t="s">
        <v>5143</v>
      </c>
      <c r="J833" s="286" t="s">
        <v>9405</v>
      </c>
      <c r="K833" s="14" t="s">
        <v>9406</v>
      </c>
      <c r="L833" s="14" t="s">
        <v>9407</v>
      </c>
      <c r="M833" s="14" t="s">
        <v>4202</v>
      </c>
      <c r="N833" s="12" t="s">
        <v>21233</v>
      </c>
      <c r="O833" s="14" t="s">
        <v>2983</v>
      </c>
      <c r="P833" s="319" t="s">
        <v>9403</v>
      </c>
      <c r="Q833" s="269" t="s">
        <v>9408</v>
      </c>
      <c r="V833" s="287">
        <v>41484</v>
      </c>
    </row>
    <row r="834" spans="2:23" ht="30.75" customHeight="1" x14ac:dyDescent="0.25">
      <c r="B834" s="17">
        <v>844</v>
      </c>
      <c r="D834" s="286" t="s">
        <v>9417</v>
      </c>
      <c r="E834" s="14" t="s">
        <v>9418</v>
      </c>
      <c r="F834" s="14" t="s">
        <v>9419</v>
      </c>
      <c r="G834" s="286" t="s">
        <v>9417</v>
      </c>
      <c r="H834" s="14" t="s">
        <v>9420</v>
      </c>
      <c r="I834" s="14" t="s">
        <v>3920</v>
      </c>
      <c r="J834" s="286" t="s">
        <v>9421</v>
      </c>
      <c r="K834" s="14" t="s">
        <v>9422</v>
      </c>
      <c r="L834" s="14" t="s">
        <v>9423</v>
      </c>
      <c r="M834" s="14" t="s">
        <v>3924</v>
      </c>
      <c r="N834" s="12" t="s">
        <v>21230</v>
      </c>
      <c r="O834" s="14" t="s">
        <v>9424</v>
      </c>
      <c r="P834" s="13" t="s">
        <v>9425</v>
      </c>
      <c r="Q834" s="269" t="s">
        <v>9426</v>
      </c>
      <c r="V834" s="287">
        <v>41493</v>
      </c>
    </row>
    <row r="835" spans="2:23" ht="30.75" customHeight="1" x14ac:dyDescent="0.25">
      <c r="B835" s="17">
        <v>845</v>
      </c>
      <c r="D835" s="286" t="s">
        <v>9427</v>
      </c>
      <c r="E835" s="14" t="s">
        <v>9428</v>
      </c>
      <c r="F835" s="14" t="s">
        <v>9434</v>
      </c>
      <c r="G835" s="286" t="s">
        <v>9429</v>
      </c>
      <c r="H835" s="14" t="s">
        <v>9430</v>
      </c>
      <c r="I835" s="289">
        <v>149435270116</v>
      </c>
      <c r="J835" s="286" t="s">
        <v>9431</v>
      </c>
      <c r="K835" s="14" t="s">
        <v>9432</v>
      </c>
      <c r="L835" s="14" t="s">
        <v>4031</v>
      </c>
      <c r="M835" s="14" t="s">
        <v>3924</v>
      </c>
      <c r="N835" s="12" t="s">
        <v>21230</v>
      </c>
      <c r="O835" s="14" t="s">
        <v>9433</v>
      </c>
      <c r="P835" s="13" t="s">
        <v>9435</v>
      </c>
      <c r="Q835" s="269" t="s">
        <v>9436</v>
      </c>
      <c r="R835" s="14" t="s">
        <v>9428</v>
      </c>
      <c r="S835" s="269" t="s">
        <v>9436</v>
      </c>
      <c r="T835" s="13" t="s">
        <v>9437</v>
      </c>
      <c r="V835" s="287">
        <v>41495</v>
      </c>
    </row>
    <row r="836" spans="2:23" ht="30.75" customHeight="1" x14ac:dyDescent="0.25">
      <c r="B836" s="17">
        <v>846</v>
      </c>
      <c r="D836" s="286" t="s">
        <v>9438</v>
      </c>
      <c r="E836" s="14" t="s">
        <v>9439</v>
      </c>
      <c r="F836" s="14" t="s">
        <v>9440</v>
      </c>
      <c r="G836" s="286" t="s">
        <v>9441</v>
      </c>
      <c r="H836" s="14" t="s">
        <v>9442</v>
      </c>
      <c r="I836" s="14" t="s">
        <v>9443</v>
      </c>
      <c r="J836" s="286" t="s">
        <v>9444</v>
      </c>
      <c r="K836" s="14" t="s">
        <v>9445</v>
      </c>
      <c r="L836" s="14" t="s">
        <v>2027</v>
      </c>
      <c r="M836" s="14" t="s">
        <v>3924</v>
      </c>
      <c r="N836" s="12" t="s">
        <v>21230</v>
      </c>
      <c r="O836" s="14" t="s">
        <v>9446</v>
      </c>
      <c r="P836" s="13" t="s">
        <v>9447</v>
      </c>
      <c r="Q836" s="269" t="s">
        <v>9448</v>
      </c>
      <c r="R836" s="14" t="s">
        <v>9439</v>
      </c>
      <c r="S836" s="269" t="s">
        <v>9448</v>
      </c>
      <c r="T836" s="13" t="s">
        <v>9449</v>
      </c>
      <c r="V836" s="287">
        <v>41498</v>
      </c>
    </row>
    <row r="837" spans="2:23" ht="30.75" customHeight="1" x14ac:dyDescent="0.25">
      <c r="B837" s="17">
        <v>847</v>
      </c>
      <c r="D837" s="286" t="s">
        <v>9496</v>
      </c>
      <c r="E837" s="14" t="s">
        <v>9495</v>
      </c>
      <c r="G837" s="286" t="s">
        <v>9496</v>
      </c>
      <c r="H837" s="14" t="s">
        <v>9497</v>
      </c>
      <c r="I837" s="14" t="s">
        <v>9498</v>
      </c>
      <c r="J837" s="286" t="s">
        <v>9499</v>
      </c>
      <c r="K837" s="14" t="s">
        <v>9500</v>
      </c>
      <c r="L837" s="14" t="s">
        <v>9501</v>
      </c>
      <c r="M837" s="14" t="s">
        <v>3924</v>
      </c>
      <c r="N837" s="12" t="s">
        <v>21230</v>
      </c>
      <c r="O837" s="14" t="s">
        <v>9502</v>
      </c>
      <c r="P837" s="13" t="s">
        <v>9503</v>
      </c>
      <c r="Q837" s="269" t="s">
        <v>9504</v>
      </c>
      <c r="R837" s="14" t="s">
        <v>9495</v>
      </c>
      <c r="S837" s="269" t="s">
        <v>9505</v>
      </c>
      <c r="T837" s="13" t="s">
        <v>9503</v>
      </c>
    </row>
    <row r="838" spans="2:23" ht="30.75" customHeight="1" x14ac:dyDescent="0.25">
      <c r="B838" s="17">
        <v>848</v>
      </c>
      <c r="D838" s="286" t="s">
        <v>9510</v>
      </c>
      <c r="E838" s="14" t="s">
        <v>1274</v>
      </c>
      <c r="G838" s="286" t="s">
        <v>9511</v>
      </c>
      <c r="H838" s="14" t="s">
        <v>9512</v>
      </c>
      <c r="I838" s="14" t="s">
        <v>9513</v>
      </c>
      <c r="J838" s="286" t="s">
        <v>9516</v>
      </c>
      <c r="K838" s="14" t="s">
        <v>9514</v>
      </c>
      <c r="L838" s="14" t="s">
        <v>4190</v>
      </c>
      <c r="M838" s="14" t="s">
        <v>3980</v>
      </c>
      <c r="N838" s="12" t="s">
        <v>21230</v>
      </c>
      <c r="O838" s="14" t="s">
        <v>9515</v>
      </c>
      <c r="P838" s="13" t="s">
        <v>9517</v>
      </c>
      <c r="Q838" s="269" t="s">
        <v>9518</v>
      </c>
      <c r="R838" s="14" t="s">
        <v>9519</v>
      </c>
      <c r="S838" s="269" t="s">
        <v>9520</v>
      </c>
      <c r="T838" s="13" t="s">
        <v>9517</v>
      </c>
      <c r="V838" s="287">
        <v>41507</v>
      </c>
    </row>
    <row r="839" spans="2:23" ht="30.75" customHeight="1" x14ac:dyDescent="0.25">
      <c r="B839" s="17">
        <v>849</v>
      </c>
      <c r="D839" s="286" t="s">
        <v>9521</v>
      </c>
      <c r="E839" s="14" t="s">
        <v>9522</v>
      </c>
      <c r="G839" s="286" t="s">
        <v>9523</v>
      </c>
      <c r="H839" s="14" t="s">
        <v>9524</v>
      </c>
      <c r="I839" s="14" t="s">
        <v>9525</v>
      </c>
      <c r="J839" s="286" t="s">
        <v>9526</v>
      </c>
      <c r="K839" s="14" t="s">
        <v>3922</v>
      </c>
      <c r="L839" s="14" t="s">
        <v>3935</v>
      </c>
      <c r="M839" s="14" t="s">
        <v>3936</v>
      </c>
      <c r="N839" s="12" t="s">
        <v>21231</v>
      </c>
      <c r="O839" s="14" t="s">
        <v>9527</v>
      </c>
      <c r="P839" s="13" t="s">
        <v>9528</v>
      </c>
      <c r="Q839" s="269" t="s">
        <v>9529</v>
      </c>
      <c r="R839" s="14" t="s">
        <v>9522</v>
      </c>
      <c r="S839" s="269" t="s">
        <v>9529</v>
      </c>
      <c r="T839" s="13" t="s">
        <v>9530</v>
      </c>
      <c r="V839" s="287">
        <v>41508</v>
      </c>
    </row>
    <row r="840" spans="2:23" ht="30.75" customHeight="1" x14ac:dyDescent="0.25">
      <c r="B840" s="17">
        <v>850</v>
      </c>
      <c r="D840" s="286" t="s">
        <v>9531</v>
      </c>
      <c r="E840" s="14" t="s">
        <v>3515</v>
      </c>
      <c r="F840" s="14" t="s">
        <v>9532</v>
      </c>
      <c r="G840" s="286" t="s">
        <v>9533</v>
      </c>
      <c r="H840" s="14" t="s">
        <v>9534</v>
      </c>
      <c r="J840" s="286" t="s">
        <v>9535</v>
      </c>
      <c r="K840" s="14" t="s">
        <v>9406</v>
      </c>
      <c r="L840" s="14" t="s">
        <v>9531</v>
      </c>
      <c r="M840" s="14" t="s">
        <v>4270</v>
      </c>
      <c r="N840" s="12" t="s">
        <v>21218</v>
      </c>
      <c r="O840" s="14" t="s">
        <v>9536</v>
      </c>
      <c r="P840" s="13" t="s">
        <v>9537</v>
      </c>
      <c r="Q840" s="269" t="s">
        <v>9538</v>
      </c>
      <c r="R840" s="14" t="s">
        <v>3515</v>
      </c>
      <c r="S840" s="269" t="s">
        <v>9538</v>
      </c>
      <c r="T840" s="13" t="s">
        <v>9537</v>
      </c>
      <c r="V840" s="287">
        <v>41508</v>
      </c>
    </row>
    <row r="841" spans="2:23" ht="30.75" customHeight="1" x14ac:dyDescent="0.25">
      <c r="B841" s="17">
        <v>851</v>
      </c>
      <c r="D841" s="286" t="s">
        <v>9539</v>
      </c>
      <c r="E841" s="14" t="s">
        <v>3515</v>
      </c>
      <c r="G841" s="286" t="str">
        <f>D841</f>
        <v>Centro Cultural Lurdes Célia Kreher</v>
      </c>
      <c r="H841" s="14" t="s">
        <v>9540</v>
      </c>
      <c r="J841" s="286" t="s">
        <v>9541</v>
      </c>
      <c r="K841" s="14" t="s">
        <v>9406</v>
      </c>
      <c r="L841" s="14" t="s">
        <v>9531</v>
      </c>
      <c r="M841" s="14" t="s">
        <v>4270</v>
      </c>
      <c r="N841" s="12" t="s">
        <v>21218</v>
      </c>
      <c r="O841" s="14" t="s">
        <v>9536</v>
      </c>
      <c r="P841" s="13" t="s">
        <v>9537</v>
      </c>
      <c r="Q841" s="13" t="str">
        <f>Q840</f>
        <v>peduca@humaita-rs.com.br</v>
      </c>
      <c r="R841" s="14" t="str">
        <f>R840</f>
        <v>Marli</v>
      </c>
      <c r="S841" s="13" t="str">
        <f>S840</f>
        <v>peduca@humaita-rs.com.br</v>
      </c>
      <c r="T841" s="13" t="str">
        <f>T840</f>
        <v>55 3525-1231</v>
      </c>
      <c r="V841" s="287">
        <v>41508</v>
      </c>
    </row>
    <row r="842" spans="2:23" ht="30.75" customHeight="1" x14ac:dyDescent="0.25">
      <c r="B842" s="17">
        <v>852</v>
      </c>
      <c r="D842" s="286" t="s">
        <v>9542</v>
      </c>
      <c r="E842" s="14" t="s">
        <v>632</v>
      </c>
      <c r="G842" s="286" t="s">
        <v>9542</v>
      </c>
      <c r="H842" s="14" t="s">
        <v>9543</v>
      </c>
      <c r="I842" s="14" t="s">
        <v>9544</v>
      </c>
      <c r="J842" s="286" t="s">
        <v>9545</v>
      </c>
      <c r="K842" s="14" t="s">
        <v>9546</v>
      </c>
      <c r="L842" s="14" t="s">
        <v>9547</v>
      </c>
      <c r="M842" s="14" t="s">
        <v>3924</v>
      </c>
      <c r="N842" s="12" t="s">
        <v>21230</v>
      </c>
      <c r="O842" s="14" t="s">
        <v>9548</v>
      </c>
      <c r="P842" s="13" t="s">
        <v>9549</v>
      </c>
      <c r="Q842" s="269" t="s">
        <v>9550</v>
      </c>
      <c r="R842" s="14" t="s">
        <v>9551</v>
      </c>
      <c r="V842" s="287">
        <v>41513</v>
      </c>
    </row>
    <row r="843" spans="2:23" ht="52.8" x14ac:dyDescent="0.25">
      <c r="B843" s="17">
        <v>853</v>
      </c>
      <c r="C843" s="17" t="s">
        <v>12035</v>
      </c>
      <c r="D843" s="286" t="s">
        <v>19970</v>
      </c>
      <c r="E843" s="14" t="s">
        <v>9559</v>
      </c>
      <c r="G843" s="288" t="s">
        <v>19969</v>
      </c>
      <c r="H843" s="14" t="s">
        <v>9552</v>
      </c>
      <c r="I843" s="14" t="s">
        <v>3920</v>
      </c>
      <c r="J843" s="286" t="s">
        <v>9553</v>
      </c>
      <c r="K843" s="14" t="s">
        <v>9554</v>
      </c>
      <c r="L843" s="14" t="s">
        <v>11782</v>
      </c>
      <c r="M843" s="14" t="s">
        <v>4109</v>
      </c>
      <c r="N843" s="12" t="s">
        <v>21230</v>
      </c>
      <c r="O843" s="14" t="s">
        <v>9555</v>
      </c>
      <c r="P843" s="13" t="s">
        <v>9560</v>
      </c>
      <c r="Q843" s="269" t="s">
        <v>9561</v>
      </c>
      <c r="R843" s="14" t="s">
        <v>9562</v>
      </c>
      <c r="S843" s="269" t="s">
        <v>9563</v>
      </c>
      <c r="T843" s="13" t="s">
        <v>9560</v>
      </c>
      <c r="U843" s="13" t="s">
        <v>11783</v>
      </c>
      <c r="W843" s="287">
        <v>41821</v>
      </c>
    </row>
    <row r="844" spans="2:23" ht="30.75" customHeight="1" x14ac:dyDescent="0.25">
      <c r="B844" s="17">
        <v>854</v>
      </c>
      <c r="D844" s="286" t="s">
        <v>9570</v>
      </c>
      <c r="E844" s="14" t="s">
        <v>18</v>
      </c>
      <c r="G844" s="286" t="s">
        <v>9570</v>
      </c>
      <c r="H844" s="14" t="s">
        <v>9571</v>
      </c>
      <c r="J844" s="286" t="s">
        <v>9572</v>
      </c>
      <c r="K844" s="14" t="s">
        <v>7194</v>
      </c>
      <c r="L844" s="14" t="s">
        <v>4010</v>
      </c>
      <c r="M844" s="14" t="s">
        <v>4011</v>
      </c>
      <c r="N844" s="12" t="s">
        <v>21232</v>
      </c>
      <c r="O844" s="14" t="s">
        <v>9573</v>
      </c>
      <c r="P844" s="13" t="s">
        <v>9574</v>
      </c>
      <c r="Q844" s="269" t="s">
        <v>9575</v>
      </c>
    </row>
    <row r="845" spans="2:23" ht="30.75" customHeight="1" x14ac:dyDescent="0.25">
      <c r="B845" s="17">
        <v>855</v>
      </c>
      <c r="C845" s="17" t="s">
        <v>6323</v>
      </c>
      <c r="D845" s="286" t="s">
        <v>9578</v>
      </c>
      <c r="E845" s="14" t="s">
        <v>9579</v>
      </c>
      <c r="G845" s="286" t="s">
        <v>9635</v>
      </c>
      <c r="H845" s="14" t="s">
        <v>9580</v>
      </c>
      <c r="I845" s="14" t="s">
        <v>3920</v>
      </c>
      <c r="J845" s="286" t="s">
        <v>9581</v>
      </c>
      <c r="K845" s="14" t="s">
        <v>3922</v>
      </c>
      <c r="L845" s="14" t="s">
        <v>9578</v>
      </c>
      <c r="M845" s="14" t="s">
        <v>4270</v>
      </c>
      <c r="N845" s="12" t="s">
        <v>21218</v>
      </c>
      <c r="O845" s="14" t="s">
        <v>9582</v>
      </c>
      <c r="P845" s="13" t="s">
        <v>9583</v>
      </c>
      <c r="Q845" s="269" t="s">
        <v>9584</v>
      </c>
      <c r="R845" s="14" t="s">
        <v>5272</v>
      </c>
      <c r="S845" s="13" t="s">
        <v>9584</v>
      </c>
      <c r="T845" s="13" t="s">
        <v>9583</v>
      </c>
      <c r="V845" s="287">
        <v>41516</v>
      </c>
      <c r="W845" s="302">
        <v>41543</v>
      </c>
    </row>
    <row r="846" spans="2:23" ht="30.75" customHeight="1" x14ac:dyDescent="0.25">
      <c r="B846" s="17">
        <v>856</v>
      </c>
      <c r="D846" s="286" t="s">
        <v>9585</v>
      </c>
      <c r="E846" s="14" t="s">
        <v>9586</v>
      </c>
      <c r="G846" s="286" t="s">
        <v>9587</v>
      </c>
      <c r="H846" s="14" t="s">
        <v>9588</v>
      </c>
      <c r="I846" s="289">
        <v>256697213</v>
      </c>
      <c r="J846" s="286" t="s">
        <v>9589</v>
      </c>
      <c r="K846" s="14" t="s">
        <v>3922</v>
      </c>
      <c r="L846" s="14" t="s">
        <v>6759</v>
      </c>
      <c r="M846" s="14" t="s">
        <v>3947</v>
      </c>
      <c r="N846" s="12" t="s">
        <v>21218</v>
      </c>
      <c r="O846" s="14" t="s">
        <v>9590</v>
      </c>
      <c r="P846" s="13" t="s">
        <v>9591</v>
      </c>
      <c r="Q846" s="269" t="s">
        <v>9592</v>
      </c>
      <c r="R846" s="14" t="s">
        <v>9593</v>
      </c>
      <c r="S846" s="269" t="s">
        <v>9592</v>
      </c>
    </row>
    <row r="847" spans="2:23" ht="30.75" customHeight="1" x14ac:dyDescent="0.25">
      <c r="B847" s="17">
        <v>857</v>
      </c>
      <c r="D847" s="286" t="s">
        <v>9594</v>
      </c>
      <c r="E847" s="14" t="s">
        <v>9595</v>
      </c>
      <c r="G847" s="286" t="s">
        <v>9602</v>
      </c>
      <c r="H847" s="14" t="s">
        <v>9596</v>
      </c>
      <c r="I847" s="14">
        <v>256530467</v>
      </c>
      <c r="J847" s="286" t="s">
        <v>9597</v>
      </c>
      <c r="K847" s="14" t="s">
        <v>3922</v>
      </c>
      <c r="L847" s="14" t="s">
        <v>9598</v>
      </c>
      <c r="M847" s="14" t="s">
        <v>3947</v>
      </c>
      <c r="N847" s="12" t="s">
        <v>21218</v>
      </c>
      <c r="O847" s="14" t="s">
        <v>9599</v>
      </c>
      <c r="P847" s="13" t="s">
        <v>9600</v>
      </c>
      <c r="Q847" s="269" t="s">
        <v>9601</v>
      </c>
      <c r="R847" s="14" t="s">
        <v>9595</v>
      </c>
      <c r="S847" s="269" t="s">
        <v>9601</v>
      </c>
      <c r="T847" s="13" t="s">
        <v>9600</v>
      </c>
      <c r="V847" s="287">
        <v>41527</v>
      </c>
    </row>
    <row r="848" spans="2:23" ht="30.75" customHeight="1" x14ac:dyDescent="0.25">
      <c r="B848" s="17">
        <v>858</v>
      </c>
      <c r="D848" s="286" t="s">
        <v>9603</v>
      </c>
      <c r="E848" s="14" t="s">
        <v>9604</v>
      </c>
      <c r="G848" s="286" t="s">
        <v>9603</v>
      </c>
      <c r="H848" s="14" t="s">
        <v>9605</v>
      </c>
      <c r="J848" s="286" t="s">
        <v>9606</v>
      </c>
      <c r="K848" s="14" t="s">
        <v>9406</v>
      </c>
      <c r="L848" s="14" t="s">
        <v>4269</v>
      </c>
      <c r="M848" s="14" t="s">
        <v>4270</v>
      </c>
      <c r="N848" s="12" t="s">
        <v>21218</v>
      </c>
      <c r="O848" s="14" t="s">
        <v>4271</v>
      </c>
      <c r="P848" s="13" t="s">
        <v>9607</v>
      </c>
      <c r="Q848" s="13" t="s">
        <v>9609</v>
      </c>
      <c r="R848" s="14" t="s">
        <v>2022</v>
      </c>
      <c r="S848" s="13" t="s">
        <v>9608</v>
      </c>
      <c r="T848" s="13" t="s">
        <v>9607</v>
      </c>
      <c r="V848" s="287">
        <v>41534</v>
      </c>
    </row>
    <row r="849" spans="2:23" ht="30.75" customHeight="1" x14ac:dyDescent="0.25">
      <c r="B849" s="17">
        <v>859</v>
      </c>
      <c r="D849" s="286" t="s">
        <v>9610</v>
      </c>
      <c r="E849" s="14" t="s">
        <v>9611</v>
      </c>
      <c r="G849" s="286" t="s">
        <v>9612</v>
      </c>
      <c r="H849" s="14" t="s">
        <v>9613</v>
      </c>
      <c r="I849" s="14" t="s">
        <v>3920</v>
      </c>
      <c r="J849" s="286" t="s">
        <v>9614</v>
      </c>
      <c r="K849" s="14" t="s">
        <v>9615</v>
      </c>
      <c r="L849" s="14" t="s">
        <v>9616</v>
      </c>
      <c r="M849" s="14" t="s">
        <v>4079</v>
      </c>
      <c r="N849" s="12" t="s">
        <v>21232</v>
      </c>
      <c r="O849" s="14" t="s">
        <v>9617</v>
      </c>
      <c r="P849" s="13" t="s">
        <v>9618</v>
      </c>
      <c r="Q849" s="269" t="s">
        <v>9619</v>
      </c>
      <c r="V849" s="287">
        <v>41535</v>
      </c>
    </row>
    <row r="850" spans="2:23" ht="30.75" customHeight="1" x14ac:dyDescent="0.25">
      <c r="B850" s="17">
        <v>860</v>
      </c>
      <c r="D850" s="286" t="s">
        <v>9620</v>
      </c>
      <c r="E850" s="14" t="s">
        <v>9621</v>
      </c>
      <c r="F850" s="14" t="s">
        <v>4026</v>
      </c>
      <c r="G850" s="286" t="s">
        <v>9622</v>
      </c>
      <c r="H850" s="14" t="s">
        <v>9623</v>
      </c>
      <c r="I850" s="14" t="s">
        <v>3920</v>
      </c>
      <c r="J850" s="286" t="s">
        <v>9624</v>
      </c>
      <c r="K850" s="14" t="s">
        <v>3922</v>
      </c>
      <c r="L850" s="14" t="s">
        <v>3962</v>
      </c>
      <c r="M850" s="14" t="s">
        <v>3947</v>
      </c>
      <c r="N850" s="12" t="s">
        <v>21218</v>
      </c>
      <c r="O850" s="14" t="s">
        <v>9625</v>
      </c>
      <c r="P850" s="13" t="s">
        <v>9626</v>
      </c>
      <c r="Q850" s="269" t="s">
        <v>9627</v>
      </c>
      <c r="R850" s="14" t="s">
        <v>9621</v>
      </c>
      <c r="T850" s="13" t="s">
        <v>9628</v>
      </c>
      <c r="V850" s="287">
        <v>41535</v>
      </c>
    </row>
    <row r="851" spans="2:23" ht="30.75" customHeight="1" x14ac:dyDescent="0.25">
      <c r="B851" s="17">
        <v>861</v>
      </c>
      <c r="D851" s="286" t="s">
        <v>9636</v>
      </c>
      <c r="E851" s="14" t="s">
        <v>3777</v>
      </c>
      <c r="F851" s="14" t="s">
        <v>9637</v>
      </c>
      <c r="G851" s="286" t="s">
        <v>9636</v>
      </c>
      <c r="H851" s="14" t="s">
        <v>9638</v>
      </c>
      <c r="I851" s="14" t="s">
        <v>3920</v>
      </c>
      <c r="J851" s="286" t="s">
        <v>9639</v>
      </c>
      <c r="K851" s="14" t="s">
        <v>3922</v>
      </c>
      <c r="L851" s="14" t="s">
        <v>9640</v>
      </c>
      <c r="M851" s="14" t="s">
        <v>4068</v>
      </c>
      <c r="N851" s="12" t="s">
        <v>21218</v>
      </c>
      <c r="O851" s="14" t="s">
        <v>9641</v>
      </c>
      <c r="P851" s="13" t="s">
        <v>9642</v>
      </c>
      <c r="Q851" s="269" t="s">
        <v>9643</v>
      </c>
      <c r="R851" s="14" t="s">
        <v>3777</v>
      </c>
      <c r="S851" s="269" t="s">
        <v>9643</v>
      </c>
      <c r="T851" s="13" t="s">
        <v>9642</v>
      </c>
    </row>
    <row r="852" spans="2:23" ht="30.75" customHeight="1" x14ac:dyDescent="0.25">
      <c r="B852" s="17">
        <v>862</v>
      </c>
      <c r="C852" s="17" t="s">
        <v>21205</v>
      </c>
      <c r="D852" s="288" t="s">
        <v>20003</v>
      </c>
      <c r="E852" s="12" t="s">
        <v>22266</v>
      </c>
      <c r="G852" s="286" t="s">
        <v>9644</v>
      </c>
      <c r="H852" s="14" t="s">
        <v>9645</v>
      </c>
      <c r="I852" s="14" t="s">
        <v>3920</v>
      </c>
      <c r="J852" s="286" t="s">
        <v>9646</v>
      </c>
      <c r="K852" s="14" t="s">
        <v>3922</v>
      </c>
      <c r="L852" s="14" t="s">
        <v>9647</v>
      </c>
      <c r="M852" s="14" t="s">
        <v>3947</v>
      </c>
      <c r="N852" s="12" t="s">
        <v>21218</v>
      </c>
      <c r="O852" s="14" t="s">
        <v>9648</v>
      </c>
      <c r="P852" s="13" t="s">
        <v>9649</v>
      </c>
      <c r="Q852" s="269" t="s">
        <v>9650</v>
      </c>
      <c r="R852" s="12" t="s">
        <v>22266</v>
      </c>
      <c r="S852" s="269" t="s">
        <v>22265</v>
      </c>
      <c r="T852" s="13" t="s">
        <v>9649</v>
      </c>
      <c r="V852" s="287">
        <v>41544</v>
      </c>
    </row>
    <row r="853" spans="2:23" ht="30.75" customHeight="1" x14ac:dyDescent="0.25">
      <c r="B853" s="17">
        <v>863</v>
      </c>
      <c r="C853" s="17" t="s">
        <v>3053</v>
      </c>
      <c r="D853" s="286" t="s">
        <v>9651</v>
      </c>
      <c r="E853" s="14" t="s">
        <v>12221</v>
      </c>
      <c r="F853" s="14" t="s">
        <v>4085</v>
      </c>
      <c r="G853" s="286" t="s">
        <v>9653</v>
      </c>
      <c r="H853" s="14" t="s">
        <v>9654</v>
      </c>
      <c r="I853" s="14" t="s">
        <v>3920</v>
      </c>
      <c r="J853" s="286" t="s">
        <v>9655</v>
      </c>
      <c r="K853" s="14" t="s">
        <v>9656</v>
      </c>
      <c r="L853" s="14" t="s">
        <v>4128</v>
      </c>
      <c r="M853" s="14" t="s">
        <v>4068</v>
      </c>
      <c r="N853" s="12" t="s">
        <v>21218</v>
      </c>
      <c r="O853" s="14" t="s">
        <v>9657</v>
      </c>
      <c r="P853" s="13" t="s">
        <v>9658</v>
      </c>
      <c r="Q853" s="269" t="s">
        <v>12222</v>
      </c>
      <c r="R853" s="14" t="s">
        <v>12221</v>
      </c>
      <c r="S853" s="269" t="s">
        <v>12222</v>
      </c>
      <c r="T853" s="13" t="s">
        <v>9658</v>
      </c>
      <c r="W853" s="287">
        <v>41915</v>
      </c>
    </row>
    <row r="854" spans="2:23" ht="30.75" customHeight="1" x14ac:dyDescent="0.25">
      <c r="B854" s="17">
        <v>864</v>
      </c>
      <c r="D854" s="286" t="s">
        <v>9659</v>
      </c>
      <c r="E854" s="14" t="s">
        <v>3053</v>
      </c>
      <c r="G854" s="286" t="s">
        <v>9659</v>
      </c>
      <c r="H854" s="14" t="s">
        <v>9660</v>
      </c>
      <c r="I854" s="14">
        <v>148351700113</v>
      </c>
      <c r="J854" s="286" t="s">
        <v>5456</v>
      </c>
      <c r="K854" s="14" t="s">
        <v>5457</v>
      </c>
      <c r="L854" s="14" t="s">
        <v>4031</v>
      </c>
      <c r="M854" s="14" t="s">
        <v>3924</v>
      </c>
      <c r="N854" s="12" t="s">
        <v>21230</v>
      </c>
      <c r="O854" s="14" t="s">
        <v>9290</v>
      </c>
      <c r="P854" s="13" t="s">
        <v>689</v>
      </c>
      <c r="R854" s="14" t="s">
        <v>3053</v>
      </c>
      <c r="S854" s="269" t="s">
        <v>5525</v>
      </c>
      <c r="T854" s="13" t="s">
        <v>689</v>
      </c>
      <c r="U854" s="272"/>
      <c r="V854" s="14" t="s">
        <v>690</v>
      </c>
      <c r="W854" s="272"/>
    </row>
    <row r="855" spans="2:23" ht="30.75" customHeight="1" x14ac:dyDescent="0.25">
      <c r="B855" s="17">
        <v>865</v>
      </c>
      <c r="D855" s="286" t="s">
        <v>9661</v>
      </c>
      <c r="E855" s="14" t="s">
        <v>9662</v>
      </c>
      <c r="G855" s="286" t="s">
        <v>9661</v>
      </c>
      <c r="H855" s="14" t="s">
        <v>9663</v>
      </c>
      <c r="I855" s="14" t="s">
        <v>3920</v>
      </c>
      <c r="J855" s="286" t="s">
        <v>9664</v>
      </c>
      <c r="K855" s="14" t="s">
        <v>9665</v>
      </c>
      <c r="L855" s="14" t="s">
        <v>9647</v>
      </c>
      <c r="M855" s="14" t="s">
        <v>3947</v>
      </c>
      <c r="N855" s="12" t="s">
        <v>21218</v>
      </c>
      <c r="O855" s="14" t="s">
        <v>9666</v>
      </c>
      <c r="P855" s="13" t="s">
        <v>9667</v>
      </c>
      <c r="Q855" s="269" t="s">
        <v>9668</v>
      </c>
      <c r="R855" s="14" t="s">
        <v>9669</v>
      </c>
      <c r="S855" s="269" t="s">
        <v>9687</v>
      </c>
      <c r="T855" s="13" t="s">
        <v>9670</v>
      </c>
      <c r="V855" s="287">
        <v>41548</v>
      </c>
    </row>
    <row r="856" spans="2:23" ht="30.75" customHeight="1" x14ac:dyDescent="0.25">
      <c r="B856" s="17">
        <v>866</v>
      </c>
      <c r="D856" s="286" t="s">
        <v>9671</v>
      </c>
      <c r="E856" s="14" t="s">
        <v>9672</v>
      </c>
      <c r="G856" s="286" t="s">
        <v>9671</v>
      </c>
      <c r="H856" s="14" t="s">
        <v>9673</v>
      </c>
      <c r="I856" s="14" t="s">
        <v>3920</v>
      </c>
      <c r="J856" s="286" t="s">
        <v>9674</v>
      </c>
      <c r="K856" s="14" t="s">
        <v>3922</v>
      </c>
      <c r="L856" s="14" t="s">
        <v>5185</v>
      </c>
      <c r="M856" s="14" t="s">
        <v>4068</v>
      </c>
      <c r="N856" s="12" t="s">
        <v>21218</v>
      </c>
      <c r="O856" s="14" t="s">
        <v>9675</v>
      </c>
      <c r="P856" s="13" t="s">
        <v>9676</v>
      </c>
      <c r="Q856" s="269" t="s">
        <v>9677</v>
      </c>
      <c r="R856" s="14" t="s">
        <v>7239</v>
      </c>
      <c r="S856" s="269" t="s">
        <v>9678</v>
      </c>
      <c r="T856" s="13" t="s">
        <v>9679</v>
      </c>
      <c r="V856" s="287">
        <v>41548</v>
      </c>
    </row>
    <row r="857" spans="2:23" ht="30.75" customHeight="1" x14ac:dyDescent="0.25">
      <c r="B857" s="17">
        <v>867</v>
      </c>
      <c r="C857" s="17" t="s">
        <v>22450</v>
      </c>
      <c r="D857" s="286" t="s">
        <v>10467</v>
      </c>
      <c r="G857" s="286" t="s">
        <v>10467</v>
      </c>
      <c r="H857" s="14" t="s">
        <v>9680</v>
      </c>
      <c r="I857" s="14" t="s">
        <v>3920</v>
      </c>
      <c r="J857" s="286" t="s">
        <v>9681</v>
      </c>
      <c r="K857" s="14" t="s">
        <v>9682</v>
      </c>
      <c r="L857" s="14" t="s">
        <v>9647</v>
      </c>
      <c r="M857" s="14" t="s">
        <v>3947</v>
      </c>
      <c r="N857" s="12" t="s">
        <v>21218</v>
      </c>
      <c r="O857" s="14" t="s">
        <v>9683</v>
      </c>
      <c r="P857" s="13" t="s">
        <v>9684</v>
      </c>
      <c r="Q857" s="269" t="s">
        <v>9685</v>
      </c>
      <c r="R857" s="14" t="s">
        <v>9686</v>
      </c>
      <c r="S857" s="269" t="s">
        <v>9685</v>
      </c>
      <c r="T857" s="13" t="s">
        <v>9684</v>
      </c>
    </row>
    <row r="858" spans="2:23" ht="30.75" customHeight="1" x14ac:dyDescent="0.25">
      <c r="B858" s="17">
        <v>868</v>
      </c>
      <c r="D858" s="286" t="s">
        <v>9688</v>
      </c>
      <c r="E858" s="14" t="s">
        <v>9689</v>
      </c>
      <c r="G858" s="286" t="s">
        <v>9690</v>
      </c>
      <c r="H858" s="14" t="s">
        <v>9691</v>
      </c>
      <c r="I858" s="14">
        <v>458152404</v>
      </c>
      <c r="J858" s="286" t="s">
        <v>9692</v>
      </c>
      <c r="K858" s="14" t="s">
        <v>9693</v>
      </c>
      <c r="L858" s="14" t="s">
        <v>4010</v>
      </c>
      <c r="M858" s="14" t="s">
        <v>4011</v>
      </c>
      <c r="N858" s="12" t="s">
        <v>21232</v>
      </c>
      <c r="O858" s="14" t="s">
        <v>9694</v>
      </c>
      <c r="P858" s="13" t="s">
        <v>9695</v>
      </c>
      <c r="Q858" s="269" t="s">
        <v>9696</v>
      </c>
      <c r="V858" s="287">
        <v>41548</v>
      </c>
    </row>
    <row r="859" spans="2:23" ht="30.75" customHeight="1" x14ac:dyDescent="0.25">
      <c r="B859" s="17">
        <v>869</v>
      </c>
      <c r="D859" s="286" t="s">
        <v>9697</v>
      </c>
      <c r="E859" s="14" t="s">
        <v>9698</v>
      </c>
      <c r="G859" s="286" t="s">
        <v>9699</v>
      </c>
      <c r="H859" s="14" t="s">
        <v>9700</v>
      </c>
      <c r="I859" s="289">
        <v>637180434117</v>
      </c>
      <c r="J859" s="286" t="s">
        <v>9701</v>
      </c>
      <c r="K859" s="14" t="s">
        <v>9702</v>
      </c>
      <c r="L859" s="14" t="s">
        <v>9703</v>
      </c>
      <c r="M859" s="14" t="s">
        <v>3924</v>
      </c>
      <c r="N859" s="12" t="s">
        <v>21230</v>
      </c>
      <c r="O859" s="14" t="s">
        <v>9704</v>
      </c>
      <c r="P859" s="13" t="s">
        <v>9705</v>
      </c>
      <c r="Q859" s="13" t="s">
        <v>9706</v>
      </c>
      <c r="R859" s="14" t="s">
        <v>9698</v>
      </c>
      <c r="S859" s="13" t="s">
        <v>9706</v>
      </c>
      <c r="T859" s="13" t="s">
        <v>9705</v>
      </c>
      <c r="V859" s="287">
        <v>41550</v>
      </c>
    </row>
    <row r="860" spans="2:23" ht="30.75" customHeight="1" x14ac:dyDescent="0.25">
      <c r="B860" s="17">
        <v>870</v>
      </c>
      <c r="D860" s="286" t="s">
        <v>9707</v>
      </c>
      <c r="E860" s="14" t="s">
        <v>9708</v>
      </c>
      <c r="F860" s="14" t="s">
        <v>9709</v>
      </c>
      <c r="G860" s="286" t="s">
        <v>9707</v>
      </c>
      <c r="H860" s="14" t="s">
        <v>9710</v>
      </c>
      <c r="I860" s="14" t="s">
        <v>3920</v>
      </c>
      <c r="J860" s="286" t="s">
        <v>9711</v>
      </c>
      <c r="K860" s="14" t="s">
        <v>4297</v>
      </c>
      <c r="L860" s="14" t="s">
        <v>4238</v>
      </c>
      <c r="M860" s="14" t="s">
        <v>3947</v>
      </c>
      <c r="N860" s="12" t="s">
        <v>21218</v>
      </c>
      <c r="O860" s="14" t="s">
        <v>9712</v>
      </c>
      <c r="P860" s="13" t="s">
        <v>9713</v>
      </c>
      <c r="Q860" s="13" t="s">
        <v>9714</v>
      </c>
      <c r="R860" s="14" t="s">
        <v>9715</v>
      </c>
      <c r="S860" s="269" t="s">
        <v>9716</v>
      </c>
      <c r="T860" s="13" t="s">
        <v>9717</v>
      </c>
    </row>
    <row r="861" spans="2:23" ht="30.75" customHeight="1" x14ac:dyDescent="0.25">
      <c r="B861" s="17">
        <v>871</v>
      </c>
      <c r="D861" s="286" t="s">
        <v>9718</v>
      </c>
      <c r="E861" s="14" t="s">
        <v>9719</v>
      </c>
      <c r="G861" s="286" t="s">
        <v>9718</v>
      </c>
      <c r="H861" s="14" t="s">
        <v>9720</v>
      </c>
      <c r="I861" s="14" t="s">
        <v>3920</v>
      </c>
      <c r="J861" s="286" t="s">
        <v>12093</v>
      </c>
      <c r="K861" s="14" t="s">
        <v>9721</v>
      </c>
      <c r="L861" s="14" t="s">
        <v>9722</v>
      </c>
      <c r="M861" s="14" t="s">
        <v>4119</v>
      </c>
      <c r="N861" s="12" t="s">
        <v>21230</v>
      </c>
      <c r="O861" s="14" t="s">
        <v>12094</v>
      </c>
      <c r="P861" s="13" t="s">
        <v>9723</v>
      </c>
      <c r="Q861" s="269" t="s">
        <v>9724</v>
      </c>
      <c r="R861" s="14" t="s">
        <v>9719</v>
      </c>
      <c r="S861" s="269" t="s">
        <v>9725</v>
      </c>
      <c r="T861" s="13" t="s">
        <v>9723</v>
      </c>
      <c r="V861" s="287">
        <v>41550</v>
      </c>
    </row>
    <row r="862" spans="2:23" ht="30.75" customHeight="1" x14ac:dyDescent="0.25">
      <c r="B862" s="17">
        <v>872</v>
      </c>
      <c r="D862" s="286" t="s">
        <v>9726</v>
      </c>
      <c r="E862" s="14" t="s">
        <v>9727</v>
      </c>
      <c r="G862" s="286" t="s">
        <v>9728</v>
      </c>
      <c r="H862" s="14" t="s">
        <v>9729</v>
      </c>
      <c r="I862" s="14" t="s">
        <v>9730</v>
      </c>
      <c r="J862" s="286" t="s">
        <v>9731</v>
      </c>
      <c r="K862" s="14" t="s">
        <v>9732</v>
      </c>
      <c r="L862" s="14" t="s">
        <v>4031</v>
      </c>
      <c r="M862" s="14" t="s">
        <v>3924</v>
      </c>
      <c r="N862" s="12" t="s">
        <v>21230</v>
      </c>
      <c r="O862" s="14" t="s">
        <v>9733</v>
      </c>
      <c r="P862" s="13" t="s">
        <v>9734</v>
      </c>
      <c r="Q862" s="269" t="s">
        <v>12037</v>
      </c>
      <c r="R862" s="14" t="s">
        <v>9735</v>
      </c>
      <c r="S862" s="269" t="s">
        <v>9736</v>
      </c>
      <c r="T862" s="13" t="s">
        <v>9734</v>
      </c>
      <c r="V862" s="287">
        <v>41554</v>
      </c>
    </row>
    <row r="863" spans="2:23" ht="30.75" customHeight="1" x14ac:dyDescent="0.25">
      <c r="B863" s="17">
        <v>873</v>
      </c>
      <c r="D863" s="286" t="s">
        <v>9737</v>
      </c>
      <c r="E863" s="14" t="s">
        <v>9738</v>
      </c>
      <c r="G863" s="286" t="s">
        <v>9739</v>
      </c>
      <c r="H863" s="14" t="s">
        <v>9740</v>
      </c>
      <c r="I863" s="14" t="s">
        <v>9741</v>
      </c>
      <c r="J863" s="286" t="s">
        <v>9742</v>
      </c>
      <c r="K863" s="14" t="s">
        <v>3922</v>
      </c>
      <c r="L863" s="14" t="s">
        <v>9743</v>
      </c>
      <c r="M863" s="14" t="s">
        <v>3510</v>
      </c>
      <c r="N863" s="12" t="s">
        <v>21232</v>
      </c>
      <c r="O863" s="14" t="s">
        <v>9744</v>
      </c>
      <c r="P863" s="13" t="s">
        <v>9745</v>
      </c>
      <c r="Q863" s="269" t="s">
        <v>9747</v>
      </c>
      <c r="R863" s="14" t="s">
        <v>7</v>
      </c>
      <c r="S863" s="269" t="s">
        <v>9746</v>
      </c>
      <c r="T863" s="13" t="s">
        <v>9748</v>
      </c>
      <c r="V863" s="287">
        <v>41554</v>
      </c>
    </row>
    <row r="864" spans="2:23" ht="30.75" customHeight="1" x14ac:dyDescent="0.25">
      <c r="B864" s="17">
        <v>874</v>
      </c>
      <c r="D864" s="286" t="s">
        <v>9749</v>
      </c>
      <c r="E864" s="14" t="s">
        <v>9750</v>
      </c>
      <c r="F864" s="14" t="s">
        <v>4026</v>
      </c>
      <c r="G864" s="286" t="s">
        <v>9749</v>
      </c>
      <c r="H864" s="14" t="s">
        <v>9751</v>
      </c>
      <c r="I864" s="14" t="s">
        <v>5749</v>
      </c>
      <c r="J864" s="286" t="s">
        <v>9752</v>
      </c>
      <c r="L864" s="14" t="s">
        <v>4031</v>
      </c>
      <c r="M864" s="14" t="s">
        <v>3924</v>
      </c>
      <c r="N864" s="12" t="s">
        <v>21230</v>
      </c>
      <c r="O864" s="14" t="s">
        <v>9753</v>
      </c>
      <c r="P864" s="13" t="s">
        <v>9754</v>
      </c>
      <c r="Q864" s="269" t="s">
        <v>9755</v>
      </c>
      <c r="R864" s="14" t="s">
        <v>9428</v>
      </c>
      <c r="S864" s="269" t="s">
        <v>9755</v>
      </c>
      <c r="T864" s="13" t="s">
        <v>9756</v>
      </c>
      <c r="V864" s="287">
        <v>41554</v>
      </c>
    </row>
    <row r="865" spans="2:22" ht="30.75" customHeight="1" x14ac:dyDescent="0.25">
      <c r="B865" s="17">
        <v>875</v>
      </c>
      <c r="D865" s="286" t="s">
        <v>9759</v>
      </c>
      <c r="E865" s="14" t="s">
        <v>9757</v>
      </c>
      <c r="F865" s="14" t="s">
        <v>4227</v>
      </c>
      <c r="G865" s="286" t="s">
        <v>9758</v>
      </c>
      <c r="H865" s="14" t="s">
        <v>9760</v>
      </c>
      <c r="I865" s="14" t="s">
        <v>3920</v>
      </c>
      <c r="J865" s="286" t="s">
        <v>9761</v>
      </c>
      <c r="K865" s="14" t="s">
        <v>9406</v>
      </c>
      <c r="L865" s="14" t="s">
        <v>9762</v>
      </c>
      <c r="M865" s="14" t="s">
        <v>4270</v>
      </c>
      <c r="N865" s="12" t="s">
        <v>21218</v>
      </c>
      <c r="O865" s="14" t="s">
        <v>9763</v>
      </c>
      <c r="P865" s="13" t="s">
        <v>9764</v>
      </c>
      <c r="Q865" s="269" t="s">
        <v>9765</v>
      </c>
      <c r="R865" s="14" t="s">
        <v>9766</v>
      </c>
      <c r="S865" s="269" t="s">
        <v>9765</v>
      </c>
      <c r="T865" s="13" t="s">
        <v>9767</v>
      </c>
      <c r="V865" s="287">
        <v>41554</v>
      </c>
    </row>
    <row r="866" spans="2:22" ht="30.75" customHeight="1" x14ac:dyDescent="0.25">
      <c r="B866" s="17">
        <v>876</v>
      </c>
      <c r="D866" s="286" t="s">
        <v>9768</v>
      </c>
      <c r="E866" s="14" t="s">
        <v>9769</v>
      </c>
      <c r="G866" s="286" t="s">
        <v>9768</v>
      </c>
      <c r="H866" s="14" t="s">
        <v>9770</v>
      </c>
      <c r="I866" s="14" t="s">
        <v>3920</v>
      </c>
      <c r="J866" s="286" t="s">
        <v>9771</v>
      </c>
      <c r="K866" s="14" t="s">
        <v>1204</v>
      </c>
      <c r="L866" s="14" t="s">
        <v>9772</v>
      </c>
      <c r="M866" s="14" t="s">
        <v>4119</v>
      </c>
      <c r="N866" s="12" t="s">
        <v>21230</v>
      </c>
      <c r="O866" s="14" t="s">
        <v>9773</v>
      </c>
      <c r="P866" s="13" t="s">
        <v>9774</v>
      </c>
      <c r="Q866" s="269" t="s">
        <v>9775</v>
      </c>
      <c r="R866" s="14" t="s">
        <v>9776</v>
      </c>
      <c r="S866" s="269" t="s">
        <v>9777</v>
      </c>
      <c r="V866" s="287">
        <v>41554</v>
      </c>
    </row>
    <row r="867" spans="2:22" ht="30.75" customHeight="1" x14ac:dyDescent="0.25">
      <c r="B867" s="17">
        <v>877</v>
      </c>
      <c r="D867" s="286" t="s">
        <v>9778</v>
      </c>
      <c r="E867" s="14" t="s">
        <v>9779</v>
      </c>
      <c r="G867" s="286" t="s">
        <v>9780</v>
      </c>
      <c r="H867" s="14" t="s">
        <v>9781</v>
      </c>
      <c r="I867" s="14" t="s">
        <v>9782</v>
      </c>
      <c r="J867" s="286" t="s">
        <v>9783</v>
      </c>
      <c r="K867" s="14" t="s">
        <v>9784</v>
      </c>
      <c r="L867" s="14" t="s">
        <v>4031</v>
      </c>
      <c r="M867" s="14" t="s">
        <v>3924</v>
      </c>
      <c r="N867" s="12" t="s">
        <v>21230</v>
      </c>
      <c r="O867" s="14" t="s">
        <v>9785</v>
      </c>
      <c r="P867" s="13" t="s">
        <v>9786</v>
      </c>
      <c r="Q867" s="269" t="s">
        <v>9787</v>
      </c>
    </row>
    <row r="868" spans="2:22" ht="30.75" customHeight="1" x14ac:dyDescent="0.25">
      <c r="B868" s="17">
        <v>878</v>
      </c>
      <c r="D868" s="286" t="s">
        <v>9788</v>
      </c>
      <c r="E868" s="14" t="s">
        <v>9789</v>
      </c>
      <c r="G868" s="286" t="s">
        <v>9790</v>
      </c>
      <c r="H868" s="14" t="s">
        <v>9791</v>
      </c>
      <c r="I868" s="14" t="s">
        <v>9792</v>
      </c>
      <c r="J868" s="286" t="s">
        <v>15316</v>
      </c>
      <c r="K868" s="14" t="s">
        <v>9793</v>
      </c>
      <c r="L868" s="14" t="s">
        <v>9794</v>
      </c>
      <c r="M868" s="14" t="s">
        <v>3980</v>
      </c>
      <c r="N868" s="12" t="s">
        <v>21230</v>
      </c>
      <c r="O868" s="14" t="s">
        <v>9795</v>
      </c>
      <c r="P868" s="13" t="s">
        <v>9796</v>
      </c>
      <c r="Q868" s="269" t="s">
        <v>9797</v>
      </c>
      <c r="R868" s="14" t="s">
        <v>9789</v>
      </c>
      <c r="S868" s="269" t="s">
        <v>9797</v>
      </c>
      <c r="T868" s="13" t="s">
        <v>9796</v>
      </c>
    </row>
    <row r="869" spans="2:22" ht="30.75" customHeight="1" x14ac:dyDescent="0.25">
      <c r="B869" s="17">
        <v>879</v>
      </c>
      <c r="D869" s="286" t="s">
        <v>9800</v>
      </c>
      <c r="E869" s="14" t="s">
        <v>9799</v>
      </c>
      <c r="G869" s="286" t="s">
        <v>9798</v>
      </c>
      <c r="H869" s="289" t="s">
        <v>9801</v>
      </c>
      <c r="I869" s="14" t="s">
        <v>3920</v>
      </c>
      <c r="J869" s="286" t="s">
        <v>9802</v>
      </c>
      <c r="K869" s="14" t="s">
        <v>9803</v>
      </c>
      <c r="L869" s="14" t="s">
        <v>4031</v>
      </c>
      <c r="M869" s="14" t="s">
        <v>3924</v>
      </c>
      <c r="N869" s="12" t="s">
        <v>21230</v>
      </c>
      <c r="O869" s="14" t="s">
        <v>9804</v>
      </c>
      <c r="P869" s="13" t="s">
        <v>9805</v>
      </c>
      <c r="Q869" s="269" t="s">
        <v>9806</v>
      </c>
      <c r="R869" s="14" t="s">
        <v>9799</v>
      </c>
      <c r="S869" s="269" t="s">
        <v>9807</v>
      </c>
      <c r="T869" s="13" t="s">
        <v>9805</v>
      </c>
    </row>
    <row r="870" spans="2:22" ht="30.75" customHeight="1" x14ac:dyDescent="0.25">
      <c r="B870" s="17">
        <v>880</v>
      </c>
      <c r="D870" s="286" t="s">
        <v>9808</v>
      </c>
      <c r="E870" s="14" t="s">
        <v>9809</v>
      </c>
      <c r="G870" s="286" t="s">
        <v>9810</v>
      </c>
      <c r="H870" s="14" t="s">
        <v>9811</v>
      </c>
      <c r="I870" s="14" t="s">
        <v>3920</v>
      </c>
      <c r="J870" s="286" t="s">
        <v>9812</v>
      </c>
      <c r="K870" s="14" t="s">
        <v>9813</v>
      </c>
      <c r="L870" s="14" t="s">
        <v>9814</v>
      </c>
      <c r="M870" s="14" t="s">
        <v>3924</v>
      </c>
      <c r="N870" s="12" t="s">
        <v>21230</v>
      </c>
      <c r="O870" s="14" t="s">
        <v>9815</v>
      </c>
      <c r="P870" s="13" t="s">
        <v>9816</v>
      </c>
      <c r="Q870" s="269" t="s">
        <v>9817</v>
      </c>
      <c r="R870" s="14" t="s">
        <v>9809</v>
      </c>
      <c r="S870" s="269" t="s">
        <v>9818</v>
      </c>
    </row>
    <row r="871" spans="2:22" ht="30.75" customHeight="1" x14ac:dyDescent="0.25">
      <c r="B871" s="17">
        <v>881</v>
      </c>
      <c r="D871" s="286" t="s">
        <v>9819</v>
      </c>
      <c r="E871" s="14" t="s">
        <v>9820</v>
      </c>
      <c r="F871" s="14" t="s">
        <v>9821</v>
      </c>
      <c r="G871" s="286" t="s">
        <v>9822</v>
      </c>
      <c r="H871" s="14" t="s">
        <v>9823</v>
      </c>
      <c r="I871" s="14" t="s">
        <v>3920</v>
      </c>
      <c r="J871" s="286" t="s">
        <v>9824</v>
      </c>
      <c r="K871" s="14" t="s">
        <v>5673</v>
      </c>
      <c r="L871" s="14" t="s">
        <v>4190</v>
      </c>
      <c r="M871" s="14" t="s">
        <v>3980</v>
      </c>
      <c r="N871" s="12" t="s">
        <v>21230</v>
      </c>
      <c r="O871" s="14" t="s">
        <v>9825</v>
      </c>
      <c r="P871" s="13" t="s">
        <v>9826</v>
      </c>
      <c r="Q871" s="269" t="s">
        <v>9827</v>
      </c>
      <c r="R871" s="14" t="s">
        <v>6654</v>
      </c>
      <c r="S871" s="269" t="s">
        <v>9828</v>
      </c>
      <c r="T871" s="13" t="s">
        <v>9829</v>
      </c>
      <c r="V871" s="287">
        <v>41562</v>
      </c>
    </row>
    <row r="872" spans="2:22" ht="30.75" customHeight="1" x14ac:dyDescent="0.25">
      <c r="B872" s="17">
        <v>882</v>
      </c>
      <c r="D872" s="286" t="s">
        <v>9830</v>
      </c>
      <c r="E872" s="14" t="s">
        <v>9831</v>
      </c>
      <c r="F872" s="14" t="s">
        <v>9821</v>
      </c>
      <c r="G872" s="286" t="s">
        <v>9830</v>
      </c>
      <c r="H872" s="14" t="s">
        <v>9832</v>
      </c>
      <c r="I872" s="14" t="s">
        <v>3920</v>
      </c>
      <c r="J872" s="286" t="s">
        <v>9833</v>
      </c>
      <c r="K872" s="14" t="s">
        <v>6036</v>
      </c>
      <c r="L872" s="14" t="s">
        <v>1823</v>
      </c>
      <c r="M872" s="14" t="s">
        <v>1682</v>
      </c>
      <c r="N872" s="12" t="s">
        <v>21233</v>
      </c>
      <c r="O872" s="14" t="s">
        <v>9834</v>
      </c>
      <c r="P872" s="13" t="s">
        <v>9835</v>
      </c>
      <c r="Q872" s="269" t="s">
        <v>9836</v>
      </c>
      <c r="R872" s="14" t="s">
        <v>9837</v>
      </c>
      <c r="S872" s="269" t="s">
        <v>9838</v>
      </c>
      <c r="T872" s="13" t="s">
        <v>9839</v>
      </c>
      <c r="V872" s="287">
        <v>41562</v>
      </c>
    </row>
    <row r="873" spans="2:22" ht="30.75" customHeight="1" x14ac:dyDescent="0.25">
      <c r="B873" s="17">
        <v>883</v>
      </c>
      <c r="D873" s="286" t="s">
        <v>9840</v>
      </c>
      <c r="E873" s="14" t="s">
        <v>299</v>
      </c>
      <c r="F873" s="14" t="s">
        <v>9821</v>
      </c>
      <c r="G873" s="286" t="s">
        <v>9840</v>
      </c>
      <c r="H873" s="14" t="s">
        <v>9841</v>
      </c>
      <c r="I873" s="14" t="s">
        <v>3920</v>
      </c>
      <c r="J873" s="286" t="s">
        <v>9842</v>
      </c>
      <c r="K873" s="14" t="s">
        <v>9843</v>
      </c>
      <c r="L873" s="14" t="s">
        <v>7395</v>
      </c>
      <c r="M873" s="14" t="s">
        <v>9844</v>
      </c>
      <c r="N873" s="12" t="s">
        <v>21230</v>
      </c>
      <c r="O873" s="14" t="s">
        <v>9845</v>
      </c>
      <c r="P873" s="13" t="s">
        <v>9846</v>
      </c>
      <c r="Q873" s="269" t="s">
        <v>9847</v>
      </c>
      <c r="R873" s="14" t="s">
        <v>9848</v>
      </c>
      <c r="S873" s="269" t="s">
        <v>9849</v>
      </c>
      <c r="T873" s="13" t="s">
        <v>9850</v>
      </c>
      <c r="V873" s="287">
        <v>41562</v>
      </c>
    </row>
    <row r="874" spans="2:22" ht="30.75" customHeight="1" x14ac:dyDescent="0.25">
      <c r="B874" s="17">
        <v>884</v>
      </c>
      <c r="C874" s="436" t="s">
        <v>21212</v>
      </c>
      <c r="D874" s="286" t="s">
        <v>9851</v>
      </c>
      <c r="E874" s="14" t="s">
        <v>9851</v>
      </c>
      <c r="G874" s="286" t="s">
        <v>9851</v>
      </c>
      <c r="J874" s="286" t="s">
        <v>9852</v>
      </c>
      <c r="K874" s="14" t="s">
        <v>9853</v>
      </c>
      <c r="L874" s="14" t="s">
        <v>9647</v>
      </c>
      <c r="M874" s="14" t="s">
        <v>3947</v>
      </c>
      <c r="N874" s="12" t="s">
        <v>21218</v>
      </c>
      <c r="O874" s="14" t="s">
        <v>9854</v>
      </c>
      <c r="P874" s="13" t="s">
        <v>9855</v>
      </c>
      <c r="Q874" s="269" t="s">
        <v>9856</v>
      </c>
    </row>
    <row r="875" spans="2:22" ht="30.75" customHeight="1" x14ac:dyDescent="0.25">
      <c r="B875" s="17">
        <v>885</v>
      </c>
      <c r="D875" s="286" t="s">
        <v>9857</v>
      </c>
      <c r="E875" s="14" t="s">
        <v>9858</v>
      </c>
      <c r="G875" s="286" t="s">
        <v>9859</v>
      </c>
      <c r="H875" s="14" t="s">
        <v>9863</v>
      </c>
      <c r="I875" s="14" t="s">
        <v>3920</v>
      </c>
      <c r="J875" s="286" t="s">
        <v>9860</v>
      </c>
      <c r="K875" s="14" t="s">
        <v>3922</v>
      </c>
      <c r="L875" s="14" t="s">
        <v>6356</v>
      </c>
      <c r="M875" s="14" t="s">
        <v>3947</v>
      </c>
      <c r="N875" s="12" t="s">
        <v>21218</v>
      </c>
      <c r="O875" s="14" t="s">
        <v>1485</v>
      </c>
      <c r="P875" s="13" t="s">
        <v>9861</v>
      </c>
      <c r="Q875" s="269" t="s">
        <v>9862</v>
      </c>
      <c r="R875" s="14" t="s">
        <v>9858</v>
      </c>
    </row>
    <row r="876" spans="2:22" ht="30.75" customHeight="1" x14ac:dyDescent="0.25">
      <c r="B876" s="17">
        <v>886</v>
      </c>
      <c r="D876" s="286" t="s">
        <v>9864</v>
      </c>
      <c r="E876" s="14" t="s">
        <v>2509</v>
      </c>
      <c r="F876" s="14" t="s">
        <v>9821</v>
      </c>
      <c r="G876" s="286" t="s">
        <v>2565</v>
      </c>
      <c r="H876" s="14" t="s">
        <v>9865</v>
      </c>
      <c r="I876" s="14" t="s">
        <v>3920</v>
      </c>
      <c r="J876" s="286" t="s">
        <v>9866</v>
      </c>
      <c r="K876" s="14" t="s">
        <v>9867</v>
      </c>
      <c r="L876" s="14" t="s">
        <v>2572</v>
      </c>
      <c r="M876" s="14" t="s">
        <v>2573</v>
      </c>
      <c r="N876" s="12" t="s">
        <v>21231</v>
      </c>
      <c r="O876" s="14" t="s">
        <v>2574</v>
      </c>
      <c r="P876" s="13" t="s">
        <v>9868</v>
      </c>
      <c r="R876" s="14" t="s">
        <v>8026</v>
      </c>
      <c r="S876" s="269" t="s">
        <v>9869</v>
      </c>
      <c r="T876" s="13" t="s">
        <v>9870</v>
      </c>
      <c r="V876" s="287">
        <v>41563</v>
      </c>
    </row>
    <row r="877" spans="2:22" ht="30.75" customHeight="1" x14ac:dyDescent="0.25">
      <c r="B877" s="17">
        <v>887</v>
      </c>
      <c r="C877" s="17" t="s">
        <v>7</v>
      </c>
      <c r="D877" s="286" t="s">
        <v>9871</v>
      </c>
      <c r="E877" s="14" t="s">
        <v>9872</v>
      </c>
      <c r="G877" s="288" t="s">
        <v>20487</v>
      </c>
      <c r="H877" s="12" t="s">
        <v>9873</v>
      </c>
      <c r="I877" s="14">
        <v>256584648</v>
      </c>
      <c r="J877" s="288" t="s">
        <v>18615</v>
      </c>
      <c r="K877" s="12" t="s">
        <v>18616</v>
      </c>
      <c r="L877" s="12" t="s">
        <v>3470</v>
      </c>
      <c r="M877" s="14" t="s">
        <v>3947</v>
      </c>
      <c r="N877" s="12" t="s">
        <v>21218</v>
      </c>
      <c r="O877" s="12" t="s">
        <v>22991</v>
      </c>
      <c r="Q877" s="269" t="s">
        <v>11095</v>
      </c>
      <c r="R877" s="14" t="s">
        <v>9872</v>
      </c>
      <c r="S877" s="269" t="s">
        <v>11095</v>
      </c>
      <c r="T877" s="13" t="s">
        <v>12128</v>
      </c>
    </row>
    <row r="878" spans="2:22" ht="30.75" customHeight="1" x14ac:dyDescent="0.25">
      <c r="B878" s="17">
        <v>888</v>
      </c>
      <c r="D878" s="286" t="s">
        <v>9886</v>
      </c>
      <c r="E878" s="14" t="s">
        <v>9887</v>
      </c>
      <c r="G878" s="286" t="s">
        <v>9888</v>
      </c>
      <c r="H878" s="14" t="s">
        <v>9889</v>
      </c>
      <c r="I878" s="14">
        <v>2770002656</v>
      </c>
      <c r="J878" s="286" t="s">
        <v>9896</v>
      </c>
      <c r="K878" s="14" t="s">
        <v>3922</v>
      </c>
      <c r="L878" s="14" t="s">
        <v>9890</v>
      </c>
      <c r="M878" s="14" t="s">
        <v>4270</v>
      </c>
      <c r="N878" s="12" t="s">
        <v>21218</v>
      </c>
      <c r="O878" s="14" t="s">
        <v>9891</v>
      </c>
      <c r="P878" s="13" t="s">
        <v>9892</v>
      </c>
      <c r="Q878" s="269" t="s">
        <v>9893</v>
      </c>
      <c r="R878" s="14" t="s">
        <v>9894</v>
      </c>
      <c r="S878" s="13" t="str">
        <f>Q878</f>
        <v>dgvendramin@bol.com.br</v>
      </c>
      <c r="T878" s="13" t="s">
        <v>9895</v>
      </c>
      <c r="V878" s="287">
        <v>41565</v>
      </c>
    </row>
    <row r="879" spans="2:22" ht="30.75" customHeight="1" x14ac:dyDescent="0.25">
      <c r="B879" s="17">
        <v>889</v>
      </c>
      <c r="D879" s="286" t="s">
        <v>9874</v>
      </c>
      <c r="E879" s="14" t="s">
        <v>9875</v>
      </c>
      <c r="F879" s="14" t="s">
        <v>9821</v>
      </c>
      <c r="G879" s="286" t="s">
        <v>9876</v>
      </c>
      <c r="H879" s="14" t="s">
        <v>9877</v>
      </c>
      <c r="I879" s="14" t="s">
        <v>9878</v>
      </c>
      <c r="J879" s="286" t="s">
        <v>9879</v>
      </c>
      <c r="K879" s="14" t="s">
        <v>9880</v>
      </c>
      <c r="L879" s="14" t="s">
        <v>3693</v>
      </c>
      <c r="M879" s="14" t="s">
        <v>4119</v>
      </c>
      <c r="N879" s="12" t="s">
        <v>21230</v>
      </c>
      <c r="O879" s="14" t="s">
        <v>9881</v>
      </c>
      <c r="P879" s="13" t="s">
        <v>9882</v>
      </c>
      <c r="Q879" s="269" t="s">
        <v>9883</v>
      </c>
      <c r="R879" s="14" t="s">
        <v>9884</v>
      </c>
      <c r="S879" s="269" t="s">
        <v>9885</v>
      </c>
      <c r="T879" s="13" t="s">
        <v>9882</v>
      </c>
      <c r="V879" s="287">
        <v>41565</v>
      </c>
    </row>
    <row r="880" spans="2:22" ht="30.75" customHeight="1" x14ac:dyDescent="0.25">
      <c r="B880" s="17">
        <v>890</v>
      </c>
      <c r="C880" s="17" t="s">
        <v>21208</v>
      </c>
      <c r="D880" s="286" t="s">
        <v>9897</v>
      </c>
      <c r="E880" s="14" t="s">
        <v>9898</v>
      </c>
      <c r="G880" s="286" t="s">
        <v>9899</v>
      </c>
      <c r="H880" s="14" t="s">
        <v>9900</v>
      </c>
      <c r="I880" s="14">
        <v>9054134301</v>
      </c>
      <c r="J880" s="286" t="s">
        <v>9901</v>
      </c>
      <c r="K880" s="14" t="s">
        <v>9406</v>
      </c>
      <c r="L880" s="14" t="s">
        <v>9902</v>
      </c>
      <c r="M880" s="14" t="s">
        <v>4068</v>
      </c>
      <c r="N880" s="12" t="s">
        <v>21218</v>
      </c>
      <c r="O880" s="14" t="s">
        <v>9906</v>
      </c>
      <c r="P880" s="13" t="s">
        <v>9903</v>
      </c>
      <c r="Q880" s="269" t="s">
        <v>9904</v>
      </c>
      <c r="R880" s="14" t="s">
        <v>9898</v>
      </c>
      <c r="S880" s="269" t="s">
        <v>9904</v>
      </c>
      <c r="T880" s="13" t="s">
        <v>9905</v>
      </c>
      <c r="V880" s="287">
        <v>41565</v>
      </c>
    </row>
    <row r="881" spans="2:22" ht="30.75" customHeight="1" x14ac:dyDescent="0.25">
      <c r="B881" s="17">
        <v>891</v>
      </c>
      <c r="D881" s="286" t="s">
        <v>9908</v>
      </c>
      <c r="E881" s="14" t="s">
        <v>9872</v>
      </c>
      <c r="G881" s="286" t="s">
        <v>9907</v>
      </c>
      <c r="H881" s="14" t="s">
        <v>9909</v>
      </c>
      <c r="I881" s="14">
        <v>103446940</v>
      </c>
      <c r="J881" s="286" t="s">
        <v>9910</v>
      </c>
      <c r="K881" s="14" t="s">
        <v>9911</v>
      </c>
      <c r="L881" s="14" t="s">
        <v>1730</v>
      </c>
      <c r="M881" s="14" t="s">
        <v>4097</v>
      </c>
      <c r="N881" s="12" t="s">
        <v>21233</v>
      </c>
      <c r="O881" s="14" t="s">
        <v>9912</v>
      </c>
      <c r="P881" s="13" t="s">
        <v>9913</v>
      </c>
      <c r="Q881" s="269" t="s">
        <v>9914</v>
      </c>
      <c r="R881" s="14" t="s">
        <v>9872</v>
      </c>
      <c r="S881" s="13" t="str">
        <f>Q881</f>
        <v>daniellservice@hotmail.com</v>
      </c>
      <c r="T881" s="13" t="s">
        <v>9915</v>
      </c>
      <c r="V881" s="287">
        <v>41565</v>
      </c>
    </row>
    <row r="882" spans="2:22" ht="30.75" customHeight="1" x14ac:dyDescent="0.25">
      <c r="B882" s="17">
        <v>892</v>
      </c>
      <c r="C882" s="17" t="s">
        <v>11059</v>
      </c>
      <c r="D882" s="286" t="s">
        <v>9916</v>
      </c>
      <c r="E882" s="14" t="s">
        <v>9917</v>
      </c>
      <c r="G882" s="286" t="s">
        <v>9916</v>
      </c>
      <c r="H882" s="14" t="s">
        <v>9918</v>
      </c>
      <c r="I882" s="14" t="s">
        <v>3920</v>
      </c>
      <c r="J882" s="286" t="s">
        <v>9919</v>
      </c>
      <c r="K882" s="14" t="s">
        <v>3922</v>
      </c>
      <c r="L882" s="14" t="s">
        <v>917</v>
      </c>
      <c r="M882" s="14" t="s">
        <v>3947</v>
      </c>
      <c r="N882" s="12" t="s">
        <v>21218</v>
      </c>
      <c r="O882" s="14" t="s">
        <v>918</v>
      </c>
      <c r="P882" s="13" t="s">
        <v>9920</v>
      </c>
      <c r="Q882" s="269" t="s">
        <v>9921</v>
      </c>
      <c r="R882" s="13" t="s">
        <v>9922</v>
      </c>
      <c r="S882" s="269" t="s">
        <v>9923</v>
      </c>
      <c r="T882" s="13" t="s">
        <v>9924</v>
      </c>
    </row>
    <row r="883" spans="2:22" ht="30.75" customHeight="1" x14ac:dyDescent="0.25">
      <c r="B883" s="17">
        <v>893</v>
      </c>
      <c r="D883" s="286" t="s">
        <v>9925</v>
      </c>
      <c r="E883" s="14" t="s">
        <v>9926</v>
      </c>
      <c r="G883" s="286" t="s">
        <v>9925</v>
      </c>
      <c r="H883" s="14" t="s">
        <v>9927</v>
      </c>
      <c r="I883" s="14" t="s">
        <v>5749</v>
      </c>
      <c r="J883" s="286" t="s">
        <v>9928</v>
      </c>
      <c r="K883" s="14" t="s">
        <v>5106</v>
      </c>
      <c r="L883" s="14" t="s">
        <v>3693</v>
      </c>
      <c r="M883" s="14" t="s">
        <v>4119</v>
      </c>
      <c r="N883" s="12" t="s">
        <v>21230</v>
      </c>
      <c r="O883" s="14" t="s">
        <v>9929</v>
      </c>
      <c r="P883" s="13" t="s">
        <v>9930</v>
      </c>
    </row>
    <row r="884" spans="2:22" ht="30.75" customHeight="1" x14ac:dyDescent="0.25">
      <c r="B884" s="17">
        <v>894</v>
      </c>
      <c r="D884" s="286" t="s">
        <v>9931</v>
      </c>
      <c r="E884" s="14" t="s">
        <v>1830</v>
      </c>
      <c r="G884" s="286" t="s">
        <v>9934</v>
      </c>
      <c r="H884" s="14" t="s">
        <v>9933</v>
      </c>
      <c r="I884" s="14" t="s">
        <v>5749</v>
      </c>
      <c r="J884" s="286" t="s">
        <v>9932</v>
      </c>
      <c r="K884" s="14" t="s">
        <v>3922</v>
      </c>
      <c r="L884" s="14" t="s">
        <v>9935</v>
      </c>
      <c r="M884" s="14" t="s">
        <v>4270</v>
      </c>
      <c r="N884" s="12" t="s">
        <v>21218</v>
      </c>
      <c r="O884" s="14" t="s">
        <v>9891</v>
      </c>
      <c r="P884" s="13" t="s">
        <v>9936</v>
      </c>
      <c r="Q884" s="269" t="s">
        <v>9938</v>
      </c>
      <c r="R884" s="14" t="s">
        <v>1830</v>
      </c>
      <c r="S884" s="269" t="s">
        <v>9938</v>
      </c>
      <c r="T884" s="13" t="s">
        <v>9937</v>
      </c>
      <c r="V884" s="287">
        <v>41568</v>
      </c>
    </row>
    <row r="885" spans="2:22" ht="30.75" customHeight="1" x14ac:dyDescent="0.25">
      <c r="B885" s="17">
        <v>895</v>
      </c>
      <c r="D885" s="286" t="s">
        <v>9939</v>
      </c>
      <c r="E885" s="14" t="s">
        <v>9940</v>
      </c>
      <c r="G885" s="286" t="s">
        <v>9939</v>
      </c>
      <c r="H885" s="14" t="s">
        <v>9941</v>
      </c>
      <c r="I885" s="289">
        <v>181186021119</v>
      </c>
      <c r="J885" s="286" t="s">
        <v>9942</v>
      </c>
      <c r="K885" s="14" t="s">
        <v>9943</v>
      </c>
      <c r="L885" s="14" t="s">
        <v>2936</v>
      </c>
      <c r="M885" s="14" t="s">
        <v>3924</v>
      </c>
      <c r="N885" s="12" t="s">
        <v>21230</v>
      </c>
      <c r="O885" s="14" t="s">
        <v>9944</v>
      </c>
      <c r="P885" s="13" t="s">
        <v>9945</v>
      </c>
      <c r="Q885" s="269" t="s">
        <v>9946</v>
      </c>
      <c r="R885" s="14" t="s">
        <v>3447</v>
      </c>
      <c r="S885" s="13" t="str">
        <f>Q885</f>
        <v>betobraga2@ig.com.br</v>
      </c>
      <c r="T885" s="13" t="s">
        <v>9945</v>
      </c>
      <c r="V885" s="287">
        <v>41569</v>
      </c>
    </row>
    <row r="886" spans="2:22" ht="30.75" customHeight="1" x14ac:dyDescent="0.25">
      <c r="B886" s="17">
        <v>896</v>
      </c>
      <c r="C886" s="17" t="s">
        <v>7</v>
      </c>
      <c r="D886" s="286" t="s">
        <v>9949</v>
      </c>
      <c r="E886" s="14" t="s">
        <v>9950</v>
      </c>
      <c r="G886" s="286" t="s">
        <v>9951</v>
      </c>
      <c r="H886" s="14" t="s">
        <v>9952</v>
      </c>
      <c r="I886" s="289">
        <v>250141205</v>
      </c>
      <c r="J886" s="286" t="s">
        <v>9953</v>
      </c>
      <c r="K886" s="14" t="s">
        <v>2179</v>
      </c>
      <c r="L886" s="14" t="s">
        <v>4238</v>
      </c>
      <c r="M886" s="14" t="s">
        <v>3947</v>
      </c>
      <c r="N886" s="12" t="s">
        <v>21218</v>
      </c>
      <c r="O886" s="14" t="s">
        <v>7483</v>
      </c>
      <c r="P886" s="13" t="s">
        <v>9954</v>
      </c>
      <c r="Q886" s="269" t="s">
        <v>9955</v>
      </c>
      <c r="R886" s="14" t="s">
        <v>9956</v>
      </c>
      <c r="S886" s="269" t="s">
        <v>9957</v>
      </c>
      <c r="T886" s="13" t="s">
        <v>9954</v>
      </c>
      <c r="V886" s="287">
        <v>41569</v>
      </c>
    </row>
    <row r="887" spans="2:22" ht="30.75" customHeight="1" x14ac:dyDescent="0.25">
      <c r="B887" s="17">
        <v>897</v>
      </c>
      <c r="C887" s="17" t="s">
        <v>21208</v>
      </c>
      <c r="D887" s="286" t="s">
        <v>9958</v>
      </c>
      <c r="E887" s="14" t="s">
        <v>9959</v>
      </c>
      <c r="G887" s="286" t="s">
        <v>9960</v>
      </c>
      <c r="H887" s="14" t="s">
        <v>9961</v>
      </c>
      <c r="I887" s="14">
        <v>2565505780</v>
      </c>
      <c r="J887" s="286" t="s">
        <v>9962</v>
      </c>
      <c r="K887" s="14" t="s">
        <v>3961</v>
      </c>
      <c r="L887" s="14" t="s">
        <v>3962</v>
      </c>
      <c r="M887" s="14" t="s">
        <v>3947</v>
      </c>
      <c r="N887" s="12" t="s">
        <v>21218</v>
      </c>
      <c r="O887" s="14" t="s">
        <v>9963</v>
      </c>
      <c r="P887" s="13" t="s">
        <v>9964</v>
      </c>
      <c r="Q887" s="269" t="s">
        <v>9965</v>
      </c>
      <c r="R887" s="14" t="s">
        <v>9959</v>
      </c>
    </row>
    <row r="888" spans="2:22" ht="30.75" customHeight="1" x14ac:dyDescent="0.25">
      <c r="B888" s="17">
        <v>898</v>
      </c>
      <c r="D888" s="286" t="s">
        <v>9966</v>
      </c>
      <c r="E888" s="14" t="s">
        <v>1278</v>
      </c>
      <c r="G888" s="286" t="s">
        <v>9967</v>
      </c>
      <c r="H888" s="14" t="s">
        <v>9968</v>
      </c>
      <c r="I888" s="14" t="s">
        <v>3920</v>
      </c>
      <c r="J888" s="286" t="s">
        <v>9969</v>
      </c>
      <c r="K888" s="14" t="s">
        <v>9970</v>
      </c>
      <c r="L888" s="14" t="s">
        <v>3160</v>
      </c>
      <c r="M888" s="14" t="s">
        <v>4249</v>
      </c>
      <c r="N888" s="12" t="s">
        <v>21231</v>
      </c>
      <c r="O888" s="14" t="s">
        <v>9971</v>
      </c>
      <c r="P888" s="13" t="s">
        <v>9972</v>
      </c>
      <c r="Q888" s="269" t="s">
        <v>9973</v>
      </c>
    </row>
    <row r="889" spans="2:22" ht="30.75" customHeight="1" x14ac:dyDescent="0.25">
      <c r="B889" s="17">
        <v>899</v>
      </c>
      <c r="D889" s="286" t="s">
        <v>9974</v>
      </c>
      <c r="E889" s="14" t="s">
        <v>9975</v>
      </c>
      <c r="G889" s="286" t="s">
        <v>9974</v>
      </c>
      <c r="H889" s="14" t="s">
        <v>9976</v>
      </c>
      <c r="I889" s="14" t="s">
        <v>3920</v>
      </c>
      <c r="J889" s="286" t="s">
        <v>9977</v>
      </c>
      <c r="K889" s="14" t="s">
        <v>3922</v>
      </c>
      <c r="L889" s="14" t="s">
        <v>9978</v>
      </c>
      <c r="M889" s="14" t="s">
        <v>4068</v>
      </c>
      <c r="N889" s="12" t="s">
        <v>21218</v>
      </c>
      <c r="O889" s="14" t="s">
        <v>9979</v>
      </c>
      <c r="P889" s="13" t="s">
        <v>9980</v>
      </c>
      <c r="Q889" s="269" t="s">
        <v>9981</v>
      </c>
      <c r="R889" s="14" t="s">
        <v>9975</v>
      </c>
      <c r="S889" s="269" t="s">
        <v>9981</v>
      </c>
      <c r="T889" s="13" t="s">
        <v>9980</v>
      </c>
    </row>
    <row r="890" spans="2:22" ht="30.75" customHeight="1" x14ac:dyDescent="0.25">
      <c r="B890" s="17">
        <v>900</v>
      </c>
      <c r="D890" s="286" t="s">
        <v>9982</v>
      </c>
      <c r="E890" s="14" t="s">
        <v>9983</v>
      </c>
      <c r="G890" s="286" t="s">
        <v>9982</v>
      </c>
      <c r="H890" s="14" t="s">
        <v>9984</v>
      </c>
      <c r="I890" s="14">
        <v>86049201</v>
      </c>
      <c r="J890" s="286" t="s">
        <v>9985</v>
      </c>
      <c r="K890" s="14" t="s">
        <v>9986</v>
      </c>
      <c r="L890" s="14" t="s">
        <v>9722</v>
      </c>
      <c r="M890" s="14" t="s">
        <v>4119</v>
      </c>
      <c r="N890" s="12" t="s">
        <v>21230</v>
      </c>
      <c r="O890" s="14" t="s">
        <v>9987</v>
      </c>
      <c r="P890" s="13" t="s">
        <v>9988</v>
      </c>
      <c r="Q890" s="13" t="s">
        <v>9989</v>
      </c>
      <c r="R890" s="14" t="s">
        <v>9983</v>
      </c>
      <c r="S890" s="13" t="s">
        <v>9989</v>
      </c>
      <c r="T890" s="13" t="s">
        <v>9990</v>
      </c>
      <c r="V890" s="287">
        <v>41570</v>
      </c>
    </row>
    <row r="891" spans="2:22" ht="30.75" customHeight="1" x14ac:dyDescent="0.25">
      <c r="B891" s="17">
        <v>901</v>
      </c>
      <c r="D891" s="286" t="s">
        <v>9993</v>
      </c>
      <c r="E891" s="14" t="s">
        <v>553</v>
      </c>
      <c r="G891" s="286" t="s">
        <v>9993</v>
      </c>
      <c r="H891" s="14" t="s">
        <v>10011</v>
      </c>
      <c r="I891" s="14" t="s">
        <v>3920</v>
      </c>
      <c r="J891" s="286" t="s">
        <v>9994</v>
      </c>
      <c r="K891" s="14" t="s">
        <v>3922</v>
      </c>
      <c r="L891" s="14" t="s">
        <v>9995</v>
      </c>
      <c r="M891" s="14" t="s">
        <v>3741</v>
      </c>
      <c r="N891" s="12" t="s">
        <v>21231</v>
      </c>
      <c r="O891" s="14" t="s">
        <v>9996</v>
      </c>
      <c r="P891" s="13" t="s">
        <v>9997</v>
      </c>
      <c r="Q891" s="269" t="s">
        <v>9998</v>
      </c>
      <c r="R891" s="14" t="s">
        <v>553</v>
      </c>
      <c r="S891" s="269" t="s">
        <v>9998</v>
      </c>
      <c r="T891" s="13" t="s">
        <v>9997</v>
      </c>
      <c r="V891" s="287">
        <v>41571</v>
      </c>
    </row>
    <row r="892" spans="2:22" ht="30.75" customHeight="1" x14ac:dyDescent="0.25">
      <c r="B892" s="17">
        <v>902</v>
      </c>
      <c r="D892" s="286" t="s">
        <v>10010</v>
      </c>
      <c r="E892" s="14" t="s">
        <v>9999</v>
      </c>
      <c r="G892" s="286" t="s">
        <v>10010</v>
      </c>
      <c r="H892" s="14" t="s">
        <v>10000</v>
      </c>
      <c r="I892" s="289">
        <v>400009688111</v>
      </c>
      <c r="J892" s="286" t="s">
        <v>10009</v>
      </c>
      <c r="K892" s="14" t="s">
        <v>10007</v>
      </c>
      <c r="L892" s="14" t="s">
        <v>10008</v>
      </c>
      <c r="M892" s="14" t="s">
        <v>3924</v>
      </c>
      <c r="N892" s="12" t="s">
        <v>21230</v>
      </c>
      <c r="O892" s="14" t="s">
        <v>10001</v>
      </c>
      <c r="P892" s="13" t="s">
        <v>10002</v>
      </c>
      <c r="Q892" s="269" t="s">
        <v>10003</v>
      </c>
      <c r="R892" s="14" t="s">
        <v>10004</v>
      </c>
      <c r="S892" s="269" t="s">
        <v>10005</v>
      </c>
      <c r="T892" s="13" t="s">
        <v>10006</v>
      </c>
      <c r="V892" s="287">
        <v>41571</v>
      </c>
    </row>
    <row r="893" spans="2:22" ht="30.75" customHeight="1" x14ac:dyDescent="0.25">
      <c r="B893" s="17">
        <v>903</v>
      </c>
      <c r="D893" s="286" t="s">
        <v>10012</v>
      </c>
      <c r="E893" s="14" t="s">
        <v>2472</v>
      </c>
      <c r="G893" s="286" t="s">
        <v>10013</v>
      </c>
      <c r="H893" s="14" t="s">
        <v>10014</v>
      </c>
      <c r="I893" s="14" t="s">
        <v>3920</v>
      </c>
      <c r="J893" s="286" t="s">
        <v>10015</v>
      </c>
      <c r="K893" s="14" t="s">
        <v>3922</v>
      </c>
      <c r="L893" s="14" t="s">
        <v>312</v>
      </c>
      <c r="M893" s="14" t="s">
        <v>3924</v>
      </c>
      <c r="N893" s="12" t="s">
        <v>21230</v>
      </c>
      <c r="O893" s="14" t="s">
        <v>313</v>
      </c>
      <c r="P893" s="13" t="s">
        <v>10016</v>
      </c>
      <c r="Q893" s="269" t="s">
        <v>10017</v>
      </c>
    </row>
    <row r="894" spans="2:22" ht="30.75" customHeight="1" x14ac:dyDescent="0.25">
      <c r="B894" s="17">
        <v>904</v>
      </c>
      <c r="D894" s="286" t="s">
        <v>10018</v>
      </c>
      <c r="E894" s="14" t="s">
        <v>1274</v>
      </c>
      <c r="G894" s="286" t="s">
        <v>10019</v>
      </c>
      <c r="H894" s="14" t="s">
        <v>10020</v>
      </c>
      <c r="I894" s="14" t="s">
        <v>10021</v>
      </c>
      <c r="J894" s="286" t="s">
        <v>10025</v>
      </c>
      <c r="K894" s="14" t="s">
        <v>10022</v>
      </c>
      <c r="L894" s="14" t="s">
        <v>10023</v>
      </c>
      <c r="M894" s="14" t="s">
        <v>3741</v>
      </c>
      <c r="N894" s="12" t="s">
        <v>21231</v>
      </c>
      <c r="O894" s="14" t="s">
        <v>10024</v>
      </c>
      <c r="P894" s="13" t="s">
        <v>10026</v>
      </c>
      <c r="Q894" s="269" t="s">
        <v>10027</v>
      </c>
      <c r="R894" s="14" t="s">
        <v>7544</v>
      </c>
      <c r="S894" s="269" t="s">
        <v>10028</v>
      </c>
      <c r="T894" s="13" t="s">
        <v>10026</v>
      </c>
      <c r="V894" s="287">
        <v>41571</v>
      </c>
    </row>
    <row r="895" spans="2:22" ht="30.75" customHeight="1" x14ac:dyDescent="0.25">
      <c r="B895" s="17">
        <v>905</v>
      </c>
      <c r="D895" s="286" t="s">
        <v>10029</v>
      </c>
      <c r="E895" s="14" t="s">
        <v>1274</v>
      </c>
      <c r="G895" s="286" t="s">
        <v>10030</v>
      </c>
      <c r="H895" s="14" t="s">
        <v>10031</v>
      </c>
      <c r="I895" s="14" t="s">
        <v>3920</v>
      </c>
      <c r="J895" s="286" t="s">
        <v>10032</v>
      </c>
      <c r="K895" s="14" t="s">
        <v>10033</v>
      </c>
      <c r="L895" s="14" t="s">
        <v>10023</v>
      </c>
      <c r="M895" s="14" t="s">
        <v>3741</v>
      </c>
      <c r="N895" s="12" t="s">
        <v>21231</v>
      </c>
      <c r="O895" s="14" t="s">
        <v>10034</v>
      </c>
      <c r="P895" s="13" t="s">
        <v>10026</v>
      </c>
      <c r="Q895" s="269" t="s">
        <v>10027</v>
      </c>
    </row>
    <row r="896" spans="2:22" ht="30.75" customHeight="1" x14ac:dyDescent="0.25">
      <c r="B896" s="17">
        <v>906</v>
      </c>
      <c r="C896" s="17" t="s">
        <v>21205</v>
      </c>
      <c r="D896" s="286" t="s">
        <v>10035</v>
      </c>
      <c r="E896" s="14" t="s">
        <v>5385</v>
      </c>
      <c r="G896" s="286" t="s">
        <v>10036</v>
      </c>
      <c r="H896" s="14" t="s">
        <v>10037</v>
      </c>
      <c r="I896" s="289">
        <v>251202836</v>
      </c>
      <c r="J896" s="286" t="s">
        <v>10038</v>
      </c>
      <c r="K896" s="14" t="s">
        <v>10039</v>
      </c>
      <c r="L896" s="14" t="s">
        <v>2773</v>
      </c>
      <c r="M896" s="14" t="s">
        <v>3947</v>
      </c>
      <c r="N896" s="12" t="s">
        <v>21218</v>
      </c>
      <c r="O896" s="14" t="s">
        <v>10040</v>
      </c>
      <c r="P896" s="13" t="s">
        <v>10041</v>
      </c>
      <c r="Q896" s="269" t="s">
        <v>10042</v>
      </c>
      <c r="R896" s="14" t="s">
        <v>5385</v>
      </c>
      <c r="S896" s="269" t="s">
        <v>10043</v>
      </c>
      <c r="T896" s="13" t="s">
        <v>10044</v>
      </c>
    </row>
    <row r="897" spans="2:22" ht="30.75" customHeight="1" x14ac:dyDescent="0.25">
      <c r="B897" s="17">
        <v>907</v>
      </c>
      <c r="D897" s="286" t="s">
        <v>10045</v>
      </c>
      <c r="E897" s="14" t="s">
        <v>1026</v>
      </c>
      <c r="G897" s="286" t="s">
        <v>10045</v>
      </c>
      <c r="H897" s="14" t="s">
        <v>10046</v>
      </c>
      <c r="I897" s="14" t="s">
        <v>3920</v>
      </c>
      <c r="J897" s="286" t="s">
        <v>10047</v>
      </c>
      <c r="K897" s="14" t="s">
        <v>10048</v>
      </c>
      <c r="L897" s="14" t="s">
        <v>14</v>
      </c>
      <c r="M897" s="14" t="s">
        <v>4270</v>
      </c>
      <c r="N897" s="12" t="s">
        <v>21218</v>
      </c>
      <c r="O897" s="14" t="s">
        <v>15</v>
      </c>
      <c r="P897" s="13" t="s">
        <v>10049</v>
      </c>
      <c r="Q897" s="269" t="s">
        <v>10050</v>
      </c>
      <c r="R897" s="14" t="s">
        <v>6519</v>
      </c>
      <c r="S897" s="269" t="s">
        <v>10051</v>
      </c>
      <c r="T897" s="13" t="s">
        <v>10052</v>
      </c>
      <c r="V897" s="287">
        <v>41572</v>
      </c>
    </row>
    <row r="898" spans="2:22" ht="30.75" customHeight="1" x14ac:dyDescent="0.25">
      <c r="B898" s="17">
        <v>908</v>
      </c>
      <c r="C898" s="17" t="s">
        <v>21208</v>
      </c>
      <c r="D898" s="286" t="s">
        <v>10053</v>
      </c>
      <c r="E898" s="13" t="s">
        <v>10061</v>
      </c>
      <c r="F898" s="14" t="s">
        <v>1133</v>
      </c>
      <c r="G898" s="286" t="s">
        <v>10054</v>
      </c>
      <c r="H898" s="14" t="s">
        <v>10055</v>
      </c>
      <c r="I898" s="14" t="s">
        <v>3920</v>
      </c>
      <c r="J898" s="286" t="s">
        <v>10056</v>
      </c>
      <c r="K898" s="14" t="s">
        <v>10057</v>
      </c>
      <c r="L898" s="14" t="s">
        <v>10058</v>
      </c>
      <c r="M898" s="14" t="s">
        <v>4068</v>
      </c>
      <c r="N898" s="12" t="s">
        <v>21218</v>
      </c>
      <c r="O898" s="14" t="s">
        <v>10059</v>
      </c>
      <c r="P898" s="13" t="s">
        <v>10063</v>
      </c>
      <c r="Q898" s="269" t="s">
        <v>10062</v>
      </c>
      <c r="R898" s="13" t="s">
        <v>10061</v>
      </c>
      <c r="S898" s="269" t="s">
        <v>10062</v>
      </c>
      <c r="T898" s="13" t="s">
        <v>10060</v>
      </c>
    </row>
    <row r="899" spans="2:22" ht="30.75" customHeight="1" x14ac:dyDescent="0.25">
      <c r="B899" s="17">
        <v>909</v>
      </c>
      <c r="D899" s="286" t="s">
        <v>10068</v>
      </c>
      <c r="E899" s="14" t="s">
        <v>10068</v>
      </c>
      <c r="G899" s="286" t="s">
        <v>10069</v>
      </c>
      <c r="H899" s="14" t="s">
        <v>10070</v>
      </c>
      <c r="J899" s="286" t="s">
        <v>10071</v>
      </c>
      <c r="K899" s="14" t="s">
        <v>10072</v>
      </c>
      <c r="L899" s="14" t="s">
        <v>2765</v>
      </c>
      <c r="M899" s="14" t="s">
        <v>4068</v>
      </c>
      <c r="N899" s="12" t="s">
        <v>21218</v>
      </c>
      <c r="O899" s="14" t="s">
        <v>10073</v>
      </c>
      <c r="P899" s="13" t="s">
        <v>10074</v>
      </c>
      <c r="Q899" s="13" t="s">
        <v>10075</v>
      </c>
    </row>
    <row r="900" spans="2:22" ht="30.75" customHeight="1" x14ac:dyDescent="0.25">
      <c r="B900" s="17">
        <v>910</v>
      </c>
      <c r="D900" s="286" t="s">
        <v>10076</v>
      </c>
      <c r="E900" s="14" t="s">
        <v>10077</v>
      </c>
      <c r="F900" s="14" t="s">
        <v>10078</v>
      </c>
      <c r="G900" s="286" t="s">
        <v>10079</v>
      </c>
      <c r="H900" s="14" t="s">
        <v>10080</v>
      </c>
      <c r="I900" s="14">
        <v>23186523</v>
      </c>
      <c r="J900" s="286" t="s">
        <v>10081</v>
      </c>
      <c r="K900" s="14" t="s">
        <v>10082</v>
      </c>
      <c r="L900" s="14" t="s">
        <v>10083</v>
      </c>
      <c r="M900" s="14" t="s">
        <v>4011</v>
      </c>
      <c r="N900" s="12" t="s">
        <v>21232</v>
      </c>
      <c r="O900" s="14" t="s">
        <v>10084</v>
      </c>
      <c r="P900" s="13" t="s">
        <v>10085</v>
      </c>
      <c r="Q900" s="13" t="s">
        <v>10086</v>
      </c>
    </row>
    <row r="901" spans="2:22" ht="30.75" customHeight="1" x14ac:dyDescent="0.25">
      <c r="B901" s="17">
        <v>911</v>
      </c>
      <c r="D901" s="286" t="s">
        <v>10087</v>
      </c>
      <c r="E901" s="14" t="s">
        <v>10087</v>
      </c>
      <c r="G901" s="286" t="s">
        <v>10088</v>
      </c>
      <c r="H901" s="14" t="s">
        <v>10089</v>
      </c>
      <c r="J901" s="286" t="s">
        <v>10090</v>
      </c>
      <c r="K901" s="14" t="s">
        <v>1776</v>
      </c>
      <c r="L901" s="14" t="s">
        <v>4190</v>
      </c>
      <c r="M901" s="14" t="s">
        <v>3980</v>
      </c>
      <c r="N901" s="12" t="s">
        <v>21230</v>
      </c>
      <c r="O901" s="14" t="s">
        <v>10091</v>
      </c>
      <c r="P901" s="13" t="s">
        <v>10092</v>
      </c>
      <c r="Q901" s="13" t="s">
        <v>10093</v>
      </c>
    </row>
    <row r="902" spans="2:22" ht="30.75" customHeight="1" x14ac:dyDescent="0.25">
      <c r="B902" s="17">
        <v>912</v>
      </c>
      <c r="D902" s="286" t="s">
        <v>10094</v>
      </c>
      <c r="E902" s="14" t="s">
        <v>6094</v>
      </c>
      <c r="G902" s="286" t="s">
        <v>10095</v>
      </c>
      <c r="H902" s="14" t="s">
        <v>10096</v>
      </c>
      <c r="I902" s="14">
        <v>535189717111</v>
      </c>
      <c r="J902" s="286" t="s">
        <v>10097</v>
      </c>
      <c r="K902" s="14" t="s">
        <v>1875</v>
      </c>
      <c r="L902" s="14" t="s">
        <v>1876</v>
      </c>
      <c r="M902" s="14" t="s">
        <v>3924</v>
      </c>
      <c r="N902" s="12" t="s">
        <v>21230</v>
      </c>
      <c r="O902" s="14" t="s">
        <v>10098</v>
      </c>
      <c r="P902" s="13" t="s">
        <v>10099</v>
      </c>
      <c r="Q902" s="13" t="s">
        <v>10100</v>
      </c>
    </row>
    <row r="903" spans="2:22" ht="30.75" customHeight="1" x14ac:dyDescent="0.25">
      <c r="B903" s="17">
        <v>913</v>
      </c>
      <c r="D903" s="286" t="s">
        <v>10012</v>
      </c>
      <c r="E903" s="14" t="s">
        <v>2472</v>
      </c>
      <c r="G903" s="286" t="s">
        <v>10101</v>
      </c>
      <c r="H903" s="14" t="s">
        <v>10102</v>
      </c>
      <c r="I903" s="14" t="s">
        <v>3920</v>
      </c>
      <c r="J903" s="286" t="s">
        <v>10015</v>
      </c>
      <c r="L903" s="14" t="s">
        <v>312</v>
      </c>
      <c r="M903" s="14" t="s">
        <v>3924</v>
      </c>
      <c r="N903" s="12" t="s">
        <v>21230</v>
      </c>
      <c r="O903" s="14" t="s">
        <v>313</v>
      </c>
      <c r="P903" s="13" t="s">
        <v>10103</v>
      </c>
      <c r="Q903" s="13" t="s">
        <v>10017</v>
      </c>
      <c r="R903" s="14" t="s">
        <v>2472</v>
      </c>
      <c r="S903" s="13" t="s">
        <v>10017</v>
      </c>
      <c r="T903" s="13" t="s">
        <v>10104</v>
      </c>
      <c r="V903" s="287">
        <v>41575</v>
      </c>
    </row>
    <row r="904" spans="2:22" ht="30.75" customHeight="1" x14ac:dyDescent="0.25">
      <c r="B904" s="17">
        <v>914</v>
      </c>
      <c r="D904" s="286" t="s">
        <v>10105</v>
      </c>
      <c r="E904" s="14" t="s">
        <v>5811</v>
      </c>
      <c r="G904" s="286" t="s">
        <v>10106</v>
      </c>
      <c r="H904" s="14" t="s">
        <v>10107</v>
      </c>
      <c r="J904" s="286" t="s">
        <v>10108</v>
      </c>
      <c r="K904" s="14" t="s">
        <v>10109</v>
      </c>
      <c r="L904" s="14" t="s">
        <v>4190</v>
      </c>
      <c r="M904" s="14" t="s">
        <v>3980</v>
      </c>
      <c r="N904" s="12" t="s">
        <v>21230</v>
      </c>
      <c r="O904" s="14" t="s">
        <v>10110</v>
      </c>
      <c r="Q904" s="13" t="s">
        <v>10111</v>
      </c>
    </row>
    <row r="905" spans="2:22" ht="30.75" customHeight="1" x14ac:dyDescent="0.25">
      <c r="B905" s="17">
        <v>915</v>
      </c>
      <c r="D905" s="286" t="s">
        <v>10112</v>
      </c>
      <c r="E905" s="14" t="s">
        <v>10113</v>
      </c>
      <c r="G905" s="286" t="s">
        <v>10114</v>
      </c>
      <c r="H905" s="14" t="s">
        <v>10115</v>
      </c>
      <c r="I905" s="14" t="s">
        <v>10116</v>
      </c>
      <c r="J905" s="286" t="s">
        <v>10117</v>
      </c>
      <c r="K905" s="14" t="s">
        <v>4297</v>
      </c>
      <c r="L905" s="14" t="s">
        <v>4238</v>
      </c>
      <c r="M905" s="14" t="s">
        <v>3947</v>
      </c>
      <c r="N905" s="12" t="s">
        <v>21218</v>
      </c>
      <c r="O905" s="14" t="s">
        <v>10118</v>
      </c>
      <c r="P905" s="13" t="s">
        <v>10119</v>
      </c>
      <c r="Q905" s="13" t="s">
        <v>10120</v>
      </c>
      <c r="R905" s="14" t="s">
        <v>7884</v>
      </c>
      <c r="S905" s="13" t="s">
        <v>10121</v>
      </c>
      <c r="T905" s="13" t="s">
        <v>10119</v>
      </c>
      <c r="V905" s="287">
        <v>41575</v>
      </c>
    </row>
    <row r="906" spans="2:22" ht="30.75" customHeight="1" x14ac:dyDescent="0.25">
      <c r="B906" s="17">
        <v>916</v>
      </c>
      <c r="D906" s="286" t="s">
        <v>10122</v>
      </c>
      <c r="E906" s="14" t="s">
        <v>10123</v>
      </c>
      <c r="G906" s="286" t="s">
        <v>10122</v>
      </c>
      <c r="H906" s="14" t="s">
        <v>10124</v>
      </c>
      <c r="I906" s="14" t="s">
        <v>3920</v>
      </c>
      <c r="J906" s="286" t="s">
        <v>10125</v>
      </c>
      <c r="K906" s="14" t="s">
        <v>10126</v>
      </c>
      <c r="L906" s="14" t="s">
        <v>523</v>
      </c>
      <c r="M906" s="14" t="s">
        <v>4119</v>
      </c>
      <c r="N906" s="12" t="s">
        <v>21230</v>
      </c>
      <c r="O906" s="14" t="s">
        <v>10127</v>
      </c>
      <c r="P906" s="13" t="s">
        <v>10128</v>
      </c>
      <c r="Q906" s="13" t="s">
        <v>10129</v>
      </c>
      <c r="R906" s="14" t="s">
        <v>10130</v>
      </c>
      <c r="S906" s="13" t="s">
        <v>10129</v>
      </c>
      <c r="T906" s="13" t="s">
        <v>10128</v>
      </c>
      <c r="V906" s="287">
        <v>41576</v>
      </c>
    </row>
    <row r="907" spans="2:22" ht="30.75" customHeight="1" x14ac:dyDescent="0.25">
      <c r="B907" s="17">
        <v>917</v>
      </c>
      <c r="C907" s="17" t="s">
        <v>21205</v>
      </c>
      <c r="D907" s="286" t="s">
        <v>10131</v>
      </c>
      <c r="E907" s="14" t="s">
        <v>743</v>
      </c>
      <c r="G907" s="286" t="s">
        <v>10131</v>
      </c>
      <c r="H907" s="14" t="s">
        <v>10132</v>
      </c>
      <c r="I907" s="14" t="s">
        <v>3920</v>
      </c>
      <c r="J907" s="286" t="s">
        <v>10133</v>
      </c>
      <c r="K907" s="14" t="s">
        <v>3922</v>
      </c>
      <c r="L907" s="14" t="s">
        <v>10134</v>
      </c>
      <c r="M907" s="14" t="s">
        <v>4270</v>
      </c>
      <c r="N907" s="12" t="s">
        <v>21218</v>
      </c>
      <c r="O907" s="14" t="s">
        <v>10380</v>
      </c>
      <c r="P907" s="13" t="s">
        <v>10135</v>
      </c>
      <c r="Q907" s="13" t="s">
        <v>10136</v>
      </c>
      <c r="R907" s="14" t="s">
        <v>10137</v>
      </c>
      <c r="S907" s="13" t="s">
        <v>10136</v>
      </c>
      <c r="T907" s="13" t="s">
        <v>10138</v>
      </c>
      <c r="V907" s="287">
        <v>41577</v>
      </c>
    </row>
    <row r="908" spans="2:22" ht="30.75" customHeight="1" x14ac:dyDescent="0.25">
      <c r="B908" s="17">
        <v>918</v>
      </c>
      <c r="D908" s="286" t="s">
        <v>10139</v>
      </c>
      <c r="E908" s="14" t="s">
        <v>10140</v>
      </c>
      <c r="G908" s="286" t="s">
        <v>10139</v>
      </c>
      <c r="H908" s="14" t="s">
        <v>10141</v>
      </c>
      <c r="I908" s="14" t="s">
        <v>5143</v>
      </c>
      <c r="J908" s="286" t="s">
        <v>10142</v>
      </c>
      <c r="K908" s="14" t="s">
        <v>10143</v>
      </c>
      <c r="L908" s="14" t="s">
        <v>6248</v>
      </c>
      <c r="M908" s="14" t="s">
        <v>3980</v>
      </c>
      <c r="N908" s="12" t="s">
        <v>21230</v>
      </c>
      <c r="O908" s="14" t="s">
        <v>6249</v>
      </c>
      <c r="P908" s="13" t="s">
        <v>10144</v>
      </c>
      <c r="Q908" s="13" t="s">
        <v>10145</v>
      </c>
      <c r="R908" s="14" t="s">
        <v>10140</v>
      </c>
      <c r="S908" s="13" t="s">
        <v>10145</v>
      </c>
      <c r="T908" s="13" t="s">
        <v>10146</v>
      </c>
      <c r="V908" s="287">
        <v>41577</v>
      </c>
    </row>
    <row r="909" spans="2:22" ht="30.75" customHeight="1" x14ac:dyDescent="0.25">
      <c r="B909" s="17">
        <v>919</v>
      </c>
      <c r="D909" s="286" t="s">
        <v>10147</v>
      </c>
      <c r="E909" s="14" t="s">
        <v>10148</v>
      </c>
      <c r="G909" s="286" t="s">
        <v>10149</v>
      </c>
      <c r="H909" s="14" t="s">
        <v>10150</v>
      </c>
      <c r="J909" s="286" t="s">
        <v>10151</v>
      </c>
      <c r="K909" s="14" t="s">
        <v>5352</v>
      </c>
      <c r="L909" s="14" t="s">
        <v>5353</v>
      </c>
      <c r="M909" s="14" t="s">
        <v>4119</v>
      </c>
      <c r="N909" s="12" t="s">
        <v>21230</v>
      </c>
      <c r="O909" s="14" t="s">
        <v>10152</v>
      </c>
      <c r="P909" s="13" t="s">
        <v>10153</v>
      </c>
      <c r="Q909" s="13" t="s">
        <v>10154</v>
      </c>
    </row>
    <row r="910" spans="2:22" ht="30.75" customHeight="1" x14ac:dyDescent="0.25">
      <c r="B910" s="17">
        <v>920</v>
      </c>
      <c r="D910" s="286" t="s">
        <v>10155</v>
      </c>
      <c r="E910" s="14" t="s">
        <v>10156</v>
      </c>
      <c r="F910" s="14" t="s">
        <v>10157</v>
      </c>
      <c r="G910" s="286" t="s">
        <v>10155</v>
      </c>
      <c r="H910" s="14" t="s">
        <v>10158</v>
      </c>
      <c r="I910" s="14" t="s">
        <v>3920</v>
      </c>
      <c r="J910" s="286" t="s">
        <v>10159</v>
      </c>
      <c r="K910" s="14" t="s">
        <v>10160</v>
      </c>
      <c r="L910" s="14" t="s">
        <v>2057</v>
      </c>
      <c r="M910" s="14" t="s">
        <v>4119</v>
      </c>
      <c r="N910" s="12" t="s">
        <v>21230</v>
      </c>
      <c r="O910" s="14" t="s">
        <v>10161</v>
      </c>
      <c r="P910" s="13" t="s">
        <v>10162</v>
      </c>
      <c r="Q910" s="13" t="s">
        <v>10163</v>
      </c>
      <c r="R910" s="14" t="s">
        <v>10156</v>
      </c>
      <c r="S910" s="13" t="s">
        <v>10163</v>
      </c>
      <c r="T910" s="13" t="s">
        <v>10162</v>
      </c>
    </row>
    <row r="911" spans="2:22" ht="30.75" customHeight="1" x14ac:dyDescent="0.25">
      <c r="B911" s="17">
        <v>921</v>
      </c>
      <c r="D911" s="286" t="s">
        <v>10164</v>
      </c>
      <c r="E911" s="14" t="s">
        <v>10165</v>
      </c>
      <c r="G911" s="286" t="s">
        <v>10164</v>
      </c>
      <c r="H911" s="14" t="s">
        <v>10166</v>
      </c>
      <c r="I911" s="14" t="s">
        <v>10167</v>
      </c>
      <c r="J911" s="286" t="s">
        <v>10168</v>
      </c>
      <c r="K911" s="14" t="s">
        <v>10169</v>
      </c>
      <c r="L911" s="14" t="s">
        <v>10170</v>
      </c>
      <c r="M911" s="14" t="s">
        <v>4068</v>
      </c>
      <c r="N911" s="12" t="s">
        <v>21218</v>
      </c>
      <c r="O911" s="14" t="s">
        <v>10171</v>
      </c>
      <c r="P911" s="13" t="s">
        <v>10172</v>
      </c>
      <c r="Q911" s="13" t="s">
        <v>10173</v>
      </c>
      <c r="R911" s="14" t="s">
        <v>10165</v>
      </c>
      <c r="S911" s="13" t="s">
        <v>10173</v>
      </c>
      <c r="T911" s="13" t="s">
        <v>10172</v>
      </c>
    </row>
    <row r="912" spans="2:22" ht="30.75" customHeight="1" x14ac:dyDescent="0.25">
      <c r="B912" s="17">
        <v>922</v>
      </c>
      <c r="D912" s="286" t="s">
        <v>10174</v>
      </c>
      <c r="E912" s="14" t="s">
        <v>14394</v>
      </c>
      <c r="G912" s="286" t="s">
        <v>10174</v>
      </c>
      <c r="H912" s="14" t="s">
        <v>10175</v>
      </c>
      <c r="I912" s="14" t="s">
        <v>3920</v>
      </c>
      <c r="J912" s="286" t="s">
        <v>10176</v>
      </c>
      <c r="L912" s="14" t="s">
        <v>10177</v>
      </c>
      <c r="M912" s="14" t="s">
        <v>1682</v>
      </c>
      <c r="N912" s="12" t="s">
        <v>21233</v>
      </c>
      <c r="O912" s="14" t="s">
        <v>10178</v>
      </c>
      <c r="P912" s="13" t="s">
        <v>10179</v>
      </c>
      <c r="Q912" s="13" t="s">
        <v>10180</v>
      </c>
      <c r="R912" s="14" t="s">
        <v>2236</v>
      </c>
      <c r="S912" s="13" t="s">
        <v>10181</v>
      </c>
      <c r="T912" s="13" t="s">
        <v>10182</v>
      </c>
      <c r="V912" s="287">
        <v>41578</v>
      </c>
    </row>
    <row r="913" spans="2:23" ht="30.75" customHeight="1" x14ac:dyDescent="0.25">
      <c r="B913" s="17">
        <v>923</v>
      </c>
      <c r="D913" s="286" t="s">
        <v>10183</v>
      </c>
      <c r="E913" s="14" t="s">
        <v>10184</v>
      </c>
      <c r="G913" s="286" t="s">
        <v>10183</v>
      </c>
      <c r="H913" s="14" t="s">
        <v>10185</v>
      </c>
      <c r="J913" s="286" t="s">
        <v>10186</v>
      </c>
      <c r="K913" s="14" t="s">
        <v>10187</v>
      </c>
      <c r="L913" s="14" t="s">
        <v>4190</v>
      </c>
      <c r="M913" s="14" t="s">
        <v>3980</v>
      </c>
      <c r="N913" s="12" t="s">
        <v>21230</v>
      </c>
      <c r="O913" s="14" t="s">
        <v>10188</v>
      </c>
      <c r="Q913" s="13" t="s">
        <v>10189</v>
      </c>
    </row>
    <row r="914" spans="2:23" ht="30.75" customHeight="1" x14ac:dyDescent="0.25">
      <c r="B914" s="17">
        <v>924</v>
      </c>
      <c r="D914" s="286" t="s">
        <v>10190</v>
      </c>
      <c r="E914" s="14" t="s">
        <v>10190</v>
      </c>
      <c r="G914" s="286" t="s">
        <v>10190</v>
      </c>
      <c r="H914" s="14" t="s">
        <v>10191</v>
      </c>
      <c r="J914" s="286" t="s">
        <v>10192</v>
      </c>
      <c r="K914" s="14" t="s">
        <v>10193</v>
      </c>
      <c r="L914" s="14" t="s">
        <v>10194</v>
      </c>
      <c r="M914" s="14" t="s">
        <v>3980</v>
      </c>
      <c r="N914" s="12" t="s">
        <v>21230</v>
      </c>
      <c r="O914" s="14" t="s">
        <v>10195</v>
      </c>
      <c r="P914" s="13" t="s">
        <v>10196</v>
      </c>
      <c r="Q914" s="13" t="s">
        <v>10197</v>
      </c>
    </row>
    <row r="915" spans="2:23" ht="30.75" customHeight="1" x14ac:dyDescent="0.25">
      <c r="B915" s="17">
        <v>925</v>
      </c>
      <c r="D915" s="286" t="s">
        <v>10198</v>
      </c>
      <c r="E915" s="14" t="s">
        <v>10199</v>
      </c>
      <c r="G915" s="286" t="s">
        <v>10200</v>
      </c>
      <c r="H915" s="14" t="s">
        <v>10201</v>
      </c>
      <c r="I915" s="14" t="s">
        <v>10202</v>
      </c>
      <c r="J915" s="286" t="s">
        <v>10203</v>
      </c>
      <c r="K915" s="14" t="s">
        <v>5300</v>
      </c>
      <c r="L915" s="14" t="s">
        <v>3286</v>
      </c>
      <c r="M915" s="14" t="s">
        <v>4270</v>
      </c>
      <c r="N915" s="12" t="s">
        <v>21218</v>
      </c>
      <c r="O915" s="14" t="s">
        <v>5301</v>
      </c>
      <c r="P915" s="13" t="s">
        <v>10204</v>
      </c>
      <c r="Q915" s="13" t="s">
        <v>10205</v>
      </c>
    </row>
    <row r="916" spans="2:23" ht="30.75" customHeight="1" x14ac:dyDescent="0.25">
      <c r="B916" s="17">
        <v>926</v>
      </c>
      <c r="D916" s="286" t="s">
        <v>10206</v>
      </c>
      <c r="E916" s="14" t="s">
        <v>1002</v>
      </c>
      <c r="G916" s="286" t="s">
        <v>10207</v>
      </c>
      <c r="H916" s="14" t="s">
        <v>10208</v>
      </c>
      <c r="I916" s="14" t="s">
        <v>10209</v>
      </c>
      <c r="J916" s="286" t="s">
        <v>10210</v>
      </c>
      <c r="K916" s="14" t="s">
        <v>10211</v>
      </c>
      <c r="L916" s="14" t="s">
        <v>4190</v>
      </c>
      <c r="M916" s="14" t="s">
        <v>3980</v>
      </c>
      <c r="N916" s="12" t="s">
        <v>21230</v>
      </c>
      <c r="O916" s="14" t="s">
        <v>10212</v>
      </c>
      <c r="P916" s="13" t="s">
        <v>10213</v>
      </c>
      <c r="Q916" s="13" t="s">
        <v>10214</v>
      </c>
    </row>
    <row r="917" spans="2:23" ht="30.75" customHeight="1" x14ac:dyDescent="0.25">
      <c r="B917" s="17">
        <v>927</v>
      </c>
      <c r="D917" s="286" t="s">
        <v>10215</v>
      </c>
      <c r="E917" s="14" t="s">
        <v>10215</v>
      </c>
      <c r="G917" s="286" t="s">
        <v>10215</v>
      </c>
      <c r="H917" s="14" t="s">
        <v>10216</v>
      </c>
      <c r="J917" s="286" t="s">
        <v>10217</v>
      </c>
      <c r="K917" s="14" t="s">
        <v>3922</v>
      </c>
      <c r="L917" s="14" t="s">
        <v>2401</v>
      </c>
      <c r="M917" s="14" t="s">
        <v>3924</v>
      </c>
      <c r="N917" s="12" t="s">
        <v>21230</v>
      </c>
      <c r="O917" s="14" t="s">
        <v>10218</v>
      </c>
      <c r="P917" s="13" t="s">
        <v>10219</v>
      </c>
      <c r="Q917" s="13" t="s">
        <v>10220</v>
      </c>
    </row>
    <row r="918" spans="2:23" ht="30.75" customHeight="1" x14ac:dyDescent="0.25">
      <c r="B918" s="17">
        <v>928</v>
      </c>
      <c r="D918" s="286" t="s">
        <v>10221</v>
      </c>
      <c r="E918" s="14" t="s">
        <v>10222</v>
      </c>
      <c r="G918" s="286" t="s">
        <v>10223</v>
      </c>
      <c r="H918" s="14" t="s">
        <v>10224</v>
      </c>
      <c r="I918" s="14">
        <v>254382495</v>
      </c>
      <c r="J918" s="286" t="s">
        <v>10225</v>
      </c>
      <c r="K918" s="14" t="s">
        <v>3922</v>
      </c>
      <c r="L918" s="14" t="s">
        <v>4288</v>
      </c>
      <c r="M918" s="14" t="s">
        <v>3947</v>
      </c>
      <c r="N918" s="12" t="s">
        <v>21218</v>
      </c>
      <c r="O918" s="14" t="s">
        <v>4289</v>
      </c>
      <c r="Q918" s="13" t="s">
        <v>10226</v>
      </c>
    </row>
    <row r="919" spans="2:23" ht="30.75" customHeight="1" x14ac:dyDescent="0.25">
      <c r="B919" s="17">
        <v>929</v>
      </c>
      <c r="D919" s="286" t="s">
        <v>10227</v>
      </c>
      <c r="G919" s="286" t="s">
        <v>10227</v>
      </c>
      <c r="M919" s="14" t="s">
        <v>3947</v>
      </c>
      <c r="N919" s="12" t="s">
        <v>21218</v>
      </c>
    </row>
    <row r="920" spans="2:23" ht="30.75" customHeight="1" x14ac:dyDescent="0.25">
      <c r="B920" s="17">
        <v>930</v>
      </c>
      <c r="D920" s="286" t="s">
        <v>10228</v>
      </c>
      <c r="E920" s="14" t="s">
        <v>10229</v>
      </c>
      <c r="G920" s="286" t="s">
        <v>10230</v>
      </c>
      <c r="H920" s="14" t="s">
        <v>10231</v>
      </c>
      <c r="I920" s="14">
        <v>250008190</v>
      </c>
      <c r="J920" s="286" t="s">
        <v>10232</v>
      </c>
      <c r="K920" s="14" t="s">
        <v>3922</v>
      </c>
      <c r="L920" s="14" t="s">
        <v>2815</v>
      </c>
      <c r="M920" s="14" t="s">
        <v>3947</v>
      </c>
      <c r="N920" s="12" t="s">
        <v>21218</v>
      </c>
      <c r="O920" s="14" t="s">
        <v>2816</v>
      </c>
      <c r="P920" s="13" t="s">
        <v>10233</v>
      </c>
      <c r="Q920" s="13" t="s">
        <v>10234</v>
      </c>
    </row>
    <row r="921" spans="2:23" ht="30.75" customHeight="1" x14ac:dyDescent="0.25">
      <c r="B921" s="17">
        <v>931</v>
      </c>
      <c r="D921" s="286" t="s">
        <v>10235</v>
      </c>
      <c r="E921" s="14" t="s">
        <v>10235</v>
      </c>
      <c r="G921" s="286" t="s">
        <v>10235</v>
      </c>
      <c r="H921" s="14" t="s">
        <v>10236</v>
      </c>
      <c r="J921" s="286" t="s">
        <v>10237</v>
      </c>
      <c r="K921" s="14" t="s">
        <v>10238</v>
      </c>
      <c r="L921" s="14" t="s">
        <v>4128</v>
      </c>
      <c r="M921" s="14" t="s">
        <v>4068</v>
      </c>
      <c r="N921" s="12" t="s">
        <v>21218</v>
      </c>
      <c r="O921" s="14" t="s">
        <v>10239</v>
      </c>
      <c r="P921" s="13" t="s">
        <v>10240</v>
      </c>
      <c r="Q921" s="13" t="s">
        <v>10241</v>
      </c>
    </row>
    <row r="922" spans="2:23" ht="30.75" customHeight="1" x14ac:dyDescent="0.25">
      <c r="B922" s="17">
        <v>932</v>
      </c>
      <c r="D922" s="286" t="s">
        <v>1440</v>
      </c>
      <c r="E922" s="14" t="s">
        <v>7</v>
      </c>
      <c r="G922" s="286" t="s">
        <v>10242</v>
      </c>
      <c r="H922" s="14" t="s">
        <v>1443</v>
      </c>
      <c r="I922" s="14" t="s">
        <v>3920</v>
      </c>
      <c r="J922" s="286" t="s">
        <v>1444</v>
      </c>
    </row>
    <row r="923" spans="2:23" ht="30.75" customHeight="1" x14ac:dyDescent="0.25">
      <c r="B923" s="17">
        <v>933</v>
      </c>
      <c r="C923" s="17" t="s">
        <v>11059</v>
      </c>
      <c r="D923" s="286" t="s">
        <v>10243</v>
      </c>
      <c r="E923" s="12" t="s">
        <v>11059</v>
      </c>
      <c r="F923" s="12" t="s">
        <v>12670</v>
      </c>
      <c r="G923" s="286" t="s">
        <v>12630</v>
      </c>
      <c r="H923" s="14" t="s">
        <v>10244</v>
      </c>
      <c r="I923" s="14" t="s">
        <v>3920</v>
      </c>
      <c r="J923" s="286" t="s">
        <v>10245</v>
      </c>
      <c r="K923" s="14" t="s">
        <v>3922</v>
      </c>
      <c r="L923" s="14" t="s">
        <v>7296</v>
      </c>
      <c r="M923" s="14" t="s">
        <v>3947</v>
      </c>
      <c r="N923" s="12" t="s">
        <v>21218</v>
      </c>
      <c r="O923" s="14" t="s">
        <v>7297</v>
      </c>
      <c r="P923" s="13" t="s">
        <v>10246</v>
      </c>
      <c r="Q923" s="269" t="s">
        <v>12631</v>
      </c>
      <c r="S923" s="13" t="s">
        <v>10247</v>
      </c>
      <c r="T923" s="13" t="s">
        <v>10248</v>
      </c>
      <c r="V923" s="287">
        <v>41579</v>
      </c>
      <c r="W923" s="287">
        <v>41949</v>
      </c>
    </row>
    <row r="924" spans="2:23" ht="30.75" customHeight="1" x14ac:dyDescent="0.25">
      <c r="B924" s="17">
        <v>934</v>
      </c>
      <c r="D924" s="286" t="s">
        <v>10249</v>
      </c>
      <c r="E924" s="14" t="s">
        <v>10250</v>
      </c>
      <c r="G924" s="286" t="s">
        <v>10251</v>
      </c>
      <c r="H924" s="14" t="s">
        <v>10252</v>
      </c>
      <c r="I924" s="14" t="s">
        <v>3920</v>
      </c>
      <c r="J924" s="286" t="s">
        <v>10253</v>
      </c>
      <c r="K924" s="14" t="s">
        <v>10254</v>
      </c>
      <c r="L924" s="14" t="s">
        <v>3693</v>
      </c>
      <c r="M924" s="14" t="s">
        <v>4119</v>
      </c>
      <c r="N924" s="12" t="s">
        <v>21230</v>
      </c>
      <c r="O924" s="14" t="s">
        <v>10255</v>
      </c>
      <c r="P924" s="13" t="s">
        <v>10256</v>
      </c>
      <c r="Q924" s="13" t="s">
        <v>10257</v>
      </c>
      <c r="R924" s="14" t="s">
        <v>10258</v>
      </c>
      <c r="S924" s="13" t="s">
        <v>10257</v>
      </c>
      <c r="T924" s="13" t="s">
        <v>10259</v>
      </c>
      <c r="V924" s="287">
        <v>41579</v>
      </c>
    </row>
    <row r="925" spans="2:23" ht="30.75" customHeight="1" x14ac:dyDescent="0.25">
      <c r="B925" s="17">
        <v>935</v>
      </c>
      <c r="C925" s="17" t="s">
        <v>12035</v>
      </c>
      <c r="D925" s="286" t="s">
        <v>4206</v>
      </c>
      <c r="E925" s="14" t="s">
        <v>4206</v>
      </c>
      <c r="G925" s="286" t="s">
        <v>4206</v>
      </c>
      <c r="H925" s="14" t="s">
        <v>4207</v>
      </c>
      <c r="I925" s="14" t="s">
        <v>10260</v>
      </c>
      <c r="J925" s="286" t="s">
        <v>10261</v>
      </c>
      <c r="K925" s="14" t="s">
        <v>10262</v>
      </c>
      <c r="L925" s="14" t="s">
        <v>4211</v>
      </c>
      <c r="M925" s="14" t="s">
        <v>3924</v>
      </c>
      <c r="N925" s="12" t="s">
        <v>21230</v>
      </c>
      <c r="O925" s="14" t="s">
        <v>4212</v>
      </c>
      <c r="P925" s="13" t="s">
        <v>10263</v>
      </c>
      <c r="Q925" s="13" t="s">
        <v>1691</v>
      </c>
    </row>
    <row r="926" spans="2:23" ht="30.75" customHeight="1" x14ac:dyDescent="0.25">
      <c r="B926" s="17">
        <v>936</v>
      </c>
      <c r="D926" s="286" t="s">
        <v>10264</v>
      </c>
      <c r="E926" s="14" t="s">
        <v>4302</v>
      </c>
      <c r="G926" s="286" t="s">
        <v>10264</v>
      </c>
      <c r="H926" s="14" t="s">
        <v>10265</v>
      </c>
      <c r="I926" s="14" t="s">
        <v>3920</v>
      </c>
      <c r="J926" s="286" t="s">
        <v>10266</v>
      </c>
      <c r="K926" s="14" t="s">
        <v>3922</v>
      </c>
      <c r="L926" s="14" t="s">
        <v>10267</v>
      </c>
      <c r="M926" s="14" t="s">
        <v>3947</v>
      </c>
      <c r="N926" s="12" t="s">
        <v>21218</v>
      </c>
      <c r="O926" s="14" t="s">
        <v>10268</v>
      </c>
      <c r="P926" s="13" t="s">
        <v>10269</v>
      </c>
      <c r="Q926" s="13" t="s">
        <v>10270</v>
      </c>
      <c r="R926" s="14" t="s">
        <v>4302</v>
      </c>
      <c r="S926" s="13" t="s">
        <v>10270</v>
      </c>
      <c r="T926" s="13" t="s">
        <v>10269</v>
      </c>
    </row>
    <row r="927" spans="2:23" ht="30.75" customHeight="1" x14ac:dyDescent="0.25">
      <c r="B927" s="17">
        <v>937</v>
      </c>
      <c r="D927" s="286" t="s">
        <v>10271</v>
      </c>
      <c r="E927" s="14" t="s">
        <v>10272</v>
      </c>
      <c r="G927" s="286" t="s">
        <v>10271</v>
      </c>
      <c r="H927" s="14" t="s">
        <v>10273</v>
      </c>
      <c r="I927" s="14" t="s">
        <v>3920</v>
      </c>
      <c r="J927" s="286" t="s">
        <v>10274</v>
      </c>
      <c r="K927" s="14" t="s">
        <v>3922</v>
      </c>
      <c r="L927" s="14" t="s">
        <v>10275</v>
      </c>
      <c r="M927" s="14" t="s">
        <v>4011</v>
      </c>
      <c r="N927" s="12" t="s">
        <v>21232</v>
      </c>
      <c r="O927" s="14" t="s">
        <v>10276</v>
      </c>
      <c r="P927" s="13" t="s">
        <v>10277</v>
      </c>
      <c r="Q927" s="13" t="s">
        <v>10278</v>
      </c>
      <c r="R927" s="14" t="s">
        <v>1076</v>
      </c>
      <c r="S927" s="13" t="s">
        <v>10279</v>
      </c>
      <c r="T927" s="13" t="s">
        <v>10280</v>
      </c>
      <c r="V927" s="287">
        <v>41583</v>
      </c>
    </row>
    <row r="928" spans="2:23" ht="30.75" customHeight="1" x14ac:dyDescent="0.25">
      <c r="B928" s="17">
        <v>938</v>
      </c>
      <c r="C928" s="17" t="s">
        <v>11059</v>
      </c>
      <c r="D928" s="286" t="s">
        <v>10281</v>
      </c>
      <c r="E928" s="14" t="s">
        <v>10282</v>
      </c>
      <c r="G928" s="286" t="s">
        <v>10281</v>
      </c>
      <c r="H928" s="14" t="s">
        <v>10283</v>
      </c>
      <c r="I928" s="14">
        <v>255321759</v>
      </c>
      <c r="J928" s="286" t="s">
        <v>10284</v>
      </c>
      <c r="K928" s="14" t="s">
        <v>10285</v>
      </c>
      <c r="L928" s="14" t="s">
        <v>10286</v>
      </c>
      <c r="M928" s="14" t="s">
        <v>3947</v>
      </c>
      <c r="N928" s="12" t="s">
        <v>21218</v>
      </c>
      <c r="O928" s="14" t="s">
        <v>10287</v>
      </c>
      <c r="P928" s="13" t="s">
        <v>10288</v>
      </c>
      <c r="Q928" s="13" t="s">
        <v>10289</v>
      </c>
      <c r="R928" s="14" t="s">
        <v>10282</v>
      </c>
      <c r="S928" s="13" t="s">
        <v>10289</v>
      </c>
      <c r="T928" s="13" t="s">
        <v>10290</v>
      </c>
      <c r="V928" s="287">
        <v>41583</v>
      </c>
    </row>
    <row r="929" spans="2:22" ht="30.75" customHeight="1" x14ac:dyDescent="0.25">
      <c r="B929" s="17">
        <v>939</v>
      </c>
      <c r="D929" s="286" t="s">
        <v>10291</v>
      </c>
      <c r="E929" s="14" t="s">
        <v>4302</v>
      </c>
      <c r="G929" s="286" t="s">
        <v>10291</v>
      </c>
      <c r="H929" s="14" t="s">
        <v>10292</v>
      </c>
      <c r="J929" s="286" t="s">
        <v>10293</v>
      </c>
      <c r="K929" s="14" t="s">
        <v>531</v>
      </c>
      <c r="L929" s="14" t="s">
        <v>3693</v>
      </c>
      <c r="M929" s="14" t="s">
        <v>4119</v>
      </c>
      <c r="N929" s="12" t="s">
        <v>21230</v>
      </c>
      <c r="O929" s="14" t="s">
        <v>10294</v>
      </c>
      <c r="P929" s="13" t="s">
        <v>10295</v>
      </c>
      <c r="Q929" s="13" t="s">
        <v>10296</v>
      </c>
    </row>
    <row r="930" spans="2:22" ht="30.75" customHeight="1" x14ac:dyDescent="0.25">
      <c r="B930" s="17">
        <v>940</v>
      </c>
      <c r="D930" s="286" t="s">
        <v>10297</v>
      </c>
      <c r="E930" s="14" t="s">
        <v>10298</v>
      </c>
      <c r="G930" s="286" t="s">
        <v>10297</v>
      </c>
      <c r="H930" s="14" t="s">
        <v>10299</v>
      </c>
      <c r="J930" s="286" t="s">
        <v>10300</v>
      </c>
      <c r="K930" s="14" t="s">
        <v>10301</v>
      </c>
      <c r="L930" s="14" t="s">
        <v>10302</v>
      </c>
      <c r="M930" s="14" t="s">
        <v>4119</v>
      </c>
      <c r="N930" s="12" t="s">
        <v>21230</v>
      </c>
      <c r="O930" s="14" t="s">
        <v>10303</v>
      </c>
      <c r="P930" s="13" t="s">
        <v>10304</v>
      </c>
      <c r="Q930" s="13" t="s">
        <v>10305</v>
      </c>
    </row>
    <row r="931" spans="2:22" ht="30.75" customHeight="1" x14ac:dyDescent="0.25">
      <c r="B931" s="17">
        <v>941</v>
      </c>
      <c r="C931" s="17" t="s">
        <v>6323</v>
      </c>
      <c r="D931" s="286" t="s">
        <v>10306</v>
      </c>
      <c r="E931" s="14" t="s">
        <v>10307</v>
      </c>
      <c r="G931" s="286" t="s">
        <v>10308</v>
      </c>
      <c r="H931" s="14" t="s">
        <v>10309</v>
      </c>
      <c r="I931" s="14" t="s">
        <v>3920</v>
      </c>
      <c r="J931" s="286" t="s">
        <v>10310</v>
      </c>
      <c r="K931" s="14" t="s">
        <v>3922</v>
      </c>
      <c r="L931" s="14" t="s">
        <v>10311</v>
      </c>
      <c r="M931" s="14" t="s">
        <v>4270</v>
      </c>
      <c r="N931" s="12" t="s">
        <v>21218</v>
      </c>
      <c r="O931" s="14" t="s">
        <v>10312</v>
      </c>
      <c r="P931" s="13" t="s">
        <v>10313</v>
      </c>
      <c r="Q931" s="13" t="s">
        <v>10314</v>
      </c>
      <c r="R931" s="14" t="s">
        <v>10307</v>
      </c>
      <c r="S931" s="13" t="s">
        <v>10314</v>
      </c>
      <c r="T931" s="13" t="s">
        <v>10313</v>
      </c>
    </row>
    <row r="932" spans="2:22" ht="30.75" customHeight="1" x14ac:dyDescent="0.25">
      <c r="B932" s="17">
        <v>942</v>
      </c>
      <c r="D932" s="286" t="s">
        <v>10315</v>
      </c>
      <c r="E932" s="14" t="s">
        <v>10316</v>
      </c>
      <c r="G932" s="286" t="s">
        <v>10315</v>
      </c>
      <c r="H932" s="14" t="s">
        <v>10317</v>
      </c>
      <c r="I932" s="14" t="s">
        <v>3920</v>
      </c>
      <c r="J932" s="286" t="s">
        <v>10318</v>
      </c>
      <c r="K932" s="14" t="s">
        <v>10319</v>
      </c>
      <c r="L932" s="14" t="s">
        <v>3693</v>
      </c>
      <c r="M932" s="14" t="s">
        <v>4119</v>
      </c>
      <c r="N932" s="12" t="s">
        <v>21230</v>
      </c>
      <c r="O932" s="14" t="s">
        <v>10320</v>
      </c>
      <c r="P932" s="13" t="s">
        <v>10321</v>
      </c>
      <c r="Q932" s="13" t="s">
        <v>10322</v>
      </c>
      <c r="R932" s="14" t="s">
        <v>10323</v>
      </c>
      <c r="S932" s="13" t="s">
        <v>10322</v>
      </c>
      <c r="T932" s="13" t="s">
        <v>10324</v>
      </c>
      <c r="V932" s="287">
        <v>41583</v>
      </c>
    </row>
    <row r="933" spans="2:22" ht="30.75" customHeight="1" x14ac:dyDescent="0.25">
      <c r="B933" s="17">
        <v>943</v>
      </c>
      <c r="D933" s="286" t="s">
        <v>10325</v>
      </c>
      <c r="E933" s="14" t="s">
        <v>10326</v>
      </c>
      <c r="G933" s="286" t="s">
        <v>10327</v>
      </c>
      <c r="H933" s="14" t="s">
        <v>10328</v>
      </c>
      <c r="I933" s="14" t="s">
        <v>3920</v>
      </c>
      <c r="J933" s="286" t="s">
        <v>10329</v>
      </c>
      <c r="K933" s="14" t="s">
        <v>3922</v>
      </c>
      <c r="L933" s="14" t="s">
        <v>10330</v>
      </c>
      <c r="M933" s="14" t="s">
        <v>4119</v>
      </c>
      <c r="N933" s="12" t="s">
        <v>21230</v>
      </c>
      <c r="O933" s="14" t="s">
        <v>10331</v>
      </c>
      <c r="P933" s="13" t="s">
        <v>10332</v>
      </c>
      <c r="Q933" s="13" t="s">
        <v>10333</v>
      </c>
      <c r="R933" s="14" t="s">
        <v>10334</v>
      </c>
      <c r="S933" s="13" t="s">
        <v>10335</v>
      </c>
      <c r="T933" s="13" t="s">
        <v>10332</v>
      </c>
      <c r="V933" s="287">
        <v>41583</v>
      </c>
    </row>
    <row r="934" spans="2:22" ht="30.75" customHeight="1" x14ac:dyDescent="0.25">
      <c r="B934" s="17">
        <v>944</v>
      </c>
      <c r="D934" s="286" t="s">
        <v>10336</v>
      </c>
      <c r="E934" s="14" t="s">
        <v>10337</v>
      </c>
      <c r="G934" s="286" t="s">
        <v>10338</v>
      </c>
      <c r="H934" s="14" t="s">
        <v>10339</v>
      </c>
      <c r="I934" s="14" t="s">
        <v>10340</v>
      </c>
      <c r="J934" s="286" t="s">
        <v>10341</v>
      </c>
      <c r="K934" s="14" t="s">
        <v>3922</v>
      </c>
      <c r="L934" s="14" t="s">
        <v>10342</v>
      </c>
      <c r="M934" s="14" t="s">
        <v>3980</v>
      </c>
      <c r="N934" s="12" t="s">
        <v>21230</v>
      </c>
      <c r="O934" s="14" t="s">
        <v>10343</v>
      </c>
      <c r="P934" s="13" t="s">
        <v>10344</v>
      </c>
      <c r="Q934" s="13" t="s">
        <v>10345</v>
      </c>
      <c r="V934" s="287">
        <v>41583</v>
      </c>
    </row>
    <row r="935" spans="2:22" ht="30.75" customHeight="1" x14ac:dyDescent="0.25">
      <c r="B935" s="17">
        <v>945</v>
      </c>
      <c r="D935" s="286" t="s">
        <v>10346</v>
      </c>
      <c r="E935" s="14" t="s">
        <v>10347</v>
      </c>
      <c r="G935" s="286" t="s">
        <v>10348</v>
      </c>
      <c r="H935" s="14" t="s">
        <v>10349</v>
      </c>
      <c r="I935" s="14">
        <v>253629853</v>
      </c>
      <c r="J935" s="286" t="s">
        <v>10350</v>
      </c>
      <c r="K935" s="14" t="s">
        <v>10351</v>
      </c>
      <c r="L935" s="14" t="s">
        <v>2689</v>
      </c>
      <c r="M935" s="14" t="s">
        <v>3947</v>
      </c>
      <c r="N935" s="12" t="s">
        <v>21218</v>
      </c>
      <c r="O935" s="14" t="s">
        <v>541</v>
      </c>
      <c r="P935" s="13" t="s">
        <v>10352</v>
      </c>
      <c r="Q935" s="13" t="s">
        <v>10353</v>
      </c>
      <c r="R935" s="14" t="s">
        <v>10347</v>
      </c>
      <c r="S935" s="13" t="s">
        <v>10353</v>
      </c>
      <c r="T935" s="13" t="s">
        <v>10352</v>
      </c>
    </row>
    <row r="936" spans="2:22" ht="30.75" customHeight="1" x14ac:dyDescent="0.25">
      <c r="B936" s="17">
        <v>946</v>
      </c>
      <c r="D936" s="286" t="s">
        <v>10354</v>
      </c>
      <c r="E936" s="14" t="s">
        <v>10355</v>
      </c>
      <c r="G936" s="286" t="s">
        <v>10354</v>
      </c>
      <c r="H936" s="14" t="s">
        <v>10356</v>
      </c>
      <c r="I936" s="14" t="s">
        <v>3920</v>
      </c>
      <c r="J936" s="286" t="s">
        <v>10357</v>
      </c>
      <c r="K936" s="14" t="s">
        <v>3922</v>
      </c>
      <c r="L936" s="14" t="s">
        <v>10358</v>
      </c>
      <c r="M936" s="14" t="s">
        <v>3980</v>
      </c>
      <c r="N936" s="12" t="s">
        <v>21230</v>
      </c>
      <c r="O936" s="14" t="s">
        <v>10359</v>
      </c>
      <c r="P936" s="13" t="s">
        <v>10360</v>
      </c>
      <c r="Q936" s="269" t="s">
        <v>10361</v>
      </c>
      <c r="R936" s="14" t="s">
        <v>10355</v>
      </c>
      <c r="S936" s="269" t="s">
        <v>10361</v>
      </c>
      <c r="T936" s="13" t="s">
        <v>10360</v>
      </c>
    </row>
    <row r="937" spans="2:22" ht="30.75" customHeight="1" x14ac:dyDescent="0.25">
      <c r="B937" s="17">
        <v>950</v>
      </c>
      <c r="D937" s="286" t="s">
        <v>10644</v>
      </c>
      <c r="E937" s="14" t="s">
        <v>10645</v>
      </c>
      <c r="G937" s="286" t="s">
        <v>10064</v>
      </c>
      <c r="H937" s="14" t="s">
        <v>10065</v>
      </c>
      <c r="I937" s="14">
        <v>250000806</v>
      </c>
      <c r="J937" s="286" t="s">
        <v>10066</v>
      </c>
      <c r="K937" s="14" t="s">
        <v>3922</v>
      </c>
      <c r="L937" s="14" t="s">
        <v>3962</v>
      </c>
      <c r="M937" s="14" t="s">
        <v>3947</v>
      </c>
      <c r="N937" s="12" t="s">
        <v>21218</v>
      </c>
      <c r="O937" s="14" t="s">
        <v>10067</v>
      </c>
      <c r="P937" s="13" t="s">
        <v>10646</v>
      </c>
      <c r="Q937" s="269" t="s">
        <v>10647</v>
      </c>
      <c r="R937" s="14" t="s">
        <v>10645</v>
      </c>
      <c r="S937" s="269" t="s">
        <v>10647</v>
      </c>
      <c r="T937" s="13" t="s">
        <v>10646</v>
      </c>
      <c r="V937" s="287">
        <v>41586</v>
      </c>
    </row>
    <row r="938" spans="2:22" ht="30.75" customHeight="1" x14ac:dyDescent="0.25">
      <c r="B938" s="17">
        <v>951</v>
      </c>
      <c r="C938" s="17" t="s">
        <v>6323</v>
      </c>
      <c r="D938" s="286" t="s">
        <v>10362</v>
      </c>
      <c r="E938" s="14" t="s">
        <v>10307</v>
      </c>
      <c r="G938" s="286" t="s">
        <v>10363</v>
      </c>
      <c r="H938" s="14" t="s">
        <v>10364</v>
      </c>
      <c r="I938" s="14" t="s">
        <v>3920</v>
      </c>
      <c r="J938" s="286" t="s">
        <v>10365</v>
      </c>
      <c r="K938" s="14" t="s">
        <v>3922</v>
      </c>
      <c r="L938" s="14" t="s">
        <v>10366</v>
      </c>
      <c r="M938" s="14" t="s">
        <v>4270</v>
      </c>
      <c r="N938" s="12" t="s">
        <v>21218</v>
      </c>
      <c r="O938" s="14" t="s">
        <v>10367</v>
      </c>
      <c r="P938" s="13" t="s">
        <v>10368</v>
      </c>
      <c r="Q938" s="269" t="s">
        <v>10369</v>
      </c>
      <c r="S938" s="269" t="s">
        <v>10369</v>
      </c>
      <c r="T938" s="13" t="s">
        <v>10368</v>
      </c>
    </row>
    <row r="939" spans="2:22" ht="30.75" customHeight="1" x14ac:dyDescent="0.25">
      <c r="B939" s="17">
        <v>952</v>
      </c>
      <c r="D939" s="286" t="s">
        <v>10370</v>
      </c>
      <c r="E939" s="14" t="s">
        <v>10371</v>
      </c>
      <c r="G939" s="286" t="str">
        <f>D939</f>
        <v>Maria Cristina Beneduzi EPP</v>
      </c>
      <c r="H939" s="14" t="s">
        <v>10372</v>
      </c>
      <c r="I939" s="14" t="s">
        <v>3920</v>
      </c>
      <c r="J939" s="286" t="s">
        <v>10373</v>
      </c>
      <c r="K939" s="14" t="s">
        <v>9406</v>
      </c>
      <c r="L939" s="14" t="s">
        <v>10374</v>
      </c>
      <c r="M939" s="14" t="s">
        <v>4270</v>
      </c>
      <c r="N939" s="12" t="s">
        <v>21218</v>
      </c>
      <c r="O939" s="14" t="s">
        <v>10375</v>
      </c>
      <c r="P939" s="13" t="s">
        <v>10376</v>
      </c>
      <c r="Q939" s="269" t="s">
        <v>10377</v>
      </c>
      <c r="R939" s="14" t="s">
        <v>10378</v>
      </c>
      <c r="S939" s="269" t="s">
        <v>10377</v>
      </c>
      <c r="T939" s="13" t="s">
        <v>10379</v>
      </c>
      <c r="V939" s="287">
        <v>41589</v>
      </c>
    </row>
    <row r="940" spans="2:22" ht="30.75" customHeight="1" x14ac:dyDescent="0.25">
      <c r="B940" s="17">
        <v>953</v>
      </c>
      <c r="D940" s="286" t="s">
        <v>10381</v>
      </c>
      <c r="G940" s="286" t="s">
        <v>10381</v>
      </c>
      <c r="H940" s="14" t="s">
        <v>10382</v>
      </c>
      <c r="I940" s="14" t="s">
        <v>3920</v>
      </c>
      <c r="J940" s="286" t="s">
        <v>10383</v>
      </c>
      <c r="K940" s="14" t="s">
        <v>3922</v>
      </c>
      <c r="L940" s="14" t="s">
        <v>3370</v>
      </c>
      <c r="M940" s="14" t="s">
        <v>4079</v>
      </c>
      <c r="N940" s="12" t="s">
        <v>21232</v>
      </c>
      <c r="O940" s="14" t="s">
        <v>10384</v>
      </c>
      <c r="P940" s="13" t="s">
        <v>10609</v>
      </c>
      <c r="Q940" s="269" t="s">
        <v>10610</v>
      </c>
      <c r="R940" s="13" t="s">
        <v>10611</v>
      </c>
      <c r="S940" s="269" t="s">
        <v>10610</v>
      </c>
      <c r="T940" s="13" t="s">
        <v>10609</v>
      </c>
    </row>
    <row r="941" spans="2:22" ht="30.75" customHeight="1" x14ac:dyDescent="0.25">
      <c r="B941" s="17">
        <v>954</v>
      </c>
      <c r="D941" s="286" t="s">
        <v>10385</v>
      </c>
      <c r="E941" s="14" t="s">
        <v>10386</v>
      </c>
      <c r="F941" s="14" t="s">
        <v>10387</v>
      </c>
      <c r="G941" s="286" t="s">
        <v>10389</v>
      </c>
      <c r="H941" s="14" t="s">
        <v>10390</v>
      </c>
      <c r="I941" s="14" t="s">
        <v>3920</v>
      </c>
      <c r="J941" s="286" t="s">
        <v>10388</v>
      </c>
      <c r="K941" s="14" t="s">
        <v>3961</v>
      </c>
      <c r="L941" s="14" t="s">
        <v>3962</v>
      </c>
      <c r="M941" s="14" t="s">
        <v>3947</v>
      </c>
      <c r="N941" s="12" t="s">
        <v>21218</v>
      </c>
      <c r="O941" s="14" t="s">
        <v>10391</v>
      </c>
      <c r="P941" s="13" t="s">
        <v>10392</v>
      </c>
      <c r="Q941" s="269" t="s">
        <v>10393</v>
      </c>
      <c r="R941" s="14" t="s">
        <v>10394</v>
      </c>
    </row>
    <row r="942" spans="2:22" ht="30.75" customHeight="1" x14ac:dyDescent="0.25">
      <c r="B942" s="17">
        <v>955</v>
      </c>
      <c r="D942" s="286" t="s">
        <v>10395</v>
      </c>
      <c r="E942" s="14" t="s">
        <v>10396</v>
      </c>
      <c r="G942" s="286" t="str">
        <f>D942</f>
        <v>Associação Comercial e Industrial de Birigui</v>
      </c>
      <c r="H942" s="14" t="s">
        <v>10397</v>
      </c>
      <c r="I942" s="14" t="s">
        <v>3920</v>
      </c>
      <c r="J942" s="286" t="s">
        <v>10398</v>
      </c>
      <c r="K942" s="14" t="s">
        <v>3922</v>
      </c>
      <c r="L942" s="14" t="s">
        <v>470</v>
      </c>
      <c r="M942" s="14" t="s">
        <v>3924</v>
      </c>
      <c r="N942" s="12" t="s">
        <v>21230</v>
      </c>
      <c r="O942" s="14" t="s">
        <v>10399</v>
      </c>
      <c r="P942" s="13" t="s">
        <v>10400</v>
      </c>
      <c r="Q942" s="269" t="s">
        <v>10401</v>
      </c>
      <c r="R942" s="14" t="s">
        <v>10396</v>
      </c>
      <c r="S942" s="269" t="s">
        <v>10401</v>
      </c>
      <c r="T942" s="13" t="s">
        <v>10400</v>
      </c>
      <c r="V942" s="287">
        <v>41591</v>
      </c>
    </row>
    <row r="943" spans="2:22" ht="30.75" customHeight="1" x14ac:dyDescent="0.25">
      <c r="B943" s="17">
        <v>956</v>
      </c>
      <c r="D943" s="286" t="s">
        <v>10402</v>
      </c>
      <c r="E943" s="14" t="s">
        <v>10402</v>
      </c>
      <c r="G943" s="286" t="s">
        <v>10403</v>
      </c>
      <c r="H943" s="14" t="s">
        <v>10404</v>
      </c>
      <c r="I943" s="14" t="s">
        <v>3920</v>
      </c>
      <c r="J943" s="286" t="s">
        <v>10405</v>
      </c>
      <c r="K943" s="14" t="s">
        <v>10425</v>
      </c>
      <c r="L943" s="14" t="s">
        <v>3286</v>
      </c>
      <c r="M943" s="14" t="s">
        <v>4270</v>
      </c>
      <c r="N943" s="12" t="s">
        <v>21218</v>
      </c>
      <c r="O943" s="14" t="s">
        <v>10426</v>
      </c>
      <c r="P943" s="13" t="s">
        <v>10427</v>
      </c>
      <c r="Q943" s="269" t="s">
        <v>10406</v>
      </c>
    </row>
    <row r="944" spans="2:22" ht="30.75" customHeight="1" x14ac:dyDescent="0.25">
      <c r="B944" s="17">
        <v>957</v>
      </c>
      <c r="D944" s="286" t="s">
        <v>12699</v>
      </c>
      <c r="E944" s="14" t="s">
        <v>10447</v>
      </c>
      <c r="G944" s="286" t="s">
        <v>12700</v>
      </c>
      <c r="H944" s="14" t="s">
        <v>10407</v>
      </c>
      <c r="I944" s="14" t="s">
        <v>3920</v>
      </c>
      <c r="J944" s="286" t="s">
        <v>10408</v>
      </c>
      <c r="K944" s="14" t="s">
        <v>3922</v>
      </c>
      <c r="L944" s="14" t="s">
        <v>10409</v>
      </c>
      <c r="M944" s="14" t="s">
        <v>4068</v>
      </c>
      <c r="N944" s="12" t="s">
        <v>21218</v>
      </c>
      <c r="O944" s="14" t="s">
        <v>10410</v>
      </c>
      <c r="P944" s="13" t="s">
        <v>10448</v>
      </c>
      <c r="Q944" s="269" t="s">
        <v>10449</v>
      </c>
      <c r="R944" s="14" t="s">
        <v>1710</v>
      </c>
      <c r="S944" s="269" t="s">
        <v>10411</v>
      </c>
      <c r="T944" s="13" t="str">
        <f>P944</f>
        <v>(46) 3550-1520</v>
      </c>
      <c r="V944" s="287">
        <v>41591</v>
      </c>
    </row>
    <row r="945" spans="2:23" ht="30.75" customHeight="1" x14ac:dyDescent="0.25">
      <c r="B945" s="17">
        <v>958</v>
      </c>
      <c r="D945" s="286" t="s">
        <v>10412</v>
      </c>
      <c r="E945" s="14" t="str">
        <f>D945</f>
        <v>Jair Henrique de Paula</v>
      </c>
      <c r="G945" s="286" t="str">
        <f>D945</f>
        <v>Jair Henrique de Paula</v>
      </c>
      <c r="H945" s="14" t="s">
        <v>10413</v>
      </c>
      <c r="I945" s="14" t="s">
        <v>10414</v>
      </c>
      <c r="J945" s="286" t="s">
        <v>10415</v>
      </c>
      <c r="K945" s="14" t="s">
        <v>7278</v>
      </c>
      <c r="L945" s="14" t="s">
        <v>4128</v>
      </c>
      <c r="M945" s="14" t="s">
        <v>4068</v>
      </c>
      <c r="N945" s="12" t="s">
        <v>21218</v>
      </c>
      <c r="O945" s="14" t="s">
        <v>10416</v>
      </c>
      <c r="P945" s="13" t="s">
        <v>10419</v>
      </c>
      <c r="Q945" s="269" t="s">
        <v>10417</v>
      </c>
      <c r="R945" s="14" t="s">
        <v>10412</v>
      </c>
      <c r="S945" s="13" t="str">
        <f>Q945</f>
        <v>jhenripa@gmail.com</v>
      </c>
      <c r="T945" s="13" t="s">
        <v>10418</v>
      </c>
      <c r="V945" s="287">
        <v>41591</v>
      </c>
    </row>
    <row r="946" spans="2:23" ht="30.75" customHeight="1" x14ac:dyDescent="0.25">
      <c r="B946" s="17">
        <v>959</v>
      </c>
      <c r="D946" s="286" t="s">
        <v>10420</v>
      </c>
      <c r="G946" s="286" t="s">
        <v>10420</v>
      </c>
      <c r="H946" s="14" t="s">
        <v>10421</v>
      </c>
      <c r="I946" s="14" t="s">
        <v>3920</v>
      </c>
      <c r="J946" s="286" t="s">
        <v>10422</v>
      </c>
      <c r="K946" s="14" t="s">
        <v>10423</v>
      </c>
      <c r="L946" s="14" t="s">
        <v>972</v>
      </c>
      <c r="M946" s="14" t="s">
        <v>3980</v>
      </c>
      <c r="N946" s="12" t="s">
        <v>21230</v>
      </c>
      <c r="O946" s="14" t="s">
        <v>973</v>
      </c>
      <c r="Q946" s="269" t="s">
        <v>10424</v>
      </c>
      <c r="S946" s="269" t="s">
        <v>10424</v>
      </c>
    </row>
    <row r="947" spans="2:23" ht="30.75" customHeight="1" x14ac:dyDescent="0.25">
      <c r="B947" s="17">
        <v>960</v>
      </c>
      <c r="D947" s="286" t="s">
        <v>10428</v>
      </c>
      <c r="E947" s="14" t="s">
        <v>10429</v>
      </c>
      <c r="G947" s="286" t="s">
        <v>10430</v>
      </c>
      <c r="H947" s="14" t="s">
        <v>10431</v>
      </c>
      <c r="I947" s="14" t="s">
        <v>10432</v>
      </c>
      <c r="J947" s="286" t="s">
        <v>10433</v>
      </c>
      <c r="K947" s="14" t="s">
        <v>3922</v>
      </c>
      <c r="L947" s="14" t="s">
        <v>10434</v>
      </c>
      <c r="M947" s="14" t="s">
        <v>4068</v>
      </c>
      <c r="N947" s="12" t="s">
        <v>21218</v>
      </c>
      <c r="O947" s="14" t="s">
        <v>10435</v>
      </c>
      <c r="P947" s="13" t="s">
        <v>10436</v>
      </c>
      <c r="Q947" s="269" t="s">
        <v>10437</v>
      </c>
    </row>
    <row r="948" spans="2:23" ht="30.75" customHeight="1" x14ac:dyDescent="0.25">
      <c r="B948" s="17">
        <v>961</v>
      </c>
      <c r="D948" s="286" t="s">
        <v>10438</v>
      </c>
      <c r="E948" s="14" t="s">
        <v>642</v>
      </c>
      <c r="F948" s="14" t="s">
        <v>10444</v>
      </c>
      <c r="G948" s="286" t="s">
        <v>10439</v>
      </c>
      <c r="H948" s="14" t="s">
        <v>10440</v>
      </c>
      <c r="I948" s="289">
        <v>256837953</v>
      </c>
      <c r="J948" s="286" t="s">
        <v>10441</v>
      </c>
      <c r="K948" s="14" t="s">
        <v>4297</v>
      </c>
      <c r="L948" s="14" t="s">
        <v>4238</v>
      </c>
      <c r="M948" s="14" t="s">
        <v>3947</v>
      </c>
      <c r="N948" s="12" t="s">
        <v>21218</v>
      </c>
      <c r="O948" s="14" t="s">
        <v>10442</v>
      </c>
      <c r="P948" s="13" t="s">
        <v>10443</v>
      </c>
      <c r="Q948" s="269" t="s">
        <v>10445</v>
      </c>
      <c r="R948" s="14" t="s">
        <v>10444</v>
      </c>
      <c r="S948" s="269" t="s">
        <v>10446</v>
      </c>
      <c r="T948" s="13" t="s">
        <v>10443</v>
      </c>
    </row>
    <row r="949" spans="2:23" ht="30.75" customHeight="1" x14ac:dyDescent="0.25">
      <c r="B949" s="17">
        <v>962</v>
      </c>
      <c r="D949" s="286" t="s">
        <v>10450</v>
      </c>
      <c r="E949" s="14" t="s">
        <v>10451</v>
      </c>
      <c r="G949" s="286" t="str">
        <f>D949</f>
        <v>Andrea Aparecida da Silva</v>
      </c>
      <c r="H949" s="14" t="s">
        <v>10452</v>
      </c>
      <c r="J949" s="286" t="s">
        <v>10453</v>
      </c>
      <c r="K949" s="14" t="s">
        <v>10454</v>
      </c>
      <c r="L949" s="14" t="s">
        <v>6356</v>
      </c>
      <c r="M949" s="14" t="s">
        <v>3924</v>
      </c>
      <c r="N949" s="12" t="s">
        <v>21230</v>
      </c>
      <c r="O949" s="14" t="s">
        <v>10455</v>
      </c>
      <c r="P949" s="13" t="s">
        <v>10456</v>
      </c>
      <c r="Q949" s="269" t="s">
        <v>10457</v>
      </c>
      <c r="R949" s="14" t="s">
        <v>10458</v>
      </c>
      <c r="S949" s="13" t="str">
        <f>Q949</f>
        <v>aabrexo@ia.com.br</v>
      </c>
      <c r="T949" s="13" t="s">
        <v>10459</v>
      </c>
      <c r="V949" s="287">
        <v>41596</v>
      </c>
    </row>
    <row r="950" spans="2:23" ht="30.75" customHeight="1" x14ac:dyDescent="0.25">
      <c r="B950" s="17">
        <v>963</v>
      </c>
      <c r="D950" s="286" t="s">
        <v>10460</v>
      </c>
      <c r="E950" s="14" t="s">
        <v>10461</v>
      </c>
      <c r="F950" s="14" t="s">
        <v>10462</v>
      </c>
      <c r="G950" s="286" t="s">
        <v>10460</v>
      </c>
      <c r="H950" s="14" t="s">
        <v>10463</v>
      </c>
      <c r="I950" s="14" t="s">
        <v>3920</v>
      </c>
      <c r="J950" s="286" t="s">
        <v>10464</v>
      </c>
      <c r="K950" s="14" t="s">
        <v>3922</v>
      </c>
      <c r="L950" s="14" t="s">
        <v>6981</v>
      </c>
      <c r="M950" s="14" t="s">
        <v>4068</v>
      </c>
      <c r="N950" s="12" t="s">
        <v>21218</v>
      </c>
      <c r="O950" s="14" t="s">
        <v>5186</v>
      </c>
      <c r="P950" s="13" t="s">
        <v>10465</v>
      </c>
      <c r="Q950" s="269" t="s">
        <v>10466</v>
      </c>
      <c r="R950" s="14" t="s">
        <v>10461</v>
      </c>
      <c r="S950" s="269" t="s">
        <v>10466</v>
      </c>
      <c r="T950" s="13" t="s">
        <v>10465</v>
      </c>
    </row>
    <row r="951" spans="2:23" ht="30.75" customHeight="1" x14ac:dyDescent="0.25">
      <c r="B951" s="17">
        <v>964</v>
      </c>
      <c r="D951" s="286" t="s">
        <v>10468</v>
      </c>
      <c r="G951" s="286" t="s">
        <v>10469</v>
      </c>
      <c r="H951" s="14" t="s">
        <v>10470</v>
      </c>
      <c r="I951" s="14">
        <v>252455746</v>
      </c>
      <c r="J951" s="286" t="s">
        <v>10471</v>
      </c>
      <c r="K951" s="14" t="s">
        <v>10472</v>
      </c>
      <c r="L951" s="14" t="s">
        <v>1706</v>
      </c>
      <c r="M951" s="14" t="s">
        <v>3947</v>
      </c>
      <c r="N951" s="12" t="s">
        <v>21218</v>
      </c>
      <c r="O951" s="14" t="s">
        <v>10473</v>
      </c>
      <c r="P951" s="13" t="s">
        <v>10474</v>
      </c>
      <c r="Q951" s="269" t="s">
        <v>10475</v>
      </c>
    </row>
    <row r="952" spans="2:23" ht="30.75" customHeight="1" x14ac:dyDescent="0.25">
      <c r="B952" s="17">
        <v>965</v>
      </c>
      <c r="D952" s="286" t="s">
        <v>10498</v>
      </c>
      <c r="E952" s="14" t="s">
        <v>10478</v>
      </c>
      <c r="G952" s="286" t="s">
        <v>10498</v>
      </c>
      <c r="H952" s="14" t="s">
        <v>10479</v>
      </c>
      <c r="I952" s="14" t="s">
        <v>3920</v>
      </c>
      <c r="J952" s="286" t="s">
        <v>10480</v>
      </c>
      <c r="K952" s="14" t="s">
        <v>3922</v>
      </c>
      <c r="L952" s="14" t="s">
        <v>10499</v>
      </c>
      <c r="M952" s="14" t="s">
        <v>3980</v>
      </c>
      <c r="N952" s="12" t="s">
        <v>21230</v>
      </c>
      <c r="O952" s="14" t="s">
        <v>10481</v>
      </c>
      <c r="P952" s="13" t="s">
        <v>10482</v>
      </c>
      <c r="Q952" s="269" t="s">
        <v>10483</v>
      </c>
      <c r="R952" s="14" t="s">
        <v>2340</v>
      </c>
      <c r="S952" s="269" t="s">
        <v>10484</v>
      </c>
      <c r="T952" s="13" t="s">
        <v>10485</v>
      </c>
      <c r="V952" s="287">
        <v>41597</v>
      </c>
    </row>
    <row r="953" spans="2:23" ht="30.75" customHeight="1" x14ac:dyDescent="0.25">
      <c r="B953" s="17">
        <v>966</v>
      </c>
      <c r="D953" s="286" t="s">
        <v>10661</v>
      </c>
      <c r="E953" s="14" t="s">
        <v>720</v>
      </c>
      <c r="G953" s="286" t="str">
        <f>D953</f>
        <v xml:space="preserve">Prefeitura de Planaltina do Paraná </v>
      </c>
      <c r="H953" s="14" t="s">
        <v>10486</v>
      </c>
      <c r="I953" s="14" t="s">
        <v>3920</v>
      </c>
      <c r="J953" s="286" t="s">
        <v>10491</v>
      </c>
      <c r="L953" s="14" t="s">
        <v>10488</v>
      </c>
      <c r="M953" s="14" t="s">
        <v>4068</v>
      </c>
      <c r="N953" s="12" t="s">
        <v>21218</v>
      </c>
      <c r="O953" s="14" t="s">
        <v>10489</v>
      </c>
      <c r="P953" s="13" t="s">
        <v>10490</v>
      </c>
      <c r="Q953" s="269" t="s">
        <v>10487</v>
      </c>
      <c r="R953" s="14" t="s">
        <v>720</v>
      </c>
      <c r="S953" s="269" t="s">
        <v>10487</v>
      </c>
      <c r="T953" s="13" t="str">
        <f>P953</f>
        <v>44  3435-1394</v>
      </c>
      <c r="V953" s="287">
        <v>41597</v>
      </c>
    </row>
    <row r="954" spans="2:23" ht="30.75" customHeight="1" x14ac:dyDescent="0.25">
      <c r="B954" s="17">
        <v>967</v>
      </c>
      <c r="C954" s="17" t="s">
        <v>21205</v>
      </c>
      <c r="D954" s="286" t="s">
        <v>10492</v>
      </c>
      <c r="E954" s="14" t="s">
        <v>5607</v>
      </c>
      <c r="G954" s="286" t="s">
        <v>10493</v>
      </c>
      <c r="H954" s="14" t="s">
        <v>10494</v>
      </c>
      <c r="I954" s="14" t="s">
        <v>3920</v>
      </c>
      <c r="J954" s="288" t="s">
        <v>20719</v>
      </c>
      <c r="K954" s="14" t="s">
        <v>3922</v>
      </c>
      <c r="L954" s="14" t="s">
        <v>4238</v>
      </c>
      <c r="M954" s="14" t="s">
        <v>3947</v>
      </c>
      <c r="N954" s="12" t="s">
        <v>21218</v>
      </c>
      <c r="O954" s="14" t="s">
        <v>10495</v>
      </c>
      <c r="P954" s="13" t="s">
        <v>10496</v>
      </c>
      <c r="Q954" s="269" t="s">
        <v>10497</v>
      </c>
    </row>
    <row r="955" spans="2:23" ht="30.75" customHeight="1" x14ac:dyDescent="0.25">
      <c r="B955" s="17">
        <v>968</v>
      </c>
      <c r="D955" s="286" t="s">
        <v>10500</v>
      </c>
      <c r="E955" s="14" t="s">
        <v>15749</v>
      </c>
      <c r="F955" s="14" t="s">
        <v>15750</v>
      </c>
      <c r="G955" s="286" t="str">
        <f>D955</f>
        <v>Municipio de Ituporanga</v>
      </c>
      <c r="H955" s="14" t="s">
        <v>10502</v>
      </c>
      <c r="I955" s="14" t="s">
        <v>3920</v>
      </c>
      <c r="J955" s="286" t="s">
        <v>10503</v>
      </c>
      <c r="K955" s="14" t="s">
        <v>3922</v>
      </c>
      <c r="L955" s="14" t="s">
        <v>10504</v>
      </c>
      <c r="M955" s="14" t="s">
        <v>3947</v>
      </c>
      <c r="N955" s="12" t="s">
        <v>21218</v>
      </c>
      <c r="O955" s="14" t="s">
        <v>10505</v>
      </c>
      <c r="P955" s="13" t="s">
        <v>10506</v>
      </c>
      <c r="Q955" s="269" t="s">
        <v>15751</v>
      </c>
      <c r="R955" s="14" t="s">
        <v>15752</v>
      </c>
      <c r="S955" s="13" t="str">
        <f>Q955</f>
        <v>assistenciasocial@ituporanga.sc.gov.br</v>
      </c>
      <c r="T955" s="13" t="s">
        <v>10506</v>
      </c>
      <c r="V955" s="287">
        <v>41599</v>
      </c>
      <c r="W955" s="302">
        <v>42634</v>
      </c>
    </row>
    <row r="956" spans="2:23" ht="30.75" customHeight="1" x14ac:dyDescent="0.25">
      <c r="B956" s="17">
        <v>969</v>
      </c>
      <c r="D956" s="286" t="s">
        <v>10508</v>
      </c>
      <c r="E956" s="14" t="s">
        <v>10509</v>
      </c>
      <c r="G956" s="286" t="s">
        <v>10510</v>
      </c>
      <c r="H956" s="14" t="s">
        <v>10511</v>
      </c>
      <c r="I956" s="14" t="s">
        <v>3920</v>
      </c>
      <c r="J956" s="286" t="s">
        <v>10512</v>
      </c>
      <c r="K956" s="14" t="s">
        <v>10513</v>
      </c>
      <c r="L956" s="14" t="s">
        <v>3693</v>
      </c>
      <c r="M956" s="14" t="s">
        <v>4119</v>
      </c>
      <c r="N956" s="12" t="s">
        <v>21230</v>
      </c>
      <c r="O956" s="14" t="s">
        <v>10514</v>
      </c>
      <c r="P956" s="13" t="s">
        <v>10515</v>
      </c>
      <c r="Q956" s="269" t="s">
        <v>10516</v>
      </c>
    </row>
    <row r="957" spans="2:23" ht="30.75" customHeight="1" x14ac:dyDescent="0.25">
      <c r="B957" s="17">
        <v>970</v>
      </c>
      <c r="D957" s="286" t="s">
        <v>10517</v>
      </c>
      <c r="E957" s="14" t="s">
        <v>10518</v>
      </c>
      <c r="G957" s="286" t="s">
        <v>10519</v>
      </c>
      <c r="H957" s="14" t="s">
        <v>10520</v>
      </c>
      <c r="I957" s="14" t="s">
        <v>10521</v>
      </c>
      <c r="J957" s="286" t="s">
        <v>10522</v>
      </c>
      <c r="K957" s="14" t="s">
        <v>10523</v>
      </c>
      <c r="L957" s="14" t="s">
        <v>1730</v>
      </c>
      <c r="M957" s="14" t="s">
        <v>4097</v>
      </c>
      <c r="N957" s="12" t="s">
        <v>21233</v>
      </c>
      <c r="O957" s="14" t="s">
        <v>10524</v>
      </c>
      <c r="P957" s="13" t="s">
        <v>10525</v>
      </c>
      <c r="Q957" s="269" t="s">
        <v>10526</v>
      </c>
    </row>
    <row r="958" spans="2:23" ht="30.75" customHeight="1" x14ac:dyDescent="0.25">
      <c r="B958" s="17">
        <v>971</v>
      </c>
      <c r="D958" s="286" t="s">
        <v>10593</v>
      </c>
      <c r="E958" s="14" t="s">
        <v>10594</v>
      </c>
      <c r="G958" s="286" t="str">
        <f>D958</f>
        <v>Prefeitura Municipal de Irecê</v>
      </c>
      <c r="H958" s="14" t="s">
        <v>10595</v>
      </c>
      <c r="I958" s="14" t="s">
        <v>3920</v>
      </c>
      <c r="J958" s="286" t="s">
        <v>10596</v>
      </c>
      <c r="K958" s="14" t="s">
        <v>9406</v>
      </c>
      <c r="L958" s="14" t="s">
        <v>10597</v>
      </c>
      <c r="M958" s="14" t="s">
        <v>4011</v>
      </c>
      <c r="N958" s="12" t="s">
        <v>21232</v>
      </c>
      <c r="O958" s="14" t="s">
        <v>10598</v>
      </c>
      <c r="P958" s="13" t="s">
        <v>10599</v>
      </c>
      <c r="Q958" s="269" t="s">
        <v>10600</v>
      </c>
      <c r="R958" s="14" t="s">
        <v>10594</v>
      </c>
      <c r="S958" s="13" t="str">
        <f>Q958</f>
        <v>carolteraoka@hotmail.com</v>
      </c>
      <c r="T958" s="13" t="s">
        <v>10601</v>
      </c>
      <c r="V958" s="287">
        <v>41606</v>
      </c>
    </row>
    <row r="959" spans="2:23" ht="30.75" customHeight="1" x14ac:dyDescent="0.25">
      <c r="B959" s="17">
        <v>972</v>
      </c>
      <c r="C959" s="17" t="s">
        <v>16443</v>
      </c>
      <c r="D959" s="286" t="s">
        <v>10604</v>
      </c>
      <c r="E959" s="14" t="s">
        <v>10602</v>
      </c>
      <c r="F959" s="14" t="s">
        <v>10603</v>
      </c>
      <c r="G959" s="286" t="s">
        <v>17047</v>
      </c>
      <c r="H959" s="14" t="s">
        <v>10605</v>
      </c>
      <c r="I959" s="14">
        <v>87385922</v>
      </c>
      <c r="J959" s="286" t="s">
        <v>17048</v>
      </c>
      <c r="K959" s="14" t="s">
        <v>3922</v>
      </c>
      <c r="L959" s="14" t="s">
        <v>1890</v>
      </c>
      <c r="M959" s="14" t="s">
        <v>4119</v>
      </c>
      <c r="N959" s="12" t="s">
        <v>21230</v>
      </c>
      <c r="O959" s="14" t="s">
        <v>17049</v>
      </c>
      <c r="P959" s="13" t="s">
        <v>10606</v>
      </c>
      <c r="Q959" s="269" t="s">
        <v>10607</v>
      </c>
      <c r="R959" s="14" t="s">
        <v>10602</v>
      </c>
      <c r="S959" s="13" t="s">
        <v>10607</v>
      </c>
      <c r="T959" s="13" t="s">
        <v>10608</v>
      </c>
      <c r="V959" s="287">
        <v>41606</v>
      </c>
      <c r="W959" s="14" t="s">
        <v>17050</v>
      </c>
    </row>
    <row r="960" spans="2:23" ht="30.75" customHeight="1" x14ac:dyDescent="0.25">
      <c r="B960" s="17">
        <v>973</v>
      </c>
      <c r="D960" s="288" t="s">
        <v>18661</v>
      </c>
      <c r="E960" s="12" t="s">
        <v>18662</v>
      </c>
      <c r="G960" s="286" t="s">
        <v>10701</v>
      </c>
      <c r="H960" s="14" t="s">
        <v>10699</v>
      </c>
      <c r="I960" s="14" t="s">
        <v>10700</v>
      </c>
      <c r="J960" s="286" t="s">
        <v>10702</v>
      </c>
      <c r="K960" s="14" t="s">
        <v>3922</v>
      </c>
      <c r="L960" s="14" t="s">
        <v>4269</v>
      </c>
      <c r="M960" s="14" t="s">
        <v>4270</v>
      </c>
      <c r="N960" s="12" t="s">
        <v>21218</v>
      </c>
      <c r="O960" s="14" t="s">
        <v>4271</v>
      </c>
      <c r="P960" s="13" t="s">
        <v>10703</v>
      </c>
      <c r="Q960" s="269" t="s">
        <v>18663</v>
      </c>
      <c r="R960" s="14" t="s">
        <v>5949</v>
      </c>
      <c r="S960" s="269" t="s">
        <v>10704</v>
      </c>
      <c r="T960" s="13" t="s">
        <v>10703</v>
      </c>
      <c r="V960" s="287">
        <v>41612</v>
      </c>
    </row>
    <row r="961" spans="2:22" ht="30.75" customHeight="1" x14ac:dyDescent="0.25">
      <c r="B961" s="17">
        <v>974</v>
      </c>
      <c r="D961" s="286" t="s">
        <v>10662</v>
      </c>
      <c r="E961" s="14" t="s">
        <v>967</v>
      </c>
      <c r="G961" s="286" t="s">
        <v>10662</v>
      </c>
      <c r="H961" s="14" t="s">
        <v>10663</v>
      </c>
      <c r="I961" s="14" t="s">
        <v>10664</v>
      </c>
      <c r="J961" s="286" t="s">
        <v>10665</v>
      </c>
      <c r="K961" s="14" t="s">
        <v>10666</v>
      </c>
      <c r="L961" s="14" t="s">
        <v>10667</v>
      </c>
      <c r="M961" s="14" t="s">
        <v>3924</v>
      </c>
      <c r="N961" s="12" t="s">
        <v>21230</v>
      </c>
      <c r="O961" s="14" t="s">
        <v>10668</v>
      </c>
      <c r="P961" s="13" t="s">
        <v>10669</v>
      </c>
      <c r="Q961" s="13" t="s">
        <v>10670</v>
      </c>
      <c r="R961" s="14" t="s">
        <v>967</v>
      </c>
      <c r="S961" s="13" t="s">
        <v>10670</v>
      </c>
      <c r="T961" s="13" t="s">
        <v>10671</v>
      </c>
      <c r="V961" s="287">
        <v>41610</v>
      </c>
    </row>
    <row r="962" spans="2:22" ht="30.75" customHeight="1" x14ac:dyDescent="0.25">
      <c r="B962" s="17">
        <v>975</v>
      </c>
      <c r="D962" s="286" t="s">
        <v>10527</v>
      </c>
      <c r="E962" s="14" t="s">
        <v>10528</v>
      </c>
      <c r="F962" s="14" t="s">
        <v>10529</v>
      </c>
      <c r="G962" s="286" t="s">
        <v>10527</v>
      </c>
      <c r="H962" s="14" t="s">
        <v>10530</v>
      </c>
      <c r="I962" s="14">
        <v>256794154</v>
      </c>
      <c r="J962" s="286" t="s">
        <v>15643</v>
      </c>
      <c r="K962" s="14" t="s">
        <v>7044</v>
      </c>
      <c r="L962" s="14" t="s">
        <v>10531</v>
      </c>
      <c r="M962" s="14" t="s">
        <v>3947</v>
      </c>
      <c r="N962" s="12" t="s">
        <v>21218</v>
      </c>
      <c r="O962" s="14" t="s">
        <v>10532</v>
      </c>
      <c r="P962" s="13" t="s">
        <v>10533</v>
      </c>
      <c r="Q962" s="13" t="s">
        <v>10534</v>
      </c>
      <c r="R962" s="14" t="s">
        <v>10535</v>
      </c>
      <c r="S962" s="13" t="s">
        <v>10534</v>
      </c>
      <c r="T962" s="13" t="s">
        <v>10536</v>
      </c>
      <c r="V962" s="287">
        <v>41600</v>
      </c>
    </row>
    <row r="963" spans="2:22" ht="30.75" customHeight="1" x14ac:dyDescent="0.25">
      <c r="B963" s="17">
        <v>976</v>
      </c>
      <c r="C963" s="17" t="s">
        <v>7</v>
      </c>
      <c r="D963" s="286" t="s">
        <v>10538</v>
      </c>
      <c r="E963" s="14" t="s">
        <v>2666</v>
      </c>
      <c r="F963" s="14" t="s">
        <v>3942</v>
      </c>
      <c r="G963" s="286" t="s">
        <v>10537</v>
      </c>
      <c r="H963" s="14" t="s">
        <v>10539</v>
      </c>
      <c r="I963" s="14" t="s">
        <v>3920</v>
      </c>
      <c r="J963" s="286" t="s">
        <v>10540</v>
      </c>
      <c r="K963" s="14" t="s">
        <v>3922</v>
      </c>
      <c r="L963" s="14" t="s">
        <v>10541</v>
      </c>
      <c r="M963" s="14" t="s">
        <v>3980</v>
      </c>
      <c r="N963" s="12" t="s">
        <v>21230</v>
      </c>
      <c r="O963" s="14" t="s">
        <v>10542</v>
      </c>
      <c r="P963" s="13" t="s">
        <v>10543</v>
      </c>
      <c r="Q963" s="269" t="s">
        <v>10544</v>
      </c>
      <c r="R963" s="14" t="s">
        <v>2666</v>
      </c>
      <c r="S963" s="269" t="s">
        <v>10544</v>
      </c>
      <c r="T963" s="13" t="s">
        <v>10543</v>
      </c>
    </row>
    <row r="964" spans="2:22" ht="30.75" customHeight="1" x14ac:dyDescent="0.25">
      <c r="B964" s="17">
        <v>977</v>
      </c>
      <c r="D964" s="286" t="s">
        <v>10545</v>
      </c>
      <c r="E964" s="14" t="s">
        <v>9235</v>
      </c>
      <c r="G964" s="286" t="s">
        <v>10546</v>
      </c>
      <c r="H964" s="14" t="s">
        <v>10547</v>
      </c>
      <c r="I964" s="14" t="s">
        <v>3920</v>
      </c>
      <c r="J964" s="286" t="s">
        <v>10548</v>
      </c>
      <c r="K964" s="14" t="s">
        <v>3922</v>
      </c>
      <c r="L964" s="14" t="s">
        <v>523</v>
      </c>
      <c r="M964" s="14" t="s">
        <v>4119</v>
      </c>
      <c r="N964" s="12" t="s">
        <v>21230</v>
      </c>
      <c r="O964" s="14" t="s">
        <v>10549</v>
      </c>
      <c r="P964" s="13" t="s">
        <v>10550</v>
      </c>
      <c r="Q964" s="269" t="s">
        <v>10551</v>
      </c>
    </row>
    <row r="965" spans="2:22" ht="30.75" customHeight="1" x14ac:dyDescent="0.25">
      <c r="B965" s="17">
        <v>978</v>
      </c>
      <c r="D965" s="286" t="s">
        <v>10558</v>
      </c>
      <c r="E965" s="14" t="s">
        <v>10552</v>
      </c>
      <c r="G965" s="286" t="s">
        <v>10553</v>
      </c>
      <c r="H965" s="14" t="s">
        <v>10554</v>
      </c>
      <c r="I965" s="14" t="s">
        <v>3920</v>
      </c>
      <c r="J965" s="286" t="s">
        <v>10559</v>
      </c>
      <c r="K965" s="14" t="s">
        <v>6166</v>
      </c>
      <c r="L965" s="14" t="s">
        <v>4108</v>
      </c>
      <c r="M965" s="14" t="s">
        <v>4109</v>
      </c>
      <c r="N965" s="12" t="s">
        <v>21230</v>
      </c>
      <c r="O965" s="14" t="s">
        <v>10555</v>
      </c>
      <c r="P965" s="13" t="s">
        <v>10556</v>
      </c>
      <c r="Q965" s="269" t="s">
        <v>10557</v>
      </c>
    </row>
    <row r="966" spans="2:22" ht="30.75" customHeight="1" x14ac:dyDescent="0.25">
      <c r="B966" s="17">
        <v>979</v>
      </c>
      <c r="D966" s="286" t="s">
        <v>10560</v>
      </c>
      <c r="E966" s="14" t="s">
        <v>10561</v>
      </c>
      <c r="G966" s="286" t="str">
        <f>D966</f>
        <v>Casa das Lampadas Ltda</v>
      </c>
      <c r="H966" s="14" t="s">
        <v>10562</v>
      </c>
      <c r="I966" s="14" t="s">
        <v>10563</v>
      </c>
      <c r="J966" s="286" t="s">
        <v>10564</v>
      </c>
      <c r="K966" s="14" t="s">
        <v>3922</v>
      </c>
      <c r="L966" s="14" t="s">
        <v>2765</v>
      </c>
      <c r="M966" s="14" t="s">
        <v>4068</v>
      </c>
      <c r="N966" s="12" t="s">
        <v>21218</v>
      </c>
      <c r="O966" s="14" t="s">
        <v>10565</v>
      </c>
      <c r="P966" s="13" t="s">
        <v>10566</v>
      </c>
      <c r="Q966" s="269" t="s">
        <v>10567</v>
      </c>
      <c r="R966" s="14" t="s">
        <v>10561</v>
      </c>
      <c r="S966" s="269" t="s">
        <v>10567</v>
      </c>
      <c r="T966" s="13" t="s">
        <v>10568</v>
      </c>
      <c r="V966" s="287">
        <v>41604</v>
      </c>
    </row>
    <row r="967" spans="2:22" ht="30.75" customHeight="1" x14ac:dyDescent="0.25">
      <c r="B967" s="17">
        <v>980</v>
      </c>
      <c r="D967" s="286" t="s">
        <v>10569</v>
      </c>
      <c r="E967" s="14" t="s">
        <v>881</v>
      </c>
      <c r="G967" s="286" t="str">
        <f>D967</f>
        <v>Seguridade Serviços de Segurança Ltda</v>
      </c>
      <c r="H967" s="14" t="s">
        <v>10570</v>
      </c>
      <c r="I967" s="14" t="s">
        <v>3920</v>
      </c>
      <c r="J967" s="286" t="s">
        <v>10571</v>
      </c>
      <c r="K967" s="14" t="s">
        <v>4297</v>
      </c>
      <c r="L967" s="14" t="s">
        <v>4238</v>
      </c>
      <c r="M967" s="14" t="s">
        <v>3947</v>
      </c>
      <c r="N967" s="12" t="s">
        <v>21218</v>
      </c>
      <c r="O967" s="14" t="s">
        <v>10572</v>
      </c>
      <c r="P967" s="13" t="s">
        <v>10573</v>
      </c>
      <c r="Q967" s="269" t="s">
        <v>10574</v>
      </c>
      <c r="R967" s="14" t="s">
        <v>881</v>
      </c>
      <c r="S967" s="13" t="str">
        <f>Q967</f>
        <v>camila.ribeiro@seguridade.com.br</v>
      </c>
      <c r="T967" s="13" t="s">
        <v>10573</v>
      </c>
      <c r="V967" s="287">
        <v>41604</v>
      </c>
    </row>
    <row r="968" spans="2:22" ht="30.75" customHeight="1" x14ac:dyDescent="0.25">
      <c r="B968" s="17">
        <v>981</v>
      </c>
      <c r="D968" s="286" t="s">
        <v>10582</v>
      </c>
      <c r="E968" s="14" t="s">
        <v>10583</v>
      </c>
      <c r="G968" s="286" t="s">
        <v>10582</v>
      </c>
      <c r="H968" s="14" t="s">
        <v>10584</v>
      </c>
      <c r="I968" s="14" t="s">
        <v>10585</v>
      </c>
      <c r="J968" s="286" t="s">
        <v>10586</v>
      </c>
      <c r="K968" s="14" t="s">
        <v>10587</v>
      </c>
      <c r="L968" s="14" t="s">
        <v>10588</v>
      </c>
      <c r="M968" s="14" t="s">
        <v>4097</v>
      </c>
      <c r="N968" s="12" t="s">
        <v>21233</v>
      </c>
      <c r="O968" s="14" t="s">
        <v>10589</v>
      </c>
      <c r="P968" s="13" t="s">
        <v>10590</v>
      </c>
      <c r="Q968" s="269" t="s">
        <v>10591</v>
      </c>
      <c r="R968" s="14" t="s">
        <v>10458</v>
      </c>
      <c r="S968" s="13" t="str">
        <f>Q968</f>
        <v>andreagarcia.garcia@hotmail.com</v>
      </c>
      <c r="T968" s="13" t="s">
        <v>10592</v>
      </c>
      <c r="V968" s="287">
        <v>41605</v>
      </c>
    </row>
    <row r="969" spans="2:22" ht="30.75" customHeight="1" x14ac:dyDescent="0.25">
      <c r="B969" s="17">
        <v>982</v>
      </c>
      <c r="D969" s="286" t="s">
        <v>10612</v>
      </c>
      <c r="E969" s="14" t="s">
        <v>10613</v>
      </c>
      <c r="G969" s="286" t="s">
        <v>10615</v>
      </c>
      <c r="H969" s="14" t="s">
        <v>10614</v>
      </c>
      <c r="I969" s="14" t="s">
        <v>3920</v>
      </c>
      <c r="J969" s="286" t="s">
        <v>10616</v>
      </c>
      <c r="K969" s="14" t="s">
        <v>10617</v>
      </c>
      <c r="L969" s="14" t="s">
        <v>4031</v>
      </c>
      <c r="M969" s="14" t="s">
        <v>3924</v>
      </c>
      <c r="N969" s="12" t="s">
        <v>21230</v>
      </c>
      <c r="O969" s="14" t="s">
        <v>10618</v>
      </c>
      <c r="P969" s="13" t="s">
        <v>10619</v>
      </c>
      <c r="Q969" s="269" t="s">
        <v>10620</v>
      </c>
    </row>
    <row r="970" spans="2:22" ht="30.75" customHeight="1" x14ac:dyDescent="0.25">
      <c r="B970" s="17">
        <v>983</v>
      </c>
      <c r="D970" s="286" t="s">
        <v>10621</v>
      </c>
      <c r="E970" s="13" t="s">
        <v>10628</v>
      </c>
      <c r="G970" s="286" t="s">
        <v>10622</v>
      </c>
      <c r="H970" s="14" t="s">
        <v>10623</v>
      </c>
      <c r="I970" s="14" t="s">
        <v>3920</v>
      </c>
      <c r="J970" s="286" t="s">
        <v>10624</v>
      </c>
      <c r="L970" s="14" t="s">
        <v>10625</v>
      </c>
      <c r="M970" s="14" t="s">
        <v>3947</v>
      </c>
      <c r="N970" s="12" t="s">
        <v>21218</v>
      </c>
      <c r="O970" s="14" t="s">
        <v>10626</v>
      </c>
      <c r="P970" s="13" t="s">
        <v>10627</v>
      </c>
      <c r="Q970" s="269" t="s">
        <v>10629</v>
      </c>
      <c r="R970" s="13" t="s">
        <v>10628</v>
      </c>
      <c r="S970" s="269" t="s">
        <v>10629</v>
      </c>
      <c r="T970" s="13" t="s">
        <v>10627</v>
      </c>
    </row>
    <row r="971" spans="2:22" ht="30.75" customHeight="1" x14ac:dyDescent="0.25">
      <c r="B971" s="17">
        <v>984</v>
      </c>
      <c r="D971" s="286" t="s">
        <v>10630</v>
      </c>
      <c r="E971" s="14" t="s">
        <v>10631</v>
      </c>
      <c r="G971" s="286" t="s">
        <v>10630</v>
      </c>
      <c r="H971" s="14" t="s">
        <v>10632</v>
      </c>
      <c r="I971" s="14" t="s">
        <v>3920</v>
      </c>
      <c r="J971" s="286" t="s">
        <v>10633</v>
      </c>
      <c r="K971" s="14" t="s">
        <v>3922</v>
      </c>
      <c r="L971" s="14" t="s">
        <v>9902</v>
      </c>
      <c r="M971" s="14" t="s">
        <v>4068</v>
      </c>
      <c r="N971" s="12" t="s">
        <v>21218</v>
      </c>
      <c r="O971" s="14" t="s">
        <v>10634</v>
      </c>
      <c r="P971" s="13" t="s">
        <v>10635</v>
      </c>
      <c r="Q971" s="269" t="s">
        <v>10636</v>
      </c>
      <c r="R971" s="14" t="s">
        <v>10631</v>
      </c>
      <c r="S971" s="269" t="s">
        <v>10636</v>
      </c>
      <c r="T971" s="13" t="s">
        <v>10635</v>
      </c>
    </row>
    <row r="972" spans="2:22" ht="30.75" customHeight="1" x14ac:dyDescent="0.25">
      <c r="B972" s="17">
        <v>985</v>
      </c>
      <c r="D972" s="286" t="s">
        <v>10637</v>
      </c>
      <c r="E972" s="14" t="s">
        <v>5427</v>
      </c>
      <c r="G972" s="286" t="s">
        <v>10638</v>
      </c>
      <c r="H972" s="14" t="s">
        <v>10639</v>
      </c>
      <c r="I972" s="289">
        <v>546117777116</v>
      </c>
      <c r="J972" s="286" t="s">
        <v>10640</v>
      </c>
      <c r="K972" s="14" t="s">
        <v>10641</v>
      </c>
      <c r="L972" s="14" t="s">
        <v>10642</v>
      </c>
      <c r="M972" s="14" t="s">
        <v>3924</v>
      </c>
      <c r="N972" s="12" t="s">
        <v>21230</v>
      </c>
      <c r="O972" s="14" t="s">
        <v>10643</v>
      </c>
    </row>
    <row r="973" spans="2:22" ht="30.75" customHeight="1" x14ac:dyDescent="0.25">
      <c r="B973" s="17">
        <v>986</v>
      </c>
      <c r="C973" s="17" t="s">
        <v>7</v>
      </c>
      <c r="D973" s="286" t="s">
        <v>10648</v>
      </c>
      <c r="E973" s="14" t="s">
        <v>10649</v>
      </c>
      <c r="G973" s="286" t="s">
        <v>10648</v>
      </c>
      <c r="H973" s="14" t="s">
        <v>10650</v>
      </c>
      <c r="I973" s="14" t="s">
        <v>3920</v>
      </c>
      <c r="J973" s="286" t="s">
        <v>10651</v>
      </c>
      <c r="K973" s="14" t="s">
        <v>3922</v>
      </c>
      <c r="L973" s="14" t="s">
        <v>10652</v>
      </c>
      <c r="M973" s="14" t="s">
        <v>4202</v>
      </c>
      <c r="N973" s="12" t="s">
        <v>21233</v>
      </c>
      <c r="O973" s="14" t="s">
        <v>10653</v>
      </c>
      <c r="P973" s="13" t="s">
        <v>10654</v>
      </c>
      <c r="Q973" s="269" t="s">
        <v>10655</v>
      </c>
      <c r="R973" s="14" t="s">
        <v>10656</v>
      </c>
      <c r="S973" s="269" t="s">
        <v>10655</v>
      </c>
      <c r="T973" s="13" t="s">
        <v>10654</v>
      </c>
    </row>
    <row r="974" spans="2:22" ht="30.75" customHeight="1" x14ac:dyDescent="0.25">
      <c r="B974" s="17">
        <v>987</v>
      </c>
      <c r="C974" s="17" t="s">
        <v>7</v>
      </c>
      <c r="D974" s="286" t="s">
        <v>10672</v>
      </c>
      <c r="E974" s="14" t="s">
        <v>10673</v>
      </c>
      <c r="G974" s="286" t="s">
        <v>10675</v>
      </c>
      <c r="H974" s="14" t="s">
        <v>10674</v>
      </c>
      <c r="I974" s="14" t="s">
        <v>3920</v>
      </c>
      <c r="J974" s="286" t="s">
        <v>10676</v>
      </c>
      <c r="K974" s="14" t="s">
        <v>3922</v>
      </c>
      <c r="L974" s="14" t="s">
        <v>10677</v>
      </c>
      <c r="M974" s="14" t="s">
        <v>4068</v>
      </c>
      <c r="N974" s="12" t="s">
        <v>21218</v>
      </c>
      <c r="O974" s="14" t="s">
        <v>10678</v>
      </c>
      <c r="P974" s="13" t="s">
        <v>10679</v>
      </c>
      <c r="Q974" s="269" t="s">
        <v>10680</v>
      </c>
      <c r="R974" s="14" t="s">
        <v>10681</v>
      </c>
      <c r="S974" s="269" t="s">
        <v>10680</v>
      </c>
      <c r="T974" s="13" t="s">
        <v>10679</v>
      </c>
    </row>
    <row r="975" spans="2:22" ht="30.75" customHeight="1" x14ac:dyDescent="0.25">
      <c r="B975" s="17">
        <v>988</v>
      </c>
      <c r="D975" s="286" t="s">
        <v>10682</v>
      </c>
      <c r="E975" s="14" t="s">
        <v>10683</v>
      </c>
      <c r="F975" s="14" t="s">
        <v>1703</v>
      </c>
      <c r="G975" s="286" t="s">
        <v>10684</v>
      </c>
      <c r="H975" s="14" t="s">
        <v>10685</v>
      </c>
      <c r="I975" s="14" t="s">
        <v>3920</v>
      </c>
      <c r="J975" s="286" t="s">
        <v>10686</v>
      </c>
      <c r="K975" s="14" t="s">
        <v>10687</v>
      </c>
      <c r="L975" s="14" t="s">
        <v>9221</v>
      </c>
      <c r="M975" s="14" t="s">
        <v>3924</v>
      </c>
      <c r="N975" s="12" t="s">
        <v>21230</v>
      </c>
      <c r="O975" s="14" t="s">
        <v>10688</v>
      </c>
      <c r="P975" s="13" t="s">
        <v>10689</v>
      </c>
      <c r="Q975" s="269" t="s">
        <v>10690</v>
      </c>
      <c r="R975" s="14" t="s">
        <v>10683</v>
      </c>
      <c r="S975" s="269" t="s">
        <v>10690</v>
      </c>
      <c r="T975" s="13" t="s">
        <v>10689</v>
      </c>
    </row>
    <row r="976" spans="2:22" ht="30.75" customHeight="1" x14ac:dyDescent="0.25">
      <c r="B976" s="17">
        <v>989</v>
      </c>
      <c r="D976" s="286" t="s">
        <v>10691</v>
      </c>
      <c r="E976" s="14" t="s">
        <v>10692</v>
      </c>
      <c r="G976" s="286" t="s">
        <v>10693</v>
      </c>
      <c r="H976" s="14" t="s">
        <v>10694</v>
      </c>
      <c r="I976" s="14" t="s">
        <v>3920</v>
      </c>
      <c r="J976" s="286" t="s">
        <v>10695</v>
      </c>
      <c r="K976" s="14" t="s">
        <v>10696</v>
      </c>
      <c r="L976" s="14" t="s">
        <v>10697</v>
      </c>
      <c r="M976" s="14" t="s">
        <v>3510</v>
      </c>
      <c r="N976" s="12" t="s">
        <v>21232</v>
      </c>
      <c r="O976" s="14" t="s">
        <v>9744</v>
      </c>
      <c r="Q976" s="269" t="s">
        <v>10698</v>
      </c>
    </row>
    <row r="977" spans="2:23" ht="30.75" customHeight="1" x14ac:dyDescent="0.25">
      <c r="B977" s="17">
        <v>990</v>
      </c>
      <c r="D977" s="286" t="s">
        <v>12108</v>
      </c>
      <c r="E977" s="14" t="s">
        <v>12109</v>
      </c>
      <c r="G977" s="286" t="s">
        <v>12108</v>
      </c>
    </row>
    <row r="978" spans="2:23" ht="30.75" customHeight="1" x14ac:dyDescent="0.25">
      <c r="B978" s="17">
        <v>992</v>
      </c>
      <c r="C978" s="17" t="s">
        <v>7</v>
      </c>
      <c r="D978" s="286" t="s">
        <v>10575</v>
      </c>
      <c r="E978" s="14" t="s">
        <v>2022</v>
      </c>
      <c r="G978" s="286" t="s">
        <v>10575</v>
      </c>
      <c r="H978" s="14" t="s">
        <v>10576</v>
      </c>
      <c r="I978" s="14">
        <v>9047915470</v>
      </c>
      <c r="J978" s="286" t="s">
        <v>10577</v>
      </c>
      <c r="L978" s="14" t="s">
        <v>4128</v>
      </c>
      <c r="M978" s="14" t="s">
        <v>4068</v>
      </c>
      <c r="N978" s="12" t="s">
        <v>21218</v>
      </c>
      <c r="O978" s="14" t="s">
        <v>10578</v>
      </c>
      <c r="P978" s="13" t="s">
        <v>10579</v>
      </c>
      <c r="Q978" s="13" t="s">
        <v>10580</v>
      </c>
      <c r="R978" s="14" t="s">
        <v>2022</v>
      </c>
      <c r="S978" s="13" t="s">
        <v>10580</v>
      </c>
      <c r="T978" s="13" t="s">
        <v>10581</v>
      </c>
      <c r="V978" s="287">
        <v>41604</v>
      </c>
    </row>
    <row r="979" spans="2:23" ht="30.75" customHeight="1" x14ac:dyDescent="0.25">
      <c r="B979" s="17">
        <v>993</v>
      </c>
      <c r="D979" s="286" t="s">
        <v>10705</v>
      </c>
      <c r="E979" s="14" t="s">
        <v>10706</v>
      </c>
      <c r="G979" s="286" t="s">
        <v>10707</v>
      </c>
      <c r="H979" s="14" t="s">
        <v>10708</v>
      </c>
      <c r="I979" s="14" t="s">
        <v>3920</v>
      </c>
      <c r="J979" s="286" t="s">
        <v>10709</v>
      </c>
      <c r="K979" s="14" t="s">
        <v>3922</v>
      </c>
      <c r="L979" s="14" t="s">
        <v>10710</v>
      </c>
      <c r="M979" s="14" t="s">
        <v>4097</v>
      </c>
      <c r="N979" s="12" t="s">
        <v>21233</v>
      </c>
      <c r="O979" s="14" t="s">
        <v>10711</v>
      </c>
      <c r="P979" s="13" t="s">
        <v>10712</v>
      </c>
      <c r="Q979" s="13" t="s">
        <v>10713</v>
      </c>
    </row>
    <row r="980" spans="2:23" ht="30.75" customHeight="1" x14ac:dyDescent="0.25">
      <c r="B980" s="17">
        <v>994</v>
      </c>
      <c r="C980" s="17" t="s">
        <v>21205</v>
      </c>
      <c r="D980" s="286" t="s">
        <v>10714</v>
      </c>
      <c r="E980" s="14" t="s">
        <v>6436</v>
      </c>
      <c r="G980" s="286" t="s">
        <v>10715</v>
      </c>
      <c r="H980" s="14" t="s">
        <v>10716</v>
      </c>
      <c r="I980" s="14" t="s">
        <v>3920</v>
      </c>
      <c r="J980" s="286" t="s">
        <v>10717</v>
      </c>
      <c r="K980" s="14" t="s">
        <v>10718</v>
      </c>
      <c r="L980" s="14" t="s">
        <v>6708</v>
      </c>
      <c r="M980" s="14" t="s">
        <v>3924</v>
      </c>
      <c r="N980" s="12" t="s">
        <v>21230</v>
      </c>
      <c r="O980" s="14" t="s">
        <v>10719</v>
      </c>
      <c r="P980" s="13" t="s">
        <v>10720</v>
      </c>
      <c r="Q980" s="269" t="s">
        <v>10721</v>
      </c>
      <c r="R980" s="14" t="s">
        <v>6436</v>
      </c>
      <c r="S980" s="269" t="s">
        <v>10721</v>
      </c>
      <c r="T980" s="13" t="s">
        <v>10720</v>
      </c>
    </row>
    <row r="981" spans="2:23" ht="30.75" customHeight="1" x14ac:dyDescent="0.25">
      <c r="B981" s="17">
        <v>995</v>
      </c>
      <c r="C981" s="17" t="s">
        <v>21208</v>
      </c>
      <c r="D981" s="286" t="s">
        <v>10389</v>
      </c>
      <c r="E981" s="14" t="s">
        <v>10722</v>
      </c>
      <c r="G981" s="286" t="s">
        <v>10389</v>
      </c>
      <c r="H981" s="14" t="s">
        <v>10723</v>
      </c>
      <c r="I981" s="14" t="s">
        <v>3920</v>
      </c>
      <c r="J981" s="286" t="s">
        <v>10724</v>
      </c>
      <c r="K981" s="14" t="s">
        <v>3922</v>
      </c>
      <c r="L981" s="12" t="s">
        <v>3962</v>
      </c>
      <c r="M981" s="14" t="s">
        <v>3947</v>
      </c>
      <c r="N981" s="12" t="s">
        <v>21218</v>
      </c>
      <c r="O981" s="14" t="s">
        <v>10725</v>
      </c>
      <c r="P981" s="13" t="s">
        <v>10726</v>
      </c>
      <c r="Q981" s="13" t="s">
        <v>10727</v>
      </c>
      <c r="R981" s="14" t="s">
        <v>10728</v>
      </c>
      <c r="S981" s="13" t="s">
        <v>10729</v>
      </c>
      <c r="T981" s="13" t="s">
        <v>10730</v>
      </c>
      <c r="V981" s="287">
        <v>41613</v>
      </c>
    </row>
    <row r="982" spans="2:23" ht="30.75" customHeight="1" x14ac:dyDescent="0.25">
      <c r="B982" s="17">
        <v>996</v>
      </c>
      <c r="C982" s="17" t="s">
        <v>21208</v>
      </c>
      <c r="D982" s="286" t="s">
        <v>10735</v>
      </c>
      <c r="E982" s="14" t="s">
        <v>2236</v>
      </c>
      <c r="G982" s="286" t="str">
        <f>D982</f>
        <v>Mitra Diocesana de Joinville</v>
      </c>
      <c r="H982" s="14" t="s">
        <v>10736</v>
      </c>
      <c r="I982" s="14" t="s">
        <v>3920</v>
      </c>
      <c r="J982" s="286" t="s">
        <v>10737</v>
      </c>
      <c r="K982" s="14" t="s">
        <v>7609</v>
      </c>
      <c r="L982" s="14" t="s">
        <v>10531</v>
      </c>
      <c r="M982" s="14" t="s">
        <v>3947</v>
      </c>
      <c r="N982" s="12" t="s">
        <v>21218</v>
      </c>
      <c r="O982" s="14" t="s">
        <v>10738</v>
      </c>
      <c r="P982" s="13" t="s">
        <v>10739</v>
      </c>
      <c r="Q982" s="269" t="s">
        <v>10740</v>
      </c>
      <c r="R982" s="14" t="s">
        <v>2236</v>
      </c>
      <c r="S982" s="13" t="str">
        <f>Q982</f>
        <v>silvia.r.k.minatti@gmail.com</v>
      </c>
      <c r="T982" s="13" t="s">
        <v>10741</v>
      </c>
      <c r="V982" s="287">
        <v>41617</v>
      </c>
    </row>
    <row r="983" spans="2:23" ht="30.75" customHeight="1" x14ac:dyDescent="0.25">
      <c r="B983" s="17">
        <v>997</v>
      </c>
      <c r="D983" s="286" t="s">
        <v>10742</v>
      </c>
      <c r="E983" s="14" t="s">
        <v>10743</v>
      </c>
      <c r="G983" s="286" t="s">
        <v>10742</v>
      </c>
      <c r="H983" s="14" t="s">
        <v>10744</v>
      </c>
      <c r="J983" s="286" t="s">
        <v>10745</v>
      </c>
      <c r="K983" s="14" t="s">
        <v>10746</v>
      </c>
      <c r="L983" s="14" t="s">
        <v>1148</v>
      </c>
      <c r="M983" s="14" t="s">
        <v>3980</v>
      </c>
      <c r="N983" s="12" t="s">
        <v>21230</v>
      </c>
      <c r="O983" s="14" t="s">
        <v>10747</v>
      </c>
      <c r="P983" s="13" t="s">
        <v>10748</v>
      </c>
      <c r="Q983" s="269" t="s">
        <v>10749</v>
      </c>
    </row>
    <row r="984" spans="2:23" ht="30.75" customHeight="1" x14ac:dyDescent="0.25">
      <c r="B984" s="17">
        <v>998</v>
      </c>
      <c r="D984" s="286" t="s">
        <v>10750</v>
      </c>
      <c r="E984" s="14" t="s">
        <v>10751</v>
      </c>
      <c r="G984" s="286" t="str">
        <f>D984</f>
        <v>Douglas Viana Rodrigues</v>
      </c>
      <c r="H984" s="14" t="s">
        <v>10752</v>
      </c>
      <c r="I984" s="14" t="s">
        <v>3920</v>
      </c>
      <c r="J984" s="286" t="s">
        <v>10753</v>
      </c>
      <c r="K984" s="14" t="s">
        <v>10754</v>
      </c>
      <c r="L984" s="14" t="s">
        <v>523</v>
      </c>
      <c r="M984" s="14" t="s">
        <v>4119</v>
      </c>
      <c r="N984" s="12" t="s">
        <v>21230</v>
      </c>
      <c r="O984" s="14" t="s">
        <v>10755</v>
      </c>
      <c r="P984" s="13" t="s">
        <v>10756</v>
      </c>
      <c r="Q984" s="269" t="s">
        <v>10757</v>
      </c>
      <c r="R984" s="14" t="s">
        <v>10751</v>
      </c>
      <c r="S984" s="13" t="str">
        <f>Q984</f>
        <v>dvianarodrigues@hotmail.com</v>
      </c>
      <c r="T984" s="13" t="s">
        <v>10758</v>
      </c>
      <c r="V984" s="287">
        <v>41618</v>
      </c>
    </row>
    <row r="985" spans="2:23" ht="30.75" customHeight="1" x14ac:dyDescent="0.25">
      <c r="B985" s="17">
        <v>999</v>
      </c>
      <c r="D985" s="286" t="s">
        <v>10760</v>
      </c>
      <c r="E985" s="14" t="s">
        <v>10759</v>
      </c>
      <c r="G985" s="286" t="s">
        <v>10759</v>
      </c>
      <c r="H985" s="14" t="s">
        <v>10761</v>
      </c>
      <c r="I985" s="289">
        <v>19275480079</v>
      </c>
      <c r="J985" s="286" t="s">
        <v>10762</v>
      </c>
      <c r="K985" s="14" t="s">
        <v>10763</v>
      </c>
      <c r="L985" s="14" t="s">
        <v>9794</v>
      </c>
      <c r="M985" s="14" t="s">
        <v>3980</v>
      </c>
      <c r="N985" s="12" t="s">
        <v>21230</v>
      </c>
      <c r="O985" s="14" t="s">
        <v>9795</v>
      </c>
      <c r="P985" s="13" t="s">
        <v>10764</v>
      </c>
      <c r="Q985" s="269" t="s">
        <v>10765</v>
      </c>
      <c r="R985" s="14" t="s">
        <v>10759</v>
      </c>
      <c r="S985" s="269" t="s">
        <v>10765</v>
      </c>
      <c r="T985" s="13" t="s">
        <v>10766</v>
      </c>
      <c r="V985" s="287">
        <v>41620</v>
      </c>
    </row>
    <row r="986" spans="2:23" ht="30.75" customHeight="1" x14ac:dyDescent="0.25">
      <c r="B986" s="17">
        <v>1000</v>
      </c>
      <c r="D986" s="286" t="s">
        <v>10767</v>
      </c>
      <c r="E986" s="14" t="s">
        <v>10768</v>
      </c>
      <c r="G986" s="286" t="str">
        <f>D986</f>
        <v>Terwan engenharia de Eletricidade Industria e Comércio Ltda</v>
      </c>
      <c r="H986" s="14" t="s">
        <v>10769</v>
      </c>
      <c r="I986" s="289">
        <v>332014747111</v>
      </c>
      <c r="J986" s="286" t="s">
        <v>10770</v>
      </c>
      <c r="K986" s="14" t="s">
        <v>10771</v>
      </c>
      <c r="L986" s="14" t="s">
        <v>4031</v>
      </c>
      <c r="M986" s="14" t="s">
        <v>3924</v>
      </c>
      <c r="N986" s="12" t="s">
        <v>21230</v>
      </c>
      <c r="O986" s="14" t="s">
        <v>10772</v>
      </c>
      <c r="P986" s="13" t="s">
        <v>10773</v>
      </c>
      <c r="Q986" s="269" t="s">
        <v>10774</v>
      </c>
      <c r="R986" s="14" t="s">
        <v>10768</v>
      </c>
      <c r="S986" s="269" t="str">
        <f>Q986</f>
        <v>empresa@terwan.com.br</v>
      </c>
      <c r="T986" s="13" t="s">
        <v>10775</v>
      </c>
      <c r="V986" s="287">
        <v>41620</v>
      </c>
    </row>
    <row r="987" spans="2:23" ht="30.75" customHeight="1" x14ac:dyDescent="0.25">
      <c r="B987" s="17">
        <v>1001</v>
      </c>
      <c r="D987" s="286" t="s">
        <v>10778</v>
      </c>
      <c r="E987" s="14" t="s">
        <v>10777</v>
      </c>
      <c r="G987" s="286" t="s">
        <v>10776</v>
      </c>
      <c r="H987" s="14" t="s">
        <v>10779</v>
      </c>
      <c r="J987" s="286" t="s">
        <v>10780</v>
      </c>
      <c r="K987" s="14" t="s">
        <v>10781</v>
      </c>
      <c r="L987" s="14" t="s">
        <v>3962</v>
      </c>
      <c r="M987" s="14" t="s">
        <v>3947</v>
      </c>
      <c r="N987" s="12" t="s">
        <v>21218</v>
      </c>
      <c r="O987" s="14" t="s">
        <v>10782</v>
      </c>
      <c r="P987" s="13" t="s">
        <v>10783</v>
      </c>
      <c r="Q987" s="269" t="s">
        <v>10784</v>
      </c>
    </row>
    <row r="988" spans="2:23" ht="30.75" customHeight="1" x14ac:dyDescent="0.25">
      <c r="B988" s="17">
        <v>1002</v>
      </c>
      <c r="D988" s="286" t="s">
        <v>10785</v>
      </c>
      <c r="E988" s="14" t="s">
        <v>10792</v>
      </c>
      <c r="G988" s="286" t="s">
        <v>10785</v>
      </c>
      <c r="H988" s="14" t="s">
        <v>10786</v>
      </c>
      <c r="I988" s="14" t="s">
        <v>10787</v>
      </c>
      <c r="J988" s="286" t="s">
        <v>10788</v>
      </c>
      <c r="K988" s="14" t="s">
        <v>10789</v>
      </c>
      <c r="L988" s="14" t="s">
        <v>2157</v>
      </c>
      <c r="M988" s="14" t="s">
        <v>3924</v>
      </c>
      <c r="N988" s="12" t="s">
        <v>21230</v>
      </c>
      <c r="O988" s="14" t="s">
        <v>7350</v>
      </c>
      <c r="P988" s="13" t="s">
        <v>10790</v>
      </c>
      <c r="Q988" s="269" t="s">
        <v>10791</v>
      </c>
    </row>
    <row r="989" spans="2:23" ht="30.75" customHeight="1" x14ac:dyDescent="0.25">
      <c r="B989" s="17">
        <v>1003</v>
      </c>
      <c r="D989" s="286" t="s">
        <v>10793</v>
      </c>
      <c r="E989" s="14" t="s">
        <v>10794</v>
      </c>
      <c r="G989" s="286" t="s">
        <v>10793</v>
      </c>
      <c r="H989" s="14" t="s">
        <v>10795</v>
      </c>
      <c r="I989" s="289">
        <v>77517812</v>
      </c>
      <c r="J989" s="286" t="s">
        <v>10796</v>
      </c>
      <c r="K989" s="14" t="s">
        <v>3922</v>
      </c>
      <c r="L989" s="14" t="s">
        <v>523</v>
      </c>
      <c r="M989" s="14" t="s">
        <v>4119</v>
      </c>
      <c r="N989" s="12" t="s">
        <v>21230</v>
      </c>
      <c r="O989" s="14" t="s">
        <v>10797</v>
      </c>
      <c r="P989" s="13" t="s">
        <v>10798</v>
      </c>
      <c r="Q989" s="269" t="s">
        <v>7266</v>
      </c>
    </row>
    <row r="990" spans="2:23" ht="30.75" customHeight="1" x14ac:dyDescent="0.25">
      <c r="B990" s="17">
        <v>1004</v>
      </c>
      <c r="C990" s="17" t="s">
        <v>22451</v>
      </c>
      <c r="D990" s="286" t="s">
        <v>12880</v>
      </c>
      <c r="E990" s="12" t="s">
        <v>20637</v>
      </c>
      <c r="F990" s="12" t="s">
        <v>20639</v>
      </c>
      <c r="G990" s="286" t="s">
        <v>12881</v>
      </c>
      <c r="H990" s="14" t="s">
        <v>10799</v>
      </c>
      <c r="I990" s="14" t="s">
        <v>3920</v>
      </c>
      <c r="J990" s="286" t="s">
        <v>12882</v>
      </c>
      <c r="K990" s="14" t="s">
        <v>3922</v>
      </c>
      <c r="L990" s="14" t="s">
        <v>10800</v>
      </c>
      <c r="M990" s="14" t="s">
        <v>3947</v>
      </c>
      <c r="N990" s="12" t="s">
        <v>21218</v>
      </c>
      <c r="O990" s="14" t="s">
        <v>10801</v>
      </c>
      <c r="P990" s="13" t="s">
        <v>12884</v>
      </c>
      <c r="Q990" s="269" t="s">
        <v>12883</v>
      </c>
      <c r="R990" s="14" t="s">
        <v>2236</v>
      </c>
      <c r="S990" s="272" t="s">
        <v>20638</v>
      </c>
      <c r="T990" s="13" t="s">
        <v>12884</v>
      </c>
      <c r="W990" s="287">
        <v>43784</v>
      </c>
    </row>
    <row r="991" spans="2:23" ht="30.75" customHeight="1" x14ac:dyDescent="0.25">
      <c r="B991" s="17" t="s">
        <v>10809</v>
      </c>
      <c r="D991" s="286" t="s">
        <v>11000</v>
      </c>
      <c r="E991" s="14" t="s">
        <v>11001</v>
      </c>
      <c r="G991" s="286" t="s">
        <v>11000</v>
      </c>
      <c r="H991" s="14" t="s">
        <v>11002</v>
      </c>
      <c r="I991" s="289">
        <v>260036919</v>
      </c>
      <c r="J991" s="286" t="s">
        <v>11003</v>
      </c>
      <c r="K991" s="14" t="s">
        <v>3867</v>
      </c>
      <c r="L991" s="14" t="s">
        <v>11004</v>
      </c>
      <c r="M991" s="14" t="s">
        <v>4270</v>
      </c>
      <c r="N991" s="12" t="s">
        <v>21218</v>
      </c>
      <c r="O991" s="14" t="s">
        <v>11005</v>
      </c>
      <c r="P991" s="13" t="s">
        <v>11006</v>
      </c>
      <c r="Q991" s="269" t="s">
        <v>11007</v>
      </c>
      <c r="R991" s="14" t="s">
        <v>11008</v>
      </c>
      <c r="S991" s="269" t="s">
        <v>11009</v>
      </c>
      <c r="T991" s="13" t="s">
        <v>11006</v>
      </c>
      <c r="V991" s="287">
        <v>41694</v>
      </c>
    </row>
    <row r="992" spans="2:23" ht="30.75" customHeight="1" x14ac:dyDescent="0.25">
      <c r="B992" s="17" t="s">
        <v>10810</v>
      </c>
      <c r="D992" s="286" t="s">
        <v>11010</v>
      </c>
      <c r="E992" s="13" t="s">
        <v>11010</v>
      </c>
      <c r="G992" s="286" t="s">
        <v>11010</v>
      </c>
      <c r="H992" s="305" t="s">
        <v>11011</v>
      </c>
      <c r="I992" s="311"/>
      <c r="J992" s="286" t="s">
        <v>11012</v>
      </c>
      <c r="K992" s="14" t="s">
        <v>11013</v>
      </c>
      <c r="L992" s="14" t="s">
        <v>4031</v>
      </c>
      <c r="M992" s="14" t="s">
        <v>3924</v>
      </c>
      <c r="N992" s="12" t="s">
        <v>21230</v>
      </c>
      <c r="O992" s="320" t="s">
        <v>11014</v>
      </c>
      <c r="P992" s="321" t="s">
        <v>11015</v>
      </c>
      <c r="Q992" s="269" t="s">
        <v>11016</v>
      </c>
      <c r="V992" s="322"/>
    </row>
    <row r="993" spans="2:23" ht="30.75" customHeight="1" x14ac:dyDescent="0.25">
      <c r="B993" s="17" t="s">
        <v>10811</v>
      </c>
      <c r="D993" s="286" t="s">
        <v>11017</v>
      </c>
      <c r="E993" s="14" t="s">
        <v>1807</v>
      </c>
      <c r="G993" s="286" t="s">
        <v>11018</v>
      </c>
      <c r="H993" s="305" t="s">
        <v>11019</v>
      </c>
      <c r="I993" s="311" t="s">
        <v>3920</v>
      </c>
      <c r="J993" s="286" t="s">
        <v>11020</v>
      </c>
      <c r="K993" s="14" t="s">
        <v>11021</v>
      </c>
      <c r="L993" s="14" t="s">
        <v>2354</v>
      </c>
      <c r="M993" s="14" t="s">
        <v>3980</v>
      </c>
      <c r="N993" s="12" t="s">
        <v>21230</v>
      </c>
      <c r="O993" s="320" t="s">
        <v>11022</v>
      </c>
      <c r="P993" s="321" t="s">
        <v>11023</v>
      </c>
      <c r="Q993" s="269" t="s">
        <v>11024</v>
      </c>
      <c r="R993" s="14" t="s">
        <v>11025</v>
      </c>
      <c r="S993" s="269" t="s">
        <v>11026</v>
      </c>
      <c r="T993" s="13" t="s">
        <v>11027</v>
      </c>
    </row>
    <row r="994" spans="2:23" ht="30.75" customHeight="1" x14ac:dyDescent="0.25">
      <c r="B994" s="17" t="s">
        <v>10812</v>
      </c>
      <c r="C994" s="17" t="s">
        <v>21208</v>
      </c>
      <c r="D994" s="286" t="s">
        <v>11045</v>
      </c>
      <c r="E994" s="14" t="s">
        <v>11029</v>
      </c>
      <c r="G994" s="286" t="s">
        <v>11028</v>
      </c>
      <c r="H994" s="305" t="s">
        <v>11030</v>
      </c>
      <c r="I994" s="311" t="s">
        <v>11031</v>
      </c>
      <c r="J994" s="286" t="s">
        <v>11032</v>
      </c>
      <c r="K994" s="14" t="s">
        <v>4210</v>
      </c>
      <c r="L994" s="14" t="s">
        <v>4211</v>
      </c>
      <c r="M994" s="14" t="s">
        <v>3924</v>
      </c>
      <c r="N994" s="12" t="s">
        <v>21230</v>
      </c>
      <c r="O994" s="320" t="s">
        <v>4212</v>
      </c>
      <c r="P994" s="321" t="s">
        <v>11033</v>
      </c>
      <c r="Q994" s="269" t="s">
        <v>11034</v>
      </c>
      <c r="R994" s="12" t="s">
        <v>1274</v>
      </c>
      <c r="S994" s="269" t="s">
        <v>20379</v>
      </c>
      <c r="T994" s="323" t="s">
        <v>20380</v>
      </c>
      <c r="V994" s="287">
        <v>41724</v>
      </c>
      <c r="W994" s="287">
        <v>43762</v>
      </c>
    </row>
    <row r="995" spans="2:23" ht="30.75" customHeight="1" x14ac:dyDescent="0.25">
      <c r="B995" s="17" t="s">
        <v>10813</v>
      </c>
      <c r="D995" s="286" t="s">
        <v>11035</v>
      </c>
      <c r="E995" s="14" t="s">
        <v>11036</v>
      </c>
      <c r="G995" s="286" t="s">
        <v>11037</v>
      </c>
      <c r="H995" s="305" t="s">
        <v>11038</v>
      </c>
      <c r="I995" s="311" t="s">
        <v>3920</v>
      </c>
      <c r="J995" s="286" t="s">
        <v>11039</v>
      </c>
      <c r="K995" s="14" t="s">
        <v>3922</v>
      </c>
      <c r="L995" s="14" t="s">
        <v>5155</v>
      </c>
      <c r="M995" s="14" t="s">
        <v>3924</v>
      </c>
      <c r="N995" s="12" t="s">
        <v>21230</v>
      </c>
      <c r="O995" s="320" t="s">
        <v>5156</v>
      </c>
      <c r="P995" s="321" t="s">
        <v>11040</v>
      </c>
      <c r="Q995" s="269" t="s">
        <v>11041</v>
      </c>
      <c r="R995" s="14" t="s">
        <v>11036</v>
      </c>
      <c r="S995" s="269" t="s">
        <v>11041</v>
      </c>
      <c r="T995" s="321" t="s">
        <v>11040</v>
      </c>
      <c r="V995" s="287">
        <v>41724</v>
      </c>
      <c r="W995" s="287">
        <v>41724</v>
      </c>
    </row>
    <row r="996" spans="2:23" ht="30.75" customHeight="1" x14ac:dyDescent="0.25">
      <c r="B996" s="17" t="s">
        <v>10814</v>
      </c>
      <c r="D996" s="286" t="s">
        <v>11597</v>
      </c>
      <c r="E996" s="14" t="s">
        <v>11598</v>
      </c>
      <c r="F996" s="14" t="s">
        <v>441</v>
      </c>
      <c r="G996" s="286" t="s">
        <v>11599</v>
      </c>
      <c r="H996" s="305" t="s">
        <v>11600</v>
      </c>
      <c r="I996" s="311" t="s">
        <v>11601</v>
      </c>
      <c r="J996" s="286" t="s">
        <v>11602</v>
      </c>
      <c r="K996" s="14" t="s">
        <v>11603</v>
      </c>
      <c r="L996" s="14" t="s">
        <v>11604</v>
      </c>
      <c r="M996" s="14" t="s">
        <v>4270</v>
      </c>
      <c r="N996" s="12" t="s">
        <v>21218</v>
      </c>
      <c r="O996" s="320" t="s">
        <v>11605</v>
      </c>
      <c r="P996" s="321" t="s">
        <v>11606</v>
      </c>
      <c r="Q996" s="269" t="s">
        <v>11607</v>
      </c>
      <c r="R996" s="14" t="s">
        <v>2709</v>
      </c>
      <c r="S996" s="269" t="s">
        <v>11607</v>
      </c>
      <c r="T996" s="13" t="s">
        <v>11606</v>
      </c>
      <c r="W996" s="287">
        <v>41796</v>
      </c>
    </row>
    <row r="997" spans="2:23" ht="30.75" customHeight="1" x14ac:dyDescent="0.25">
      <c r="B997" s="17" t="s">
        <v>10815</v>
      </c>
      <c r="C997" s="17" t="s">
        <v>7</v>
      </c>
      <c r="D997" s="286" t="s">
        <v>11626</v>
      </c>
      <c r="E997" s="14" t="s">
        <v>11618</v>
      </c>
      <c r="F997" s="14" t="s">
        <v>4174</v>
      </c>
      <c r="G997" s="286" t="s">
        <v>11626</v>
      </c>
      <c r="H997" s="305" t="s">
        <v>11619</v>
      </c>
      <c r="I997" s="311" t="s">
        <v>11962</v>
      </c>
      <c r="J997" s="286" t="s">
        <v>11620</v>
      </c>
      <c r="K997" s="14" t="s">
        <v>5789</v>
      </c>
      <c r="L997" s="14" t="s">
        <v>11621</v>
      </c>
      <c r="M997" s="14" t="s">
        <v>3947</v>
      </c>
      <c r="N997" s="12" t="s">
        <v>21218</v>
      </c>
      <c r="O997" s="320" t="s">
        <v>11622</v>
      </c>
      <c r="P997" s="321" t="s">
        <v>11623</v>
      </c>
      <c r="Q997" s="269" t="s">
        <v>11624</v>
      </c>
      <c r="R997" s="14" t="s">
        <v>11625</v>
      </c>
      <c r="S997" s="269" t="s">
        <v>11624</v>
      </c>
      <c r="T997" s="13" t="s">
        <v>11623</v>
      </c>
    </row>
    <row r="998" spans="2:23" ht="30.75" customHeight="1" x14ac:dyDescent="0.25">
      <c r="B998" s="17" t="s">
        <v>10816</v>
      </c>
      <c r="D998" s="286" t="s">
        <v>11589</v>
      </c>
      <c r="G998" s="286" t="s">
        <v>11590</v>
      </c>
      <c r="H998" s="305">
        <v>24934465000188</v>
      </c>
      <c r="I998" s="311" t="s">
        <v>11591</v>
      </c>
      <c r="J998" s="286" t="s">
        <v>11592</v>
      </c>
      <c r="L998" s="14" t="s">
        <v>11593</v>
      </c>
      <c r="M998" s="14" t="s">
        <v>3140</v>
      </c>
      <c r="N998" s="12" t="s">
        <v>21233</v>
      </c>
      <c r="O998" s="320" t="s">
        <v>11594</v>
      </c>
      <c r="P998" s="321" t="s">
        <v>11595</v>
      </c>
      <c r="Q998" s="13" t="s">
        <v>11596</v>
      </c>
      <c r="S998" s="13" t="s">
        <v>11596</v>
      </c>
      <c r="T998" s="13" t="s">
        <v>11595</v>
      </c>
      <c r="W998" s="287">
        <v>41796</v>
      </c>
    </row>
    <row r="999" spans="2:23" ht="30.75" customHeight="1" x14ac:dyDescent="0.25">
      <c r="B999" s="17" t="s">
        <v>10817</v>
      </c>
      <c r="D999" s="286" t="s">
        <v>11608</v>
      </c>
      <c r="E999" s="14" t="s">
        <v>11609</v>
      </c>
      <c r="F999" s="14" t="s">
        <v>4026</v>
      </c>
      <c r="G999" s="286" t="s">
        <v>11610</v>
      </c>
      <c r="H999" s="305" t="s">
        <v>11611</v>
      </c>
      <c r="I999" s="311" t="s">
        <v>3920</v>
      </c>
      <c r="J999" s="286" t="s">
        <v>11612</v>
      </c>
      <c r="K999" s="14" t="s">
        <v>11613</v>
      </c>
      <c r="L999" s="14" t="s">
        <v>10588</v>
      </c>
      <c r="M999" s="14" t="s">
        <v>4097</v>
      </c>
      <c r="N999" s="12" t="s">
        <v>21233</v>
      </c>
      <c r="O999" s="320" t="s">
        <v>11614</v>
      </c>
      <c r="P999" s="321" t="s">
        <v>11615</v>
      </c>
      <c r="Q999" s="269" t="s">
        <v>11616</v>
      </c>
      <c r="R999" s="14" t="s">
        <v>11617</v>
      </c>
      <c r="S999" s="269" t="s">
        <v>11616</v>
      </c>
      <c r="T999" s="321" t="s">
        <v>11615</v>
      </c>
      <c r="V999" s="287">
        <v>41792</v>
      </c>
      <c r="W999" s="287">
        <v>41796</v>
      </c>
    </row>
    <row r="1000" spans="2:23" ht="30.75" customHeight="1" x14ac:dyDescent="0.25">
      <c r="B1000" s="17" t="s">
        <v>10818</v>
      </c>
      <c r="D1000" s="286" t="s">
        <v>11627</v>
      </c>
      <c r="E1000" s="14" t="s">
        <v>5080</v>
      </c>
      <c r="G1000" s="286" t="s">
        <v>11628</v>
      </c>
      <c r="H1000" s="305" t="s">
        <v>11629</v>
      </c>
      <c r="I1000" s="311" t="s">
        <v>11630</v>
      </c>
      <c r="J1000" s="286" t="s">
        <v>11631</v>
      </c>
      <c r="K1000" s="14" t="s">
        <v>3922</v>
      </c>
      <c r="L1000" s="14" t="s">
        <v>4269</v>
      </c>
      <c r="M1000" s="14" t="s">
        <v>4270</v>
      </c>
      <c r="N1000" s="12" t="s">
        <v>21218</v>
      </c>
      <c r="O1000" s="320" t="s">
        <v>4271</v>
      </c>
      <c r="P1000" s="321" t="s">
        <v>11632</v>
      </c>
      <c r="Q1000" s="269" t="s">
        <v>11633</v>
      </c>
      <c r="R1000" s="14" t="s">
        <v>5080</v>
      </c>
      <c r="S1000" s="269" t="s">
        <v>11633</v>
      </c>
      <c r="T1000" s="13" t="s">
        <v>11634</v>
      </c>
      <c r="W1000" s="287">
        <v>41800</v>
      </c>
    </row>
    <row r="1001" spans="2:23" ht="30.75" customHeight="1" x14ac:dyDescent="0.25">
      <c r="B1001" s="17" t="s">
        <v>10819</v>
      </c>
      <c r="D1001" s="286" t="s">
        <v>11635</v>
      </c>
      <c r="E1001" s="14" t="s">
        <v>11636</v>
      </c>
      <c r="G1001" s="286" t="s">
        <v>11637</v>
      </c>
      <c r="H1001" s="305" t="s">
        <v>11638</v>
      </c>
      <c r="I1001" s="311" t="s">
        <v>11639</v>
      </c>
      <c r="J1001" s="286" t="s">
        <v>11640</v>
      </c>
      <c r="K1001" s="14" t="s">
        <v>3922</v>
      </c>
      <c r="L1001" s="14" t="s">
        <v>11641</v>
      </c>
      <c r="M1001" s="14" t="s">
        <v>3924</v>
      </c>
      <c r="N1001" s="12" t="s">
        <v>21230</v>
      </c>
      <c r="O1001" s="320" t="s">
        <v>11642</v>
      </c>
      <c r="P1001" s="321" t="s">
        <v>11643</v>
      </c>
      <c r="Q1001" s="269" t="s">
        <v>11644</v>
      </c>
      <c r="R1001" s="14" t="s">
        <v>11636</v>
      </c>
      <c r="S1001" s="269" t="s">
        <v>11644</v>
      </c>
      <c r="T1001" s="321" t="s">
        <v>11643</v>
      </c>
      <c r="V1001" s="287">
        <v>41792</v>
      </c>
      <c r="W1001" s="287">
        <v>41799</v>
      </c>
    </row>
    <row r="1002" spans="2:23" ht="30.75" customHeight="1" x14ac:dyDescent="0.25">
      <c r="B1002" s="17" t="s">
        <v>10820</v>
      </c>
      <c r="D1002" s="286" t="s">
        <v>11648</v>
      </c>
      <c r="E1002" s="14" t="s">
        <v>4302</v>
      </c>
      <c r="F1002" s="14" t="s">
        <v>4227</v>
      </c>
      <c r="G1002" s="286" t="s">
        <v>11649</v>
      </c>
      <c r="H1002" s="305" t="s">
        <v>11650</v>
      </c>
      <c r="I1002" s="311" t="s">
        <v>11651</v>
      </c>
      <c r="J1002" s="286" t="s">
        <v>11652</v>
      </c>
      <c r="K1002" s="14" t="s">
        <v>7609</v>
      </c>
      <c r="L1002" s="14" t="s">
        <v>4238</v>
      </c>
      <c r="M1002" s="14" t="s">
        <v>3947</v>
      </c>
      <c r="N1002" s="12" t="s">
        <v>21218</v>
      </c>
      <c r="O1002" s="320" t="s">
        <v>10738</v>
      </c>
      <c r="P1002" s="321" t="s">
        <v>11653</v>
      </c>
      <c r="Q1002" s="269" t="s">
        <v>11654</v>
      </c>
      <c r="R1002" s="14" t="s">
        <v>4302</v>
      </c>
      <c r="S1002" s="269" t="s">
        <v>11654</v>
      </c>
      <c r="T1002" s="321" t="s">
        <v>11653</v>
      </c>
    </row>
    <row r="1003" spans="2:23" ht="30.75" customHeight="1" x14ac:dyDescent="0.25">
      <c r="B1003" s="17" t="s">
        <v>10821</v>
      </c>
      <c r="D1003" s="286" t="s">
        <v>11655</v>
      </c>
      <c r="E1003" s="14" t="s">
        <v>11656</v>
      </c>
      <c r="G1003" s="286" t="s">
        <v>11657</v>
      </c>
      <c r="H1003" s="305" t="s">
        <v>11658</v>
      </c>
      <c r="I1003" s="311" t="s">
        <v>3920</v>
      </c>
      <c r="J1003" s="286" t="s">
        <v>11659</v>
      </c>
      <c r="K1003" s="14" t="s">
        <v>3922</v>
      </c>
      <c r="L1003" s="14" t="s">
        <v>11621</v>
      </c>
      <c r="M1003" s="14" t="s">
        <v>3947</v>
      </c>
      <c r="N1003" s="12" t="s">
        <v>21218</v>
      </c>
      <c r="O1003" s="320" t="s">
        <v>11622</v>
      </c>
      <c r="P1003" s="321" t="s">
        <v>11660</v>
      </c>
      <c r="Q1003" s="269" t="s">
        <v>11661</v>
      </c>
      <c r="R1003" s="14" t="s">
        <v>11656</v>
      </c>
      <c r="S1003" s="269" t="s">
        <v>11661</v>
      </c>
      <c r="T1003" s="321" t="s">
        <v>11660</v>
      </c>
      <c r="V1003" s="287">
        <v>41792</v>
      </c>
      <c r="W1003" s="287">
        <v>41799</v>
      </c>
    </row>
    <row r="1004" spans="2:23" ht="30.75" customHeight="1" x14ac:dyDescent="0.25">
      <c r="B1004" s="17" t="s">
        <v>10822</v>
      </c>
      <c r="D1004" s="286" t="s">
        <v>11662</v>
      </c>
      <c r="E1004" s="14" t="s">
        <v>11663</v>
      </c>
      <c r="G1004" s="286" t="s">
        <v>11664</v>
      </c>
      <c r="H1004" s="305" t="s">
        <v>11665</v>
      </c>
      <c r="I1004" s="311" t="s">
        <v>3920</v>
      </c>
      <c r="J1004" s="286" t="s">
        <v>11666</v>
      </c>
      <c r="K1004" s="14" t="s">
        <v>11667</v>
      </c>
      <c r="L1004" s="14" t="s">
        <v>3935</v>
      </c>
      <c r="M1004" s="14" t="s">
        <v>3936</v>
      </c>
      <c r="N1004" s="12" t="s">
        <v>21231</v>
      </c>
      <c r="O1004" s="320" t="s">
        <v>11668</v>
      </c>
      <c r="P1004" s="321" t="s">
        <v>11669</v>
      </c>
      <c r="Q1004" s="269" t="s">
        <v>11670</v>
      </c>
      <c r="R1004" s="14" t="s">
        <v>11671</v>
      </c>
      <c r="S1004" s="269" t="s">
        <v>11672</v>
      </c>
      <c r="T1004" s="13" t="s">
        <v>11673</v>
      </c>
      <c r="V1004" s="287">
        <v>41793</v>
      </c>
      <c r="W1004" s="302">
        <v>41800</v>
      </c>
    </row>
    <row r="1005" spans="2:23" ht="30.75" customHeight="1" x14ac:dyDescent="0.25">
      <c r="B1005" s="17" t="s">
        <v>10823</v>
      </c>
      <c r="D1005" s="286" t="s">
        <v>11674</v>
      </c>
      <c r="E1005" s="14" t="s">
        <v>2880</v>
      </c>
      <c r="G1005" s="286" t="s">
        <v>11675</v>
      </c>
      <c r="H1005" s="305" t="s">
        <v>11676</v>
      </c>
      <c r="I1005" s="311" t="s">
        <v>3920</v>
      </c>
      <c r="J1005" s="286" t="s">
        <v>11677</v>
      </c>
      <c r="K1005" s="14" t="s">
        <v>11678</v>
      </c>
      <c r="L1005" s="14" t="s">
        <v>1476</v>
      </c>
      <c r="M1005" s="14" t="s">
        <v>3924</v>
      </c>
      <c r="N1005" s="12" t="s">
        <v>21230</v>
      </c>
      <c r="O1005" s="320" t="s">
        <v>11679</v>
      </c>
      <c r="P1005" s="321" t="s">
        <v>11680</v>
      </c>
      <c r="Q1005" s="269" t="s">
        <v>11681</v>
      </c>
      <c r="R1005" s="14" t="s">
        <v>2880</v>
      </c>
      <c r="S1005" s="269" t="s">
        <v>11681</v>
      </c>
      <c r="T1005" s="321" t="s">
        <v>11680</v>
      </c>
      <c r="V1005" s="287">
        <v>41799</v>
      </c>
      <c r="W1005" s="287">
        <v>41800</v>
      </c>
    </row>
    <row r="1006" spans="2:23" ht="30.75" customHeight="1" x14ac:dyDescent="0.25">
      <c r="B1006" s="17" t="s">
        <v>10824</v>
      </c>
      <c r="D1006" s="286" t="s">
        <v>11682</v>
      </c>
      <c r="E1006" s="14" t="s">
        <v>11688</v>
      </c>
      <c r="G1006" s="286" t="s">
        <v>11683</v>
      </c>
      <c r="H1006" s="305" t="s">
        <v>11684</v>
      </c>
      <c r="I1006" s="311" t="s">
        <v>11685</v>
      </c>
      <c r="J1006" s="286" t="s">
        <v>11686</v>
      </c>
      <c r="K1006" s="14" t="s">
        <v>3922</v>
      </c>
      <c r="L1006" s="14" t="s">
        <v>5556</v>
      </c>
      <c r="M1006" s="14" t="s">
        <v>3924</v>
      </c>
      <c r="N1006" s="12" t="s">
        <v>21230</v>
      </c>
      <c r="O1006" s="320" t="s">
        <v>5557</v>
      </c>
      <c r="P1006" s="321" t="s">
        <v>11687</v>
      </c>
      <c r="Q1006" s="269" t="s">
        <v>11689</v>
      </c>
      <c r="R1006" s="14" t="s">
        <v>11690</v>
      </c>
      <c r="S1006" s="269" t="s">
        <v>11691</v>
      </c>
      <c r="T1006" s="13" t="s">
        <v>11692</v>
      </c>
      <c r="V1006" s="287">
        <v>41800</v>
      </c>
      <c r="W1006" s="302">
        <v>41800</v>
      </c>
    </row>
    <row r="1007" spans="2:23" ht="30.75" customHeight="1" x14ac:dyDescent="0.25">
      <c r="B1007" s="17" t="s">
        <v>10825</v>
      </c>
      <c r="D1007" s="286" t="s">
        <v>11693</v>
      </c>
      <c r="E1007" s="14" t="s">
        <v>553</v>
      </c>
      <c r="G1007" s="286" t="s">
        <v>11694</v>
      </c>
      <c r="H1007" s="305" t="s">
        <v>11695</v>
      </c>
      <c r="I1007" s="311" t="s">
        <v>11696</v>
      </c>
      <c r="J1007" s="286" t="s">
        <v>11697</v>
      </c>
      <c r="K1007" s="14" t="s">
        <v>3922</v>
      </c>
      <c r="L1007" s="14" t="s">
        <v>6496</v>
      </c>
      <c r="M1007" s="14" t="s">
        <v>1682</v>
      </c>
      <c r="N1007" s="12" t="s">
        <v>21233</v>
      </c>
      <c r="O1007" s="320" t="s">
        <v>11698</v>
      </c>
      <c r="P1007" s="321" t="s">
        <v>11699</v>
      </c>
      <c r="Q1007" s="269" t="s">
        <v>11700</v>
      </c>
      <c r="R1007" s="14" t="s">
        <v>553</v>
      </c>
      <c r="S1007" s="269" t="s">
        <v>11700</v>
      </c>
      <c r="T1007" s="13" t="s">
        <v>11701</v>
      </c>
      <c r="V1007" s="287">
        <v>41395</v>
      </c>
      <c r="W1007" s="302">
        <v>41801</v>
      </c>
    </row>
    <row r="1008" spans="2:23" ht="30.75" customHeight="1" x14ac:dyDescent="0.25">
      <c r="B1008" s="17" t="s">
        <v>10826</v>
      </c>
      <c r="D1008" s="286" t="s">
        <v>11702</v>
      </c>
      <c r="E1008" s="14" t="s">
        <v>7812</v>
      </c>
      <c r="F1008" s="14" t="s">
        <v>9821</v>
      </c>
      <c r="G1008" s="286" t="s">
        <v>11703</v>
      </c>
      <c r="H1008" s="305" t="s">
        <v>11704</v>
      </c>
      <c r="I1008" s="311" t="s">
        <v>11836</v>
      </c>
      <c r="J1008" s="286" t="s">
        <v>11705</v>
      </c>
      <c r="K1008" s="14" t="s">
        <v>3922</v>
      </c>
      <c r="L1008" s="14" t="s">
        <v>11706</v>
      </c>
      <c r="M1008" s="14" t="s">
        <v>3345</v>
      </c>
      <c r="N1008" s="12" t="s">
        <v>21232</v>
      </c>
      <c r="O1008" s="320" t="s">
        <v>11837</v>
      </c>
      <c r="P1008" s="321" t="s">
        <v>11707</v>
      </c>
      <c r="Q1008" s="269" t="s">
        <v>11708</v>
      </c>
      <c r="R1008" s="14" t="s">
        <v>11709</v>
      </c>
      <c r="S1008" s="269" t="s">
        <v>11708</v>
      </c>
      <c r="T1008" s="13" t="s">
        <v>11707</v>
      </c>
      <c r="V1008" s="287">
        <v>41803</v>
      </c>
    </row>
    <row r="1009" spans="2:23" ht="30.75" customHeight="1" x14ac:dyDescent="0.25">
      <c r="B1009" s="17" t="s">
        <v>10827</v>
      </c>
      <c r="D1009" s="286" t="s">
        <v>5347</v>
      </c>
      <c r="E1009" s="14" t="s">
        <v>10451</v>
      </c>
      <c r="G1009" s="286" t="s">
        <v>11719</v>
      </c>
      <c r="H1009" s="305" t="s">
        <v>11720</v>
      </c>
      <c r="I1009" s="311" t="s">
        <v>11721</v>
      </c>
      <c r="J1009" s="286" t="s">
        <v>11722</v>
      </c>
      <c r="K1009" s="14" t="s">
        <v>5423</v>
      </c>
      <c r="L1009" s="14" t="s">
        <v>11723</v>
      </c>
      <c r="M1009" s="14" t="s">
        <v>4119</v>
      </c>
      <c r="N1009" s="12" t="s">
        <v>21230</v>
      </c>
      <c r="O1009" s="320" t="s">
        <v>11724</v>
      </c>
      <c r="P1009" s="321" t="s">
        <v>11726</v>
      </c>
      <c r="Q1009" s="269" t="s">
        <v>5426</v>
      </c>
      <c r="R1009" s="14" t="s">
        <v>10458</v>
      </c>
      <c r="S1009" s="269" t="s">
        <v>5426</v>
      </c>
      <c r="T1009" s="13" t="s">
        <v>11725</v>
      </c>
      <c r="W1009" s="302">
        <v>41806</v>
      </c>
    </row>
    <row r="1010" spans="2:23" ht="30.75" customHeight="1" x14ac:dyDescent="0.25">
      <c r="B1010" s="17" t="s">
        <v>10828</v>
      </c>
      <c r="D1010" s="286" t="s">
        <v>15518</v>
      </c>
      <c r="E1010" s="14" t="s">
        <v>10478</v>
      </c>
      <c r="G1010" s="286" t="s">
        <v>11727</v>
      </c>
      <c r="H1010" s="305" t="s">
        <v>11728</v>
      </c>
      <c r="I1010" s="311" t="s">
        <v>11729</v>
      </c>
      <c r="J1010" s="286" t="s">
        <v>11730</v>
      </c>
      <c r="K1010" s="14" t="s">
        <v>3922</v>
      </c>
      <c r="L1010" s="14" t="s">
        <v>11731</v>
      </c>
      <c r="M1010" s="14" t="s">
        <v>4270</v>
      </c>
      <c r="N1010" s="12" t="s">
        <v>21218</v>
      </c>
      <c r="O1010" s="320" t="s">
        <v>11732</v>
      </c>
      <c r="P1010" s="321" t="s">
        <v>11733</v>
      </c>
      <c r="Q1010" s="269" t="s">
        <v>15519</v>
      </c>
      <c r="R1010" s="14" t="s">
        <v>10478</v>
      </c>
      <c r="S1010" s="269" t="s">
        <v>15519</v>
      </c>
      <c r="T1010" s="13" t="s">
        <v>11734</v>
      </c>
      <c r="V1010" s="287">
        <v>41795</v>
      </c>
      <c r="W1010" s="302">
        <v>41806</v>
      </c>
    </row>
    <row r="1011" spans="2:23" ht="30.75" customHeight="1" x14ac:dyDescent="0.25">
      <c r="B1011" s="17" t="s">
        <v>10829</v>
      </c>
      <c r="D1011" s="286" t="s">
        <v>11744</v>
      </c>
      <c r="E1011" s="14" t="s">
        <v>11745</v>
      </c>
      <c r="G1011" s="286" t="s">
        <v>11746</v>
      </c>
      <c r="H1011" s="305" t="s">
        <v>11747</v>
      </c>
      <c r="I1011" s="311" t="s">
        <v>11748</v>
      </c>
      <c r="J1011" s="286" t="s">
        <v>11749</v>
      </c>
      <c r="K1011" s="14" t="s">
        <v>3922</v>
      </c>
      <c r="L1011" s="14" t="s">
        <v>11750</v>
      </c>
      <c r="M1011" s="14" t="s">
        <v>4270</v>
      </c>
      <c r="N1011" s="12" t="s">
        <v>21218</v>
      </c>
      <c r="O1011" s="320" t="s">
        <v>6012</v>
      </c>
      <c r="P1011" s="321" t="s">
        <v>11751</v>
      </c>
      <c r="Q1011" s="269" t="s">
        <v>11752</v>
      </c>
      <c r="R1011" s="14" t="s">
        <v>7219</v>
      </c>
      <c r="S1011" s="269" t="s">
        <v>11752</v>
      </c>
      <c r="T1011" s="13" t="s">
        <v>11753</v>
      </c>
      <c r="V1011" s="287">
        <v>41791</v>
      </c>
      <c r="W1011" s="302">
        <v>41814</v>
      </c>
    </row>
    <row r="1012" spans="2:23" ht="30.75" customHeight="1" x14ac:dyDescent="0.25">
      <c r="B1012" s="17" t="s">
        <v>10830</v>
      </c>
      <c r="D1012" s="286" t="s">
        <v>11754</v>
      </c>
      <c r="E1012" s="14" t="s">
        <v>11755</v>
      </c>
      <c r="G1012" s="286" t="s">
        <v>11756</v>
      </c>
      <c r="H1012" s="305" t="s">
        <v>11757</v>
      </c>
      <c r="I1012" s="311" t="s">
        <v>11758</v>
      </c>
      <c r="J1012" s="286" t="s">
        <v>11759</v>
      </c>
      <c r="K1012" s="14" t="s">
        <v>11760</v>
      </c>
      <c r="L1012" s="14" t="s">
        <v>11761</v>
      </c>
      <c r="M1012" s="14" t="s">
        <v>3947</v>
      </c>
      <c r="N1012" s="12" t="s">
        <v>21218</v>
      </c>
      <c r="O1012" s="320" t="s">
        <v>11762</v>
      </c>
      <c r="P1012" s="321" t="s">
        <v>11763</v>
      </c>
      <c r="Q1012" s="269" t="s">
        <v>11764</v>
      </c>
      <c r="R1012" s="14" t="s">
        <v>11755</v>
      </c>
      <c r="S1012" s="269" t="s">
        <v>11764</v>
      </c>
      <c r="T1012" s="321" t="s">
        <v>11763</v>
      </c>
      <c r="V1012" s="287">
        <v>41793</v>
      </c>
      <c r="W1012" s="302">
        <v>41815</v>
      </c>
    </row>
    <row r="1013" spans="2:23" ht="30.75" customHeight="1" x14ac:dyDescent="0.25">
      <c r="B1013" s="17" t="s">
        <v>11924</v>
      </c>
      <c r="D1013" s="286" t="s">
        <v>11766</v>
      </c>
      <c r="E1013" s="14" t="s">
        <v>11771</v>
      </c>
      <c r="G1013" s="286" t="s">
        <v>11766</v>
      </c>
      <c r="H1013" s="305" t="s">
        <v>11767</v>
      </c>
      <c r="I1013" s="311" t="s">
        <v>11768</v>
      </c>
      <c r="J1013" s="286" t="s">
        <v>11769</v>
      </c>
      <c r="K1013" s="14" t="s">
        <v>3922</v>
      </c>
      <c r="L1013" s="14" t="s">
        <v>11770</v>
      </c>
      <c r="M1013" s="14" t="s">
        <v>4011</v>
      </c>
      <c r="N1013" s="12" t="s">
        <v>21232</v>
      </c>
      <c r="O1013" s="320" t="s">
        <v>11772</v>
      </c>
      <c r="P1013" s="321" t="s">
        <v>11773</v>
      </c>
      <c r="Q1013" s="269" t="s">
        <v>11774</v>
      </c>
      <c r="R1013" s="14" t="s">
        <v>11765</v>
      </c>
      <c r="S1013" s="269" t="s">
        <v>11774</v>
      </c>
      <c r="T1013" s="321" t="s">
        <v>11773</v>
      </c>
      <c r="V1013" s="287">
        <v>41791</v>
      </c>
      <c r="W1013" s="302">
        <v>41815</v>
      </c>
    </row>
    <row r="1014" spans="2:23" ht="30.75" customHeight="1" x14ac:dyDescent="0.25">
      <c r="B1014" s="17" t="s">
        <v>10831</v>
      </c>
      <c r="D1014" s="286" t="s">
        <v>11784</v>
      </c>
      <c r="E1014" s="14" t="s">
        <v>11785</v>
      </c>
      <c r="G1014" s="286" t="s">
        <v>11786</v>
      </c>
      <c r="H1014" s="305" t="s">
        <v>11787</v>
      </c>
      <c r="I1014" s="311" t="s">
        <v>11788</v>
      </c>
      <c r="J1014" s="286" t="s">
        <v>11789</v>
      </c>
      <c r="K1014" s="14" t="s">
        <v>3922</v>
      </c>
      <c r="L1014" s="14" t="s">
        <v>4128</v>
      </c>
      <c r="M1014" s="14" t="s">
        <v>4068</v>
      </c>
      <c r="N1014" s="12" t="s">
        <v>21218</v>
      </c>
      <c r="O1014" s="320" t="s">
        <v>11790</v>
      </c>
      <c r="P1014" s="321" t="s">
        <v>11791</v>
      </c>
      <c r="Q1014" s="269" t="s">
        <v>11792</v>
      </c>
      <c r="R1014" s="14" t="s">
        <v>11793</v>
      </c>
      <c r="S1014" s="269" t="s">
        <v>11794</v>
      </c>
      <c r="T1014" s="13" t="s">
        <v>11795</v>
      </c>
      <c r="V1014" s="287">
        <v>41821</v>
      </c>
      <c r="W1014" s="287">
        <v>41821</v>
      </c>
    </row>
    <row r="1015" spans="2:23" ht="30.75" customHeight="1" x14ac:dyDescent="0.25">
      <c r="B1015" s="17" t="s">
        <v>10832</v>
      </c>
      <c r="D1015" s="286" t="s">
        <v>11796</v>
      </c>
      <c r="E1015" s="14" t="s">
        <v>561</v>
      </c>
      <c r="G1015" s="286" t="str">
        <f>D1015</f>
        <v>Cavalcanti Primo VeículosLtda</v>
      </c>
      <c r="H1015" s="305" t="s">
        <v>11797</v>
      </c>
      <c r="I1015" s="311" t="s">
        <v>11798</v>
      </c>
      <c r="J1015" s="286" t="s">
        <v>11799</v>
      </c>
      <c r="K1015" s="14" t="s">
        <v>11800</v>
      </c>
      <c r="L1015" s="14" t="s">
        <v>3344</v>
      </c>
      <c r="M1015" s="14" t="s">
        <v>3345</v>
      </c>
      <c r="N1015" s="12" t="s">
        <v>21232</v>
      </c>
      <c r="O1015" s="320" t="s">
        <v>11801</v>
      </c>
      <c r="P1015" s="321" t="s">
        <v>11802</v>
      </c>
      <c r="Q1015" s="269" t="s">
        <v>11803</v>
      </c>
      <c r="R1015" s="14" t="s">
        <v>11804</v>
      </c>
      <c r="S1015" s="269" t="s">
        <v>11805</v>
      </c>
      <c r="T1015" s="13" t="s">
        <v>11802</v>
      </c>
      <c r="V1015" s="287">
        <v>41821</v>
      </c>
      <c r="W1015" s="287">
        <v>41821</v>
      </c>
    </row>
    <row r="1016" spans="2:23" ht="30.75" customHeight="1" x14ac:dyDescent="0.25">
      <c r="B1016" s="17" t="s">
        <v>10833</v>
      </c>
      <c r="D1016" s="286" t="s">
        <v>11806</v>
      </c>
      <c r="E1016" s="14" t="s">
        <v>2296</v>
      </c>
      <c r="G1016" s="286" t="str">
        <f>D1016</f>
        <v>Ana Paula Biagi Ferreira ME</v>
      </c>
      <c r="H1016" s="305" t="s">
        <v>11807</v>
      </c>
      <c r="I1016" s="311" t="s">
        <v>11808</v>
      </c>
      <c r="J1016" s="286" t="s">
        <v>11809</v>
      </c>
      <c r="K1016" s="14" t="s">
        <v>3922</v>
      </c>
      <c r="L1016" s="14" t="s">
        <v>9266</v>
      </c>
      <c r="M1016" s="14" t="s">
        <v>3924</v>
      </c>
      <c r="N1016" s="12" t="s">
        <v>21230</v>
      </c>
      <c r="O1016" s="320" t="s">
        <v>11810</v>
      </c>
      <c r="P1016" s="321" t="s">
        <v>11811</v>
      </c>
      <c r="Q1016" s="269" t="s">
        <v>11812</v>
      </c>
      <c r="R1016" s="14" t="s">
        <v>2296</v>
      </c>
      <c r="S1016" s="13" t="str">
        <f>Q1016</f>
        <v>anapaula_biagi@hotmail.com</v>
      </c>
      <c r="T1016" s="13" t="s">
        <v>11813</v>
      </c>
      <c r="V1016" s="287">
        <v>41821</v>
      </c>
      <c r="W1016" s="287">
        <v>41821</v>
      </c>
    </row>
    <row r="1017" spans="2:23" ht="30.75" customHeight="1" x14ac:dyDescent="0.25">
      <c r="B1017" s="17" t="s">
        <v>10834</v>
      </c>
      <c r="D1017" s="286" t="s">
        <v>11814</v>
      </c>
      <c r="E1017" s="14" t="s">
        <v>11815</v>
      </c>
      <c r="G1017" s="286" t="s">
        <v>11816</v>
      </c>
      <c r="H1017" s="305" t="s">
        <v>11817</v>
      </c>
      <c r="I1017" s="311" t="s">
        <v>3920</v>
      </c>
      <c r="J1017" s="286" t="s">
        <v>11818</v>
      </c>
      <c r="K1017" s="14" t="s">
        <v>3922</v>
      </c>
      <c r="L1017" s="14" t="s">
        <v>11819</v>
      </c>
      <c r="M1017" s="14" t="s">
        <v>3924</v>
      </c>
      <c r="N1017" s="12" t="s">
        <v>21230</v>
      </c>
      <c r="O1017" s="320" t="s">
        <v>11820</v>
      </c>
      <c r="P1017" s="321" t="s">
        <v>11821</v>
      </c>
      <c r="Q1017" s="269" t="s">
        <v>11822</v>
      </c>
      <c r="R1017" s="14" t="s">
        <v>11823</v>
      </c>
      <c r="S1017" s="269" t="s">
        <v>11822</v>
      </c>
      <c r="T1017" s="321" t="s">
        <v>11821</v>
      </c>
      <c r="V1017" s="287">
        <v>41791</v>
      </c>
      <c r="W1017" s="302">
        <v>41822</v>
      </c>
    </row>
    <row r="1018" spans="2:23" ht="30.75" customHeight="1" x14ac:dyDescent="0.25">
      <c r="B1018" s="17" t="s">
        <v>10835</v>
      </c>
      <c r="D1018" s="286" t="s">
        <v>11824</v>
      </c>
      <c r="E1018" s="14" t="s">
        <v>11825</v>
      </c>
      <c r="G1018" s="286" t="s">
        <v>11826</v>
      </c>
      <c r="H1018" s="305" t="s">
        <v>11827</v>
      </c>
      <c r="I1018" s="311" t="s">
        <v>11828</v>
      </c>
      <c r="J1018" s="286" t="s">
        <v>11829</v>
      </c>
      <c r="K1018" s="14" t="s">
        <v>3922</v>
      </c>
      <c r="L1018" s="14" t="s">
        <v>11706</v>
      </c>
      <c r="M1018" s="14" t="s">
        <v>3345</v>
      </c>
      <c r="N1018" s="12" t="s">
        <v>21232</v>
      </c>
      <c r="O1018" s="320" t="s">
        <v>11830</v>
      </c>
      <c r="P1018" s="321" t="s">
        <v>11831</v>
      </c>
      <c r="Q1018" s="269" t="s">
        <v>11832</v>
      </c>
      <c r="R1018" s="14" t="s">
        <v>11833</v>
      </c>
      <c r="S1018" s="269" t="s">
        <v>11832</v>
      </c>
      <c r="T1018" s="321" t="s">
        <v>11831</v>
      </c>
      <c r="V1018" s="287">
        <v>41790</v>
      </c>
      <c r="W1018" s="302">
        <v>41822</v>
      </c>
    </row>
    <row r="1019" spans="2:23" ht="30.75" customHeight="1" x14ac:dyDescent="0.25">
      <c r="B1019" s="17" t="s">
        <v>10836</v>
      </c>
      <c r="D1019" s="286" t="s">
        <v>11840</v>
      </c>
      <c r="E1019" s="14" t="s">
        <v>5180</v>
      </c>
      <c r="G1019" s="286" t="s">
        <v>11841</v>
      </c>
      <c r="H1019" s="305" t="s">
        <v>11842</v>
      </c>
      <c r="I1019" s="311" t="s">
        <v>11843</v>
      </c>
      <c r="J1019" s="286" t="s">
        <v>11844</v>
      </c>
      <c r="K1019" s="14" t="s">
        <v>3922</v>
      </c>
      <c r="L1019" s="14" t="s">
        <v>6971</v>
      </c>
      <c r="M1019" s="14" t="s">
        <v>4119</v>
      </c>
      <c r="N1019" s="12" t="s">
        <v>21230</v>
      </c>
      <c r="O1019" s="320" t="s">
        <v>11845</v>
      </c>
      <c r="P1019" s="321" t="s">
        <v>11846</v>
      </c>
      <c r="Q1019" s="269" t="s">
        <v>11847</v>
      </c>
      <c r="R1019" s="14" t="s">
        <v>1871</v>
      </c>
      <c r="S1019" s="269" t="s">
        <v>11847</v>
      </c>
      <c r="T1019" s="321" t="s">
        <v>11846</v>
      </c>
      <c r="V1019" s="287">
        <v>41762</v>
      </c>
      <c r="W1019" s="302">
        <v>41790</v>
      </c>
    </row>
    <row r="1020" spans="2:23" ht="30.75" customHeight="1" x14ac:dyDescent="0.25">
      <c r="B1020" s="17" t="s">
        <v>10837</v>
      </c>
      <c r="D1020" s="286" t="s">
        <v>11589</v>
      </c>
      <c r="E1020" s="14" t="s">
        <v>11848</v>
      </c>
      <c r="G1020" s="286" t="s">
        <v>11849</v>
      </c>
      <c r="H1020" s="305" t="s">
        <v>11850</v>
      </c>
      <c r="I1020" s="311" t="s">
        <v>11851</v>
      </c>
      <c r="J1020" s="286" t="s">
        <v>11852</v>
      </c>
      <c r="K1020" s="14" t="s">
        <v>11853</v>
      </c>
      <c r="L1020" s="14" t="s">
        <v>3139</v>
      </c>
      <c r="M1020" s="14" t="s">
        <v>3140</v>
      </c>
      <c r="N1020" s="12" t="s">
        <v>21233</v>
      </c>
      <c r="O1020" s="320" t="s">
        <v>11594</v>
      </c>
      <c r="P1020" s="321" t="s">
        <v>11595</v>
      </c>
      <c r="Q1020" s="269" t="s">
        <v>11596</v>
      </c>
      <c r="R1020" s="14" t="s">
        <v>11854</v>
      </c>
      <c r="S1020" s="269" t="s">
        <v>11596</v>
      </c>
      <c r="T1020" s="321" t="s">
        <v>11595</v>
      </c>
      <c r="V1020" s="287">
        <v>41793</v>
      </c>
      <c r="W1020" s="287">
        <v>41824</v>
      </c>
    </row>
    <row r="1021" spans="2:23" ht="30.75" customHeight="1" x14ac:dyDescent="0.25">
      <c r="B1021" s="17" t="s">
        <v>10838</v>
      </c>
      <c r="C1021" s="17" t="s">
        <v>21205</v>
      </c>
      <c r="D1021" s="286" t="s">
        <v>11856</v>
      </c>
      <c r="E1021" s="14" t="s">
        <v>11857</v>
      </c>
      <c r="G1021" s="288" t="s">
        <v>18235</v>
      </c>
      <c r="H1021" s="324" t="s">
        <v>18236</v>
      </c>
      <c r="I1021" s="325" t="s">
        <v>18237</v>
      </c>
      <c r="J1021" s="288" t="s">
        <v>18238</v>
      </c>
      <c r="K1021" s="14" t="s">
        <v>11858</v>
      </c>
      <c r="L1021" s="14" t="s">
        <v>3693</v>
      </c>
      <c r="M1021" s="14" t="s">
        <v>4119</v>
      </c>
      <c r="N1021" s="12" t="s">
        <v>21230</v>
      </c>
      <c r="O1021" s="326" t="s">
        <v>18239</v>
      </c>
      <c r="P1021" s="323" t="s">
        <v>18240</v>
      </c>
      <c r="Q1021" s="269" t="s">
        <v>11860</v>
      </c>
      <c r="R1021" s="14" t="s">
        <v>11857</v>
      </c>
      <c r="S1021" s="269" t="s">
        <v>11860</v>
      </c>
      <c r="T1021" s="321" t="s">
        <v>11859</v>
      </c>
      <c r="V1021" s="287">
        <v>41791</v>
      </c>
      <c r="W1021" s="287">
        <v>43309</v>
      </c>
    </row>
    <row r="1022" spans="2:23" ht="30.75" customHeight="1" x14ac:dyDescent="0.25">
      <c r="B1022" s="17" t="s">
        <v>10839</v>
      </c>
      <c r="D1022" s="286" t="s">
        <v>11861</v>
      </c>
      <c r="E1022" s="13" t="s">
        <v>11861</v>
      </c>
      <c r="G1022" s="286" t="s">
        <v>11861</v>
      </c>
      <c r="H1022" s="305" t="s">
        <v>11862</v>
      </c>
      <c r="I1022" s="311" t="s">
        <v>3920</v>
      </c>
      <c r="J1022" s="286" t="s">
        <v>9526</v>
      </c>
      <c r="K1022" s="14" t="s">
        <v>3922</v>
      </c>
      <c r="L1022" s="14" t="s">
        <v>3935</v>
      </c>
      <c r="M1022" s="14" t="s">
        <v>3936</v>
      </c>
      <c r="N1022" s="12" t="s">
        <v>21231</v>
      </c>
      <c r="O1022" s="320" t="s">
        <v>11863</v>
      </c>
      <c r="P1022" s="321" t="s">
        <v>9528</v>
      </c>
      <c r="Q1022" s="269" t="s">
        <v>9529</v>
      </c>
      <c r="R1022" s="14" t="s">
        <v>9522</v>
      </c>
      <c r="S1022" s="269" t="s">
        <v>9529</v>
      </c>
      <c r="T1022" s="321" t="s">
        <v>9528</v>
      </c>
      <c r="V1022" s="287">
        <v>41829</v>
      </c>
      <c r="W1022" s="302">
        <v>41830</v>
      </c>
    </row>
    <row r="1023" spans="2:23" ht="30.75" customHeight="1" x14ac:dyDescent="0.25">
      <c r="B1023" s="17" t="s">
        <v>10840</v>
      </c>
      <c r="D1023" s="286" t="s">
        <v>11864</v>
      </c>
      <c r="E1023" s="14" t="s">
        <v>11865</v>
      </c>
      <c r="G1023" s="286" t="s">
        <v>11866</v>
      </c>
      <c r="H1023" s="305" t="s">
        <v>11867</v>
      </c>
      <c r="I1023" s="311" t="s">
        <v>3920</v>
      </c>
      <c r="J1023" s="286" t="s">
        <v>11868</v>
      </c>
      <c r="K1023" s="14" t="s">
        <v>11869</v>
      </c>
      <c r="L1023" s="14" t="s">
        <v>4128</v>
      </c>
      <c r="M1023" s="14" t="s">
        <v>4068</v>
      </c>
      <c r="N1023" s="12" t="s">
        <v>21218</v>
      </c>
      <c r="O1023" s="320" t="s">
        <v>11870</v>
      </c>
      <c r="P1023" s="321" t="s">
        <v>11873</v>
      </c>
      <c r="Q1023" s="269" t="s">
        <v>11872</v>
      </c>
      <c r="R1023" s="14" t="s">
        <v>11865</v>
      </c>
      <c r="S1023" s="269" t="s">
        <v>11872</v>
      </c>
      <c r="T1023" s="321" t="s">
        <v>11871</v>
      </c>
      <c r="V1023" s="287">
        <v>41831</v>
      </c>
      <c r="W1023" s="302">
        <v>41831</v>
      </c>
    </row>
    <row r="1024" spans="2:23" ht="30.75" customHeight="1" x14ac:dyDescent="0.25">
      <c r="B1024" s="17" t="s">
        <v>10841</v>
      </c>
      <c r="D1024" s="286" t="s">
        <v>15573</v>
      </c>
      <c r="E1024" s="14" t="s">
        <v>10451</v>
      </c>
      <c r="G1024" s="286" t="s">
        <v>15574</v>
      </c>
      <c r="H1024" s="305" t="s">
        <v>11874</v>
      </c>
      <c r="I1024" s="311" t="s">
        <v>11875</v>
      </c>
      <c r="J1024" s="286" t="s">
        <v>15575</v>
      </c>
      <c r="K1024" s="14" t="s">
        <v>11876</v>
      </c>
      <c r="L1024" s="14" t="s">
        <v>5268</v>
      </c>
      <c r="M1024" s="14" t="s">
        <v>3924</v>
      </c>
      <c r="N1024" s="12" t="s">
        <v>21230</v>
      </c>
      <c r="O1024" s="320" t="s">
        <v>15576</v>
      </c>
      <c r="P1024" s="321" t="s">
        <v>11877</v>
      </c>
      <c r="Q1024" s="269" t="s">
        <v>15577</v>
      </c>
      <c r="R1024" s="14" t="s">
        <v>10458</v>
      </c>
      <c r="S1024" s="269" t="s">
        <v>15577</v>
      </c>
      <c r="T1024" s="321" t="s">
        <v>11877</v>
      </c>
      <c r="V1024" s="287">
        <v>41791</v>
      </c>
      <c r="W1024" s="302">
        <v>42599</v>
      </c>
    </row>
    <row r="1025" spans="2:23" ht="30.75" customHeight="1" x14ac:dyDescent="0.25">
      <c r="B1025" s="17" t="s">
        <v>10842</v>
      </c>
      <c r="D1025" s="286" t="s">
        <v>11878</v>
      </c>
      <c r="E1025" s="14" t="s">
        <v>5419</v>
      </c>
      <c r="F1025" s="14" t="s">
        <v>3985</v>
      </c>
      <c r="G1025" s="286" t="s">
        <v>11879</v>
      </c>
      <c r="H1025" s="305" t="s">
        <v>2518</v>
      </c>
      <c r="I1025" s="311" t="s">
        <v>3920</v>
      </c>
      <c r="J1025" s="286" t="s">
        <v>2519</v>
      </c>
      <c r="K1025" s="14" t="s">
        <v>3922</v>
      </c>
      <c r="L1025" s="14" t="s">
        <v>1890</v>
      </c>
      <c r="M1025" s="14" t="s">
        <v>4119</v>
      </c>
      <c r="N1025" s="12" t="s">
        <v>21230</v>
      </c>
      <c r="O1025" s="320" t="s">
        <v>2520</v>
      </c>
      <c r="P1025" s="321" t="s">
        <v>11880</v>
      </c>
      <c r="Q1025" s="269" t="s">
        <v>11881</v>
      </c>
      <c r="R1025" s="14" t="s">
        <v>11882</v>
      </c>
      <c r="S1025" s="269" t="s">
        <v>11883</v>
      </c>
      <c r="T1025" s="13" t="s">
        <v>11880</v>
      </c>
      <c r="W1025" s="302">
        <v>41836</v>
      </c>
    </row>
    <row r="1026" spans="2:23" ht="30.75" customHeight="1" x14ac:dyDescent="0.25">
      <c r="B1026" s="17" t="s">
        <v>10843</v>
      </c>
      <c r="D1026" s="286" t="s">
        <v>11884</v>
      </c>
      <c r="E1026" s="14" t="s">
        <v>3777</v>
      </c>
      <c r="G1026" s="286" t="str">
        <f>D1026</f>
        <v>Caca Peressoni Produções e Eventos</v>
      </c>
      <c r="H1026" s="305" t="s">
        <v>11885</v>
      </c>
      <c r="I1026" s="311" t="s">
        <v>11886</v>
      </c>
      <c r="J1026" s="286" t="s">
        <v>11887</v>
      </c>
      <c r="K1026" s="14" t="s">
        <v>3922</v>
      </c>
      <c r="L1026" s="14" t="s">
        <v>9762</v>
      </c>
      <c r="M1026" s="14" t="s">
        <v>4270</v>
      </c>
      <c r="N1026" s="12" t="s">
        <v>21218</v>
      </c>
      <c r="O1026" s="320" t="s">
        <v>9763</v>
      </c>
      <c r="P1026" s="321" t="s">
        <v>11888</v>
      </c>
      <c r="Q1026" s="269" t="s">
        <v>11889</v>
      </c>
      <c r="R1026" s="14" t="s">
        <v>11890</v>
      </c>
      <c r="S1026" s="13" t="str">
        <f>Q1026</f>
        <v>cacaperessoni@cacaperessoni.com.br</v>
      </c>
      <c r="T1026" s="13" t="s">
        <v>11891</v>
      </c>
      <c r="W1026" s="302">
        <v>41838</v>
      </c>
    </row>
    <row r="1027" spans="2:23" ht="30.75" customHeight="1" x14ac:dyDescent="0.25">
      <c r="B1027" s="17" t="s">
        <v>10844</v>
      </c>
      <c r="D1027" s="286" t="s">
        <v>11892</v>
      </c>
      <c r="E1027" s="14" t="s">
        <v>11893</v>
      </c>
      <c r="G1027" s="286" t="s">
        <v>11892</v>
      </c>
      <c r="H1027" s="305" t="s">
        <v>11894</v>
      </c>
      <c r="I1027" s="311" t="s">
        <v>3920</v>
      </c>
      <c r="J1027" s="286" t="s">
        <v>11895</v>
      </c>
      <c r="K1027" s="14" t="s">
        <v>11896</v>
      </c>
      <c r="L1027" s="14" t="s">
        <v>3962</v>
      </c>
      <c r="M1027" s="14" t="s">
        <v>3947</v>
      </c>
      <c r="N1027" s="12" t="s">
        <v>21218</v>
      </c>
      <c r="O1027" s="320" t="s">
        <v>11897</v>
      </c>
      <c r="P1027" s="321" t="s">
        <v>11898</v>
      </c>
      <c r="Q1027" s="269" t="s">
        <v>11899</v>
      </c>
      <c r="R1027" s="14" t="s">
        <v>11893</v>
      </c>
      <c r="S1027" s="13" t="str">
        <f>Q1027</f>
        <v>leo-schmitt@hotmail.com</v>
      </c>
      <c r="T1027" s="13" t="s">
        <v>11900</v>
      </c>
      <c r="W1027" s="302">
        <v>41844</v>
      </c>
    </row>
    <row r="1028" spans="2:23" ht="30.75" customHeight="1" x14ac:dyDescent="0.25">
      <c r="B1028" s="17" t="s">
        <v>10845</v>
      </c>
      <c r="D1028" s="286" t="s">
        <v>11901</v>
      </c>
      <c r="E1028" s="14" t="s">
        <v>11902</v>
      </c>
      <c r="G1028" s="286" t="s">
        <v>11901</v>
      </c>
      <c r="H1028" s="305" t="s">
        <v>11903</v>
      </c>
      <c r="I1028" s="311" t="s">
        <v>3920</v>
      </c>
      <c r="J1028" s="286" t="s">
        <v>11904</v>
      </c>
      <c r="K1028" s="14" t="s">
        <v>11905</v>
      </c>
      <c r="L1028" s="14" t="s">
        <v>11906</v>
      </c>
      <c r="M1028" s="14" t="s">
        <v>3947</v>
      </c>
      <c r="N1028" s="12" t="s">
        <v>21218</v>
      </c>
      <c r="O1028" s="320" t="s">
        <v>11907</v>
      </c>
      <c r="P1028" s="321" t="s">
        <v>11908</v>
      </c>
      <c r="Q1028" s="13" t="s">
        <v>11909</v>
      </c>
      <c r="R1028" s="14" t="s">
        <v>11910</v>
      </c>
      <c r="S1028" s="13" t="s">
        <v>11911</v>
      </c>
      <c r="T1028" s="13" t="s">
        <v>11912</v>
      </c>
      <c r="W1028" s="14">
        <v>41849</v>
      </c>
    </row>
    <row r="1029" spans="2:23" ht="30.75" customHeight="1" x14ac:dyDescent="0.25">
      <c r="B1029" s="17" t="s">
        <v>10846</v>
      </c>
      <c r="D1029" s="286" t="s">
        <v>11913</v>
      </c>
      <c r="E1029" s="14" t="s">
        <v>15222</v>
      </c>
      <c r="F1029" s="14" t="s">
        <v>15223</v>
      </c>
      <c r="G1029" s="286" t="str">
        <f>D1029</f>
        <v>ALASC Associação dos Lojistas do araçatuba Shopping Center Ltda</v>
      </c>
      <c r="H1029" s="305" t="s">
        <v>11914</v>
      </c>
      <c r="I1029" s="311" t="s">
        <v>9878</v>
      </c>
      <c r="J1029" s="286" t="s">
        <v>11915</v>
      </c>
      <c r="K1029" s="14" t="s">
        <v>11916</v>
      </c>
      <c r="L1029" s="14" t="s">
        <v>426</v>
      </c>
      <c r="M1029" s="14" t="s">
        <v>3924</v>
      </c>
      <c r="N1029" s="12" t="s">
        <v>21230</v>
      </c>
      <c r="O1029" s="320" t="s">
        <v>11917</v>
      </c>
      <c r="P1029" s="321" t="s">
        <v>11918</v>
      </c>
      <c r="Q1029" s="269" t="s">
        <v>11919</v>
      </c>
      <c r="R1029" s="14" t="s">
        <v>15222</v>
      </c>
      <c r="S1029" s="13" t="str">
        <f>Q1029</f>
        <v>marketing@aracatubashopping.com.br</v>
      </c>
      <c r="T1029" s="13" t="s">
        <v>11920</v>
      </c>
      <c r="W1029" s="302">
        <v>42510</v>
      </c>
    </row>
    <row r="1030" spans="2:23" ht="30.75" customHeight="1" x14ac:dyDescent="0.25">
      <c r="B1030" s="17" t="s">
        <v>10847</v>
      </c>
      <c r="D1030" s="286" t="s">
        <v>11925</v>
      </c>
      <c r="E1030" s="14" t="s">
        <v>1725</v>
      </c>
      <c r="G1030" s="286" t="str">
        <f>D1030</f>
        <v>Cidade Norte  Participações e Administração SPE Ltda</v>
      </c>
      <c r="H1030" s="305" t="s">
        <v>11926</v>
      </c>
      <c r="I1030" s="311" t="s">
        <v>3920</v>
      </c>
      <c r="J1030" s="286" t="s">
        <v>11927</v>
      </c>
      <c r="K1030" s="14" t="s">
        <v>11928</v>
      </c>
      <c r="L1030" s="14" t="s">
        <v>3442</v>
      </c>
      <c r="M1030" s="14" t="s">
        <v>3924</v>
      </c>
      <c r="N1030" s="12" t="s">
        <v>21230</v>
      </c>
      <c r="O1030" s="320" t="s">
        <v>11929</v>
      </c>
      <c r="P1030" s="321" t="s">
        <v>11930</v>
      </c>
      <c r="Q1030" s="269" t="s">
        <v>11931</v>
      </c>
      <c r="R1030" s="14" t="s">
        <v>1145</v>
      </c>
      <c r="S1030" s="269" t="s">
        <v>11932</v>
      </c>
      <c r="T1030" s="13" t="s">
        <v>11930</v>
      </c>
      <c r="W1030" s="302">
        <v>41858</v>
      </c>
    </row>
    <row r="1031" spans="2:23" ht="30.75" customHeight="1" x14ac:dyDescent="0.25">
      <c r="B1031" s="17" t="s">
        <v>10848</v>
      </c>
      <c r="D1031" s="286" t="s">
        <v>11933</v>
      </c>
      <c r="E1031" s="14" t="str">
        <f>D1031</f>
        <v>Tânia Lígia Rizzo Oliveira</v>
      </c>
      <c r="G1031" s="286" t="str">
        <f>D1031</f>
        <v>Tânia Lígia Rizzo Oliveira</v>
      </c>
      <c r="H1031" s="305" t="s">
        <v>11934</v>
      </c>
      <c r="I1031" s="311" t="s">
        <v>11935</v>
      </c>
      <c r="J1031" s="286" t="s">
        <v>11936</v>
      </c>
      <c r="K1031" s="14" t="s">
        <v>11937</v>
      </c>
      <c r="L1031" s="14" t="s">
        <v>3139</v>
      </c>
      <c r="M1031" s="14" t="s">
        <v>3140</v>
      </c>
      <c r="N1031" s="12" t="s">
        <v>21233</v>
      </c>
      <c r="O1031" s="320" t="s">
        <v>11940</v>
      </c>
      <c r="P1031" s="321" t="s">
        <v>11938</v>
      </c>
      <c r="Q1031" s="269" t="s">
        <v>11939</v>
      </c>
      <c r="R1031" s="14" t="str">
        <f>G1031</f>
        <v>Tânia Lígia Rizzo Oliveira</v>
      </c>
      <c r="S1031" s="13" t="str">
        <f>Q1031</f>
        <v>tanialigia@hotmail.com</v>
      </c>
      <c r="T1031" s="321" t="str">
        <f>P1031</f>
        <v>61 3346-0208</v>
      </c>
      <c r="W1031" s="302">
        <v>41862</v>
      </c>
    </row>
    <row r="1032" spans="2:23" ht="30.75" customHeight="1" x14ac:dyDescent="0.25">
      <c r="B1032" s="17" t="s">
        <v>10849</v>
      </c>
      <c r="D1032" s="286" t="s">
        <v>11941</v>
      </c>
      <c r="E1032" s="14" t="s">
        <v>11942</v>
      </c>
      <c r="G1032" s="286" t="s">
        <v>11943</v>
      </c>
      <c r="H1032" s="305" t="s">
        <v>11944</v>
      </c>
      <c r="I1032" s="311" t="s">
        <v>11945</v>
      </c>
      <c r="J1032" s="286" t="s">
        <v>11946</v>
      </c>
      <c r="K1032" s="14" t="s">
        <v>7849</v>
      </c>
      <c r="L1032" s="14" t="s">
        <v>7850</v>
      </c>
      <c r="M1032" s="14" t="s">
        <v>2479</v>
      </c>
      <c r="N1032" s="12" t="s">
        <v>21232</v>
      </c>
      <c r="O1032" s="320" t="s">
        <v>11947</v>
      </c>
      <c r="P1032" s="321" t="s">
        <v>11948</v>
      </c>
      <c r="Q1032" s="269" t="s">
        <v>11949</v>
      </c>
      <c r="R1032" s="14" t="s">
        <v>11950</v>
      </c>
      <c r="S1032" s="269" t="s">
        <v>11951</v>
      </c>
      <c r="T1032" s="13" t="s">
        <v>11948</v>
      </c>
      <c r="V1032" s="287">
        <v>41862</v>
      </c>
      <c r="W1032" s="302">
        <v>41862</v>
      </c>
    </row>
    <row r="1033" spans="2:23" ht="30.75" customHeight="1" x14ac:dyDescent="0.25">
      <c r="B1033" s="17" t="s">
        <v>10850</v>
      </c>
      <c r="D1033" s="286" t="s">
        <v>11952</v>
      </c>
      <c r="E1033" s="14" t="s">
        <v>950</v>
      </c>
      <c r="G1033" s="286" t="s">
        <v>12678</v>
      </c>
      <c r="H1033" s="305" t="s">
        <v>11953</v>
      </c>
      <c r="I1033" s="311" t="s">
        <v>11954</v>
      </c>
      <c r="J1033" s="286" t="s">
        <v>11955</v>
      </c>
      <c r="K1033" s="14" t="s">
        <v>11956</v>
      </c>
      <c r="L1033" s="14" t="s">
        <v>3693</v>
      </c>
      <c r="M1033" s="14" t="s">
        <v>4119</v>
      </c>
      <c r="N1033" s="12" t="s">
        <v>21230</v>
      </c>
      <c r="O1033" s="320" t="s">
        <v>11957</v>
      </c>
      <c r="P1033" s="321" t="s">
        <v>11960</v>
      </c>
      <c r="Q1033" s="269" t="s">
        <v>11959</v>
      </c>
      <c r="R1033" s="14" t="s">
        <v>950</v>
      </c>
      <c r="S1033" s="269" t="s">
        <v>11959</v>
      </c>
      <c r="T1033" s="321" t="s">
        <v>11958</v>
      </c>
    </row>
    <row r="1034" spans="2:23" ht="30.75" customHeight="1" x14ac:dyDescent="0.25">
      <c r="B1034" s="17" t="s">
        <v>10851</v>
      </c>
      <c r="C1034" s="17" t="s">
        <v>6323</v>
      </c>
      <c r="D1034" s="286" t="s">
        <v>11963</v>
      </c>
      <c r="E1034" s="12" t="s">
        <v>10307</v>
      </c>
      <c r="F1034" s="12" t="s">
        <v>12670</v>
      </c>
      <c r="G1034" s="286" t="s">
        <v>11965</v>
      </c>
      <c r="H1034" s="305">
        <v>94704277000149</v>
      </c>
      <c r="I1034" s="325" t="s">
        <v>3920</v>
      </c>
      <c r="J1034" s="288" t="s">
        <v>20720</v>
      </c>
      <c r="K1034" s="14" t="s">
        <v>3922</v>
      </c>
      <c r="L1034" s="14" t="s">
        <v>11966</v>
      </c>
      <c r="M1034" s="14" t="s">
        <v>4270</v>
      </c>
      <c r="N1034" s="12" t="s">
        <v>21218</v>
      </c>
      <c r="O1034" s="320">
        <v>99495000</v>
      </c>
      <c r="P1034" s="323" t="s">
        <v>20721</v>
      </c>
      <c r="Q1034" s="279" t="s">
        <v>11968</v>
      </c>
      <c r="R1034" s="14" t="s">
        <v>11964</v>
      </c>
      <c r="S1034" s="279" t="s">
        <v>11968</v>
      </c>
      <c r="T1034" s="321" t="s">
        <v>11967</v>
      </c>
      <c r="V1034" s="287">
        <v>41864</v>
      </c>
      <c r="W1034" s="287">
        <v>43794</v>
      </c>
    </row>
    <row r="1035" spans="2:23" ht="30.75" customHeight="1" x14ac:dyDescent="0.25">
      <c r="B1035" s="17" t="s">
        <v>10852</v>
      </c>
      <c r="D1035" s="286" t="s">
        <v>11971</v>
      </c>
      <c r="E1035" s="14" t="s">
        <v>11970</v>
      </c>
      <c r="G1035" s="286" t="s">
        <v>11969</v>
      </c>
      <c r="H1035" s="305" t="s">
        <v>11972</v>
      </c>
      <c r="I1035" s="311" t="s">
        <v>11973</v>
      </c>
      <c r="J1035" s="286" t="s">
        <v>11974</v>
      </c>
      <c r="K1035" s="14" t="s">
        <v>3922</v>
      </c>
      <c r="L1035" s="14" t="s">
        <v>11975</v>
      </c>
      <c r="M1035" s="14" t="s">
        <v>4079</v>
      </c>
      <c r="N1035" s="12" t="s">
        <v>21232</v>
      </c>
      <c r="O1035" s="320" t="s">
        <v>11976</v>
      </c>
      <c r="P1035" s="321" t="s">
        <v>11977</v>
      </c>
      <c r="Q1035" s="269" t="s">
        <v>11978</v>
      </c>
      <c r="R1035" s="14" t="s">
        <v>1274</v>
      </c>
      <c r="S1035" s="13" t="str">
        <f>Q1035</f>
        <v>emporiohome@hotmail.com</v>
      </c>
      <c r="T1035" s="13" t="s">
        <v>11979</v>
      </c>
      <c r="V1035" s="287">
        <v>41865</v>
      </c>
      <c r="W1035" s="287">
        <v>41865</v>
      </c>
    </row>
    <row r="1036" spans="2:23" ht="30.75" customHeight="1" x14ac:dyDescent="0.25">
      <c r="B1036" s="17" t="s">
        <v>10853</v>
      </c>
      <c r="D1036" s="286" t="s">
        <v>11987</v>
      </c>
      <c r="E1036" s="14" t="s">
        <v>11988</v>
      </c>
      <c r="G1036" s="286" t="s">
        <v>11989</v>
      </c>
      <c r="H1036" s="305" t="s">
        <v>11990</v>
      </c>
      <c r="I1036" s="311" t="s">
        <v>11991</v>
      </c>
      <c r="J1036" s="286" t="s">
        <v>11992</v>
      </c>
      <c r="K1036" s="14" t="s">
        <v>11993</v>
      </c>
      <c r="L1036" s="14" t="s">
        <v>10588</v>
      </c>
      <c r="M1036" s="14" t="s">
        <v>4097</v>
      </c>
      <c r="N1036" s="12" t="s">
        <v>21233</v>
      </c>
      <c r="O1036" s="320" t="s">
        <v>11994</v>
      </c>
      <c r="P1036" s="321" t="s">
        <v>11995</v>
      </c>
      <c r="Q1036" s="269" t="s">
        <v>11996</v>
      </c>
      <c r="R1036" s="14" t="s">
        <v>412</v>
      </c>
      <c r="S1036" s="269" t="s">
        <v>11996</v>
      </c>
      <c r="T1036" s="321" t="s">
        <v>11995</v>
      </c>
      <c r="V1036" s="287">
        <v>41872</v>
      </c>
      <c r="W1036" s="302">
        <v>41872</v>
      </c>
    </row>
    <row r="1037" spans="2:23" ht="30.75" customHeight="1" x14ac:dyDescent="0.25">
      <c r="B1037" s="17" t="s">
        <v>10854</v>
      </c>
      <c r="D1037" s="286" t="s">
        <v>11999</v>
      </c>
      <c r="E1037" s="14" t="s">
        <v>10326</v>
      </c>
      <c r="G1037" s="286" t="s">
        <v>12000</v>
      </c>
      <c r="H1037" s="305" t="s">
        <v>12001</v>
      </c>
      <c r="I1037" s="311" t="s">
        <v>3920</v>
      </c>
      <c r="J1037" s="286" t="s">
        <v>12002</v>
      </c>
      <c r="K1037" s="14" t="s">
        <v>12003</v>
      </c>
      <c r="L1037" s="14" t="s">
        <v>12004</v>
      </c>
      <c r="M1037" s="14" t="s">
        <v>4270</v>
      </c>
      <c r="N1037" s="12" t="s">
        <v>21218</v>
      </c>
      <c r="O1037" s="320" t="s">
        <v>4271</v>
      </c>
      <c r="P1037" s="321" t="s">
        <v>12005</v>
      </c>
      <c r="Q1037" s="269" t="s">
        <v>12006</v>
      </c>
      <c r="R1037" s="14" t="s">
        <v>9872</v>
      </c>
      <c r="S1037" s="269" t="s">
        <v>12006</v>
      </c>
      <c r="T1037" s="321" t="s">
        <v>12005</v>
      </c>
      <c r="V1037" s="287">
        <v>41872</v>
      </c>
      <c r="W1037" s="302">
        <v>41873</v>
      </c>
    </row>
    <row r="1038" spans="2:23" ht="30.75" customHeight="1" x14ac:dyDescent="0.25">
      <c r="B1038" s="17" t="s">
        <v>10855</v>
      </c>
      <c r="C1038" s="17" t="s">
        <v>7</v>
      </c>
      <c r="D1038" s="286" t="s">
        <v>12007</v>
      </c>
      <c r="E1038" s="14" t="s">
        <v>11982</v>
      </c>
      <c r="G1038" s="286" t="s">
        <v>12008</v>
      </c>
      <c r="H1038" s="305" t="s">
        <v>12009</v>
      </c>
      <c r="I1038" s="311" t="s">
        <v>12010</v>
      </c>
      <c r="J1038" s="286" t="s">
        <v>12011</v>
      </c>
      <c r="K1038" s="14" t="s">
        <v>12012</v>
      </c>
      <c r="L1038" s="14" t="s">
        <v>4248</v>
      </c>
      <c r="M1038" s="14" t="s">
        <v>4249</v>
      </c>
      <c r="N1038" s="12" t="s">
        <v>21231</v>
      </c>
      <c r="O1038" s="320" t="s">
        <v>12013</v>
      </c>
      <c r="P1038" s="321" t="s">
        <v>12014</v>
      </c>
      <c r="Q1038" s="269" t="s">
        <v>15799</v>
      </c>
      <c r="R1038" s="14" t="s">
        <v>11982</v>
      </c>
      <c r="S1038" s="269" t="s">
        <v>11981</v>
      </c>
      <c r="T1038" s="321" t="s">
        <v>12014</v>
      </c>
      <c r="V1038" s="287">
        <v>41873</v>
      </c>
      <c r="W1038" s="302">
        <v>42635</v>
      </c>
    </row>
    <row r="1039" spans="2:23" ht="30.75" customHeight="1" x14ac:dyDescent="0.25">
      <c r="B1039" s="17" t="s">
        <v>10856</v>
      </c>
      <c r="D1039" s="286" t="s">
        <v>12015</v>
      </c>
      <c r="E1039" s="14" t="s">
        <v>12016</v>
      </c>
      <c r="G1039" s="286" t="str">
        <f>D1039</f>
        <v>RM mercado Mini Preço Eireli EPP</v>
      </c>
      <c r="H1039" s="305" t="s">
        <v>12017</v>
      </c>
      <c r="I1039" s="311" t="s">
        <v>12018</v>
      </c>
      <c r="J1039" s="286" t="s">
        <v>12019</v>
      </c>
      <c r="K1039" s="14" t="s">
        <v>12020</v>
      </c>
      <c r="L1039" s="14" t="s">
        <v>12021</v>
      </c>
      <c r="M1039" s="14" t="s">
        <v>4097</v>
      </c>
      <c r="N1039" s="12" t="s">
        <v>21233</v>
      </c>
      <c r="O1039" s="320" t="s">
        <v>12022</v>
      </c>
      <c r="P1039" s="321" t="s">
        <v>12023</v>
      </c>
      <c r="Q1039" s="269" t="s">
        <v>12024</v>
      </c>
      <c r="R1039" s="14" t="s">
        <v>12025</v>
      </c>
      <c r="S1039" s="269" t="s">
        <v>12026</v>
      </c>
      <c r="T1039" s="13" t="s">
        <v>12027</v>
      </c>
      <c r="V1039" s="287">
        <v>41877</v>
      </c>
      <c r="W1039" s="302">
        <v>41877</v>
      </c>
    </row>
    <row r="1040" spans="2:23" ht="30.75" customHeight="1" x14ac:dyDescent="0.25">
      <c r="B1040" s="17" t="s">
        <v>10857</v>
      </c>
      <c r="D1040" s="286" t="s">
        <v>12028</v>
      </c>
      <c r="E1040" s="14" t="s">
        <v>12029</v>
      </c>
      <c r="G1040" s="286" t="str">
        <f>D1040</f>
        <v>Caibi Materiais para Construção Ltda</v>
      </c>
      <c r="H1040" s="305" t="s">
        <v>12030</v>
      </c>
      <c r="I1040" s="311" t="s">
        <v>12031</v>
      </c>
      <c r="J1040" s="286" t="s">
        <v>12032</v>
      </c>
      <c r="K1040" s="14" t="s">
        <v>3922</v>
      </c>
      <c r="L1040" s="14" t="s">
        <v>5770</v>
      </c>
      <c r="M1040" s="14" t="s">
        <v>3947</v>
      </c>
      <c r="N1040" s="12" t="s">
        <v>21218</v>
      </c>
      <c r="O1040" s="320" t="s">
        <v>5771</v>
      </c>
      <c r="P1040" s="321" t="s">
        <v>12033</v>
      </c>
      <c r="Q1040" s="269" t="s">
        <v>12034</v>
      </c>
      <c r="R1040" s="14" t="s">
        <v>12035</v>
      </c>
      <c r="S1040" s="13" t="str">
        <f>Q1040</f>
        <v>caibimateriais@yahoo.com.br</v>
      </c>
      <c r="T1040" s="13" t="s">
        <v>12036</v>
      </c>
      <c r="V1040" s="287">
        <v>41878</v>
      </c>
      <c r="W1040" s="287">
        <v>41878</v>
      </c>
    </row>
    <row r="1041" spans="2:23" ht="30.75" customHeight="1" x14ac:dyDescent="0.25">
      <c r="B1041" s="17" t="s">
        <v>10858</v>
      </c>
      <c r="D1041" s="286" t="s">
        <v>12038</v>
      </c>
      <c r="E1041" s="14" t="s">
        <v>12039</v>
      </c>
      <c r="G1041" s="286" t="s">
        <v>12040</v>
      </c>
      <c r="H1041" s="305" t="s">
        <v>12041</v>
      </c>
      <c r="I1041" s="311" t="s">
        <v>12042</v>
      </c>
      <c r="J1041" s="286" t="s">
        <v>12044</v>
      </c>
      <c r="K1041" s="14" t="s">
        <v>12043</v>
      </c>
      <c r="L1041" s="14" t="s">
        <v>1972</v>
      </c>
      <c r="M1041" s="14" t="s">
        <v>3980</v>
      </c>
      <c r="N1041" s="12" t="s">
        <v>21230</v>
      </c>
      <c r="O1041" s="320" t="s">
        <v>12045</v>
      </c>
      <c r="P1041" s="321" t="s">
        <v>12046</v>
      </c>
      <c r="Q1041" s="269" t="s">
        <v>12047</v>
      </c>
      <c r="R1041" s="14" t="s">
        <v>12048</v>
      </c>
      <c r="S1041" s="269" t="s">
        <v>12049</v>
      </c>
      <c r="T1041" s="13" t="s">
        <v>12050</v>
      </c>
    </row>
    <row r="1042" spans="2:23" ht="30.75" customHeight="1" x14ac:dyDescent="0.25">
      <c r="B1042" s="17" t="s">
        <v>10859</v>
      </c>
      <c r="D1042" s="286" t="s">
        <v>12051</v>
      </c>
      <c r="E1042" s="14" t="s">
        <v>12052</v>
      </c>
      <c r="G1042" s="286" t="str">
        <f>D1042</f>
        <v>Condominio Edificio Shopping Pátio Iporanga</v>
      </c>
      <c r="H1042" s="305" t="s">
        <v>12134</v>
      </c>
      <c r="I1042" s="311" t="s">
        <v>5143</v>
      </c>
      <c r="J1042" s="286" t="s">
        <v>12053</v>
      </c>
      <c r="K1042" s="14" t="s">
        <v>9445</v>
      </c>
      <c r="L1042" s="14" t="s">
        <v>2027</v>
      </c>
      <c r="M1042" s="14" t="s">
        <v>3924</v>
      </c>
      <c r="N1042" s="12" t="s">
        <v>21230</v>
      </c>
      <c r="O1042" s="320" t="s">
        <v>12054</v>
      </c>
      <c r="P1042" s="321" t="s">
        <v>12055</v>
      </c>
      <c r="Q1042" s="269" t="s">
        <v>12056</v>
      </c>
      <c r="R1042" s="14" t="s">
        <v>12057</v>
      </c>
      <c r="S1042" s="269" t="s">
        <v>12058</v>
      </c>
      <c r="T1042" s="13" t="s">
        <v>12059</v>
      </c>
      <c r="W1042" s="287">
        <v>41886</v>
      </c>
    </row>
    <row r="1043" spans="2:23" ht="30.75" customHeight="1" x14ac:dyDescent="0.25">
      <c r="B1043" s="17" t="s">
        <v>10860</v>
      </c>
      <c r="D1043" s="286" t="s">
        <v>12060</v>
      </c>
      <c r="E1043" s="14" t="s">
        <v>12061</v>
      </c>
      <c r="G1043" s="286" t="s">
        <v>12062</v>
      </c>
      <c r="H1043" s="305" t="s">
        <v>12063</v>
      </c>
      <c r="I1043" s="311" t="s">
        <v>3920</v>
      </c>
      <c r="J1043" s="286" t="s">
        <v>12064</v>
      </c>
      <c r="K1043" s="14" t="s">
        <v>3922</v>
      </c>
      <c r="L1043" s="14" t="s">
        <v>4128</v>
      </c>
      <c r="M1043" s="14" t="s">
        <v>4068</v>
      </c>
      <c r="N1043" s="12" t="s">
        <v>21218</v>
      </c>
      <c r="O1043" s="320" t="s">
        <v>12065</v>
      </c>
      <c r="P1043" s="13" t="s">
        <v>10240</v>
      </c>
      <c r="Q1043" s="269" t="s">
        <v>10241</v>
      </c>
      <c r="R1043" s="14" t="s">
        <v>12061</v>
      </c>
      <c r="S1043" s="269" t="s">
        <v>10241</v>
      </c>
      <c r="T1043" s="13" t="s">
        <v>10240</v>
      </c>
      <c r="V1043" s="287">
        <v>41887</v>
      </c>
      <c r="W1043" s="302">
        <v>41887</v>
      </c>
    </row>
    <row r="1044" spans="2:23" ht="30.75" customHeight="1" x14ac:dyDescent="0.25">
      <c r="B1044" s="17" t="s">
        <v>10861</v>
      </c>
      <c r="C1044" s="17" t="s">
        <v>21205</v>
      </c>
      <c r="D1044" s="286" t="s">
        <v>12066</v>
      </c>
      <c r="E1044" s="14" t="s">
        <v>12067</v>
      </c>
      <c r="G1044" s="286" t="s">
        <v>12068</v>
      </c>
      <c r="H1044" s="305" t="s">
        <v>12069</v>
      </c>
      <c r="I1044" s="311" t="s">
        <v>12070</v>
      </c>
      <c r="J1044" s="286" t="s">
        <v>12071</v>
      </c>
      <c r="K1044" s="14" t="s">
        <v>3922</v>
      </c>
      <c r="L1044" s="14" t="s">
        <v>3244</v>
      </c>
      <c r="M1044" s="14" t="s">
        <v>3947</v>
      </c>
      <c r="N1044" s="12" t="s">
        <v>21218</v>
      </c>
      <c r="O1044" s="320" t="s">
        <v>12072</v>
      </c>
      <c r="P1044" s="321" t="s">
        <v>12073</v>
      </c>
      <c r="Q1044" s="269" t="s">
        <v>12074</v>
      </c>
      <c r="R1044" s="14" t="s">
        <v>12067</v>
      </c>
      <c r="S1044" s="269" t="s">
        <v>12074</v>
      </c>
      <c r="T1044" s="321" t="s">
        <v>12073</v>
      </c>
      <c r="V1044" s="287">
        <v>41891</v>
      </c>
      <c r="W1044" s="302">
        <v>41891</v>
      </c>
    </row>
    <row r="1045" spans="2:23" ht="30.75" customHeight="1" x14ac:dyDescent="0.25">
      <c r="B1045" s="17" t="s">
        <v>10862</v>
      </c>
      <c r="D1045" s="286" t="s">
        <v>12077</v>
      </c>
      <c r="E1045" s="14" t="s">
        <v>12078</v>
      </c>
      <c r="G1045" s="286" t="str">
        <f>D1045</f>
        <v>Juarez Fagundes Comunicações Ltda</v>
      </c>
      <c r="H1045" s="305" t="s">
        <v>12079</v>
      </c>
      <c r="I1045" s="311" t="s">
        <v>12080</v>
      </c>
      <c r="J1045" s="286" t="s">
        <v>12081</v>
      </c>
      <c r="K1045" s="14" t="s">
        <v>12082</v>
      </c>
      <c r="L1045" s="14" t="s">
        <v>4031</v>
      </c>
      <c r="M1045" s="14" t="s">
        <v>3924</v>
      </c>
      <c r="N1045" s="12" t="s">
        <v>21230</v>
      </c>
      <c r="O1045" s="320" t="s">
        <v>12083</v>
      </c>
      <c r="P1045" s="321" t="s">
        <v>12084</v>
      </c>
      <c r="Q1045" s="269" t="s">
        <v>12085</v>
      </c>
      <c r="R1045" s="14" t="s">
        <v>12078</v>
      </c>
      <c r="S1045" s="13" t="str">
        <f>Q1045</f>
        <v>gilda057@gmail.com</v>
      </c>
      <c r="T1045" s="13" t="s">
        <v>12084</v>
      </c>
      <c r="V1045" s="287">
        <v>41894</v>
      </c>
      <c r="W1045" s="302">
        <v>41894</v>
      </c>
    </row>
    <row r="1046" spans="2:23" ht="30.75" customHeight="1" x14ac:dyDescent="0.25">
      <c r="B1046" s="17" t="s">
        <v>10863</v>
      </c>
      <c r="D1046" s="286" t="s">
        <v>12086</v>
      </c>
      <c r="E1046" s="14" t="s">
        <v>7760</v>
      </c>
      <c r="G1046" s="286" t="str">
        <f>D1046</f>
        <v xml:space="preserve">Associação dos Lojistas do Oeste Plaza Shopping </v>
      </c>
      <c r="H1046" s="305" t="s">
        <v>12087</v>
      </c>
      <c r="I1046" s="311" t="s">
        <v>5143</v>
      </c>
      <c r="J1046" s="286" t="s">
        <v>12088</v>
      </c>
      <c r="K1046" s="14" t="s">
        <v>12089</v>
      </c>
      <c r="L1046" s="14" t="s">
        <v>7995</v>
      </c>
      <c r="M1046" s="14" t="s">
        <v>3924</v>
      </c>
      <c r="N1046" s="12" t="s">
        <v>21230</v>
      </c>
      <c r="O1046" s="320" t="s">
        <v>12090</v>
      </c>
      <c r="P1046" s="321" t="s">
        <v>12091</v>
      </c>
      <c r="Q1046" s="269" t="s">
        <v>12092</v>
      </c>
      <c r="R1046" s="14" t="s">
        <v>7760</v>
      </c>
      <c r="S1046" s="13" t="str">
        <f>Q1046</f>
        <v>alojas1@gmail.com</v>
      </c>
      <c r="T1046" s="13" t="s">
        <v>12091</v>
      </c>
      <c r="W1046" s="302">
        <v>41894</v>
      </c>
    </row>
    <row r="1047" spans="2:23" ht="30.75" customHeight="1" x14ac:dyDescent="0.25">
      <c r="B1047" s="17" t="s">
        <v>10864</v>
      </c>
      <c r="C1047" s="17" t="s">
        <v>21208</v>
      </c>
      <c r="D1047" s="286" t="s">
        <v>12095</v>
      </c>
      <c r="E1047" s="14" t="s">
        <v>12096</v>
      </c>
      <c r="F1047" s="14" t="s">
        <v>12097</v>
      </c>
      <c r="G1047" s="286" t="s">
        <v>12098</v>
      </c>
      <c r="H1047" s="305" t="s">
        <v>12099</v>
      </c>
      <c r="I1047" s="311" t="s">
        <v>3920</v>
      </c>
      <c r="J1047" s="286" t="s">
        <v>12100</v>
      </c>
      <c r="K1047" s="14" t="s">
        <v>3922</v>
      </c>
      <c r="L1047" s="14" t="s">
        <v>12101</v>
      </c>
      <c r="M1047" s="14" t="s">
        <v>3947</v>
      </c>
      <c r="N1047" s="12" t="s">
        <v>21218</v>
      </c>
      <c r="O1047" s="320" t="s">
        <v>12102</v>
      </c>
      <c r="P1047" s="321" t="s">
        <v>12103</v>
      </c>
      <c r="Q1047" s="269" t="s">
        <v>12104</v>
      </c>
      <c r="R1047" s="14" t="s">
        <v>12105</v>
      </c>
      <c r="S1047" s="269" t="s">
        <v>12106</v>
      </c>
      <c r="T1047" s="321" t="s">
        <v>12107</v>
      </c>
    </row>
    <row r="1048" spans="2:23" ht="30.75" customHeight="1" x14ac:dyDescent="0.25">
      <c r="B1048" s="17" t="s">
        <v>10865</v>
      </c>
      <c r="D1048" s="286" t="s">
        <v>12110</v>
      </c>
      <c r="E1048" s="14" t="s">
        <v>12111</v>
      </c>
      <c r="G1048" s="286" t="s">
        <v>12112</v>
      </c>
      <c r="H1048" s="305" t="s">
        <v>12113</v>
      </c>
      <c r="I1048" s="311" t="s">
        <v>3920</v>
      </c>
      <c r="J1048" s="286" t="s">
        <v>12114</v>
      </c>
      <c r="K1048" s="14" t="s">
        <v>4297</v>
      </c>
      <c r="L1048" s="14" t="s">
        <v>4238</v>
      </c>
      <c r="M1048" s="14" t="s">
        <v>3947</v>
      </c>
      <c r="N1048" s="12" t="s">
        <v>21218</v>
      </c>
      <c r="O1048" s="320" t="s">
        <v>10118</v>
      </c>
      <c r="P1048" s="321" t="s">
        <v>12115</v>
      </c>
      <c r="Q1048" s="269" t="s">
        <v>12116</v>
      </c>
      <c r="R1048" s="14" t="s">
        <v>2296</v>
      </c>
      <c r="S1048" s="13" t="s">
        <v>12116</v>
      </c>
      <c r="T1048" s="321" t="s">
        <v>12115</v>
      </c>
      <c r="V1048" s="287">
        <v>41897</v>
      </c>
      <c r="W1048" s="302">
        <v>41899</v>
      </c>
    </row>
    <row r="1049" spans="2:23" ht="30.75" customHeight="1" x14ac:dyDescent="0.25">
      <c r="B1049" s="17" t="s">
        <v>10866</v>
      </c>
      <c r="D1049" s="286" t="s">
        <v>12117</v>
      </c>
      <c r="E1049" s="14" t="s">
        <v>9983</v>
      </c>
      <c r="F1049" s="14" t="s">
        <v>3985</v>
      </c>
      <c r="G1049" s="286" t="str">
        <f>D1049</f>
        <v>Condominio Resort Tamboré</v>
      </c>
      <c r="H1049" s="305" t="s">
        <v>12118</v>
      </c>
      <c r="I1049" s="311" t="s">
        <v>5143</v>
      </c>
      <c r="J1049" s="286" t="s">
        <v>12119</v>
      </c>
      <c r="K1049" s="14" t="s">
        <v>12120</v>
      </c>
      <c r="L1049" s="14" t="s">
        <v>12121</v>
      </c>
      <c r="M1049" s="14" t="s">
        <v>3924</v>
      </c>
      <c r="N1049" s="12" t="s">
        <v>21230</v>
      </c>
      <c r="O1049" s="320" t="s">
        <v>12122</v>
      </c>
      <c r="P1049" s="321" t="s">
        <v>12123</v>
      </c>
      <c r="Q1049" s="269" t="s">
        <v>12124</v>
      </c>
      <c r="R1049" s="14" t="s">
        <v>12125</v>
      </c>
      <c r="S1049" s="269" t="s">
        <v>12126</v>
      </c>
      <c r="T1049" s="13" t="s">
        <v>12127</v>
      </c>
      <c r="W1049" s="302">
        <v>41900</v>
      </c>
    </row>
    <row r="1050" spans="2:23" ht="30.75" customHeight="1" x14ac:dyDescent="0.25">
      <c r="B1050" s="17" t="s">
        <v>10867</v>
      </c>
      <c r="C1050" s="17" t="s">
        <v>12035</v>
      </c>
      <c r="D1050" s="286" t="s">
        <v>12129</v>
      </c>
      <c r="E1050" s="12" t="s">
        <v>20459</v>
      </c>
      <c r="G1050" s="286" t="s">
        <v>12130</v>
      </c>
      <c r="H1050" s="305" t="s">
        <v>12131</v>
      </c>
      <c r="I1050" s="311" t="s">
        <v>3920</v>
      </c>
      <c r="J1050" s="286" t="s">
        <v>12132</v>
      </c>
      <c r="K1050" s="14" t="s">
        <v>5300</v>
      </c>
      <c r="L1050" s="14" t="s">
        <v>3286</v>
      </c>
      <c r="M1050" s="14" t="s">
        <v>4270</v>
      </c>
      <c r="N1050" s="12" t="s">
        <v>21218</v>
      </c>
      <c r="O1050" s="320" t="s">
        <v>12133</v>
      </c>
      <c r="P1050" s="323" t="s">
        <v>20457</v>
      </c>
      <c r="Q1050" s="269" t="s">
        <v>20458</v>
      </c>
      <c r="R1050" s="12" t="s">
        <v>20461</v>
      </c>
      <c r="S1050" s="269" t="s">
        <v>20460</v>
      </c>
      <c r="T1050" s="323" t="s">
        <v>20462</v>
      </c>
      <c r="W1050" s="302">
        <v>43770</v>
      </c>
    </row>
    <row r="1051" spans="2:23" ht="30.75" customHeight="1" x14ac:dyDescent="0.25">
      <c r="B1051" s="17" t="s">
        <v>10868</v>
      </c>
      <c r="D1051" s="286" t="s">
        <v>12136</v>
      </c>
      <c r="E1051" s="14" t="s">
        <v>12137</v>
      </c>
      <c r="G1051" s="286" t="s">
        <v>12135</v>
      </c>
      <c r="H1051" s="305" t="s">
        <v>12138</v>
      </c>
      <c r="I1051" s="311" t="s">
        <v>3920</v>
      </c>
      <c r="J1051" s="286" t="s">
        <v>12139</v>
      </c>
      <c r="K1051" s="14" t="s">
        <v>12140</v>
      </c>
      <c r="L1051" s="14" t="s">
        <v>9722</v>
      </c>
      <c r="M1051" s="14" t="s">
        <v>4119</v>
      </c>
      <c r="N1051" s="12" t="s">
        <v>21230</v>
      </c>
      <c r="O1051" s="320" t="s">
        <v>12141</v>
      </c>
      <c r="P1051" s="321" t="s">
        <v>12142</v>
      </c>
      <c r="Q1051" s="269" t="s">
        <v>12143</v>
      </c>
      <c r="R1051" s="14" t="s">
        <v>10282</v>
      </c>
      <c r="S1051" s="269" t="s">
        <v>12143</v>
      </c>
      <c r="T1051" s="321" t="s">
        <v>12142</v>
      </c>
    </row>
    <row r="1052" spans="2:23" ht="30.75" customHeight="1" x14ac:dyDescent="0.25">
      <c r="B1052" s="17" t="s">
        <v>10869</v>
      </c>
      <c r="D1052" s="286" t="s">
        <v>12148</v>
      </c>
      <c r="E1052" s="14" t="s">
        <v>12147</v>
      </c>
      <c r="G1052" s="286" t="str">
        <f>D1052</f>
        <v xml:space="preserve">Pedro Henrique Marques de oliveira </v>
      </c>
      <c r="H1052" s="305" t="s">
        <v>12149</v>
      </c>
      <c r="I1052" s="311" t="s">
        <v>12150</v>
      </c>
      <c r="J1052" s="286" t="s">
        <v>12151</v>
      </c>
      <c r="K1052" s="14" t="s">
        <v>12152</v>
      </c>
      <c r="L1052" s="14" t="s">
        <v>12153</v>
      </c>
      <c r="M1052" s="14" t="s">
        <v>3980</v>
      </c>
      <c r="N1052" s="12" t="s">
        <v>21230</v>
      </c>
      <c r="O1052" s="320" t="s">
        <v>12154</v>
      </c>
      <c r="P1052" s="321" t="s">
        <v>12155</v>
      </c>
      <c r="Q1052" s="269" t="s">
        <v>12156</v>
      </c>
      <c r="R1052" s="14" t="s">
        <v>12147</v>
      </c>
      <c r="S1052" s="13" t="str">
        <f>Q1052</f>
        <v>ioniceeletroic@hotmail.com</v>
      </c>
      <c r="T1052" s="13" t="s">
        <v>12155</v>
      </c>
    </row>
    <row r="1053" spans="2:23" ht="30.75" customHeight="1" x14ac:dyDescent="0.25">
      <c r="B1053" s="17" t="s">
        <v>10870</v>
      </c>
      <c r="D1053" s="286" t="s">
        <v>12157</v>
      </c>
      <c r="E1053" s="14" t="s">
        <v>9652</v>
      </c>
      <c r="F1053" s="14" t="s">
        <v>12158</v>
      </c>
      <c r="G1053" s="286" t="s">
        <v>12159</v>
      </c>
      <c r="H1053" s="305" t="s">
        <v>12160</v>
      </c>
      <c r="I1053" s="311" t="s">
        <v>3920</v>
      </c>
      <c r="J1053" s="286" t="s">
        <v>12161</v>
      </c>
      <c r="K1053" s="14" t="s">
        <v>3922</v>
      </c>
      <c r="L1053" s="14" t="s">
        <v>12162</v>
      </c>
      <c r="M1053" s="14" t="s">
        <v>3947</v>
      </c>
      <c r="N1053" s="12" t="s">
        <v>21218</v>
      </c>
      <c r="O1053" s="320" t="s">
        <v>12163</v>
      </c>
      <c r="P1053" s="321" t="s">
        <v>12164</v>
      </c>
      <c r="Q1053" s="269" t="s">
        <v>12165</v>
      </c>
      <c r="R1053" s="14" t="s">
        <v>9652</v>
      </c>
      <c r="S1053" s="269" t="s">
        <v>12165</v>
      </c>
      <c r="T1053" s="321" t="s">
        <v>12164</v>
      </c>
    </row>
    <row r="1054" spans="2:23" ht="30.75" customHeight="1" x14ac:dyDescent="0.25">
      <c r="B1054" s="17" t="s">
        <v>10871</v>
      </c>
      <c r="D1054" s="286" t="s">
        <v>12166</v>
      </c>
      <c r="E1054" s="14" t="s">
        <v>6050</v>
      </c>
      <c r="G1054" s="286" t="s">
        <v>12167</v>
      </c>
      <c r="H1054" s="305" t="s">
        <v>12168</v>
      </c>
      <c r="I1054" s="311" t="s">
        <v>12169</v>
      </c>
      <c r="J1054" s="286" t="s">
        <v>12170</v>
      </c>
      <c r="K1054" s="14" t="s">
        <v>12171</v>
      </c>
      <c r="L1054" s="14" t="s">
        <v>4190</v>
      </c>
      <c r="M1054" s="14" t="s">
        <v>3980</v>
      </c>
      <c r="N1054" s="12" t="s">
        <v>21230</v>
      </c>
      <c r="O1054" s="320" t="s">
        <v>12172</v>
      </c>
      <c r="P1054" s="321" t="s">
        <v>12173</v>
      </c>
      <c r="Q1054" s="272" t="s">
        <v>12174</v>
      </c>
      <c r="R1054" s="327" t="s">
        <v>6050</v>
      </c>
      <c r="S1054" s="272" t="s">
        <v>12174</v>
      </c>
      <c r="T1054" s="321" t="s">
        <v>12173</v>
      </c>
      <c r="U1054" s="14" t="s">
        <v>12175</v>
      </c>
      <c r="V1054" s="287">
        <v>41908</v>
      </c>
      <c r="W1054" s="302">
        <v>41908</v>
      </c>
    </row>
    <row r="1055" spans="2:23" ht="30.75" customHeight="1" x14ac:dyDescent="0.25">
      <c r="B1055" s="17" t="s">
        <v>10872</v>
      </c>
      <c r="D1055" s="286" t="s">
        <v>12176</v>
      </c>
      <c r="E1055" s="14" t="s">
        <v>4102</v>
      </c>
      <c r="G1055" s="286" t="str">
        <f>D1055</f>
        <v xml:space="preserve">Paulo Cesar Klein </v>
      </c>
      <c r="H1055" s="305" t="s">
        <v>12177</v>
      </c>
      <c r="I1055" s="311" t="s">
        <v>12178</v>
      </c>
      <c r="J1055" s="286" t="s">
        <v>12179</v>
      </c>
      <c r="L1055" s="14" t="s">
        <v>12180</v>
      </c>
      <c r="M1055" s="14" t="s">
        <v>4270</v>
      </c>
      <c r="N1055" s="12" t="s">
        <v>21218</v>
      </c>
      <c r="O1055" s="320" t="s">
        <v>1014</v>
      </c>
      <c r="P1055" s="321" t="s">
        <v>12181</v>
      </c>
      <c r="Q1055" s="269" t="s">
        <v>12182</v>
      </c>
      <c r="R1055" s="14" t="s">
        <v>12025</v>
      </c>
      <c r="S1055" s="13" t="str">
        <f>Q1055</f>
        <v>purapescaria@yahoo.com.br</v>
      </c>
      <c r="T1055" s="13" t="s">
        <v>12183</v>
      </c>
      <c r="W1055" s="302">
        <v>41908</v>
      </c>
    </row>
    <row r="1056" spans="2:23" ht="30.75" customHeight="1" x14ac:dyDescent="0.25">
      <c r="B1056" s="17" t="s">
        <v>10873</v>
      </c>
      <c r="D1056" s="286" t="s">
        <v>12184</v>
      </c>
      <c r="E1056" s="14" t="s">
        <v>12185</v>
      </c>
      <c r="G1056" s="286" t="str">
        <f>D1056</f>
        <v>Eletrica Cavalli Ltda ME</v>
      </c>
      <c r="H1056" s="305" t="s">
        <v>12186</v>
      </c>
      <c r="I1056" s="311" t="s">
        <v>12187</v>
      </c>
      <c r="J1056" s="286" t="s">
        <v>12188</v>
      </c>
      <c r="K1056" s="14" t="s">
        <v>9406</v>
      </c>
      <c r="L1056" s="14" t="s">
        <v>7248</v>
      </c>
      <c r="M1056" s="14" t="s">
        <v>3947</v>
      </c>
      <c r="N1056" s="12" t="s">
        <v>21218</v>
      </c>
      <c r="O1056" s="320" t="s">
        <v>7249</v>
      </c>
      <c r="P1056" s="321" t="s">
        <v>12189</v>
      </c>
      <c r="Q1056" s="269" t="s">
        <v>12190</v>
      </c>
      <c r="R1056" s="14" t="s">
        <v>12185</v>
      </c>
      <c r="S1056" s="13" t="str">
        <f>Q1056</f>
        <v>eletrficacavalli@hotmail.com</v>
      </c>
      <c r="T1056" s="13" t="s">
        <v>12189</v>
      </c>
      <c r="W1056" s="302">
        <v>41911</v>
      </c>
    </row>
    <row r="1057" spans="2:23" ht="30.75" customHeight="1" x14ac:dyDescent="0.25">
      <c r="B1057" s="17" t="s">
        <v>10874</v>
      </c>
      <c r="D1057" s="286" t="s">
        <v>12191</v>
      </c>
      <c r="E1057" s="14" t="s">
        <v>12192</v>
      </c>
      <c r="F1057" s="14" t="s">
        <v>441</v>
      </c>
      <c r="G1057" s="286" t="s">
        <v>12193</v>
      </c>
      <c r="H1057" s="305" t="s">
        <v>12194</v>
      </c>
      <c r="I1057" s="311" t="s">
        <v>12195</v>
      </c>
      <c r="J1057" s="286" t="s">
        <v>12196</v>
      </c>
      <c r="K1057" s="14" t="s">
        <v>5489</v>
      </c>
      <c r="L1057" s="14" t="s">
        <v>12197</v>
      </c>
      <c r="M1057" s="14" t="s">
        <v>3947</v>
      </c>
      <c r="N1057" s="12" t="s">
        <v>21218</v>
      </c>
      <c r="O1057" s="320" t="s">
        <v>12198</v>
      </c>
      <c r="P1057" s="321" t="s">
        <v>12199</v>
      </c>
      <c r="Q1057" s="269" t="s">
        <v>12200</v>
      </c>
      <c r="R1057" s="14" t="s">
        <v>8048</v>
      </c>
      <c r="S1057" s="269" t="s">
        <v>12201</v>
      </c>
      <c r="T1057" s="321" t="s">
        <v>12199</v>
      </c>
      <c r="V1057" s="287">
        <v>41912</v>
      </c>
      <c r="W1057" s="302">
        <v>41912</v>
      </c>
    </row>
    <row r="1058" spans="2:23" ht="30.75" customHeight="1" x14ac:dyDescent="0.25">
      <c r="B1058" s="17" t="s">
        <v>10875</v>
      </c>
      <c r="D1058" s="286" t="s">
        <v>12202</v>
      </c>
      <c r="E1058" s="14" t="s">
        <v>984</v>
      </c>
      <c r="G1058" s="286" t="s">
        <v>12203</v>
      </c>
      <c r="H1058" s="305" t="s">
        <v>12204</v>
      </c>
      <c r="I1058" s="311" t="s">
        <v>12205</v>
      </c>
      <c r="J1058" s="286" t="s">
        <v>12206</v>
      </c>
      <c r="K1058" s="14" t="s">
        <v>3922</v>
      </c>
      <c r="L1058" s="14" t="s">
        <v>3518</v>
      </c>
      <c r="M1058" s="14" t="s">
        <v>3947</v>
      </c>
      <c r="N1058" s="12" t="s">
        <v>21218</v>
      </c>
      <c r="O1058" s="320" t="s">
        <v>12207</v>
      </c>
      <c r="P1058" s="321" t="s">
        <v>12208</v>
      </c>
      <c r="Q1058" s="269" t="s">
        <v>12209</v>
      </c>
      <c r="R1058" s="14" t="s">
        <v>984</v>
      </c>
      <c r="S1058" s="269" t="s">
        <v>12209</v>
      </c>
      <c r="T1058" s="321" t="s">
        <v>12208</v>
      </c>
      <c r="V1058" s="287">
        <v>41792</v>
      </c>
      <c r="W1058" s="302">
        <v>41913</v>
      </c>
    </row>
    <row r="1059" spans="2:23" ht="30.75" customHeight="1" x14ac:dyDescent="0.25">
      <c r="B1059" s="17" t="s">
        <v>10876</v>
      </c>
      <c r="C1059" s="17" t="s">
        <v>21205</v>
      </c>
      <c r="D1059" s="286" t="s">
        <v>12210</v>
      </c>
      <c r="E1059" s="14" t="s">
        <v>12211</v>
      </c>
      <c r="G1059" s="286" t="str">
        <f>D1059</f>
        <v>Jose Felipe Neves Santiago</v>
      </c>
      <c r="H1059" s="305" t="s">
        <v>12212</v>
      </c>
      <c r="I1059" s="311" t="s">
        <v>12213</v>
      </c>
      <c r="J1059" s="286" t="s">
        <v>12214</v>
      </c>
      <c r="K1059" s="14" t="s">
        <v>12215</v>
      </c>
      <c r="L1059" s="14" t="s">
        <v>3693</v>
      </c>
      <c r="M1059" s="14" t="s">
        <v>4119</v>
      </c>
      <c r="N1059" s="12" t="s">
        <v>21230</v>
      </c>
      <c r="O1059" s="320" t="s">
        <v>12216</v>
      </c>
      <c r="P1059" s="321" t="s">
        <v>12217</v>
      </c>
      <c r="Q1059" s="269" t="s">
        <v>12218</v>
      </c>
      <c r="R1059" s="14" t="s">
        <v>12219</v>
      </c>
      <c r="S1059" s="13" t="str">
        <f>Q1059</f>
        <v>jfnsantiago@yahoo.com.br</v>
      </c>
      <c r="T1059" s="13" t="s">
        <v>12220</v>
      </c>
      <c r="W1059" s="302">
        <v>41913</v>
      </c>
    </row>
    <row r="1060" spans="2:23" ht="30.75" customHeight="1" x14ac:dyDescent="0.25">
      <c r="B1060" s="17" t="s">
        <v>10877</v>
      </c>
      <c r="D1060" s="286" t="s">
        <v>12223</v>
      </c>
      <c r="E1060" s="14" t="s">
        <v>12224</v>
      </c>
      <c r="G1060" s="286" t="s">
        <v>12225</v>
      </c>
      <c r="H1060" s="305" t="s">
        <v>12226</v>
      </c>
      <c r="I1060" s="311" t="s">
        <v>3920</v>
      </c>
      <c r="J1060" s="286" t="s">
        <v>12227</v>
      </c>
      <c r="K1060" s="14" t="s">
        <v>12228</v>
      </c>
      <c r="L1060" s="14" t="s">
        <v>12229</v>
      </c>
      <c r="M1060" s="14" t="s">
        <v>2641</v>
      </c>
      <c r="N1060" s="12" t="s">
        <v>21232</v>
      </c>
      <c r="O1060" s="320" t="s">
        <v>12230</v>
      </c>
      <c r="P1060" s="321" t="s">
        <v>12232</v>
      </c>
      <c r="Q1060" s="13" t="s">
        <v>12231</v>
      </c>
      <c r="R1060" s="14" t="s">
        <v>12224</v>
      </c>
      <c r="S1060" s="13" t="s">
        <v>12231</v>
      </c>
      <c r="T1060" s="321" t="s">
        <v>12232</v>
      </c>
      <c r="V1060" s="287">
        <v>41915</v>
      </c>
      <c r="W1060" s="302">
        <v>41915</v>
      </c>
    </row>
    <row r="1061" spans="2:23" ht="30.75" customHeight="1" x14ac:dyDescent="0.25">
      <c r="B1061" s="17" t="s">
        <v>10878</v>
      </c>
      <c r="D1061" s="286" t="s">
        <v>12191</v>
      </c>
      <c r="E1061" s="14" t="s">
        <v>12192</v>
      </c>
      <c r="F1061" s="14" t="s">
        <v>441</v>
      </c>
      <c r="G1061" s="286" t="s">
        <v>12233</v>
      </c>
      <c r="H1061" s="305" t="s">
        <v>12234</v>
      </c>
      <c r="I1061" s="311" t="s">
        <v>12235</v>
      </c>
      <c r="J1061" s="286" t="s">
        <v>12236</v>
      </c>
      <c r="K1061" s="14" t="s">
        <v>12237</v>
      </c>
      <c r="L1061" s="14" t="s">
        <v>2689</v>
      </c>
      <c r="M1061" s="14" t="s">
        <v>3947</v>
      </c>
      <c r="N1061" s="12" t="s">
        <v>21218</v>
      </c>
      <c r="O1061" s="320" t="s">
        <v>12238</v>
      </c>
      <c r="P1061" s="321" t="s">
        <v>12199</v>
      </c>
      <c r="Q1061" s="269" t="s">
        <v>12200</v>
      </c>
      <c r="R1061" s="14" t="s">
        <v>8048</v>
      </c>
      <c r="S1061" s="269" t="s">
        <v>12201</v>
      </c>
      <c r="T1061" s="13" t="s">
        <v>12199</v>
      </c>
    </row>
    <row r="1062" spans="2:23" ht="30.75" customHeight="1" x14ac:dyDescent="0.25">
      <c r="B1062" s="17" t="s">
        <v>10879</v>
      </c>
      <c r="D1062" s="286" t="s">
        <v>12242</v>
      </c>
      <c r="E1062" s="14" t="s">
        <v>4102</v>
      </c>
      <c r="G1062" s="286" t="str">
        <f>D1062</f>
        <v xml:space="preserve">Gazin Ind. E Comer. De Móveis e Eletrod. Ltda </v>
      </c>
      <c r="H1062" s="305" t="s">
        <v>12243</v>
      </c>
      <c r="I1062" s="311" t="s">
        <v>12244</v>
      </c>
      <c r="J1062" s="286" t="s">
        <v>12245</v>
      </c>
      <c r="L1062" s="14" t="s">
        <v>371</v>
      </c>
      <c r="M1062" s="14" t="s">
        <v>4068</v>
      </c>
      <c r="N1062" s="12" t="s">
        <v>21218</v>
      </c>
      <c r="O1062" s="320" t="s">
        <v>372</v>
      </c>
      <c r="P1062" s="321" t="s">
        <v>12246</v>
      </c>
      <c r="Q1062" s="269" t="s">
        <v>12247</v>
      </c>
      <c r="R1062" s="14" t="s">
        <v>6094</v>
      </c>
      <c r="S1062" s="269" t="s">
        <v>12248</v>
      </c>
      <c r="T1062" s="13" t="s">
        <v>12246</v>
      </c>
      <c r="W1062" s="302">
        <v>41918</v>
      </c>
    </row>
    <row r="1063" spans="2:23" ht="30.75" customHeight="1" x14ac:dyDescent="0.25">
      <c r="B1063" s="17" t="s">
        <v>10880</v>
      </c>
      <c r="D1063" s="286" t="s">
        <v>12249</v>
      </c>
      <c r="E1063" s="14" t="s">
        <v>12250</v>
      </c>
      <c r="G1063" s="286" t="str">
        <f>D1063</f>
        <v>Aldeiotta Empreendimentos S/A</v>
      </c>
      <c r="H1063" s="305" t="s">
        <v>12251</v>
      </c>
      <c r="I1063" s="311" t="s">
        <v>3920</v>
      </c>
      <c r="J1063" s="286" t="s">
        <v>12252</v>
      </c>
      <c r="K1063" s="14" t="s">
        <v>12253</v>
      </c>
      <c r="L1063" s="14" t="s">
        <v>4010</v>
      </c>
      <c r="M1063" s="14" t="s">
        <v>4011</v>
      </c>
      <c r="N1063" s="12" t="s">
        <v>21232</v>
      </c>
      <c r="O1063" s="320" t="s">
        <v>12254</v>
      </c>
      <c r="P1063" s="321" t="s">
        <v>12255</v>
      </c>
      <c r="Q1063" s="269" t="s">
        <v>12256</v>
      </c>
      <c r="R1063" s="14" t="s">
        <v>12257</v>
      </c>
      <c r="S1063" s="269" t="s">
        <v>12258</v>
      </c>
      <c r="T1063" s="13" t="s">
        <v>12259</v>
      </c>
      <c r="W1063" s="302">
        <v>41918</v>
      </c>
    </row>
    <row r="1064" spans="2:23" ht="30.75" customHeight="1" x14ac:dyDescent="0.25">
      <c r="B1064" s="17" t="s">
        <v>10881</v>
      </c>
      <c r="D1064" s="286" t="s">
        <v>12263</v>
      </c>
      <c r="E1064" s="14" t="s">
        <v>12264</v>
      </c>
      <c r="F1064" s="14" t="s">
        <v>3570</v>
      </c>
      <c r="G1064" s="286" t="str">
        <f>D1064</f>
        <v>Prefeitura Municipal de Ibirubá</v>
      </c>
      <c r="H1064" s="305" t="s">
        <v>943</v>
      </c>
      <c r="I1064" s="311" t="s">
        <v>5143</v>
      </c>
      <c r="J1064" s="286" t="s">
        <v>12265</v>
      </c>
      <c r="K1064" s="14" t="s">
        <v>9406</v>
      </c>
      <c r="L1064" s="14" t="s">
        <v>945</v>
      </c>
      <c r="M1064" s="14" t="s">
        <v>4270</v>
      </c>
      <c r="N1064" s="12" t="s">
        <v>21218</v>
      </c>
      <c r="O1064" s="320" t="s">
        <v>946</v>
      </c>
      <c r="P1064" s="321" t="s">
        <v>12266</v>
      </c>
      <c r="Q1064" s="269" t="s">
        <v>12267</v>
      </c>
      <c r="R1064" s="14" t="s">
        <v>2340</v>
      </c>
      <c r="S1064" s="13" t="str">
        <f>Q1064</f>
        <v>fazenda@ibiruba.rs.gov.br</v>
      </c>
      <c r="T1064" s="321" t="str">
        <f>P1064</f>
        <v>54 3324-8500</v>
      </c>
      <c r="W1064" s="302">
        <v>41920</v>
      </c>
    </row>
    <row r="1065" spans="2:23" ht="30.75" customHeight="1" x14ac:dyDescent="0.25">
      <c r="B1065" s="17" t="s">
        <v>10882</v>
      </c>
      <c r="D1065" s="286" t="s">
        <v>12268</v>
      </c>
      <c r="E1065" s="14" t="s">
        <v>12269</v>
      </c>
      <c r="F1065" s="14" t="s">
        <v>441</v>
      </c>
      <c r="G1065" s="286" t="str">
        <f>D1065</f>
        <v>Coamo Agroindustrial Cooperativa</v>
      </c>
      <c r="H1065" s="305" t="s">
        <v>12270</v>
      </c>
      <c r="I1065" s="311" t="s">
        <v>12271</v>
      </c>
      <c r="J1065" s="286" t="s">
        <v>12272</v>
      </c>
      <c r="K1065" s="14" t="s">
        <v>12273</v>
      </c>
      <c r="L1065" s="14" t="s">
        <v>12274</v>
      </c>
      <c r="M1065" s="14" t="s">
        <v>4068</v>
      </c>
      <c r="N1065" s="12" t="s">
        <v>21218</v>
      </c>
      <c r="O1065" s="320" t="s">
        <v>12275</v>
      </c>
      <c r="P1065" s="321" t="s">
        <v>12276</v>
      </c>
      <c r="Q1065" s="269" t="s">
        <v>12277</v>
      </c>
      <c r="R1065" s="14" t="s">
        <v>12269</v>
      </c>
      <c r="S1065" s="269" t="s">
        <v>12277</v>
      </c>
      <c r="T1065" s="13" t="s">
        <v>12278</v>
      </c>
      <c r="W1065" s="302">
        <v>41920</v>
      </c>
    </row>
    <row r="1066" spans="2:23" ht="30.75" customHeight="1" x14ac:dyDescent="0.25">
      <c r="B1066" s="17" t="s">
        <v>10883</v>
      </c>
      <c r="D1066" s="286" t="s">
        <v>12279</v>
      </c>
      <c r="E1066" s="13" t="s">
        <v>12279</v>
      </c>
      <c r="F1066" s="286"/>
      <c r="G1066" s="286" t="s">
        <v>12279</v>
      </c>
      <c r="H1066" s="305" t="s">
        <v>12280</v>
      </c>
      <c r="I1066" s="311"/>
      <c r="J1066" s="286" t="s">
        <v>12281</v>
      </c>
      <c r="K1066" s="14" t="s">
        <v>12282</v>
      </c>
      <c r="L1066" s="14" t="s">
        <v>3693</v>
      </c>
      <c r="M1066" s="14" t="s">
        <v>4119</v>
      </c>
      <c r="N1066" s="12" t="s">
        <v>21230</v>
      </c>
      <c r="O1066" s="320" t="s">
        <v>12283</v>
      </c>
      <c r="P1066" s="321" t="s">
        <v>12285</v>
      </c>
      <c r="Q1066" s="13" t="s">
        <v>12284</v>
      </c>
    </row>
    <row r="1067" spans="2:23" ht="30.75" customHeight="1" x14ac:dyDescent="0.25">
      <c r="B1067" s="17" t="s">
        <v>10884</v>
      </c>
      <c r="D1067" s="286" t="s">
        <v>12289</v>
      </c>
      <c r="E1067" s="14" t="s">
        <v>12290</v>
      </c>
      <c r="G1067" s="286" t="str">
        <f>D1067</f>
        <v>Ayub Teixeira Com. De Semi jóias Ltda</v>
      </c>
      <c r="H1067" s="305" t="s">
        <v>12464</v>
      </c>
      <c r="I1067" s="311" t="s">
        <v>12291</v>
      </c>
      <c r="J1067" s="286" t="s">
        <v>12292</v>
      </c>
      <c r="K1067" s="14" t="s">
        <v>3922</v>
      </c>
      <c r="L1067" s="14" t="s">
        <v>1890</v>
      </c>
      <c r="M1067" s="14" t="s">
        <v>4119</v>
      </c>
      <c r="N1067" s="12" t="s">
        <v>21230</v>
      </c>
      <c r="O1067" s="320" t="s">
        <v>12293</v>
      </c>
      <c r="P1067" s="321" t="s">
        <v>12294</v>
      </c>
      <c r="Q1067" s="269" t="s">
        <v>12295</v>
      </c>
      <c r="R1067" s="14" t="s">
        <v>1145</v>
      </c>
      <c r="S1067" s="13" t="str">
        <f>Q1067</f>
        <v>marketing@meuvisual.com.br</v>
      </c>
      <c r="T1067" s="321" t="str">
        <f>P1067</f>
        <v>22  2542-1595</v>
      </c>
      <c r="W1067" s="302">
        <v>41921</v>
      </c>
    </row>
    <row r="1068" spans="2:23" ht="30.75" customHeight="1" x14ac:dyDescent="0.25">
      <c r="B1068" s="17" t="s">
        <v>10885</v>
      </c>
      <c r="D1068" s="286" t="s">
        <v>12709</v>
      </c>
      <c r="E1068" s="14" t="s">
        <v>12296</v>
      </c>
      <c r="G1068" s="286" t="str">
        <f>D1068</f>
        <v xml:space="preserve">Techcapital Diagnósticos &amp; Equipamentos Médico - Hospitalares </v>
      </c>
      <c r="H1068" s="305" t="s">
        <v>12297</v>
      </c>
      <c r="I1068" s="311" t="s">
        <v>5143</v>
      </c>
      <c r="J1068" s="286" t="s">
        <v>12298</v>
      </c>
      <c r="K1068" s="14" t="s">
        <v>12299</v>
      </c>
      <c r="L1068" s="14" t="s">
        <v>2372</v>
      </c>
      <c r="M1068" s="14" t="s">
        <v>5752</v>
      </c>
      <c r="N1068" s="12" t="s">
        <v>21231</v>
      </c>
      <c r="O1068" s="320" t="s">
        <v>12300</v>
      </c>
      <c r="P1068" s="321" t="s">
        <v>12301</v>
      </c>
      <c r="Q1068" s="269" t="s">
        <v>12302</v>
      </c>
      <c r="R1068" s="14" t="s">
        <v>12303</v>
      </c>
      <c r="S1068" s="13" t="str">
        <f>Q1068</f>
        <v>euclides@santagenoveva.com.br</v>
      </c>
      <c r="T1068" s="321" t="str">
        <f>P1068</f>
        <v>62  9298-0102</v>
      </c>
      <c r="W1068" s="302">
        <v>41922</v>
      </c>
    </row>
    <row r="1069" spans="2:23" ht="30.75" customHeight="1" x14ac:dyDescent="0.25">
      <c r="B1069" s="17" t="s">
        <v>10886</v>
      </c>
      <c r="C1069" s="436" t="s">
        <v>21212</v>
      </c>
      <c r="D1069" s="286" t="s">
        <v>12304</v>
      </c>
      <c r="E1069" s="13" t="s">
        <v>12304</v>
      </c>
      <c r="G1069" s="286" t="str">
        <f>D1069</f>
        <v>Nelson T. pacheco Junior</v>
      </c>
      <c r="H1069" s="305"/>
      <c r="I1069" s="311"/>
      <c r="J1069" s="286" t="s">
        <v>12305</v>
      </c>
      <c r="K1069" s="14" t="s">
        <v>10423</v>
      </c>
      <c r="L1069" s="14" t="s">
        <v>972</v>
      </c>
      <c r="M1069" s="14" t="s">
        <v>3980</v>
      </c>
      <c r="N1069" s="12" t="s">
        <v>21230</v>
      </c>
      <c r="O1069" s="320" t="s">
        <v>973</v>
      </c>
      <c r="P1069" s="321"/>
      <c r="Q1069" s="269" t="s">
        <v>2960</v>
      </c>
      <c r="R1069" s="14" t="s">
        <v>967</v>
      </c>
      <c r="S1069" s="269" t="s">
        <v>2960</v>
      </c>
    </row>
    <row r="1070" spans="2:23" ht="30.75" customHeight="1" x14ac:dyDescent="0.25">
      <c r="B1070" s="17" t="s">
        <v>10887</v>
      </c>
      <c r="D1070" s="286" t="s">
        <v>12307</v>
      </c>
      <c r="E1070" s="14" t="s">
        <v>12308</v>
      </c>
      <c r="G1070" s="286" t="s">
        <v>12309</v>
      </c>
      <c r="H1070" s="305" t="s">
        <v>12310</v>
      </c>
      <c r="I1070" s="311" t="s">
        <v>12311</v>
      </c>
      <c r="J1070" s="286" t="s">
        <v>12312</v>
      </c>
      <c r="K1070" s="14" t="s">
        <v>3922</v>
      </c>
      <c r="L1070" s="14" t="s">
        <v>3951</v>
      </c>
      <c r="M1070" s="14" t="s">
        <v>3947</v>
      </c>
      <c r="N1070" s="12" t="s">
        <v>21218</v>
      </c>
      <c r="O1070" s="320" t="s">
        <v>3952</v>
      </c>
      <c r="P1070" s="321" t="s">
        <v>12313</v>
      </c>
      <c r="Q1070" s="269" t="s">
        <v>12314</v>
      </c>
      <c r="R1070" s="14" t="s">
        <v>12308</v>
      </c>
      <c r="S1070" s="269" t="s">
        <v>12314</v>
      </c>
      <c r="T1070" s="321" t="s">
        <v>12313</v>
      </c>
      <c r="V1070" s="287">
        <v>41928</v>
      </c>
      <c r="W1070" s="302">
        <v>41928</v>
      </c>
    </row>
    <row r="1071" spans="2:23" ht="30.75" customHeight="1" x14ac:dyDescent="0.25">
      <c r="B1071" s="17" t="s">
        <v>10888</v>
      </c>
      <c r="D1071" s="286" t="s">
        <v>12315</v>
      </c>
      <c r="E1071" s="14" t="s">
        <v>12316</v>
      </c>
      <c r="G1071" s="286" t="s">
        <v>12317</v>
      </c>
      <c r="H1071" s="305" t="s">
        <v>12318</v>
      </c>
      <c r="I1071" s="311" t="s">
        <v>3920</v>
      </c>
      <c r="J1071" s="286" t="s">
        <v>12319</v>
      </c>
      <c r="K1071" s="14" t="s">
        <v>3922</v>
      </c>
      <c r="L1071" s="14" t="s">
        <v>3962</v>
      </c>
      <c r="M1071" s="14" t="s">
        <v>3947</v>
      </c>
      <c r="N1071" s="12" t="s">
        <v>21218</v>
      </c>
      <c r="O1071" s="320" t="s">
        <v>12320</v>
      </c>
      <c r="P1071" s="321" t="s">
        <v>12321</v>
      </c>
      <c r="Q1071" s="269" t="s">
        <v>12322</v>
      </c>
      <c r="R1071" s="14" t="s">
        <v>12316</v>
      </c>
      <c r="S1071" s="269" t="s">
        <v>12322</v>
      </c>
      <c r="T1071" s="321" t="s">
        <v>12321</v>
      </c>
      <c r="V1071" s="287">
        <v>41928</v>
      </c>
      <c r="W1071" s="302">
        <v>41928</v>
      </c>
    </row>
    <row r="1072" spans="2:23" ht="30.75" customHeight="1" x14ac:dyDescent="0.25">
      <c r="B1072" s="17" t="s">
        <v>10889</v>
      </c>
      <c r="D1072" s="286" t="s">
        <v>12323</v>
      </c>
      <c r="E1072" s="14" t="s">
        <v>12325</v>
      </c>
      <c r="G1072" s="286" t="s">
        <v>12324</v>
      </c>
      <c r="H1072" s="305" t="s">
        <v>12326</v>
      </c>
      <c r="I1072" s="311" t="s">
        <v>12327</v>
      </c>
      <c r="J1072" s="286" t="s">
        <v>12328</v>
      </c>
      <c r="K1072" s="14" t="s">
        <v>3922</v>
      </c>
      <c r="L1072" s="14" t="s">
        <v>3244</v>
      </c>
      <c r="M1072" s="14" t="s">
        <v>3947</v>
      </c>
      <c r="N1072" s="12" t="s">
        <v>21218</v>
      </c>
      <c r="O1072" s="320" t="s">
        <v>12329</v>
      </c>
      <c r="P1072" s="321" t="s">
        <v>12330</v>
      </c>
      <c r="Q1072" s="269" t="s">
        <v>12331</v>
      </c>
      <c r="R1072" s="14" t="s">
        <v>5747</v>
      </c>
      <c r="S1072" s="269" t="s">
        <v>12331</v>
      </c>
      <c r="T1072" s="321" t="s">
        <v>12330</v>
      </c>
      <c r="V1072" s="287">
        <v>41929</v>
      </c>
      <c r="W1072" s="302">
        <v>41929</v>
      </c>
    </row>
    <row r="1073" spans="2:23" ht="30.75" customHeight="1" x14ac:dyDescent="0.25">
      <c r="B1073" s="17" t="s">
        <v>10890</v>
      </c>
      <c r="D1073" s="286" t="s">
        <v>12336</v>
      </c>
      <c r="E1073" s="14" t="s">
        <v>12337</v>
      </c>
      <c r="G1073" s="286" t="s">
        <v>12336</v>
      </c>
      <c r="H1073" s="305">
        <v>13601483000121</v>
      </c>
      <c r="I1073" s="311" t="s">
        <v>12338</v>
      </c>
      <c r="J1073" s="286" t="s">
        <v>12339</v>
      </c>
      <c r="K1073" s="14" t="s">
        <v>12340</v>
      </c>
      <c r="L1073" s="14" t="s">
        <v>1228</v>
      </c>
      <c r="M1073" s="14" t="s">
        <v>4068</v>
      </c>
      <c r="N1073" s="12" t="s">
        <v>21218</v>
      </c>
      <c r="O1073" s="320" t="s">
        <v>12341</v>
      </c>
      <c r="P1073" s="321" t="s">
        <v>14395</v>
      </c>
      <c r="Q1073" s="269" t="s">
        <v>12343</v>
      </c>
      <c r="R1073" s="14" t="s">
        <v>12344</v>
      </c>
      <c r="S1073" s="269" t="s">
        <v>12343</v>
      </c>
      <c r="T1073" s="321" t="s">
        <v>12342</v>
      </c>
      <c r="V1073" s="287">
        <v>41929</v>
      </c>
    </row>
    <row r="1074" spans="2:23" ht="30.75" customHeight="1" x14ac:dyDescent="0.25">
      <c r="B1074" s="17" t="s">
        <v>10891</v>
      </c>
      <c r="D1074" s="286" t="s">
        <v>12345</v>
      </c>
      <c r="E1074" s="14" t="s">
        <v>5775</v>
      </c>
      <c r="G1074" s="286" t="s">
        <v>12361</v>
      </c>
      <c r="H1074" s="305" t="s">
        <v>12346</v>
      </c>
      <c r="I1074" s="311" t="s">
        <v>3920</v>
      </c>
      <c r="J1074" s="286" t="s">
        <v>12348</v>
      </c>
      <c r="K1074" s="14" t="s">
        <v>3922</v>
      </c>
      <c r="L1074" s="14" t="s">
        <v>12347</v>
      </c>
      <c r="M1074" s="14" t="s">
        <v>3980</v>
      </c>
      <c r="N1074" s="12" t="s">
        <v>21230</v>
      </c>
      <c r="O1074" s="320" t="s">
        <v>12349</v>
      </c>
      <c r="P1074" s="321" t="s">
        <v>12350</v>
      </c>
      <c r="Q1074" s="269" t="s">
        <v>12362</v>
      </c>
      <c r="R1074" s="14" t="s">
        <v>12363</v>
      </c>
      <c r="S1074" s="269" t="s">
        <v>12351</v>
      </c>
      <c r="T1074" s="13" t="s">
        <v>12350</v>
      </c>
      <c r="V1074" s="287">
        <v>41932</v>
      </c>
    </row>
    <row r="1075" spans="2:23" ht="30.75" customHeight="1" x14ac:dyDescent="0.25">
      <c r="B1075" s="17" t="s">
        <v>10892</v>
      </c>
      <c r="D1075" s="286" t="s">
        <v>12352</v>
      </c>
      <c r="E1075" s="14" t="s">
        <v>12353</v>
      </c>
      <c r="G1075" s="286" t="s">
        <v>12354</v>
      </c>
      <c r="H1075" s="305" t="s">
        <v>12355</v>
      </c>
      <c r="I1075" s="311" t="s">
        <v>12356</v>
      </c>
      <c r="J1075" s="286" t="s">
        <v>12357</v>
      </c>
      <c r="K1075" s="14" t="s">
        <v>3922</v>
      </c>
      <c r="L1075" s="14" t="s">
        <v>12358</v>
      </c>
      <c r="M1075" s="14" t="s">
        <v>3947</v>
      </c>
      <c r="N1075" s="12" t="s">
        <v>21218</v>
      </c>
      <c r="O1075" s="320">
        <v>88880000</v>
      </c>
      <c r="P1075" s="321" t="s">
        <v>12359</v>
      </c>
      <c r="Q1075" s="269" t="s">
        <v>12360</v>
      </c>
      <c r="R1075" s="14" t="s">
        <v>12364</v>
      </c>
      <c r="S1075" s="269" t="s">
        <v>12360</v>
      </c>
      <c r="T1075" s="321" t="s">
        <v>12359</v>
      </c>
      <c r="V1075" s="287">
        <v>41932</v>
      </c>
    </row>
    <row r="1076" spans="2:23" ht="30.75" customHeight="1" x14ac:dyDescent="0.25">
      <c r="B1076" s="17" t="s">
        <v>10893</v>
      </c>
      <c r="C1076" s="17" t="s">
        <v>6323</v>
      </c>
      <c r="D1076" s="286" t="s">
        <v>12365</v>
      </c>
      <c r="G1076" s="286" t="s">
        <v>12366</v>
      </c>
      <c r="H1076" s="305" t="s">
        <v>12367</v>
      </c>
      <c r="I1076" s="311" t="s">
        <v>3920</v>
      </c>
      <c r="J1076" s="286" t="s">
        <v>12368</v>
      </c>
      <c r="K1076" s="14" t="s">
        <v>3922</v>
      </c>
      <c r="L1076" s="14" t="s">
        <v>12369</v>
      </c>
      <c r="M1076" s="14" t="s">
        <v>4270</v>
      </c>
      <c r="N1076" s="12" t="s">
        <v>21218</v>
      </c>
      <c r="O1076" s="320" t="s">
        <v>12370</v>
      </c>
      <c r="P1076" s="321" t="s">
        <v>12371</v>
      </c>
      <c r="Q1076" s="269" t="s">
        <v>22949</v>
      </c>
      <c r="S1076" s="269" t="s">
        <v>22949</v>
      </c>
      <c r="T1076" s="321" t="s">
        <v>12371</v>
      </c>
      <c r="V1076" s="287">
        <v>41932</v>
      </c>
      <c r="W1076" s="287">
        <v>44490</v>
      </c>
    </row>
    <row r="1077" spans="2:23" ht="30.75" customHeight="1" x14ac:dyDescent="0.25">
      <c r="B1077" s="17" t="s">
        <v>10894</v>
      </c>
      <c r="D1077" s="286" t="s">
        <v>12372</v>
      </c>
      <c r="E1077" s="14" t="s">
        <v>12373</v>
      </c>
      <c r="G1077" s="286" t="s">
        <v>12374</v>
      </c>
      <c r="H1077" s="305" t="s">
        <v>12375</v>
      </c>
      <c r="I1077" s="311" t="s">
        <v>12376</v>
      </c>
      <c r="J1077" s="286" t="s">
        <v>12377</v>
      </c>
      <c r="K1077" s="14" t="s">
        <v>3343</v>
      </c>
      <c r="L1077" s="14" t="s">
        <v>3344</v>
      </c>
      <c r="M1077" s="14" t="s">
        <v>3345</v>
      </c>
      <c r="N1077" s="12" t="s">
        <v>21232</v>
      </c>
      <c r="O1077" s="320" t="s">
        <v>12378</v>
      </c>
      <c r="P1077" s="321" t="s">
        <v>12379</v>
      </c>
      <c r="Q1077" s="269" t="s">
        <v>12380</v>
      </c>
      <c r="R1077" s="14" t="s">
        <v>12381</v>
      </c>
      <c r="S1077" s="269" t="s">
        <v>12382</v>
      </c>
      <c r="T1077" s="13" t="s">
        <v>12383</v>
      </c>
      <c r="V1077" s="302">
        <v>41932</v>
      </c>
    </row>
    <row r="1078" spans="2:23" ht="30.75" customHeight="1" x14ac:dyDescent="0.25">
      <c r="B1078" s="17" t="s">
        <v>10895</v>
      </c>
      <c r="C1078" s="17" t="s">
        <v>21205</v>
      </c>
      <c r="D1078" s="286" t="s">
        <v>12387</v>
      </c>
      <c r="E1078" s="14" t="s">
        <v>12388</v>
      </c>
      <c r="G1078" s="286" t="str">
        <f>D1078</f>
        <v>Trama Visual Comercio e Est. Ltda - ME</v>
      </c>
      <c r="H1078" s="305" t="s">
        <v>12389</v>
      </c>
      <c r="I1078" s="311" t="s">
        <v>12390</v>
      </c>
      <c r="J1078" s="286" t="s">
        <v>12395</v>
      </c>
      <c r="K1078" s="14" t="s">
        <v>6999</v>
      </c>
      <c r="L1078" s="14" t="s">
        <v>12391</v>
      </c>
      <c r="M1078" s="14" t="s">
        <v>3924</v>
      </c>
      <c r="N1078" s="12" t="s">
        <v>21230</v>
      </c>
      <c r="O1078" s="320" t="s">
        <v>12392</v>
      </c>
      <c r="P1078" s="321" t="s">
        <v>12393</v>
      </c>
      <c r="Q1078" s="269" t="s">
        <v>12394</v>
      </c>
      <c r="R1078" s="14" t="s">
        <v>12388</v>
      </c>
      <c r="S1078" s="269" t="s">
        <v>12396</v>
      </c>
      <c r="T1078" s="13" t="s">
        <v>12397</v>
      </c>
      <c r="V1078" s="302">
        <v>41933</v>
      </c>
    </row>
    <row r="1079" spans="2:23" ht="30.75" customHeight="1" x14ac:dyDescent="0.25">
      <c r="B1079" s="17" t="s">
        <v>10896</v>
      </c>
      <c r="D1079" s="286" t="s">
        <v>12398</v>
      </c>
      <c r="E1079" s="14" t="s">
        <v>12399</v>
      </c>
      <c r="G1079" s="286" t="s">
        <v>12398</v>
      </c>
      <c r="H1079" s="305" t="s">
        <v>12400</v>
      </c>
      <c r="I1079" s="311" t="s">
        <v>3920</v>
      </c>
      <c r="J1079" s="286" t="s">
        <v>12401</v>
      </c>
      <c r="K1079" s="14" t="s">
        <v>3498</v>
      </c>
      <c r="L1079" s="14" t="s">
        <v>3499</v>
      </c>
      <c r="M1079" s="14" t="s">
        <v>3924</v>
      </c>
      <c r="N1079" s="12" t="s">
        <v>21230</v>
      </c>
      <c r="O1079" s="320" t="s">
        <v>6819</v>
      </c>
      <c r="Q1079" s="269" t="s">
        <v>12403</v>
      </c>
      <c r="R1079" s="14" t="s">
        <v>12404</v>
      </c>
      <c r="S1079" s="13" t="s">
        <v>12405</v>
      </c>
      <c r="T1079" s="321" t="s">
        <v>12402</v>
      </c>
      <c r="V1079" s="287">
        <v>41935</v>
      </c>
    </row>
    <row r="1080" spans="2:23" ht="30.75" customHeight="1" x14ac:dyDescent="0.25">
      <c r="B1080" s="17" t="s">
        <v>10897</v>
      </c>
      <c r="D1080" s="286" t="s">
        <v>12416</v>
      </c>
      <c r="E1080" s="14" t="s">
        <v>12417</v>
      </c>
      <c r="G1080" s="286" t="s">
        <v>12416</v>
      </c>
      <c r="H1080" s="305" t="s">
        <v>12418</v>
      </c>
      <c r="I1080" s="311" t="s">
        <v>3920</v>
      </c>
      <c r="J1080" s="286" t="s">
        <v>12419</v>
      </c>
      <c r="K1080" s="14" t="s">
        <v>3922</v>
      </c>
      <c r="L1080" s="14" t="s">
        <v>12420</v>
      </c>
      <c r="M1080" s="14" t="s">
        <v>3947</v>
      </c>
      <c r="N1080" s="12" t="s">
        <v>21218</v>
      </c>
      <c r="O1080" s="320" t="s">
        <v>12421</v>
      </c>
      <c r="P1080" s="321" t="s">
        <v>12423</v>
      </c>
      <c r="Q1080" s="269" t="s">
        <v>12422</v>
      </c>
      <c r="R1080" s="14" t="s">
        <v>12424</v>
      </c>
      <c r="S1080" s="269" t="s">
        <v>12422</v>
      </c>
      <c r="T1080" s="321" t="s">
        <v>12423</v>
      </c>
      <c r="V1080" s="287">
        <v>41937</v>
      </c>
    </row>
    <row r="1081" spans="2:23" ht="30.75" customHeight="1" x14ac:dyDescent="0.25">
      <c r="B1081" s="17" t="s">
        <v>10898</v>
      </c>
      <c r="C1081" s="17" t="s">
        <v>7</v>
      </c>
      <c r="D1081" s="286" t="s">
        <v>12425</v>
      </c>
      <c r="E1081" s="14" t="s">
        <v>10307</v>
      </c>
      <c r="G1081" s="286" t="s">
        <v>12426</v>
      </c>
      <c r="H1081" s="305" t="s">
        <v>12427</v>
      </c>
      <c r="I1081" s="311" t="s">
        <v>12428</v>
      </c>
      <c r="J1081" s="286" t="s">
        <v>12429</v>
      </c>
      <c r="K1081" s="14" t="s">
        <v>3922</v>
      </c>
      <c r="L1081" s="14" t="s">
        <v>12430</v>
      </c>
      <c r="M1081" s="14" t="s">
        <v>4270</v>
      </c>
      <c r="N1081" s="12" t="s">
        <v>21218</v>
      </c>
      <c r="O1081" s="320" t="s">
        <v>12431</v>
      </c>
      <c r="P1081" s="321" t="s">
        <v>10313</v>
      </c>
      <c r="Q1081" s="269" t="s">
        <v>12432</v>
      </c>
      <c r="R1081" s="14" t="s">
        <v>10307</v>
      </c>
      <c r="S1081" s="269" t="s">
        <v>12432</v>
      </c>
      <c r="T1081" s="321" t="s">
        <v>10313</v>
      </c>
      <c r="V1081" s="287">
        <v>41937</v>
      </c>
    </row>
    <row r="1082" spans="2:23" ht="30.75" customHeight="1" x14ac:dyDescent="0.25">
      <c r="B1082" s="17" t="s">
        <v>10899</v>
      </c>
      <c r="C1082" s="17" t="s">
        <v>21205</v>
      </c>
      <c r="D1082" s="288" t="s">
        <v>15035</v>
      </c>
      <c r="E1082" s="12" t="s">
        <v>12438</v>
      </c>
      <c r="F1082" s="12"/>
      <c r="G1082" s="288" t="s">
        <v>15035</v>
      </c>
      <c r="H1082" s="324" t="s">
        <v>12439</v>
      </c>
      <c r="I1082" s="325" t="s">
        <v>3920</v>
      </c>
      <c r="J1082" s="288" t="s">
        <v>12440</v>
      </c>
      <c r="K1082" s="12" t="s">
        <v>12441</v>
      </c>
      <c r="L1082" s="12" t="s">
        <v>3962</v>
      </c>
      <c r="M1082" s="12" t="s">
        <v>3947</v>
      </c>
      <c r="N1082" s="12" t="s">
        <v>21218</v>
      </c>
      <c r="O1082" s="326" t="s">
        <v>12442</v>
      </c>
      <c r="P1082" s="323" t="s">
        <v>12443</v>
      </c>
      <c r="Q1082" s="269" t="s">
        <v>12444</v>
      </c>
      <c r="R1082" s="14" t="s">
        <v>12438</v>
      </c>
      <c r="S1082" s="269" t="s">
        <v>12444</v>
      </c>
      <c r="T1082" s="321" t="s">
        <v>12443</v>
      </c>
      <c r="V1082" s="287">
        <v>41937</v>
      </c>
      <c r="W1082" s="302">
        <v>42375</v>
      </c>
    </row>
    <row r="1083" spans="2:23" ht="30.75" customHeight="1" x14ac:dyDescent="0.25">
      <c r="B1083" s="17" t="s">
        <v>10900</v>
      </c>
      <c r="D1083" s="286" t="s">
        <v>12445</v>
      </c>
      <c r="E1083" s="14" t="s">
        <v>720</v>
      </c>
      <c r="G1083" s="286" t="s">
        <v>12446</v>
      </c>
      <c r="H1083" s="305" t="s">
        <v>12447</v>
      </c>
      <c r="I1083" s="311" t="s">
        <v>3920</v>
      </c>
      <c r="J1083" s="286" t="s">
        <v>12448</v>
      </c>
      <c r="K1083" s="14" t="s">
        <v>3922</v>
      </c>
      <c r="L1083" s="14" t="s">
        <v>12449</v>
      </c>
      <c r="M1083" s="14" t="s">
        <v>4068</v>
      </c>
      <c r="N1083" s="12" t="s">
        <v>21218</v>
      </c>
      <c r="O1083" s="320" t="s">
        <v>12450</v>
      </c>
      <c r="P1083" s="321" t="s">
        <v>12454</v>
      </c>
      <c r="Q1083" s="269" t="s">
        <v>12452</v>
      </c>
      <c r="R1083" s="14" t="s">
        <v>3661</v>
      </c>
      <c r="S1083" s="269" t="s">
        <v>12453</v>
      </c>
      <c r="T1083" s="321" t="s">
        <v>12451</v>
      </c>
    </row>
    <row r="1084" spans="2:23" ht="30.75" customHeight="1" x14ac:dyDescent="0.25">
      <c r="B1084" s="17" t="s">
        <v>10901</v>
      </c>
      <c r="C1084" s="17" t="s">
        <v>12035</v>
      </c>
      <c r="D1084" s="286" t="s">
        <v>1231</v>
      </c>
      <c r="E1084" s="14" t="s">
        <v>12455</v>
      </c>
      <c r="G1084" s="286" t="s">
        <v>12718</v>
      </c>
      <c r="H1084" s="305" t="s">
        <v>12719</v>
      </c>
      <c r="I1084" s="311" t="s">
        <v>12720</v>
      </c>
      <c r="J1084" s="286" t="s">
        <v>12721</v>
      </c>
      <c r="K1084" s="14" t="s">
        <v>3922</v>
      </c>
      <c r="L1084" s="14" t="s">
        <v>3693</v>
      </c>
      <c r="M1084" s="14" t="s">
        <v>4119</v>
      </c>
      <c r="N1084" s="12" t="s">
        <v>21230</v>
      </c>
      <c r="O1084" s="320" t="s">
        <v>12722</v>
      </c>
      <c r="P1084" s="321" t="s">
        <v>12723</v>
      </c>
      <c r="Q1084" s="269" t="s">
        <v>12456</v>
      </c>
      <c r="R1084" s="14" t="s">
        <v>12724</v>
      </c>
      <c r="S1084" s="269" t="s">
        <v>12456</v>
      </c>
      <c r="T1084" s="321" t="s">
        <v>12723</v>
      </c>
      <c r="V1084" s="287">
        <v>41938</v>
      </c>
    </row>
    <row r="1085" spans="2:23" ht="30.75" customHeight="1" x14ac:dyDescent="0.25">
      <c r="B1085" s="17" t="s">
        <v>10902</v>
      </c>
      <c r="C1085" s="17" t="s">
        <v>12035</v>
      </c>
      <c r="D1085" s="288" t="s">
        <v>19043</v>
      </c>
      <c r="E1085" s="12" t="s">
        <v>18660</v>
      </c>
      <c r="G1085" s="288" t="s">
        <v>19043</v>
      </c>
      <c r="H1085" s="305" t="s">
        <v>12457</v>
      </c>
      <c r="I1085" s="325" t="s">
        <v>18657</v>
      </c>
      <c r="J1085" s="288" t="s">
        <v>18658</v>
      </c>
      <c r="K1085" s="12" t="s">
        <v>3922</v>
      </c>
      <c r="L1085" s="12" t="s">
        <v>3693</v>
      </c>
      <c r="M1085" s="14" t="s">
        <v>4119</v>
      </c>
      <c r="N1085" s="12" t="s">
        <v>21230</v>
      </c>
      <c r="O1085" s="326" t="s">
        <v>18659</v>
      </c>
      <c r="P1085" s="321" t="s">
        <v>14162</v>
      </c>
      <c r="Q1085" s="269" t="s">
        <v>19046</v>
      </c>
      <c r="R1085" s="12" t="s">
        <v>19044</v>
      </c>
      <c r="S1085" s="269" t="s">
        <v>19045</v>
      </c>
      <c r="T1085" s="181" t="s">
        <v>19047</v>
      </c>
      <c r="V1085" s="287">
        <v>41940</v>
      </c>
      <c r="W1085" s="302">
        <v>43447</v>
      </c>
    </row>
    <row r="1086" spans="2:23" ht="30.75" customHeight="1" x14ac:dyDescent="0.25">
      <c r="B1086" s="17" t="s">
        <v>10903</v>
      </c>
      <c r="D1086" s="286" t="s">
        <v>12461</v>
      </c>
      <c r="E1086" s="14" t="s">
        <v>12462</v>
      </c>
      <c r="F1086" s="14" t="s">
        <v>12463</v>
      </c>
      <c r="G1086" s="286" t="s">
        <v>12461</v>
      </c>
      <c r="H1086" s="305" t="s">
        <v>12480</v>
      </c>
      <c r="I1086" s="311" t="s">
        <v>3920</v>
      </c>
      <c r="J1086" s="286" t="s">
        <v>12465</v>
      </c>
      <c r="K1086" s="14" t="s">
        <v>12466</v>
      </c>
      <c r="L1086" s="14" t="s">
        <v>3693</v>
      </c>
      <c r="M1086" s="14" t="s">
        <v>4119</v>
      </c>
      <c r="N1086" s="12" t="s">
        <v>21230</v>
      </c>
      <c r="O1086" s="320" t="s">
        <v>12467</v>
      </c>
      <c r="P1086" s="321"/>
      <c r="Q1086" s="269" t="s">
        <v>12468</v>
      </c>
      <c r="R1086" s="14" t="s">
        <v>18</v>
      </c>
      <c r="S1086" s="13" t="s">
        <v>12469</v>
      </c>
      <c r="T1086" s="269" t="s">
        <v>12470</v>
      </c>
      <c r="V1086" s="287">
        <v>41972</v>
      </c>
    </row>
    <row r="1087" spans="2:23" ht="30.75" customHeight="1" x14ac:dyDescent="0.25">
      <c r="B1087" s="17" t="s">
        <v>10904</v>
      </c>
      <c r="C1087" s="17" t="s">
        <v>7</v>
      </c>
      <c r="D1087" s="286" t="s">
        <v>12471</v>
      </c>
      <c r="E1087" s="14" t="s">
        <v>1755</v>
      </c>
      <c r="G1087" s="286" t="s">
        <v>12471</v>
      </c>
      <c r="H1087" s="305" t="s">
        <v>12472</v>
      </c>
      <c r="I1087" s="311" t="s">
        <v>3920</v>
      </c>
      <c r="J1087" s="286" t="s">
        <v>12473</v>
      </c>
      <c r="K1087" s="14" t="s">
        <v>5300</v>
      </c>
      <c r="L1087" s="14" t="s">
        <v>12474</v>
      </c>
      <c r="M1087" s="14" t="s">
        <v>3924</v>
      </c>
      <c r="N1087" s="12" t="s">
        <v>21230</v>
      </c>
      <c r="O1087" s="320" t="s">
        <v>12475</v>
      </c>
      <c r="P1087" s="321" t="s">
        <v>12476</v>
      </c>
      <c r="Q1087" s="13" t="s">
        <v>12477</v>
      </c>
      <c r="R1087" s="14" t="s">
        <v>7</v>
      </c>
      <c r="S1087" s="13" t="s">
        <v>12478</v>
      </c>
      <c r="T1087" s="13" t="s">
        <v>12479</v>
      </c>
      <c r="V1087" s="287">
        <v>41972</v>
      </c>
    </row>
    <row r="1088" spans="2:23" ht="30.75" customHeight="1" x14ac:dyDescent="0.25">
      <c r="B1088" s="17" t="s">
        <v>10905</v>
      </c>
      <c r="D1088" s="286" t="s">
        <v>12481</v>
      </c>
      <c r="E1088" s="14" t="s">
        <v>12482</v>
      </c>
      <c r="G1088" s="286" t="str">
        <f>D1088</f>
        <v>Centro Educacional Alves  Faria Ltda</v>
      </c>
      <c r="H1088" s="305" t="s">
        <v>12483</v>
      </c>
      <c r="I1088" s="311" t="s">
        <v>3920</v>
      </c>
      <c r="J1088" s="286" t="s">
        <v>12484</v>
      </c>
      <c r="K1088" s="14" t="s">
        <v>12485</v>
      </c>
      <c r="L1088" s="14" t="s">
        <v>10588</v>
      </c>
      <c r="M1088" s="14" t="s">
        <v>12486</v>
      </c>
      <c r="N1088" s="12" t="s">
        <v>21233</v>
      </c>
      <c r="O1088" s="320">
        <v>74445190</v>
      </c>
      <c r="P1088" s="321" t="s">
        <v>12487</v>
      </c>
      <c r="Q1088" s="269" t="s">
        <v>12488</v>
      </c>
      <c r="R1088" s="14" t="s">
        <v>12489</v>
      </c>
      <c r="S1088" s="13" t="str">
        <f>Q1088</f>
        <v>junio.mendes@alfa.br</v>
      </c>
      <c r="T1088" s="13" t="s">
        <v>12490</v>
      </c>
      <c r="V1088" s="287">
        <v>41973</v>
      </c>
    </row>
    <row r="1089" spans="2:23" ht="30.75" customHeight="1" x14ac:dyDescent="0.25">
      <c r="B1089" s="17" t="s">
        <v>10906</v>
      </c>
      <c r="D1089" s="286" t="s">
        <v>12491</v>
      </c>
      <c r="E1089" s="14" t="s">
        <v>12492</v>
      </c>
      <c r="F1089" s="14" t="s">
        <v>12498</v>
      </c>
      <c r="G1089" s="286" t="s">
        <v>12493</v>
      </c>
      <c r="H1089" s="305">
        <v>95992020000100</v>
      </c>
      <c r="I1089" s="311" t="s">
        <v>3920</v>
      </c>
      <c r="J1089" s="286" t="s">
        <v>12494</v>
      </c>
      <c r="K1089" s="14" t="s">
        <v>3922</v>
      </c>
      <c r="L1089" s="14" t="s">
        <v>12495</v>
      </c>
      <c r="M1089" s="14" t="s">
        <v>3947</v>
      </c>
      <c r="N1089" s="12" t="s">
        <v>21218</v>
      </c>
      <c r="O1089" s="320" t="s">
        <v>12496</v>
      </c>
      <c r="P1089" s="321" t="s">
        <v>12497</v>
      </c>
      <c r="Q1089" s="269" t="s">
        <v>12499</v>
      </c>
      <c r="R1089" s="14" t="s">
        <v>12500</v>
      </c>
      <c r="S1089" s="269" t="s">
        <v>12501</v>
      </c>
      <c r="T1089" s="321" t="s">
        <v>12497</v>
      </c>
      <c r="V1089" s="287">
        <v>41942</v>
      </c>
    </row>
    <row r="1090" spans="2:23" ht="30.75" customHeight="1" x14ac:dyDescent="0.25">
      <c r="B1090" s="17" t="s">
        <v>10907</v>
      </c>
      <c r="C1090" s="17" t="s">
        <v>7</v>
      </c>
      <c r="D1090" s="286" t="s">
        <v>12503</v>
      </c>
      <c r="E1090" s="14" t="s">
        <v>12504</v>
      </c>
      <c r="F1090" s="14" t="s">
        <v>2718</v>
      </c>
      <c r="G1090" s="286" t="s">
        <v>12505</v>
      </c>
      <c r="H1090" s="305" t="s">
        <v>12506</v>
      </c>
      <c r="I1090" s="311" t="s">
        <v>3920</v>
      </c>
      <c r="J1090" s="286" t="s">
        <v>12507</v>
      </c>
      <c r="K1090" s="14" t="s">
        <v>3922</v>
      </c>
      <c r="L1090" s="14" t="s">
        <v>12508</v>
      </c>
      <c r="M1090" s="14" t="s">
        <v>3924</v>
      </c>
      <c r="N1090" s="12" t="s">
        <v>21230</v>
      </c>
      <c r="O1090" s="320" t="s">
        <v>12509</v>
      </c>
      <c r="P1090" s="321" t="s">
        <v>12510</v>
      </c>
      <c r="Q1090" s="269" t="s">
        <v>12511</v>
      </c>
      <c r="R1090" s="14" t="s">
        <v>12512</v>
      </c>
      <c r="S1090" s="269" t="s">
        <v>12513</v>
      </c>
      <c r="T1090" s="321" t="s">
        <v>12510</v>
      </c>
      <c r="V1090" s="287">
        <v>41942</v>
      </c>
    </row>
    <row r="1091" spans="2:23" ht="30.75" customHeight="1" x14ac:dyDescent="0.25">
      <c r="B1091" s="17" t="s">
        <v>10908</v>
      </c>
      <c r="D1091" s="286" t="s">
        <v>12516</v>
      </c>
      <c r="E1091" s="14" t="s">
        <v>4102</v>
      </c>
      <c r="G1091" s="286" t="str">
        <f>D1091</f>
        <v>Pagliari e Pagliari Choperia Ltda</v>
      </c>
      <c r="H1091" s="305" t="s">
        <v>12517</v>
      </c>
      <c r="I1091" s="311" t="s">
        <v>12522</v>
      </c>
      <c r="J1091" s="286" t="s">
        <v>12588</v>
      </c>
      <c r="K1091" s="14" t="s">
        <v>10022</v>
      </c>
      <c r="L1091" s="14" t="s">
        <v>10023</v>
      </c>
      <c r="M1091" s="14" t="s">
        <v>3741</v>
      </c>
      <c r="N1091" s="12" t="s">
        <v>21231</v>
      </c>
      <c r="O1091" s="320" t="s">
        <v>12518</v>
      </c>
      <c r="P1091" s="321" t="s">
        <v>12519</v>
      </c>
      <c r="Q1091" s="269" t="s">
        <v>12520</v>
      </c>
      <c r="R1091" s="14" t="s">
        <v>4102</v>
      </c>
      <c r="S1091" s="13" t="str">
        <f>Q1091</f>
        <v>paulorpagliari@hotmail.com</v>
      </c>
      <c r="T1091" s="13" t="s">
        <v>12521</v>
      </c>
      <c r="V1091" s="287">
        <v>41943</v>
      </c>
    </row>
    <row r="1092" spans="2:23" ht="30.75" customHeight="1" x14ac:dyDescent="0.25">
      <c r="B1092" s="17" t="s">
        <v>10909</v>
      </c>
      <c r="C1092" s="17" t="s">
        <v>7</v>
      </c>
      <c r="D1092" s="286" t="s">
        <v>12523</v>
      </c>
      <c r="E1092" s="14" t="s">
        <v>12524</v>
      </c>
      <c r="F1092" s="14" t="s">
        <v>4085</v>
      </c>
      <c r="G1092" s="286" t="str">
        <f>D1092</f>
        <v>Irmãos Gonçalves Comércio e indústria Ltda</v>
      </c>
      <c r="H1092" s="305" t="s">
        <v>12624</v>
      </c>
      <c r="I1092" s="311" t="s">
        <v>3920</v>
      </c>
      <c r="J1092" s="286" t="s">
        <v>12625</v>
      </c>
      <c r="L1092" s="14" t="s">
        <v>10023</v>
      </c>
      <c r="M1092" s="14" t="s">
        <v>3741</v>
      </c>
      <c r="N1092" s="12" t="s">
        <v>21231</v>
      </c>
      <c r="O1092" s="320" t="s">
        <v>12626</v>
      </c>
      <c r="P1092" s="321" t="s">
        <v>12525</v>
      </c>
      <c r="Q1092" s="269" t="s">
        <v>12526</v>
      </c>
      <c r="R1092" s="14" t="s">
        <v>12527</v>
      </c>
      <c r="S1092" s="269" t="s">
        <v>12528</v>
      </c>
      <c r="T1092" s="13" t="s">
        <v>12525</v>
      </c>
      <c r="V1092" s="287">
        <v>41943</v>
      </c>
    </row>
    <row r="1093" spans="2:23" ht="30.75" customHeight="1" x14ac:dyDescent="0.25">
      <c r="B1093" s="17" t="s">
        <v>10910</v>
      </c>
      <c r="D1093" s="286" t="s">
        <v>12529</v>
      </c>
      <c r="E1093" s="14" t="s">
        <v>12530</v>
      </c>
      <c r="F1093" s="14" t="s">
        <v>12531</v>
      </c>
      <c r="G1093" s="286" t="s">
        <v>12529</v>
      </c>
      <c r="H1093" s="305" t="s">
        <v>12532</v>
      </c>
      <c r="I1093" s="311" t="s">
        <v>12533</v>
      </c>
      <c r="J1093" s="286" t="s">
        <v>12534</v>
      </c>
      <c r="K1093" s="14" t="s">
        <v>3795</v>
      </c>
      <c r="L1093" s="14" t="s">
        <v>4128</v>
      </c>
      <c r="M1093" s="14" t="s">
        <v>4068</v>
      </c>
      <c r="N1093" s="12" t="s">
        <v>21218</v>
      </c>
      <c r="O1093" s="320" t="s">
        <v>12535</v>
      </c>
      <c r="P1093" s="321" t="s">
        <v>12536</v>
      </c>
      <c r="Q1093" s="269" t="s">
        <v>12537</v>
      </c>
      <c r="R1093" s="14" t="s">
        <v>574</v>
      </c>
      <c r="S1093" s="269" t="s">
        <v>12537</v>
      </c>
      <c r="T1093" s="321" t="s">
        <v>12536</v>
      </c>
    </row>
    <row r="1094" spans="2:23" ht="30.75" customHeight="1" x14ac:dyDescent="0.25">
      <c r="B1094" s="17" t="s">
        <v>10911</v>
      </c>
      <c r="D1094" s="286" t="s">
        <v>12538</v>
      </c>
      <c r="E1094" s="13" t="s">
        <v>12538</v>
      </c>
      <c r="F1094" s="286"/>
      <c r="G1094" s="286" t="s">
        <v>12538</v>
      </c>
      <c r="H1094" s="305" t="s">
        <v>12539</v>
      </c>
      <c r="I1094" s="311" t="s">
        <v>12540</v>
      </c>
      <c r="J1094" s="286" t="s">
        <v>12541</v>
      </c>
      <c r="K1094" s="14" t="s">
        <v>12542</v>
      </c>
      <c r="L1094" s="14" t="s">
        <v>4238</v>
      </c>
      <c r="M1094" s="14" t="s">
        <v>3947</v>
      </c>
      <c r="N1094" s="12" t="s">
        <v>21218</v>
      </c>
      <c r="O1094" s="320" t="s">
        <v>12543</v>
      </c>
      <c r="P1094" s="321" t="s">
        <v>12544</v>
      </c>
      <c r="Q1094" s="269" t="s">
        <v>12545</v>
      </c>
      <c r="R1094" s="14" t="s">
        <v>12546</v>
      </c>
      <c r="S1094" s="13" t="s">
        <v>12546</v>
      </c>
      <c r="T1094" s="13" t="s">
        <v>12546</v>
      </c>
      <c r="V1094" s="287">
        <v>41946</v>
      </c>
    </row>
    <row r="1095" spans="2:23" ht="30.75" customHeight="1" x14ac:dyDescent="0.25">
      <c r="B1095" s="17" t="s">
        <v>10912</v>
      </c>
      <c r="D1095" s="286" t="s">
        <v>12547</v>
      </c>
      <c r="E1095" s="14" t="s">
        <v>12548</v>
      </c>
      <c r="G1095" s="286" t="s">
        <v>12549</v>
      </c>
      <c r="H1095" s="305" t="s">
        <v>12550</v>
      </c>
      <c r="I1095" s="311" t="s">
        <v>12551</v>
      </c>
      <c r="J1095" s="286" t="s">
        <v>12552</v>
      </c>
      <c r="K1095" s="14" t="s">
        <v>3922</v>
      </c>
      <c r="L1095" s="14" t="s">
        <v>12553</v>
      </c>
      <c r="M1095" s="14" t="s">
        <v>3980</v>
      </c>
      <c r="N1095" s="12" t="s">
        <v>21230</v>
      </c>
      <c r="O1095" s="320" t="s">
        <v>12554</v>
      </c>
      <c r="P1095" s="321" t="s">
        <v>12555</v>
      </c>
      <c r="Q1095" s="269" t="s">
        <v>12556</v>
      </c>
      <c r="R1095" s="14" t="s">
        <v>12546</v>
      </c>
      <c r="S1095" s="269" t="s">
        <v>12557</v>
      </c>
      <c r="T1095" s="13" t="s">
        <v>12555</v>
      </c>
      <c r="V1095" s="287">
        <v>41947</v>
      </c>
    </row>
    <row r="1096" spans="2:23" ht="30.75" customHeight="1" x14ac:dyDescent="0.25">
      <c r="B1096" s="17" t="s">
        <v>10913</v>
      </c>
      <c r="D1096" s="286" t="s">
        <v>12558</v>
      </c>
      <c r="E1096" s="14" t="s">
        <v>3026</v>
      </c>
      <c r="G1096" s="286" t="s">
        <v>12559</v>
      </c>
      <c r="H1096" s="305" t="s">
        <v>12560</v>
      </c>
      <c r="I1096" s="311" t="s">
        <v>12561</v>
      </c>
      <c r="J1096" s="286" t="s">
        <v>12562</v>
      </c>
      <c r="K1096" s="14" t="s">
        <v>12563</v>
      </c>
      <c r="L1096" s="14" t="s">
        <v>4031</v>
      </c>
      <c r="M1096" s="14" t="s">
        <v>3924</v>
      </c>
      <c r="N1096" s="12" t="s">
        <v>21230</v>
      </c>
      <c r="O1096" s="320" t="s">
        <v>12564</v>
      </c>
      <c r="P1096" s="321" t="s">
        <v>12565</v>
      </c>
      <c r="Q1096" s="269" t="s">
        <v>12566</v>
      </c>
      <c r="R1096" s="14" t="s">
        <v>3026</v>
      </c>
      <c r="S1096" s="269" t="s">
        <v>12566</v>
      </c>
      <c r="T1096" s="13" t="s">
        <v>12567</v>
      </c>
      <c r="V1096" s="287">
        <v>41947</v>
      </c>
    </row>
    <row r="1097" spans="2:23" ht="30.75" customHeight="1" x14ac:dyDescent="0.25">
      <c r="B1097" s="17" t="s">
        <v>10914</v>
      </c>
      <c r="D1097" s="286" t="s">
        <v>12568</v>
      </c>
      <c r="E1097" s="14" t="s">
        <v>12569</v>
      </c>
      <c r="G1097" s="286" t="s">
        <v>12570</v>
      </c>
      <c r="H1097" s="305" t="s">
        <v>12571</v>
      </c>
      <c r="I1097" s="311" t="s">
        <v>12572</v>
      </c>
      <c r="J1097" s="286" t="s">
        <v>12573</v>
      </c>
      <c r="K1097" s="14" t="s">
        <v>7194</v>
      </c>
      <c r="L1097" s="14" t="s">
        <v>392</v>
      </c>
      <c r="M1097" s="14" t="s">
        <v>4109</v>
      </c>
      <c r="N1097" s="12" t="s">
        <v>21230</v>
      </c>
      <c r="O1097" s="320" t="s">
        <v>12574</v>
      </c>
      <c r="P1097" s="321" t="s">
        <v>12575</v>
      </c>
      <c r="Q1097" s="269" t="s">
        <v>12576</v>
      </c>
      <c r="R1097" s="14" t="s">
        <v>12577</v>
      </c>
      <c r="S1097" s="269" t="s">
        <v>12576</v>
      </c>
      <c r="T1097" s="13" t="s">
        <v>12578</v>
      </c>
      <c r="V1097" s="287">
        <v>41947</v>
      </c>
    </row>
    <row r="1098" spans="2:23" ht="30.75" customHeight="1" x14ac:dyDescent="0.25">
      <c r="B1098" s="17" t="s">
        <v>10915</v>
      </c>
      <c r="D1098" s="286" t="s">
        <v>12579</v>
      </c>
      <c r="E1098" s="14" t="s">
        <v>5543</v>
      </c>
      <c r="G1098" s="286" t="s">
        <v>12580</v>
      </c>
      <c r="H1098" s="305" t="s">
        <v>12581</v>
      </c>
      <c r="I1098" s="311" t="s">
        <v>12582</v>
      </c>
      <c r="J1098" s="286" t="s">
        <v>12583</v>
      </c>
      <c r="K1098" s="14" t="s">
        <v>3922</v>
      </c>
      <c r="L1098" s="14" t="s">
        <v>12584</v>
      </c>
      <c r="M1098" s="14" t="s">
        <v>3924</v>
      </c>
      <c r="N1098" s="12" t="s">
        <v>21230</v>
      </c>
      <c r="O1098" s="320" t="s">
        <v>12585</v>
      </c>
      <c r="P1098" s="321" t="s">
        <v>12586</v>
      </c>
      <c r="Q1098" s="13" t="s">
        <v>12587</v>
      </c>
      <c r="R1098" s="14" t="s">
        <v>5543</v>
      </c>
      <c r="S1098" s="13" t="s">
        <v>12587</v>
      </c>
      <c r="T1098" s="321" t="s">
        <v>12586</v>
      </c>
      <c r="V1098" s="287">
        <v>41947</v>
      </c>
    </row>
    <row r="1099" spans="2:23" ht="30.75" customHeight="1" x14ac:dyDescent="0.25">
      <c r="B1099" s="17" t="s">
        <v>10916</v>
      </c>
      <c r="D1099" s="286" t="s">
        <v>12589</v>
      </c>
      <c r="E1099" s="14" t="s">
        <v>12590</v>
      </c>
      <c r="G1099" s="286" t="s">
        <v>12589</v>
      </c>
      <c r="H1099" s="305" t="s">
        <v>12591</v>
      </c>
      <c r="I1099" s="311" t="s">
        <v>12592</v>
      </c>
      <c r="J1099" s="286" t="s">
        <v>12593</v>
      </c>
      <c r="K1099" s="14" t="s">
        <v>3922</v>
      </c>
      <c r="L1099" s="14" t="s">
        <v>12594</v>
      </c>
      <c r="M1099" s="14" t="s">
        <v>4119</v>
      </c>
      <c r="N1099" s="12" t="s">
        <v>21230</v>
      </c>
      <c r="O1099" s="320" t="s">
        <v>12595</v>
      </c>
      <c r="P1099" s="321" t="s">
        <v>12596</v>
      </c>
      <c r="Q1099" s="269" t="s">
        <v>12597</v>
      </c>
      <c r="R1099" s="14" t="s">
        <v>12598</v>
      </c>
      <c r="S1099" s="269" t="s">
        <v>12599</v>
      </c>
      <c r="T1099" s="321" t="s">
        <v>12596</v>
      </c>
      <c r="V1099" s="287">
        <v>41947</v>
      </c>
    </row>
    <row r="1100" spans="2:23" ht="30.75" customHeight="1" x14ac:dyDescent="0.25">
      <c r="B1100" s="17" t="s">
        <v>10917</v>
      </c>
      <c r="D1100" s="286" t="s">
        <v>12600</v>
      </c>
      <c r="E1100" s="14" t="s">
        <v>17150</v>
      </c>
      <c r="G1100" s="286" t="s">
        <v>12601</v>
      </c>
      <c r="H1100" s="305" t="s">
        <v>12602</v>
      </c>
      <c r="I1100" s="311" t="s">
        <v>12603</v>
      </c>
      <c r="J1100" s="286" t="s">
        <v>12604</v>
      </c>
      <c r="K1100" s="14" t="s">
        <v>12605</v>
      </c>
      <c r="L1100" s="14" t="s">
        <v>4031</v>
      </c>
      <c r="M1100" s="14" t="s">
        <v>3924</v>
      </c>
      <c r="N1100" s="12" t="s">
        <v>21230</v>
      </c>
      <c r="O1100" s="320" t="s">
        <v>12606</v>
      </c>
      <c r="P1100" s="321" t="s">
        <v>17148</v>
      </c>
      <c r="Q1100" s="269" t="s">
        <v>17149</v>
      </c>
      <c r="R1100" s="14" t="s">
        <v>12607</v>
      </c>
      <c r="S1100" s="269" t="s">
        <v>12608</v>
      </c>
      <c r="V1100" s="287">
        <v>41947</v>
      </c>
      <c r="W1100" s="302">
        <v>42999</v>
      </c>
    </row>
    <row r="1101" spans="2:23" ht="30.75" customHeight="1" x14ac:dyDescent="0.25">
      <c r="B1101" s="17" t="s">
        <v>10918</v>
      </c>
      <c r="D1101" s="286" t="s">
        <v>12609</v>
      </c>
      <c r="E1101" s="14" t="s">
        <v>743</v>
      </c>
      <c r="G1101" s="286" t="str">
        <f>D1101</f>
        <v>Ilumina Brasil, Transportes, Promoçoes e Eventos Ltda</v>
      </c>
      <c r="H1101" s="305" t="s">
        <v>12610</v>
      </c>
      <c r="I1101" s="311" t="s">
        <v>12611</v>
      </c>
      <c r="J1101" s="286" t="s">
        <v>12612</v>
      </c>
      <c r="K1101" s="14" t="s">
        <v>12613</v>
      </c>
      <c r="L1101" s="14" t="s">
        <v>3387</v>
      </c>
      <c r="M1101" s="14" t="s">
        <v>3980</v>
      </c>
      <c r="N1101" s="12" t="s">
        <v>21230</v>
      </c>
      <c r="O1101" s="320" t="s">
        <v>3388</v>
      </c>
      <c r="P1101" s="321" t="s">
        <v>12614</v>
      </c>
      <c r="Q1101" s="269" t="s">
        <v>12615</v>
      </c>
      <c r="R1101" s="14" t="s">
        <v>10137</v>
      </c>
      <c r="S1101" s="13" t="str">
        <f>Q1101</f>
        <v>iluminabrasilluciano@hotmail.com</v>
      </c>
      <c r="T1101" s="321" t="str">
        <f>P1101</f>
        <v>35 3423-8207  /  35 9984-9606</v>
      </c>
      <c r="V1101" s="287">
        <v>41948</v>
      </c>
    </row>
    <row r="1102" spans="2:23" ht="30.75" customHeight="1" x14ac:dyDescent="0.25">
      <c r="B1102" s="17" t="s">
        <v>10919</v>
      </c>
      <c r="C1102" s="17" t="s">
        <v>7</v>
      </c>
      <c r="D1102" s="286" t="s">
        <v>12616</v>
      </c>
      <c r="E1102" s="14" t="s">
        <v>6360</v>
      </c>
      <c r="G1102" s="286" t="s">
        <v>12617</v>
      </c>
      <c r="H1102" s="305" t="s">
        <v>12618</v>
      </c>
      <c r="I1102" s="311" t="s">
        <v>3920</v>
      </c>
      <c r="J1102" s="286" t="s">
        <v>12619</v>
      </c>
      <c r="K1102" s="14" t="s">
        <v>3922</v>
      </c>
      <c r="L1102" s="14" t="s">
        <v>12620</v>
      </c>
      <c r="M1102" s="14" t="s">
        <v>4068</v>
      </c>
      <c r="N1102" s="12" t="s">
        <v>21218</v>
      </c>
      <c r="O1102" s="320" t="s">
        <v>12621</v>
      </c>
      <c r="P1102" s="321" t="s">
        <v>12622</v>
      </c>
      <c r="Q1102" s="269" t="s">
        <v>12623</v>
      </c>
      <c r="R1102" s="14" t="s">
        <v>2578</v>
      </c>
      <c r="S1102" s="269" t="s">
        <v>12623</v>
      </c>
      <c r="T1102" s="321" t="s">
        <v>12622</v>
      </c>
      <c r="V1102" s="287">
        <v>41949</v>
      </c>
    </row>
    <row r="1103" spans="2:23" ht="30.75" customHeight="1" x14ac:dyDescent="0.25">
      <c r="B1103" s="17" t="s">
        <v>10920</v>
      </c>
      <c r="D1103" s="286" t="s">
        <v>12637</v>
      </c>
      <c r="E1103" s="14" t="s">
        <v>12638</v>
      </c>
      <c r="F1103" s="14" t="s">
        <v>4276</v>
      </c>
      <c r="G1103" s="286" t="s">
        <v>12637</v>
      </c>
      <c r="H1103" s="305" t="s">
        <v>12639</v>
      </c>
      <c r="I1103" s="311" t="s">
        <v>12640</v>
      </c>
      <c r="J1103" s="286" t="s">
        <v>12641</v>
      </c>
      <c r="K1103" s="14" t="s">
        <v>12642</v>
      </c>
      <c r="L1103" s="14" t="s">
        <v>4128</v>
      </c>
      <c r="M1103" s="14" t="s">
        <v>4068</v>
      </c>
      <c r="N1103" s="12" t="s">
        <v>21218</v>
      </c>
      <c r="O1103" s="320" t="s">
        <v>12643</v>
      </c>
      <c r="P1103" s="321" t="s">
        <v>12644</v>
      </c>
      <c r="Q1103" s="269" t="s">
        <v>12645</v>
      </c>
      <c r="R1103" s="14" t="s">
        <v>10501</v>
      </c>
      <c r="S1103" s="269" t="s">
        <v>12645</v>
      </c>
      <c r="T1103" s="321" t="s">
        <v>12644</v>
      </c>
      <c r="V1103" s="287">
        <v>41950</v>
      </c>
    </row>
    <row r="1104" spans="2:23" ht="30.75" customHeight="1" x14ac:dyDescent="0.25">
      <c r="B1104" s="17" t="s">
        <v>17151</v>
      </c>
      <c r="C1104" s="17" t="s">
        <v>3053</v>
      </c>
      <c r="D1104" s="286" t="s">
        <v>17194</v>
      </c>
      <c r="E1104" s="14" t="s">
        <v>17195</v>
      </c>
      <c r="G1104" s="286" t="s">
        <v>17142</v>
      </c>
      <c r="H1104" s="305" t="s">
        <v>12632</v>
      </c>
      <c r="I1104" s="311" t="s">
        <v>3920</v>
      </c>
      <c r="J1104" s="286" t="s">
        <v>17196</v>
      </c>
      <c r="K1104" s="14" t="s">
        <v>3922</v>
      </c>
      <c r="L1104" s="14" t="s">
        <v>3962</v>
      </c>
      <c r="M1104" s="14" t="s">
        <v>3947</v>
      </c>
      <c r="N1104" s="12" t="s">
        <v>21218</v>
      </c>
      <c r="O1104" s="320" t="s">
        <v>12320</v>
      </c>
      <c r="P1104" s="321" t="s">
        <v>17197</v>
      </c>
      <c r="Q1104" s="269" t="s">
        <v>17198</v>
      </c>
      <c r="R1104" s="14" t="s">
        <v>17195</v>
      </c>
      <c r="S1104" s="269" t="s">
        <v>17198</v>
      </c>
      <c r="T1104" s="321" t="s">
        <v>17197</v>
      </c>
      <c r="V1104" s="287">
        <v>41949</v>
      </c>
      <c r="W1104" s="302">
        <v>43004</v>
      </c>
    </row>
    <row r="1105" spans="2:23" ht="30.75" customHeight="1" x14ac:dyDescent="0.25">
      <c r="B1105" s="17" t="s">
        <v>10921</v>
      </c>
      <c r="D1105" s="286" t="s">
        <v>12647</v>
      </c>
      <c r="E1105" s="14" t="s">
        <v>12648</v>
      </c>
      <c r="F1105" s="14" t="s">
        <v>12649</v>
      </c>
      <c r="G1105" s="286" t="s">
        <v>12647</v>
      </c>
      <c r="H1105" s="305" t="s">
        <v>12650</v>
      </c>
      <c r="I1105" s="311" t="s">
        <v>3920</v>
      </c>
      <c r="J1105" s="286" t="s">
        <v>12651</v>
      </c>
      <c r="K1105" s="14" t="s">
        <v>12652</v>
      </c>
      <c r="L1105" s="14" t="s">
        <v>12653</v>
      </c>
      <c r="M1105" s="14" t="s">
        <v>4202</v>
      </c>
      <c r="N1105" s="12" t="s">
        <v>21233</v>
      </c>
      <c r="O1105" s="320" t="s">
        <v>12654</v>
      </c>
      <c r="P1105" s="321" t="s">
        <v>12655</v>
      </c>
      <c r="Q1105" s="269" t="s">
        <v>12656</v>
      </c>
      <c r="R1105" s="14" t="s">
        <v>12657</v>
      </c>
      <c r="S1105" s="13" t="s">
        <v>12658</v>
      </c>
      <c r="T1105" s="321" t="s">
        <v>12655</v>
      </c>
    </row>
    <row r="1106" spans="2:23" ht="30.75" customHeight="1" x14ac:dyDescent="0.25">
      <c r="B1106" s="17" t="s">
        <v>10922</v>
      </c>
      <c r="C1106" s="17" t="s">
        <v>6323</v>
      </c>
      <c r="D1106" s="286" t="s">
        <v>12669</v>
      </c>
      <c r="E1106" s="14" t="s">
        <v>10307</v>
      </c>
      <c r="F1106" s="14" t="s">
        <v>12670</v>
      </c>
      <c r="G1106" s="286" t="s">
        <v>12669</v>
      </c>
      <c r="H1106" s="305" t="s">
        <v>12671</v>
      </c>
      <c r="I1106" s="311" t="s">
        <v>3920</v>
      </c>
      <c r="J1106" s="286" t="s">
        <v>12672</v>
      </c>
      <c r="K1106" s="14" t="s">
        <v>3922</v>
      </c>
      <c r="L1106" s="14" t="s">
        <v>12673</v>
      </c>
      <c r="M1106" s="12" t="s">
        <v>4270</v>
      </c>
      <c r="N1106" s="12" t="s">
        <v>21218</v>
      </c>
      <c r="O1106" s="320" t="s">
        <v>12674</v>
      </c>
      <c r="P1106" s="321" t="s">
        <v>12675</v>
      </c>
      <c r="Q1106" s="269" t="s">
        <v>12676</v>
      </c>
      <c r="R1106" s="14" t="s">
        <v>12677</v>
      </c>
      <c r="S1106" s="269" t="s">
        <v>12676</v>
      </c>
      <c r="T1106" s="321" t="s">
        <v>12675</v>
      </c>
      <c r="V1106" s="287">
        <v>41953</v>
      </c>
    </row>
    <row r="1107" spans="2:23" ht="30.75" customHeight="1" x14ac:dyDescent="0.25">
      <c r="B1107" s="17" t="s">
        <v>10923</v>
      </c>
      <c r="C1107" s="17" t="s">
        <v>7</v>
      </c>
      <c r="D1107" s="286" t="s">
        <v>12679</v>
      </c>
      <c r="E1107" s="14" t="s">
        <v>950</v>
      </c>
      <c r="G1107" s="286" t="s">
        <v>12680</v>
      </c>
      <c r="H1107" s="305" t="s">
        <v>12681</v>
      </c>
      <c r="I1107" s="311" t="s">
        <v>3920</v>
      </c>
      <c r="J1107" s="286" t="s">
        <v>12682</v>
      </c>
      <c r="K1107" s="14" t="s">
        <v>12683</v>
      </c>
      <c r="L1107" s="14" t="s">
        <v>3693</v>
      </c>
      <c r="M1107" s="14" t="s">
        <v>4119</v>
      </c>
      <c r="N1107" s="12" t="s">
        <v>21230</v>
      </c>
      <c r="O1107" s="320" t="s">
        <v>12684</v>
      </c>
      <c r="P1107" s="321" t="s">
        <v>11960</v>
      </c>
      <c r="Q1107" s="269" t="s">
        <v>11959</v>
      </c>
      <c r="R1107" s="14" t="s">
        <v>950</v>
      </c>
      <c r="S1107" s="269" t="s">
        <v>11959</v>
      </c>
      <c r="T1107" s="321" t="s">
        <v>11958</v>
      </c>
      <c r="V1107" s="287">
        <v>41954</v>
      </c>
    </row>
    <row r="1108" spans="2:23" ht="30.75" customHeight="1" x14ac:dyDescent="0.25">
      <c r="B1108" s="17" t="s">
        <v>10924</v>
      </c>
      <c r="C1108" s="17" t="s">
        <v>7</v>
      </c>
      <c r="D1108" s="286" t="s">
        <v>9789</v>
      </c>
      <c r="E1108" s="14" t="s">
        <v>9789</v>
      </c>
      <c r="G1108" s="286" t="s">
        <v>12685</v>
      </c>
      <c r="H1108" s="14" t="s">
        <v>12686</v>
      </c>
      <c r="I1108" s="14" t="s">
        <v>12687</v>
      </c>
      <c r="J1108" s="286" t="s">
        <v>12688</v>
      </c>
      <c r="K1108" s="14" t="s">
        <v>3922</v>
      </c>
      <c r="L1108" s="14" t="s">
        <v>9794</v>
      </c>
      <c r="M1108" s="14" t="s">
        <v>3980</v>
      </c>
      <c r="N1108" s="12" t="s">
        <v>21230</v>
      </c>
      <c r="O1108" s="14" t="s">
        <v>9795</v>
      </c>
      <c r="P1108" s="13" t="s">
        <v>12689</v>
      </c>
      <c r="Q1108" s="269" t="s">
        <v>9797</v>
      </c>
      <c r="R1108" s="14" t="s">
        <v>9789</v>
      </c>
      <c r="S1108" s="269" t="s">
        <v>9797</v>
      </c>
      <c r="T1108" s="13" t="s">
        <v>12689</v>
      </c>
      <c r="W1108" s="287">
        <v>41954</v>
      </c>
    </row>
    <row r="1109" spans="2:23" ht="30.75" customHeight="1" x14ac:dyDescent="0.25">
      <c r="B1109" s="17" t="s">
        <v>10925</v>
      </c>
      <c r="D1109" s="286" t="s">
        <v>12690</v>
      </c>
      <c r="E1109" s="14" t="s">
        <v>12691</v>
      </c>
      <c r="G1109" s="286" t="s">
        <v>12690</v>
      </c>
      <c r="H1109" s="305" t="s">
        <v>12692</v>
      </c>
      <c r="I1109" s="311" t="s">
        <v>12693</v>
      </c>
      <c r="J1109" s="286" t="s">
        <v>12694</v>
      </c>
      <c r="K1109" s="14" t="s">
        <v>3478</v>
      </c>
      <c r="L1109" s="14" t="s">
        <v>3518</v>
      </c>
      <c r="M1109" s="14" t="s">
        <v>3947</v>
      </c>
      <c r="N1109" s="12" t="s">
        <v>21218</v>
      </c>
      <c r="O1109" s="320" t="s">
        <v>12695</v>
      </c>
      <c r="P1109" s="321" t="s">
        <v>12696</v>
      </c>
      <c r="Q1109" s="269" t="s">
        <v>12697</v>
      </c>
      <c r="R1109" s="14" t="s">
        <v>12698</v>
      </c>
      <c r="S1109" s="269" t="s">
        <v>12697</v>
      </c>
      <c r="T1109" s="321" t="s">
        <v>12696</v>
      </c>
      <c r="V1109" s="287">
        <v>41954</v>
      </c>
    </row>
    <row r="1110" spans="2:23" ht="30.75" customHeight="1" x14ac:dyDescent="0.25">
      <c r="B1110" s="17" t="s">
        <v>10926</v>
      </c>
      <c r="D1110" s="286" t="s">
        <v>12701</v>
      </c>
      <c r="E1110" s="14" t="s">
        <v>12569</v>
      </c>
      <c r="G1110" s="286" t="s">
        <v>12702</v>
      </c>
      <c r="H1110" s="305" t="s">
        <v>12703</v>
      </c>
      <c r="I1110" s="311" t="s">
        <v>12704</v>
      </c>
      <c r="J1110" s="286" t="s">
        <v>12705</v>
      </c>
      <c r="K1110" s="14" t="s">
        <v>3922</v>
      </c>
      <c r="L1110" s="14" t="s">
        <v>12706</v>
      </c>
      <c r="M1110" s="14" t="s">
        <v>3924</v>
      </c>
      <c r="N1110" s="12" t="s">
        <v>21230</v>
      </c>
      <c r="O1110" s="320" t="s">
        <v>12707</v>
      </c>
      <c r="P1110" s="321" t="s">
        <v>12728</v>
      </c>
      <c r="Q1110" s="269" t="s">
        <v>12708</v>
      </c>
      <c r="R1110" s="14" t="s">
        <v>10458</v>
      </c>
      <c r="S1110" s="269" t="s">
        <v>12708</v>
      </c>
      <c r="T1110" s="321" t="s">
        <v>12728</v>
      </c>
      <c r="V1110" s="287">
        <v>41955</v>
      </c>
    </row>
    <row r="1111" spans="2:23" ht="30.75" customHeight="1" x14ac:dyDescent="0.25">
      <c r="B1111" s="17" t="s">
        <v>10927</v>
      </c>
      <c r="C1111" s="17" t="s">
        <v>7</v>
      </c>
      <c r="D1111" s="286" t="s">
        <v>12710</v>
      </c>
      <c r="E1111" s="14" t="s">
        <v>12711</v>
      </c>
      <c r="F1111" s="14" t="s">
        <v>12097</v>
      </c>
      <c r="G1111" s="286" t="s">
        <v>12712</v>
      </c>
      <c r="H1111" s="305" t="s">
        <v>12713</v>
      </c>
      <c r="I1111" s="311" t="s">
        <v>3920</v>
      </c>
      <c r="J1111" s="286" t="s">
        <v>12714</v>
      </c>
      <c r="K1111" s="14" t="s">
        <v>3922</v>
      </c>
      <c r="L1111" s="14" t="s">
        <v>12715</v>
      </c>
      <c r="M1111" s="14" t="s">
        <v>3947</v>
      </c>
      <c r="N1111" s="12" t="s">
        <v>21218</v>
      </c>
      <c r="O1111" s="320" t="s">
        <v>12716</v>
      </c>
      <c r="P1111" s="323" t="s">
        <v>17199</v>
      </c>
      <c r="Q1111" s="269" t="s">
        <v>12717</v>
      </c>
      <c r="R1111" s="12" t="s">
        <v>17200</v>
      </c>
      <c r="S1111" s="269" t="s">
        <v>17201</v>
      </c>
      <c r="T1111" s="323" t="s">
        <v>17199</v>
      </c>
      <c r="V1111" s="287">
        <v>41960</v>
      </c>
    </row>
    <row r="1112" spans="2:23" ht="30.75" customHeight="1" x14ac:dyDescent="0.25">
      <c r="B1112" s="17" t="s">
        <v>10928</v>
      </c>
      <c r="D1112" s="286" t="s">
        <v>12729</v>
      </c>
      <c r="E1112" s="14" t="s">
        <v>12730</v>
      </c>
      <c r="F1112" s="14" t="s">
        <v>12731</v>
      </c>
      <c r="G1112" s="286" t="s">
        <v>12732</v>
      </c>
      <c r="H1112" s="305" t="s">
        <v>12733</v>
      </c>
      <c r="I1112" s="311" t="s">
        <v>3920</v>
      </c>
      <c r="J1112" s="286" t="s">
        <v>12734</v>
      </c>
      <c r="K1112" s="14" t="s">
        <v>12735</v>
      </c>
      <c r="L1112" s="14" t="s">
        <v>4031</v>
      </c>
      <c r="M1112" s="14" t="s">
        <v>3924</v>
      </c>
      <c r="N1112" s="12" t="s">
        <v>21230</v>
      </c>
      <c r="O1112" s="320" t="s">
        <v>12736</v>
      </c>
      <c r="P1112" s="321" t="s">
        <v>12737</v>
      </c>
      <c r="Q1112" s="269" t="s">
        <v>12738</v>
      </c>
      <c r="R1112" s="14" t="s">
        <v>12730</v>
      </c>
      <c r="S1112" s="269" t="s">
        <v>12738</v>
      </c>
      <c r="T1112" s="321" t="s">
        <v>12737</v>
      </c>
      <c r="V1112" s="287">
        <v>41961</v>
      </c>
    </row>
    <row r="1113" spans="2:23" ht="30.75" customHeight="1" x14ac:dyDescent="0.25">
      <c r="B1113" s="17" t="s">
        <v>10929</v>
      </c>
      <c r="D1113" s="286" t="s">
        <v>12749</v>
      </c>
      <c r="E1113" s="14" t="s">
        <v>12750</v>
      </c>
      <c r="G1113" s="286" t="s">
        <v>12751</v>
      </c>
      <c r="H1113" s="305" t="s">
        <v>12752</v>
      </c>
      <c r="I1113" s="311" t="s">
        <v>12753</v>
      </c>
      <c r="J1113" s="286" t="s">
        <v>12754</v>
      </c>
      <c r="K1113" s="14" t="s">
        <v>12755</v>
      </c>
      <c r="L1113" s="14" t="s">
        <v>3470</v>
      </c>
      <c r="M1113" s="14" t="s">
        <v>3947</v>
      </c>
      <c r="N1113" s="12" t="s">
        <v>21218</v>
      </c>
      <c r="O1113" s="320" t="s">
        <v>12756</v>
      </c>
      <c r="P1113" s="321" t="s">
        <v>12757</v>
      </c>
      <c r="Q1113" s="269" t="s">
        <v>12758</v>
      </c>
      <c r="R1113" s="14" t="s">
        <v>12759</v>
      </c>
      <c r="S1113" s="269" t="s">
        <v>12760</v>
      </c>
      <c r="T1113" s="13" t="s">
        <v>12757</v>
      </c>
      <c r="V1113" s="287">
        <v>41962</v>
      </c>
    </row>
    <row r="1114" spans="2:23" ht="30.75" customHeight="1" x14ac:dyDescent="0.25">
      <c r="B1114" s="17" t="s">
        <v>10930</v>
      </c>
      <c r="D1114" s="286" t="s">
        <v>12761</v>
      </c>
      <c r="E1114" s="14" t="s">
        <v>12762</v>
      </c>
      <c r="F1114" s="14" t="s">
        <v>4026</v>
      </c>
      <c r="G1114" s="286" t="s">
        <v>12763</v>
      </c>
      <c r="H1114" s="305" t="s">
        <v>12764</v>
      </c>
      <c r="I1114" s="311" t="s">
        <v>12765</v>
      </c>
      <c r="J1114" s="286" t="s">
        <v>12766</v>
      </c>
      <c r="K1114" s="14" t="s">
        <v>3922</v>
      </c>
      <c r="L1114" s="14" t="s">
        <v>12767</v>
      </c>
      <c r="M1114" s="14" t="s">
        <v>3947</v>
      </c>
      <c r="N1114" s="12" t="s">
        <v>21218</v>
      </c>
      <c r="O1114" s="320" t="s">
        <v>12768</v>
      </c>
      <c r="P1114" s="321" t="s">
        <v>12769</v>
      </c>
      <c r="Q1114" s="269" t="s">
        <v>12770</v>
      </c>
      <c r="R1114" s="14" t="s">
        <v>12762</v>
      </c>
      <c r="S1114" s="269" t="s">
        <v>12770</v>
      </c>
      <c r="T1114" s="321" t="s">
        <v>12769</v>
      </c>
      <c r="V1114" s="287">
        <v>41963</v>
      </c>
    </row>
    <row r="1115" spans="2:23" ht="30.75" customHeight="1" x14ac:dyDescent="0.25">
      <c r="B1115" s="17" t="s">
        <v>10931</v>
      </c>
      <c r="D1115" s="286" t="s">
        <v>12771</v>
      </c>
      <c r="E1115" s="14" t="s">
        <v>12772</v>
      </c>
      <c r="G1115" s="286" t="s">
        <v>12773</v>
      </c>
      <c r="H1115" s="305" t="s">
        <v>12774</v>
      </c>
      <c r="I1115" s="311" t="s">
        <v>12775</v>
      </c>
      <c r="J1115" s="286" t="s">
        <v>12776</v>
      </c>
      <c r="K1115" s="14" t="s">
        <v>12777</v>
      </c>
      <c r="L1115" s="14" t="s">
        <v>4190</v>
      </c>
      <c r="M1115" s="14" t="s">
        <v>3980</v>
      </c>
      <c r="N1115" s="12" t="s">
        <v>21230</v>
      </c>
      <c r="O1115" s="320" t="s">
        <v>12778</v>
      </c>
      <c r="P1115" s="321" t="s">
        <v>12779</v>
      </c>
      <c r="Q1115" s="269" t="s">
        <v>12780</v>
      </c>
      <c r="R1115" s="14" t="s">
        <v>12772</v>
      </c>
      <c r="S1115" s="269" t="s">
        <v>12780</v>
      </c>
      <c r="T1115" s="321" t="s">
        <v>12779</v>
      </c>
      <c r="V1115" s="287">
        <v>41964</v>
      </c>
    </row>
    <row r="1116" spans="2:23" ht="30.75" customHeight="1" x14ac:dyDescent="0.25">
      <c r="B1116" s="17" t="s">
        <v>10932</v>
      </c>
      <c r="D1116" s="286" t="s">
        <v>12781</v>
      </c>
      <c r="E1116" s="14" t="s">
        <v>4003</v>
      </c>
      <c r="G1116" s="286" t="s">
        <v>12782</v>
      </c>
      <c r="H1116" s="305" t="s">
        <v>12783</v>
      </c>
      <c r="I1116" s="311" t="s">
        <v>3920</v>
      </c>
      <c r="J1116" s="286" t="s">
        <v>12784</v>
      </c>
      <c r="K1116" s="14" t="s">
        <v>12785</v>
      </c>
      <c r="L1116" s="14" t="s">
        <v>4010</v>
      </c>
      <c r="M1116" s="12" t="s">
        <v>4011</v>
      </c>
      <c r="N1116" s="12" t="s">
        <v>21232</v>
      </c>
      <c r="O1116" s="320" t="s">
        <v>12786</v>
      </c>
      <c r="P1116" s="321" t="s">
        <v>12787</v>
      </c>
      <c r="Q1116" s="269" t="s">
        <v>12865</v>
      </c>
      <c r="R1116" s="14" t="s">
        <v>12788</v>
      </c>
      <c r="S1116" s="321" t="s">
        <v>12787</v>
      </c>
      <c r="T1116" s="269" t="s">
        <v>12866</v>
      </c>
      <c r="V1116" s="287">
        <v>41964</v>
      </c>
    </row>
    <row r="1117" spans="2:23" ht="30.75" customHeight="1" x14ac:dyDescent="0.25">
      <c r="B1117" s="17" t="s">
        <v>10933</v>
      </c>
      <c r="C1117" s="17" t="s">
        <v>12035</v>
      </c>
      <c r="D1117" s="286" t="s">
        <v>12789</v>
      </c>
      <c r="E1117" s="14" t="s">
        <v>7953</v>
      </c>
      <c r="F1117" s="14" t="s">
        <v>12793</v>
      </c>
      <c r="G1117" s="286" t="s">
        <v>12789</v>
      </c>
      <c r="H1117" s="305" t="s">
        <v>12790</v>
      </c>
      <c r="I1117" s="311" t="s">
        <v>3920</v>
      </c>
      <c r="J1117" s="286" t="s">
        <v>12791</v>
      </c>
      <c r="K1117" s="14" t="s">
        <v>3922</v>
      </c>
      <c r="L1117" s="14" t="s">
        <v>3951</v>
      </c>
      <c r="M1117" s="14" t="s">
        <v>3947</v>
      </c>
      <c r="N1117" s="12" t="s">
        <v>21218</v>
      </c>
      <c r="O1117" s="320" t="s">
        <v>12792</v>
      </c>
      <c r="P1117" s="321" t="s">
        <v>12794</v>
      </c>
      <c r="Q1117" s="13" t="s">
        <v>12795</v>
      </c>
      <c r="R1117" s="14" t="s">
        <v>12796</v>
      </c>
      <c r="S1117" s="269" t="s">
        <v>12798</v>
      </c>
      <c r="T1117" s="13" t="s">
        <v>12797</v>
      </c>
    </row>
    <row r="1118" spans="2:23" ht="30.75" customHeight="1" x14ac:dyDescent="0.25">
      <c r="B1118" s="17" t="s">
        <v>10934</v>
      </c>
      <c r="D1118" s="286" t="s">
        <v>12799</v>
      </c>
      <c r="E1118" s="14" t="s">
        <v>852</v>
      </c>
      <c r="G1118" s="286" t="str">
        <f>D1118</f>
        <v>Condominio Horizontal Praia Brava</v>
      </c>
      <c r="H1118" s="305" t="s">
        <v>12842</v>
      </c>
      <c r="I1118" s="311" t="s">
        <v>3920</v>
      </c>
      <c r="J1118" s="286" t="s">
        <v>12800</v>
      </c>
      <c r="K1118" s="14" t="s">
        <v>12801</v>
      </c>
      <c r="L1118" s="14" t="s">
        <v>3470</v>
      </c>
      <c r="M1118" s="14" t="s">
        <v>3947</v>
      </c>
      <c r="N1118" s="12" t="s">
        <v>21218</v>
      </c>
      <c r="O1118" s="320" t="s">
        <v>12802</v>
      </c>
      <c r="P1118" s="321" t="s">
        <v>12803</v>
      </c>
      <c r="Q1118" s="269" t="s">
        <v>12843</v>
      </c>
      <c r="R1118" s="14" t="s">
        <v>3975</v>
      </c>
      <c r="S1118" s="269" t="s">
        <v>12804</v>
      </c>
      <c r="T1118" s="13" t="s">
        <v>12805</v>
      </c>
      <c r="V1118" s="287">
        <v>41969</v>
      </c>
    </row>
    <row r="1119" spans="2:23" ht="30.75" customHeight="1" x14ac:dyDescent="0.25">
      <c r="B1119" s="17" t="s">
        <v>10935</v>
      </c>
      <c r="D1119" s="286" t="s">
        <v>12806</v>
      </c>
      <c r="E1119" s="14" t="s">
        <v>12807</v>
      </c>
      <c r="G1119" s="286" t="s">
        <v>12808</v>
      </c>
      <c r="H1119" s="305" t="s">
        <v>12809</v>
      </c>
      <c r="I1119" s="311" t="s">
        <v>3920</v>
      </c>
      <c r="J1119" s="286" t="s">
        <v>12810</v>
      </c>
      <c r="K1119" s="14" t="s">
        <v>3922</v>
      </c>
      <c r="L1119" s="14" t="s">
        <v>12811</v>
      </c>
      <c r="M1119" s="14" t="s">
        <v>4068</v>
      </c>
      <c r="N1119" s="12" t="s">
        <v>21218</v>
      </c>
      <c r="O1119" s="320" t="s">
        <v>12812</v>
      </c>
      <c r="P1119" s="321" t="s">
        <v>12813</v>
      </c>
      <c r="Q1119" s="269" t="s">
        <v>12814</v>
      </c>
      <c r="R1119" s="14" t="s">
        <v>12807</v>
      </c>
      <c r="S1119" s="269" t="s">
        <v>12814</v>
      </c>
      <c r="T1119" s="321" t="s">
        <v>12813</v>
      </c>
      <c r="V1119" s="287">
        <v>41969</v>
      </c>
    </row>
    <row r="1120" spans="2:23" ht="30.75" customHeight="1" x14ac:dyDescent="0.25">
      <c r="B1120" s="17" t="s">
        <v>10936</v>
      </c>
      <c r="D1120" s="286" t="s">
        <v>12815</v>
      </c>
      <c r="E1120" s="14" t="s">
        <v>3806</v>
      </c>
      <c r="F1120" s="14" t="s">
        <v>12816</v>
      </c>
      <c r="G1120" s="286" t="s">
        <v>12817</v>
      </c>
      <c r="H1120" s="305" t="s">
        <v>12818</v>
      </c>
      <c r="I1120" s="311" t="s">
        <v>3920</v>
      </c>
      <c r="J1120" s="286" t="s">
        <v>12819</v>
      </c>
      <c r="K1120" s="14" t="s">
        <v>3922</v>
      </c>
      <c r="L1120" s="14" t="s">
        <v>12820</v>
      </c>
      <c r="M1120" s="14" t="s">
        <v>4270</v>
      </c>
      <c r="N1120" s="12" t="s">
        <v>21218</v>
      </c>
      <c r="O1120" s="320" t="s">
        <v>12821</v>
      </c>
      <c r="P1120" s="321" t="s">
        <v>12822</v>
      </c>
      <c r="Q1120" s="269" t="s">
        <v>12823</v>
      </c>
      <c r="R1120" s="14" t="s">
        <v>3806</v>
      </c>
      <c r="S1120" s="269" t="s">
        <v>12823</v>
      </c>
      <c r="T1120" s="321" t="s">
        <v>12822</v>
      </c>
      <c r="V1120" s="287">
        <v>41969</v>
      </c>
    </row>
    <row r="1121" spans="2:23" ht="30.75" customHeight="1" x14ac:dyDescent="0.25">
      <c r="B1121" s="17" t="s">
        <v>10937</v>
      </c>
      <c r="C1121" s="17" t="s">
        <v>7</v>
      </c>
      <c r="D1121" s="286" t="s">
        <v>12826</v>
      </c>
      <c r="E1121" s="14" t="s">
        <v>14357</v>
      </c>
      <c r="F1121" s="14" t="s">
        <v>14358</v>
      </c>
      <c r="G1121" s="286" t="s">
        <v>12827</v>
      </c>
      <c r="H1121" s="305" t="s">
        <v>12828</v>
      </c>
      <c r="I1121" s="311" t="s">
        <v>3920</v>
      </c>
      <c r="J1121" s="286" t="s">
        <v>12829</v>
      </c>
      <c r="K1121" s="14" t="s">
        <v>3922</v>
      </c>
      <c r="L1121" s="14" t="s">
        <v>12830</v>
      </c>
      <c r="M1121" s="14" t="s">
        <v>4068</v>
      </c>
      <c r="N1121" s="12" t="s">
        <v>21218</v>
      </c>
      <c r="O1121" s="320" t="s">
        <v>12831</v>
      </c>
      <c r="P1121" s="321" t="s">
        <v>14359</v>
      </c>
      <c r="Q1121" s="280" t="s">
        <v>14360</v>
      </c>
      <c r="R1121" s="14" t="s">
        <v>14357</v>
      </c>
      <c r="S1121" s="280" t="s">
        <v>14360</v>
      </c>
      <c r="T1121" s="321" t="s">
        <v>14359</v>
      </c>
      <c r="V1121" s="287">
        <v>41969</v>
      </c>
      <c r="W1121" s="287">
        <v>42315</v>
      </c>
    </row>
    <row r="1122" spans="2:23" ht="30.75" customHeight="1" x14ac:dyDescent="0.25">
      <c r="B1122" s="17" t="s">
        <v>10938</v>
      </c>
      <c r="D1122" s="286" t="s">
        <v>12834</v>
      </c>
      <c r="E1122" s="14" t="s">
        <v>12833</v>
      </c>
      <c r="G1122" s="286" t="s">
        <v>12832</v>
      </c>
      <c r="H1122" s="305" t="s">
        <v>12835</v>
      </c>
      <c r="I1122" s="311" t="s">
        <v>12836</v>
      </c>
      <c r="J1122" s="286" t="s">
        <v>12837</v>
      </c>
      <c r="K1122" s="14" t="s">
        <v>2179</v>
      </c>
      <c r="L1122" s="14" t="s">
        <v>10531</v>
      </c>
      <c r="M1122" s="14" t="s">
        <v>3947</v>
      </c>
      <c r="N1122" s="12" t="s">
        <v>21218</v>
      </c>
      <c r="O1122" s="320" t="s">
        <v>12838</v>
      </c>
      <c r="P1122" s="321" t="s">
        <v>12839</v>
      </c>
      <c r="Q1122" s="269" t="s">
        <v>12840</v>
      </c>
      <c r="R1122" s="14" t="s">
        <v>12841</v>
      </c>
      <c r="S1122" s="13" t="str">
        <f>Q1122</f>
        <v>auquimia.vet@gmail.com</v>
      </c>
      <c r="T1122" s="321" t="str">
        <f>P1122</f>
        <v>(47) 3028-8050</v>
      </c>
      <c r="V1122" s="287">
        <v>41969</v>
      </c>
    </row>
    <row r="1123" spans="2:23" ht="30.75" customHeight="1" x14ac:dyDescent="0.25">
      <c r="B1123" s="17" t="s">
        <v>10939</v>
      </c>
      <c r="D1123" s="286" t="s">
        <v>12844</v>
      </c>
      <c r="E1123" s="14" t="s">
        <v>12845</v>
      </c>
      <c r="F1123" s="14" t="s">
        <v>12097</v>
      </c>
      <c r="G1123" s="286" t="s">
        <v>12847</v>
      </c>
      <c r="H1123" s="305" t="s">
        <v>12848</v>
      </c>
      <c r="I1123" s="311" t="s">
        <v>3920</v>
      </c>
      <c r="J1123" s="286" t="s">
        <v>12846</v>
      </c>
      <c r="K1123" s="14" t="s">
        <v>12849</v>
      </c>
      <c r="L1123" s="14" t="s">
        <v>12850</v>
      </c>
      <c r="M1123" s="14" t="s">
        <v>3924</v>
      </c>
      <c r="N1123" s="12" t="s">
        <v>21230</v>
      </c>
      <c r="O1123" s="320" t="s">
        <v>12851</v>
      </c>
      <c r="P1123" s="321" t="s">
        <v>12852</v>
      </c>
      <c r="Q1123" s="269" t="s">
        <v>12853</v>
      </c>
      <c r="R1123" s="14" t="s">
        <v>12854</v>
      </c>
      <c r="S1123" s="269" t="s">
        <v>12853</v>
      </c>
      <c r="T1123" s="321" t="s">
        <v>12855</v>
      </c>
      <c r="V1123" s="287">
        <v>41970</v>
      </c>
    </row>
    <row r="1124" spans="2:23" ht="30.75" customHeight="1" x14ac:dyDescent="0.25">
      <c r="B1124" s="17" t="s">
        <v>10940</v>
      </c>
      <c r="C1124" s="17" t="s">
        <v>6323</v>
      </c>
      <c r="D1124" s="286" t="s">
        <v>12856</v>
      </c>
      <c r="E1124" s="14" t="s">
        <v>10307</v>
      </c>
      <c r="F1124" s="14" t="s">
        <v>12670</v>
      </c>
      <c r="G1124" s="286" t="s">
        <v>12857</v>
      </c>
      <c r="H1124" s="305" t="s">
        <v>12858</v>
      </c>
      <c r="I1124" s="311" t="s">
        <v>3920</v>
      </c>
      <c r="J1124" s="286" t="s">
        <v>12859</v>
      </c>
      <c r="K1124" s="14" t="s">
        <v>3922</v>
      </c>
      <c r="L1124" s="14" t="s">
        <v>12860</v>
      </c>
      <c r="M1124" s="14" t="s">
        <v>4270</v>
      </c>
      <c r="N1124" s="12" t="s">
        <v>21218</v>
      </c>
      <c r="O1124" s="320" t="s">
        <v>12861</v>
      </c>
      <c r="P1124" s="321" t="s">
        <v>12862</v>
      </c>
      <c r="Q1124" s="269" t="s">
        <v>12863</v>
      </c>
      <c r="R1124" s="14" t="s">
        <v>12864</v>
      </c>
      <c r="S1124" s="269" t="s">
        <v>12863</v>
      </c>
      <c r="T1124" s="321" t="s">
        <v>12862</v>
      </c>
      <c r="V1124" s="287">
        <v>41970</v>
      </c>
    </row>
    <row r="1125" spans="2:23" ht="30.75" customHeight="1" x14ac:dyDescent="0.25">
      <c r="B1125" s="17" t="s">
        <v>10941</v>
      </c>
      <c r="D1125" s="286" t="s">
        <v>12867</v>
      </c>
      <c r="G1125" s="286" t="s">
        <v>12867</v>
      </c>
      <c r="H1125" s="305" t="s">
        <v>12868</v>
      </c>
      <c r="I1125" s="311" t="s">
        <v>12869</v>
      </c>
      <c r="J1125" s="286" t="s">
        <v>12870</v>
      </c>
      <c r="K1125" s="14" t="s">
        <v>12871</v>
      </c>
      <c r="L1125" s="14" t="s">
        <v>12872</v>
      </c>
      <c r="M1125" s="14" t="s">
        <v>3947</v>
      </c>
      <c r="N1125" s="12" t="s">
        <v>21218</v>
      </c>
      <c r="O1125" s="320"/>
      <c r="P1125" s="321" t="s">
        <v>12874</v>
      </c>
      <c r="Q1125" s="269" t="s">
        <v>12873</v>
      </c>
      <c r="R1125" s="286" t="s">
        <v>12867</v>
      </c>
      <c r="S1125" s="269" t="s">
        <v>12873</v>
      </c>
      <c r="T1125" s="321" t="s">
        <v>12874</v>
      </c>
      <c r="V1125" s="287">
        <v>41974</v>
      </c>
    </row>
    <row r="1126" spans="2:23" ht="30.75" customHeight="1" x14ac:dyDescent="0.25">
      <c r="B1126" s="17" t="s">
        <v>10942</v>
      </c>
      <c r="D1126" s="286" t="s">
        <v>12885</v>
      </c>
      <c r="E1126" s="14" t="s">
        <v>12417</v>
      </c>
      <c r="G1126" s="286" t="s">
        <v>12886</v>
      </c>
      <c r="H1126" s="305" t="s">
        <v>12887</v>
      </c>
      <c r="I1126" s="311" t="s">
        <v>3920</v>
      </c>
      <c r="J1126" s="286" t="s">
        <v>12419</v>
      </c>
      <c r="K1126" s="14" t="s">
        <v>3922</v>
      </c>
      <c r="L1126" s="14" t="s">
        <v>12420</v>
      </c>
      <c r="M1126" s="14" t="s">
        <v>3947</v>
      </c>
      <c r="N1126" s="12" t="s">
        <v>21218</v>
      </c>
      <c r="O1126" s="320" t="s">
        <v>12421</v>
      </c>
      <c r="P1126" s="321" t="s">
        <v>12423</v>
      </c>
      <c r="Q1126" s="269" t="s">
        <v>12422</v>
      </c>
      <c r="R1126" s="14" t="s">
        <v>12424</v>
      </c>
      <c r="S1126" s="269" t="s">
        <v>12422</v>
      </c>
      <c r="T1126" s="321" t="s">
        <v>12423</v>
      </c>
      <c r="V1126" s="287">
        <v>41975</v>
      </c>
    </row>
    <row r="1127" spans="2:23" ht="30.75" customHeight="1" x14ac:dyDescent="0.25">
      <c r="B1127" s="17" t="s">
        <v>10943</v>
      </c>
      <c r="D1127" s="286" t="s">
        <v>12888</v>
      </c>
      <c r="E1127" s="14" t="s">
        <v>12889</v>
      </c>
      <c r="G1127" s="286" t="s">
        <v>12890</v>
      </c>
      <c r="H1127" s="305" t="s">
        <v>12891</v>
      </c>
      <c r="I1127" s="311" t="s">
        <v>3920</v>
      </c>
      <c r="J1127" s="286" t="s">
        <v>12892</v>
      </c>
      <c r="K1127" s="14" t="s">
        <v>3922</v>
      </c>
      <c r="L1127" s="14" t="s">
        <v>12893</v>
      </c>
      <c r="M1127" s="14" t="s">
        <v>3924</v>
      </c>
      <c r="N1127" s="12" t="s">
        <v>21230</v>
      </c>
      <c r="O1127" s="320" t="s">
        <v>12894</v>
      </c>
      <c r="P1127" s="321" t="s">
        <v>12895</v>
      </c>
      <c r="Q1127" s="269" t="s">
        <v>12896</v>
      </c>
      <c r="R1127" s="14" t="s">
        <v>10282</v>
      </c>
      <c r="S1127" s="269" t="s">
        <v>12898</v>
      </c>
      <c r="T1127" s="13" t="s">
        <v>12897</v>
      </c>
      <c r="V1127" s="287">
        <v>41976</v>
      </c>
    </row>
    <row r="1128" spans="2:23" ht="30.75" customHeight="1" x14ac:dyDescent="0.25">
      <c r="B1128" s="17" t="s">
        <v>10944</v>
      </c>
      <c r="D1128" s="286" t="s">
        <v>12899</v>
      </c>
      <c r="E1128" s="14" t="s">
        <v>12900</v>
      </c>
      <c r="F1128" s="14" t="s">
        <v>1117</v>
      </c>
      <c r="G1128" s="286" t="s">
        <v>12901</v>
      </c>
      <c r="H1128" s="305" t="s">
        <v>12902</v>
      </c>
      <c r="I1128" s="311" t="s">
        <v>3920</v>
      </c>
      <c r="J1128" s="286" t="s">
        <v>12903</v>
      </c>
      <c r="K1128" s="14" t="s">
        <v>3922</v>
      </c>
      <c r="L1128" s="14" t="s">
        <v>12904</v>
      </c>
      <c r="M1128" s="14" t="s">
        <v>1682</v>
      </c>
      <c r="N1128" s="12" t="s">
        <v>21233</v>
      </c>
      <c r="O1128" s="320" t="s">
        <v>12905</v>
      </c>
      <c r="P1128" s="321" t="s">
        <v>12906</v>
      </c>
      <c r="Q1128" s="269" t="s">
        <v>12907</v>
      </c>
      <c r="R1128" s="14" t="s">
        <v>12900</v>
      </c>
      <c r="S1128" s="269" t="s">
        <v>12907</v>
      </c>
      <c r="T1128" s="321" t="s">
        <v>12906</v>
      </c>
      <c r="V1128" s="287">
        <v>41976</v>
      </c>
    </row>
    <row r="1129" spans="2:23" ht="30.75" customHeight="1" x14ac:dyDescent="0.25">
      <c r="B1129" s="17" t="s">
        <v>10945</v>
      </c>
      <c r="C1129" s="17" t="s">
        <v>12035</v>
      </c>
      <c r="D1129" s="286" t="s">
        <v>12908</v>
      </c>
      <c r="E1129" s="14" t="s">
        <v>12909</v>
      </c>
      <c r="F1129" s="14" t="s">
        <v>4085</v>
      </c>
      <c r="G1129" s="286" t="s">
        <v>12910</v>
      </c>
      <c r="H1129" s="305" t="s">
        <v>12911</v>
      </c>
      <c r="I1129" s="311" t="s">
        <v>3920</v>
      </c>
      <c r="J1129" s="286" t="s">
        <v>12912</v>
      </c>
      <c r="K1129" s="14" t="s">
        <v>3922</v>
      </c>
      <c r="L1129" s="14" t="s">
        <v>3244</v>
      </c>
      <c r="M1129" s="14" t="s">
        <v>3947</v>
      </c>
      <c r="N1129" s="12" t="s">
        <v>21218</v>
      </c>
      <c r="O1129" s="320" t="s">
        <v>12913</v>
      </c>
      <c r="P1129" s="321" t="s">
        <v>7095</v>
      </c>
      <c r="Q1129" s="269" t="s">
        <v>12914</v>
      </c>
      <c r="R1129" s="14" t="s">
        <v>12915</v>
      </c>
      <c r="S1129" s="269" t="s">
        <v>12916</v>
      </c>
      <c r="T1129" s="321" t="s">
        <v>7095</v>
      </c>
      <c r="V1129" s="287">
        <v>41976</v>
      </c>
    </row>
    <row r="1130" spans="2:23" ht="30.75" customHeight="1" x14ac:dyDescent="0.25">
      <c r="B1130" s="17" t="s">
        <v>10946</v>
      </c>
      <c r="D1130" s="286" t="s">
        <v>12917</v>
      </c>
      <c r="E1130" s="14" t="s">
        <v>12924</v>
      </c>
      <c r="G1130" s="286" t="s">
        <v>12917</v>
      </c>
      <c r="H1130" s="305" t="s">
        <v>12918</v>
      </c>
      <c r="I1130" s="311" t="s">
        <v>12919</v>
      </c>
      <c r="J1130" s="286" t="s">
        <v>12921</v>
      </c>
      <c r="K1130" s="14" t="s">
        <v>12920</v>
      </c>
      <c r="L1130" s="14" t="s">
        <v>3693</v>
      </c>
      <c r="M1130" s="14" t="s">
        <v>4119</v>
      </c>
      <c r="N1130" s="12" t="s">
        <v>21230</v>
      </c>
      <c r="O1130" s="320" t="s">
        <v>12922</v>
      </c>
      <c r="P1130" s="321" t="s">
        <v>12923</v>
      </c>
      <c r="Q1130" s="13" t="s">
        <v>12925</v>
      </c>
      <c r="R1130" s="14" t="s">
        <v>12924</v>
      </c>
      <c r="S1130" s="13" t="s">
        <v>12925</v>
      </c>
      <c r="T1130" s="321" t="s">
        <v>12923</v>
      </c>
      <c r="V1130" s="287">
        <v>41971</v>
      </c>
    </row>
    <row r="1131" spans="2:23" ht="30.75" customHeight="1" x14ac:dyDescent="0.25">
      <c r="B1131" s="17" t="s">
        <v>10947</v>
      </c>
      <c r="D1131" s="286" t="s">
        <v>12926</v>
      </c>
      <c r="E1131" s="14" t="s">
        <v>6265</v>
      </c>
      <c r="G1131" s="286" t="str">
        <f>D1131</f>
        <v>Pettyta Papelaria e Presentes Ltda</v>
      </c>
      <c r="H1131" s="305" t="s">
        <v>12927</v>
      </c>
      <c r="I1131" s="311" t="s">
        <v>12928</v>
      </c>
      <c r="J1131" s="286" t="s">
        <v>12929</v>
      </c>
      <c r="K1131" s="14" t="s">
        <v>3922</v>
      </c>
      <c r="L1131" s="14" t="s">
        <v>620</v>
      </c>
      <c r="M1131" s="14" t="s">
        <v>3980</v>
      </c>
      <c r="N1131" s="12" t="s">
        <v>21230</v>
      </c>
      <c r="O1131" s="320" t="s">
        <v>12928</v>
      </c>
      <c r="P1131" s="321" t="s">
        <v>12930</v>
      </c>
      <c r="Q1131" s="269" t="s">
        <v>12931</v>
      </c>
      <c r="R1131" s="14" t="s">
        <v>6265</v>
      </c>
      <c r="S1131" s="13" t="str">
        <f>Q1131</f>
        <v>pettyta@uol.com.br</v>
      </c>
      <c r="T1131" s="13" t="s">
        <v>12932</v>
      </c>
      <c r="V1131" s="287">
        <v>41976</v>
      </c>
    </row>
    <row r="1132" spans="2:23" ht="30.75" customHeight="1" x14ac:dyDescent="0.25">
      <c r="B1132" s="17" t="s">
        <v>10948</v>
      </c>
      <c r="D1132" s="286" t="s">
        <v>12933</v>
      </c>
      <c r="E1132" s="14" t="s">
        <v>12934</v>
      </c>
      <c r="G1132" s="286" t="s">
        <v>12933</v>
      </c>
      <c r="H1132" s="305" t="s">
        <v>12935</v>
      </c>
      <c r="I1132" s="311" t="s">
        <v>12936</v>
      </c>
      <c r="J1132" s="286" t="s">
        <v>12937</v>
      </c>
      <c r="K1132" s="14" t="s">
        <v>9853</v>
      </c>
      <c r="L1132" s="14" t="s">
        <v>3470</v>
      </c>
      <c r="M1132" s="14" t="s">
        <v>3947</v>
      </c>
      <c r="N1132" s="12" t="s">
        <v>21218</v>
      </c>
      <c r="O1132" s="320" t="s">
        <v>12938</v>
      </c>
      <c r="P1132" s="321" t="s">
        <v>12939</v>
      </c>
      <c r="Q1132" s="269" t="s">
        <v>12940</v>
      </c>
      <c r="R1132" s="14" t="s">
        <v>387</v>
      </c>
      <c r="S1132" s="269" t="s">
        <v>12940</v>
      </c>
      <c r="T1132" s="321" t="s">
        <v>12939</v>
      </c>
      <c r="V1132" s="287">
        <v>41977</v>
      </c>
    </row>
    <row r="1133" spans="2:23" ht="30.75" customHeight="1" x14ac:dyDescent="0.25">
      <c r="B1133" s="17" t="s">
        <v>10949</v>
      </c>
      <c r="D1133" s="286" t="s">
        <v>12941</v>
      </c>
      <c r="E1133" s="14" t="s">
        <v>12945</v>
      </c>
      <c r="G1133" s="286" t="s">
        <v>12941</v>
      </c>
      <c r="H1133" s="305" t="s">
        <v>12942</v>
      </c>
      <c r="I1133" s="311" t="s">
        <v>3920</v>
      </c>
      <c r="J1133" s="286" t="s">
        <v>12943</v>
      </c>
      <c r="K1133" s="14" t="s">
        <v>3922</v>
      </c>
      <c r="L1133" s="14" t="s">
        <v>3244</v>
      </c>
      <c r="M1133" s="14" t="s">
        <v>3947</v>
      </c>
      <c r="N1133" s="12" t="s">
        <v>21218</v>
      </c>
      <c r="O1133" s="320" t="s">
        <v>12944</v>
      </c>
      <c r="P1133" s="321" t="s">
        <v>12946</v>
      </c>
      <c r="Q1133" s="269" t="s">
        <v>12947</v>
      </c>
      <c r="R1133" s="14" t="s">
        <v>12948</v>
      </c>
      <c r="S1133" s="269" t="s">
        <v>12949</v>
      </c>
      <c r="T1133" s="13" t="s">
        <v>12950</v>
      </c>
      <c r="V1133" s="287">
        <v>41977</v>
      </c>
    </row>
    <row r="1134" spans="2:23" ht="30.75" customHeight="1" x14ac:dyDescent="0.25">
      <c r="B1134" s="17" t="s">
        <v>10950</v>
      </c>
      <c r="D1134" s="286" t="s">
        <v>12951</v>
      </c>
      <c r="E1134" s="14" t="s">
        <v>10371</v>
      </c>
      <c r="G1134" s="286" t="s">
        <v>12952</v>
      </c>
      <c r="H1134" s="305" t="s">
        <v>12953</v>
      </c>
      <c r="I1134" s="311" t="s">
        <v>12954</v>
      </c>
      <c r="J1134" s="286" t="s">
        <v>12955</v>
      </c>
      <c r="K1134" s="14" t="s">
        <v>531</v>
      </c>
      <c r="L1134" s="14" t="s">
        <v>3693</v>
      </c>
      <c r="M1134" s="14" t="s">
        <v>4119</v>
      </c>
      <c r="N1134" s="12" t="s">
        <v>21230</v>
      </c>
      <c r="O1134" s="320" t="s">
        <v>12956</v>
      </c>
      <c r="P1134" s="321" t="s">
        <v>12957</v>
      </c>
      <c r="Q1134" s="269" t="s">
        <v>12958</v>
      </c>
      <c r="R1134" s="14" t="s">
        <v>10371</v>
      </c>
      <c r="S1134" s="269" t="s">
        <v>12958</v>
      </c>
      <c r="T1134" s="321" t="s">
        <v>12957</v>
      </c>
      <c r="V1134" s="287">
        <v>41977</v>
      </c>
    </row>
    <row r="1135" spans="2:23" ht="30.75" customHeight="1" x14ac:dyDescent="0.25">
      <c r="B1135" s="17" t="s">
        <v>10951</v>
      </c>
      <c r="D1135" s="286" t="s">
        <v>12963</v>
      </c>
      <c r="E1135" s="14" t="s">
        <v>12964</v>
      </c>
      <c r="G1135" s="286" t="s">
        <v>12962</v>
      </c>
      <c r="H1135" s="305" t="s">
        <v>12965</v>
      </c>
      <c r="I1135" s="311" t="s">
        <v>12966</v>
      </c>
      <c r="J1135" s="286" t="s">
        <v>12967</v>
      </c>
      <c r="K1135" s="14" t="s">
        <v>12968</v>
      </c>
      <c r="L1135" s="14" t="s">
        <v>12969</v>
      </c>
      <c r="M1135" s="14" t="s">
        <v>4068</v>
      </c>
      <c r="N1135" s="12" t="s">
        <v>21218</v>
      </c>
      <c r="O1135" s="320" t="s">
        <v>12970</v>
      </c>
      <c r="P1135" s="321" t="s">
        <v>12971</v>
      </c>
      <c r="Q1135" s="13" t="s">
        <v>12972</v>
      </c>
      <c r="R1135" s="14" t="s">
        <v>12964</v>
      </c>
      <c r="S1135" s="13" t="s">
        <v>12972</v>
      </c>
      <c r="T1135" s="321" t="s">
        <v>12971</v>
      </c>
      <c r="V1135" s="287">
        <v>41981</v>
      </c>
    </row>
    <row r="1136" spans="2:23" ht="30.75" customHeight="1" x14ac:dyDescent="0.25">
      <c r="B1136" s="17" t="s">
        <v>10952</v>
      </c>
      <c r="D1136" s="286" t="s">
        <v>12973</v>
      </c>
      <c r="E1136" s="13" t="s">
        <v>12973</v>
      </c>
      <c r="G1136" s="286" t="s">
        <v>12973</v>
      </c>
      <c r="H1136" s="305" t="s">
        <v>12974</v>
      </c>
      <c r="I1136" s="311"/>
      <c r="J1136" s="286" t="s">
        <v>7455</v>
      </c>
      <c r="K1136" s="14" t="s">
        <v>3922</v>
      </c>
      <c r="L1136" s="14" t="s">
        <v>7456</v>
      </c>
      <c r="M1136" s="14" t="s">
        <v>3980</v>
      </c>
      <c r="N1136" s="12" t="s">
        <v>21230</v>
      </c>
      <c r="O1136" s="320" t="s">
        <v>7457</v>
      </c>
      <c r="P1136" s="321" t="s">
        <v>12975</v>
      </c>
      <c r="Q1136" s="269" t="s">
        <v>12976</v>
      </c>
      <c r="R1136" s="14" t="s">
        <v>12546</v>
      </c>
      <c r="S1136" s="13" t="s">
        <v>12546</v>
      </c>
      <c r="T1136" s="13" t="s">
        <v>12546</v>
      </c>
      <c r="V1136" s="287">
        <v>41968</v>
      </c>
    </row>
    <row r="1137" spans="2:22" ht="30.75" customHeight="1" x14ac:dyDescent="0.25">
      <c r="B1137" s="17" t="s">
        <v>10953</v>
      </c>
      <c r="D1137" s="286" t="s">
        <v>12979</v>
      </c>
      <c r="E1137" s="14" t="s">
        <v>12980</v>
      </c>
      <c r="G1137" s="286" t="s">
        <v>12979</v>
      </c>
      <c r="H1137" s="305" t="s">
        <v>12981</v>
      </c>
      <c r="I1137" s="311" t="s">
        <v>3920</v>
      </c>
      <c r="J1137" s="286" t="s">
        <v>12982</v>
      </c>
      <c r="K1137" s="14" t="s">
        <v>3922</v>
      </c>
      <c r="L1137" s="14" t="s">
        <v>12983</v>
      </c>
      <c r="M1137" s="14" t="s">
        <v>3924</v>
      </c>
      <c r="N1137" s="12" t="s">
        <v>21230</v>
      </c>
      <c r="O1137" s="320" t="s">
        <v>12984</v>
      </c>
      <c r="P1137" s="321" t="s">
        <v>12985</v>
      </c>
      <c r="Q1137" s="269" t="s">
        <v>12986</v>
      </c>
      <c r="R1137" s="14" t="s">
        <v>12980</v>
      </c>
      <c r="S1137" s="269" t="s">
        <v>12986</v>
      </c>
      <c r="T1137" s="13" t="s">
        <v>12987</v>
      </c>
      <c r="V1137" s="287">
        <v>41984</v>
      </c>
    </row>
    <row r="1138" spans="2:22" ht="30.75" customHeight="1" x14ac:dyDescent="0.25">
      <c r="B1138" s="17" t="s">
        <v>10954</v>
      </c>
      <c r="D1138" s="286" t="s">
        <v>12990</v>
      </c>
      <c r="E1138" s="14" t="s">
        <v>12989</v>
      </c>
      <c r="G1138" s="286" t="s">
        <v>12988</v>
      </c>
      <c r="H1138" s="305" t="s">
        <v>12991</v>
      </c>
      <c r="I1138" s="311" t="s">
        <v>12992</v>
      </c>
      <c r="J1138" s="286" t="s">
        <v>12993</v>
      </c>
      <c r="K1138" s="14" t="s">
        <v>1204</v>
      </c>
      <c r="L1138" s="14" t="s">
        <v>3693</v>
      </c>
      <c r="M1138" s="14" t="s">
        <v>4119</v>
      </c>
      <c r="N1138" s="12" t="s">
        <v>21230</v>
      </c>
      <c r="O1138" s="320" t="s">
        <v>12994</v>
      </c>
      <c r="P1138" s="321" t="s">
        <v>1752</v>
      </c>
      <c r="Q1138" s="13" t="s">
        <v>12995</v>
      </c>
      <c r="R1138" s="14" t="s">
        <v>1755</v>
      </c>
      <c r="S1138" s="13" t="s">
        <v>12995</v>
      </c>
      <c r="T1138" s="321" t="s">
        <v>1752</v>
      </c>
      <c r="V1138" s="287">
        <v>41988</v>
      </c>
    </row>
    <row r="1139" spans="2:22" ht="30.75" customHeight="1" x14ac:dyDescent="0.25">
      <c r="B1139" s="17" t="s">
        <v>10955</v>
      </c>
      <c r="D1139" s="286" t="s">
        <v>12996</v>
      </c>
      <c r="E1139" s="14" t="s">
        <v>5657</v>
      </c>
      <c r="G1139" s="286" t="s">
        <v>12996</v>
      </c>
      <c r="H1139" s="305" t="s">
        <v>12997</v>
      </c>
      <c r="I1139" s="311"/>
      <c r="J1139" s="286" t="s">
        <v>12998</v>
      </c>
      <c r="K1139" s="14" t="s">
        <v>5252</v>
      </c>
      <c r="L1139" s="14" t="s">
        <v>3693</v>
      </c>
      <c r="M1139" s="14" t="s">
        <v>4119</v>
      </c>
      <c r="N1139" s="12" t="s">
        <v>21230</v>
      </c>
      <c r="O1139" s="320" t="s">
        <v>12999</v>
      </c>
      <c r="P1139" s="321" t="s">
        <v>13000</v>
      </c>
      <c r="Q1139" s="13" t="s">
        <v>13001</v>
      </c>
    </row>
    <row r="1140" spans="2:22" ht="30.75" customHeight="1" x14ac:dyDescent="0.25">
      <c r="B1140" s="17" t="s">
        <v>10956</v>
      </c>
      <c r="C1140" s="17" t="s">
        <v>12035</v>
      </c>
      <c r="D1140" s="286" t="s">
        <v>4893</v>
      </c>
      <c r="E1140" s="14" t="s">
        <v>2897</v>
      </c>
      <c r="F1140" s="14" t="s">
        <v>13002</v>
      </c>
      <c r="G1140" s="286" t="s">
        <v>13003</v>
      </c>
      <c r="H1140" s="305" t="s">
        <v>4895</v>
      </c>
      <c r="I1140" s="311" t="s">
        <v>3920</v>
      </c>
      <c r="J1140" s="286" t="s">
        <v>4896</v>
      </c>
      <c r="K1140" s="14" t="s">
        <v>4897</v>
      </c>
      <c r="L1140" s="14" t="s">
        <v>2689</v>
      </c>
      <c r="M1140" s="14" t="s">
        <v>3947</v>
      </c>
      <c r="N1140" s="12" t="s">
        <v>21218</v>
      </c>
      <c r="O1140" s="320" t="s">
        <v>13004</v>
      </c>
      <c r="P1140" s="321" t="s">
        <v>13005</v>
      </c>
      <c r="Q1140" s="269" t="s">
        <v>13006</v>
      </c>
      <c r="R1140" s="14" t="s">
        <v>13002</v>
      </c>
      <c r="S1140" s="269" t="s">
        <v>13006</v>
      </c>
      <c r="T1140" s="321" t="s">
        <v>13005</v>
      </c>
      <c r="V1140" s="287">
        <v>41992</v>
      </c>
    </row>
    <row r="1141" spans="2:22" s="292" customFormat="1" ht="30.75" customHeight="1" x14ac:dyDescent="0.25">
      <c r="B1141" s="351" t="s">
        <v>13036</v>
      </c>
      <c r="C1141" s="351"/>
      <c r="D1141" s="291" t="s">
        <v>13007</v>
      </c>
      <c r="E1141" s="292" t="s">
        <v>13008</v>
      </c>
      <c r="G1141" s="291" t="s">
        <v>13009</v>
      </c>
      <c r="H1141" s="328" t="s">
        <v>13010</v>
      </c>
      <c r="I1141" s="329" t="s">
        <v>3920</v>
      </c>
      <c r="J1141" s="291" t="s">
        <v>13012</v>
      </c>
      <c r="K1141" s="292" t="s">
        <v>13011</v>
      </c>
      <c r="L1141" s="292" t="s">
        <v>13013</v>
      </c>
      <c r="M1141" s="292" t="s">
        <v>4011</v>
      </c>
      <c r="N1141" s="12" t="s">
        <v>21232</v>
      </c>
      <c r="O1141" s="330" t="s">
        <v>13014</v>
      </c>
      <c r="P1141" s="331" t="s">
        <v>13018</v>
      </c>
      <c r="Q1141" s="274" t="s">
        <v>13019</v>
      </c>
      <c r="R1141" s="292" t="s">
        <v>13015</v>
      </c>
      <c r="S1141" s="274" t="s">
        <v>13016</v>
      </c>
      <c r="T1141" s="293" t="s">
        <v>13017</v>
      </c>
      <c r="V1141" s="294"/>
    </row>
    <row r="1142" spans="2:22" s="292" customFormat="1" ht="30.75" customHeight="1" x14ac:dyDescent="0.25">
      <c r="B1142" s="351" t="s">
        <v>13035</v>
      </c>
      <c r="C1142" s="351"/>
      <c r="D1142" s="291" t="s">
        <v>13022</v>
      </c>
      <c r="E1142" s="292" t="s">
        <v>13021</v>
      </c>
      <c r="G1142" s="291" t="s">
        <v>13020</v>
      </c>
      <c r="H1142" s="328" t="s">
        <v>13023</v>
      </c>
      <c r="I1142" s="329" t="s">
        <v>3920</v>
      </c>
      <c r="J1142" s="291" t="s">
        <v>13024</v>
      </c>
      <c r="K1142" s="292" t="s">
        <v>13025</v>
      </c>
      <c r="L1142" s="292" t="s">
        <v>2707</v>
      </c>
      <c r="M1142" s="14" t="s">
        <v>3947</v>
      </c>
      <c r="N1142" s="12" t="s">
        <v>21218</v>
      </c>
      <c r="O1142" s="330" t="s">
        <v>13026</v>
      </c>
      <c r="P1142" s="331" t="s">
        <v>13027</v>
      </c>
      <c r="Q1142" s="274" t="s">
        <v>13028</v>
      </c>
      <c r="R1142" s="292" t="s">
        <v>13029</v>
      </c>
      <c r="S1142" s="274" t="s">
        <v>13030</v>
      </c>
      <c r="T1142" s="293" t="s">
        <v>13027</v>
      </c>
      <c r="V1142" s="294">
        <v>42046</v>
      </c>
    </row>
    <row r="1143" spans="2:22" s="292" customFormat="1" ht="30.75" customHeight="1" x14ac:dyDescent="0.25">
      <c r="B1143" s="351" t="s">
        <v>13037</v>
      </c>
      <c r="C1143" s="351"/>
      <c r="D1143" s="291" t="s">
        <v>13256</v>
      </c>
      <c r="E1143" s="292" t="s">
        <v>13256</v>
      </c>
      <c r="G1143" s="291"/>
      <c r="H1143" s="328" t="s">
        <v>13258</v>
      </c>
      <c r="I1143" s="329" t="s">
        <v>3920</v>
      </c>
      <c r="J1143" s="291" t="s">
        <v>13259</v>
      </c>
      <c r="K1143" s="292" t="s">
        <v>13260</v>
      </c>
      <c r="L1143" s="292" t="s">
        <v>13261</v>
      </c>
      <c r="M1143" s="292" t="s">
        <v>4119</v>
      </c>
      <c r="N1143" s="12" t="s">
        <v>21230</v>
      </c>
      <c r="O1143" s="330" t="s">
        <v>13257</v>
      </c>
      <c r="P1143" s="331" t="s">
        <v>13262</v>
      </c>
      <c r="Q1143" s="274" t="s">
        <v>13263</v>
      </c>
      <c r="S1143" s="293"/>
      <c r="T1143" s="293"/>
      <c r="V1143" s="294">
        <v>42128</v>
      </c>
    </row>
    <row r="1144" spans="2:22" s="292" customFormat="1" ht="30.75" customHeight="1" x14ac:dyDescent="0.25">
      <c r="B1144" s="351" t="s">
        <v>13038</v>
      </c>
      <c r="C1144" s="351"/>
      <c r="D1144" s="291" t="s">
        <v>13776</v>
      </c>
      <c r="E1144" s="292" t="s">
        <v>4084</v>
      </c>
      <c r="G1144" s="291" t="s">
        <v>13777</v>
      </c>
      <c r="H1144" s="328" t="s">
        <v>13778</v>
      </c>
      <c r="I1144" s="329" t="s">
        <v>13779</v>
      </c>
      <c r="J1144" s="291" t="s">
        <v>13780</v>
      </c>
      <c r="K1144" s="292" t="s">
        <v>5324</v>
      </c>
      <c r="L1144" s="292" t="s">
        <v>9547</v>
      </c>
      <c r="M1144" s="292" t="s">
        <v>3924</v>
      </c>
      <c r="N1144" s="12" t="s">
        <v>21230</v>
      </c>
      <c r="O1144" s="330" t="s">
        <v>13781</v>
      </c>
      <c r="P1144" s="331" t="s">
        <v>13782</v>
      </c>
      <c r="Q1144" s="274" t="s">
        <v>13783</v>
      </c>
      <c r="R1144" s="292" t="s">
        <v>4084</v>
      </c>
      <c r="S1144" s="274" t="s">
        <v>13783</v>
      </c>
      <c r="T1144" s="331" t="s">
        <v>13782</v>
      </c>
      <c r="V1144" s="294">
        <v>42156</v>
      </c>
    </row>
    <row r="1145" spans="2:22" s="292" customFormat="1" ht="30.75" customHeight="1" x14ac:dyDescent="0.25">
      <c r="B1145" s="351" t="s">
        <v>13039</v>
      </c>
      <c r="C1145" s="351"/>
      <c r="D1145" s="291" t="s">
        <v>13784</v>
      </c>
      <c r="E1145" s="292" t="s">
        <v>13785</v>
      </c>
      <c r="G1145" s="291" t="s">
        <v>13786</v>
      </c>
      <c r="H1145" s="328" t="s">
        <v>13787</v>
      </c>
      <c r="I1145" s="329" t="s">
        <v>3920</v>
      </c>
      <c r="J1145" s="291" t="s">
        <v>13788</v>
      </c>
      <c r="K1145" s="292" t="s">
        <v>13789</v>
      </c>
      <c r="L1145" s="292" t="s">
        <v>4108</v>
      </c>
      <c r="M1145" s="292" t="s">
        <v>4109</v>
      </c>
      <c r="N1145" s="12" t="s">
        <v>21230</v>
      </c>
      <c r="O1145" s="330" t="s">
        <v>13790</v>
      </c>
      <c r="P1145" s="331" t="s">
        <v>13791</v>
      </c>
      <c r="Q1145" s="274" t="s">
        <v>13792</v>
      </c>
      <c r="R1145" s="292" t="s">
        <v>7884</v>
      </c>
      <c r="S1145" s="274" t="s">
        <v>13792</v>
      </c>
      <c r="T1145" s="332" t="s">
        <v>13793</v>
      </c>
      <c r="V1145" s="294">
        <v>42156</v>
      </c>
    </row>
    <row r="1146" spans="2:22" s="292" customFormat="1" ht="30.75" customHeight="1" x14ac:dyDescent="0.25">
      <c r="B1146" s="351" t="s">
        <v>13040</v>
      </c>
      <c r="C1146" s="351"/>
      <c r="D1146" s="291" t="s">
        <v>13794</v>
      </c>
      <c r="E1146" s="292" t="s">
        <v>13795</v>
      </c>
      <c r="G1146" s="291" t="s">
        <v>13796</v>
      </c>
      <c r="H1146" s="328" t="s">
        <v>13797</v>
      </c>
      <c r="I1146" s="329" t="s">
        <v>3920</v>
      </c>
      <c r="J1146" s="291" t="s">
        <v>13798</v>
      </c>
      <c r="K1146" s="292" t="s">
        <v>13799</v>
      </c>
      <c r="L1146" s="292" t="s">
        <v>3139</v>
      </c>
      <c r="M1146" s="292" t="s">
        <v>3140</v>
      </c>
      <c r="N1146" s="12" t="s">
        <v>21233</v>
      </c>
      <c r="O1146" s="330" t="s">
        <v>13800</v>
      </c>
      <c r="P1146" s="331" t="s">
        <v>13801</v>
      </c>
      <c r="Q1146" s="274" t="s">
        <v>13802</v>
      </c>
      <c r="R1146" s="292" t="s">
        <v>10282</v>
      </c>
      <c r="S1146" s="274" t="s">
        <v>13802</v>
      </c>
      <c r="T1146" s="331" t="s">
        <v>13801</v>
      </c>
      <c r="V1146" s="294">
        <v>42154</v>
      </c>
    </row>
    <row r="1147" spans="2:22" s="292" customFormat="1" ht="30.75" customHeight="1" x14ac:dyDescent="0.25">
      <c r="B1147" s="351" t="s">
        <v>13041</v>
      </c>
      <c r="C1147" s="351"/>
      <c r="D1147" s="291" t="s">
        <v>13804</v>
      </c>
      <c r="E1147" s="292" t="s">
        <v>13814</v>
      </c>
      <c r="G1147" s="291" t="s">
        <v>13803</v>
      </c>
      <c r="H1147" s="328" t="s">
        <v>13805</v>
      </c>
      <c r="I1147" s="329" t="s">
        <v>13806</v>
      </c>
      <c r="J1147" s="291" t="s">
        <v>13807</v>
      </c>
      <c r="K1147" s="292" t="s">
        <v>3922</v>
      </c>
      <c r="L1147" s="292" t="s">
        <v>13808</v>
      </c>
      <c r="M1147" s="292" t="s">
        <v>3924</v>
      </c>
      <c r="N1147" s="12" t="s">
        <v>21230</v>
      </c>
      <c r="O1147" s="330" t="s">
        <v>13809</v>
      </c>
      <c r="P1147" s="331" t="s">
        <v>13810</v>
      </c>
      <c r="Q1147" s="274" t="s">
        <v>13811</v>
      </c>
      <c r="R1147" s="292" t="s">
        <v>13812</v>
      </c>
      <c r="S1147" s="274" t="s">
        <v>13813</v>
      </c>
      <c r="T1147" s="331" t="s">
        <v>13810</v>
      </c>
      <c r="V1147" s="294">
        <v>42156</v>
      </c>
    </row>
    <row r="1148" spans="2:22" s="292" customFormat="1" ht="30.75" customHeight="1" x14ac:dyDescent="0.25">
      <c r="B1148" s="351" t="s">
        <v>13042</v>
      </c>
      <c r="C1148" s="351"/>
      <c r="D1148" s="291" t="s">
        <v>13815</v>
      </c>
      <c r="E1148" s="292" t="s">
        <v>6265</v>
      </c>
      <c r="G1148" s="291" t="s">
        <v>13815</v>
      </c>
      <c r="H1148" s="328" t="s">
        <v>13816</v>
      </c>
      <c r="I1148" s="329"/>
      <c r="J1148" s="291"/>
      <c r="M1148" s="292" t="s">
        <v>3924</v>
      </c>
      <c r="N1148" s="12" t="s">
        <v>21230</v>
      </c>
      <c r="O1148" s="330"/>
      <c r="P1148" s="331" t="s">
        <v>13817</v>
      </c>
      <c r="Q1148" s="274" t="s">
        <v>13818</v>
      </c>
      <c r="R1148" s="292" t="s">
        <v>6265</v>
      </c>
      <c r="S1148" s="274" t="s">
        <v>13818</v>
      </c>
      <c r="T1148" s="331" t="s">
        <v>13817</v>
      </c>
      <c r="V1148" s="294">
        <v>42156</v>
      </c>
    </row>
    <row r="1149" spans="2:22" s="292" customFormat="1" ht="30.75" customHeight="1" x14ac:dyDescent="0.25">
      <c r="B1149" s="351" t="s">
        <v>13043</v>
      </c>
      <c r="C1149" s="351"/>
      <c r="D1149" s="291" t="s">
        <v>13820</v>
      </c>
      <c r="E1149" s="292" t="s">
        <v>13819</v>
      </c>
      <c r="G1149" s="291" t="s">
        <v>13821</v>
      </c>
      <c r="H1149" s="328" t="s">
        <v>13822</v>
      </c>
      <c r="I1149" s="329" t="s">
        <v>13823</v>
      </c>
      <c r="J1149" s="291" t="s">
        <v>13824</v>
      </c>
      <c r="K1149" s="292" t="s">
        <v>3922</v>
      </c>
      <c r="L1149" s="292" t="s">
        <v>10330</v>
      </c>
      <c r="M1149" s="292" t="s">
        <v>4119</v>
      </c>
      <c r="N1149" s="12" t="s">
        <v>21230</v>
      </c>
      <c r="O1149" s="330" t="s">
        <v>13825</v>
      </c>
      <c r="P1149" s="331" t="s">
        <v>13826</v>
      </c>
      <c r="Q1149" s="274" t="s">
        <v>13827</v>
      </c>
      <c r="R1149" s="292" t="s">
        <v>13819</v>
      </c>
      <c r="S1149" s="274" t="s">
        <v>13827</v>
      </c>
      <c r="T1149" s="331" t="s">
        <v>13826</v>
      </c>
      <c r="V1149" s="294">
        <v>42154</v>
      </c>
    </row>
    <row r="1150" spans="2:22" s="292" customFormat="1" ht="30.75" customHeight="1" x14ac:dyDescent="0.25">
      <c r="B1150" s="351" t="s">
        <v>13044</v>
      </c>
      <c r="C1150" s="351"/>
      <c r="D1150" s="291" t="s">
        <v>13828</v>
      </c>
      <c r="E1150" s="292" t="s">
        <v>9735</v>
      </c>
      <c r="G1150" s="291" t="s">
        <v>13829</v>
      </c>
      <c r="H1150" s="328" t="s">
        <v>13830</v>
      </c>
      <c r="I1150" s="329" t="s">
        <v>13831</v>
      </c>
      <c r="J1150" s="291" t="s">
        <v>13832</v>
      </c>
      <c r="K1150" s="292" t="s">
        <v>13833</v>
      </c>
      <c r="L1150" s="292" t="s">
        <v>3935</v>
      </c>
      <c r="M1150" s="292" t="s">
        <v>3936</v>
      </c>
      <c r="N1150" s="12" t="s">
        <v>21231</v>
      </c>
      <c r="O1150" s="330" t="s">
        <v>13834</v>
      </c>
      <c r="P1150" s="331" t="s">
        <v>13835</v>
      </c>
      <c r="Q1150" s="274" t="s">
        <v>13836</v>
      </c>
      <c r="R1150" s="292" t="s">
        <v>9735</v>
      </c>
      <c r="S1150" s="274" t="s">
        <v>13836</v>
      </c>
      <c r="T1150" s="331" t="s">
        <v>13835</v>
      </c>
      <c r="V1150" s="294">
        <v>42154</v>
      </c>
    </row>
    <row r="1151" spans="2:22" s="292" customFormat="1" ht="30.75" customHeight="1" x14ac:dyDescent="0.25">
      <c r="B1151" s="351" t="s">
        <v>13045</v>
      </c>
      <c r="C1151" s="351"/>
      <c r="D1151" s="291" t="s">
        <v>13839</v>
      </c>
      <c r="E1151" s="292" t="s">
        <v>13837</v>
      </c>
      <c r="G1151" s="291" t="s">
        <v>13838</v>
      </c>
      <c r="H1151" s="328" t="s">
        <v>13840</v>
      </c>
      <c r="I1151" s="329" t="s">
        <v>5749</v>
      </c>
      <c r="J1151" s="291" t="s">
        <v>13842</v>
      </c>
      <c r="K1151" s="292" t="s">
        <v>13841</v>
      </c>
      <c r="L1151" s="292" t="s">
        <v>13843</v>
      </c>
      <c r="M1151" s="292" t="s">
        <v>3117</v>
      </c>
      <c r="N1151" s="12" t="s">
        <v>21232</v>
      </c>
      <c r="O1151" s="330" t="s">
        <v>13844</v>
      </c>
      <c r="P1151" s="331" t="s">
        <v>13845</v>
      </c>
      <c r="Q1151" s="274" t="s">
        <v>13846</v>
      </c>
      <c r="R1151" s="292" t="s">
        <v>13837</v>
      </c>
      <c r="S1151" s="274" t="s">
        <v>13847</v>
      </c>
      <c r="T1151" s="331" t="s">
        <v>13845</v>
      </c>
      <c r="V1151" s="294">
        <v>42156</v>
      </c>
    </row>
    <row r="1152" spans="2:22" s="292" customFormat="1" ht="30.75" customHeight="1" x14ac:dyDescent="0.25">
      <c r="B1152" s="351" t="s">
        <v>13046</v>
      </c>
      <c r="C1152" s="351"/>
      <c r="D1152" s="291" t="s">
        <v>13849</v>
      </c>
      <c r="E1152" s="292" t="s">
        <v>13848</v>
      </c>
      <c r="G1152" s="291" t="s">
        <v>13850</v>
      </c>
      <c r="H1152" s="328" t="s">
        <v>13851</v>
      </c>
      <c r="I1152" s="329" t="s">
        <v>5749</v>
      </c>
      <c r="J1152" s="291" t="s">
        <v>13853</v>
      </c>
      <c r="K1152" s="292" t="s">
        <v>3922</v>
      </c>
      <c r="L1152" s="292" t="s">
        <v>13854</v>
      </c>
      <c r="M1152" s="292" t="s">
        <v>1682</v>
      </c>
      <c r="N1152" s="12" t="s">
        <v>21233</v>
      </c>
      <c r="O1152" s="330" t="s">
        <v>13855</v>
      </c>
      <c r="P1152" s="331" t="s">
        <v>13856</v>
      </c>
      <c r="Q1152" s="293" t="s">
        <v>13852</v>
      </c>
      <c r="R1152" s="333" t="s">
        <v>13848</v>
      </c>
      <c r="S1152" s="293" t="s">
        <v>13852</v>
      </c>
      <c r="T1152" s="331" t="s">
        <v>13856</v>
      </c>
      <c r="V1152" s="294">
        <v>42156</v>
      </c>
    </row>
    <row r="1153" spans="2:23" s="292" customFormat="1" ht="30.75" customHeight="1" x14ac:dyDescent="0.25">
      <c r="B1153" s="351" t="s">
        <v>13047</v>
      </c>
      <c r="C1153" s="351"/>
      <c r="D1153" s="291" t="s">
        <v>13859</v>
      </c>
      <c r="E1153" s="292" t="s">
        <v>844</v>
      </c>
      <c r="G1153" s="291" t="s">
        <v>13860</v>
      </c>
      <c r="H1153" s="328" t="s">
        <v>13861</v>
      </c>
      <c r="I1153" s="329" t="s">
        <v>13862</v>
      </c>
      <c r="J1153" s="291" t="s">
        <v>13863</v>
      </c>
      <c r="K1153" s="292" t="s">
        <v>13864</v>
      </c>
      <c r="L1153" s="292" t="s">
        <v>4031</v>
      </c>
      <c r="M1153" s="292" t="s">
        <v>3924</v>
      </c>
      <c r="N1153" s="12" t="s">
        <v>21230</v>
      </c>
      <c r="O1153" s="330" t="s">
        <v>13865</v>
      </c>
      <c r="P1153" s="331" t="s">
        <v>13866</v>
      </c>
      <c r="Q1153" s="274" t="s">
        <v>13867</v>
      </c>
      <c r="R1153" s="292" t="s">
        <v>13868</v>
      </c>
      <c r="S1153" s="274" t="s">
        <v>13869</v>
      </c>
      <c r="T1153" s="331" t="s">
        <v>13866</v>
      </c>
      <c r="V1153" s="294">
        <v>42157</v>
      </c>
    </row>
    <row r="1154" spans="2:23" s="292" customFormat="1" ht="30.75" customHeight="1" x14ac:dyDescent="0.25">
      <c r="B1154" s="351" t="s">
        <v>13048</v>
      </c>
      <c r="C1154" s="351"/>
      <c r="D1154" s="291" t="s">
        <v>14080</v>
      </c>
      <c r="E1154" s="292" t="s">
        <v>13873</v>
      </c>
      <c r="G1154" s="291" t="s">
        <v>14081</v>
      </c>
      <c r="H1154" s="328" t="s">
        <v>14082</v>
      </c>
      <c r="I1154" s="329" t="s">
        <v>14083</v>
      </c>
      <c r="J1154" s="291" t="s">
        <v>13874</v>
      </c>
      <c r="K1154" s="292" t="s">
        <v>3922</v>
      </c>
      <c r="L1154" s="292" t="s">
        <v>13875</v>
      </c>
      <c r="M1154" s="292" t="s">
        <v>4068</v>
      </c>
      <c r="N1154" s="12" t="s">
        <v>21218</v>
      </c>
      <c r="O1154" s="330" t="s">
        <v>13876</v>
      </c>
      <c r="P1154" s="331" t="s">
        <v>13877</v>
      </c>
      <c r="Q1154" s="274" t="s">
        <v>13878</v>
      </c>
      <c r="S1154" s="293"/>
      <c r="T1154" s="293"/>
      <c r="V1154" s="294"/>
    </row>
    <row r="1155" spans="2:23" s="292" customFormat="1" ht="30.75" customHeight="1" x14ac:dyDescent="0.25">
      <c r="B1155" s="351" t="s">
        <v>13049</v>
      </c>
      <c r="C1155" s="351" t="s">
        <v>21205</v>
      </c>
      <c r="D1155" s="291" t="s">
        <v>13898</v>
      </c>
      <c r="E1155" s="292" t="s">
        <v>16876</v>
      </c>
      <c r="G1155" s="291" t="s">
        <v>13896</v>
      </c>
      <c r="H1155" s="328" t="s">
        <v>13899</v>
      </c>
      <c r="I1155" s="329" t="s">
        <v>3920</v>
      </c>
      <c r="J1155" s="291" t="s">
        <v>13900</v>
      </c>
      <c r="K1155" s="292" t="s">
        <v>3922</v>
      </c>
      <c r="L1155" s="292" t="s">
        <v>13901</v>
      </c>
      <c r="M1155" s="292" t="s">
        <v>4079</v>
      </c>
      <c r="N1155" s="12" t="s">
        <v>21232</v>
      </c>
      <c r="O1155" s="330" t="s">
        <v>13902</v>
      </c>
      <c r="P1155" s="331" t="s">
        <v>13903</v>
      </c>
      <c r="Q1155" s="269" t="s">
        <v>16877</v>
      </c>
      <c r="R1155" s="292" t="s">
        <v>13897</v>
      </c>
      <c r="S1155" s="274" t="s">
        <v>13904</v>
      </c>
      <c r="T1155" s="293" t="s">
        <v>13903</v>
      </c>
      <c r="V1155" s="294"/>
      <c r="W1155" s="294">
        <v>42894</v>
      </c>
    </row>
    <row r="1156" spans="2:23" s="292" customFormat="1" ht="30.75" customHeight="1" x14ac:dyDescent="0.25">
      <c r="B1156" s="351" t="s">
        <v>13050</v>
      </c>
      <c r="C1156" s="351"/>
      <c r="D1156" s="291" t="s">
        <v>13911</v>
      </c>
      <c r="E1156" s="292" t="s">
        <v>6117</v>
      </c>
      <c r="G1156" s="291" t="s">
        <v>13912</v>
      </c>
      <c r="H1156" s="328" t="s">
        <v>13913</v>
      </c>
      <c r="I1156" s="329" t="s">
        <v>13930</v>
      </c>
      <c r="J1156" s="291" t="s">
        <v>13914</v>
      </c>
      <c r="K1156" s="292" t="s">
        <v>3922</v>
      </c>
      <c r="L1156" s="292" t="s">
        <v>2765</v>
      </c>
      <c r="M1156" s="292" t="s">
        <v>4068</v>
      </c>
      <c r="N1156" s="12" t="s">
        <v>21218</v>
      </c>
      <c r="O1156" s="330" t="s">
        <v>13915</v>
      </c>
      <c r="P1156" s="331" t="s">
        <v>13916</v>
      </c>
      <c r="Q1156" s="274" t="s">
        <v>13917</v>
      </c>
      <c r="R1156" s="292" t="s">
        <v>6117</v>
      </c>
      <c r="S1156" s="274" t="s">
        <v>13917</v>
      </c>
      <c r="T1156" s="293" t="s">
        <v>13916</v>
      </c>
      <c r="V1156" s="294"/>
    </row>
    <row r="1157" spans="2:23" s="292" customFormat="1" ht="30.75" customHeight="1" x14ac:dyDescent="0.25">
      <c r="B1157" s="351" t="s">
        <v>13051</v>
      </c>
      <c r="C1157" s="351" t="s">
        <v>12035</v>
      </c>
      <c r="D1157" s="291" t="s">
        <v>13921</v>
      </c>
      <c r="E1157" s="292" t="s">
        <v>13922</v>
      </c>
      <c r="G1157" s="291" t="s">
        <v>13923</v>
      </c>
      <c r="H1157" s="328" t="s">
        <v>13924</v>
      </c>
      <c r="I1157" s="329" t="s">
        <v>3920</v>
      </c>
      <c r="J1157" s="291" t="s">
        <v>13925</v>
      </c>
      <c r="K1157" s="292" t="s">
        <v>13926</v>
      </c>
      <c r="L1157" s="292" t="s">
        <v>2372</v>
      </c>
      <c r="M1157" s="292" t="s">
        <v>5752</v>
      </c>
      <c r="N1157" s="12" t="s">
        <v>21231</v>
      </c>
      <c r="O1157" s="330" t="s">
        <v>13927</v>
      </c>
      <c r="P1157" s="331" t="s">
        <v>13928</v>
      </c>
      <c r="Q1157" s="269" t="s">
        <v>13929</v>
      </c>
      <c r="R1157" s="292" t="s">
        <v>13922</v>
      </c>
      <c r="S1157" s="274" t="s">
        <v>13929</v>
      </c>
      <c r="T1157" s="293" t="s">
        <v>13928</v>
      </c>
      <c r="V1157" s="294"/>
    </row>
    <row r="1158" spans="2:23" s="292" customFormat="1" ht="30.75" customHeight="1" x14ac:dyDescent="0.25">
      <c r="B1158" s="351" t="s">
        <v>13052</v>
      </c>
      <c r="C1158" s="351"/>
      <c r="D1158" s="291" t="s">
        <v>13945</v>
      </c>
      <c r="E1158" s="292" t="s">
        <v>13946</v>
      </c>
      <c r="G1158" s="291" t="s">
        <v>13947</v>
      </c>
      <c r="H1158" s="328" t="s">
        <v>13948</v>
      </c>
      <c r="I1158" s="329" t="s">
        <v>13949</v>
      </c>
      <c r="J1158" s="291" t="s">
        <v>13950</v>
      </c>
      <c r="K1158" s="292" t="s">
        <v>3922</v>
      </c>
      <c r="L1158" s="292" t="s">
        <v>3518</v>
      </c>
      <c r="M1158" s="14" t="s">
        <v>3947</v>
      </c>
      <c r="N1158" s="12" t="s">
        <v>21218</v>
      </c>
      <c r="O1158" s="330" t="s">
        <v>13951</v>
      </c>
      <c r="P1158" s="331" t="s">
        <v>13952</v>
      </c>
      <c r="Q1158" s="274" t="s">
        <v>13954</v>
      </c>
      <c r="R1158" s="292" t="s">
        <v>13946</v>
      </c>
      <c r="S1158" s="274" t="s">
        <v>13953</v>
      </c>
      <c r="T1158" s="293" t="s">
        <v>13952</v>
      </c>
      <c r="V1158" s="294">
        <v>42219</v>
      </c>
    </row>
    <row r="1159" spans="2:23" s="292" customFormat="1" ht="30.75" customHeight="1" x14ac:dyDescent="0.25">
      <c r="B1159" s="351" t="s">
        <v>13053</v>
      </c>
      <c r="C1159" s="351"/>
      <c r="D1159" s="291" t="s">
        <v>13956</v>
      </c>
      <c r="E1159" s="292" t="s">
        <v>13957</v>
      </c>
      <c r="G1159" s="291" t="s">
        <v>13956</v>
      </c>
      <c r="H1159" s="328" t="s">
        <v>13958</v>
      </c>
      <c r="I1159" s="329" t="s">
        <v>13959</v>
      </c>
      <c r="J1159" s="291" t="s">
        <v>13960</v>
      </c>
      <c r="K1159" s="292" t="s">
        <v>2179</v>
      </c>
      <c r="L1159" s="292" t="s">
        <v>4238</v>
      </c>
      <c r="M1159" s="14" t="s">
        <v>3947</v>
      </c>
      <c r="N1159" s="12" t="s">
        <v>21218</v>
      </c>
      <c r="O1159" s="330"/>
      <c r="P1159" s="331" t="s">
        <v>13961</v>
      </c>
      <c r="Q1159" s="274" t="s">
        <v>13962</v>
      </c>
      <c r="R1159" s="292" t="s">
        <v>13957</v>
      </c>
      <c r="S1159" s="274" t="s">
        <v>13962</v>
      </c>
      <c r="T1159" s="293" t="s">
        <v>13961</v>
      </c>
      <c r="V1159" s="294">
        <v>42223</v>
      </c>
    </row>
    <row r="1160" spans="2:23" s="292" customFormat="1" ht="30.75" customHeight="1" x14ac:dyDescent="0.25">
      <c r="B1160" s="351" t="s">
        <v>13054</v>
      </c>
      <c r="C1160" s="351"/>
      <c r="D1160" s="291" t="s">
        <v>13986</v>
      </c>
      <c r="E1160" s="292" t="s">
        <v>13987</v>
      </c>
      <c r="G1160" s="291" t="s">
        <v>13992</v>
      </c>
      <c r="H1160" s="328" t="s">
        <v>13988</v>
      </c>
      <c r="I1160" s="329" t="s">
        <v>13989</v>
      </c>
      <c r="J1160" s="291" t="s">
        <v>19184</v>
      </c>
      <c r="K1160" s="292" t="s">
        <v>6543</v>
      </c>
      <c r="L1160" s="292" t="s">
        <v>4238</v>
      </c>
      <c r="M1160" s="14" t="s">
        <v>3947</v>
      </c>
      <c r="N1160" s="12" t="s">
        <v>21218</v>
      </c>
      <c r="O1160" s="330" t="s">
        <v>19185</v>
      </c>
      <c r="P1160" s="331" t="s">
        <v>13990</v>
      </c>
      <c r="Q1160" s="274" t="s">
        <v>13991</v>
      </c>
      <c r="R1160" s="292" t="s">
        <v>13987</v>
      </c>
      <c r="S1160" s="274" t="s">
        <v>13991</v>
      </c>
      <c r="T1160" s="293" t="s">
        <v>19186</v>
      </c>
      <c r="V1160" s="294"/>
      <c r="W1160" s="294">
        <v>43566</v>
      </c>
    </row>
    <row r="1161" spans="2:23" s="292" customFormat="1" ht="30.75" customHeight="1" x14ac:dyDescent="0.25">
      <c r="B1161" s="351" t="s">
        <v>13055</v>
      </c>
      <c r="C1161" s="17" t="s">
        <v>21208</v>
      </c>
      <c r="D1161" s="291" t="s">
        <v>13993</v>
      </c>
      <c r="E1161" s="292" t="s">
        <v>13994</v>
      </c>
      <c r="G1161" s="291" t="s">
        <v>13995</v>
      </c>
      <c r="H1161" s="328" t="s">
        <v>13996</v>
      </c>
      <c r="I1161" s="329" t="s">
        <v>13997</v>
      </c>
      <c r="J1161" s="291" t="s">
        <v>13998</v>
      </c>
      <c r="K1161" s="292" t="s">
        <v>13999</v>
      </c>
      <c r="L1161" s="292" t="s">
        <v>9772</v>
      </c>
      <c r="M1161" s="292" t="s">
        <v>4119</v>
      </c>
      <c r="N1161" s="12" t="s">
        <v>21230</v>
      </c>
      <c r="O1161" s="330" t="s">
        <v>14000</v>
      </c>
      <c r="P1161" s="331" t="s">
        <v>14001</v>
      </c>
      <c r="Q1161" s="274" t="s">
        <v>14002</v>
      </c>
      <c r="R1161" s="292" t="s">
        <v>13994</v>
      </c>
      <c r="S1161" s="274" t="s">
        <v>14003</v>
      </c>
      <c r="T1161" s="293" t="s">
        <v>14001</v>
      </c>
      <c r="V1161" s="294"/>
    </row>
    <row r="1162" spans="2:23" s="292" customFormat="1" ht="30.75" customHeight="1" x14ac:dyDescent="0.25">
      <c r="B1162" s="351" t="s">
        <v>13056</v>
      </c>
      <c r="C1162" s="17" t="s">
        <v>21208</v>
      </c>
      <c r="D1162" s="291" t="s">
        <v>14004</v>
      </c>
      <c r="E1162" s="292" t="s">
        <v>14005</v>
      </c>
      <c r="G1162" s="291" t="s">
        <v>14006</v>
      </c>
      <c r="H1162" s="328" t="s">
        <v>14007</v>
      </c>
      <c r="I1162" s="329" t="s">
        <v>14008</v>
      </c>
      <c r="J1162" s="291" t="s">
        <v>14009</v>
      </c>
      <c r="K1162" s="292" t="s">
        <v>3922</v>
      </c>
      <c r="L1162" s="292" t="s">
        <v>14010</v>
      </c>
      <c r="M1162" s="14" t="s">
        <v>3947</v>
      </c>
      <c r="N1162" s="12" t="s">
        <v>21218</v>
      </c>
      <c r="O1162" s="330"/>
      <c r="P1162" s="331" t="s">
        <v>14011</v>
      </c>
      <c r="Q1162" s="293"/>
      <c r="R1162" s="292" t="s">
        <v>14005</v>
      </c>
      <c r="S1162" s="293"/>
      <c r="T1162" s="293" t="s">
        <v>14011</v>
      </c>
      <c r="V1162" s="294"/>
    </row>
    <row r="1163" spans="2:23" s="292" customFormat="1" ht="30.75" customHeight="1" x14ac:dyDescent="0.25">
      <c r="B1163" s="351" t="s">
        <v>13057</v>
      </c>
      <c r="C1163" s="351"/>
      <c r="D1163" s="291" t="s">
        <v>14029</v>
      </c>
      <c r="E1163" s="292" t="s">
        <v>14030</v>
      </c>
      <c r="G1163" s="291" t="s">
        <v>14029</v>
      </c>
      <c r="H1163" s="328" t="s">
        <v>14031</v>
      </c>
      <c r="I1163" s="329" t="s">
        <v>3920</v>
      </c>
      <c r="J1163" s="291" t="s">
        <v>14032</v>
      </c>
      <c r="K1163" s="292" t="s">
        <v>3922</v>
      </c>
      <c r="L1163" s="292" t="s">
        <v>14033</v>
      </c>
      <c r="M1163" s="292" t="s">
        <v>4119</v>
      </c>
      <c r="N1163" s="12" t="s">
        <v>21230</v>
      </c>
      <c r="O1163" s="330" t="s">
        <v>14034</v>
      </c>
      <c r="P1163" s="331" t="s">
        <v>14035</v>
      </c>
      <c r="Q1163" s="274" t="s">
        <v>14036</v>
      </c>
      <c r="R1163" s="292" t="s">
        <v>14030</v>
      </c>
      <c r="S1163" s="274" t="s">
        <v>14037</v>
      </c>
      <c r="T1163" s="293" t="s">
        <v>14035</v>
      </c>
      <c r="V1163" s="294">
        <v>42243</v>
      </c>
    </row>
    <row r="1164" spans="2:23" s="292" customFormat="1" ht="30.75" customHeight="1" x14ac:dyDescent="0.25">
      <c r="B1164" s="351" t="s">
        <v>13058</v>
      </c>
      <c r="C1164" s="351"/>
      <c r="D1164" s="291" t="s">
        <v>14054</v>
      </c>
      <c r="E1164" s="292" t="s">
        <v>14055</v>
      </c>
      <c r="G1164" s="291" t="s">
        <v>14056</v>
      </c>
      <c r="H1164" s="328" t="s">
        <v>14057</v>
      </c>
      <c r="I1164" s="329" t="s">
        <v>3920</v>
      </c>
      <c r="J1164" s="291" t="s">
        <v>14058</v>
      </c>
      <c r="K1164" s="292" t="s">
        <v>3922</v>
      </c>
      <c r="L1164" s="292" t="s">
        <v>14059</v>
      </c>
      <c r="M1164" s="292" t="s">
        <v>3924</v>
      </c>
      <c r="N1164" s="12" t="s">
        <v>21230</v>
      </c>
      <c r="O1164" s="330">
        <v>18130070</v>
      </c>
      <c r="P1164" s="331" t="s">
        <v>14060</v>
      </c>
      <c r="Q1164" s="274" t="s">
        <v>14061</v>
      </c>
      <c r="R1164" s="292" t="s">
        <v>14062</v>
      </c>
      <c r="S1164" s="274" t="s">
        <v>14063</v>
      </c>
      <c r="T1164" s="293" t="s">
        <v>14060</v>
      </c>
      <c r="V1164" s="294"/>
    </row>
    <row r="1165" spans="2:23" s="292" customFormat="1" ht="30.75" customHeight="1" x14ac:dyDescent="0.25">
      <c r="B1165" s="351" t="s">
        <v>13059</v>
      </c>
      <c r="C1165" s="17" t="s">
        <v>21208</v>
      </c>
      <c r="D1165" s="291" t="s">
        <v>14069</v>
      </c>
      <c r="E1165" s="292" t="s">
        <v>10371</v>
      </c>
      <c r="G1165" s="291" t="s">
        <v>14070</v>
      </c>
      <c r="H1165" s="328" t="s">
        <v>14071</v>
      </c>
      <c r="I1165" s="329" t="s">
        <v>14072</v>
      </c>
      <c r="J1165" s="291" t="s">
        <v>15489</v>
      </c>
      <c r="K1165" s="292" t="s">
        <v>697</v>
      </c>
      <c r="L1165" s="292" t="s">
        <v>14108</v>
      </c>
      <c r="M1165" s="292" t="s">
        <v>4079</v>
      </c>
      <c r="N1165" s="12" t="s">
        <v>21232</v>
      </c>
      <c r="O1165" s="330" t="s">
        <v>15490</v>
      </c>
      <c r="P1165" s="331" t="s">
        <v>14073</v>
      </c>
      <c r="Q1165" s="269" t="s">
        <v>15491</v>
      </c>
      <c r="R1165" s="292" t="s">
        <v>14074</v>
      </c>
      <c r="S1165" s="269" t="s">
        <v>15491</v>
      </c>
      <c r="T1165" s="293" t="s">
        <v>14073</v>
      </c>
      <c r="V1165" s="294">
        <v>42251</v>
      </c>
      <c r="W1165" s="294">
        <v>42579</v>
      </c>
    </row>
    <row r="1166" spans="2:23" s="292" customFormat="1" ht="30.75" customHeight="1" x14ac:dyDescent="0.25">
      <c r="B1166" s="351" t="s">
        <v>13060</v>
      </c>
      <c r="C1166" s="351"/>
      <c r="D1166" s="291" t="s">
        <v>14086</v>
      </c>
      <c r="E1166" s="292" t="s">
        <v>14085</v>
      </c>
      <c r="G1166" s="291" t="s">
        <v>14084</v>
      </c>
      <c r="H1166" s="328" t="s">
        <v>14087</v>
      </c>
      <c r="I1166" s="329" t="s">
        <v>3920</v>
      </c>
      <c r="J1166" s="291" t="s">
        <v>14088</v>
      </c>
      <c r="K1166" s="292" t="s">
        <v>3922</v>
      </c>
      <c r="L1166" s="292" t="s">
        <v>11621</v>
      </c>
      <c r="M1166" s="14" t="s">
        <v>3947</v>
      </c>
      <c r="N1166" s="12" t="s">
        <v>21218</v>
      </c>
      <c r="O1166" s="330" t="s">
        <v>14089</v>
      </c>
      <c r="P1166" s="331" t="s">
        <v>14090</v>
      </c>
      <c r="Q1166" s="274" t="s">
        <v>14091</v>
      </c>
      <c r="R1166" s="292" t="s">
        <v>2022</v>
      </c>
      <c r="S1166" s="274" t="s">
        <v>14092</v>
      </c>
      <c r="T1166" s="293" t="s">
        <v>14093</v>
      </c>
      <c r="V1166" s="294"/>
    </row>
    <row r="1167" spans="2:23" s="292" customFormat="1" ht="30.75" customHeight="1" x14ac:dyDescent="0.25">
      <c r="B1167" s="351" t="s">
        <v>13061</v>
      </c>
      <c r="C1167" s="351"/>
      <c r="D1167" s="291" t="s">
        <v>14094</v>
      </c>
      <c r="E1167" s="292" t="s">
        <v>14095</v>
      </c>
      <c r="G1167" s="291"/>
      <c r="H1167" s="328" t="s">
        <v>14096</v>
      </c>
      <c r="I1167" s="329" t="s">
        <v>3920</v>
      </c>
      <c r="J1167" s="291" t="s">
        <v>9985</v>
      </c>
      <c r="K1167" s="292" t="s">
        <v>14097</v>
      </c>
      <c r="L1167" s="292" t="s">
        <v>9722</v>
      </c>
      <c r="M1167" s="292" t="s">
        <v>4119</v>
      </c>
      <c r="N1167" s="12" t="s">
        <v>21230</v>
      </c>
      <c r="O1167" s="330">
        <v>25075090</v>
      </c>
      <c r="P1167" s="331" t="s">
        <v>14098</v>
      </c>
      <c r="Q1167" s="274" t="s">
        <v>9989</v>
      </c>
      <c r="R1167" s="292" t="s">
        <v>14095</v>
      </c>
      <c r="S1167" s="274" t="s">
        <v>9989</v>
      </c>
      <c r="T1167" s="331" t="s">
        <v>14098</v>
      </c>
      <c r="V1167" s="294"/>
    </row>
    <row r="1168" spans="2:23" s="292" customFormat="1" ht="30.75" customHeight="1" x14ac:dyDescent="0.25">
      <c r="B1168" s="351" t="s">
        <v>13062</v>
      </c>
      <c r="C1168" s="351"/>
      <c r="D1168" s="291" t="s">
        <v>14102</v>
      </c>
      <c r="E1168" s="292" t="s">
        <v>14103</v>
      </c>
      <c r="G1168" s="291" t="s">
        <v>14104</v>
      </c>
      <c r="H1168" s="328" t="s">
        <v>14105</v>
      </c>
      <c r="I1168" s="329" t="s">
        <v>3920</v>
      </c>
      <c r="J1168" s="291" t="s">
        <v>14106</v>
      </c>
      <c r="K1168" s="292" t="s">
        <v>14107</v>
      </c>
      <c r="L1168" s="292" t="s">
        <v>14108</v>
      </c>
      <c r="M1168" s="292" t="s">
        <v>4079</v>
      </c>
      <c r="N1168" s="12" t="s">
        <v>21232</v>
      </c>
      <c r="O1168" s="330" t="s">
        <v>14109</v>
      </c>
      <c r="P1168" s="331" t="s">
        <v>14110</v>
      </c>
      <c r="Q1168" s="274" t="s">
        <v>14111</v>
      </c>
      <c r="R1168" s="292" t="s">
        <v>14103</v>
      </c>
      <c r="S1168" s="274" t="s">
        <v>14111</v>
      </c>
      <c r="T1168" s="293" t="s">
        <v>14110</v>
      </c>
      <c r="V1168" s="294">
        <v>42276</v>
      </c>
    </row>
    <row r="1169" spans="2:22" s="292" customFormat="1" ht="30.75" customHeight="1" x14ac:dyDescent="0.25">
      <c r="B1169" s="351" t="s">
        <v>13063</v>
      </c>
      <c r="C1169" s="17" t="s">
        <v>21208</v>
      </c>
      <c r="D1169" s="291" t="s">
        <v>14112</v>
      </c>
      <c r="E1169" s="292" t="s">
        <v>14113</v>
      </c>
      <c r="G1169" s="291" t="s">
        <v>14114</v>
      </c>
      <c r="H1169" s="328" t="s">
        <v>14115</v>
      </c>
      <c r="I1169" s="329" t="s">
        <v>14116</v>
      </c>
      <c r="J1169" s="291" t="s">
        <v>14122</v>
      </c>
      <c r="K1169" s="292" t="s">
        <v>14123</v>
      </c>
      <c r="L1169" s="292" t="s">
        <v>3841</v>
      </c>
      <c r="M1169" s="292" t="s">
        <v>3924</v>
      </c>
      <c r="N1169" s="12" t="s">
        <v>21230</v>
      </c>
      <c r="O1169" s="330" t="s">
        <v>14124</v>
      </c>
      <c r="P1169" s="331" t="s">
        <v>14117</v>
      </c>
      <c r="Q1169" s="293" t="s">
        <v>14118</v>
      </c>
      <c r="R1169" s="292" t="s">
        <v>14119</v>
      </c>
      <c r="S1169" s="274" t="s">
        <v>14120</v>
      </c>
      <c r="T1169" s="293" t="s">
        <v>14121</v>
      </c>
      <c r="V1169" s="294"/>
    </row>
    <row r="1170" spans="2:22" s="292" customFormat="1" ht="30.75" customHeight="1" x14ac:dyDescent="0.25">
      <c r="B1170" s="351" t="s">
        <v>13064</v>
      </c>
      <c r="C1170" s="17" t="s">
        <v>21208</v>
      </c>
      <c r="D1170" s="291" t="s">
        <v>14137</v>
      </c>
      <c r="E1170" s="292" t="s">
        <v>14138</v>
      </c>
      <c r="G1170" s="291" t="s">
        <v>14139</v>
      </c>
      <c r="H1170" s="328" t="s">
        <v>14140</v>
      </c>
      <c r="I1170" s="329" t="s">
        <v>14141</v>
      </c>
      <c r="J1170" s="291" t="s">
        <v>14142</v>
      </c>
      <c r="K1170" s="292" t="s">
        <v>14143</v>
      </c>
      <c r="L1170" s="292" t="s">
        <v>14144</v>
      </c>
      <c r="M1170" s="14" t="s">
        <v>3947</v>
      </c>
      <c r="N1170" s="12" t="s">
        <v>21218</v>
      </c>
      <c r="O1170" s="330" t="s">
        <v>14145</v>
      </c>
      <c r="P1170" s="331" t="s">
        <v>14146</v>
      </c>
      <c r="Q1170" s="274" t="s">
        <v>14147</v>
      </c>
      <c r="R1170" s="292" t="s">
        <v>14148</v>
      </c>
      <c r="S1170" s="274" t="s">
        <v>14149</v>
      </c>
      <c r="T1170" s="293" t="s">
        <v>14146</v>
      </c>
      <c r="V1170" s="294"/>
    </row>
    <row r="1171" spans="2:22" s="292" customFormat="1" ht="30.75" customHeight="1" x14ac:dyDescent="0.25">
      <c r="B1171" s="351" t="s">
        <v>13065</v>
      </c>
      <c r="C1171" s="17" t="s">
        <v>21208</v>
      </c>
      <c r="D1171" s="291" t="s">
        <v>14126</v>
      </c>
      <c r="E1171" s="292" t="s">
        <v>14132</v>
      </c>
      <c r="G1171" s="334" t="s">
        <v>14127</v>
      </c>
      <c r="H1171" s="328" t="s">
        <v>14128</v>
      </c>
      <c r="I1171" s="329" t="s">
        <v>14150</v>
      </c>
      <c r="J1171" s="291" t="s">
        <v>14129</v>
      </c>
      <c r="K1171" s="292" t="s">
        <v>3922</v>
      </c>
      <c r="L1171" s="292" t="s">
        <v>1876</v>
      </c>
      <c r="M1171" s="292" t="s">
        <v>3924</v>
      </c>
      <c r="N1171" s="12" t="s">
        <v>21230</v>
      </c>
      <c r="O1171" s="330" t="s">
        <v>14130</v>
      </c>
      <c r="P1171" s="331" t="s">
        <v>14131</v>
      </c>
      <c r="Q1171" s="274" t="s">
        <v>14133</v>
      </c>
      <c r="R1171" s="292" t="s">
        <v>14134</v>
      </c>
      <c r="S1171" s="274" t="s">
        <v>14135</v>
      </c>
      <c r="T1171" s="293" t="s">
        <v>14136</v>
      </c>
      <c r="V1171" s="294"/>
    </row>
    <row r="1172" spans="2:22" s="292" customFormat="1" ht="30.75" customHeight="1" x14ac:dyDescent="0.25">
      <c r="B1172" s="351" t="s">
        <v>13066</v>
      </c>
      <c r="C1172" s="351"/>
      <c r="D1172" s="334" t="s">
        <v>14163</v>
      </c>
      <c r="E1172" s="292" t="s">
        <v>2022</v>
      </c>
      <c r="G1172" s="291" t="s">
        <v>14154</v>
      </c>
      <c r="H1172" s="328" t="s">
        <v>14161</v>
      </c>
      <c r="I1172" s="329" t="s">
        <v>3920</v>
      </c>
      <c r="J1172" s="291" t="s">
        <v>14155</v>
      </c>
      <c r="K1172" s="292" t="s">
        <v>14156</v>
      </c>
      <c r="L1172" s="292" t="s">
        <v>3263</v>
      </c>
      <c r="M1172" s="292" t="s">
        <v>4270</v>
      </c>
      <c r="N1172" s="12" t="s">
        <v>21218</v>
      </c>
      <c r="O1172" s="330" t="s">
        <v>14157</v>
      </c>
      <c r="P1172" s="331" t="s">
        <v>14158</v>
      </c>
      <c r="Q1172" s="274" t="s">
        <v>14159</v>
      </c>
      <c r="R1172" s="292" t="s">
        <v>2022</v>
      </c>
      <c r="S1172" s="274" t="s">
        <v>14159</v>
      </c>
      <c r="T1172" s="293" t="s">
        <v>14160</v>
      </c>
      <c r="V1172" s="294"/>
    </row>
    <row r="1173" spans="2:22" s="292" customFormat="1" ht="30.75" customHeight="1" x14ac:dyDescent="0.25">
      <c r="B1173" s="351" t="s">
        <v>13067</v>
      </c>
      <c r="C1173" s="351"/>
      <c r="D1173" s="291" t="s">
        <v>14174</v>
      </c>
      <c r="E1173" s="292" t="s">
        <v>14175</v>
      </c>
      <c r="G1173" s="291" t="s">
        <v>14164</v>
      </c>
      <c r="H1173" s="328" t="s">
        <v>14165</v>
      </c>
      <c r="I1173" s="329" t="s">
        <v>3920</v>
      </c>
      <c r="J1173" s="291" t="s">
        <v>14166</v>
      </c>
      <c r="K1173" s="292" t="s">
        <v>14167</v>
      </c>
      <c r="L1173" s="292" t="s">
        <v>10531</v>
      </c>
      <c r="M1173" s="14" t="s">
        <v>3947</v>
      </c>
      <c r="N1173" s="12" t="s">
        <v>21218</v>
      </c>
      <c r="O1173" s="330" t="s">
        <v>14168</v>
      </c>
      <c r="P1173" s="331" t="s">
        <v>14173</v>
      </c>
      <c r="Q1173" s="274" t="s">
        <v>14170</v>
      </c>
      <c r="R1173" s="292" t="s">
        <v>14169</v>
      </c>
      <c r="S1173" s="274" t="s">
        <v>14171</v>
      </c>
      <c r="T1173" s="293" t="s">
        <v>14172</v>
      </c>
      <c r="V1173" s="294"/>
    </row>
    <row r="1174" spans="2:22" s="292" customFormat="1" ht="30.75" customHeight="1" x14ac:dyDescent="0.25">
      <c r="B1174" s="351" t="s">
        <v>13068</v>
      </c>
      <c r="C1174" s="351"/>
      <c r="D1174" s="291" t="s">
        <v>14176</v>
      </c>
      <c r="E1174" s="292" t="s">
        <v>12219</v>
      </c>
      <c r="G1174" s="291" t="s">
        <v>14177</v>
      </c>
      <c r="H1174" s="328" t="s">
        <v>14178</v>
      </c>
      <c r="I1174" s="329" t="s">
        <v>3920</v>
      </c>
      <c r="J1174" s="291" t="s">
        <v>14179</v>
      </c>
      <c r="K1174" s="292" t="s">
        <v>14180</v>
      </c>
      <c r="L1174" s="292" t="s">
        <v>14181</v>
      </c>
      <c r="M1174" s="292" t="s">
        <v>4249</v>
      </c>
      <c r="N1174" s="12" t="s">
        <v>21231</v>
      </c>
      <c r="O1174" s="330" t="s">
        <v>14182</v>
      </c>
      <c r="P1174" s="331"/>
      <c r="Q1174" s="293"/>
      <c r="R1174" s="292" t="s">
        <v>14183</v>
      </c>
      <c r="S1174" s="293"/>
      <c r="T1174" s="293"/>
      <c r="V1174" s="294"/>
    </row>
    <row r="1175" spans="2:22" s="292" customFormat="1" ht="30.75" customHeight="1" x14ac:dyDescent="0.25">
      <c r="B1175" s="351" t="s">
        <v>13069</v>
      </c>
      <c r="C1175" s="351"/>
      <c r="D1175" s="291" t="s">
        <v>9958</v>
      </c>
      <c r="E1175" s="292" t="s">
        <v>14184</v>
      </c>
      <c r="G1175" s="291" t="s">
        <v>9960</v>
      </c>
      <c r="H1175" s="328" t="s">
        <v>9961</v>
      </c>
      <c r="I1175" s="329" t="s">
        <v>3920</v>
      </c>
      <c r="J1175" s="291" t="s">
        <v>14185</v>
      </c>
      <c r="K1175" s="292" t="s">
        <v>3922</v>
      </c>
      <c r="L1175" s="292" t="s">
        <v>3962</v>
      </c>
      <c r="M1175" s="14" t="s">
        <v>3947</v>
      </c>
      <c r="N1175" s="12" t="s">
        <v>21218</v>
      </c>
      <c r="O1175" s="330" t="s">
        <v>12320</v>
      </c>
      <c r="P1175" s="331" t="s">
        <v>14186</v>
      </c>
      <c r="Q1175" s="274" t="s">
        <v>14187</v>
      </c>
      <c r="R1175" s="292" t="s">
        <v>14188</v>
      </c>
      <c r="S1175" s="274" t="s">
        <v>14187</v>
      </c>
      <c r="T1175" s="331" t="s">
        <v>14186</v>
      </c>
      <c r="V1175" s="294">
        <v>42292</v>
      </c>
    </row>
    <row r="1176" spans="2:22" s="292" customFormat="1" ht="30.75" customHeight="1" x14ac:dyDescent="0.25">
      <c r="B1176" s="351" t="s">
        <v>13070</v>
      </c>
      <c r="C1176" s="351"/>
      <c r="D1176" s="291" t="s">
        <v>14189</v>
      </c>
      <c r="E1176" s="292" t="s">
        <v>14194</v>
      </c>
      <c r="G1176" s="291"/>
      <c r="H1176" s="328" t="s">
        <v>14190</v>
      </c>
      <c r="I1176" s="329"/>
      <c r="J1176" s="291" t="s">
        <v>14191</v>
      </c>
      <c r="K1176" s="292" t="s">
        <v>4297</v>
      </c>
      <c r="L1176" s="292" t="s">
        <v>4238</v>
      </c>
      <c r="M1176" s="14" t="s">
        <v>3947</v>
      </c>
      <c r="N1176" s="12" t="s">
        <v>21218</v>
      </c>
      <c r="O1176" s="330">
        <v>89200000</v>
      </c>
      <c r="P1176" s="331" t="s">
        <v>14192</v>
      </c>
      <c r="Q1176" s="274" t="s">
        <v>14193</v>
      </c>
      <c r="R1176" s="292" t="s">
        <v>14194</v>
      </c>
      <c r="S1176" s="274" t="s">
        <v>14193</v>
      </c>
      <c r="T1176" s="331" t="s">
        <v>14192</v>
      </c>
      <c r="V1176" s="294"/>
    </row>
    <row r="1177" spans="2:22" s="292" customFormat="1" ht="30.75" customHeight="1" x14ac:dyDescent="0.25">
      <c r="B1177" s="351" t="s">
        <v>13071</v>
      </c>
      <c r="C1177" s="17" t="s">
        <v>21208</v>
      </c>
      <c r="D1177" s="291" t="s">
        <v>14195</v>
      </c>
      <c r="E1177" s="292" t="s">
        <v>14196</v>
      </c>
      <c r="G1177" s="291" t="s">
        <v>14197</v>
      </c>
      <c r="H1177" s="328" t="s">
        <v>14198</v>
      </c>
      <c r="I1177" s="329" t="s">
        <v>14199</v>
      </c>
      <c r="J1177" s="291" t="s">
        <v>14200</v>
      </c>
      <c r="K1177" s="292" t="s">
        <v>3922</v>
      </c>
      <c r="L1177" s="292" t="s">
        <v>14201</v>
      </c>
      <c r="M1177" s="292" t="s">
        <v>4119</v>
      </c>
      <c r="N1177" s="12" t="s">
        <v>21230</v>
      </c>
      <c r="O1177" s="330" t="s">
        <v>14202</v>
      </c>
      <c r="P1177" s="331" t="s">
        <v>14203</v>
      </c>
      <c r="Q1177" s="274" t="s">
        <v>14204</v>
      </c>
      <c r="R1177" s="292" t="s">
        <v>14196</v>
      </c>
      <c r="S1177" s="274" t="s">
        <v>14205</v>
      </c>
      <c r="T1177" s="293" t="s">
        <v>14203</v>
      </c>
      <c r="V1177" s="294"/>
    </row>
    <row r="1178" spans="2:22" s="292" customFormat="1" ht="30.75" customHeight="1" x14ac:dyDescent="0.25">
      <c r="B1178" s="351" t="s">
        <v>13072</v>
      </c>
      <c r="C1178" s="351"/>
      <c r="D1178" s="291" t="s">
        <v>14208</v>
      </c>
      <c r="E1178" s="292" t="s">
        <v>14207</v>
      </c>
      <c r="G1178" s="291" t="s">
        <v>14206</v>
      </c>
      <c r="H1178" s="328" t="s">
        <v>14209</v>
      </c>
      <c r="I1178" s="329" t="s">
        <v>14210</v>
      </c>
      <c r="J1178" s="291" t="s">
        <v>14211</v>
      </c>
      <c r="K1178" s="292" t="s">
        <v>14212</v>
      </c>
      <c r="L1178" s="292" t="s">
        <v>14213</v>
      </c>
      <c r="M1178" s="14" t="s">
        <v>3947</v>
      </c>
      <c r="N1178" s="12" t="s">
        <v>21218</v>
      </c>
      <c r="O1178" s="330" t="s">
        <v>10505</v>
      </c>
      <c r="P1178" s="331" t="s">
        <v>14214</v>
      </c>
      <c r="Q1178" s="274" t="s">
        <v>14215</v>
      </c>
      <c r="R1178" s="292" t="s">
        <v>14207</v>
      </c>
      <c r="S1178" s="293"/>
      <c r="T1178" s="293"/>
      <c r="V1178" s="294"/>
    </row>
    <row r="1179" spans="2:22" s="292" customFormat="1" ht="30.75" customHeight="1" x14ac:dyDescent="0.25">
      <c r="B1179" s="351" t="s">
        <v>13073</v>
      </c>
      <c r="C1179" s="351"/>
      <c r="D1179" s="291" t="s">
        <v>14216</v>
      </c>
      <c r="E1179" s="292" t="s">
        <v>14217</v>
      </c>
      <c r="G1179" s="291" t="s">
        <v>14218</v>
      </c>
      <c r="H1179" s="328" t="s">
        <v>14219</v>
      </c>
      <c r="I1179" s="329" t="s">
        <v>3920</v>
      </c>
      <c r="J1179" s="291" t="s">
        <v>14220</v>
      </c>
      <c r="K1179" s="292" t="s">
        <v>14221</v>
      </c>
      <c r="L1179" s="292" t="s">
        <v>14222</v>
      </c>
      <c r="M1179" s="292" t="s">
        <v>4270</v>
      </c>
      <c r="N1179" s="12" t="s">
        <v>21218</v>
      </c>
      <c r="O1179" s="330" t="s">
        <v>9763</v>
      </c>
      <c r="P1179" s="331" t="s">
        <v>14223</v>
      </c>
      <c r="Q1179" s="274" t="s">
        <v>14224</v>
      </c>
      <c r="R1179" s="292" t="s">
        <v>14217</v>
      </c>
      <c r="S1179" s="274" t="s">
        <v>14225</v>
      </c>
      <c r="T1179" s="335"/>
      <c r="V1179" s="294"/>
    </row>
    <row r="1180" spans="2:22" s="292" customFormat="1" ht="30.75" customHeight="1" x14ac:dyDescent="0.25">
      <c r="B1180" s="351" t="s">
        <v>13074</v>
      </c>
      <c r="C1180" s="351"/>
      <c r="D1180" s="291" t="s">
        <v>14226</v>
      </c>
      <c r="E1180" s="292" t="s">
        <v>14227</v>
      </c>
      <c r="G1180" s="291" t="s">
        <v>14228</v>
      </c>
      <c r="H1180" s="328" t="s">
        <v>14229</v>
      </c>
      <c r="I1180" s="329" t="s">
        <v>14230</v>
      </c>
      <c r="J1180" s="291" t="s">
        <v>14231</v>
      </c>
      <c r="L1180" s="292" t="s">
        <v>3004</v>
      </c>
      <c r="M1180" s="292" t="s">
        <v>4068</v>
      </c>
      <c r="N1180" s="12" t="s">
        <v>21218</v>
      </c>
      <c r="O1180" s="330" t="s">
        <v>14232</v>
      </c>
      <c r="P1180" s="335" t="s">
        <v>14234</v>
      </c>
      <c r="Q1180" s="274" t="s">
        <v>14233</v>
      </c>
      <c r="R1180" s="292" t="s">
        <v>913</v>
      </c>
      <c r="S1180" s="274" t="s">
        <v>14233</v>
      </c>
      <c r="T1180" s="335" t="s">
        <v>14234</v>
      </c>
      <c r="V1180" s="294"/>
    </row>
    <row r="1181" spans="2:22" s="292" customFormat="1" ht="30.75" customHeight="1" x14ac:dyDescent="0.25">
      <c r="B1181" s="351" t="s">
        <v>13075</v>
      </c>
      <c r="C1181" s="351"/>
      <c r="D1181" s="291" t="s">
        <v>14235</v>
      </c>
      <c r="E1181" s="292" t="s">
        <v>14236</v>
      </c>
      <c r="G1181" s="291" t="s">
        <v>14235</v>
      </c>
      <c r="H1181" s="328" t="s">
        <v>14237</v>
      </c>
      <c r="I1181" s="329" t="s">
        <v>3920</v>
      </c>
      <c r="J1181" s="291" t="s">
        <v>14241</v>
      </c>
      <c r="K1181" s="292" t="s">
        <v>14242</v>
      </c>
      <c r="L1181" s="292" t="s">
        <v>14238</v>
      </c>
      <c r="M1181" s="292" t="s">
        <v>4068</v>
      </c>
      <c r="N1181" s="12" t="s">
        <v>21218</v>
      </c>
      <c r="O1181" s="330" t="s">
        <v>14243</v>
      </c>
      <c r="P1181" s="331" t="s">
        <v>14239</v>
      </c>
      <c r="Q1181" s="274" t="s">
        <v>14240</v>
      </c>
      <c r="R1181" s="292" t="s">
        <v>14236</v>
      </c>
      <c r="S1181" s="274" t="s">
        <v>14240</v>
      </c>
      <c r="T1181" s="293" t="s">
        <v>14239</v>
      </c>
      <c r="V1181" s="294"/>
    </row>
    <row r="1182" spans="2:22" s="292" customFormat="1" ht="30.75" customHeight="1" x14ac:dyDescent="0.25">
      <c r="B1182" s="351" t="s">
        <v>13076</v>
      </c>
      <c r="C1182" s="351"/>
      <c r="D1182" s="291" t="s">
        <v>14244</v>
      </c>
      <c r="E1182" s="292" t="s">
        <v>14245</v>
      </c>
      <c r="G1182" s="291"/>
      <c r="H1182" s="328" t="s">
        <v>14246</v>
      </c>
      <c r="I1182" s="329" t="s">
        <v>3920</v>
      </c>
      <c r="J1182" s="291" t="s">
        <v>14247</v>
      </c>
      <c r="K1182" s="292" t="s">
        <v>14248</v>
      </c>
      <c r="L1182" s="292" t="s">
        <v>14249</v>
      </c>
      <c r="M1182" s="292" t="s">
        <v>4270</v>
      </c>
      <c r="N1182" s="12" t="s">
        <v>21218</v>
      </c>
      <c r="O1182" s="330" t="s">
        <v>14250</v>
      </c>
      <c r="P1182" s="331" t="s">
        <v>14253</v>
      </c>
      <c r="Q1182" s="274" t="s">
        <v>14251</v>
      </c>
      <c r="R1182" s="292" t="s">
        <v>14252</v>
      </c>
      <c r="S1182" s="293"/>
      <c r="T1182" s="293"/>
      <c r="V1182" s="294">
        <v>42303</v>
      </c>
    </row>
    <row r="1183" spans="2:22" s="292" customFormat="1" ht="30.75" customHeight="1" x14ac:dyDescent="0.25">
      <c r="B1183" s="351" t="s">
        <v>13077</v>
      </c>
      <c r="C1183" s="351" t="s">
        <v>7</v>
      </c>
      <c r="D1183" s="291" t="s">
        <v>14254</v>
      </c>
      <c r="E1183" s="292" t="s">
        <v>14245</v>
      </c>
      <c r="G1183" s="291" t="s">
        <v>14254</v>
      </c>
      <c r="H1183" s="328" t="s">
        <v>14255</v>
      </c>
      <c r="I1183" s="329" t="s">
        <v>14256</v>
      </c>
      <c r="J1183" s="291" t="s">
        <v>14257</v>
      </c>
      <c r="K1183" s="292" t="s">
        <v>14258</v>
      </c>
      <c r="L1183" s="292" t="s">
        <v>4190</v>
      </c>
      <c r="M1183" s="292" t="s">
        <v>3980</v>
      </c>
      <c r="N1183" s="12" t="s">
        <v>21230</v>
      </c>
      <c r="O1183" s="330" t="s">
        <v>14259</v>
      </c>
      <c r="P1183" s="331" t="s">
        <v>14260</v>
      </c>
      <c r="Q1183" s="274" t="s">
        <v>850</v>
      </c>
      <c r="S1183" s="293"/>
      <c r="T1183" s="293"/>
      <c r="V1183" s="294">
        <v>42305</v>
      </c>
    </row>
    <row r="1184" spans="2:22" s="292" customFormat="1" ht="30.75" customHeight="1" x14ac:dyDescent="0.25">
      <c r="B1184" s="351" t="s">
        <v>13078</v>
      </c>
      <c r="C1184" s="17" t="s">
        <v>21208</v>
      </c>
      <c r="D1184" s="291" t="s">
        <v>14261</v>
      </c>
      <c r="E1184" s="292" t="s">
        <v>7797</v>
      </c>
      <c r="G1184" s="291" t="s">
        <v>14262</v>
      </c>
      <c r="H1184" s="336" t="s">
        <v>14263</v>
      </c>
      <c r="I1184" s="337" t="s">
        <v>15190</v>
      </c>
      <c r="J1184" s="291" t="s">
        <v>14264</v>
      </c>
      <c r="K1184" s="292" t="s">
        <v>3922</v>
      </c>
      <c r="L1184" s="292" t="s">
        <v>14265</v>
      </c>
      <c r="M1184" s="292" t="s">
        <v>4270</v>
      </c>
      <c r="N1184" s="12" t="s">
        <v>21218</v>
      </c>
      <c r="O1184" s="330" t="s">
        <v>14266</v>
      </c>
      <c r="P1184" s="331" t="s">
        <v>14267</v>
      </c>
      <c r="Q1184" s="274" t="s">
        <v>14268</v>
      </c>
      <c r="R1184" s="292" t="s">
        <v>7797</v>
      </c>
      <c r="S1184" s="281" t="s">
        <v>14268</v>
      </c>
      <c r="T1184" s="293" t="s">
        <v>14269</v>
      </c>
      <c r="V1184" s="294"/>
    </row>
    <row r="1185" spans="2:23" s="292" customFormat="1" ht="30.75" customHeight="1" x14ac:dyDescent="0.25">
      <c r="B1185" s="351" t="s">
        <v>13079</v>
      </c>
      <c r="C1185" s="351" t="s">
        <v>7</v>
      </c>
      <c r="D1185" s="291" t="s">
        <v>14270</v>
      </c>
      <c r="E1185" s="292" t="s">
        <v>14276</v>
      </c>
      <c r="F1185" s="292" t="s">
        <v>14279</v>
      </c>
      <c r="G1185" s="291" t="s">
        <v>14271</v>
      </c>
      <c r="H1185" s="328" t="s">
        <v>14272</v>
      </c>
      <c r="I1185" s="329" t="s">
        <v>3920</v>
      </c>
      <c r="J1185" s="291" t="s">
        <v>14273</v>
      </c>
      <c r="K1185" s="292" t="s">
        <v>3922</v>
      </c>
      <c r="L1185" s="292" t="s">
        <v>14274</v>
      </c>
      <c r="M1185" s="292" t="s">
        <v>3924</v>
      </c>
      <c r="N1185" s="12" t="s">
        <v>21230</v>
      </c>
      <c r="O1185" s="330" t="s">
        <v>14275</v>
      </c>
      <c r="P1185" s="331" t="s">
        <v>14277</v>
      </c>
      <c r="Q1185" s="274" t="s">
        <v>14278</v>
      </c>
      <c r="R1185" s="292" t="s">
        <v>14280</v>
      </c>
      <c r="S1185" s="274" t="s">
        <v>14281</v>
      </c>
      <c r="T1185" s="293" t="s">
        <v>14282</v>
      </c>
      <c r="V1185" s="294">
        <v>42306</v>
      </c>
    </row>
    <row r="1186" spans="2:23" s="292" customFormat="1" ht="30.75" customHeight="1" x14ac:dyDescent="0.25">
      <c r="B1186" s="351" t="s">
        <v>13080</v>
      </c>
      <c r="C1186" s="351"/>
      <c r="D1186" s="291" t="s">
        <v>14283</v>
      </c>
      <c r="E1186" s="292" t="s">
        <v>2709</v>
      </c>
      <c r="G1186" s="291" t="s">
        <v>14284</v>
      </c>
      <c r="H1186" s="328" t="s">
        <v>14285</v>
      </c>
      <c r="I1186" s="329" t="s">
        <v>14286</v>
      </c>
      <c r="J1186" s="291" t="s">
        <v>14287</v>
      </c>
      <c r="K1186" s="292" t="s">
        <v>14288</v>
      </c>
      <c r="L1186" s="292" t="s">
        <v>10677</v>
      </c>
      <c r="M1186" s="292" t="s">
        <v>4068</v>
      </c>
      <c r="N1186" s="12" t="s">
        <v>21218</v>
      </c>
      <c r="O1186" s="330" t="s">
        <v>14289</v>
      </c>
      <c r="P1186" s="331" t="s">
        <v>14292</v>
      </c>
      <c r="Q1186" s="274" t="s">
        <v>14290</v>
      </c>
      <c r="R1186" s="292" t="s">
        <v>14291</v>
      </c>
      <c r="S1186" s="274" t="s">
        <v>14290</v>
      </c>
      <c r="T1186" s="293" t="s">
        <v>14292</v>
      </c>
      <c r="V1186" s="294"/>
    </row>
    <row r="1187" spans="2:23" s="292" customFormat="1" ht="30.75" customHeight="1" x14ac:dyDescent="0.25">
      <c r="B1187" s="351" t="s">
        <v>13081</v>
      </c>
      <c r="C1187" s="351" t="s">
        <v>21205</v>
      </c>
      <c r="D1187" s="291" t="s">
        <v>14293</v>
      </c>
      <c r="E1187" s="292" t="s">
        <v>14294</v>
      </c>
      <c r="G1187" s="291" t="s">
        <v>14295</v>
      </c>
      <c r="H1187" s="338" t="s">
        <v>14296</v>
      </c>
      <c r="I1187" s="329" t="s">
        <v>3920</v>
      </c>
      <c r="J1187" s="291" t="s">
        <v>14297</v>
      </c>
      <c r="K1187" s="292" t="s">
        <v>14298</v>
      </c>
      <c r="L1187" s="292" t="s">
        <v>10134</v>
      </c>
      <c r="M1187" s="292" t="s">
        <v>4270</v>
      </c>
      <c r="N1187" s="12" t="s">
        <v>21218</v>
      </c>
      <c r="O1187" s="330" t="s">
        <v>10380</v>
      </c>
      <c r="P1187" s="331" t="s">
        <v>14299</v>
      </c>
      <c r="Q1187" s="274" t="s">
        <v>14300</v>
      </c>
      <c r="R1187" s="292" t="s">
        <v>14301</v>
      </c>
      <c r="S1187" s="274" t="s">
        <v>14300</v>
      </c>
      <c r="T1187" s="293" t="s">
        <v>14302</v>
      </c>
      <c r="V1187" s="294"/>
    </row>
    <row r="1188" spans="2:23" s="292" customFormat="1" ht="30.75" customHeight="1" x14ac:dyDescent="0.25">
      <c r="B1188" s="351" t="s">
        <v>13082</v>
      </c>
      <c r="C1188" s="17" t="s">
        <v>21208</v>
      </c>
      <c r="D1188" s="291" t="s">
        <v>14303</v>
      </c>
      <c r="E1188" s="292" t="s">
        <v>14304</v>
      </c>
      <c r="G1188" s="291" t="s">
        <v>14305</v>
      </c>
      <c r="H1188" s="328" t="s">
        <v>14306</v>
      </c>
      <c r="I1188" s="329" t="s">
        <v>14307</v>
      </c>
      <c r="J1188" s="291" t="s">
        <v>14308</v>
      </c>
      <c r="K1188" s="292" t="s">
        <v>14309</v>
      </c>
      <c r="L1188" s="292" t="s">
        <v>1500</v>
      </c>
      <c r="M1188" s="14" t="s">
        <v>3947</v>
      </c>
      <c r="N1188" s="12" t="s">
        <v>21218</v>
      </c>
      <c r="O1188" s="330" t="s">
        <v>1501</v>
      </c>
      <c r="P1188" s="331" t="s">
        <v>14310</v>
      </c>
      <c r="Q1188" s="274" t="s">
        <v>14311</v>
      </c>
      <c r="R1188" s="292" t="s">
        <v>14304</v>
      </c>
      <c r="S1188" s="274" t="s">
        <v>14312</v>
      </c>
      <c r="T1188" s="293" t="s">
        <v>14310</v>
      </c>
      <c r="V1188" s="294"/>
    </row>
    <row r="1189" spans="2:23" s="292" customFormat="1" ht="30.75" customHeight="1" x14ac:dyDescent="0.25">
      <c r="B1189" s="351" t="s">
        <v>13083</v>
      </c>
      <c r="C1189" s="351"/>
      <c r="D1189" s="291" t="s">
        <v>14313</v>
      </c>
      <c r="E1189" s="292" t="s">
        <v>14314</v>
      </c>
      <c r="G1189" s="291"/>
      <c r="H1189" s="328" t="s">
        <v>14315</v>
      </c>
      <c r="I1189" s="329" t="s">
        <v>5143</v>
      </c>
      <c r="J1189" s="291" t="s">
        <v>14316</v>
      </c>
      <c r="K1189" s="292" t="s">
        <v>14317</v>
      </c>
      <c r="L1189" s="292" t="s">
        <v>14318</v>
      </c>
      <c r="M1189" s="292" t="s">
        <v>4068</v>
      </c>
      <c r="N1189" s="12" t="s">
        <v>21218</v>
      </c>
      <c r="O1189" s="330" t="s">
        <v>14319</v>
      </c>
      <c r="P1189" s="331" t="s">
        <v>14320</v>
      </c>
      <c r="Q1189" s="274" t="s">
        <v>14321</v>
      </c>
      <c r="R1189" s="292" t="s">
        <v>12546</v>
      </c>
      <c r="S1189" s="293" t="s">
        <v>12546</v>
      </c>
      <c r="T1189" s="293" t="s">
        <v>12546</v>
      </c>
      <c r="V1189" s="294">
        <v>42313</v>
      </c>
    </row>
    <row r="1190" spans="2:23" s="292" customFormat="1" ht="30.75" customHeight="1" x14ac:dyDescent="0.25">
      <c r="B1190" s="351" t="s">
        <v>13084</v>
      </c>
      <c r="C1190" s="351" t="s">
        <v>21208</v>
      </c>
      <c r="D1190" s="291" t="s">
        <v>14322</v>
      </c>
      <c r="E1190" s="292" t="s">
        <v>14323</v>
      </c>
      <c r="G1190" s="291" t="s">
        <v>14324</v>
      </c>
      <c r="H1190" s="328" t="s">
        <v>14325</v>
      </c>
      <c r="I1190" s="329" t="s">
        <v>14326</v>
      </c>
      <c r="J1190" s="291" t="s">
        <v>14327</v>
      </c>
      <c r="K1190" s="292" t="s">
        <v>2283</v>
      </c>
      <c r="L1190" s="292" t="s">
        <v>4238</v>
      </c>
      <c r="M1190" s="292" t="s">
        <v>3947</v>
      </c>
      <c r="N1190" s="12" t="s">
        <v>21218</v>
      </c>
      <c r="O1190" s="330" t="s">
        <v>14328</v>
      </c>
      <c r="P1190" s="292" t="s">
        <v>14329</v>
      </c>
      <c r="Q1190" s="274" t="s">
        <v>14330</v>
      </c>
      <c r="R1190" s="292" t="s">
        <v>8046</v>
      </c>
      <c r="S1190" s="274" t="s">
        <v>14330</v>
      </c>
      <c r="T1190" s="293" t="s">
        <v>14329</v>
      </c>
      <c r="V1190" s="294"/>
    </row>
    <row r="1191" spans="2:23" s="292" customFormat="1" ht="30.75" customHeight="1" x14ac:dyDescent="0.25">
      <c r="B1191" s="351" t="s">
        <v>13085</v>
      </c>
      <c r="C1191" s="351" t="s">
        <v>21208</v>
      </c>
      <c r="D1191" s="291" t="s">
        <v>14331</v>
      </c>
      <c r="E1191" s="292" t="s">
        <v>14332</v>
      </c>
      <c r="G1191" s="291" t="s">
        <v>14333</v>
      </c>
      <c r="H1191" s="328" t="s">
        <v>14334</v>
      </c>
      <c r="I1191" s="329" t="s">
        <v>14335</v>
      </c>
      <c r="J1191" s="291" t="s">
        <v>16079</v>
      </c>
      <c r="K1191" s="292" t="s">
        <v>14336</v>
      </c>
      <c r="L1191" s="292" t="s">
        <v>12347</v>
      </c>
      <c r="M1191" s="292" t="s">
        <v>3980</v>
      </c>
      <c r="N1191" s="12" t="s">
        <v>21230</v>
      </c>
      <c r="O1191" s="330" t="s">
        <v>14337</v>
      </c>
      <c r="P1191" s="331" t="s">
        <v>14338</v>
      </c>
      <c r="Q1191" s="274" t="s">
        <v>14339</v>
      </c>
      <c r="R1191" s="292" t="s">
        <v>14340</v>
      </c>
      <c r="S1191" s="274" t="s">
        <v>14339</v>
      </c>
      <c r="T1191" s="293" t="s">
        <v>14338</v>
      </c>
      <c r="V1191" s="294"/>
    </row>
    <row r="1192" spans="2:23" s="292" customFormat="1" ht="30.75" customHeight="1" x14ac:dyDescent="0.25">
      <c r="B1192" s="351" t="s">
        <v>13086</v>
      </c>
      <c r="C1192" s="351"/>
      <c r="D1192" s="291" t="s">
        <v>14343</v>
      </c>
      <c r="E1192" s="292" t="s">
        <v>14342</v>
      </c>
      <c r="G1192" s="291" t="s">
        <v>14341</v>
      </c>
      <c r="H1192" s="328" t="s">
        <v>14344</v>
      </c>
      <c r="I1192" s="329" t="s">
        <v>14345</v>
      </c>
      <c r="J1192" s="291" t="s">
        <v>14346</v>
      </c>
      <c r="K1192" s="292" t="s">
        <v>14348</v>
      </c>
      <c r="L1192" s="292" t="s">
        <v>14347</v>
      </c>
      <c r="M1192" s="292" t="s">
        <v>4097</v>
      </c>
      <c r="N1192" s="12" t="s">
        <v>21233</v>
      </c>
      <c r="O1192" s="330" t="s">
        <v>14349</v>
      </c>
      <c r="P1192" s="331" t="s">
        <v>14350</v>
      </c>
      <c r="Q1192" s="274" t="s">
        <v>14351</v>
      </c>
      <c r="R1192" s="292" t="s">
        <v>14342</v>
      </c>
      <c r="S1192" s="274" t="s">
        <v>14351</v>
      </c>
      <c r="T1192" s="331" t="s">
        <v>14350</v>
      </c>
      <c r="V1192" s="294">
        <v>42314</v>
      </c>
    </row>
    <row r="1193" spans="2:23" s="292" customFormat="1" ht="30.75" customHeight="1" x14ac:dyDescent="0.25">
      <c r="B1193" s="351" t="s">
        <v>13087</v>
      </c>
      <c r="C1193" s="351" t="s">
        <v>21208</v>
      </c>
      <c r="D1193" s="291" t="s">
        <v>14352</v>
      </c>
      <c r="E1193" s="292" t="s">
        <v>14353</v>
      </c>
      <c r="G1193" s="291" t="s">
        <v>14352</v>
      </c>
      <c r="H1193" s="328" t="s">
        <v>14354</v>
      </c>
      <c r="I1193" s="329" t="s">
        <v>3920</v>
      </c>
      <c r="J1193" s="291" t="s">
        <v>14355</v>
      </c>
      <c r="K1193" s="292" t="s">
        <v>3922</v>
      </c>
      <c r="L1193" s="292" t="s">
        <v>14059</v>
      </c>
      <c r="M1193" s="292" t="s">
        <v>3924</v>
      </c>
      <c r="N1193" s="12" t="s">
        <v>21230</v>
      </c>
      <c r="O1193" s="330">
        <v>18130440</v>
      </c>
      <c r="P1193" s="331" t="s">
        <v>14356</v>
      </c>
      <c r="Q1193" s="274" t="s">
        <v>17202</v>
      </c>
      <c r="R1193" s="292" t="s">
        <v>6704</v>
      </c>
      <c r="S1193" s="274" t="s">
        <v>17202</v>
      </c>
      <c r="T1193" s="331" t="s">
        <v>14356</v>
      </c>
      <c r="V1193" s="294"/>
      <c r="W1193" s="294">
        <v>43025</v>
      </c>
    </row>
    <row r="1194" spans="2:23" s="292" customFormat="1" ht="30.75" customHeight="1" x14ac:dyDescent="0.25">
      <c r="B1194" s="351" t="s">
        <v>13088</v>
      </c>
      <c r="C1194" s="351"/>
      <c r="D1194" s="291" t="s">
        <v>14364</v>
      </c>
      <c r="E1194" s="292" t="s">
        <v>1010</v>
      </c>
      <c r="G1194" s="291" t="s">
        <v>14365</v>
      </c>
      <c r="H1194" s="328" t="s">
        <v>14366</v>
      </c>
      <c r="I1194" s="329" t="s">
        <v>14367</v>
      </c>
      <c r="J1194" s="291" t="s">
        <v>14375</v>
      </c>
      <c r="K1194" s="292" t="s">
        <v>14368</v>
      </c>
      <c r="L1194" s="292" t="s">
        <v>3244</v>
      </c>
      <c r="M1194" s="292" t="s">
        <v>3947</v>
      </c>
      <c r="N1194" s="12" t="s">
        <v>21218</v>
      </c>
      <c r="O1194" s="330" t="s">
        <v>14369</v>
      </c>
      <c r="P1194" s="331" t="s">
        <v>14370</v>
      </c>
      <c r="Q1194" s="274" t="s">
        <v>14371</v>
      </c>
      <c r="R1194" s="292" t="s">
        <v>14372</v>
      </c>
      <c r="S1194" s="274" t="s">
        <v>14373</v>
      </c>
      <c r="T1194" s="293" t="s">
        <v>14374</v>
      </c>
      <c r="V1194" s="294"/>
    </row>
    <row r="1195" spans="2:23" s="292" customFormat="1" ht="30.75" customHeight="1" x14ac:dyDescent="0.25">
      <c r="B1195" s="351" t="s">
        <v>13089</v>
      </c>
      <c r="C1195" s="351" t="s">
        <v>21208</v>
      </c>
      <c r="D1195" s="291" t="s">
        <v>14379</v>
      </c>
      <c r="E1195" s="292" t="s">
        <v>14380</v>
      </c>
      <c r="G1195" s="291" t="s">
        <v>16265</v>
      </c>
      <c r="H1195" s="328" t="s">
        <v>14384</v>
      </c>
      <c r="I1195" s="329" t="s">
        <v>14376</v>
      </c>
      <c r="J1195" s="291" t="s">
        <v>16266</v>
      </c>
      <c r="K1195" s="292" t="s">
        <v>16267</v>
      </c>
      <c r="L1195" s="292" t="s">
        <v>14377</v>
      </c>
      <c r="M1195" s="292" t="s">
        <v>4202</v>
      </c>
      <c r="N1195" s="12" t="s">
        <v>21233</v>
      </c>
      <c r="O1195" s="330" t="s">
        <v>14378</v>
      </c>
      <c r="P1195" s="331" t="s">
        <v>16268</v>
      </c>
      <c r="Q1195" s="274" t="s">
        <v>16269</v>
      </c>
      <c r="R1195" s="292" t="s">
        <v>16270</v>
      </c>
      <c r="S1195" s="274" t="s">
        <v>16269</v>
      </c>
      <c r="T1195" s="331" t="s">
        <v>16268</v>
      </c>
      <c r="V1195" s="294">
        <v>42318</v>
      </c>
      <c r="W1195" s="294">
        <v>42695</v>
      </c>
    </row>
    <row r="1196" spans="2:23" s="292" customFormat="1" ht="30.75" customHeight="1" x14ac:dyDescent="0.25">
      <c r="B1196" s="351" t="s">
        <v>13090</v>
      </c>
      <c r="C1196" s="351"/>
      <c r="D1196" s="291" t="s">
        <v>14381</v>
      </c>
      <c r="E1196" s="292" t="s">
        <v>14382</v>
      </c>
      <c r="G1196" s="291" t="s">
        <v>14381</v>
      </c>
      <c r="H1196" s="328" t="s">
        <v>14383</v>
      </c>
      <c r="I1196" s="329" t="s">
        <v>14385</v>
      </c>
      <c r="J1196" s="291" t="s">
        <v>14386</v>
      </c>
      <c r="K1196" s="292" t="s">
        <v>9406</v>
      </c>
      <c r="L1196" s="292" t="s">
        <v>14387</v>
      </c>
      <c r="M1196" s="292" t="s">
        <v>4270</v>
      </c>
      <c r="N1196" s="12" t="s">
        <v>21218</v>
      </c>
      <c r="O1196" s="330" t="s">
        <v>14388</v>
      </c>
      <c r="P1196" s="331" t="s">
        <v>14389</v>
      </c>
      <c r="Q1196" s="274" t="s">
        <v>14390</v>
      </c>
      <c r="R1196" s="292" t="s">
        <v>14391</v>
      </c>
      <c r="S1196" s="274" t="s">
        <v>14392</v>
      </c>
      <c r="T1196" s="293" t="s">
        <v>14393</v>
      </c>
      <c r="V1196" s="294">
        <v>42318</v>
      </c>
    </row>
    <row r="1197" spans="2:23" s="292" customFormat="1" ht="30.75" customHeight="1" x14ac:dyDescent="0.25">
      <c r="B1197" s="351" t="s">
        <v>13091</v>
      </c>
      <c r="C1197" s="351"/>
      <c r="D1197" s="291" t="s">
        <v>14396</v>
      </c>
      <c r="E1197" s="292" t="s">
        <v>1734</v>
      </c>
      <c r="G1197" s="291" t="s">
        <v>14396</v>
      </c>
      <c r="H1197" s="328">
        <v>3560264774</v>
      </c>
      <c r="I1197" s="329" t="s">
        <v>3920</v>
      </c>
      <c r="J1197" s="291" t="s">
        <v>14401</v>
      </c>
      <c r="K1197" s="292" t="s">
        <v>14397</v>
      </c>
      <c r="L1197" s="292" t="s">
        <v>3693</v>
      </c>
      <c r="M1197" s="292" t="s">
        <v>4119</v>
      </c>
      <c r="N1197" s="12" t="s">
        <v>21230</v>
      </c>
      <c r="O1197" s="330" t="s">
        <v>14398</v>
      </c>
      <c r="P1197" s="331" t="s">
        <v>14399</v>
      </c>
      <c r="Q1197" s="274" t="s">
        <v>14400</v>
      </c>
      <c r="R1197" s="292" t="s">
        <v>1734</v>
      </c>
      <c r="S1197" s="274" t="s">
        <v>14400</v>
      </c>
      <c r="T1197" s="293" t="s">
        <v>14399</v>
      </c>
      <c r="V1197" s="294"/>
    </row>
    <row r="1198" spans="2:23" s="292" customFormat="1" ht="30.75" customHeight="1" x14ac:dyDescent="0.25">
      <c r="B1198" s="351" t="s">
        <v>13092</v>
      </c>
      <c r="C1198" s="351" t="s">
        <v>21208</v>
      </c>
      <c r="D1198" s="291" t="s">
        <v>14407</v>
      </c>
      <c r="E1198" s="292" t="s">
        <v>14408</v>
      </c>
      <c r="G1198" s="291" t="s">
        <v>14409</v>
      </c>
      <c r="H1198" s="328">
        <v>84683408000103</v>
      </c>
      <c r="I1198" s="329" t="s">
        <v>14410</v>
      </c>
      <c r="J1198" s="291" t="s">
        <v>14411</v>
      </c>
      <c r="K1198" s="292" t="s">
        <v>14412</v>
      </c>
      <c r="L1198" s="292" t="s">
        <v>4238</v>
      </c>
      <c r="M1198" s="292" t="s">
        <v>3947</v>
      </c>
      <c r="N1198" s="12" t="s">
        <v>21218</v>
      </c>
      <c r="O1198" s="330" t="s">
        <v>14413</v>
      </c>
      <c r="P1198" s="331" t="s">
        <v>14414</v>
      </c>
      <c r="Q1198" s="293" t="s">
        <v>14415</v>
      </c>
      <c r="R1198" s="292" t="s">
        <v>14416</v>
      </c>
      <c r="S1198" s="293" t="s">
        <v>14417</v>
      </c>
      <c r="T1198" s="293" t="s">
        <v>14418</v>
      </c>
      <c r="V1198" s="294"/>
    </row>
    <row r="1199" spans="2:23" s="292" customFormat="1" ht="30.75" customHeight="1" x14ac:dyDescent="0.25">
      <c r="B1199" s="351" t="s">
        <v>13093</v>
      </c>
      <c r="C1199" s="351"/>
      <c r="D1199" s="291" t="s">
        <v>14419</v>
      </c>
      <c r="E1199" s="292" t="s">
        <v>14420</v>
      </c>
      <c r="G1199" s="291" t="s">
        <v>14419</v>
      </c>
      <c r="H1199" s="328" t="s">
        <v>14421</v>
      </c>
      <c r="I1199" s="329" t="s">
        <v>3920</v>
      </c>
      <c r="J1199" s="291" t="s">
        <v>14422</v>
      </c>
      <c r="K1199" s="292" t="s">
        <v>14423</v>
      </c>
      <c r="L1199" s="292" t="s">
        <v>6660</v>
      </c>
      <c r="M1199" s="292" t="s">
        <v>3924</v>
      </c>
      <c r="N1199" s="12" t="s">
        <v>21230</v>
      </c>
      <c r="O1199" s="330" t="s">
        <v>14424</v>
      </c>
      <c r="P1199" s="331" t="s">
        <v>14425</v>
      </c>
      <c r="Q1199" s="293" t="s">
        <v>14426</v>
      </c>
      <c r="S1199" s="293"/>
      <c r="T1199" s="293"/>
      <c r="V1199" s="294"/>
    </row>
    <row r="1200" spans="2:23" s="292" customFormat="1" ht="30.75" customHeight="1" x14ac:dyDescent="0.25">
      <c r="B1200" s="351" t="s">
        <v>13094</v>
      </c>
      <c r="C1200" s="351"/>
      <c r="D1200" s="291" t="s">
        <v>14429</v>
      </c>
      <c r="E1200" s="292" t="s">
        <v>14428</v>
      </c>
      <c r="G1200" s="291" t="s">
        <v>14427</v>
      </c>
      <c r="H1200" s="328" t="s">
        <v>14430</v>
      </c>
      <c r="I1200" s="329" t="s">
        <v>3920</v>
      </c>
      <c r="J1200" s="291" t="s">
        <v>14431</v>
      </c>
      <c r="K1200" s="292" t="s">
        <v>14432</v>
      </c>
      <c r="L1200" s="292" t="s">
        <v>14433</v>
      </c>
      <c r="M1200" s="292" t="s">
        <v>3980</v>
      </c>
      <c r="N1200" s="12" t="s">
        <v>21230</v>
      </c>
      <c r="O1200" s="330" t="s">
        <v>14434</v>
      </c>
      <c r="P1200" s="331" t="s">
        <v>14435</v>
      </c>
      <c r="Q1200" s="274" t="s">
        <v>14436</v>
      </c>
      <c r="R1200" s="292" t="s">
        <v>10371</v>
      </c>
      <c r="S1200" s="332"/>
      <c r="T1200" s="332"/>
      <c r="V1200" s="294">
        <v>42321</v>
      </c>
    </row>
    <row r="1201" spans="2:23" s="292" customFormat="1" ht="30.75" customHeight="1" x14ac:dyDescent="0.25">
      <c r="B1201" s="351" t="s">
        <v>13095</v>
      </c>
      <c r="C1201" s="351"/>
      <c r="D1201" s="291" t="s">
        <v>14437</v>
      </c>
      <c r="E1201" s="292" t="s">
        <v>14438</v>
      </c>
      <c r="G1201" s="291"/>
      <c r="H1201" s="328" t="s">
        <v>14439</v>
      </c>
      <c r="I1201" s="329" t="s">
        <v>5143</v>
      </c>
      <c r="J1201" s="291" t="s">
        <v>14441</v>
      </c>
      <c r="K1201" s="292" t="s">
        <v>14440</v>
      </c>
      <c r="L1201" s="292" t="s">
        <v>4010</v>
      </c>
      <c r="M1201" s="292" t="s">
        <v>4011</v>
      </c>
      <c r="N1201" s="12" t="s">
        <v>21232</v>
      </c>
      <c r="O1201" s="330">
        <v>40170055</v>
      </c>
      <c r="P1201" s="331" t="s">
        <v>14442</v>
      </c>
      <c r="Q1201" s="274" t="s">
        <v>14443</v>
      </c>
      <c r="R1201" s="292" t="s">
        <v>10501</v>
      </c>
      <c r="S1201" s="332"/>
      <c r="T1201" s="332"/>
      <c r="V1201" s="294">
        <v>42321</v>
      </c>
    </row>
    <row r="1202" spans="2:23" s="292" customFormat="1" ht="30.75" customHeight="1" x14ac:dyDescent="0.25">
      <c r="B1202" s="351" t="s">
        <v>13096</v>
      </c>
      <c r="C1202" s="351" t="s">
        <v>21208</v>
      </c>
      <c r="D1202" s="291" t="s">
        <v>14444</v>
      </c>
      <c r="E1202" s="292" t="s">
        <v>14445</v>
      </c>
      <c r="G1202" s="291" t="s">
        <v>14446</v>
      </c>
      <c r="H1202" s="328" t="s">
        <v>14447</v>
      </c>
      <c r="I1202" s="329" t="s">
        <v>3920</v>
      </c>
      <c r="J1202" s="291" t="s">
        <v>14448</v>
      </c>
      <c r="K1202" s="292" t="s">
        <v>14449</v>
      </c>
      <c r="L1202" s="292" t="s">
        <v>3693</v>
      </c>
      <c r="M1202" s="292" t="s">
        <v>4119</v>
      </c>
      <c r="N1202" s="12" t="s">
        <v>21230</v>
      </c>
      <c r="O1202" s="330" t="s">
        <v>14450</v>
      </c>
      <c r="P1202" s="331" t="s">
        <v>14451</v>
      </c>
      <c r="Q1202" s="274" t="s">
        <v>14452</v>
      </c>
      <c r="R1202" s="292" t="s">
        <v>14445</v>
      </c>
      <c r="S1202" s="274" t="s">
        <v>14452</v>
      </c>
      <c r="T1202" s="293" t="s">
        <v>14451</v>
      </c>
      <c r="V1202" s="294"/>
    </row>
    <row r="1203" spans="2:23" s="292" customFormat="1" ht="30.75" customHeight="1" x14ac:dyDescent="0.25">
      <c r="B1203" s="351" t="s">
        <v>13097</v>
      </c>
      <c r="C1203" s="351"/>
      <c r="D1203" s="291" t="s">
        <v>14453</v>
      </c>
      <c r="E1203" s="292" t="s">
        <v>14456</v>
      </c>
      <c r="G1203" s="291" t="s">
        <v>14454</v>
      </c>
      <c r="H1203" s="328" t="s">
        <v>14455</v>
      </c>
      <c r="I1203" s="329" t="s">
        <v>5143</v>
      </c>
      <c r="J1203" s="291" t="s">
        <v>14458</v>
      </c>
      <c r="K1203" s="292" t="s">
        <v>14459</v>
      </c>
      <c r="L1203" s="292" t="s">
        <v>4238</v>
      </c>
      <c r="M1203" s="292" t="s">
        <v>3947</v>
      </c>
      <c r="N1203" s="12" t="s">
        <v>21218</v>
      </c>
      <c r="O1203" s="330" t="s">
        <v>6796</v>
      </c>
      <c r="P1203" s="331" t="s">
        <v>14457</v>
      </c>
      <c r="Q1203" s="293"/>
      <c r="S1203" s="293"/>
      <c r="T1203" s="293"/>
      <c r="V1203" s="294"/>
    </row>
    <row r="1204" spans="2:23" s="292" customFormat="1" ht="30.75" customHeight="1" x14ac:dyDescent="0.25">
      <c r="B1204" s="351" t="s">
        <v>13098</v>
      </c>
      <c r="C1204" s="351"/>
      <c r="D1204" s="291" t="s">
        <v>14460</v>
      </c>
      <c r="E1204" s="292" t="s">
        <v>14461</v>
      </c>
      <c r="G1204" s="291" t="s">
        <v>14462</v>
      </c>
      <c r="H1204" s="328" t="s">
        <v>14463</v>
      </c>
      <c r="I1204" s="329" t="s">
        <v>3920</v>
      </c>
      <c r="J1204" s="291" t="s">
        <v>14464</v>
      </c>
      <c r="K1204" s="292" t="s">
        <v>14465</v>
      </c>
      <c r="L1204" s="292" t="s">
        <v>14466</v>
      </c>
      <c r="M1204" s="292" t="s">
        <v>3947</v>
      </c>
      <c r="N1204" s="12" t="s">
        <v>21218</v>
      </c>
      <c r="O1204" s="330" t="s">
        <v>14467</v>
      </c>
      <c r="P1204" s="331" t="s">
        <v>14468</v>
      </c>
      <c r="Q1204" s="274" t="s">
        <v>14469</v>
      </c>
      <c r="R1204" s="292" t="s">
        <v>14461</v>
      </c>
      <c r="S1204" s="274" t="s">
        <v>14469</v>
      </c>
      <c r="T1204" s="293" t="s">
        <v>14468</v>
      </c>
      <c r="V1204" s="294"/>
    </row>
    <row r="1205" spans="2:23" s="292" customFormat="1" ht="30.75" customHeight="1" x14ac:dyDescent="0.25">
      <c r="B1205" s="351" t="s">
        <v>13099</v>
      </c>
      <c r="C1205" s="351"/>
      <c r="D1205" s="291" t="s">
        <v>14471</v>
      </c>
      <c r="E1205" s="292" t="s">
        <v>14472</v>
      </c>
      <c r="F1205" s="292" t="s">
        <v>4026</v>
      </c>
      <c r="G1205" s="291" t="s">
        <v>14473</v>
      </c>
      <c r="H1205" s="328" t="s">
        <v>14474</v>
      </c>
      <c r="I1205" s="329" t="s">
        <v>14475</v>
      </c>
      <c r="J1205" s="291" t="s">
        <v>14476</v>
      </c>
      <c r="K1205" s="292" t="s">
        <v>14477</v>
      </c>
      <c r="L1205" s="292" t="s">
        <v>14478</v>
      </c>
      <c r="M1205" s="292" t="s">
        <v>4119</v>
      </c>
      <c r="N1205" s="12" t="s">
        <v>21230</v>
      </c>
      <c r="O1205" s="330" t="s">
        <v>14479</v>
      </c>
      <c r="P1205" s="331" t="s">
        <v>14480</v>
      </c>
      <c r="Q1205" s="274" t="s">
        <v>14481</v>
      </c>
      <c r="R1205" s="292" t="s">
        <v>14482</v>
      </c>
      <c r="S1205" s="274" t="s">
        <v>14483</v>
      </c>
      <c r="T1205" s="293" t="s">
        <v>14484</v>
      </c>
      <c r="V1205" s="294">
        <v>42326</v>
      </c>
    </row>
    <row r="1206" spans="2:23" s="292" customFormat="1" ht="30.75" customHeight="1" x14ac:dyDescent="0.25">
      <c r="B1206" s="351" t="s">
        <v>13100</v>
      </c>
      <c r="C1206" s="351" t="s">
        <v>21208</v>
      </c>
      <c r="D1206" s="291" t="s">
        <v>14485</v>
      </c>
      <c r="E1206" s="292" t="s">
        <v>14492</v>
      </c>
      <c r="G1206" s="291" t="s">
        <v>14487</v>
      </c>
      <c r="H1206" s="328" t="s">
        <v>14488</v>
      </c>
      <c r="I1206" s="329" t="s">
        <v>14489</v>
      </c>
      <c r="J1206" s="291" t="s">
        <v>14490</v>
      </c>
      <c r="L1206" s="292" t="s">
        <v>2689</v>
      </c>
      <c r="M1206" s="292" t="s">
        <v>3947</v>
      </c>
      <c r="N1206" s="12" t="s">
        <v>21218</v>
      </c>
      <c r="O1206" s="330" t="s">
        <v>14491</v>
      </c>
      <c r="P1206" s="331" t="s">
        <v>14495</v>
      </c>
      <c r="Q1206" s="274" t="s">
        <v>14496</v>
      </c>
      <c r="R1206" s="292" t="s">
        <v>14486</v>
      </c>
      <c r="S1206" s="274" t="s">
        <v>14493</v>
      </c>
      <c r="T1206" s="293" t="s">
        <v>14494</v>
      </c>
      <c r="V1206" s="294"/>
    </row>
    <row r="1207" spans="2:23" s="292" customFormat="1" ht="30.75" customHeight="1" x14ac:dyDescent="0.25">
      <c r="B1207" s="351" t="s">
        <v>13101</v>
      </c>
      <c r="C1207" s="351" t="s">
        <v>7</v>
      </c>
      <c r="D1207" s="291" t="s">
        <v>14497</v>
      </c>
      <c r="E1207" s="292" t="s">
        <v>14498</v>
      </c>
      <c r="G1207" s="291" t="s">
        <v>14703</v>
      </c>
      <c r="H1207" s="328" t="s">
        <v>14499</v>
      </c>
      <c r="I1207" s="329" t="s">
        <v>5143</v>
      </c>
      <c r="J1207" s="291" t="s">
        <v>14500</v>
      </c>
      <c r="K1207" s="292" t="s">
        <v>3922</v>
      </c>
      <c r="L1207" s="292" t="s">
        <v>14501</v>
      </c>
      <c r="M1207" s="292" t="s">
        <v>3924</v>
      </c>
      <c r="N1207" s="12" t="s">
        <v>21230</v>
      </c>
      <c r="O1207" s="330" t="s">
        <v>4021</v>
      </c>
      <c r="P1207" s="331" t="s">
        <v>14502</v>
      </c>
      <c r="Q1207" s="274" t="s">
        <v>14503</v>
      </c>
      <c r="R1207" s="292" t="s">
        <v>14704</v>
      </c>
      <c r="S1207" s="274" t="s">
        <v>14503</v>
      </c>
      <c r="T1207" s="331" t="s">
        <v>14502</v>
      </c>
      <c r="V1207" s="294">
        <v>42326</v>
      </c>
    </row>
    <row r="1208" spans="2:23" s="292" customFormat="1" ht="30.75" customHeight="1" x14ac:dyDescent="0.25">
      <c r="B1208" s="351" t="s">
        <v>13102</v>
      </c>
      <c r="C1208" s="351"/>
      <c r="D1208" s="291" t="s">
        <v>14504</v>
      </c>
      <c r="E1208" s="292" t="s">
        <v>14505</v>
      </c>
      <c r="G1208" s="291" t="s">
        <v>14504</v>
      </c>
      <c r="H1208" s="328" t="s">
        <v>14506</v>
      </c>
      <c r="I1208" s="329" t="s">
        <v>14507</v>
      </c>
      <c r="J1208" s="291" t="s">
        <v>14508</v>
      </c>
      <c r="K1208" s="292" t="s">
        <v>9406</v>
      </c>
      <c r="L1208" s="292" t="s">
        <v>14509</v>
      </c>
      <c r="M1208" s="292" t="s">
        <v>4068</v>
      </c>
      <c r="N1208" s="12" t="s">
        <v>21218</v>
      </c>
      <c r="O1208" s="330" t="s">
        <v>14510</v>
      </c>
      <c r="P1208" s="331" t="s">
        <v>14511</v>
      </c>
      <c r="Q1208" s="274" t="s">
        <v>14512</v>
      </c>
      <c r="R1208" s="292" t="s">
        <v>14505</v>
      </c>
      <c r="S1208" s="293"/>
      <c r="T1208" s="293"/>
      <c r="V1208" s="294">
        <v>42326</v>
      </c>
    </row>
    <row r="1209" spans="2:23" s="292" customFormat="1" ht="30.75" customHeight="1" x14ac:dyDescent="0.25">
      <c r="B1209" s="351" t="s">
        <v>13103</v>
      </c>
      <c r="C1209" s="351"/>
      <c r="D1209" s="291" t="s">
        <v>14513</v>
      </c>
      <c r="E1209" s="292" t="s">
        <v>14515</v>
      </c>
      <c r="G1209" s="291" t="s">
        <v>14514</v>
      </c>
      <c r="H1209" s="328" t="s">
        <v>14516</v>
      </c>
      <c r="I1209" s="329" t="s">
        <v>3920</v>
      </c>
      <c r="J1209" s="291" t="s">
        <v>14517</v>
      </c>
      <c r="K1209" s="292" t="s">
        <v>14518</v>
      </c>
      <c r="L1209" s="292" t="s">
        <v>2536</v>
      </c>
      <c r="M1209" s="292" t="s">
        <v>4068</v>
      </c>
      <c r="N1209" s="12" t="s">
        <v>21218</v>
      </c>
      <c r="O1209" s="330" t="s">
        <v>5186</v>
      </c>
      <c r="P1209" s="331" t="s">
        <v>14520</v>
      </c>
      <c r="Q1209" s="274" t="s">
        <v>14519</v>
      </c>
      <c r="R1209" s="292" t="s">
        <v>14515</v>
      </c>
      <c r="S1209" s="274" t="s">
        <v>14519</v>
      </c>
      <c r="T1209" s="331" t="s">
        <v>14520</v>
      </c>
      <c r="V1209" s="294">
        <v>42326</v>
      </c>
    </row>
    <row r="1210" spans="2:23" s="292" customFormat="1" ht="30.75" customHeight="1" x14ac:dyDescent="0.25">
      <c r="B1210" s="351" t="s">
        <v>13104</v>
      </c>
      <c r="C1210" s="351"/>
      <c r="D1210" s="291" t="s">
        <v>14524</v>
      </c>
      <c r="E1210" s="292" t="s">
        <v>553</v>
      </c>
      <c r="G1210" s="291" t="s">
        <v>14521</v>
      </c>
      <c r="H1210" s="328" t="s">
        <v>14522</v>
      </c>
      <c r="I1210" s="329" t="s">
        <v>14523</v>
      </c>
      <c r="J1210" s="291" t="s">
        <v>14525</v>
      </c>
      <c r="K1210" s="292" t="s">
        <v>14526</v>
      </c>
      <c r="L1210" s="292" t="s">
        <v>14527</v>
      </c>
      <c r="M1210" s="292" t="s">
        <v>3980</v>
      </c>
      <c r="N1210" s="12" t="s">
        <v>21230</v>
      </c>
      <c r="O1210" s="330" t="s">
        <v>14528</v>
      </c>
      <c r="P1210" s="331" t="s">
        <v>14529</v>
      </c>
      <c r="Q1210" s="274" t="s">
        <v>14530</v>
      </c>
      <c r="R1210" s="292" t="s">
        <v>14531</v>
      </c>
      <c r="S1210" s="293"/>
      <c r="T1210" s="293"/>
      <c r="V1210" s="294">
        <v>42327</v>
      </c>
    </row>
    <row r="1211" spans="2:23" s="292" customFormat="1" ht="30.75" customHeight="1" x14ac:dyDescent="0.25">
      <c r="B1211" s="351" t="s">
        <v>13105</v>
      </c>
      <c r="C1211" s="351"/>
      <c r="D1211" s="291" t="s">
        <v>14532</v>
      </c>
      <c r="E1211" s="292" t="s">
        <v>11065</v>
      </c>
      <c r="G1211" s="291" t="s">
        <v>14533</v>
      </c>
      <c r="H1211" s="328" t="s">
        <v>14534</v>
      </c>
      <c r="I1211" s="329" t="s">
        <v>14535</v>
      </c>
      <c r="J1211" s="291" t="s">
        <v>14536</v>
      </c>
      <c r="K1211" s="292" t="s">
        <v>14537</v>
      </c>
      <c r="L1211" s="292" t="s">
        <v>4128</v>
      </c>
      <c r="M1211" s="292" t="s">
        <v>4068</v>
      </c>
      <c r="N1211" s="12" t="s">
        <v>21218</v>
      </c>
      <c r="O1211" s="330" t="s">
        <v>14538</v>
      </c>
      <c r="P1211" s="331" t="s">
        <v>14539</v>
      </c>
      <c r="Q1211" s="274" t="s">
        <v>14540</v>
      </c>
      <c r="S1211" s="293"/>
      <c r="T1211" s="293"/>
      <c r="V1211" s="294"/>
    </row>
    <row r="1212" spans="2:23" s="292" customFormat="1" ht="30.75" customHeight="1" x14ac:dyDescent="0.25">
      <c r="B1212" s="351" t="s">
        <v>13106</v>
      </c>
      <c r="C1212" s="351"/>
      <c r="D1212" s="291" t="s">
        <v>14541</v>
      </c>
      <c r="E1212" s="292" t="s">
        <v>14542</v>
      </c>
      <c r="G1212" s="291" t="s">
        <v>14543</v>
      </c>
      <c r="H1212" s="328" t="s">
        <v>14544</v>
      </c>
      <c r="I1212" s="329" t="s">
        <v>14545</v>
      </c>
      <c r="J1212" s="291" t="s">
        <v>14546</v>
      </c>
      <c r="K1212" s="292" t="s">
        <v>3922</v>
      </c>
      <c r="L1212" s="292" t="s">
        <v>14547</v>
      </c>
      <c r="M1212" s="292" t="s">
        <v>3947</v>
      </c>
      <c r="N1212" s="12" t="s">
        <v>21218</v>
      </c>
      <c r="O1212" s="330" t="s">
        <v>14548</v>
      </c>
      <c r="P1212" s="331" t="s">
        <v>14549</v>
      </c>
      <c r="Q1212" s="274" t="s">
        <v>14550</v>
      </c>
      <c r="R1212" s="292" t="s">
        <v>14542</v>
      </c>
      <c r="S1212" s="274" t="s">
        <v>14550</v>
      </c>
      <c r="T1212" s="293" t="s">
        <v>14549</v>
      </c>
      <c r="V1212" s="294"/>
    </row>
    <row r="1213" spans="2:23" s="292" customFormat="1" ht="30.75" customHeight="1" x14ac:dyDescent="0.25">
      <c r="B1213" s="351" t="s">
        <v>13107</v>
      </c>
      <c r="C1213" s="351" t="s">
        <v>21208</v>
      </c>
      <c r="D1213" s="291" t="s">
        <v>14551</v>
      </c>
      <c r="E1213" s="292" t="s">
        <v>14552</v>
      </c>
      <c r="G1213" s="291" t="s">
        <v>14553</v>
      </c>
      <c r="H1213" s="328" t="s">
        <v>14554</v>
      </c>
      <c r="I1213" s="329" t="s">
        <v>3920</v>
      </c>
      <c r="J1213" s="291" t="s">
        <v>14555</v>
      </c>
      <c r="K1213" s="292" t="s">
        <v>12466</v>
      </c>
      <c r="L1213" s="292" t="s">
        <v>3693</v>
      </c>
      <c r="M1213" s="292" t="s">
        <v>4119</v>
      </c>
      <c r="N1213" s="12" t="s">
        <v>21230</v>
      </c>
      <c r="O1213" s="330" t="s">
        <v>14556</v>
      </c>
      <c r="P1213" s="331" t="s">
        <v>14561</v>
      </c>
      <c r="Q1213" s="274" t="s">
        <v>14558</v>
      </c>
      <c r="R1213" s="292" t="s">
        <v>14559</v>
      </c>
      <c r="S1213" s="274" t="s">
        <v>14560</v>
      </c>
      <c r="T1213" s="293" t="s">
        <v>14557</v>
      </c>
      <c r="V1213" s="294"/>
    </row>
    <row r="1214" spans="2:23" s="292" customFormat="1" ht="30.75" customHeight="1" x14ac:dyDescent="0.25">
      <c r="B1214" s="351" t="s">
        <v>13108</v>
      </c>
      <c r="C1214" s="351" t="s">
        <v>21205</v>
      </c>
      <c r="D1214" s="291" t="s">
        <v>14562</v>
      </c>
      <c r="E1214" s="292" t="s">
        <v>14563</v>
      </c>
      <c r="G1214" s="291" t="s">
        <v>14564</v>
      </c>
      <c r="H1214" s="328" t="s">
        <v>14565</v>
      </c>
      <c r="I1214" s="329" t="s">
        <v>3920</v>
      </c>
      <c r="J1214" s="291" t="s">
        <v>14566</v>
      </c>
      <c r="K1214" s="292" t="s">
        <v>14567</v>
      </c>
      <c r="L1214" s="292" t="s">
        <v>4031</v>
      </c>
      <c r="M1214" s="292" t="s">
        <v>3924</v>
      </c>
      <c r="N1214" s="12" t="s">
        <v>21230</v>
      </c>
      <c r="O1214" s="330" t="s">
        <v>14568</v>
      </c>
      <c r="P1214" s="331" t="s">
        <v>14569</v>
      </c>
      <c r="Q1214" s="274" t="s">
        <v>14570</v>
      </c>
      <c r="R1214" s="292" t="s">
        <v>14563</v>
      </c>
      <c r="S1214" s="274" t="s">
        <v>14570</v>
      </c>
      <c r="T1214" s="293" t="s">
        <v>14569</v>
      </c>
      <c r="V1214" s="294"/>
    </row>
    <row r="1215" spans="2:23" s="292" customFormat="1" ht="30.75" customHeight="1" x14ac:dyDescent="0.25">
      <c r="B1215" s="351" t="s">
        <v>13109</v>
      </c>
      <c r="C1215" s="351" t="s">
        <v>21208</v>
      </c>
      <c r="D1215" s="291" t="s">
        <v>14571</v>
      </c>
      <c r="E1215" s="292" t="s">
        <v>20340</v>
      </c>
      <c r="F1215" s="292" t="s">
        <v>2778</v>
      </c>
      <c r="G1215" s="291" t="s">
        <v>14572</v>
      </c>
      <c r="H1215" s="328" t="s">
        <v>14573</v>
      </c>
      <c r="I1215" s="329" t="s">
        <v>3920</v>
      </c>
      <c r="J1215" s="291" t="s">
        <v>14574</v>
      </c>
      <c r="K1215" s="292" t="s">
        <v>14575</v>
      </c>
      <c r="L1215" s="292" t="s">
        <v>2512</v>
      </c>
      <c r="M1215" s="292" t="s">
        <v>4119</v>
      </c>
      <c r="N1215" s="12" t="s">
        <v>21230</v>
      </c>
      <c r="O1215" s="330" t="s">
        <v>14576</v>
      </c>
      <c r="P1215" s="331" t="s">
        <v>14577</v>
      </c>
      <c r="Q1215" s="293" t="s">
        <v>20341</v>
      </c>
      <c r="S1215" s="354" t="s">
        <v>20342</v>
      </c>
      <c r="T1215" s="293"/>
      <c r="V1215" s="294"/>
      <c r="W1215" s="294">
        <v>43756</v>
      </c>
    </row>
    <row r="1216" spans="2:23" s="292" customFormat="1" ht="30.75" customHeight="1" x14ac:dyDescent="0.25">
      <c r="B1216" s="351" t="s">
        <v>13110</v>
      </c>
      <c r="C1216" s="351" t="s">
        <v>12035</v>
      </c>
      <c r="D1216" s="291" t="s">
        <v>14580</v>
      </c>
      <c r="E1216" s="292" t="s">
        <v>14582</v>
      </c>
      <c r="G1216" s="291" t="s">
        <v>14580</v>
      </c>
      <c r="H1216" s="328" t="s">
        <v>14578</v>
      </c>
      <c r="I1216" s="329" t="s">
        <v>3920</v>
      </c>
      <c r="J1216" s="291" t="s">
        <v>21710</v>
      </c>
      <c r="K1216" s="292" t="s">
        <v>3922</v>
      </c>
      <c r="L1216" s="292" t="s">
        <v>9266</v>
      </c>
      <c r="M1216" s="292" t="s">
        <v>3924</v>
      </c>
      <c r="N1216" s="12" t="s">
        <v>21230</v>
      </c>
      <c r="O1216" s="330" t="s">
        <v>14579</v>
      </c>
      <c r="P1216" s="331" t="s">
        <v>14581</v>
      </c>
      <c r="Q1216" s="293" t="s">
        <v>14583</v>
      </c>
      <c r="R1216" s="292" t="s">
        <v>12546</v>
      </c>
      <c r="S1216" s="293" t="s">
        <v>14583</v>
      </c>
      <c r="T1216" s="293"/>
      <c r="V1216" s="294"/>
    </row>
    <row r="1217" spans="2:23" s="292" customFormat="1" ht="30.75" customHeight="1" x14ac:dyDescent="0.25">
      <c r="B1217" s="351" t="s">
        <v>13111</v>
      </c>
      <c r="C1217" s="351"/>
      <c r="D1217" s="291" t="s">
        <v>14584</v>
      </c>
      <c r="E1217" s="292" t="s">
        <v>14585</v>
      </c>
      <c r="G1217" s="291" t="s">
        <v>14586</v>
      </c>
      <c r="H1217" s="328" t="s">
        <v>14587</v>
      </c>
      <c r="I1217" s="329" t="s">
        <v>3920</v>
      </c>
      <c r="J1217" s="291" t="s">
        <v>14588</v>
      </c>
      <c r="K1217" s="292" t="s">
        <v>3922</v>
      </c>
      <c r="L1217" s="292" t="s">
        <v>14589</v>
      </c>
      <c r="M1217" s="292" t="s">
        <v>4068</v>
      </c>
      <c r="N1217" s="12" t="s">
        <v>21218</v>
      </c>
      <c r="O1217" s="330" t="s">
        <v>14590</v>
      </c>
      <c r="P1217" s="331" t="s">
        <v>14591</v>
      </c>
      <c r="Q1217" s="274" t="s">
        <v>14592</v>
      </c>
      <c r="R1217" s="292" t="s">
        <v>14585</v>
      </c>
      <c r="S1217" s="274" t="s">
        <v>14592</v>
      </c>
      <c r="T1217" s="293" t="s">
        <v>14591</v>
      </c>
      <c r="V1217" s="294"/>
    </row>
    <row r="1218" spans="2:23" s="292" customFormat="1" ht="30.75" customHeight="1" x14ac:dyDescent="0.25">
      <c r="B1218" s="351" t="s">
        <v>13112</v>
      </c>
      <c r="C1218" s="351"/>
      <c r="D1218" s="291" t="s">
        <v>14593</v>
      </c>
      <c r="E1218" s="292" t="s">
        <v>6278</v>
      </c>
      <c r="G1218" s="291"/>
      <c r="H1218" s="328" t="s">
        <v>14594</v>
      </c>
      <c r="I1218" s="329" t="s">
        <v>3920</v>
      </c>
      <c r="J1218" s="291" t="s">
        <v>14595</v>
      </c>
      <c r="K1218" s="292" t="s">
        <v>3922</v>
      </c>
      <c r="L1218" s="292" t="s">
        <v>14596</v>
      </c>
      <c r="M1218" s="292" t="s">
        <v>3947</v>
      </c>
      <c r="N1218" s="12" t="s">
        <v>21218</v>
      </c>
      <c r="O1218" s="330" t="s">
        <v>341</v>
      </c>
      <c r="P1218" s="331" t="s">
        <v>14597</v>
      </c>
      <c r="Q1218" s="274" t="s">
        <v>14598</v>
      </c>
      <c r="S1218" s="293"/>
      <c r="T1218" s="293"/>
      <c r="V1218" s="294"/>
    </row>
    <row r="1219" spans="2:23" s="292" customFormat="1" ht="30.75" customHeight="1" x14ac:dyDescent="0.25">
      <c r="B1219" s="351" t="s">
        <v>13113</v>
      </c>
      <c r="C1219" s="351" t="s">
        <v>21208</v>
      </c>
      <c r="D1219" s="291" t="s">
        <v>14602</v>
      </c>
      <c r="E1219" s="292" t="s">
        <v>13002</v>
      </c>
      <c r="G1219" s="291" t="s">
        <v>10735</v>
      </c>
      <c r="H1219" s="328" t="s">
        <v>14603</v>
      </c>
      <c r="I1219" s="329" t="s">
        <v>3920</v>
      </c>
      <c r="J1219" s="291" t="s">
        <v>14604</v>
      </c>
      <c r="K1219" s="292" t="s">
        <v>3922</v>
      </c>
      <c r="L1219" s="292" t="s">
        <v>4238</v>
      </c>
      <c r="M1219" s="292" t="s">
        <v>3947</v>
      </c>
      <c r="N1219" s="12" t="s">
        <v>21218</v>
      </c>
      <c r="O1219" s="330" t="s">
        <v>14605</v>
      </c>
      <c r="P1219" s="331" t="s">
        <v>14606</v>
      </c>
      <c r="Q1219" s="274" t="s">
        <v>14607</v>
      </c>
      <c r="R1219" s="292" t="s">
        <v>14608</v>
      </c>
      <c r="S1219" s="274" t="s">
        <v>14609</v>
      </c>
      <c r="T1219" s="293" t="s">
        <v>14610</v>
      </c>
      <c r="V1219" s="294"/>
    </row>
    <row r="1220" spans="2:23" s="292" customFormat="1" ht="30.75" customHeight="1" x14ac:dyDescent="0.25">
      <c r="B1220" s="351" t="s">
        <v>13114</v>
      </c>
      <c r="C1220" s="351" t="s">
        <v>11059</v>
      </c>
      <c r="D1220" s="291" t="s">
        <v>14614</v>
      </c>
      <c r="E1220" s="292" t="s">
        <v>11059</v>
      </c>
      <c r="F1220" s="292" t="s">
        <v>12670</v>
      </c>
      <c r="G1220" s="291" t="s">
        <v>14614</v>
      </c>
      <c r="H1220" s="328" t="s">
        <v>14615</v>
      </c>
      <c r="I1220" s="329" t="s">
        <v>3920</v>
      </c>
      <c r="J1220" s="291" t="s">
        <v>14616</v>
      </c>
      <c r="K1220" s="292" t="s">
        <v>3922</v>
      </c>
      <c r="L1220" s="292" t="s">
        <v>2372</v>
      </c>
      <c r="M1220" s="292" t="s">
        <v>4068</v>
      </c>
      <c r="N1220" s="12" t="s">
        <v>21218</v>
      </c>
      <c r="O1220" s="330" t="s">
        <v>2373</v>
      </c>
      <c r="P1220" s="331" t="s">
        <v>14617</v>
      </c>
      <c r="Q1220" s="274" t="s">
        <v>14618</v>
      </c>
      <c r="R1220" s="292" t="s">
        <v>6323</v>
      </c>
      <c r="S1220" s="274" t="s">
        <v>14618</v>
      </c>
      <c r="T1220" s="331" t="s">
        <v>14617</v>
      </c>
      <c r="V1220" s="294">
        <v>42329</v>
      </c>
    </row>
    <row r="1221" spans="2:23" s="292" customFormat="1" ht="30.75" customHeight="1" x14ac:dyDescent="0.25">
      <c r="B1221" s="351" t="s">
        <v>13115</v>
      </c>
      <c r="C1221" s="351" t="s">
        <v>21205</v>
      </c>
      <c r="D1221" s="291" t="s">
        <v>14619</v>
      </c>
      <c r="E1221" s="292" t="s">
        <v>14620</v>
      </c>
      <c r="G1221" s="291" t="s">
        <v>14621</v>
      </c>
      <c r="H1221" s="328" t="s">
        <v>14622</v>
      </c>
      <c r="I1221" s="329" t="s">
        <v>3920</v>
      </c>
      <c r="J1221" s="291" t="s">
        <v>14623</v>
      </c>
      <c r="K1221" s="292" t="s">
        <v>3922</v>
      </c>
      <c r="L1221" s="292" t="s">
        <v>14509</v>
      </c>
      <c r="M1221" s="292" t="s">
        <v>4068</v>
      </c>
      <c r="N1221" s="12" t="s">
        <v>21218</v>
      </c>
      <c r="O1221" s="330" t="s">
        <v>14510</v>
      </c>
      <c r="P1221" s="331" t="s">
        <v>14624</v>
      </c>
      <c r="Q1221" s="274" t="s">
        <v>14625</v>
      </c>
      <c r="R1221" s="292" t="s">
        <v>14626</v>
      </c>
      <c r="S1221" s="274" t="s">
        <v>14625</v>
      </c>
      <c r="T1221" s="331" t="s">
        <v>14624</v>
      </c>
      <c r="V1221" s="294">
        <v>42329</v>
      </c>
    </row>
    <row r="1222" spans="2:23" s="292" customFormat="1" ht="30.75" customHeight="1" x14ac:dyDescent="0.25">
      <c r="B1222" s="351" t="s">
        <v>13116</v>
      </c>
      <c r="C1222" s="351" t="s">
        <v>21208</v>
      </c>
      <c r="D1222" s="291" t="s">
        <v>14637</v>
      </c>
      <c r="E1222" s="292" t="s">
        <v>14627</v>
      </c>
      <c r="G1222" s="291" t="s">
        <v>14638</v>
      </c>
      <c r="H1222" s="328" t="s">
        <v>14628</v>
      </c>
      <c r="I1222" s="329" t="s">
        <v>14629</v>
      </c>
      <c r="J1222" s="291" t="s">
        <v>14630</v>
      </c>
      <c r="K1222" s="292" t="s">
        <v>14631</v>
      </c>
      <c r="L1222" s="292" t="s">
        <v>3296</v>
      </c>
      <c r="M1222" s="292" t="s">
        <v>4109</v>
      </c>
      <c r="N1222" s="12" t="s">
        <v>21230</v>
      </c>
      <c r="O1222" s="330" t="s">
        <v>14632</v>
      </c>
      <c r="P1222" s="331" t="s">
        <v>14633</v>
      </c>
      <c r="Q1222" s="274" t="s">
        <v>14634</v>
      </c>
      <c r="R1222" s="292" t="s">
        <v>14635</v>
      </c>
      <c r="S1222" s="274" t="s">
        <v>14634</v>
      </c>
      <c r="T1222" s="293" t="s">
        <v>14636</v>
      </c>
      <c r="V1222" s="294"/>
    </row>
    <row r="1223" spans="2:23" s="292" customFormat="1" ht="30.75" customHeight="1" x14ac:dyDescent="0.25">
      <c r="B1223" s="351" t="s">
        <v>13117</v>
      </c>
      <c r="C1223" s="351" t="s">
        <v>21208</v>
      </c>
      <c r="D1223" s="291" t="s">
        <v>14639</v>
      </c>
      <c r="E1223" s="292" t="s">
        <v>14640</v>
      </c>
      <c r="F1223" s="292" t="s">
        <v>14641</v>
      </c>
      <c r="G1223" s="291" t="s">
        <v>14642</v>
      </c>
      <c r="H1223" s="328" t="s">
        <v>14643</v>
      </c>
      <c r="I1223" s="329" t="s">
        <v>14644</v>
      </c>
      <c r="J1223" s="291" t="s">
        <v>14645</v>
      </c>
      <c r="K1223" s="292" t="s">
        <v>14167</v>
      </c>
      <c r="L1223" s="292" t="s">
        <v>10531</v>
      </c>
      <c r="M1223" s="292" t="s">
        <v>3947</v>
      </c>
      <c r="N1223" s="12" t="s">
        <v>21218</v>
      </c>
      <c r="O1223" s="330" t="s">
        <v>14646</v>
      </c>
      <c r="P1223" s="331" t="s">
        <v>14649</v>
      </c>
      <c r="Q1223" s="274" t="s">
        <v>14648</v>
      </c>
      <c r="R1223" s="292" t="s">
        <v>15893</v>
      </c>
      <c r="S1223" s="274" t="s">
        <v>16435</v>
      </c>
      <c r="T1223" s="293" t="s">
        <v>14647</v>
      </c>
      <c r="V1223" s="294">
        <v>42331</v>
      </c>
    </row>
    <row r="1224" spans="2:23" s="292" customFormat="1" ht="30.75" customHeight="1" x14ac:dyDescent="0.25">
      <c r="B1224" s="351" t="s">
        <v>13118</v>
      </c>
      <c r="C1224" s="351" t="s">
        <v>21208</v>
      </c>
      <c r="D1224" s="291" t="s">
        <v>14650</v>
      </c>
      <c r="E1224" s="292" t="s">
        <v>14651</v>
      </c>
      <c r="F1224" s="292" t="s">
        <v>4026</v>
      </c>
      <c r="G1224" s="291" t="s">
        <v>14652</v>
      </c>
      <c r="H1224" s="328" t="s">
        <v>14653</v>
      </c>
      <c r="I1224" s="329" t="s">
        <v>14654</v>
      </c>
      <c r="J1224" s="291" t="s">
        <v>14655</v>
      </c>
      <c r="K1224" s="292" t="s">
        <v>10358</v>
      </c>
      <c r="L1224" s="292" t="s">
        <v>4128</v>
      </c>
      <c r="M1224" s="292" t="s">
        <v>4068</v>
      </c>
      <c r="N1224" s="12" t="s">
        <v>21218</v>
      </c>
      <c r="O1224" s="330" t="s">
        <v>14656</v>
      </c>
      <c r="P1224" s="331" t="s">
        <v>14657</v>
      </c>
      <c r="Q1224" s="274" t="s">
        <v>14658</v>
      </c>
      <c r="R1224" s="292" t="s">
        <v>14651</v>
      </c>
      <c r="S1224" s="274" t="s">
        <v>14658</v>
      </c>
      <c r="T1224" s="331" t="s">
        <v>14657</v>
      </c>
      <c r="V1224" s="294">
        <v>42331</v>
      </c>
    </row>
    <row r="1225" spans="2:23" s="292" customFormat="1" ht="30.75" customHeight="1" x14ac:dyDescent="0.25">
      <c r="B1225" s="351" t="s">
        <v>13119</v>
      </c>
      <c r="C1225" s="351" t="s">
        <v>21208</v>
      </c>
      <c r="D1225" s="291" t="s">
        <v>14659</v>
      </c>
      <c r="E1225" s="292" t="s">
        <v>14660</v>
      </c>
      <c r="G1225" s="291" t="s">
        <v>14662</v>
      </c>
      <c r="H1225" s="328" t="s">
        <v>14661</v>
      </c>
      <c r="I1225" s="329" t="s">
        <v>3920</v>
      </c>
      <c r="J1225" s="291" t="s">
        <v>14663</v>
      </c>
      <c r="K1225" s="292" t="s">
        <v>3922</v>
      </c>
      <c r="L1225" s="292" t="s">
        <v>14664</v>
      </c>
      <c r="M1225" s="292" t="s">
        <v>4068</v>
      </c>
      <c r="N1225" s="12" t="s">
        <v>21218</v>
      </c>
      <c r="O1225" s="330" t="s">
        <v>5217</v>
      </c>
      <c r="P1225" s="331" t="s">
        <v>14665</v>
      </c>
      <c r="Q1225" s="274" t="s">
        <v>25319</v>
      </c>
      <c r="R1225" s="292" t="s">
        <v>14660</v>
      </c>
      <c r="S1225" s="274" t="s">
        <v>25319</v>
      </c>
      <c r="T1225" s="331" t="s">
        <v>14665</v>
      </c>
      <c r="V1225" s="294">
        <v>42331</v>
      </c>
      <c r="W1225" s="357">
        <v>44869</v>
      </c>
    </row>
    <row r="1226" spans="2:23" s="292" customFormat="1" ht="30.75" customHeight="1" x14ac:dyDescent="0.25">
      <c r="B1226" s="351" t="s">
        <v>13120</v>
      </c>
      <c r="C1226" s="351" t="s">
        <v>21208</v>
      </c>
      <c r="D1226" s="291" t="s">
        <v>14666</v>
      </c>
      <c r="E1226" s="292" t="s">
        <v>14667</v>
      </c>
      <c r="G1226" s="291" t="s">
        <v>14668</v>
      </c>
      <c r="H1226" s="328" t="s">
        <v>14669</v>
      </c>
      <c r="I1226" s="329" t="s">
        <v>14670</v>
      </c>
      <c r="J1226" s="291" t="s">
        <v>14671</v>
      </c>
      <c r="K1226" s="292" t="s">
        <v>3922</v>
      </c>
      <c r="L1226" s="292" t="s">
        <v>1500</v>
      </c>
      <c r="M1226" s="292" t="s">
        <v>3947</v>
      </c>
      <c r="N1226" s="12" t="s">
        <v>21218</v>
      </c>
      <c r="O1226" s="330" t="s">
        <v>1501</v>
      </c>
      <c r="P1226" s="331" t="s">
        <v>14672</v>
      </c>
      <c r="Q1226" s="293" t="s">
        <v>14673</v>
      </c>
      <c r="R1226" s="292" t="s">
        <v>14667</v>
      </c>
      <c r="S1226" s="293" t="s">
        <v>14674</v>
      </c>
      <c r="T1226" s="293" t="s">
        <v>14675</v>
      </c>
      <c r="V1226" s="294">
        <v>42331</v>
      </c>
    </row>
    <row r="1227" spans="2:23" s="292" customFormat="1" ht="30.75" customHeight="1" x14ac:dyDescent="0.25">
      <c r="B1227" s="351" t="s">
        <v>13121</v>
      </c>
      <c r="C1227" s="351" t="s">
        <v>21208</v>
      </c>
      <c r="D1227" s="291" t="s">
        <v>14681</v>
      </c>
      <c r="E1227" s="292" t="s">
        <v>13837</v>
      </c>
      <c r="G1227" s="291"/>
      <c r="H1227" s="328" t="s">
        <v>14676</v>
      </c>
      <c r="I1227" s="329" t="s">
        <v>3920</v>
      </c>
      <c r="J1227" s="291" t="s">
        <v>14677</v>
      </c>
      <c r="K1227" s="292" t="s">
        <v>10781</v>
      </c>
      <c r="L1227" s="292" t="s">
        <v>3962</v>
      </c>
      <c r="M1227" s="292" t="s">
        <v>3947</v>
      </c>
      <c r="N1227" s="12" t="s">
        <v>21218</v>
      </c>
      <c r="O1227" s="330" t="s">
        <v>14678</v>
      </c>
      <c r="P1227" s="331" t="s">
        <v>14680</v>
      </c>
      <c r="Q1227" s="274" t="s">
        <v>14679</v>
      </c>
      <c r="S1227" s="293"/>
      <c r="T1227" s="293"/>
      <c r="V1227" s="294">
        <v>42332</v>
      </c>
    </row>
    <row r="1228" spans="2:23" s="292" customFormat="1" ht="30.75" customHeight="1" x14ac:dyDescent="0.25">
      <c r="B1228" s="351" t="s">
        <v>13122</v>
      </c>
      <c r="C1228" s="351"/>
      <c r="D1228" s="291" t="s">
        <v>14682</v>
      </c>
      <c r="E1228" s="292" t="s">
        <v>14683</v>
      </c>
      <c r="G1228" s="291" t="s">
        <v>14684</v>
      </c>
      <c r="H1228" s="328" t="s">
        <v>14685</v>
      </c>
      <c r="I1228" s="329" t="s">
        <v>14686</v>
      </c>
      <c r="J1228" s="291" t="s">
        <v>14687</v>
      </c>
      <c r="K1228" s="292" t="s">
        <v>9656</v>
      </c>
      <c r="L1228" s="292" t="s">
        <v>4128</v>
      </c>
      <c r="M1228" s="292" t="s">
        <v>4068</v>
      </c>
      <c r="N1228" s="12" t="s">
        <v>21218</v>
      </c>
      <c r="O1228" s="330" t="s">
        <v>14688</v>
      </c>
      <c r="P1228" s="331" t="s">
        <v>14689</v>
      </c>
      <c r="Q1228" s="274" t="s">
        <v>14690</v>
      </c>
      <c r="R1228" s="292" t="s">
        <v>5543</v>
      </c>
      <c r="S1228" s="274" t="s">
        <v>14690</v>
      </c>
      <c r="T1228" s="331" t="s">
        <v>14689</v>
      </c>
      <c r="V1228" s="294">
        <v>42332</v>
      </c>
    </row>
    <row r="1229" spans="2:23" s="292" customFormat="1" ht="30.75" customHeight="1" x14ac:dyDescent="0.25">
      <c r="B1229" s="351" t="s">
        <v>13123</v>
      </c>
      <c r="C1229" s="351"/>
      <c r="D1229" s="291" t="s">
        <v>14691</v>
      </c>
      <c r="E1229" s="292" t="s">
        <v>911</v>
      </c>
      <c r="G1229" s="291" t="s">
        <v>14692</v>
      </c>
      <c r="H1229" s="328" t="s">
        <v>14693</v>
      </c>
      <c r="I1229" s="329" t="s">
        <v>14694</v>
      </c>
      <c r="J1229" s="291" t="s">
        <v>14696</v>
      </c>
      <c r="K1229" s="292" t="s">
        <v>3922</v>
      </c>
      <c r="L1229" s="292" t="s">
        <v>3979</v>
      </c>
      <c r="M1229" s="292" t="s">
        <v>3980</v>
      </c>
      <c r="N1229" s="12" t="s">
        <v>21230</v>
      </c>
      <c r="O1229" s="330" t="s">
        <v>14697</v>
      </c>
      <c r="P1229" s="331" t="s">
        <v>14695</v>
      </c>
      <c r="Q1229" s="274" t="s">
        <v>14698</v>
      </c>
      <c r="R1229" s="292" t="s">
        <v>911</v>
      </c>
      <c r="S1229" s="274" t="s">
        <v>14698</v>
      </c>
      <c r="T1229" s="331" t="s">
        <v>14695</v>
      </c>
      <c r="V1229" s="294"/>
    </row>
    <row r="1230" spans="2:23" s="292" customFormat="1" ht="30.75" customHeight="1" x14ac:dyDescent="0.25">
      <c r="B1230" s="351" t="s">
        <v>13124</v>
      </c>
      <c r="C1230" s="351" t="s">
        <v>21208</v>
      </c>
      <c r="D1230" s="291" t="s">
        <v>14707</v>
      </c>
      <c r="E1230" s="292" t="s">
        <v>14708</v>
      </c>
      <c r="F1230" s="292" t="s">
        <v>14714</v>
      </c>
      <c r="G1230" s="291" t="s">
        <v>14707</v>
      </c>
      <c r="H1230" s="328" t="s">
        <v>14709</v>
      </c>
      <c r="I1230" s="329" t="s">
        <v>3920</v>
      </c>
      <c r="J1230" s="291" t="s">
        <v>14710</v>
      </c>
      <c r="K1230" s="292" t="s">
        <v>2283</v>
      </c>
      <c r="L1230" s="292" t="s">
        <v>4238</v>
      </c>
      <c r="M1230" s="292" t="s">
        <v>3947</v>
      </c>
      <c r="N1230" s="12" t="s">
        <v>21218</v>
      </c>
      <c r="O1230" s="330" t="s">
        <v>14711</v>
      </c>
      <c r="P1230" s="331" t="s">
        <v>14712</v>
      </c>
      <c r="Q1230" s="274" t="s">
        <v>14713</v>
      </c>
      <c r="R1230" s="292" t="s">
        <v>14708</v>
      </c>
      <c r="S1230" s="274" t="s">
        <v>14713</v>
      </c>
      <c r="T1230" s="293" t="s">
        <v>14712</v>
      </c>
      <c r="V1230" s="294">
        <v>42334</v>
      </c>
    </row>
    <row r="1231" spans="2:23" s="292" customFormat="1" ht="30.75" customHeight="1" x14ac:dyDescent="0.25">
      <c r="B1231" s="351" t="s">
        <v>13125</v>
      </c>
      <c r="C1231" s="351"/>
      <c r="D1231" s="291" t="s">
        <v>14729</v>
      </c>
      <c r="E1231" s="292" t="s">
        <v>14733</v>
      </c>
      <c r="F1231" s="292" t="s">
        <v>4026</v>
      </c>
      <c r="G1231" s="291" t="s">
        <v>14715</v>
      </c>
      <c r="H1231" s="328" t="s">
        <v>14730</v>
      </c>
      <c r="I1231" s="329" t="s">
        <v>14716</v>
      </c>
      <c r="J1231" s="291" t="s">
        <v>14717</v>
      </c>
      <c r="K1231" s="292" t="s">
        <v>9406</v>
      </c>
      <c r="L1231" s="292" t="s">
        <v>3244</v>
      </c>
      <c r="M1231" s="292" t="s">
        <v>3947</v>
      </c>
      <c r="N1231" s="12" t="s">
        <v>21218</v>
      </c>
      <c r="O1231" s="330" t="s">
        <v>14731</v>
      </c>
      <c r="P1231" s="331" t="s">
        <v>14718</v>
      </c>
      <c r="Q1231" s="274" t="s">
        <v>14732</v>
      </c>
      <c r="R1231" s="292" t="s">
        <v>14734</v>
      </c>
      <c r="S1231" s="293"/>
      <c r="T1231" s="293" t="s">
        <v>14719</v>
      </c>
      <c r="V1231" s="294">
        <v>42334</v>
      </c>
    </row>
    <row r="1232" spans="2:23" s="292" customFormat="1" ht="30.75" customHeight="1" x14ac:dyDescent="0.25">
      <c r="B1232" s="351" t="s">
        <v>13126</v>
      </c>
      <c r="C1232" s="351"/>
      <c r="D1232" s="334" t="s">
        <v>14722</v>
      </c>
      <c r="E1232" s="292" t="s">
        <v>14721</v>
      </c>
      <c r="G1232" s="291" t="s">
        <v>14720</v>
      </c>
      <c r="H1232" s="328" t="s">
        <v>14723</v>
      </c>
      <c r="I1232" s="329" t="s">
        <v>3920</v>
      </c>
      <c r="J1232" s="355" t="s">
        <v>14724</v>
      </c>
      <c r="K1232" s="292" t="s">
        <v>3040</v>
      </c>
      <c r="L1232" s="292" t="s">
        <v>2640</v>
      </c>
      <c r="M1232" s="292" t="s">
        <v>2641</v>
      </c>
      <c r="N1232" s="12" t="s">
        <v>21232</v>
      </c>
      <c r="O1232" s="330" t="s">
        <v>14725</v>
      </c>
      <c r="P1232" s="331" t="s">
        <v>14726</v>
      </c>
      <c r="Q1232" s="356" t="s">
        <v>14727</v>
      </c>
      <c r="R1232" s="292" t="s">
        <v>14721</v>
      </c>
      <c r="S1232" s="281" t="s">
        <v>14727</v>
      </c>
      <c r="T1232" s="293" t="s">
        <v>14728</v>
      </c>
      <c r="V1232" s="294">
        <v>42334</v>
      </c>
    </row>
    <row r="1233" spans="2:22" s="292" customFormat="1" ht="30.75" customHeight="1" x14ac:dyDescent="0.25">
      <c r="B1233" s="351" t="s">
        <v>13127</v>
      </c>
      <c r="C1233" s="351"/>
      <c r="D1233" s="291" t="s">
        <v>14735</v>
      </c>
      <c r="E1233" s="292" t="s">
        <v>14741</v>
      </c>
      <c r="G1233" s="291" t="s">
        <v>14736</v>
      </c>
      <c r="H1233" s="328" t="s">
        <v>14737</v>
      </c>
      <c r="I1233" s="329" t="s">
        <v>3920</v>
      </c>
      <c r="J1233" s="291" t="s">
        <v>14738</v>
      </c>
      <c r="K1233" s="292" t="s">
        <v>3922</v>
      </c>
      <c r="L1233" s="292" t="s">
        <v>7341</v>
      </c>
      <c r="M1233" s="292" t="s">
        <v>4068</v>
      </c>
      <c r="N1233" s="12" t="s">
        <v>21218</v>
      </c>
      <c r="O1233" s="330" t="s">
        <v>7342</v>
      </c>
      <c r="P1233" s="331" t="s">
        <v>14739</v>
      </c>
      <c r="Q1233" s="274" t="s">
        <v>14740</v>
      </c>
      <c r="R1233" s="292" t="s">
        <v>14741</v>
      </c>
      <c r="S1233" s="274" t="s">
        <v>14742</v>
      </c>
      <c r="T1233" s="293" t="s">
        <v>14739</v>
      </c>
      <c r="V1233" s="294"/>
    </row>
    <row r="1234" spans="2:22" s="292" customFormat="1" ht="30.75" customHeight="1" x14ac:dyDescent="0.25">
      <c r="B1234" s="351" t="s">
        <v>13128</v>
      </c>
      <c r="C1234" s="351"/>
      <c r="D1234" s="291" t="s">
        <v>14746</v>
      </c>
      <c r="E1234" s="292" t="s">
        <v>14743</v>
      </c>
      <c r="G1234" s="291" t="s">
        <v>14745</v>
      </c>
      <c r="H1234" s="328" t="s">
        <v>14744</v>
      </c>
      <c r="I1234" s="329"/>
      <c r="J1234" s="291" t="s">
        <v>14747</v>
      </c>
      <c r="K1234" s="292" t="s">
        <v>14749</v>
      </c>
      <c r="L1234" s="292" t="s">
        <v>7395</v>
      </c>
      <c r="M1234" s="292" t="s">
        <v>3924</v>
      </c>
      <c r="N1234" s="12" t="s">
        <v>21230</v>
      </c>
      <c r="O1234" s="330" t="s">
        <v>14748</v>
      </c>
      <c r="P1234" s="331"/>
      <c r="Q1234" s="293"/>
      <c r="S1234" s="293"/>
      <c r="T1234" s="293"/>
      <c r="V1234" s="294"/>
    </row>
    <row r="1235" spans="2:22" s="292" customFormat="1" ht="30.75" customHeight="1" x14ac:dyDescent="0.25">
      <c r="B1235" s="351" t="s">
        <v>13129</v>
      </c>
      <c r="C1235" s="351"/>
      <c r="D1235" s="291" t="s">
        <v>14750</v>
      </c>
      <c r="E1235" s="292" t="s">
        <v>14751</v>
      </c>
      <c r="F1235" s="292" t="s">
        <v>4227</v>
      </c>
      <c r="G1235" s="291" t="s">
        <v>14752</v>
      </c>
      <c r="H1235" s="328" t="s">
        <v>14753</v>
      </c>
      <c r="I1235" s="329" t="s">
        <v>14754</v>
      </c>
      <c r="J1235" s="291" t="s">
        <v>14755</v>
      </c>
      <c r="K1235" s="292" t="s">
        <v>14756</v>
      </c>
      <c r="L1235" s="292" t="s">
        <v>4238</v>
      </c>
      <c r="M1235" s="292" t="s">
        <v>3947</v>
      </c>
      <c r="N1235" s="12" t="s">
        <v>21218</v>
      </c>
      <c r="O1235" s="330" t="s">
        <v>14757</v>
      </c>
      <c r="P1235" s="331" t="s">
        <v>14758</v>
      </c>
      <c r="Q1235" s="293" t="s">
        <v>14759</v>
      </c>
      <c r="R1235" s="292" t="s">
        <v>14751</v>
      </c>
      <c r="S1235" s="293"/>
      <c r="T1235" s="293" t="s">
        <v>14758</v>
      </c>
      <c r="V1235" s="294">
        <v>42334</v>
      </c>
    </row>
    <row r="1236" spans="2:22" s="292" customFormat="1" ht="30.75" customHeight="1" x14ac:dyDescent="0.25">
      <c r="B1236" s="351" t="s">
        <v>13130</v>
      </c>
      <c r="C1236" s="351"/>
      <c r="D1236" s="291" t="s">
        <v>14760</v>
      </c>
      <c r="E1236" s="292" t="s">
        <v>14760</v>
      </c>
      <c r="F1236" s="292" t="s">
        <v>14761</v>
      </c>
      <c r="G1236" s="291" t="s">
        <v>14760</v>
      </c>
      <c r="H1236" s="328" t="s">
        <v>14762</v>
      </c>
      <c r="I1236" s="329" t="s">
        <v>14763</v>
      </c>
      <c r="J1236" s="291" t="s">
        <v>14764</v>
      </c>
      <c r="K1236" s="292" t="s">
        <v>14765</v>
      </c>
      <c r="L1236" s="292" t="s">
        <v>4238</v>
      </c>
      <c r="M1236" s="292" t="s">
        <v>3947</v>
      </c>
      <c r="N1236" s="12" t="s">
        <v>21218</v>
      </c>
      <c r="O1236" s="330"/>
      <c r="P1236" s="331" t="s">
        <v>14766</v>
      </c>
      <c r="Q1236" s="274" t="s">
        <v>14767</v>
      </c>
      <c r="R1236" s="292" t="s">
        <v>14760</v>
      </c>
      <c r="S1236" s="274" t="s">
        <v>14767</v>
      </c>
      <c r="T1236" s="331" t="s">
        <v>14766</v>
      </c>
      <c r="V1236" s="294">
        <v>42335</v>
      </c>
    </row>
    <row r="1237" spans="2:22" s="292" customFormat="1" ht="30.75" customHeight="1" x14ac:dyDescent="0.25">
      <c r="B1237" s="351" t="s">
        <v>13131</v>
      </c>
      <c r="C1237" s="351" t="s">
        <v>7</v>
      </c>
      <c r="D1237" s="291" t="s">
        <v>14768</v>
      </c>
      <c r="G1237" s="291" t="s">
        <v>14769</v>
      </c>
      <c r="H1237" s="328" t="s">
        <v>1086</v>
      </c>
      <c r="I1237" s="329" t="s">
        <v>3920</v>
      </c>
      <c r="J1237" s="291" t="s">
        <v>1087</v>
      </c>
      <c r="K1237" s="292" t="s">
        <v>3922</v>
      </c>
      <c r="L1237" s="292" t="s">
        <v>972</v>
      </c>
      <c r="M1237" s="292" t="s">
        <v>3980</v>
      </c>
      <c r="N1237" s="12" t="s">
        <v>21230</v>
      </c>
      <c r="O1237" s="330" t="s">
        <v>14770</v>
      </c>
      <c r="P1237" s="331" t="s">
        <v>14771</v>
      </c>
      <c r="Q1237" s="274" t="s">
        <v>14772</v>
      </c>
      <c r="R1237" s="292" t="s">
        <v>14773</v>
      </c>
      <c r="S1237" s="274" t="s">
        <v>14772</v>
      </c>
      <c r="T1237" s="331" t="s">
        <v>14771</v>
      </c>
      <c r="V1237" s="294">
        <v>42335</v>
      </c>
    </row>
    <row r="1238" spans="2:22" s="292" customFormat="1" ht="30.75" customHeight="1" x14ac:dyDescent="0.25">
      <c r="B1238" s="351" t="s">
        <v>13132</v>
      </c>
      <c r="C1238" s="351" t="s">
        <v>11059</v>
      </c>
      <c r="D1238" s="291" t="s">
        <v>14774</v>
      </c>
      <c r="E1238" s="292" t="s">
        <v>14775</v>
      </c>
      <c r="G1238" s="291" t="s">
        <v>14776</v>
      </c>
      <c r="H1238" s="328" t="s">
        <v>14777</v>
      </c>
      <c r="I1238" s="329" t="s">
        <v>14778</v>
      </c>
      <c r="J1238" s="291" t="s">
        <v>14779</v>
      </c>
      <c r="K1238" s="292" t="s">
        <v>14780</v>
      </c>
      <c r="L1238" s="292" t="s">
        <v>14781</v>
      </c>
      <c r="M1238" s="292" t="s">
        <v>3947</v>
      </c>
      <c r="N1238" s="12" t="s">
        <v>21218</v>
      </c>
      <c r="O1238" s="330" t="s">
        <v>14782</v>
      </c>
      <c r="P1238" s="331" t="s">
        <v>14786</v>
      </c>
      <c r="Q1238" s="274" t="s">
        <v>14783</v>
      </c>
      <c r="R1238" s="292" t="s">
        <v>14784</v>
      </c>
      <c r="S1238" s="274" t="s">
        <v>14785</v>
      </c>
      <c r="T1238" s="331" t="s">
        <v>14786</v>
      </c>
      <c r="V1238" s="294">
        <v>42336</v>
      </c>
    </row>
    <row r="1239" spans="2:22" s="292" customFormat="1" ht="30.75" customHeight="1" x14ac:dyDescent="0.25">
      <c r="B1239" s="351" t="s">
        <v>13133</v>
      </c>
      <c r="C1239" s="351" t="s">
        <v>7</v>
      </c>
      <c r="D1239" s="291" t="s">
        <v>14789</v>
      </c>
      <c r="E1239" s="292" t="s">
        <v>14788</v>
      </c>
      <c r="G1239" s="291" t="s">
        <v>14787</v>
      </c>
      <c r="H1239" s="328" t="s">
        <v>14790</v>
      </c>
      <c r="I1239" s="329" t="s">
        <v>3920</v>
      </c>
      <c r="J1239" s="291" t="s">
        <v>14791</v>
      </c>
      <c r="K1239" s="292" t="s">
        <v>3922</v>
      </c>
      <c r="L1239" s="292" t="s">
        <v>6786</v>
      </c>
      <c r="M1239" s="292" t="s">
        <v>4068</v>
      </c>
      <c r="N1239" s="12" t="s">
        <v>21218</v>
      </c>
      <c r="O1239" s="330" t="s">
        <v>14792</v>
      </c>
      <c r="P1239" s="331" t="s">
        <v>14793</v>
      </c>
      <c r="Q1239" s="274" t="s">
        <v>14794</v>
      </c>
      <c r="S1239" s="293"/>
      <c r="T1239" s="293"/>
      <c r="V1239" s="294"/>
    </row>
    <row r="1240" spans="2:22" s="292" customFormat="1" ht="30.75" customHeight="1" x14ac:dyDescent="0.25">
      <c r="B1240" s="351" t="s">
        <v>13134</v>
      </c>
      <c r="C1240" s="351"/>
      <c r="D1240" s="291" t="s">
        <v>14795</v>
      </c>
      <c r="E1240" s="292" t="s">
        <v>14796</v>
      </c>
      <c r="G1240" s="291" t="s">
        <v>14797</v>
      </c>
      <c r="H1240" s="328" t="s">
        <v>14798</v>
      </c>
      <c r="I1240" s="329" t="s">
        <v>14799</v>
      </c>
      <c r="J1240" s="291" t="s">
        <v>14800</v>
      </c>
      <c r="K1240" s="292" t="s">
        <v>3922</v>
      </c>
      <c r="L1240" s="292" t="s">
        <v>14801</v>
      </c>
      <c r="M1240" s="292" t="s">
        <v>3947</v>
      </c>
      <c r="N1240" s="12" t="s">
        <v>21218</v>
      </c>
      <c r="O1240" s="330" t="s">
        <v>14802</v>
      </c>
      <c r="P1240" s="331" t="s">
        <v>14803</v>
      </c>
      <c r="Q1240" s="274" t="s">
        <v>14804</v>
      </c>
      <c r="R1240" s="292" t="s">
        <v>1734</v>
      </c>
      <c r="S1240" s="274" t="s">
        <v>14804</v>
      </c>
      <c r="T1240" s="293" t="s">
        <v>14805</v>
      </c>
      <c r="V1240" s="294">
        <v>42338</v>
      </c>
    </row>
    <row r="1241" spans="2:22" s="292" customFormat="1" ht="30.75" customHeight="1" x14ac:dyDescent="0.25">
      <c r="B1241" s="351" t="s">
        <v>16928</v>
      </c>
      <c r="C1241" s="351" t="s">
        <v>11059</v>
      </c>
      <c r="D1241" s="291" t="s">
        <v>14806</v>
      </c>
      <c r="E1241" s="292" t="s">
        <v>11059</v>
      </c>
      <c r="F1241" s="292" t="s">
        <v>12670</v>
      </c>
      <c r="G1241" s="291" t="s">
        <v>14807</v>
      </c>
      <c r="H1241" s="328" t="s">
        <v>14808</v>
      </c>
      <c r="I1241" s="329" t="s">
        <v>3920</v>
      </c>
      <c r="J1241" s="291" t="s">
        <v>14809</v>
      </c>
      <c r="K1241" s="292" t="s">
        <v>3922</v>
      </c>
      <c r="L1241" s="292" t="s">
        <v>14810</v>
      </c>
      <c r="M1241" s="292" t="s">
        <v>4068</v>
      </c>
      <c r="N1241" s="12" t="s">
        <v>21218</v>
      </c>
      <c r="O1241" s="330" t="s">
        <v>14811</v>
      </c>
      <c r="P1241" s="331" t="s">
        <v>18988</v>
      </c>
      <c r="Q1241" s="274" t="s">
        <v>18989</v>
      </c>
      <c r="R1241" s="292" t="s">
        <v>18990</v>
      </c>
      <c r="S1241" s="274" t="s">
        <v>18989</v>
      </c>
      <c r="T1241" s="331" t="s">
        <v>18988</v>
      </c>
      <c r="V1241" s="294">
        <v>42338</v>
      </c>
    </row>
    <row r="1242" spans="2:22" s="292" customFormat="1" ht="30.75" customHeight="1" x14ac:dyDescent="0.25">
      <c r="B1242" s="351" t="s">
        <v>13135</v>
      </c>
      <c r="C1242" s="351"/>
      <c r="D1242" s="291" t="s">
        <v>14869</v>
      </c>
      <c r="E1242" s="292" t="s">
        <v>2107</v>
      </c>
      <c r="G1242" s="291" t="s">
        <v>14812</v>
      </c>
      <c r="H1242" s="328" t="s">
        <v>14813</v>
      </c>
      <c r="I1242" s="329" t="s">
        <v>14877</v>
      </c>
      <c r="J1242" s="291" t="s">
        <v>14814</v>
      </c>
      <c r="K1242" s="292" t="s">
        <v>3170</v>
      </c>
      <c r="L1242" s="292" t="s">
        <v>14815</v>
      </c>
      <c r="M1242" s="292" t="s">
        <v>3980</v>
      </c>
      <c r="N1242" s="12" t="s">
        <v>21230</v>
      </c>
      <c r="O1242" s="330" t="s">
        <v>14816</v>
      </c>
      <c r="P1242" s="331" t="s">
        <v>14817</v>
      </c>
      <c r="Q1242" s="274" t="s">
        <v>14818</v>
      </c>
      <c r="R1242" s="292" t="s">
        <v>2107</v>
      </c>
      <c r="S1242" s="274" t="s">
        <v>14818</v>
      </c>
      <c r="T1242" s="331" t="s">
        <v>14817</v>
      </c>
      <c r="V1242" s="294">
        <v>42339</v>
      </c>
    </row>
    <row r="1243" spans="2:22" s="292" customFormat="1" ht="30.75" customHeight="1" x14ac:dyDescent="0.25">
      <c r="B1243" s="351" t="s">
        <v>13136</v>
      </c>
      <c r="C1243" s="351"/>
      <c r="D1243" s="291" t="s">
        <v>14870</v>
      </c>
      <c r="E1243" s="292" t="s">
        <v>661</v>
      </c>
      <c r="G1243" s="291" t="s">
        <v>14819</v>
      </c>
      <c r="H1243" s="328" t="s">
        <v>14820</v>
      </c>
      <c r="I1243" s="329" t="s">
        <v>14878</v>
      </c>
      <c r="J1243" s="291" t="s">
        <v>14821</v>
      </c>
      <c r="K1243" s="292" t="s">
        <v>3170</v>
      </c>
      <c r="L1243" s="292" t="s">
        <v>14815</v>
      </c>
      <c r="M1243" s="292" t="s">
        <v>3980</v>
      </c>
      <c r="N1243" s="12" t="s">
        <v>21230</v>
      </c>
      <c r="O1243" s="330" t="s">
        <v>14816</v>
      </c>
      <c r="P1243" s="331" t="s">
        <v>14822</v>
      </c>
      <c r="Q1243" s="274" t="s">
        <v>14823</v>
      </c>
      <c r="R1243" s="292" t="s">
        <v>661</v>
      </c>
      <c r="S1243" s="274" t="s">
        <v>14823</v>
      </c>
      <c r="T1243" s="331" t="s">
        <v>14822</v>
      </c>
      <c r="V1243" s="294">
        <v>42339</v>
      </c>
    </row>
    <row r="1244" spans="2:22" s="292" customFormat="1" ht="30.75" customHeight="1" x14ac:dyDescent="0.25">
      <c r="B1244" s="351" t="s">
        <v>13137</v>
      </c>
      <c r="C1244" s="351"/>
      <c r="D1244" s="291" t="s">
        <v>14871</v>
      </c>
      <c r="G1244" s="291" t="s">
        <v>14824</v>
      </c>
      <c r="H1244" s="328" t="s">
        <v>14825</v>
      </c>
      <c r="I1244" s="329" t="s">
        <v>14826</v>
      </c>
      <c r="J1244" s="291" t="s">
        <v>14827</v>
      </c>
      <c r="K1244" s="292" t="s">
        <v>3170</v>
      </c>
      <c r="L1244" s="292" t="s">
        <v>14828</v>
      </c>
      <c r="M1244" s="292" t="s">
        <v>3980</v>
      </c>
      <c r="N1244" s="12" t="s">
        <v>21230</v>
      </c>
      <c r="O1244" s="330" t="s">
        <v>14829</v>
      </c>
      <c r="P1244" s="331" t="s">
        <v>14830</v>
      </c>
      <c r="Q1244" s="274" t="s">
        <v>14831</v>
      </c>
      <c r="S1244" s="274" t="s">
        <v>14831</v>
      </c>
      <c r="T1244" s="331" t="s">
        <v>14830</v>
      </c>
      <c r="V1244" s="294">
        <v>42339</v>
      </c>
    </row>
    <row r="1245" spans="2:22" s="292" customFormat="1" ht="30.75" customHeight="1" x14ac:dyDescent="0.25">
      <c r="B1245" s="351" t="s">
        <v>13138</v>
      </c>
      <c r="C1245" s="351"/>
      <c r="D1245" s="291" t="s">
        <v>14872</v>
      </c>
      <c r="G1245" s="291" t="s">
        <v>14832</v>
      </c>
      <c r="H1245" s="328" t="s">
        <v>14833</v>
      </c>
      <c r="I1245" s="329" t="s">
        <v>14834</v>
      </c>
      <c r="J1245" s="291" t="s">
        <v>14873</v>
      </c>
      <c r="K1245" s="292" t="s">
        <v>3170</v>
      </c>
      <c r="L1245" s="292" t="s">
        <v>14835</v>
      </c>
      <c r="M1245" s="292" t="s">
        <v>3980</v>
      </c>
      <c r="N1245" s="12" t="s">
        <v>21230</v>
      </c>
      <c r="O1245" s="330" t="s">
        <v>14816</v>
      </c>
      <c r="P1245" s="331" t="s">
        <v>14836</v>
      </c>
      <c r="Q1245" s="274" t="s">
        <v>14837</v>
      </c>
      <c r="S1245" s="274" t="s">
        <v>14837</v>
      </c>
      <c r="T1245" s="331" t="s">
        <v>14836</v>
      </c>
      <c r="V1245" s="294">
        <v>42339</v>
      </c>
    </row>
    <row r="1246" spans="2:22" s="292" customFormat="1" ht="30.75" customHeight="1" x14ac:dyDescent="0.25">
      <c r="B1246" s="351" t="s">
        <v>13139</v>
      </c>
      <c r="C1246" s="351"/>
      <c r="D1246" s="291" t="s">
        <v>14879</v>
      </c>
      <c r="G1246" s="291" t="s">
        <v>14880</v>
      </c>
      <c r="H1246" s="328" t="s">
        <v>14838</v>
      </c>
      <c r="I1246" s="329" t="s">
        <v>14839</v>
      </c>
      <c r="J1246" s="291" t="s">
        <v>14840</v>
      </c>
      <c r="K1246" s="292" t="s">
        <v>3170</v>
      </c>
      <c r="L1246" s="292" t="s">
        <v>14835</v>
      </c>
      <c r="M1246" s="292" t="s">
        <v>3980</v>
      </c>
      <c r="N1246" s="12" t="s">
        <v>21230</v>
      </c>
      <c r="O1246" s="330" t="s">
        <v>14816</v>
      </c>
      <c r="P1246" s="331">
        <v>3537155001</v>
      </c>
      <c r="Q1246" s="274" t="s">
        <v>14841</v>
      </c>
      <c r="S1246" s="274" t="s">
        <v>14841</v>
      </c>
      <c r="T1246" s="331">
        <v>3537155001</v>
      </c>
      <c r="V1246" s="294">
        <v>42339</v>
      </c>
    </row>
    <row r="1247" spans="2:22" s="292" customFormat="1" ht="30.75" customHeight="1" x14ac:dyDescent="0.25">
      <c r="B1247" s="351" t="s">
        <v>13140</v>
      </c>
      <c r="C1247" s="351"/>
      <c r="D1247" s="291" t="s">
        <v>14874</v>
      </c>
      <c r="G1247" s="291" t="s">
        <v>14842</v>
      </c>
      <c r="H1247" s="328">
        <v>39282298002159</v>
      </c>
      <c r="I1247" s="329" t="s">
        <v>14843</v>
      </c>
      <c r="J1247" s="291" t="s">
        <v>14844</v>
      </c>
      <c r="K1247" s="292" t="s">
        <v>14845</v>
      </c>
      <c r="L1247" s="292" t="s">
        <v>14828</v>
      </c>
      <c r="M1247" s="292" t="s">
        <v>3980</v>
      </c>
      <c r="N1247" s="12" t="s">
        <v>21230</v>
      </c>
      <c r="O1247" s="330" t="s">
        <v>14846</v>
      </c>
      <c r="P1247" s="331">
        <v>3533313165</v>
      </c>
      <c r="Q1247" s="274" t="s">
        <v>14847</v>
      </c>
      <c r="S1247" s="274" t="s">
        <v>14847</v>
      </c>
      <c r="T1247" s="331">
        <v>3533313165</v>
      </c>
      <c r="V1247" s="294">
        <v>42339</v>
      </c>
    </row>
    <row r="1248" spans="2:22" s="292" customFormat="1" ht="30.75" customHeight="1" x14ac:dyDescent="0.25">
      <c r="B1248" s="351" t="s">
        <v>13141</v>
      </c>
      <c r="C1248" s="351"/>
      <c r="D1248" s="291" t="s">
        <v>14875</v>
      </c>
      <c r="G1248" s="291" t="s">
        <v>14848</v>
      </c>
      <c r="H1248" s="328">
        <v>41834524000165</v>
      </c>
      <c r="I1248" s="329" t="s">
        <v>14849</v>
      </c>
      <c r="J1248" s="291" t="s">
        <v>14850</v>
      </c>
      <c r="K1248" s="292" t="s">
        <v>14845</v>
      </c>
      <c r="L1248" s="292" t="s">
        <v>14828</v>
      </c>
      <c r="M1248" s="292" t="s">
        <v>3980</v>
      </c>
      <c r="N1248" s="12" t="s">
        <v>21230</v>
      </c>
      <c r="O1248" s="330" t="s">
        <v>14829</v>
      </c>
      <c r="P1248" s="331" t="s">
        <v>14876</v>
      </c>
      <c r="Q1248" s="274" t="s">
        <v>14851</v>
      </c>
      <c r="S1248" s="274" t="s">
        <v>14851</v>
      </c>
      <c r="T1248" s="331" t="s">
        <v>14876</v>
      </c>
      <c r="V1248" s="294">
        <v>42339</v>
      </c>
    </row>
    <row r="1249" spans="2:23" s="292" customFormat="1" ht="30.75" customHeight="1" x14ac:dyDescent="0.25">
      <c r="B1249" s="351" t="s">
        <v>13142</v>
      </c>
      <c r="C1249" s="351"/>
      <c r="D1249" s="291" t="s">
        <v>14852</v>
      </c>
      <c r="E1249" s="292" t="s">
        <v>14853</v>
      </c>
      <c r="G1249" s="291" t="s">
        <v>14854</v>
      </c>
      <c r="H1249" s="328" t="s">
        <v>14855</v>
      </c>
      <c r="I1249" s="329" t="s">
        <v>14856</v>
      </c>
      <c r="J1249" s="291" t="s">
        <v>14857</v>
      </c>
      <c r="K1249" s="292" t="s">
        <v>12542</v>
      </c>
      <c r="L1249" s="292" t="s">
        <v>3286</v>
      </c>
      <c r="M1249" s="292" t="s">
        <v>4270</v>
      </c>
      <c r="N1249" s="12" t="s">
        <v>21218</v>
      </c>
      <c r="O1249" s="330" t="s">
        <v>14858</v>
      </c>
      <c r="P1249" s="331" t="s">
        <v>14859</v>
      </c>
      <c r="Q1249" s="274" t="s">
        <v>14860</v>
      </c>
      <c r="R1249" s="292" t="s">
        <v>2349</v>
      </c>
      <c r="S1249" s="274" t="s">
        <v>14861</v>
      </c>
      <c r="T1249" s="293" t="s">
        <v>14859</v>
      </c>
      <c r="V1249" s="294">
        <v>42339</v>
      </c>
    </row>
    <row r="1250" spans="2:23" s="292" customFormat="1" ht="30.75" customHeight="1" x14ac:dyDescent="0.25">
      <c r="B1250" s="351" t="s">
        <v>13143</v>
      </c>
      <c r="C1250" s="351" t="s">
        <v>3053</v>
      </c>
      <c r="D1250" s="291" t="s">
        <v>14862</v>
      </c>
      <c r="G1250" s="291" t="s">
        <v>14863</v>
      </c>
      <c r="H1250" s="328" t="s">
        <v>14864</v>
      </c>
      <c r="I1250" s="329" t="s">
        <v>14865</v>
      </c>
      <c r="J1250" s="291" t="s">
        <v>14866</v>
      </c>
      <c r="K1250" s="292" t="s">
        <v>5990</v>
      </c>
      <c r="L1250" s="292" t="s">
        <v>1981</v>
      </c>
      <c r="M1250" s="292" t="s">
        <v>4249</v>
      </c>
      <c r="N1250" s="12" t="s">
        <v>21231</v>
      </c>
      <c r="O1250" s="330" t="s">
        <v>14867</v>
      </c>
      <c r="P1250" s="331"/>
      <c r="S1250" s="274" t="s">
        <v>14868</v>
      </c>
      <c r="T1250" s="293"/>
      <c r="V1250" s="294">
        <v>42339</v>
      </c>
    </row>
    <row r="1251" spans="2:23" s="292" customFormat="1" ht="30.75" customHeight="1" x14ac:dyDescent="0.25">
      <c r="B1251" s="351" t="s">
        <v>13144</v>
      </c>
      <c r="C1251" s="351" t="s">
        <v>12035</v>
      </c>
      <c r="D1251" s="291" t="s">
        <v>14176</v>
      </c>
      <c r="E1251" s="292" t="s">
        <v>12219</v>
      </c>
      <c r="G1251" s="291" t="s">
        <v>14177</v>
      </c>
      <c r="H1251" s="328" t="s">
        <v>14178</v>
      </c>
      <c r="I1251" s="329" t="s">
        <v>3920</v>
      </c>
      <c r="J1251" s="291" t="s">
        <v>14179</v>
      </c>
      <c r="K1251" s="292" t="s">
        <v>14180</v>
      </c>
      <c r="L1251" s="292" t="s">
        <v>14181</v>
      </c>
      <c r="M1251" s="292" t="s">
        <v>4249</v>
      </c>
      <c r="N1251" s="12" t="s">
        <v>21231</v>
      </c>
      <c r="O1251" s="330" t="s">
        <v>14182</v>
      </c>
      <c r="P1251" s="331" t="s">
        <v>14881</v>
      </c>
      <c r="Q1251" s="293" t="s">
        <v>14882</v>
      </c>
      <c r="R1251" s="292" t="s">
        <v>14883</v>
      </c>
      <c r="S1251" s="293" t="s">
        <v>14884</v>
      </c>
      <c r="T1251" s="293" t="s">
        <v>14881</v>
      </c>
      <c r="V1251" s="294"/>
    </row>
    <row r="1252" spans="2:23" s="292" customFormat="1" ht="30.75" customHeight="1" x14ac:dyDescent="0.25">
      <c r="B1252" s="351" t="s">
        <v>13145</v>
      </c>
      <c r="C1252" s="351"/>
      <c r="D1252" s="334" t="s">
        <v>14893</v>
      </c>
      <c r="E1252" s="292" t="s">
        <v>14886</v>
      </c>
      <c r="G1252" s="291" t="s">
        <v>14885</v>
      </c>
      <c r="H1252" s="328" t="s">
        <v>14887</v>
      </c>
      <c r="I1252" s="329" t="s">
        <v>14888</v>
      </c>
      <c r="J1252" s="291" t="s">
        <v>14889</v>
      </c>
      <c r="K1252" s="292" t="s">
        <v>10351</v>
      </c>
      <c r="L1252" s="292" t="s">
        <v>4238</v>
      </c>
      <c r="M1252" s="292" t="s">
        <v>3947</v>
      </c>
      <c r="N1252" s="12" t="s">
        <v>21218</v>
      </c>
      <c r="O1252" s="330" t="s">
        <v>14890</v>
      </c>
      <c r="P1252" s="331" t="s">
        <v>14891</v>
      </c>
      <c r="Q1252" s="274" t="s">
        <v>14892</v>
      </c>
      <c r="R1252" s="292" t="s">
        <v>12546</v>
      </c>
      <c r="S1252" s="293" t="s">
        <v>12546</v>
      </c>
      <c r="T1252" s="293" t="s">
        <v>12546</v>
      </c>
      <c r="V1252" s="294">
        <v>42339</v>
      </c>
    </row>
    <row r="1253" spans="2:23" s="292" customFormat="1" ht="30.75" customHeight="1" x14ac:dyDescent="0.25">
      <c r="B1253" s="351" t="s">
        <v>13146</v>
      </c>
      <c r="C1253" s="351" t="s">
        <v>12035</v>
      </c>
      <c r="D1253" s="291" t="s">
        <v>14894</v>
      </c>
      <c r="E1253" s="292" t="s">
        <v>14895</v>
      </c>
      <c r="F1253" s="292" t="s">
        <v>14901</v>
      </c>
      <c r="G1253" s="291" t="s">
        <v>14896</v>
      </c>
      <c r="H1253" s="328" t="s">
        <v>14897</v>
      </c>
      <c r="I1253" s="329" t="s">
        <v>3920</v>
      </c>
      <c r="J1253" s="291" t="s">
        <v>14898</v>
      </c>
      <c r="K1253" s="292" t="s">
        <v>14899</v>
      </c>
      <c r="L1253" s="292" t="s">
        <v>4108</v>
      </c>
      <c r="M1253" s="292" t="s">
        <v>4109</v>
      </c>
      <c r="N1253" s="12" t="s">
        <v>21230</v>
      </c>
      <c r="O1253" s="330" t="s">
        <v>14900</v>
      </c>
      <c r="P1253" s="331" t="s">
        <v>9560</v>
      </c>
      <c r="Q1253" s="274" t="s">
        <v>9561</v>
      </c>
      <c r="R1253" s="292" t="s">
        <v>2022</v>
      </c>
      <c r="S1253" s="274" t="s">
        <v>9561</v>
      </c>
      <c r="T1253" s="331" t="s">
        <v>9560</v>
      </c>
      <c r="V1253" s="294"/>
    </row>
    <row r="1254" spans="2:23" s="292" customFormat="1" ht="30.75" customHeight="1" x14ac:dyDescent="0.25">
      <c r="B1254" s="351" t="s">
        <v>13147</v>
      </c>
      <c r="C1254" s="351"/>
      <c r="D1254" s="291" t="s">
        <v>14902</v>
      </c>
      <c r="G1254" s="291" t="s">
        <v>14904</v>
      </c>
      <c r="H1254" s="328" t="s">
        <v>14903</v>
      </c>
      <c r="I1254" s="329" t="s">
        <v>3920</v>
      </c>
      <c r="J1254" s="291" t="s">
        <v>14905</v>
      </c>
      <c r="K1254" s="292" t="s">
        <v>3922</v>
      </c>
      <c r="L1254" s="292" t="s">
        <v>5715</v>
      </c>
      <c r="M1254" s="292" t="s">
        <v>3980</v>
      </c>
      <c r="N1254" s="12" t="s">
        <v>21230</v>
      </c>
      <c r="O1254" s="330" t="s">
        <v>14906</v>
      </c>
      <c r="P1254" s="331"/>
      <c r="Q1254" s="293"/>
      <c r="S1254" s="293"/>
      <c r="T1254" s="293"/>
      <c r="V1254" s="294"/>
    </row>
    <row r="1255" spans="2:23" s="292" customFormat="1" ht="30.75" customHeight="1" x14ac:dyDescent="0.25">
      <c r="B1255" s="351" t="s">
        <v>13148</v>
      </c>
      <c r="C1255" s="351"/>
      <c r="D1255" s="291" t="s">
        <v>14907</v>
      </c>
      <c r="E1255" s="292" t="s">
        <v>14908</v>
      </c>
      <c r="G1255" s="291"/>
      <c r="H1255" s="328" t="s">
        <v>14936</v>
      </c>
      <c r="I1255" s="329" t="s">
        <v>3920</v>
      </c>
      <c r="J1255" s="291" t="s">
        <v>14909</v>
      </c>
      <c r="K1255" s="292" t="s">
        <v>3922</v>
      </c>
      <c r="L1255" s="292" t="s">
        <v>14910</v>
      </c>
      <c r="M1255" s="292" t="s">
        <v>4270</v>
      </c>
      <c r="N1255" s="12" t="s">
        <v>21218</v>
      </c>
      <c r="O1255" s="330" t="s">
        <v>10375</v>
      </c>
      <c r="P1255" s="331" t="s">
        <v>14911</v>
      </c>
      <c r="Q1255" s="274" t="s">
        <v>14912</v>
      </c>
      <c r="S1255" s="293"/>
      <c r="T1255" s="293"/>
      <c r="V1255" s="294">
        <v>42340</v>
      </c>
    </row>
    <row r="1256" spans="2:23" s="292" customFormat="1" ht="30.75" customHeight="1" x14ac:dyDescent="0.25">
      <c r="B1256" s="351" t="s">
        <v>13149</v>
      </c>
      <c r="C1256" s="17" t="s">
        <v>11059</v>
      </c>
      <c r="D1256" s="291" t="s">
        <v>14913</v>
      </c>
      <c r="E1256" s="292" t="s">
        <v>11059</v>
      </c>
      <c r="F1256" s="292" t="s">
        <v>12670</v>
      </c>
      <c r="G1256" s="291" t="s">
        <v>14914</v>
      </c>
      <c r="H1256" s="328" t="s">
        <v>14915</v>
      </c>
      <c r="I1256" s="329" t="s">
        <v>3920</v>
      </c>
      <c r="J1256" s="291" t="s">
        <v>14916</v>
      </c>
      <c r="K1256" s="292" t="s">
        <v>14917</v>
      </c>
      <c r="L1256" s="292" t="s">
        <v>14918</v>
      </c>
      <c r="M1256" s="292" t="s">
        <v>4068</v>
      </c>
      <c r="N1256" s="12" t="s">
        <v>21218</v>
      </c>
      <c r="O1256" s="330" t="s">
        <v>14919</v>
      </c>
      <c r="P1256" s="331" t="s">
        <v>17205</v>
      </c>
      <c r="Q1256" s="274" t="s">
        <v>17206</v>
      </c>
      <c r="R1256" s="292" t="s">
        <v>17203</v>
      </c>
      <c r="S1256" s="274" t="s">
        <v>17206</v>
      </c>
      <c r="T1256" s="331" t="s">
        <v>17205</v>
      </c>
      <c r="V1256" s="294">
        <v>42341</v>
      </c>
      <c r="W1256" s="357">
        <v>43011</v>
      </c>
    </row>
    <row r="1257" spans="2:23" s="292" customFormat="1" ht="30.75" customHeight="1" x14ac:dyDescent="0.25">
      <c r="B1257" s="351" t="s">
        <v>13150</v>
      </c>
      <c r="C1257" s="351"/>
      <c r="D1257" s="291" t="s">
        <v>14920</v>
      </c>
      <c r="E1257" s="292" t="s">
        <v>14921</v>
      </c>
      <c r="G1257" s="291" t="s">
        <v>14922</v>
      </c>
      <c r="H1257" s="328" t="s">
        <v>14923</v>
      </c>
      <c r="I1257" s="329" t="s">
        <v>3920</v>
      </c>
      <c r="J1257" s="291" t="s">
        <v>14924</v>
      </c>
      <c r="K1257" s="292" t="s">
        <v>1555</v>
      </c>
      <c r="L1257" s="292" t="s">
        <v>4238</v>
      </c>
      <c r="M1257" s="292" t="s">
        <v>3947</v>
      </c>
      <c r="N1257" s="12" t="s">
        <v>21218</v>
      </c>
      <c r="O1257" s="330" t="s">
        <v>14925</v>
      </c>
      <c r="P1257" s="331" t="s">
        <v>14926</v>
      </c>
      <c r="Q1257" s="274" t="s">
        <v>14927</v>
      </c>
      <c r="S1257" s="293"/>
      <c r="T1257" s="293"/>
      <c r="V1257" s="294">
        <v>42341</v>
      </c>
    </row>
    <row r="1258" spans="2:23" s="292" customFormat="1" ht="30.75" customHeight="1" x14ac:dyDescent="0.25">
      <c r="B1258" s="351" t="s">
        <v>13151</v>
      </c>
      <c r="C1258" s="351"/>
      <c r="D1258" s="291" t="s">
        <v>12337</v>
      </c>
      <c r="G1258" s="291" t="s">
        <v>12337</v>
      </c>
      <c r="H1258" s="328" t="s">
        <v>14928</v>
      </c>
      <c r="I1258" s="329" t="s">
        <v>14929</v>
      </c>
      <c r="J1258" s="291" t="s">
        <v>14930</v>
      </c>
      <c r="K1258" s="292" t="s">
        <v>12340</v>
      </c>
      <c r="L1258" s="292" t="s">
        <v>1228</v>
      </c>
      <c r="O1258" s="330" t="s">
        <v>12341</v>
      </c>
      <c r="P1258" s="358" t="s">
        <v>12342</v>
      </c>
      <c r="Q1258" s="274" t="s">
        <v>12343</v>
      </c>
      <c r="R1258" s="359" t="s">
        <v>12344</v>
      </c>
      <c r="S1258" s="274" t="s">
        <v>12343</v>
      </c>
      <c r="T1258" s="358" t="s">
        <v>12342</v>
      </c>
      <c r="V1258" s="294">
        <v>42341</v>
      </c>
    </row>
    <row r="1259" spans="2:23" s="292" customFormat="1" ht="30.75" customHeight="1" x14ac:dyDescent="0.25">
      <c r="B1259" s="351" t="s">
        <v>13152</v>
      </c>
      <c r="C1259" s="351" t="s">
        <v>7</v>
      </c>
      <c r="D1259" s="291" t="s">
        <v>14931</v>
      </c>
      <c r="G1259" s="291" t="s">
        <v>14931</v>
      </c>
      <c r="H1259" s="328" t="s">
        <v>14932</v>
      </c>
      <c r="I1259" s="329" t="s">
        <v>14935</v>
      </c>
      <c r="J1259" s="291" t="s">
        <v>16862</v>
      </c>
      <c r="K1259" s="292" t="s">
        <v>16863</v>
      </c>
      <c r="L1259" s="292" t="s">
        <v>4031</v>
      </c>
      <c r="M1259" s="292" t="s">
        <v>3924</v>
      </c>
      <c r="N1259" s="12" t="s">
        <v>21230</v>
      </c>
      <c r="O1259" s="292" t="s">
        <v>16864</v>
      </c>
      <c r="P1259" s="293" t="s">
        <v>2975</v>
      </c>
      <c r="Q1259" s="274" t="s">
        <v>14933</v>
      </c>
      <c r="R1259" s="292" t="s">
        <v>14934</v>
      </c>
      <c r="S1259" s="274" t="s">
        <v>14933</v>
      </c>
      <c r="T1259" s="293" t="s">
        <v>2975</v>
      </c>
      <c r="V1259" s="294">
        <v>42341</v>
      </c>
    </row>
    <row r="1260" spans="2:23" s="292" customFormat="1" ht="30.75" customHeight="1" x14ac:dyDescent="0.25">
      <c r="B1260" s="351" t="s">
        <v>13153</v>
      </c>
      <c r="C1260" s="351"/>
      <c r="D1260" s="291" t="s">
        <v>14937</v>
      </c>
      <c r="E1260" s="292" t="s">
        <v>18</v>
      </c>
      <c r="G1260" s="291" t="s">
        <v>14938</v>
      </c>
      <c r="H1260" s="328" t="s">
        <v>14939</v>
      </c>
      <c r="I1260" s="329" t="s">
        <v>14940</v>
      </c>
      <c r="J1260" s="291" t="s">
        <v>14941</v>
      </c>
      <c r="K1260" s="292" t="s">
        <v>4297</v>
      </c>
      <c r="L1260" s="292" t="s">
        <v>4238</v>
      </c>
      <c r="M1260" s="292" t="s">
        <v>3947</v>
      </c>
      <c r="N1260" s="12" t="s">
        <v>21218</v>
      </c>
      <c r="O1260" s="330" t="s">
        <v>14942</v>
      </c>
      <c r="P1260" s="331" t="s">
        <v>12115</v>
      </c>
      <c r="Q1260" s="274" t="s">
        <v>15009</v>
      </c>
      <c r="S1260" s="293"/>
      <c r="T1260" s="293"/>
      <c r="V1260" s="294"/>
    </row>
    <row r="1261" spans="2:23" s="292" customFormat="1" ht="30.75" customHeight="1" x14ac:dyDescent="0.25">
      <c r="B1261" s="351" t="s">
        <v>13154</v>
      </c>
      <c r="C1261" s="351" t="s">
        <v>21208</v>
      </c>
      <c r="D1261" s="291" t="s">
        <v>14951</v>
      </c>
      <c r="E1261" s="292" t="s">
        <v>14952</v>
      </c>
      <c r="G1261" s="291" t="s">
        <v>14950</v>
      </c>
      <c r="H1261" s="328">
        <v>92821701000100</v>
      </c>
      <c r="I1261" s="329" t="s">
        <v>3920</v>
      </c>
      <c r="J1261" s="291" t="s">
        <v>14949</v>
      </c>
      <c r="K1261" s="292" t="s">
        <v>5331</v>
      </c>
      <c r="L1261" s="292" t="s">
        <v>3962</v>
      </c>
      <c r="M1261" s="292" t="s">
        <v>3947</v>
      </c>
      <c r="N1261" s="12" t="s">
        <v>21218</v>
      </c>
      <c r="O1261" s="330" t="s">
        <v>14948</v>
      </c>
      <c r="P1261" s="331" t="s">
        <v>14947</v>
      </c>
      <c r="Q1261" s="274" t="s">
        <v>14946</v>
      </c>
      <c r="R1261" s="292" t="s">
        <v>14945</v>
      </c>
      <c r="S1261" s="274" t="s">
        <v>14944</v>
      </c>
      <c r="T1261" s="293" t="s">
        <v>14943</v>
      </c>
      <c r="V1261" s="294"/>
    </row>
    <row r="1262" spans="2:23" s="292" customFormat="1" ht="30.75" customHeight="1" x14ac:dyDescent="0.25">
      <c r="B1262" s="351" t="s">
        <v>13155</v>
      </c>
      <c r="C1262" s="351"/>
      <c r="D1262" s="291" t="s">
        <v>15657</v>
      </c>
      <c r="E1262" s="292" t="s">
        <v>14962</v>
      </c>
      <c r="G1262" s="291" t="s">
        <v>14963</v>
      </c>
      <c r="H1262" s="328" t="s">
        <v>14964</v>
      </c>
      <c r="I1262" s="329" t="s">
        <v>14965</v>
      </c>
      <c r="J1262" s="291" t="s">
        <v>14966</v>
      </c>
      <c r="K1262" s="292" t="s">
        <v>14967</v>
      </c>
      <c r="L1262" s="292" t="s">
        <v>14968</v>
      </c>
      <c r="M1262" s="292" t="s">
        <v>3947</v>
      </c>
      <c r="N1262" s="12" t="s">
        <v>21218</v>
      </c>
      <c r="O1262" s="330" t="s">
        <v>14969</v>
      </c>
      <c r="P1262" s="331" t="s">
        <v>14970</v>
      </c>
      <c r="Q1262" s="274" t="s">
        <v>14971</v>
      </c>
      <c r="S1262" s="293"/>
      <c r="T1262" s="293"/>
      <c r="V1262" s="294"/>
    </row>
    <row r="1263" spans="2:23" s="292" customFormat="1" ht="30.75" customHeight="1" x14ac:dyDescent="0.25">
      <c r="B1263" s="351" t="s">
        <v>13156</v>
      </c>
      <c r="C1263" s="351"/>
      <c r="D1263" s="291" t="s">
        <v>14953</v>
      </c>
      <c r="E1263" s="292" t="s">
        <v>14960</v>
      </c>
      <c r="G1263" s="291" t="s">
        <v>14953</v>
      </c>
      <c r="H1263" s="328" t="s">
        <v>14954</v>
      </c>
      <c r="I1263" s="329" t="s">
        <v>14955</v>
      </c>
      <c r="J1263" s="291" t="s">
        <v>14956</v>
      </c>
      <c r="K1263" s="292" t="s">
        <v>10351</v>
      </c>
      <c r="L1263" s="292" t="s">
        <v>10531</v>
      </c>
      <c r="M1263" s="292" t="s">
        <v>3947</v>
      </c>
      <c r="N1263" s="12" t="s">
        <v>21218</v>
      </c>
      <c r="O1263" s="330" t="s">
        <v>14957</v>
      </c>
      <c r="P1263" s="331" t="s">
        <v>14958</v>
      </c>
      <c r="Q1263" s="293" t="s">
        <v>14959</v>
      </c>
      <c r="R1263" s="292" t="s">
        <v>14960</v>
      </c>
      <c r="S1263" s="293" t="s">
        <v>14961</v>
      </c>
      <c r="T1263" s="293" t="s">
        <v>14958</v>
      </c>
      <c r="V1263" s="294">
        <v>42342</v>
      </c>
    </row>
    <row r="1264" spans="2:23" s="292" customFormat="1" ht="30.75" customHeight="1" x14ac:dyDescent="0.25">
      <c r="B1264" s="351" t="s">
        <v>13157</v>
      </c>
      <c r="C1264" s="351"/>
      <c r="D1264" s="291" t="s">
        <v>14972</v>
      </c>
      <c r="E1264" s="292" t="s">
        <v>6171</v>
      </c>
      <c r="G1264" s="291" t="s">
        <v>14973</v>
      </c>
      <c r="H1264" s="292" t="s">
        <v>14974</v>
      </c>
      <c r="I1264" s="360">
        <v>114425997110</v>
      </c>
      <c r="J1264" s="292" t="s">
        <v>14975</v>
      </c>
      <c r="K1264" s="292" t="s">
        <v>14976</v>
      </c>
      <c r="L1264" s="292" t="s">
        <v>4031</v>
      </c>
      <c r="M1264" s="292" t="s">
        <v>3924</v>
      </c>
      <c r="N1264" s="12" t="s">
        <v>21230</v>
      </c>
      <c r="O1264" s="292" t="s">
        <v>14977</v>
      </c>
      <c r="P1264" s="331" t="s">
        <v>14978</v>
      </c>
      <c r="Q1264" s="293" t="s">
        <v>14979</v>
      </c>
      <c r="S1264" s="293"/>
      <c r="T1264" s="293"/>
      <c r="V1264" s="294"/>
    </row>
    <row r="1265" spans="2:23" s="292" customFormat="1" ht="30.75" customHeight="1" x14ac:dyDescent="0.25">
      <c r="B1265" s="351" t="s">
        <v>13158</v>
      </c>
      <c r="C1265" s="351"/>
      <c r="D1265" s="291" t="s">
        <v>14980</v>
      </c>
      <c r="E1265" s="292" t="s">
        <v>14981</v>
      </c>
      <c r="G1265" s="291" t="s">
        <v>14980</v>
      </c>
      <c r="H1265" s="328" t="s">
        <v>14982</v>
      </c>
      <c r="I1265" s="329"/>
      <c r="J1265" s="291" t="s">
        <v>14983</v>
      </c>
      <c r="K1265" s="292" t="s">
        <v>14984</v>
      </c>
      <c r="L1265" s="292" t="s">
        <v>4031</v>
      </c>
      <c r="M1265" s="292" t="s">
        <v>3924</v>
      </c>
      <c r="N1265" s="12" t="s">
        <v>21230</v>
      </c>
      <c r="O1265" s="330" t="s">
        <v>14985</v>
      </c>
      <c r="P1265" s="293" t="s">
        <v>5167</v>
      </c>
      <c r="Q1265" s="274" t="s">
        <v>5166</v>
      </c>
      <c r="S1265" s="293"/>
      <c r="T1265" s="293"/>
      <c r="V1265" s="294"/>
    </row>
    <row r="1266" spans="2:23" s="292" customFormat="1" ht="30.75" customHeight="1" x14ac:dyDescent="0.25">
      <c r="B1266" s="351" t="s">
        <v>13159</v>
      </c>
      <c r="C1266" s="351"/>
      <c r="D1266" s="291" t="s">
        <v>14986</v>
      </c>
      <c r="E1266" s="292" t="s">
        <v>14987</v>
      </c>
      <c r="G1266" s="291" t="s">
        <v>14988</v>
      </c>
      <c r="H1266" s="328" t="s">
        <v>14989</v>
      </c>
      <c r="I1266" s="329" t="s">
        <v>14994</v>
      </c>
      <c r="J1266" s="291" t="s">
        <v>14990</v>
      </c>
      <c r="K1266" s="292" t="s">
        <v>14991</v>
      </c>
      <c r="L1266" s="292" t="s">
        <v>1500</v>
      </c>
      <c r="M1266" s="292" t="s">
        <v>3947</v>
      </c>
      <c r="N1266" s="12" t="s">
        <v>21218</v>
      </c>
      <c r="O1266" s="330" t="s">
        <v>1501</v>
      </c>
      <c r="P1266" s="331" t="s">
        <v>14992</v>
      </c>
      <c r="Q1266" s="274" t="s">
        <v>14993</v>
      </c>
      <c r="R1266" s="292" t="s">
        <v>14992</v>
      </c>
      <c r="S1266" s="293" t="s">
        <v>14993</v>
      </c>
      <c r="T1266" s="293" t="s">
        <v>14992</v>
      </c>
      <c r="V1266" s="294">
        <v>42345</v>
      </c>
    </row>
    <row r="1267" spans="2:23" s="292" customFormat="1" ht="30.75" customHeight="1" x14ac:dyDescent="0.25">
      <c r="B1267" s="351" t="s">
        <v>13160</v>
      </c>
      <c r="C1267" s="351" t="s">
        <v>7</v>
      </c>
      <c r="D1267" s="291" t="s">
        <v>14995</v>
      </c>
      <c r="E1267" s="292" t="s">
        <v>14998</v>
      </c>
      <c r="F1267" s="292" t="s">
        <v>2728</v>
      </c>
      <c r="G1267" s="291" t="s">
        <v>14995</v>
      </c>
      <c r="H1267" s="328" t="s">
        <v>14996</v>
      </c>
      <c r="I1267" s="329" t="s">
        <v>3920</v>
      </c>
      <c r="J1267" s="291" t="s">
        <v>14997</v>
      </c>
      <c r="K1267" s="292" t="s">
        <v>3922</v>
      </c>
      <c r="L1267" s="292" t="s">
        <v>10677</v>
      </c>
      <c r="M1267" s="292" t="s">
        <v>4068</v>
      </c>
      <c r="N1267" s="12" t="s">
        <v>21218</v>
      </c>
      <c r="O1267" s="330"/>
      <c r="P1267" s="331" t="s">
        <v>14999</v>
      </c>
      <c r="Q1267" s="274" t="s">
        <v>15000</v>
      </c>
      <c r="S1267" s="274" t="s">
        <v>15000</v>
      </c>
      <c r="T1267" s="331" t="s">
        <v>14999</v>
      </c>
      <c r="V1267" s="294">
        <v>42348</v>
      </c>
    </row>
    <row r="1268" spans="2:23" s="292" customFormat="1" ht="30.75" customHeight="1" x14ac:dyDescent="0.25">
      <c r="B1268" s="351" t="s">
        <v>13161</v>
      </c>
      <c r="C1268" s="351" t="s">
        <v>3053</v>
      </c>
      <c r="D1268" s="291" t="s">
        <v>15001</v>
      </c>
      <c r="E1268" s="292" t="s">
        <v>15002</v>
      </c>
      <c r="F1268" s="292" t="s">
        <v>4085</v>
      </c>
      <c r="G1268" s="291" t="s">
        <v>15003</v>
      </c>
      <c r="H1268" s="328" t="s">
        <v>15004</v>
      </c>
      <c r="I1268" s="329" t="s">
        <v>3920</v>
      </c>
      <c r="J1268" s="291" t="s">
        <v>15005</v>
      </c>
      <c r="K1268" s="292" t="s">
        <v>3922</v>
      </c>
      <c r="L1268" s="292" t="s">
        <v>6522</v>
      </c>
      <c r="M1268" s="292" t="s">
        <v>4068</v>
      </c>
      <c r="N1268" s="12" t="s">
        <v>21218</v>
      </c>
      <c r="O1268" s="330" t="s">
        <v>15006</v>
      </c>
      <c r="P1268" s="331" t="s">
        <v>15007</v>
      </c>
      <c r="Q1268" s="274" t="s">
        <v>15008</v>
      </c>
      <c r="R1268" s="292" t="s">
        <v>15002</v>
      </c>
      <c r="S1268" s="274" t="s">
        <v>15008</v>
      </c>
      <c r="T1268" s="331" t="s">
        <v>15007</v>
      </c>
      <c r="V1268" s="294">
        <v>42349</v>
      </c>
    </row>
    <row r="1269" spans="2:23" s="292" customFormat="1" ht="30.75" customHeight="1" x14ac:dyDescent="0.25">
      <c r="B1269" s="351" t="s">
        <v>13162</v>
      </c>
      <c r="C1269" s="351" t="s">
        <v>21205</v>
      </c>
      <c r="D1269" s="291" t="s">
        <v>15010</v>
      </c>
      <c r="E1269" s="292" t="s">
        <v>15011</v>
      </c>
      <c r="F1269" s="292" t="s">
        <v>15012</v>
      </c>
      <c r="G1269" s="291" t="s">
        <v>15013</v>
      </c>
      <c r="H1269" s="328" t="s">
        <v>15014</v>
      </c>
      <c r="I1269" s="329" t="s">
        <v>3920</v>
      </c>
      <c r="J1269" s="291" t="s">
        <v>15015</v>
      </c>
      <c r="K1269" s="292" t="s">
        <v>3922</v>
      </c>
      <c r="L1269" s="292" t="s">
        <v>1247</v>
      </c>
      <c r="M1269" s="292" t="s">
        <v>3947</v>
      </c>
      <c r="N1269" s="12" t="s">
        <v>21218</v>
      </c>
      <c r="O1269" s="330" t="s">
        <v>15016</v>
      </c>
      <c r="P1269" s="331" t="s">
        <v>15017</v>
      </c>
      <c r="Q1269" s="274" t="s">
        <v>15018</v>
      </c>
      <c r="R1269" s="292" t="s">
        <v>15019</v>
      </c>
      <c r="S1269" s="274" t="s">
        <v>15020</v>
      </c>
      <c r="T1269" s="331" t="s">
        <v>15017</v>
      </c>
      <c r="V1269" s="294">
        <v>42353</v>
      </c>
    </row>
    <row r="1270" spans="2:23" s="292" customFormat="1" ht="30.75" customHeight="1" x14ac:dyDescent="0.3">
      <c r="B1270" s="351" t="s">
        <v>13163</v>
      </c>
      <c r="C1270" s="351" t="s">
        <v>21208</v>
      </c>
      <c r="D1270" s="291" t="s">
        <v>15021</v>
      </c>
      <c r="E1270" s="292" t="s">
        <v>15022</v>
      </c>
      <c r="G1270" s="291" t="s">
        <v>15021</v>
      </c>
      <c r="H1270" s="361" t="s">
        <v>15023</v>
      </c>
      <c r="I1270" s="329" t="s">
        <v>3920</v>
      </c>
      <c r="J1270" s="361" t="s">
        <v>15024</v>
      </c>
      <c r="K1270" s="292" t="s">
        <v>2283</v>
      </c>
      <c r="L1270" s="292" t="s">
        <v>4238</v>
      </c>
      <c r="M1270" s="292" t="s">
        <v>3947</v>
      </c>
      <c r="N1270" s="12" t="s">
        <v>21218</v>
      </c>
      <c r="O1270" s="361" t="s">
        <v>15025</v>
      </c>
      <c r="P1270" s="337" t="s">
        <v>15026</v>
      </c>
      <c r="Q1270" s="274" t="s">
        <v>15027</v>
      </c>
      <c r="R1270" s="292" t="s">
        <v>15028</v>
      </c>
      <c r="S1270" s="274" t="s">
        <v>15027</v>
      </c>
      <c r="T1270" s="293" t="s">
        <v>15026</v>
      </c>
      <c r="V1270" s="294"/>
    </row>
    <row r="1271" spans="2:23" s="292" customFormat="1" ht="30.75" customHeight="1" x14ac:dyDescent="0.25">
      <c r="B1271" s="351" t="s">
        <v>13164</v>
      </c>
      <c r="C1271" s="351" t="s">
        <v>7</v>
      </c>
      <c r="D1271" s="291" t="s">
        <v>15029</v>
      </c>
      <c r="E1271" s="292" t="s">
        <v>15030</v>
      </c>
      <c r="G1271" s="291" t="s">
        <v>15029</v>
      </c>
      <c r="H1271" s="328" t="s">
        <v>15031</v>
      </c>
      <c r="I1271" s="329" t="s">
        <v>3920</v>
      </c>
      <c r="J1271" s="291" t="s">
        <v>15032</v>
      </c>
      <c r="K1271" s="292" t="s">
        <v>3922</v>
      </c>
      <c r="L1271" s="292" t="s">
        <v>14815</v>
      </c>
      <c r="M1271" s="292" t="s">
        <v>3980</v>
      </c>
      <c r="N1271" s="12" t="s">
        <v>21230</v>
      </c>
      <c r="O1271" s="330" t="s">
        <v>14816</v>
      </c>
      <c r="P1271" s="331" t="s">
        <v>15034</v>
      </c>
      <c r="Q1271" s="274" t="s">
        <v>15033</v>
      </c>
      <c r="R1271" s="292" t="s">
        <v>15030</v>
      </c>
      <c r="S1271" s="274" t="s">
        <v>15033</v>
      </c>
      <c r="T1271" s="331" t="s">
        <v>15034</v>
      </c>
      <c r="V1271" s="294">
        <v>42360</v>
      </c>
    </row>
    <row r="1272" spans="2:23" s="292" customFormat="1" ht="30.75" customHeight="1" x14ac:dyDescent="0.25">
      <c r="B1272" s="351" t="s">
        <v>15051</v>
      </c>
      <c r="C1272" s="351"/>
      <c r="D1272" s="291" t="s">
        <v>15043</v>
      </c>
      <c r="E1272" s="292" t="s">
        <v>15044</v>
      </c>
      <c r="G1272" s="291" t="s">
        <v>15043</v>
      </c>
      <c r="H1272" s="328" t="s">
        <v>15045</v>
      </c>
      <c r="I1272" s="329" t="s">
        <v>15046</v>
      </c>
      <c r="J1272" s="291" t="s">
        <v>15047</v>
      </c>
      <c r="K1272" s="292" t="s">
        <v>15048</v>
      </c>
      <c r="L1272" s="292" t="s">
        <v>10286</v>
      </c>
      <c r="M1272" s="292" t="s">
        <v>3947</v>
      </c>
      <c r="N1272" s="12" t="s">
        <v>21218</v>
      </c>
      <c r="O1272" s="330" t="s">
        <v>10287</v>
      </c>
      <c r="P1272" s="331" t="s">
        <v>12443</v>
      </c>
      <c r="Q1272" s="293" t="s">
        <v>15049</v>
      </c>
      <c r="R1272" s="292" t="s">
        <v>2578</v>
      </c>
      <c r="S1272" s="293" t="s">
        <v>15049</v>
      </c>
      <c r="T1272" s="331" t="s">
        <v>12443</v>
      </c>
      <c r="V1272" s="294">
        <v>42401</v>
      </c>
    </row>
    <row r="1273" spans="2:23" s="292" customFormat="1" ht="30.75" customHeight="1" x14ac:dyDescent="0.25">
      <c r="B1273" s="351" t="s">
        <v>15052</v>
      </c>
      <c r="C1273" s="351"/>
      <c r="D1273" s="291" t="s">
        <v>15182</v>
      </c>
      <c r="E1273" s="292" t="s">
        <v>15183</v>
      </c>
      <c r="F1273" s="292" t="s">
        <v>6418</v>
      </c>
      <c r="G1273" s="291" t="s">
        <v>15184</v>
      </c>
      <c r="H1273" s="328" t="s">
        <v>15185</v>
      </c>
      <c r="I1273" s="329" t="s">
        <v>3920</v>
      </c>
      <c r="J1273" s="291" t="s">
        <v>15186</v>
      </c>
      <c r="K1273" s="292" t="s">
        <v>2179</v>
      </c>
      <c r="L1273" s="292" t="s">
        <v>4238</v>
      </c>
      <c r="M1273" s="292" t="s">
        <v>3947</v>
      </c>
      <c r="N1273" s="12" t="s">
        <v>21218</v>
      </c>
      <c r="O1273" s="330" t="s">
        <v>15187</v>
      </c>
      <c r="P1273" s="331" t="s">
        <v>15188</v>
      </c>
      <c r="Q1273" s="274" t="s">
        <v>15189</v>
      </c>
      <c r="R1273" s="292" t="s">
        <v>15183</v>
      </c>
      <c r="S1273" s="274" t="s">
        <v>15189</v>
      </c>
      <c r="T1273" s="331" t="s">
        <v>15188</v>
      </c>
      <c r="V1273" s="294">
        <v>42429</v>
      </c>
    </row>
    <row r="1274" spans="2:23" s="292" customFormat="1" ht="30.75" customHeight="1" x14ac:dyDescent="0.25">
      <c r="B1274" s="351" t="s">
        <v>15053</v>
      </c>
      <c r="C1274" s="351"/>
      <c r="D1274" s="291" t="s">
        <v>19935</v>
      </c>
      <c r="E1274" s="292" t="s">
        <v>15196</v>
      </c>
      <c r="G1274" s="291" t="s">
        <v>15195</v>
      </c>
      <c r="H1274" s="328" t="s">
        <v>15197</v>
      </c>
      <c r="I1274" s="329" t="s">
        <v>15198</v>
      </c>
      <c r="J1274" s="291" t="s">
        <v>15199</v>
      </c>
      <c r="K1274" s="292" t="s">
        <v>15200</v>
      </c>
      <c r="L1274" s="292" t="s">
        <v>15201</v>
      </c>
      <c r="M1274" s="292" t="s">
        <v>3947</v>
      </c>
      <c r="N1274" s="12" t="s">
        <v>21218</v>
      </c>
      <c r="O1274" s="330" t="s">
        <v>15202</v>
      </c>
      <c r="P1274" s="331" t="s">
        <v>15203</v>
      </c>
      <c r="Q1274" s="274" t="s">
        <v>15204</v>
      </c>
      <c r="R1274" s="292" t="s">
        <v>15196</v>
      </c>
      <c r="S1274" s="274" t="s">
        <v>15204</v>
      </c>
      <c r="T1274" s="331" t="s">
        <v>15203</v>
      </c>
      <c r="V1274" s="294">
        <v>42440</v>
      </c>
    </row>
    <row r="1275" spans="2:23" s="292" customFormat="1" ht="30.75" customHeight="1" x14ac:dyDescent="0.25">
      <c r="B1275" s="351" t="s">
        <v>15054</v>
      </c>
      <c r="C1275" s="351"/>
      <c r="D1275" s="291" t="s">
        <v>15205</v>
      </c>
      <c r="E1275" s="292" t="s">
        <v>15206</v>
      </c>
      <c r="G1275" s="291" t="s">
        <v>15207</v>
      </c>
      <c r="H1275" s="328">
        <v>85383990000147</v>
      </c>
      <c r="I1275" s="329" t="s">
        <v>15208</v>
      </c>
      <c r="J1275" s="291" t="s">
        <v>15209</v>
      </c>
      <c r="K1275" s="292" t="s">
        <v>15210</v>
      </c>
      <c r="L1275" s="292" t="s">
        <v>1706</v>
      </c>
      <c r="M1275" s="292" t="s">
        <v>3947</v>
      </c>
      <c r="N1275" s="12" t="s">
        <v>21218</v>
      </c>
      <c r="O1275" s="330">
        <v>89240000</v>
      </c>
      <c r="P1275" s="331" t="s">
        <v>15211</v>
      </c>
      <c r="Q1275" s="274" t="s">
        <v>15212</v>
      </c>
      <c r="S1275" s="293"/>
      <c r="T1275" s="293"/>
      <c r="V1275" s="294"/>
    </row>
    <row r="1276" spans="2:23" s="292" customFormat="1" ht="30.75" customHeight="1" x14ac:dyDescent="0.25">
      <c r="B1276" s="351" t="s">
        <v>15055</v>
      </c>
      <c r="C1276" s="351" t="s">
        <v>21208</v>
      </c>
      <c r="D1276" s="291" t="s">
        <v>15213</v>
      </c>
      <c r="E1276" s="292" t="s">
        <v>15214</v>
      </c>
      <c r="G1276" s="291" t="s">
        <v>15215</v>
      </c>
      <c r="H1276" s="328" t="s">
        <v>15216</v>
      </c>
      <c r="I1276" s="329" t="s">
        <v>3920</v>
      </c>
      <c r="J1276" s="291" t="s">
        <v>15217</v>
      </c>
      <c r="K1276" s="292" t="s">
        <v>14765</v>
      </c>
      <c r="L1276" s="292" t="s">
        <v>4238</v>
      </c>
      <c r="M1276" s="292" t="s">
        <v>3947</v>
      </c>
      <c r="N1276" s="12" t="s">
        <v>21218</v>
      </c>
      <c r="O1276" s="330" t="s">
        <v>15218</v>
      </c>
      <c r="P1276" s="331" t="s">
        <v>15219</v>
      </c>
      <c r="Q1276" s="274" t="s">
        <v>15220</v>
      </c>
      <c r="R1276" s="292" t="s">
        <v>3829</v>
      </c>
      <c r="S1276" s="274" t="s">
        <v>15220</v>
      </c>
      <c r="T1276" s="293" t="s">
        <v>15219</v>
      </c>
      <c r="V1276" s="294">
        <v>42500</v>
      </c>
    </row>
    <row r="1277" spans="2:23" s="292" customFormat="1" ht="30.75" customHeight="1" x14ac:dyDescent="0.25">
      <c r="B1277" s="351" t="s">
        <v>15056</v>
      </c>
      <c r="C1277" s="351"/>
      <c r="D1277" s="291" t="s">
        <v>15270</v>
      </c>
      <c r="E1277" s="292" t="s">
        <v>15271</v>
      </c>
      <c r="G1277" s="291" t="s">
        <v>15272</v>
      </c>
      <c r="H1277" s="328" t="s">
        <v>15273</v>
      </c>
      <c r="I1277" s="329" t="s">
        <v>15274</v>
      </c>
      <c r="J1277" s="291" t="s">
        <v>15275</v>
      </c>
      <c r="K1277" s="292" t="s">
        <v>6326</v>
      </c>
      <c r="L1277" s="292" t="s">
        <v>4128</v>
      </c>
      <c r="M1277" s="292" t="s">
        <v>4068</v>
      </c>
      <c r="N1277" s="12" t="s">
        <v>21218</v>
      </c>
      <c r="O1277" s="330" t="s">
        <v>15276</v>
      </c>
      <c r="P1277" s="331" t="s">
        <v>15277</v>
      </c>
      <c r="Q1277" s="274" t="s">
        <v>15278</v>
      </c>
      <c r="R1277" s="292" t="s">
        <v>15271</v>
      </c>
      <c r="S1277" s="274" t="s">
        <v>15278</v>
      </c>
      <c r="T1277" s="331" t="s">
        <v>15277</v>
      </c>
      <c r="V1277" s="294">
        <v>42525</v>
      </c>
      <c r="W1277" s="357">
        <v>42535</v>
      </c>
    </row>
    <row r="1278" spans="2:23" s="292" customFormat="1" ht="30.75" customHeight="1" x14ac:dyDescent="0.25">
      <c r="B1278" s="351" t="s">
        <v>15057</v>
      </c>
      <c r="C1278" s="351"/>
      <c r="D1278" s="291" t="s">
        <v>15279</v>
      </c>
      <c r="E1278" s="292" t="s">
        <v>5604</v>
      </c>
      <c r="G1278" s="291" t="s">
        <v>15280</v>
      </c>
      <c r="H1278" s="328" t="s">
        <v>15281</v>
      </c>
      <c r="I1278" s="329" t="s">
        <v>15282</v>
      </c>
      <c r="J1278" s="291" t="s">
        <v>15283</v>
      </c>
      <c r="K1278" s="292" t="s">
        <v>3922</v>
      </c>
      <c r="L1278" s="292" t="s">
        <v>3442</v>
      </c>
      <c r="M1278" s="292" t="s">
        <v>3924</v>
      </c>
      <c r="N1278" s="12" t="s">
        <v>21230</v>
      </c>
      <c r="O1278" s="330" t="s">
        <v>15284</v>
      </c>
      <c r="P1278" s="331" t="s">
        <v>15285</v>
      </c>
      <c r="Q1278" s="274" t="s">
        <v>15286</v>
      </c>
      <c r="R1278" s="292" t="s">
        <v>5604</v>
      </c>
      <c r="S1278" s="274" t="s">
        <v>15286</v>
      </c>
      <c r="T1278" s="331" t="s">
        <v>15285</v>
      </c>
      <c r="V1278" s="294">
        <v>42525</v>
      </c>
      <c r="W1278" s="357">
        <v>42535</v>
      </c>
    </row>
    <row r="1279" spans="2:23" s="292" customFormat="1" ht="30.75" customHeight="1" x14ac:dyDescent="0.25">
      <c r="B1279" s="351" t="s">
        <v>15058</v>
      </c>
      <c r="C1279" s="351" t="s">
        <v>21208</v>
      </c>
      <c r="D1279" s="291" t="s">
        <v>15287</v>
      </c>
      <c r="E1279" s="292" t="s">
        <v>15288</v>
      </c>
      <c r="G1279" s="291" t="s">
        <v>15289</v>
      </c>
      <c r="H1279" s="328" t="s">
        <v>15290</v>
      </c>
      <c r="I1279" s="329" t="s">
        <v>3920</v>
      </c>
      <c r="J1279" s="291" t="s">
        <v>15291</v>
      </c>
      <c r="K1279" s="292" t="s">
        <v>15292</v>
      </c>
      <c r="L1279" s="292" t="s">
        <v>4010</v>
      </c>
      <c r="M1279" s="292" t="s">
        <v>4011</v>
      </c>
      <c r="N1279" s="12" t="s">
        <v>21232</v>
      </c>
      <c r="O1279" s="330" t="s">
        <v>15293</v>
      </c>
      <c r="P1279" s="331" t="s">
        <v>15294</v>
      </c>
      <c r="Q1279" s="274" t="s">
        <v>16927</v>
      </c>
      <c r="R1279" s="292" t="s">
        <v>15295</v>
      </c>
      <c r="S1279" s="274" t="s">
        <v>16927</v>
      </c>
      <c r="T1279" s="293" t="s">
        <v>15296</v>
      </c>
      <c r="V1279" s="294">
        <v>42526</v>
      </c>
      <c r="W1279" s="357">
        <v>42535</v>
      </c>
    </row>
    <row r="1280" spans="2:23" s="292" customFormat="1" ht="30.75" customHeight="1" x14ac:dyDescent="0.25">
      <c r="B1280" s="351" t="s">
        <v>15059</v>
      </c>
      <c r="C1280" s="351"/>
      <c r="D1280" s="291" t="s">
        <v>15297</v>
      </c>
      <c r="E1280" s="292" t="s">
        <v>15298</v>
      </c>
      <c r="G1280" s="291" t="s">
        <v>15299</v>
      </c>
      <c r="H1280" s="328" t="s">
        <v>15300</v>
      </c>
      <c r="I1280" s="329" t="s">
        <v>15301</v>
      </c>
      <c r="J1280" s="291" t="s">
        <v>15302</v>
      </c>
      <c r="K1280" s="292" t="s">
        <v>3922</v>
      </c>
      <c r="L1280" s="292" t="s">
        <v>15303</v>
      </c>
      <c r="M1280" s="292" t="s">
        <v>4249</v>
      </c>
      <c r="N1280" s="12" t="s">
        <v>21231</v>
      </c>
      <c r="O1280" s="330" t="s">
        <v>15304</v>
      </c>
      <c r="P1280" s="331" t="s">
        <v>15305</v>
      </c>
      <c r="Q1280" s="274" t="s">
        <v>15306</v>
      </c>
      <c r="R1280" s="292" t="s">
        <v>10371</v>
      </c>
      <c r="S1280" s="274" t="s">
        <v>15307</v>
      </c>
      <c r="T1280" s="331" t="s">
        <v>15305</v>
      </c>
      <c r="V1280" s="294">
        <v>42524</v>
      </c>
      <c r="W1280" s="357">
        <v>42535</v>
      </c>
    </row>
    <row r="1281" spans="2:23" s="292" customFormat="1" ht="30.75" customHeight="1" x14ac:dyDescent="0.25">
      <c r="B1281" s="351" t="s">
        <v>15060</v>
      </c>
      <c r="C1281" s="351" t="s">
        <v>21208</v>
      </c>
      <c r="D1281" s="291" t="s">
        <v>15308</v>
      </c>
      <c r="E1281" s="292" t="s">
        <v>7440</v>
      </c>
      <c r="G1281" s="291" t="s">
        <v>15309</v>
      </c>
      <c r="H1281" s="328">
        <v>10791528000180</v>
      </c>
      <c r="I1281" s="329" t="s">
        <v>15310</v>
      </c>
      <c r="J1281" s="291" t="s">
        <v>15311</v>
      </c>
      <c r="K1281" s="292" t="s">
        <v>3922</v>
      </c>
      <c r="L1281" s="292" t="s">
        <v>15312</v>
      </c>
      <c r="M1281" s="292" t="s">
        <v>4270</v>
      </c>
      <c r="N1281" s="12" t="s">
        <v>21218</v>
      </c>
      <c r="O1281" s="330" t="s">
        <v>15313</v>
      </c>
      <c r="P1281" s="331" t="s">
        <v>15314</v>
      </c>
      <c r="Q1281" s="274" t="s">
        <v>15315</v>
      </c>
      <c r="R1281" s="292" t="s">
        <v>7440</v>
      </c>
      <c r="S1281" s="274" t="s">
        <v>15315</v>
      </c>
      <c r="T1281" s="331" t="s">
        <v>15314</v>
      </c>
      <c r="V1281" s="294">
        <v>42526</v>
      </c>
      <c r="W1281" s="357">
        <v>42535</v>
      </c>
    </row>
    <row r="1282" spans="2:23" s="292" customFormat="1" ht="30.75" customHeight="1" x14ac:dyDescent="0.25">
      <c r="B1282" s="351" t="s">
        <v>15061</v>
      </c>
      <c r="C1282" s="351"/>
      <c r="D1282" s="291" t="s">
        <v>15317</v>
      </c>
      <c r="E1282" s="292" t="s">
        <v>15318</v>
      </c>
      <c r="G1282" s="291" t="s">
        <v>15319</v>
      </c>
      <c r="H1282" s="328" t="s">
        <v>15320</v>
      </c>
      <c r="I1282" s="329" t="s">
        <v>15321</v>
      </c>
      <c r="J1282" s="291" t="s">
        <v>15322</v>
      </c>
      <c r="K1282" s="292" t="s">
        <v>7756</v>
      </c>
      <c r="L1282" s="292" t="s">
        <v>5353</v>
      </c>
      <c r="M1282" s="292" t="s">
        <v>4119</v>
      </c>
      <c r="N1282" s="12" t="s">
        <v>21230</v>
      </c>
      <c r="O1282" s="330" t="s">
        <v>15323</v>
      </c>
      <c r="P1282" s="331" t="s">
        <v>15324</v>
      </c>
      <c r="Q1282" s="274" t="s">
        <v>15325</v>
      </c>
      <c r="R1282" s="292" t="s">
        <v>15318</v>
      </c>
      <c r="S1282" s="274" t="s">
        <v>15326</v>
      </c>
      <c r="T1282" s="293" t="s">
        <v>15327</v>
      </c>
      <c r="V1282" s="294" t="s">
        <v>15328</v>
      </c>
      <c r="W1282" s="357">
        <v>42538</v>
      </c>
    </row>
    <row r="1283" spans="2:23" s="292" customFormat="1" ht="30.75" customHeight="1" x14ac:dyDescent="0.25">
      <c r="B1283" s="351" t="s">
        <v>15062</v>
      </c>
      <c r="C1283" s="351"/>
      <c r="D1283" s="291" t="s">
        <v>15329</v>
      </c>
      <c r="E1283" s="292" t="s">
        <v>15330</v>
      </c>
      <c r="F1283" s="292" t="s">
        <v>4227</v>
      </c>
      <c r="G1283" s="291" t="s">
        <v>15331</v>
      </c>
      <c r="H1283" s="328" t="s">
        <v>15332</v>
      </c>
      <c r="I1283" s="329" t="s">
        <v>15333</v>
      </c>
      <c r="J1283" s="291" t="s">
        <v>15334</v>
      </c>
      <c r="K1283" s="292" t="s">
        <v>3922</v>
      </c>
      <c r="L1283" s="292" t="s">
        <v>14781</v>
      </c>
      <c r="M1283" s="292" t="s">
        <v>3947</v>
      </c>
      <c r="N1283" s="12" t="s">
        <v>21218</v>
      </c>
      <c r="O1283" s="330" t="s">
        <v>15335</v>
      </c>
      <c r="P1283" s="331" t="s">
        <v>15336</v>
      </c>
      <c r="Q1283" s="274" t="s">
        <v>15338</v>
      </c>
      <c r="R1283" s="292" t="s">
        <v>15337</v>
      </c>
      <c r="S1283" s="274" t="s">
        <v>15338</v>
      </c>
      <c r="T1283" s="331" t="s">
        <v>15336</v>
      </c>
      <c r="V1283" s="294">
        <v>42525</v>
      </c>
      <c r="W1283" s="357">
        <v>42541</v>
      </c>
    </row>
    <row r="1284" spans="2:23" s="292" customFormat="1" ht="30.75" customHeight="1" x14ac:dyDescent="0.25">
      <c r="B1284" s="351" t="s">
        <v>15063</v>
      </c>
      <c r="C1284" s="351"/>
      <c r="D1284" s="291" t="s">
        <v>1896</v>
      </c>
      <c r="E1284" s="292" t="s">
        <v>1895</v>
      </c>
      <c r="G1284" s="291" t="s">
        <v>1896</v>
      </c>
      <c r="H1284" s="328" t="s">
        <v>15339</v>
      </c>
      <c r="I1284" s="329"/>
      <c r="J1284" s="291" t="s">
        <v>15340</v>
      </c>
      <c r="K1284" s="292" t="s">
        <v>3922</v>
      </c>
      <c r="L1284" s="292" t="s">
        <v>1898</v>
      </c>
      <c r="M1284" s="292" t="s">
        <v>4270</v>
      </c>
      <c r="N1284" s="12" t="s">
        <v>21218</v>
      </c>
      <c r="O1284" s="292" t="s">
        <v>5079</v>
      </c>
      <c r="P1284" s="331" t="s">
        <v>15341</v>
      </c>
      <c r="Q1284" s="274" t="s">
        <v>15342</v>
      </c>
      <c r="R1284" s="292" t="s">
        <v>1895</v>
      </c>
      <c r="S1284" s="274" t="s">
        <v>15342</v>
      </c>
      <c r="T1284" s="331" t="s">
        <v>15341</v>
      </c>
      <c r="U1284" s="292" t="s">
        <v>15343</v>
      </c>
      <c r="V1284" s="294">
        <v>42525</v>
      </c>
      <c r="W1284" s="357">
        <v>42541</v>
      </c>
    </row>
    <row r="1285" spans="2:23" s="292" customFormat="1" ht="30.75" customHeight="1" x14ac:dyDescent="0.25">
      <c r="B1285" s="351" t="s">
        <v>15064</v>
      </c>
      <c r="C1285" s="351"/>
      <c r="D1285" s="291" t="s">
        <v>15344</v>
      </c>
      <c r="E1285" s="292" t="s">
        <v>8026</v>
      </c>
      <c r="G1285" s="291" t="s">
        <v>15345</v>
      </c>
      <c r="H1285" s="328" t="s">
        <v>15346</v>
      </c>
      <c r="I1285" s="329" t="s">
        <v>15347</v>
      </c>
      <c r="J1285" s="291" t="s">
        <v>15348</v>
      </c>
      <c r="K1285" s="292" t="s">
        <v>7662</v>
      </c>
      <c r="L1285" s="292" t="s">
        <v>2707</v>
      </c>
      <c r="M1285" s="292" t="s">
        <v>3947</v>
      </c>
      <c r="N1285" s="12" t="s">
        <v>21218</v>
      </c>
      <c r="O1285" s="330" t="s">
        <v>15349</v>
      </c>
      <c r="P1285" s="331" t="s">
        <v>15350</v>
      </c>
      <c r="Q1285" s="274" t="s">
        <v>15351</v>
      </c>
      <c r="R1285" s="292" t="s">
        <v>8026</v>
      </c>
      <c r="S1285" s="274" t="s">
        <v>15351</v>
      </c>
      <c r="T1285" s="331" t="s">
        <v>15350</v>
      </c>
      <c r="V1285" s="294">
        <v>42527</v>
      </c>
      <c r="W1285" s="357">
        <v>42541</v>
      </c>
    </row>
    <row r="1286" spans="2:23" s="292" customFormat="1" ht="30.75" customHeight="1" x14ac:dyDescent="0.25">
      <c r="B1286" s="351" t="s">
        <v>15065</v>
      </c>
      <c r="C1286" s="351"/>
      <c r="D1286" s="291" t="s">
        <v>15352</v>
      </c>
      <c r="E1286" s="292" t="s">
        <v>2709</v>
      </c>
      <c r="G1286" s="291" t="s">
        <v>15352</v>
      </c>
      <c r="H1286" s="328" t="s">
        <v>15353</v>
      </c>
      <c r="I1286" s="329" t="s">
        <v>3920</v>
      </c>
      <c r="J1286" s="291" t="s">
        <v>9985</v>
      </c>
      <c r="K1286" s="292" t="s">
        <v>9986</v>
      </c>
      <c r="L1286" s="292" t="s">
        <v>9722</v>
      </c>
      <c r="M1286" s="292" t="s">
        <v>4119</v>
      </c>
      <c r="N1286" s="12" t="s">
        <v>21230</v>
      </c>
      <c r="O1286" s="330" t="s">
        <v>9987</v>
      </c>
      <c r="P1286" s="331" t="s">
        <v>9988</v>
      </c>
      <c r="Q1286" s="293" t="s">
        <v>9989</v>
      </c>
      <c r="R1286" s="292" t="s">
        <v>9983</v>
      </c>
      <c r="S1286" s="293" t="s">
        <v>9989</v>
      </c>
      <c r="T1286" s="293" t="s">
        <v>9990</v>
      </c>
      <c r="U1286" s="292" t="s">
        <v>15354</v>
      </c>
      <c r="V1286" s="294">
        <v>42525</v>
      </c>
      <c r="W1286" s="357">
        <v>42541</v>
      </c>
    </row>
    <row r="1287" spans="2:23" s="292" customFormat="1" ht="30.75" customHeight="1" x14ac:dyDescent="0.25">
      <c r="B1287" s="351" t="s">
        <v>15066</v>
      </c>
      <c r="C1287" s="351" t="s">
        <v>12035</v>
      </c>
      <c r="D1287" s="291" t="s">
        <v>15358</v>
      </c>
      <c r="E1287" s="292" t="s">
        <v>15359</v>
      </c>
      <c r="G1287" s="291" t="s">
        <v>15360</v>
      </c>
      <c r="H1287" s="328" t="s">
        <v>15361</v>
      </c>
      <c r="I1287" s="329" t="s">
        <v>15362</v>
      </c>
      <c r="J1287" s="291" t="s">
        <v>15363</v>
      </c>
      <c r="K1287" s="292" t="s">
        <v>15364</v>
      </c>
      <c r="L1287" s="292" t="s">
        <v>15365</v>
      </c>
      <c r="M1287" s="292" t="s">
        <v>3117</v>
      </c>
      <c r="N1287" s="12" t="s">
        <v>21232</v>
      </c>
      <c r="O1287" s="330" t="s">
        <v>15366</v>
      </c>
      <c r="P1287" s="331" t="s">
        <v>15367</v>
      </c>
      <c r="Q1287" s="274" t="s">
        <v>15368</v>
      </c>
      <c r="R1287" s="292" t="s">
        <v>15359</v>
      </c>
      <c r="S1287" s="274" t="s">
        <v>15368</v>
      </c>
      <c r="T1287" s="331" t="s">
        <v>15367</v>
      </c>
      <c r="V1287" s="294">
        <v>42524</v>
      </c>
      <c r="W1287" s="357">
        <v>42542</v>
      </c>
    </row>
    <row r="1288" spans="2:23" s="292" customFormat="1" ht="30.75" customHeight="1" x14ac:dyDescent="0.25">
      <c r="B1288" s="351" t="s">
        <v>15067</v>
      </c>
      <c r="C1288" s="351"/>
      <c r="D1288" s="291" t="s">
        <v>15369</v>
      </c>
      <c r="E1288" s="292" t="s">
        <v>15370</v>
      </c>
      <c r="G1288" s="291" t="s">
        <v>15371</v>
      </c>
      <c r="H1288" s="328" t="s">
        <v>15372</v>
      </c>
      <c r="I1288" s="329" t="s">
        <v>15373</v>
      </c>
      <c r="J1288" s="291" t="s">
        <v>15374</v>
      </c>
      <c r="K1288" s="292" t="s">
        <v>15375</v>
      </c>
      <c r="L1288" s="292" t="s">
        <v>3116</v>
      </c>
      <c r="M1288" s="292" t="s">
        <v>3117</v>
      </c>
      <c r="N1288" s="12" t="s">
        <v>21232</v>
      </c>
      <c r="O1288" s="330" t="s">
        <v>15376</v>
      </c>
      <c r="P1288" s="331" t="s">
        <v>15377</v>
      </c>
      <c r="Q1288" s="274" t="s">
        <v>15378</v>
      </c>
      <c r="R1288" s="292" t="s">
        <v>15379</v>
      </c>
      <c r="S1288" s="274" t="s">
        <v>15378</v>
      </c>
      <c r="T1288" s="331" t="s">
        <v>15377</v>
      </c>
      <c r="U1288" s="292" t="s">
        <v>15380</v>
      </c>
      <c r="V1288" s="294">
        <v>42524</v>
      </c>
      <c r="W1288" s="357">
        <v>42542</v>
      </c>
    </row>
    <row r="1289" spans="2:23" s="292" customFormat="1" ht="30.75" customHeight="1" x14ac:dyDescent="0.25">
      <c r="B1289" s="351" t="s">
        <v>15068</v>
      </c>
      <c r="C1289" s="351"/>
      <c r="D1289" s="291" t="s">
        <v>15382</v>
      </c>
      <c r="E1289" s="293" t="s">
        <v>15382</v>
      </c>
      <c r="F1289" s="292" t="s">
        <v>15383</v>
      </c>
      <c r="G1289" s="291" t="s">
        <v>15382</v>
      </c>
      <c r="H1289" s="328" t="s">
        <v>15381</v>
      </c>
      <c r="I1289" s="329"/>
      <c r="J1289" s="291" t="s">
        <v>15385</v>
      </c>
      <c r="K1289" s="292" t="s">
        <v>15386</v>
      </c>
      <c r="L1289" s="292" t="s">
        <v>2468</v>
      </c>
      <c r="M1289" s="292" t="s">
        <v>4119</v>
      </c>
      <c r="N1289" s="12" t="s">
        <v>21230</v>
      </c>
      <c r="O1289" s="330" t="s">
        <v>15387</v>
      </c>
      <c r="P1289" s="331">
        <v>2127631309</v>
      </c>
      <c r="Q1289" s="293" t="s">
        <v>15384</v>
      </c>
      <c r="R1289" s="292" t="s">
        <v>15388</v>
      </c>
      <c r="S1289" s="293" t="s">
        <v>15384</v>
      </c>
      <c r="T1289" s="293">
        <v>2127631309</v>
      </c>
      <c r="U1289" s="292" t="s">
        <v>15383</v>
      </c>
      <c r="V1289" s="294">
        <v>42541</v>
      </c>
      <c r="W1289" s="357">
        <v>42542</v>
      </c>
    </row>
    <row r="1290" spans="2:23" s="292" customFormat="1" ht="30.75" customHeight="1" x14ac:dyDescent="0.25">
      <c r="B1290" s="351" t="s">
        <v>15069</v>
      </c>
      <c r="C1290" s="351"/>
      <c r="D1290" s="291" t="s">
        <v>15392</v>
      </c>
      <c r="E1290" s="292" t="s">
        <v>15392</v>
      </c>
      <c r="F1290" s="292" t="s">
        <v>15383</v>
      </c>
      <c r="G1290" s="291" t="s">
        <v>15392</v>
      </c>
      <c r="H1290" s="328" t="s">
        <v>15389</v>
      </c>
      <c r="I1290" s="329"/>
      <c r="J1290" s="291" t="s">
        <v>15390</v>
      </c>
      <c r="K1290" s="292" t="s">
        <v>1952</v>
      </c>
      <c r="L1290" s="292" t="s">
        <v>4031</v>
      </c>
      <c r="M1290" s="292" t="s">
        <v>3924</v>
      </c>
      <c r="N1290" s="12" t="s">
        <v>21230</v>
      </c>
      <c r="O1290" s="330">
        <v>1454010</v>
      </c>
      <c r="P1290" s="331">
        <v>11983836306</v>
      </c>
      <c r="Q1290" s="293" t="s">
        <v>15391</v>
      </c>
      <c r="R1290" s="292" t="s">
        <v>5317</v>
      </c>
      <c r="S1290" s="293" t="s">
        <v>15391</v>
      </c>
      <c r="T1290" s="293">
        <v>11983836306</v>
      </c>
      <c r="U1290" s="292" t="s">
        <v>15383</v>
      </c>
      <c r="V1290" s="294">
        <v>42429</v>
      </c>
      <c r="W1290" s="357">
        <v>42542</v>
      </c>
    </row>
    <row r="1291" spans="2:23" s="292" customFormat="1" ht="30.75" customHeight="1" x14ac:dyDescent="0.25">
      <c r="B1291" s="351" t="s">
        <v>15070</v>
      </c>
      <c r="C1291" s="351"/>
      <c r="D1291" s="291" t="s">
        <v>15393</v>
      </c>
      <c r="E1291" s="292" t="s">
        <v>15394</v>
      </c>
      <c r="G1291" s="291" t="s">
        <v>15395</v>
      </c>
      <c r="H1291" s="328" t="s">
        <v>15396</v>
      </c>
      <c r="I1291" s="329" t="s">
        <v>3920</v>
      </c>
      <c r="J1291" s="291" t="s">
        <v>15397</v>
      </c>
      <c r="K1291" s="292" t="s">
        <v>15398</v>
      </c>
      <c r="L1291" s="292" t="s">
        <v>14433</v>
      </c>
      <c r="M1291" s="292" t="s">
        <v>3980</v>
      </c>
      <c r="N1291" s="12" t="s">
        <v>21230</v>
      </c>
      <c r="O1291" s="330" t="s">
        <v>848</v>
      </c>
      <c r="P1291" s="331" t="s">
        <v>15399</v>
      </c>
      <c r="Q1291" s="274" t="s">
        <v>15400</v>
      </c>
      <c r="R1291" s="292" t="s">
        <v>15394</v>
      </c>
      <c r="S1291" s="274" t="s">
        <v>15401</v>
      </c>
      <c r="T1291" s="293" t="s">
        <v>15399</v>
      </c>
      <c r="V1291" s="294">
        <v>42543</v>
      </c>
    </row>
    <row r="1292" spans="2:23" s="292" customFormat="1" ht="30.75" customHeight="1" x14ac:dyDescent="0.25">
      <c r="B1292" s="351" t="s">
        <v>15071</v>
      </c>
      <c r="C1292" s="351" t="s">
        <v>21208</v>
      </c>
      <c r="D1292" s="291" t="s">
        <v>15402</v>
      </c>
      <c r="E1292" s="292" t="s">
        <v>2472</v>
      </c>
      <c r="G1292" s="291" t="s">
        <v>15403</v>
      </c>
      <c r="H1292" s="328" t="s">
        <v>15404</v>
      </c>
      <c r="I1292" s="329" t="s">
        <v>15405</v>
      </c>
      <c r="J1292" s="291" t="s">
        <v>15406</v>
      </c>
      <c r="K1292" s="292" t="s">
        <v>15407</v>
      </c>
      <c r="L1292" s="292" t="s">
        <v>676</v>
      </c>
      <c r="M1292" s="292" t="s">
        <v>4202</v>
      </c>
      <c r="N1292" s="12" t="s">
        <v>21233</v>
      </c>
      <c r="O1292" s="330" t="s">
        <v>15411</v>
      </c>
      <c r="P1292" s="331" t="s">
        <v>15408</v>
      </c>
      <c r="Q1292" s="274" t="s">
        <v>15409</v>
      </c>
      <c r="R1292" s="292" t="s">
        <v>7763</v>
      </c>
      <c r="S1292" s="274" t="s">
        <v>15410</v>
      </c>
      <c r="T1292" s="293" t="s">
        <v>15408</v>
      </c>
      <c r="V1292" s="294"/>
    </row>
    <row r="1293" spans="2:23" s="292" customFormat="1" ht="30.75" customHeight="1" x14ac:dyDescent="0.25">
      <c r="B1293" s="351" t="s">
        <v>15072</v>
      </c>
      <c r="C1293" s="351"/>
      <c r="D1293" s="291" t="s">
        <v>15414</v>
      </c>
      <c r="E1293" s="292" t="s">
        <v>1192</v>
      </c>
      <c r="G1293" s="291" t="s">
        <v>15415</v>
      </c>
      <c r="H1293" s="328" t="s">
        <v>15416</v>
      </c>
      <c r="I1293" s="329" t="s">
        <v>3920</v>
      </c>
      <c r="J1293" s="291" t="s">
        <v>15417</v>
      </c>
      <c r="K1293" s="292" t="s">
        <v>1823</v>
      </c>
      <c r="L1293" s="292" t="s">
        <v>3693</v>
      </c>
      <c r="M1293" s="292" t="s">
        <v>4119</v>
      </c>
      <c r="N1293" s="12" t="s">
        <v>21230</v>
      </c>
      <c r="O1293" s="330" t="s">
        <v>15418</v>
      </c>
      <c r="P1293" s="331" t="s">
        <v>15419</v>
      </c>
      <c r="Q1293" s="274" t="s">
        <v>15420</v>
      </c>
      <c r="R1293" s="292" t="s">
        <v>15421</v>
      </c>
      <c r="S1293" s="274" t="s">
        <v>15420</v>
      </c>
      <c r="T1293" s="332" t="s">
        <v>15422</v>
      </c>
      <c r="V1293" s="294">
        <v>42525</v>
      </c>
      <c r="W1293" s="357">
        <v>42551</v>
      </c>
    </row>
    <row r="1294" spans="2:23" s="292" customFormat="1" ht="30.75" customHeight="1" x14ac:dyDescent="0.25">
      <c r="B1294" s="351" t="s">
        <v>15073</v>
      </c>
      <c r="C1294" s="351"/>
      <c r="D1294" s="291" t="s">
        <v>15423</v>
      </c>
      <c r="E1294" s="293" t="s">
        <v>15423</v>
      </c>
      <c r="G1294" s="291" t="s">
        <v>15423</v>
      </c>
      <c r="H1294" s="328" t="s">
        <v>15424</v>
      </c>
      <c r="I1294" s="329" t="s">
        <v>15425</v>
      </c>
      <c r="J1294" s="291" t="s">
        <v>15426</v>
      </c>
      <c r="K1294" s="292" t="s">
        <v>15427</v>
      </c>
      <c r="L1294" s="292" t="s">
        <v>5353</v>
      </c>
      <c r="M1294" s="292" t="s">
        <v>4119</v>
      </c>
      <c r="N1294" s="12" t="s">
        <v>21230</v>
      </c>
      <c r="O1294" s="330" t="s">
        <v>15428</v>
      </c>
      <c r="P1294" s="331" t="s">
        <v>15429</v>
      </c>
      <c r="Q1294" s="274" t="s">
        <v>15430</v>
      </c>
      <c r="R1294" s="292" t="s">
        <v>1274</v>
      </c>
      <c r="S1294" s="274" t="s">
        <v>15430</v>
      </c>
      <c r="T1294" s="331" t="s">
        <v>15429</v>
      </c>
      <c r="U1294" s="292" t="s">
        <v>15383</v>
      </c>
      <c r="V1294" s="294">
        <v>42555</v>
      </c>
      <c r="W1294" s="357">
        <v>42555</v>
      </c>
    </row>
    <row r="1295" spans="2:23" s="292" customFormat="1" ht="30.75" customHeight="1" x14ac:dyDescent="0.25">
      <c r="B1295" s="351" t="s">
        <v>15074</v>
      </c>
      <c r="C1295" s="351" t="s">
        <v>21205</v>
      </c>
      <c r="D1295" s="291" t="s">
        <v>15441</v>
      </c>
      <c r="E1295" s="292" t="s">
        <v>15432</v>
      </c>
      <c r="G1295" s="291" t="s">
        <v>15441</v>
      </c>
      <c r="H1295" s="328" t="s">
        <v>15433</v>
      </c>
      <c r="I1295" s="329" t="s">
        <v>3920</v>
      </c>
      <c r="J1295" s="291" t="s">
        <v>15434</v>
      </c>
      <c r="K1295" s="292" t="s">
        <v>15435</v>
      </c>
      <c r="L1295" s="292" t="s">
        <v>15436</v>
      </c>
      <c r="M1295" s="292" t="s">
        <v>4011</v>
      </c>
      <c r="N1295" s="12" t="s">
        <v>21232</v>
      </c>
      <c r="O1295" s="330" t="s">
        <v>15437</v>
      </c>
      <c r="P1295" s="331" t="s">
        <v>15438</v>
      </c>
      <c r="Q1295" s="274" t="s">
        <v>15439</v>
      </c>
      <c r="R1295" s="292" t="s">
        <v>6193</v>
      </c>
      <c r="S1295" s="274" t="s">
        <v>15440</v>
      </c>
      <c r="T1295" s="293" t="s">
        <v>15438</v>
      </c>
      <c r="V1295" s="294">
        <v>42557</v>
      </c>
      <c r="W1295" s="357">
        <v>42557</v>
      </c>
    </row>
    <row r="1296" spans="2:23" s="292" customFormat="1" ht="30.75" customHeight="1" x14ac:dyDescent="0.25">
      <c r="B1296" s="351" t="s">
        <v>15075</v>
      </c>
      <c r="C1296" s="351"/>
      <c r="D1296" s="291" t="s">
        <v>15453</v>
      </c>
      <c r="E1296" s="292" t="s">
        <v>9235</v>
      </c>
      <c r="F1296" s="292" t="s">
        <v>4227</v>
      </c>
      <c r="G1296" s="291" t="s">
        <v>15454</v>
      </c>
      <c r="H1296" s="329" t="s">
        <v>15455</v>
      </c>
      <c r="I1296" s="360">
        <v>206321316113</v>
      </c>
      <c r="J1296" s="291" t="s">
        <v>15456</v>
      </c>
      <c r="K1296" s="292" t="s">
        <v>15457</v>
      </c>
      <c r="L1296" s="292" t="s">
        <v>3499</v>
      </c>
      <c r="M1296" s="292" t="s">
        <v>3924</v>
      </c>
      <c r="N1296" s="12" t="s">
        <v>21230</v>
      </c>
      <c r="O1296" s="330" t="s">
        <v>1659</v>
      </c>
      <c r="P1296" s="331" t="s">
        <v>15458</v>
      </c>
      <c r="Q1296" s="274" t="s">
        <v>15459</v>
      </c>
      <c r="R1296" s="292" t="s">
        <v>9235</v>
      </c>
      <c r="S1296" s="274" t="s">
        <v>15459</v>
      </c>
      <c r="T1296" s="331" t="s">
        <v>15458</v>
      </c>
      <c r="V1296" s="294">
        <v>42525</v>
      </c>
      <c r="W1296" s="357">
        <v>42563</v>
      </c>
    </row>
    <row r="1297" spans="2:23" s="292" customFormat="1" ht="30.75" customHeight="1" x14ac:dyDescent="0.25">
      <c r="B1297" s="351" t="s">
        <v>15076</v>
      </c>
      <c r="C1297" s="351"/>
      <c r="D1297" s="291" t="s">
        <v>15460</v>
      </c>
      <c r="E1297" s="292" t="s">
        <v>6519</v>
      </c>
      <c r="F1297" s="292" t="s">
        <v>4312</v>
      </c>
      <c r="G1297" s="291" t="s">
        <v>15461</v>
      </c>
      <c r="H1297" s="328" t="s">
        <v>15462</v>
      </c>
      <c r="I1297" s="329" t="s">
        <v>15463</v>
      </c>
      <c r="J1297" s="291" t="s">
        <v>15464</v>
      </c>
      <c r="K1297" s="292" t="s">
        <v>15465</v>
      </c>
      <c r="L1297" s="292" t="s">
        <v>15466</v>
      </c>
      <c r="M1297" s="292" t="s">
        <v>3924</v>
      </c>
      <c r="N1297" s="12" t="s">
        <v>21230</v>
      </c>
      <c r="O1297" s="330" t="s">
        <v>15467</v>
      </c>
      <c r="P1297" s="331" t="s">
        <v>15468</v>
      </c>
      <c r="Q1297" s="274" t="s">
        <v>15469</v>
      </c>
      <c r="R1297" s="292" t="s">
        <v>15470</v>
      </c>
      <c r="S1297" s="274" t="s">
        <v>15471</v>
      </c>
      <c r="T1297" s="293" t="s">
        <v>15468</v>
      </c>
      <c r="V1297" s="294">
        <v>42571</v>
      </c>
      <c r="W1297" s="357">
        <v>42571</v>
      </c>
    </row>
    <row r="1298" spans="2:23" s="292" customFormat="1" ht="30.75" customHeight="1" x14ac:dyDescent="0.25">
      <c r="B1298" s="351" t="s">
        <v>15077</v>
      </c>
      <c r="C1298" s="351"/>
      <c r="D1298" s="291" t="s">
        <v>15483</v>
      </c>
      <c r="E1298" s="292" t="s">
        <v>15476</v>
      </c>
      <c r="F1298" s="292" t="s">
        <v>4085</v>
      </c>
      <c r="G1298" s="291" t="s">
        <v>15475</v>
      </c>
      <c r="H1298" s="328" t="s">
        <v>15477</v>
      </c>
      <c r="I1298" s="329" t="s">
        <v>15478</v>
      </c>
      <c r="J1298" s="291" t="s">
        <v>15479</v>
      </c>
      <c r="K1298" s="292" t="s">
        <v>3624</v>
      </c>
      <c r="L1298" s="292" t="s">
        <v>4031</v>
      </c>
      <c r="M1298" s="292" t="s">
        <v>3924</v>
      </c>
      <c r="N1298" s="12" t="s">
        <v>21230</v>
      </c>
      <c r="O1298" s="330" t="s">
        <v>15480</v>
      </c>
      <c r="P1298" s="331" t="s">
        <v>15481</v>
      </c>
      <c r="Q1298" s="274" t="s">
        <v>15482</v>
      </c>
      <c r="R1298" s="292" t="s">
        <v>15476</v>
      </c>
      <c r="S1298" s="274" t="s">
        <v>15482</v>
      </c>
      <c r="T1298" s="293" t="s">
        <v>15481</v>
      </c>
      <c r="V1298" s="294"/>
      <c r="W1298" s="357">
        <v>42578</v>
      </c>
    </row>
    <row r="1299" spans="2:23" s="292" customFormat="1" ht="30.75" customHeight="1" x14ac:dyDescent="0.25">
      <c r="B1299" s="351" t="s">
        <v>15078</v>
      </c>
      <c r="C1299" s="351"/>
      <c r="D1299" s="291" t="s">
        <v>15484</v>
      </c>
      <c r="E1299" s="292" t="s">
        <v>15476</v>
      </c>
      <c r="F1299" s="292" t="s">
        <v>4085</v>
      </c>
      <c r="G1299" s="291" t="s">
        <v>15475</v>
      </c>
      <c r="H1299" s="328" t="s">
        <v>15485</v>
      </c>
      <c r="I1299" s="329" t="s">
        <v>15486</v>
      </c>
      <c r="J1299" s="291" t="s">
        <v>15487</v>
      </c>
      <c r="K1299" s="292" t="s">
        <v>10262</v>
      </c>
      <c r="L1299" s="292" t="s">
        <v>4049</v>
      </c>
      <c r="M1299" s="292" t="s">
        <v>3924</v>
      </c>
      <c r="N1299" s="12" t="s">
        <v>21230</v>
      </c>
      <c r="O1299" s="330" t="s">
        <v>15488</v>
      </c>
      <c r="P1299" s="331" t="s">
        <v>15481</v>
      </c>
      <c r="Q1299" s="274" t="s">
        <v>15482</v>
      </c>
      <c r="R1299" s="292" t="s">
        <v>15476</v>
      </c>
      <c r="S1299" s="274" t="s">
        <v>15482</v>
      </c>
      <c r="T1299" s="293" t="s">
        <v>15481</v>
      </c>
      <c r="V1299" s="294"/>
      <c r="W1299" s="357">
        <v>42578</v>
      </c>
    </row>
    <row r="1300" spans="2:23" s="292" customFormat="1" ht="30.75" customHeight="1" x14ac:dyDescent="0.25">
      <c r="B1300" s="351" t="s">
        <v>15079</v>
      </c>
      <c r="C1300" s="351"/>
      <c r="D1300" s="291" t="s">
        <v>15495</v>
      </c>
      <c r="E1300" s="293" t="s">
        <v>15495</v>
      </c>
      <c r="G1300" s="291" t="s">
        <v>15495</v>
      </c>
      <c r="H1300" s="328" t="s">
        <v>15496</v>
      </c>
      <c r="I1300" s="329" t="s">
        <v>15497</v>
      </c>
      <c r="J1300" s="291" t="s">
        <v>15498</v>
      </c>
      <c r="K1300" s="292" t="s">
        <v>15499</v>
      </c>
      <c r="L1300" s="292" t="s">
        <v>2707</v>
      </c>
      <c r="M1300" s="292" t="s">
        <v>3947</v>
      </c>
      <c r="N1300" s="12" t="s">
        <v>21218</v>
      </c>
      <c r="O1300" s="330" t="s">
        <v>15500</v>
      </c>
      <c r="P1300" s="331" t="s">
        <v>15501</v>
      </c>
      <c r="Q1300" s="274" t="s">
        <v>15502</v>
      </c>
      <c r="R1300" s="291" t="s">
        <v>15495</v>
      </c>
      <c r="S1300" s="274" t="s">
        <v>15502</v>
      </c>
      <c r="T1300" s="331" t="s">
        <v>15501</v>
      </c>
      <c r="U1300" s="292" t="s">
        <v>15383</v>
      </c>
      <c r="V1300" s="294">
        <v>42584</v>
      </c>
      <c r="W1300" s="357">
        <v>42584</v>
      </c>
    </row>
    <row r="1301" spans="2:23" s="292" customFormat="1" ht="30.75" customHeight="1" x14ac:dyDescent="0.25">
      <c r="B1301" s="351" t="s">
        <v>15080</v>
      </c>
      <c r="C1301" s="351" t="s">
        <v>21208</v>
      </c>
      <c r="D1301" s="291" t="s">
        <v>15520</v>
      </c>
      <c r="E1301" s="292" t="s">
        <v>15521</v>
      </c>
      <c r="G1301" s="291" t="s">
        <v>15522</v>
      </c>
      <c r="H1301" s="328" t="s">
        <v>15523</v>
      </c>
      <c r="I1301" s="329" t="s">
        <v>15524</v>
      </c>
      <c r="J1301" s="291" t="s">
        <v>15525</v>
      </c>
      <c r="K1301" s="292" t="s">
        <v>15526</v>
      </c>
      <c r="L1301" s="292" t="s">
        <v>2536</v>
      </c>
      <c r="M1301" s="292" t="s">
        <v>4068</v>
      </c>
      <c r="N1301" s="12" t="s">
        <v>21218</v>
      </c>
      <c r="O1301" s="330" t="s">
        <v>15527</v>
      </c>
      <c r="P1301" s="331" t="s">
        <v>15528</v>
      </c>
      <c r="Q1301" s="293" t="s">
        <v>15529</v>
      </c>
      <c r="R1301" s="292" t="s">
        <v>15521</v>
      </c>
      <c r="S1301" s="293" t="s">
        <v>15529</v>
      </c>
      <c r="T1301" s="293" t="s">
        <v>15528</v>
      </c>
      <c r="V1301" s="294">
        <v>42586</v>
      </c>
    </row>
    <row r="1302" spans="2:23" s="292" customFormat="1" ht="30.75" customHeight="1" x14ac:dyDescent="0.25">
      <c r="B1302" s="351" t="s">
        <v>15081</v>
      </c>
      <c r="C1302" s="351" t="s">
        <v>21205</v>
      </c>
      <c r="D1302" s="291" t="s">
        <v>23041</v>
      </c>
      <c r="E1302" s="292" t="s">
        <v>15537</v>
      </c>
      <c r="G1302" s="291" t="s">
        <v>23041</v>
      </c>
      <c r="H1302" s="328" t="s">
        <v>23039</v>
      </c>
      <c r="I1302" s="329" t="s">
        <v>23040</v>
      </c>
      <c r="J1302" s="291" t="s">
        <v>15538</v>
      </c>
      <c r="K1302" s="292" t="s">
        <v>15539</v>
      </c>
      <c r="L1302" s="292" t="s">
        <v>2600</v>
      </c>
      <c r="M1302" s="292" t="s">
        <v>4068</v>
      </c>
      <c r="N1302" s="12" t="s">
        <v>21218</v>
      </c>
      <c r="O1302" s="330" t="s">
        <v>15540</v>
      </c>
      <c r="P1302" s="331" t="s">
        <v>15541</v>
      </c>
      <c r="Q1302" s="274" t="s">
        <v>15542</v>
      </c>
      <c r="R1302" s="292" t="s">
        <v>722</v>
      </c>
      <c r="S1302" s="274" t="s">
        <v>15542</v>
      </c>
      <c r="T1302" s="293" t="s">
        <v>15541</v>
      </c>
      <c r="U1302" s="292" t="s">
        <v>15543</v>
      </c>
      <c r="V1302" s="294">
        <v>42591</v>
      </c>
    </row>
    <row r="1303" spans="2:23" s="292" customFormat="1" ht="30.75" customHeight="1" x14ac:dyDescent="0.25">
      <c r="B1303" s="351" t="s">
        <v>15082</v>
      </c>
      <c r="C1303" s="351"/>
      <c r="D1303" s="291" t="s">
        <v>15544</v>
      </c>
      <c r="E1303" s="292" t="s">
        <v>15545</v>
      </c>
      <c r="F1303" s="292" t="s">
        <v>4026</v>
      </c>
      <c r="G1303" s="291" t="s">
        <v>15547</v>
      </c>
      <c r="H1303" s="328" t="s">
        <v>15546</v>
      </c>
      <c r="I1303" s="329" t="s">
        <v>3920</v>
      </c>
      <c r="J1303" s="291" t="s">
        <v>15548</v>
      </c>
      <c r="K1303" s="292" t="s">
        <v>4297</v>
      </c>
      <c r="L1303" s="292" t="s">
        <v>4238</v>
      </c>
      <c r="M1303" s="292" t="s">
        <v>3947</v>
      </c>
      <c r="N1303" s="12" t="s">
        <v>21218</v>
      </c>
      <c r="O1303" s="330" t="s">
        <v>15549</v>
      </c>
      <c r="P1303" s="331" t="s">
        <v>15550</v>
      </c>
      <c r="Q1303" s="274" t="s">
        <v>15551</v>
      </c>
      <c r="R1303" s="292" t="s">
        <v>15545</v>
      </c>
      <c r="S1303" s="274" t="s">
        <v>15551</v>
      </c>
      <c r="T1303" s="331" t="s">
        <v>15550</v>
      </c>
      <c r="U1303" s="362" t="s">
        <v>15552</v>
      </c>
      <c r="V1303" s="294">
        <v>42592</v>
      </c>
      <c r="W1303" s="357">
        <v>42592</v>
      </c>
    </row>
    <row r="1304" spans="2:23" s="292" customFormat="1" ht="30.75" customHeight="1" x14ac:dyDescent="0.25">
      <c r="B1304" s="351" t="s">
        <v>15083</v>
      </c>
      <c r="C1304" s="351"/>
      <c r="D1304" s="291" t="s">
        <v>15553</v>
      </c>
      <c r="E1304" s="292" t="s">
        <v>6139</v>
      </c>
      <c r="G1304" s="291" t="s">
        <v>15554</v>
      </c>
      <c r="H1304" s="328" t="s">
        <v>15555</v>
      </c>
      <c r="I1304" s="329" t="s">
        <v>15556</v>
      </c>
      <c r="J1304" s="291" t="s">
        <v>15557</v>
      </c>
      <c r="K1304" s="292" t="s">
        <v>15558</v>
      </c>
      <c r="L1304" s="292" t="s">
        <v>4259</v>
      </c>
      <c r="M1304" s="292" t="s">
        <v>3924</v>
      </c>
      <c r="N1304" s="12" t="s">
        <v>21230</v>
      </c>
      <c r="O1304" s="330" t="s">
        <v>15559</v>
      </c>
      <c r="P1304" s="331" t="s">
        <v>15560</v>
      </c>
      <c r="Q1304" s="274" t="s">
        <v>15561</v>
      </c>
      <c r="R1304" s="292" t="s">
        <v>5849</v>
      </c>
      <c r="S1304" s="274" t="s">
        <v>15562</v>
      </c>
      <c r="T1304" s="293" t="s">
        <v>15560</v>
      </c>
      <c r="V1304" s="294">
        <v>42593</v>
      </c>
    </row>
    <row r="1305" spans="2:23" s="292" customFormat="1" ht="30.75" customHeight="1" x14ac:dyDescent="0.25">
      <c r="B1305" s="351" t="s">
        <v>15084</v>
      </c>
      <c r="C1305" s="351"/>
      <c r="D1305" s="291" t="s">
        <v>15563</v>
      </c>
      <c r="E1305" s="292" t="s">
        <v>12492</v>
      </c>
      <c r="F1305" s="292" t="s">
        <v>15564</v>
      </c>
      <c r="G1305" s="291" t="s">
        <v>15565</v>
      </c>
      <c r="H1305" s="328" t="s">
        <v>15566</v>
      </c>
      <c r="I1305" s="329" t="s">
        <v>15567</v>
      </c>
      <c r="J1305" s="291" t="s">
        <v>15571</v>
      </c>
      <c r="K1305" s="292" t="s">
        <v>3922</v>
      </c>
      <c r="L1305" s="292" t="s">
        <v>4269</v>
      </c>
      <c r="M1305" s="292" t="s">
        <v>4270</v>
      </c>
      <c r="N1305" s="12" t="s">
        <v>21218</v>
      </c>
      <c r="O1305" s="330" t="s">
        <v>15568</v>
      </c>
      <c r="P1305" s="331" t="s">
        <v>15569</v>
      </c>
      <c r="Q1305" s="274" t="s">
        <v>15570</v>
      </c>
      <c r="R1305" s="292" t="s">
        <v>12492</v>
      </c>
      <c r="S1305" s="274" t="s">
        <v>15570</v>
      </c>
      <c r="T1305" s="331" t="s">
        <v>15569</v>
      </c>
      <c r="U1305" s="292" t="s">
        <v>15572</v>
      </c>
      <c r="V1305" s="294"/>
      <c r="W1305" s="357">
        <v>42599</v>
      </c>
    </row>
    <row r="1306" spans="2:23" s="292" customFormat="1" ht="30.75" customHeight="1" x14ac:dyDescent="0.25">
      <c r="B1306" s="351" t="s">
        <v>15085</v>
      </c>
      <c r="C1306" s="351" t="s">
        <v>21208</v>
      </c>
      <c r="D1306" s="291" t="s">
        <v>15578</v>
      </c>
      <c r="E1306" s="292" t="s">
        <v>6265</v>
      </c>
      <c r="G1306" s="291" t="s">
        <v>15578</v>
      </c>
      <c r="H1306" s="328" t="s">
        <v>15579</v>
      </c>
      <c r="I1306" s="329" t="s">
        <v>3920</v>
      </c>
      <c r="J1306" s="291" t="s">
        <v>15580</v>
      </c>
      <c r="K1306" s="292" t="s">
        <v>15581</v>
      </c>
      <c r="L1306" s="292" t="s">
        <v>3693</v>
      </c>
      <c r="M1306" s="292" t="s">
        <v>4119</v>
      </c>
      <c r="N1306" s="12" t="s">
        <v>21230</v>
      </c>
      <c r="O1306" s="330" t="s">
        <v>15582</v>
      </c>
      <c r="P1306" s="331" t="s">
        <v>15583</v>
      </c>
      <c r="Q1306" s="274" t="s">
        <v>15584</v>
      </c>
      <c r="R1306" s="292" t="s">
        <v>15585</v>
      </c>
      <c r="S1306" s="274" t="s">
        <v>15584</v>
      </c>
      <c r="T1306" s="293" t="s">
        <v>15583</v>
      </c>
      <c r="V1306" s="294">
        <v>42600</v>
      </c>
    </row>
    <row r="1307" spans="2:23" s="292" customFormat="1" ht="30.75" customHeight="1" x14ac:dyDescent="0.25">
      <c r="B1307" s="351" t="s">
        <v>15086</v>
      </c>
      <c r="C1307" s="351"/>
      <c r="D1307" s="291" t="s">
        <v>15589</v>
      </c>
      <c r="E1307" s="292" t="s">
        <v>15588</v>
      </c>
      <c r="G1307" s="291" t="s">
        <v>15590</v>
      </c>
      <c r="H1307" s="328">
        <v>62286422000556</v>
      </c>
      <c r="I1307" s="329" t="s">
        <v>3920</v>
      </c>
      <c r="J1307" s="291" t="s">
        <v>15591</v>
      </c>
      <c r="K1307" s="292" t="s">
        <v>15592</v>
      </c>
      <c r="L1307" s="292" t="s">
        <v>15593</v>
      </c>
      <c r="M1307" s="292" t="s">
        <v>3947</v>
      </c>
      <c r="N1307" s="12" t="s">
        <v>21218</v>
      </c>
      <c r="O1307" s="330" t="s">
        <v>15594</v>
      </c>
      <c r="P1307" s="331" t="s">
        <v>15595</v>
      </c>
      <c r="Q1307" s="274" t="s">
        <v>15596</v>
      </c>
      <c r="R1307" s="292" t="s">
        <v>15597</v>
      </c>
      <c r="S1307" s="274" t="s">
        <v>15598</v>
      </c>
      <c r="T1307" s="293" t="s">
        <v>15595</v>
      </c>
      <c r="V1307" s="294">
        <v>42601</v>
      </c>
    </row>
    <row r="1308" spans="2:23" s="292" customFormat="1" ht="30.75" customHeight="1" x14ac:dyDescent="0.25">
      <c r="B1308" s="351" t="s">
        <v>15087</v>
      </c>
      <c r="C1308" s="351"/>
      <c r="D1308" s="291" t="s">
        <v>15599</v>
      </c>
      <c r="E1308" s="293" t="s">
        <v>15599</v>
      </c>
      <c r="G1308" s="291" t="s">
        <v>15599</v>
      </c>
      <c r="H1308" s="328" t="s">
        <v>15600</v>
      </c>
      <c r="I1308" s="329"/>
      <c r="J1308" s="291" t="s">
        <v>15601</v>
      </c>
      <c r="K1308" s="292" t="s">
        <v>15602</v>
      </c>
      <c r="L1308" s="292" t="s">
        <v>3693</v>
      </c>
      <c r="M1308" s="292" t="s">
        <v>4119</v>
      </c>
      <c r="N1308" s="12" t="s">
        <v>21230</v>
      </c>
      <c r="O1308" s="330" t="s">
        <v>15603</v>
      </c>
      <c r="P1308" s="331" t="s">
        <v>15615</v>
      </c>
      <c r="Q1308" s="274" t="s">
        <v>15604</v>
      </c>
      <c r="R1308" s="292" t="s">
        <v>15605</v>
      </c>
      <c r="S1308" s="274" t="s">
        <v>15604</v>
      </c>
      <c r="T1308" s="331" t="s">
        <v>15615</v>
      </c>
      <c r="V1308" s="294">
        <v>42309</v>
      </c>
      <c r="W1308" s="294">
        <v>42604</v>
      </c>
    </row>
    <row r="1309" spans="2:23" s="292" customFormat="1" ht="30.75" customHeight="1" x14ac:dyDescent="0.25">
      <c r="B1309" s="351" t="s">
        <v>15088</v>
      </c>
      <c r="C1309" s="351"/>
      <c r="D1309" s="291" t="s">
        <v>15606</v>
      </c>
      <c r="E1309" s="292" t="s">
        <v>15607</v>
      </c>
      <c r="G1309" s="291" t="s">
        <v>15608</v>
      </c>
      <c r="H1309" s="328" t="s">
        <v>15609</v>
      </c>
      <c r="I1309" s="329" t="s">
        <v>15610</v>
      </c>
      <c r="J1309" s="291" t="s">
        <v>15611</v>
      </c>
      <c r="K1309" s="292" t="s">
        <v>15612</v>
      </c>
      <c r="L1309" s="292" t="s">
        <v>4010</v>
      </c>
      <c r="M1309" s="292" t="s">
        <v>4011</v>
      </c>
      <c r="N1309" s="12" t="s">
        <v>21232</v>
      </c>
      <c r="O1309" s="330" t="s">
        <v>15613</v>
      </c>
      <c r="P1309" s="331" t="s">
        <v>15614</v>
      </c>
      <c r="Q1309" s="274" t="s">
        <v>15616</v>
      </c>
      <c r="R1309" s="292" t="s">
        <v>15617</v>
      </c>
      <c r="S1309" s="274" t="s">
        <v>15618</v>
      </c>
      <c r="T1309" s="293" t="s">
        <v>15619</v>
      </c>
      <c r="U1309" s="292" t="s">
        <v>15620</v>
      </c>
      <c r="V1309" s="294">
        <v>42605</v>
      </c>
      <c r="W1309" s="357">
        <v>42605</v>
      </c>
    </row>
    <row r="1310" spans="2:23" s="292" customFormat="1" ht="30.75" customHeight="1" x14ac:dyDescent="0.25">
      <c r="B1310" s="351" t="s">
        <v>15089</v>
      </c>
      <c r="C1310" s="351"/>
      <c r="D1310" s="291" t="s">
        <v>15621</v>
      </c>
      <c r="E1310" s="292" t="s">
        <v>18</v>
      </c>
      <c r="G1310" s="291" t="s">
        <v>15622</v>
      </c>
      <c r="H1310" s="328" t="s">
        <v>15623</v>
      </c>
      <c r="I1310" s="329" t="s">
        <v>15840</v>
      </c>
      <c r="J1310" s="291" t="s">
        <v>15624</v>
      </c>
      <c r="K1310" s="292" t="s">
        <v>15625</v>
      </c>
      <c r="L1310" s="292" t="s">
        <v>15626</v>
      </c>
      <c r="M1310" s="292" t="s">
        <v>3924</v>
      </c>
      <c r="N1310" s="12" t="s">
        <v>21230</v>
      </c>
      <c r="O1310" s="330" t="s">
        <v>15627</v>
      </c>
      <c r="P1310" s="331" t="s">
        <v>15628</v>
      </c>
      <c r="Q1310" s="274" t="s">
        <v>15629</v>
      </c>
      <c r="R1310" s="292" t="s">
        <v>15630</v>
      </c>
      <c r="S1310" s="274" t="s">
        <v>15629</v>
      </c>
      <c r="T1310" s="293" t="s">
        <v>15628</v>
      </c>
      <c r="U1310" s="292" t="s">
        <v>15631</v>
      </c>
      <c r="V1310" s="294">
        <v>42606</v>
      </c>
    </row>
    <row r="1311" spans="2:23" s="292" customFormat="1" ht="30.75" customHeight="1" x14ac:dyDescent="0.25">
      <c r="B1311" s="351" t="s">
        <v>15090</v>
      </c>
      <c r="C1311" s="351"/>
      <c r="D1311" s="291" t="s">
        <v>15633</v>
      </c>
      <c r="E1311" s="293" t="s">
        <v>15634</v>
      </c>
      <c r="G1311" s="291" t="s">
        <v>15633</v>
      </c>
      <c r="H1311" s="328" t="s">
        <v>15635</v>
      </c>
      <c r="I1311" s="329" t="s">
        <v>3920</v>
      </c>
      <c r="J1311" s="291" t="s">
        <v>15705</v>
      </c>
      <c r="K1311" s="292" t="s">
        <v>1204</v>
      </c>
      <c r="L1311" s="292" t="s">
        <v>3693</v>
      </c>
      <c r="M1311" s="292" t="s">
        <v>4119</v>
      </c>
      <c r="N1311" s="12" t="s">
        <v>21230</v>
      </c>
      <c r="O1311" s="330" t="s">
        <v>15706</v>
      </c>
      <c r="P1311" s="331" t="s">
        <v>15636</v>
      </c>
      <c r="Q1311" s="274" t="s">
        <v>15637</v>
      </c>
      <c r="R1311" s="292" t="s">
        <v>15634</v>
      </c>
      <c r="S1311" s="274" t="s">
        <v>15637</v>
      </c>
      <c r="T1311" s="331" t="s">
        <v>15636</v>
      </c>
      <c r="U1311" s="293" t="s">
        <v>15704</v>
      </c>
      <c r="V1311" s="294">
        <v>42612</v>
      </c>
      <c r="W1311" s="357">
        <v>42612</v>
      </c>
    </row>
    <row r="1312" spans="2:23" s="292" customFormat="1" ht="30.75" customHeight="1" x14ac:dyDescent="0.25">
      <c r="B1312" s="351" t="s">
        <v>15091</v>
      </c>
      <c r="C1312" s="351" t="s">
        <v>21208</v>
      </c>
      <c r="D1312" s="291" t="s">
        <v>702</v>
      </c>
      <c r="E1312" s="292" t="s">
        <v>15651</v>
      </c>
      <c r="G1312" s="291" t="s">
        <v>15644</v>
      </c>
      <c r="H1312" s="328" t="s">
        <v>15652</v>
      </c>
      <c r="I1312" s="329" t="s">
        <v>3920</v>
      </c>
      <c r="J1312" s="291" t="s">
        <v>15645</v>
      </c>
      <c r="K1312" s="292" t="s">
        <v>3922</v>
      </c>
      <c r="L1312" s="292" t="s">
        <v>2806</v>
      </c>
      <c r="M1312" s="292" t="s">
        <v>4270</v>
      </c>
      <c r="N1312" s="12" t="s">
        <v>21218</v>
      </c>
      <c r="O1312" s="330" t="s">
        <v>2807</v>
      </c>
      <c r="P1312" s="331" t="s">
        <v>15646</v>
      </c>
      <c r="Q1312" s="274" t="s">
        <v>15647</v>
      </c>
      <c r="R1312" s="292" t="s">
        <v>15648</v>
      </c>
      <c r="S1312" s="274" t="s">
        <v>15647</v>
      </c>
      <c r="T1312" s="293" t="s">
        <v>15649</v>
      </c>
      <c r="U1312" s="292" t="s">
        <v>15650</v>
      </c>
      <c r="V1312" s="294">
        <v>42615</v>
      </c>
    </row>
    <row r="1313" spans="2:23" s="292" customFormat="1" ht="30.75" customHeight="1" x14ac:dyDescent="0.25">
      <c r="B1313" s="351" t="s">
        <v>15092</v>
      </c>
      <c r="C1313" s="351"/>
      <c r="D1313" s="291" t="s">
        <v>15658</v>
      </c>
      <c r="E1313" s="292" t="s">
        <v>5280</v>
      </c>
      <c r="G1313" s="291" t="s">
        <v>15659</v>
      </c>
      <c r="H1313" s="328" t="s">
        <v>15660</v>
      </c>
      <c r="I1313" s="329" t="s">
        <v>15661</v>
      </c>
      <c r="J1313" s="291" t="s">
        <v>15662</v>
      </c>
      <c r="K1313" s="292" t="s">
        <v>3922</v>
      </c>
      <c r="L1313" s="292" t="s">
        <v>15663</v>
      </c>
      <c r="M1313" s="292" t="s">
        <v>3947</v>
      </c>
      <c r="N1313" s="12" t="s">
        <v>21218</v>
      </c>
      <c r="O1313" s="330" t="s">
        <v>15664</v>
      </c>
      <c r="P1313" s="331" t="s">
        <v>15665</v>
      </c>
      <c r="Q1313" s="274" t="s">
        <v>15666</v>
      </c>
      <c r="R1313" s="292" t="s">
        <v>5280</v>
      </c>
      <c r="S1313" s="274" t="s">
        <v>15666</v>
      </c>
      <c r="T1313" s="293" t="s">
        <v>15665</v>
      </c>
      <c r="U1313" s="292" t="s">
        <v>15667</v>
      </c>
      <c r="V1313" s="294">
        <v>42626</v>
      </c>
    </row>
    <row r="1314" spans="2:23" s="292" customFormat="1" ht="30.75" customHeight="1" x14ac:dyDescent="0.25">
      <c r="B1314" s="351" t="s">
        <v>15093</v>
      </c>
      <c r="C1314" s="351"/>
      <c r="D1314" s="291" t="s">
        <v>15668</v>
      </c>
      <c r="E1314" s="292" t="s">
        <v>15669</v>
      </c>
      <c r="G1314" s="291" t="s">
        <v>15668</v>
      </c>
      <c r="H1314" s="328" t="s">
        <v>15670</v>
      </c>
      <c r="I1314" s="329" t="s">
        <v>3920</v>
      </c>
      <c r="J1314" s="291" t="s">
        <v>15671</v>
      </c>
      <c r="K1314" s="292" t="s">
        <v>15672</v>
      </c>
      <c r="L1314" s="292" t="s">
        <v>13261</v>
      </c>
      <c r="M1314" s="292" t="s">
        <v>4119</v>
      </c>
      <c r="N1314" s="12" t="s">
        <v>21230</v>
      </c>
      <c r="O1314" s="330" t="s">
        <v>15673</v>
      </c>
      <c r="P1314" s="331" t="s">
        <v>15674</v>
      </c>
      <c r="Q1314" s="274" t="s">
        <v>15675</v>
      </c>
      <c r="R1314" s="292" t="s">
        <v>15676</v>
      </c>
      <c r="S1314" s="274" t="s">
        <v>15677</v>
      </c>
      <c r="T1314" s="293" t="s">
        <v>15674</v>
      </c>
      <c r="U1314" s="292" t="s">
        <v>15678</v>
      </c>
      <c r="V1314" s="294">
        <v>42626</v>
      </c>
    </row>
    <row r="1315" spans="2:23" s="292" customFormat="1" ht="30.75" customHeight="1" x14ac:dyDescent="0.25">
      <c r="B1315" s="351" t="s">
        <v>15094</v>
      </c>
      <c r="C1315" s="351"/>
      <c r="D1315" s="291" t="s">
        <v>15679</v>
      </c>
      <c r="E1315" s="292" t="s">
        <v>15698</v>
      </c>
      <c r="G1315" s="291" t="s">
        <v>15680</v>
      </c>
      <c r="H1315" s="328">
        <v>9506631000151</v>
      </c>
      <c r="I1315" s="329" t="s">
        <v>15681</v>
      </c>
      <c r="J1315" s="291" t="s">
        <v>15682</v>
      </c>
      <c r="K1315" s="292" t="s">
        <v>15683</v>
      </c>
      <c r="L1315" s="292" t="s">
        <v>2732</v>
      </c>
      <c r="M1315" s="292" t="s">
        <v>4270</v>
      </c>
      <c r="N1315" s="12" t="s">
        <v>21218</v>
      </c>
      <c r="O1315" s="330">
        <v>95140000</v>
      </c>
      <c r="P1315" s="331">
        <v>5432676152</v>
      </c>
      <c r="Q1315" s="293" t="s">
        <v>15684</v>
      </c>
      <c r="R1315" s="292" t="s">
        <v>15698</v>
      </c>
      <c r="S1315" s="293" t="s">
        <v>15684</v>
      </c>
      <c r="T1315" s="293">
        <v>5432676152</v>
      </c>
      <c r="V1315" s="294">
        <v>42626</v>
      </c>
      <c r="W1315" s="357">
        <v>42626</v>
      </c>
    </row>
    <row r="1316" spans="2:23" s="292" customFormat="1" ht="30.75" customHeight="1" x14ac:dyDescent="0.25">
      <c r="B1316" s="351" t="s">
        <v>15095</v>
      </c>
      <c r="C1316" s="17" t="s">
        <v>11059</v>
      </c>
      <c r="D1316" s="291" t="s">
        <v>15685</v>
      </c>
      <c r="E1316" s="292" t="s">
        <v>11059</v>
      </c>
      <c r="G1316" s="291" t="s">
        <v>15686</v>
      </c>
      <c r="H1316" s="328" t="s">
        <v>15687</v>
      </c>
      <c r="I1316" s="329" t="s">
        <v>15688</v>
      </c>
      <c r="J1316" s="291" t="s">
        <v>15689</v>
      </c>
      <c r="K1316" s="292" t="s">
        <v>15690</v>
      </c>
      <c r="L1316" s="292" t="s">
        <v>3583</v>
      </c>
      <c r="M1316" s="292" t="s">
        <v>3924</v>
      </c>
      <c r="N1316" s="12" t="s">
        <v>21230</v>
      </c>
      <c r="O1316" s="330" t="s">
        <v>15691</v>
      </c>
      <c r="P1316" s="331" t="s">
        <v>15692</v>
      </c>
      <c r="Q1316" s="293" t="s">
        <v>15693</v>
      </c>
      <c r="R1316" s="292" t="s">
        <v>11059</v>
      </c>
      <c r="S1316" s="293" t="s">
        <v>15693</v>
      </c>
      <c r="T1316" s="293" t="s">
        <v>15692</v>
      </c>
      <c r="U1316" s="292" t="s">
        <v>15694</v>
      </c>
      <c r="V1316" s="294">
        <v>42626</v>
      </c>
      <c r="W1316" s="357">
        <v>42626</v>
      </c>
    </row>
    <row r="1317" spans="2:23" s="292" customFormat="1" ht="30.75" customHeight="1" x14ac:dyDescent="0.25">
      <c r="B1317" s="351" t="s">
        <v>15096</v>
      </c>
      <c r="C1317" s="351"/>
      <c r="D1317" s="291" t="s">
        <v>15699</v>
      </c>
      <c r="E1317" s="292" t="s">
        <v>15699</v>
      </c>
      <c r="G1317" s="291" t="s">
        <v>15699</v>
      </c>
      <c r="H1317" s="328" t="s">
        <v>15700</v>
      </c>
      <c r="I1317" s="329" t="s">
        <v>15701</v>
      </c>
      <c r="J1317" s="291" t="s">
        <v>15702</v>
      </c>
      <c r="K1317" s="292" t="s">
        <v>3867</v>
      </c>
      <c r="L1317" s="292" t="s">
        <v>3518</v>
      </c>
      <c r="M1317" s="292" t="s">
        <v>3947</v>
      </c>
      <c r="N1317" s="12" t="s">
        <v>21218</v>
      </c>
      <c r="O1317" s="330">
        <v>89162528</v>
      </c>
      <c r="P1317" s="331">
        <v>4799946642</v>
      </c>
      <c r="Q1317" s="293" t="s">
        <v>15703</v>
      </c>
      <c r="R1317" s="292" t="s">
        <v>15699</v>
      </c>
      <c r="S1317" s="293" t="s">
        <v>15703</v>
      </c>
      <c r="T1317" s="293">
        <v>4799946642</v>
      </c>
      <c r="V1317" s="294">
        <v>42626</v>
      </c>
    </row>
    <row r="1318" spans="2:23" s="292" customFormat="1" ht="30.75" customHeight="1" x14ac:dyDescent="0.25">
      <c r="B1318" s="351" t="s">
        <v>15097</v>
      </c>
      <c r="C1318" s="351" t="s">
        <v>7</v>
      </c>
      <c r="D1318" s="291" t="s">
        <v>15707</v>
      </c>
      <c r="E1318" s="292" t="s">
        <v>15717</v>
      </c>
      <c r="F1318" s="292" t="s">
        <v>15718</v>
      </c>
      <c r="G1318" s="291" t="s">
        <v>15707</v>
      </c>
      <c r="H1318" s="328" t="s">
        <v>15708</v>
      </c>
      <c r="I1318" s="329" t="s">
        <v>3920</v>
      </c>
      <c r="J1318" s="291" t="s">
        <v>15709</v>
      </c>
      <c r="K1318" s="292" t="s">
        <v>15710</v>
      </c>
      <c r="L1318" s="292" t="s">
        <v>15711</v>
      </c>
      <c r="M1318" s="292" t="s">
        <v>3980</v>
      </c>
      <c r="N1318" s="12" t="s">
        <v>21230</v>
      </c>
      <c r="O1318" s="330" t="s">
        <v>15712</v>
      </c>
      <c r="P1318" s="331" t="s">
        <v>15720</v>
      </c>
      <c r="Q1318" s="274" t="s">
        <v>15719</v>
      </c>
      <c r="R1318" s="292" t="s">
        <v>7884</v>
      </c>
      <c r="S1318" s="293" t="s">
        <v>15713</v>
      </c>
      <c r="T1318" s="331" t="s">
        <v>15720</v>
      </c>
      <c r="V1318" s="294">
        <v>42628</v>
      </c>
      <c r="W1318" s="357">
        <v>42628</v>
      </c>
    </row>
    <row r="1319" spans="2:23" s="292" customFormat="1" ht="30.75" customHeight="1" x14ac:dyDescent="0.25">
      <c r="B1319" s="351" t="s">
        <v>15098</v>
      </c>
      <c r="C1319" s="351"/>
      <c r="D1319" s="291" t="s">
        <v>15721</v>
      </c>
      <c r="E1319" s="292" t="s">
        <v>15722</v>
      </c>
      <c r="G1319" s="291" t="s">
        <v>15723</v>
      </c>
      <c r="H1319" s="328" t="s">
        <v>15724</v>
      </c>
      <c r="I1319" s="329" t="s">
        <v>15753</v>
      </c>
      <c r="J1319" s="291" t="s">
        <v>15725</v>
      </c>
      <c r="K1319" s="292" t="s">
        <v>15726</v>
      </c>
      <c r="L1319" s="292" t="s">
        <v>14213</v>
      </c>
      <c r="M1319" s="292" t="s">
        <v>3947</v>
      </c>
      <c r="N1319" s="12" t="s">
        <v>21218</v>
      </c>
      <c r="O1319" s="330" t="s">
        <v>10505</v>
      </c>
      <c r="P1319" s="331" t="s">
        <v>15727</v>
      </c>
      <c r="Q1319" s="274" t="s">
        <v>10507</v>
      </c>
      <c r="R1319" s="292" t="s">
        <v>15728</v>
      </c>
      <c r="S1319" s="274" t="s">
        <v>10507</v>
      </c>
      <c r="T1319" s="293" t="s">
        <v>15729</v>
      </c>
      <c r="V1319" s="294">
        <v>42632</v>
      </c>
    </row>
    <row r="1320" spans="2:23" s="292" customFormat="1" ht="30.75" customHeight="1" x14ac:dyDescent="0.25">
      <c r="B1320" s="351" t="s">
        <v>15099</v>
      </c>
      <c r="C1320" s="351"/>
      <c r="D1320" s="291" t="s">
        <v>15754</v>
      </c>
      <c r="E1320" s="293" t="s">
        <v>15754</v>
      </c>
      <c r="G1320" s="291" t="s">
        <v>15754</v>
      </c>
      <c r="H1320" s="328" t="s">
        <v>15730</v>
      </c>
      <c r="I1320" s="329" t="s">
        <v>15755</v>
      </c>
      <c r="J1320" s="291" t="s">
        <v>15731</v>
      </c>
      <c r="K1320" s="292" t="s">
        <v>9406</v>
      </c>
      <c r="L1320" s="292" t="s">
        <v>14213</v>
      </c>
      <c r="M1320" s="292" t="s">
        <v>3947</v>
      </c>
      <c r="N1320" s="12" t="s">
        <v>21218</v>
      </c>
      <c r="O1320" s="330" t="s">
        <v>15732</v>
      </c>
      <c r="P1320" s="331" t="s">
        <v>15727</v>
      </c>
      <c r="Q1320" s="274" t="s">
        <v>10507</v>
      </c>
      <c r="R1320" s="293" t="s">
        <v>15754</v>
      </c>
      <c r="S1320" s="274" t="s">
        <v>10507</v>
      </c>
      <c r="T1320" s="293" t="s">
        <v>15729</v>
      </c>
      <c r="V1320" s="294">
        <v>42632</v>
      </c>
    </row>
    <row r="1321" spans="2:23" s="292" customFormat="1" ht="30.75" customHeight="1" x14ac:dyDescent="0.25">
      <c r="B1321" s="351" t="s">
        <v>15100</v>
      </c>
      <c r="C1321" s="351"/>
      <c r="D1321" s="291" t="s">
        <v>15733</v>
      </c>
      <c r="E1321" s="292" t="s">
        <v>15734</v>
      </c>
      <c r="G1321" s="291" t="s">
        <v>15733</v>
      </c>
      <c r="H1321" s="328" t="s">
        <v>15735</v>
      </c>
      <c r="I1321" s="329" t="s">
        <v>15756</v>
      </c>
      <c r="J1321" s="291" t="s">
        <v>15731</v>
      </c>
      <c r="K1321" s="292" t="s">
        <v>9406</v>
      </c>
      <c r="L1321" s="292" t="s">
        <v>14213</v>
      </c>
      <c r="M1321" s="292" t="s">
        <v>3947</v>
      </c>
      <c r="N1321" s="12" t="s">
        <v>21218</v>
      </c>
      <c r="O1321" s="330" t="s">
        <v>15732</v>
      </c>
      <c r="P1321" s="331" t="s">
        <v>15727</v>
      </c>
      <c r="Q1321" s="274" t="s">
        <v>10507</v>
      </c>
      <c r="R1321" s="292" t="s">
        <v>15736</v>
      </c>
      <c r="S1321" s="274" t="s">
        <v>10507</v>
      </c>
      <c r="T1321" s="293" t="s">
        <v>15729</v>
      </c>
      <c r="V1321" s="294">
        <v>42632</v>
      </c>
    </row>
    <row r="1322" spans="2:23" s="292" customFormat="1" ht="30.75" customHeight="1" x14ac:dyDescent="0.25">
      <c r="B1322" s="351" t="s">
        <v>15101</v>
      </c>
      <c r="C1322" s="351"/>
      <c r="D1322" s="291" t="s">
        <v>15757</v>
      </c>
      <c r="E1322" s="293" t="s">
        <v>15757</v>
      </c>
      <c r="F1322" s="291"/>
      <c r="G1322" s="291" t="s">
        <v>15757</v>
      </c>
      <c r="H1322" s="328" t="s">
        <v>15737</v>
      </c>
      <c r="I1322" s="329" t="s">
        <v>15758</v>
      </c>
      <c r="J1322" s="291" t="s">
        <v>15731</v>
      </c>
      <c r="K1322" s="292" t="s">
        <v>9406</v>
      </c>
      <c r="L1322" s="292" t="s">
        <v>14213</v>
      </c>
      <c r="M1322" s="292" t="s">
        <v>3947</v>
      </c>
      <c r="N1322" s="12" t="s">
        <v>21218</v>
      </c>
      <c r="O1322" s="330" t="s">
        <v>15732</v>
      </c>
      <c r="P1322" s="331" t="s">
        <v>15727</v>
      </c>
      <c r="Q1322" s="274" t="s">
        <v>10507</v>
      </c>
      <c r="R1322" s="292" t="s">
        <v>15738</v>
      </c>
      <c r="S1322" s="274" t="s">
        <v>10507</v>
      </c>
      <c r="T1322" s="293" t="s">
        <v>15729</v>
      </c>
      <c r="V1322" s="294">
        <v>42632</v>
      </c>
    </row>
    <row r="1323" spans="2:23" s="292" customFormat="1" ht="30.75" customHeight="1" x14ac:dyDescent="0.25">
      <c r="B1323" s="351" t="s">
        <v>15102</v>
      </c>
      <c r="C1323" s="351"/>
      <c r="D1323" s="291" t="s">
        <v>15739</v>
      </c>
      <c r="E1323" s="292" t="s">
        <v>15740</v>
      </c>
      <c r="F1323" s="292" t="s">
        <v>15741</v>
      </c>
      <c r="G1323" s="291" t="s">
        <v>15742</v>
      </c>
      <c r="H1323" s="328" t="s">
        <v>15743</v>
      </c>
      <c r="I1323" s="329" t="s">
        <v>15798</v>
      </c>
      <c r="J1323" s="291" t="s">
        <v>15744</v>
      </c>
      <c r="K1323" s="292" t="s">
        <v>14317</v>
      </c>
      <c r="L1323" s="292" t="s">
        <v>15745</v>
      </c>
      <c r="M1323" s="292" t="s">
        <v>4119</v>
      </c>
      <c r="N1323" s="12" t="s">
        <v>21230</v>
      </c>
      <c r="O1323" s="330" t="s">
        <v>15746</v>
      </c>
      <c r="P1323" s="331" t="s">
        <v>15747</v>
      </c>
      <c r="Q1323" s="293" t="s">
        <v>15748</v>
      </c>
      <c r="R1323" s="292" t="s">
        <v>15740</v>
      </c>
      <c r="S1323" s="293" t="s">
        <v>15748</v>
      </c>
      <c r="T1323" s="293" t="s">
        <v>15747</v>
      </c>
      <c r="V1323" s="294">
        <v>42632</v>
      </c>
    </row>
    <row r="1324" spans="2:23" s="292" customFormat="1" ht="30.75" customHeight="1" x14ac:dyDescent="0.25">
      <c r="B1324" s="351" t="s">
        <v>15103</v>
      </c>
      <c r="C1324" s="351"/>
      <c r="D1324" s="291" t="s">
        <v>15759</v>
      </c>
      <c r="E1324" s="293" t="s">
        <v>15759</v>
      </c>
      <c r="G1324" s="291" t="s">
        <v>15759</v>
      </c>
      <c r="H1324" s="328" t="s">
        <v>15760</v>
      </c>
      <c r="I1324" s="329" t="s">
        <v>15761</v>
      </c>
      <c r="J1324" s="291" t="s">
        <v>15765</v>
      </c>
      <c r="K1324" s="292" t="s">
        <v>3922</v>
      </c>
      <c r="L1324" s="292" t="s">
        <v>15762</v>
      </c>
      <c r="M1324" s="292" t="s">
        <v>4068</v>
      </c>
      <c r="N1324" s="12" t="s">
        <v>21218</v>
      </c>
      <c r="O1324" s="330" t="s">
        <v>15763</v>
      </c>
      <c r="P1324" s="331" t="s">
        <v>15764</v>
      </c>
      <c r="Q1324" s="274" t="s">
        <v>15766</v>
      </c>
      <c r="R1324" s="292" t="s">
        <v>15759</v>
      </c>
      <c r="S1324" s="274" t="s">
        <v>15766</v>
      </c>
      <c r="T1324" s="331" t="s">
        <v>15764</v>
      </c>
      <c r="U1324" s="292" t="s">
        <v>15767</v>
      </c>
      <c r="V1324" s="294">
        <v>42635</v>
      </c>
      <c r="W1324" s="357">
        <v>42635</v>
      </c>
    </row>
    <row r="1325" spans="2:23" s="292" customFormat="1" ht="30.75" customHeight="1" x14ac:dyDescent="0.25">
      <c r="B1325" s="351" t="s">
        <v>15104</v>
      </c>
      <c r="C1325" s="351"/>
      <c r="D1325" s="291" t="s">
        <v>15768</v>
      </c>
      <c r="E1325" s="293" t="s">
        <v>15768</v>
      </c>
      <c r="G1325" s="291" t="s">
        <v>15768</v>
      </c>
      <c r="H1325" s="328" t="s">
        <v>15769</v>
      </c>
      <c r="I1325" s="329" t="s">
        <v>15770</v>
      </c>
      <c r="J1325" s="291" t="s">
        <v>15771</v>
      </c>
      <c r="K1325" s="292" t="s">
        <v>5300</v>
      </c>
      <c r="L1325" s="292" t="s">
        <v>4238</v>
      </c>
      <c r="M1325" s="292" t="s">
        <v>3947</v>
      </c>
      <c r="N1325" s="12" t="s">
        <v>21218</v>
      </c>
      <c r="O1325" s="330" t="s">
        <v>15772</v>
      </c>
      <c r="P1325" s="331" t="s">
        <v>15773</v>
      </c>
      <c r="Q1325" s="274" t="s">
        <v>15774</v>
      </c>
      <c r="R1325" s="291" t="s">
        <v>15768</v>
      </c>
      <c r="S1325" s="274" t="s">
        <v>15774</v>
      </c>
      <c r="T1325" s="331" t="s">
        <v>15773</v>
      </c>
      <c r="U1325" s="292" t="s">
        <v>15775</v>
      </c>
      <c r="V1325" s="294">
        <v>42635</v>
      </c>
      <c r="W1325" s="357">
        <v>42635</v>
      </c>
    </row>
    <row r="1326" spans="2:23" s="292" customFormat="1" ht="30.75" customHeight="1" x14ac:dyDescent="0.25">
      <c r="B1326" s="351" t="s">
        <v>15105</v>
      </c>
      <c r="C1326" s="351"/>
      <c r="D1326" s="291" t="s">
        <v>15776</v>
      </c>
      <c r="E1326" s="293" t="s">
        <v>15768</v>
      </c>
      <c r="G1326" s="291" t="s">
        <v>15777</v>
      </c>
      <c r="H1326" s="328" t="s">
        <v>15778</v>
      </c>
      <c r="I1326" s="329" t="s">
        <v>15779</v>
      </c>
      <c r="J1326" s="291" t="s">
        <v>15780</v>
      </c>
      <c r="K1326" s="292" t="s">
        <v>15781</v>
      </c>
      <c r="L1326" s="292" t="s">
        <v>4238</v>
      </c>
      <c r="M1326" s="292" t="s">
        <v>3947</v>
      </c>
      <c r="N1326" s="12" t="s">
        <v>21218</v>
      </c>
      <c r="O1326" s="330" t="s">
        <v>15782</v>
      </c>
      <c r="P1326" s="331" t="s">
        <v>15783</v>
      </c>
      <c r="Q1326" s="274" t="s">
        <v>15774</v>
      </c>
      <c r="R1326" s="291" t="s">
        <v>15768</v>
      </c>
      <c r="S1326" s="274" t="s">
        <v>15774</v>
      </c>
      <c r="T1326" s="331" t="s">
        <v>15783</v>
      </c>
      <c r="V1326" s="294">
        <v>42635</v>
      </c>
      <c r="W1326" s="357">
        <v>42635</v>
      </c>
    </row>
    <row r="1327" spans="2:23" s="292" customFormat="1" ht="30.75" customHeight="1" x14ac:dyDescent="0.25">
      <c r="B1327" s="351" t="s">
        <v>15106</v>
      </c>
      <c r="C1327" s="351"/>
      <c r="D1327" s="291" t="s">
        <v>15787</v>
      </c>
      <c r="E1327" s="292" t="s">
        <v>15521</v>
      </c>
      <c r="F1327" s="292" t="s">
        <v>15788</v>
      </c>
      <c r="G1327" s="291" t="s">
        <v>15789</v>
      </c>
      <c r="H1327" s="328" t="s">
        <v>15790</v>
      </c>
      <c r="I1327" s="329" t="s">
        <v>15791</v>
      </c>
      <c r="J1327" s="291" t="s">
        <v>15792</v>
      </c>
      <c r="K1327" s="292" t="s">
        <v>3922</v>
      </c>
      <c r="L1327" s="292" t="s">
        <v>15793</v>
      </c>
      <c r="M1327" s="292" t="s">
        <v>4119</v>
      </c>
      <c r="N1327" s="12" t="s">
        <v>21230</v>
      </c>
      <c r="O1327" s="330" t="s">
        <v>15794</v>
      </c>
      <c r="P1327" s="331" t="s">
        <v>15795</v>
      </c>
      <c r="Q1327" s="274" t="s">
        <v>15796</v>
      </c>
      <c r="R1327" s="292" t="s">
        <v>15521</v>
      </c>
      <c r="S1327" s="274" t="s">
        <v>15796</v>
      </c>
      <c r="T1327" s="293" t="s">
        <v>15795</v>
      </c>
      <c r="V1327" s="294" t="s">
        <v>15797</v>
      </c>
      <c r="W1327" s="357">
        <v>42635</v>
      </c>
    </row>
    <row r="1328" spans="2:23" s="292" customFormat="1" ht="30.75" customHeight="1" x14ac:dyDescent="0.25">
      <c r="B1328" s="351" t="s">
        <v>15107</v>
      </c>
      <c r="C1328" s="351" t="s">
        <v>7</v>
      </c>
      <c r="D1328" s="291" t="s">
        <v>15800</v>
      </c>
      <c r="E1328" s="363" t="s">
        <v>11982</v>
      </c>
      <c r="F1328" s="292" t="s">
        <v>4160</v>
      </c>
      <c r="G1328" s="291" t="s">
        <v>15801</v>
      </c>
      <c r="H1328" s="328" t="s">
        <v>15802</v>
      </c>
      <c r="I1328" s="329" t="s">
        <v>3920</v>
      </c>
      <c r="J1328" s="291" t="s">
        <v>15803</v>
      </c>
      <c r="K1328" s="292" t="s">
        <v>15804</v>
      </c>
      <c r="L1328" s="292" t="s">
        <v>1849</v>
      </c>
      <c r="M1328" s="292" t="s">
        <v>3731</v>
      </c>
      <c r="N1328" s="12" t="s">
        <v>21232</v>
      </c>
      <c r="O1328" s="330" t="s">
        <v>15805</v>
      </c>
      <c r="P1328" s="293" t="s">
        <v>11980</v>
      </c>
      <c r="Q1328" s="274" t="s">
        <v>11981</v>
      </c>
      <c r="R1328" s="292" t="s">
        <v>11982</v>
      </c>
      <c r="S1328" s="274" t="s">
        <v>11981</v>
      </c>
      <c r="T1328" s="293" t="s">
        <v>11980</v>
      </c>
      <c r="V1328" s="294">
        <v>42635</v>
      </c>
    </row>
    <row r="1329" spans="2:23" s="292" customFormat="1" ht="30.75" customHeight="1" x14ac:dyDescent="0.25">
      <c r="B1329" s="351" t="s">
        <v>15108</v>
      </c>
      <c r="C1329" s="351"/>
      <c r="D1329" s="291" t="s">
        <v>15807</v>
      </c>
      <c r="E1329" s="292" t="s">
        <v>15808</v>
      </c>
      <c r="G1329" s="291" t="s">
        <v>15806</v>
      </c>
      <c r="H1329" s="328" t="s">
        <v>15809</v>
      </c>
      <c r="I1329" s="329" t="s">
        <v>15810</v>
      </c>
      <c r="J1329" s="291" t="s">
        <v>15811</v>
      </c>
      <c r="K1329" s="292" t="s">
        <v>15812</v>
      </c>
      <c r="L1329" s="292" t="s">
        <v>886</v>
      </c>
      <c r="M1329" s="292" t="s">
        <v>3924</v>
      </c>
      <c r="N1329" s="12" t="s">
        <v>21230</v>
      </c>
      <c r="O1329" s="330" t="s">
        <v>15813</v>
      </c>
      <c r="P1329" s="331" t="s">
        <v>15814</v>
      </c>
      <c r="Q1329" s="274" t="s">
        <v>15815</v>
      </c>
      <c r="R1329" s="292" t="s">
        <v>15808</v>
      </c>
      <c r="S1329" s="274" t="s">
        <v>15815</v>
      </c>
      <c r="T1329" s="331" t="s">
        <v>15814</v>
      </c>
      <c r="U1329" s="292" t="s">
        <v>15816</v>
      </c>
      <c r="V1329" s="294">
        <v>42639</v>
      </c>
      <c r="W1329" s="357">
        <v>42639</v>
      </c>
    </row>
    <row r="1330" spans="2:23" s="292" customFormat="1" ht="30.75" customHeight="1" x14ac:dyDescent="0.25">
      <c r="B1330" s="351" t="s">
        <v>15109</v>
      </c>
      <c r="C1330" s="351"/>
      <c r="D1330" s="291" t="s">
        <v>15818</v>
      </c>
      <c r="E1330" s="292" t="s">
        <v>15819</v>
      </c>
      <c r="F1330" s="292" t="s">
        <v>10658</v>
      </c>
      <c r="G1330" s="291" t="s">
        <v>15817</v>
      </c>
      <c r="H1330" s="328" t="s">
        <v>15820</v>
      </c>
      <c r="I1330" s="329" t="s">
        <v>15821</v>
      </c>
      <c r="J1330" s="291" t="s">
        <v>15822</v>
      </c>
      <c r="K1330" s="292" t="s">
        <v>15823</v>
      </c>
      <c r="L1330" s="292" t="s">
        <v>15824</v>
      </c>
      <c r="M1330" s="292" t="s">
        <v>3947</v>
      </c>
      <c r="N1330" s="12" t="s">
        <v>21218</v>
      </c>
      <c r="O1330" s="330" t="s">
        <v>15825</v>
      </c>
      <c r="P1330" s="331" t="s">
        <v>15826</v>
      </c>
      <c r="Q1330" s="293" t="s">
        <v>15827</v>
      </c>
      <c r="R1330" s="292" t="s">
        <v>15819</v>
      </c>
      <c r="S1330" s="293" t="s">
        <v>15827</v>
      </c>
      <c r="T1330" s="293"/>
      <c r="U1330" s="292" t="s">
        <v>15828</v>
      </c>
      <c r="V1330" s="294">
        <v>42640</v>
      </c>
      <c r="W1330" s="357">
        <v>42640</v>
      </c>
    </row>
    <row r="1331" spans="2:23" s="292" customFormat="1" ht="30.75" customHeight="1" x14ac:dyDescent="0.25">
      <c r="B1331" s="351" t="s">
        <v>15110</v>
      </c>
      <c r="C1331" s="351" t="s">
        <v>21208</v>
      </c>
      <c r="D1331" s="291" t="s">
        <v>15829</v>
      </c>
      <c r="E1331" s="292" t="s">
        <v>15830</v>
      </c>
      <c r="G1331" s="291" t="s">
        <v>15831</v>
      </c>
      <c r="H1331" s="328" t="s">
        <v>15832</v>
      </c>
      <c r="I1331" s="329" t="s">
        <v>3920</v>
      </c>
      <c r="J1331" s="291" t="s">
        <v>15833</v>
      </c>
      <c r="K1331" s="292" t="s">
        <v>3922</v>
      </c>
      <c r="L1331" s="292" t="s">
        <v>15834</v>
      </c>
      <c r="M1331" s="292" t="s">
        <v>3980</v>
      </c>
      <c r="N1331" s="12" t="s">
        <v>21230</v>
      </c>
      <c r="O1331" s="330" t="s">
        <v>15835</v>
      </c>
      <c r="P1331" s="331" t="s">
        <v>15836</v>
      </c>
      <c r="Q1331" s="293" t="s">
        <v>15837</v>
      </c>
      <c r="R1331" s="292" t="s">
        <v>15830</v>
      </c>
      <c r="S1331" s="293" t="s">
        <v>15837</v>
      </c>
      <c r="T1331" s="293" t="s">
        <v>15838</v>
      </c>
      <c r="U1331" s="292" t="s">
        <v>15839</v>
      </c>
      <c r="V1331" s="294">
        <v>42642</v>
      </c>
    </row>
    <row r="1332" spans="2:23" s="292" customFormat="1" ht="30.75" customHeight="1" x14ac:dyDescent="0.25">
      <c r="B1332" s="351" t="s">
        <v>15111</v>
      </c>
      <c r="C1332" s="351"/>
      <c r="D1332" s="334" t="s">
        <v>15843</v>
      </c>
      <c r="E1332" s="292" t="s">
        <v>3975</v>
      </c>
      <c r="G1332" s="291" t="s">
        <v>15842</v>
      </c>
      <c r="H1332" s="328" t="s">
        <v>15844</v>
      </c>
      <c r="I1332" s="329" t="s">
        <v>15845</v>
      </c>
      <c r="J1332" s="291" t="s">
        <v>15846</v>
      </c>
      <c r="K1332" s="292" t="s">
        <v>3922</v>
      </c>
      <c r="L1332" s="292" t="s">
        <v>15847</v>
      </c>
      <c r="M1332" s="292" t="s">
        <v>1682</v>
      </c>
      <c r="N1332" s="12" t="s">
        <v>21233</v>
      </c>
      <c r="O1332" s="292" t="s">
        <v>15849</v>
      </c>
      <c r="P1332" s="330" t="s">
        <v>15848</v>
      </c>
      <c r="Q1332" s="274" t="s">
        <v>15850</v>
      </c>
      <c r="R1332" s="292" t="s">
        <v>7</v>
      </c>
      <c r="S1332" s="274" t="s">
        <v>15851</v>
      </c>
      <c r="T1332" s="330" t="s">
        <v>15848</v>
      </c>
      <c r="U1332" s="292" t="s">
        <v>15775</v>
      </c>
      <c r="V1332" s="294">
        <v>42646</v>
      </c>
      <c r="W1332" s="357">
        <v>42646</v>
      </c>
    </row>
    <row r="1333" spans="2:23" s="292" customFormat="1" ht="30.75" customHeight="1" x14ac:dyDescent="0.25">
      <c r="B1333" s="351" t="s">
        <v>15112</v>
      </c>
      <c r="C1333" s="351" t="s">
        <v>21208</v>
      </c>
      <c r="D1333" s="291" t="s">
        <v>12066</v>
      </c>
      <c r="E1333" s="292" t="s">
        <v>15865</v>
      </c>
      <c r="G1333" s="291" t="s">
        <v>15856</v>
      </c>
      <c r="H1333" s="328" t="s">
        <v>15857</v>
      </c>
      <c r="I1333" s="329" t="s">
        <v>3920</v>
      </c>
      <c r="J1333" s="291" t="s">
        <v>15858</v>
      </c>
      <c r="K1333" s="292" t="s">
        <v>3922</v>
      </c>
      <c r="L1333" s="292" t="s">
        <v>3244</v>
      </c>
      <c r="M1333" s="292" t="s">
        <v>3947</v>
      </c>
      <c r="N1333" s="12" t="s">
        <v>21218</v>
      </c>
      <c r="O1333" s="330" t="s">
        <v>15859</v>
      </c>
      <c r="P1333" s="331" t="s">
        <v>15860</v>
      </c>
      <c r="Q1333" s="274" t="s">
        <v>15861</v>
      </c>
      <c r="R1333" s="292" t="s">
        <v>3777</v>
      </c>
      <c r="S1333" s="274" t="s">
        <v>15862</v>
      </c>
      <c r="T1333" s="293" t="s">
        <v>15863</v>
      </c>
      <c r="U1333" s="292" t="s">
        <v>15864</v>
      </c>
      <c r="V1333" s="294">
        <v>42646</v>
      </c>
      <c r="W1333" s="357">
        <v>42646</v>
      </c>
    </row>
    <row r="1334" spans="2:23" s="292" customFormat="1" ht="30.75" customHeight="1" x14ac:dyDescent="0.25">
      <c r="B1334" s="351" t="s">
        <v>15113</v>
      </c>
      <c r="C1334" s="351"/>
      <c r="D1334" s="291" t="s">
        <v>15866</v>
      </c>
      <c r="E1334" s="292" t="s">
        <v>15867</v>
      </c>
      <c r="G1334" s="291" t="s">
        <v>15868</v>
      </c>
      <c r="H1334" s="328" t="s">
        <v>15869</v>
      </c>
      <c r="I1334" s="329" t="s">
        <v>15870</v>
      </c>
      <c r="J1334" s="291" t="s">
        <v>15871</v>
      </c>
      <c r="K1334" s="292" t="s">
        <v>15672</v>
      </c>
      <c r="L1334" s="292" t="s">
        <v>13261</v>
      </c>
      <c r="M1334" s="292" t="s">
        <v>4119</v>
      </c>
      <c r="N1334" s="12" t="s">
        <v>21230</v>
      </c>
      <c r="O1334" s="330" t="s">
        <v>15872</v>
      </c>
      <c r="P1334" s="331" t="s">
        <v>15873</v>
      </c>
      <c r="Q1334" s="274" t="s">
        <v>15874</v>
      </c>
      <c r="R1334" s="292" t="s">
        <v>5317</v>
      </c>
      <c r="S1334" s="274" t="s">
        <v>15875</v>
      </c>
      <c r="T1334" s="293" t="s">
        <v>15876</v>
      </c>
      <c r="U1334" s="292" t="s">
        <v>15816</v>
      </c>
      <c r="V1334" s="294">
        <v>42647</v>
      </c>
    </row>
    <row r="1335" spans="2:23" s="292" customFormat="1" ht="30.75" customHeight="1" x14ac:dyDescent="0.25">
      <c r="B1335" s="351" t="s">
        <v>15114</v>
      </c>
      <c r="C1335" s="351" t="s">
        <v>7</v>
      </c>
      <c r="D1335" s="291" t="s">
        <v>15877</v>
      </c>
      <c r="E1335" s="292" t="s">
        <v>15878</v>
      </c>
      <c r="F1335" s="292" t="s">
        <v>4160</v>
      </c>
      <c r="G1335" s="291" t="s">
        <v>15879</v>
      </c>
      <c r="H1335" s="328" t="s">
        <v>15880</v>
      </c>
      <c r="I1335" s="329" t="s">
        <v>3920</v>
      </c>
      <c r="J1335" s="291" t="s">
        <v>15881</v>
      </c>
      <c r="K1335" s="292" t="s">
        <v>15882</v>
      </c>
      <c r="L1335" s="292" t="s">
        <v>2640</v>
      </c>
      <c r="M1335" s="292" t="s">
        <v>2641</v>
      </c>
      <c r="N1335" s="12" t="s">
        <v>21232</v>
      </c>
      <c r="O1335" s="330" t="s">
        <v>15883</v>
      </c>
      <c r="P1335" s="331" t="s">
        <v>15884</v>
      </c>
      <c r="Q1335" s="274" t="s">
        <v>15885</v>
      </c>
      <c r="R1335" s="292" t="s">
        <v>15878</v>
      </c>
      <c r="S1335" s="274" t="s">
        <v>15885</v>
      </c>
      <c r="T1335" s="293" t="s">
        <v>15884</v>
      </c>
      <c r="U1335" s="292" t="s">
        <v>15886</v>
      </c>
      <c r="V1335" s="294">
        <v>42647</v>
      </c>
    </row>
    <row r="1336" spans="2:23" s="292" customFormat="1" ht="30.75" customHeight="1" x14ac:dyDescent="0.25">
      <c r="B1336" s="351" t="s">
        <v>15115</v>
      </c>
      <c r="C1336" s="351" t="s">
        <v>21208</v>
      </c>
      <c r="D1336" s="291" t="s">
        <v>15887</v>
      </c>
      <c r="E1336" s="292" t="s">
        <v>12219</v>
      </c>
      <c r="G1336" s="291" t="s">
        <v>15887</v>
      </c>
      <c r="H1336" s="328" t="s">
        <v>15888</v>
      </c>
      <c r="I1336" s="329" t="s">
        <v>3920</v>
      </c>
      <c r="J1336" s="291" t="s">
        <v>12214</v>
      </c>
      <c r="K1336" s="292" t="s">
        <v>12215</v>
      </c>
      <c r="L1336" s="292" t="s">
        <v>3693</v>
      </c>
      <c r="M1336" s="292" t="s">
        <v>4119</v>
      </c>
      <c r="N1336" s="12" t="s">
        <v>21230</v>
      </c>
      <c r="O1336" s="330" t="s">
        <v>12216</v>
      </c>
      <c r="P1336" s="331" t="s">
        <v>15889</v>
      </c>
      <c r="Q1336" s="274" t="s">
        <v>12218</v>
      </c>
      <c r="R1336" s="292" t="s">
        <v>12219</v>
      </c>
      <c r="S1336" s="274" t="s">
        <v>12218</v>
      </c>
      <c r="T1336" s="293" t="s">
        <v>15890</v>
      </c>
      <c r="U1336" s="292" t="s">
        <v>15891</v>
      </c>
      <c r="V1336" s="294">
        <v>42647</v>
      </c>
    </row>
    <row r="1337" spans="2:23" s="292" customFormat="1" ht="30.75" customHeight="1" x14ac:dyDescent="0.25">
      <c r="B1337" s="351" t="s">
        <v>15116</v>
      </c>
      <c r="C1337" s="351"/>
      <c r="D1337" s="291" t="s">
        <v>15892</v>
      </c>
      <c r="E1337" s="292" t="s">
        <v>15893</v>
      </c>
      <c r="F1337" s="292" t="s">
        <v>6418</v>
      </c>
      <c r="G1337" s="291" t="s">
        <v>15894</v>
      </c>
      <c r="H1337" s="328" t="s">
        <v>15895</v>
      </c>
      <c r="I1337" s="329" t="s">
        <v>15896</v>
      </c>
      <c r="J1337" s="291" t="s">
        <v>15897</v>
      </c>
      <c r="K1337" s="292" t="s">
        <v>15898</v>
      </c>
      <c r="L1337" s="292" t="s">
        <v>15899</v>
      </c>
      <c r="M1337" s="292" t="s">
        <v>4119</v>
      </c>
      <c r="N1337" s="12" t="s">
        <v>21230</v>
      </c>
      <c r="O1337" s="330" t="s">
        <v>15900</v>
      </c>
      <c r="P1337" s="331" t="s">
        <v>15901</v>
      </c>
      <c r="Q1337" s="274" t="s">
        <v>15902</v>
      </c>
      <c r="R1337" s="292" t="s">
        <v>15893</v>
      </c>
      <c r="S1337" s="274" t="s">
        <v>15902</v>
      </c>
      <c r="T1337" s="293" t="s">
        <v>15901</v>
      </c>
      <c r="U1337" s="292" t="s">
        <v>15903</v>
      </c>
      <c r="V1337" s="294">
        <v>42650</v>
      </c>
    </row>
    <row r="1338" spans="2:23" s="292" customFormat="1" ht="30.75" customHeight="1" x14ac:dyDescent="0.25">
      <c r="B1338" s="569" t="s">
        <v>15117</v>
      </c>
      <c r="C1338" s="569" t="s">
        <v>21205</v>
      </c>
      <c r="D1338" s="570" t="s">
        <v>15904</v>
      </c>
      <c r="E1338" s="568" t="s">
        <v>18165</v>
      </c>
      <c r="F1338" s="568" t="s">
        <v>12097</v>
      </c>
      <c r="G1338" s="570" t="s">
        <v>15904</v>
      </c>
      <c r="H1338" s="572" t="s">
        <v>15905</v>
      </c>
      <c r="I1338" s="573" t="s">
        <v>3920</v>
      </c>
      <c r="J1338" s="570" t="s">
        <v>15906</v>
      </c>
      <c r="K1338" s="568" t="s">
        <v>3922</v>
      </c>
      <c r="L1338" s="568" t="s">
        <v>15907</v>
      </c>
      <c r="M1338" s="568" t="s">
        <v>4068</v>
      </c>
      <c r="N1338" s="566" t="s">
        <v>21218</v>
      </c>
      <c r="O1338" s="574" t="s">
        <v>15908</v>
      </c>
      <c r="P1338" s="575" t="s">
        <v>18166</v>
      </c>
      <c r="Q1338" s="274" t="s">
        <v>18167</v>
      </c>
      <c r="R1338" s="568"/>
      <c r="S1338" s="567" t="s">
        <v>25260</v>
      </c>
      <c r="T1338" s="575" t="s">
        <v>18166</v>
      </c>
      <c r="U1338" s="568"/>
      <c r="V1338" s="571">
        <v>42651</v>
      </c>
      <c r="W1338" s="571">
        <v>44862</v>
      </c>
    </row>
    <row r="1339" spans="2:23" s="292" customFormat="1" ht="30.75" customHeight="1" x14ac:dyDescent="0.25">
      <c r="B1339" s="351" t="s">
        <v>15118</v>
      </c>
      <c r="C1339" s="351"/>
      <c r="D1339" s="291" t="s">
        <v>15909</v>
      </c>
      <c r="E1339" s="292" t="s">
        <v>15909</v>
      </c>
      <c r="G1339" s="291" t="s">
        <v>15909</v>
      </c>
      <c r="H1339" s="328" t="s">
        <v>15911</v>
      </c>
      <c r="I1339" s="329" t="s">
        <v>15912</v>
      </c>
      <c r="J1339" s="291" t="s">
        <v>15913</v>
      </c>
      <c r="K1339" s="292" t="s">
        <v>15914</v>
      </c>
      <c r="L1339" s="292" t="s">
        <v>2572</v>
      </c>
      <c r="M1339" s="292" t="s">
        <v>2573</v>
      </c>
      <c r="N1339" s="12" t="s">
        <v>21231</v>
      </c>
      <c r="O1339" s="330">
        <v>68906885</v>
      </c>
      <c r="P1339" s="331">
        <v>96981216423</v>
      </c>
      <c r="Q1339" s="293" t="s">
        <v>15910</v>
      </c>
      <c r="R1339" s="292" t="s">
        <v>15909</v>
      </c>
      <c r="S1339" s="293" t="s">
        <v>15910</v>
      </c>
      <c r="T1339" s="293" t="s">
        <v>15915</v>
      </c>
      <c r="U1339" s="292" t="s">
        <v>15767</v>
      </c>
      <c r="V1339" s="294">
        <v>42653</v>
      </c>
      <c r="W1339" s="357">
        <v>42653</v>
      </c>
    </row>
    <row r="1340" spans="2:23" s="292" customFormat="1" ht="30.75" customHeight="1" x14ac:dyDescent="0.25">
      <c r="B1340" s="351" t="s">
        <v>15119</v>
      </c>
      <c r="C1340" s="351"/>
      <c r="D1340" s="291" t="s">
        <v>15916</v>
      </c>
      <c r="E1340" s="292" t="s">
        <v>16020</v>
      </c>
      <c r="G1340" s="291" t="s">
        <v>15916</v>
      </c>
      <c r="H1340" s="328" t="s">
        <v>14065</v>
      </c>
      <c r="I1340" s="329" t="s">
        <v>15917</v>
      </c>
      <c r="J1340" s="291" t="s">
        <v>15918</v>
      </c>
      <c r="K1340" s="292" t="s">
        <v>15919</v>
      </c>
      <c r="L1340" s="292" t="s">
        <v>2707</v>
      </c>
      <c r="M1340" s="292" t="s">
        <v>3947</v>
      </c>
      <c r="N1340" s="12" t="s">
        <v>21218</v>
      </c>
      <c r="O1340" s="330" t="s">
        <v>15920</v>
      </c>
      <c r="P1340" s="331" t="s">
        <v>15921</v>
      </c>
      <c r="Q1340" s="274" t="s">
        <v>15922</v>
      </c>
      <c r="R1340" s="292" t="s">
        <v>16019</v>
      </c>
      <c r="S1340" s="274" t="s">
        <v>16021</v>
      </c>
      <c r="T1340" s="293" t="s">
        <v>15923</v>
      </c>
      <c r="V1340" s="294">
        <v>42654</v>
      </c>
    </row>
    <row r="1341" spans="2:23" s="292" customFormat="1" ht="30.75" customHeight="1" x14ac:dyDescent="0.25">
      <c r="B1341" s="351" t="s">
        <v>15120</v>
      </c>
      <c r="C1341" s="351"/>
      <c r="D1341" s="291" t="s">
        <v>15924</v>
      </c>
      <c r="E1341" s="292" t="s">
        <v>15925</v>
      </c>
      <c r="G1341" s="291" t="s">
        <v>15926</v>
      </c>
      <c r="H1341" s="328" t="s">
        <v>15927</v>
      </c>
      <c r="I1341" s="329" t="s">
        <v>3920</v>
      </c>
      <c r="J1341" s="291" t="s">
        <v>15928</v>
      </c>
      <c r="K1341" s="292" t="s">
        <v>3922</v>
      </c>
      <c r="L1341" s="292" t="s">
        <v>7995</v>
      </c>
      <c r="M1341" s="292" t="s">
        <v>3924</v>
      </c>
      <c r="N1341" s="12" t="s">
        <v>21230</v>
      </c>
      <c r="O1341" s="330" t="s">
        <v>15929</v>
      </c>
      <c r="P1341" s="331" t="s">
        <v>15930</v>
      </c>
      <c r="Q1341" s="274" t="s">
        <v>15931</v>
      </c>
      <c r="R1341" s="292" t="s">
        <v>15925</v>
      </c>
      <c r="S1341" s="274" t="s">
        <v>15931</v>
      </c>
      <c r="T1341" s="293" t="s">
        <v>15932</v>
      </c>
      <c r="U1341" s="292" t="s">
        <v>15933</v>
      </c>
      <c r="V1341" s="294">
        <v>42656</v>
      </c>
    </row>
    <row r="1342" spans="2:23" s="292" customFormat="1" ht="30.75" customHeight="1" x14ac:dyDescent="0.25">
      <c r="B1342" s="351" t="s">
        <v>15121</v>
      </c>
      <c r="C1342" s="351"/>
      <c r="D1342" s="291" t="s">
        <v>15934</v>
      </c>
      <c r="E1342" s="292" t="s">
        <v>15936</v>
      </c>
      <c r="G1342" s="291" t="s">
        <v>15937</v>
      </c>
      <c r="H1342" s="328" t="s">
        <v>15935</v>
      </c>
      <c r="I1342" s="329" t="s">
        <v>15938</v>
      </c>
      <c r="J1342" s="291" t="s">
        <v>15939</v>
      </c>
      <c r="K1342" s="292" t="s">
        <v>9406</v>
      </c>
      <c r="L1342" s="292" t="s">
        <v>1500</v>
      </c>
      <c r="M1342" s="292" t="s">
        <v>3947</v>
      </c>
      <c r="N1342" s="12" t="s">
        <v>21218</v>
      </c>
      <c r="O1342" s="330" t="s">
        <v>1501</v>
      </c>
      <c r="P1342" s="331" t="s">
        <v>15940</v>
      </c>
      <c r="Q1342" s="274" t="s">
        <v>15941</v>
      </c>
      <c r="R1342" s="292" t="s">
        <v>15942</v>
      </c>
      <c r="S1342" s="274" t="s">
        <v>15941</v>
      </c>
      <c r="T1342" s="293" t="s">
        <v>15943</v>
      </c>
      <c r="V1342" s="294">
        <v>42656</v>
      </c>
    </row>
    <row r="1343" spans="2:23" s="292" customFormat="1" ht="30.75" customHeight="1" x14ac:dyDescent="0.25">
      <c r="B1343" s="351" t="s">
        <v>15122</v>
      </c>
      <c r="C1343" s="351"/>
      <c r="D1343" s="291" t="s">
        <v>15944</v>
      </c>
      <c r="E1343" s="292" t="s">
        <v>7739</v>
      </c>
      <c r="G1343" s="291" t="s">
        <v>15945</v>
      </c>
      <c r="H1343" s="328" t="s">
        <v>15946</v>
      </c>
      <c r="I1343" s="329" t="s">
        <v>15947</v>
      </c>
      <c r="J1343" s="291" t="s">
        <v>15948</v>
      </c>
      <c r="K1343" s="292" t="s">
        <v>13864</v>
      </c>
      <c r="L1343" s="292" t="s">
        <v>4031</v>
      </c>
      <c r="M1343" s="292" t="s">
        <v>3924</v>
      </c>
      <c r="N1343" s="12" t="s">
        <v>21230</v>
      </c>
      <c r="O1343" s="330" t="s">
        <v>15949</v>
      </c>
      <c r="P1343" s="331" t="s">
        <v>15950</v>
      </c>
      <c r="Q1343" s="274" t="s">
        <v>15951</v>
      </c>
      <c r="R1343" s="292" t="s">
        <v>3975</v>
      </c>
      <c r="S1343" s="274" t="s">
        <v>15952</v>
      </c>
      <c r="T1343" s="293" t="s">
        <v>15950</v>
      </c>
      <c r="U1343" s="292" t="s">
        <v>15953</v>
      </c>
      <c r="V1343" s="294">
        <v>42657</v>
      </c>
    </row>
    <row r="1344" spans="2:23" s="292" customFormat="1" ht="30.75" customHeight="1" x14ac:dyDescent="0.25">
      <c r="B1344" s="351" t="s">
        <v>15123</v>
      </c>
      <c r="C1344" s="351" t="s">
        <v>21208</v>
      </c>
      <c r="D1344" s="291" t="s">
        <v>15954</v>
      </c>
      <c r="E1344" s="292" t="s">
        <v>2236</v>
      </c>
      <c r="F1344" s="292" t="s">
        <v>6418</v>
      </c>
      <c r="G1344" s="291" t="s">
        <v>10735</v>
      </c>
      <c r="H1344" s="328" t="s">
        <v>15955</v>
      </c>
      <c r="I1344" s="329" t="s">
        <v>3920</v>
      </c>
      <c r="J1344" s="291" t="s">
        <v>15956</v>
      </c>
      <c r="K1344" s="292" t="s">
        <v>14459</v>
      </c>
      <c r="L1344" s="292" t="s">
        <v>4238</v>
      </c>
      <c r="M1344" s="292" t="s">
        <v>3947</v>
      </c>
      <c r="N1344" s="12" t="s">
        <v>21218</v>
      </c>
      <c r="O1344" s="330" t="s">
        <v>15957</v>
      </c>
      <c r="P1344" s="331" t="s">
        <v>15958</v>
      </c>
      <c r="Q1344" s="274" t="s">
        <v>15959</v>
      </c>
      <c r="R1344" s="292" t="s">
        <v>2236</v>
      </c>
      <c r="S1344" s="274" t="s">
        <v>15959</v>
      </c>
      <c r="T1344" s="331" t="s">
        <v>15958</v>
      </c>
      <c r="U1344" s="292" t="s">
        <v>15775</v>
      </c>
      <c r="V1344" s="294">
        <v>42660</v>
      </c>
      <c r="W1344" s="357">
        <v>42660</v>
      </c>
    </row>
    <row r="1345" spans="2:23" s="292" customFormat="1" ht="30.75" customHeight="1" x14ac:dyDescent="0.25">
      <c r="B1345" s="351" t="s">
        <v>15124</v>
      </c>
      <c r="C1345" s="351" t="s">
        <v>21208</v>
      </c>
      <c r="D1345" s="291" t="s">
        <v>15963</v>
      </c>
      <c r="E1345" s="292" t="s">
        <v>5099</v>
      </c>
      <c r="G1345" s="291" t="s">
        <v>15963</v>
      </c>
      <c r="H1345" s="328" t="s">
        <v>15964</v>
      </c>
      <c r="I1345" s="329" t="s">
        <v>3920</v>
      </c>
      <c r="J1345" s="291" t="s">
        <v>15970</v>
      </c>
      <c r="K1345" s="292" t="s">
        <v>15965</v>
      </c>
      <c r="L1345" s="292" t="s">
        <v>3442</v>
      </c>
      <c r="M1345" s="292" t="s">
        <v>3924</v>
      </c>
      <c r="N1345" s="12" t="s">
        <v>21230</v>
      </c>
      <c r="O1345" s="330" t="s">
        <v>15966</v>
      </c>
      <c r="P1345" s="331" t="s">
        <v>15967</v>
      </c>
      <c r="Q1345" s="274" t="s">
        <v>15968</v>
      </c>
      <c r="R1345" s="292" t="s">
        <v>5099</v>
      </c>
      <c r="S1345" s="274" t="s">
        <v>15968</v>
      </c>
      <c r="T1345" s="293" t="s">
        <v>15967</v>
      </c>
      <c r="U1345" s="292" t="s">
        <v>15969</v>
      </c>
      <c r="V1345" s="294">
        <v>42662</v>
      </c>
    </row>
    <row r="1346" spans="2:23" s="292" customFormat="1" ht="30.75" customHeight="1" x14ac:dyDescent="0.25">
      <c r="B1346" s="351" t="s">
        <v>15125</v>
      </c>
      <c r="C1346" s="351"/>
      <c r="D1346" s="291" t="s">
        <v>15971</v>
      </c>
      <c r="E1346" s="292" t="s">
        <v>15978</v>
      </c>
      <c r="G1346" s="291" t="s">
        <v>15972</v>
      </c>
      <c r="H1346" s="328" t="s">
        <v>15973</v>
      </c>
      <c r="I1346" s="329" t="s">
        <v>3920</v>
      </c>
      <c r="J1346" s="291" t="s">
        <v>15974</v>
      </c>
      <c r="K1346" s="292" t="s">
        <v>333</v>
      </c>
      <c r="L1346" s="292" t="s">
        <v>2027</v>
      </c>
      <c r="M1346" s="292" t="s">
        <v>3924</v>
      </c>
      <c r="N1346" s="12" t="s">
        <v>21230</v>
      </c>
      <c r="O1346" s="330" t="s">
        <v>15975</v>
      </c>
      <c r="P1346" s="331" t="s">
        <v>15976</v>
      </c>
      <c r="Q1346" s="274" t="s">
        <v>15977</v>
      </c>
      <c r="R1346" s="292" t="s">
        <v>15978</v>
      </c>
      <c r="S1346" s="281" t="s">
        <v>15977</v>
      </c>
      <c r="T1346" s="293" t="s">
        <v>15976</v>
      </c>
      <c r="V1346" s="294"/>
    </row>
    <row r="1347" spans="2:23" s="292" customFormat="1" ht="30.75" customHeight="1" x14ac:dyDescent="0.25">
      <c r="B1347" s="351" t="s">
        <v>15126</v>
      </c>
      <c r="C1347" s="351"/>
      <c r="D1347" s="291" t="s">
        <v>15979</v>
      </c>
      <c r="E1347" s="292" t="s">
        <v>15980</v>
      </c>
      <c r="F1347" s="292" t="s">
        <v>4174</v>
      </c>
      <c r="G1347" s="291" t="s">
        <v>15981</v>
      </c>
      <c r="H1347" s="328" t="s">
        <v>15982</v>
      </c>
      <c r="I1347" s="329" t="s">
        <v>15983</v>
      </c>
      <c r="J1347" s="291" t="s">
        <v>15984</v>
      </c>
      <c r="K1347" s="292" t="s">
        <v>15985</v>
      </c>
      <c r="L1347" s="292" t="s">
        <v>4190</v>
      </c>
      <c r="M1347" s="292" t="s">
        <v>3980</v>
      </c>
      <c r="N1347" s="12" t="s">
        <v>21230</v>
      </c>
      <c r="O1347" s="330" t="s">
        <v>15986</v>
      </c>
      <c r="P1347" s="331" t="s">
        <v>15987</v>
      </c>
      <c r="Q1347" s="274" t="s">
        <v>15988</v>
      </c>
      <c r="R1347" s="292" t="s">
        <v>15980</v>
      </c>
      <c r="S1347" s="293" t="s">
        <v>15988</v>
      </c>
      <c r="T1347" s="293" t="s">
        <v>15987</v>
      </c>
      <c r="U1347" s="292" t="s">
        <v>15775</v>
      </c>
      <c r="V1347" s="294">
        <v>42668</v>
      </c>
      <c r="W1347" s="357">
        <v>42668</v>
      </c>
    </row>
    <row r="1348" spans="2:23" s="292" customFormat="1" ht="30.75" customHeight="1" x14ac:dyDescent="0.25">
      <c r="B1348" s="351" t="s">
        <v>15127</v>
      </c>
      <c r="C1348" s="351"/>
      <c r="D1348" s="291" t="s">
        <v>15989</v>
      </c>
      <c r="E1348" s="292" t="s">
        <v>15989</v>
      </c>
      <c r="F1348" s="292" t="s">
        <v>15383</v>
      </c>
      <c r="G1348" s="291" t="s">
        <v>15997</v>
      </c>
      <c r="H1348" s="328" t="s">
        <v>15990</v>
      </c>
      <c r="I1348" s="329" t="s">
        <v>15991</v>
      </c>
      <c r="J1348" s="291" t="s">
        <v>15992</v>
      </c>
      <c r="K1348" s="292" t="s">
        <v>15993</v>
      </c>
      <c r="L1348" s="292" t="s">
        <v>4010</v>
      </c>
      <c r="M1348" s="292" t="s">
        <v>4011</v>
      </c>
      <c r="N1348" s="12" t="s">
        <v>21232</v>
      </c>
      <c r="O1348" s="330">
        <v>40295050</v>
      </c>
      <c r="P1348" s="331" t="s">
        <v>15994</v>
      </c>
      <c r="Q1348" s="274" t="s">
        <v>15995</v>
      </c>
      <c r="R1348" s="292" t="s">
        <v>15996</v>
      </c>
      <c r="S1348" s="293" t="s">
        <v>15995</v>
      </c>
      <c r="T1348" s="293" t="s">
        <v>15994</v>
      </c>
      <c r="U1348" s="292" t="s">
        <v>15383</v>
      </c>
      <c r="V1348" s="294">
        <v>42667</v>
      </c>
    </row>
    <row r="1349" spans="2:23" s="292" customFormat="1" ht="30.75" customHeight="1" x14ac:dyDescent="0.25">
      <c r="B1349" s="351" t="s">
        <v>15128</v>
      </c>
      <c r="C1349" s="351"/>
      <c r="D1349" s="291" t="s">
        <v>15998</v>
      </c>
      <c r="E1349" s="292" t="s">
        <v>15998</v>
      </c>
      <c r="F1349" s="292" t="s">
        <v>15383</v>
      </c>
      <c r="G1349" s="291" t="s">
        <v>15998</v>
      </c>
      <c r="H1349" s="328" t="s">
        <v>15999</v>
      </c>
      <c r="I1349" s="329">
        <v>40167960</v>
      </c>
      <c r="J1349" s="291" t="s">
        <v>16000</v>
      </c>
      <c r="K1349" s="292" t="s">
        <v>16001</v>
      </c>
      <c r="L1349" s="292" t="s">
        <v>16002</v>
      </c>
      <c r="M1349" s="292" t="s">
        <v>3924</v>
      </c>
      <c r="N1349" s="12" t="s">
        <v>21230</v>
      </c>
      <c r="O1349" s="330" t="s">
        <v>16003</v>
      </c>
      <c r="P1349" s="331" t="s">
        <v>16004</v>
      </c>
      <c r="Q1349" s="293" t="s">
        <v>16005</v>
      </c>
      <c r="R1349" s="292" t="s">
        <v>16006</v>
      </c>
      <c r="S1349" s="293" t="s">
        <v>16005</v>
      </c>
      <c r="T1349" s="293" t="s">
        <v>16004</v>
      </c>
      <c r="U1349" s="292" t="s">
        <v>15383</v>
      </c>
      <c r="V1349" s="294">
        <v>42667</v>
      </c>
      <c r="W1349" s="294"/>
    </row>
    <row r="1350" spans="2:23" s="292" customFormat="1" ht="30.75" customHeight="1" x14ac:dyDescent="0.25">
      <c r="B1350" s="351" t="s">
        <v>15129</v>
      </c>
      <c r="C1350" s="351"/>
      <c r="D1350" s="291" t="s">
        <v>16007</v>
      </c>
      <c r="E1350" s="292" t="s">
        <v>15978</v>
      </c>
      <c r="G1350" s="291" t="s">
        <v>16008</v>
      </c>
      <c r="H1350" s="328" t="s">
        <v>16009</v>
      </c>
      <c r="I1350" s="329" t="s">
        <v>3920</v>
      </c>
      <c r="J1350" s="291" t="s">
        <v>16010</v>
      </c>
      <c r="K1350" s="292" t="s">
        <v>333</v>
      </c>
      <c r="L1350" s="292" t="s">
        <v>16011</v>
      </c>
      <c r="M1350" s="292" t="s">
        <v>3924</v>
      </c>
      <c r="N1350" s="12" t="s">
        <v>21230</v>
      </c>
      <c r="O1350" s="330" t="s">
        <v>15975</v>
      </c>
      <c r="P1350" s="331" t="s">
        <v>15976</v>
      </c>
      <c r="Q1350" s="293" t="s">
        <v>15977</v>
      </c>
      <c r="R1350" s="292" t="s">
        <v>15978</v>
      </c>
      <c r="S1350" s="293" t="s">
        <v>15977</v>
      </c>
      <c r="T1350" s="293" t="s">
        <v>15976</v>
      </c>
      <c r="V1350" s="294"/>
    </row>
    <row r="1351" spans="2:23" s="292" customFormat="1" ht="30.75" customHeight="1" x14ac:dyDescent="0.25">
      <c r="B1351" s="351" t="s">
        <v>15130</v>
      </c>
      <c r="C1351" s="351" t="s">
        <v>7</v>
      </c>
      <c r="D1351" s="291" t="s">
        <v>16282</v>
      </c>
      <c r="E1351" s="292" t="s">
        <v>16012</v>
      </c>
      <c r="G1351" s="291" t="s">
        <v>16282</v>
      </c>
      <c r="H1351" s="328" t="s">
        <v>16013</v>
      </c>
      <c r="I1351" s="329" t="s">
        <v>16281</v>
      </c>
      <c r="J1351" s="291" t="s">
        <v>16014</v>
      </c>
      <c r="K1351" s="292" t="s">
        <v>16015</v>
      </c>
      <c r="L1351" s="292" t="s">
        <v>676</v>
      </c>
      <c r="M1351" s="292" t="s">
        <v>4202</v>
      </c>
      <c r="N1351" s="12" t="s">
        <v>21233</v>
      </c>
      <c r="O1351" s="330" t="s">
        <v>16016</v>
      </c>
      <c r="P1351" s="331" t="s">
        <v>16017</v>
      </c>
      <c r="Q1351" s="274" t="s">
        <v>16018</v>
      </c>
      <c r="R1351" s="292" t="s">
        <v>16012</v>
      </c>
      <c r="S1351" s="354" t="s">
        <v>16018</v>
      </c>
      <c r="T1351" s="293" t="s">
        <v>16017</v>
      </c>
      <c r="V1351" s="294">
        <v>42669</v>
      </c>
    </row>
    <row r="1352" spans="2:23" s="292" customFormat="1" ht="30.75" customHeight="1" x14ac:dyDescent="0.25">
      <c r="B1352" s="351" t="s">
        <v>15131</v>
      </c>
      <c r="C1352" s="351" t="s">
        <v>7</v>
      </c>
      <c r="D1352" s="291" t="s">
        <v>16025</v>
      </c>
      <c r="E1352" s="292" t="s">
        <v>16026</v>
      </c>
      <c r="F1352" s="292" t="s">
        <v>16027</v>
      </c>
      <c r="G1352" s="291" t="s">
        <v>16025</v>
      </c>
      <c r="H1352" s="328" t="s">
        <v>16028</v>
      </c>
      <c r="I1352" s="329" t="s">
        <v>3920</v>
      </c>
      <c r="J1352" s="291" t="s">
        <v>16029</v>
      </c>
      <c r="K1352" s="292" t="s">
        <v>3922</v>
      </c>
      <c r="L1352" s="292" t="s">
        <v>4238</v>
      </c>
      <c r="M1352" s="292" t="s">
        <v>3947</v>
      </c>
      <c r="N1352" s="12" t="s">
        <v>21218</v>
      </c>
      <c r="O1352" s="330" t="s">
        <v>10495</v>
      </c>
      <c r="P1352" s="331" t="s">
        <v>16030</v>
      </c>
      <c r="Q1352" s="274" t="s">
        <v>16031</v>
      </c>
      <c r="R1352" s="292" t="s">
        <v>13957</v>
      </c>
      <c r="S1352" s="274" t="s">
        <v>16031</v>
      </c>
      <c r="T1352" s="331" t="s">
        <v>16030</v>
      </c>
      <c r="V1352" s="294">
        <v>42671</v>
      </c>
    </row>
    <row r="1353" spans="2:23" s="292" customFormat="1" ht="30.75" customHeight="1" x14ac:dyDescent="0.25">
      <c r="B1353" s="351" t="s">
        <v>15132</v>
      </c>
      <c r="C1353" s="351"/>
      <c r="D1353" s="291" t="s">
        <v>16032</v>
      </c>
      <c r="E1353" s="292" t="s">
        <v>16033</v>
      </c>
      <c r="G1353" s="291" t="s">
        <v>16032</v>
      </c>
      <c r="H1353" s="328" t="s">
        <v>16034</v>
      </c>
      <c r="I1353" s="329" t="s">
        <v>16035</v>
      </c>
      <c r="J1353" s="291" t="s">
        <v>16036</v>
      </c>
      <c r="K1353" s="292" t="s">
        <v>3922</v>
      </c>
      <c r="L1353" s="292" t="s">
        <v>2765</v>
      </c>
      <c r="M1353" s="292" t="s">
        <v>4068</v>
      </c>
      <c r="N1353" s="12" t="s">
        <v>21218</v>
      </c>
      <c r="O1353" s="330" t="s">
        <v>16037</v>
      </c>
      <c r="P1353" s="331" t="s">
        <v>6120</v>
      </c>
      <c r="Q1353" s="274" t="s">
        <v>6121</v>
      </c>
      <c r="R1353" s="292" t="s">
        <v>6117</v>
      </c>
      <c r="S1353" s="274" t="s">
        <v>6121</v>
      </c>
      <c r="T1353" s="331" t="s">
        <v>6120</v>
      </c>
      <c r="V1353" s="294">
        <v>42671</v>
      </c>
    </row>
    <row r="1354" spans="2:23" s="292" customFormat="1" ht="30.75" customHeight="1" x14ac:dyDescent="0.25">
      <c r="B1354" s="351" t="s">
        <v>15133</v>
      </c>
      <c r="C1354" s="351" t="s">
        <v>7</v>
      </c>
      <c r="D1354" s="291" t="s">
        <v>16038</v>
      </c>
      <c r="E1354" s="292" t="s">
        <v>16039</v>
      </c>
      <c r="G1354" s="291" t="s">
        <v>10735</v>
      </c>
      <c r="H1354" s="328" t="s">
        <v>16040</v>
      </c>
      <c r="I1354" s="329" t="s">
        <v>3920</v>
      </c>
      <c r="J1354" s="291" t="s">
        <v>16041</v>
      </c>
      <c r="K1354" s="292" t="s">
        <v>14167</v>
      </c>
      <c r="L1354" s="292" t="s">
        <v>4238</v>
      </c>
      <c r="M1354" s="292" t="s">
        <v>3947</v>
      </c>
      <c r="N1354" s="12" t="s">
        <v>21218</v>
      </c>
      <c r="O1354" s="330" t="s">
        <v>16042</v>
      </c>
      <c r="P1354" s="331" t="s">
        <v>16043</v>
      </c>
      <c r="Q1354" s="274" t="s">
        <v>16044</v>
      </c>
      <c r="R1354" s="292" t="s">
        <v>16045</v>
      </c>
      <c r="S1354" s="274" t="s">
        <v>16044</v>
      </c>
      <c r="T1354" s="331" t="s">
        <v>16043</v>
      </c>
      <c r="V1354" s="294">
        <v>42672</v>
      </c>
    </row>
    <row r="1355" spans="2:23" s="292" customFormat="1" ht="30.75" customHeight="1" x14ac:dyDescent="0.25">
      <c r="B1355" s="351" t="s">
        <v>15134</v>
      </c>
      <c r="C1355" s="351"/>
      <c r="D1355" s="291" t="s">
        <v>16046</v>
      </c>
      <c r="E1355" s="292" t="s">
        <v>16047</v>
      </c>
      <c r="F1355" s="292" t="s">
        <v>15383</v>
      </c>
      <c r="G1355" s="291" t="s">
        <v>16057</v>
      </c>
      <c r="H1355" s="328" t="s">
        <v>16048</v>
      </c>
      <c r="I1355" s="329" t="s">
        <v>16049</v>
      </c>
      <c r="J1355" s="291" t="s">
        <v>16050</v>
      </c>
      <c r="K1355" s="292" t="s">
        <v>16051</v>
      </c>
      <c r="L1355" s="292" t="s">
        <v>16052</v>
      </c>
      <c r="M1355" s="292" t="s">
        <v>3980</v>
      </c>
      <c r="N1355" s="12" t="s">
        <v>21230</v>
      </c>
      <c r="O1355" s="330" t="s">
        <v>16053</v>
      </c>
      <c r="P1355" s="331" t="s">
        <v>16054</v>
      </c>
      <c r="Q1355" s="274" t="s">
        <v>16055</v>
      </c>
      <c r="R1355" s="292" t="s">
        <v>16047</v>
      </c>
      <c r="S1355" s="293" t="s">
        <v>16056</v>
      </c>
      <c r="T1355" s="293" t="s">
        <v>16054</v>
      </c>
      <c r="V1355" s="294">
        <v>42674</v>
      </c>
    </row>
    <row r="1356" spans="2:23" s="292" customFormat="1" ht="30.75" customHeight="1" x14ac:dyDescent="0.25">
      <c r="B1356" s="351" t="s">
        <v>15135</v>
      </c>
      <c r="C1356" s="351"/>
      <c r="D1356" s="291" t="s">
        <v>16059</v>
      </c>
      <c r="E1356" s="292" t="s">
        <v>8048</v>
      </c>
      <c r="F1356" s="292" t="s">
        <v>15788</v>
      </c>
      <c r="G1356" s="291" t="s">
        <v>16060</v>
      </c>
      <c r="H1356" s="328" t="s">
        <v>16061</v>
      </c>
      <c r="I1356" s="329" t="s">
        <v>16062</v>
      </c>
      <c r="J1356" s="291" t="s">
        <v>16063</v>
      </c>
      <c r="K1356" s="292" t="s">
        <v>16064</v>
      </c>
      <c r="L1356" s="292" t="s">
        <v>676</v>
      </c>
      <c r="M1356" s="292" t="s">
        <v>4202</v>
      </c>
      <c r="N1356" s="12" t="s">
        <v>21233</v>
      </c>
      <c r="O1356" s="330" t="s">
        <v>16065</v>
      </c>
      <c r="P1356" s="331" t="s">
        <v>16066</v>
      </c>
      <c r="Q1356" s="274" t="s">
        <v>16067</v>
      </c>
      <c r="R1356" s="292" t="s">
        <v>16068</v>
      </c>
      <c r="S1356" s="274" t="s">
        <v>16069</v>
      </c>
      <c r="T1356" s="293" t="s">
        <v>16070</v>
      </c>
      <c r="V1356" s="294">
        <v>42675</v>
      </c>
    </row>
    <row r="1357" spans="2:23" s="292" customFormat="1" ht="30.75" customHeight="1" x14ac:dyDescent="0.25">
      <c r="B1357" s="351" t="s">
        <v>15136</v>
      </c>
      <c r="C1357" s="351"/>
      <c r="D1357" s="291" t="s">
        <v>16071</v>
      </c>
      <c r="E1357" s="292" t="s">
        <v>16077</v>
      </c>
      <c r="G1357" s="291" t="s">
        <v>16078</v>
      </c>
      <c r="H1357" s="328" t="s">
        <v>16072</v>
      </c>
      <c r="I1357" s="329" t="s">
        <v>3920</v>
      </c>
      <c r="J1357" s="291" t="s">
        <v>16073</v>
      </c>
      <c r="K1357" s="292" t="s">
        <v>14212</v>
      </c>
      <c r="L1357" s="292" t="s">
        <v>2065</v>
      </c>
      <c r="M1357" s="292" t="s">
        <v>3924</v>
      </c>
      <c r="N1357" s="12" t="s">
        <v>21230</v>
      </c>
      <c r="O1357" s="330" t="s">
        <v>16074</v>
      </c>
      <c r="P1357" s="331" t="s">
        <v>16075</v>
      </c>
      <c r="Q1357" s="274" t="s">
        <v>16076</v>
      </c>
      <c r="R1357" s="292" t="s">
        <v>16077</v>
      </c>
      <c r="S1357" s="274" t="s">
        <v>16076</v>
      </c>
      <c r="T1357" s="293" t="s">
        <v>16075</v>
      </c>
      <c r="U1357" s="292" t="s">
        <v>6314</v>
      </c>
      <c r="V1357" s="294">
        <v>42675</v>
      </c>
    </row>
    <row r="1358" spans="2:23" s="292" customFormat="1" ht="30.75" customHeight="1" x14ac:dyDescent="0.25">
      <c r="B1358" s="351" t="s">
        <v>15137</v>
      </c>
      <c r="C1358" s="351" t="s">
        <v>21205</v>
      </c>
      <c r="D1358" s="291" t="s">
        <v>16084</v>
      </c>
      <c r="E1358" s="292" t="s">
        <v>5110</v>
      </c>
      <c r="F1358" s="292" t="s">
        <v>9434</v>
      </c>
      <c r="G1358" s="291" t="s">
        <v>16085</v>
      </c>
      <c r="H1358" s="328" t="s">
        <v>16086</v>
      </c>
      <c r="I1358" s="329" t="s">
        <v>16087</v>
      </c>
      <c r="J1358" s="291" t="s">
        <v>16088</v>
      </c>
      <c r="K1358" s="292" t="s">
        <v>3922</v>
      </c>
      <c r="L1358" s="292" t="s">
        <v>3244</v>
      </c>
      <c r="M1358" s="292" t="s">
        <v>3947</v>
      </c>
      <c r="N1358" s="12" t="s">
        <v>21218</v>
      </c>
      <c r="O1358" s="330" t="s">
        <v>16089</v>
      </c>
      <c r="P1358" s="331" t="s">
        <v>16090</v>
      </c>
      <c r="Q1358" s="274" t="s">
        <v>20213</v>
      </c>
      <c r="R1358" s="292" t="s">
        <v>5110</v>
      </c>
      <c r="S1358" s="274" t="s">
        <v>20213</v>
      </c>
      <c r="T1358" s="293" t="s">
        <v>16090</v>
      </c>
      <c r="U1358" s="292" t="s">
        <v>15552</v>
      </c>
      <c r="V1358" s="294">
        <v>42677</v>
      </c>
      <c r="W1358" s="292">
        <v>42677</v>
      </c>
    </row>
    <row r="1359" spans="2:23" s="292" customFormat="1" ht="30.75" customHeight="1" x14ac:dyDescent="0.25">
      <c r="B1359" s="351" t="s">
        <v>15138</v>
      </c>
      <c r="C1359" s="351" t="s">
        <v>21208</v>
      </c>
      <c r="D1359" s="291" t="s">
        <v>16080</v>
      </c>
      <c r="E1359" s="292" t="s">
        <v>18747</v>
      </c>
      <c r="G1359" s="291" t="s">
        <v>20054</v>
      </c>
      <c r="H1359" s="328" t="s">
        <v>16081</v>
      </c>
      <c r="I1359" s="329" t="s">
        <v>3920</v>
      </c>
      <c r="J1359" s="291" t="s">
        <v>20055</v>
      </c>
      <c r="K1359" s="292" t="s">
        <v>16082</v>
      </c>
      <c r="L1359" s="292" t="s">
        <v>14201</v>
      </c>
      <c r="M1359" s="292" t="s">
        <v>4119</v>
      </c>
      <c r="N1359" s="12" t="s">
        <v>21230</v>
      </c>
      <c r="O1359" s="330" t="s">
        <v>16083</v>
      </c>
      <c r="P1359" s="331" t="s">
        <v>18749</v>
      </c>
      <c r="Q1359" s="274" t="s">
        <v>18748</v>
      </c>
      <c r="R1359" s="292" t="s">
        <v>18747</v>
      </c>
      <c r="S1359" s="274" t="s">
        <v>18748</v>
      </c>
      <c r="T1359" s="331" t="s">
        <v>18749</v>
      </c>
      <c r="V1359" s="294">
        <v>42678</v>
      </c>
      <c r="W1359" s="357">
        <v>43410</v>
      </c>
    </row>
    <row r="1360" spans="2:23" s="292" customFormat="1" ht="30.75" customHeight="1" x14ac:dyDescent="0.25">
      <c r="B1360" s="351" t="s">
        <v>15139</v>
      </c>
      <c r="C1360" s="351" t="s">
        <v>12035</v>
      </c>
      <c r="D1360" s="291" t="s">
        <v>16091</v>
      </c>
      <c r="E1360" s="292" t="s">
        <v>434</v>
      </c>
      <c r="G1360" s="291" t="s">
        <v>16091</v>
      </c>
      <c r="H1360" s="292" t="s">
        <v>16092</v>
      </c>
      <c r="I1360" s="360">
        <v>257936114</v>
      </c>
      <c r="J1360" s="291" t="s">
        <v>16093</v>
      </c>
      <c r="K1360" s="292" t="s">
        <v>12747</v>
      </c>
      <c r="L1360" s="292" t="s">
        <v>2707</v>
      </c>
      <c r="M1360" s="292" t="s">
        <v>3947</v>
      </c>
      <c r="N1360" s="12" t="s">
        <v>21218</v>
      </c>
      <c r="O1360" s="292" t="s">
        <v>12748</v>
      </c>
      <c r="P1360" s="293" t="s">
        <v>5345</v>
      </c>
      <c r="Q1360" s="274" t="s">
        <v>438</v>
      </c>
      <c r="R1360" s="292" t="s">
        <v>5346</v>
      </c>
      <c r="S1360" s="274" t="s">
        <v>438</v>
      </c>
      <c r="T1360" s="293" t="s">
        <v>5345</v>
      </c>
      <c r="V1360" s="294">
        <v>42678</v>
      </c>
    </row>
    <row r="1361" spans="2:22" s="292" customFormat="1" ht="30.75" customHeight="1" x14ac:dyDescent="0.25">
      <c r="B1361" s="351" t="s">
        <v>15140</v>
      </c>
      <c r="C1361" s="351"/>
      <c r="D1361" s="291" t="s">
        <v>16094</v>
      </c>
      <c r="E1361" s="292" t="s">
        <v>5693</v>
      </c>
      <c r="F1361" s="292" t="s">
        <v>6418</v>
      </c>
      <c r="G1361" s="291" t="s">
        <v>16095</v>
      </c>
      <c r="H1361" s="328">
        <v>10202143000130</v>
      </c>
      <c r="I1361" s="329">
        <v>10808440039</v>
      </c>
      <c r="J1361" s="291" t="s">
        <v>16096</v>
      </c>
      <c r="K1361" s="292" t="s">
        <v>3922</v>
      </c>
      <c r="L1361" s="292" t="s">
        <v>6271</v>
      </c>
      <c r="M1361" s="292" t="s">
        <v>3980</v>
      </c>
      <c r="N1361" s="12" t="s">
        <v>21230</v>
      </c>
      <c r="O1361" s="330">
        <v>32606114</v>
      </c>
      <c r="P1361" s="331">
        <v>3125716622</v>
      </c>
      <c r="Q1361" s="274" t="s">
        <v>16097</v>
      </c>
      <c r="R1361" s="292" t="s">
        <v>5693</v>
      </c>
      <c r="S1361" s="274" t="s">
        <v>16097</v>
      </c>
      <c r="T1361" s="331">
        <v>3125716622</v>
      </c>
      <c r="V1361" s="294">
        <v>42678</v>
      </c>
    </row>
    <row r="1362" spans="2:22" s="292" customFormat="1" ht="30.75" customHeight="1" x14ac:dyDescent="0.25">
      <c r="B1362" s="351" t="s">
        <v>15141</v>
      </c>
      <c r="C1362" s="351"/>
      <c r="D1362" s="291" t="s">
        <v>16098</v>
      </c>
      <c r="E1362" s="292" t="s">
        <v>16099</v>
      </c>
      <c r="G1362" s="291" t="s">
        <v>16105</v>
      </c>
      <c r="H1362" s="328" t="s">
        <v>3690</v>
      </c>
      <c r="I1362" s="329" t="s">
        <v>3920</v>
      </c>
      <c r="J1362" s="291" t="s">
        <v>16100</v>
      </c>
      <c r="K1362" s="292" t="s">
        <v>12466</v>
      </c>
      <c r="L1362" s="292" t="s">
        <v>3693</v>
      </c>
      <c r="M1362" s="292" t="s">
        <v>4119</v>
      </c>
      <c r="N1362" s="12" t="s">
        <v>21230</v>
      </c>
      <c r="O1362" s="330" t="s">
        <v>16101</v>
      </c>
      <c r="P1362" s="331" t="s">
        <v>16102</v>
      </c>
      <c r="Q1362" s="274" t="s">
        <v>16103</v>
      </c>
      <c r="R1362" s="292" t="s">
        <v>16099</v>
      </c>
      <c r="S1362" s="274" t="s">
        <v>16103</v>
      </c>
      <c r="T1362" s="293" t="s">
        <v>16102</v>
      </c>
      <c r="U1362" s="292" t="s">
        <v>16104</v>
      </c>
      <c r="V1362" s="294">
        <v>42678</v>
      </c>
    </row>
    <row r="1363" spans="2:22" s="292" customFormat="1" ht="30.75" customHeight="1" x14ac:dyDescent="0.25">
      <c r="B1363" s="351" t="s">
        <v>15142</v>
      </c>
      <c r="C1363" s="351" t="s">
        <v>21208</v>
      </c>
      <c r="D1363" s="291" t="s">
        <v>16106</v>
      </c>
      <c r="E1363" s="292" t="s">
        <v>16107</v>
      </c>
      <c r="G1363" s="291" t="s">
        <v>16108</v>
      </c>
      <c r="H1363" s="328" t="s">
        <v>16109</v>
      </c>
      <c r="I1363" s="329" t="s">
        <v>16110</v>
      </c>
      <c r="J1363" s="291" t="s">
        <v>16111</v>
      </c>
      <c r="K1363" s="292" t="s">
        <v>3922</v>
      </c>
      <c r="L1363" s="292" t="s">
        <v>4238</v>
      </c>
      <c r="M1363" s="292" t="s">
        <v>3947</v>
      </c>
      <c r="N1363" s="12" t="s">
        <v>21218</v>
      </c>
      <c r="O1363" s="330" t="s">
        <v>16112</v>
      </c>
      <c r="P1363" s="331" t="s">
        <v>16113</v>
      </c>
      <c r="Q1363" s="293" t="s">
        <v>16114</v>
      </c>
      <c r="R1363" s="292" t="s">
        <v>3711</v>
      </c>
      <c r="S1363" s="293" t="s">
        <v>16115</v>
      </c>
      <c r="T1363" s="293" t="s">
        <v>16113</v>
      </c>
      <c r="V1363" s="294">
        <v>42374</v>
      </c>
    </row>
    <row r="1364" spans="2:22" s="292" customFormat="1" ht="30.75" customHeight="1" x14ac:dyDescent="0.25">
      <c r="B1364" s="351" t="s">
        <v>15143</v>
      </c>
      <c r="C1364" s="351"/>
      <c r="D1364" s="291" t="s">
        <v>16116</v>
      </c>
      <c r="E1364" s="292" t="s">
        <v>16117</v>
      </c>
      <c r="F1364" s="292" t="s">
        <v>16118</v>
      </c>
      <c r="G1364" s="291" t="s">
        <v>16119</v>
      </c>
      <c r="H1364" s="328" t="s">
        <v>16128</v>
      </c>
      <c r="I1364" s="329" t="s">
        <v>16120</v>
      </c>
      <c r="J1364" s="291" t="s">
        <v>16121</v>
      </c>
      <c r="K1364" s="292" t="s">
        <v>3138</v>
      </c>
      <c r="L1364" s="292" t="s">
        <v>7621</v>
      </c>
      <c r="M1364" s="292" t="s">
        <v>3140</v>
      </c>
      <c r="N1364" s="12" t="s">
        <v>21233</v>
      </c>
      <c r="O1364" s="330" t="s">
        <v>16122</v>
      </c>
      <c r="P1364" s="331" t="s">
        <v>16123</v>
      </c>
      <c r="Q1364" s="356" t="s">
        <v>16124</v>
      </c>
      <c r="R1364" s="292" t="s">
        <v>16125</v>
      </c>
      <c r="S1364" s="274" t="s">
        <v>16126</v>
      </c>
      <c r="T1364" s="293" t="s">
        <v>16123</v>
      </c>
      <c r="U1364" s="292" t="s">
        <v>16127</v>
      </c>
      <c r="V1364" s="294">
        <v>42681</v>
      </c>
    </row>
    <row r="1365" spans="2:22" s="292" customFormat="1" ht="30.75" customHeight="1" x14ac:dyDescent="0.25">
      <c r="B1365" s="351" t="s">
        <v>15144</v>
      </c>
      <c r="C1365" s="351"/>
      <c r="D1365" s="291" t="s">
        <v>16137</v>
      </c>
      <c r="E1365" s="292" t="s">
        <v>5607</v>
      </c>
      <c r="G1365" s="291" t="s">
        <v>16137</v>
      </c>
      <c r="H1365" s="328" t="s">
        <v>16130</v>
      </c>
      <c r="I1365" s="329" t="s">
        <v>16131</v>
      </c>
      <c r="J1365" s="291" t="s">
        <v>16132</v>
      </c>
      <c r="K1365" s="292" t="s">
        <v>4297</v>
      </c>
      <c r="L1365" s="292" t="s">
        <v>10531</v>
      </c>
      <c r="M1365" s="292" t="s">
        <v>3947</v>
      </c>
      <c r="N1365" s="12" t="s">
        <v>21218</v>
      </c>
      <c r="O1365" s="330" t="s">
        <v>16133</v>
      </c>
      <c r="P1365" s="331" t="s">
        <v>16134</v>
      </c>
      <c r="Q1365" s="274" t="s">
        <v>16135</v>
      </c>
      <c r="R1365" s="292" t="s">
        <v>5607</v>
      </c>
      <c r="S1365" s="274" t="s">
        <v>16135</v>
      </c>
      <c r="T1365" s="293" t="s">
        <v>16136</v>
      </c>
      <c r="V1365" s="294">
        <v>42682</v>
      </c>
    </row>
    <row r="1366" spans="2:22" s="292" customFormat="1" ht="30.75" customHeight="1" x14ac:dyDescent="0.25">
      <c r="B1366" s="351" t="s">
        <v>15145</v>
      </c>
      <c r="C1366" s="351" t="s">
        <v>21208</v>
      </c>
      <c r="D1366" s="291" t="s">
        <v>16138</v>
      </c>
      <c r="E1366" s="292" t="s">
        <v>16139</v>
      </c>
      <c r="G1366" s="291" t="s">
        <v>16140</v>
      </c>
      <c r="H1366" s="328" t="s">
        <v>16153</v>
      </c>
      <c r="I1366" s="329" t="s">
        <v>3920</v>
      </c>
      <c r="J1366" s="291" t="s">
        <v>16141</v>
      </c>
      <c r="K1366" s="292" t="s">
        <v>3922</v>
      </c>
      <c r="L1366" s="292" t="s">
        <v>3951</v>
      </c>
      <c r="M1366" s="292" t="s">
        <v>3947</v>
      </c>
      <c r="N1366" s="12" t="s">
        <v>21218</v>
      </c>
      <c r="O1366" s="330" t="s">
        <v>16142</v>
      </c>
      <c r="P1366" s="331" t="s">
        <v>16143</v>
      </c>
      <c r="Q1366" s="293" t="s">
        <v>16144</v>
      </c>
      <c r="R1366" s="292" t="s">
        <v>16139</v>
      </c>
      <c r="S1366" s="293" t="s">
        <v>16145</v>
      </c>
      <c r="T1366" s="293" t="s">
        <v>16146</v>
      </c>
      <c r="V1366" s="294">
        <v>42682</v>
      </c>
    </row>
    <row r="1367" spans="2:22" s="292" customFormat="1" ht="30.75" customHeight="1" x14ac:dyDescent="0.25">
      <c r="B1367" s="351" t="s">
        <v>15146</v>
      </c>
      <c r="C1367" s="351" t="s">
        <v>21205</v>
      </c>
      <c r="D1367" s="291" t="s">
        <v>16147</v>
      </c>
      <c r="E1367" s="292" t="s">
        <v>16148</v>
      </c>
      <c r="G1367" s="291" t="s">
        <v>16147</v>
      </c>
      <c r="H1367" s="328" t="s">
        <v>16149</v>
      </c>
      <c r="I1367" s="329"/>
      <c r="J1367" s="291" t="s">
        <v>16150</v>
      </c>
      <c r="K1367" s="292" t="s">
        <v>3922</v>
      </c>
      <c r="L1367" s="292" t="s">
        <v>2699</v>
      </c>
      <c r="M1367" s="292" t="s">
        <v>4068</v>
      </c>
      <c r="N1367" s="12" t="s">
        <v>21218</v>
      </c>
      <c r="O1367" s="330" t="s">
        <v>16151</v>
      </c>
      <c r="P1367" s="331" t="s">
        <v>16152</v>
      </c>
      <c r="Q1367" s="269" t="s">
        <v>25134</v>
      </c>
      <c r="R1367" s="292" t="s">
        <v>16148</v>
      </c>
      <c r="S1367" s="269" t="s">
        <v>25134</v>
      </c>
      <c r="T1367" s="331" t="s">
        <v>16152</v>
      </c>
      <c r="U1367" s="292" t="s">
        <v>15816</v>
      </c>
      <c r="V1367" s="294">
        <v>42682</v>
      </c>
    </row>
    <row r="1368" spans="2:22" s="292" customFormat="1" ht="30.75" customHeight="1" x14ac:dyDescent="0.25">
      <c r="B1368" s="351" t="s">
        <v>15147</v>
      </c>
      <c r="C1368" s="351" t="s">
        <v>21208</v>
      </c>
      <c r="D1368" s="291" t="s">
        <v>16154</v>
      </c>
      <c r="E1368" s="292" t="s">
        <v>13957</v>
      </c>
      <c r="G1368" s="291" t="s">
        <v>16154</v>
      </c>
      <c r="H1368" s="328" t="s">
        <v>16155</v>
      </c>
      <c r="I1368" s="329" t="s">
        <v>3920</v>
      </c>
      <c r="J1368" s="291" t="s">
        <v>16156</v>
      </c>
      <c r="K1368" s="292" t="s">
        <v>16157</v>
      </c>
      <c r="L1368" s="292" t="s">
        <v>4031</v>
      </c>
      <c r="M1368" s="292" t="s">
        <v>3924</v>
      </c>
      <c r="N1368" s="12" t="s">
        <v>21230</v>
      </c>
      <c r="O1368" s="330" t="s">
        <v>16158</v>
      </c>
      <c r="P1368" s="331" t="s">
        <v>16160</v>
      </c>
      <c r="Q1368" s="274" t="s">
        <v>16159</v>
      </c>
      <c r="R1368" s="292" t="s">
        <v>13957</v>
      </c>
      <c r="S1368" s="274" t="s">
        <v>16159</v>
      </c>
      <c r="T1368" s="293" t="s">
        <v>16160</v>
      </c>
      <c r="U1368" s="292" t="s">
        <v>15775</v>
      </c>
      <c r="V1368" s="294">
        <v>42683</v>
      </c>
    </row>
    <row r="1369" spans="2:22" s="292" customFormat="1" ht="30.75" customHeight="1" x14ac:dyDescent="0.25">
      <c r="B1369" s="351" t="s">
        <v>15148</v>
      </c>
      <c r="C1369" s="351"/>
      <c r="D1369" s="291" t="s">
        <v>16161</v>
      </c>
      <c r="E1369" s="292" t="s">
        <v>16162</v>
      </c>
      <c r="F1369" s="292" t="s">
        <v>15383</v>
      </c>
      <c r="G1369" s="291" t="s">
        <v>16161</v>
      </c>
      <c r="H1369" s="328" t="s">
        <v>16163</v>
      </c>
      <c r="I1369" s="329" t="s">
        <v>16164</v>
      </c>
      <c r="J1369" s="291" t="s">
        <v>16165</v>
      </c>
      <c r="K1369" s="292" t="s">
        <v>12605</v>
      </c>
      <c r="L1369" s="292" t="s">
        <v>886</v>
      </c>
      <c r="M1369" s="292" t="s">
        <v>3924</v>
      </c>
      <c r="N1369" s="12" t="s">
        <v>21230</v>
      </c>
      <c r="O1369" s="330" t="s">
        <v>16166</v>
      </c>
      <c r="P1369" s="331" t="s">
        <v>16167</v>
      </c>
      <c r="Q1369" s="293" t="s">
        <v>16168</v>
      </c>
      <c r="R1369" s="292" t="s">
        <v>940</v>
      </c>
      <c r="S1369" s="293" t="s">
        <v>16168</v>
      </c>
      <c r="T1369" s="293" t="s">
        <v>16169</v>
      </c>
      <c r="V1369" s="294">
        <v>42683</v>
      </c>
    </row>
    <row r="1370" spans="2:22" s="292" customFormat="1" ht="30.75" customHeight="1" x14ac:dyDescent="0.25">
      <c r="B1370" s="351" t="s">
        <v>15149</v>
      </c>
      <c r="C1370" s="351"/>
      <c r="D1370" s="291" t="s">
        <v>16170</v>
      </c>
      <c r="E1370" s="292" t="s">
        <v>16171</v>
      </c>
      <c r="F1370" s="292" t="s">
        <v>15383</v>
      </c>
      <c r="G1370" s="291" t="s">
        <v>16170</v>
      </c>
      <c r="H1370" s="328" t="s">
        <v>16172</v>
      </c>
      <c r="I1370" s="329" t="s">
        <v>16173</v>
      </c>
      <c r="J1370" s="291" t="s">
        <v>16174</v>
      </c>
      <c r="K1370" s="292" t="s">
        <v>16175</v>
      </c>
      <c r="L1370" s="292" t="s">
        <v>9772</v>
      </c>
      <c r="M1370" s="292" t="s">
        <v>4119</v>
      </c>
      <c r="N1370" s="12" t="s">
        <v>21230</v>
      </c>
      <c r="O1370" s="330" t="s">
        <v>5107</v>
      </c>
      <c r="P1370" s="331" t="s">
        <v>16176</v>
      </c>
      <c r="Q1370" s="274" t="s">
        <v>16177</v>
      </c>
      <c r="R1370" s="292" t="s">
        <v>16178</v>
      </c>
      <c r="S1370" s="293" t="s">
        <v>16179</v>
      </c>
      <c r="T1370" s="293" t="s">
        <v>16176</v>
      </c>
      <c r="V1370" s="294"/>
    </row>
    <row r="1371" spans="2:22" s="292" customFormat="1" ht="30.75" customHeight="1" x14ac:dyDescent="0.25">
      <c r="B1371" s="351" t="s">
        <v>15150</v>
      </c>
      <c r="C1371" s="351"/>
      <c r="D1371" s="291" t="s">
        <v>16180</v>
      </c>
      <c r="G1371" s="291" t="s">
        <v>16180</v>
      </c>
      <c r="H1371" s="328" t="s">
        <v>16181</v>
      </c>
      <c r="I1371" s="329" t="s">
        <v>16182</v>
      </c>
      <c r="J1371" s="291" t="s">
        <v>16183</v>
      </c>
      <c r="K1371" s="292" t="s">
        <v>16184</v>
      </c>
      <c r="L1371" s="292" t="s">
        <v>2372</v>
      </c>
      <c r="M1371" s="292" t="s">
        <v>5752</v>
      </c>
      <c r="N1371" s="12" t="s">
        <v>21231</v>
      </c>
      <c r="O1371" s="330" t="s">
        <v>16185</v>
      </c>
      <c r="P1371" s="331" t="s">
        <v>16187</v>
      </c>
      <c r="Q1371" s="274" t="s">
        <v>16186</v>
      </c>
      <c r="R1371" s="292" t="s">
        <v>16188</v>
      </c>
      <c r="S1371" s="274" t="s">
        <v>16186</v>
      </c>
      <c r="T1371" s="331" t="s">
        <v>16187</v>
      </c>
      <c r="V1371" s="294">
        <v>42683</v>
      </c>
    </row>
    <row r="1372" spans="2:22" s="292" customFormat="1" ht="30.75" customHeight="1" x14ac:dyDescent="0.25">
      <c r="B1372" s="351" t="s">
        <v>15151</v>
      </c>
      <c r="C1372" s="351"/>
      <c r="D1372" s="291" t="s">
        <v>16189</v>
      </c>
      <c r="E1372" s="292" t="s">
        <v>16190</v>
      </c>
      <c r="G1372" s="291" t="s">
        <v>16191</v>
      </c>
      <c r="H1372" s="328" t="s">
        <v>16192</v>
      </c>
      <c r="I1372" s="329" t="s">
        <v>16193</v>
      </c>
      <c r="J1372" s="291" t="s">
        <v>16194</v>
      </c>
      <c r="K1372" s="292" t="s">
        <v>16195</v>
      </c>
      <c r="L1372" s="292" t="s">
        <v>4238</v>
      </c>
      <c r="M1372" s="292" t="s">
        <v>3947</v>
      </c>
      <c r="N1372" s="12" t="s">
        <v>21218</v>
      </c>
      <c r="O1372" s="330" t="s">
        <v>16196</v>
      </c>
      <c r="P1372" s="331" t="s">
        <v>16197</v>
      </c>
      <c r="Q1372" s="293" t="s">
        <v>16198</v>
      </c>
      <c r="R1372" s="292" t="s">
        <v>16199</v>
      </c>
      <c r="S1372" s="293" t="s">
        <v>16198</v>
      </c>
      <c r="T1372" s="293" t="s">
        <v>16200</v>
      </c>
      <c r="V1372" s="294">
        <v>42684</v>
      </c>
    </row>
    <row r="1373" spans="2:22" s="292" customFormat="1" ht="30.75" customHeight="1" x14ac:dyDescent="0.25">
      <c r="B1373" s="351" t="s">
        <v>15152</v>
      </c>
      <c r="C1373" s="351" t="s">
        <v>21205</v>
      </c>
      <c r="D1373" s="291" t="s">
        <v>16201</v>
      </c>
      <c r="E1373" s="292" t="s">
        <v>16202</v>
      </c>
      <c r="F1373" s="292" t="s">
        <v>16211</v>
      </c>
      <c r="G1373" s="291" t="s">
        <v>16203</v>
      </c>
      <c r="H1373" s="328" t="s">
        <v>16204</v>
      </c>
      <c r="I1373" s="329" t="s">
        <v>21951</v>
      </c>
      <c r="J1373" s="291" t="s">
        <v>16205</v>
      </c>
      <c r="K1373" s="292" t="s">
        <v>3922</v>
      </c>
      <c r="L1373" s="292" t="s">
        <v>3244</v>
      </c>
      <c r="M1373" s="292" t="s">
        <v>3947</v>
      </c>
      <c r="N1373" s="12" t="s">
        <v>21218</v>
      </c>
      <c r="O1373" s="330" t="s">
        <v>16206</v>
      </c>
      <c r="P1373" s="331" t="s">
        <v>16207</v>
      </c>
      <c r="Q1373" s="274" t="s">
        <v>16208</v>
      </c>
      <c r="R1373" s="292" t="s">
        <v>16202</v>
      </c>
      <c r="S1373" s="274" t="s">
        <v>16210</v>
      </c>
      <c r="T1373" s="293" t="s">
        <v>16207</v>
      </c>
      <c r="U1373" s="292" t="s">
        <v>16209</v>
      </c>
      <c r="V1373" s="294">
        <v>42685</v>
      </c>
    </row>
    <row r="1374" spans="2:22" s="292" customFormat="1" ht="30.75" customHeight="1" x14ac:dyDescent="0.25">
      <c r="B1374" s="351" t="s">
        <v>15153</v>
      </c>
      <c r="C1374" s="351"/>
      <c r="D1374" s="291" t="s">
        <v>16212</v>
      </c>
      <c r="E1374" s="292" t="s">
        <v>16213</v>
      </c>
      <c r="G1374" s="291" t="s">
        <v>16212</v>
      </c>
      <c r="H1374" s="328" t="s">
        <v>16214</v>
      </c>
      <c r="I1374" s="329" t="s">
        <v>3920</v>
      </c>
      <c r="J1374" s="291" t="s">
        <v>16215</v>
      </c>
      <c r="K1374" s="292" t="s">
        <v>3922</v>
      </c>
      <c r="L1374" s="292" t="s">
        <v>16216</v>
      </c>
      <c r="M1374" s="292" t="s">
        <v>4202</v>
      </c>
      <c r="N1374" s="12" t="s">
        <v>21233</v>
      </c>
      <c r="O1374" s="330" t="s">
        <v>16217</v>
      </c>
      <c r="P1374" s="331" t="s">
        <v>16218</v>
      </c>
      <c r="Q1374" s="364" t="s">
        <v>16219</v>
      </c>
      <c r="R1374" s="292" t="s">
        <v>16213</v>
      </c>
      <c r="S1374" s="364" t="s">
        <v>16219</v>
      </c>
      <c r="T1374" s="331" t="s">
        <v>16218</v>
      </c>
      <c r="V1374" s="294">
        <v>42685</v>
      </c>
    </row>
    <row r="1375" spans="2:22" s="292" customFormat="1" ht="30.75" customHeight="1" x14ac:dyDescent="0.25">
      <c r="B1375" s="351" t="s">
        <v>15154</v>
      </c>
      <c r="C1375" s="351"/>
      <c r="D1375" s="291" t="s">
        <v>16220</v>
      </c>
      <c r="E1375" s="292" t="s">
        <v>16221</v>
      </c>
      <c r="G1375" s="291" t="s">
        <v>16220</v>
      </c>
      <c r="H1375" s="328" t="s">
        <v>16222</v>
      </c>
      <c r="I1375" s="329" t="s">
        <v>3920</v>
      </c>
      <c r="J1375" s="291" t="s">
        <v>16223</v>
      </c>
      <c r="K1375" s="292" t="s">
        <v>16444</v>
      </c>
      <c r="L1375" s="292" t="s">
        <v>2707</v>
      </c>
      <c r="M1375" s="292" t="s">
        <v>3947</v>
      </c>
      <c r="N1375" s="12" t="s">
        <v>21218</v>
      </c>
      <c r="O1375" s="330" t="s">
        <v>16224</v>
      </c>
      <c r="P1375" s="331" t="s">
        <v>16225</v>
      </c>
      <c r="Q1375" s="274" t="s">
        <v>16226</v>
      </c>
      <c r="R1375" s="292" t="s">
        <v>16227</v>
      </c>
      <c r="S1375" s="274" t="s">
        <v>16228</v>
      </c>
      <c r="T1375" s="293" t="s">
        <v>16225</v>
      </c>
      <c r="V1375" s="294">
        <v>42688</v>
      </c>
    </row>
    <row r="1376" spans="2:22" s="292" customFormat="1" ht="30.75" customHeight="1" x14ac:dyDescent="0.25">
      <c r="B1376" s="351" t="s">
        <v>15155</v>
      </c>
      <c r="C1376" s="351"/>
      <c r="D1376" s="291" t="s">
        <v>16229</v>
      </c>
      <c r="E1376" s="292" t="s">
        <v>14169</v>
      </c>
      <c r="G1376" s="291" t="s">
        <v>16229</v>
      </c>
      <c r="H1376" s="328" t="s">
        <v>16230</v>
      </c>
      <c r="I1376" s="329" t="s">
        <v>16231</v>
      </c>
      <c r="J1376" s="291" t="s">
        <v>16232</v>
      </c>
      <c r="K1376" s="292" t="s">
        <v>16233</v>
      </c>
      <c r="L1376" s="292" t="s">
        <v>3962</v>
      </c>
      <c r="M1376" s="292" t="s">
        <v>3947</v>
      </c>
      <c r="N1376" s="12" t="s">
        <v>21218</v>
      </c>
      <c r="O1376" s="330" t="s">
        <v>16234</v>
      </c>
      <c r="P1376" s="331" t="s">
        <v>16235</v>
      </c>
      <c r="Q1376" s="274" t="s">
        <v>16237</v>
      </c>
      <c r="R1376" s="292" t="s">
        <v>16236</v>
      </c>
      <c r="S1376" s="274" t="s">
        <v>16237</v>
      </c>
      <c r="T1376" s="332" t="s">
        <v>16235</v>
      </c>
      <c r="V1376" s="294">
        <v>42690</v>
      </c>
    </row>
    <row r="1377" spans="2:22" s="292" customFormat="1" ht="30.75" customHeight="1" x14ac:dyDescent="0.25">
      <c r="B1377" s="351" t="s">
        <v>15156</v>
      </c>
      <c r="C1377" s="351" t="s">
        <v>11059</v>
      </c>
      <c r="D1377" s="291" t="s">
        <v>16239</v>
      </c>
      <c r="E1377" s="292" t="s">
        <v>11059</v>
      </c>
      <c r="F1377" s="292" t="s">
        <v>12670</v>
      </c>
      <c r="G1377" s="291" t="s">
        <v>16238</v>
      </c>
      <c r="H1377" s="328" t="s">
        <v>16240</v>
      </c>
      <c r="I1377" s="329" t="s">
        <v>3920</v>
      </c>
      <c r="J1377" s="291" t="s">
        <v>16241</v>
      </c>
      <c r="K1377" s="292" t="s">
        <v>3922</v>
      </c>
      <c r="L1377" s="292" t="s">
        <v>16242</v>
      </c>
      <c r="M1377" s="292" t="s">
        <v>3947</v>
      </c>
      <c r="N1377" s="12" t="s">
        <v>21218</v>
      </c>
      <c r="O1377" s="330" t="s">
        <v>16243</v>
      </c>
      <c r="P1377" s="331" t="s">
        <v>16244</v>
      </c>
      <c r="Q1377" s="274" t="s">
        <v>16246</v>
      </c>
      <c r="R1377" s="292" t="s">
        <v>11059</v>
      </c>
      <c r="S1377" s="272" t="s">
        <v>19183</v>
      </c>
      <c r="T1377" s="293" t="s">
        <v>16245</v>
      </c>
      <c r="V1377" s="294">
        <v>42690</v>
      </c>
    </row>
    <row r="1378" spans="2:22" s="292" customFormat="1" ht="30.75" customHeight="1" x14ac:dyDescent="0.25">
      <c r="B1378" s="351" t="s">
        <v>15157</v>
      </c>
      <c r="C1378" s="351"/>
      <c r="D1378" s="291" t="s">
        <v>16247</v>
      </c>
      <c r="E1378" s="292" t="s">
        <v>16248</v>
      </c>
      <c r="G1378" s="291" t="s">
        <v>16249</v>
      </c>
      <c r="H1378" s="328" t="s">
        <v>16250</v>
      </c>
      <c r="I1378" s="329" t="s">
        <v>3920</v>
      </c>
      <c r="J1378" s="291" t="s">
        <v>16251</v>
      </c>
      <c r="K1378" s="292" t="s">
        <v>3922</v>
      </c>
      <c r="L1378" s="292" t="s">
        <v>5439</v>
      </c>
      <c r="M1378" s="292" t="s">
        <v>3947</v>
      </c>
      <c r="N1378" s="12" t="s">
        <v>21218</v>
      </c>
      <c r="O1378" s="330" t="s">
        <v>16252</v>
      </c>
      <c r="P1378" s="331" t="s">
        <v>16253</v>
      </c>
      <c r="Q1378" s="274" t="s">
        <v>16254</v>
      </c>
      <c r="R1378" s="292" t="s">
        <v>1145</v>
      </c>
      <c r="S1378" s="274" t="s">
        <v>16255</v>
      </c>
      <c r="T1378" s="293" t="s">
        <v>16253</v>
      </c>
      <c r="V1378" s="294">
        <v>42690</v>
      </c>
    </row>
    <row r="1379" spans="2:22" s="292" customFormat="1" ht="30.75" customHeight="1" x14ac:dyDescent="0.25">
      <c r="B1379" s="351" t="s">
        <v>15158</v>
      </c>
      <c r="C1379" s="351"/>
      <c r="D1379" s="291" t="s">
        <v>16258</v>
      </c>
      <c r="E1379" s="292" t="s">
        <v>1208</v>
      </c>
      <c r="F1379" s="292" t="s">
        <v>575</v>
      </c>
      <c r="G1379" s="291" t="s">
        <v>16258</v>
      </c>
      <c r="H1379" s="328" t="s">
        <v>16259</v>
      </c>
      <c r="I1379" s="329" t="s">
        <v>16260</v>
      </c>
      <c r="J1379" s="291" t="s">
        <v>16261</v>
      </c>
      <c r="K1379" s="292" t="s">
        <v>16262</v>
      </c>
      <c r="L1379" s="292" t="s">
        <v>3244</v>
      </c>
      <c r="M1379" s="292" t="s">
        <v>3947</v>
      </c>
      <c r="N1379" s="12" t="s">
        <v>21218</v>
      </c>
      <c r="O1379" s="330" t="s">
        <v>16263</v>
      </c>
      <c r="P1379" s="331" t="s">
        <v>16264</v>
      </c>
      <c r="Q1379" s="293"/>
      <c r="R1379" s="292" t="s">
        <v>1208</v>
      </c>
      <c r="S1379" s="293"/>
      <c r="T1379" s="331" t="s">
        <v>16264</v>
      </c>
      <c r="V1379" s="294"/>
    </row>
    <row r="1380" spans="2:22" s="292" customFormat="1" ht="30.75" customHeight="1" x14ac:dyDescent="0.25">
      <c r="B1380" s="351" t="s">
        <v>15159</v>
      </c>
      <c r="C1380" s="351" t="s">
        <v>21205</v>
      </c>
      <c r="D1380" s="291" t="s">
        <v>16271</v>
      </c>
      <c r="E1380" s="292" t="s">
        <v>14784</v>
      </c>
      <c r="F1380" s="292" t="s">
        <v>4160</v>
      </c>
      <c r="G1380" s="291" t="s">
        <v>16272</v>
      </c>
      <c r="H1380" s="328" t="s">
        <v>16273</v>
      </c>
      <c r="I1380" s="329" t="s">
        <v>3920</v>
      </c>
      <c r="J1380" s="291" t="s">
        <v>16274</v>
      </c>
      <c r="K1380" s="292" t="s">
        <v>3922</v>
      </c>
      <c r="L1380" s="292" t="s">
        <v>16275</v>
      </c>
      <c r="M1380" s="292" t="s">
        <v>3947</v>
      </c>
      <c r="N1380" s="12" t="s">
        <v>21218</v>
      </c>
      <c r="O1380" s="292" t="s">
        <v>16277</v>
      </c>
      <c r="P1380" s="330" t="s">
        <v>16276</v>
      </c>
      <c r="Q1380" s="274" t="s">
        <v>16278</v>
      </c>
      <c r="S1380" s="293" t="s">
        <v>16279</v>
      </c>
      <c r="T1380" s="274" t="s">
        <v>16280</v>
      </c>
      <c r="V1380" s="294">
        <v>42695</v>
      </c>
    </row>
    <row r="1381" spans="2:22" s="292" customFormat="1" ht="30.75" customHeight="1" x14ac:dyDescent="0.25">
      <c r="B1381" s="351" t="s">
        <v>15160</v>
      </c>
      <c r="C1381" s="351"/>
      <c r="D1381" s="291" t="s">
        <v>16283</v>
      </c>
      <c r="E1381" s="292" t="s">
        <v>16284</v>
      </c>
      <c r="G1381" s="291" t="s">
        <v>16285</v>
      </c>
      <c r="H1381" s="328" t="s">
        <v>16286</v>
      </c>
      <c r="I1381" s="329" t="s">
        <v>16287</v>
      </c>
      <c r="J1381" s="291" t="s">
        <v>16288</v>
      </c>
      <c r="K1381" s="292" t="s">
        <v>3922</v>
      </c>
      <c r="L1381" s="292" t="s">
        <v>16289</v>
      </c>
      <c r="M1381" s="292" t="s">
        <v>3947</v>
      </c>
      <c r="N1381" s="12" t="s">
        <v>21218</v>
      </c>
      <c r="O1381" s="330" t="s">
        <v>16290</v>
      </c>
      <c r="P1381" s="331" t="s">
        <v>16291</v>
      </c>
      <c r="Q1381" s="274" t="s">
        <v>16292</v>
      </c>
      <c r="R1381" s="292" t="s">
        <v>16284</v>
      </c>
      <c r="S1381" s="331" t="s">
        <v>16291</v>
      </c>
      <c r="T1381" s="274" t="s">
        <v>16292</v>
      </c>
      <c r="V1381" s="294">
        <v>42695</v>
      </c>
    </row>
    <row r="1382" spans="2:22" s="292" customFormat="1" ht="30.75" customHeight="1" x14ac:dyDescent="0.25">
      <c r="B1382" s="351" t="s">
        <v>15161</v>
      </c>
      <c r="C1382" s="351" t="s">
        <v>21205</v>
      </c>
      <c r="D1382" s="291" t="s">
        <v>16293</v>
      </c>
      <c r="E1382" s="292" t="s">
        <v>16294</v>
      </c>
      <c r="F1382" s="292" t="s">
        <v>16295</v>
      </c>
      <c r="G1382" s="291" t="s">
        <v>16293</v>
      </c>
      <c r="H1382" s="328" t="s">
        <v>16296</v>
      </c>
      <c r="I1382" s="329" t="s">
        <v>3920</v>
      </c>
      <c r="J1382" s="291" t="s">
        <v>16297</v>
      </c>
      <c r="K1382" s="292" t="s">
        <v>3122</v>
      </c>
      <c r="L1382" s="292" t="s">
        <v>4238</v>
      </c>
      <c r="M1382" s="292" t="s">
        <v>3947</v>
      </c>
      <c r="N1382" s="12" t="s">
        <v>21218</v>
      </c>
      <c r="O1382" s="330" t="s">
        <v>16298</v>
      </c>
      <c r="P1382" s="331" t="s">
        <v>16299</v>
      </c>
      <c r="Q1382" s="274" t="s">
        <v>16300</v>
      </c>
      <c r="R1382" s="292" t="s">
        <v>5543</v>
      </c>
      <c r="S1382" s="293" t="s">
        <v>16299</v>
      </c>
      <c r="T1382" s="274" t="s">
        <v>16300</v>
      </c>
      <c r="V1382" s="294">
        <v>42696</v>
      </c>
    </row>
    <row r="1383" spans="2:22" s="292" customFormat="1" ht="30.75" customHeight="1" x14ac:dyDescent="0.25">
      <c r="B1383" s="351" t="s">
        <v>15162</v>
      </c>
      <c r="C1383" s="351"/>
      <c r="D1383" s="291" t="s">
        <v>16301</v>
      </c>
      <c r="E1383" s="292" t="s">
        <v>436</v>
      </c>
      <c r="G1383" s="291" t="s">
        <v>16302</v>
      </c>
      <c r="H1383" s="328" t="s">
        <v>16303</v>
      </c>
      <c r="I1383" s="329" t="s">
        <v>16304</v>
      </c>
      <c r="J1383" s="291" t="s">
        <v>16308</v>
      </c>
      <c r="K1383" s="292" t="s">
        <v>3922</v>
      </c>
      <c r="L1383" s="292" t="s">
        <v>1500</v>
      </c>
      <c r="M1383" s="292" t="s">
        <v>3947</v>
      </c>
      <c r="N1383" s="12" t="s">
        <v>21218</v>
      </c>
      <c r="O1383" s="330" t="s">
        <v>1501</v>
      </c>
      <c r="P1383" s="331" t="s">
        <v>16305</v>
      </c>
      <c r="Q1383" s="274" t="s">
        <v>16306</v>
      </c>
      <c r="R1383" s="292" t="s">
        <v>436</v>
      </c>
      <c r="S1383" s="293" t="s">
        <v>16305</v>
      </c>
      <c r="T1383" s="274" t="s">
        <v>16306</v>
      </c>
      <c r="U1383" s="292" t="s">
        <v>16307</v>
      </c>
      <c r="V1383" s="294">
        <v>42696</v>
      </c>
    </row>
    <row r="1384" spans="2:22" s="292" customFormat="1" ht="30.75" customHeight="1" x14ac:dyDescent="0.25">
      <c r="B1384" s="351" t="s">
        <v>15163</v>
      </c>
      <c r="C1384" s="351"/>
      <c r="D1384" s="291" t="s">
        <v>16309</v>
      </c>
      <c r="E1384" s="292" t="s">
        <v>16310</v>
      </c>
      <c r="G1384" s="291" t="s">
        <v>16311</v>
      </c>
      <c r="H1384" s="328" t="s">
        <v>16312</v>
      </c>
      <c r="I1384" s="329" t="s">
        <v>3920</v>
      </c>
      <c r="J1384" s="291" t="s">
        <v>16313</v>
      </c>
      <c r="K1384" s="292" t="s">
        <v>4297</v>
      </c>
      <c r="L1384" s="292" t="s">
        <v>4238</v>
      </c>
      <c r="M1384" s="292" t="s">
        <v>3947</v>
      </c>
      <c r="N1384" s="12" t="s">
        <v>21218</v>
      </c>
      <c r="O1384" s="330" t="s">
        <v>16314</v>
      </c>
      <c r="P1384" s="331" t="s">
        <v>16315</v>
      </c>
      <c r="Q1384" s="274" t="s">
        <v>16316</v>
      </c>
      <c r="R1384" s="292" t="s">
        <v>16317</v>
      </c>
      <c r="S1384" s="293" t="s">
        <v>16315</v>
      </c>
      <c r="T1384" s="274" t="s">
        <v>16316</v>
      </c>
      <c r="V1384" s="294">
        <v>42696</v>
      </c>
    </row>
    <row r="1385" spans="2:22" s="292" customFormat="1" ht="30.75" customHeight="1" x14ac:dyDescent="0.25">
      <c r="B1385" s="351" t="s">
        <v>15164</v>
      </c>
      <c r="C1385" s="351"/>
      <c r="D1385" s="291" t="s">
        <v>16318</v>
      </c>
      <c r="E1385" s="292" t="s">
        <v>10326</v>
      </c>
      <c r="G1385" s="291" t="s">
        <v>10735</v>
      </c>
      <c r="H1385" s="328" t="s">
        <v>16319</v>
      </c>
      <c r="I1385" s="329" t="s">
        <v>3920</v>
      </c>
      <c r="J1385" s="291" t="s">
        <v>16320</v>
      </c>
      <c r="K1385" s="292" t="s">
        <v>3795</v>
      </c>
      <c r="L1385" s="292" t="s">
        <v>4238</v>
      </c>
      <c r="M1385" s="292" t="s">
        <v>3947</v>
      </c>
      <c r="N1385" s="12" t="s">
        <v>21218</v>
      </c>
      <c r="O1385" s="330" t="s">
        <v>16321</v>
      </c>
      <c r="P1385" s="331" t="s">
        <v>16322</v>
      </c>
      <c r="Q1385" s="274" t="s">
        <v>16323</v>
      </c>
      <c r="R1385" s="292" t="s">
        <v>6360</v>
      </c>
      <c r="S1385" s="293" t="s">
        <v>16322</v>
      </c>
      <c r="T1385" s="274" t="s">
        <v>16323</v>
      </c>
      <c r="V1385" s="294">
        <v>42696</v>
      </c>
    </row>
    <row r="1386" spans="2:22" s="292" customFormat="1" ht="30.75" customHeight="1" x14ac:dyDescent="0.25">
      <c r="B1386" s="351" t="s">
        <v>15165</v>
      </c>
      <c r="C1386" s="351"/>
      <c r="D1386" s="291" t="s">
        <v>16324</v>
      </c>
      <c r="E1386" s="292" t="s">
        <v>15651</v>
      </c>
      <c r="G1386" s="291" t="s">
        <v>16325</v>
      </c>
      <c r="H1386" s="328" t="s">
        <v>16326</v>
      </c>
      <c r="I1386" s="329" t="s">
        <v>16327</v>
      </c>
      <c r="J1386" s="291" t="s">
        <v>16328</v>
      </c>
      <c r="K1386" s="292" t="s">
        <v>9406</v>
      </c>
      <c r="L1386" s="292" t="s">
        <v>14509</v>
      </c>
      <c r="M1386" s="292" t="s">
        <v>4068</v>
      </c>
      <c r="N1386" s="12" t="s">
        <v>21218</v>
      </c>
      <c r="O1386" s="330" t="s">
        <v>14510</v>
      </c>
      <c r="P1386" s="331" t="s">
        <v>16329</v>
      </c>
      <c r="Q1386" s="293" t="s">
        <v>16330</v>
      </c>
      <c r="R1386" s="292" t="s">
        <v>15651</v>
      </c>
      <c r="S1386" s="293" t="s">
        <v>16329</v>
      </c>
      <c r="T1386" s="293" t="s">
        <v>16330</v>
      </c>
      <c r="V1386" s="294">
        <v>42696</v>
      </c>
    </row>
    <row r="1387" spans="2:22" s="292" customFormat="1" ht="30.75" customHeight="1" x14ac:dyDescent="0.25">
      <c r="B1387" s="351" t="s">
        <v>15166</v>
      </c>
      <c r="C1387" s="351"/>
      <c r="D1387" s="291" t="s">
        <v>16331</v>
      </c>
      <c r="E1387" s="292" t="s">
        <v>12381</v>
      </c>
      <c r="G1387" s="291" t="s">
        <v>16332</v>
      </c>
      <c r="H1387" s="328" t="s">
        <v>16333</v>
      </c>
      <c r="I1387" s="329" t="s">
        <v>3920</v>
      </c>
      <c r="J1387" s="291" t="s">
        <v>16334</v>
      </c>
      <c r="K1387" s="292" t="s">
        <v>3922</v>
      </c>
      <c r="L1387" s="292" t="s">
        <v>16336</v>
      </c>
      <c r="M1387" s="292" t="s">
        <v>3947</v>
      </c>
      <c r="N1387" s="12" t="s">
        <v>21218</v>
      </c>
      <c r="O1387" s="330" t="s">
        <v>16335</v>
      </c>
      <c r="P1387" s="331" t="s">
        <v>16338</v>
      </c>
      <c r="Q1387" s="274" t="s">
        <v>16337</v>
      </c>
      <c r="R1387" s="292" t="s">
        <v>12381</v>
      </c>
      <c r="S1387" s="293" t="s">
        <v>16338</v>
      </c>
      <c r="T1387" s="274" t="s">
        <v>16337</v>
      </c>
      <c r="U1387" s="292" t="s">
        <v>16339</v>
      </c>
      <c r="V1387" s="294">
        <v>42698</v>
      </c>
    </row>
    <row r="1388" spans="2:22" s="292" customFormat="1" ht="30.75" customHeight="1" x14ac:dyDescent="0.25">
      <c r="B1388" s="351" t="s">
        <v>15167</v>
      </c>
      <c r="C1388" s="351"/>
      <c r="D1388" s="291" t="s">
        <v>16340</v>
      </c>
      <c r="E1388" s="292" t="s">
        <v>16341</v>
      </c>
      <c r="G1388" s="291" t="s">
        <v>16342</v>
      </c>
      <c r="H1388" s="328" t="s">
        <v>16343</v>
      </c>
      <c r="I1388" s="329" t="s">
        <v>16344</v>
      </c>
      <c r="J1388" s="291" t="s">
        <v>16345</v>
      </c>
      <c r="K1388" s="292" t="s">
        <v>13025</v>
      </c>
      <c r="L1388" s="292" t="s">
        <v>2640</v>
      </c>
      <c r="M1388" s="292" t="s">
        <v>2641</v>
      </c>
      <c r="N1388" s="12" t="s">
        <v>21232</v>
      </c>
      <c r="O1388" s="330" t="s">
        <v>16346</v>
      </c>
      <c r="P1388" s="331" t="s">
        <v>16347</v>
      </c>
      <c r="Q1388" s="274" t="s">
        <v>16348</v>
      </c>
      <c r="R1388" s="292" t="s">
        <v>16349</v>
      </c>
      <c r="S1388" s="293" t="s">
        <v>16350</v>
      </c>
      <c r="T1388" s="274" t="s">
        <v>16351</v>
      </c>
      <c r="U1388" s="292" t="s">
        <v>16352</v>
      </c>
      <c r="V1388" s="294">
        <v>42698</v>
      </c>
    </row>
    <row r="1389" spans="2:22" s="292" customFormat="1" ht="30.75" customHeight="1" x14ac:dyDescent="0.25">
      <c r="B1389" s="351" t="s">
        <v>15168</v>
      </c>
      <c r="C1389" s="351"/>
      <c r="D1389" s="291" t="s">
        <v>16353</v>
      </c>
      <c r="E1389" s="292" t="s">
        <v>16354</v>
      </c>
      <c r="F1389" s="292" t="s">
        <v>16355</v>
      </c>
      <c r="G1389" s="291" t="s">
        <v>16359</v>
      </c>
      <c r="H1389" s="328" t="s">
        <v>16357</v>
      </c>
      <c r="I1389" s="329" t="s">
        <v>16358</v>
      </c>
      <c r="J1389" s="291" t="s">
        <v>16356</v>
      </c>
      <c r="K1389" s="292" t="s">
        <v>16360</v>
      </c>
      <c r="L1389" s="292" t="s">
        <v>16361</v>
      </c>
      <c r="M1389" s="292" t="s">
        <v>4270</v>
      </c>
      <c r="N1389" s="12" t="s">
        <v>21218</v>
      </c>
      <c r="O1389" s="330" t="s">
        <v>16362</v>
      </c>
      <c r="P1389" s="331" t="s">
        <v>16363</v>
      </c>
      <c r="Q1389" s="274" t="s">
        <v>16364</v>
      </c>
      <c r="R1389" s="292" t="s">
        <v>16365</v>
      </c>
      <c r="S1389" s="274" t="s">
        <v>16367</v>
      </c>
      <c r="T1389" s="274" t="s">
        <v>16366</v>
      </c>
      <c r="U1389" s="292" t="s">
        <v>15775</v>
      </c>
      <c r="V1389" s="294">
        <v>42699</v>
      </c>
    </row>
    <row r="1390" spans="2:22" s="292" customFormat="1" ht="30.75" customHeight="1" x14ac:dyDescent="0.25">
      <c r="B1390" s="351" t="s">
        <v>15169</v>
      </c>
      <c r="C1390" s="351"/>
      <c r="D1390" s="291" t="s">
        <v>16368</v>
      </c>
      <c r="E1390" s="292" t="s">
        <v>12569</v>
      </c>
      <c r="G1390" s="291" t="s">
        <v>16369</v>
      </c>
      <c r="H1390" s="328" t="s">
        <v>16370</v>
      </c>
      <c r="I1390" s="329" t="s">
        <v>3920</v>
      </c>
      <c r="J1390" s="291" t="s">
        <v>16371</v>
      </c>
      <c r="K1390" s="292" t="s">
        <v>16372</v>
      </c>
      <c r="L1390" s="292" t="s">
        <v>16373</v>
      </c>
      <c r="M1390" s="292" t="s">
        <v>16374</v>
      </c>
      <c r="N1390" s="12" t="s">
        <v>21231</v>
      </c>
      <c r="O1390" s="330">
        <v>69311044</v>
      </c>
      <c r="P1390" s="331" t="s">
        <v>16375</v>
      </c>
      <c r="Q1390" s="274" t="s">
        <v>16376</v>
      </c>
      <c r="R1390" s="292" t="s">
        <v>16377</v>
      </c>
      <c r="S1390" s="293" t="s">
        <v>16376</v>
      </c>
      <c r="T1390" s="332" t="s">
        <v>16375</v>
      </c>
      <c r="U1390" s="292" t="s">
        <v>15775</v>
      </c>
      <c r="V1390" s="294">
        <v>42699</v>
      </c>
    </row>
    <row r="1391" spans="2:22" s="292" customFormat="1" ht="30.75" customHeight="1" x14ac:dyDescent="0.25">
      <c r="B1391" s="351" t="s">
        <v>15170</v>
      </c>
      <c r="C1391" s="351"/>
      <c r="D1391" s="291" t="s">
        <v>16378</v>
      </c>
      <c r="E1391" s="292" t="s">
        <v>15521</v>
      </c>
      <c r="G1391" s="291" t="s">
        <v>16378</v>
      </c>
      <c r="H1391" s="328" t="s">
        <v>16379</v>
      </c>
      <c r="I1391" s="329" t="s">
        <v>16386</v>
      </c>
      <c r="J1391" s="291" t="s">
        <v>16380</v>
      </c>
      <c r="K1391" s="292" t="s">
        <v>16381</v>
      </c>
      <c r="L1391" s="292" t="s">
        <v>4078</v>
      </c>
      <c r="M1391" s="292" t="s">
        <v>4079</v>
      </c>
      <c r="N1391" s="12" t="s">
        <v>21232</v>
      </c>
      <c r="O1391" s="330" t="s">
        <v>16382</v>
      </c>
      <c r="P1391" s="331" t="s">
        <v>16383</v>
      </c>
      <c r="Q1391" s="274" t="s">
        <v>16384</v>
      </c>
      <c r="R1391" s="292" t="s">
        <v>15521</v>
      </c>
      <c r="S1391" s="274" t="s">
        <v>16384</v>
      </c>
      <c r="T1391" s="293" t="s">
        <v>16385</v>
      </c>
      <c r="V1391" s="294">
        <v>42702</v>
      </c>
    </row>
    <row r="1392" spans="2:22" s="292" customFormat="1" ht="30.75" customHeight="1" x14ac:dyDescent="0.25">
      <c r="B1392" s="351" t="s">
        <v>15171</v>
      </c>
      <c r="C1392" s="351"/>
      <c r="D1392" s="291" t="s">
        <v>16387</v>
      </c>
      <c r="E1392" s="292" t="s">
        <v>16388</v>
      </c>
      <c r="G1392" s="291" t="s">
        <v>16389</v>
      </c>
      <c r="H1392" s="328" t="s">
        <v>16390</v>
      </c>
      <c r="I1392" s="329" t="s">
        <v>3920</v>
      </c>
      <c r="J1392" s="291" t="s">
        <v>16396</v>
      </c>
      <c r="K1392" s="292" t="s">
        <v>16397</v>
      </c>
      <c r="L1392" s="292" t="s">
        <v>14238</v>
      </c>
      <c r="M1392" s="292" t="s">
        <v>4068</v>
      </c>
      <c r="N1392" s="12" t="s">
        <v>21218</v>
      </c>
      <c r="O1392" s="330" t="s">
        <v>14243</v>
      </c>
      <c r="P1392" s="331" t="s">
        <v>16391</v>
      </c>
      <c r="Q1392" s="274" t="s">
        <v>16392</v>
      </c>
      <c r="R1392" s="292" t="s">
        <v>11029</v>
      </c>
      <c r="S1392" s="274" t="s">
        <v>16393</v>
      </c>
      <c r="T1392" s="293" t="s">
        <v>16394</v>
      </c>
      <c r="U1392" s="292" t="s">
        <v>16395</v>
      </c>
      <c r="V1392" s="294">
        <v>42702</v>
      </c>
    </row>
    <row r="1393" spans="2:23" s="292" customFormat="1" ht="30.75" customHeight="1" x14ac:dyDescent="0.25">
      <c r="B1393" s="351" t="s">
        <v>15172</v>
      </c>
      <c r="C1393" s="351"/>
      <c r="D1393" s="291" t="s">
        <v>16398</v>
      </c>
      <c r="E1393" s="292" t="s">
        <v>16399</v>
      </c>
      <c r="G1393" s="291" t="s">
        <v>16398</v>
      </c>
      <c r="H1393" s="328" t="s">
        <v>16400</v>
      </c>
      <c r="I1393" s="329" t="s">
        <v>3920</v>
      </c>
      <c r="J1393" s="291" t="s">
        <v>16401</v>
      </c>
      <c r="K1393" s="292" t="s">
        <v>13906</v>
      </c>
      <c r="L1393" s="292" t="s">
        <v>16402</v>
      </c>
      <c r="M1393" s="292" t="s">
        <v>3947</v>
      </c>
      <c r="N1393" s="12" t="s">
        <v>21218</v>
      </c>
      <c r="O1393" s="330" t="s">
        <v>16403</v>
      </c>
      <c r="P1393" s="331" t="s">
        <v>16404</v>
      </c>
      <c r="Q1393" s="274" t="s">
        <v>16405</v>
      </c>
      <c r="R1393" s="292" t="s">
        <v>16399</v>
      </c>
      <c r="S1393" s="274" t="s">
        <v>16405</v>
      </c>
      <c r="T1393" s="293" t="s">
        <v>16404</v>
      </c>
      <c r="V1393" s="294">
        <v>42702</v>
      </c>
    </row>
    <row r="1394" spans="2:23" s="292" customFormat="1" ht="30.75" customHeight="1" x14ac:dyDescent="0.25">
      <c r="B1394" s="351" t="s">
        <v>15173</v>
      </c>
      <c r="C1394" s="351" t="s">
        <v>21205</v>
      </c>
      <c r="D1394" s="291" t="s">
        <v>12875</v>
      </c>
      <c r="E1394" s="292" t="s">
        <v>12876</v>
      </c>
      <c r="G1394" s="291" t="s">
        <v>16406</v>
      </c>
      <c r="H1394" s="328" t="s">
        <v>12877</v>
      </c>
      <c r="I1394" s="329" t="s">
        <v>22578</v>
      </c>
      <c r="J1394" s="291" t="s">
        <v>22579</v>
      </c>
      <c r="K1394" s="292" t="s">
        <v>3922</v>
      </c>
      <c r="L1394" s="292" t="s">
        <v>2283</v>
      </c>
      <c r="M1394" s="292" t="s">
        <v>4270</v>
      </c>
      <c r="N1394" s="292" t="s">
        <v>21218</v>
      </c>
      <c r="O1394" s="330" t="s">
        <v>5854</v>
      </c>
      <c r="P1394" s="331" t="s">
        <v>22580</v>
      </c>
      <c r="Q1394" s="293" t="s">
        <v>16407</v>
      </c>
      <c r="R1394" s="292" t="s">
        <v>12876</v>
      </c>
      <c r="S1394" s="293" t="s">
        <v>16407</v>
      </c>
      <c r="T1394" s="293" t="s">
        <v>22580</v>
      </c>
      <c r="V1394" s="294"/>
      <c r="W1394" s="294">
        <v>44384</v>
      </c>
    </row>
    <row r="1395" spans="2:23" s="292" customFormat="1" ht="30.75" customHeight="1" x14ac:dyDescent="0.25">
      <c r="B1395" s="351" t="s">
        <v>15174</v>
      </c>
      <c r="C1395" s="351" t="s">
        <v>21208</v>
      </c>
      <c r="D1395" s="291" t="s">
        <v>16408</v>
      </c>
      <c r="E1395" s="292" t="s">
        <v>3711</v>
      </c>
      <c r="G1395" s="291" t="s">
        <v>16409</v>
      </c>
      <c r="H1395" s="328" t="s">
        <v>16410</v>
      </c>
      <c r="I1395" s="329" t="s">
        <v>16411</v>
      </c>
      <c r="J1395" s="291" t="s">
        <v>16412</v>
      </c>
      <c r="K1395" s="292" t="s">
        <v>16413</v>
      </c>
      <c r="L1395" s="292" t="s">
        <v>12620</v>
      </c>
      <c r="M1395" s="292" t="s">
        <v>4068</v>
      </c>
      <c r="N1395" s="12" t="s">
        <v>21218</v>
      </c>
      <c r="O1395" s="330" t="s">
        <v>12621</v>
      </c>
      <c r="P1395" s="331" t="s">
        <v>16414</v>
      </c>
      <c r="Q1395" s="274" t="s">
        <v>16416</v>
      </c>
      <c r="R1395" s="292" t="s">
        <v>3711</v>
      </c>
      <c r="S1395" s="274" t="s">
        <v>16417</v>
      </c>
      <c r="T1395" s="293" t="s">
        <v>16415</v>
      </c>
      <c r="U1395" s="292" t="s">
        <v>15775</v>
      </c>
      <c r="V1395" s="294">
        <v>42704</v>
      </c>
    </row>
    <row r="1396" spans="2:23" s="292" customFormat="1" ht="30.75" customHeight="1" x14ac:dyDescent="0.25">
      <c r="B1396" s="351" t="s">
        <v>15175</v>
      </c>
      <c r="C1396" s="351" t="s">
        <v>7</v>
      </c>
      <c r="D1396" s="291" t="s">
        <v>16418</v>
      </c>
      <c r="E1396" s="292" t="s">
        <v>16426</v>
      </c>
      <c r="G1396" s="291" t="s">
        <v>16419</v>
      </c>
      <c r="H1396" s="328" t="s">
        <v>16420</v>
      </c>
      <c r="I1396" s="329" t="s">
        <v>3920</v>
      </c>
      <c r="J1396" s="291" t="s">
        <v>16421</v>
      </c>
      <c r="K1396" s="292" t="s">
        <v>3922</v>
      </c>
      <c r="L1396" s="292" t="s">
        <v>16422</v>
      </c>
      <c r="M1396" s="292" t="s">
        <v>3980</v>
      </c>
      <c r="N1396" s="12" t="s">
        <v>21230</v>
      </c>
      <c r="O1396" s="330" t="s">
        <v>16423</v>
      </c>
      <c r="P1396" s="331" t="s">
        <v>16424</v>
      </c>
      <c r="Q1396" s="274" t="s">
        <v>16425</v>
      </c>
      <c r="R1396" s="292" t="s">
        <v>16427</v>
      </c>
      <c r="S1396" s="274" t="s">
        <v>16428</v>
      </c>
      <c r="T1396" s="293" t="s">
        <v>16429</v>
      </c>
      <c r="V1396" s="294">
        <v>42704</v>
      </c>
    </row>
    <row r="1397" spans="2:23" s="292" customFormat="1" ht="30.75" customHeight="1" x14ac:dyDescent="0.25">
      <c r="B1397" s="351" t="s">
        <v>15176</v>
      </c>
      <c r="C1397" s="351" t="s">
        <v>12035</v>
      </c>
      <c r="D1397" s="291" t="s">
        <v>16436</v>
      </c>
      <c r="E1397" s="292" t="s">
        <v>24665</v>
      </c>
      <c r="G1397" s="291" t="s">
        <v>16437</v>
      </c>
      <c r="H1397" s="328" t="s">
        <v>16438</v>
      </c>
      <c r="I1397" s="329" t="s">
        <v>3920</v>
      </c>
      <c r="J1397" s="291" t="s">
        <v>16439</v>
      </c>
      <c r="K1397" s="292" t="s">
        <v>16262</v>
      </c>
      <c r="L1397" s="292" t="s">
        <v>3244</v>
      </c>
      <c r="M1397" s="292" t="s">
        <v>3947</v>
      </c>
      <c r="N1397" s="12" t="s">
        <v>21218</v>
      </c>
      <c r="O1397" s="330" t="s">
        <v>16440</v>
      </c>
      <c r="P1397" s="331" t="s">
        <v>16441</v>
      </c>
      <c r="R1397" s="354" t="s">
        <v>16443</v>
      </c>
      <c r="S1397" s="354" t="s">
        <v>16442</v>
      </c>
      <c r="T1397" s="293" t="s">
        <v>16441</v>
      </c>
      <c r="V1397" s="294"/>
    </row>
    <row r="1398" spans="2:23" s="292" customFormat="1" ht="30.75" customHeight="1" x14ac:dyDescent="0.25">
      <c r="B1398" s="351" t="s">
        <v>15177</v>
      </c>
      <c r="C1398" s="351" t="s">
        <v>12035</v>
      </c>
      <c r="D1398" s="291" t="s">
        <v>16445</v>
      </c>
      <c r="E1398" s="292" t="s">
        <v>16446</v>
      </c>
      <c r="G1398" s="291" t="s">
        <v>16445</v>
      </c>
      <c r="H1398" s="328" t="s">
        <v>16447</v>
      </c>
      <c r="I1398" s="329" t="s">
        <v>3920</v>
      </c>
      <c r="J1398" s="291" t="s">
        <v>16448</v>
      </c>
      <c r="K1398" s="292" t="s">
        <v>9406</v>
      </c>
      <c r="L1398" s="292" t="s">
        <v>16449</v>
      </c>
      <c r="M1398" s="292" t="s">
        <v>3947</v>
      </c>
      <c r="N1398" s="12" t="s">
        <v>21218</v>
      </c>
      <c r="O1398" s="330" t="s">
        <v>16450</v>
      </c>
      <c r="P1398" s="331" t="s">
        <v>16451</v>
      </c>
      <c r="Q1398" s="274" t="s">
        <v>16452</v>
      </c>
      <c r="R1398" s="292" t="s">
        <v>16446</v>
      </c>
      <c r="S1398" s="274" t="s">
        <v>16452</v>
      </c>
      <c r="T1398" s="331" t="s">
        <v>16451</v>
      </c>
      <c r="V1398" s="294">
        <v>42712</v>
      </c>
    </row>
    <row r="1399" spans="2:23" s="292" customFormat="1" ht="30.75" customHeight="1" x14ac:dyDescent="0.25">
      <c r="B1399" s="351" t="s">
        <v>15178</v>
      </c>
      <c r="C1399" s="437" t="s">
        <v>21212</v>
      </c>
      <c r="D1399" s="291" t="s">
        <v>16453</v>
      </c>
      <c r="E1399" s="292" t="s">
        <v>16454</v>
      </c>
      <c r="G1399" s="291" t="s">
        <v>16455</v>
      </c>
      <c r="H1399" s="328"/>
      <c r="I1399" s="329"/>
      <c r="J1399" s="291"/>
      <c r="L1399" s="292" t="s">
        <v>4238</v>
      </c>
      <c r="M1399" s="292" t="s">
        <v>3947</v>
      </c>
      <c r="N1399" s="12" t="s">
        <v>21218</v>
      </c>
      <c r="O1399" s="330"/>
      <c r="P1399" s="331" t="s">
        <v>16456</v>
      </c>
      <c r="Q1399" s="293"/>
      <c r="R1399" s="292" t="s">
        <v>16454</v>
      </c>
      <c r="S1399" s="293"/>
      <c r="T1399" s="293"/>
      <c r="V1399" s="294"/>
    </row>
    <row r="1400" spans="2:23" s="292" customFormat="1" ht="30.75" customHeight="1" x14ac:dyDescent="0.25">
      <c r="B1400" s="351" t="s">
        <v>15179</v>
      </c>
      <c r="C1400" s="351" t="s">
        <v>7</v>
      </c>
      <c r="D1400" s="334" t="s">
        <v>16458</v>
      </c>
      <c r="E1400" s="292" t="s">
        <v>9872</v>
      </c>
      <c r="G1400" s="291" t="s">
        <v>16457</v>
      </c>
      <c r="H1400" s="328" t="s">
        <v>16459</v>
      </c>
      <c r="I1400" s="329" t="s">
        <v>16460</v>
      </c>
      <c r="J1400" s="291" t="s">
        <v>16461</v>
      </c>
      <c r="K1400" s="292" t="s">
        <v>16462</v>
      </c>
      <c r="L1400" s="292" t="s">
        <v>1247</v>
      </c>
      <c r="M1400" s="292" t="s">
        <v>3947</v>
      </c>
      <c r="N1400" s="12" t="s">
        <v>21218</v>
      </c>
      <c r="O1400" s="330" t="s">
        <v>1248</v>
      </c>
      <c r="P1400" s="331" t="s">
        <v>16463</v>
      </c>
      <c r="Q1400" s="274" t="s">
        <v>11095</v>
      </c>
      <c r="R1400" s="292" t="s">
        <v>9872</v>
      </c>
      <c r="S1400" s="274" t="s">
        <v>11095</v>
      </c>
      <c r="T1400" s="331" t="s">
        <v>16463</v>
      </c>
      <c r="V1400" s="294">
        <v>42718</v>
      </c>
    </row>
    <row r="1401" spans="2:23" s="292" customFormat="1" ht="30.75" customHeight="1" x14ac:dyDescent="0.25">
      <c r="B1401" s="351" t="s">
        <v>15180</v>
      </c>
      <c r="C1401" s="351"/>
      <c r="D1401" s="291" t="s">
        <v>16464</v>
      </c>
      <c r="E1401" s="293" t="s">
        <v>16464</v>
      </c>
      <c r="G1401" s="291" t="s">
        <v>16464</v>
      </c>
      <c r="H1401" s="328" t="s">
        <v>16465</v>
      </c>
      <c r="I1401" s="329" t="s">
        <v>16466</v>
      </c>
      <c r="J1401" s="291" t="s">
        <v>16467</v>
      </c>
      <c r="K1401" s="292" t="s">
        <v>2057</v>
      </c>
      <c r="L1401" s="292" t="s">
        <v>4238</v>
      </c>
      <c r="M1401" s="292" t="s">
        <v>3947</v>
      </c>
      <c r="N1401" s="12" t="s">
        <v>21218</v>
      </c>
      <c r="O1401" s="330" t="s">
        <v>16468</v>
      </c>
      <c r="P1401" s="331" t="s">
        <v>16469</v>
      </c>
      <c r="Q1401" s="274" t="s">
        <v>16470</v>
      </c>
      <c r="S1401" s="293"/>
      <c r="T1401" s="293"/>
      <c r="V1401" s="294">
        <v>43084</v>
      </c>
    </row>
    <row r="1402" spans="2:23" s="292" customFormat="1" ht="30.75" customHeight="1" x14ac:dyDescent="0.25">
      <c r="B1402" s="351" t="s">
        <v>15181</v>
      </c>
      <c r="C1402" s="351"/>
      <c r="D1402" s="291" t="s">
        <v>16471</v>
      </c>
      <c r="G1402" s="291" t="s">
        <v>16471</v>
      </c>
      <c r="H1402" s="328" t="s">
        <v>16472</v>
      </c>
      <c r="I1402" s="329" t="s">
        <v>16477</v>
      </c>
      <c r="J1402" s="291" t="s">
        <v>16473</v>
      </c>
      <c r="K1402" s="292" t="s">
        <v>3922</v>
      </c>
      <c r="L1402" s="292" t="s">
        <v>5353</v>
      </c>
      <c r="M1402" s="292" t="s">
        <v>4119</v>
      </c>
      <c r="N1402" s="12" t="s">
        <v>21230</v>
      </c>
      <c r="O1402" s="330" t="s">
        <v>16474</v>
      </c>
      <c r="P1402" s="331"/>
      <c r="Q1402" s="274" t="s">
        <v>16475</v>
      </c>
      <c r="S1402" s="293"/>
      <c r="T1402" s="293"/>
      <c r="V1402" s="294">
        <v>42766</v>
      </c>
    </row>
    <row r="1403" spans="2:23" s="292" customFormat="1" ht="30.75" customHeight="1" x14ac:dyDescent="0.25">
      <c r="B1403" s="351" t="s">
        <v>16481</v>
      </c>
      <c r="C1403" s="351" t="s">
        <v>7</v>
      </c>
      <c r="D1403" s="291" t="s">
        <v>16567</v>
      </c>
      <c r="E1403" s="292" t="s">
        <v>16568</v>
      </c>
      <c r="F1403" s="292" t="s">
        <v>4227</v>
      </c>
      <c r="G1403" s="291" t="s">
        <v>16569</v>
      </c>
      <c r="H1403" s="328" t="s">
        <v>16570</v>
      </c>
      <c r="I1403" s="329" t="s">
        <v>16571</v>
      </c>
      <c r="J1403" s="291" t="s">
        <v>16572</v>
      </c>
      <c r="K1403" s="292" t="s">
        <v>16573</v>
      </c>
      <c r="L1403" s="292" t="s">
        <v>16574</v>
      </c>
      <c r="M1403" s="292" t="s">
        <v>3947</v>
      </c>
      <c r="N1403" s="12" t="s">
        <v>21218</v>
      </c>
      <c r="O1403" s="330" t="s">
        <v>16575</v>
      </c>
      <c r="P1403" s="331" t="s">
        <v>16578</v>
      </c>
      <c r="Q1403" s="274" t="s">
        <v>16576</v>
      </c>
      <c r="R1403" s="292" t="s">
        <v>16577</v>
      </c>
      <c r="S1403" s="274" t="s">
        <v>16576</v>
      </c>
      <c r="T1403" s="331" t="s">
        <v>16578</v>
      </c>
      <c r="V1403" s="294">
        <v>42780</v>
      </c>
    </row>
    <row r="1404" spans="2:23" s="292" customFormat="1" ht="30.75" customHeight="1" x14ac:dyDescent="0.25">
      <c r="B1404" s="351" t="s">
        <v>16482</v>
      </c>
      <c r="C1404" s="351" t="s">
        <v>21208</v>
      </c>
      <c r="D1404" s="291" t="s">
        <v>16579</v>
      </c>
      <c r="E1404" s="292" t="s">
        <v>16580</v>
      </c>
      <c r="G1404" s="291" t="s">
        <v>16579</v>
      </c>
      <c r="H1404" s="328" t="s">
        <v>16581</v>
      </c>
      <c r="I1404" s="329" t="s">
        <v>3920</v>
      </c>
      <c r="J1404" s="291" t="s">
        <v>16582</v>
      </c>
      <c r="K1404" s="292" t="s">
        <v>12466</v>
      </c>
      <c r="L1404" s="292" t="s">
        <v>3693</v>
      </c>
      <c r="M1404" s="292" t="s">
        <v>4119</v>
      </c>
      <c r="N1404" s="12" t="s">
        <v>21230</v>
      </c>
      <c r="O1404" s="330" t="s">
        <v>16583</v>
      </c>
      <c r="P1404" s="331" t="s">
        <v>16584</v>
      </c>
      <c r="Q1404" s="274" t="s">
        <v>16585</v>
      </c>
      <c r="R1404" s="292" t="s">
        <v>16586</v>
      </c>
      <c r="S1404" s="274" t="s">
        <v>16587</v>
      </c>
      <c r="T1404" s="293" t="s">
        <v>16584</v>
      </c>
      <c r="V1404" s="294">
        <v>42816</v>
      </c>
    </row>
    <row r="1405" spans="2:23" s="292" customFormat="1" ht="30.75" customHeight="1" x14ac:dyDescent="0.25">
      <c r="B1405" s="351" t="s">
        <v>16483</v>
      </c>
      <c r="C1405" s="351"/>
      <c r="D1405" s="291" t="s">
        <v>16588</v>
      </c>
      <c r="E1405" s="292" t="s">
        <v>11998</v>
      </c>
      <c r="F1405" s="292" t="s">
        <v>16589</v>
      </c>
      <c r="G1405" s="291" t="s">
        <v>16588</v>
      </c>
      <c r="H1405" s="328" t="s">
        <v>16590</v>
      </c>
      <c r="I1405" s="329" t="s">
        <v>16596</v>
      </c>
      <c r="J1405" s="291" t="s">
        <v>16591</v>
      </c>
      <c r="K1405" s="292" t="s">
        <v>3922</v>
      </c>
      <c r="L1405" s="292" t="s">
        <v>16592</v>
      </c>
      <c r="M1405" s="292" t="s">
        <v>4270</v>
      </c>
      <c r="N1405" s="12" t="s">
        <v>21218</v>
      </c>
      <c r="O1405" s="330" t="s">
        <v>16593</v>
      </c>
      <c r="P1405" s="331" t="s">
        <v>16594</v>
      </c>
      <c r="Q1405" s="293" t="s">
        <v>16595</v>
      </c>
      <c r="R1405" s="292" t="s">
        <v>11998</v>
      </c>
      <c r="S1405" s="293" t="s">
        <v>16595</v>
      </c>
      <c r="T1405" s="293" t="s">
        <v>16594</v>
      </c>
      <c r="V1405" s="294">
        <v>42821</v>
      </c>
    </row>
    <row r="1406" spans="2:23" s="292" customFormat="1" ht="30.75" customHeight="1" x14ac:dyDescent="0.25">
      <c r="B1406" s="351" t="s">
        <v>16484</v>
      </c>
      <c r="C1406" s="351" t="s">
        <v>7</v>
      </c>
      <c r="D1406" s="291" t="s">
        <v>16598</v>
      </c>
      <c r="E1406" s="292" t="s">
        <v>16599</v>
      </c>
      <c r="F1406" s="292" t="s">
        <v>16600</v>
      </c>
      <c r="G1406" s="291" t="s">
        <v>16598</v>
      </c>
      <c r="H1406" s="328" t="s">
        <v>15197</v>
      </c>
      <c r="I1406" s="329" t="s">
        <v>3920</v>
      </c>
      <c r="J1406" s="291" t="s">
        <v>16601</v>
      </c>
      <c r="K1406" s="292" t="s">
        <v>6364</v>
      </c>
      <c r="L1406" s="292" t="s">
        <v>3470</v>
      </c>
      <c r="M1406" s="292" t="s">
        <v>3947</v>
      </c>
      <c r="N1406" s="12" t="s">
        <v>21218</v>
      </c>
      <c r="O1406" s="330" t="s">
        <v>15202</v>
      </c>
      <c r="P1406" s="331" t="s">
        <v>16602</v>
      </c>
      <c r="Q1406" s="274" t="s">
        <v>16603</v>
      </c>
      <c r="R1406" s="292" t="s">
        <v>16604</v>
      </c>
      <c r="S1406" s="274" t="s">
        <v>16603</v>
      </c>
      <c r="T1406" s="331" t="s">
        <v>16602</v>
      </c>
      <c r="V1406" s="294">
        <v>42842</v>
      </c>
    </row>
    <row r="1407" spans="2:23" s="292" customFormat="1" ht="30.75" customHeight="1" x14ac:dyDescent="0.25">
      <c r="B1407" s="351" t="s">
        <v>16485</v>
      </c>
      <c r="C1407" s="351" t="s">
        <v>7</v>
      </c>
      <c r="D1407" s="291" t="s">
        <v>16606</v>
      </c>
      <c r="E1407" s="292" t="s">
        <v>16611</v>
      </c>
      <c r="G1407" s="334" t="s">
        <v>16606</v>
      </c>
      <c r="H1407" s="328" t="s">
        <v>16607</v>
      </c>
      <c r="I1407" s="329" t="s">
        <v>16608</v>
      </c>
      <c r="J1407" s="291" t="s">
        <v>16609</v>
      </c>
      <c r="K1407" s="292" t="s">
        <v>3795</v>
      </c>
      <c r="L1407" s="292" t="s">
        <v>4238</v>
      </c>
      <c r="M1407" s="292" t="s">
        <v>3947</v>
      </c>
      <c r="N1407" s="12" t="s">
        <v>21218</v>
      </c>
      <c r="O1407" s="330">
        <v>89223100</v>
      </c>
      <c r="P1407" s="331" t="s">
        <v>16610</v>
      </c>
      <c r="Q1407" s="274" t="s">
        <v>16612</v>
      </c>
      <c r="R1407" s="292" t="s">
        <v>16611</v>
      </c>
      <c r="S1407" s="274" t="s">
        <v>16612</v>
      </c>
      <c r="T1407" s="331" t="s">
        <v>16610</v>
      </c>
      <c r="V1407" s="294">
        <v>42845</v>
      </c>
    </row>
    <row r="1408" spans="2:23" s="292" customFormat="1" ht="30.75" customHeight="1" x14ac:dyDescent="0.25">
      <c r="B1408" s="351" t="s">
        <v>16486</v>
      </c>
      <c r="C1408" s="437" t="s">
        <v>21212</v>
      </c>
      <c r="D1408" s="291" t="s">
        <v>16627</v>
      </c>
      <c r="E1408" s="292" t="s">
        <v>16628</v>
      </c>
      <c r="G1408" s="291" t="s">
        <v>16627</v>
      </c>
      <c r="H1408" s="328"/>
      <c r="I1408" s="329"/>
      <c r="J1408" s="291" t="s">
        <v>16629</v>
      </c>
      <c r="K1408" s="292" t="s">
        <v>3922</v>
      </c>
      <c r="L1408" s="292" t="s">
        <v>5353</v>
      </c>
      <c r="M1408" s="292" t="s">
        <v>4119</v>
      </c>
      <c r="N1408" s="12" t="s">
        <v>21230</v>
      </c>
      <c r="O1408" s="330" t="s">
        <v>16630</v>
      </c>
      <c r="P1408" s="331"/>
      <c r="Q1408" s="293"/>
      <c r="S1408" s="293"/>
      <c r="T1408" s="293"/>
      <c r="V1408" s="294"/>
    </row>
    <row r="1409" spans="2:23" s="292" customFormat="1" ht="30.75" customHeight="1" x14ac:dyDescent="0.25">
      <c r="B1409" s="351" t="s">
        <v>16487</v>
      </c>
      <c r="C1409" s="351" t="s">
        <v>7</v>
      </c>
      <c r="D1409" s="291" t="s">
        <v>16836</v>
      </c>
      <c r="E1409" s="292" t="s">
        <v>16837</v>
      </c>
      <c r="F1409" s="292" t="s">
        <v>4312</v>
      </c>
      <c r="G1409" s="291" t="s">
        <v>16838</v>
      </c>
      <c r="H1409" s="328" t="s">
        <v>16839</v>
      </c>
      <c r="I1409" s="329" t="s">
        <v>3920</v>
      </c>
      <c r="J1409" s="291" t="s">
        <v>16840</v>
      </c>
      <c r="K1409" s="292" t="s">
        <v>16841</v>
      </c>
      <c r="L1409" s="292" t="s">
        <v>2640</v>
      </c>
      <c r="M1409" s="292" t="s">
        <v>2641</v>
      </c>
      <c r="N1409" s="12" t="s">
        <v>21232</v>
      </c>
      <c r="O1409" s="330" t="s">
        <v>16842</v>
      </c>
      <c r="P1409" s="331" t="s">
        <v>16843</v>
      </c>
      <c r="Q1409" s="293" t="s">
        <v>16844</v>
      </c>
      <c r="R1409" s="292" t="s">
        <v>19930</v>
      </c>
      <c r="S1409" s="293" t="s">
        <v>19932</v>
      </c>
      <c r="T1409" s="293" t="s">
        <v>19931</v>
      </c>
      <c r="V1409" s="294">
        <v>42884</v>
      </c>
      <c r="W1409" s="294">
        <v>43650</v>
      </c>
    </row>
    <row r="1410" spans="2:23" s="292" customFormat="1" ht="30.75" customHeight="1" x14ac:dyDescent="0.25">
      <c r="B1410" s="351" t="s">
        <v>16488</v>
      </c>
      <c r="C1410" s="351"/>
      <c r="D1410" s="291" t="s">
        <v>16845</v>
      </c>
      <c r="E1410" s="292" t="s">
        <v>10458</v>
      </c>
      <c r="G1410" s="334" t="s">
        <v>16846</v>
      </c>
      <c r="H1410" s="328" t="s">
        <v>16847</v>
      </c>
      <c r="I1410" s="329"/>
      <c r="J1410" s="291" t="s">
        <v>16848</v>
      </c>
      <c r="K1410" s="292" t="s">
        <v>16849</v>
      </c>
      <c r="L1410" s="292" t="s">
        <v>898</v>
      </c>
      <c r="M1410" s="292" t="s">
        <v>4119</v>
      </c>
      <c r="N1410" s="12" t="s">
        <v>21230</v>
      </c>
      <c r="O1410" s="330" t="s">
        <v>899</v>
      </c>
      <c r="P1410" s="331" t="s">
        <v>16850</v>
      </c>
      <c r="Q1410" s="274" t="s">
        <v>16851</v>
      </c>
      <c r="S1410" s="293"/>
      <c r="T1410" s="293"/>
      <c r="U1410" s="292" t="s">
        <v>6314</v>
      </c>
      <c r="V1410" s="294">
        <v>42882</v>
      </c>
      <c r="W1410" s="357">
        <v>42892</v>
      </c>
    </row>
    <row r="1411" spans="2:23" s="292" customFormat="1" ht="30.75" customHeight="1" x14ac:dyDescent="0.25">
      <c r="B1411" s="351" t="s">
        <v>16489</v>
      </c>
      <c r="C1411" s="351" t="s">
        <v>21208</v>
      </c>
      <c r="D1411" s="291" t="s">
        <v>16852</v>
      </c>
      <c r="E1411" s="292" t="s">
        <v>967</v>
      </c>
      <c r="F1411" s="292" t="s">
        <v>14714</v>
      </c>
      <c r="G1411" s="291" t="s">
        <v>16853</v>
      </c>
      <c r="H1411" s="328" t="s">
        <v>16854</v>
      </c>
      <c r="I1411" s="329" t="s">
        <v>3920</v>
      </c>
      <c r="J1411" s="291" t="s">
        <v>16855</v>
      </c>
      <c r="K1411" s="292" t="s">
        <v>3692</v>
      </c>
      <c r="L1411" s="292" t="s">
        <v>3693</v>
      </c>
      <c r="M1411" s="292" t="s">
        <v>4119</v>
      </c>
      <c r="N1411" s="12" t="s">
        <v>21230</v>
      </c>
      <c r="O1411" s="330" t="s">
        <v>16856</v>
      </c>
      <c r="P1411" s="331" t="s">
        <v>16857</v>
      </c>
      <c r="Q1411" s="274" t="s">
        <v>16858</v>
      </c>
      <c r="R1411" s="292" t="s">
        <v>16859</v>
      </c>
      <c r="S1411" s="274" t="s">
        <v>16860</v>
      </c>
      <c r="T1411" s="331" t="s">
        <v>16857</v>
      </c>
      <c r="U1411" s="292" t="s">
        <v>16861</v>
      </c>
      <c r="V1411" s="294">
        <v>42883</v>
      </c>
      <c r="W1411" s="357">
        <v>42894</v>
      </c>
    </row>
    <row r="1412" spans="2:23" s="292" customFormat="1" ht="30.75" customHeight="1" x14ac:dyDescent="0.25">
      <c r="B1412" s="351" t="s">
        <v>16490</v>
      </c>
      <c r="C1412" s="351"/>
      <c r="D1412" s="291" t="s">
        <v>16865</v>
      </c>
      <c r="E1412" s="292" t="s">
        <v>16866</v>
      </c>
      <c r="G1412" s="291" t="s">
        <v>16867</v>
      </c>
      <c r="H1412" s="328" t="s">
        <v>16868</v>
      </c>
      <c r="I1412" s="329" t="s">
        <v>16869</v>
      </c>
      <c r="J1412" s="291" t="s">
        <v>16870</v>
      </c>
      <c r="K1412" s="292" t="s">
        <v>16871</v>
      </c>
      <c r="L1412" s="292" t="s">
        <v>3160</v>
      </c>
      <c r="M1412" s="292" t="s">
        <v>4249</v>
      </c>
      <c r="N1412" s="12" t="s">
        <v>21231</v>
      </c>
      <c r="O1412" s="330" t="s">
        <v>16872</v>
      </c>
      <c r="P1412" s="331" t="s">
        <v>16873</v>
      </c>
      <c r="Q1412" s="274" t="s">
        <v>16874</v>
      </c>
      <c r="R1412" s="292" t="s">
        <v>16875</v>
      </c>
      <c r="S1412" s="274" t="s">
        <v>16874</v>
      </c>
      <c r="T1412" s="331" t="s">
        <v>16873</v>
      </c>
      <c r="V1412" s="294">
        <v>42882</v>
      </c>
      <c r="W1412" s="357">
        <v>42895</v>
      </c>
    </row>
    <row r="1413" spans="2:23" s="292" customFormat="1" ht="30.75" customHeight="1" x14ac:dyDescent="0.25">
      <c r="B1413" s="351" t="s">
        <v>16491</v>
      </c>
      <c r="C1413" s="351"/>
      <c r="D1413" s="291" t="s">
        <v>16878</v>
      </c>
      <c r="E1413" s="292" t="s">
        <v>16879</v>
      </c>
      <c r="G1413" s="291" t="s">
        <v>16880</v>
      </c>
      <c r="H1413" s="328" t="s">
        <v>16881</v>
      </c>
      <c r="I1413" s="329" t="s">
        <v>3920</v>
      </c>
      <c r="J1413" s="291" t="s">
        <v>16882</v>
      </c>
      <c r="K1413" s="292" t="s">
        <v>16883</v>
      </c>
      <c r="L1413" s="292" t="s">
        <v>17036</v>
      </c>
      <c r="M1413" s="292" t="s">
        <v>4097</v>
      </c>
      <c r="N1413" s="12" t="s">
        <v>21233</v>
      </c>
      <c r="O1413" s="330" t="s">
        <v>16884</v>
      </c>
      <c r="P1413" s="331" t="s">
        <v>16885</v>
      </c>
      <c r="Q1413" s="274" t="s">
        <v>16886</v>
      </c>
      <c r="R1413" s="292" t="s">
        <v>16879</v>
      </c>
      <c r="S1413" s="274" t="s">
        <v>16886</v>
      </c>
      <c r="T1413" s="331" t="s">
        <v>16885</v>
      </c>
      <c r="V1413" s="294">
        <v>42883</v>
      </c>
      <c r="W1413" s="357">
        <v>42898</v>
      </c>
    </row>
    <row r="1414" spans="2:23" s="292" customFormat="1" ht="30.75" customHeight="1" x14ac:dyDescent="0.25">
      <c r="B1414" s="351" t="s">
        <v>16492</v>
      </c>
      <c r="C1414" s="351"/>
      <c r="D1414" s="291" t="s">
        <v>16887</v>
      </c>
      <c r="E1414" s="292" t="s">
        <v>16888</v>
      </c>
      <c r="G1414" s="291" t="s">
        <v>16889</v>
      </c>
      <c r="H1414" s="328" t="s">
        <v>16890</v>
      </c>
      <c r="I1414" s="329" t="s">
        <v>16891</v>
      </c>
      <c r="J1414" s="291" t="s">
        <v>16892</v>
      </c>
      <c r="K1414" s="292" t="s">
        <v>3922</v>
      </c>
      <c r="L1414" s="292" t="s">
        <v>1823</v>
      </c>
      <c r="M1414" s="292" t="s">
        <v>1682</v>
      </c>
      <c r="N1414" s="12" t="s">
        <v>21233</v>
      </c>
      <c r="O1414" s="330" t="s">
        <v>16893</v>
      </c>
      <c r="P1414" s="331" t="s">
        <v>16894</v>
      </c>
      <c r="Q1414" s="274" t="s">
        <v>16895</v>
      </c>
      <c r="R1414" s="292" t="s">
        <v>16888</v>
      </c>
      <c r="S1414" s="274" t="s">
        <v>16895</v>
      </c>
      <c r="T1414" s="331" t="s">
        <v>16894</v>
      </c>
      <c r="V1414" s="294">
        <v>42883</v>
      </c>
      <c r="W1414" s="357">
        <v>42898</v>
      </c>
    </row>
    <row r="1415" spans="2:23" s="292" customFormat="1" ht="30.75" customHeight="1" x14ac:dyDescent="0.25">
      <c r="B1415" s="351" t="s">
        <v>16493</v>
      </c>
      <c r="C1415" s="351"/>
      <c r="D1415" s="291" t="s">
        <v>16896</v>
      </c>
      <c r="E1415" s="292" t="s">
        <v>5062</v>
      </c>
      <c r="G1415" s="291" t="s">
        <v>16897</v>
      </c>
      <c r="H1415" s="328" t="s">
        <v>16898</v>
      </c>
      <c r="I1415" s="329" t="s">
        <v>16899</v>
      </c>
      <c r="J1415" s="291" t="s">
        <v>16900</v>
      </c>
      <c r="K1415" s="292" t="s">
        <v>3922</v>
      </c>
      <c r="L1415" s="292" t="s">
        <v>6356</v>
      </c>
      <c r="M1415" s="292" t="s">
        <v>3947</v>
      </c>
      <c r="N1415" s="12" t="s">
        <v>21218</v>
      </c>
      <c r="O1415" s="330" t="s">
        <v>16901</v>
      </c>
      <c r="P1415" s="331" t="s">
        <v>16902</v>
      </c>
      <c r="Q1415" s="274" t="s">
        <v>16903</v>
      </c>
      <c r="R1415" s="292" t="s">
        <v>5062</v>
      </c>
      <c r="S1415" s="274" t="s">
        <v>16903</v>
      </c>
      <c r="T1415" s="331" t="s">
        <v>16902</v>
      </c>
      <c r="V1415" s="294">
        <v>42883</v>
      </c>
      <c r="W1415" s="357">
        <v>42898</v>
      </c>
    </row>
    <row r="1416" spans="2:23" s="292" customFormat="1" ht="30.75" customHeight="1" x14ac:dyDescent="0.25">
      <c r="B1416" s="351" t="s">
        <v>16494</v>
      </c>
      <c r="C1416" s="351" t="s">
        <v>21208</v>
      </c>
      <c r="D1416" s="291" t="s">
        <v>16904</v>
      </c>
      <c r="E1416" s="292" t="s">
        <v>14372</v>
      </c>
      <c r="G1416" s="291" t="s">
        <v>16905</v>
      </c>
      <c r="H1416" s="328" t="s">
        <v>16906</v>
      </c>
      <c r="I1416" s="329" t="s">
        <v>16907</v>
      </c>
      <c r="J1416" s="291" t="s">
        <v>16908</v>
      </c>
      <c r="K1416" s="292" t="s">
        <v>16573</v>
      </c>
      <c r="L1416" s="292" t="s">
        <v>16574</v>
      </c>
      <c r="M1416" s="292" t="s">
        <v>3947</v>
      </c>
      <c r="N1416" s="12" t="s">
        <v>21218</v>
      </c>
      <c r="O1416" s="330" t="s">
        <v>16575</v>
      </c>
      <c r="P1416" s="331" t="s">
        <v>16909</v>
      </c>
      <c r="Q1416" s="293" t="s">
        <v>16910</v>
      </c>
      <c r="R1416" s="292" t="s">
        <v>14372</v>
      </c>
      <c r="S1416" s="293" t="s">
        <v>16910</v>
      </c>
      <c r="T1416" s="293" t="s">
        <v>16909</v>
      </c>
      <c r="V1416" s="294">
        <v>42899</v>
      </c>
    </row>
    <row r="1417" spans="2:23" s="292" customFormat="1" ht="30.75" customHeight="1" x14ac:dyDescent="0.25">
      <c r="B1417" s="351" t="s">
        <v>16495</v>
      </c>
      <c r="C1417" s="351"/>
      <c r="D1417" s="291" t="s">
        <v>16911</v>
      </c>
      <c r="E1417" s="292" t="s">
        <v>16912</v>
      </c>
      <c r="G1417" s="291" t="s">
        <v>16913</v>
      </c>
      <c r="H1417" s="328" t="s">
        <v>16914</v>
      </c>
      <c r="I1417" s="329" t="s">
        <v>5749</v>
      </c>
      <c r="J1417" s="291" t="s">
        <v>16915</v>
      </c>
      <c r="K1417" s="292" t="s">
        <v>16916</v>
      </c>
      <c r="L1417" s="292" t="s">
        <v>3693</v>
      </c>
      <c r="M1417" s="292" t="s">
        <v>4119</v>
      </c>
      <c r="N1417" s="12" t="s">
        <v>21230</v>
      </c>
      <c r="O1417" s="330" t="s">
        <v>16917</v>
      </c>
      <c r="P1417" s="331" t="s">
        <v>16918</v>
      </c>
      <c r="Q1417" s="274" t="s">
        <v>16919</v>
      </c>
      <c r="R1417" s="292" t="s">
        <v>16912</v>
      </c>
      <c r="S1417" s="274" t="s">
        <v>16919</v>
      </c>
      <c r="T1417" s="331" t="s">
        <v>16918</v>
      </c>
      <c r="V1417" s="294">
        <v>42899</v>
      </c>
    </row>
    <row r="1418" spans="2:23" s="292" customFormat="1" ht="30.75" customHeight="1" x14ac:dyDescent="0.25">
      <c r="B1418" s="351" t="s">
        <v>16496</v>
      </c>
      <c r="C1418" s="351" t="s">
        <v>21208</v>
      </c>
      <c r="D1418" s="291" t="s">
        <v>16929</v>
      </c>
      <c r="E1418" s="292" t="s">
        <v>16930</v>
      </c>
      <c r="G1418" s="291" t="s">
        <v>16931</v>
      </c>
      <c r="H1418" s="328" t="s">
        <v>16932</v>
      </c>
      <c r="I1418" s="329" t="s">
        <v>3920</v>
      </c>
      <c r="J1418" s="291" t="s">
        <v>16933</v>
      </c>
      <c r="K1418" s="292" t="s">
        <v>15292</v>
      </c>
      <c r="L1418" s="292" t="s">
        <v>4010</v>
      </c>
      <c r="M1418" s="292" t="s">
        <v>4011</v>
      </c>
      <c r="N1418" s="12" t="s">
        <v>21232</v>
      </c>
      <c r="O1418" s="330" t="s">
        <v>16934</v>
      </c>
      <c r="P1418" s="331" t="s">
        <v>16935</v>
      </c>
      <c r="Q1418" s="274" t="s">
        <v>16936</v>
      </c>
      <c r="R1418" s="292" t="s">
        <v>16937</v>
      </c>
      <c r="S1418" s="274" t="s">
        <v>16938</v>
      </c>
      <c r="T1418" s="293" t="s">
        <v>16939</v>
      </c>
      <c r="U1418" s="292" t="s">
        <v>15775</v>
      </c>
      <c r="V1418" s="294">
        <v>42916</v>
      </c>
      <c r="W1418" s="357">
        <v>42916</v>
      </c>
    </row>
    <row r="1419" spans="2:23" s="292" customFormat="1" ht="30.75" customHeight="1" x14ac:dyDescent="0.25">
      <c r="B1419" s="351" t="s">
        <v>16497</v>
      </c>
      <c r="C1419" s="351" t="s">
        <v>7</v>
      </c>
      <c r="D1419" s="291" t="s">
        <v>16940</v>
      </c>
      <c r="G1419" s="291" t="s">
        <v>16940</v>
      </c>
      <c r="H1419" s="328" t="s">
        <v>16941</v>
      </c>
      <c r="I1419" s="329" t="s">
        <v>16942</v>
      </c>
      <c r="J1419" s="291" t="s">
        <v>5610</v>
      </c>
      <c r="K1419" s="292" t="s">
        <v>3922</v>
      </c>
      <c r="L1419" s="292" t="s">
        <v>5611</v>
      </c>
      <c r="M1419" s="292" t="s">
        <v>4011</v>
      </c>
      <c r="N1419" s="12" t="s">
        <v>21232</v>
      </c>
      <c r="O1419" s="330" t="s">
        <v>5612</v>
      </c>
      <c r="P1419" s="331" t="s">
        <v>5613</v>
      </c>
      <c r="Q1419" s="274" t="s">
        <v>18484</v>
      </c>
      <c r="R1419" s="292" t="s">
        <v>5607</v>
      </c>
      <c r="S1419" s="274" t="s">
        <v>18484</v>
      </c>
      <c r="T1419" s="293" t="s">
        <v>5613</v>
      </c>
      <c r="V1419" s="294"/>
    </row>
    <row r="1420" spans="2:23" s="292" customFormat="1" ht="30.75" customHeight="1" x14ac:dyDescent="0.25">
      <c r="B1420" s="351" t="s">
        <v>16498</v>
      </c>
      <c r="C1420" s="351" t="s">
        <v>7</v>
      </c>
      <c r="D1420" s="291" t="s">
        <v>16945</v>
      </c>
      <c r="E1420" s="292" t="s">
        <v>16946</v>
      </c>
      <c r="F1420" s="292" t="s">
        <v>3985</v>
      </c>
      <c r="G1420" s="291" t="s">
        <v>16945</v>
      </c>
      <c r="H1420" s="328" t="s">
        <v>16947</v>
      </c>
      <c r="I1420" s="329" t="s">
        <v>16948</v>
      </c>
      <c r="J1420" s="291" t="s">
        <v>16949</v>
      </c>
      <c r="K1420" s="292" t="s">
        <v>3922</v>
      </c>
      <c r="L1420" s="292" t="s">
        <v>16950</v>
      </c>
      <c r="M1420" s="292" t="s">
        <v>3947</v>
      </c>
      <c r="N1420" s="12" t="s">
        <v>21218</v>
      </c>
      <c r="O1420" s="330" t="s">
        <v>11622</v>
      </c>
      <c r="P1420" s="331" t="s">
        <v>16951</v>
      </c>
      <c r="Q1420" s="274" t="s">
        <v>16952</v>
      </c>
      <c r="R1420" s="292" t="s">
        <v>16953</v>
      </c>
      <c r="S1420" s="274" t="s">
        <v>16954</v>
      </c>
      <c r="T1420" s="293" t="s">
        <v>16955</v>
      </c>
      <c r="V1420" s="294">
        <v>42941</v>
      </c>
    </row>
    <row r="1421" spans="2:23" s="292" customFormat="1" ht="30.75" customHeight="1" x14ac:dyDescent="0.25">
      <c r="B1421" s="351" t="s">
        <v>16499</v>
      </c>
      <c r="C1421" s="351" t="s">
        <v>7</v>
      </c>
      <c r="D1421" s="291" t="s">
        <v>16957</v>
      </c>
      <c r="E1421" s="292" t="s">
        <v>958</v>
      </c>
      <c r="G1421" s="291" t="s">
        <v>16958</v>
      </c>
      <c r="H1421" s="328" t="s">
        <v>16959</v>
      </c>
      <c r="I1421" s="365">
        <v>116238475115</v>
      </c>
      <c r="J1421" s="291" t="s">
        <v>16960</v>
      </c>
      <c r="K1421" s="292" t="s">
        <v>16961</v>
      </c>
      <c r="L1421" s="292" t="s">
        <v>2157</v>
      </c>
      <c r="M1421" s="292" t="s">
        <v>3924</v>
      </c>
      <c r="N1421" s="12" t="s">
        <v>21230</v>
      </c>
      <c r="O1421" s="330" t="s">
        <v>16962</v>
      </c>
      <c r="P1421" s="331" t="s">
        <v>16963</v>
      </c>
      <c r="Q1421" s="274" t="s">
        <v>16964</v>
      </c>
      <c r="R1421" s="292" t="s">
        <v>1274</v>
      </c>
      <c r="S1421" s="274" t="s">
        <v>16965</v>
      </c>
      <c r="T1421" s="331" t="s">
        <v>16963</v>
      </c>
      <c r="U1421" s="292" t="s">
        <v>16861</v>
      </c>
      <c r="V1421" s="294">
        <v>42947</v>
      </c>
      <c r="W1421" s="357">
        <v>42947</v>
      </c>
    </row>
    <row r="1422" spans="2:23" s="292" customFormat="1" ht="30.75" customHeight="1" x14ac:dyDescent="0.25">
      <c r="B1422" s="351" t="s">
        <v>16500</v>
      </c>
      <c r="C1422" s="351"/>
      <c r="D1422" s="291" t="s">
        <v>16966</v>
      </c>
      <c r="E1422" s="292" t="s">
        <v>2296</v>
      </c>
      <c r="G1422" s="291" t="s">
        <v>16967</v>
      </c>
      <c r="H1422" s="292" t="s">
        <v>16968</v>
      </c>
      <c r="I1422" s="329" t="s">
        <v>16969</v>
      </c>
      <c r="J1422" s="291" t="s">
        <v>16970</v>
      </c>
      <c r="K1422" s="292" t="s">
        <v>16971</v>
      </c>
      <c r="L1422" s="292" t="s">
        <v>4031</v>
      </c>
      <c r="M1422" s="292" t="s">
        <v>3924</v>
      </c>
      <c r="N1422" s="12" t="s">
        <v>21230</v>
      </c>
      <c r="O1422" s="330" t="s">
        <v>16972</v>
      </c>
      <c r="P1422" s="331" t="s">
        <v>16973</v>
      </c>
      <c r="Q1422" s="274" t="s">
        <v>16974</v>
      </c>
      <c r="R1422" s="292" t="s">
        <v>2296</v>
      </c>
      <c r="S1422" s="274" t="s">
        <v>16974</v>
      </c>
      <c r="T1422" s="293" t="s">
        <v>16973</v>
      </c>
      <c r="V1422" s="294"/>
      <c r="W1422" s="357">
        <v>42949</v>
      </c>
    </row>
    <row r="1423" spans="2:23" s="292" customFormat="1" ht="30.75" customHeight="1" x14ac:dyDescent="0.25">
      <c r="B1423" s="351" t="s">
        <v>16501</v>
      </c>
      <c r="C1423" s="351" t="s">
        <v>12035</v>
      </c>
      <c r="D1423" s="291" t="s">
        <v>16975</v>
      </c>
      <c r="G1423" s="291" t="s">
        <v>16976</v>
      </c>
      <c r="H1423" s="328" t="s">
        <v>16977</v>
      </c>
      <c r="I1423" s="329" t="s">
        <v>3920</v>
      </c>
      <c r="J1423" s="291" t="s">
        <v>16978</v>
      </c>
      <c r="K1423" s="292" t="s">
        <v>3922</v>
      </c>
      <c r="L1423" s="292" t="s">
        <v>3962</v>
      </c>
      <c r="M1423" s="292" t="s">
        <v>3947</v>
      </c>
      <c r="N1423" s="12" t="s">
        <v>21218</v>
      </c>
      <c r="O1423" s="330" t="s">
        <v>16979</v>
      </c>
      <c r="P1423" s="293" t="s">
        <v>5680</v>
      </c>
      <c r="Q1423" s="274" t="s">
        <v>16980</v>
      </c>
      <c r="R1423" s="292" t="s">
        <v>16981</v>
      </c>
      <c r="S1423" s="274" t="s">
        <v>16980</v>
      </c>
      <c r="T1423" s="293" t="s">
        <v>5680</v>
      </c>
      <c r="V1423" s="294"/>
      <c r="W1423" s="357">
        <v>42954</v>
      </c>
    </row>
    <row r="1424" spans="2:23" s="292" customFormat="1" ht="30.75" customHeight="1" x14ac:dyDescent="0.25">
      <c r="B1424" s="351" t="s">
        <v>16502</v>
      </c>
      <c r="C1424" s="351" t="s">
        <v>16443</v>
      </c>
      <c r="D1424" s="291" t="s">
        <v>16986</v>
      </c>
      <c r="E1424" s="292" t="s">
        <v>18588</v>
      </c>
      <c r="F1424" s="292" t="s">
        <v>16991</v>
      </c>
      <c r="G1424" s="291" t="s">
        <v>16985</v>
      </c>
      <c r="H1424" s="328" t="s">
        <v>16989</v>
      </c>
      <c r="I1424" s="329" t="s">
        <v>3920</v>
      </c>
      <c r="J1424" s="291" t="s">
        <v>16987</v>
      </c>
      <c r="K1424" s="292" t="s">
        <v>16988</v>
      </c>
      <c r="L1424" s="292" t="s">
        <v>3962</v>
      </c>
      <c r="M1424" s="292" t="s">
        <v>3947</v>
      </c>
      <c r="N1424" s="12" t="s">
        <v>21218</v>
      </c>
      <c r="O1424" s="330" t="s">
        <v>16990</v>
      </c>
      <c r="P1424" s="331" t="s">
        <v>16992</v>
      </c>
      <c r="Q1424" s="274" t="s">
        <v>18589</v>
      </c>
      <c r="R1424" s="292" t="s">
        <v>18587</v>
      </c>
      <c r="S1424" s="274" t="s">
        <v>18589</v>
      </c>
      <c r="T1424" s="331" t="s">
        <v>16992</v>
      </c>
      <c r="V1424" s="294"/>
    </row>
    <row r="1425" spans="2:23" s="292" customFormat="1" ht="30.75" customHeight="1" x14ac:dyDescent="0.25">
      <c r="B1425" s="351" t="s">
        <v>16503</v>
      </c>
      <c r="C1425" s="351" t="s">
        <v>21208</v>
      </c>
      <c r="D1425" s="291" t="s">
        <v>16997</v>
      </c>
      <c r="E1425" s="292" t="s">
        <v>16998</v>
      </c>
      <c r="G1425" s="291" t="s">
        <v>16999</v>
      </c>
      <c r="H1425" s="328" t="s">
        <v>17000</v>
      </c>
      <c r="I1425" s="329" t="s">
        <v>3920</v>
      </c>
      <c r="J1425" s="291" t="s">
        <v>17001</v>
      </c>
      <c r="K1425" s="292" t="s">
        <v>17002</v>
      </c>
      <c r="L1425" s="292" t="s">
        <v>17003</v>
      </c>
      <c r="M1425" s="292" t="s">
        <v>3924</v>
      </c>
      <c r="N1425" s="12" t="s">
        <v>21230</v>
      </c>
      <c r="O1425" s="330" t="s">
        <v>17004</v>
      </c>
      <c r="P1425" s="331" t="s">
        <v>17005</v>
      </c>
      <c r="Q1425" s="274" t="s">
        <v>17006</v>
      </c>
      <c r="R1425" s="292" t="s">
        <v>17007</v>
      </c>
      <c r="S1425" s="274" t="s">
        <v>17008</v>
      </c>
      <c r="T1425" s="293" t="s">
        <v>17009</v>
      </c>
      <c r="V1425" s="294">
        <v>42965</v>
      </c>
    </row>
    <row r="1426" spans="2:23" s="292" customFormat="1" ht="30.75" customHeight="1" x14ac:dyDescent="0.25">
      <c r="B1426" s="351" t="s">
        <v>16504</v>
      </c>
      <c r="C1426" s="351" t="s">
        <v>21208</v>
      </c>
      <c r="D1426" s="291" t="s">
        <v>17010</v>
      </c>
      <c r="E1426" s="292" t="s">
        <v>17011</v>
      </c>
      <c r="G1426" s="291" t="s">
        <v>17012</v>
      </c>
      <c r="H1426" s="328" t="s">
        <v>17013</v>
      </c>
      <c r="I1426" s="329" t="s">
        <v>3920</v>
      </c>
      <c r="J1426" s="291" t="s">
        <v>17014</v>
      </c>
      <c r="K1426" s="292" t="s">
        <v>17015</v>
      </c>
      <c r="L1426" s="292" t="s">
        <v>17016</v>
      </c>
      <c r="M1426" s="292" t="s">
        <v>2641</v>
      </c>
      <c r="N1426" s="12" t="s">
        <v>21232</v>
      </c>
      <c r="O1426" s="330" t="s">
        <v>17017</v>
      </c>
      <c r="P1426" s="331" t="s">
        <v>17018</v>
      </c>
      <c r="Q1426" s="274" t="s">
        <v>17019</v>
      </c>
      <c r="R1426" s="292" t="s">
        <v>17020</v>
      </c>
      <c r="S1426" s="274" t="s">
        <v>17021</v>
      </c>
      <c r="T1426" s="293" t="s">
        <v>17022</v>
      </c>
      <c r="U1426" s="292" t="s">
        <v>17023</v>
      </c>
      <c r="V1426" s="294">
        <v>42970</v>
      </c>
    </row>
    <row r="1427" spans="2:23" s="292" customFormat="1" ht="30.75" customHeight="1" x14ac:dyDescent="0.25">
      <c r="B1427" s="351" t="s">
        <v>16505</v>
      </c>
      <c r="C1427" s="351" t="s">
        <v>21208</v>
      </c>
      <c r="D1427" s="291" t="s">
        <v>17024</v>
      </c>
      <c r="E1427" s="292" t="s">
        <v>17025</v>
      </c>
      <c r="G1427" s="291" t="s">
        <v>17026</v>
      </c>
      <c r="H1427" s="328" t="s">
        <v>17027</v>
      </c>
      <c r="I1427" s="329" t="s">
        <v>17028</v>
      </c>
      <c r="J1427" s="291" t="s">
        <v>17029</v>
      </c>
      <c r="K1427" s="292" t="s">
        <v>17030</v>
      </c>
      <c r="L1427" s="292" t="s">
        <v>17031</v>
      </c>
      <c r="M1427" s="292" t="s">
        <v>3924</v>
      </c>
      <c r="N1427" s="12" t="s">
        <v>21230</v>
      </c>
      <c r="O1427" s="330" t="s">
        <v>17032</v>
      </c>
      <c r="P1427" s="331" t="s">
        <v>17033</v>
      </c>
      <c r="Q1427" s="274" t="s">
        <v>17034</v>
      </c>
      <c r="R1427" s="292" t="s">
        <v>17025</v>
      </c>
      <c r="S1427" s="274" t="s">
        <v>17035</v>
      </c>
      <c r="T1427" s="293" t="s">
        <v>17033</v>
      </c>
      <c r="V1427" s="294">
        <v>42973</v>
      </c>
    </row>
    <row r="1428" spans="2:23" s="292" customFormat="1" ht="30.75" customHeight="1" x14ac:dyDescent="0.3">
      <c r="B1428" s="351" t="s">
        <v>16506</v>
      </c>
      <c r="C1428" s="351" t="s">
        <v>21208</v>
      </c>
      <c r="D1428" s="291" t="s">
        <v>17037</v>
      </c>
      <c r="E1428" s="292" t="s">
        <v>17038</v>
      </c>
      <c r="G1428" s="291" t="s">
        <v>17039</v>
      </c>
      <c r="H1428" s="328" t="s">
        <v>17040</v>
      </c>
      <c r="I1428" s="329" t="s">
        <v>17041</v>
      </c>
      <c r="J1428" s="291" t="s">
        <v>17042</v>
      </c>
      <c r="K1428" s="292" t="s">
        <v>3922</v>
      </c>
      <c r="L1428" s="292" t="s">
        <v>14059</v>
      </c>
      <c r="M1428" s="292" t="s">
        <v>3924</v>
      </c>
      <c r="N1428" s="12" t="s">
        <v>21230</v>
      </c>
      <c r="O1428" s="330" t="s">
        <v>17043</v>
      </c>
      <c r="P1428" s="331" t="s">
        <v>17044</v>
      </c>
      <c r="Q1428" s="366" t="s">
        <v>17045</v>
      </c>
      <c r="R1428" s="292" t="s">
        <v>17038</v>
      </c>
      <c r="S1428" s="274" t="s">
        <v>17046</v>
      </c>
      <c r="T1428" s="293" t="s">
        <v>17044</v>
      </c>
      <c r="U1428" s="292" t="s">
        <v>16861</v>
      </c>
      <c r="V1428" s="294">
        <v>42982</v>
      </c>
    </row>
    <row r="1429" spans="2:23" s="292" customFormat="1" ht="30.75" customHeight="1" x14ac:dyDescent="0.3">
      <c r="B1429" s="351" t="s">
        <v>16507</v>
      </c>
      <c r="C1429" s="351" t="s">
        <v>21208</v>
      </c>
      <c r="D1429" s="291" t="s">
        <v>17057</v>
      </c>
      <c r="E1429" s="292" t="s">
        <v>3711</v>
      </c>
      <c r="G1429" s="291" t="s">
        <v>17058</v>
      </c>
      <c r="H1429" s="328" t="s">
        <v>17059</v>
      </c>
      <c r="I1429" s="329" t="s">
        <v>3920</v>
      </c>
      <c r="J1429" s="291" t="s">
        <v>17060</v>
      </c>
      <c r="K1429" s="292" t="s">
        <v>3922</v>
      </c>
      <c r="L1429" s="292" t="s">
        <v>17061</v>
      </c>
      <c r="M1429" s="292" t="s">
        <v>3980</v>
      </c>
      <c r="N1429" s="12" t="s">
        <v>21230</v>
      </c>
      <c r="O1429" s="330" t="s">
        <v>17062</v>
      </c>
      <c r="P1429" s="331" t="s">
        <v>17063</v>
      </c>
      <c r="Q1429" s="367" t="s">
        <v>17064</v>
      </c>
      <c r="R1429" s="292" t="s">
        <v>17065</v>
      </c>
      <c r="S1429" s="274" t="s">
        <v>17064</v>
      </c>
      <c r="T1429" s="293" t="s">
        <v>17063</v>
      </c>
      <c r="V1429" s="294">
        <v>42984</v>
      </c>
    </row>
    <row r="1430" spans="2:23" s="292" customFormat="1" ht="30.75" customHeight="1" x14ac:dyDescent="0.25">
      <c r="B1430" s="351" t="s">
        <v>16508</v>
      </c>
      <c r="C1430" s="351" t="s">
        <v>21205</v>
      </c>
      <c r="D1430" s="291" t="s">
        <v>17068</v>
      </c>
      <c r="E1430" s="292" t="s">
        <v>17069</v>
      </c>
      <c r="G1430" s="291" t="s">
        <v>17070</v>
      </c>
      <c r="H1430" s="328" t="s">
        <v>17071</v>
      </c>
      <c r="I1430" s="329" t="s">
        <v>3920</v>
      </c>
      <c r="J1430" s="291" t="s">
        <v>17077</v>
      </c>
      <c r="K1430" s="292" t="s">
        <v>3922</v>
      </c>
      <c r="L1430" s="292" t="s">
        <v>17003</v>
      </c>
      <c r="M1430" s="292" t="s">
        <v>3924</v>
      </c>
      <c r="N1430" s="12" t="s">
        <v>21230</v>
      </c>
      <c r="O1430" s="330" t="s">
        <v>17072</v>
      </c>
      <c r="P1430" s="331" t="s">
        <v>20104</v>
      </c>
      <c r="Q1430" s="274" t="s">
        <v>17073</v>
      </c>
      <c r="R1430" s="292" t="s">
        <v>17074</v>
      </c>
      <c r="S1430" s="274" t="s">
        <v>17075</v>
      </c>
      <c r="T1430" s="293" t="s">
        <v>20105</v>
      </c>
      <c r="U1430" s="292" t="s">
        <v>17076</v>
      </c>
      <c r="V1430" s="294">
        <v>42984</v>
      </c>
    </row>
    <row r="1431" spans="2:23" s="292" customFormat="1" ht="30.75" customHeight="1" x14ac:dyDescent="0.25">
      <c r="B1431" s="351" t="s">
        <v>16509</v>
      </c>
      <c r="C1431" s="351" t="s">
        <v>21208</v>
      </c>
      <c r="D1431" s="291" t="s">
        <v>17080</v>
      </c>
      <c r="E1431" s="292" t="s">
        <v>2472</v>
      </c>
      <c r="G1431" s="291" t="s">
        <v>17081</v>
      </c>
      <c r="H1431" s="328" t="s">
        <v>17082</v>
      </c>
      <c r="I1431" s="329" t="s">
        <v>17083</v>
      </c>
      <c r="J1431" s="291" t="s">
        <v>17084</v>
      </c>
      <c r="K1431" s="292" t="s">
        <v>17085</v>
      </c>
      <c r="L1431" s="292" t="s">
        <v>3286</v>
      </c>
      <c r="M1431" s="292" t="s">
        <v>4270</v>
      </c>
      <c r="N1431" s="12" t="s">
        <v>21218</v>
      </c>
      <c r="O1431" s="330" t="s">
        <v>17086</v>
      </c>
      <c r="P1431" s="331" t="s">
        <v>17087</v>
      </c>
      <c r="Q1431" s="274" t="s">
        <v>17088</v>
      </c>
      <c r="R1431" s="292" t="s">
        <v>17089</v>
      </c>
      <c r="S1431" s="274" t="s">
        <v>17088</v>
      </c>
      <c r="T1431" s="293" t="s">
        <v>17087</v>
      </c>
      <c r="U1431" s="292" t="s">
        <v>15953</v>
      </c>
      <c r="V1431" s="294">
        <v>42989</v>
      </c>
    </row>
    <row r="1432" spans="2:23" s="292" customFormat="1" ht="30.75" customHeight="1" x14ac:dyDescent="0.25">
      <c r="B1432" s="351" t="s">
        <v>16510</v>
      </c>
      <c r="C1432" s="351" t="s">
        <v>21208</v>
      </c>
      <c r="D1432" s="291" t="s">
        <v>17090</v>
      </c>
      <c r="E1432" s="292" t="s">
        <v>17091</v>
      </c>
      <c r="G1432" s="291" t="s">
        <v>17092</v>
      </c>
      <c r="H1432" s="328" t="s">
        <v>17093</v>
      </c>
      <c r="I1432" s="329" t="s">
        <v>17094</v>
      </c>
      <c r="J1432" s="291" t="s">
        <v>17095</v>
      </c>
      <c r="K1432" s="292" t="s">
        <v>17096</v>
      </c>
      <c r="L1432" s="292" t="s">
        <v>4190</v>
      </c>
      <c r="M1432" s="292" t="s">
        <v>3980</v>
      </c>
      <c r="N1432" s="12" t="s">
        <v>21230</v>
      </c>
      <c r="O1432" s="330" t="s">
        <v>17097</v>
      </c>
      <c r="P1432" s="331" t="s">
        <v>17098</v>
      </c>
      <c r="Q1432" s="274" t="s">
        <v>17099</v>
      </c>
      <c r="R1432" s="292" t="s">
        <v>811</v>
      </c>
      <c r="S1432" s="274" t="s">
        <v>17099</v>
      </c>
      <c r="T1432" s="331" t="s">
        <v>17098</v>
      </c>
      <c r="V1432" s="294">
        <v>42990</v>
      </c>
    </row>
    <row r="1433" spans="2:23" s="292" customFormat="1" ht="30.75" customHeight="1" x14ac:dyDescent="0.25">
      <c r="B1433" s="351" t="s">
        <v>16511</v>
      </c>
      <c r="C1433" s="351" t="s">
        <v>21205</v>
      </c>
      <c r="D1433" s="291" t="s">
        <v>17100</v>
      </c>
      <c r="E1433" s="292" t="s">
        <v>17101</v>
      </c>
      <c r="F1433" s="292" t="s">
        <v>17102</v>
      </c>
      <c r="G1433" s="291" t="s">
        <v>21835</v>
      </c>
      <c r="H1433" s="328" t="s">
        <v>21836</v>
      </c>
      <c r="I1433" s="329" t="s">
        <v>3920</v>
      </c>
      <c r="J1433" s="291" t="s">
        <v>17103</v>
      </c>
      <c r="K1433" s="292" t="s">
        <v>1839</v>
      </c>
      <c r="L1433" s="292" t="s">
        <v>17104</v>
      </c>
      <c r="M1433" s="292" t="s">
        <v>3947</v>
      </c>
      <c r="N1433" s="12" t="s">
        <v>21218</v>
      </c>
      <c r="O1433" s="330" t="s">
        <v>17105</v>
      </c>
      <c r="P1433" s="331" t="s">
        <v>17106</v>
      </c>
      <c r="Q1433" s="293" t="s">
        <v>17107</v>
      </c>
      <c r="S1433" s="293"/>
      <c r="T1433" s="293"/>
      <c r="V1433" s="294"/>
      <c r="W1433" s="294">
        <v>44119</v>
      </c>
    </row>
    <row r="1434" spans="2:23" s="292" customFormat="1" ht="30.75" customHeight="1" x14ac:dyDescent="0.25">
      <c r="B1434" s="351" t="s">
        <v>16512</v>
      </c>
      <c r="C1434" s="351"/>
      <c r="D1434" s="291" t="s">
        <v>17108</v>
      </c>
      <c r="E1434" s="292" t="s">
        <v>17109</v>
      </c>
      <c r="G1434" s="291" t="s">
        <v>17110</v>
      </c>
      <c r="H1434" s="328" t="s">
        <v>17111</v>
      </c>
      <c r="I1434" s="329" t="s">
        <v>17112</v>
      </c>
      <c r="J1434" s="291" t="s">
        <v>17113</v>
      </c>
      <c r="K1434" s="292" t="s">
        <v>2179</v>
      </c>
      <c r="L1434" s="292" t="s">
        <v>10531</v>
      </c>
      <c r="M1434" s="292" t="s">
        <v>3947</v>
      </c>
      <c r="N1434" s="12" t="s">
        <v>21218</v>
      </c>
      <c r="O1434" s="330" t="s">
        <v>17114</v>
      </c>
      <c r="P1434" s="331" t="s">
        <v>17115</v>
      </c>
      <c r="Q1434" s="274" t="s">
        <v>17116</v>
      </c>
      <c r="R1434" s="292" t="s">
        <v>17109</v>
      </c>
      <c r="S1434" s="274" t="s">
        <v>17116</v>
      </c>
      <c r="T1434" s="293" t="s">
        <v>17115</v>
      </c>
      <c r="V1434" s="294">
        <v>42996</v>
      </c>
    </row>
    <row r="1435" spans="2:23" s="292" customFormat="1" ht="30.75" customHeight="1" x14ac:dyDescent="0.25">
      <c r="B1435" s="351" t="s">
        <v>16513</v>
      </c>
      <c r="C1435" s="351"/>
      <c r="D1435" s="291" t="s">
        <v>17117</v>
      </c>
      <c r="E1435" s="292" t="s">
        <v>528</v>
      </c>
      <c r="G1435" s="291" t="s">
        <v>17117</v>
      </c>
      <c r="H1435" s="328" t="s">
        <v>17118</v>
      </c>
      <c r="I1435" s="329" t="s">
        <v>3920</v>
      </c>
      <c r="J1435" s="291" t="s">
        <v>17119</v>
      </c>
      <c r="K1435" s="292" t="s">
        <v>3692</v>
      </c>
      <c r="L1435" s="292" t="s">
        <v>3693</v>
      </c>
      <c r="M1435" s="292" t="s">
        <v>4119</v>
      </c>
      <c r="N1435" s="12" t="s">
        <v>21230</v>
      </c>
      <c r="O1435" s="330" t="s">
        <v>17120</v>
      </c>
      <c r="P1435" s="331" t="s">
        <v>17121</v>
      </c>
      <c r="Q1435" s="274" t="s">
        <v>17122</v>
      </c>
      <c r="R1435" s="292" t="s">
        <v>17123</v>
      </c>
      <c r="S1435" s="274" t="s">
        <v>17122</v>
      </c>
      <c r="T1435" s="331" t="s">
        <v>17121</v>
      </c>
      <c r="V1435" s="294">
        <v>42997</v>
      </c>
    </row>
    <row r="1436" spans="2:23" s="292" customFormat="1" ht="30.75" customHeight="1" x14ac:dyDescent="0.25">
      <c r="B1436" s="351" t="s">
        <v>16514</v>
      </c>
      <c r="C1436" s="351" t="s">
        <v>21208</v>
      </c>
      <c r="D1436" s="291" t="s">
        <v>17124</v>
      </c>
      <c r="E1436" s="292" t="s">
        <v>17125</v>
      </c>
      <c r="G1436" s="291" t="s">
        <v>17126</v>
      </c>
      <c r="H1436" s="328" t="s">
        <v>17127</v>
      </c>
      <c r="I1436" s="329" t="s">
        <v>17128</v>
      </c>
      <c r="J1436" s="291" t="s">
        <v>17129</v>
      </c>
      <c r="K1436" s="292" t="s">
        <v>3922</v>
      </c>
      <c r="L1436" s="292" t="s">
        <v>17130</v>
      </c>
      <c r="M1436" s="292" t="s">
        <v>4068</v>
      </c>
      <c r="N1436" s="12" t="s">
        <v>21218</v>
      </c>
      <c r="O1436" s="330" t="s">
        <v>17131</v>
      </c>
      <c r="P1436" s="331" t="s">
        <v>17132</v>
      </c>
      <c r="Q1436" s="274" t="s">
        <v>17133</v>
      </c>
      <c r="R1436" s="292" t="s">
        <v>17125</v>
      </c>
      <c r="S1436" s="274" t="s">
        <v>17133</v>
      </c>
      <c r="T1436" s="293" t="s">
        <v>17132</v>
      </c>
      <c r="V1436" s="294">
        <v>42997</v>
      </c>
    </row>
    <row r="1437" spans="2:23" s="292" customFormat="1" ht="30.75" customHeight="1" x14ac:dyDescent="0.25">
      <c r="B1437" s="351" t="s">
        <v>16515</v>
      </c>
      <c r="C1437" s="351" t="s">
        <v>21208</v>
      </c>
      <c r="D1437" s="291" t="s">
        <v>17134</v>
      </c>
      <c r="E1437" s="292" t="s">
        <v>6353</v>
      </c>
      <c r="G1437" s="291" t="s">
        <v>17135</v>
      </c>
      <c r="H1437" s="328" t="s">
        <v>17136</v>
      </c>
      <c r="I1437" s="329" t="s">
        <v>3920</v>
      </c>
      <c r="J1437" s="291" t="s">
        <v>17137</v>
      </c>
      <c r="K1437" s="292" t="s">
        <v>3922</v>
      </c>
      <c r="L1437" s="292" t="s">
        <v>14059</v>
      </c>
      <c r="M1437" s="292" t="s">
        <v>3924</v>
      </c>
      <c r="N1437" s="12" t="s">
        <v>21230</v>
      </c>
      <c r="O1437" s="330" t="s">
        <v>17138</v>
      </c>
      <c r="P1437" s="331" t="s">
        <v>17139</v>
      </c>
      <c r="Q1437" s="274" t="s">
        <v>17140</v>
      </c>
      <c r="R1437" s="292" t="s">
        <v>6353</v>
      </c>
      <c r="S1437" s="274" t="s">
        <v>17140</v>
      </c>
      <c r="T1437" s="293" t="s">
        <v>17141</v>
      </c>
      <c r="V1437" s="294">
        <v>42997</v>
      </c>
    </row>
    <row r="1438" spans="2:23" s="292" customFormat="1" ht="30.75" customHeight="1" x14ac:dyDescent="0.25">
      <c r="B1438" s="351" t="s">
        <v>16516</v>
      </c>
      <c r="C1438" s="351"/>
      <c r="D1438" s="291" t="s">
        <v>17142</v>
      </c>
      <c r="E1438" s="292" t="s">
        <v>17145</v>
      </c>
      <c r="F1438" s="292" t="s">
        <v>17146</v>
      </c>
      <c r="G1438" s="291" t="s">
        <v>17142</v>
      </c>
      <c r="H1438" s="328" t="s">
        <v>12632</v>
      </c>
      <c r="I1438" s="329"/>
      <c r="J1438" s="291" t="s">
        <v>17143</v>
      </c>
      <c r="K1438" s="292" t="s">
        <v>3922</v>
      </c>
      <c r="L1438" s="292" t="s">
        <v>3962</v>
      </c>
      <c r="M1438" s="292" t="s">
        <v>3947</v>
      </c>
      <c r="N1438" s="12" t="s">
        <v>21218</v>
      </c>
      <c r="O1438" s="330">
        <v>88015400</v>
      </c>
      <c r="P1438" s="331" t="s">
        <v>17144</v>
      </c>
      <c r="Q1438" s="293" t="s">
        <v>17147</v>
      </c>
      <c r="S1438" s="293"/>
      <c r="T1438" s="293"/>
      <c r="V1438" s="294"/>
    </row>
    <row r="1439" spans="2:23" s="292" customFormat="1" ht="30.75" customHeight="1" x14ac:dyDescent="0.25">
      <c r="B1439" s="351" t="s">
        <v>16517</v>
      </c>
      <c r="C1439" s="351"/>
      <c r="D1439" s="291" t="s">
        <v>17152</v>
      </c>
      <c r="G1439" s="291" t="s">
        <v>17152</v>
      </c>
      <c r="H1439" s="328" t="s">
        <v>17153</v>
      </c>
      <c r="I1439" s="368" t="s">
        <v>17154</v>
      </c>
      <c r="J1439" s="291" t="s">
        <v>17155</v>
      </c>
      <c r="K1439" s="292" t="s">
        <v>3922</v>
      </c>
      <c r="L1439" s="292" t="s">
        <v>3740</v>
      </c>
      <c r="M1439" s="292" t="s">
        <v>3741</v>
      </c>
      <c r="N1439" s="12" t="s">
        <v>21231</v>
      </c>
      <c r="O1439" s="330" t="s">
        <v>17156</v>
      </c>
      <c r="P1439" s="331" t="s">
        <v>17157</v>
      </c>
      <c r="Q1439" s="274" t="s">
        <v>17158</v>
      </c>
      <c r="R1439" s="292" t="s">
        <v>17159</v>
      </c>
      <c r="S1439" s="274" t="s">
        <v>17160</v>
      </c>
      <c r="T1439" s="293" t="s">
        <v>17161</v>
      </c>
      <c r="V1439" s="294">
        <v>42999</v>
      </c>
    </row>
    <row r="1440" spans="2:23" s="292" customFormat="1" ht="30.75" customHeight="1" x14ac:dyDescent="0.25">
      <c r="B1440" s="351" t="s">
        <v>16518</v>
      </c>
      <c r="C1440" s="351" t="s">
        <v>21208</v>
      </c>
      <c r="D1440" s="291" t="s">
        <v>17171</v>
      </c>
      <c r="E1440" s="292" t="s">
        <v>17162</v>
      </c>
      <c r="G1440" s="291" t="s">
        <v>17163</v>
      </c>
      <c r="H1440" s="328" t="s">
        <v>17164</v>
      </c>
      <c r="I1440" s="329" t="s">
        <v>17165</v>
      </c>
      <c r="J1440" s="291" t="s">
        <v>17166</v>
      </c>
      <c r="K1440" s="292" t="s">
        <v>13025</v>
      </c>
      <c r="L1440" s="292" t="s">
        <v>14596</v>
      </c>
      <c r="M1440" s="292" t="s">
        <v>3947</v>
      </c>
      <c r="N1440" s="12" t="s">
        <v>21218</v>
      </c>
      <c r="O1440" s="330" t="s">
        <v>341</v>
      </c>
      <c r="P1440" s="331" t="s">
        <v>17167</v>
      </c>
      <c r="Q1440" s="274" t="s">
        <v>17168</v>
      </c>
      <c r="R1440" s="292" t="s">
        <v>5280</v>
      </c>
      <c r="S1440" s="274" t="s">
        <v>17169</v>
      </c>
      <c r="T1440" s="293" t="s">
        <v>17170</v>
      </c>
      <c r="V1440" s="294">
        <v>43000</v>
      </c>
    </row>
    <row r="1441" spans="2:23" s="292" customFormat="1" ht="30.75" customHeight="1" x14ac:dyDescent="0.25">
      <c r="B1441" s="351" t="s">
        <v>16519</v>
      </c>
      <c r="C1441" s="351" t="s">
        <v>11059</v>
      </c>
      <c r="D1441" s="291" t="s">
        <v>17207</v>
      </c>
      <c r="E1441" s="292" t="s">
        <v>17203</v>
      </c>
      <c r="F1441" s="292" t="s">
        <v>17204</v>
      </c>
      <c r="G1441" s="291" t="s">
        <v>17208</v>
      </c>
      <c r="H1441" s="328" t="s">
        <v>17209</v>
      </c>
      <c r="I1441" s="329" t="s">
        <v>17210</v>
      </c>
      <c r="J1441" s="291" t="s">
        <v>17211</v>
      </c>
      <c r="K1441" s="292" t="s">
        <v>17212</v>
      </c>
      <c r="L1441" s="292" t="s">
        <v>17213</v>
      </c>
      <c r="M1441" s="292" t="s">
        <v>4068</v>
      </c>
      <c r="N1441" s="12" t="s">
        <v>21218</v>
      </c>
      <c r="O1441" s="330" t="s">
        <v>17214</v>
      </c>
      <c r="P1441" s="331" t="s">
        <v>17215</v>
      </c>
      <c r="Q1441" s="274" t="s">
        <v>17216</v>
      </c>
      <c r="R1441" s="292" t="s">
        <v>17217</v>
      </c>
      <c r="S1441" s="293" t="s">
        <v>17218</v>
      </c>
      <c r="T1441" s="293" t="s">
        <v>17215</v>
      </c>
      <c r="V1441" s="294">
        <v>43021</v>
      </c>
    </row>
    <row r="1442" spans="2:23" s="292" customFormat="1" ht="30.75" customHeight="1" x14ac:dyDescent="0.25">
      <c r="B1442" s="351" t="s">
        <v>16520</v>
      </c>
      <c r="C1442" s="351" t="s">
        <v>21208</v>
      </c>
      <c r="D1442" s="291" t="s">
        <v>9897</v>
      </c>
      <c r="E1442" s="292" t="s">
        <v>17219</v>
      </c>
      <c r="G1442" s="291" t="s">
        <v>17220</v>
      </c>
      <c r="H1442" s="328" t="s">
        <v>17221</v>
      </c>
      <c r="I1442" s="368" t="s">
        <v>17222</v>
      </c>
      <c r="J1442" s="291" t="s">
        <v>17223</v>
      </c>
      <c r="K1442" s="292" t="s">
        <v>3922</v>
      </c>
      <c r="L1442" s="292" t="s">
        <v>9902</v>
      </c>
      <c r="M1442" s="292" t="s">
        <v>4068</v>
      </c>
      <c r="N1442" s="12" t="s">
        <v>21218</v>
      </c>
      <c r="O1442" s="330" t="s">
        <v>17224</v>
      </c>
      <c r="P1442" s="335" t="s">
        <v>17225</v>
      </c>
      <c r="Q1442" s="274" t="s">
        <v>9904</v>
      </c>
      <c r="R1442" s="292" t="s">
        <v>9898</v>
      </c>
      <c r="S1442" s="274" t="s">
        <v>9904</v>
      </c>
      <c r="T1442" s="335" t="s">
        <v>17225</v>
      </c>
      <c r="V1442" s="294">
        <v>43011</v>
      </c>
    </row>
    <row r="1443" spans="2:23" s="292" customFormat="1" ht="30.75" customHeight="1" x14ac:dyDescent="0.25">
      <c r="B1443" s="351" t="s">
        <v>16521</v>
      </c>
      <c r="C1443" s="351"/>
      <c r="D1443" s="291" t="s">
        <v>17226</v>
      </c>
      <c r="G1443" s="291" t="s">
        <v>17227</v>
      </c>
      <c r="H1443" s="328" t="s">
        <v>17228</v>
      </c>
      <c r="I1443" s="368" t="s">
        <v>17229</v>
      </c>
      <c r="J1443" s="291" t="s">
        <v>17230</v>
      </c>
      <c r="K1443" s="292" t="s">
        <v>17231</v>
      </c>
      <c r="L1443" s="292" t="s">
        <v>17232</v>
      </c>
      <c r="M1443" s="292" t="s">
        <v>17233</v>
      </c>
      <c r="N1443" s="12" t="s">
        <v>21231</v>
      </c>
      <c r="O1443" s="330" t="s">
        <v>17234</v>
      </c>
      <c r="P1443" s="331" t="s">
        <v>17157</v>
      </c>
      <c r="Q1443" s="274" t="s">
        <v>17158</v>
      </c>
      <c r="R1443" s="292" t="s">
        <v>17159</v>
      </c>
      <c r="S1443" s="274" t="s">
        <v>17160</v>
      </c>
      <c r="T1443" s="293" t="s">
        <v>17161</v>
      </c>
      <c r="V1443" s="294">
        <v>43013</v>
      </c>
    </row>
    <row r="1444" spans="2:23" s="292" customFormat="1" ht="30.75" customHeight="1" x14ac:dyDescent="0.25">
      <c r="B1444" s="351" t="s">
        <v>16522</v>
      </c>
      <c r="C1444" s="351"/>
      <c r="D1444" s="291" t="s">
        <v>17235</v>
      </c>
      <c r="E1444" s="292" t="s">
        <v>17236</v>
      </c>
      <c r="G1444" s="291" t="s">
        <v>17235</v>
      </c>
      <c r="H1444" s="328" t="s">
        <v>17237</v>
      </c>
      <c r="I1444" s="329" t="s">
        <v>3920</v>
      </c>
      <c r="J1444" s="291" t="s">
        <v>17238</v>
      </c>
      <c r="K1444" s="292" t="s">
        <v>17239</v>
      </c>
      <c r="L1444" s="292" t="s">
        <v>1148</v>
      </c>
      <c r="M1444" s="292" t="s">
        <v>3980</v>
      </c>
      <c r="N1444" s="12" t="s">
        <v>21230</v>
      </c>
      <c r="O1444" s="330" t="s">
        <v>17240</v>
      </c>
      <c r="P1444" s="331" t="s">
        <v>17241</v>
      </c>
      <c r="Q1444" s="274" t="s">
        <v>17242</v>
      </c>
      <c r="R1444" s="292" t="s">
        <v>17236</v>
      </c>
      <c r="S1444" s="274" t="s">
        <v>17242</v>
      </c>
      <c r="T1444" s="331" t="s">
        <v>17241</v>
      </c>
      <c r="V1444" s="294">
        <v>43014</v>
      </c>
    </row>
    <row r="1445" spans="2:23" s="292" customFormat="1" ht="30.75" customHeight="1" x14ac:dyDescent="0.25">
      <c r="B1445" s="351" t="s">
        <v>16523</v>
      </c>
      <c r="C1445" s="351" t="s">
        <v>21205</v>
      </c>
      <c r="D1445" s="291" t="s">
        <v>17243</v>
      </c>
      <c r="E1445" s="292" t="s">
        <v>17244</v>
      </c>
      <c r="F1445" s="292" t="s">
        <v>4085</v>
      </c>
      <c r="G1445" s="291" t="s">
        <v>17245</v>
      </c>
      <c r="H1445" s="328" t="s">
        <v>17246</v>
      </c>
      <c r="I1445" s="329" t="s">
        <v>3920</v>
      </c>
      <c r="J1445" s="291" t="s">
        <v>17247</v>
      </c>
      <c r="K1445" s="292" t="s">
        <v>3922</v>
      </c>
      <c r="L1445" s="292" t="s">
        <v>3244</v>
      </c>
      <c r="M1445" s="292" t="s">
        <v>3947</v>
      </c>
      <c r="N1445" s="12" t="s">
        <v>21218</v>
      </c>
      <c r="O1445" s="330" t="s">
        <v>17248</v>
      </c>
      <c r="P1445" s="331" t="s">
        <v>17249</v>
      </c>
      <c r="Q1445" s="274" t="s">
        <v>17250</v>
      </c>
      <c r="S1445" s="274" t="s">
        <v>17250</v>
      </c>
      <c r="T1445" s="331" t="s">
        <v>17249</v>
      </c>
      <c r="V1445" s="294">
        <v>43016</v>
      </c>
    </row>
    <row r="1446" spans="2:23" s="292" customFormat="1" ht="30.75" customHeight="1" x14ac:dyDescent="0.25">
      <c r="B1446" s="351" t="s">
        <v>16524</v>
      </c>
      <c r="C1446" s="351" t="s">
        <v>21208</v>
      </c>
      <c r="D1446" s="291" t="s">
        <v>17251</v>
      </c>
      <c r="E1446" s="292" t="s">
        <v>17252</v>
      </c>
      <c r="G1446" s="291" t="s">
        <v>17253</v>
      </c>
      <c r="H1446" s="328" t="s">
        <v>17254</v>
      </c>
      <c r="I1446" s="329" t="s">
        <v>3920</v>
      </c>
      <c r="J1446" s="291" t="s">
        <v>17255</v>
      </c>
      <c r="K1446" s="292" t="s">
        <v>3922</v>
      </c>
      <c r="L1446" s="292" t="s">
        <v>17256</v>
      </c>
      <c r="M1446" s="292" t="s">
        <v>4097</v>
      </c>
      <c r="N1446" s="12" t="s">
        <v>21233</v>
      </c>
      <c r="O1446" s="330" t="s">
        <v>17257</v>
      </c>
      <c r="P1446" s="331" t="s">
        <v>17258</v>
      </c>
      <c r="Q1446" s="274" t="s">
        <v>17259</v>
      </c>
      <c r="R1446" s="292" t="s">
        <v>17260</v>
      </c>
      <c r="S1446" s="274" t="s">
        <v>17259</v>
      </c>
      <c r="T1446" s="331" t="s">
        <v>17258</v>
      </c>
      <c r="V1446" s="294">
        <v>43017</v>
      </c>
    </row>
    <row r="1447" spans="2:23" s="292" customFormat="1" ht="30.75" customHeight="1" x14ac:dyDescent="0.25">
      <c r="B1447" s="351" t="s">
        <v>16525</v>
      </c>
      <c r="C1447" s="351" t="s">
        <v>11059</v>
      </c>
      <c r="D1447" s="291" t="s">
        <v>17261</v>
      </c>
      <c r="E1447" s="292" t="s">
        <v>11059</v>
      </c>
      <c r="F1447" s="292" t="s">
        <v>12670</v>
      </c>
      <c r="G1447" s="291" t="s">
        <v>17262</v>
      </c>
      <c r="H1447" s="328" t="s">
        <v>17263</v>
      </c>
      <c r="I1447" s="329" t="s">
        <v>3920</v>
      </c>
      <c r="J1447" s="291" t="s">
        <v>17264</v>
      </c>
      <c r="K1447" s="292" t="s">
        <v>3922</v>
      </c>
      <c r="L1447" s="292" t="s">
        <v>17265</v>
      </c>
      <c r="M1447" s="292" t="s">
        <v>3947</v>
      </c>
      <c r="N1447" s="12" t="s">
        <v>21218</v>
      </c>
      <c r="O1447" s="330" t="s">
        <v>17266</v>
      </c>
      <c r="P1447" s="331" t="s">
        <v>17267</v>
      </c>
      <c r="Q1447" s="274" t="s">
        <v>17268</v>
      </c>
      <c r="R1447" s="292" t="s">
        <v>6004</v>
      </c>
      <c r="S1447" s="274" t="s">
        <v>17268</v>
      </c>
      <c r="T1447" s="331" t="s">
        <v>17267</v>
      </c>
      <c r="V1447" s="294">
        <v>43019</v>
      </c>
    </row>
    <row r="1448" spans="2:23" s="292" customFormat="1" ht="30.75" customHeight="1" x14ac:dyDescent="0.25">
      <c r="B1448" s="351" t="s">
        <v>16526</v>
      </c>
      <c r="C1448" s="351"/>
      <c r="D1448" s="291" t="s">
        <v>17269</v>
      </c>
      <c r="E1448" s="292" t="s">
        <v>3975</v>
      </c>
      <c r="G1448" s="291" t="s">
        <v>17270</v>
      </c>
      <c r="H1448" s="328" t="s">
        <v>17271</v>
      </c>
      <c r="I1448" s="329" t="s">
        <v>3920</v>
      </c>
      <c r="J1448" s="291" t="s">
        <v>17272</v>
      </c>
      <c r="K1448" s="292" t="s">
        <v>3922</v>
      </c>
      <c r="L1448" s="292" t="s">
        <v>17273</v>
      </c>
      <c r="M1448" s="292" t="s">
        <v>3947</v>
      </c>
      <c r="N1448" s="12" t="s">
        <v>21218</v>
      </c>
      <c r="O1448" s="330" t="s">
        <v>17274</v>
      </c>
      <c r="P1448" s="331" t="s">
        <v>17275</v>
      </c>
      <c r="Q1448" s="274" t="s">
        <v>17276</v>
      </c>
      <c r="R1448" s="292" t="s">
        <v>3975</v>
      </c>
      <c r="S1448" s="274" t="s">
        <v>17276</v>
      </c>
      <c r="T1448" s="331" t="s">
        <v>17275</v>
      </c>
      <c r="V1448" s="294">
        <v>43019</v>
      </c>
    </row>
    <row r="1449" spans="2:23" s="292" customFormat="1" ht="30.75" customHeight="1" x14ac:dyDescent="0.25">
      <c r="B1449" s="351" t="s">
        <v>16527</v>
      </c>
      <c r="C1449" s="351" t="s">
        <v>21205</v>
      </c>
      <c r="D1449" s="291" t="s">
        <v>17277</v>
      </c>
      <c r="E1449" s="292" t="s">
        <v>20485</v>
      </c>
      <c r="G1449" s="291" t="s">
        <v>17277</v>
      </c>
      <c r="H1449" s="328" t="s">
        <v>17278</v>
      </c>
      <c r="I1449" s="329" t="s">
        <v>3920</v>
      </c>
      <c r="J1449" s="291" t="s">
        <v>17279</v>
      </c>
      <c r="K1449" s="292" t="s">
        <v>3692</v>
      </c>
      <c r="L1449" s="292" t="s">
        <v>3693</v>
      </c>
      <c r="M1449" s="292" t="s">
        <v>4119</v>
      </c>
      <c r="N1449" s="12" t="s">
        <v>21230</v>
      </c>
      <c r="O1449" s="330" t="s">
        <v>17280</v>
      </c>
      <c r="P1449" s="331" t="s">
        <v>17281</v>
      </c>
      <c r="Q1449" s="274" t="s">
        <v>20486</v>
      </c>
      <c r="R1449" s="292" t="s">
        <v>1481</v>
      </c>
      <c r="S1449" s="274" t="s">
        <v>20486</v>
      </c>
      <c r="T1449" s="293" t="s">
        <v>17282</v>
      </c>
      <c r="V1449" s="294">
        <v>43021</v>
      </c>
      <c r="W1449" s="294">
        <v>43774</v>
      </c>
    </row>
    <row r="1450" spans="2:23" s="292" customFormat="1" ht="30.75" customHeight="1" x14ac:dyDescent="0.25">
      <c r="B1450" s="351" t="s">
        <v>16528</v>
      </c>
      <c r="C1450" s="351"/>
      <c r="D1450" s="291" t="s">
        <v>17283</v>
      </c>
      <c r="E1450" s="292" t="s">
        <v>17284</v>
      </c>
      <c r="G1450" s="291" t="s">
        <v>17285</v>
      </c>
      <c r="H1450" s="328" t="s">
        <v>17286</v>
      </c>
      <c r="I1450" s="329" t="s">
        <v>3920</v>
      </c>
      <c r="J1450" s="291" t="s">
        <v>17287</v>
      </c>
      <c r="K1450" s="292" t="s">
        <v>6364</v>
      </c>
      <c r="L1450" s="292" t="s">
        <v>6365</v>
      </c>
      <c r="M1450" s="292" t="s">
        <v>3947</v>
      </c>
      <c r="N1450" s="12" t="s">
        <v>21218</v>
      </c>
      <c r="O1450" s="330" t="s">
        <v>17288</v>
      </c>
      <c r="P1450" s="331" t="s">
        <v>17289</v>
      </c>
      <c r="Q1450" s="274" t="s">
        <v>17290</v>
      </c>
      <c r="R1450" s="292" t="s">
        <v>17291</v>
      </c>
      <c r="S1450" s="274" t="s">
        <v>17292</v>
      </c>
      <c r="T1450" s="293" t="s">
        <v>17289</v>
      </c>
      <c r="U1450" s="292" t="s">
        <v>17293</v>
      </c>
      <c r="V1450" s="294">
        <v>43021</v>
      </c>
    </row>
    <row r="1451" spans="2:23" s="292" customFormat="1" ht="30.75" customHeight="1" x14ac:dyDescent="0.25">
      <c r="B1451" s="351" t="s">
        <v>16529</v>
      </c>
      <c r="C1451" s="351"/>
      <c r="D1451" s="291" t="s">
        <v>17294</v>
      </c>
      <c r="E1451" s="292" t="s">
        <v>17295</v>
      </c>
      <c r="G1451" s="291" t="s">
        <v>17296</v>
      </c>
      <c r="H1451" s="328" t="s">
        <v>17297</v>
      </c>
      <c r="I1451" s="329" t="s">
        <v>17298</v>
      </c>
      <c r="J1451" s="291" t="s">
        <v>17299</v>
      </c>
      <c r="K1451" s="292" t="s">
        <v>4297</v>
      </c>
      <c r="L1451" s="292" t="s">
        <v>10531</v>
      </c>
      <c r="M1451" s="292" t="s">
        <v>3947</v>
      </c>
      <c r="N1451" s="12" t="s">
        <v>21218</v>
      </c>
      <c r="O1451" s="330" t="s">
        <v>17300</v>
      </c>
      <c r="P1451" s="331" t="s">
        <v>17301</v>
      </c>
      <c r="Q1451" s="274" t="s">
        <v>17302</v>
      </c>
      <c r="R1451" s="292" t="s">
        <v>17295</v>
      </c>
      <c r="S1451" s="274" t="s">
        <v>17302</v>
      </c>
      <c r="T1451" s="331" t="s">
        <v>17301</v>
      </c>
      <c r="V1451" s="294">
        <v>43028</v>
      </c>
    </row>
    <row r="1452" spans="2:23" s="292" customFormat="1" ht="30.75" customHeight="1" x14ac:dyDescent="0.25">
      <c r="B1452" s="351" t="s">
        <v>16530</v>
      </c>
      <c r="C1452" s="351" t="s">
        <v>21208</v>
      </c>
      <c r="D1452" s="291" t="s">
        <v>17303</v>
      </c>
      <c r="E1452" s="292" t="s">
        <v>7219</v>
      </c>
      <c r="G1452" s="291" t="s">
        <v>17304</v>
      </c>
      <c r="H1452" s="328" t="s">
        <v>17305</v>
      </c>
      <c r="I1452" s="329" t="s">
        <v>3920</v>
      </c>
      <c r="J1452" s="291" t="s">
        <v>17306</v>
      </c>
      <c r="K1452" s="292" t="s">
        <v>3922</v>
      </c>
      <c r="L1452" s="292" t="s">
        <v>9902</v>
      </c>
      <c r="M1452" s="292" t="s">
        <v>4068</v>
      </c>
      <c r="N1452" s="12" t="s">
        <v>21218</v>
      </c>
      <c r="O1452" s="330" t="s">
        <v>17307</v>
      </c>
      <c r="P1452" s="331" t="s">
        <v>17308</v>
      </c>
      <c r="Q1452" s="293" t="s">
        <v>17309</v>
      </c>
      <c r="R1452" s="292" t="s">
        <v>17310</v>
      </c>
      <c r="S1452" s="293" t="s">
        <v>17309</v>
      </c>
      <c r="T1452" s="293" t="s">
        <v>17308</v>
      </c>
      <c r="V1452" s="294">
        <v>43027</v>
      </c>
    </row>
    <row r="1453" spans="2:23" s="292" customFormat="1" ht="30.75" customHeight="1" x14ac:dyDescent="0.25">
      <c r="B1453" s="351" t="s">
        <v>16531</v>
      </c>
      <c r="C1453" s="351"/>
      <c r="D1453" s="291" t="s">
        <v>17311</v>
      </c>
      <c r="E1453" s="292" t="s">
        <v>6391</v>
      </c>
      <c r="G1453" s="291" t="s">
        <v>17312</v>
      </c>
      <c r="H1453" s="328" t="s">
        <v>17313</v>
      </c>
      <c r="I1453" s="329" t="s">
        <v>17314</v>
      </c>
      <c r="J1453" s="291" t="s">
        <v>17315</v>
      </c>
      <c r="K1453" s="292" t="s">
        <v>3922</v>
      </c>
      <c r="L1453" s="292" t="s">
        <v>15762</v>
      </c>
      <c r="M1453" s="292" t="s">
        <v>4068</v>
      </c>
      <c r="N1453" s="12" t="s">
        <v>21218</v>
      </c>
      <c r="O1453" s="330" t="s">
        <v>17316</v>
      </c>
      <c r="P1453" s="331" t="s">
        <v>17317</v>
      </c>
      <c r="Q1453" s="274" t="s">
        <v>17318</v>
      </c>
      <c r="R1453" s="292" t="s">
        <v>6391</v>
      </c>
      <c r="S1453" s="274" t="s">
        <v>17318</v>
      </c>
      <c r="T1453" s="293" t="s">
        <v>17317</v>
      </c>
      <c r="V1453" s="294">
        <v>43032</v>
      </c>
    </row>
    <row r="1454" spans="2:23" s="292" customFormat="1" ht="30.75" customHeight="1" x14ac:dyDescent="0.25">
      <c r="B1454" s="351" t="s">
        <v>16532</v>
      </c>
      <c r="C1454" s="351" t="s">
        <v>3053</v>
      </c>
      <c r="D1454" s="291" t="s">
        <v>17319</v>
      </c>
      <c r="E1454" s="292" t="s">
        <v>17320</v>
      </c>
      <c r="F1454" s="292" t="s">
        <v>4312</v>
      </c>
      <c r="G1454" s="291" t="s">
        <v>17321</v>
      </c>
      <c r="H1454" s="328" t="s">
        <v>17322</v>
      </c>
      <c r="I1454" s="329" t="s">
        <v>3920</v>
      </c>
      <c r="J1454" s="291" t="s">
        <v>17323</v>
      </c>
      <c r="K1454" s="292" t="s">
        <v>3922</v>
      </c>
      <c r="L1454" s="292" t="s">
        <v>4128</v>
      </c>
      <c r="M1454" s="292" t="s">
        <v>4068</v>
      </c>
      <c r="N1454" s="12" t="s">
        <v>21218</v>
      </c>
      <c r="O1454" s="330" t="s">
        <v>17324</v>
      </c>
      <c r="P1454" s="331" t="s">
        <v>17325</v>
      </c>
      <c r="Q1454" s="274" t="s">
        <v>17326</v>
      </c>
      <c r="R1454" s="292" t="s">
        <v>17320</v>
      </c>
      <c r="S1454" s="274" t="s">
        <v>17326</v>
      </c>
      <c r="T1454" s="331" t="s">
        <v>17325</v>
      </c>
      <c r="V1454" s="294">
        <v>43033</v>
      </c>
    </row>
    <row r="1455" spans="2:23" s="292" customFormat="1" ht="30.75" customHeight="1" x14ac:dyDescent="0.25">
      <c r="B1455" s="351" t="s">
        <v>16533</v>
      </c>
      <c r="C1455" s="351"/>
      <c r="D1455" s="291" t="s">
        <v>17327</v>
      </c>
      <c r="E1455" s="292" t="s">
        <v>17328</v>
      </c>
      <c r="G1455" s="291" t="s">
        <v>17329</v>
      </c>
      <c r="H1455" s="328" t="s">
        <v>17330</v>
      </c>
      <c r="I1455" s="329" t="s">
        <v>3920</v>
      </c>
      <c r="J1455" s="291" t="s">
        <v>17331</v>
      </c>
      <c r="K1455" s="292" t="s">
        <v>3922</v>
      </c>
      <c r="L1455" s="292" t="s">
        <v>917</v>
      </c>
      <c r="M1455" s="292" t="s">
        <v>3947</v>
      </c>
      <c r="N1455" s="12" t="s">
        <v>21218</v>
      </c>
      <c r="O1455" s="330" t="s">
        <v>17332</v>
      </c>
      <c r="P1455" s="331" t="s">
        <v>17333</v>
      </c>
      <c r="Q1455" s="274" t="s">
        <v>17334</v>
      </c>
      <c r="R1455" s="292" t="s">
        <v>17335</v>
      </c>
      <c r="S1455" s="274" t="s">
        <v>17334</v>
      </c>
      <c r="T1455" s="293" t="s">
        <v>17333</v>
      </c>
      <c r="V1455" s="294">
        <v>43033</v>
      </c>
    </row>
    <row r="1456" spans="2:23" s="292" customFormat="1" ht="30.75" customHeight="1" x14ac:dyDescent="0.25">
      <c r="B1456" s="351" t="s">
        <v>16534</v>
      </c>
      <c r="C1456" s="351"/>
      <c r="D1456" s="291" t="s">
        <v>17336</v>
      </c>
      <c r="E1456" s="292" t="s">
        <v>17337</v>
      </c>
      <c r="G1456" s="291" t="s">
        <v>17338</v>
      </c>
      <c r="H1456" s="328" t="s">
        <v>17339</v>
      </c>
      <c r="I1456" s="329" t="s">
        <v>3920</v>
      </c>
      <c r="J1456" s="291" t="s">
        <v>17340</v>
      </c>
      <c r="K1456" s="292" t="s">
        <v>17341</v>
      </c>
      <c r="L1456" s="292" t="s">
        <v>1166</v>
      </c>
      <c r="M1456" s="292" t="s">
        <v>9844</v>
      </c>
      <c r="N1456" s="12" t="s">
        <v>21230</v>
      </c>
      <c r="O1456" s="330" t="s">
        <v>1167</v>
      </c>
      <c r="P1456" s="331" t="s">
        <v>17342</v>
      </c>
      <c r="Q1456" s="293" t="s">
        <v>17343</v>
      </c>
      <c r="R1456" s="292" t="s">
        <v>6863</v>
      </c>
      <c r="S1456" s="293" t="s">
        <v>17343</v>
      </c>
      <c r="T1456" s="293" t="s">
        <v>17344</v>
      </c>
      <c r="V1456" s="294">
        <v>43034</v>
      </c>
    </row>
    <row r="1457" spans="2:23" s="292" customFormat="1" ht="30.75" customHeight="1" x14ac:dyDescent="0.25">
      <c r="B1457" s="351" t="s">
        <v>16535</v>
      </c>
      <c r="C1457" s="351" t="s">
        <v>21208</v>
      </c>
      <c r="D1457" s="291" t="s">
        <v>17346</v>
      </c>
      <c r="E1457" s="292" t="s">
        <v>17345</v>
      </c>
      <c r="G1457" s="291" t="s">
        <v>17346</v>
      </c>
      <c r="H1457" s="328" t="s">
        <v>17347</v>
      </c>
      <c r="I1457" s="329" t="s">
        <v>3920</v>
      </c>
      <c r="J1457" s="291" t="s">
        <v>17348</v>
      </c>
      <c r="K1457" s="292" t="s">
        <v>17349</v>
      </c>
      <c r="L1457" s="292" t="s">
        <v>17350</v>
      </c>
      <c r="M1457" s="292" t="s">
        <v>3741</v>
      </c>
      <c r="N1457" s="12" t="s">
        <v>21231</v>
      </c>
      <c r="O1457" s="330" t="s">
        <v>17351</v>
      </c>
      <c r="P1457" s="331" t="s">
        <v>17352</v>
      </c>
      <c r="Q1457" s="274" t="s">
        <v>17353</v>
      </c>
      <c r="R1457" s="292" t="s">
        <v>17345</v>
      </c>
      <c r="S1457" s="274" t="s">
        <v>17353</v>
      </c>
      <c r="T1457" s="331" t="s">
        <v>17352</v>
      </c>
      <c r="V1457" s="294">
        <v>43035</v>
      </c>
    </row>
    <row r="1458" spans="2:23" s="292" customFormat="1" ht="30.75" customHeight="1" x14ac:dyDescent="0.25">
      <c r="B1458" s="351" t="s">
        <v>16536</v>
      </c>
      <c r="C1458" s="351" t="s">
        <v>21208</v>
      </c>
      <c r="D1458" s="291" t="s">
        <v>17354</v>
      </c>
      <c r="E1458" s="292" t="s">
        <v>17011</v>
      </c>
      <c r="G1458" s="291" t="s">
        <v>17354</v>
      </c>
      <c r="H1458" s="328" t="s">
        <v>17355</v>
      </c>
      <c r="I1458" s="329" t="s">
        <v>17356</v>
      </c>
      <c r="J1458" s="291" t="s">
        <v>17357</v>
      </c>
      <c r="K1458" s="292" t="s">
        <v>17358</v>
      </c>
      <c r="L1458" s="292" t="s">
        <v>2640</v>
      </c>
      <c r="M1458" s="292" t="s">
        <v>2641</v>
      </c>
      <c r="N1458" s="12" t="s">
        <v>21232</v>
      </c>
      <c r="O1458" s="330" t="s">
        <v>17359</v>
      </c>
      <c r="P1458" s="331" t="s">
        <v>17018</v>
      </c>
      <c r="Q1458" s="274" t="s">
        <v>17019</v>
      </c>
      <c r="R1458" s="292" t="s">
        <v>17011</v>
      </c>
      <c r="S1458" s="274" t="s">
        <v>17019</v>
      </c>
      <c r="T1458" s="331" t="s">
        <v>17018</v>
      </c>
      <c r="V1458" s="294">
        <v>43035</v>
      </c>
    </row>
    <row r="1459" spans="2:23" s="292" customFormat="1" ht="30.75" customHeight="1" x14ac:dyDescent="0.25">
      <c r="B1459" s="351" t="s">
        <v>16537</v>
      </c>
      <c r="C1459" s="351"/>
      <c r="D1459" s="291" t="s">
        <v>17360</v>
      </c>
      <c r="E1459" s="292" t="s">
        <v>17361</v>
      </c>
      <c r="G1459" s="291" t="s">
        <v>17362</v>
      </c>
      <c r="H1459" s="328" t="s">
        <v>17363</v>
      </c>
      <c r="I1459" s="329" t="s">
        <v>17364</v>
      </c>
      <c r="J1459" s="291" t="s">
        <v>17365</v>
      </c>
      <c r="K1459" s="292" t="s">
        <v>6364</v>
      </c>
      <c r="L1459" s="292" t="s">
        <v>3470</v>
      </c>
      <c r="M1459" s="292" t="s">
        <v>3947</v>
      </c>
      <c r="N1459" s="12" t="s">
        <v>21218</v>
      </c>
      <c r="O1459" s="330" t="s">
        <v>17366</v>
      </c>
      <c r="P1459" s="331" t="s">
        <v>17367</v>
      </c>
      <c r="Q1459" s="274" t="s">
        <v>17368</v>
      </c>
      <c r="R1459" s="292" t="s">
        <v>17369</v>
      </c>
      <c r="S1459" s="274" t="s">
        <v>17368</v>
      </c>
      <c r="T1459" s="331" t="s">
        <v>17367</v>
      </c>
      <c r="V1459" s="294">
        <v>43038</v>
      </c>
    </row>
    <row r="1460" spans="2:23" s="292" customFormat="1" ht="30.75" customHeight="1" x14ac:dyDescent="0.25">
      <c r="B1460" s="351" t="s">
        <v>16538</v>
      </c>
      <c r="C1460" s="351"/>
      <c r="D1460" s="291" t="s">
        <v>17370</v>
      </c>
      <c r="E1460" s="292" t="s">
        <v>13795</v>
      </c>
      <c r="G1460" s="291" t="s">
        <v>10735</v>
      </c>
      <c r="H1460" s="328" t="s">
        <v>16319</v>
      </c>
      <c r="I1460" s="329" t="s">
        <v>3920</v>
      </c>
      <c r="J1460" s="291" t="s">
        <v>16320</v>
      </c>
      <c r="K1460" s="292" t="s">
        <v>3795</v>
      </c>
      <c r="L1460" s="292" t="s">
        <v>10531</v>
      </c>
      <c r="M1460" s="292" t="s">
        <v>3947</v>
      </c>
      <c r="N1460" s="12" t="s">
        <v>21218</v>
      </c>
      <c r="O1460" s="330" t="s">
        <v>16321</v>
      </c>
      <c r="P1460" s="331" t="s">
        <v>17371</v>
      </c>
      <c r="Q1460" s="274" t="s">
        <v>16323</v>
      </c>
      <c r="R1460" s="292" t="s">
        <v>10282</v>
      </c>
      <c r="S1460" s="274" t="s">
        <v>16323</v>
      </c>
      <c r="T1460" s="293" t="s">
        <v>17371</v>
      </c>
      <c r="V1460" s="294">
        <v>43039</v>
      </c>
    </row>
    <row r="1461" spans="2:23" s="292" customFormat="1" ht="30.75" customHeight="1" x14ac:dyDescent="0.25">
      <c r="B1461" s="351" t="s">
        <v>16539</v>
      </c>
      <c r="C1461" s="351"/>
      <c r="D1461" s="291" t="s">
        <v>17372</v>
      </c>
      <c r="E1461" s="292" t="s">
        <v>17373</v>
      </c>
      <c r="G1461" s="291" t="s">
        <v>17374</v>
      </c>
      <c r="H1461" s="328" t="s">
        <v>17375</v>
      </c>
      <c r="I1461" s="329" t="s">
        <v>17376</v>
      </c>
      <c r="J1461" s="291" t="s">
        <v>17377</v>
      </c>
      <c r="K1461" s="292" t="s">
        <v>17378</v>
      </c>
      <c r="L1461" s="292" t="s">
        <v>4078</v>
      </c>
      <c r="M1461" s="292" t="s">
        <v>4079</v>
      </c>
      <c r="N1461" s="12" t="s">
        <v>21232</v>
      </c>
      <c r="O1461" s="330" t="s">
        <v>17379</v>
      </c>
      <c r="P1461" s="331"/>
      <c r="Q1461" s="293"/>
      <c r="S1461" s="293"/>
      <c r="T1461" s="293"/>
      <c r="V1461" s="294"/>
    </row>
    <row r="1462" spans="2:23" s="292" customFormat="1" ht="30.75" customHeight="1" x14ac:dyDescent="0.25">
      <c r="B1462" s="351" t="s">
        <v>16540</v>
      </c>
      <c r="C1462" s="351"/>
      <c r="D1462" s="291" t="s">
        <v>17380</v>
      </c>
      <c r="E1462" s="292" t="s">
        <v>17381</v>
      </c>
      <c r="G1462" s="291" t="s">
        <v>17382</v>
      </c>
      <c r="H1462" s="328" t="s">
        <v>17383</v>
      </c>
      <c r="I1462" s="329" t="s">
        <v>17384</v>
      </c>
      <c r="J1462" s="291" t="s">
        <v>17385</v>
      </c>
      <c r="K1462" s="292" t="s">
        <v>17386</v>
      </c>
      <c r="L1462" s="292" t="s">
        <v>4049</v>
      </c>
      <c r="M1462" s="292" t="s">
        <v>3924</v>
      </c>
      <c r="N1462" s="12" t="s">
        <v>21230</v>
      </c>
      <c r="O1462" s="330" t="s">
        <v>17387</v>
      </c>
      <c r="P1462" s="331" t="s">
        <v>17388</v>
      </c>
      <c r="Q1462" s="274" t="s">
        <v>17389</v>
      </c>
      <c r="R1462" s="292" t="s">
        <v>844</v>
      </c>
      <c r="S1462" s="274" t="s">
        <v>17390</v>
      </c>
      <c r="T1462" s="293" t="s">
        <v>17388</v>
      </c>
      <c r="V1462" s="294">
        <v>43042</v>
      </c>
    </row>
    <row r="1463" spans="2:23" s="292" customFormat="1" ht="30.75" customHeight="1" x14ac:dyDescent="0.25">
      <c r="B1463" s="351" t="s">
        <v>16541</v>
      </c>
      <c r="C1463" s="351" t="s">
        <v>21205</v>
      </c>
      <c r="D1463" s="291" t="s">
        <v>17391</v>
      </c>
      <c r="E1463" s="292" t="s">
        <v>14353</v>
      </c>
      <c r="G1463" s="291" t="s">
        <v>17392</v>
      </c>
      <c r="H1463" s="328" t="s">
        <v>17393</v>
      </c>
      <c r="I1463" s="329" t="s">
        <v>17394</v>
      </c>
      <c r="J1463" s="291" t="s">
        <v>17395</v>
      </c>
      <c r="K1463" s="292" t="s">
        <v>3922</v>
      </c>
      <c r="L1463" s="292" t="s">
        <v>17396</v>
      </c>
      <c r="M1463" s="292" t="s">
        <v>4270</v>
      </c>
      <c r="N1463" s="12" t="s">
        <v>21218</v>
      </c>
      <c r="O1463" s="330" t="s">
        <v>17397</v>
      </c>
      <c r="P1463" s="369" t="s">
        <v>17398</v>
      </c>
      <c r="Q1463" s="274" t="s">
        <v>17399</v>
      </c>
      <c r="R1463" s="292" t="s">
        <v>14353</v>
      </c>
      <c r="S1463" s="274" t="s">
        <v>17399</v>
      </c>
      <c r="T1463" s="369" t="s">
        <v>17398</v>
      </c>
      <c r="V1463" s="294">
        <v>43045</v>
      </c>
    </row>
    <row r="1464" spans="2:23" s="292" customFormat="1" ht="30.75" customHeight="1" x14ac:dyDescent="0.25">
      <c r="B1464" s="351" t="s">
        <v>16542</v>
      </c>
      <c r="C1464" s="351" t="s">
        <v>21208</v>
      </c>
      <c r="D1464" s="291" t="s">
        <v>17400</v>
      </c>
      <c r="E1464" s="292" t="s">
        <v>10347</v>
      </c>
      <c r="G1464" s="291" t="s">
        <v>18956</v>
      </c>
      <c r="H1464" s="328" t="s">
        <v>17402</v>
      </c>
      <c r="I1464" s="329" t="s">
        <v>3920</v>
      </c>
      <c r="J1464" s="291" t="s">
        <v>17403</v>
      </c>
      <c r="K1464" s="292" t="s">
        <v>3922</v>
      </c>
      <c r="L1464" s="292" t="s">
        <v>17003</v>
      </c>
      <c r="M1464" s="292" t="s">
        <v>3924</v>
      </c>
      <c r="N1464" s="12" t="s">
        <v>21230</v>
      </c>
      <c r="O1464" s="330" t="s">
        <v>17404</v>
      </c>
      <c r="P1464" s="331" t="s">
        <v>17405</v>
      </c>
      <c r="Q1464" s="274" t="s">
        <v>17406</v>
      </c>
      <c r="R1464" s="292" t="s">
        <v>17401</v>
      </c>
      <c r="S1464" s="274" t="s">
        <v>17406</v>
      </c>
      <c r="T1464" s="331" t="s">
        <v>17405</v>
      </c>
      <c r="U1464" s="293" t="s">
        <v>17407</v>
      </c>
      <c r="V1464" s="294">
        <v>43047</v>
      </c>
    </row>
    <row r="1465" spans="2:23" s="292" customFormat="1" ht="30.75" customHeight="1" x14ac:dyDescent="0.25">
      <c r="B1465" s="351" t="s">
        <v>16543</v>
      </c>
      <c r="C1465" s="351" t="s">
        <v>21208</v>
      </c>
      <c r="D1465" s="291" t="s">
        <v>17408</v>
      </c>
      <c r="E1465" s="292" t="s">
        <v>17409</v>
      </c>
      <c r="G1465" s="291" t="s">
        <v>17410</v>
      </c>
      <c r="H1465" s="328" t="s">
        <v>17411</v>
      </c>
      <c r="I1465" s="329" t="s">
        <v>17412</v>
      </c>
      <c r="J1465" s="291" t="s">
        <v>17413</v>
      </c>
      <c r="K1465" s="292" t="s">
        <v>7295</v>
      </c>
      <c r="L1465" s="292" t="s">
        <v>17414</v>
      </c>
      <c r="M1465" s="292" t="s">
        <v>3947</v>
      </c>
      <c r="N1465" s="12" t="s">
        <v>21218</v>
      </c>
      <c r="O1465" s="330" t="s">
        <v>17415</v>
      </c>
      <c r="P1465" s="331" t="s">
        <v>17416</v>
      </c>
      <c r="Q1465" s="274" t="s">
        <v>17417</v>
      </c>
      <c r="R1465" s="292" t="s">
        <v>17409</v>
      </c>
      <c r="S1465" s="274" t="s">
        <v>17418</v>
      </c>
      <c r="T1465" s="293" t="s">
        <v>17416</v>
      </c>
      <c r="V1465" s="294">
        <v>43047</v>
      </c>
    </row>
    <row r="1466" spans="2:23" s="292" customFormat="1" ht="30.75" customHeight="1" x14ac:dyDescent="0.25">
      <c r="B1466" s="351" t="s">
        <v>16544</v>
      </c>
      <c r="C1466" s="351"/>
      <c r="D1466" s="291" t="s">
        <v>17419</v>
      </c>
      <c r="G1466" s="291" t="s">
        <v>17419</v>
      </c>
      <c r="H1466" s="328" t="s">
        <v>17420</v>
      </c>
      <c r="I1466" s="329" t="s">
        <v>3920</v>
      </c>
      <c r="J1466" s="291" t="s">
        <v>17421</v>
      </c>
      <c r="L1466" s="292" t="s">
        <v>14213</v>
      </c>
      <c r="M1466" s="292" t="s">
        <v>3947</v>
      </c>
      <c r="N1466" s="12" t="s">
        <v>21218</v>
      </c>
      <c r="O1466" s="330" t="s">
        <v>17422</v>
      </c>
      <c r="P1466" s="331"/>
      <c r="Q1466" s="293"/>
      <c r="S1466" s="293"/>
      <c r="T1466" s="293"/>
      <c r="V1466" s="294" t="s">
        <v>17423</v>
      </c>
    </row>
    <row r="1467" spans="2:23" s="292" customFormat="1" ht="30.75" customHeight="1" x14ac:dyDescent="0.25">
      <c r="B1467" s="351" t="s">
        <v>16545</v>
      </c>
      <c r="C1467" s="351" t="s">
        <v>21205</v>
      </c>
      <c r="D1467" s="291" t="s">
        <v>17424</v>
      </c>
      <c r="E1467" s="292" t="s">
        <v>10768</v>
      </c>
      <c r="G1467" s="291" t="s">
        <v>17425</v>
      </c>
      <c r="H1467" s="328" t="s">
        <v>17426</v>
      </c>
      <c r="I1467" s="329" t="s">
        <v>3920</v>
      </c>
      <c r="J1467" s="291" t="s">
        <v>17427</v>
      </c>
      <c r="K1467" s="292" t="s">
        <v>3922</v>
      </c>
      <c r="L1467" s="292" t="s">
        <v>17428</v>
      </c>
      <c r="M1467" s="292" t="s">
        <v>4068</v>
      </c>
      <c r="N1467" s="12" t="s">
        <v>21218</v>
      </c>
      <c r="O1467" s="330" t="s">
        <v>17429</v>
      </c>
      <c r="P1467" s="331" t="s">
        <v>17430</v>
      </c>
      <c r="Q1467" s="293" t="s">
        <v>17431</v>
      </c>
      <c r="R1467" s="292" t="s">
        <v>743</v>
      </c>
      <c r="S1467" s="293" t="s">
        <v>25259</v>
      </c>
      <c r="T1467" s="293" t="s">
        <v>17430</v>
      </c>
      <c r="V1467" s="294">
        <v>43047</v>
      </c>
    </row>
    <row r="1468" spans="2:23" s="292" customFormat="1" ht="30.75" customHeight="1" x14ac:dyDescent="0.25">
      <c r="B1468" s="351" t="s">
        <v>16546</v>
      </c>
      <c r="C1468" s="351"/>
      <c r="D1468" s="291" t="s">
        <v>17432</v>
      </c>
      <c r="E1468" s="292" t="s">
        <v>17433</v>
      </c>
      <c r="G1468" s="291" t="s">
        <v>17434</v>
      </c>
      <c r="H1468" s="328" t="s">
        <v>17435</v>
      </c>
      <c r="I1468" s="329" t="s">
        <v>17436</v>
      </c>
      <c r="J1468" s="291" t="s">
        <v>17437</v>
      </c>
      <c r="K1468" s="292" t="s">
        <v>3922</v>
      </c>
      <c r="L1468" s="292" t="s">
        <v>2847</v>
      </c>
      <c r="M1468" s="292" t="s">
        <v>4068</v>
      </c>
      <c r="N1468" s="12" t="s">
        <v>21218</v>
      </c>
      <c r="O1468" s="330" t="s">
        <v>17438</v>
      </c>
      <c r="P1468" s="331" t="s">
        <v>17439</v>
      </c>
      <c r="Q1468" s="274" t="s">
        <v>17440</v>
      </c>
      <c r="R1468" s="292" t="s">
        <v>17433</v>
      </c>
      <c r="S1468" s="274" t="s">
        <v>17440</v>
      </c>
      <c r="T1468" s="331" t="s">
        <v>17439</v>
      </c>
      <c r="V1468" s="294">
        <v>43052</v>
      </c>
    </row>
    <row r="1469" spans="2:23" s="292" customFormat="1" ht="30.75" customHeight="1" x14ac:dyDescent="0.25">
      <c r="B1469" s="351" t="s">
        <v>16547</v>
      </c>
      <c r="C1469" s="351" t="s">
        <v>12035</v>
      </c>
      <c r="D1469" s="291" t="s">
        <v>17441</v>
      </c>
      <c r="E1469" s="292" t="s">
        <v>17442</v>
      </c>
      <c r="F1469" s="292" t="s">
        <v>9434</v>
      </c>
      <c r="G1469" s="291" t="s">
        <v>17443</v>
      </c>
      <c r="H1469" s="328" t="s">
        <v>17444</v>
      </c>
      <c r="I1469" s="329" t="s">
        <v>17445</v>
      </c>
      <c r="J1469" s="291" t="s">
        <v>17446</v>
      </c>
      <c r="K1469" s="292" t="s">
        <v>17447</v>
      </c>
      <c r="L1469" s="292" t="s">
        <v>2699</v>
      </c>
      <c r="M1469" s="292" t="s">
        <v>4068</v>
      </c>
      <c r="N1469" s="12" t="s">
        <v>21218</v>
      </c>
      <c r="O1469" s="330" t="s">
        <v>17448</v>
      </c>
      <c r="P1469" s="331" t="s">
        <v>17449</v>
      </c>
      <c r="Q1469" s="274" t="s">
        <v>17450</v>
      </c>
      <c r="R1469" s="292" t="s">
        <v>17451</v>
      </c>
      <c r="S1469" s="274" t="s">
        <v>17450</v>
      </c>
      <c r="T1469" s="331" t="s">
        <v>17449</v>
      </c>
      <c r="V1469" s="294">
        <v>43052</v>
      </c>
    </row>
    <row r="1470" spans="2:23" s="292" customFormat="1" ht="30.75" customHeight="1" x14ac:dyDescent="0.25">
      <c r="B1470" s="351" t="s">
        <v>16548</v>
      </c>
      <c r="C1470" s="351" t="s">
        <v>6323</v>
      </c>
      <c r="D1470" s="291" t="s">
        <v>17452</v>
      </c>
      <c r="E1470" s="292" t="s">
        <v>18767</v>
      </c>
      <c r="G1470" s="291" t="s">
        <v>17452</v>
      </c>
      <c r="H1470" s="328" t="s">
        <v>17453</v>
      </c>
      <c r="I1470" s="329" t="s">
        <v>3920</v>
      </c>
      <c r="J1470" s="291" t="s">
        <v>17454</v>
      </c>
      <c r="K1470" s="292" t="s">
        <v>3922</v>
      </c>
      <c r="L1470" s="292" t="s">
        <v>17455</v>
      </c>
      <c r="M1470" s="292" t="s">
        <v>4270</v>
      </c>
      <c r="N1470" s="12" t="s">
        <v>21218</v>
      </c>
      <c r="O1470" s="330" t="s">
        <v>17456</v>
      </c>
      <c r="P1470" s="331" t="s">
        <v>18768</v>
      </c>
      <c r="Q1470" s="274" t="s">
        <v>18769</v>
      </c>
      <c r="R1470" s="292" t="s">
        <v>3526</v>
      </c>
      <c r="S1470" s="274" t="s">
        <v>18770</v>
      </c>
      <c r="T1470" s="331" t="s">
        <v>18768</v>
      </c>
      <c r="V1470" s="294">
        <v>43052</v>
      </c>
      <c r="W1470" s="294">
        <v>43410</v>
      </c>
    </row>
    <row r="1471" spans="2:23" s="292" customFormat="1" ht="30.75" customHeight="1" x14ac:dyDescent="0.25">
      <c r="B1471" s="351" t="s">
        <v>16549</v>
      </c>
      <c r="C1471" s="351" t="s">
        <v>6323</v>
      </c>
      <c r="D1471" s="291" t="s">
        <v>17457</v>
      </c>
      <c r="E1471" s="292" t="s">
        <v>3053</v>
      </c>
      <c r="G1471" s="291" t="s">
        <v>17457</v>
      </c>
      <c r="H1471" s="328" t="s">
        <v>17458</v>
      </c>
      <c r="I1471" s="329" t="s">
        <v>3920</v>
      </c>
      <c r="J1471" s="291" t="s">
        <v>17459</v>
      </c>
      <c r="K1471" s="292" t="s">
        <v>3922</v>
      </c>
      <c r="L1471" s="292" t="s">
        <v>7270</v>
      </c>
      <c r="M1471" s="292" t="s">
        <v>4270</v>
      </c>
      <c r="N1471" s="12" t="s">
        <v>21218</v>
      </c>
      <c r="O1471" s="330" t="s">
        <v>17460</v>
      </c>
      <c r="P1471" s="331" t="s">
        <v>17461</v>
      </c>
      <c r="Q1471" s="274" t="s">
        <v>17462</v>
      </c>
      <c r="R1471" s="292" t="s">
        <v>3053</v>
      </c>
      <c r="S1471" s="274" t="s">
        <v>17462</v>
      </c>
      <c r="T1471" s="331" t="s">
        <v>17461</v>
      </c>
      <c r="V1471" s="294">
        <v>43052</v>
      </c>
    </row>
    <row r="1472" spans="2:23" s="292" customFormat="1" ht="30.75" customHeight="1" x14ac:dyDescent="0.25">
      <c r="B1472" s="351" t="s">
        <v>16550</v>
      </c>
      <c r="C1472" s="351"/>
      <c r="D1472" s="291" t="s">
        <v>17463</v>
      </c>
      <c r="E1472" s="292" t="s">
        <v>17464</v>
      </c>
      <c r="G1472" s="291" t="s">
        <v>17465</v>
      </c>
      <c r="H1472" s="328" t="s">
        <v>17466</v>
      </c>
      <c r="I1472" s="329" t="s">
        <v>3920</v>
      </c>
      <c r="J1472" s="291" t="s">
        <v>17467</v>
      </c>
      <c r="K1472" s="292" t="s">
        <v>17468</v>
      </c>
      <c r="L1472" s="292" t="s">
        <v>6786</v>
      </c>
      <c r="M1472" s="292" t="s">
        <v>4068</v>
      </c>
      <c r="N1472" s="12" t="s">
        <v>21218</v>
      </c>
      <c r="O1472" s="330" t="s">
        <v>17469</v>
      </c>
      <c r="P1472" s="331" t="s">
        <v>17470</v>
      </c>
      <c r="Q1472" s="274" t="s">
        <v>17471</v>
      </c>
      <c r="R1472" s="292" t="s">
        <v>3711</v>
      </c>
      <c r="S1472" s="274" t="s">
        <v>17472</v>
      </c>
      <c r="T1472" s="293" t="s">
        <v>17470</v>
      </c>
      <c r="V1472" s="294">
        <v>43053</v>
      </c>
    </row>
    <row r="1473" spans="2:23" s="292" customFormat="1" ht="30.75" customHeight="1" x14ac:dyDescent="0.25">
      <c r="B1473" s="351" t="s">
        <v>16551</v>
      </c>
      <c r="C1473" s="351"/>
      <c r="D1473" s="291" t="s">
        <v>17473</v>
      </c>
      <c r="E1473" s="292" t="s">
        <v>14372</v>
      </c>
      <c r="G1473" s="291" t="s">
        <v>17474</v>
      </c>
      <c r="H1473" s="328" t="s">
        <v>17475</v>
      </c>
      <c r="I1473" s="329" t="s">
        <v>3920</v>
      </c>
      <c r="J1473" s="291" t="s">
        <v>17476</v>
      </c>
      <c r="K1473" s="292" t="s">
        <v>17477</v>
      </c>
      <c r="L1473" s="292" t="s">
        <v>17478</v>
      </c>
      <c r="M1473" s="292" t="s">
        <v>4270</v>
      </c>
      <c r="N1473" s="12" t="s">
        <v>21218</v>
      </c>
      <c r="O1473" s="330" t="s">
        <v>17479</v>
      </c>
      <c r="P1473" s="331" t="s">
        <v>17480</v>
      </c>
      <c r="Q1473" s="293" t="s">
        <v>17481</v>
      </c>
      <c r="R1473" s="292" t="s">
        <v>14372</v>
      </c>
      <c r="S1473" s="293" t="s">
        <v>17481</v>
      </c>
      <c r="T1473" s="331" t="s">
        <v>17480</v>
      </c>
      <c r="V1473" s="294">
        <v>43053</v>
      </c>
    </row>
    <row r="1474" spans="2:23" s="292" customFormat="1" ht="30.75" customHeight="1" x14ac:dyDescent="0.25">
      <c r="B1474" s="351" t="s">
        <v>16552</v>
      </c>
      <c r="C1474" s="351"/>
      <c r="D1474" s="291" t="s">
        <v>17482</v>
      </c>
      <c r="E1474" s="292" t="s">
        <v>17483</v>
      </c>
      <c r="G1474" s="291" t="s">
        <v>17484</v>
      </c>
      <c r="H1474" s="328" t="s">
        <v>17485</v>
      </c>
      <c r="I1474" s="329" t="s">
        <v>3920</v>
      </c>
      <c r="J1474" s="291" t="s">
        <v>17486</v>
      </c>
      <c r="K1474" s="292" t="s">
        <v>3922</v>
      </c>
      <c r="L1474" s="292" t="s">
        <v>17487</v>
      </c>
      <c r="M1474" s="292" t="s">
        <v>4270</v>
      </c>
      <c r="N1474" s="12" t="s">
        <v>21218</v>
      </c>
      <c r="O1474" s="330" t="s">
        <v>17488</v>
      </c>
      <c r="P1474" s="331" t="s">
        <v>17489</v>
      </c>
      <c r="Q1474" s="274" t="s">
        <v>17490</v>
      </c>
      <c r="R1474" s="292" t="s">
        <v>17483</v>
      </c>
      <c r="S1474" s="274" t="s">
        <v>17490</v>
      </c>
      <c r="T1474" s="293" t="s">
        <v>17489</v>
      </c>
      <c r="V1474" s="294">
        <v>43055</v>
      </c>
    </row>
    <row r="1475" spans="2:23" s="292" customFormat="1" ht="30.75" customHeight="1" x14ac:dyDescent="0.25">
      <c r="B1475" s="351" t="s">
        <v>16553</v>
      </c>
      <c r="C1475" s="351"/>
      <c r="D1475" s="291" t="s">
        <v>17491</v>
      </c>
      <c r="E1475" s="292" t="s">
        <v>17492</v>
      </c>
      <c r="G1475" s="291" t="s">
        <v>17493</v>
      </c>
      <c r="H1475" s="328" t="s">
        <v>17494</v>
      </c>
      <c r="I1475" s="329" t="s">
        <v>17495</v>
      </c>
      <c r="J1475" s="291" t="s">
        <v>17496</v>
      </c>
      <c r="K1475" s="292" t="s">
        <v>17497</v>
      </c>
      <c r="L1475" s="292" t="s">
        <v>4031</v>
      </c>
      <c r="M1475" s="292" t="s">
        <v>3924</v>
      </c>
      <c r="N1475" s="12" t="s">
        <v>21230</v>
      </c>
      <c r="O1475" s="330" t="s">
        <v>17498</v>
      </c>
      <c r="P1475" s="331" t="s">
        <v>17499</v>
      </c>
      <c r="Q1475" s="274" t="s">
        <v>17500</v>
      </c>
      <c r="R1475" s="292" t="s">
        <v>17501</v>
      </c>
      <c r="S1475" s="274" t="s">
        <v>17502</v>
      </c>
      <c r="T1475" s="293" t="s">
        <v>17503</v>
      </c>
      <c r="U1475" s="292" t="s">
        <v>17504</v>
      </c>
      <c r="V1475" s="294">
        <v>43056</v>
      </c>
    </row>
    <row r="1476" spans="2:23" s="292" customFormat="1" ht="30.75" customHeight="1" x14ac:dyDescent="0.25">
      <c r="B1476" s="351" t="s">
        <v>16554</v>
      </c>
      <c r="C1476" s="351" t="s">
        <v>21205</v>
      </c>
      <c r="D1476" s="291" t="s">
        <v>17505</v>
      </c>
      <c r="E1476" s="292" t="s">
        <v>17506</v>
      </c>
      <c r="G1476" s="291" t="s">
        <v>17507</v>
      </c>
      <c r="H1476" s="328" t="s">
        <v>17508</v>
      </c>
      <c r="I1476" s="329" t="s">
        <v>3920</v>
      </c>
      <c r="J1476" s="291" t="s">
        <v>17509</v>
      </c>
      <c r="K1476" s="292" t="s">
        <v>3922</v>
      </c>
      <c r="L1476" s="292" t="s">
        <v>17510</v>
      </c>
      <c r="M1476" s="292" t="s">
        <v>3947</v>
      </c>
      <c r="N1476" s="12" t="s">
        <v>21218</v>
      </c>
      <c r="O1476" s="330" t="s">
        <v>17511</v>
      </c>
      <c r="P1476" s="331" t="s">
        <v>17512</v>
      </c>
      <c r="Q1476" s="293" t="s">
        <v>17513</v>
      </c>
      <c r="R1476" s="292" t="s">
        <v>17506</v>
      </c>
      <c r="S1476" s="293" t="s">
        <v>17513</v>
      </c>
      <c r="T1476" s="293" t="s">
        <v>17514</v>
      </c>
      <c r="V1476" s="294">
        <v>43056</v>
      </c>
    </row>
    <row r="1477" spans="2:23" s="292" customFormat="1" ht="30.75" customHeight="1" x14ac:dyDescent="0.25">
      <c r="B1477" s="351" t="s">
        <v>16555</v>
      </c>
      <c r="C1477" s="351"/>
      <c r="D1477" s="291" t="s">
        <v>17515</v>
      </c>
      <c r="E1477" s="292" t="s">
        <v>9872</v>
      </c>
      <c r="G1477" s="291" t="s">
        <v>17516</v>
      </c>
      <c r="H1477" s="328" t="s">
        <v>17517</v>
      </c>
      <c r="I1477" s="329" t="s">
        <v>17518</v>
      </c>
      <c r="J1477" s="291" t="s">
        <v>17519</v>
      </c>
      <c r="K1477" s="292" t="s">
        <v>3922</v>
      </c>
      <c r="L1477" s="292" t="s">
        <v>17520</v>
      </c>
      <c r="M1477" s="292" t="s">
        <v>3980</v>
      </c>
      <c r="N1477" s="12" t="s">
        <v>21230</v>
      </c>
      <c r="O1477" s="330" t="s">
        <v>17521</v>
      </c>
      <c r="P1477" s="331" t="s">
        <v>17522</v>
      </c>
      <c r="Q1477" s="274" t="s">
        <v>17523</v>
      </c>
      <c r="R1477" s="292" t="s">
        <v>9872</v>
      </c>
      <c r="S1477" s="274" t="s">
        <v>17523</v>
      </c>
      <c r="T1477" s="331" t="s">
        <v>17522</v>
      </c>
      <c r="U1477" s="292" t="s">
        <v>17524</v>
      </c>
      <c r="V1477" s="294">
        <v>43056</v>
      </c>
    </row>
    <row r="1478" spans="2:23" s="292" customFormat="1" ht="30.75" customHeight="1" x14ac:dyDescent="0.25">
      <c r="B1478" s="351" t="s">
        <v>16556</v>
      </c>
      <c r="C1478" s="351"/>
      <c r="D1478" s="291" t="s">
        <v>17525</v>
      </c>
      <c r="E1478" s="292" t="s">
        <v>17526</v>
      </c>
      <c r="G1478" s="291" t="s">
        <v>17527</v>
      </c>
      <c r="H1478" s="328" t="s">
        <v>17528</v>
      </c>
      <c r="I1478" s="329" t="s">
        <v>17529</v>
      </c>
      <c r="J1478" s="291" t="s">
        <v>17530</v>
      </c>
      <c r="K1478" s="292" t="s">
        <v>996</v>
      </c>
      <c r="L1478" s="292" t="s">
        <v>2689</v>
      </c>
      <c r="M1478" s="292" t="s">
        <v>3980</v>
      </c>
      <c r="N1478" s="12" t="s">
        <v>21230</v>
      </c>
      <c r="O1478" s="330" t="s">
        <v>17531</v>
      </c>
      <c r="P1478" s="331" t="s">
        <v>17532</v>
      </c>
      <c r="Q1478" s="274" t="s">
        <v>17533</v>
      </c>
      <c r="R1478" s="292" t="s">
        <v>5543</v>
      </c>
      <c r="S1478" s="274" t="s">
        <v>17534</v>
      </c>
      <c r="T1478" s="293" t="s">
        <v>17532</v>
      </c>
      <c r="U1478" s="292" t="s">
        <v>15775</v>
      </c>
      <c r="V1478" s="294">
        <v>43059</v>
      </c>
    </row>
    <row r="1479" spans="2:23" s="292" customFormat="1" ht="30.75" customHeight="1" x14ac:dyDescent="0.25">
      <c r="B1479" s="351" t="s">
        <v>16557</v>
      </c>
      <c r="C1479" s="351" t="s">
        <v>7</v>
      </c>
      <c r="D1479" s="291" t="s">
        <v>17535</v>
      </c>
      <c r="E1479" s="292" t="s">
        <v>20925</v>
      </c>
      <c r="G1479" s="291" t="s">
        <v>17535</v>
      </c>
      <c r="H1479" s="328" t="s">
        <v>17537</v>
      </c>
      <c r="I1479" s="329" t="s">
        <v>3920</v>
      </c>
      <c r="J1479" s="291" t="s">
        <v>17538</v>
      </c>
      <c r="K1479" s="292" t="s">
        <v>3922</v>
      </c>
      <c r="L1479" s="292" t="s">
        <v>17539</v>
      </c>
      <c r="M1479" s="292" t="s">
        <v>3980</v>
      </c>
      <c r="N1479" s="12" t="s">
        <v>21230</v>
      </c>
      <c r="O1479" s="330" t="s">
        <v>17540</v>
      </c>
      <c r="P1479" s="331" t="s">
        <v>17541</v>
      </c>
      <c r="Q1479" s="274" t="s">
        <v>17542</v>
      </c>
      <c r="R1479" s="292" t="s">
        <v>17536</v>
      </c>
      <c r="S1479" s="274" t="s">
        <v>17542</v>
      </c>
      <c r="T1479" s="331" t="s">
        <v>17541</v>
      </c>
      <c r="V1479" s="294">
        <v>43059</v>
      </c>
    </row>
    <row r="1480" spans="2:23" s="292" customFormat="1" ht="30.75" customHeight="1" x14ac:dyDescent="0.25">
      <c r="B1480" s="351" t="s">
        <v>16558</v>
      </c>
      <c r="C1480" s="351" t="s">
        <v>11059</v>
      </c>
      <c r="D1480" s="291" t="s">
        <v>17543</v>
      </c>
      <c r="E1480" s="292" t="s">
        <v>11059</v>
      </c>
      <c r="F1480" s="292" t="s">
        <v>12670</v>
      </c>
      <c r="G1480" s="291" t="s">
        <v>17544</v>
      </c>
      <c r="H1480" s="328" t="s">
        <v>17545</v>
      </c>
      <c r="I1480" s="329" t="s">
        <v>17546</v>
      </c>
      <c r="J1480" s="291" t="s">
        <v>17547</v>
      </c>
      <c r="K1480" s="292" t="s">
        <v>4316</v>
      </c>
      <c r="L1480" s="292" t="s">
        <v>1785</v>
      </c>
      <c r="M1480" s="292" t="s">
        <v>3947</v>
      </c>
      <c r="N1480" s="12" t="s">
        <v>21218</v>
      </c>
      <c r="O1480" s="330" t="s">
        <v>17548</v>
      </c>
      <c r="P1480" s="331" t="s">
        <v>17549</v>
      </c>
      <c r="Q1480" s="274" t="s">
        <v>17550</v>
      </c>
      <c r="R1480" s="292" t="s">
        <v>18865</v>
      </c>
      <c r="S1480" s="274" t="s">
        <v>17550</v>
      </c>
      <c r="T1480" s="331" t="s">
        <v>17549</v>
      </c>
      <c r="U1480" s="292" t="s">
        <v>17551</v>
      </c>
      <c r="V1480" s="294">
        <v>43061</v>
      </c>
    </row>
    <row r="1481" spans="2:23" s="292" customFormat="1" ht="30.75" customHeight="1" x14ac:dyDescent="0.25">
      <c r="B1481" s="351" t="s">
        <v>16559</v>
      </c>
      <c r="C1481" s="351" t="s">
        <v>11059</v>
      </c>
      <c r="D1481" s="291" t="s">
        <v>17172</v>
      </c>
      <c r="E1481" s="292" t="s">
        <v>11059</v>
      </c>
      <c r="F1481" s="292" t="s">
        <v>12670</v>
      </c>
      <c r="G1481" s="291" t="s">
        <v>17172</v>
      </c>
      <c r="H1481" s="328" t="s">
        <v>23239</v>
      </c>
      <c r="I1481" s="368" t="s">
        <v>3920</v>
      </c>
      <c r="J1481" s="291" t="s">
        <v>23240</v>
      </c>
      <c r="K1481" s="292" t="s">
        <v>3922</v>
      </c>
      <c r="L1481" s="292" t="s">
        <v>3171</v>
      </c>
      <c r="M1481" s="292" t="s">
        <v>3980</v>
      </c>
      <c r="N1481" s="12" t="s">
        <v>21230</v>
      </c>
      <c r="O1481" s="330" t="s">
        <v>17552</v>
      </c>
      <c r="P1481" s="331"/>
      <c r="Q1481" s="269" t="s">
        <v>23241</v>
      </c>
      <c r="R1481" s="292" t="s">
        <v>11059</v>
      </c>
      <c r="S1481" s="269" t="s">
        <v>19183</v>
      </c>
      <c r="T1481" s="331"/>
      <c r="V1481" s="294"/>
    </row>
    <row r="1482" spans="2:23" s="292" customFormat="1" ht="30.75" customHeight="1" x14ac:dyDescent="0.25">
      <c r="B1482" s="351" t="s">
        <v>16560</v>
      </c>
      <c r="C1482" s="351" t="s">
        <v>7</v>
      </c>
      <c r="D1482" s="291" t="s">
        <v>17615</v>
      </c>
      <c r="E1482" s="292" t="s">
        <v>17616</v>
      </c>
      <c r="G1482" s="291" t="s">
        <v>17615</v>
      </c>
      <c r="H1482" s="328" t="s">
        <v>4953</v>
      </c>
      <c r="I1482" s="329" t="s">
        <v>3920</v>
      </c>
      <c r="J1482" s="291" t="s">
        <v>17617</v>
      </c>
      <c r="K1482" s="292" t="s">
        <v>17618</v>
      </c>
      <c r="L1482" s="292" t="s">
        <v>599</v>
      </c>
      <c r="M1482" s="292" t="s">
        <v>4119</v>
      </c>
      <c r="N1482" s="12" t="s">
        <v>21230</v>
      </c>
      <c r="O1482" s="330" t="s">
        <v>17619</v>
      </c>
      <c r="P1482" s="331" t="s">
        <v>17620</v>
      </c>
      <c r="Q1482" s="293" t="s">
        <v>17621</v>
      </c>
      <c r="R1482" s="292" t="s">
        <v>17622</v>
      </c>
      <c r="S1482" s="274" t="s">
        <v>17623</v>
      </c>
      <c r="T1482" s="293" t="s">
        <v>17624</v>
      </c>
      <c r="V1482" s="294"/>
      <c r="W1482" s="357">
        <v>43161</v>
      </c>
    </row>
    <row r="1483" spans="2:23" s="292" customFormat="1" ht="30.75" customHeight="1" x14ac:dyDescent="0.25">
      <c r="B1483" s="351" t="s">
        <v>16561</v>
      </c>
      <c r="C1483" s="351" t="s">
        <v>11059</v>
      </c>
      <c r="D1483" s="291" t="s">
        <v>17625</v>
      </c>
      <c r="E1483" s="292" t="s">
        <v>11059</v>
      </c>
      <c r="F1483" s="292" t="s">
        <v>12670</v>
      </c>
      <c r="G1483" s="291" t="s">
        <v>17627</v>
      </c>
      <c r="H1483" s="328" t="s">
        <v>17628</v>
      </c>
      <c r="I1483" s="329" t="s">
        <v>3920</v>
      </c>
      <c r="J1483" s="291" t="s">
        <v>17629</v>
      </c>
      <c r="K1483" s="292" t="s">
        <v>3922</v>
      </c>
      <c r="L1483" s="292" t="s">
        <v>1958</v>
      </c>
      <c r="M1483" s="292" t="s">
        <v>3947</v>
      </c>
      <c r="N1483" s="12" t="s">
        <v>21218</v>
      </c>
      <c r="O1483" s="330" t="s">
        <v>7313</v>
      </c>
      <c r="P1483" s="331" t="s">
        <v>17630</v>
      </c>
      <c r="Q1483" s="274" t="s">
        <v>17631</v>
      </c>
      <c r="R1483" s="292" t="s">
        <v>17626</v>
      </c>
      <c r="S1483" s="274" t="s">
        <v>17631</v>
      </c>
      <c r="T1483" s="331" t="s">
        <v>17630</v>
      </c>
      <c r="V1483" s="294"/>
      <c r="W1483" s="357">
        <v>43161</v>
      </c>
    </row>
    <row r="1484" spans="2:23" s="292" customFormat="1" ht="30.75" customHeight="1" x14ac:dyDescent="0.25">
      <c r="B1484" s="351" t="s">
        <v>16562</v>
      </c>
      <c r="C1484" s="351"/>
      <c r="D1484" s="291" t="s">
        <v>17632</v>
      </c>
      <c r="E1484" s="292" t="s">
        <v>17633</v>
      </c>
      <c r="G1484" s="291" t="s">
        <v>17634</v>
      </c>
      <c r="H1484" s="328" t="s">
        <v>17635</v>
      </c>
      <c r="I1484" s="329" t="s">
        <v>17636</v>
      </c>
      <c r="J1484" s="291" t="s">
        <v>17637</v>
      </c>
      <c r="K1484" s="292" t="s">
        <v>17638</v>
      </c>
      <c r="L1484" s="292" t="s">
        <v>4238</v>
      </c>
      <c r="M1484" s="292" t="s">
        <v>3947</v>
      </c>
      <c r="N1484" s="12" t="s">
        <v>21218</v>
      </c>
      <c r="O1484" s="330" t="s">
        <v>17639</v>
      </c>
      <c r="P1484" s="331" t="s">
        <v>17640</v>
      </c>
      <c r="Q1484" s="274" t="s">
        <v>17641</v>
      </c>
      <c r="R1484" s="292" t="s">
        <v>17633</v>
      </c>
      <c r="S1484" s="274" t="s">
        <v>17641</v>
      </c>
      <c r="T1484" s="293" t="s">
        <v>17640</v>
      </c>
      <c r="V1484" s="294"/>
      <c r="W1484" s="357">
        <v>43161</v>
      </c>
    </row>
    <row r="1485" spans="2:23" s="292" customFormat="1" ht="30.75" customHeight="1" x14ac:dyDescent="0.25">
      <c r="B1485" s="351" t="s">
        <v>16563</v>
      </c>
      <c r="C1485" s="351" t="s">
        <v>21208</v>
      </c>
      <c r="D1485" s="291" t="s">
        <v>17642</v>
      </c>
      <c r="E1485" s="292" t="s">
        <v>17643</v>
      </c>
      <c r="G1485" s="291" t="s">
        <v>17644</v>
      </c>
      <c r="H1485" s="328" t="s">
        <v>17645</v>
      </c>
      <c r="I1485" s="329" t="s">
        <v>3920</v>
      </c>
      <c r="J1485" s="291" t="s">
        <v>17646</v>
      </c>
      <c r="K1485" s="292" t="s">
        <v>3922</v>
      </c>
      <c r="L1485" s="292" t="s">
        <v>10531</v>
      </c>
      <c r="M1485" s="292" t="s">
        <v>3947</v>
      </c>
      <c r="N1485" s="12" t="s">
        <v>21218</v>
      </c>
      <c r="O1485" s="330" t="s">
        <v>17647</v>
      </c>
      <c r="P1485" s="331" t="s">
        <v>17648</v>
      </c>
      <c r="Q1485" s="274" t="s">
        <v>17649</v>
      </c>
      <c r="R1485" s="292" t="s">
        <v>5438</v>
      </c>
      <c r="S1485" s="274" t="s">
        <v>17649</v>
      </c>
      <c r="T1485" s="293" t="s">
        <v>17650</v>
      </c>
      <c r="V1485" s="294"/>
      <c r="W1485" s="357">
        <v>43161</v>
      </c>
    </row>
    <row r="1486" spans="2:23" s="292" customFormat="1" ht="30.75" customHeight="1" x14ac:dyDescent="0.25">
      <c r="B1486" s="351" t="s">
        <v>16564</v>
      </c>
      <c r="C1486" s="351"/>
      <c r="D1486" s="291" t="s">
        <v>17662</v>
      </c>
      <c r="E1486" s="292" t="s">
        <v>17663</v>
      </c>
      <c r="G1486" s="291" t="s">
        <v>17664</v>
      </c>
      <c r="H1486" s="328" t="s">
        <v>17665</v>
      </c>
      <c r="I1486" s="329" t="s">
        <v>3920</v>
      </c>
      <c r="J1486" s="291" t="s">
        <v>17666</v>
      </c>
      <c r="K1486" s="292" t="s">
        <v>4297</v>
      </c>
      <c r="L1486" s="292" t="s">
        <v>4238</v>
      </c>
      <c r="M1486" s="292" t="s">
        <v>3947</v>
      </c>
      <c r="N1486" s="12" t="s">
        <v>21218</v>
      </c>
      <c r="O1486" s="330" t="s">
        <v>17667</v>
      </c>
      <c r="P1486" s="331" t="s">
        <v>17668</v>
      </c>
      <c r="Q1486" s="274" t="s">
        <v>17669</v>
      </c>
      <c r="R1486" s="292" t="s">
        <v>17663</v>
      </c>
      <c r="S1486" s="274" t="s">
        <v>17669</v>
      </c>
      <c r="T1486" s="331" t="s">
        <v>17668</v>
      </c>
      <c r="V1486" s="294"/>
      <c r="W1486" s="357">
        <v>43161</v>
      </c>
    </row>
    <row r="1487" spans="2:23" s="292" customFormat="1" ht="30.75" customHeight="1" x14ac:dyDescent="0.25">
      <c r="B1487" s="351" t="s">
        <v>16565</v>
      </c>
      <c r="C1487" s="351" t="s">
        <v>12035</v>
      </c>
      <c r="D1487" s="291" t="s">
        <v>17651</v>
      </c>
      <c r="E1487" s="292" t="s">
        <v>17652</v>
      </c>
      <c r="G1487" s="291" t="s">
        <v>17653</v>
      </c>
      <c r="H1487" s="328" t="s">
        <v>17654</v>
      </c>
      <c r="I1487" s="329" t="s">
        <v>17655</v>
      </c>
      <c r="J1487" s="291" t="s">
        <v>17656</v>
      </c>
      <c r="K1487" s="292" t="s">
        <v>17657</v>
      </c>
      <c r="L1487" s="292" t="s">
        <v>14181</v>
      </c>
      <c r="M1487" s="292" t="s">
        <v>4249</v>
      </c>
      <c r="N1487" s="12" t="s">
        <v>21231</v>
      </c>
      <c r="O1487" s="330" t="s">
        <v>17658</v>
      </c>
      <c r="P1487" s="331" t="s">
        <v>17659</v>
      </c>
      <c r="Q1487" s="274" t="s">
        <v>17660</v>
      </c>
      <c r="R1487" s="292" t="s">
        <v>17661</v>
      </c>
      <c r="S1487" s="274" t="s">
        <v>17660</v>
      </c>
      <c r="T1487" s="331" t="s">
        <v>17659</v>
      </c>
      <c r="V1487" s="294"/>
      <c r="W1487" s="357">
        <v>43161</v>
      </c>
    </row>
    <row r="1488" spans="2:23" s="292" customFormat="1" ht="30.75" customHeight="1" x14ac:dyDescent="0.25">
      <c r="B1488" s="351" t="s">
        <v>16566</v>
      </c>
      <c r="C1488" s="351" t="s">
        <v>11059</v>
      </c>
      <c r="D1488" s="291" t="s">
        <v>17602</v>
      </c>
      <c r="E1488" s="292" t="s">
        <v>11059</v>
      </c>
      <c r="F1488" s="292" t="s">
        <v>12670</v>
      </c>
      <c r="G1488" s="291" t="s">
        <v>17613</v>
      </c>
      <c r="H1488" s="328" t="s">
        <v>19182</v>
      </c>
      <c r="I1488" s="329" t="s">
        <v>3920</v>
      </c>
      <c r="J1488" s="291" t="s">
        <v>19181</v>
      </c>
      <c r="K1488" s="292" t="s">
        <v>7966</v>
      </c>
      <c r="L1488" s="292" t="s">
        <v>3946</v>
      </c>
      <c r="M1488" s="292" t="s">
        <v>3947</v>
      </c>
      <c r="N1488" s="12" t="s">
        <v>21218</v>
      </c>
      <c r="O1488" s="330" t="s">
        <v>3948</v>
      </c>
      <c r="P1488" s="331" t="s">
        <v>18895</v>
      </c>
      <c r="Q1488" s="274" t="s">
        <v>19183</v>
      </c>
      <c r="R1488" s="292" t="s">
        <v>11059</v>
      </c>
      <c r="S1488" s="274" t="s">
        <v>19183</v>
      </c>
      <c r="T1488" s="331" t="s">
        <v>18895</v>
      </c>
      <c r="V1488" s="294"/>
      <c r="W1488" s="357">
        <v>43538</v>
      </c>
    </row>
    <row r="1489" spans="2:23" s="292" customFormat="1" ht="30.75" customHeight="1" x14ac:dyDescent="0.25">
      <c r="B1489" s="351" t="s">
        <v>17614</v>
      </c>
      <c r="C1489" s="351" t="s">
        <v>11059</v>
      </c>
      <c r="D1489" s="291" t="s">
        <v>17684</v>
      </c>
      <c r="E1489" s="292" t="s">
        <v>17685</v>
      </c>
      <c r="G1489" s="291" t="s">
        <v>17686</v>
      </c>
      <c r="H1489" s="328" t="s">
        <v>17687</v>
      </c>
      <c r="I1489" s="329" t="s">
        <v>3920</v>
      </c>
      <c r="J1489" s="291" t="s">
        <v>17688</v>
      </c>
      <c r="K1489" s="292" t="s">
        <v>3922</v>
      </c>
      <c r="L1489" s="292" t="s">
        <v>17689</v>
      </c>
      <c r="M1489" s="292" t="s">
        <v>3947</v>
      </c>
      <c r="N1489" s="12" t="s">
        <v>21218</v>
      </c>
      <c r="O1489" s="330" t="s">
        <v>17690</v>
      </c>
      <c r="P1489" s="331" t="s">
        <v>17691</v>
      </c>
      <c r="Q1489" s="274" t="s">
        <v>17692</v>
      </c>
      <c r="R1489" s="292" t="s">
        <v>17693</v>
      </c>
      <c r="S1489" s="274" t="s">
        <v>17692</v>
      </c>
      <c r="T1489" s="331" t="s">
        <v>17691</v>
      </c>
      <c r="V1489" s="294">
        <v>43171</v>
      </c>
    </row>
    <row r="1490" spans="2:23" s="292" customFormat="1" ht="30.75" customHeight="1" x14ac:dyDescent="0.25">
      <c r="B1490" s="351" t="s">
        <v>17555</v>
      </c>
      <c r="C1490" s="351"/>
      <c r="D1490" s="291" t="s">
        <v>17556</v>
      </c>
      <c r="E1490" s="292" t="s">
        <v>17557</v>
      </c>
      <c r="G1490" s="291" t="s">
        <v>17566</v>
      </c>
      <c r="H1490" s="328" t="s">
        <v>17558</v>
      </c>
      <c r="I1490" s="329" t="s">
        <v>3920</v>
      </c>
      <c r="J1490" s="291" t="s">
        <v>17559</v>
      </c>
      <c r="K1490" s="292" t="s">
        <v>3922</v>
      </c>
      <c r="L1490" s="292" t="s">
        <v>17560</v>
      </c>
      <c r="M1490" s="292" t="s">
        <v>4270</v>
      </c>
      <c r="N1490" s="12" t="s">
        <v>21218</v>
      </c>
      <c r="O1490" s="330" t="s">
        <v>17561</v>
      </c>
      <c r="P1490" s="331" t="s">
        <v>17562</v>
      </c>
      <c r="Q1490" s="274" t="s">
        <v>17563</v>
      </c>
      <c r="R1490" s="292" t="s">
        <v>17557</v>
      </c>
      <c r="S1490" s="274" t="s">
        <v>17563</v>
      </c>
      <c r="T1490" s="331" t="s">
        <v>17562</v>
      </c>
      <c r="V1490" s="294">
        <v>43126</v>
      </c>
      <c r="W1490" s="357">
        <v>43150</v>
      </c>
    </row>
    <row r="1491" spans="2:23" s="292" customFormat="1" ht="30.75" customHeight="1" x14ac:dyDescent="0.25">
      <c r="B1491" s="351" t="s">
        <v>17573</v>
      </c>
      <c r="C1491" s="351"/>
      <c r="D1491" s="291" t="s">
        <v>17564</v>
      </c>
      <c r="E1491" s="292" t="s">
        <v>17565</v>
      </c>
      <c r="G1491" s="291" t="s">
        <v>17567</v>
      </c>
      <c r="H1491" s="328" t="s">
        <v>17568</v>
      </c>
      <c r="I1491" s="329" t="s">
        <v>3920</v>
      </c>
      <c r="J1491" s="291" t="s">
        <v>17569</v>
      </c>
      <c r="K1491" s="292" t="s">
        <v>3922</v>
      </c>
      <c r="L1491" s="292" t="s">
        <v>17570</v>
      </c>
      <c r="M1491" s="292" t="s">
        <v>3947</v>
      </c>
      <c r="N1491" s="12" t="s">
        <v>21218</v>
      </c>
      <c r="O1491" s="330" t="s">
        <v>16575</v>
      </c>
      <c r="P1491" s="331" t="s">
        <v>17571</v>
      </c>
      <c r="Q1491" s="274" t="s">
        <v>17572</v>
      </c>
      <c r="R1491" s="292" t="s">
        <v>17565</v>
      </c>
      <c r="S1491" s="274" t="s">
        <v>17572</v>
      </c>
      <c r="T1491" s="331" t="s">
        <v>17571</v>
      </c>
      <c r="V1491" s="294">
        <v>43150</v>
      </c>
      <c r="W1491" s="357"/>
    </row>
    <row r="1492" spans="2:23" s="292" customFormat="1" ht="30.75" customHeight="1" x14ac:dyDescent="0.25">
      <c r="B1492" s="351" t="s">
        <v>17574</v>
      </c>
      <c r="C1492" s="351"/>
      <c r="D1492" s="291" t="s">
        <v>17594</v>
      </c>
      <c r="E1492" s="292" t="s">
        <v>14030</v>
      </c>
      <c r="G1492" s="291" t="s">
        <v>17595</v>
      </c>
      <c r="H1492" s="328" t="s">
        <v>17596</v>
      </c>
      <c r="I1492" s="329" t="s">
        <v>3920</v>
      </c>
      <c r="J1492" s="291" t="s">
        <v>17597</v>
      </c>
      <c r="K1492" s="292" t="s">
        <v>3922</v>
      </c>
      <c r="L1492" s="292" t="s">
        <v>17598</v>
      </c>
      <c r="M1492" s="292" t="s">
        <v>4109</v>
      </c>
      <c r="N1492" s="12" t="s">
        <v>21230</v>
      </c>
      <c r="O1492" s="330" t="s">
        <v>17599</v>
      </c>
      <c r="P1492" s="331" t="s">
        <v>17600</v>
      </c>
      <c r="Q1492" s="274" t="s">
        <v>17601</v>
      </c>
      <c r="R1492" s="292" t="s">
        <v>14030</v>
      </c>
      <c r="S1492" s="274" t="s">
        <v>17601</v>
      </c>
      <c r="T1492" s="331" t="s">
        <v>17600</v>
      </c>
      <c r="V1492" s="294">
        <v>43151</v>
      </c>
    </row>
    <row r="1493" spans="2:23" s="292" customFormat="1" ht="30.75" customHeight="1" x14ac:dyDescent="0.25">
      <c r="B1493" s="351" t="s">
        <v>17575</v>
      </c>
      <c r="C1493" s="351" t="s">
        <v>21205</v>
      </c>
      <c r="D1493" s="291" t="s">
        <v>17605</v>
      </c>
      <c r="E1493" s="292" t="s">
        <v>17603</v>
      </c>
      <c r="G1493" s="291" t="s">
        <v>17604</v>
      </c>
      <c r="H1493" s="328" t="s">
        <v>17606</v>
      </c>
      <c r="I1493" s="329" t="s">
        <v>3920</v>
      </c>
      <c r="J1493" s="291" t="s">
        <v>17607</v>
      </c>
      <c r="K1493" s="292" t="s">
        <v>3922</v>
      </c>
      <c r="L1493" s="292" t="s">
        <v>17608</v>
      </c>
      <c r="M1493" s="292" t="s">
        <v>4109</v>
      </c>
      <c r="N1493" s="12" t="s">
        <v>21230</v>
      </c>
      <c r="O1493" s="330" t="s">
        <v>17609</v>
      </c>
      <c r="P1493" s="331" t="s">
        <v>17610</v>
      </c>
      <c r="Q1493" s="370" t="s">
        <v>17611</v>
      </c>
      <c r="R1493" s="292" t="s">
        <v>17612</v>
      </c>
      <c r="S1493" s="370" t="s">
        <v>17611</v>
      </c>
      <c r="T1493" s="331" t="s">
        <v>17610</v>
      </c>
      <c r="V1493" s="294">
        <v>43157</v>
      </c>
    </row>
    <row r="1494" spans="2:23" s="292" customFormat="1" ht="30.75" customHeight="1" x14ac:dyDescent="0.25">
      <c r="B1494" s="351" t="s">
        <v>17576</v>
      </c>
      <c r="C1494" s="351"/>
      <c r="D1494" s="291" t="s">
        <v>17670</v>
      </c>
      <c r="E1494" s="292" t="s">
        <v>17671</v>
      </c>
      <c r="F1494" s="292" t="s">
        <v>3526</v>
      </c>
      <c r="G1494" s="291" t="s">
        <v>17672</v>
      </c>
      <c r="H1494" s="328" t="s">
        <v>17673</v>
      </c>
      <c r="I1494" s="329" t="s">
        <v>3920</v>
      </c>
      <c r="J1494" s="291" t="s">
        <v>17674</v>
      </c>
      <c r="K1494" s="292" t="s">
        <v>3922</v>
      </c>
      <c r="L1494" s="292" t="s">
        <v>17675</v>
      </c>
      <c r="M1494" s="292" t="s">
        <v>3947</v>
      </c>
      <c r="N1494" s="12" t="s">
        <v>21218</v>
      </c>
      <c r="O1494" s="330" t="s">
        <v>17676</v>
      </c>
      <c r="P1494" s="331" t="s">
        <v>17677</v>
      </c>
      <c r="Q1494" s="274" t="s">
        <v>17678</v>
      </c>
      <c r="R1494" s="292" t="s">
        <v>3526</v>
      </c>
      <c r="S1494" s="274" t="s">
        <v>17679</v>
      </c>
      <c r="T1494" s="331" t="s">
        <v>17677</v>
      </c>
      <c r="V1494" s="294">
        <v>43167</v>
      </c>
    </row>
    <row r="1495" spans="2:23" s="292" customFormat="1" ht="30.75" customHeight="1" x14ac:dyDescent="0.25">
      <c r="B1495" s="351" t="s">
        <v>17577</v>
      </c>
      <c r="C1495" s="351" t="s">
        <v>21205</v>
      </c>
      <c r="D1495" s="291" t="s">
        <v>17697</v>
      </c>
      <c r="E1495" s="292" t="s">
        <v>17698</v>
      </c>
      <c r="G1495" s="291" t="s">
        <v>17699</v>
      </c>
      <c r="H1495" s="328" t="s">
        <v>17700</v>
      </c>
      <c r="I1495" s="329" t="s">
        <v>3920</v>
      </c>
      <c r="J1495" s="291" t="s">
        <v>17701</v>
      </c>
      <c r="K1495" s="292" t="s">
        <v>3922</v>
      </c>
      <c r="L1495" s="292" t="s">
        <v>2815</v>
      </c>
      <c r="M1495" s="292" t="s">
        <v>3947</v>
      </c>
      <c r="N1495" s="12" t="s">
        <v>21218</v>
      </c>
      <c r="O1495" s="330" t="s">
        <v>2816</v>
      </c>
      <c r="P1495" s="331" t="s">
        <v>17702</v>
      </c>
      <c r="Q1495" s="274" t="s">
        <v>17703</v>
      </c>
      <c r="R1495" s="292" t="s">
        <v>17698</v>
      </c>
      <c r="S1495" s="274" t="s">
        <v>17703</v>
      </c>
      <c r="T1495" s="331" t="s">
        <v>17702</v>
      </c>
      <c r="V1495" s="294">
        <v>43181</v>
      </c>
    </row>
    <row r="1496" spans="2:23" s="292" customFormat="1" ht="30.75" customHeight="1" x14ac:dyDescent="0.25">
      <c r="B1496" s="351" t="s">
        <v>17578</v>
      </c>
      <c r="C1496" s="351" t="s">
        <v>21208</v>
      </c>
      <c r="D1496" s="291" t="s">
        <v>17705</v>
      </c>
      <c r="E1496" s="292" t="s">
        <v>13002</v>
      </c>
      <c r="G1496" s="291" t="s">
        <v>17706</v>
      </c>
      <c r="H1496" s="328" t="s">
        <v>17707</v>
      </c>
      <c r="I1496" s="329" t="s">
        <v>17708</v>
      </c>
      <c r="J1496" s="291" t="s">
        <v>17709</v>
      </c>
      <c r="K1496" s="292" t="s">
        <v>3922</v>
      </c>
      <c r="L1496" s="292" t="s">
        <v>17710</v>
      </c>
      <c r="M1496" s="292" t="s">
        <v>3741</v>
      </c>
      <c r="N1496" s="12" t="s">
        <v>21231</v>
      </c>
      <c r="O1496" s="330" t="s">
        <v>17711</v>
      </c>
      <c r="P1496" s="331" t="s">
        <v>17712</v>
      </c>
      <c r="Q1496" s="274" t="s">
        <v>17713</v>
      </c>
      <c r="R1496" s="292" t="s">
        <v>13002</v>
      </c>
      <c r="S1496" s="274" t="s">
        <v>17713</v>
      </c>
      <c r="T1496" s="293" t="s">
        <v>17714</v>
      </c>
      <c r="V1496" s="294">
        <v>43203</v>
      </c>
    </row>
    <row r="1497" spans="2:23" s="292" customFormat="1" ht="30.75" customHeight="1" x14ac:dyDescent="0.25">
      <c r="B1497" s="351" t="s">
        <v>17579</v>
      </c>
      <c r="C1497" s="351" t="s">
        <v>21208</v>
      </c>
      <c r="D1497" s="291" t="s">
        <v>18061</v>
      </c>
      <c r="E1497" s="292" t="s">
        <v>5607</v>
      </c>
      <c r="G1497" s="291" t="s">
        <v>18062</v>
      </c>
      <c r="H1497" s="328" t="s">
        <v>18063</v>
      </c>
      <c r="I1497" s="329" t="s">
        <v>18070</v>
      </c>
      <c r="J1497" s="291" t="s">
        <v>18064</v>
      </c>
      <c r="K1497" s="292" t="s">
        <v>3922</v>
      </c>
      <c r="L1497" s="292" t="s">
        <v>18065</v>
      </c>
      <c r="M1497" s="292" t="s">
        <v>4270</v>
      </c>
      <c r="N1497" s="12" t="s">
        <v>21218</v>
      </c>
      <c r="O1497" s="330" t="s">
        <v>18066</v>
      </c>
      <c r="P1497" s="331" t="s">
        <v>18067</v>
      </c>
      <c r="Q1497" s="293" t="s">
        <v>18068</v>
      </c>
      <c r="R1497" s="292" t="s">
        <v>5607</v>
      </c>
      <c r="S1497" s="293" t="s">
        <v>18069</v>
      </c>
      <c r="T1497" s="293" t="s">
        <v>18067</v>
      </c>
      <c r="V1497" s="294">
        <v>43229</v>
      </c>
    </row>
    <row r="1498" spans="2:23" s="292" customFormat="1" ht="30.75" customHeight="1" x14ac:dyDescent="0.25">
      <c r="B1498" s="351" t="s">
        <v>17580</v>
      </c>
      <c r="C1498" s="351" t="s">
        <v>21205</v>
      </c>
      <c r="D1498" s="291" t="s">
        <v>18071</v>
      </c>
      <c r="E1498" s="292" t="s">
        <v>18072</v>
      </c>
      <c r="G1498" s="291" t="s">
        <v>18071</v>
      </c>
      <c r="H1498" s="328" t="s">
        <v>18073</v>
      </c>
      <c r="I1498" s="329" t="s">
        <v>18074</v>
      </c>
      <c r="J1498" s="291" t="s">
        <v>18075</v>
      </c>
      <c r="K1498" s="292" t="s">
        <v>3922</v>
      </c>
      <c r="L1498" s="292" t="s">
        <v>18076</v>
      </c>
      <c r="M1498" s="292" t="s">
        <v>3924</v>
      </c>
      <c r="N1498" s="12" t="s">
        <v>21230</v>
      </c>
      <c r="O1498" s="330" t="s">
        <v>18077</v>
      </c>
      <c r="P1498" s="331" t="s">
        <v>18078</v>
      </c>
      <c r="Q1498" s="274" t="s">
        <v>18079</v>
      </c>
      <c r="R1498" s="292" t="s">
        <v>1002</v>
      </c>
      <c r="S1498" s="274" t="s">
        <v>18079</v>
      </c>
      <c r="T1498" s="331" t="s">
        <v>18078</v>
      </c>
      <c r="V1498" s="294">
        <v>43258</v>
      </c>
    </row>
    <row r="1499" spans="2:23" s="292" customFormat="1" ht="30.75" customHeight="1" x14ac:dyDescent="0.25">
      <c r="B1499" s="351" t="s">
        <v>17581</v>
      </c>
      <c r="C1499" s="351" t="s">
        <v>21208</v>
      </c>
      <c r="D1499" s="291" t="s">
        <v>18125</v>
      </c>
      <c r="E1499" s="292" t="s">
        <v>15865</v>
      </c>
      <c r="G1499" s="291" t="s">
        <v>18125</v>
      </c>
      <c r="H1499" s="328" t="s">
        <v>18126</v>
      </c>
      <c r="I1499" s="329" t="s">
        <v>3920</v>
      </c>
      <c r="J1499" s="291" t="s">
        <v>18127</v>
      </c>
      <c r="K1499" s="292" t="s">
        <v>3922</v>
      </c>
      <c r="L1499" s="292" t="s">
        <v>3244</v>
      </c>
      <c r="M1499" s="292" t="s">
        <v>3947</v>
      </c>
      <c r="N1499" s="12" t="s">
        <v>21218</v>
      </c>
      <c r="O1499" s="330" t="s">
        <v>15859</v>
      </c>
      <c r="P1499" s="331" t="s">
        <v>18128</v>
      </c>
      <c r="Q1499" s="274" t="s">
        <v>15861</v>
      </c>
      <c r="R1499" s="292" t="s">
        <v>18129</v>
      </c>
      <c r="S1499" s="274" t="s">
        <v>15861</v>
      </c>
      <c r="T1499" s="293" t="s">
        <v>18128</v>
      </c>
      <c r="V1499" s="294"/>
      <c r="W1499" s="357">
        <v>43262</v>
      </c>
    </row>
    <row r="1500" spans="2:23" s="292" customFormat="1" ht="30.75" customHeight="1" x14ac:dyDescent="0.25">
      <c r="B1500" s="351" t="s">
        <v>17582</v>
      </c>
      <c r="C1500" s="351"/>
      <c r="D1500" s="291" t="s">
        <v>18145</v>
      </c>
      <c r="E1500" s="292" t="s">
        <v>18146</v>
      </c>
      <c r="G1500" s="291" t="s">
        <v>18147</v>
      </c>
      <c r="H1500" s="328" t="s">
        <v>18148</v>
      </c>
      <c r="I1500" s="329" t="s">
        <v>18149</v>
      </c>
      <c r="J1500" s="291" t="s">
        <v>18150</v>
      </c>
      <c r="K1500" s="292" t="s">
        <v>5673</v>
      </c>
      <c r="L1500" s="292" t="s">
        <v>4190</v>
      </c>
      <c r="M1500" s="292" t="s">
        <v>3980</v>
      </c>
      <c r="N1500" s="12" t="s">
        <v>21230</v>
      </c>
      <c r="O1500" s="330" t="s">
        <v>18151</v>
      </c>
      <c r="P1500" s="331" t="s">
        <v>18152</v>
      </c>
      <c r="Q1500" s="274" t="s">
        <v>18153</v>
      </c>
      <c r="R1500" s="292" t="s">
        <v>18146</v>
      </c>
      <c r="S1500" s="274" t="s">
        <v>18153</v>
      </c>
      <c r="T1500" s="331" t="s">
        <v>18152</v>
      </c>
      <c r="V1500" s="294">
        <v>43264</v>
      </c>
    </row>
    <row r="1501" spans="2:23" s="292" customFormat="1" ht="30.75" customHeight="1" x14ac:dyDescent="0.25">
      <c r="B1501" s="351" t="s">
        <v>17583</v>
      </c>
      <c r="C1501" s="351" t="s">
        <v>21205</v>
      </c>
      <c r="D1501" s="291" t="s">
        <v>18155</v>
      </c>
      <c r="E1501" s="292" t="s">
        <v>6050</v>
      </c>
      <c r="F1501" s="292" t="s">
        <v>4026</v>
      </c>
      <c r="G1501" s="291" t="s">
        <v>18156</v>
      </c>
      <c r="H1501" s="291" t="s">
        <v>18181</v>
      </c>
      <c r="I1501" s="291" t="s">
        <v>18157</v>
      </c>
      <c r="J1501" s="291" t="s">
        <v>18158</v>
      </c>
      <c r="K1501" s="291" t="s">
        <v>18159</v>
      </c>
      <c r="L1501" s="291" t="s">
        <v>727</v>
      </c>
      <c r="M1501" s="291" t="s">
        <v>3924</v>
      </c>
      <c r="N1501" s="12" t="s">
        <v>21230</v>
      </c>
      <c r="O1501" s="330">
        <v>13478635</v>
      </c>
      <c r="P1501" s="331" t="s">
        <v>18160</v>
      </c>
      <c r="Q1501" s="274" t="s">
        <v>18162</v>
      </c>
      <c r="R1501" s="354" t="s">
        <v>6050</v>
      </c>
      <c r="S1501" s="274" t="s">
        <v>18161</v>
      </c>
      <c r="T1501" s="293" t="s">
        <v>18160</v>
      </c>
      <c r="V1501" s="294">
        <v>43265</v>
      </c>
    </row>
    <row r="1502" spans="2:23" s="292" customFormat="1" ht="30.75" customHeight="1" x14ac:dyDescent="0.2">
      <c r="B1502" s="351" t="s">
        <v>17584</v>
      </c>
      <c r="C1502" s="351" t="s">
        <v>21208</v>
      </c>
      <c r="D1502" s="291" t="s">
        <v>18172</v>
      </c>
      <c r="E1502" s="292" t="s">
        <v>18173</v>
      </c>
      <c r="F1502" s="371"/>
      <c r="G1502" s="291" t="s">
        <v>18174</v>
      </c>
      <c r="H1502" s="328" t="s">
        <v>18175</v>
      </c>
      <c r="I1502" s="329" t="s">
        <v>18182</v>
      </c>
      <c r="J1502" s="291" t="s">
        <v>18177</v>
      </c>
      <c r="K1502" s="292" t="s">
        <v>18176</v>
      </c>
      <c r="L1502" s="292" t="s">
        <v>3286</v>
      </c>
      <c r="M1502" s="292" t="s">
        <v>4270</v>
      </c>
      <c r="N1502" s="12" t="s">
        <v>21218</v>
      </c>
      <c r="O1502" s="330" t="s">
        <v>18178</v>
      </c>
      <c r="P1502" s="331" t="s">
        <v>18179</v>
      </c>
      <c r="Q1502" s="293" t="s">
        <v>18180</v>
      </c>
      <c r="R1502" s="292" t="s">
        <v>18173</v>
      </c>
      <c r="S1502" s="274" t="s">
        <v>18180</v>
      </c>
      <c r="T1502" s="293" t="s">
        <v>18179</v>
      </c>
      <c r="V1502" s="294">
        <v>43285</v>
      </c>
    </row>
    <row r="1503" spans="2:23" s="292" customFormat="1" ht="30.75" customHeight="1" x14ac:dyDescent="0.25">
      <c r="B1503" s="351" t="s">
        <v>17585</v>
      </c>
      <c r="C1503" s="351" t="s">
        <v>21208</v>
      </c>
      <c r="D1503" s="291" t="s">
        <v>18183</v>
      </c>
      <c r="E1503" s="292" t="s">
        <v>18184</v>
      </c>
      <c r="G1503" s="291" t="s">
        <v>18185</v>
      </c>
      <c r="H1503" s="328" t="s">
        <v>18186</v>
      </c>
      <c r="I1503" s="329" t="s">
        <v>18187</v>
      </c>
      <c r="J1503" s="291" t="s">
        <v>18188</v>
      </c>
      <c r="K1503" s="292" t="s">
        <v>9406</v>
      </c>
      <c r="L1503" s="292" t="s">
        <v>18189</v>
      </c>
      <c r="M1503" s="292" t="s">
        <v>3947</v>
      </c>
      <c r="N1503" s="12" t="s">
        <v>21218</v>
      </c>
      <c r="O1503" s="330" t="s">
        <v>18190</v>
      </c>
      <c r="P1503" s="331" t="s">
        <v>18191</v>
      </c>
      <c r="Q1503" s="274" t="s">
        <v>18192</v>
      </c>
      <c r="R1503" s="292" t="s">
        <v>18184</v>
      </c>
      <c r="S1503" s="293" t="s">
        <v>18192</v>
      </c>
      <c r="T1503" s="331" t="s">
        <v>18191</v>
      </c>
      <c r="V1503" s="294">
        <v>43290</v>
      </c>
    </row>
    <row r="1504" spans="2:23" s="292" customFormat="1" ht="30.75" customHeight="1" x14ac:dyDescent="0.25">
      <c r="B1504" s="351" t="s">
        <v>17586</v>
      </c>
      <c r="C1504" s="351"/>
      <c r="D1504" s="291" t="s">
        <v>18193</v>
      </c>
      <c r="E1504" s="292" t="s">
        <v>18194</v>
      </c>
      <c r="G1504" s="291" t="s">
        <v>18195</v>
      </c>
      <c r="H1504" s="328" t="s">
        <v>18196</v>
      </c>
      <c r="I1504" s="329" t="s">
        <v>18197</v>
      </c>
      <c r="J1504" s="291" t="s">
        <v>18198</v>
      </c>
      <c r="K1504" s="292" t="s">
        <v>1253</v>
      </c>
      <c r="L1504" s="292" t="s">
        <v>18199</v>
      </c>
      <c r="M1504" s="292" t="s">
        <v>5400</v>
      </c>
      <c r="N1504" s="12" t="s">
        <v>21232</v>
      </c>
      <c r="O1504" s="330" t="s">
        <v>18200</v>
      </c>
      <c r="P1504" s="331" t="s">
        <v>18201</v>
      </c>
      <c r="Q1504" s="274" t="s">
        <v>18202</v>
      </c>
      <c r="R1504" s="292" t="s">
        <v>18194</v>
      </c>
      <c r="S1504" s="274" t="s">
        <v>18202</v>
      </c>
      <c r="T1504" s="331" t="s">
        <v>18201</v>
      </c>
      <c r="V1504" s="294">
        <v>43297</v>
      </c>
    </row>
    <row r="1505" spans="2:23" s="292" customFormat="1" ht="30.75" customHeight="1" x14ac:dyDescent="0.25">
      <c r="B1505" s="351" t="s">
        <v>17587</v>
      </c>
      <c r="C1505" s="351" t="s">
        <v>21205</v>
      </c>
      <c r="D1505" s="291" t="s">
        <v>18205</v>
      </c>
      <c r="E1505" s="292" t="s">
        <v>18211</v>
      </c>
      <c r="F1505" s="292" t="s">
        <v>4227</v>
      </c>
      <c r="G1505" s="291" t="s">
        <v>18203</v>
      </c>
      <c r="H1505" s="328" t="s">
        <v>18204</v>
      </c>
      <c r="I1505" s="329" t="s">
        <v>18206</v>
      </c>
      <c r="J1505" s="291" t="s">
        <v>18207</v>
      </c>
      <c r="K1505" s="292" t="s">
        <v>18208</v>
      </c>
      <c r="L1505" s="292" t="s">
        <v>2536</v>
      </c>
      <c r="M1505" s="292" t="s">
        <v>4068</v>
      </c>
      <c r="N1505" s="12" t="s">
        <v>21218</v>
      </c>
      <c r="O1505" s="330" t="s">
        <v>18209</v>
      </c>
      <c r="P1505" s="331" t="s">
        <v>18212</v>
      </c>
      <c r="Q1505" s="293" t="s">
        <v>18210</v>
      </c>
      <c r="R1505" s="292" t="s">
        <v>553</v>
      </c>
      <c r="S1505" s="293" t="s">
        <v>18210</v>
      </c>
      <c r="T1505" s="293" t="s">
        <v>18212</v>
      </c>
      <c r="V1505" s="294">
        <v>43298</v>
      </c>
    </row>
    <row r="1506" spans="2:23" s="292" customFormat="1" ht="30.75" customHeight="1" x14ac:dyDescent="0.25">
      <c r="B1506" s="351" t="s">
        <v>17588</v>
      </c>
      <c r="C1506" s="351" t="s">
        <v>12035</v>
      </c>
      <c r="D1506" s="291" t="s">
        <v>18214</v>
      </c>
      <c r="E1506" s="292" t="s">
        <v>18215</v>
      </c>
      <c r="G1506" s="291" t="s">
        <v>18216</v>
      </c>
      <c r="H1506" s="328" t="s">
        <v>18213</v>
      </c>
      <c r="I1506" s="329" t="s">
        <v>3920</v>
      </c>
      <c r="J1506" s="291" t="s">
        <v>18217</v>
      </c>
      <c r="K1506" s="292" t="s">
        <v>3922</v>
      </c>
      <c r="L1506" s="292" t="s">
        <v>18218</v>
      </c>
      <c r="M1506" s="292" t="s">
        <v>4202</v>
      </c>
      <c r="N1506" s="12" t="s">
        <v>21233</v>
      </c>
      <c r="O1506" s="330" t="s">
        <v>18219</v>
      </c>
      <c r="P1506" s="331" t="s">
        <v>18220</v>
      </c>
      <c r="Q1506" s="274" t="s">
        <v>18221</v>
      </c>
      <c r="R1506" s="292" t="s">
        <v>18215</v>
      </c>
      <c r="S1506" s="274" t="s">
        <v>18221</v>
      </c>
      <c r="T1506" s="331" t="s">
        <v>18220</v>
      </c>
      <c r="V1506" s="294">
        <v>43301</v>
      </c>
    </row>
    <row r="1507" spans="2:23" s="292" customFormat="1" ht="30.75" customHeight="1" x14ac:dyDescent="0.25">
      <c r="B1507" s="351" t="s">
        <v>17589</v>
      </c>
      <c r="C1507" s="351" t="s">
        <v>21208</v>
      </c>
      <c r="D1507" s="291" t="s">
        <v>18223</v>
      </c>
      <c r="E1507" s="292" t="s">
        <v>18224</v>
      </c>
      <c r="G1507" s="291" t="s">
        <v>18225</v>
      </c>
      <c r="H1507" s="328" t="s">
        <v>18226</v>
      </c>
      <c r="I1507" s="329" t="s">
        <v>18227</v>
      </c>
      <c r="J1507" s="291" t="s">
        <v>18228</v>
      </c>
      <c r="K1507" s="292" t="s">
        <v>3922</v>
      </c>
      <c r="L1507" s="292" t="s">
        <v>2847</v>
      </c>
      <c r="M1507" s="292" t="s">
        <v>4068</v>
      </c>
      <c r="N1507" s="12" t="s">
        <v>21218</v>
      </c>
      <c r="O1507" s="330">
        <v>85601620</v>
      </c>
      <c r="P1507" s="331" t="s">
        <v>18229</v>
      </c>
      <c r="Q1507" s="293" t="s">
        <v>18230</v>
      </c>
      <c r="R1507" s="292" t="s">
        <v>18231</v>
      </c>
      <c r="S1507" s="293" t="s">
        <v>18232</v>
      </c>
      <c r="T1507" s="293" t="s">
        <v>18233</v>
      </c>
      <c r="U1507" s="292" t="s">
        <v>18234</v>
      </c>
      <c r="V1507" s="294">
        <v>43306</v>
      </c>
    </row>
    <row r="1508" spans="2:23" s="292" customFormat="1" ht="30.75" customHeight="1" x14ac:dyDescent="0.25">
      <c r="B1508" s="351" t="s">
        <v>17590</v>
      </c>
      <c r="C1508" s="351" t="s">
        <v>16443</v>
      </c>
      <c r="D1508" s="291" t="s">
        <v>18249</v>
      </c>
      <c r="E1508" s="292" t="s">
        <v>1192</v>
      </c>
      <c r="G1508" s="291" t="s">
        <v>18241</v>
      </c>
      <c r="H1508" s="328" t="s">
        <v>18242</v>
      </c>
      <c r="I1508" s="329" t="s">
        <v>22901</v>
      </c>
      <c r="J1508" s="291" t="s">
        <v>18243</v>
      </c>
      <c r="K1508" s="292" t="s">
        <v>18244</v>
      </c>
      <c r="L1508" s="292" t="s">
        <v>2544</v>
      </c>
      <c r="M1508" s="292" t="s">
        <v>4011</v>
      </c>
      <c r="N1508" s="12" t="s">
        <v>21232</v>
      </c>
      <c r="O1508" s="330" t="s">
        <v>2545</v>
      </c>
      <c r="P1508" s="331" t="s">
        <v>18245</v>
      </c>
      <c r="Q1508" s="274" t="s">
        <v>18246</v>
      </c>
      <c r="R1508" s="292" t="s">
        <v>1192</v>
      </c>
      <c r="S1508" s="274" t="s">
        <v>18247</v>
      </c>
      <c r="T1508" s="331" t="s">
        <v>18245</v>
      </c>
      <c r="U1508" s="293" t="s">
        <v>18248</v>
      </c>
      <c r="V1508" s="294"/>
    </row>
    <row r="1509" spans="2:23" s="292" customFormat="1" ht="30.75" customHeight="1" x14ac:dyDescent="0.25">
      <c r="B1509" s="351" t="s">
        <v>17591</v>
      </c>
      <c r="C1509" s="351" t="s">
        <v>16443</v>
      </c>
      <c r="D1509" s="291" t="s">
        <v>18251</v>
      </c>
      <c r="E1509" s="292" t="s">
        <v>18252</v>
      </c>
      <c r="F1509" s="292" t="s">
        <v>4026</v>
      </c>
      <c r="G1509" s="291" t="s">
        <v>18250</v>
      </c>
      <c r="H1509" s="328" t="s">
        <v>18253</v>
      </c>
      <c r="I1509" s="329" t="s">
        <v>18254</v>
      </c>
      <c r="J1509" s="291" t="s">
        <v>20598</v>
      </c>
      <c r="K1509" s="292" t="s">
        <v>20599</v>
      </c>
      <c r="L1509" s="292" t="s">
        <v>18255</v>
      </c>
      <c r="M1509" s="292" t="s">
        <v>3924</v>
      </c>
      <c r="N1509" s="12" t="s">
        <v>21230</v>
      </c>
      <c r="O1509" s="330" t="s">
        <v>20600</v>
      </c>
      <c r="P1509" s="331" t="s">
        <v>18256</v>
      </c>
      <c r="Q1509" s="293" t="s">
        <v>18257</v>
      </c>
      <c r="R1509" s="292" t="s">
        <v>18258</v>
      </c>
      <c r="S1509" s="293" t="s">
        <v>18259</v>
      </c>
      <c r="T1509" s="293" t="s">
        <v>18260</v>
      </c>
      <c r="V1509" s="294">
        <v>43314</v>
      </c>
      <c r="W1509" s="294">
        <v>43781</v>
      </c>
    </row>
    <row r="1510" spans="2:23" s="292" customFormat="1" ht="27" customHeight="1" x14ac:dyDescent="0.25">
      <c r="B1510" s="351" t="s">
        <v>17592</v>
      </c>
      <c r="C1510" s="351" t="s">
        <v>21208</v>
      </c>
      <c r="D1510" s="291" t="s">
        <v>18261</v>
      </c>
      <c r="E1510" s="292" t="s">
        <v>18262</v>
      </c>
      <c r="G1510" s="291" t="s">
        <v>18261</v>
      </c>
      <c r="H1510" s="328" t="s">
        <v>18263</v>
      </c>
      <c r="I1510" s="329" t="s">
        <v>3920</v>
      </c>
      <c r="J1510" s="291" t="s">
        <v>18264</v>
      </c>
      <c r="K1510" s="292" t="s">
        <v>18265</v>
      </c>
      <c r="L1510" s="292" t="s">
        <v>18266</v>
      </c>
      <c r="M1510" s="292" t="s">
        <v>3924</v>
      </c>
      <c r="N1510" s="12" t="s">
        <v>21230</v>
      </c>
      <c r="O1510" s="330" t="s">
        <v>18267</v>
      </c>
      <c r="P1510" s="331" t="s">
        <v>18268</v>
      </c>
      <c r="Q1510" s="274" t="s">
        <v>18269</v>
      </c>
      <c r="R1510" s="292" t="s">
        <v>18270</v>
      </c>
      <c r="S1510" s="274" t="s">
        <v>18271</v>
      </c>
      <c r="T1510" s="293" t="s">
        <v>18268</v>
      </c>
      <c r="V1510" s="294">
        <v>43315</v>
      </c>
    </row>
    <row r="1511" spans="2:23" s="292" customFormat="1" ht="26.25" customHeight="1" x14ac:dyDescent="0.25">
      <c r="B1511" s="351" t="s">
        <v>17593</v>
      </c>
      <c r="C1511" s="351" t="s">
        <v>21205</v>
      </c>
      <c r="D1511" s="291" t="s">
        <v>18278</v>
      </c>
      <c r="E1511" s="292" t="s">
        <v>18279</v>
      </c>
      <c r="G1511" s="291" t="s">
        <v>18280</v>
      </c>
      <c r="H1511" s="328" t="s">
        <v>18281</v>
      </c>
      <c r="I1511" s="329" t="s">
        <v>18282</v>
      </c>
      <c r="J1511" s="291" t="s">
        <v>18283</v>
      </c>
      <c r="K1511" s="292" t="s">
        <v>2441</v>
      </c>
      <c r="L1511" s="292" t="s">
        <v>18284</v>
      </c>
      <c r="M1511" s="292" t="s">
        <v>3947</v>
      </c>
      <c r="N1511" s="12" t="s">
        <v>21218</v>
      </c>
      <c r="O1511" s="330" t="s">
        <v>18285</v>
      </c>
      <c r="P1511" s="331" t="s">
        <v>18286</v>
      </c>
      <c r="Q1511" s="274" t="s">
        <v>18287</v>
      </c>
      <c r="R1511" s="292" t="s">
        <v>18288</v>
      </c>
      <c r="S1511" s="274" t="s">
        <v>18289</v>
      </c>
      <c r="T1511" s="293" t="s">
        <v>18286</v>
      </c>
      <c r="V1511" s="294">
        <v>43318</v>
      </c>
    </row>
    <row r="1512" spans="2:23" s="292" customFormat="1" ht="27" customHeight="1" x14ac:dyDescent="0.25">
      <c r="B1512" s="351" t="s">
        <v>18272</v>
      </c>
      <c r="C1512" s="351" t="s">
        <v>21205</v>
      </c>
      <c r="D1512" s="291" t="s">
        <v>18296</v>
      </c>
      <c r="E1512" s="292" t="s">
        <v>18297</v>
      </c>
      <c r="G1512" s="291" t="s">
        <v>18296</v>
      </c>
      <c r="H1512" s="328" t="s">
        <v>18298</v>
      </c>
      <c r="I1512" s="329" t="s">
        <v>3920</v>
      </c>
      <c r="J1512" s="291" t="s">
        <v>18299</v>
      </c>
      <c r="K1512" s="292" t="s">
        <v>18300</v>
      </c>
      <c r="L1512" s="292" t="s">
        <v>2677</v>
      </c>
      <c r="M1512" s="292" t="s">
        <v>4270</v>
      </c>
      <c r="N1512" s="12" t="s">
        <v>21218</v>
      </c>
      <c r="O1512" s="330">
        <v>93520260</v>
      </c>
      <c r="P1512" s="292" t="s">
        <v>18303</v>
      </c>
      <c r="Q1512" s="354" t="s">
        <v>18301</v>
      </c>
      <c r="R1512" s="292" t="s">
        <v>18302</v>
      </c>
      <c r="S1512" s="354" t="s">
        <v>18301</v>
      </c>
      <c r="V1512" s="294">
        <v>43325</v>
      </c>
    </row>
    <row r="1513" spans="2:23" s="292" customFormat="1" ht="30.75" customHeight="1" x14ac:dyDescent="0.25">
      <c r="B1513" s="351" t="s">
        <v>18273</v>
      </c>
      <c r="C1513" s="351" t="s">
        <v>21208</v>
      </c>
      <c r="D1513" s="291" t="s">
        <v>18326</v>
      </c>
      <c r="E1513" s="292" t="s">
        <v>5747</v>
      </c>
      <c r="G1513" s="291" t="s">
        <v>18327</v>
      </c>
      <c r="H1513" s="328" t="s">
        <v>18328</v>
      </c>
      <c r="I1513" s="329" t="s">
        <v>3920</v>
      </c>
      <c r="J1513" s="291" t="s">
        <v>18330</v>
      </c>
      <c r="K1513" s="292" t="s">
        <v>3922</v>
      </c>
      <c r="L1513" s="292" t="s">
        <v>18329</v>
      </c>
      <c r="M1513" s="292" t="s">
        <v>4270</v>
      </c>
      <c r="N1513" s="12" t="s">
        <v>21218</v>
      </c>
      <c r="O1513" s="330" t="s">
        <v>18331</v>
      </c>
      <c r="P1513" s="331" t="s">
        <v>18335</v>
      </c>
      <c r="Q1513" s="281" t="s">
        <v>18333</v>
      </c>
      <c r="R1513" s="292" t="s">
        <v>5747</v>
      </c>
      <c r="S1513" s="281" t="s">
        <v>18333</v>
      </c>
      <c r="T1513" s="331" t="s">
        <v>18334</v>
      </c>
      <c r="U1513" s="293" t="s">
        <v>18332</v>
      </c>
      <c r="V1513" s="294"/>
    </row>
    <row r="1514" spans="2:23" s="292" customFormat="1" ht="30.75" customHeight="1" x14ac:dyDescent="0.25">
      <c r="B1514" s="351" t="s">
        <v>18274</v>
      </c>
      <c r="C1514" s="351" t="s">
        <v>7</v>
      </c>
      <c r="D1514" s="291" t="s">
        <v>18336</v>
      </c>
      <c r="E1514" s="292" t="s">
        <v>722</v>
      </c>
      <c r="G1514" s="291" t="s">
        <v>18337</v>
      </c>
      <c r="H1514" s="328" t="s">
        <v>18338</v>
      </c>
      <c r="I1514" s="329" t="s">
        <v>3920</v>
      </c>
      <c r="J1514" s="291" t="s">
        <v>18339</v>
      </c>
      <c r="K1514" s="292" t="s">
        <v>3922</v>
      </c>
      <c r="L1514" s="292" t="s">
        <v>18340</v>
      </c>
      <c r="M1514" s="292" t="s">
        <v>4109</v>
      </c>
      <c r="N1514" s="12" t="s">
        <v>21230</v>
      </c>
      <c r="O1514" s="330" t="s">
        <v>18341</v>
      </c>
      <c r="P1514" s="331" t="s">
        <v>18342</v>
      </c>
      <c r="Q1514" s="293" t="s">
        <v>18343</v>
      </c>
      <c r="R1514" s="292" t="s">
        <v>722</v>
      </c>
      <c r="S1514" s="293" t="s">
        <v>18343</v>
      </c>
      <c r="T1514" s="293" t="s">
        <v>18344</v>
      </c>
      <c r="V1514" s="294"/>
    </row>
    <row r="1515" spans="2:23" s="292" customFormat="1" ht="30.75" customHeight="1" x14ac:dyDescent="0.25">
      <c r="B1515" s="351" t="s">
        <v>18275</v>
      </c>
      <c r="C1515" s="351" t="s">
        <v>21205</v>
      </c>
      <c r="D1515" s="291" t="s">
        <v>18345</v>
      </c>
      <c r="E1515" s="292" t="s">
        <v>13837</v>
      </c>
      <c r="G1515" s="291" t="s">
        <v>18346</v>
      </c>
      <c r="H1515" s="328" t="s">
        <v>18347</v>
      </c>
      <c r="I1515" s="329" t="s">
        <v>3920</v>
      </c>
      <c r="J1515" s="291" t="s">
        <v>18348</v>
      </c>
      <c r="K1515" s="292" t="s">
        <v>18349</v>
      </c>
      <c r="L1515" s="292" t="s">
        <v>3499</v>
      </c>
      <c r="M1515" s="292" t="s">
        <v>3924</v>
      </c>
      <c r="N1515" s="12" t="s">
        <v>21230</v>
      </c>
      <c r="O1515" s="330" t="s">
        <v>18350</v>
      </c>
      <c r="P1515" s="331" t="s">
        <v>18351</v>
      </c>
      <c r="Q1515" s="274" t="s">
        <v>18353</v>
      </c>
      <c r="R1515" s="292" t="s">
        <v>9719</v>
      </c>
      <c r="S1515" s="274" t="s">
        <v>18352</v>
      </c>
      <c r="T1515" s="293" t="s">
        <v>18351</v>
      </c>
      <c r="V1515" s="294">
        <v>43348</v>
      </c>
    </row>
    <row r="1516" spans="2:23" s="292" customFormat="1" ht="30.75" customHeight="1" x14ac:dyDescent="0.25">
      <c r="B1516" s="351" t="s">
        <v>18276</v>
      </c>
      <c r="C1516" s="351" t="s">
        <v>21205</v>
      </c>
      <c r="D1516" s="291" t="s">
        <v>18354</v>
      </c>
      <c r="E1516" s="292" t="s">
        <v>18355</v>
      </c>
      <c r="G1516" s="291" t="s">
        <v>18356</v>
      </c>
      <c r="H1516" s="328" t="s">
        <v>18357</v>
      </c>
      <c r="I1516" s="329" t="s">
        <v>18358</v>
      </c>
      <c r="J1516" s="291" t="s">
        <v>18359</v>
      </c>
      <c r="K1516" s="292" t="s">
        <v>3922</v>
      </c>
      <c r="L1516" s="292" t="s">
        <v>2057</v>
      </c>
      <c r="M1516" s="292" t="s">
        <v>4119</v>
      </c>
      <c r="N1516" s="12" t="s">
        <v>21230</v>
      </c>
      <c r="O1516" s="330" t="s">
        <v>18360</v>
      </c>
      <c r="P1516" s="331" t="s">
        <v>18361</v>
      </c>
      <c r="Q1516" s="274" t="s">
        <v>18362</v>
      </c>
      <c r="R1516" s="292" t="s">
        <v>18363</v>
      </c>
      <c r="S1516" s="274" t="s">
        <v>18364</v>
      </c>
      <c r="T1516" s="293" t="s">
        <v>18365</v>
      </c>
      <c r="V1516" s="294">
        <v>43353</v>
      </c>
    </row>
    <row r="1517" spans="2:23" s="292" customFormat="1" ht="30.75" customHeight="1" x14ac:dyDescent="0.25">
      <c r="B1517" s="351" t="s">
        <v>18277</v>
      </c>
      <c r="C1517" s="351" t="s">
        <v>21208</v>
      </c>
      <c r="D1517" s="291" t="s">
        <v>18369</v>
      </c>
      <c r="E1517" s="292" t="s">
        <v>18370</v>
      </c>
      <c r="G1517" s="291" t="s">
        <v>18371</v>
      </c>
      <c r="H1517" s="328" t="s">
        <v>18372</v>
      </c>
      <c r="I1517" s="329" t="s">
        <v>18373</v>
      </c>
      <c r="J1517" s="291" t="s">
        <v>18374</v>
      </c>
      <c r="K1517" s="292" t="s">
        <v>18375</v>
      </c>
      <c r="L1517" s="292" t="s">
        <v>7395</v>
      </c>
      <c r="M1517" s="292" t="s">
        <v>3924</v>
      </c>
      <c r="N1517" s="12" t="s">
        <v>21230</v>
      </c>
      <c r="O1517" s="330" t="s">
        <v>18376</v>
      </c>
      <c r="P1517" s="331" t="s">
        <v>18377</v>
      </c>
      <c r="Q1517" s="274" t="s">
        <v>18378</v>
      </c>
      <c r="R1517" s="292" t="s">
        <v>18379</v>
      </c>
      <c r="S1517" s="274" t="s">
        <v>18380</v>
      </c>
      <c r="T1517" s="293" t="s">
        <v>18377</v>
      </c>
      <c r="U1517" s="292" t="s">
        <v>18381</v>
      </c>
      <c r="V1517" s="294">
        <v>43355</v>
      </c>
    </row>
    <row r="1518" spans="2:23" s="292" customFormat="1" ht="30.75" customHeight="1" x14ac:dyDescent="0.25">
      <c r="B1518" s="351" t="s">
        <v>18382</v>
      </c>
      <c r="C1518" s="351" t="s">
        <v>22874</v>
      </c>
      <c r="D1518" s="291" t="s">
        <v>18389</v>
      </c>
      <c r="E1518" s="292" t="s">
        <v>852</v>
      </c>
      <c r="G1518" s="291" t="s">
        <v>18388</v>
      </c>
      <c r="H1518" s="328" t="s">
        <v>18390</v>
      </c>
      <c r="I1518" s="329" t="s">
        <v>3920</v>
      </c>
      <c r="J1518" s="291" t="s">
        <v>18391</v>
      </c>
      <c r="K1518" s="292" t="s">
        <v>3122</v>
      </c>
      <c r="L1518" s="292" t="s">
        <v>4238</v>
      </c>
      <c r="M1518" s="292" t="s">
        <v>3947</v>
      </c>
      <c r="N1518" s="12" t="s">
        <v>21218</v>
      </c>
      <c r="O1518" s="330" t="s">
        <v>18392</v>
      </c>
      <c r="P1518" s="331" t="s">
        <v>22876</v>
      </c>
      <c r="Q1518" s="274" t="s">
        <v>22875</v>
      </c>
      <c r="R1518" s="292" t="s">
        <v>852</v>
      </c>
      <c r="S1518" s="274" t="s">
        <v>22878</v>
      </c>
      <c r="T1518" s="331" t="s">
        <v>22877</v>
      </c>
      <c r="V1518" s="294">
        <v>43357</v>
      </c>
      <c r="W1518" s="294">
        <v>44460</v>
      </c>
    </row>
    <row r="1519" spans="2:23" s="292" customFormat="1" ht="30.75" customHeight="1" x14ac:dyDescent="0.25">
      <c r="B1519" s="351" t="s">
        <v>18383</v>
      </c>
      <c r="C1519" s="351" t="s">
        <v>21205</v>
      </c>
      <c r="D1519" s="291" t="s">
        <v>18393</v>
      </c>
      <c r="E1519" s="292" t="s">
        <v>17693</v>
      </c>
      <c r="G1519" s="291" t="s">
        <v>18394</v>
      </c>
      <c r="H1519" s="328" t="s">
        <v>18395</v>
      </c>
      <c r="I1519" s="329" t="s">
        <v>18396</v>
      </c>
      <c r="J1519" s="291" t="s">
        <v>18397</v>
      </c>
      <c r="K1519" s="292" t="s">
        <v>3922</v>
      </c>
      <c r="L1519" s="292" t="s">
        <v>18398</v>
      </c>
      <c r="M1519" s="292" t="s">
        <v>1682</v>
      </c>
      <c r="N1519" s="12" t="s">
        <v>21233</v>
      </c>
      <c r="O1519" s="330" t="s">
        <v>18399</v>
      </c>
      <c r="P1519" s="331" t="s">
        <v>18400</v>
      </c>
      <c r="Q1519" s="274" t="s">
        <v>18401</v>
      </c>
      <c r="R1519" s="292" t="s">
        <v>17693</v>
      </c>
      <c r="S1519" s="274" t="s">
        <v>18401</v>
      </c>
      <c r="T1519" s="293" t="s">
        <v>17693</v>
      </c>
      <c r="V1519" s="294">
        <v>43360</v>
      </c>
    </row>
    <row r="1520" spans="2:23" s="292" customFormat="1" ht="30.75" customHeight="1" x14ac:dyDescent="0.25">
      <c r="B1520" s="351" t="s">
        <v>18384</v>
      </c>
      <c r="C1520" s="351" t="s">
        <v>7</v>
      </c>
      <c r="D1520" s="291" t="s">
        <v>18402</v>
      </c>
      <c r="E1520" s="292" t="s">
        <v>18409</v>
      </c>
      <c r="F1520" s="292" t="s">
        <v>4160</v>
      </c>
      <c r="G1520" s="291" t="s">
        <v>18402</v>
      </c>
      <c r="H1520" s="328" t="s">
        <v>18403</v>
      </c>
      <c r="I1520" s="329" t="s">
        <v>18404</v>
      </c>
      <c r="J1520" s="291" t="s">
        <v>18405</v>
      </c>
      <c r="K1520" s="292" t="s">
        <v>18406</v>
      </c>
      <c r="L1520" s="292" t="s">
        <v>4010</v>
      </c>
      <c r="M1520" s="292" t="s">
        <v>4011</v>
      </c>
      <c r="N1520" s="12" t="s">
        <v>21232</v>
      </c>
      <c r="O1520" s="330" t="s">
        <v>18407</v>
      </c>
      <c r="P1520" s="331" t="s">
        <v>18408</v>
      </c>
      <c r="Q1520" s="274" t="s">
        <v>18410</v>
      </c>
      <c r="R1520" s="292" t="s">
        <v>18411</v>
      </c>
      <c r="S1520" s="274" t="s">
        <v>18412</v>
      </c>
      <c r="T1520" s="331" t="s">
        <v>18408</v>
      </c>
      <c r="V1520" s="294">
        <v>43362</v>
      </c>
    </row>
    <row r="1521" spans="2:22" s="292" customFormat="1" ht="30.75" customHeight="1" x14ac:dyDescent="0.25">
      <c r="B1521" s="351" t="s">
        <v>18385</v>
      </c>
      <c r="C1521" s="351" t="s">
        <v>21205</v>
      </c>
      <c r="D1521" s="291" t="s">
        <v>18413</v>
      </c>
      <c r="E1521" s="292" t="s">
        <v>18414</v>
      </c>
      <c r="G1521" s="291" t="s">
        <v>18415</v>
      </c>
      <c r="H1521" s="328" t="s">
        <v>18416</v>
      </c>
      <c r="I1521" s="329" t="s">
        <v>3920</v>
      </c>
      <c r="J1521" s="291" t="s">
        <v>18417</v>
      </c>
      <c r="K1521" s="292" t="s">
        <v>3922</v>
      </c>
      <c r="L1521" s="292" t="s">
        <v>18418</v>
      </c>
      <c r="M1521" s="292" t="s">
        <v>3947</v>
      </c>
      <c r="N1521" s="12" t="s">
        <v>21218</v>
      </c>
      <c r="O1521" s="330" t="s">
        <v>18419</v>
      </c>
      <c r="P1521" s="292" t="s">
        <v>18420</v>
      </c>
      <c r="Q1521" s="274" t="s">
        <v>18421</v>
      </c>
      <c r="R1521" s="292" t="s">
        <v>18414</v>
      </c>
      <c r="S1521" s="293" t="s">
        <v>18421</v>
      </c>
      <c r="T1521" s="292" t="s">
        <v>18420</v>
      </c>
      <c r="V1521" s="294">
        <v>43363</v>
      </c>
    </row>
    <row r="1522" spans="2:22" s="292" customFormat="1" ht="30.75" customHeight="1" x14ac:dyDescent="0.25">
      <c r="B1522" s="351" t="s">
        <v>18386</v>
      </c>
      <c r="C1522" s="351" t="s">
        <v>21205</v>
      </c>
      <c r="D1522" s="291" t="s">
        <v>18422</v>
      </c>
      <c r="E1522" s="292" t="s">
        <v>18423</v>
      </c>
      <c r="G1522" s="291" t="s">
        <v>18424</v>
      </c>
      <c r="H1522" s="328" t="s">
        <v>18425</v>
      </c>
      <c r="I1522" s="329" t="s">
        <v>18426</v>
      </c>
      <c r="J1522" s="291" t="s">
        <v>18427</v>
      </c>
      <c r="K1522" s="292" t="s">
        <v>18428</v>
      </c>
      <c r="L1522" s="292" t="s">
        <v>5268</v>
      </c>
      <c r="M1522" s="292" t="s">
        <v>3924</v>
      </c>
      <c r="N1522" s="12" t="s">
        <v>21230</v>
      </c>
      <c r="O1522" s="330" t="s">
        <v>18429</v>
      </c>
      <c r="P1522" s="331" t="s">
        <v>18430</v>
      </c>
      <c r="Q1522" s="274" t="s">
        <v>18431</v>
      </c>
      <c r="R1522" s="292" t="s">
        <v>18423</v>
      </c>
      <c r="S1522" s="274" t="s">
        <v>18431</v>
      </c>
      <c r="T1522" s="331" t="s">
        <v>18430</v>
      </c>
      <c r="U1522" s="292" t="s">
        <v>16104</v>
      </c>
      <c r="V1522" s="294">
        <v>43367</v>
      </c>
    </row>
    <row r="1523" spans="2:22" s="292" customFormat="1" ht="30.75" customHeight="1" x14ac:dyDescent="0.25">
      <c r="B1523" s="351" t="s">
        <v>18387</v>
      </c>
      <c r="C1523" s="351" t="s">
        <v>21208</v>
      </c>
      <c r="D1523" s="291" t="s">
        <v>18433</v>
      </c>
      <c r="E1523" s="292" t="s">
        <v>18432</v>
      </c>
      <c r="G1523" s="291" t="s">
        <v>18434</v>
      </c>
      <c r="H1523" s="328" t="s">
        <v>18435</v>
      </c>
      <c r="I1523" s="329" t="s">
        <v>3920</v>
      </c>
      <c r="J1523" s="291" t="s">
        <v>18436</v>
      </c>
      <c r="K1523" s="292" t="s">
        <v>3922</v>
      </c>
      <c r="L1523" s="292" t="s">
        <v>5770</v>
      </c>
      <c r="M1523" s="292" t="s">
        <v>3947</v>
      </c>
      <c r="N1523" s="12" t="s">
        <v>21218</v>
      </c>
      <c r="O1523" s="330" t="s">
        <v>5771</v>
      </c>
      <c r="P1523" s="331" t="s">
        <v>18437</v>
      </c>
      <c r="Q1523" s="364" t="s">
        <v>18438</v>
      </c>
      <c r="R1523" s="292" t="s">
        <v>18432</v>
      </c>
      <c r="S1523" s="364" t="s">
        <v>18438</v>
      </c>
      <c r="T1523" s="331" t="s">
        <v>18437</v>
      </c>
      <c r="V1523" s="294">
        <v>43369</v>
      </c>
    </row>
    <row r="1524" spans="2:22" s="292" customFormat="1" ht="30.75" customHeight="1" x14ac:dyDescent="0.25">
      <c r="B1524" s="351" t="s">
        <v>18447</v>
      </c>
      <c r="C1524" s="351" t="s">
        <v>7</v>
      </c>
      <c r="D1524" s="291" t="s">
        <v>18454</v>
      </c>
      <c r="E1524" s="292" t="s">
        <v>18455</v>
      </c>
      <c r="G1524" s="291" t="s">
        <v>18456</v>
      </c>
      <c r="H1524" s="328" t="s">
        <v>18457</v>
      </c>
      <c r="I1524" s="329" t="s">
        <v>18458</v>
      </c>
      <c r="J1524" s="291" t="s">
        <v>18459</v>
      </c>
      <c r="K1524" s="292" t="s">
        <v>18460</v>
      </c>
      <c r="L1524" s="292" t="s">
        <v>18461</v>
      </c>
      <c r="M1524" s="292" t="s">
        <v>4202</v>
      </c>
      <c r="N1524" s="12" t="s">
        <v>21233</v>
      </c>
      <c r="O1524" s="330" t="s">
        <v>18462</v>
      </c>
      <c r="P1524" s="331" t="s">
        <v>18463</v>
      </c>
      <c r="Q1524" s="274" t="s">
        <v>18464</v>
      </c>
      <c r="R1524" s="292" t="s">
        <v>18455</v>
      </c>
      <c r="S1524" s="274" t="s">
        <v>18464</v>
      </c>
      <c r="T1524" s="331" t="s">
        <v>18463</v>
      </c>
      <c r="V1524" s="294">
        <v>43370</v>
      </c>
    </row>
    <row r="1525" spans="2:22" s="292" customFormat="1" ht="30.75" customHeight="1" x14ac:dyDescent="0.25">
      <c r="B1525" s="351" t="s">
        <v>18448</v>
      </c>
      <c r="C1525" s="351" t="s">
        <v>21205</v>
      </c>
      <c r="D1525" s="291" t="s">
        <v>18465</v>
      </c>
      <c r="E1525" s="292" t="s">
        <v>18466</v>
      </c>
      <c r="G1525" s="291" t="s">
        <v>18467</v>
      </c>
      <c r="H1525" s="328" t="s">
        <v>18468</v>
      </c>
      <c r="I1525" s="329" t="s">
        <v>3920</v>
      </c>
      <c r="J1525" s="291" t="s">
        <v>18469</v>
      </c>
      <c r="K1525" s="292" t="s">
        <v>3922</v>
      </c>
      <c r="L1525" s="292" t="s">
        <v>18470</v>
      </c>
      <c r="M1525" s="292" t="s">
        <v>4270</v>
      </c>
      <c r="N1525" s="12" t="s">
        <v>21218</v>
      </c>
      <c r="O1525" s="330">
        <v>99910000</v>
      </c>
      <c r="P1525" s="331" t="s">
        <v>18471</v>
      </c>
      <c r="Q1525" s="293" t="s">
        <v>18472</v>
      </c>
      <c r="R1525" s="292" t="s">
        <v>18466</v>
      </c>
      <c r="S1525" s="293" t="s">
        <v>18472</v>
      </c>
      <c r="T1525" s="293"/>
      <c r="V1525" s="294">
        <v>43371</v>
      </c>
    </row>
    <row r="1526" spans="2:22" s="292" customFormat="1" ht="30.75" customHeight="1" x14ac:dyDescent="0.25">
      <c r="B1526" s="351" t="s">
        <v>18449</v>
      </c>
      <c r="C1526" s="351" t="s">
        <v>21208</v>
      </c>
      <c r="D1526" s="291" t="s">
        <v>18473</v>
      </c>
      <c r="E1526" s="292" t="s">
        <v>18474</v>
      </c>
      <c r="G1526" s="291" t="s">
        <v>18473</v>
      </c>
      <c r="H1526" s="328" t="s">
        <v>18475</v>
      </c>
      <c r="I1526" s="329" t="s">
        <v>3920</v>
      </c>
      <c r="J1526" s="291" t="s">
        <v>18476</v>
      </c>
      <c r="K1526" s="292" t="s">
        <v>16015</v>
      </c>
      <c r="L1526" s="292" t="s">
        <v>18477</v>
      </c>
      <c r="M1526" s="292" t="s">
        <v>3980</v>
      </c>
      <c r="N1526" s="12" t="s">
        <v>21230</v>
      </c>
      <c r="O1526" s="330" t="s">
        <v>18478</v>
      </c>
      <c r="P1526" s="331" t="s">
        <v>18479</v>
      </c>
      <c r="Q1526" s="274" t="s">
        <v>18480</v>
      </c>
      <c r="R1526" s="292" t="s">
        <v>18482</v>
      </c>
      <c r="S1526" s="354" t="s">
        <v>18481</v>
      </c>
      <c r="T1526" s="293" t="s">
        <v>18483</v>
      </c>
      <c r="V1526" s="294">
        <v>43375</v>
      </c>
    </row>
    <row r="1527" spans="2:22" s="292" customFormat="1" ht="30.75" customHeight="1" x14ac:dyDescent="0.25">
      <c r="B1527" s="351" t="s">
        <v>18450</v>
      </c>
      <c r="C1527" s="351" t="s">
        <v>7</v>
      </c>
      <c r="D1527" s="291" t="s">
        <v>18485</v>
      </c>
      <c r="G1527" s="291" t="s">
        <v>18485</v>
      </c>
      <c r="H1527" s="328" t="s">
        <v>18486</v>
      </c>
      <c r="I1527" s="329" t="s">
        <v>3920</v>
      </c>
      <c r="J1527" s="291" t="s">
        <v>18487</v>
      </c>
      <c r="K1527" s="292" t="s">
        <v>18488</v>
      </c>
      <c r="L1527" s="292" t="s">
        <v>4128</v>
      </c>
      <c r="M1527" s="292" t="s">
        <v>4068</v>
      </c>
      <c r="N1527" s="12" t="s">
        <v>21218</v>
      </c>
      <c r="O1527" s="330" t="s">
        <v>18489</v>
      </c>
      <c r="P1527" s="331"/>
      <c r="Q1527" s="274" t="s">
        <v>18490</v>
      </c>
      <c r="S1527" s="274" t="s">
        <v>18490</v>
      </c>
      <c r="T1527" s="293"/>
      <c r="V1527" s="294">
        <v>43376</v>
      </c>
    </row>
    <row r="1528" spans="2:22" s="292" customFormat="1" ht="30.75" customHeight="1" x14ac:dyDescent="0.25">
      <c r="B1528" s="351" t="s">
        <v>18451</v>
      </c>
      <c r="C1528" s="351" t="s">
        <v>11059</v>
      </c>
      <c r="D1528" s="291" t="s">
        <v>18491</v>
      </c>
      <c r="G1528" s="291" t="s">
        <v>18491</v>
      </c>
      <c r="H1528" s="328" t="s">
        <v>18492</v>
      </c>
      <c r="I1528" s="329" t="s">
        <v>18493</v>
      </c>
      <c r="J1528" s="291" t="s">
        <v>18494</v>
      </c>
      <c r="K1528" s="292" t="s">
        <v>18495</v>
      </c>
      <c r="L1528" s="292" t="s">
        <v>18496</v>
      </c>
      <c r="M1528" s="292" t="s">
        <v>4119</v>
      </c>
      <c r="N1528" s="12" t="s">
        <v>21230</v>
      </c>
      <c r="O1528" s="330" t="s">
        <v>18497</v>
      </c>
      <c r="P1528" s="331" t="s">
        <v>18498</v>
      </c>
      <c r="Q1528" s="293"/>
      <c r="S1528" s="293"/>
      <c r="T1528" s="331" t="s">
        <v>18498</v>
      </c>
      <c r="V1528" s="294">
        <v>43376</v>
      </c>
    </row>
    <row r="1529" spans="2:22" s="292" customFormat="1" ht="30.75" customHeight="1" x14ac:dyDescent="0.25">
      <c r="B1529" s="351" t="s">
        <v>18452</v>
      </c>
      <c r="C1529" s="351" t="s">
        <v>21208</v>
      </c>
      <c r="D1529" s="291" t="s">
        <v>18499</v>
      </c>
      <c r="E1529" s="292" t="s">
        <v>18500</v>
      </c>
      <c r="G1529" s="291" t="s">
        <v>18501</v>
      </c>
      <c r="H1529" s="328" t="s">
        <v>18502</v>
      </c>
      <c r="I1529" s="329" t="s">
        <v>3920</v>
      </c>
      <c r="J1529" s="291" t="s">
        <v>18503</v>
      </c>
      <c r="K1529" s="292" t="s">
        <v>18504</v>
      </c>
      <c r="L1529" s="292" t="s">
        <v>17031</v>
      </c>
      <c r="M1529" s="292" t="s">
        <v>3924</v>
      </c>
      <c r="N1529" s="12" t="s">
        <v>21230</v>
      </c>
      <c r="O1529" s="330" t="s">
        <v>18505</v>
      </c>
      <c r="P1529" s="331" t="s">
        <v>18506</v>
      </c>
      <c r="Q1529" s="274" t="s">
        <v>18507</v>
      </c>
      <c r="R1529" s="292" t="s">
        <v>18500</v>
      </c>
      <c r="S1529" s="274" t="s">
        <v>18507</v>
      </c>
      <c r="T1529" s="331" t="s">
        <v>18506</v>
      </c>
      <c r="V1529" s="294">
        <v>43378</v>
      </c>
    </row>
    <row r="1530" spans="2:22" s="292" customFormat="1" ht="30.75" customHeight="1" x14ac:dyDescent="0.25">
      <c r="B1530" s="351" t="s">
        <v>18453</v>
      </c>
      <c r="C1530" s="351" t="s">
        <v>21205</v>
      </c>
      <c r="D1530" s="291" t="s">
        <v>18514</v>
      </c>
      <c r="E1530" s="292" t="s">
        <v>3310</v>
      </c>
      <c r="G1530" s="291" t="s">
        <v>18515</v>
      </c>
      <c r="H1530" s="328" t="s">
        <v>18516</v>
      </c>
      <c r="I1530" s="329" t="s">
        <v>3920</v>
      </c>
      <c r="J1530" s="291" t="s">
        <v>18517</v>
      </c>
      <c r="K1530" s="292" t="s">
        <v>6126</v>
      </c>
      <c r="L1530" s="292" t="s">
        <v>2536</v>
      </c>
      <c r="M1530" s="292" t="s">
        <v>4068</v>
      </c>
      <c r="N1530" s="12" t="s">
        <v>21218</v>
      </c>
      <c r="O1530" s="330" t="s">
        <v>18518</v>
      </c>
      <c r="P1530" s="331" t="s">
        <v>18519</v>
      </c>
      <c r="Q1530" s="293" t="s">
        <v>18520</v>
      </c>
      <c r="R1530" s="292" t="s">
        <v>3310</v>
      </c>
      <c r="S1530" s="293" t="s">
        <v>18520</v>
      </c>
      <c r="T1530" s="293" t="s">
        <v>18519</v>
      </c>
      <c r="V1530" s="294">
        <v>43378</v>
      </c>
    </row>
    <row r="1531" spans="2:22" s="292" customFormat="1" ht="30.75" customHeight="1" x14ac:dyDescent="0.25">
      <c r="B1531" s="351" t="s">
        <v>18513</v>
      </c>
      <c r="C1531" s="351" t="s">
        <v>21205</v>
      </c>
      <c r="D1531" s="291" t="s">
        <v>18521</v>
      </c>
      <c r="E1531" s="292" t="s">
        <v>18522</v>
      </c>
      <c r="G1531" s="291" t="s">
        <v>18523</v>
      </c>
      <c r="H1531" s="328" t="s">
        <v>10716</v>
      </c>
      <c r="I1531" s="329" t="s">
        <v>3920</v>
      </c>
      <c r="J1531" s="291" t="s">
        <v>18524</v>
      </c>
      <c r="K1531" s="292" t="s">
        <v>10718</v>
      </c>
      <c r="L1531" s="292" t="s">
        <v>6708</v>
      </c>
      <c r="M1531" s="292" t="s">
        <v>3924</v>
      </c>
      <c r="N1531" s="12" t="s">
        <v>21230</v>
      </c>
      <c r="O1531" s="330" t="s">
        <v>18525</v>
      </c>
      <c r="P1531" s="331" t="s">
        <v>18526</v>
      </c>
      <c r="Q1531" s="274" t="s">
        <v>18527</v>
      </c>
      <c r="R1531" s="292" t="s">
        <v>18528</v>
      </c>
      <c r="S1531" s="293"/>
      <c r="T1531" s="293"/>
      <c r="V1531" s="294">
        <v>43378</v>
      </c>
    </row>
    <row r="1532" spans="2:22" s="292" customFormat="1" ht="30.75" customHeight="1" x14ac:dyDescent="0.25">
      <c r="B1532" s="351" t="s">
        <v>18529</v>
      </c>
      <c r="C1532" s="351" t="s">
        <v>21205</v>
      </c>
      <c r="D1532" s="291" t="s">
        <v>18533</v>
      </c>
      <c r="E1532" s="292" t="s">
        <v>13946</v>
      </c>
      <c r="G1532" s="291" t="s">
        <v>18534</v>
      </c>
      <c r="H1532" s="328" t="s">
        <v>18535</v>
      </c>
      <c r="I1532" s="329" t="s">
        <v>3920</v>
      </c>
      <c r="J1532" s="291" t="s">
        <v>18536</v>
      </c>
      <c r="K1532" s="292" t="s">
        <v>3922</v>
      </c>
      <c r="L1532" s="292" t="s">
        <v>18537</v>
      </c>
      <c r="M1532" s="292" t="s">
        <v>3947</v>
      </c>
      <c r="N1532" s="12" t="s">
        <v>21218</v>
      </c>
      <c r="O1532" s="330" t="s">
        <v>18538</v>
      </c>
      <c r="P1532" s="331" t="s">
        <v>18539</v>
      </c>
      <c r="Q1532" s="274" t="s">
        <v>18540</v>
      </c>
      <c r="R1532" s="292" t="s">
        <v>13946</v>
      </c>
      <c r="S1532" s="274" t="s">
        <v>18540</v>
      </c>
      <c r="T1532" s="331" t="s">
        <v>18539</v>
      </c>
      <c r="V1532" s="294">
        <v>43381</v>
      </c>
    </row>
    <row r="1533" spans="2:22" s="292" customFormat="1" ht="30.75" customHeight="1" x14ac:dyDescent="0.25">
      <c r="B1533" s="351" t="s">
        <v>18530</v>
      </c>
      <c r="C1533" s="351" t="s">
        <v>21208</v>
      </c>
      <c r="D1533" s="291" t="s">
        <v>18542</v>
      </c>
      <c r="E1533" s="292" t="s">
        <v>6117</v>
      </c>
      <c r="G1533" s="291" t="s">
        <v>18543</v>
      </c>
      <c r="H1533" s="328" t="s">
        <v>18544</v>
      </c>
      <c r="I1533" s="329" t="s">
        <v>3920</v>
      </c>
      <c r="J1533" s="291" t="s">
        <v>18545</v>
      </c>
      <c r="K1533" s="292" t="s">
        <v>9406</v>
      </c>
      <c r="L1533" s="292" t="s">
        <v>18546</v>
      </c>
      <c r="M1533" s="292" t="s">
        <v>3947</v>
      </c>
      <c r="N1533" s="12" t="s">
        <v>21218</v>
      </c>
      <c r="O1533" s="330" t="s">
        <v>18547</v>
      </c>
      <c r="P1533" s="331" t="s">
        <v>18548</v>
      </c>
      <c r="Q1533" s="274" t="s">
        <v>18549</v>
      </c>
      <c r="R1533" s="292" t="s">
        <v>3515</v>
      </c>
      <c r="S1533" s="274" t="s">
        <v>18550</v>
      </c>
      <c r="T1533" s="331" t="s">
        <v>18548</v>
      </c>
      <c r="V1533" s="294">
        <v>43382</v>
      </c>
    </row>
    <row r="1534" spans="2:22" s="292" customFormat="1" ht="30.75" customHeight="1" x14ac:dyDescent="0.25">
      <c r="B1534" s="351" t="s">
        <v>18531</v>
      </c>
      <c r="C1534" s="351" t="s">
        <v>21205</v>
      </c>
      <c r="D1534" s="291" t="s">
        <v>18551</v>
      </c>
      <c r="E1534" s="292" t="s">
        <v>18552</v>
      </c>
      <c r="G1534" s="291" t="s">
        <v>18553</v>
      </c>
      <c r="H1534" s="328" t="s">
        <v>18554</v>
      </c>
      <c r="I1534" s="329" t="s">
        <v>3920</v>
      </c>
      <c r="J1534" s="291" t="s">
        <v>18555</v>
      </c>
      <c r="K1534" s="292" t="s">
        <v>3353</v>
      </c>
      <c r="L1534" s="292" t="s">
        <v>2677</v>
      </c>
      <c r="M1534" s="292" t="s">
        <v>4270</v>
      </c>
      <c r="N1534" s="12" t="s">
        <v>21218</v>
      </c>
      <c r="O1534" s="330" t="s">
        <v>18556</v>
      </c>
      <c r="P1534" s="331" t="s">
        <v>18557</v>
      </c>
      <c r="Q1534" s="293" t="s">
        <v>18558</v>
      </c>
      <c r="R1534" s="292" t="s">
        <v>18559</v>
      </c>
      <c r="S1534" s="293" t="s">
        <v>18560</v>
      </c>
      <c r="T1534" s="293" t="s">
        <v>18557</v>
      </c>
      <c r="V1534" s="294">
        <v>43383</v>
      </c>
    </row>
    <row r="1535" spans="2:22" s="292" customFormat="1" ht="30.75" customHeight="1" x14ac:dyDescent="0.25">
      <c r="B1535" s="351" t="s">
        <v>18532</v>
      </c>
      <c r="C1535" s="351" t="s">
        <v>21205</v>
      </c>
      <c r="D1535" s="291" t="s">
        <v>18561</v>
      </c>
      <c r="E1535" s="292" t="s">
        <v>1145</v>
      </c>
      <c r="F1535" s="292" t="s">
        <v>18569</v>
      </c>
      <c r="G1535" s="291" t="s">
        <v>18562</v>
      </c>
      <c r="H1535" s="328" t="s">
        <v>18563</v>
      </c>
      <c r="I1535" s="329" t="s">
        <v>18564</v>
      </c>
      <c r="J1535" s="291" t="s">
        <v>18565</v>
      </c>
      <c r="K1535" s="292" t="s">
        <v>2283</v>
      </c>
      <c r="L1535" s="292" t="s">
        <v>4238</v>
      </c>
      <c r="M1535" s="292" t="s">
        <v>3947</v>
      </c>
      <c r="N1535" s="12" t="s">
        <v>21218</v>
      </c>
      <c r="O1535" s="330" t="s">
        <v>18566</v>
      </c>
      <c r="P1535" s="331" t="s">
        <v>18567</v>
      </c>
      <c r="Q1535" s="293" t="s">
        <v>18568</v>
      </c>
      <c r="R1535" s="292" t="s">
        <v>1145</v>
      </c>
      <c r="S1535" s="293" t="s">
        <v>18568</v>
      </c>
      <c r="T1535" s="293" t="s">
        <v>1145</v>
      </c>
      <c r="V1535" s="294">
        <v>43383</v>
      </c>
    </row>
    <row r="1536" spans="2:22" s="292" customFormat="1" ht="30.75" customHeight="1" x14ac:dyDescent="0.25">
      <c r="B1536" s="351" t="s">
        <v>18570</v>
      </c>
      <c r="C1536" s="351" t="s">
        <v>21208</v>
      </c>
      <c r="D1536" s="291" t="s">
        <v>18578</v>
      </c>
      <c r="E1536" s="292" t="s">
        <v>18579</v>
      </c>
      <c r="G1536" s="291" t="s">
        <v>18580</v>
      </c>
      <c r="H1536" s="328" t="s">
        <v>18581</v>
      </c>
      <c r="I1536" s="329" t="s">
        <v>18582</v>
      </c>
      <c r="J1536" s="291" t="s">
        <v>18583</v>
      </c>
      <c r="K1536" s="292" t="s">
        <v>18300</v>
      </c>
      <c r="L1536" s="292" t="s">
        <v>2773</v>
      </c>
      <c r="M1536" s="292" t="s">
        <v>3947</v>
      </c>
      <c r="N1536" s="12" t="s">
        <v>21218</v>
      </c>
      <c r="O1536" s="330" t="s">
        <v>10040</v>
      </c>
      <c r="P1536" s="331" t="s">
        <v>18584</v>
      </c>
      <c r="Q1536" s="274" t="s">
        <v>18585</v>
      </c>
      <c r="R1536" s="292" t="s">
        <v>18586</v>
      </c>
      <c r="S1536" s="274" t="s">
        <v>18585</v>
      </c>
      <c r="T1536" s="331" t="s">
        <v>18584</v>
      </c>
      <c r="V1536" s="294">
        <v>43385</v>
      </c>
    </row>
    <row r="1537" spans="2:23" s="292" customFormat="1" ht="30.75" customHeight="1" x14ac:dyDescent="0.25">
      <c r="B1537" s="351" t="s">
        <v>18571</v>
      </c>
      <c r="C1537" s="351" t="s">
        <v>7</v>
      </c>
      <c r="D1537" s="291" t="s">
        <v>21920</v>
      </c>
      <c r="E1537" s="292" t="s">
        <v>18590</v>
      </c>
      <c r="G1537" s="291" t="s">
        <v>21921</v>
      </c>
      <c r="H1537" s="328" t="s">
        <v>18591</v>
      </c>
      <c r="I1537" s="329" t="s">
        <v>18592</v>
      </c>
      <c r="J1537" s="291" t="s">
        <v>18593</v>
      </c>
      <c r="K1537" s="292" t="s">
        <v>18594</v>
      </c>
      <c r="L1537" s="292" t="s">
        <v>18595</v>
      </c>
      <c r="M1537" s="292" t="s">
        <v>4270</v>
      </c>
      <c r="N1537" s="12" t="s">
        <v>21218</v>
      </c>
      <c r="O1537" s="330" t="s">
        <v>18596</v>
      </c>
      <c r="P1537" s="331" t="s">
        <v>18597</v>
      </c>
      <c r="Q1537" s="269" t="s">
        <v>21922</v>
      </c>
      <c r="R1537" s="292" t="s">
        <v>18590</v>
      </c>
      <c r="S1537" s="269" t="s">
        <v>21922</v>
      </c>
      <c r="T1537" s="331" t="s">
        <v>18597</v>
      </c>
      <c r="V1537" s="294">
        <v>43390</v>
      </c>
      <c r="W1537" s="294">
        <v>44132</v>
      </c>
    </row>
    <row r="1538" spans="2:23" s="292" customFormat="1" ht="30.75" customHeight="1" x14ac:dyDescent="0.25">
      <c r="B1538" s="351" t="s">
        <v>18572</v>
      </c>
      <c r="C1538" s="351" t="s">
        <v>11059</v>
      </c>
      <c r="D1538" s="291" t="s">
        <v>18598</v>
      </c>
      <c r="E1538" s="292" t="s">
        <v>11059</v>
      </c>
      <c r="F1538" s="292" t="s">
        <v>12670</v>
      </c>
      <c r="G1538" s="291" t="s">
        <v>18599</v>
      </c>
      <c r="H1538" s="328" t="s">
        <v>18600</v>
      </c>
      <c r="I1538" s="329" t="s">
        <v>3920</v>
      </c>
      <c r="J1538" s="291" t="s">
        <v>18601</v>
      </c>
      <c r="K1538" s="292" t="s">
        <v>531</v>
      </c>
      <c r="L1538" s="292" t="s">
        <v>3286</v>
      </c>
      <c r="M1538" s="292" t="s">
        <v>4270</v>
      </c>
      <c r="N1538" s="12" t="s">
        <v>21218</v>
      </c>
      <c r="O1538" s="330" t="s">
        <v>18602</v>
      </c>
      <c r="P1538" s="331"/>
      <c r="Q1538" s="293" t="s">
        <v>18603</v>
      </c>
      <c r="S1538" s="293" t="s">
        <v>18603</v>
      </c>
      <c r="T1538" s="293"/>
      <c r="V1538" s="294">
        <v>43391</v>
      </c>
    </row>
    <row r="1539" spans="2:23" s="292" customFormat="1" ht="30.75" customHeight="1" x14ac:dyDescent="0.25">
      <c r="B1539" s="351" t="s">
        <v>18573</v>
      </c>
      <c r="C1539" s="351" t="s">
        <v>21205</v>
      </c>
      <c r="D1539" s="291" t="s">
        <v>18604</v>
      </c>
      <c r="E1539" s="292" t="s">
        <v>18605</v>
      </c>
      <c r="G1539" s="291" t="s">
        <v>18606</v>
      </c>
      <c r="H1539" s="328" t="s">
        <v>18607</v>
      </c>
      <c r="I1539" s="329" t="s">
        <v>3920</v>
      </c>
      <c r="J1539" s="291" t="s">
        <v>18608</v>
      </c>
      <c r="K1539" s="292" t="s">
        <v>9406</v>
      </c>
      <c r="L1539" s="292" t="s">
        <v>18609</v>
      </c>
      <c r="M1539" s="292" t="s">
        <v>4270</v>
      </c>
      <c r="N1539" s="12" t="s">
        <v>21218</v>
      </c>
      <c r="O1539" s="330" t="s">
        <v>5854</v>
      </c>
      <c r="P1539" s="331" t="s">
        <v>18610</v>
      </c>
      <c r="Q1539" s="274" t="s">
        <v>16407</v>
      </c>
      <c r="R1539" s="292" t="s">
        <v>12876</v>
      </c>
      <c r="S1539" s="274" t="s">
        <v>16407</v>
      </c>
      <c r="T1539" s="331" t="s">
        <v>18610</v>
      </c>
      <c r="V1539" s="294">
        <v>43392</v>
      </c>
    </row>
    <row r="1540" spans="2:23" s="292" customFormat="1" ht="30.75" customHeight="1" x14ac:dyDescent="0.25">
      <c r="B1540" s="351" t="s">
        <v>18574</v>
      </c>
      <c r="C1540" s="351" t="s">
        <v>12035</v>
      </c>
      <c r="D1540" s="291" t="s">
        <v>18611</v>
      </c>
      <c r="E1540" s="292" t="s">
        <v>18612</v>
      </c>
      <c r="G1540" s="291" t="s">
        <v>18611</v>
      </c>
      <c r="H1540" s="328" t="s">
        <v>18613</v>
      </c>
      <c r="I1540" s="329" t="s">
        <v>18614</v>
      </c>
      <c r="J1540" s="291" t="s">
        <v>18615</v>
      </c>
      <c r="K1540" s="292" t="s">
        <v>18616</v>
      </c>
      <c r="L1540" s="292" t="s">
        <v>3470</v>
      </c>
      <c r="M1540" s="292" t="s">
        <v>3947</v>
      </c>
      <c r="N1540" s="12" t="s">
        <v>21218</v>
      </c>
      <c r="O1540" s="330">
        <v>88317610</v>
      </c>
      <c r="P1540" s="331" t="s">
        <v>18618</v>
      </c>
      <c r="Q1540" s="274" t="s">
        <v>18617</v>
      </c>
      <c r="R1540" s="292" t="s">
        <v>18612</v>
      </c>
      <c r="S1540" s="274" t="s">
        <v>18617</v>
      </c>
      <c r="T1540" s="331" t="s">
        <v>18618</v>
      </c>
      <c r="V1540" s="294"/>
    </row>
    <row r="1541" spans="2:23" s="292" customFormat="1" ht="30.75" customHeight="1" x14ac:dyDescent="0.25">
      <c r="B1541" s="351" t="s">
        <v>18575</v>
      </c>
      <c r="C1541" s="351"/>
      <c r="D1541" s="291" t="s">
        <v>18619</v>
      </c>
      <c r="E1541" s="292" t="s">
        <v>17195</v>
      </c>
      <c r="G1541" s="291" t="s">
        <v>18620</v>
      </c>
      <c r="H1541" s="328" t="s">
        <v>18621</v>
      </c>
      <c r="I1541" s="329" t="s">
        <v>3920</v>
      </c>
      <c r="J1541" s="291" t="s">
        <v>17143</v>
      </c>
      <c r="K1541" s="292" t="s">
        <v>3922</v>
      </c>
      <c r="L1541" s="292" t="s">
        <v>3962</v>
      </c>
      <c r="M1541" s="292" t="s">
        <v>3947</v>
      </c>
      <c r="N1541" s="12" t="s">
        <v>21218</v>
      </c>
      <c r="O1541" s="330" t="s">
        <v>12320</v>
      </c>
      <c r="P1541" s="331" t="s">
        <v>18622</v>
      </c>
      <c r="Q1541" s="274" t="s">
        <v>17147</v>
      </c>
      <c r="R1541" s="292" t="s">
        <v>17195</v>
      </c>
      <c r="S1541" s="274" t="s">
        <v>17147</v>
      </c>
      <c r="T1541" s="331" t="s">
        <v>18622</v>
      </c>
      <c r="V1541" s="294">
        <v>43395</v>
      </c>
    </row>
    <row r="1542" spans="2:23" s="292" customFormat="1" ht="30.75" customHeight="1" x14ac:dyDescent="0.25">
      <c r="B1542" s="351" t="s">
        <v>18576</v>
      </c>
      <c r="C1542" s="351" t="s">
        <v>7</v>
      </c>
      <c r="D1542" s="291" t="s">
        <v>18623</v>
      </c>
      <c r="E1542" s="292" t="s">
        <v>18624</v>
      </c>
      <c r="G1542" s="291" t="s">
        <v>18625</v>
      </c>
      <c r="H1542" s="328" t="s">
        <v>18626</v>
      </c>
      <c r="I1542" s="329" t="s">
        <v>18627</v>
      </c>
      <c r="J1542" s="291" t="s">
        <v>18628</v>
      </c>
      <c r="K1542" s="292" t="s">
        <v>3922</v>
      </c>
      <c r="L1542" s="292" t="s">
        <v>6786</v>
      </c>
      <c r="M1542" s="292" t="s">
        <v>4068</v>
      </c>
      <c r="N1542" s="12" t="s">
        <v>21218</v>
      </c>
      <c r="O1542" s="330" t="s">
        <v>14792</v>
      </c>
      <c r="P1542" s="331" t="s">
        <v>18629</v>
      </c>
      <c r="Q1542" s="274" t="s">
        <v>18630</v>
      </c>
      <c r="R1542" s="292" t="s">
        <v>3310</v>
      </c>
      <c r="S1542" s="274" t="s">
        <v>18630</v>
      </c>
      <c r="T1542" s="331" t="s">
        <v>18629</v>
      </c>
      <c r="V1542" s="294">
        <v>43397</v>
      </c>
    </row>
    <row r="1543" spans="2:23" s="292" customFormat="1" ht="30.75" customHeight="1" x14ac:dyDescent="0.25">
      <c r="B1543" s="351" t="s">
        <v>18577</v>
      </c>
      <c r="C1543" s="351" t="s">
        <v>21208</v>
      </c>
      <c r="D1543" s="291" t="s">
        <v>18631</v>
      </c>
      <c r="E1543" s="292" t="s">
        <v>5280</v>
      </c>
      <c r="G1543" s="291" t="s">
        <v>18632</v>
      </c>
      <c r="H1543" s="328" t="s">
        <v>18633</v>
      </c>
      <c r="I1543" s="329" t="s">
        <v>18634</v>
      </c>
      <c r="J1543" s="291" t="s">
        <v>18635</v>
      </c>
      <c r="K1543" s="292" t="s">
        <v>3922</v>
      </c>
      <c r="L1543" s="292" t="s">
        <v>4128</v>
      </c>
      <c r="M1543" s="292" t="s">
        <v>4068</v>
      </c>
      <c r="N1543" s="12" t="s">
        <v>21218</v>
      </c>
      <c r="O1543" s="330" t="s">
        <v>18636</v>
      </c>
      <c r="P1543" s="331" t="s">
        <v>18637</v>
      </c>
      <c r="Q1543" s="274" t="s">
        <v>18638</v>
      </c>
      <c r="R1543" s="292" t="s">
        <v>18639</v>
      </c>
      <c r="S1543" s="274" t="s">
        <v>18638</v>
      </c>
      <c r="T1543" s="331" t="s">
        <v>18647</v>
      </c>
      <c r="U1543" s="292" t="s">
        <v>18640</v>
      </c>
      <c r="V1543" s="294">
        <v>43397</v>
      </c>
    </row>
    <row r="1544" spans="2:23" s="292" customFormat="1" ht="30.75" customHeight="1" x14ac:dyDescent="0.25">
      <c r="B1544" s="351" t="s">
        <v>18641</v>
      </c>
      <c r="C1544" s="351" t="s">
        <v>21205</v>
      </c>
      <c r="D1544" s="291" t="s">
        <v>18648</v>
      </c>
      <c r="E1544" s="292" t="s">
        <v>18649</v>
      </c>
      <c r="G1544" s="291" t="s">
        <v>19032</v>
      </c>
      <c r="H1544" s="328" t="s">
        <v>18650</v>
      </c>
      <c r="I1544" s="329" t="s">
        <v>18651</v>
      </c>
      <c r="J1544" s="291" t="s">
        <v>18652</v>
      </c>
      <c r="K1544" s="292" t="s">
        <v>3922</v>
      </c>
      <c r="L1544" s="292" t="s">
        <v>3244</v>
      </c>
      <c r="M1544" s="292" t="s">
        <v>3947</v>
      </c>
      <c r="N1544" s="12" t="s">
        <v>21218</v>
      </c>
      <c r="O1544" s="330" t="s">
        <v>18653</v>
      </c>
      <c r="P1544" s="331" t="s">
        <v>18654</v>
      </c>
      <c r="Q1544" s="274" t="s">
        <v>18655</v>
      </c>
      <c r="R1544" s="292" t="s">
        <v>18649</v>
      </c>
      <c r="S1544" s="274" t="s">
        <v>18655</v>
      </c>
      <c r="T1544" s="331" t="s">
        <v>18654</v>
      </c>
      <c r="U1544" s="292" t="s">
        <v>18656</v>
      </c>
      <c r="V1544" s="294">
        <v>43398</v>
      </c>
    </row>
    <row r="1545" spans="2:23" s="292" customFormat="1" ht="30.75" customHeight="1" x14ac:dyDescent="0.25">
      <c r="B1545" s="351" t="s">
        <v>18642</v>
      </c>
      <c r="C1545" s="351" t="s">
        <v>7</v>
      </c>
      <c r="D1545" s="291" t="s">
        <v>18671</v>
      </c>
      <c r="E1545" s="292" t="s">
        <v>12524</v>
      </c>
      <c r="G1545" s="291" t="s">
        <v>12523</v>
      </c>
      <c r="H1545" s="328" t="s">
        <v>18664</v>
      </c>
      <c r="I1545" s="329" t="s">
        <v>18665</v>
      </c>
      <c r="J1545" s="291" t="s">
        <v>18666</v>
      </c>
      <c r="K1545" s="292" t="s">
        <v>3353</v>
      </c>
      <c r="L1545" s="292" t="s">
        <v>18667</v>
      </c>
      <c r="M1545" s="292" t="s">
        <v>3741</v>
      </c>
      <c r="N1545" s="12" t="s">
        <v>21231</v>
      </c>
      <c r="O1545" s="330" t="s">
        <v>18668</v>
      </c>
      <c r="P1545" s="331" t="s">
        <v>18669</v>
      </c>
      <c r="Q1545" s="274" t="s">
        <v>18670</v>
      </c>
      <c r="R1545" s="292" t="s">
        <v>12527</v>
      </c>
      <c r="S1545" s="274" t="s">
        <v>12526</v>
      </c>
      <c r="T1545" s="331" t="s">
        <v>18669</v>
      </c>
      <c r="V1545" s="294">
        <v>43400</v>
      </c>
    </row>
    <row r="1546" spans="2:23" s="292" customFormat="1" ht="30.75" customHeight="1" x14ac:dyDescent="0.25">
      <c r="B1546" s="351" t="s">
        <v>18643</v>
      </c>
      <c r="C1546" s="351" t="s">
        <v>16443</v>
      </c>
      <c r="D1546" s="291" t="s">
        <v>18672</v>
      </c>
      <c r="E1546" s="292" t="s">
        <v>18681</v>
      </c>
      <c r="G1546" s="291" t="s">
        <v>18673</v>
      </c>
      <c r="H1546" s="328" t="s">
        <v>18674</v>
      </c>
      <c r="I1546" s="329" t="s">
        <v>18675</v>
      </c>
      <c r="J1546" s="291" t="s">
        <v>18676</v>
      </c>
      <c r="K1546" s="292" t="s">
        <v>13025</v>
      </c>
      <c r="L1546" s="292" t="s">
        <v>18677</v>
      </c>
      <c r="M1546" s="292" t="s">
        <v>3924</v>
      </c>
      <c r="N1546" s="12" t="s">
        <v>21230</v>
      </c>
      <c r="O1546" s="330" t="s">
        <v>18678</v>
      </c>
      <c r="P1546" s="331" t="s">
        <v>18680</v>
      </c>
      <c r="Q1546" s="274" t="s">
        <v>18679</v>
      </c>
      <c r="R1546" s="292" t="s">
        <v>18681</v>
      </c>
      <c r="S1546" s="274" t="s">
        <v>18679</v>
      </c>
      <c r="T1546" s="331" t="s">
        <v>18680</v>
      </c>
      <c r="U1546" s="292" t="s">
        <v>18682</v>
      </c>
      <c r="V1546" s="294">
        <v>43402</v>
      </c>
    </row>
    <row r="1547" spans="2:23" s="292" customFormat="1" ht="30.75" customHeight="1" x14ac:dyDescent="0.25">
      <c r="B1547" s="351" t="s">
        <v>18644</v>
      </c>
      <c r="C1547" s="351" t="s">
        <v>21205</v>
      </c>
      <c r="D1547" s="291" t="s">
        <v>18683</v>
      </c>
      <c r="E1547" s="292" t="s">
        <v>18684</v>
      </c>
      <c r="G1547" s="291" t="s">
        <v>18685</v>
      </c>
      <c r="H1547" s="328" t="s">
        <v>18686</v>
      </c>
      <c r="I1547" s="329" t="s">
        <v>3920</v>
      </c>
      <c r="J1547" s="291" t="s">
        <v>18687</v>
      </c>
      <c r="K1547" s="292" t="s">
        <v>18688</v>
      </c>
      <c r="L1547" s="292" t="s">
        <v>18689</v>
      </c>
      <c r="M1547" s="292" t="s">
        <v>3980</v>
      </c>
      <c r="N1547" s="12" t="s">
        <v>21230</v>
      </c>
      <c r="O1547" s="330" t="s">
        <v>18690</v>
      </c>
      <c r="P1547" s="331" t="s">
        <v>18693</v>
      </c>
      <c r="Q1547" s="274" t="s">
        <v>18692</v>
      </c>
      <c r="R1547" s="292" t="s">
        <v>18691</v>
      </c>
      <c r="S1547" s="274" t="s">
        <v>18692</v>
      </c>
      <c r="T1547" s="331" t="s">
        <v>18693</v>
      </c>
      <c r="V1547" s="294">
        <v>43403</v>
      </c>
    </row>
    <row r="1548" spans="2:23" s="292" customFormat="1" ht="30.75" customHeight="1" x14ac:dyDescent="0.25">
      <c r="B1548" s="351" t="s">
        <v>18645</v>
      </c>
      <c r="C1548" s="351" t="s">
        <v>21205</v>
      </c>
      <c r="D1548" s="291" t="s">
        <v>18694</v>
      </c>
      <c r="E1548" s="292" t="s">
        <v>18695</v>
      </c>
      <c r="G1548" s="291" t="s">
        <v>18696</v>
      </c>
      <c r="H1548" s="328" t="s">
        <v>18697</v>
      </c>
      <c r="I1548" s="329" t="s">
        <v>18698</v>
      </c>
      <c r="J1548" s="291" t="s">
        <v>18699</v>
      </c>
      <c r="K1548" s="292" t="s">
        <v>18700</v>
      </c>
      <c r="L1548" s="292" t="s">
        <v>3370</v>
      </c>
      <c r="M1548" s="292" t="s">
        <v>4079</v>
      </c>
      <c r="N1548" s="12" t="s">
        <v>21232</v>
      </c>
      <c r="O1548" s="330" t="s">
        <v>18701</v>
      </c>
      <c r="P1548" s="331" t="s">
        <v>18702</v>
      </c>
      <c r="Q1548" s="274" t="s">
        <v>18703</v>
      </c>
      <c r="S1548" s="274" t="s">
        <v>18703</v>
      </c>
      <c r="T1548" s="293"/>
      <c r="V1548" s="294">
        <v>43404</v>
      </c>
    </row>
    <row r="1549" spans="2:23" s="292" customFormat="1" ht="30.75" customHeight="1" x14ac:dyDescent="0.25">
      <c r="B1549" s="351" t="s">
        <v>18646</v>
      </c>
      <c r="C1549" s="351" t="s">
        <v>11059</v>
      </c>
      <c r="D1549" s="291" t="s">
        <v>18719</v>
      </c>
      <c r="G1549" s="291" t="s">
        <v>18719</v>
      </c>
      <c r="H1549" s="328" t="s">
        <v>18720</v>
      </c>
      <c r="I1549" s="368" t="s">
        <v>18723</v>
      </c>
      <c r="J1549" s="291" t="s">
        <v>18721</v>
      </c>
      <c r="K1549" s="292" t="s">
        <v>3922</v>
      </c>
      <c r="L1549" s="292" t="s">
        <v>3171</v>
      </c>
      <c r="M1549" s="292" t="s">
        <v>3980</v>
      </c>
      <c r="N1549" s="12" t="s">
        <v>21230</v>
      </c>
      <c r="O1549" s="330" t="s">
        <v>18722</v>
      </c>
      <c r="P1549" s="331" t="s">
        <v>17553</v>
      </c>
      <c r="Q1549" s="274" t="s">
        <v>17554</v>
      </c>
      <c r="R1549" s="292" t="s">
        <v>722</v>
      </c>
      <c r="S1549" s="274" t="s">
        <v>17554</v>
      </c>
      <c r="T1549" s="331" t="s">
        <v>17553</v>
      </c>
      <c r="V1549" s="294"/>
    </row>
    <row r="1550" spans="2:23" s="292" customFormat="1" ht="30.75" customHeight="1" x14ac:dyDescent="0.25">
      <c r="B1550" s="351" t="s">
        <v>18708</v>
      </c>
      <c r="C1550" s="351" t="s">
        <v>21208</v>
      </c>
      <c r="D1550" s="291" t="s">
        <v>18724</v>
      </c>
      <c r="E1550" s="292" t="s">
        <v>7219</v>
      </c>
      <c r="G1550" s="291" t="s">
        <v>18725</v>
      </c>
      <c r="H1550" s="328" t="s">
        <v>18726</v>
      </c>
      <c r="I1550" s="329" t="s">
        <v>18727</v>
      </c>
      <c r="J1550" s="291" t="s">
        <v>18728</v>
      </c>
      <c r="K1550" s="292" t="s">
        <v>807</v>
      </c>
      <c r="L1550" s="292" t="s">
        <v>18729</v>
      </c>
      <c r="M1550" s="292" t="s">
        <v>3510</v>
      </c>
      <c r="N1550" s="12" t="s">
        <v>21232</v>
      </c>
      <c r="O1550" s="330" t="s">
        <v>18730</v>
      </c>
      <c r="P1550" s="331" t="s">
        <v>18731</v>
      </c>
      <c r="Q1550" s="293" t="s">
        <v>18732</v>
      </c>
      <c r="R1550" s="292" t="s">
        <v>18733</v>
      </c>
      <c r="S1550" s="293" t="s">
        <v>18732</v>
      </c>
      <c r="T1550" s="331" t="s">
        <v>18731</v>
      </c>
      <c r="V1550" s="294">
        <v>43404</v>
      </c>
    </row>
    <row r="1551" spans="2:23" s="292" customFormat="1" ht="30.75" customHeight="1" x14ac:dyDescent="0.25">
      <c r="B1551" s="351" t="s">
        <v>18709</v>
      </c>
      <c r="C1551" s="351" t="s">
        <v>7</v>
      </c>
      <c r="D1551" s="291" t="s">
        <v>18738</v>
      </c>
      <c r="E1551" s="292" t="s">
        <v>598</v>
      </c>
      <c r="G1551" s="291" t="s">
        <v>18739</v>
      </c>
      <c r="H1551" s="328" t="s">
        <v>18740</v>
      </c>
      <c r="I1551" s="329" t="s">
        <v>3920</v>
      </c>
      <c r="J1551" s="291" t="s">
        <v>18741</v>
      </c>
      <c r="K1551" s="292" t="s">
        <v>3922</v>
      </c>
      <c r="L1551" s="292" t="s">
        <v>18742</v>
      </c>
      <c r="M1551" s="292" t="s">
        <v>4270</v>
      </c>
      <c r="N1551" s="12" t="s">
        <v>21218</v>
      </c>
      <c r="O1551" s="330" t="s">
        <v>18743</v>
      </c>
      <c r="P1551" s="331" t="s">
        <v>18744</v>
      </c>
      <c r="Q1551" s="274" t="s">
        <v>18745</v>
      </c>
      <c r="R1551" s="292" t="s">
        <v>598</v>
      </c>
      <c r="S1551" s="274" t="s">
        <v>18746</v>
      </c>
      <c r="T1551" s="331" t="s">
        <v>18744</v>
      </c>
      <c r="V1551" s="294">
        <v>43406</v>
      </c>
    </row>
    <row r="1552" spans="2:23" s="292" customFormat="1" ht="30.75" customHeight="1" x14ac:dyDescent="0.25">
      <c r="B1552" s="351" t="s">
        <v>18710</v>
      </c>
      <c r="C1552" s="351" t="s">
        <v>21205</v>
      </c>
      <c r="D1552" s="291" t="s">
        <v>18750</v>
      </c>
      <c r="E1552" s="292" t="s">
        <v>18751</v>
      </c>
      <c r="G1552" s="291" t="s">
        <v>18752</v>
      </c>
      <c r="H1552" s="328" t="s">
        <v>18753</v>
      </c>
      <c r="I1552" s="329" t="s">
        <v>3920</v>
      </c>
      <c r="J1552" s="291" t="s">
        <v>18754</v>
      </c>
      <c r="K1552" s="292" t="s">
        <v>3692</v>
      </c>
      <c r="L1552" s="292" t="s">
        <v>3693</v>
      </c>
      <c r="M1552" s="292" t="s">
        <v>4119</v>
      </c>
      <c r="N1552" s="12" t="s">
        <v>21230</v>
      </c>
      <c r="O1552" s="330" t="s">
        <v>18755</v>
      </c>
      <c r="P1552" s="331" t="s">
        <v>18757</v>
      </c>
      <c r="Q1552" s="293" t="s">
        <v>18756</v>
      </c>
      <c r="R1552" s="292" t="s">
        <v>18751</v>
      </c>
      <c r="S1552" s="293" t="s">
        <v>18756</v>
      </c>
      <c r="T1552" s="331" t="s">
        <v>18757</v>
      </c>
      <c r="V1552" s="294">
        <v>43405</v>
      </c>
    </row>
    <row r="1553" spans="2:23" s="292" customFormat="1" ht="30.75" customHeight="1" x14ac:dyDescent="0.25">
      <c r="B1553" s="351" t="s">
        <v>18711</v>
      </c>
      <c r="C1553" s="351" t="s">
        <v>7</v>
      </c>
      <c r="D1553" s="291" t="s">
        <v>18758</v>
      </c>
      <c r="E1553" s="292" t="s">
        <v>18759</v>
      </c>
      <c r="G1553" s="291" t="s">
        <v>18760</v>
      </c>
      <c r="H1553" s="328" t="s">
        <v>18761</v>
      </c>
      <c r="I1553" s="329" t="s">
        <v>3920</v>
      </c>
      <c r="J1553" s="291" t="s">
        <v>18762</v>
      </c>
      <c r="K1553" s="292" t="s">
        <v>3922</v>
      </c>
      <c r="L1553" s="292" t="s">
        <v>18763</v>
      </c>
      <c r="M1553" s="292" t="s">
        <v>4270</v>
      </c>
      <c r="N1553" s="12" t="s">
        <v>21218</v>
      </c>
      <c r="O1553" s="330" t="s">
        <v>18764</v>
      </c>
      <c r="P1553" s="331" t="s">
        <v>18765</v>
      </c>
      <c r="Q1553" s="274" t="s">
        <v>18766</v>
      </c>
      <c r="R1553" s="292" t="s">
        <v>18759</v>
      </c>
      <c r="S1553" s="274" t="s">
        <v>18766</v>
      </c>
      <c r="T1553" s="331" t="s">
        <v>18765</v>
      </c>
      <c r="V1553" s="294">
        <v>43410</v>
      </c>
    </row>
    <row r="1554" spans="2:23" s="292" customFormat="1" ht="30.75" customHeight="1" x14ac:dyDescent="0.25">
      <c r="B1554" s="351" t="s">
        <v>18712</v>
      </c>
      <c r="C1554" s="351" t="s">
        <v>6323</v>
      </c>
      <c r="D1554" s="291" t="s">
        <v>18771</v>
      </c>
      <c r="E1554" s="292" t="s">
        <v>18772</v>
      </c>
      <c r="G1554" s="291" t="s">
        <v>18771</v>
      </c>
      <c r="H1554" s="328" t="s">
        <v>18773</v>
      </c>
      <c r="I1554" s="329" t="s">
        <v>3920</v>
      </c>
      <c r="J1554" s="291" t="s">
        <v>18774</v>
      </c>
      <c r="K1554" s="292" t="s">
        <v>3922</v>
      </c>
      <c r="L1554" s="292" t="s">
        <v>6126</v>
      </c>
      <c r="M1554" s="292" t="s">
        <v>4270</v>
      </c>
      <c r="N1554" s="12" t="s">
        <v>21218</v>
      </c>
      <c r="O1554" s="330" t="s">
        <v>18775</v>
      </c>
      <c r="P1554" s="331" t="s">
        <v>18776</v>
      </c>
      <c r="Q1554" s="274" t="s">
        <v>18777</v>
      </c>
      <c r="S1554" s="274" t="s">
        <v>18777</v>
      </c>
      <c r="T1554" s="331" t="s">
        <v>18776</v>
      </c>
      <c r="V1554" s="294">
        <v>43410</v>
      </c>
    </row>
    <row r="1555" spans="2:23" s="292" customFormat="1" ht="30.75" customHeight="1" x14ac:dyDescent="0.25">
      <c r="B1555" s="351" t="s">
        <v>18713</v>
      </c>
      <c r="C1555" s="351" t="s">
        <v>21205</v>
      </c>
      <c r="D1555" s="291" t="s">
        <v>18778</v>
      </c>
      <c r="E1555" s="292" t="s">
        <v>2447</v>
      </c>
      <c r="G1555" s="291" t="s">
        <v>18779</v>
      </c>
      <c r="H1555" s="328" t="s">
        <v>18780</v>
      </c>
      <c r="I1555" s="329" t="s">
        <v>3920</v>
      </c>
      <c r="J1555" s="291" t="s">
        <v>18781</v>
      </c>
      <c r="K1555" s="292" t="s">
        <v>3922</v>
      </c>
      <c r="L1555" s="292" t="s">
        <v>18782</v>
      </c>
      <c r="M1555" s="292" t="s">
        <v>3947</v>
      </c>
      <c r="N1555" s="12" t="s">
        <v>21218</v>
      </c>
      <c r="O1555" s="330" t="s">
        <v>18783</v>
      </c>
      <c r="P1555" s="331" t="s">
        <v>18784</v>
      </c>
      <c r="Q1555" s="293" t="s">
        <v>18785</v>
      </c>
      <c r="S1555" s="293"/>
      <c r="T1555" s="293"/>
      <c r="V1555" s="294">
        <v>43410</v>
      </c>
    </row>
    <row r="1556" spans="2:23" s="292" customFormat="1" ht="30.75" customHeight="1" x14ac:dyDescent="0.25">
      <c r="B1556" s="351" t="s">
        <v>18714</v>
      </c>
      <c r="C1556" s="351" t="s">
        <v>21208</v>
      </c>
      <c r="D1556" s="291" t="s">
        <v>18789</v>
      </c>
      <c r="E1556" s="292" t="s">
        <v>18788</v>
      </c>
      <c r="G1556" s="291" t="s">
        <v>18787</v>
      </c>
      <c r="H1556" s="328" t="s">
        <v>18790</v>
      </c>
      <c r="I1556" s="329"/>
      <c r="J1556" s="291" t="s">
        <v>18792</v>
      </c>
      <c r="K1556" s="292" t="s">
        <v>18791</v>
      </c>
      <c r="L1556" s="292" t="s">
        <v>10531</v>
      </c>
      <c r="M1556" s="292" t="s">
        <v>3947</v>
      </c>
      <c r="N1556" s="12" t="s">
        <v>21218</v>
      </c>
      <c r="O1556" s="330" t="s">
        <v>18793</v>
      </c>
      <c r="P1556" s="331" t="s">
        <v>18794</v>
      </c>
      <c r="Q1556" s="293" t="s">
        <v>18795</v>
      </c>
      <c r="R1556" s="292" t="s">
        <v>18788</v>
      </c>
      <c r="S1556" s="293" t="s">
        <v>18795</v>
      </c>
      <c r="T1556" s="331" t="s">
        <v>18794</v>
      </c>
      <c r="V1556" s="294">
        <v>43411</v>
      </c>
    </row>
    <row r="1557" spans="2:23" s="292" customFormat="1" ht="30.75" customHeight="1" x14ac:dyDescent="0.25">
      <c r="B1557" s="351" t="s">
        <v>18715</v>
      </c>
      <c r="C1557" s="351" t="s">
        <v>21205</v>
      </c>
      <c r="D1557" s="291" t="s">
        <v>18799</v>
      </c>
      <c r="E1557" s="292" t="s">
        <v>18800</v>
      </c>
      <c r="G1557" s="291" t="s">
        <v>18801</v>
      </c>
      <c r="H1557" s="328" t="s">
        <v>18802</v>
      </c>
      <c r="I1557" s="329" t="s">
        <v>18803</v>
      </c>
      <c r="J1557" s="291" t="s">
        <v>18804</v>
      </c>
      <c r="K1557" s="292" t="s">
        <v>18805</v>
      </c>
      <c r="L1557" s="292" t="s">
        <v>4128</v>
      </c>
      <c r="M1557" s="292" t="s">
        <v>4068</v>
      </c>
      <c r="N1557" s="12" t="s">
        <v>21218</v>
      </c>
      <c r="O1557" s="330">
        <v>80410030</v>
      </c>
      <c r="P1557" s="331" t="s">
        <v>18806</v>
      </c>
      <c r="Q1557" s="274" t="s">
        <v>18809</v>
      </c>
      <c r="R1557" s="292" t="s">
        <v>18800</v>
      </c>
      <c r="S1557" s="274" t="s">
        <v>18807</v>
      </c>
      <c r="T1557" s="293" t="s">
        <v>18808</v>
      </c>
      <c r="V1557" s="294">
        <v>43413</v>
      </c>
    </row>
    <row r="1558" spans="2:23" s="292" customFormat="1" ht="30.75" customHeight="1" x14ac:dyDescent="0.25">
      <c r="B1558" s="351" t="s">
        <v>18716</v>
      </c>
      <c r="C1558" s="351" t="s">
        <v>12035</v>
      </c>
      <c r="D1558" s="291" t="s">
        <v>18810</v>
      </c>
      <c r="G1558" s="291" t="s">
        <v>18916</v>
      </c>
      <c r="H1558" s="328" t="s">
        <v>18811</v>
      </c>
      <c r="I1558" s="329" t="s">
        <v>18812</v>
      </c>
      <c r="J1558" s="291" t="s">
        <v>18917</v>
      </c>
      <c r="K1558" s="292" t="s">
        <v>3922</v>
      </c>
      <c r="L1558" s="292" t="s">
        <v>5353</v>
      </c>
      <c r="M1558" s="292" t="s">
        <v>4119</v>
      </c>
      <c r="N1558" s="12" t="s">
        <v>21230</v>
      </c>
      <c r="O1558" s="330" t="s">
        <v>18918</v>
      </c>
      <c r="P1558" s="331" t="s">
        <v>18813</v>
      </c>
      <c r="Q1558" s="274" t="s">
        <v>21035</v>
      </c>
      <c r="R1558" s="292" t="s">
        <v>21034</v>
      </c>
      <c r="S1558" s="274" t="s">
        <v>21035</v>
      </c>
      <c r="T1558" s="293" t="s">
        <v>18814</v>
      </c>
      <c r="V1558" s="294">
        <v>43416</v>
      </c>
    </row>
    <row r="1559" spans="2:23" s="292" customFormat="1" ht="30.75" customHeight="1" x14ac:dyDescent="0.25">
      <c r="B1559" s="351" t="s">
        <v>18717</v>
      </c>
      <c r="C1559" s="351" t="s">
        <v>21208</v>
      </c>
      <c r="D1559" s="291" t="s">
        <v>18816</v>
      </c>
      <c r="E1559" s="292" t="s">
        <v>6771</v>
      </c>
      <c r="G1559" s="291" t="s">
        <v>18817</v>
      </c>
      <c r="H1559" s="328" t="s">
        <v>18818</v>
      </c>
      <c r="I1559" s="329" t="s">
        <v>3920</v>
      </c>
      <c r="J1559" s="291" t="s">
        <v>18819</v>
      </c>
      <c r="K1559" s="292" t="s">
        <v>18820</v>
      </c>
      <c r="L1559" s="292" t="s">
        <v>18821</v>
      </c>
      <c r="M1559" s="292" t="s">
        <v>4270</v>
      </c>
      <c r="N1559" s="12" t="s">
        <v>21218</v>
      </c>
      <c r="O1559" s="330" t="s">
        <v>18822</v>
      </c>
      <c r="P1559" s="331" t="s">
        <v>18823</v>
      </c>
      <c r="Q1559" s="274" t="s">
        <v>18824</v>
      </c>
      <c r="R1559" s="292" t="s">
        <v>6771</v>
      </c>
      <c r="S1559" s="274" t="s">
        <v>18824</v>
      </c>
      <c r="T1559" s="331" t="s">
        <v>18823</v>
      </c>
      <c r="V1559" s="294">
        <v>43417</v>
      </c>
    </row>
    <row r="1560" spans="2:23" s="292" customFormat="1" ht="30.75" customHeight="1" x14ac:dyDescent="0.25">
      <c r="B1560" s="351" t="s">
        <v>18718</v>
      </c>
      <c r="C1560" s="351" t="s">
        <v>21205</v>
      </c>
      <c r="D1560" s="291" t="s">
        <v>18825</v>
      </c>
      <c r="E1560" s="292" t="s">
        <v>18826</v>
      </c>
      <c r="G1560" s="291" t="s">
        <v>18827</v>
      </c>
      <c r="H1560" s="328" t="s">
        <v>18828</v>
      </c>
      <c r="I1560" s="329" t="s">
        <v>3920</v>
      </c>
      <c r="J1560" s="291" t="s">
        <v>18829</v>
      </c>
      <c r="K1560" s="292" t="s">
        <v>3922</v>
      </c>
      <c r="L1560" s="292" t="s">
        <v>17520</v>
      </c>
      <c r="M1560" s="292" t="s">
        <v>3980</v>
      </c>
      <c r="N1560" s="12" t="s">
        <v>21230</v>
      </c>
      <c r="O1560" s="330" t="s">
        <v>18830</v>
      </c>
      <c r="P1560" s="331" t="s">
        <v>18831</v>
      </c>
      <c r="Q1560" s="293" t="s">
        <v>18832</v>
      </c>
      <c r="R1560" s="292" t="s">
        <v>18826</v>
      </c>
      <c r="S1560" s="293" t="s">
        <v>18832</v>
      </c>
      <c r="T1560" s="293" t="s">
        <v>18831</v>
      </c>
      <c r="V1560" s="294">
        <v>43417</v>
      </c>
    </row>
    <row r="1561" spans="2:23" s="292" customFormat="1" ht="30.75" customHeight="1" x14ac:dyDescent="0.25">
      <c r="B1561" s="351" t="s">
        <v>18833</v>
      </c>
      <c r="C1561" s="351" t="s">
        <v>21208</v>
      </c>
      <c r="D1561" s="291" t="s">
        <v>18839</v>
      </c>
      <c r="E1561" s="292" t="s">
        <v>553</v>
      </c>
      <c r="G1561" s="291" t="s">
        <v>18838</v>
      </c>
      <c r="H1561" s="328" t="s">
        <v>18840</v>
      </c>
      <c r="I1561" s="329" t="s">
        <v>3920</v>
      </c>
      <c r="J1561" s="291" t="s">
        <v>18841</v>
      </c>
      <c r="K1561" s="292" t="s">
        <v>3922</v>
      </c>
      <c r="L1561" s="292" t="s">
        <v>18843</v>
      </c>
      <c r="M1561" s="292" t="s">
        <v>4270</v>
      </c>
      <c r="N1561" s="12" t="s">
        <v>21218</v>
      </c>
      <c r="O1561" s="330" t="s">
        <v>18844</v>
      </c>
      <c r="P1561" s="331" t="s">
        <v>18845</v>
      </c>
      <c r="Q1561" s="274" t="s">
        <v>18846</v>
      </c>
      <c r="R1561" s="292" t="s">
        <v>553</v>
      </c>
      <c r="S1561" s="274" t="s">
        <v>18846</v>
      </c>
      <c r="T1561" s="331" t="s">
        <v>18845</v>
      </c>
      <c r="V1561" s="294">
        <v>43417</v>
      </c>
    </row>
    <row r="1562" spans="2:23" s="292" customFormat="1" ht="30.75" customHeight="1" x14ac:dyDescent="0.25">
      <c r="B1562" s="351" t="s">
        <v>18834</v>
      </c>
      <c r="C1562" s="437" t="s">
        <v>21212</v>
      </c>
      <c r="D1562" s="291" t="s">
        <v>18842</v>
      </c>
      <c r="G1562" s="291" t="s">
        <v>18842</v>
      </c>
      <c r="H1562" s="328"/>
      <c r="I1562" s="329"/>
      <c r="J1562" s="291"/>
      <c r="O1562" s="330"/>
      <c r="P1562" s="331"/>
      <c r="Q1562" s="293"/>
      <c r="S1562" s="293"/>
      <c r="T1562" s="293"/>
      <c r="V1562" s="294"/>
    </row>
    <row r="1563" spans="2:23" s="292" customFormat="1" ht="30.75" customHeight="1" x14ac:dyDescent="0.25">
      <c r="B1563" s="351" t="s">
        <v>18835</v>
      </c>
      <c r="C1563" s="351" t="s">
        <v>7</v>
      </c>
      <c r="D1563" s="291" t="s">
        <v>18847</v>
      </c>
      <c r="E1563" s="292" t="s">
        <v>528</v>
      </c>
      <c r="G1563" s="291" t="s">
        <v>18848</v>
      </c>
      <c r="H1563" s="328" t="s">
        <v>18849</v>
      </c>
      <c r="I1563" s="329" t="s">
        <v>3920</v>
      </c>
      <c r="J1563" s="291" t="s">
        <v>18850</v>
      </c>
      <c r="K1563" s="292" t="s">
        <v>3922</v>
      </c>
      <c r="L1563" s="292" t="s">
        <v>18851</v>
      </c>
      <c r="M1563" s="292" t="s">
        <v>3947</v>
      </c>
      <c r="N1563" s="12" t="s">
        <v>21218</v>
      </c>
      <c r="O1563" s="330" t="s">
        <v>18852</v>
      </c>
      <c r="P1563" s="331" t="s">
        <v>18853</v>
      </c>
      <c r="Q1563" s="274" t="s">
        <v>18854</v>
      </c>
      <c r="R1563" s="292" t="s">
        <v>528</v>
      </c>
      <c r="S1563" s="274" t="s">
        <v>18854</v>
      </c>
      <c r="T1563" s="331" t="s">
        <v>18853</v>
      </c>
      <c r="V1563" s="294">
        <v>43418</v>
      </c>
    </row>
    <row r="1564" spans="2:23" s="292" customFormat="1" ht="30.75" customHeight="1" x14ac:dyDescent="0.25">
      <c r="B1564" s="351" t="s">
        <v>18836</v>
      </c>
      <c r="C1564" s="351" t="s">
        <v>21205</v>
      </c>
      <c r="D1564" s="291" t="s">
        <v>18855</v>
      </c>
      <c r="E1564" s="292" t="s">
        <v>5543</v>
      </c>
      <c r="G1564" s="291" t="s">
        <v>18856</v>
      </c>
      <c r="H1564" s="328" t="s">
        <v>18857</v>
      </c>
      <c r="I1564" s="329" t="s">
        <v>3920</v>
      </c>
      <c r="J1564" s="291" t="s">
        <v>18858</v>
      </c>
      <c r="K1564" s="292" t="s">
        <v>3922</v>
      </c>
      <c r="L1564" s="292" t="s">
        <v>18859</v>
      </c>
      <c r="M1564" s="292" t="s">
        <v>4068</v>
      </c>
      <c r="N1564" s="12" t="s">
        <v>21218</v>
      </c>
      <c r="O1564" s="330" t="s">
        <v>18860</v>
      </c>
      <c r="P1564" s="331" t="s">
        <v>18861</v>
      </c>
      <c r="Q1564" s="274" t="s">
        <v>18864</v>
      </c>
      <c r="R1564" s="292" t="s">
        <v>18862</v>
      </c>
      <c r="S1564" s="293" t="s">
        <v>18863</v>
      </c>
      <c r="T1564" s="331" t="s">
        <v>18861</v>
      </c>
      <c r="V1564" s="294">
        <v>43419</v>
      </c>
    </row>
    <row r="1565" spans="2:23" s="292" customFormat="1" ht="30.75" customHeight="1" x14ac:dyDescent="0.25">
      <c r="B1565" s="351" t="s">
        <v>18837</v>
      </c>
      <c r="C1565" s="351" t="s">
        <v>21208</v>
      </c>
      <c r="D1565" s="291" t="s">
        <v>18866</v>
      </c>
      <c r="E1565" s="292" t="s">
        <v>703</v>
      </c>
      <c r="G1565" s="291" t="s">
        <v>18867</v>
      </c>
      <c r="H1565" s="328" t="s">
        <v>18868</v>
      </c>
      <c r="I1565" s="329" t="s">
        <v>3920</v>
      </c>
      <c r="J1565" s="291" t="s">
        <v>18869</v>
      </c>
      <c r="K1565" s="292" t="s">
        <v>3922</v>
      </c>
      <c r="L1565" s="292" t="s">
        <v>707</v>
      </c>
      <c r="M1565" s="292" t="s">
        <v>4270</v>
      </c>
      <c r="N1565" s="12" t="s">
        <v>21218</v>
      </c>
      <c r="O1565" s="330" t="s">
        <v>708</v>
      </c>
      <c r="P1565" s="331" t="s">
        <v>18870</v>
      </c>
      <c r="Q1565" s="274" t="s">
        <v>18871</v>
      </c>
      <c r="R1565" s="292" t="s">
        <v>18872</v>
      </c>
      <c r="S1565" s="274" t="s">
        <v>18871</v>
      </c>
      <c r="T1565" s="293" t="s">
        <v>18873</v>
      </c>
      <c r="V1565" s="294">
        <v>43420</v>
      </c>
    </row>
    <row r="1566" spans="2:23" s="292" customFormat="1" ht="30.75" customHeight="1" x14ac:dyDescent="0.25">
      <c r="B1566" s="351" t="s">
        <v>18874</v>
      </c>
      <c r="C1566" s="351" t="s">
        <v>11059</v>
      </c>
      <c r="D1566" s="291" t="s">
        <v>18889</v>
      </c>
      <c r="E1566" s="292" t="s">
        <v>11059</v>
      </c>
      <c r="F1566" s="292" t="s">
        <v>12670</v>
      </c>
      <c r="G1566" s="291" t="s">
        <v>18889</v>
      </c>
      <c r="H1566" s="328" t="s">
        <v>18890</v>
      </c>
      <c r="I1566" s="329" t="s">
        <v>3920</v>
      </c>
      <c r="J1566" s="291" t="s">
        <v>18891</v>
      </c>
      <c r="K1566" s="292" t="s">
        <v>3922</v>
      </c>
      <c r="L1566" s="292" t="s">
        <v>3946</v>
      </c>
      <c r="M1566" s="292" t="s">
        <v>3947</v>
      </c>
      <c r="N1566" s="12" t="s">
        <v>21218</v>
      </c>
      <c r="O1566" s="330" t="s">
        <v>3948</v>
      </c>
      <c r="P1566" s="331" t="s">
        <v>18892</v>
      </c>
      <c r="Q1566" s="274" t="s">
        <v>18893</v>
      </c>
      <c r="R1566" s="292" t="s">
        <v>18894</v>
      </c>
      <c r="S1566" s="274" t="s">
        <v>18893</v>
      </c>
      <c r="T1566" s="331" t="s">
        <v>18892</v>
      </c>
      <c r="V1566" s="294">
        <v>43422</v>
      </c>
    </row>
    <row r="1567" spans="2:23" s="292" customFormat="1" ht="30.75" customHeight="1" x14ac:dyDescent="0.25">
      <c r="B1567" s="351" t="s">
        <v>18875</v>
      </c>
      <c r="C1567" s="351" t="s">
        <v>12035</v>
      </c>
      <c r="D1567" s="291" t="s">
        <v>18896</v>
      </c>
      <c r="E1567" s="292" t="s">
        <v>17176</v>
      </c>
      <c r="G1567" s="291" t="s">
        <v>19197</v>
      </c>
      <c r="H1567" s="328" t="s">
        <v>19198</v>
      </c>
      <c r="I1567" s="329" t="s">
        <v>3920</v>
      </c>
      <c r="J1567" s="291" t="s">
        <v>19199</v>
      </c>
      <c r="K1567" s="292" t="s">
        <v>19200</v>
      </c>
      <c r="L1567" s="292" t="s">
        <v>7629</v>
      </c>
      <c r="M1567" s="292" t="s">
        <v>3947</v>
      </c>
      <c r="N1567" s="12" t="s">
        <v>21218</v>
      </c>
      <c r="O1567" s="330" t="s">
        <v>19201</v>
      </c>
      <c r="P1567" s="331" t="s">
        <v>18897</v>
      </c>
      <c r="Q1567" s="274" t="s">
        <v>18898</v>
      </c>
      <c r="R1567" s="292" t="s">
        <v>17176</v>
      </c>
      <c r="S1567" s="274" t="s">
        <v>18898</v>
      </c>
      <c r="T1567" s="331" t="s">
        <v>18897</v>
      </c>
      <c r="V1567" s="294">
        <v>43422</v>
      </c>
      <c r="W1567" s="357">
        <v>43573</v>
      </c>
    </row>
    <row r="1568" spans="2:23" s="292" customFormat="1" ht="30.75" customHeight="1" x14ac:dyDescent="0.25">
      <c r="B1568" s="351" t="s">
        <v>18876</v>
      </c>
      <c r="C1568" s="351" t="s">
        <v>11059</v>
      </c>
      <c r="D1568" s="291" t="s">
        <v>18899</v>
      </c>
      <c r="E1568" s="292" t="s">
        <v>11059</v>
      </c>
      <c r="F1568" s="292" t="s">
        <v>12670</v>
      </c>
      <c r="G1568" s="291" t="s">
        <v>18899</v>
      </c>
      <c r="H1568" s="328" t="s">
        <v>18900</v>
      </c>
      <c r="I1568" s="329" t="s">
        <v>3920</v>
      </c>
      <c r="J1568" s="291" t="s">
        <v>18901</v>
      </c>
      <c r="K1568" s="292" t="s">
        <v>3922</v>
      </c>
      <c r="L1568" s="292" t="s">
        <v>18902</v>
      </c>
      <c r="M1568" s="292" t="s">
        <v>4068</v>
      </c>
      <c r="N1568" s="12" t="s">
        <v>21218</v>
      </c>
      <c r="O1568" s="330" t="s">
        <v>18903</v>
      </c>
      <c r="P1568" s="331" t="s">
        <v>18904</v>
      </c>
      <c r="Q1568" s="274" t="s">
        <v>18905</v>
      </c>
      <c r="R1568" s="292" t="s">
        <v>18906</v>
      </c>
      <c r="S1568" s="274" t="s">
        <v>18905</v>
      </c>
      <c r="T1568" s="331" t="s">
        <v>18904</v>
      </c>
      <c r="V1568" s="294">
        <v>43422</v>
      </c>
    </row>
    <row r="1569" spans="2:23" s="292" customFormat="1" ht="38.25" customHeight="1" x14ac:dyDescent="0.25">
      <c r="B1569" s="351" t="s">
        <v>18877</v>
      </c>
      <c r="C1569" s="351" t="s">
        <v>11059</v>
      </c>
      <c r="D1569" s="291" t="s">
        <v>18907</v>
      </c>
      <c r="E1569" s="292" t="s">
        <v>11059</v>
      </c>
      <c r="F1569" s="292" t="s">
        <v>12670</v>
      </c>
      <c r="G1569" s="291" t="s">
        <v>18907</v>
      </c>
      <c r="H1569" s="328" t="s">
        <v>18908</v>
      </c>
      <c r="I1569" s="329" t="s">
        <v>3920</v>
      </c>
      <c r="J1569" s="291" t="s">
        <v>18909</v>
      </c>
      <c r="K1569" s="292" t="s">
        <v>3922</v>
      </c>
      <c r="L1569" s="292" t="s">
        <v>18910</v>
      </c>
      <c r="M1569" s="292" t="s">
        <v>4068</v>
      </c>
      <c r="N1569" s="12" t="s">
        <v>21218</v>
      </c>
      <c r="O1569" s="330" t="s">
        <v>18911</v>
      </c>
      <c r="P1569" s="331" t="s">
        <v>18915</v>
      </c>
      <c r="Q1569" s="293" t="s">
        <v>18913</v>
      </c>
      <c r="R1569" s="292" t="s">
        <v>18914</v>
      </c>
      <c r="S1569" s="293" t="s">
        <v>18912</v>
      </c>
      <c r="T1569" s="331" t="s">
        <v>18915</v>
      </c>
      <c r="V1569" s="294">
        <v>43422</v>
      </c>
    </row>
    <row r="1570" spans="2:23" s="292" customFormat="1" ht="30.75" customHeight="1" x14ac:dyDescent="0.25">
      <c r="B1570" s="351" t="s">
        <v>18878</v>
      </c>
      <c r="C1570" s="351" t="s">
        <v>21208</v>
      </c>
      <c r="D1570" s="291" t="s">
        <v>18919</v>
      </c>
      <c r="E1570" s="292" t="s">
        <v>18920</v>
      </c>
      <c r="G1570" s="291" t="s">
        <v>18921</v>
      </c>
      <c r="H1570" s="328" t="s">
        <v>18922</v>
      </c>
      <c r="I1570" s="329" t="s">
        <v>3920</v>
      </c>
      <c r="J1570" s="291" t="s">
        <v>18923</v>
      </c>
      <c r="K1570" s="292" t="s">
        <v>3922</v>
      </c>
      <c r="L1570" s="292" t="s">
        <v>10058</v>
      </c>
      <c r="M1570" s="292" t="s">
        <v>4068</v>
      </c>
      <c r="N1570" s="12" t="s">
        <v>21218</v>
      </c>
      <c r="O1570" s="330" t="s">
        <v>18924</v>
      </c>
      <c r="P1570" s="331" t="s">
        <v>18925</v>
      </c>
      <c r="Q1570" s="293" t="s">
        <v>18926</v>
      </c>
      <c r="R1570" s="292" t="s">
        <v>18927</v>
      </c>
      <c r="S1570" s="293" t="s">
        <v>18926</v>
      </c>
      <c r="T1570" s="293" t="s">
        <v>18925</v>
      </c>
      <c r="V1570" s="294">
        <v>43425</v>
      </c>
    </row>
    <row r="1571" spans="2:23" s="292" customFormat="1" ht="30.75" customHeight="1" x14ac:dyDescent="0.25">
      <c r="B1571" s="351" t="s">
        <v>18879</v>
      </c>
      <c r="C1571" s="351" t="s">
        <v>6323</v>
      </c>
      <c r="D1571" s="291" t="s">
        <v>25244</v>
      </c>
      <c r="E1571" s="292" t="s">
        <v>18933</v>
      </c>
      <c r="G1571" s="291" t="s">
        <v>18928</v>
      </c>
      <c r="H1571" s="328" t="s">
        <v>18929</v>
      </c>
      <c r="I1571" s="329" t="s">
        <v>3920</v>
      </c>
      <c r="J1571" s="291" t="s">
        <v>18930</v>
      </c>
      <c r="K1571" s="292" t="s">
        <v>3922</v>
      </c>
      <c r="L1571" s="292" t="s">
        <v>18931</v>
      </c>
      <c r="M1571" s="292" t="s">
        <v>4270</v>
      </c>
      <c r="N1571" s="12" t="s">
        <v>21218</v>
      </c>
      <c r="O1571" s="330" t="s">
        <v>25245</v>
      </c>
      <c r="P1571" s="331" t="s">
        <v>18932</v>
      </c>
      <c r="Q1571" s="274" t="s">
        <v>18934</v>
      </c>
      <c r="R1571" s="292" t="s">
        <v>18933</v>
      </c>
      <c r="S1571" s="274" t="s">
        <v>18934</v>
      </c>
      <c r="T1571" s="331" t="s">
        <v>18932</v>
      </c>
      <c r="V1571" s="294">
        <v>43425</v>
      </c>
      <c r="W1571" s="292">
        <v>44855</v>
      </c>
    </row>
    <row r="1572" spans="2:23" s="292" customFormat="1" ht="30.75" customHeight="1" x14ac:dyDescent="0.25">
      <c r="B1572" s="351" t="s">
        <v>18880</v>
      </c>
      <c r="C1572" s="351" t="s">
        <v>21208</v>
      </c>
      <c r="D1572" s="291" t="s">
        <v>18935</v>
      </c>
      <c r="E1572" s="292" t="s">
        <v>18</v>
      </c>
      <c r="G1572" s="291" t="s">
        <v>18936</v>
      </c>
      <c r="H1572" s="328" t="s">
        <v>18937</v>
      </c>
      <c r="I1572" s="329" t="s">
        <v>18938</v>
      </c>
      <c r="J1572" s="291" t="s">
        <v>18939</v>
      </c>
      <c r="K1572" s="292" t="s">
        <v>3922</v>
      </c>
      <c r="L1572" s="292" t="s">
        <v>2707</v>
      </c>
      <c r="M1572" s="292" t="s">
        <v>3947</v>
      </c>
      <c r="N1572" s="12" t="s">
        <v>21218</v>
      </c>
      <c r="O1572" s="330" t="s">
        <v>18940</v>
      </c>
      <c r="P1572" s="331" t="s">
        <v>18942</v>
      </c>
      <c r="Q1572" s="274" t="s">
        <v>18941</v>
      </c>
      <c r="R1572" s="292" t="s">
        <v>12980</v>
      </c>
      <c r="S1572" s="274" t="s">
        <v>18941</v>
      </c>
      <c r="T1572" s="331" t="s">
        <v>18942</v>
      </c>
      <c r="V1572" s="294">
        <v>43426</v>
      </c>
    </row>
    <row r="1573" spans="2:23" s="292" customFormat="1" ht="46.5" customHeight="1" x14ac:dyDescent="0.25">
      <c r="B1573" s="351" t="s">
        <v>18881</v>
      </c>
      <c r="C1573" s="351" t="s">
        <v>21208</v>
      </c>
      <c r="D1573" s="291" t="s">
        <v>18948</v>
      </c>
      <c r="E1573" s="292" t="s">
        <v>9719</v>
      </c>
      <c r="G1573" s="291" t="s">
        <v>18947</v>
      </c>
      <c r="H1573" s="328" t="s">
        <v>18949</v>
      </c>
      <c r="I1573" s="329" t="s">
        <v>3920</v>
      </c>
      <c r="J1573" s="291" t="s">
        <v>18950</v>
      </c>
      <c r="K1573" s="292" t="s">
        <v>18951</v>
      </c>
      <c r="L1573" s="292" t="s">
        <v>3962</v>
      </c>
      <c r="M1573" s="292" t="s">
        <v>3947</v>
      </c>
      <c r="N1573" s="12" t="s">
        <v>21218</v>
      </c>
      <c r="O1573" s="330" t="s">
        <v>18952</v>
      </c>
      <c r="P1573" s="331" t="s">
        <v>18953</v>
      </c>
      <c r="Q1573" s="274" t="s">
        <v>19006</v>
      </c>
      <c r="R1573" s="292" t="s">
        <v>553</v>
      </c>
      <c r="S1573" s="274" t="s">
        <v>19007</v>
      </c>
      <c r="T1573" s="293" t="s">
        <v>18953</v>
      </c>
      <c r="V1573" s="294">
        <v>43427</v>
      </c>
    </row>
    <row r="1574" spans="2:23" s="292" customFormat="1" ht="30.75" customHeight="1" x14ac:dyDescent="0.25">
      <c r="B1574" s="351" t="s">
        <v>18882</v>
      </c>
      <c r="C1574" s="351" t="s">
        <v>12035</v>
      </c>
      <c r="D1574" s="291" t="s">
        <v>20966</v>
      </c>
      <c r="E1574" s="292" t="s">
        <v>18954</v>
      </c>
      <c r="G1574" s="291" t="s">
        <v>20966</v>
      </c>
      <c r="H1574" s="328" t="s">
        <v>20967</v>
      </c>
      <c r="I1574" s="329" t="s">
        <v>3920</v>
      </c>
      <c r="J1574" s="291" t="s">
        <v>20968</v>
      </c>
      <c r="K1574" s="292" t="s">
        <v>3538</v>
      </c>
      <c r="L1574" s="292" t="s">
        <v>3432</v>
      </c>
      <c r="M1574" s="292" t="s">
        <v>3947</v>
      </c>
      <c r="N1574" s="12" t="s">
        <v>21218</v>
      </c>
      <c r="O1574" s="330" t="s">
        <v>3433</v>
      </c>
      <c r="P1574" s="331" t="s">
        <v>19042</v>
      </c>
      <c r="Q1574" s="293" t="s">
        <v>18955</v>
      </c>
      <c r="R1574" s="292" t="s">
        <v>18954</v>
      </c>
      <c r="S1574" s="293" t="s">
        <v>18955</v>
      </c>
      <c r="T1574" s="331" t="s">
        <v>19042</v>
      </c>
      <c r="V1574" s="294">
        <v>43430</v>
      </c>
      <c r="W1574" s="357">
        <v>43812</v>
      </c>
    </row>
    <row r="1575" spans="2:23" s="292" customFormat="1" ht="30.75" customHeight="1" x14ac:dyDescent="0.25">
      <c r="B1575" s="351" t="s">
        <v>18883</v>
      </c>
      <c r="C1575" s="351" t="s">
        <v>21205</v>
      </c>
      <c r="D1575" s="291" t="s">
        <v>18957</v>
      </c>
      <c r="G1575" s="291" t="s">
        <v>18957</v>
      </c>
      <c r="H1575" s="328" t="s">
        <v>18964</v>
      </c>
      <c r="I1575" s="329"/>
      <c r="J1575" s="291" t="s">
        <v>18958</v>
      </c>
      <c r="K1575" s="292" t="s">
        <v>5300</v>
      </c>
      <c r="L1575" s="292" t="s">
        <v>3286</v>
      </c>
      <c r="M1575" s="292" t="s">
        <v>4270</v>
      </c>
      <c r="N1575" s="12" t="s">
        <v>21218</v>
      </c>
      <c r="O1575" s="330" t="s">
        <v>18959</v>
      </c>
      <c r="P1575" s="331" t="s">
        <v>18960</v>
      </c>
      <c r="Q1575" s="293" t="s">
        <v>18961</v>
      </c>
      <c r="R1575" s="292" t="s">
        <v>18957</v>
      </c>
      <c r="S1575" s="293" t="s">
        <v>18961</v>
      </c>
      <c r="T1575" s="293" t="s">
        <v>18962</v>
      </c>
      <c r="U1575" s="292" t="s">
        <v>18963</v>
      </c>
      <c r="V1575" s="294">
        <v>43427</v>
      </c>
    </row>
    <row r="1576" spans="2:23" s="292" customFormat="1" ht="30.75" customHeight="1" x14ac:dyDescent="0.25">
      <c r="B1576" s="351" t="s">
        <v>18884</v>
      </c>
      <c r="C1576" s="351"/>
      <c r="D1576" s="291" t="s">
        <v>18967</v>
      </c>
      <c r="E1576" s="292" t="s">
        <v>18966</v>
      </c>
      <c r="G1576" s="291" t="s">
        <v>18965</v>
      </c>
      <c r="H1576" s="328" t="s">
        <v>18968</v>
      </c>
      <c r="I1576" s="329" t="s">
        <v>3920</v>
      </c>
      <c r="J1576" s="291" t="s">
        <v>18969</v>
      </c>
      <c r="K1576" s="292" t="s">
        <v>2179</v>
      </c>
      <c r="L1576" s="292" t="s">
        <v>4238</v>
      </c>
      <c r="M1576" s="292" t="s">
        <v>3947</v>
      </c>
      <c r="N1576" s="12" t="s">
        <v>21218</v>
      </c>
      <c r="O1576" s="330" t="s">
        <v>18970</v>
      </c>
      <c r="P1576" s="331" t="s">
        <v>18971</v>
      </c>
      <c r="Q1576" s="354" t="s">
        <v>18972</v>
      </c>
      <c r="R1576" s="292" t="s">
        <v>18966</v>
      </c>
      <c r="S1576" s="274"/>
      <c r="T1576" s="293"/>
      <c r="V1576" s="294">
        <v>43428</v>
      </c>
    </row>
    <row r="1577" spans="2:23" s="292" customFormat="1" ht="30.75" customHeight="1" x14ac:dyDescent="0.25">
      <c r="B1577" s="351" t="s">
        <v>18885</v>
      </c>
      <c r="C1577" s="351" t="s">
        <v>11059</v>
      </c>
      <c r="D1577" s="291" t="s">
        <v>18973</v>
      </c>
      <c r="E1577" s="292" t="s">
        <v>11059</v>
      </c>
      <c r="F1577" s="292" t="s">
        <v>12670</v>
      </c>
      <c r="G1577" s="291" t="s">
        <v>18974</v>
      </c>
      <c r="H1577" s="328" t="s">
        <v>18975</v>
      </c>
      <c r="I1577" s="329" t="s">
        <v>3920</v>
      </c>
      <c r="J1577" s="291" t="s">
        <v>18976</v>
      </c>
      <c r="K1577" s="292" t="s">
        <v>3922</v>
      </c>
      <c r="L1577" s="292" t="s">
        <v>18977</v>
      </c>
      <c r="M1577" s="292" t="s">
        <v>3947</v>
      </c>
      <c r="N1577" s="12" t="s">
        <v>21218</v>
      </c>
      <c r="O1577" s="330" t="s">
        <v>18978</v>
      </c>
      <c r="P1577" s="292" t="s">
        <v>18980</v>
      </c>
      <c r="Q1577" s="274" t="s">
        <v>18979</v>
      </c>
      <c r="R1577" s="292" t="s">
        <v>18980</v>
      </c>
      <c r="S1577" s="274" t="s">
        <v>18979</v>
      </c>
      <c r="T1577" s="292" t="s">
        <v>18980</v>
      </c>
      <c r="V1577" s="294">
        <v>43432</v>
      </c>
    </row>
    <row r="1578" spans="2:23" s="292" customFormat="1" ht="30.75" customHeight="1" x14ac:dyDescent="0.25">
      <c r="B1578" s="351" t="s">
        <v>18886</v>
      </c>
      <c r="C1578" s="351" t="s">
        <v>21208</v>
      </c>
      <c r="D1578" s="291" t="s">
        <v>18981</v>
      </c>
      <c r="E1578" s="292" t="s">
        <v>881</v>
      </c>
      <c r="G1578" s="291" t="s">
        <v>18982</v>
      </c>
      <c r="H1578" s="328" t="s">
        <v>18983</v>
      </c>
      <c r="I1578" s="329" t="s">
        <v>18984</v>
      </c>
      <c r="J1578" s="291" t="s">
        <v>18985</v>
      </c>
      <c r="K1578" s="292" t="s">
        <v>9682</v>
      </c>
      <c r="L1578" s="292" t="s">
        <v>14664</v>
      </c>
      <c r="M1578" s="292" t="s">
        <v>4068</v>
      </c>
      <c r="N1578" s="12" t="s">
        <v>21218</v>
      </c>
      <c r="O1578" s="330" t="s">
        <v>5217</v>
      </c>
      <c r="P1578" s="331" t="s">
        <v>18986</v>
      </c>
      <c r="Q1578" s="274" t="s">
        <v>18987</v>
      </c>
      <c r="R1578" s="292" t="s">
        <v>881</v>
      </c>
      <c r="S1578" s="274" t="s">
        <v>18987</v>
      </c>
      <c r="T1578" s="331" t="s">
        <v>18986</v>
      </c>
      <c r="V1578" s="294">
        <v>43432</v>
      </c>
    </row>
    <row r="1579" spans="2:23" s="292" customFormat="1" ht="30.75" customHeight="1" x14ac:dyDescent="0.25">
      <c r="B1579" s="351" t="s">
        <v>18887</v>
      </c>
      <c r="C1579" s="351" t="s">
        <v>11059</v>
      </c>
      <c r="D1579" s="291" t="s">
        <v>18991</v>
      </c>
      <c r="E1579" s="292" t="s">
        <v>11059</v>
      </c>
      <c r="F1579" s="292" t="s">
        <v>12670</v>
      </c>
      <c r="G1579" s="291" t="s">
        <v>18992</v>
      </c>
      <c r="H1579" s="328" t="s">
        <v>18993</v>
      </c>
      <c r="I1579" s="329" t="s">
        <v>3920</v>
      </c>
      <c r="J1579" s="291" t="s">
        <v>18994</v>
      </c>
      <c r="K1579" s="292" t="s">
        <v>3922</v>
      </c>
      <c r="L1579" s="292" t="s">
        <v>18995</v>
      </c>
      <c r="M1579" s="292" t="s">
        <v>3947</v>
      </c>
      <c r="N1579" s="12" t="s">
        <v>21218</v>
      </c>
      <c r="O1579" s="330" t="s">
        <v>18996</v>
      </c>
      <c r="P1579" s="331" t="s">
        <v>18998</v>
      </c>
      <c r="Q1579" s="274" t="s">
        <v>18997</v>
      </c>
      <c r="S1579" s="274" t="s">
        <v>18997</v>
      </c>
      <c r="T1579" s="331" t="s">
        <v>18998</v>
      </c>
      <c r="V1579" s="294">
        <v>43433</v>
      </c>
    </row>
    <row r="1580" spans="2:23" s="292" customFormat="1" ht="30.75" customHeight="1" x14ac:dyDescent="0.25">
      <c r="B1580" s="351" t="s">
        <v>18888</v>
      </c>
      <c r="C1580" s="351" t="s">
        <v>11059</v>
      </c>
      <c r="D1580" s="291" t="s">
        <v>18999</v>
      </c>
      <c r="E1580" s="292" t="s">
        <v>11059</v>
      </c>
      <c r="F1580" s="292" t="s">
        <v>12670</v>
      </c>
      <c r="G1580" s="291" t="s">
        <v>19000</v>
      </c>
      <c r="H1580" s="328" t="s">
        <v>19001</v>
      </c>
      <c r="I1580" s="329" t="s">
        <v>3920</v>
      </c>
      <c r="J1580" s="291" t="s">
        <v>19002</v>
      </c>
      <c r="K1580" s="292" t="s">
        <v>3922</v>
      </c>
      <c r="L1580" s="292" t="s">
        <v>5117</v>
      </c>
      <c r="M1580" s="292" t="s">
        <v>3947</v>
      </c>
      <c r="N1580" s="12" t="s">
        <v>21218</v>
      </c>
      <c r="O1580" s="330" t="s">
        <v>3553</v>
      </c>
      <c r="P1580" s="331" t="s">
        <v>19004</v>
      </c>
      <c r="Q1580" s="274" t="s">
        <v>19003</v>
      </c>
      <c r="R1580" s="292" t="s">
        <v>19005</v>
      </c>
      <c r="S1580" s="274" t="s">
        <v>19003</v>
      </c>
      <c r="T1580" s="331" t="s">
        <v>19004</v>
      </c>
      <c r="V1580" s="294">
        <v>43434</v>
      </c>
    </row>
    <row r="1581" spans="2:23" s="292" customFormat="1" ht="30.75" customHeight="1" x14ac:dyDescent="0.25">
      <c r="B1581" s="351" t="s">
        <v>19008</v>
      </c>
      <c r="C1581" s="351" t="s">
        <v>7</v>
      </c>
      <c r="D1581" s="291" t="s">
        <v>19011</v>
      </c>
      <c r="E1581" s="292" t="s">
        <v>1026</v>
      </c>
      <c r="G1581" s="291" t="s">
        <v>19012</v>
      </c>
      <c r="H1581" s="328" t="s">
        <v>19013</v>
      </c>
      <c r="I1581" s="329" t="s">
        <v>3920</v>
      </c>
      <c r="J1581" s="291" t="s">
        <v>19014</v>
      </c>
      <c r="K1581" s="292" t="s">
        <v>3922</v>
      </c>
      <c r="L1581" s="292" t="s">
        <v>9598</v>
      </c>
      <c r="M1581" s="292" t="s">
        <v>3947</v>
      </c>
      <c r="N1581" s="12" t="s">
        <v>21218</v>
      </c>
      <c r="O1581" s="330" t="s">
        <v>9599</v>
      </c>
      <c r="P1581" s="331" t="s">
        <v>19015</v>
      </c>
      <c r="Q1581" s="293" t="s">
        <v>19016</v>
      </c>
      <c r="R1581" s="292" t="s">
        <v>1026</v>
      </c>
      <c r="S1581" s="293" t="s">
        <v>19016</v>
      </c>
      <c r="T1581" s="331" t="s">
        <v>19015</v>
      </c>
      <c r="V1581" s="294">
        <v>43434</v>
      </c>
    </row>
    <row r="1582" spans="2:23" s="292" customFormat="1" ht="30.75" customHeight="1" x14ac:dyDescent="0.25">
      <c r="B1582" s="351" t="s">
        <v>19009</v>
      </c>
      <c r="C1582" s="351" t="s">
        <v>7</v>
      </c>
      <c r="D1582" s="291" t="s">
        <v>19017</v>
      </c>
      <c r="E1582" s="292" t="s">
        <v>617</v>
      </c>
      <c r="G1582" s="291" t="s">
        <v>19018</v>
      </c>
      <c r="H1582" s="328" t="s">
        <v>19019</v>
      </c>
      <c r="I1582" s="329" t="s">
        <v>3920</v>
      </c>
      <c r="J1582" s="291" t="s">
        <v>19020</v>
      </c>
      <c r="K1582" s="292" t="s">
        <v>3922</v>
      </c>
      <c r="L1582" s="292" t="s">
        <v>6522</v>
      </c>
      <c r="M1582" s="292" t="s">
        <v>4068</v>
      </c>
      <c r="N1582" s="12" t="s">
        <v>21218</v>
      </c>
      <c r="O1582" s="330" t="s">
        <v>19021</v>
      </c>
      <c r="P1582" s="331" t="s">
        <v>19022</v>
      </c>
      <c r="Q1582" s="274" t="s">
        <v>19023</v>
      </c>
      <c r="R1582" s="292" t="s">
        <v>617</v>
      </c>
      <c r="S1582" s="274" t="s">
        <v>19023</v>
      </c>
      <c r="T1582" s="331" t="s">
        <v>19022</v>
      </c>
      <c r="V1582" s="294">
        <v>43436</v>
      </c>
    </row>
    <row r="1583" spans="2:23" s="292" customFormat="1" ht="30.75" customHeight="1" x14ac:dyDescent="0.25">
      <c r="B1583" s="351" t="s">
        <v>19010</v>
      </c>
      <c r="C1583" s="351"/>
      <c r="D1583" s="291" t="s">
        <v>19024</v>
      </c>
      <c r="E1583" s="292" t="s">
        <v>2022</v>
      </c>
      <c r="G1583" s="291" t="s">
        <v>19025</v>
      </c>
      <c r="H1583" s="328" t="s">
        <v>19026</v>
      </c>
      <c r="I1583" s="329" t="s">
        <v>3920</v>
      </c>
      <c r="J1583" s="291" t="s">
        <v>19027</v>
      </c>
      <c r="K1583" s="292" t="s">
        <v>5300</v>
      </c>
      <c r="L1583" s="292" t="s">
        <v>4238</v>
      </c>
      <c r="M1583" s="292" t="s">
        <v>3947</v>
      </c>
      <c r="N1583" s="12" t="s">
        <v>21218</v>
      </c>
      <c r="O1583" s="330" t="s">
        <v>19028</v>
      </c>
      <c r="P1583" s="331" t="s">
        <v>19029</v>
      </c>
      <c r="Q1583" s="274" t="s">
        <v>19030</v>
      </c>
      <c r="R1583" s="292" t="s">
        <v>2022</v>
      </c>
      <c r="S1583" s="274" t="s">
        <v>19030</v>
      </c>
      <c r="T1583" s="293" t="s">
        <v>19031</v>
      </c>
      <c r="V1583" s="294">
        <v>43437</v>
      </c>
    </row>
    <row r="1584" spans="2:23" s="292" customFormat="1" ht="30.75" customHeight="1" x14ac:dyDescent="0.25">
      <c r="B1584" s="351" t="s">
        <v>19035</v>
      </c>
      <c r="C1584" s="351" t="s">
        <v>7</v>
      </c>
      <c r="D1584" s="291" t="s">
        <v>19038</v>
      </c>
      <c r="E1584" s="292" t="s">
        <v>617</v>
      </c>
      <c r="G1584" s="291" t="s">
        <v>12901</v>
      </c>
      <c r="H1584" s="328" t="s">
        <v>19039</v>
      </c>
      <c r="I1584" s="329" t="s">
        <v>3920</v>
      </c>
      <c r="J1584" s="291" t="s">
        <v>19040</v>
      </c>
      <c r="K1584" s="292" t="s">
        <v>3922</v>
      </c>
      <c r="L1584" s="292" t="s">
        <v>6522</v>
      </c>
      <c r="M1584" s="292" t="s">
        <v>4068</v>
      </c>
      <c r="N1584" s="12" t="s">
        <v>21218</v>
      </c>
      <c r="O1584" s="330" t="s">
        <v>19041</v>
      </c>
      <c r="P1584" s="331" t="s">
        <v>19022</v>
      </c>
      <c r="Q1584" s="274" t="s">
        <v>19023</v>
      </c>
      <c r="R1584" s="292" t="s">
        <v>19055</v>
      </c>
      <c r="S1584" s="274" t="s">
        <v>19054</v>
      </c>
      <c r="T1584" s="331" t="s">
        <v>19053</v>
      </c>
      <c r="V1584" s="294"/>
    </row>
    <row r="1585" spans="1:22" s="292" customFormat="1" ht="30.75" customHeight="1" x14ac:dyDescent="0.25">
      <c r="B1585" s="351" t="s">
        <v>19036</v>
      </c>
      <c r="C1585" s="351" t="s">
        <v>12035</v>
      </c>
      <c r="D1585" s="291" t="s">
        <v>19048</v>
      </c>
      <c r="E1585" s="292" t="s">
        <v>17320</v>
      </c>
      <c r="F1585" s="292" t="s">
        <v>4312</v>
      </c>
      <c r="G1585" s="291" t="s">
        <v>20202</v>
      </c>
      <c r="H1585" s="328" t="s">
        <v>19049</v>
      </c>
      <c r="I1585" s="329" t="s">
        <v>3920</v>
      </c>
      <c r="J1585" s="291" t="s">
        <v>19050</v>
      </c>
      <c r="K1585" s="292" t="s">
        <v>9656</v>
      </c>
      <c r="L1585" s="292" t="s">
        <v>4128</v>
      </c>
      <c r="M1585" s="292" t="s">
        <v>4068</v>
      </c>
      <c r="N1585" s="12" t="s">
        <v>21218</v>
      </c>
      <c r="O1585" s="330" t="s">
        <v>19051</v>
      </c>
      <c r="P1585" s="331" t="s">
        <v>17325</v>
      </c>
      <c r="Q1585" s="274" t="s">
        <v>19052</v>
      </c>
      <c r="R1585" s="292" t="s">
        <v>17320</v>
      </c>
      <c r="S1585" s="274" t="s">
        <v>19052</v>
      </c>
      <c r="T1585" s="331" t="s">
        <v>17325</v>
      </c>
      <c r="V1585" s="294">
        <v>43448</v>
      </c>
    </row>
    <row r="1586" spans="1:22" s="292" customFormat="1" ht="30.75" customHeight="1" x14ac:dyDescent="0.25">
      <c r="B1586" s="351" t="s">
        <v>19037</v>
      </c>
      <c r="C1586" s="351" t="s">
        <v>21205</v>
      </c>
      <c r="D1586" s="291" t="s">
        <v>19189</v>
      </c>
      <c r="E1586" s="292" t="s">
        <v>6771</v>
      </c>
      <c r="F1586" s="292" t="s">
        <v>3985</v>
      </c>
      <c r="G1586" s="291" t="s">
        <v>19190</v>
      </c>
      <c r="H1586" s="328" t="s">
        <v>19196</v>
      </c>
      <c r="I1586" s="329" t="s">
        <v>3920</v>
      </c>
      <c r="J1586" s="291" t="s">
        <v>19191</v>
      </c>
      <c r="K1586" s="292" t="s">
        <v>15526</v>
      </c>
      <c r="L1586" s="292" t="s">
        <v>2536</v>
      </c>
      <c r="M1586" s="292" t="s">
        <v>4068</v>
      </c>
      <c r="N1586" s="12" t="s">
        <v>21218</v>
      </c>
      <c r="O1586" s="330" t="s">
        <v>19192</v>
      </c>
      <c r="P1586" s="331" t="s">
        <v>19193</v>
      </c>
      <c r="Q1586" s="293" t="s">
        <v>19194</v>
      </c>
      <c r="R1586" s="292" t="s">
        <v>6771</v>
      </c>
      <c r="S1586" s="293" t="s">
        <v>19194</v>
      </c>
      <c r="T1586" s="293" t="s">
        <v>19195</v>
      </c>
      <c r="V1586" s="294">
        <v>43566</v>
      </c>
    </row>
    <row r="1587" spans="1:22" s="292" customFormat="1" ht="30.75" customHeight="1" x14ac:dyDescent="0.25">
      <c r="B1587" s="351" t="s">
        <v>19463</v>
      </c>
      <c r="C1587" s="351" t="s">
        <v>21205</v>
      </c>
      <c r="D1587" s="291" t="s">
        <v>19464</v>
      </c>
      <c r="E1587" s="292" t="s">
        <v>19465</v>
      </c>
      <c r="F1587" s="292" t="s">
        <v>19466</v>
      </c>
      <c r="G1587" s="291" t="s">
        <v>19464</v>
      </c>
      <c r="H1587" s="328" t="s">
        <v>19467</v>
      </c>
      <c r="I1587" s="329" t="s">
        <v>19468</v>
      </c>
      <c r="J1587" s="291" t="s">
        <v>19469</v>
      </c>
      <c r="K1587" s="292" t="s">
        <v>1157</v>
      </c>
      <c r="L1587" s="292" t="s">
        <v>4031</v>
      </c>
      <c r="M1587" s="292" t="s">
        <v>3924</v>
      </c>
      <c r="N1587" s="12" t="s">
        <v>21230</v>
      </c>
      <c r="O1587" s="330" t="s">
        <v>19470</v>
      </c>
      <c r="P1587" s="331" t="s">
        <v>19471</v>
      </c>
      <c r="Q1587" s="293" t="s">
        <v>19472</v>
      </c>
      <c r="R1587" s="292" t="s">
        <v>19473</v>
      </c>
      <c r="S1587" s="293" t="s">
        <v>19474</v>
      </c>
      <c r="T1587" s="293" t="s">
        <v>19475</v>
      </c>
      <c r="V1587" s="294">
        <v>43609</v>
      </c>
    </row>
    <row r="1588" spans="1:22" s="292" customFormat="1" ht="30.75" customHeight="1" x14ac:dyDescent="0.25">
      <c r="B1588" s="351" t="s">
        <v>19476</v>
      </c>
      <c r="C1588" s="351" t="s">
        <v>21208</v>
      </c>
      <c r="D1588" s="291" t="s">
        <v>19500</v>
      </c>
      <c r="E1588" s="292" t="s">
        <v>6654</v>
      </c>
      <c r="G1588" s="291" t="s">
        <v>19500</v>
      </c>
      <c r="H1588" s="328" t="s">
        <v>19501</v>
      </c>
      <c r="I1588" s="329" t="s">
        <v>19502</v>
      </c>
      <c r="J1588" s="291" t="s">
        <v>19503</v>
      </c>
      <c r="K1588" s="292" t="s">
        <v>3922</v>
      </c>
      <c r="L1588" s="292" t="s">
        <v>19504</v>
      </c>
      <c r="M1588" s="292" t="s">
        <v>4270</v>
      </c>
      <c r="N1588" s="12" t="s">
        <v>21218</v>
      </c>
      <c r="O1588" s="330" t="s">
        <v>19505</v>
      </c>
      <c r="P1588" s="331" t="s">
        <v>19506</v>
      </c>
      <c r="Q1588" s="274" t="s">
        <v>19918</v>
      </c>
      <c r="R1588" s="292" t="s">
        <v>6654</v>
      </c>
      <c r="S1588" s="274" t="s">
        <v>19918</v>
      </c>
      <c r="T1588" s="331" t="s">
        <v>19506</v>
      </c>
      <c r="V1588" s="294"/>
    </row>
    <row r="1589" spans="1:22" s="292" customFormat="1" ht="30.75" customHeight="1" x14ac:dyDescent="0.25">
      <c r="B1589" s="351" t="s">
        <v>19477</v>
      </c>
      <c r="C1589" s="351" t="s">
        <v>7</v>
      </c>
      <c r="D1589" s="291" t="s">
        <v>19934</v>
      </c>
      <c r="E1589" s="292" t="s">
        <v>720</v>
      </c>
      <c r="G1589" s="291" t="s">
        <v>19919</v>
      </c>
      <c r="H1589" s="328" t="s">
        <v>19920</v>
      </c>
      <c r="I1589" s="329" t="s">
        <v>3920</v>
      </c>
      <c r="J1589" s="291" t="s">
        <v>19921</v>
      </c>
      <c r="K1589" s="292" t="s">
        <v>3922</v>
      </c>
      <c r="L1589" s="292" t="s">
        <v>19922</v>
      </c>
      <c r="M1589" s="292" t="s">
        <v>4202</v>
      </c>
      <c r="N1589" s="12" t="s">
        <v>21233</v>
      </c>
      <c r="O1589" s="330" t="s">
        <v>19923</v>
      </c>
      <c r="P1589" s="331" t="s">
        <v>19924</v>
      </c>
      <c r="Q1589" s="274" t="s">
        <v>19925</v>
      </c>
      <c r="R1589" s="292" t="s">
        <v>720</v>
      </c>
      <c r="S1589" s="274" t="s">
        <v>19925</v>
      </c>
      <c r="T1589" s="331" t="s">
        <v>19924</v>
      </c>
      <c r="V1589" s="294">
        <v>43641</v>
      </c>
    </row>
    <row r="1590" spans="1:22" s="292" customFormat="1" ht="30.75" customHeight="1" x14ac:dyDescent="0.25">
      <c r="B1590" s="351" t="s">
        <v>19478</v>
      </c>
      <c r="C1590" s="351" t="s">
        <v>12035</v>
      </c>
      <c r="D1590" s="291" t="s">
        <v>20110</v>
      </c>
      <c r="G1590" s="291" t="s">
        <v>20404</v>
      </c>
      <c r="H1590" s="328" t="s">
        <v>20111</v>
      </c>
      <c r="I1590" s="329" t="s">
        <v>3920</v>
      </c>
      <c r="J1590" s="291" t="s">
        <v>20112</v>
      </c>
      <c r="K1590" s="292" t="s">
        <v>3922</v>
      </c>
      <c r="L1590" s="292" t="s">
        <v>9762</v>
      </c>
      <c r="M1590" s="292" t="s">
        <v>4270</v>
      </c>
      <c r="N1590" s="12" t="s">
        <v>21218</v>
      </c>
      <c r="O1590" s="330" t="s">
        <v>9763</v>
      </c>
      <c r="P1590" s="331" t="s">
        <v>20113</v>
      </c>
      <c r="Q1590" s="274" t="s">
        <v>20405</v>
      </c>
      <c r="S1590" s="274" t="s">
        <v>20405</v>
      </c>
      <c r="T1590" s="331" t="s">
        <v>20113</v>
      </c>
      <c r="V1590" s="294">
        <v>43728</v>
      </c>
    </row>
    <row r="1591" spans="1:22" s="292" customFormat="1" ht="30.75" customHeight="1" x14ac:dyDescent="0.25">
      <c r="B1591" s="351" t="s">
        <v>19479</v>
      </c>
      <c r="C1591" s="351" t="s">
        <v>21208</v>
      </c>
      <c r="D1591" s="291" t="s">
        <v>19953</v>
      </c>
      <c r="G1591" s="291" t="s">
        <v>19954</v>
      </c>
      <c r="H1591" s="328" t="s">
        <v>19955</v>
      </c>
      <c r="I1591" s="329" t="s">
        <v>3920</v>
      </c>
      <c r="J1591" s="291" t="s">
        <v>19956</v>
      </c>
      <c r="K1591" s="292" t="s">
        <v>3922</v>
      </c>
      <c r="L1591" s="292" t="s">
        <v>19957</v>
      </c>
      <c r="M1591" s="292" t="s">
        <v>4270</v>
      </c>
      <c r="N1591" s="12" t="s">
        <v>21218</v>
      </c>
      <c r="O1591" s="330" t="s">
        <v>19958</v>
      </c>
      <c r="P1591" s="331"/>
      <c r="Q1591" s="293" t="s">
        <v>19959</v>
      </c>
      <c r="S1591" s="293"/>
      <c r="T1591" s="293"/>
      <c r="V1591" s="294"/>
    </row>
    <row r="1592" spans="1:22" s="292" customFormat="1" ht="30.75" customHeight="1" x14ac:dyDescent="0.25">
      <c r="B1592" s="351" t="s">
        <v>19480</v>
      </c>
      <c r="C1592" s="351" t="s">
        <v>6323</v>
      </c>
      <c r="D1592" s="291" t="s">
        <v>19964</v>
      </c>
      <c r="E1592" s="292" t="s">
        <v>6323</v>
      </c>
      <c r="F1592" s="292" t="s">
        <v>12670</v>
      </c>
      <c r="G1592" s="291" t="s">
        <v>19964</v>
      </c>
      <c r="H1592" s="328" t="s">
        <v>21213</v>
      </c>
      <c r="I1592" s="329" t="s">
        <v>3920</v>
      </c>
      <c r="J1592" s="291" t="s">
        <v>21214</v>
      </c>
      <c r="K1592" s="292" t="s">
        <v>3922</v>
      </c>
      <c r="L1592" s="292" t="s">
        <v>17478</v>
      </c>
      <c r="M1592" s="292" t="s">
        <v>4270</v>
      </c>
      <c r="N1592" s="12" t="s">
        <v>21218</v>
      </c>
      <c r="O1592" s="292" t="s">
        <v>21215</v>
      </c>
      <c r="P1592" s="331"/>
      <c r="Q1592" s="293"/>
      <c r="S1592" s="293" t="s">
        <v>21217</v>
      </c>
      <c r="T1592" s="292" t="s">
        <v>21216</v>
      </c>
      <c r="V1592" s="294"/>
    </row>
    <row r="1593" spans="1:22" s="292" customFormat="1" ht="30.75" customHeight="1" x14ac:dyDescent="0.25">
      <c r="A1593" s="433" t="s">
        <v>22449</v>
      </c>
      <c r="B1593" s="372" t="s">
        <v>19481</v>
      </c>
      <c r="C1593" s="351" t="s">
        <v>7</v>
      </c>
      <c r="D1593" s="291" t="s">
        <v>19965</v>
      </c>
      <c r="E1593" s="292" t="s">
        <v>19966</v>
      </c>
      <c r="F1593" s="292" t="s">
        <v>19967</v>
      </c>
      <c r="G1593" s="291" t="s">
        <v>19965</v>
      </c>
      <c r="H1593" s="328"/>
      <c r="I1593" s="329"/>
      <c r="J1593" s="291" t="s">
        <v>19968</v>
      </c>
      <c r="K1593" s="292" t="s">
        <v>3922</v>
      </c>
      <c r="L1593" s="292" t="s">
        <v>5226</v>
      </c>
      <c r="M1593" s="292" t="s">
        <v>4202</v>
      </c>
      <c r="N1593" s="12" t="s">
        <v>21233</v>
      </c>
      <c r="O1593" s="330"/>
      <c r="P1593" s="331"/>
      <c r="Q1593" s="293"/>
      <c r="S1593" s="293"/>
      <c r="T1593" s="293"/>
      <c r="V1593" s="294"/>
    </row>
    <row r="1594" spans="1:22" s="292" customFormat="1" ht="30.75" customHeight="1" x14ac:dyDescent="0.25">
      <c r="B1594" s="351" t="s">
        <v>19482</v>
      </c>
      <c r="C1594" s="351" t="s">
        <v>21205</v>
      </c>
      <c r="D1594" s="291" t="s">
        <v>19973</v>
      </c>
      <c r="E1594" s="292" t="s">
        <v>19972</v>
      </c>
      <c r="F1594" s="291"/>
      <c r="G1594" s="291" t="s">
        <v>19971</v>
      </c>
      <c r="H1594" s="328" t="s">
        <v>19974</v>
      </c>
      <c r="I1594" s="329" t="s">
        <v>19975</v>
      </c>
      <c r="J1594" s="291" t="s">
        <v>19976</v>
      </c>
      <c r="K1594" s="292" t="s">
        <v>19977</v>
      </c>
      <c r="L1594" s="292" t="s">
        <v>19978</v>
      </c>
      <c r="M1594" s="292" t="s">
        <v>3924</v>
      </c>
      <c r="N1594" s="12" t="s">
        <v>21230</v>
      </c>
      <c r="O1594" s="330" t="s">
        <v>19979</v>
      </c>
      <c r="P1594" s="331" t="s">
        <v>19980</v>
      </c>
      <c r="Q1594" s="274" t="s">
        <v>19981</v>
      </c>
      <c r="R1594" s="292" t="s">
        <v>19982</v>
      </c>
      <c r="S1594" s="274" t="s">
        <v>19983</v>
      </c>
      <c r="T1594" s="293" t="s">
        <v>19984</v>
      </c>
      <c r="V1594" s="294" t="s">
        <v>19985</v>
      </c>
    </row>
    <row r="1595" spans="1:22" s="292" customFormat="1" ht="30.75" customHeight="1" x14ac:dyDescent="0.25">
      <c r="B1595" s="351" t="s">
        <v>19483</v>
      </c>
      <c r="C1595" s="351" t="s">
        <v>21208</v>
      </c>
      <c r="D1595" s="291" t="s">
        <v>19987</v>
      </c>
      <c r="E1595" s="292" t="s">
        <v>10743</v>
      </c>
      <c r="G1595" s="291" t="s">
        <v>19986</v>
      </c>
      <c r="H1595" s="328" t="s">
        <v>19988</v>
      </c>
      <c r="I1595" s="329" t="s">
        <v>19989</v>
      </c>
      <c r="J1595" s="291" t="s">
        <v>19990</v>
      </c>
      <c r="K1595" s="292" t="s">
        <v>3922</v>
      </c>
      <c r="L1595" s="292" t="s">
        <v>5770</v>
      </c>
      <c r="M1595" s="292" t="s">
        <v>3947</v>
      </c>
      <c r="N1595" s="12" t="s">
        <v>21218</v>
      </c>
      <c r="O1595" s="330" t="s">
        <v>5771</v>
      </c>
      <c r="P1595" s="331" t="s">
        <v>19991</v>
      </c>
      <c r="Q1595" s="274" t="s">
        <v>19992</v>
      </c>
      <c r="R1595" s="292" t="s">
        <v>10743</v>
      </c>
      <c r="S1595" s="274" t="s">
        <v>19992</v>
      </c>
      <c r="T1595" s="331" t="s">
        <v>19991</v>
      </c>
      <c r="V1595" s="294">
        <v>43705</v>
      </c>
    </row>
    <row r="1596" spans="1:22" s="292" customFormat="1" ht="30.75" customHeight="1" x14ac:dyDescent="0.25">
      <c r="B1596" s="351" t="s">
        <v>19484</v>
      </c>
      <c r="C1596" s="351" t="s">
        <v>21208</v>
      </c>
      <c r="D1596" s="291" t="s">
        <v>19993</v>
      </c>
      <c r="E1596" s="292" t="s">
        <v>1835</v>
      </c>
      <c r="G1596" s="291" t="s">
        <v>19994</v>
      </c>
      <c r="H1596" s="328" t="s">
        <v>19995</v>
      </c>
      <c r="I1596" s="329" t="s">
        <v>19996</v>
      </c>
      <c r="J1596" s="291" t="s">
        <v>19997</v>
      </c>
      <c r="K1596" s="292" t="s">
        <v>3922</v>
      </c>
      <c r="L1596" s="292" t="s">
        <v>5770</v>
      </c>
      <c r="M1596" s="292" t="s">
        <v>3947</v>
      </c>
      <c r="N1596" s="12" t="s">
        <v>21218</v>
      </c>
      <c r="O1596" s="330" t="s">
        <v>5771</v>
      </c>
      <c r="P1596" s="331" t="s">
        <v>19998</v>
      </c>
      <c r="Q1596" s="274" t="s">
        <v>19999</v>
      </c>
      <c r="R1596" s="292" t="s">
        <v>1835</v>
      </c>
      <c r="S1596" s="274" t="s">
        <v>19999</v>
      </c>
      <c r="T1596" s="331" t="s">
        <v>19998</v>
      </c>
      <c r="V1596" s="294">
        <v>43707</v>
      </c>
    </row>
    <row r="1597" spans="1:22" s="292" customFormat="1" ht="30.75" customHeight="1" x14ac:dyDescent="0.25">
      <c r="B1597" s="351" t="s">
        <v>19485</v>
      </c>
      <c r="C1597" s="351" t="s">
        <v>21205</v>
      </c>
      <c r="D1597" s="291" t="s">
        <v>20001</v>
      </c>
      <c r="E1597" s="292" t="s">
        <v>20060</v>
      </c>
      <c r="G1597" s="291" t="s">
        <v>20000</v>
      </c>
      <c r="H1597" s="328" t="s">
        <v>20601</v>
      </c>
      <c r="I1597" s="329" t="s">
        <v>3920</v>
      </c>
      <c r="J1597" s="291" t="s">
        <v>20602</v>
      </c>
      <c r="K1597" s="292" t="s">
        <v>3922</v>
      </c>
      <c r="L1597" s="292" t="s">
        <v>20002</v>
      </c>
      <c r="M1597" s="292" t="s">
        <v>4068</v>
      </c>
      <c r="N1597" s="12" t="s">
        <v>21218</v>
      </c>
      <c r="O1597" s="330" t="s">
        <v>20603</v>
      </c>
      <c r="P1597" s="331" t="s">
        <v>20604</v>
      </c>
      <c r="Q1597" s="293" t="s">
        <v>20605</v>
      </c>
      <c r="R1597" s="292" t="s">
        <v>20606</v>
      </c>
      <c r="S1597" s="293" t="s">
        <v>20605</v>
      </c>
      <c r="T1597" s="293" t="s">
        <v>20604</v>
      </c>
      <c r="V1597" s="294">
        <v>43782</v>
      </c>
    </row>
    <row r="1598" spans="1:22" s="292" customFormat="1" ht="30.75" customHeight="1" x14ac:dyDescent="0.25">
      <c r="B1598" s="351" t="s">
        <v>19486</v>
      </c>
      <c r="C1598" s="351" t="s">
        <v>6323</v>
      </c>
      <c r="D1598" s="291" t="s">
        <v>20004</v>
      </c>
      <c r="E1598" s="292" t="s">
        <v>20005</v>
      </c>
      <c r="F1598" s="292" t="s">
        <v>20006</v>
      </c>
      <c r="G1598" s="291" t="s">
        <v>20004</v>
      </c>
      <c r="H1598" s="328" t="s">
        <v>20557</v>
      </c>
      <c r="I1598" s="329" t="s">
        <v>20582</v>
      </c>
      <c r="J1598" s="291" t="s">
        <v>20558</v>
      </c>
      <c r="L1598" s="292" t="s">
        <v>20559</v>
      </c>
      <c r="M1598" s="292" t="s">
        <v>4270</v>
      </c>
      <c r="N1598" s="12" t="s">
        <v>21218</v>
      </c>
      <c r="O1598" s="330" t="s">
        <v>20560</v>
      </c>
      <c r="P1598" s="331" t="s">
        <v>20007</v>
      </c>
      <c r="Q1598" s="274" t="s">
        <v>20008</v>
      </c>
      <c r="R1598" s="292" t="s">
        <v>20005</v>
      </c>
      <c r="S1598" s="274" t="s">
        <v>20008</v>
      </c>
      <c r="T1598" s="331" t="s">
        <v>20007</v>
      </c>
      <c r="V1598" s="294"/>
    </row>
    <row r="1599" spans="1:22" s="292" customFormat="1" ht="30.75" customHeight="1" x14ac:dyDescent="0.25">
      <c r="B1599" s="351" t="s">
        <v>19487</v>
      </c>
      <c r="C1599" s="351" t="s">
        <v>7</v>
      </c>
      <c r="D1599" s="291" t="s">
        <v>20013</v>
      </c>
      <c r="E1599" s="292" t="s">
        <v>11059</v>
      </c>
      <c r="G1599" s="291" t="s">
        <v>20013</v>
      </c>
      <c r="H1599" s="328" t="s">
        <v>20014</v>
      </c>
      <c r="I1599" s="329" t="s">
        <v>3920</v>
      </c>
      <c r="J1599" s="291" t="s">
        <v>20016</v>
      </c>
      <c r="K1599" s="292" t="s">
        <v>7966</v>
      </c>
      <c r="L1599" s="292" t="s">
        <v>3946</v>
      </c>
      <c r="M1599" s="292" t="s">
        <v>3947</v>
      </c>
      <c r="N1599" s="12" t="s">
        <v>21218</v>
      </c>
      <c r="O1599" s="330" t="s">
        <v>3948</v>
      </c>
      <c r="P1599" s="331" t="s">
        <v>20015</v>
      </c>
      <c r="Q1599" s="274" t="s">
        <v>19183</v>
      </c>
      <c r="R1599" s="292" t="s">
        <v>11059</v>
      </c>
      <c r="S1599" s="274" t="s">
        <v>19183</v>
      </c>
      <c r="T1599" s="331" t="s">
        <v>20015</v>
      </c>
      <c r="V1599" s="294"/>
    </row>
    <row r="1600" spans="1:22" s="292" customFormat="1" ht="30.75" customHeight="1" x14ac:dyDescent="0.25">
      <c r="B1600" s="351" t="s">
        <v>19488</v>
      </c>
      <c r="C1600" s="351" t="s">
        <v>16443</v>
      </c>
      <c r="D1600" s="291" t="s">
        <v>20017</v>
      </c>
      <c r="E1600" s="292" t="s">
        <v>20018</v>
      </c>
      <c r="G1600" s="291" t="s">
        <v>20019</v>
      </c>
      <c r="H1600" s="328" t="s">
        <v>20020</v>
      </c>
      <c r="I1600" s="329" t="s">
        <v>3920</v>
      </c>
      <c r="J1600" s="291" t="s">
        <v>20021</v>
      </c>
      <c r="K1600" s="292" t="s">
        <v>20022</v>
      </c>
      <c r="L1600" s="292" t="s">
        <v>5981</v>
      </c>
      <c r="M1600" s="292" t="s">
        <v>3924</v>
      </c>
      <c r="N1600" s="12" t="s">
        <v>21230</v>
      </c>
      <c r="O1600" s="330" t="s">
        <v>20023</v>
      </c>
      <c r="P1600" s="331" t="s">
        <v>20024</v>
      </c>
      <c r="Q1600" s="274" t="s">
        <v>20025</v>
      </c>
      <c r="R1600" s="292" t="s">
        <v>20018</v>
      </c>
      <c r="S1600" s="274" t="s">
        <v>20025</v>
      </c>
      <c r="T1600" s="331" t="s">
        <v>20024</v>
      </c>
      <c r="V1600" s="294">
        <v>43714</v>
      </c>
    </row>
    <row r="1601" spans="1:23" s="292" customFormat="1" ht="30.75" customHeight="1" x14ac:dyDescent="0.25">
      <c r="B1601" s="351" t="s">
        <v>19489</v>
      </c>
      <c r="C1601" s="351" t="s">
        <v>11059</v>
      </c>
      <c r="D1601" s="291" t="s">
        <v>20026</v>
      </c>
      <c r="E1601" s="292" t="s">
        <v>11059</v>
      </c>
      <c r="F1601" s="292" t="s">
        <v>12670</v>
      </c>
      <c r="G1601" s="291" t="s">
        <v>20027</v>
      </c>
      <c r="H1601" s="328" t="s">
        <v>20641</v>
      </c>
      <c r="I1601" s="329" t="s">
        <v>3920</v>
      </c>
      <c r="J1601" s="291" t="s">
        <v>20028</v>
      </c>
      <c r="K1601" s="292" t="s">
        <v>20029</v>
      </c>
      <c r="L1601" s="292" t="s">
        <v>3058</v>
      </c>
      <c r="M1601" s="292" t="s">
        <v>4068</v>
      </c>
      <c r="N1601" s="12" t="s">
        <v>21218</v>
      </c>
      <c r="O1601" s="330" t="s">
        <v>20030</v>
      </c>
      <c r="P1601" s="331"/>
      <c r="Q1601" s="274" t="s">
        <v>19183</v>
      </c>
      <c r="S1601" s="274" t="s">
        <v>19183</v>
      </c>
      <c r="T1601" s="293"/>
      <c r="V1601" s="294">
        <v>43718</v>
      </c>
    </row>
    <row r="1602" spans="1:23" s="292" customFormat="1" ht="30.75" customHeight="1" x14ac:dyDescent="0.25">
      <c r="B1602" s="351" t="s">
        <v>19490</v>
      </c>
      <c r="C1602" s="351" t="s">
        <v>11059</v>
      </c>
      <c r="D1602" s="291" t="s">
        <v>20031</v>
      </c>
      <c r="E1602" s="292" t="s">
        <v>11059</v>
      </c>
      <c r="F1602" s="292" t="s">
        <v>12670</v>
      </c>
      <c r="G1602" s="291" t="s">
        <v>20032</v>
      </c>
      <c r="H1602" s="328" t="s">
        <v>20699</v>
      </c>
      <c r="I1602" s="329" t="s">
        <v>20700</v>
      </c>
      <c r="J1602" s="291" t="s">
        <v>20033</v>
      </c>
      <c r="K1602" s="292" t="s">
        <v>3922</v>
      </c>
      <c r="L1602" s="292" t="s">
        <v>3058</v>
      </c>
      <c r="M1602" s="292" t="s">
        <v>4068</v>
      </c>
      <c r="N1602" s="12" t="s">
        <v>21218</v>
      </c>
      <c r="O1602" s="330" t="s">
        <v>20034</v>
      </c>
      <c r="P1602" s="331" t="s">
        <v>20701</v>
      </c>
      <c r="Q1602" s="373" t="s">
        <v>20703</v>
      </c>
      <c r="R1602" s="363" t="s">
        <v>20702</v>
      </c>
      <c r="S1602" s="373" t="s">
        <v>20703</v>
      </c>
      <c r="T1602" s="331" t="s">
        <v>20701</v>
      </c>
      <c r="V1602" s="294">
        <v>43718</v>
      </c>
    </row>
    <row r="1603" spans="1:23" s="292" customFormat="1" ht="43.5" customHeight="1" x14ac:dyDescent="0.25">
      <c r="B1603" s="351" t="s">
        <v>19491</v>
      </c>
      <c r="C1603" s="351" t="s">
        <v>12035</v>
      </c>
      <c r="D1603" s="291" t="s">
        <v>20214</v>
      </c>
      <c r="E1603" s="292" t="s">
        <v>20215</v>
      </c>
      <c r="G1603" s="291" t="s">
        <v>20221</v>
      </c>
      <c r="H1603" s="328" t="s">
        <v>20216</v>
      </c>
      <c r="I1603" s="329" t="s">
        <v>3920</v>
      </c>
      <c r="J1603" s="291" t="s">
        <v>20217</v>
      </c>
      <c r="K1603" s="292" t="s">
        <v>807</v>
      </c>
      <c r="L1603" s="292" t="s">
        <v>2847</v>
      </c>
      <c r="M1603" s="292" t="s">
        <v>4068</v>
      </c>
      <c r="N1603" s="12" t="s">
        <v>21218</v>
      </c>
      <c r="O1603" s="330" t="s">
        <v>20218</v>
      </c>
      <c r="P1603" s="293" t="s">
        <v>20220</v>
      </c>
      <c r="Q1603" s="293" t="s">
        <v>20219</v>
      </c>
      <c r="R1603" s="292" t="s">
        <v>20215</v>
      </c>
      <c r="S1603" s="293" t="s">
        <v>20219</v>
      </c>
      <c r="T1603" s="293" t="s">
        <v>20220</v>
      </c>
      <c r="V1603" s="294">
        <v>43746</v>
      </c>
    </row>
    <row r="1604" spans="1:23" s="292" customFormat="1" ht="30.75" customHeight="1" x14ac:dyDescent="0.25">
      <c r="B1604" s="351" t="s">
        <v>19492</v>
      </c>
      <c r="C1604" s="351" t="s">
        <v>21208</v>
      </c>
      <c r="D1604" s="291" t="s">
        <v>20035</v>
      </c>
      <c r="E1604" s="292" t="s">
        <v>20036</v>
      </c>
      <c r="G1604" s="291" t="s">
        <v>20037</v>
      </c>
      <c r="H1604" s="328" t="s">
        <v>20038</v>
      </c>
      <c r="I1604" s="329" t="s">
        <v>3920</v>
      </c>
      <c r="J1604" s="291" t="s">
        <v>20039</v>
      </c>
      <c r="K1604" s="292" t="s">
        <v>15823</v>
      </c>
      <c r="L1604" s="292" t="s">
        <v>20040</v>
      </c>
      <c r="M1604" s="292" t="s">
        <v>4109</v>
      </c>
      <c r="N1604" s="12" t="s">
        <v>21230</v>
      </c>
      <c r="O1604" s="330" t="s">
        <v>20041</v>
      </c>
      <c r="P1604" s="331" t="s">
        <v>20042</v>
      </c>
      <c r="Q1604" s="293" t="s">
        <v>20043</v>
      </c>
      <c r="R1604" s="292" t="s">
        <v>20036</v>
      </c>
      <c r="S1604" s="293" t="s">
        <v>20043</v>
      </c>
      <c r="T1604" s="293" t="s">
        <v>20042</v>
      </c>
      <c r="V1604" s="294">
        <v>43720</v>
      </c>
    </row>
    <row r="1605" spans="1:23" s="292" customFormat="1" ht="30.75" customHeight="1" x14ac:dyDescent="0.25">
      <c r="B1605" s="351" t="s">
        <v>19493</v>
      </c>
      <c r="C1605" s="351" t="s">
        <v>7</v>
      </c>
      <c r="D1605" s="291" t="s">
        <v>20044</v>
      </c>
      <c r="E1605" s="292" t="s">
        <v>20045</v>
      </c>
      <c r="G1605" s="291" t="s">
        <v>20046</v>
      </c>
      <c r="H1605" s="328" t="s">
        <v>20047</v>
      </c>
      <c r="I1605" s="329" t="s">
        <v>20048</v>
      </c>
      <c r="J1605" s="291" t="s">
        <v>20049</v>
      </c>
      <c r="K1605" s="292" t="s">
        <v>20050</v>
      </c>
      <c r="L1605" s="292" t="s">
        <v>2640</v>
      </c>
      <c r="M1605" s="292" t="s">
        <v>2641</v>
      </c>
      <c r="N1605" s="12" t="s">
        <v>21232</v>
      </c>
      <c r="O1605" s="330" t="s">
        <v>20051</v>
      </c>
      <c r="P1605" s="331" t="s">
        <v>20052</v>
      </c>
      <c r="Q1605" s="274" t="s">
        <v>20053</v>
      </c>
      <c r="R1605" s="292" t="s">
        <v>20045</v>
      </c>
      <c r="S1605" s="274" t="s">
        <v>20053</v>
      </c>
      <c r="T1605" s="331" t="s">
        <v>20052</v>
      </c>
      <c r="V1605" s="294">
        <v>43720</v>
      </c>
    </row>
    <row r="1606" spans="1:23" s="292" customFormat="1" ht="30.75" customHeight="1" x14ac:dyDescent="0.25">
      <c r="B1606" s="351" t="s">
        <v>19494</v>
      </c>
      <c r="C1606" s="351" t="s">
        <v>11059</v>
      </c>
      <c r="D1606" s="374" t="s">
        <v>20441</v>
      </c>
      <c r="E1606" s="375" t="s">
        <v>11059</v>
      </c>
      <c r="F1606" s="375" t="s">
        <v>12670</v>
      </c>
      <c r="G1606" s="374" t="s">
        <v>20440</v>
      </c>
      <c r="H1606" s="376" t="s">
        <v>20442</v>
      </c>
      <c r="I1606" s="377" t="s">
        <v>20443</v>
      </c>
      <c r="J1606" s="374" t="s">
        <v>20444</v>
      </c>
      <c r="K1606" s="375" t="s">
        <v>3922</v>
      </c>
      <c r="L1606" s="375" t="s">
        <v>10286</v>
      </c>
      <c r="M1606" s="292" t="s">
        <v>3947</v>
      </c>
      <c r="N1606" s="12" t="s">
        <v>21218</v>
      </c>
      <c r="O1606" s="378" t="s">
        <v>10287</v>
      </c>
      <c r="P1606" s="379" t="s">
        <v>20445</v>
      </c>
      <c r="Q1606" s="274" t="s">
        <v>20446</v>
      </c>
      <c r="S1606" s="274" t="s">
        <v>20446</v>
      </c>
      <c r="T1606" s="379" t="s">
        <v>20445</v>
      </c>
      <c r="V1606" s="294">
        <v>43769</v>
      </c>
    </row>
    <row r="1607" spans="1:23" s="292" customFormat="1" ht="30.75" customHeight="1" x14ac:dyDescent="0.25">
      <c r="A1607" s="433" t="s">
        <v>22449</v>
      </c>
      <c r="B1607" s="372" t="s">
        <v>19495</v>
      </c>
      <c r="C1607" s="351" t="s">
        <v>21205</v>
      </c>
      <c r="D1607" s="291" t="s">
        <v>20056</v>
      </c>
      <c r="G1607" s="291" t="s">
        <v>20059</v>
      </c>
      <c r="H1607" s="328"/>
      <c r="I1607" s="329"/>
      <c r="J1607" s="291"/>
      <c r="M1607" s="292" t="s">
        <v>4068</v>
      </c>
      <c r="N1607" s="12" t="s">
        <v>21218</v>
      </c>
      <c r="O1607" s="330"/>
      <c r="P1607" s="331"/>
      <c r="Q1607" s="293"/>
      <c r="S1607" s="293"/>
      <c r="T1607" s="293"/>
      <c r="V1607" s="294">
        <v>43724</v>
      </c>
    </row>
    <row r="1608" spans="1:23" s="292" customFormat="1" ht="30.75" customHeight="1" x14ac:dyDescent="0.25">
      <c r="B1608" s="351" t="s">
        <v>19496</v>
      </c>
      <c r="C1608" s="351" t="s">
        <v>21205</v>
      </c>
      <c r="D1608" s="291" t="s">
        <v>20057</v>
      </c>
      <c r="E1608" s="292" t="s">
        <v>6214</v>
      </c>
      <c r="G1608" s="291" t="s">
        <v>20058</v>
      </c>
      <c r="H1608" s="328" t="s">
        <v>20954</v>
      </c>
      <c r="I1608" s="329" t="s">
        <v>3920</v>
      </c>
      <c r="J1608" s="291" t="s">
        <v>20955</v>
      </c>
      <c r="K1608" s="292" t="s">
        <v>3922</v>
      </c>
      <c r="L1608" s="292" t="s">
        <v>20918</v>
      </c>
      <c r="M1608" s="292" t="s">
        <v>3980</v>
      </c>
      <c r="N1608" s="12" t="s">
        <v>21230</v>
      </c>
      <c r="O1608" s="330" t="s">
        <v>20956</v>
      </c>
      <c r="P1608" s="331" t="s">
        <v>20957</v>
      </c>
      <c r="Q1608" s="293" t="s">
        <v>20958</v>
      </c>
      <c r="R1608" s="292" t="s">
        <v>1192</v>
      </c>
      <c r="S1608" s="293" t="s">
        <v>20958</v>
      </c>
      <c r="T1608" s="293" t="s">
        <v>20957</v>
      </c>
      <c r="V1608" s="294">
        <v>43724</v>
      </c>
    </row>
    <row r="1609" spans="1:23" s="292" customFormat="1" ht="30.75" customHeight="1" x14ac:dyDescent="0.25">
      <c r="B1609" s="351" t="s">
        <v>19497</v>
      </c>
      <c r="C1609" s="351" t="s">
        <v>21205</v>
      </c>
      <c r="D1609" s="291" t="s">
        <v>20061</v>
      </c>
      <c r="E1609" s="292" t="s">
        <v>20062</v>
      </c>
      <c r="F1609" s="292" t="s">
        <v>2778</v>
      </c>
      <c r="G1609" s="291" t="s">
        <v>20063</v>
      </c>
      <c r="H1609" s="328" t="s">
        <v>21226</v>
      </c>
      <c r="I1609" s="329" t="s">
        <v>3920</v>
      </c>
      <c r="J1609" s="291" t="s">
        <v>21227</v>
      </c>
      <c r="K1609" s="292" t="s">
        <v>3922</v>
      </c>
      <c r="L1609" s="292" t="s">
        <v>6759</v>
      </c>
      <c r="M1609" s="292" t="s">
        <v>3947</v>
      </c>
      <c r="N1609" s="12" t="s">
        <v>21218</v>
      </c>
      <c r="O1609" s="330" t="s">
        <v>9590</v>
      </c>
      <c r="P1609" s="331" t="s">
        <v>21228</v>
      </c>
      <c r="Q1609" s="274" t="s">
        <v>20673</v>
      </c>
      <c r="R1609" s="292" t="s">
        <v>20062</v>
      </c>
      <c r="S1609" s="274" t="s">
        <v>21229</v>
      </c>
      <c r="T1609" s="331" t="s">
        <v>21228</v>
      </c>
      <c r="U1609" s="331"/>
      <c r="V1609" s="294">
        <v>43724</v>
      </c>
    </row>
    <row r="1610" spans="1:23" s="292" customFormat="1" ht="30.75" customHeight="1" x14ac:dyDescent="0.25">
      <c r="B1610" s="351" t="s">
        <v>19498</v>
      </c>
      <c r="C1610" s="351" t="s">
        <v>21205</v>
      </c>
      <c r="D1610" s="291" t="s">
        <v>20152</v>
      </c>
      <c r="E1610" s="292" t="s">
        <v>20153</v>
      </c>
      <c r="F1610" s="292" t="s">
        <v>16295</v>
      </c>
      <c r="G1610" s="291" t="s">
        <v>20152</v>
      </c>
      <c r="H1610" s="328" t="s">
        <v>20154</v>
      </c>
      <c r="I1610" s="329"/>
      <c r="J1610" s="291" t="s">
        <v>20155</v>
      </c>
      <c r="K1610" s="292" t="s">
        <v>3692</v>
      </c>
      <c r="L1610" s="292" t="s">
        <v>3693</v>
      </c>
      <c r="M1610" s="292" t="s">
        <v>4119</v>
      </c>
      <c r="N1610" s="12" t="s">
        <v>21230</v>
      </c>
      <c r="O1610" s="330" t="s">
        <v>20156</v>
      </c>
      <c r="P1610" s="331" t="s">
        <v>20157</v>
      </c>
      <c r="Q1610" s="274" t="s">
        <v>20158</v>
      </c>
      <c r="R1610" s="292" t="s">
        <v>20159</v>
      </c>
      <c r="S1610" s="274" t="s">
        <v>20158</v>
      </c>
      <c r="T1610" s="292" t="s">
        <v>20159</v>
      </c>
      <c r="V1610" s="294">
        <v>43735</v>
      </c>
    </row>
    <row r="1611" spans="1:23" s="292" customFormat="1" ht="30.75" customHeight="1" x14ac:dyDescent="0.3">
      <c r="A1611" s="433" t="s">
        <v>22449</v>
      </c>
      <c r="B1611" s="372" t="s">
        <v>19499</v>
      </c>
      <c r="C1611" s="351" t="s">
        <v>21205</v>
      </c>
      <c r="D1611" s="291" t="s">
        <v>20086</v>
      </c>
      <c r="E1611" s="292" t="s">
        <v>20087</v>
      </c>
      <c r="G1611" s="291" t="s">
        <v>20088</v>
      </c>
      <c r="H1611" s="328"/>
      <c r="I1611" s="329"/>
      <c r="J1611" s="291"/>
      <c r="L1611" s="292" t="s">
        <v>2382</v>
      </c>
      <c r="M1611" s="292" t="s">
        <v>4270</v>
      </c>
      <c r="N1611" s="12" t="s">
        <v>21218</v>
      </c>
      <c r="O1611" s="330"/>
      <c r="P1611" s="293" t="s">
        <v>20674</v>
      </c>
      <c r="Q1611" s="293"/>
      <c r="S1611" s="293"/>
      <c r="T1611" s="293" t="s">
        <v>20674</v>
      </c>
      <c r="U1611" s="366"/>
      <c r="V1611" s="294">
        <v>43724</v>
      </c>
    </row>
    <row r="1612" spans="1:23" s="292" customFormat="1" ht="30.75" customHeight="1" x14ac:dyDescent="0.25">
      <c r="B1612" s="351" t="s">
        <v>20066</v>
      </c>
      <c r="C1612" s="351" t="s">
        <v>21205</v>
      </c>
      <c r="D1612" s="291" t="s">
        <v>20089</v>
      </c>
      <c r="E1612" s="292" t="s">
        <v>20090</v>
      </c>
      <c r="G1612" s="291" t="s">
        <v>20091</v>
      </c>
      <c r="H1612" s="328" t="s">
        <v>20615</v>
      </c>
      <c r="I1612" s="329" t="s">
        <v>3920</v>
      </c>
      <c r="J1612" s="291" t="s">
        <v>20616</v>
      </c>
      <c r="K1612" s="292" t="s">
        <v>3922</v>
      </c>
      <c r="L1612" s="292" t="s">
        <v>20092</v>
      </c>
      <c r="M1612" s="292" t="s">
        <v>3947</v>
      </c>
      <c r="N1612" s="12" t="s">
        <v>21218</v>
      </c>
      <c r="O1612" s="330" t="s">
        <v>20617</v>
      </c>
      <c r="P1612" s="331" t="s">
        <v>20618</v>
      </c>
      <c r="Q1612" s="293" t="s">
        <v>20619</v>
      </c>
      <c r="R1612" s="292" t="s">
        <v>20620</v>
      </c>
      <c r="S1612" s="293" t="s">
        <v>20619</v>
      </c>
      <c r="T1612" s="293" t="s">
        <v>20620</v>
      </c>
      <c r="V1612" s="294">
        <v>43724</v>
      </c>
    </row>
    <row r="1613" spans="1:23" s="292" customFormat="1" ht="30.75" customHeight="1" x14ac:dyDescent="0.25">
      <c r="A1613" s="433" t="s">
        <v>22449</v>
      </c>
      <c r="B1613" s="372" t="s">
        <v>20067</v>
      </c>
      <c r="C1613" s="351" t="s">
        <v>21205</v>
      </c>
      <c r="D1613" s="291" t="s">
        <v>20093</v>
      </c>
      <c r="G1613" s="291" t="s">
        <v>20093</v>
      </c>
      <c r="H1613" s="328"/>
      <c r="I1613" s="329"/>
      <c r="J1613" s="291"/>
      <c r="L1613" s="292" t="s">
        <v>6356</v>
      </c>
      <c r="M1613" s="292" t="s">
        <v>3924</v>
      </c>
      <c r="N1613" s="12" t="s">
        <v>21230</v>
      </c>
      <c r="O1613" s="330"/>
      <c r="P1613" s="331"/>
      <c r="Q1613" s="293"/>
      <c r="S1613" s="293"/>
      <c r="T1613" s="293"/>
      <c r="V1613" s="294">
        <v>43724</v>
      </c>
    </row>
    <row r="1614" spans="1:23" s="292" customFormat="1" ht="30.75" customHeight="1" x14ac:dyDescent="0.25">
      <c r="A1614" s="433" t="s">
        <v>22449</v>
      </c>
      <c r="B1614" s="372" t="s">
        <v>20068</v>
      </c>
      <c r="C1614" s="351" t="s">
        <v>21205</v>
      </c>
      <c r="D1614" s="291" t="s">
        <v>20094</v>
      </c>
      <c r="E1614" s="292" t="s">
        <v>20095</v>
      </c>
      <c r="G1614" s="291" t="s">
        <v>20096</v>
      </c>
      <c r="H1614" s="328"/>
      <c r="I1614" s="329"/>
      <c r="J1614" s="291"/>
      <c r="L1614" s="292" t="s">
        <v>9211</v>
      </c>
      <c r="M1614" s="292" t="s">
        <v>4119</v>
      </c>
      <c r="N1614" s="12" t="s">
        <v>21230</v>
      </c>
      <c r="O1614" s="330"/>
      <c r="P1614" s="331"/>
      <c r="Q1614" s="293"/>
      <c r="S1614" s="293"/>
      <c r="T1614" s="293"/>
      <c r="V1614" s="294">
        <v>43724</v>
      </c>
    </row>
    <row r="1615" spans="1:23" s="292" customFormat="1" ht="30.75" customHeight="1" x14ac:dyDescent="0.25">
      <c r="B1615" s="351" t="s">
        <v>20069</v>
      </c>
      <c r="C1615" s="351" t="s">
        <v>21205</v>
      </c>
      <c r="D1615" s="291" t="s">
        <v>20464</v>
      </c>
      <c r="E1615" s="292" t="s">
        <v>20097</v>
      </c>
      <c r="G1615" s="291" t="s">
        <v>20463</v>
      </c>
      <c r="H1615" s="328" t="s">
        <v>20465</v>
      </c>
      <c r="I1615" s="329" t="s">
        <v>20466</v>
      </c>
      <c r="J1615" s="291" t="s">
        <v>20467</v>
      </c>
      <c r="K1615" s="292" t="s">
        <v>3922</v>
      </c>
      <c r="L1615" s="292" t="s">
        <v>20098</v>
      </c>
      <c r="M1615" s="292" t="s">
        <v>4068</v>
      </c>
      <c r="N1615" s="12" t="s">
        <v>21218</v>
      </c>
      <c r="O1615" s="330" t="s">
        <v>20468</v>
      </c>
      <c r="P1615" s="331" t="s">
        <v>20469</v>
      </c>
      <c r="Q1615" s="274" t="s">
        <v>20470</v>
      </c>
      <c r="R1615" s="292" t="s">
        <v>20471</v>
      </c>
      <c r="S1615" s="274" t="s">
        <v>20470</v>
      </c>
      <c r="T1615" s="293"/>
      <c r="V1615" s="294">
        <v>43724</v>
      </c>
    </row>
    <row r="1616" spans="1:23" s="292" customFormat="1" ht="30.75" customHeight="1" x14ac:dyDescent="0.25">
      <c r="B1616" s="351" t="s">
        <v>20070</v>
      </c>
      <c r="C1616" s="351" t="s">
        <v>21205</v>
      </c>
      <c r="D1616" s="291" t="s">
        <v>20099</v>
      </c>
      <c r="E1616" s="292" t="s">
        <v>5438</v>
      </c>
      <c r="F1616" s="292" t="s">
        <v>22032</v>
      </c>
      <c r="G1616" s="291" t="s">
        <v>20100</v>
      </c>
      <c r="H1616" s="328" t="s">
        <v>22033</v>
      </c>
      <c r="I1616" s="329" t="s">
        <v>22031</v>
      </c>
      <c r="J1616" s="291" t="s">
        <v>22034</v>
      </c>
      <c r="K1616" s="292" t="s">
        <v>22035</v>
      </c>
      <c r="L1616" s="292" t="s">
        <v>20101</v>
      </c>
      <c r="M1616" s="292" t="s">
        <v>4270</v>
      </c>
      <c r="N1616" s="12" t="s">
        <v>21218</v>
      </c>
      <c r="O1616" s="330" t="s">
        <v>20654</v>
      </c>
      <c r="P1616" s="331" t="s">
        <v>22036</v>
      </c>
      <c r="Q1616" s="293" t="s">
        <v>22037</v>
      </c>
      <c r="R1616" s="292" t="s">
        <v>22038</v>
      </c>
      <c r="S1616" s="293" t="s">
        <v>22039</v>
      </c>
      <c r="T1616" s="293" t="s">
        <v>22036</v>
      </c>
      <c r="V1616" s="294">
        <v>43724</v>
      </c>
      <c r="W1616" s="292">
        <v>44148</v>
      </c>
    </row>
    <row r="1617" spans="2:22" s="292" customFormat="1" ht="30.75" customHeight="1" x14ac:dyDescent="0.25">
      <c r="B1617" s="351" t="s">
        <v>20071</v>
      </c>
      <c r="C1617" s="351" t="s">
        <v>3053</v>
      </c>
      <c r="D1617" s="291" t="s">
        <v>20102</v>
      </c>
      <c r="E1617" s="292" t="s">
        <v>20997</v>
      </c>
      <c r="G1617" s="291" t="s">
        <v>20668</v>
      </c>
      <c r="H1617" s="328" t="s">
        <v>20669</v>
      </c>
      <c r="I1617" s="329" t="s">
        <v>3920</v>
      </c>
      <c r="J1617" s="291" t="s">
        <v>20670</v>
      </c>
      <c r="K1617" s="292" t="s">
        <v>3922</v>
      </c>
      <c r="L1617" s="292" t="s">
        <v>3387</v>
      </c>
      <c r="M1617" s="292" t="s">
        <v>3980</v>
      </c>
      <c r="N1617" s="12" t="s">
        <v>21230</v>
      </c>
      <c r="O1617" s="330" t="s">
        <v>3388</v>
      </c>
      <c r="P1617" s="331" t="s">
        <v>20671</v>
      </c>
      <c r="Q1617" s="373" t="s">
        <v>20672</v>
      </c>
      <c r="R1617" s="292" t="s">
        <v>20997</v>
      </c>
      <c r="S1617" s="373" t="s">
        <v>20672</v>
      </c>
      <c r="T1617" s="331" t="s">
        <v>20671</v>
      </c>
      <c r="V1617" s="294"/>
    </row>
    <row r="1618" spans="2:22" s="292" customFormat="1" ht="30.75" customHeight="1" x14ac:dyDescent="0.25">
      <c r="B1618" s="351" t="s">
        <v>20072</v>
      </c>
      <c r="C1618" s="351" t="s">
        <v>7</v>
      </c>
      <c r="D1618" s="291" t="s">
        <v>20103</v>
      </c>
      <c r="E1618" s="292" t="s">
        <v>20692</v>
      </c>
      <c r="G1618" s="291" t="s">
        <v>20695</v>
      </c>
      <c r="H1618" s="328" t="s">
        <v>20694</v>
      </c>
      <c r="I1618" s="329" t="s">
        <v>3920</v>
      </c>
      <c r="J1618" s="291" t="s">
        <v>20696</v>
      </c>
      <c r="K1618" s="292" t="s">
        <v>2072</v>
      </c>
      <c r="L1618" s="292" t="s">
        <v>13261</v>
      </c>
      <c r="M1618" s="292" t="s">
        <v>4119</v>
      </c>
      <c r="N1618" s="12" t="s">
        <v>21230</v>
      </c>
      <c r="O1618" s="330" t="s">
        <v>20697</v>
      </c>
      <c r="P1618" s="331" t="s">
        <v>20698</v>
      </c>
      <c r="Q1618" s="274" t="s">
        <v>20693</v>
      </c>
      <c r="R1618" s="292" t="s">
        <v>20692</v>
      </c>
      <c r="S1618" s="274" t="s">
        <v>20693</v>
      </c>
      <c r="T1618" s="331" t="s">
        <v>20698</v>
      </c>
      <c r="V1618" s="294">
        <v>43727</v>
      </c>
    </row>
    <row r="1619" spans="2:22" s="292" customFormat="1" ht="30.75" customHeight="1" x14ac:dyDescent="0.25">
      <c r="B1619" s="351" t="s">
        <v>20073</v>
      </c>
      <c r="C1619" s="351" t="s">
        <v>21208</v>
      </c>
      <c r="D1619" s="291" t="s">
        <v>20123</v>
      </c>
      <c r="E1619" s="292" t="s">
        <v>20115</v>
      </c>
      <c r="G1619" s="291" t="s">
        <v>20114</v>
      </c>
      <c r="H1619" s="328" t="s">
        <v>20116</v>
      </c>
      <c r="I1619" s="329" t="s">
        <v>20117</v>
      </c>
      <c r="J1619" s="291" t="s">
        <v>20118</v>
      </c>
      <c r="K1619" s="292" t="s">
        <v>16462</v>
      </c>
      <c r="L1619" s="292" t="s">
        <v>20119</v>
      </c>
      <c r="M1619" s="292" t="s">
        <v>4270</v>
      </c>
      <c r="N1619" s="12" t="s">
        <v>21218</v>
      </c>
      <c r="O1619" s="330" t="s">
        <v>20120</v>
      </c>
      <c r="P1619" s="331" t="s">
        <v>20121</v>
      </c>
      <c r="Q1619" s="274" t="s">
        <v>20122</v>
      </c>
      <c r="R1619" s="292" t="s">
        <v>20115</v>
      </c>
      <c r="S1619" s="274" t="s">
        <v>20122</v>
      </c>
      <c r="T1619" s="331" t="s">
        <v>20121</v>
      </c>
      <c r="V1619" s="294">
        <v>43732</v>
      </c>
    </row>
    <row r="1620" spans="2:22" s="292" customFormat="1" ht="30.75" customHeight="1" x14ac:dyDescent="0.25">
      <c r="B1620" s="351" t="s">
        <v>20074</v>
      </c>
      <c r="C1620" s="351" t="s">
        <v>12035</v>
      </c>
      <c r="D1620" s="291" t="s">
        <v>20124</v>
      </c>
      <c r="E1620" s="292" t="s">
        <v>20136</v>
      </c>
      <c r="G1620" s="291" t="s">
        <v>20137</v>
      </c>
      <c r="H1620" s="328" t="s">
        <v>20138</v>
      </c>
      <c r="I1620" s="329" t="s">
        <v>3920</v>
      </c>
      <c r="J1620" s="291" t="s">
        <v>20139</v>
      </c>
      <c r="K1620" s="292" t="s">
        <v>3922</v>
      </c>
      <c r="L1620" s="292" t="s">
        <v>6786</v>
      </c>
      <c r="M1620" s="292" t="s">
        <v>4068</v>
      </c>
      <c r="N1620" s="12" t="s">
        <v>21218</v>
      </c>
      <c r="O1620" s="330" t="s">
        <v>20140</v>
      </c>
      <c r="P1620" s="331" t="s">
        <v>20141</v>
      </c>
      <c r="Q1620" s="274" t="s">
        <v>20142</v>
      </c>
      <c r="R1620" s="292" t="s">
        <v>20136</v>
      </c>
      <c r="S1620" s="274" t="s">
        <v>20142</v>
      </c>
      <c r="T1620" s="331" t="s">
        <v>20141</v>
      </c>
      <c r="V1620" s="294">
        <v>43734</v>
      </c>
    </row>
    <row r="1621" spans="2:22" s="292" customFormat="1" ht="30.75" customHeight="1" x14ac:dyDescent="0.25">
      <c r="B1621" s="351" t="s">
        <v>20075</v>
      </c>
      <c r="C1621" s="351" t="s">
        <v>21205</v>
      </c>
      <c r="D1621" s="291" t="s">
        <v>20125</v>
      </c>
      <c r="E1621" s="292" t="s">
        <v>20126</v>
      </c>
      <c r="F1621" s="292" t="s">
        <v>9821</v>
      </c>
      <c r="G1621" s="291" t="s">
        <v>20127</v>
      </c>
      <c r="H1621" s="328" t="s">
        <v>20144</v>
      </c>
      <c r="I1621" s="329" t="s">
        <v>20128</v>
      </c>
      <c r="J1621" s="291" t="s">
        <v>20129</v>
      </c>
      <c r="K1621" s="292" t="s">
        <v>20130</v>
      </c>
      <c r="L1621" s="292" t="s">
        <v>4128</v>
      </c>
      <c r="M1621" s="292" t="s">
        <v>4068</v>
      </c>
      <c r="N1621" s="12" t="s">
        <v>21218</v>
      </c>
      <c r="O1621" s="330" t="s">
        <v>20131</v>
      </c>
      <c r="P1621" s="331" t="s">
        <v>20132</v>
      </c>
      <c r="Q1621" s="274" t="s">
        <v>20133</v>
      </c>
      <c r="R1621" s="292" t="s">
        <v>20134</v>
      </c>
      <c r="S1621" s="274" t="s">
        <v>20135</v>
      </c>
      <c r="T1621" s="293" t="s">
        <v>20132</v>
      </c>
      <c r="V1621" s="294">
        <v>43734</v>
      </c>
    </row>
    <row r="1622" spans="2:22" s="292" customFormat="1" ht="30.75" customHeight="1" x14ac:dyDescent="0.25">
      <c r="B1622" s="351" t="s">
        <v>20076</v>
      </c>
      <c r="C1622" s="351" t="s">
        <v>21205</v>
      </c>
      <c r="D1622" s="291" t="s">
        <v>20143</v>
      </c>
      <c r="E1622" s="292" t="s">
        <v>20064</v>
      </c>
      <c r="F1622" s="292" t="s">
        <v>9821</v>
      </c>
      <c r="G1622" s="291" t="s">
        <v>20147</v>
      </c>
      <c r="H1622" s="328" t="s">
        <v>20145</v>
      </c>
      <c r="I1622" s="329" t="s">
        <v>20146</v>
      </c>
      <c r="J1622" s="291" t="s">
        <v>20148</v>
      </c>
      <c r="K1622" s="292" t="s">
        <v>5267</v>
      </c>
      <c r="L1622" s="292" t="s">
        <v>20065</v>
      </c>
      <c r="M1622" s="292" t="s">
        <v>1682</v>
      </c>
      <c r="N1622" s="12" t="s">
        <v>21233</v>
      </c>
      <c r="O1622" s="330" t="s">
        <v>20149</v>
      </c>
      <c r="P1622" s="331" t="s">
        <v>20150</v>
      </c>
      <c r="Q1622" s="274" t="s">
        <v>20151</v>
      </c>
      <c r="R1622" s="292" t="s">
        <v>20064</v>
      </c>
      <c r="S1622" s="274" t="s">
        <v>20151</v>
      </c>
      <c r="T1622" s="293" t="s">
        <v>20150</v>
      </c>
      <c r="V1622" s="294">
        <v>43735</v>
      </c>
    </row>
    <row r="1623" spans="2:22" s="292" customFormat="1" ht="30.75" customHeight="1" x14ac:dyDescent="0.25">
      <c r="B1623" s="351" t="s">
        <v>20077</v>
      </c>
      <c r="C1623" s="351" t="s">
        <v>21205</v>
      </c>
      <c r="D1623" s="291" t="s">
        <v>20160</v>
      </c>
      <c r="E1623" s="292" t="s">
        <v>20161</v>
      </c>
      <c r="G1623" s="291" t="s">
        <v>20160</v>
      </c>
      <c r="H1623" s="328" t="s">
        <v>20162</v>
      </c>
      <c r="I1623" s="329"/>
      <c r="J1623" s="291" t="s">
        <v>20163</v>
      </c>
      <c r="K1623" s="292" t="s">
        <v>20164</v>
      </c>
      <c r="L1623" s="292" t="s">
        <v>4190</v>
      </c>
      <c r="M1623" s="292" t="s">
        <v>3980</v>
      </c>
      <c r="N1623" s="12" t="s">
        <v>21230</v>
      </c>
      <c r="O1623" s="330" t="s">
        <v>20165</v>
      </c>
      <c r="P1623" s="331" t="s">
        <v>20166</v>
      </c>
      <c r="Q1623" s="274" t="s">
        <v>20168</v>
      </c>
      <c r="R1623" s="292" t="s">
        <v>20161</v>
      </c>
      <c r="S1623" s="274" t="s">
        <v>20168</v>
      </c>
      <c r="T1623" s="293" t="s">
        <v>20167</v>
      </c>
      <c r="V1623" s="294">
        <v>43735</v>
      </c>
    </row>
    <row r="1624" spans="2:22" s="292" customFormat="1" ht="30.75" customHeight="1" x14ac:dyDescent="0.25">
      <c r="B1624" s="351" t="s">
        <v>20078</v>
      </c>
      <c r="C1624" s="351" t="s">
        <v>21205</v>
      </c>
      <c r="D1624" s="291" t="s">
        <v>20169</v>
      </c>
      <c r="E1624" s="292" t="s">
        <v>20170</v>
      </c>
      <c r="F1624" s="292" t="s">
        <v>20171</v>
      </c>
      <c r="G1624" s="291" t="s">
        <v>20172</v>
      </c>
      <c r="H1624" s="328" t="s">
        <v>20173</v>
      </c>
      <c r="I1624" s="329" t="s">
        <v>3920</v>
      </c>
      <c r="J1624" s="291" t="s">
        <v>20174</v>
      </c>
      <c r="K1624" s="292" t="s">
        <v>3922</v>
      </c>
      <c r="L1624" s="292" t="s">
        <v>20175</v>
      </c>
      <c r="M1624" s="292" t="s">
        <v>4119</v>
      </c>
      <c r="N1624" s="12" t="s">
        <v>21230</v>
      </c>
      <c r="O1624" s="330">
        <v>25803010</v>
      </c>
      <c r="P1624" s="331" t="s">
        <v>20176</v>
      </c>
      <c r="Q1624" s="274" t="s">
        <v>20177</v>
      </c>
      <c r="S1624" s="293"/>
      <c r="T1624" s="293" t="s">
        <v>20176</v>
      </c>
      <c r="V1624" s="294">
        <v>43736</v>
      </c>
    </row>
    <row r="1625" spans="2:22" s="292" customFormat="1" ht="30.75" customHeight="1" x14ac:dyDescent="0.25">
      <c r="B1625" s="351" t="s">
        <v>20079</v>
      </c>
      <c r="C1625" s="351" t="s">
        <v>21205</v>
      </c>
      <c r="D1625" s="291" t="s">
        <v>20178</v>
      </c>
      <c r="E1625" s="292" t="s">
        <v>20179</v>
      </c>
      <c r="G1625" s="291" t="s">
        <v>20180</v>
      </c>
      <c r="H1625" s="328" t="s">
        <v>20181</v>
      </c>
      <c r="I1625" s="329"/>
      <c r="J1625" s="291" t="s">
        <v>20182</v>
      </c>
      <c r="K1625" s="292" t="s">
        <v>3922</v>
      </c>
      <c r="L1625" s="292" t="s">
        <v>20183</v>
      </c>
      <c r="M1625" s="292" t="s">
        <v>3924</v>
      </c>
      <c r="N1625" s="12" t="s">
        <v>21230</v>
      </c>
      <c r="O1625" s="330" t="s">
        <v>20184</v>
      </c>
      <c r="P1625" s="331" t="s">
        <v>20185</v>
      </c>
      <c r="Q1625" s="293"/>
      <c r="S1625" s="293"/>
      <c r="T1625" s="293"/>
      <c r="V1625" s="294">
        <v>43738</v>
      </c>
    </row>
    <row r="1626" spans="2:22" s="292" customFormat="1" ht="30.75" customHeight="1" x14ac:dyDescent="0.25">
      <c r="B1626" s="351" t="s">
        <v>20080</v>
      </c>
      <c r="C1626" s="351" t="s">
        <v>21208</v>
      </c>
      <c r="D1626" s="291" t="s">
        <v>20186</v>
      </c>
      <c r="E1626" s="292" t="s">
        <v>20193</v>
      </c>
      <c r="G1626" s="291" t="s">
        <v>20187</v>
      </c>
      <c r="H1626" s="328" t="s">
        <v>20188</v>
      </c>
      <c r="I1626" s="329" t="s">
        <v>3920</v>
      </c>
      <c r="J1626" s="291" t="s">
        <v>20189</v>
      </c>
      <c r="K1626" s="292" t="s">
        <v>6100</v>
      </c>
      <c r="L1626" s="292" t="s">
        <v>20190</v>
      </c>
      <c r="M1626" s="292" t="s">
        <v>4202</v>
      </c>
      <c r="N1626" s="12" t="s">
        <v>21233</v>
      </c>
      <c r="O1626" s="330" t="s">
        <v>8043</v>
      </c>
      <c r="P1626" s="331" t="s">
        <v>20191</v>
      </c>
      <c r="Q1626" s="274" t="s">
        <v>20192</v>
      </c>
      <c r="R1626" s="292" t="s">
        <v>20193</v>
      </c>
      <c r="S1626" s="274" t="s">
        <v>20192</v>
      </c>
      <c r="T1626" s="331" t="s">
        <v>20191</v>
      </c>
      <c r="V1626" s="294">
        <v>43739</v>
      </c>
    </row>
    <row r="1627" spans="2:22" s="292" customFormat="1" ht="30.75" customHeight="1" x14ac:dyDescent="0.25">
      <c r="B1627" s="351" t="s">
        <v>20081</v>
      </c>
      <c r="C1627" s="351" t="s">
        <v>21205</v>
      </c>
      <c r="D1627" s="291" t="s">
        <v>20194</v>
      </c>
      <c r="E1627" s="292" t="s">
        <v>12264</v>
      </c>
      <c r="G1627" s="291" t="s">
        <v>20195</v>
      </c>
      <c r="H1627" s="328" t="s">
        <v>20196</v>
      </c>
      <c r="I1627" s="329" t="s">
        <v>3920</v>
      </c>
      <c r="J1627" s="291" t="s">
        <v>20197</v>
      </c>
      <c r="K1627" s="292" t="s">
        <v>3922</v>
      </c>
      <c r="L1627" s="292" t="s">
        <v>20198</v>
      </c>
      <c r="M1627" s="292" t="s">
        <v>3980</v>
      </c>
      <c r="N1627" s="12" t="s">
        <v>21230</v>
      </c>
      <c r="O1627" s="330" t="s">
        <v>20199</v>
      </c>
      <c r="P1627" s="331" t="s">
        <v>20200</v>
      </c>
      <c r="Q1627" s="293" t="s">
        <v>20201</v>
      </c>
      <c r="R1627" s="292" t="s">
        <v>2340</v>
      </c>
      <c r="S1627" s="293" t="s">
        <v>20201</v>
      </c>
      <c r="T1627" s="331" t="s">
        <v>20200</v>
      </c>
      <c r="V1627" s="294">
        <v>43741</v>
      </c>
    </row>
    <row r="1628" spans="2:22" s="292" customFormat="1" ht="30.75" customHeight="1" x14ac:dyDescent="0.25">
      <c r="B1628" s="351" t="s">
        <v>20082</v>
      </c>
      <c r="C1628" s="351"/>
      <c r="D1628" s="291" t="s">
        <v>20203</v>
      </c>
      <c r="E1628" s="292" t="s">
        <v>20204</v>
      </c>
      <c r="G1628" s="291" t="s">
        <v>20205</v>
      </c>
      <c r="H1628" s="328" t="s">
        <v>20206</v>
      </c>
      <c r="I1628" s="329" t="s">
        <v>3920</v>
      </c>
      <c r="J1628" s="291" t="s">
        <v>20207</v>
      </c>
      <c r="K1628" s="292" t="s">
        <v>20208</v>
      </c>
      <c r="L1628" s="292" t="s">
        <v>4031</v>
      </c>
      <c r="M1628" s="292" t="s">
        <v>20209</v>
      </c>
      <c r="N1628" s="12" t="s">
        <v>21230</v>
      </c>
      <c r="O1628" s="330" t="s">
        <v>20210</v>
      </c>
      <c r="P1628" s="331" t="s">
        <v>20211</v>
      </c>
      <c r="Q1628" s="274" t="s">
        <v>20212</v>
      </c>
      <c r="R1628" s="292" t="s">
        <v>20204</v>
      </c>
      <c r="S1628" s="274" t="s">
        <v>20212</v>
      </c>
      <c r="T1628" s="331" t="s">
        <v>20211</v>
      </c>
      <c r="V1628" s="294">
        <v>43742</v>
      </c>
    </row>
    <row r="1629" spans="2:22" s="292" customFormat="1" ht="30.75" customHeight="1" x14ac:dyDescent="0.25">
      <c r="B1629" s="351" t="s">
        <v>20083</v>
      </c>
      <c r="C1629" s="351" t="s">
        <v>21208</v>
      </c>
      <c r="D1629" s="291" t="s">
        <v>20222</v>
      </c>
      <c r="E1629" s="292" t="s">
        <v>6193</v>
      </c>
      <c r="G1629" s="334" t="s">
        <v>20223</v>
      </c>
      <c r="H1629" s="328" t="s">
        <v>20224</v>
      </c>
      <c r="I1629" s="329" t="s">
        <v>3920</v>
      </c>
      <c r="J1629" s="291" t="s">
        <v>20225</v>
      </c>
      <c r="K1629" s="292" t="s">
        <v>3922</v>
      </c>
      <c r="L1629" s="292" t="s">
        <v>20226</v>
      </c>
      <c r="M1629" s="292" t="s">
        <v>3924</v>
      </c>
      <c r="N1629" s="12" t="s">
        <v>21230</v>
      </c>
      <c r="O1629" s="330" t="s">
        <v>20227</v>
      </c>
      <c r="P1629" s="331" t="s">
        <v>20228</v>
      </c>
      <c r="Q1629" s="274" t="s">
        <v>20229</v>
      </c>
      <c r="R1629" s="292" t="s">
        <v>6193</v>
      </c>
      <c r="S1629" s="274" t="s">
        <v>20229</v>
      </c>
      <c r="T1629" s="331" t="s">
        <v>20228</v>
      </c>
      <c r="V1629" s="294">
        <v>43748</v>
      </c>
    </row>
    <row r="1630" spans="2:22" s="292" customFormat="1" ht="30.75" customHeight="1" x14ac:dyDescent="0.25">
      <c r="B1630" s="351" t="s">
        <v>20084</v>
      </c>
      <c r="C1630" s="351" t="s">
        <v>11059</v>
      </c>
      <c r="D1630" s="291" t="s">
        <v>20230</v>
      </c>
      <c r="E1630" s="292" t="s">
        <v>11059</v>
      </c>
      <c r="F1630" s="292" t="s">
        <v>12670</v>
      </c>
      <c r="G1630" s="291" t="s">
        <v>20232</v>
      </c>
      <c r="H1630" s="328" t="s">
        <v>20233</v>
      </c>
      <c r="I1630" s="329" t="s">
        <v>3920</v>
      </c>
      <c r="J1630" s="291" t="s">
        <v>20234</v>
      </c>
      <c r="K1630" s="292" t="s">
        <v>3922</v>
      </c>
      <c r="L1630" s="292" t="s">
        <v>3244</v>
      </c>
      <c r="M1630" s="292" t="s">
        <v>3947</v>
      </c>
      <c r="N1630" s="12" t="s">
        <v>21218</v>
      </c>
      <c r="O1630" s="330" t="s">
        <v>20235</v>
      </c>
      <c r="P1630" s="331" t="s">
        <v>20236</v>
      </c>
      <c r="Q1630" s="274" t="s">
        <v>19183</v>
      </c>
      <c r="R1630" s="292" t="s">
        <v>20231</v>
      </c>
      <c r="S1630" s="274" t="s">
        <v>19183</v>
      </c>
      <c r="T1630" s="331" t="s">
        <v>20236</v>
      </c>
      <c r="V1630" s="294">
        <v>43748</v>
      </c>
    </row>
    <row r="1631" spans="2:22" s="292" customFormat="1" ht="30.75" customHeight="1" x14ac:dyDescent="0.25">
      <c r="B1631" s="351" t="s">
        <v>20085</v>
      </c>
      <c r="C1631" s="351" t="s">
        <v>7</v>
      </c>
      <c r="D1631" s="291" t="s">
        <v>20238</v>
      </c>
      <c r="E1631" s="292" t="s">
        <v>20239</v>
      </c>
      <c r="G1631" s="291" t="s">
        <v>20240</v>
      </c>
      <c r="H1631" s="328" t="s">
        <v>20241</v>
      </c>
      <c r="I1631" s="329" t="s">
        <v>20242</v>
      </c>
      <c r="J1631" s="291" t="s">
        <v>20243</v>
      </c>
      <c r="K1631" s="292" t="s">
        <v>3922</v>
      </c>
      <c r="L1631" s="292" t="s">
        <v>2640</v>
      </c>
      <c r="M1631" s="292" t="s">
        <v>2641</v>
      </c>
      <c r="N1631" s="12" t="s">
        <v>21232</v>
      </c>
      <c r="O1631" s="330" t="s">
        <v>20244</v>
      </c>
      <c r="P1631" s="331" t="s">
        <v>20245</v>
      </c>
      <c r="Q1631" s="293" t="s">
        <v>20246</v>
      </c>
      <c r="R1631" s="292" t="s">
        <v>4616</v>
      </c>
      <c r="S1631" s="293" t="s">
        <v>20246</v>
      </c>
      <c r="T1631" s="293" t="s">
        <v>4616</v>
      </c>
      <c r="V1631" s="294">
        <v>43752</v>
      </c>
    </row>
    <row r="1632" spans="2:22" s="292" customFormat="1" ht="30.75" customHeight="1" x14ac:dyDescent="0.25">
      <c r="B1632" s="351" t="s">
        <v>20247</v>
      </c>
      <c r="C1632" s="351" t="s">
        <v>6323</v>
      </c>
      <c r="D1632" s="291" t="s">
        <v>20307</v>
      </c>
      <c r="E1632" s="292" t="s">
        <v>6323</v>
      </c>
      <c r="F1632" s="292" t="s">
        <v>12670</v>
      </c>
      <c r="G1632" s="291" t="s">
        <v>20307</v>
      </c>
      <c r="H1632" s="328" t="s">
        <v>20950</v>
      </c>
      <c r="I1632" s="329" t="s">
        <v>3920</v>
      </c>
      <c r="J1632" s="291" t="s">
        <v>20951</v>
      </c>
      <c r="K1632" s="292" t="s">
        <v>3922</v>
      </c>
      <c r="L1632" s="292" t="s">
        <v>20308</v>
      </c>
      <c r="M1632" s="292" t="s">
        <v>4270</v>
      </c>
      <c r="N1632" s="12" t="s">
        <v>21218</v>
      </c>
      <c r="O1632" s="330" t="s">
        <v>20952</v>
      </c>
      <c r="P1632" s="331" t="s">
        <v>20953</v>
      </c>
      <c r="Q1632" s="274" t="s">
        <v>12432</v>
      </c>
      <c r="R1632" s="292" t="s">
        <v>6323</v>
      </c>
      <c r="S1632" s="274" t="s">
        <v>12432</v>
      </c>
      <c r="T1632" s="293"/>
      <c r="V1632" s="294">
        <v>43749</v>
      </c>
    </row>
    <row r="1633" spans="1:24" s="292" customFormat="1" ht="30.75" customHeight="1" x14ac:dyDescent="0.25">
      <c r="A1633" s="433" t="s">
        <v>22449</v>
      </c>
      <c r="B1633" s="372" t="s">
        <v>20248</v>
      </c>
      <c r="C1633" s="351" t="s">
        <v>11059</v>
      </c>
      <c r="D1633" s="291" t="s">
        <v>20309</v>
      </c>
      <c r="E1633" s="292" t="s">
        <v>11059</v>
      </c>
      <c r="F1633" s="292" t="s">
        <v>12670</v>
      </c>
      <c r="G1633" s="291" t="s">
        <v>20309</v>
      </c>
      <c r="H1633" s="328"/>
      <c r="I1633" s="329"/>
      <c r="J1633" s="291"/>
      <c r="L1633" s="292" t="s">
        <v>18546</v>
      </c>
      <c r="M1633" s="292" t="s">
        <v>4068</v>
      </c>
      <c r="N1633" s="12" t="s">
        <v>21218</v>
      </c>
      <c r="O1633" s="330"/>
      <c r="P1633" s="331"/>
      <c r="Q1633" s="293"/>
      <c r="S1633" s="293"/>
      <c r="T1633" s="293"/>
      <c r="V1633" s="294">
        <v>43749</v>
      </c>
    </row>
    <row r="1634" spans="1:24" s="292" customFormat="1" ht="30.75" customHeight="1" x14ac:dyDescent="0.25">
      <c r="A1634" s="433" t="s">
        <v>22449</v>
      </c>
      <c r="B1634" s="372" t="s">
        <v>20249</v>
      </c>
      <c r="C1634" s="351" t="s">
        <v>6323</v>
      </c>
      <c r="D1634" s="291" t="s">
        <v>20310</v>
      </c>
      <c r="E1634" s="292" t="s">
        <v>6323</v>
      </c>
      <c r="F1634" s="292" t="s">
        <v>12670</v>
      </c>
      <c r="G1634" s="291" t="s">
        <v>20310</v>
      </c>
      <c r="H1634" s="328"/>
      <c r="I1634" s="329"/>
      <c r="J1634" s="291"/>
      <c r="L1634" s="293" t="s">
        <v>20311</v>
      </c>
      <c r="M1634" s="292" t="s">
        <v>4270</v>
      </c>
      <c r="N1634" s="12" t="s">
        <v>21218</v>
      </c>
      <c r="O1634" s="330"/>
      <c r="P1634" s="331"/>
      <c r="Q1634" s="293"/>
      <c r="S1634" s="293"/>
      <c r="T1634" s="293"/>
      <c r="V1634" s="294"/>
    </row>
    <row r="1635" spans="1:24" s="292" customFormat="1" ht="30.75" customHeight="1" x14ac:dyDescent="0.25">
      <c r="B1635" s="351" t="s">
        <v>20250</v>
      </c>
      <c r="C1635" s="351" t="s">
        <v>11059</v>
      </c>
      <c r="D1635" s="291" t="s">
        <v>20312</v>
      </c>
      <c r="E1635" s="292" t="s">
        <v>11059</v>
      </c>
      <c r="F1635" s="292" t="s">
        <v>12670</v>
      </c>
      <c r="G1635" s="291" t="s">
        <v>20312</v>
      </c>
      <c r="H1635" s="328" t="s">
        <v>20343</v>
      </c>
      <c r="I1635" s="329" t="s">
        <v>3920</v>
      </c>
      <c r="J1635" s="291" t="s">
        <v>20344</v>
      </c>
      <c r="K1635" s="292" t="s">
        <v>3922</v>
      </c>
      <c r="L1635" s="292" t="s">
        <v>20313</v>
      </c>
      <c r="M1635" s="292" t="s">
        <v>3980</v>
      </c>
      <c r="N1635" s="12" t="s">
        <v>21230</v>
      </c>
      <c r="O1635" s="330" t="s">
        <v>20345</v>
      </c>
      <c r="P1635" s="331" t="s">
        <v>20346</v>
      </c>
      <c r="Q1635" s="274" t="s">
        <v>19183</v>
      </c>
      <c r="R1635" s="292" t="s">
        <v>11059</v>
      </c>
      <c r="S1635" s="274" t="s">
        <v>19183</v>
      </c>
      <c r="T1635" s="331" t="s">
        <v>20346</v>
      </c>
      <c r="V1635" s="294">
        <v>43756</v>
      </c>
    </row>
    <row r="1636" spans="1:24" s="292" customFormat="1" ht="30.75" customHeight="1" x14ac:dyDescent="0.25">
      <c r="B1636" s="351" t="s">
        <v>20251</v>
      </c>
      <c r="C1636" s="351" t="s">
        <v>21209</v>
      </c>
      <c r="D1636" s="291" t="s">
        <v>20318</v>
      </c>
      <c r="E1636" s="292" t="s">
        <v>20320</v>
      </c>
      <c r="G1636" s="291" t="s">
        <v>20319</v>
      </c>
      <c r="H1636" s="328" t="s">
        <v>20314</v>
      </c>
      <c r="I1636" s="329" t="s">
        <v>3920</v>
      </c>
      <c r="J1636" s="291" t="s">
        <v>20321</v>
      </c>
      <c r="K1636" s="292" t="s">
        <v>20315</v>
      </c>
      <c r="L1636" s="292" t="s">
        <v>2468</v>
      </c>
      <c r="M1636" s="292" t="s">
        <v>4119</v>
      </c>
      <c r="N1636" s="12" t="s">
        <v>21230</v>
      </c>
      <c r="O1636" s="330" t="s">
        <v>20316</v>
      </c>
      <c r="P1636" s="331" t="s">
        <v>20317</v>
      </c>
      <c r="Q1636" s="274" t="s">
        <v>20322</v>
      </c>
      <c r="R1636" s="292" t="s">
        <v>10347</v>
      </c>
      <c r="S1636" s="274" t="s">
        <v>20323</v>
      </c>
      <c r="T1636" s="293" t="s">
        <v>20324</v>
      </c>
      <c r="U1636" s="380"/>
      <c r="V1636" s="381">
        <v>43753</v>
      </c>
      <c r="W1636" s="382"/>
      <c r="X1636" s="382"/>
    </row>
    <row r="1637" spans="1:24" s="292" customFormat="1" ht="30.75" customHeight="1" x14ac:dyDescent="0.25">
      <c r="B1637" s="351" t="s">
        <v>20252</v>
      </c>
      <c r="C1637" s="351" t="s">
        <v>7</v>
      </c>
      <c r="D1637" s="291" t="s">
        <v>20969</v>
      </c>
      <c r="E1637" s="292" t="s">
        <v>5977</v>
      </c>
      <c r="G1637" s="291" t="s">
        <v>20972</v>
      </c>
      <c r="H1637" s="328" t="s">
        <v>20970</v>
      </c>
      <c r="I1637" s="329" t="s">
        <v>3920</v>
      </c>
      <c r="J1637" s="291" t="s">
        <v>20971</v>
      </c>
      <c r="K1637" s="292" t="s">
        <v>3922</v>
      </c>
      <c r="L1637" s="292" t="s">
        <v>5806</v>
      </c>
      <c r="M1637" s="292" t="s">
        <v>3924</v>
      </c>
      <c r="N1637" s="12" t="s">
        <v>21230</v>
      </c>
      <c r="O1637" s="330" t="s">
        <v>5807</v>
      </c>
      <c r="P1637" s="331"/>
      <c r="Q1637" s="274" t="s">
        <v>20973</v>
      </c>
      <c r="R1637" s="292" t="s">
        <v>2659</v>
      </c>
      <c r="S1637" s="274" t="s">
        <v>20974</v>
      </c>
      <c r="T1637" s="293" t="s">
        <v>20975</v>
      </c>
      <c r="V1637" s="294"/>
    </row>
    <row r="1638" spans="1:24" s="292" customFormat="1" ht="30.75" customHeight="1" x14ac:dyDescent="0.25">
      <c r="B1638" s="351" t="s">
        <v>20253</v>
      </c>
      <c r="C1638" s="351" t="s">
        <v>21208</v>
      </c>
      <c r="D1638" s="291" t="s">
        <v>20325</v>
      </c>
      <c r="E1638" s="292" t="s">
        <v>20326</v>
      </c>
      <c r="G1638" s="291" t="s">
        <v>20327</v>
      </c>
      <c r="H1638" s="328" t="s">
        <v>20328</v>
      </c>
      <c r="I1638" s="329" t="s">
        <v>3920</v>
      </c>
      <c r="J1638" s="291" t="s">
        <v>20329</v>
      </c>
      <c r="K1638" s="292" t="s">
        <v>20330</v>
      </c>
      <c r="L1638" s="292" t="s">
        <v>2677</v>
      </c>
      <c r="M1638" s="292" t="s">
        <v>4270</v>
      </c>
      <c r="N1638" s="12" t="s">
        <v>21218</v>
      </c>
      <c r="O1638" s="330" t="s">
        <v>20331</v>
      </c>
      <c r="P1638" s="331" t="s">
        <v>20332</v>
      </c>
      <c r="Q1638" s="274" t="s">
        <v>20333</v>
      </c>
      <c r="R1638" s="292" t="s">
        <v>20334</v>
      </c>
      <c r="S1638" s="274" t="s">
        <v>20335</v>
      </c>
      <c r="T1638" s="331" t="s">
        <v>20332</v>
      </c>
      <c r="V1638" s="294">
        <v>43755</v>
      </c>
    </row>
    <row r="1639" spans="1:24" s="292" customFormat="1" ht="30.75" customHeight="1" x14ac:dyDescent="0.25">
      <c r="B1639" s="351" t="s">
        <v>20254</v>
      </c>
      <c r="C1639" s="351" t="s">
        <v>21207</v>
      </c>
      <c r="D1639" s="291" t="s">
        <v>20336</v>
      </c>
      <c r="E1639" s="292" t="s">
        <v>11893</v>
      </c>
      <c r="G1639" s="291" t="s">
        <v>20337</v>
      </c>
      <c r="H1639" s="328" t="s">
        <v>20338</v>
      </c>
      <c r="I1639" s="329" t="s">
        <v>20347</v>
      </c>
      <c r="J1639" s="291" t="s">
        <v>20348</v>
      </c>
      <c r="K1639" s="292" t="s">
        <v>2841</v>
      </c>
      <c r="L1639" s="292" t="s">
        <v>20349</v>
      </c>
      <c r="M1639" s="292" t="s">
        <v>4249</v>
      </c>
      <c r="N1639" s="12" t="s">
        <v>21231</v>
      </c>
      <c r="O1639" s="330" t="s">
        <v>20350</v>
      </c>
      <c r="P1639" s="331" t="s">
        <v>20351</v>
      </c>
      <c r="Q1639" s="274" t="s">
        <v>20352</v>
      </c>
      <c r="R1639" s="292" t="s">
        <v>11893</v>
      </c>
      <c r="S1639" s="274" t="s">
        <v>20352</v>
      </c>
      <c r="T1639" s="331" t="s">
        <v>20351</v>
      </c>
      <c r="V1639" s="294">
        <v>43756</v>
      </c>
    </row>
    <row r="1640" spans="1:24" s="292" customFormat="1" ht="30.75" customHeight="1" x14ac:dyDescent="0.25">
      <c r="B1640" s="351" t="s">
        <v>20255</v>
      </c>
      <c r="C1640" s="351" t="s">
        <v>6323</v>
      </c>
      <c r="D1640" s="291" t="s">
        <v>20381</v>
      </c>
      <c r="E1640" s="292" t="s">
        <v>6323</v>
      </c>
      <c r="F1640" s="292" t="s">
        <v>12670</v>
      </c>
      <c r="G1640" s="291" t="s">
        <v>20704</v>
      </c>
      <c r="H1640" s="328" t="s">
        <v>20705</v>
      </c>
      <c r="I1640" s="329" t="s">
        <v>3920</v>
      </c>
      <c r="J1640" s="291" t="s">
        <v>20383</v>
      </c>
      <c r="K1640" s="292" t="s">
        <v>3922</v>
      </c>
      <c r="L1640" s="292" t="s">
        <v>20382</v>
      </c>
      <c r="M1640" s="292" t="s">
        <v>4270</v>
      </c>
      <c r="N1640" s="12" t="s">
        <v>21218</v>
      </c>
      <c r="O1640" s="330" t="s">
        <v>20384</v>
      </c>
      <c r="P1640" s="331" t="s">
        <v>20385</v>
      </c>
      <c r="Q1640" s="274" t="s">
        <v>12432</v>
      </c>
      <c r="R1640" s="292" t="s">
        <v>6323</v>
      </c>
      <c r="S1640" s="274" t="s">
        <v>12432</v>
      </c>
      <c r="T1640" s="293" t="s">
        <v>20385</v>
      </c>
      <c r="V1640" s="294">
        <v>43763</v>
      </c>
    </row>
    <row r="1641" spans="1:24" s="292" customFormat="1" ht="30.75" customHeight="1" x14ac:dyDescent="0.25">
      <c r="B1641" s="351" t="s">
        <v>20256</v>
      </c>
      <c r="C1641" s="351" t="s">
        <v>12035</v>
      </c>
      <c r="D1641" s="291" t="s">
        <v>20353</v>
      </c>
      <c r="E1641" s="292" t="s">
        <v>15030</v>
      </c>
      <c r="G1641" s="291" t="s">
        <v>20353</v>
      </c>
      <c r="H1641" s="328" t="s">
        <v>20354</v>
      </c>
      <c r="I1641" s="329" t="s">
        <v>3920</v>
      </c>
      <c r="J1641" s="291" t="s">
        <v>20355</v>
      </c>
      <c r="K1641" s="292" t="s">
        <v>3922</v>
      </c>
      <c r="L1641" s="292" t="s">
        <v>9762</v>
      </c>
      <c r="M1641" s="292" t="s">
        <v>4270</v>
      </c>
      <c r="N1641" s="12" t="s">
        <v>21218</v>
      </c>
      <c r="O1641" s="330" t="s">
        <v>9763</v>
      </c>
      <c r="P1641" s="331" t="s">
        <v>20356</v>
      </c>
      <c r="Q1641" s="274" t="s">
        <v>20357</v>
      </c>
      <c r="R1641" s="292" t="s">
        <v>15030</v>
      </c>
      <c r="S1641" s="274" t="s">
        <v>20357</v>
      </c>
      <c r="T1641" s="331" t="s">
        <v>20356</v>
      </c>
      <c r="V1641" s="294">
        <v>43760</v>
      </c>
    </row>
    <row r="1642" spans="1:24" s="292" customFormat="1" ht="30.75" customHeight="1" x14ac:dyDescent="0.25">
      <c r="B1642" s="351" t="s">
        <v>20257</v>
      </c>
      <c r="C1642" s="351" t="s">
        <v>11059</v>
      </c>
      <c r="D1642" s="291" t="s">
        <v>20358</v>
      </c>
      <c r="E1642" s="292" t="s">
        <v>20359</v>
      </c>
      <c r="G1642" s="291" t="s">
        <v>20358</v>
      </c>
      <c r="H1642" s="328" t="s">
        <v>20360</v>
      </c>
      <c r="I1642" s="329" t="s">
        <v>20361</v>
      </c>
      <c r="J1642" s="291" t="s">
        <v>20362</v>
      </c>
      <c r="K1642" s="292" t="s">
        <v>20363</v>
      </c>
      <c r="L1642" s="292" t="s">
        <v>4128</v>
      </c>
      <c r="M1642" s="292" t="s">
        <v>4068</v>
      </c>
      <c r="N1642" s="12" t="s">
        <v>21218</v>
      </c>
      <c r="O1642" s="330" t="s">
        <v>20364</v>
      </c>
      <c r="P1642" s="331" t="s">
        <v>20365</v>
      </c>
      <c r="Q1642" s="274" t="s">
        <v>20366</v>
      </c>
      <c r="R1642" s="292" t="s">
        <v>20359</v>
      </c>
      <c r="S1642" s="274" t="s">
        <v>20366</v>
      </c>
      <c r="T1642" s="331" t="s">
        <v>20365</v>
      </c>
      <c r="V1642" s="294">
        <v>43760</v>
      </c>
    </row>
    <row r="1643" spans="1:24" s="292" customFormat="1" ht="30.75" customHeight="1" x14ac:dyDescent="0.25">
      <c r="B1643" s="351" t="s">
        <v>20258</v>
      </c>
      <c r="C1643" s="351" t="s">
        <v>12035</v>
      </c>
      <c r="D1643" s="291" t="s">
        <v>20367</v>
      </c>
      <c r="E1643" s="292" t="s">
        <v>299</v>
      </c>
      <c r="G1643" s="291" t="s">
        <v>20368</v>
      </c>
      <c r="H1643" s="328" t="s">
        <v>20369</v>
      </c>
      <c r="I1643" s="329" t="s">
        <v>3920</v>
      </c>
      <c r="J1643" s="291" t="s">
        <v>20370</v>
      </c>
      <c r="K1643" s="292" t="s">
        <v>2179</v>
      </c>
      <c r="L1643" s="292" t="s">
        <v>10531</v>
      </c>
      <c r="M1643" s="292" t="s">
        <v>3947</v>
      </c>
      <c r="N1643" s="12" t="s">
        <v>21218</v>
      </c>
      <c r="O1643" s="330" t="s">
        <v>20371</v>
      </c>
      <c r="P1643" s="331" t="s">
        <v>20372</v>
      </c>
      <c r="Q1643" s="274" t="s">
        <v>20373</v>
      </c>
      <c r="R1643" s="292" t="s">
        <v>299</v>
      </c>
      <c r="S1643" s="274" t="s">
        <v>20373</v>
      </c>
      <c r="T1643" s="331" t="s">
        <v>20372</v>
      </c>
      <c r="V1643" s="294">
        <v>43761</v>
      </c>
    </row>
    <row r="1644" spans="1:24" s="292" customFormat="1" ht="30.75" customHeight="1" x14ac:dyDescent="0.25">
      <c r="A1644" s="433" t="s">
        <v>22449</v>
      </c>
      <c r="B1644" s="372" t="s">
        <v>20259</v>
      </c>
      <c r="C1644" s="351" t="s">
        <v>21205</v>
      </c>
      <c r="D1644" s="291" t="s">
        <v>20374</v>
      </c>
      <c r="E1644" s="292" t="s">
        <v>20375</v>
      </c>
      <c r="G1644" s="291" t="s">
        <v>20376</v>
      </c>
      <c r="H1644" s="328"/>
      <c r="I1644" s="329"/>
      <c r="J1644" s="291"/>
      <c r="L1644" s="292" t="s">
        <v>11782</v>
      </c>
      <c r="M1644" s="292" t="s">
        <v>4109</v>
      </c>
      <c r="N1644" s="12" t="s">
        <v>21230</v>
      </c>
      <c r="O1644" s="330"/>
      <c r="P1644" s="331" t="s">
        <v>20377</v>
      </c>
      <c r="Q1644" s="293" t="s">
        <v>20378</v>
      </c>
      <c r="R1644" s="292" t="s">
        <v>5427</v>
      </c>
      <c r="S1644" s="293"/>
      <c r="T1644" s="293"/>
      <c r="V1644" s="294">
        <v>43761</v>
      </c>
    </row>
    <row r="1645" spans="1:24" s="292" customFormat="1" ht="30.75" customHeight="1" x14ac:dyDescent="0.25">
      <c r="B1645" s="351" t="s">
        <v>20260</v>
      </c>
      <c r="C1645" s="351" t="s">
        <v>21205</v>
      </c>
      <c r="D1645" s="291" t="s">
        <v>20387</v>
      </c>
      <c r="E1645" s="292" t="s">
        <v>20388</v>
      </c>
      <c r="F1645" s="292" t="s">
        <v>18569</v>
      </c>
      <c r="G1645" s="291" t="s">
        <v>20389</v>
      </c>
      <c r="H1645" s="328" t="s">
        <v>20390</v>
      </c>
      <c r="I1645" s="329" t="s">
        <v>3920</v>
      </c>
      <c r="J1645" s="291" t="s">
        <v>20391</v>
      </c>
      <c r="K1645" s="292" t="s">
        <v>3922</v>
      </c>
      <c r="L1645" s="292" t="s">
        <v>1664</v>
      </c>
      <c r="M1645" s="292" t="s">
        <v>3947</v>
      </c>
      <c r="N1645" s="12" t="s">
        <v>21218</v>
      </c>
      <c r="O1645" s="330" t="s">
        <v>20392</v>
      </c>
      <c r="P1645" s="331" t="s">
        <v>20393</v>
      </c>
      <c r="Q1645" s="293" t="s">
        <v>20394</v>
      </c>
      <c r="R1645" s="292" t="s">
        <v>722</v>
      </c>
      <c r="S1645" s="293" t="s">
        <v>20394</v>
      </c>
      <c r="T1645" s="293" t="s">
        <v>20395</v>
      </c>
      <c r="V1645" s="294">
        <v>43763</v>
      </c>
    </row>
    <row r="1646" spans="1:24" s="292" customFormat="1" ht="30.75" customHeight="1" x14ac:dyDescent="0.25">
      <c r="B1646" s="351" t="s">
        <v>20261</v>
      </c>
      <c r="C1646" s="351" t="s">
        <v>12035</v>
      </c>
      <c r="D1646" s="291" t="s">
        <v>20416</v>
      </c>
      <c r="E1646" s="292" t="s">
        <v>20397</v>
      </c>
      <c r="G1646" s="291" t="s">
        <v>20396</v>
      </c>
      <c r="H1646" s="328" t="s">
        <v>20417</v>
      </c>
      <c r="I1646" s="329" t="s">
        <v>20418</v>
      </c>
      <c r="J1646" s="291" t="s">
        <v>20419</v>
      </c>
      <c r="K1646" s="292" t="s">
        <v>7769</v>
      </c>
      <c r="L1646" s="292" t="s">
        <v>2847</v>
      </c>
      <c r="M1646" s="292" t="s">
        <v>4068</v>
      </c>
      <c r="N1646" s="12" t="s">
        <v>21218</v>
      </c>
      <c r="O1646" s="330" t="s">
        <v>20420</v>
      </c>
      <c r="P1646" s="331" t="s">
        <v>20421</v>
      </c>
      <c r="Q1646" s="274" t="s">
        <v>20422</v>
      </c>
      <c r="R1646" s="292" t="s">
        <v>20397</v>
      </c>
      <c r="S1646" s="274" t="s">
        <v>20422</v>
      </c>
      <c r="T1646" s="331" t="s">
        <v>20421</v>
      </c>
      <c r="V1646" s="294">
        <v>43768</v>
      </c>
    </row>
    <row r="1647" spans="1:24" s="292" customFormat="1" ht="30.75" customHeight="1" x14ac:dyDescent="0.25">
      <c r="B1647" s="351" t="s">
        <v>20262</v>
      </c>
      <c r="C1647" s="351" t="s">
        <v>22436</v>
      </c>
      <c r="D1647" s="291" t="s">
        <v>20398</v>
      </c>
      <c r="E1647" s="292" t="s">
        <v>14113</v>
      </c>
      <c r="F1647" s="292" t="s">
        <v>4160</v>
      </c>
      <c r="G1647" s="291" t="s">
        <v>20399</v>
      </c>
      <c r="H1647" s="328" t="s">
        <v>22437</v>
      </c>
      <c r="I1647" s="329" t="s">
        <v>3920</v>
      </c>
      <c r="J1647" s="291" t="s">
        <v>22438</v>
      </c>
      <c r="K1647" s="292" t="s">
        <v>3922</v>
      </c>
      <c r="L1647" s="292" t="s">
        <v>20400</v>
      </c>
      <c r="M1647" s="292" t="s">
        <v>3924</v>
      </c>
      <c r="N1647" s="12" t="s">
        <v>21230</v>
      </c>
      <c r="O1647" s="330" t="s">
        <v>22439</v>
      </c>
      <c r="P1647" s="331" t="s">
        <v>22440</v>
      </c>
      <c r="Q1647" s="293" t="s">
        <v>22441</v>
      </c>
      <c r="R1647" s="292" t="s">
        <v>22442</v>
      </c>
      <c r="S1647" s="293" t="s">
        <v>22443</v>
      </c>
      <c r="T1647" s="293"/>
      <c r="V1647" s="294">
        <v>44172</v>
      </c>
    </row>
    <row r="1648" spans="1:24" s="292" customFormat="1" ht="30.75" customHeight="1" x14ac:dyDescent="0.25">
      <c r="B1648" s="351" t="s">
        <v>20263</v>
      </c>
      <c r="C1648" s="351" t="s">
        <v>21205</v>
      </c>
      <c r="D1648" s="291" t="s">
        <v>20406</v>
      </c>
      <c r="E1648" s="292" t="s">
        <v>5126</v>
      </c>
      <c r="G1648" s="291" t="s">
        <v>20407</v>
      </c>
      <c r="H1648" s="328" t="s">
        <v>20408</v>
      </c>
      <c r="I1648" s="329"/>
      <c r="J1648" s="291" t="s">
        <v>20409</v>
      </c>
      <c r="K1648" s="292" t="s">
        <v>20410</v>
      </c>
      <c r="L1648" s="292" t="s">
        <v>20411</v>
      </c>
      <c r="M1648" s="292" t="s">
        <v>4068</v>
      </c>
      <c r="N1648" s="12" t="s">
        <v>21218</v>
      </c>
      <c r="O1648" s="330" t="s">
        <v>20412</v>
      </c>
      <c r="P1648" s="331" t="s">
        <v>20413</v>
      </c>
      <c r="Q1648" s="293" t="s">
        <v>20414</v>
      </c>
      <c r="R1648" s="292" t="s">
        <v>20415</v>
      </c>
      <c r="S1648" s="293" t="s">
        <v>20414</v>
      </c>
      <c r="T1648" s="293"/>
      <c r="V1648" s="294">
        <v>43767</v>
      </c>
    </row>
    <row r="1649" spans="1:23" s="292" customFormat="1" ht="30.75" customHeight="1" x14ac:dyDescent="0.25">
      <c r="B1649" s="351" t="s">
        <v>20264</v>
      </c>
      <c r="C1649" s="351" t="s">
        <v>6323</v>
      </c>
      <c r="D1649" s="291" t="s">
        <v>20423</v>
      </c>
      <c r="E1649" s="292" t="s">
        <v>6323</v>
      </c>
      <c r="F1649" s="292" t="s">
        <v>12670</v>
      </c>
      <c r="G1649" s="291" t="s">
        <v>20722</v>
      </c>
      <c r="H1649" s="328" t="s">
        <v>20723</v>
      </c>
      <c r="I1649" s="329" t="s">
        <v>20724</v>
      </c>
      <c r="J1649" s="291" t="s">
        <v>20725</v>
      </c>
      <c r="K1649" s="292" t="s">
        <v>20726</v>
      </c>
      <c r="L1649" s="292" t="s">
        <v>20424</v>
      </c>
      <c r="M1649" s="292" t="s">
        <v>4270</v>
      </c>
      <c r="N1649" s="12" t="s">
        <v>21218</v>
      </c>
      <c r="O1649" s="330" t="s">
        <v>20727</v>
      </c>
      <c r="P1649" s="331" t="s">
        <v>20425</v>
      </c>
      <c r="Q1649" s="274" t="s">
        <v>12432</v>
      </c>
      <c r="S1649" s="293"/>
      <c r="T1649" s="293"/>
      <c r="V1649" s="294"/>
    </row>
    <row r="1650" spans="1:23" s="292" customFormat="1" ht="30.75" customHeight="1" x14ac:dyDescent="0.25">
      <c r="B1650" s="351" t="s">
        <v>20265</v>
      </c>
      <c r="C1650" s="351" t="s">
        <v>21205</v>
      </c>
      <c r="D1650" s="291" t="s">
        <v>20428</v>
      </c>
      <c r="E1650" s="292" t="s">
        <v>20427</v>
      </c>
      <c r="G1650" s="291" t="s">
        <v>20426</v>
      </c>
      <c r="H1650" s="328" t="s">
        <v>20429</v>
      </c>
      <c r="I1650" s="329" t="s">
        <v>20430</v>
      </c>
      <c r="J1650" s="291" t="s">
        <v>20431</v>
      </c>
      <c r="K1650" s="292" t="s">
        <v>20432</v>
      </c>
      <c r="L1650" s="292" t="s">
        <v>4031</v>
      </c>
      <c r="M1650" s="292" t="s">
        <v>3924</v>
      </c>
      <c r="N1650" s="12" t="s">
        <v>21230</v>
      </c>
      <c r="O1650" s="330" t="s">
        <v>20433</v>
      </c>
      <c r="P1650" s="331" t="s">
        <v>20434</v>
      </c>
      <c r="Q1650" s="274" t="s">
        <v>20435</v>
      </c>
      <c r="R1650" s="292" t="s">
        <v>5272</v>
      </c>
      <c r="S1650" s="274" t="s">
        <v>20435</v>
      </c>
      <c r="T1650" s="293" t="s">
        <v>20436</v>
      </c>
      <c r="V1650" s="294">
        <v>43769</v>
      </c>
    </row>
    <row r="1651" spans="1:23" s="292" customFormat="1" ht="30.75" customHeight="1" x14ac:dyDescent="0.25">
      <c r="B1651" s="351" t="s">
        <v>20266</v>
      </c>
      <c r="C1651" s="351" t="s">
        <v>7</v>
      </c>
      <c r="D1651" s="291" t="s">
        <v>20437</v>
      </c>
      <c r="E1651" s="292" t="s">
        <v>20438</v>
      </c>
      <c r="G1651" s="291" t="s">
        <v>20730</v>
      </c>
      <c r="H1651" s="328" t="s">
        <v>20728</v>
      </c>
      <c r="I1651" s="329" t="s">
        <v>3920</v>
      </c>
      <c r="J1651" s="291" t="s">
        <v>20731</v>
      </c>
      <c r="K1651" s="292" t="s">
        <v>20729</v>
      </c>
      <c r="L1651" s="292" t="s">
        <v>20439</v>
      </c>
      <c r="M1651" s="292" t="s">
        <v>4202</v>
      </c>
      <c r="N1651" s="12" t="s">
        <v>21233</v>
      </c>
      <c r="O1651" s="330" t="s">
        <v>20732</v>
      </c>
      <c r="P1651" s="331" t="s">
        <v>20734</v>
      </c>
      <c r="Q1651" s="373" t="s">
        <v>20733</v>
      </c>
      <c r="R1651" s="292" t="s">
        <v>20438</v>
      </c>
      <c r="S1651" s="373" t="s">
        <v>20733</v>
      </c>
      <c r="T1651" s="331" t="s">
        <v>20734</v>
      </c>
      <c r="V1651" s="294"/>
    </row>
    <row r="1652" spans="1:23" s="292" customFormat="1" ht="30.75" customHeight="1" x14ac:dyDescent="0.25">
      <c r="B1652" s="351" t="s">
        <v>20267</v>
      </c>
      <c r="C1652" s="351" t="s">
        <v>11059</v>
      </c>
      <c r="D1652" s="291" t="s">
        <v>20447</v>
      </c>
      <c r="E1652" s="292" t="s">
        <v>11059</v>
      </c>
      <c r="F1652" s="292" t="s">
        <v>12670</v>
      </c>
      <c r="G1652" s="291" t="s">
        <v>20447</v>
      </c>
      <c r="H1652" s="328" t="s">
        <v>21219</v>
      </c>
      <c r="I1652" s="329" t="s">
        <v>3920</v>
      </c>
      <c r="J1652" s="291" t="s">
        <v>21220</v>
      </c>
      <c r="K1652" s="292" t="s">
        <v>3922</v>
      </c>
      <c r="L1652" s="292" t="s">
        <v>20448</v>
      </c>
      <c r="M1652" s="292" t="s">
        <v>3947</v>
      </c>
      <c r="N1652" s="12" t="s">
        <v>21218</v>
      </c>
      <c r="O1652" s="292" t="s">
        <v>21221</v>
      </c>
      <c r="P1652" s="331" t="s">
        <v>21222</v>
      </c>
      <c r="Q1652" s="274" t="s">
        <v>19183</v>
      </c>
      <c r="R1652" s="292" t="s">
        <v>21223</v>
      </c>
      <c r="S1652" s="274" t="s">
        <v>19183</v>
      </c>
      <c r="T1652" s="331" t="s">
        <v>21222</v>
      </c>
      <c r="V1652" s="294"/>
      <c r="W1652" s="294">
        <v>43978</v>
      </c>
    </row>
    <row r="1653" spans="1:23" s="292" customFormat="1" ht="30.75" customHeight="1" x14ac:dyDescent="0.25">
      <c r="A1653" s="433" t="s">
        <v>22449</v>
      </c>
      <c r="B1653" s="372" t="s">
        <v>20268</v>
      </c>
      <c r="C1653" s="351" t="s">
        <v>6323</v>
      </c>
      <c r="D1653" s="291" t="s">
        <v>20449</v>
      </c>
      <c r="E1653" s="292" t="s">
        <v>6323</v>
      </c>
      <c r="F1653" s="292" t="s">
        <v>12670</v>
      </c>
      <c r="G1653" s="291" t="s">
        <v>20449</v>
      </c>
      <c r="H1653" s="328"/>
      <c r="I1653" s="329" t="s">
        <v>3920</v>
      </c>
      <c r="J1653" s="291"/>
      <c r="L1653" s="292" t="s">
        <v>20450</v>
      </c>
      <c r="M1653" s="292" t="s">
        <v>4270</v>
      </c>
      <c r="N1653" s="12" t="s">
        <v>21218</v>
      </c>
      <c r="O1653" s="330"/>
      <c r="P1653" s="331"/>
      <c r="Q1653" s="293"/>
      <c r="S1653" s="293"/>
      <c r="T1653" s="293"/>
      <c r="V1653" s="294"/>
    </row>
    <row r="1654" spans="1:23" s="292" customFormat="1" ht="30.75" customHeight="1" x14ac:dyDescent="0.25">
      <c r="B1654" s="351" t="s">
        <v>20269</v>
      </c>
      <c r="C1654" s="351"/>
      <c r="D1654" s="334" t="s">
        <v>20452</v>
      </c>
      <c r="E1654" s="292" t="s">
        <v>14962</v>
      </c>
      <c r="G1654" s="291" t="s">
        <v>20451</v>
      </c>
      <c r="H1654" s="328" t="s">
        <v>20453</v>
      </c>
      <c r="I1654" s="329" t="s">
        <v>3920</v>
      </c>
      <c r="J1654" s="291" t="s">
        <v>20454</v>
      </c>
      <c r="K1654" s="292" t="s">
        <v>1713</v>
      </c>
      <c r="L1654" s="292" t="s">
        <v>9762</v>
      </c>
      <c r="M1654" s="292" t="s">
        <v>4270</v>
      </c>
      <c r="N1654" s="12" t="s">
        <v>21218</v>
      </c>
      <c r="O1654" s="330" t="s">
        <v>9763</v>
      </c>
      <c r="P1654" s="331" t="s">
        <v>20455</v>
      </c>
      <c r="Q1654" s="274" t="s">
        <v>20456</v>
      </c>
      <c r="R1654" s="292" t="s">
        <v>14962</v>
      </c>
      <c r="S1654" s="274" t="s">
        <v>20456</v>
      </c>
      <c r="T1654" s="331" t="s">
        <v>20455</v>
      </c>
      <c r="V1654" s="294">
        <v>43769</v>
      </c>
    </row>
    <row r="1655" spans="1:23" s="292" customFormat="1" ht="30.75" customHeight="1" x14ac:dyDescent="0.25">
      <c r="B1655" s="351" t="s">
        <v>20270</v>
      </c>
      <c r="C1655" s="351" t="s">
        <v>21205</v>
      </c>
      <c r="D1655" s="429" t="s">
        <v>1267</v>
      </c>
      <c r="E1655" s="12" t="s">
        <v>22208</v>
      </c>
      <c r="F1655" s="428"/>
      <c r="G1655" s="429" t="s">
        <v>1267</v>
      </c>
      <c r="H1655" s="428" t="s">
        <v>1268</v>
      </c>
      <c r="I1655" s="428">
        <v>1840004867</v>
      </c>
      <c r="J1655" s="429" t="s">
        <v>1269</v>
      </c>
      <c r="K1655" s="428" t="s">
        <v>1270</v>
      </c>
      <c r="L1655" s="428" t="s">
        <v>1271</v>
      </c>
      <c r="M1655" s="428" t="s">
        <v>4270</v>
      </c>
      <c r="N1655" s="12" t="s">
        <v>21218</v>
      </c>
      <c r="O1655" s="428" t="s">
        <v>1272</v>
      </c>
      <c r="P1655" s="430" t="s">
        <v>1273</v>
      </c>
      <c r="Q1655" s="269" t="s">
        <v>22209</v>
      </c>
      <c r="R1655" s="12" t="s">
        <v>22208</v>
      </c>
      <c r="S1655" s="269" t="s">
        <v>22209</v>
      </c>
      <c r="T1655" s="430" t="s">
        <v>1273</v>
      </c>
      <c r="U1655" s="428"/>
      <c r="V1655" s="431"/>
      <c r="W1655" s="428"/>
    </row>
    <row r="1656" spans="1:23" s="292" customFormat="1" ht="30.75" customHeight="1" x14ac:dyDescent="0.25">
      <c r="B1656" s="351" t="s">
        <v>20271</v>
      </c>
      <c r="C1656" s="351" t="s">
        <v>21208</v>
      </c>
      <c r="D1656" s="291" t="s">
        <v>20497</v>
      </c>
      <c r="E1656" s="292" t="s">
        <v>5858</v>
      </c>
      <c r="F1656" s="292" t="s">
        <v>20472</v>
      </c>
      <c r="G1656" s="291" t="s">
        <v>20497</v>
      </c>
      <c r="H1656" s="328" t="s">
        <v>20498</v>
      </c>
      <c r="I1656" s="329" t="s">
        <v>3920</v>
      </c>
      <c r="J1656" s="291" t="s">
        <v>20499</v>
      </c>
      <c r="K1656" s="292" t="s">
        <v>3961</v>
      </c>
      <c r="L1656" s="292" t="s">
        <v>3962</v>
      </c>
      <c r="M1656" s="292" t="s">
        <v>3947</v>
      </c>
      <c r="N1656" s="12" t="s">
        <v>21218</v>
      </c>
      <c r="O1656" s="330" t="s">
        <v>20500</v>
      </c>
      <c r="P1656" s="331" t="s">
        <v>20501</v>
      </c>
      <c r="Q1656" s="274" t="s">
        <v>20473</v>
      </c>
      <c r="R1656" s="292" t="s">
        <v>5858</v>
      </c>
      <c r="S1656" s="274" t="s">
        <v>20473</v>
      </c>
      <c r="T1656" s="331" t="s">
        <v>20501</v>
      </c>
      <c r="V1656" s="294">
        <v>43775</v>
      </c>
    </row>
    <row r="1657" spans="1:23" s="292" customFormat="1" ht="30.75" customHeight="1" x14ac:dyDescent="0.25">
      <c r="B1657" s="351" t="s">
        <v>20272</v>
      </c>
      <c r="C1657" s="351" t="s">
        <v>21205</v>
      </c>
      <c r="D1657" s="291" t="s">
        <v>20475</v>
      </c>
      <c r="E1657" s="292" t="s">
        <v>20476</v>
      </c>
      <c r="F1657" s="292" t="s">
        <v>20477</v>
      </c>
      <c r="G1657" s="291" t="s">
        <v>20474</v>
      </c>
      <c r="H1657" s="328" t="s">
        <v>20478</v>
      </c>
      <c r="I1657" s="329" t="s">
        <v>3920</v>
      </c>
      <c r="J1657" s="291" t="s">
        <v>20479</v>
      </c>
      <c r="K1657" s="292" t="s">
        <v>20480</v>
      </c>
      <c r="L1657" s="292" t="s">
        <v>5268</v>
      </c>
      <c r="M1657" s="292" t="s">
        <v>3924</v>
      </c>
      <c r="N1657" s="12" t="s">
        <v>21230</v>
      </c>
      <c r="O1657" s="330" t="s">
        <v>20481</v>
      </c>
      <c r="P1657" s="331" t="s">
        <v>20482</v>
      </c>
      <c r="Q1657" s="293" t="s">
        <v>20483</v>
      </c>
      <c r="R1657" s="292" t="s">
        <v>2323</v>
      </c>
      <c r="S1657" s="293" t="s">
        <v>20483</v>
      </c>
      <c r="T1657" s="293" t="s">
        <v>20484</v>
      </c>
      <c r="V1657" s="294">
        <v>43774</v>
      </c>
    </row>
    <row r="1658" spans="1:23" s="292" customFormat="1" ht="30.75" customHeight="1" x14ac:dyDescent="0.25">
      <c r="B1658" s="351" t="s">
        <v>20273</v>
      </c>
      <c r="C1658" s="351" t="s">
        <v>21208</v>
      </c>
      <c r="D1658" s="291" t="s">
        <v>20489</v>
      </c>
      <c r="E1658" s="292" t="s">
        <v>20490</v>
      </c>
      <c r="G1658" s="291" t="s">
        <v>20491</v>
      </c>
      <c r="H1658" s="328" t="s">
        <v>20492</v>
      </c>
      <c r="I1658" s="329" t="s">
        <v>3920</v>
      </c>
      <c r="J1658" s="291" t="s">
        <v>20493</v>
      </c>
      <c r="K1658" s="292" t="s">
        <v>3922</v>
      </c>
      <c r="L1658" s="292" t="s">
        <v>20190</v>
      </c>
      <c r="M1658" s="292" t="s">
        <v>4202</v>
      </c>
      <c r="N1658" s="12" t="s">
        <v>21233</v>
      </c>
      <c r="O1658" s="330" t="s">
        <v>8043</v>
      </c>
      <c r="P1658" s="331" t="s">
        <v>20494</v>
      </c>
      <c r="Q1658" s="373" t="s">
        <v>20495</v>
      </c>
      <c r="R1658" s="292" t="s">
        <v>20490</v>
      </c>
      <c r="S1658" s="373" t="s">
        <v>20496</v>
      </c>
      <c r="T1658" s="331" t="s">
        <v>20494</v>
      </c>
      <c r="V1658" s="294">
        <v>43774</v>
      </c>
    </row>
    <row r="1659" spans="1:23" s="292" customFormat="1" ht="30.75" customHeight="1" x14ac:dyDescent="0.25">
      <c r="B1659" s="351" t="s">
        <v>20274</v>
      </c>
      <c r="C1659" s="351" t="s">
        <v>21208</v>
      </c>
      <c r="D1659" s="291" t="s">
        <v>20502</v>
      </c>
      <c r="E1659" s="292" t="s">
        <v>20503</v>
      </c>
      <c r="G1659" s="291" t="s">
        <v>20502</v>
      </c>
      <c r="H1659" s="328" t="s">
        <v>20504</v>
      </c>
      <c r="I1659" s="329" t="s">
        <v>3920</v>
      </c>
      <c r="J1659" s="291" t="s">
        <v>20505</v>
      </c>
      <c r="K1659" s="292" t="s">
        <v>20506</v>
      </c>
      <c r="L1659" s="292" t="s">
        <v>3962</v>
      </c>
      <c r="M1659" s="292" t="s">
        <v>3947</v>
      </c>
      <c r="N1659" s="12" t="s">
        <v>21218</v>
      </c>
      <c r="O1659" s="330" t="s">
        <v>20507</v>
      </c>
      <c r="P1659" s="331" t="s">
        <v>20508</v>
      </c>
      <c r="Q1659" s="274" t="s">
        <v>20509</v>
      </c>
      <c r="R1659" s="292" t="s">
        <v>20503</v>
      </c>
      <c r="S1659" s="293" t="s">
        <v>20510</v>
      </c>
      <c r="T1659" s="293" t="s">
        <v>20508</v>
      </c>
      <c r="V1659" s="294">
        <v>43775</v>
      </c>
    </row>
    <row r="1660" spans="1:23" s="292" customFormat="1" ht="30.75" customHeight="1" x14ac:dyDescent="0.25">
      <c r="B1660" s="351" t="s">
        <v>20275</v>
      </c>
      <c r="C1660" s="351" t="s">
        <v>21205</v>
      </c>
      <c r="D1660" s="291" t="s">
        <v>20512</v>
      </c>
      <c r="E1660" s="292" t="s">
        <v>18414</v>
      </c>
      <c r="G1660" s="291" t="s">
        <v>20511</v>
      </c>
      <c r="H1660" s="328" t="s">
        <v>20513</v>
      </c>
      <c r="I1660" s="329" t="s">
        <v>20514</v>
      </c>
      <c r="J1660" s="291" t="s">
        <v>20515</v>
      </c>
      <c r="K1660" s="292" t="s">
        <v>20516</v>
      </c>
      <c r="L1660" s="292" t="s">
        <v>1664</v>
      </c>
      <c r="M1660" s="292" t="s">
        <v>3947</v>
      </c>
      <c r="N1660" s="12" t="s">
        <v>21218</v>
      </c>
      <c r="O1660" s="330" t="s">
        <v>20902</v>
      </c>
      <c r="P1660" s="331" t="s">
        <v>20520</v>
      </c>
      <c r="Q1660" s="274" t="s">
        <v>20517</v>
      </c>
      <c r="R1660" s="292" t="s">
        <v>20518</v>
      </c>
      <c r="S1660" s="274" t="s">
        <v>20517</v>
      </c>
      <c r="T1660" s="293" t="s">
        <v>20519</v>
      </c>
      <c r="V1660" s="294">
        <v>43776</v>
      </c>
    </row>
    <row r="1661" spans="1:23" s="292" customFormat="1" ht="30.75" customHeight="1" x14ac:dyDescent="0.25">
      <c r="A1661" s="433" t="s">
        <v>22449</v>
      </c>
      <c r="B1661" s="372" t="s">
        <v>20276</v>
      </c>
      <c r="C1661" s="351" t="s">
        <v>11059</v>
      </c>
      <c r="D1661" s="291" t="s">
        <v>20521</v>
      </c>
      <c r="E1661" s="292" t="s">
        <v>11059</v>
      </c>
      <c r="F1661" s="292" t="s">
        <v>12670</v>
      </c>
      <c r="G1661" s="291" t="s">
        <v>20522</v>
      </c>
      <c r="H1661" s="328"/>
      <c r="I1661" s="329"/>
      <c r="J1661" s="291"/>
      <c r="L1661" s="292" t="s">
        <v>20523</v>
      </c>
      <c r="M1661" s="292" t="s">
        <v>4270</v>
      </c>
      <c r="N1661" s="12" t="s">
        <v>21218</v>
      </c>
      <c r="O1661" s="330"/>
      <c r="P1661" s="331"/>
      <c r="Q1661" s="293"/>
      <c r="S1661" s="293"/>
      <c r="T1661" s="293"/>
      <c r="V1661" s="294">
        <v>43776</v>
      </c>
    </row>
    <row r="1662" spans="1:23" s="292" customFormat="1" ht="30.75" customHeight="1" x14ac:dyDescent="0.25">
      <c r="B1662" s="351" t="s">
        <v>20277</v>
      </c>
      <c r="C1662" s="351" t="s">
        <v>21205</v>
      </c>
      <c r="D1662" s="291" t="s">
        <v>20524</v>
      </c>
      <c r="E1662" s="292" t="s">
        <v>20525</v>
      </c>
      <c r="G1662" s="291" t="s">
        <v>20524</v>
      </c>
      <c r="H1662" s="328" t="s">
        <v>20526</v>
      </c>
      <c r="I1662" s="329" t="s">
        <v>20527</v>
      </c>
      <c r="J1662" s="291" t="s">
        <v>20528</v>
      </c>
      <c r="L1662" s="292" t="s">
        <v>1706</v>
      </c>
      <c r="M1662" s="292" t="s">
        <v>3947</v>
      </c>
      <c r="N1662" s="12" t="s">
        <v>21218</v>
      </c>
      <c r="O1662" s="330" t="s">
        <v>1707</v>
      </c>
      <c r="P1662" s="331" t="s">
        <v>20529</v>
      </c>
      <c r="Q1662" s="293"/>
      <c r="R1662" s="292" t="s">
        <v>20525</v>
      </c>
      <c r="S1662" s="293"/>
      <c r="T1662" s="293" t="s">
        <v>20530</v>
      </c>
      <c r="V1662" s="294">
        <v>43776</v>
      </c>
    </row>
    <row r="1663" spans="1:23" s="292" customFormat="1" ht="30.75" customHeight="1" x14ac:dyDescent="0.25">
      <c r="B1663" s="351" t="s">
        <v>20278</v>
      </c>
      <c r="C1663" s="351" t="s">
        <v>21205</v>
      </c>
      <c r="D1663" s="291" t="s">
        <v>20531</v>
      </c>
      <c r="E1663" s="292" t="s">
        <v>20532</v>
      </c>
      <c r="F1663" s="292" t="s">
        <v>20533</v>
      </c>
      <c r="G1663" s="291" t="s">
        <v>20534</v>
      </c>
      <c r="H1663" s="328" t="s">
        <v>20887</v>
      </c>
      <c r="I1663" s="329" t="s">
        <v>3920</v>
      </c>
      <c r="J1663" s="291" t="s">
        <v>20888</v>
      </c>
      <c r="K1663" s="292" t="s">
        <v>3922</v>
      </c>
      <c r="L1663" s="292" t="s">
        <v>20535</v>
      </c>
      <c r="M1663" s="292" t="s">
        <v>4270</v>
      </c>
      <c r="N1663" s="12" t="s">
        <v>21218</v>
      </c>
      <c r="O1663" s="330" t="s">
        <v>20889</v>
      </c>
      <c r="P1663" s="331" t="s">
        <v>20536</v>
      </c>
      <c r="Q1663" s="354" t="s">
        <v>20537</v>
      </c>
      <c r="R1663" s="292" t="s">
        <v>20539</v>
      </c>
      <c r="S1663" s="293" t="s">
        <v>20538</v>
      </c>
      <c r="T1663" s="293" t="s">
        <v>20540</v>
      </c>
      <c r="V1663" s="294">
        <v>43794</v>
      </c>
    </row>
    <row r="1664" spans="1:23" s="292" customFormat="1" ht="30.75" customHeight="1" x14ac:dyDescent="0.25">
      <c r="B1664" s="351" t="s">
        <v>20279</v>
      </c>
      <c r="C1664" s="351" t="s">
        <v>11059</v>
      </c>
      <c r="D1664" s="291" t="s">
        <v>20541</v>
      </c>
      <c r="E1664" s="292" t="s">
        <v>15852</v>
      </c>
      <c r="G1664" s="291" t="s">
        <v>20542</v>
      </c>
      <c r="H1664" s="328" t="s">
        <v>20543</v>
      </c>
      <c r="I1664" s="329" t="s">
        <v>20544</v>
      </c>
      <c r="J1664" s="291" t="s">
        <v>20545</v>
      </c>
      <c r="K1664" s="292" t="s">
        <v>12273</v>
      </c>
      <c r="L1664" s="292" t="s">
        <v>4190</v>
      </c>
      <c r="M1664" s="292" t="s">
        <v>3980</v>
      </c>
      <c r="N1664" s="12" t="s">
        <v>21230</v>
      </c>
      <c r="O1664" s="330" t="s">
        <v>20546</v>
      </c>
      <c r="P1664" s="331" t="s">
        <v>20547</v>
      </c>
      <c r="Q1664" s="274" t="s">
        <v>20548</v>
      </c>
      <c r="R1664" s="292" t="s">
        <v>15852</v>
      </c>
      <c r="S1664" s="274" t="s">
        <v>20548</v>
      </c>
      <c r="T1664" s="331" t="s">
        <v>20547</v>
      </c>
      <c r="V1664" s="294"/>
    </row>
    <row r="1665" spans="1:22" s="292" customFormat="1" ht="30.75" customHeight="1" x14ac:dyDescent="0.25">
      <c r="B1665" s="351" t="s">
        <v>20280</v>
      </c>
      <c r="C1665" s="351" t="s">
        <v>21208</v>
      </c>
      <c r="D1665" s="291" t="s">
        <v>20549</v>
      </c>
      <c r="E1665" s="292" t="s">
        <v>20550</v>
      </c>
      <c r="F1665" s="292" t="s">
        <v>20472</v>
      </c>
      <c r="G1665" s="291" t="s">
        <v>20549</v>
      </c>
      <c r="H1665" s="291" t="s">
        <v>20551</v>
      </c>
      <c r="I1665" s="329" t="s">
        <v>3920</v>
      </c>
      <c r="J1665" s="291" t="s">
        <v>20552</v>
      </c>
      <c r="K1665" s="292" t="s">
        <v>20553</v>
      </c>
      <c r="L1665" s="292" t="s">
        <v>3962</v>
      </c>
      <c r="M1665" s="292" t="s">
        <v>3947</v>
      </c>
      <c r="N1665" s="12" t="s">
        <v>21218</v>
      </c>
      <c r="O1665" s="330" t="s">
        <v>20554</v>
      </c>
      <c r="P1665" s="331" t="s">
        <v>20555</v>
      </c>
      <c r="Q1665" s="274" t="s">
        <v>20556</v>
      </c>
      <c r="R1665" s="292" t="s">
        <v>20550</v>
      </c>
      <c r="S1665" s="274" t="s">
        <v>20556</v>
      </c>
      <c r="T1665" s="331" t="s">
        <v>20555</v>
      </c>
      <c r="V1665" s="294">
        <v>43777</v>
      </c>
    </row>
    <row r="1666" spans="1:22" s="292" customFormat="1" ht="30.75" customHeight="1" x14ac:dyDescent="0.25">
      <c r="B1666" s="351" t="s">
        <v>20281</v>
      </c>
      <c r="C1666" s="351" t="s">
        <v>3053</v>
      </c>
      <c r="D1666" s="291" t="s">
        <v>20561</v>
      </c>
      <c r="E1666" s="292" t="s">
        <v>20562</v>
      </c>
      <c r="F1666" s="292" t="s">
        <v>4026</v>
      </c>
      <c r="G1666" s="291" t="s">
        <v>20563</v>
      </c>
      <c r="H1666" s="328" t="s">
        <v>20564</v>
      </c>
      <c r="I1666" s="329" t="s">
        <v>20565</v>
      </c>
      <c r="J1666" s="291" t="s">
        <v>20566</v>
      </c>
      <c r="K1666" s="292" t="s">
        <v>20567</v>
      </c>
      <c r="L1666" s="292" t="s">
        <v>20568</v>
      </c>
      <c r="M1666" s="292" t="s">
        <v>3924</v>
      </c>
      <c r="N1666" s="12" t="s">
        <v>21230</v>
      </c>
      <c r="O1666" s="330" t="s">
        <v>20569</v>
      </c>
      <c r="P1666" s="331" t="s">
        <v>20570</v>
      </c>
      <c r="Q1666" s="274" t="s">
        <v>20571</v>
      </c>
      <c r="R1666" s="292" t="s">
        <v>20562</v>
      </c>
      <c r="S1666" s="274" t="s">
        <v>20571</v>
      </c>
      <c r="T1666" s="331" t="s">
        <v>20570</v>
      </c>
      <c r="V1666" s="294"/>
    </row>
    <row r="1667" spans="1:22" s="292" customFormat="1" ht="30.75" customHeight="1" x14ac:dyDescent="0.25">
      <c r="B1667" s="351" t="s">
        <v>20282</v>
      </c>
      <c r="C1667" s="351" t="s">
        <v>7</v>
      </c>
      <c r="D1667" s="291" t="s">
        <v>20573</v>
      </c>
      <c r="G1667" s="291" t="s">
        <v>20572</v>
      </c>
      <c r="H1667" s="328" t="s">
        <v>20592</v>
      </c>
      <c r="I1667" s="329" t="s">
        <v>20593</v>
      </c>
      <c r="J1667" s="291" t="s">
        <v>20594</v>
      </c>
      <c r="K1667" s="292" t="s">
        <v>5324</v>
      </c>
      <c r="L1667" s="292" t="s">
        <v>4031</v>
      </c>
      <c r="M1667" s="292" t="s">
        <v>3924</v>
      </c>
      <c r="N1667" s="12" t="s">
        <v>21230</v>
      </c>
      <c r="O1667" s="330" t="s">
        <v>20595</v>
      </c>
      <c r="P1667" s="331" t="s">
        <v>20596</v>
      </c>
      <c r="Q1667" s="274" t="s">
        <v>20597</v>
      </c>
      <c r="R1667" s="292" t="s">
        <v>4113</v>
      </c>
      <c r="S1667" s="274" t="s">
        <v>20597</v>
      </c>
      <c r="T1667" s="331" t="s">
        <v>20596</v>
      </c>
      <c r="V1667" s="294"/>
    </row>
    <row r="1668" spans="1:22" s="292" customFormat="1" ht="30.75" customHeight="1" x14ac:dyDescent="0.25">
      <c r="B1668" s="351" t="s">
        <v>20283</v>
      </c>
      <c r="C1668" s="351" t="s">
        <v>7</v>
      </c>
      <c r="D1668" s="291" t="s">
        <v>20574</v>
      </c>
      <c r="E1668" s="292" t="s">
        <v>20575</v>
      </c>
      <c r="G1668" s="291" t="s">
        <v>20576</v>
      </c>
      <c r="H1668" s="328" t="s">
        <v>20577</v>
      </c>
      <c r="I1668" s="329" t="s">
        <v>3920</v>
      </c>
      <c r="J1668" s="291" t="s">
        <v>20578</v>
      </c>
      <c r="K1668" s="292" t="s">
        <v>2966</v>
      </c>
      <c r="L1668" s="292" t="s">
        <v>4128</v>
      </c>
      <c r="M1668" s="292" t="s">
        <v>4068</v>
      </c>
      <c r="N1668" s="12" t="s">
        <v>21218</v>
      </c>
      <c r="O1668" s="330" t="s">
        <v>20579</v>
      </c>
      <c r="P1668" s="331" t="s">
        <v>20581</v>
      </c>
      <c r="Q1668" s="274" t="s">
        <v>20580</v>
      </c>
      <c r="R1668" s="292" t="s">
        <v>20575</v>
      </c>
      <c r="S1668" s="274" t="s">
        <v>20580</v>
      </c>
      <c r="T1668" s="331" t="s">
        <v>20581</v>
      </c>
      <c r="V1668" s="294"/>
    </row>
    <row r="1669" spans="1:22" s="292" customFormat="1" ht="30.75" customHeight="1" x14ac:dyDescent="0.25">
      <c r="B1669" s="351" t="s">
        <v>20284</v>
      </c>
      <c r="C1669" s="351" t="s">
        <v>21205</v>
      </c>
      <c r="D1669" s="291" t="s">
        <v>20583</v>
      </c>
      <c r="E1669" s="292" t="s">
        <v>20584</v>
      </c>
      <c r="G1669" s="291" t="s">
        <v>20583</v>
      </c>
      <c r="H1669" s="328" t="s">
        <v>20585</v>
      </c>
      <c r="I1669" s="329"/>
      <c r="J1669" s="291" t="s">
        <v>20586</v>
      </c>
      <c r="K1669" s="292" t="s">
        <v>20587</v>
      </c>
      <c r="L1669" s="292" t="s">
        <v>14968</v>
      </c>
      <c r="M1669" s="292" t="s">
        <v>3947</v>
      </c>
      <c r="N1669" s="12" t="s">
        <v>21218</v>
      </c>
      <c r="O1669" s="330"/>
      <c r="P1669" s="331" t="s">
        <v>20588</v>
      </c>
      <c r="Q1669" s="293" t="s">
        <v>20589</v>
      </c>
      <c r="R1669" s="292" t="s">
        <v>20590</v>
      </c>
      <c r="S1669" s="293"/>
      <c r="T1669" s="293"/>
      <c r="V1669" s="294">
        <v>43780</v>
      </c>
    </row>
    <row r="1670" spans="1:22" s="292" customFormat="1" ht="30.75" customHeight="1" x14ac:dyDescent="0.25">
      <c r="B1670" s="351" t="s">
        <v>20285</v>
      </c>
      <c r="C1670" s="351" t="s">
        <v>21205</v>
      </c>
      <c r="D1670" s="291" t="s">
        <v>20591</v>
      </c>
      <c r="E1670" s="292" t="s">
        <v>913</v>
      </c>
      <c r="G1670" s="291" t="s">
        <v>20607</v>
      </c>
      <c r="H1670" s="328" t="s">
        <v>20610</v>
      </c>
      <c r="I1670" s="329" t="s">
        <v>3920</v>
      </c>
      <c r="J1670" s="291" t="s">
        <v>20611</v>
      </c>
      <c r="K1670" s="292" t="s">
        <v>3922</v>
      </c>
      <c r="L1670" s="292" t="s">
        <v>2527</v>
      </c>
      <c r="M1670" s="292" t="s">
        <v>4119</v>
      </c>
      <c r="N1670" s="12" t="s">
        <v>21230</v>
      </c>
      <c r="O1670" s="330" t="s">
        <v>20612</v>
      </c>
      <c r="P1670" s="331" t="s">
        <v>20613</v>
      </c>
      <c r="Q1670" s="274" t="s">
        <v>20614</v>
      </c>
      <c r="R1670" s="292" t="s">
        <v>913</v>
      </c>
      <c r="S1670" s="274" t="s">
        <v>20614</v>
      </c>
      <c r="T1670" s="331" t="s">
        <v>20613</v>
      </c>
      <c r="V1670" s="294">
        <v>43782</v>
      </c>
    </row>
    <row r="1671" spans="1:22" s="292" customFormat="1" ht="30.75" customHeight="1" x14ac:dyDescent="0.25">
      <c r="A1671" s="433" t="s">
        <v>22449</v>
      </c>
      <c r="B1671" s="372" t="s">
        <v>20286</v>
      </c>
      <c r="C1671" s="351" t="s">
        <v>12035</v>
      </c>
      <c r="D1671" s="291" t="s">
        <v>20608</v>
      </c>
      <c r="E1671" s="292" t="s">
        <v>21211</v>
      </c>
      <c r="G1671" s="291" t="s">
        <v>20609</v>
      </c>
      <c r="H1671" s="328"/>
      <c r="I1671" s="329"/>
      <c r="J1671" s="291"/>
      <c r="O1671" s="330"/>
      <c r="P1671" s="331"/>
      <c r="Q1671" s="293"/>
      <c r="S1671" s="293"/>
      <c r="T1671" s="293"/>
      <c r="V1671" s="294"/>
    </row>
    <row r="1672" spans="1:22" s="292" customFormat="1" ht="30.75" customHeight="1" x14ac:dyDescent="0.25">
      <c r="B1672" s="351" t="s">
        <v>20287</v>
      </c>
      <c r="C1672" s="351" t="s">
        <v>21206</v>
      </c>
      <c r="D1672" s="291" t="s">
        <v>20621</v>
      </c>
      <c r="E1672" s="292" t="s">
        <v>3053</v>
      </c>
      <c r="G1672" s="291" t="s">
        <v>20621</v>
      </c>
      <c r="H1672" s="328" t="s">
        <v>20622</v>
      </c>
      <c r="I1672" s="329" t="s">
        <v>3920</v>
      </c>
      <c r="J1672" s="291" t="s">
        <v>20623</v>
      </c>
      <c r="K1672" s="292" t="s">
        <v>3922</v>
      </c>
      <c r="L1672" s="292" t="s">
        <v>3781</v>
      </c>
      <c r="M1672" s="292" t="s">
        <v>4119</v>
      </c>
      <c r="N1672" s="12" t="s">
        <v>21230</v>
      </c>
      <c r="O1672" s="330" t="s">
        <v>20624</v>
      </c>
      <c r="P1672" s="331" t="s">
        <v>20625</v>
      </c>
      <c r="Q1672" s="274" t="s">
        <v>20626</v>
      </c>
      <c r="R1672" s="331" t="s">
        <v>5949</v>
      </c>
      <c r="S1672" s="274" t="s">
        <v>20626</v>
      </c>
      <c r="T1672" s="331" t="s">
        <v>20625</v>
      </c>
      <c r="V1672" s="294"/>
    </row>
    <row r="1673" spans="1:22" s="292" customFormat="1" ht="30.75" customHeight="1" x14ac:dyDescent="0.25">
      <c r="A1673" s="433" t="s">
        <v>22449</v>
      </c>
      <c r="B1673" s="372" t="s">
        <v>20288</v>
      </c>
      <c r="C1673" s="351" t="s">
        <v>21205</v>
      </c>
      <c r="D1673" s="291" t="s">
        <v>20627</v>
      </c>
      <c r="E1673" s="292" t="s">
        <v>20628</v>
      </c>
      <c r="G1673" s="291" t="s">
        <v>20629</v>
      </c>
      <c r="H1673" s="328"/>
      <c r="I1673" s="329"/>
      <c r="J1673" s="291"/>
      <c r="L1673" s="292" t="s">
        <v>4040</v>
      </c>
      <c r="M1673" s="292" t="s">
        <v>3947</v>
      </c>
      <c r="N1673" s="12" t="s">
        <v>21218</v>
      </c>
      <c r="O1673" s="330"/>
      <c r="P1673" s="331"/>
      <c r="Q1673" s="293"/>
      <c r="S1673" s="293"/>
      <c r="T1673" s="293"/>
      <c r="V1673" s="294"/>
    </row>
    <row r="1674" spans="1:22" s="292" customFormat="1" ht="30.75" customHeight="1" x14ac:dyDescent="0.25">
      <c r="B1674" s="351" t="s">
        <v>20289</v>
      </c>
      <c r="C1674" s="351" t="s">
        <v>21208</v>
      </c>
      <c r="D1674" s="291" t="s">
        <v>20630</v>
      </c>
      <c r="E1674" s="292" t="s">
        <v>20631</v>
      </c>
      <c r="G1674" s="291" t="s">
        <v>20630</v>
      </c>
      <c r="H1674" s="328" t="s">
        <v>20632</v>
      </c>
      <c r="I1674" s="329" t="s">
        <v>3920</v>
      </c>
      <c r="J1674" s="291" t="s">
        <v>20633</v>
      </c>
      <c r="K1674" s="292" t="s">
        <v>3922</v>
      </c>
      <c r="L1674" s="292" t="s">
        <v>4238</v>
      </c>
      <c r="M1674" s="292" t="s">
        <v>3947</v>
      </c>
      <c r="N1674" s="12" t="s">
        <v>21218</v>
      </c>
      <c r="O1674" s="330" t="s">
        <v>20634</v>
      </c>
      <c r="P1674" s="331" t="s">
        <v>20635</v>
      </c>
      <c r="Q1674" s="274" t="s">
        <v>20636</v>
      </c>
      <c r="R1674" s="292" t="s">
        <v>20631</v>
      </c>
      <c r="S1674" s="274" t="s">
        <v>20636</v>
      </c>
      <c r="T1674" s="331" t="s">
        <v>20635</v>
      </c>
      <c r="V1674" s="294">
        <v>43783</v>
      </c>
    </row>
    <row r="1675" spans="1:22" s="292" customFormat="1" ht="30.75" customHeight="1" x14ac:dyDescent="0.25">
      <c r="A1675" s="433" t="s">
        <v>22449</v>
      </c>
      <c r="B1675" s="372" t="s">
        <v>20290</v>
      </c>
      <c r="C1675" s="351" t="s">
        <v>11059</v>
      </c>
      <c r="D1675" s="291" t="s">
        <v>20640</v>
      </c>
      <c r="E1675" s="292" t="s">
        <v>9898</v>
      </c>
      <c r="G1675" s="291" t="s">
        <v>20640</v>
      </c>
      <c r="H1675" s="328"/>
      <c r="I1675" s="329"/>
      <c r="J1675" s="291"/>
      <c r="L1675" s="292" t="s">
        <v>3946</v>
      </c>
      <c r="M1675" s="292" t="s">
        <v>3947</v>
      </c>
      <c r="N1675" s="12" t="s">
        <v>21218</v>
      </c>
      <c r="O1675" s="330"/>
      <c r="P1675" s="331"/>
      <c r="Q1675" s="354"/>
      <c r="S1675" s="293"/>
      <c r="T1675" s="293"/>
      <c r="V1675" s="294"/>
    </row>
    <row r="1676" spans="1:22" s="292" customFormat="1" ht="30.75" customHeight="1" x14ac:dyDescent="0.25">
      <c r="B1676" s="351" t="s">
        <v>20291</v>
      </c>
      <c r="C1676" s="351" t="s">
        <v>16443</v>
      </c>
      <c r="D1676" s="291" t="s">
        <v>20642</v>
      </c>
      <c r="E1676" s="292" t="s">
        <v>20774</v>
      </c>
      <c r="G1676" s="291" t="s">
        <v>20767</v>
      </c>
      <c r="H1676" s="328" t="s">
        <v>20768</v>
      </c>
      <c r="I1676" s="329" t="s">
        <v>20769</v>
      </c>
      <c r="J1676" s="291" t="s">
        <v>20770</v>
      </c>
      <c r="K1676" s="292" t="s">
        <v>1235</v>
      </c>
      <c r="L1676" s="292" t="s">
        <v>6365</v>
      </c>
      <c r="M1676" s="292" t="s">
        <v>3947</v>
      </c>
      <c r="N1676" s="12" t="s">
        <v>21218</v>
      </c>
      <c r="O1676" s="330" t="s">
        <v>20771</v>
      </c>
      <c r="P1676" s="331" t="s">
        <v>20772</v>
      </c>
      <c r="Q1676" s="274" t="s">
        <v>20773</v>
      </c>
      <c r="R1676" s="292" t="s">
        <v>20774</v>
      </c>
      <c r="S1676" s="274" t="s">
        <v>20773</v>
      </c>
      <c r="T1676" s="331" t="s">
        <v>20772</v>
      </c>
      <c r="V1676" s="294">
        <v>43796</v>
      </c>
    </row>
    <row r="1677" spans="1:22" s="292" customFormat="1" ht="30.75" customHeight="1" x14ac:dyDescent="0.25">
      <c r="A1677" s="433" t="s">
        <v>22449</v>
      </c>
      <c r="B1677" s="372" t="s">
        <v>20292</v>
      </c>
      <c r="C1677" s="351" t="s">
        <v>11059</v>
      </c>
      <c r="D1677" s="291" t="s">
        <v>20643</v>
      </c>
      <c r="E1677" s="292" t="s">
        <v>11059</v>
      </c>
      <c r="F1677" s="292" t="s">
        <v>12670</v>
      </c>
      <c r="G1677" s="291" t="s">
        <v>20644</v>
      </c>
      <c r="H1677" s="328"/>
      <c r="I1677" s="329"/>
      <c r="J1677" s="291"/>
      <c r="L1677" s="292" t="s">
        <v>18284</v>
      </c>
      <c r="M1677" s="292" t="s">
        <v>3947</v>
      </c>
      <c r="N1677" s="12" t="s">
        <v>21218</v>
      </c>
      <c r="O1677" s="330"/>
      <c r="P1677" s="331"/>
      <c r="Q1677" s="293"/>
      <c r="S1677" s="293"/>
      <c r="T1677" s="293"/>
      <c r="V1677" s="294"/>
    </row>
    <row r="1678" spans="1:22" s="292" customFormat="1" ht="30.75" customHeight="1" x14ac:dyDescent="0.25">
      <c r="B1678" s="351" t="s">
        <v>20293</v>
      </c>
      <c r="C1678" s="351" t="s">
        <v>21208</v>
      </c>
      <c r="D1678" s="291" t="s">
        <v>20650</v>
      </c>
      <c r="E1678" s="292" t="s">
        <v>20651</v>
      </c>
      <c r="G1678" s="291" t="s">
        <v>20650</v>
      </c>
      <c r="H1678" s="328" t="s">
        <v>20652</v>
      </c>
      <c r="I1678" s="329" t="s">
        <v>3920</v>
      </c>
      <c r="J1678" s="291" t="s">
        <v>20653</v>
      </c>
      <c r="K1678" s="292" t="s">
        <v>18595</v>
      </c>
      <c r="L1678" s="292" t="s">
        <v>20101</v>
      </c>
      <c r="M1678" s="292" t="s">
        <v>4270</v>
      </c>
      <c r="N1678" s="12" t="s">
        <v>21218</v>
      </c>
      <c r="O1678" s="330" t="s">
        <v>20654</v>
      </c>
      <c r="P1678" s="331" t="s">
        <v>20655</v>
      </c>
      <c r="Q1678" s="274" t="s">
        <v>20656</v>
      </c>
      <c r="R1678" s="292" t="s">
        <v>20657</v>
      </c>
      <c r="S1678" s="274" t="s">
        <v>20658</v>
      </c>
      <c r="T1678" s="331" t="s">
        <v>20655</v>
      </c>
      <c r="V1678" s="294">
        <v>43788</v>
      </c>
    </row>
    <row r="1679" spans="1:22" s="292" customFormat="1" ht="30.75" customHeight="1" x14ac:dyDescent="0.25">
      <c r="B1679" s="351" t="s">
        <v>20294</v>
      </c>
      <c r="C1679" s="351" t="s">
        <v>21205</v>
      </c>
      <c r="D1679" s="291" t="s">
        <v>20660</v>
      </c>
      <c r="E1679" s="292" t="s">
        <v>20661</v>
      </c>
      <c r="G1679" s="291" t="s">
        <v>20662</v>
      </c>
      <c r="H1679" s="328" t="s">
        <v>20659</v>
      </c>
      <c r="I1679" s="329" t="s">
        <v>20663</v>
      </c>
      <c r="J1679" s="291" t="s">
        <v>20664</v>
      </c>
      <c r="K1679" s="292" t="s">
        <v>4297</v>
      </c>
      <c r="L1679" s="292" t="s">
        <v>4238</v>
      </c>
      <c r="M1679" s="292" t="s">
        <v>3947</v>
      </c>
      <c r="N1679" s="12" t="s">
        <v>21218</v>
      </c>
      <c r="O1679" s="330" t="s">
        <v>20665</v>
      </c>
      <c r="P1679" s="331" t="s">
        <v>20666</v>
      </c>
      <c r="Q1679" s="274" t="s">
        <v>20667</v>
      </c>
      <c r="R1679" s="292" t="s">
        <v>4302</v>
      </c>
      <c r="S1679" s="274" t="s">
        <v>20667</v>
      </c>
      <c r="T1679" s="293" t="s">
        <v>20666</v>
      </c>
      <c r="V1679" s="294">
        <v>43788</v>
      </c>
    </row>
    <row r="1680" spans="1:22" s="292" customFormat="1" ht="30.75" customHeight="1" x14ac:dyDescent="0.25">
      <c r="B1680" s="351" t="s">
        <v>20295</v>
      </c>
      <c r="C1680" s="351" t="s">
        <v>7</v>
      </c>
      <c r="D1680" s="291" t="s">
        <v>20675</v>
      </c>
      <c r="E1680" s="292" t="s">
        <v>1076</v>
      </c>
      <c r="G1680" s="291" t="s">
        <v>20676</v>
      </c>
      <c r="H1680" s="328" t="s">
        <v>20677</v>
      </c>
      <c r="I1680" s="329" t="s">
        <v>20678</v>
      </c>
      <c r="J1680" s="291" t="s">
        <v>20679</v>
      </c>
      <c r="K1680" s="292" t="s">
        <v>20680</v>
      </c>
      <c r="L1680" s="292" t="s">
        <v>10541</v>
      </c>
      <c r="M1680" s="292" t="s">
        <v>3980</v>
      </c>
      <c r="N1680" s="12" t="s">
        <v>21230</v>
      </c>
      <c r="O1680" s="330" t="s">
        <v>20681</v>
      </c>
      <c r="P1680" s="331" t="s">
        <v>20682</v>
      </c>
      <c r="Q1680" s="274" t="s">
        <v>20683</v>
      </c>
      <c r="R1680" s="292" t="s">
        <v>1076</v>
      </c>
      <c r="S1680" s="274" t="s">
        <v>20683</v>
      </c>
      <c r="T1680" s="331" t="s">
        <v>20682</v>
      </c>
      <c r="V1680" s="294"/>
    </row>
    <row r="1681" spans="2:22" s="292" customFormat="1" ht="30.75" customHeight="1" x14ac:dyDescent="0.25">
      <c r="B1681" s="351" t="s">
        <v>20296</v>
      </c>
      <c r="C1681" s="351" t="s">
        <v>16443</v>
      </c>
      <c r="D1681" s="291" t="s">
        <v>20684</v>
      </c>
      <c r="E1681" s="292" t="s">
        <v>20685</v>
      </c>
      <c r="G1681" s="291" t="s">
        <v>20684</v>
      </c>
      <c r="H1681" s="328" t="s">
        <v>20686</v>
      </c>
      <c r="I1681" s="329" t="s">
        <v>3920</v>
      </c>
      <c r="J1681" s="291" t="s">
        <v>20687</v>
      </c>
      <c r="K1681" s="292" t="s">
        <v>3922</v>
      </c>
      <c r="L1681" s="292" t="s">
        <v>20688</v>
      </c>
      <c r="M1681" s="292" t="s">
        <v>4068</v>
      </c>
      <c r="N1681" s="12" t="s">
        <v>21218</v>
      </c>
      <c r="O1681" s="330" t="s">
        <v>20689</v>
      </c>
      <c r="P1681" s="331"/>
      <c r="Q1681" s="274" t="s">
        <v>20690</v>
      </c>
      <c r="R1681" s="292" t="s">
        <v>20691</v>
      </c>
      <c r="S1681" s="274" t="s">
        <v>20690</v>
      </c>
      <c r="T1681" s="293"/>
      <c r="V1681" s="294"/>
    </row>
    <row r="1682" spans="2:22" s="292" customFormat="1" ht="30.75" customHeight="1" x14ac:dyDescent="0.25">
      <c r="B1682" s="351" t="s">
        <v>20297</v>
      </c>
      <c r="C1682" s="351" t="s">
        <v>21205</v>
      </c>
      <c r="D1682" s="291" t="s">
        <v>20712</v>
      </c>
      <c r="E1682" s="292" t="s">
        <v>9495</v>
      </c>
      <c r="G1682" s="291" t="s">
        <v>20712</v>
      </c>
      <c r="H1682" s="328" t="s">
        <v>20713</v>
      </c>
      <c r="I1682" s="329" t="s">
        <v>3920</v>
      </c>
      <c r="J1682" s="291" t="s">
        <v>20714</v>
      </c>
      <c r="K1682" s="292" t="s">
        <v>10425</v>
      </c>
      <c r="L1682" s="292" t="s">
        <v>3139</v>
      </c>
      <c r="M1682" s="292" t="s">
        <v>3140</v>
      </c>
      <c r="N1682" s="12" t="s">
        <v>21233</v>
      </c>
      <c r="O1682" s="330" t="s">
        <v>20715</v>
      </c>
      <c r="P1682" s="331" t="s">
        <v>20716</v>
      </c>
      <c r="Q1682" s="293" t="s">
        <v>20717</v>
      </c>
      <c r="R1682" s="292" t="s">
        <v>5543</v>
      </c>
      <c r="S1682" s="293" t="s">
        <v>20718</v>
      </c>
      <c r="T1682" s="293" t="s">
        <v>20716</v>
      </c>
      <c r="V1682" s="294">
        <v>43794</v>
      </c>
    </row>
    <row r="1683" spans="2:22" s="292" customFormat="1" ht="30.75" customHeight="1" x14ac:dyDescent="0.25">
      <c r="B1683" s="351" t="s">
        <v>20298</v>
      </c>
      <c r="C1683" s="351"/>
      <c r="D1683" s="291" t="s">
        <v>20706</v>
      </c>
      <c r="E1683" s="292" t="s">
        <v>3711</v>
      </c>
      <c r="G1683" s="291" t="s">
        <v>20706</v>
      </c>
      <c r="H1683" s="328" t="s">
        <v>20707</v>
      </c>
      <c r="I1683" s="329" t="s">
        <v>3920</v>
      </c>
      <c r="J1683" s="291" t="s">
        <v>20711</v>
      </c>
      <c r="K1683" s="292" t="s">
        <v>4297</v>
      </c>
      <c r="L1683" s="292" t="s">
        <v>4238</v>
      </c>
      <c r="M1683" s="292" t="s">
        <v>3947</v>
      </c>
      <c r="N1683" s="12" t="s">
        <v>21218</v>
      </c>
      <c r="O1683" s="330" t="s">
        <v>20708</v>
      </c>
      <c r="P1683" s="331" t="s">
        <v>20709</v>
      </c>
      <c r="Q1683" s="274" t="s">
        <v>20710</v>
      </c>
      <c r="R1683" s="293" t="s">
        <v>20706</v>
      </c>
      <c r="S1683" s="274" t="s">
        <v>20710</v>
      </c>
      <c r="T1683" s="331" t="s">
        <v>20709</v>
      </c>
      <c r="V1683" s="294">
        <v>43794</v>
      </c>
    </row>
    <row r="1684" spans="2:22" s="292" customFormat="1" ht="30.75" customHeight="1" x14ac:dyDescent="0.25">
      <c r="B1684" s="351" t="s">
        <v>20299</v>
      </c>
      <c r="C1684" s="351" t="s">
        <v>21205</v>
      </c>
      <c r="D1684" s="291" t="s">
        <v>20735</v>
      </c>
      <c r="E1684" s="292" t="s">
        <v>20736</v>
      </c>
      <c r="G1684" s="291" t="s">
        <v>20740</v>
      </c>
      <c r="H1684" s="328" t="s">
        <v>20737</v>
      </c>
      <c r="I1684" s="329" t="s">
        <v>3920</v>
      </c>
      <c r="J1684" s="291" t="s">
        <v>20738</v>
      </c>
      <c r="K1684" s="292" t="s">
        <v>20739</v>
      </c>
      <c r="L1684" s="292" t="s">
        <v>7395</v>
      </c>
      <c r="M1684" s="292" t="s">
        <v>3924</v>
      </c>
      <c r="N1684" s="12" t="s">
        <v>21230</v>
      </c>
      <c r="O1684" s="330" t="s">
        <v>20741</v>
      </c>
      <c r="P1684" s="331"/>
      <c r="Q1684" s="274" t="s">
        <v>20742</v>
      </c>
      <c r="R1684" s="292" t="s">
        <v>20736</v>
      </c>
      <c r="S1684" s="293" t="s">
        <v>20742</v>
      </c>
      <c r="T1684" s="293" t="s">
        <v>20743</v>
      </c>
      <c r="V1684" s="294">
        <v>43795</v>
      </c>
    </row>
    <row r="1685" spans="2:22" s="292" customFormat="1" ht="30.75" customHeight="1" x14ac:dyDescent="0.25">
      <c r="B1685" s="351" t="s">
        <v>20300</v>
      </c>
      <c r="C1685" s="351" t="s">
        <v>21205</v>
      </c>
      <c r="D1685" s="291" t="s">
        <v>20744</v>
      </c>
      <c r="E1685" s="292" t="s">
        <v>20745</v>
      </c>
      <c r="F1685" s="292" t="s">
        <v>3985</v>
      </c>
      <c r="G1685" s="291" t="s">
        <v>20869</v>
      </c>
      <c r="H1685" s="328" t="s">
        <v>20870</v>
      </c>
      <c r="I1685" s="329" t="s">
        <v>3920</v>
      </c>
      <c r="J1685" s="291" t="s">
        <v>20871</v>
      </c>
      <c r="K1685" s="292" t="s">
        <v>3922</v>
      </c>
      <c r="L1685" s="292" t="s">
        <v>5981</v>
      </c>
      <c r="M1685" s="292" t="s">
        <v>3924</v>
      </c>
      <c r="N1685" s="12" t="s">
        <v>21230</v>
      </c>
      <c r="O1685" s="330" t="s">
        <v>20872</v>
      </c>
      <c r="P1685" s="331" t="s">
        <v>20873</v>
      </c>
      <c r="Q1685" s="293" t="s">
        <v>20746</v>
      </c>
      <c r="R1685" s="292" t="s">
        <v>20747</v>
      </c>
      <c r="S1685" s="293" t="s">
        <v>20874</v>
      </c>
      <c r="T1685" s="293" t="s">
        <v>20875</v>
      </c>
      <c r="V1685" s="294">
        <v>43795</v>
      </c>
    </row>
    <row r="1686" spans="2:22" s="292" customFormat="1" ht="30.75" customHeight="1" x14ac:dyDescent="0.25">
      <c r="B1686" s="351" t="s">
        <v>20301</v>
      </c>
      <c r="C1686" s="351" t="s">
        <v>21205</v>
      </c>
      <c r="D1686" s="291" t="s">
        <v>20751</v>
      </c>
      <c r="E1686" s="292" t="s">
        <v>20748</v>
      </c>
      <c r="G1686" s="291" t="s">
        <v>20749</v>
      </c>
      <c r="H1686" s="328" t="s">
        <v>20750</v>
      </c>
      <c r="I1686" s="329" t="s">
        <v>20752</v>
      </c>
      <c r="J1686" s="291" t="s">
        <v>20753</v>
      </c>
      <c r="K1686" s="292" t="s">
        <v>20754</v>
      </c>
      <c r="L1686" s="292" t="s">
        <v>20755</v>
      </c>
      <c r="M1686" s="292" t="s">
        <v>3924</v>
      </c>
      <c r="N1686" s="12" t="s">
        <v>21230</v>
      </c>
      <c r="O1686" s="330" t="s">
        <v>20756</v>
      </c>
      <c r="P1686" s="331" t="s">
        <v>20757</v>
      </c>
      <c r="Q1686" s="274" t="s">
        <v>20758</v>
      </c>
      <c r="S1686" s="293" t="s">
        <v>20759</v>
      </c>
      <c r="T1686" s="293" t="s">
        <v>20748</v>
      </c>
      <c r="V1686" s="294">
        <v>43795</v>
      </c>
    </row>
    <row r="1687" spans="2:22" s="292" customFormat="1" ht="30.75" customHeight="1" x14ac:dyDescent="0.25">
      <c r="B1687" s="351" t="s">
        <v>20302</v>
      </c>
      <c r="C1687" s="351" t="s">
        <v>21205</v>
      </c>
      <c r="D1687" s="291" t="s">
        <v>20760</v>
      </c>
      <c r="E1687" s="292" t="s">
        <v>20761</v>
      </c>
      <c r="G1687" s="291" t="s">
        <v>20760</v>
      </c>
      <c r="H1687" s="328" t="s">
        <v>20762</v>
      </c>
      <c r="I1687" s="329" t="s">
        <v>20763</v>
      </c>
      <c r="J1687" s="291" t="s">
        <v>20765</v>
      </c>
      <c r="K1687" s="292" t="s">
        <v>3922</v>
      </c>
      <c r="L1687" s="292" t="s">
        <v>20400</v>
      </c>
      <c r="M1687" s="292" t="s">
        <v>3924</v>
      </c>
      <c r="N1687" s="12" t="s">
        <v>21230</v>
      </c>
      <c r="O1687" s="330" t="s">
        <v>20764</v>
      </c>
      <c r="P1687" s="331"/>
      <c r="Q1687" s="354" t="s">
        <v>20766</v>
      </c>
      <c r="S1687" s="354" t="s">
        <v>20766</v>
      </c>
      <c r="T1687" s="293"/>
      <c r="V1687" s="294">
        <v>43796</v>
      </c>
    </row>
    <row r="1688" spans="2:22" s="292" customFormat="1" ht="30.75" customHeight="1" x14ac:dyDescent="0.25">
      <c r="B1688" s="351" t="s">
        <v>20303</v>
      </c>
      <c r="C1688" s="351" t="s">
        <v>21205</v>
      </c>
      <c r="D1688" s="291" t="s">
        <v>20775</v>
      </c>
      <c r="E1688" s="292" t="s">
        <v>11059</v>
      </c>
      <c r="F1688" s="292" t="s">
        <v>12670</v>
      </c>
      <c r="G1688" s="291" t="s">
        <v>20775</v>
      </c>
      <c r="H1688" s="328" t="s">
        <v>20776</v>
      </c>
      <c r="I1688" s="329" t="s">
        <v>20777</v>
      </c>
      <c r="J1688" s="291" t="s">
        <v>20778</v>
      </c>
      <c r="K1688" s="292" t="s">
        <v>7966</v>
      </c>
      <c r="L1688" s="292" t="s">
        <v>3946</v>
      </c>
      <c r="M1688" s="292" t="s">
        <v>3947</v>
      </c>
      <c r="N1688" s="12" t="s">
        <v>21218</v>
      </c>
      <c r="O1688" s="330" t="s">
        <v>3948</v>
      </c>
      <c r="P1688" s="331"/>
      <c r="Q1688" s="274" t="s">
        <v>19183</v>
      </c>
      <c r="S1688" s="274" t="s">
        <v>19183</v>
      </c>
      <c r="T1688" s="293"/>
      <c r="V1688" s="294"/>
    </row>
    <row r="1689" spans="2:22" s="292" customFormat="1" ht="30.75" customHeight="1" x14ac:dyDescent="0.25">
      <c r="B1689" s="351" t="s">
        <v>20304</v>
      </c>
      <c r="C1689" s="351" t="s">
        <v>21205</v>
      </c>
      <c r="D1689" s="291" t="s">
        <v>20782</v>
      </c>
      <c r="E1689" s="292" t="s">
        <v>20780</v>
      </c>
      <c r="F1689" s="292" t="s">
        <v>20781</v>
      </c>
      <c r="G1689" s="291" t="s">
        <v>20779</v>
      </c>
      <c r="H1689" s="328" t="s">
        <v>20783</v>
      </c>
      <c r="I1689" s="329" t="s">
        <v>3920</v>
      </c>
      <c r="J1689" s="291" t="s">
        <v>20784</v>
      </c>
      <c r="K1689" s="292" t="s">
        <v>3922</v>
      </c>
      <c r="L1689" s="292" t="s">
        <v>20400</v>
      </c>
      <c r="M1689" s="292" t="s">
        <v>3924</v>
      </c>
      <c r="N1689" s="12" t="s">
        <v>21230</v>
      </c>
      <c r="O1689" s="330" t="s">
        <v>20785</v>
      </c>
      <c r="P1689" s="331" t="s">
        <v>20786</v>
      </c>
      <c r="Q1689" s="293" t="s">
        <v>20787</v>
      </c>
      <c r="R1689" s="292" t="s">
        <v>20780</v>
      </c>
      <c r="S1689" s="293" t="s">
        <v>20787</v>
      </c>
      <c r="T1689" s="293" t="s">
        <v>20780</v>
      </c>
      <c r="V1689" s="294">
        <v>43796</v>
      </c>
    </row>
    <row r="1690" spans="2:22" s="292" customFormat="1" ht="30.75" customHeight="1" x14ac:dyDescent="0.25">
      <c r="B1690" s="351" t="s">
        <v>20305</v>
      </c>
      <c r="C1690" s="351" t="s">
        <v>21208</v>
      </c>
      <c r="D1690" s="291" t="s">
        <v>20795</v>
      </c>
      <c r="E1690" s="292" t="s">
        <v>20807</v>
      </c>
      <c r="G1690" s="291" t="s">
        <v>20808</v>
      </c>
      <c r="H1690" s="328" t="s">
        <v>20809</v>
      </c>
      <c r="I1690" s="329" t="s">
        <v>20810</v>
      </c>
      <c r="J1690" s="291" t="s">
        <v>20811</v>
      </c>
      <c r="K1690" s="292" t="s">
        <v>20812</v>
      </c>
      <c r="L1690" s="292" t="s">
        <v>14664</v>
      </c>
      <c r="M1690" s="292" t="s">
        <v>3947</v>
      </c>
      <c r="N1690" s="12" t="s">
        <v>21218</v>
      </c>
      <c r="O1690" s="330" t="s">
        <v>20813</v>
      </c>
      <c r="P1690" s="331" t="s">
        <v>20814</v>
      </c>
      <c r="Q1690" s="293" t="s">
        <v>20815</v>
      </c>
      <c r="R1690" s="292" t="s">
        <v>20807</v>
      </c>
      <c r="S1690" s="293" t="s">
        <v>20815</v>
      </c>
      <c r="T1690" s="293" t="s">
        <v>20814</v>
      </c>
      <c r="V1690" s="294">
        <v>43797</v>
      </c>
    </row>
    <row r="1691" spans="2:22" s="292" customFormat="1" ht="30.75" customHeight="1" x14ac:dyDescent="0.25">
      <c r="B1691" s="351" t="s">
        <v>20306</v>
      </c>
      <c r="C1691" s="351" t="s">
        <v>21205</v>
      </c>
      <c r="D1691" s="291" t="s">
        <v>20797</v>
      </c>
      <c r="E1691" s="292" t="s">
        <v>20798</v>
      </c>
      <c r="G1691" s="291" t="s">
        <v>20799</v>
      </c>
      <c r="H1691" s="328" t="s">
        <v>20800</v>
      </c>
      <c r="I1691" s="329" t="s">
        <v>20801</v>
      </c>
      <c r="J1691" s="291" t="s">
        <v>20802</v>
      </c>
      <c r="K1691" s="292" t="s">
        <v>20803</v>
      </c>
      <c r="L1691" s="292" t="s">
        <v>20400</v>
      </c>
      <c r="M1691" s="292" t="s">
        <v>3924</v>
      </c>
      <c r="N1691" s="12" t="s">
        <v>21230</v>
      </c>
      <c r="O1691" s="330" t="s">
        <v>20804</v>
      </c>
      <c r="P1691" s="331" t="s">
        <v>20805</v>
      </c>
      <c r="Q1691" s="354" t="s">
        <v>20806</v>
      </c>
      <c r="R1691" s="292" t="s">
        <v>4894</v>
      </c>
      <c r="S1691" s="354" t="s">
        <v>20806</v>
      </c>
      <c r="T1691" s="293" t="s">
        <v>4894</v>
      </c>
      <c r="V1691" s="294">
        <v>43797</v>
      </c>
    </row>
    <row r="1692" spans="2:22" s="292" customFormat="1" ht="30.75" customHeight="1" x14ac:dyDescent="0.25">
      <c r="B1692" s="351" t="s">
        <v>20788</v>
      </c>
      <c r="C1692" s="351" t="s">
        <v>12035</v>
      </c>
      <c r="D1692" s="291" t="s">
        <v>20796</v>
      </c>
      <c r="E1692" s="292" t="s">
        <v>20820</v>
      </c>
      <c r="G1692" s="291" t="s">
        <v>20816</v>
      </c>
      <c r="H1692" s="328" t="s">
        <v>20817</v>
      </c>
      <c r="I1692" s="329" t="s">
        <v>20818</v>
      </c>
      <c r="J1692" s="291" t="s">
        <v>20819</v>
      </c>
      <c r="K1692" s="292" t="s">
        <v>3922</v>
      </c>
      <c r="L1692" s="292" t="s">
        <v>1706</v>
      </c>
      <c r="M1692" s="292" t="s">
        <v>3947</v>
      </c>
      <c r="N1692" s="12" t="s">
        <v>21218</v>
      </c>
      <c r="O1692" s="330" t="s">
        <v>10473</v>
      </c>
      <c r="P1692" s="331" t="s">
        <v>20821</v>
      </c>
      <c r="Q1692" s="274" t="s">
        <v>20822</v>
      </c>
      <c r="R1692" s="292" t="s">
        <v>20820</v>
      </c>
      <c r="S1692" s="274" t="s">
        <v>20822</v>
      </c>
      <c r="T1692" s="331" t="s">
        <v>20821</v>
      </c>
      <c r="V1692" s="294">
        <v>43797</v>
      </c>
    </row>
    <row r="1693" spans="2:22" s="292" customFormat="1" ht="30.75" customHeight="1" x14ac:dyDescent="0.25">
      <c r="B1693" s="351" t="s">
        <v>20789</v>
      </c>
      <c r="C1693" s="351" t="s">
        <v>21205</v>
      </c>
      <c r="D1693" s="291" t="s">
        <v>20823</v>
      </c>
      <c r="G1693" s="291" t="s">
        <v>20824</v>
      </c>
      <c r="H1693" s="328" t="s">
        <v>20825</v>
      </c>
      <c r="I1693" s="329" t="s">
        <v>20826</v>
      </c>
      <c r="J1693" s="291" t="s">
        <v>20827</v>
      </c>
      <c r="K1693" s="292" t="s">
        <v>3922</v>
      </c>
      <c r="L1693" s="292" t="s">
        <v>15626</v>
      </c>
      <c r="M1693" s="292" t="s">
        <v>3924</v>
      </c>
      <c r="N1693" s="12" t="s">
        <v>21230</v>
      </c>
      <c r="O1693" s="330" t="s">
        <v>20828</v>
      </c>
      <c r="P1693" s="331" t="s">
        <v>20829</v>
      </c>
      <c r="Q1693" s="274" t="s">
        <v>20830</v>
      </c>
      <c r="S1693" s="274" t="s">
        <v>20831</v>
      </c>
      <c r="T1693" s="293" t="s">
        <v>20832</v>
      </c>
      <c r="V1693" s="294">
        <v>43797</v>
      </c>
    </row>
    <row r="1694" spans="2:22" s="292" customFormat="1" ht="30.75" customHeight="1" x14ac:dyDescent="0.25">
      <c r="B1694" s="351" t="s">
        <v>20790</v>
      </c>
      <c r="C1694" s="351" t="s">
        <v>21205</v>
      </c>
      <c r="D1694" s="291" t="s">
        <v>20835</v>
      </c>
      <c r="E1694" s="292" t="s">
        <v>20833</v>
      </c>
      <c r="F1694" s="292" t="s">
        <v>20834</v>
      </c>
      <c r="G1694" s="291" t="s">
        <v>20836</v>
      </c>
      <c r="H1694" s="328" t="s">
        <v>20837</v>
      </c>
      <c r="I1694" s="329" t="s">
        <v>3920</v>
      </c>
      <c r="J1694" s="291" t="s">
        <v>20838</v>
      </c>
      <c r="K1694" s="292" t="s">
        <v>3922</v>
      </c>
      <c r="L1694" s="292" t="s">
        <v>20400</v>
      </c>
      <c r="M1694" s="292" t="s">
        <v>3924</v>
      </c>
      <c r="N1694" s="12" t="s">
        <v>21230</v>
      </c>
      <c r="O1694" s="330" t="s">
        <v>20839</v>
      </c>
      <c r="P1694" s="331" t="s">
        <v>20840</v>
      </c>
      <c r="Q1694" s="354" t="s">
        <v>20841</v>
      </c>
      <c r="R1694" s="292" t="s">
        <v>20833</v>
      </c>
      <c r="S1694" s="354" t="s">
        <v>20841</v>
      </c>
      <c r="T1694" s="293"/>
      <c r="V1694" s="294">
        <v>43798</v>
      </c>
    </row>
    <row r="1695" spans="2:22" s="292" customFormat="1" ht="30.75" customHeight="1" x14ac:dyDescent="0.25">
      <c r="B1695" s="351" t="s">
        <v>20791</v>
      </c>
      <c r="C1695" s="351" t="s">
        <v>21205</v>
      </c>
      <c r="D1695" s="291" t="s">
        <v>20849</v>
      </c>
      <c r="E1695" s="293" t="s">
        <v>20849</v>
      </c>
      <c r="G1695" s="291" t="s">
        <v>20850</v>
      </c>
      <c r="H1695" s="328" t="s">
        <v>20842</v>
      </c>
      <c r="I1695" s="329" t="s">
        <v>20843</v>
      </c>
      <c r="J1695" s="291" t="s">
        <v>20844</v>
      </c>
      <c r="K1695" s="292" t="s">
        <v>3922</v>
      </c>
      <c r="L1695" s="292" t="s">
        <v>20400</v>
      </c>
      <c r="M1695" s="292" t="s">
        <v>3924</v>
      </c>
      <c r="N1695" s="12" t="s">
        <v>21230</v>
      </c>
      <c r="O1695" s="330" t="s">
        <v>20845</v>
      </c>
      <c r="P1695" s="331" t="s">
        <v>20846</v>
      </c>
      <c r="Q1695" s="274" t="s">
        <v>20847</v>
      </c>
      <c r="R1695" s="292" t="s">
        <v>20848</v>
      </c>
      <c r="S1695" s="274" t="s">
        <v>20847</v>
      </c>
      <c r="T1695" s="293" t="s">
        <v>20846</v>
      </c>
      <c r="V1695" s="294">
        <v>43798</v>
      </c>
    </row>
    <row r="1696" spans="2:22" s="292" customFormat="1" ht="30.75" customHeight="1" x14ac:dyDescent="0.25">
      <c r="B1696" s="351" t="s">
        <v>20792</v>
      </c>
      <c r="C1696" s="351" t="s">
        <v>21205</v>
      </c>
      <c r="D1696" s="291" t="s">
        <v>20851</v>
      </c>
      <c r="E1696" s="292" t="s">
        <v>20852</v>
      </c>
      <c r="F1696" s="292" t="s">
        <v>2728</v>
      </c>
      <c r="G1696" s="291" t="s">
        <v>20853</v>
      </c>
      <c r="H1696" s="328" t="s">
        <v>20854</v>
      </c>
      <c r="I1696" s="329" t="s">
        <v>3920</v>
      </c>
      <c r="J1696" s="291" t="s">
        <v>20855</v>
      </c>
      <c r="K1696" s="292" t="s">
        <v>20856</v>
      </c>
      <c r="L1696" s="292" t="s">
        <v>20400</v>
      </c>
      <c r="M1696" s="292" t="s">
        <v>3924</v>
      </c>
      <c r="N1696" s="12" t="s">
        <v>21230</v>
      </c>
      <c r="O1696" s="330" t="s">
        <v>20858</v>
      </c>
      <c r="P1696" s="330" t="s">
        <v>20857</v>
      </c>
      <c r="Q1696" s="293" t="s">
        <v>20859</v>
      </c>
      <c r="R1696" s="292" t="s">
        <v>16270</v>
      </c>
      <c r="S1696" s="293" t="s">
        <v>20859</v>
      </c>
      <c r="T1696" s="293" t="s">
        <v>20857</v>
      </c>
      <c r="V1696" s="294">
        <v>43798</v>
      </c>
    </row>
    <row r="1697" spans="1:22" s="292" customFormat="1" ht="30.75" customHeight="1" x14ac:dyDescent="0.25">
      <c r="B1697" s="351" t="s">
        <v>20793</v>
      </c>
      <c r="C1697" s="351" t="s">
        <v>21205</v>
      </c>
      <c r="D1697" s="291" t="s">
        <v>20860</v>
      </c>
      <c r="E1697" s="292" t="s">
        <v>20861</v>
      </c>
      <c r="F1697" s="292" t="s">
        <v>4085</v>
      </c>
      <c r="G1697" s="291" t="s">
        <v>20862</v>
      </c>
      <c r="H1697" s="328" t="s">
        <v>20863</v>
      </c>
      <c r="I1697" s="329" t="s">
        <v>20901</v>
      </c>
      <c r="J1697" s="291" t="s">
        <v>20864</v>
      </c>
      <c r="K1697" s="292" t="s">
        <v>20865</v>
      </c>
      <c r="L1697" s="292" t="s">
        <v>20400</v>
      </c>
      <c r="M1697" s="292" t="s">
        <v>3924</v>
      </c>
      <c r="N1697" s="12" t="s">
        <v>21230</v>
      </c>
      <c r="O1697" s="330" t="s">
        <v>20866</v>
      </c>
      <c r="P1697" s="331" t="s">
        <v>20867</v>
      </c>
      <c r="Q1697" s="293" t="s">
        <v>20868</v>
      </c>
      <c r="R1697" s="292" t="s">
        <v>5811</v>
      </c>
      <c r="S1697" s="293" t="s">
        <v>20868</v>
      </c>
      <c r="T1697" s="293"/>
      <c r="V1697" s="294">
        <v>43798</v>
      </c>
    </row>
    <row r="1698" spans="1:22" s="292" customFormat="1" ht="30.75" customHeight="1" x14ac:dyDescent="0.25">
      <c r="B1698" s="351" t="s">
        <v>20794</v>
      </c>
      <c r="C1698" s="351" t="s">
        <v>21205</v>
      </c>
      <c r="D1698" s="291" t="s">
        <v>20876</v>
      </c>
      <c r="E1698" s="292" t="s">
        <v>20877</v>
      </c>
      <c r="F1698" s="292" t="s">
        <v>16295</v>
      </c>
      <c r="G1698" s="291" t="s">
        <v>20878</v>
      </c>
      <c r="H1698" s="328" t="s">
        <v>20879</v>
      </c>
      <c r="I1698" s="329" t="s">
        <v>3920</v>
      </c>
      <c r="J1698" s="291" t="s">
        <v>20880</v>
      </c>
      <c r="K1698" s="292" t="s">
        <v>3692</v>
      </c>
      <c r="L1698" s="292" t="s">
        <v>3693</v>
      </c>
      <c r="M1698" s="292" t="s">
        <v>4119</v>
      </c>
      <c r="N1698" s="12" t="s">
        <v>21230</v>
      </c>
      <c r="O1698" s="330" t="s">
        <v>20881</v>
      </c>
      <c r="P1698" s="331" t="s">
        <v>20882</v>
      </c>
      <c r="Q1698" s="293" t="s">
        <v>20883</v>
      </c>
      <c r="R1698" s="292" t="s">
        <v>20884</v>
      </c>
      <c r="S1698" s="293" t="s">
        <v>20883</v>
      </c>
      <c r="T1698" s="293"/>
      <c r="V1698" s="294">
        <v>43801</v>
      </c>
    </row>
    <row r="1699" spans="1:22" s="292" customFormat="1" ht="30.75" customHeight="1" x14ac:dyDescent="0.25">
      <c r="A1699" s="433" t="s">
        <v>22449</v>
      </c>
      <c r="B1699" s="372" t="s">
        <v>20885</v>
      </c>
      <c r="C1699" s="351" t="s">
        <v>12035</v>
      </c>
      <c r="D1699" s="291" t="s">
        <v>20886</v>
      </c>
      <c r="G1699" s="291" t="s">
        <v>20886</v>
      </c>
      <c r="H1699" s="328"/>
      <c r="I1699" s="329"/>
      <c r="J1699" s="291"/>
      <c r="L1699" s="292" t="s">
        <v>2441</v>
      </c>
      <c r="M1699" s="292" t="s">
        <v>3947</v>
      </c>
      <c r="N1699" s="12" t="s">
        <v>21218</v>
      </c>
      <c r="O1699" s="330"/>
      <c r="P1699" s="331"/>
      <c r="Q1699" s="293"/>
      <c r="S1699" s="293"/>
      <c r="T1699" s="293"/>
      <c r="V1699" s="294"/>
    </row>
    <row r="1700" spans="1:22" s="292" customFormat="1" ht="30.75" customHeight="1" x14ac:dyDescent="0.25">
      <c r="B1700" s="351" t="s">
        <v>20890</v>
      </c>
      <c r="C1700" s="351"/>
      <c r="D1700" s="291" t="s">
        <v>20891</v>
      </c>
      <c r="E1700" s="292" t="s">
        <v>2709</v>
      </c>
      <c r="G1700" s="291" t="s">
        <v>20892</v>
      </c>
      <c r="H1700" s="328" t="s">
        <v>20893</v>
      </c>
      <c r="I1700" s="329" t="s">
        <v>20894</v>
      </c>
      <c r="J1700" s="291" t="s">
        <v>20895</v>
      </c>
      <c r="K1700" s="292" t="s">
        <v>20896</v>
      </c>
      <c r="L1700" s="292" t="s">
        <v>18266</v>
      </c>
      <c r="M1700" s="292" t="s">
        <v>3924</v>
      </c>
      <c r="N1700" s="12" t="s">
        <v>21230</v>
      </c>
      <c r="O1700" s="330" t="s">
        <v>20897</v>
      </c>
      <c r="P1700" s="331" t="s">
        <v>20898</v>
      </c>
      <c r="Q1700" s="274" t="s">
        <v>20899</v>
      </c>
      <c r="R1700" s="292" t="s">
        <v>2709</v>
      </c>
      <c r="S1700" s="274" t="s">
        <v>20899</v>
      </c>
      <c r="T1700" s="293" t="s">
        <v>20900</v>
      </c>
      <c r="V1700" s="294">
        <v>43802</v>
      </c>
    </row>
    <row r="1701" spans="1:22" s="292" customFormat="1" ht="30.75" customHeight="1" x14ac:dyDescent="0.25">
      <c r="B1701" s="351" t="s">
        <v>20904</v>
      </c>
      <c r="C1701" s="351" t="s">
        <v>21205</v>
      </c>
      <c r="D1701" s="291" t="s">
        <v>20909</v>
      </c>
      <c r="E1701" s="292" t="s">
        <v>20910</v>
      </c>
      <c r="G1701" s="291" t="s">
        <v>20909</v>
      </c>
      <c r="H1701" s="328" t="s">
        <v>20911</v>
      </c>
      <c r="I1701" s="329" t="s">
        <v>20912</v>
      </c>
      <c r="J1701" s="291" t="s">
        <v>20913</v>
      </c>
      <c r="K1701" s="292" t="s">
        <v>12747</v>
      </c>
      <c r="L1701" s="292" t="s">
        <v>2707</v>
      </c>
      <c r="M1701" s="292" t="s">
        <v>3947</v>
      </c>
      <c r="N1701" s="12" t="s">
        <v>21218</v>
      </c>
      <c r="O1701" s="330" t="s">
        <v>20914</v>
      </c>
      <c r="P1701" s="331" t="s">
        <v>20915</v>
      </c>
      <c r="Q1701" s="274" t="s">
        <v>20916</v>
      </c>
      <c r="R1701" s="292" t="s">
        <v>20910</v>
      </c>
      <c r="S1701" s="274" t="s">
        <v>20916</v>
      </c>
      <c r="T1701" s="331" t="s">
        <v>20915</v>
      </c>
      <c r="U1701" s="292" t="s">
        <v>20917</v>
      </c>
      <c r="V1701" s="294">
        <v>43802</v>
      </c>
    </row>
    <row r="1702" spans="1:22" s="292" customFormat="1" ht="30.75" customHeight="1" x14ac:dyDescent="0.25">
      <c r="B1702" s="351" t="s">
        <v>20905</v>
      </c>
      <c r="C1702" s="351" t="s">
        <v>21208</v>
      </c>
      <c r="D1702" s="291" t="s">
        <v>20919</v>
      </c>
      <c r="E1702" s="292" t="s">
        <v>18432</v>
      </c>
      <c r="G1702" s="291" t="s">
        <v>20919</v>
      </c>
      <c r="H1702" s="328" t="s">
        <v>20920</v>
      </c>
      <c r="I1702" s="329" t="s">
        <v>3920</v>
      </c>
      <c r="J1702" s="291" t="s">
        <v>20921</v>
      </c>
      <c r="K1702" s="292" t="s">
        <v>3922</v>
      </c>
      <c r="L1702" s="292" t="s">
        <v>5770</v>
      </c>
      <c r="M1702" s="292" t="s">
        <v>3947</v>
      </c>
      <c r="N1702" s="12" t="s">
        <v>21218</v>
      </c>
      <c r="O1702" s="330" t="s">
        <v>20922</v>
      </c>
      <c r="P1702" s="331" t="s">
        <v>20923</v>
      </c>
      <c r="Q1702" s="274" t="s">
        <v>20924</v>
      </c>
      <c r="R1702" s="292" t="s">
        <v>18432</v>
      </c>
      <c r="S1702" s="274" t="s">
        <v>20924</v>
      </c>
      <c r="T1702" s="331" t="s">
        <v>20923</v>
      </c>
      <c r="V1702" s="294">
        <v>43803</v>
      </c>
    </row>
    <row r="1703" spans="1:22" s="292" customFormat="1" ht="30.75" customHeight="1" x14ac:dyDescent="0.25">
      <c r="B1703" s="351" t="s">
        <v>20906</v>
      </c>
      <c r="C1703" s="351" t="s">
        <v>21205</v>
      </c>
      <c r="D1703" s="291" t="s">
        <v>20926</v>
      </c>
      <c r="E1703" s="292" t="s">
        <v>2022</v>
      </c>
      <c r="G1703" s="291" t="s">
        <v>20926</v>
      </c>
      <c r="H1703" s="328" t="s">
        <v>20927</v>
      </c>
      <c r="I1703" s="329" t="s">
        <v>3920</v>
      </c>
      <c r="J1703" s="291" t="s">
        <v>20928</v>
      </c>
      <c r="K1703" s="292" t="s">
        <v>3922</v>
      </c>
      <c r="L1703" s="292" t="s">
        <v>20400</v>
      </c>
      <c r="M1703" s="292" t="s">
        <v>3924</v>
      </c>
      <c r="N1703" s="12" t="s">
        <v>21230</v>
      </c>
      <c r="O1703" s="330" t="s">
        <v>20929</v>
      </c>
      <c r="P1703" s="331"/>
      <c r="Q1703" s="354" t="s">
        <v>20930</v>
      </c>
      <c r="R1703" s="292" t="s">
        <v>2022</v>
      </c>
      <c r="S1703" s="354" t="s">
        <v>20930</v>
      </c>
      <c r="T1703" s="293"/>
      <c r="V1703" s="294">
        <v>43804</v>
      </c>
    </row>
    <row r="1704" spans="1:22" s="292" customFormat="1" ht="30.75" customHeight="1" x14ac:dyDescent="0.25">
      <c r="B1704" s="351" t="s">
        <v>20907</v>
      </c>
      <c r="C1704" s="351" t="s">
        <v>21205</v>
      </c>
      <c r="D1704" s="291" t="s">
        <v>20931</v>
      </c>
      <c r="E1704" s="292" t="s">
        <v>4054</v>
      </c>
      <c r="G1704" s="291" t="s">
        <v>20931</v>
      </c>
      <c r="H1704" s="328" t="s">
        <v>20932</v>
      </c>
      <c r="I1704" s="329" t="s">
        <v>3920</v>
      </c>
      <c r="J1704" s="291" t="s">
        <v>20933</v>
      </c>
      <c r="K1704" s="292" t="s">
        <v>20934</v>
      </c>
      <c r="L1704" s="292" t="s">
        <v>20400</v>
      </c>
      <c r="M1704" s="292" t="s">
        <v>3924</v>
      </c>
      <c r="N1704" s="12" t="s">
        <v>21230</v>
      </c>
      <c r="O1704" s="330" t="s">
        <v>20935</v>
      </c>
      <c r="P1704" s="331"/>
      <c r="Q1704" s="293" t="s">
        <v>20936</v>
      </c>
      <c r="R1704" s="292" t="s">
        <v>4054</v>
      </c>
      <c r="S1704" s="293" t="s">
        <v>20936</v>
      </c>
      <c r="T1704" s="293" t="s">
        <v>4054</v>
      </c>
      <c r="V1704" s="294">
        <v>43805</v>
      </c>
    </row>
    <row r="1705" spans="1:22" s="292" customFormat="1" ht="30.75" customHeight="1" x14ac:dyDescent="0.25">
      <c r="A1705" s="433" t="s">
        <v>22449</v>
      </c>
      <c r="B1705" s="372" t="s">
        <v>20908</v>
      </c>
      <c r="C1705" s="351" t="s">
        <v>21208</v>
      </c>
      <c r="D1705" s="291" t="s">
        <v>20937</v>
      </c>
      <c r="E1705" s="292" t="s">
        <v>6704</v>
      </c>
      <c r="G1705" s="291" t="s">
        <v>20937</v>
      </c>
      <c r="H1705" s="328"/>
      <c r="I1705" s="329"/>
      <c r="J1705" s="291"/>
      <c r="L1705" s="292" t="s">
        <v>4031</v>
      </c>
      <c r="M1705" s="292" t="s">
        <v>3924</v>
      </c>
      <c r="N1705" s="12" t="s">
        <v>21230</v>
      </c>
      <c r="O1705" s="330"/>
      <c r="P1705" s="331"/>
      <c r="Q1705" s="293"/>
      <c r="S1705" s="293"/>
      <c r="T1705" s="293"/>
      <c r="V1705" s="294"/>
    </row>
    <row r="1706" spans="1:22" s="292" customFormat="1" ht="30.75" customHeight="1" x14ac:dyDescent="0.25">
      <c r="B1706" s="351" t="s">
        <v>20938</v>
      </c>
      <c r="C1706" s="351" t="s">
        <v>21205</v>
      </c>
      <c r="D1706" s="291" t="s">
        <v>20941</v>
      </c>
      <c r="E1706" s="292" t="s">
        <v>20942</v>
      </c>
      <c r="F1706" s="292" t="s">
        <v>6418</v>
      </c>
      <c r="G1706" s="291" t="s">
        <v>20943</v>
      </c>
      <c r="H1706" s="328" t="s">
        <v>20944</v>
      </c>
      <c r="I1706" s="329" t="s">
        <v>3920</v>
      </c>
      <c r="J1706" s="291" t="s">
        <v>20945</v>
      </c>
      <c r="K1706" s="292" t="s">
        <v>3922</v>
      </c>
      <c r="L1706" s="292" t="s">
        <v>20946</v>
      </c>
      <c r="M1706" s="292" t="s">
        <v>3924</v>
      </c>
      <c r="N1706" s="12" t="s">
        <v>21230</v>
      </c>
      <c r="O1706" s="330" t="s">
        <v>20947</v>
      </c>
      <c r="P1706" s="331" t="s">
        <v>20948</v>
      </c>
      <c r="Q1706" s="293" t="s">
        <v>20949</v>
      </c>
      <c r="R1706" s="292" t="s">
        <v>18</v>
      </c>
      <c r="S1706" s="293" t="s">
        <v>20949</v>
      </c>
      <c r="T1706" s="292" t="s">
        <v>18</v>
      </c>
      <c r="V1706" s="294">
        <v>43805</v>
      </c>
    </row>
    <row r="1707" spans="1:22" s="292" customFormat="1" ht="30.75" customHeight="1" x14ac:dyDescent="0.25">
      <c r="B1707" s="351" t="s">
        <v>20939</v>
      </c>
      <c r="C1707" s="351" t="s">
        <v>21205</v>
      </c>
      <c r="D1707" s="291" t="s">
        <v>20959</v>
      </c>
      <c r="E1707" s="292" t="s">
        <v>5190</v>
      </c>
      <c r="G1707" s="291" t="s">
        <v>20960</v>
      </c>
      <c r="H1707" s="328" t="s">
        <v>20961</v>
      </c>
      <c r="I1707" s="329" t="s">
        <v>3920</v>
      </c>
      <c r="J1707" s="291" t="s">
        <v>20962</v>
      </c>
      <c r="K1707" s="292" t="s">
        <v>3971</v>
      </c>
      <c r="L1707" s="292" t="s">
        <v>3962</v>
      </c>
      <c r="M1707" s="292" t="s">
        <v>3947</v>
      </c>
      <c r="N1707" s="12" t="s">
        <v>21218</v>
      </c>
      <c r="O1707" s="330" t="s">
        <v>20963</v>
      </c>
      <c r="P1707" s="331" t="s">
        <v>20964</v>
      </c>
      <c r="Q1707" s="274" t="s">
        <v>20965</v>
      </c>
      <c r="R1707" s="292" t="s">
        <v>11882</v>
      </c>
      <c r="S1707" s="274" t="s">
        <v>20965</v>
      </c>
      <c r="T1707" s="293" t="s">
        <v>11882</v>
      </c>
      <c r="V1707" s="294">
        <v>43810</v>
      </c>
    </row>
    <row r="1708" spans="1:22" s="292" customFormat="1" ht="30.75" customHeight="1" x14ac:dyDescent="0.25">
      <c r="B1708" s="351" t="s">
        <v>20940</v>
      </c>
      <c r="C1708" s="351" t="s">
        <v>21205</v>
      </c>
      <c r="D1708" s="291" t="s">
        <v>20976</v>
      </c>
      <c r="G1708" s="291" t="s">
        <v>20976</v>
      </c>
      <c r="H1708" s="328" t="s">
        <v>20977</v>
      </c>
      <c r="I1708" s="329" t="s">
        <v>3920</v>
      </c>
      <c r="J1708" s="291" t="s">
        <v>20978</v>
      </c>
      <c r="K1708" s="292" t="s">
        <v>20979</v>
      </c>
      <c r="L1708" s="292" t="s">
        <v>20946</v>
      </c>
      <c r="M1708" s="292" t="s">
        <v>3924</v>
      </c>
      <c r="N1708" s="12" t="s">
        <v>21230</v>
      </c>
      <c r="O1708" s="330" t="s">
        <v>20980</v>
      </c>
      <c r="P1708" s="331"/>
      <c r="Q1708" s="354" t="s">
        <v>20981</v>
      </c>
      <c r="R1708" s="291" t="s">
        <v>20976</v>
      </c>
      <c r="S1708" s="354" t="s">
        <v>20981</v>
      </c>
      <c r="T1708" s="293" t="s">
        <v>20976</v>
      </c>
      <c r="V1708" s="294">
        <v>43812</v>
      </c>
    </row>
    <row r="1709" spans="1:22" s="292" customFormat="1" ht="30.75" customHeight="1" x14ac:dyDescent="0.25">
      <c r="B1709" s="351" t="s">
        <v>20985</v>
      </c>
      <c r="C1709" s="351" t="s">
        <v>21205</v>
      </c>
      <c r="D1709" s="291" t="s">
        <v>20986</v>
      </c>
      <c r="E1709" s="292" t="s">
        <v>20987</v>
      </c>
      <c r="G1709" s="291" t="s">
        <v>20988</v>
      </c>
      <c r="H1709" s="328" t="s">
        <v>20989</v>
      </c>
      <c r="I1709" s="329" t="s">
        <v>20996</v>
      </c>
      <c r="J1709" s="291" t="s">
        <v>20990</v>
      </c>
      <c r="K1709" s="292" t="s">
        <v>3922</v>
      </c>
      <c r="L1709" s="292" t="s">
        <v>2468</v>
      </c>
      <c r="M1709" s="292" t="s">
        <v>4119</v>
      </c>
      <c r="N1709" s="12" t="s">
        <v>21230</v>
      </c>
      <c r="O1709" s="330" t="s">
        <v>20991</v>
      </c>
      <c r="P1709" s="331" t="s">
        <v>20992</v>
      </c>
      <c r="Q1709" s="293" t="s">
        <v>20993</v>
      </c>
      <c r="R1709" s="292" t="s">
        <v>20994</v>
      </c>
      <c r="S1709" s="274" t="s">
        <v>20995</v>
      </c>
      <c r="T1709" s="293" t="s">
        <v>20992</v>
      </c>
      <c r="V1709" s="294">
        <v>43815</v>
      </c>
    </row>
    <row r="1710" spans="1:22" s="292" customFormat="1" ht="30.75" customHeight="1" x14ac:dyDescent="0.25">
      <c r="B1710" s="351" t="s">
        <v>20998</v>
      </c>
      <c r="C1710" s="351" t="s">
        <v>12035</v>
      </c>
      <c r="D1710" s="291" t="s">
        <v>20999</v>
      </c>
      <c r="F1710" s="292" t="s">
        <v>21210</v>
      </c>
      <c r="G1710" s="291" t="s">
        <v>20999</v>
      </c>
      <c r="H1710" s="328" t="s">
        <v>21000</v>
      </c>
      <c r="I1710" s="329" t="s">
        <v>3920</v>
      </c>
      <c r="J1710" s="291" t="s">
        <v>21001</v>
      </c>
      <c r="K1710" s="292" t="s">
        <v>21002</v>
      </c>
      <c r="L1710" s="292" t="s">
        <v>21003</v>
      </c>
      <c r="M1710" s="292" t="s">
        <v>3947</v>
      </c>
      <c r="N1710" s="12" t="s">
        <v>21218</v>
      </c>
      <c r="O1710" s="330" t="s">
        <v>3868</v>
      </c>
      <c r="P1710" s="331"/>
      <c r="Q1710" s="274" t="s">
        <v>14868</v>
      </c>
      <c r="S1710" s="293" t="s">
        <v>14868</v>
      </c>
      <c r="T1710" s="293"/>
      <c r="V1710" s="294">
        <v>43817</v>
      </c>
    </row>
    <row r="1711" spans="1:22" s="292" customFormat="1" ht="30.75" customHeight="1" x14ac:dyDescent="0.25">
      <c r="B1711" s="351" t="s">
        <v>21004</v>
      </c>
      <c r="C1711" s="351" t="s">
        <v>12035</v>
      </c>
      <c r="D1711" s="291" t="s">
        <v>21005</v>
      </c>
      <c r="E1711" s="292" t="s">
        <v>12035</v>
      </c>
      <c r="G1711" s="291" t="s">
        <v>21006</v>
      </c>
      <c r="H1711" s="328" t="s">
        <v>21007</v>
      </c>
      <c r="I1711" s="329" t="s">
        <v>3920</v>
      </c>
      <c r="J1711" s="291" t="s">
        <v>21008</v>
      </c>
      <c r="K1711" s="292" t="s">
        <v>7966</v>
      </c>
      <c r="L1711" s="292" t="s">
        <v>3946</v>
      </c>
      <c r="M1711" s="292" t="s">
        <v>3947</v>
      </c>
      <c r="N1711" s="12" t="s">
        <v>21218</v>
      </c>
      <c r="O1711" s="330" t="s">
        <v>21009</v>
      </c>
      <c r="P1711" s="331" t="s">
        <v>21010</v>
      </c>
      <c r="Q1711" s="293" t="s">
        <v>14868</v>
      </c>
      <c r="S1711" s="293" t="s">
        <v>14868</v>
      </c>
      <c r="T1711" s="293"/>
      <c r="V1711" s="294">
        <v>43817</v>
      </c>
    </row>
    <row r="1712" spans="1:22" s="292" customFormat="1" ht="30.75" customHeight="1" x14ac:dyDescent="0.25">
      <c r="B1712" s="351" t="s">
        <v>21027</v>
      </c>
      <c r="C1712" s="351" t="s">
        <v>11059</v>
      </c>
      <c r="D1712" s="291" t="s">
        <v>21026</v>
      </c>
      <c r="E1712" s="292" t="s">
        <v>11059</v>
      </c>
      <c r="F1712" s="292" t="s">
        <v>12670</v>
      </c>
      <c r="G1712" s="291" t="s">
        <v>21919</v>
      </c>
      <c r="H1712" s="328" t="s">
        <v>21224</v>
      </c>
      <c r="I1712" s="329" t="s">
        <v>3920</v>
      </c>
      <c r="J1712" s="291" t="s">
        <v>21225</v>
      </c>
      <c r="K1712" s="292" t="s">
        <v>3922</v>
      </c>
      <c r="L1712" s="292" t="s">
        <v>14596</v>
      </c>
      <c r="M1712" s="292" t="s">
        <v>3947</v>
      </c>
      <c r="N1712" s="12" t="s">
        <v>21218</v>
      </c>
      <c r="O1712" s="330" t="s">
        <v>341</v>
      </c>
      <c r="P1712" s="331" t="s">
        <v>21222</v>
      </c>
      <c r="Q1712" s="274" t="s">
        <v>19183</v>
      </c>
      <c r="R1712" s="292" t="s">
        <v>21223</v>
      </c>
      <c r="S1712" s="274" t="s">
        <v>19183</v>
      </c>
      <c r="T1712" s="293"/>
      <c r="V1712" s="294"/>
    </row>
    <row r="1713" spans="1:23" s="292" customFormat="1" ht="30.75" customHeight="1" x14ac:dyDescent="0.25">
      <c r="B1713" s="351" t="s">
        <v>21045</v>
      </c>
      <c r="C1713" s="351" t="s">
        <v>21205</v>
      </c>
      <c r="D1713" s="291" t="s">
        <v>21042</v>
      </c>
      <c r="E1713" s="292" t="s">
        <v>299</v>
      </c>
      <c r="F1713" s="292" t="s">
        <v>12649</v>
      </c>
      <c r="G1713" s="291" t="s">
        <v>21043</v>
      </c>
      <c r="H1713" s="328" t="s">
        <v>22430</v>
      </c>
      <c r="I1713" s="329" t="s">
        <v>3920</v>
      </c>
      <c r="J1713" s="291" t="s">
        <v>22431</v>
      </c>
      <c r="K1713" s="292" t="s">
        <v>3922</v>
      </c>
      <c r="L1713" s="292" t="s">
        <v>21044</v>
      </c>
      <c r="M1713" s="292" t="s">
        <v>4202</v>
      </c>
      <c r="N1713" s="12" t="s">
        <v>21233</v>
      </c>
      <c r="O1713" s="330" t="s">
        <v>22432</v>
      </c>
      <c r="P1713" s="331" t="s">
        <v>22433</v>
      </c>
      <c r="Q1713" s="293" t="s">
        <v>22434</v>
      </c>
      <c r="R1713" s="292" t="s">
        <v>22435</v>
      </c>
      <c r="S1713" s="293" t="s">
        <v>22434</v>
      </c>
      <c r="T1713" s="293" t="s">
        <v>22433</v>
      </c>
      <c r="V1713" s="294">
        <v>43860</v>
      </c>
    </row>
    <row r="1714" spans="1:23" s="292" customFormat="1" ht="30.75" customHeight="1" x14ac:dyDescent="0.25">
      <c r="A1714" s="433"/>
      <c r="B1714" s="351" t="s">
        <v>21047</v>
      </c>
      <c r="C1714" s="351" t="s">
        <v>11059</v>
      </c>
      <c r="D1714" s="291" t="s">
        <v>21048</v>
      </c>
      <c r="E1714" s="292" t="s">
        <v>11059</v>
      </c>
      <c r="F1714" s="292" t="s">
        <v>12670</v>
      </c>
      <c r="G1714" s="291" t="s">
        <v>23003</v>
      </c>
      <c r="H1714" s="328" t="s">
        <v>23004</v>
      </c>
      <c r="I1714" s="329" t="s">
        <v>3920</v>
      </c>
      <c r="J1714" s="291" t="s">
        <v>23005</v>
      </c>
      <c r="K1714" s="292" t="s">
        <v>23006</v>
      </c>
      <c r="L1714" s="292" t="s">
        <v>21049</v>
      </c>
      <c r="M1714" s="292" t="s">
        <v>4270</v>
      </c>
      <c r="N1714" s="12" t="s">
        <v>21218</v>
      </c>
      <c r="O1714" s="330" t="s">
        <v>23007</v>
      </c>
      <c r="P1714" s="331"/>
      <c r="Q1714" s="269" t="s">
        <v>19183</v>
      </c>
      <c r="R1714" s="292" t="s">
        <v>11059</v>
      </c>
      <c r="S1714" s="269" t="s">
        <v>19183</v>
      </c>
      <c r="T1714" s="293"/>
      <c r="V1714" s="294"/>
    </row>
    <row r="1715" spans="1:23" s="292" customFormat="1" ht="30.75" customHeight="1" x14ac:dyDescent="0.25">
      <c r="B1715" s="351" t="s">
        <v>21050</v>
      </c>
      <c r="C1715" s="351" t="s">
        <v>21205</v>
      </c>
      <c r="D1715" s="291" t="s">
        <v>21051</v>
      </c>
      <c r="E1715" s="292" t="s">
        <v>9662</v>
      </c>
      <c r="G1715" s="291" t="s">
        <v>21052</v>
      </c>
      <c r="H1715" s="328" t="s">
        <v>22423</v>
      </c>
      <c r="I1715" s="329" t="s">
        <v>3920</v>
      </c>
      <c r="J1715" s="291" t="s">
        <v>22424</v>
      </c>
      <c r="K1715" s="292" t="s">
        <v>3922</v>
      </c>
      <c r="L1715" s="292" t="s">
        <v>21053</v>
      </c>
      <c r="M1715" s="292" t="s">
        <v>3947</v>
      </c>
      <c r="N1715" s="12" t="s">
        <v>21218</v>
      </c>
      <c r="O1715" s="330" t="s">
        <v>22425</v>
      </c>
      <c r="P1715" s="331" t="s">
        <v>22426</v>
      </c>
      <c r="Q1715" s="293" t="s">
        <v>22427</v>
      </c>
      <c r="R1715" s="292" t="s">
        <v>22428</v>
      </c>
      <c r="S1715" s="293" t="s">
        <v>22429</v>
      </c>
      <c r="T1715" s="293" t="s">
        <v>9662</v>
      </c>
      <c r="V1715" s="294">
        <v>43868</v>
      </c>
    </row>
    <row r="1716" spans="1:23" s="292" customFormat="1" ht="30" customHeight="1" x14ac:dyDescent="0.25">
      <c r="B1716" s="351" t="s">
        <v>21054</v>
      </c>
      <c r="C1716" s="351" t="s">
        <v>21205</v>
      </c>
      <c r="D1716" s="291" t="s">
        <v>21055</v>
      </c>
      <c r="E1716" s="292" t="s">
        <v>21056</v>
      </c>
      <c r="G1716" s="291" t="s">
        <v>21057</v>
      </c>
      <c r="H1716" s="328" t="s">
        <v>21179</v>
      </c>
      <c r="I1716" s="329" t="s">
        <v>3920</v>
      </c>
      <c r="J1716" s="291" t="s">
        <v>21174</v>
      </c>
      <c r="K1716" s="292" t="s">
        <v>3922</v>
      </c>
      <c r="L1716" s="292" t="s">
        <v>21058</v>
      </c>
      <c r="M1716" s="292" t="s">
        <v>3947</v>
      </c>
      <c r="N1716" s="12" t="s">
        <v>21218</v>
      </c>
      <c r="O1716" s="330"/>
      <c r="P1716" s="331" t="s">
        <v>21175</v>
      </c>
      <c r="Q1716" s="293" t="s">
        <v>21176</v>
      </c>
      <c r="R1716" s="292" t="s">
        <v>21056</v>
      </c>
      <c r="S1716" s="293" t="s">
        <v>21177</v>
      </c>
      <c r="T1716" s="293" t="s">
        <v>21178</v>
      </c>
      <c r="V1716" s="294">
        <v>43872</v>
      </c>
    </row>
    <row r="1717" spans="1:23" s="292" customFormat="1" ht="30.75" customHeight="1" x14ac:dyDescent="0.25">
      <c r="B1717" s="351" t="s">
        <v>21168</v>
      </c>
      <c r="C1717" s="351" t="s">
        <v>21208</v>
      </c>
      <c r="D1717" s="291" t="s">
        <v>25221</v>
      </c>
      <c r="E1717" s="292" t="s">
        <v>5607</v>
      </c>
      <c r="F1717" s="292" t="s">
        <v>4026</v>
      </c>
      <c r="G1717" s="291" t="s">
        <v>25222</v>
      </c>
      <c r="H1717" s="328" t="s">
        <v>21169</v>
      </c>
      <c r="I1717" s="329" t="s">
        <v>21180</v>
      </c>
      <c r="J1717" s="291" t="s">
        <v>25220</v>
      </c>
      <c r="K1717" s="292" t="s">
        <v>971</v>
      </c>
      <c r="L1717" s="292" t="s">
        <v>972</v>
      </c>
      <c r="M1717" s="292" t="s">
        <v>3980</v>
      </c>
      <c r="N1717" s="12" t="s">
        <v>21230</v>
      </c>
      <c r="O1717" s="330" t="s">
        <v>973</v>
      </c>
      <c r="P1717" s="331" t="s">
        <v>25224</v>
      </c>
      <c r="Q1717" s="293" t="s">
        <v>25225</v>
      </c>
      <c r="R1717" s="292" t="s">
        <v>5607</v>
      </c>
      <c r="S1717" s="293" t="s">
        <v>25225</v>
      </c>
      <c r="T1717" s="331" t="s">
        <v>25224</v>
      </c>
      <c r="U1717" s="292" t="s">
        <v>25223</v>
      </c>
      <c r="V1717" s="294">
        <v>43895</v>
      </c>
      <c r="W1717" s="357">
        <v>44851</v>
      </c>
    </row>
    <row r="1718" spans="1:23" s="292" customFormat="1" ht="30.75" customHeight="1" x14ac:dyDescent="0.25">
      <c r="A1718" s="433" t="s">
        <v>22449</v>
      </c>
      <c r="B1718" s="372" t="s">
        <v>21170</v>
      </c>
      <c r="C1718" s="351" t="s">
        <v>21205</v>
      </c>
      <c r="D1718" s="291" t="s">
        <v>21171</v>
      </c>
      <c r="E1718" s="292" t="s">
        <v>6360</v>
      </c>
      <c r="G1718" s="291" t="s">
        <v>21172</v>
      </c>
      <c r="H1718" s="328"/>
      <c r="I1718" s="329" t="s">
        <v>3920</v>
      </c>
      <c r="J1718" s="291"/>
      <c r="L1718" s="292" t="s">
        <v>21173</v>
      </c>
      <c r="M1718" s="292" t="s">
        <v>4109</v>
      </c>
      <c r="N1718" s="12" t="s">
        <v>21230</v>
      </c>
      <c r="O1718" s="330"/>
      <c r="P1718" s="331"/>
      <c r="Q1718" s="293"/>
      <c r="S1718" s="293"/>
      <c r="T1718" s="293"/>
      <c r="V1718" s="294">
        <v>43892</v>
      </c>
    </row>
    <row r="1719" spans="1:23" s="292" customFormat="1" ht="30.75" customHeight="1" x14ac:dyDescent="0.25">
      <c r="B1719" s="351" t="s">
        <v>21181</v>
      </c>
      <c r="C1719" s="351" t="s">
        <v>21208</v>
      </c>
      <c r="D1719" s="291" t="s">
        <v>21190</v>
      </c>
      <c r="E1719" s="292" t="s">
        <v>6391</v>
      </c>
      <c r="G1719" s="291" t="s">
        <v>21191</v>
      </c>
      <c r="H1719" s="328" t="s">
        <v>21192</v>
      </c>
      <c r="I1719" s="329" t="s">
        <v>3920</v>
      </c>
      <c r="J1719" s="291" t="s">
        <v>21193</v>
      </c>
      <c r="K1719" s="292" t="s">
        <v>3922</v>
      </c>
      <c r="L1719" s="292" t="s">
        <v>21194</v>
      </c>
      <c r="M1719" s="292" t="s">
        <v>3947</v>
      </c>
      <c r="N1719" s="12" t="s">
        <v>21218</v>
      </c>
      <c r="O1719" s="330" t="s">
        <v>21195</v>
      </c>
      <c r="P1719" s="331" t="s">
        <v>21196</v>
      </c>
      <c r="Q1719" s="293" t="s">
        <v>21197</v>
      </c>
      <c r="R1719" s="292" t="s">
        <v>6391</v>
      </c>
      <c r="S1719" s="293" t="s">
        <v>21197</v>
      </c>
      <c r="T1719" s="293" t="s">
        <v>21196</v>
      </c>
      <c r="V1719" s="294"/>
    </row>
    <row r="1720" spans="1:23" s="292" customFormat="1" ht="30.75" customHeight="1" x14ac:dyDescent="0.25">
      <c r="B1720" s="351" t="s">
        <v>21188</v>
      </c>
      <c r="C1720" s="351" t="s">
        <v>21205</v>
      </c>
      <c r="D1720" s="291" t="s">
        <v>21198</v>
      </c>
      <c r="E1720" s="292" t="s">
        <v>13837</v>
      </c>
      <c r="G1720" s="291" t="s">
        <v>10735</v>
      </c>
      <c r="H1720" s="328" t="s">
        <v>21199</v>
      </c>
      <c r="I1720" s="329" t="s">
        <v>3920</v>
      </c>
      <c r="J1720" s="291" t="s">
        <v>21200</v>
      </c>
      <c r="K1720" s="292" t="s">
        <v>21201</v>
      </c>
      <c r="L1720" s="292" t="s">
        <v>11761</v>
      </c>
      <c r="M1720" s="292" t="s">
        <v>3947</v>
      </c>
      <c r="N1720" s="12" t="s">
        <v>21218</v>
      </c>
      <c r="O1720" s="330" t="s">
        <v>21202</v>
      </c>
      <c r="P1720" s="331" t="s">
        <v>21203</v>
      </c>
      <c r="Q1720" s="293" t="s">
        <v>21204</v>
      </c>
      <c r="R1720" s="292" t="s">
        <v>13837</v>
      </c>
      <c r="S1720" s="293" t="s">
        <v>21204</v>
      </c>
      <c r="T1720" s="331" t="s">
        <v>21203</v>
      </c>
      <c r="V1720" s="294">
        <v>43956</v>
      </c>
    </row>
    <row r="1721" spans="1:23" s="292" customFormat="1" ht="30.75" customHeight="1" x14ac:dyDescent="0.25">
      <c r="B1721" s="351" t="s">
        <v>21189</v>
      </c>
      <c r="C1721" s="351" t="s">
        <v>12035</v>
      </c>
      <c r="D1721" s="291" t="s">
        <v>7704</v>
      </c>
      <c r="E1721" s="292" t="s">
        <v>21182</v>
      </c>
      <c r="F1721" s="292" t="s">
        <v>12670</v>
      </c>
      <c r="G1721" s="291" t="s">
        <v>21183</v>
      </c>
      <c r="H1721" s="328" t="s">
        <v>21184</v>
      </c>
      <c r="I1721" s="329" t="s">
        <v>21185</v>
      </c>
      <c r="J1721" s="291" t="s">
        <v>21186</v>
      </c>
      <c r="K1721" s="292" t="s">
        <v>3122</v>
      </c>
      <c r="L1721" s="292" t="s">
        <v>4238</v>
      </c>
      <c r="M1721" s="292" t="s">
        <v>3947</v>
      </c>
      <c r="N1721" s="12" t="s">
        <v>21218</v>
      </c>
      <c r="O1721" s="330" t="s">
        <v>21187</v>
      </c>
      <c r="P1721" s="331" t="s">
        <v>7707</v>
      </c>
      <c r="Q1721" s="274"/>
      <c r="S1721" s="274"/>
      <c r="T1721" s="331"/>
      <c r="V1721" s="294">
        <v>43966</v>
      </c>
    </row>
    <row r="1722" spans="1:23" s="292" customFormat="1" ht="30.75" customHeight="1" x14ac:dyDescent="0.25">
      <c r="B1722" s="351" t="s">
        <v>21254</v>
      </c>
      <c r="C1722" s="351" t="s">
        <v>17401</v>
      </c>
      <c r="D1722" s="291" t="s">
        <v>21255</v>
      </c>
      <c r="E1722" s="292" t="s">
        <v>14372</v>
      </c>
      <c r="F1722" s="292" t="s">
        <v>12670</v>
      </c>
      <c r="G1722" s="291" t="s">
        <v>21256</v>
      </c>
      <c r="H1722" s="328" t="s">
        <v>21257</v>
      </c>
      <c r="I1722" s="329" t="s">
        <v>3920</v>
      </c>
      <c r="J1722" s="291" t="s">
        <v>21258</v>
      </c>
      <c r="K1722" s="292" t="s">
        <v>3873</v>
      </c>
      <c r="L1722" s="292" t="s">
        <v>4238</v>
      </c>
      <c r="M1722" s="292" t="s">
        <v>3947</v>
      </c>
      <c r="N1722" s="292" t="s">
        <v>21218</v>
      </c>
      <c r="O1722" s="330" t="s">
        <v>21259</v>
      </c>
      <c r="P1722" s="331" t="s">
        <v>21260</v>
      </c>
      <c r="Q1722" s="269" t="s">
        <v>21261</v>
      </c>
      <c r="R1722" s="292" t="s">
        <v>14372</v>
      </c>
      <c r="S1722" s="269" t="s">
        <v>21261</v>
      </c>
      <c r="T1722" s="331" t="s">
        <v>21262</v>
      </c>
      <c r="V1722" s="294">
        <v>43983</v>
      </c>
    </row>
    <row r="1723" spans="1:23" s="292" customFormat="1" ht="30.75" customHeight="1" x14ac:dyDescent="0.25">
      <c r="B1723" s="351" t="s">
        <v>21424</v>
      </c>
      <c r="C1723" s="351" t="s">
        <v>7</v>
      </c>
      <c r="D1723" s="291" t="s">
        <v>21425</v>
      </c>
      <c r="E1723" s="292" t="s">
        <v>21426</v>
      </c>
      <c r="G1723" s="291" t="s">
        <v>21425</v>
      </c>
      <c r="H1723" s="328" t="s">
        <v>21427</v>
      </c>
      <c r="I1723" s="329" t="s">
        <v>3920</v>
      </c>
      <c r="J1723" s="291" t="s">
        <v>21428</v>
      </c>
      <c r="K1723" s="292" t="s">
        <v>3922</v>
      </c>
      <c r="L1723" s="292" t="s">
        <v>21429</v>
      </c>
      <c r="M1723" s="292" t="s">
        <v>4202</v>
      </c>
      <c r="N1723" s="292" t="s">
        <v>21233</v>
      </c>
      <c r="O1723" s="330" t="s">
        <v>21430</v>
      </c>
      <c r="P1723" s="331" t="s">
        <v>21431</v>
      </c>
      <c r="Q1723" s="269" t="s">
        <v>21432</v>
      </c>
      <c r="R1723" s="292" t="s">
        <v>21426</v>
      </c>
      <c r="S1723" s="269" t="s">
        <v>21432</v>
      </c>
      <c r="T1723" s="331" t="s">
        <v>21431</v>
      </c>
      <c r="V1723" s="294">
        <v>44062</v>
      </c>
    </row>
    <row r="1724" spans="1:23" s="292" customFormat="1" ht="30.75" customHeight="1" x14ac:dyDescent="0.25">
      <c r="B1724" s="351" t="s">
        <v>21435</v>
      </c>
      <c r="C1724" s="351" t="s">
        <v>21205</v>
      </c>
      <c r="D1724" s="291" t="s">
        <v>21436</v>
      </c>
      <c r="E1724" s="292" t="s">
        <v>5235</v>
      </c>
      <c r="G1724" s="291" t="s">
        <v>21436</v>
      </c>
      <c r="H1724" s="292" t="s">
        <v>22210</v>
      </c>
      <c r="I1724" s="329" t="s">
        <v>3920</v>
      </c>
      <c r="J1724" s="291" t="s">
        <v>22211</v>
      </c>
      <c r="K1724" s="292" t="s">
        <v>3922</v>
      </c>
      <c r="L1724" s="292" t="s">
        <v>21437</v>
      </c>
      <c r="M1724" s="292" t="s">
        <v>4068</v>
      </c>
      <c r="N1724" s="292" t="s">
        <v>21218</v>
      </c>
      <c r="O1724" s="330" t="s">
        <v>22212</v>
      </c>
      <c r="P1724" s="328" t="s">
        <v>21434</v>
      </c>
      <c r="Q1724" s="395" t="s">
        <v>21433</v>
      </c>
      <c r="R1724" s="292" t="s">
        <v>5235</v>
      </c>
      <c r="S1724" s="293" t="s">
        <v>21433</v>
      </c>
      <c r="T1724" s="293" t="s">
        <v>21434</v>
      </c>
      <c r="V1724" s="294">
        <v>44063</v>
      </c>
    </row>
    <row r="1725" spans="1:23" s="292" customFormat="1" ht="30.75" customHeight="1" x14ac:dyDescent="0.25">
      <c r="B1725" s="351" t="s">
        <v>21439</v>
      </c>
      <c r="C1725" s="351" t="s">
        <v>21205</v>
      </c>
      <c r="D1725" s="291" t="s">
        <v>21440</v>
      </c>
      <c r="E1725" s="292" t="s">
        <v>21441</v>
      </c>
      <c r="F1725" s="292" t="s">
        <v>21442</v>
      </c>
      <c r="G1725" s="291" t="s">
        <v>21440</v>
      </c>
      <c r="H1725" s="292" t="s">
        <v>21870</v>
      </c>
      <c r="I1725" s="329" t="s">
        <v>3920</v>
      </c>
      <c r="J1725" s="291" t="s">
        <v>21443</v>
      </c>
      <c r="K1725" s="292" t="s">
        <v>3922</v>
      </c>
      <c r="L1725" s="292" t="s">
        <v>21444</v>
      </c>
      <c r="M1725" s="292" t="s">
        <v>3947</v>
      </c>
      <c r="N1725" s="292" t="s">
        <v>21218</v>
      </c>
      <c r="O1725" s="330" t="s">
        <v>21867</v>
      </c>
      <c r="P1725" s="328" t="s">
        <v>21868</v>
      </c>
      <c r="Q1725" s="395" t="s">
        <v>21445</v>
      </c>
      <c r="R1725" s="292" t="s">
        <v>21446</v>
      </c>
      <c r="S1725" s="293" t="s">
        <v>21869</v>
      </c>
      <c r="T1725" s="328" t="s">
        <v>21868</v>
      </c>
      <c r="V1725" s="294">
        <v>44077</v>
      </c>
      <c r="W1725" s="294">
        <v>44126</v>
      </c>
    </row>
    <row r="1726" spans="1:23" s="292" customFormat="1" ht="30.75" customHeight="1" x14ac:dyDescent="0.25">
      <c r="B1726" s="351" t="s">
        <v>21447</v>
      </c>
      <c r="C1726" s="351" t="s">
        <v>7</v>
      </c>
      <c r="D1726" s="291" t="s">
        <v>21448</v>
      </c>
      <c r="E1726" s="292" t="s">
        <v>14784</v>
      </c>
      <c r="F1726" s="292" t="s">
        <v>4227</v>
      </c>
      <c r="G1726" s="291" t="s">
        <v>21448</v>
      </c>
      <c r="H1726" s="292" t="s">
        <v>21449</v>
      </c>
      <c r="I1726" s="329" t="s">
        <v>21450</v>
      </c>
      <c r="J1726" s="291" t="s">
        <v>21451</v>
      </c>
      <c r="K1726" s="292" t="s">
        <v>3922</v>
      </c>
      <c r="L1726" s="292" t="s">
        <v>21429</v>
      </c>
      <c r="M1726" s="292" t="s">
        <v>4202</v>
      </c>
      <c r="N1726" s="292" t="s">
        <v>21233</v>
      </c>
      <c r="O1726" s="330" t="s">
        <v>21430</v>
      </c>
      <c r="P1726" s="328" t="s">
        <v>21452</v>
      </c>
      <c r="Q1726" s="395" t="s">
        <v>21453</v>
      </c>
      <c r="R1726" s="292" t="s">
        <v>14784</v>
      </c>
      <c r="S1726" s="293" t="s">
        <v>21453</v>
      </c>
      <c r="T1726" s="293" t="s">
        <v>21452</v>
      </c>
      <c r="V1726" s="294">
        <v>44077</v>
      </c>
    </row>
    <row r="1727" spans="1:23" s="292" customFormat="1" ht="30.75" customHeight="1" x14ac:dyDescent="0.25">
      <c r="B1727" s="351" t="s">
        <v>21454</v>
      </c>
      <c r="C1727" s="351" t="s">
        <v>21205</v>
      </c>
      <c r="D1727" s="291" t="s">
        <v>21455</v>
      </c>
      <c r="E1727" s="292" t="s">
        <v>21456</v>
      </c>
      <c r="F1727" s="292" t="s">
        <v>1117</v>
      </c>
      <c r="G1727" s="291" t="s">
        <v>21455</v>
      </c>
      <c r="H1727" s="328" t="s">
        <v>21968</v>
      </c>
      <c r="I1727" s="329" t="s">
        <v>3920</v>
      </c>
      <c r="J1727" s="291" t="s">
        <v>21969</v>
      </c>
      <c r="K1727" s="292" t="s">
        <v>3922</v>
      </c>
      <c r="L1727" s="292" t="s">
        <v>21970</v>
      </c>
      <c r="M1727" s="292" t="s">
        <v>4202</v>
      </c>
      <c r="N1727" s="292" t="s">
        <v>21233</v>
      </c>
      <c r="O1727" s="330" t="s">
        <v>21971</v>
      </c>
      <c r="P1727" s="331" t="s">
        <v>21458</v>
      </c>
      <c r="Q1727" s="395" t="s">
        <v>21457</v>
      </c>
      <c r="R1727" s="292" t="s">
        <v>2236</v>
      </c>
      <c r="S1727" s="395" t="s">
        <v>21457</v>
      </c>
      <c r="T1727" s="331" t="s">
        <v>21458</v>
      </c>
      <c r="V1727" s="294">
        <v>44078</v>
      </c>
    </row>
    <row r="1728" spans="1:23" s="292" customFormat="1" ht="30.75" customHeight="1" x14ac:dyDescent="0.25">
      <c r="A1728" s="433" t="s">
        <v>22449</v>
      </c>
      <c r="B1728" s="372" t="s">
        <v>21459</v>
      </c>
      <c r="C1728" s="351" t="s">
        <v>21205</v>
      </c>
      <c r="D1728" s="291" t="s">
        <v>21460</v>
      </c>
      <c r="E1728" s="292" t="s">
        <v>21461</v>
      </c>
      <c r="G1728" s="291" t="s">
        <v>21460</v>
      </c>
      <c r="H1728" s="328"/>
      <c r="I1728" s="329" t="s">
        <v>3920</v>
      </c>
      <c r="J1728" s="291"/>
      <c r="M1728" s="292" t="s">
        <v>3924</v>
      </c>
      <c r="N1728" s="292" t="s">
        <v>21230</v>
      </c>
      <c r="O1728" s="330"/>
      <c r="P1728" s="331"/>
      <c r="Q1728" s="274" t="s">
        <v>21462</v>
      </c>
      <c r="R1728" s="292" t="s">
        <v>14391</v>
      </c>
      <c r="S1728" s="274"/>
      <c r="T1728" s="331"/>
      <c r="V1728" s="294">
        <v>44078</v>
      </c>
    </row>
    <row r="1729" spans="2:22" s="292" customFormat="1" ht="30.75" customHeight="1" x14ac:dyDescent="0.25">
      <c r="B1729" s="351" t="s">
        <v>21463</v>
      </c>
      <c r="C1729" s="351" t="s">
        <v>7</v>
      </c>
      <c r="D1729" s="291" t="s">
        <v>21464</v>
      </c>
      <c r="E1729" s="292" t="s">
        <v>21465</v>
      </c>
      <c r="F1729" s="292" t="s">
        <v>4026</v>
      </c>
      <c r="G1729" s="291" t="s">
        <v>21466</v>
      </c>
      <c r="H1729" s="328" t="s">
        <v>21467</v>
      </c>
      <c r="I1729" s="329" t="s">
        <v>21468</v>
      </c>
      <c r="J1729" s="291" t="s">
        <v>21469</v>
      </c>
      <c r="L1729" s="292" t="s">
        <v>971</v>
      </c>
      <c r="M1729" s="292" t="s">
        <v>3980</v>
      </c>
      <c r="N1729" s="292" t="s">
        <v>21230</v>
      </c>
      <c r="O1729" s="330" t="s">
        <v>973</v>
      </c>
      <c r="P1729" s="331" t="s">
        <v>21470</v>
      </c>
      <c r="Q1729" s="269" t="s">
        <v>21471</v>
      </c>
      <c r="R1729" s="292" t="s">
        <v>21465</v>
      </c>
      <c r="S1729" s="269" t="s">
        <v>21471</v>
      </c>
      <c r="T1729" s="331" t="s">
        <v>21470</v>
      </c>
      <c r="V1729" s="294">
        <v>44084</v>
      </c>
    </row>
    <row r="1730" spans="2:22" s="292" customFormat="1" ht="30.75" customHeight="1" x14ac:dyDescent="0.25">
      <c r="B1730" s="351" t="s">
        <v>21711</v>
      </c>
      <c r="C1730" s="351" t="s">
        <v>21205</v>
      </c>
      <c r="D1730" s="291" t="s">
        <v>21712</v>
      </c>
      <c r="E1730" s="292" t="s">
        <v>4102</v>
      </c>
      <c r="G1730" s="291" t="s">
        <v>21713</v>
      </c>
      <c r="H1730" s="328" t="s">
        <v>21714</v>
      </c>
      <c r="I1730" s="329" t="s">
        <v>21715</v>
      </c>
      <c r="J1730" s="291" t="s">
        <v>21716</v>
      </c>
      <c r="K1730" s="292" t="s">
        <v>3478</v>
      </c>
      <c r="L1730" s="292" t="s">
        <v>21717</v>
      </c>
      <c r="M1730" s="292" t="s">
        <v>4109</v>
      </c>
      <c r="N1730" s="292" t="s">
        <v>21230</v>
      </c>
      <c r="O1730" s="330" t="s">
        <v>21718</v>
      </c>
      <c r="P1730" s="331" t="s">
        <v>21719</v>
      </c>
      <c r="Q1730" s="269" t="s">
        <v>21720</v>
      </c>
      <c r="R1730" s="292" t="s">
        <v>21721</v>
      </c>
      <c r="S1730" s="269" t="s">
        <v>21722</v>
      </c>
      <c r="T1730" s="331" t="s">
        <v>21723</v>
      </c>
      <c r="V1730" s="294">
        <v>44089</v>
      </c>
    </row>
    <row r="1731" spans="2:22" s="292" customFormat="1" ht="30.75" customHeight="1" x14ac:dyDescent="0.25">
      <c r="B1731" s="351" t="s">
        <v>21724</v>
      </c>
      <c r="C1731" s="351" t="s">
        <v>21205</v>
      </c>
      <c r="D1731" s="291" t="s">
        <v>21725</v>
      </c>
      <c r="E1731" s="292" t="s">
        <v>21726</v>
      </c>
      <c r="G1731" s="291" t="s">
        <v>21727</v>
      </c>
      <c r="H1731" s="328" t="s">
        <v>21728</v>
      </c>
      <c r="I1731" s="329" t="s">
        <v>3920</v>
      </c>
      <c r="J1731" s="291" t="s">
        <v>21729</v>
      </c>
      <c r="K1731" s="292" t="s">
        <v>21730</v>
      </c>
      <c r="L1731" s="292" t="s">
        <v>15303</v>
      </c>
      <c r="M1731" s="292" t="s">
        <v>4249</v>
      </c>
      <c r="N1731" s="292" t="s">
        <v>21231</v>
      </c>
      <c r="O1731" s="330" t="s">
        <v>21731</v>
      </c>
      <c r="P1731" s="331" t="s">
        <v>21732</v>
      </c>
      <c r="Q1731" s="269" t="s">
        <v>21733</v>
      </c>
      <c r="R1731" s="292" t="s">
        <v>21734</v>
      </c>
      <c r="S1731" s="269" t="s">
        <v>21733</v>
      </c>
      <c r="T1731" s="331" t="s">
        <v>21735</v>
      </c>
      <c r="V1731" s="294">
        <v>44090</v>
      </c>
    </row>
    <row r="1732" spans="2:22" s="292" customFormat="1" ht="30.75" customHeight="1" x14ac:dyDescent="0.25">
      <c r="B1732" s="351" t="s">
        <v>21736</v>
      </c>
      <c r="C1732" s="351" t="s">
        <v>11059</v>
      </c>
      <c r="D1732" s="291" t="s">
        <v>21737</v>
      </c>
      <c r="E1732" s="292" t="s">
        <v>11059</v>
      </c>
      <c r="F1732" s="292" t="s">
        <v>12670</v>
      </c>
      <c r="G1732" s="291" t="s">
        <v>22256</v>
      </c>
      <c r="H1732" s="328" t="s">
        <v>22257</v>
      </c>
      <c r="I1732" s="329" t="s">
        <v>3920</v>
      </c>
      <c r="J1732" s="291" t="s">
        <v>22258</v>
      </c>
      <c r="K1732" s="292" t="s">
        <v>3922</v>
      </c>
      <c r="L1732" s="292" t="s">
        <v>3067</v>
      </c>
      <c r="M1732" s="292" t="s">
        <v>3947</v>
      </c>
      <c r="N1732" s="292" t="s">
        <v>21230</v>
      </c>
      <c r="O1732" s="330" t="s">
        <v>22259</v>
      </c>
      <c r="P1732" s="331"/>
      <c r="Q1732" s="269" t="s">
        <v>19183</v>
      </c>
      <c r="S1732" s="269" t="s">
        <v>19183</v>
      </c>
      <c r="T1732" s="293"/>
      <c r="V1732" s="294"/>
    </row>
    <row r="1733" spans="2:22" s="292" customFormat="1" ht="30.75" customHeight="1" x14ac:dyDescent="0.25">
      <c r="B1733" s="351" t="s">
        <v>21738</v>
      </c>
      <c r="C1733" s="351" t="s">
        <v>7</v>
      </c>
      <c r="D1733" s="291" t="s">
        <v>21739</v>
      </c>
      <c r="E1733" s="292" t="s">
        <v>21740</v>
      </c>
      <c r="G1733" s="291" t="s">
        <v>21741</v>
      </c>
      <c r="H1733" s="328" t="s">
        <v>21742</v>
      </c>
      <c r="I1733" s="329" t="s">
        <v>21743</v>
      </c>
      <c r="J1733" s="291" t="s">
        <v>21744</v>
      </c>
      <c r="K1733" s="292" t="s">
        <v>3922</v>
      </c>
      <c r="L1733" s="292" t="s">
        <v>21745</v>
      </c>
      <c r="M1733" s="292" t="s">
        <v>3980</v>
      </c>
      <c r="N1733" s="292" t="s">
        <v>21230</v>
      </c>
      <c r="O1733" s="330" t="s">
        <v>21746</v>
      </c>
      <c r="P1733" s="331" t="s">
        <v>21747</v>
      </c>
      <c r="Q1733" s="269" t="s">
        <v>21748</v>
      </c>
      <c r="R1733" s="292" t="s">
        <v>21740</v>
      </c>
      <c r="S1733" s="269" t="s">
        <v>21748</v>
      </c>
      <c r="T1733" s="331" t="s">
        <v>21747</v>
      </c>
      <c r="V1733" s="294">
        <v>44095</v>
      </c>
    </row>
    <row r="1734" spans="2:22" s="292" customFormat="1" ht="30.75" customHeight="1" x14ac:dyDescent="0.25">
      <c r="B1734" s="351" t="s">
        <v>21749</v>
      </c>
      <c r="C1734" s="351" t="s">
        <v>7</v>
      </c>
      <c r="D1734" s="291" t="s">
        <v>21750</v>
      </c>
      <c r="E1734" s="292" t="s">
        <v>5427</v>
      </c>
      <c r="F1734" s="292" t="s">
        <v>4026</v>
      </c>
      <c r="G1734" s="334" t="s">
        <v>21751</v>
      </c>
      <c r="H1734" s="328" t="s">
        <v>21752</v>
      </c>
      <c r="I1734" s="329" t="s">
        <v>21753</v>
      </c>
      <c r="J1734" s="291" t="s">
        <v>21754</v>
      </c>
      <c r="K1734" s="292" t="s">
        <v>531</v>
      </c>
      <c r="L1734" s="292" t="s">
        <v>3286</v>
      </c>
      <c r="M1734" s="292" t="s">
        <v>4270</v>
      </c>
      <c r="N1734" s="292" t="s">
        <v>21218</v>
      </c>
      <c r="O1734" s="292" t="s">
        <v>21755</v>
      </c>
      <c r="P1734" s="331" t="s">
        <v>21756</v>
      </c>
      <c r="Q1734" s="269" t="s">
        <v>21757</v>
      </c>
      <c r="R1734" s="292" t="s">
        <v>5427</v>
      </c>
      <c r="S1734" s="269" t="s">
        <v>21757</v>
      </c>
      <c r="T1734" s="331" t="s">
        <v>21756</v>
      </c>
      <c r="V1734" s="294">
        <v>44097</v>
      </c>
    </row>
    <row r="1735" spans="2:22" s="292" customFormat="1" ht="30.75" customHeight="1" x14ac:dyDescent="0.25">
      <c r="B1735" s="351" t="s">
        <v>21758</v>
      </c>
      <c r="C1735" s="351" t="s">
        <v>11059</v>
      </c>
      <c r="D1735" s="291" t="s">
        <v>21761</v>
      </c>
      <c r="E1735" s="292" t="s">
        <v>21762</v>
      </c>
      <c r="G1735" s="291" t="s">
        <v>21761</v>
      </c>
      <c r="H1735" s="328" t="s">
        <v>21763</v>
      </c>
      <c r="I1735" s="329" t="s">
        <v>3920</v>
      </c>
      <c r="J1735" s="291" t="s">
        <v>21764</v>
      </c>
      <c r="K1735" s="292" t="s">
        <v>3922</v>
      </c>
      <c r="L1735" s="292" t="s">
        <v>21765</v>
      </c>
      <c r="M1735" s="292" t="s">
        <v>4270</v>
      </c>
      <c r="N1735" s="292" t="s">
        <v>21218</v>
      </c>
      <c r="O1735" s="330" t="s">
        <v>21766</v>
      </c>
      <c r="P1735" s="331" t="s">
        <v>21767</v>
      </c>
      <c r="Q1735" s="269" t="s">
        <v>21768</v>
      </c>
      <c r="R1735" s="292" t="s">
        <v>21769</v>
      </c>
      <c r="S1735" s="269" t="s">
        <v>21768</v>
      </c>
      <c r="T1735" s="331" t="s">
        <v>21767</v>
      </c>
      <c r="V1735" s="294">
        <v>44104</v>
      </c>
    </row>
    <row r="1736" spans="2:22" s="292" customFormat="1" ht="30.75" customHeight="1" x14ac:dyDescent="0.25">
      <c r="B1736" s="351" t="s">
        <v>21759</v>
      </c>
      <c r="C1736" s="351" t="s">
        <v>21205</v>
      </c>
      <c r="D1736" s="291" t="s">
        <v>21770</v>
      </c>
      <c r="E1736" s="292" t="s">
        <v>852</v>
      </c>
      <c r="F1736" s="292" t="s">
        <v>9821</v>
      </c>
      <c r="G1736" s="291" t="s">
        <v>21770</v>
      </c>
      <c r="H1736" s="328" t="s">
        <v>21771</v>
      </c>
      <c r="I1736" s="329"/>
      <c r="J1736" s="291" t="s">
        <v>21772</v>
      </c>
      <c r="K1736" s="292" t="s">
        <v>3922</v>
      </c>
      <c r="L1736" s="292" t="s">
        <v>21773</v>
      </c>
      <c r="M1736" s="292" t="s">
        <v>3980</v>
      </c>
      <c r="N1736" s="292" t="s">
        <v>21230</v>
      </c>
      <c r="O1736" s="330" t="s">
        <v>21774</v>
      </c>
      <c r="P1736" s="331" t="s">
        <v>21775</v>
      </c>
      <c r="Q1736" s="293"/>
      <c r="R1736" s="292" t="s">
        <v>21776</v>
      </c>
      <c r="S1736" s="293"/>
      <c r="T1736" s="293" t="s">
        <v>21777</v>
      </c>
      <c r="V1736" s="294">
        <v>44105</v>
      </c>
    </row>
    <row r="1737" spans="2:22" s="292" customFormat="1" ht="30.75" customHeight="1" x14ac:dyDescent="0.25">
      <c r="B1737" s="351" t="s">
        <v>21760</v>
      </c>
      <c r="C1737" s="351" t="s">
        <v>11059</v>
      </c>
      <c r="D1737" s="291" t="s">
        <v>21778</v>
      </c>
      <c r="E1737" s="292" t="s">
        <v>11059</v>
      </c>
      <c r="F1737" s="292" t="s">
        <v>12670</v>
      </c>
      <c r="G1737" s="291" t="s">
        <v>21779</v>
      </c>
      <c r="H1737" s="328" t="s">
        <v>21780</v>
      </c>
      <c r="I1737" s="329" t="s">
        <v>3920</v>
      </c>
      <c r="J1737" s="291" t="s">
        <v>21781</v>
      </c>
      <c r="K1737" s="292" t="s">
        <v>21782</v>
      </c>
      <c r="L1737" s="292" t="s">
        <v>3171</v>
      </c>
      <c r="M1737" s="292" t="s">
        <v>3980</v>
      </c>
      <c r="N1737" s="292" t="s">
        <v>21230</v>
      </c>
      <c r="O1737" s="330" t="s">
        <v>21783</v>
      </c>
      <c r="P1737" s="331" t="s">
        <v>21784</v>
      </c>
      <c r="Q1737" s="269" t="s">
        <v>21785</v>
      </c>
      <c r="R1737" s="292" t="s">
        <v>21786</v>
      </c>
      <c r="S1737" s="269" t="s">
        <v>21785</v>
      </c>
      <c r="T1737" s="331" t="s">
        <v>21784</v>
      </c>
      <c r="V1737" s="294">
        <v>44112</v>
      </c>
    </row>
    <row r="1738" spans="2:22" s="292" customFormat="1" ht="30.75" customHeight="1" x14ac:dyDescent="0.25">
      <c r="B1738" s="351" t="s">
        <v>21787</v>
      </c>
      <c r="C1738" s="351" t="s">
        <v>11059</v>
      </c>
      <c r="D1738" s="291" t="s">
        <v>21788</v>
      </c>
      <c r="E1738" s="292" t="s">
        <v>11059</v>
      </c>
      <c r="F1738" s="292" t="s">
        <v>12670</v>
      </c>
      <c r="G1738" s="291" t="s">
        <v>21789</v>
      </c>
      <c r="H1738" s="328" t="s">
        <v>21790</v>
      </c>
      <c r="I1738" s="329" t="s">
        <v>21791</v>
      </c>
      <c r="J1738" s="291" t="s">
        <v>21792</v>
      </c>
      <c r="L1738" s="292" t="s">
        <v>4128</v>
      </c>
      <c r="M1738" s="292" t="s">
        <v>4068</v>
      </c>
      <c r="N1738" s="292" t="s">
        <v>21218</v>
      </c>
      <c r="O1738" s="330" t="s">
        <v>21793</v>
      </c>
      <c r="P1738" s="331" t="s">
        <v>20365</v>
      </c>
      <c r="Q1738" s="274" t="s">
        <v>20366</v>
      </c>
      <c r="R1738" s="292" t="s">
        <v>20359</v>
      </c>
      <c r="S1738" s="274" t="s">
        <v>20366</v>
      </c>
      <c r="T1738" s="331" t="s">
        <v>20365</v>
      </c>
      <c r="V1738" s="294"/>
    </row>
    <row r="1739" spans="2:22" s="292" customFormat="1" ht="30.75" customHeight="1" x14ac:dyDescent="0.25">
      <c r="B1739" s="351" t="s">
        <v>21794</v>
      </c>
      <c r="C1739" s="351" t="s">
        <v>21205</v>
      </c>
      <c r="D1739" s="291" t="s">
        <v>21795</v>
      </c>
      <c r="E1739" s="292" t="s">
        <v>21796</v>
      </c>
      <c r="G1739" s="291" t="s">
        <v>21797</v>
      </c>
      <c r="H1739" s="328" t="s">
        <v>21798</v>
      </c>
      <c r="I1739" s="329" t="s">
        <v>21799</v>
      </c>
      <c r="J1739" s="291" t="s">
        <v>21800</v>
      </c>
      <c r="K1739" s="292" t="s">
        <v>21801</v>
      </c>
      <c r="L1739" s="292" t="s">
        <v>6851</v>
      </c>
      <c r="M1739" s="292" t="s">
        <v>3924</v>
      </c>
      <c r="N1739" s="292" t="s">
        <v>21230</v>
      </c>
      <c r="O1739" s="330" t="s">
        <v>21802</v>
      </c>
      <c r="P1739" s="331" t="s">
        <v>21803</v>
      </c>
      <c r="Q1739" s="293" t="s">
        <v>21804</v>
      </c>
      <c r="R1739" s="292" t="s">
        <v>21805</v>
      </c>
      <c r="S1739" s="293" t="s">
        <v>21804</v>
      </c>
      <c r="T1739" s="293" t="s">
        <v>21806</v>
      </c>
      <c r="V1739" s="294">
        <v>44113</v>
      </c>
    </row>
    <row r="1740" spans="2:22" s="292" customFormat="1" ht="30.75" customHeight="1" x14ac:dyDescent="0.25">
      <c r="B1740" s="351" t="s">
        <v>21807</v>
      </c>
      <c r="C1740" s="351" t="s">
        <v>21205</v>
      </c>
      <c r="D1740" s="291" t="s">
        <v>21949</v>
      </c>
      <c r="E1740" s="292" t="s">
        <v>5180</v>
      </c>
      <c r="G1740" s="291" t="s">
        <v>21949</v>
      </c>
      <c r="H1740" s="328" t="s">
        <v>21808</v>
      </c>
      <c r="I1740" s="329" t="s">
        <v>3920</v>
      </c>
      <c r="J1740" s="291" t="s">
        <v>21809</v>
      </c>
      <c r="K1740" s="292" t="s">
        <v>21810</v>
      </c>
      <c r="L1740" s="292" t="s">
        <v>5816</v>
      </c>
      <c r="M1740" s="292" t="s">
        <v>3924</v>
      </c>
      <c r="N1740" s="292" t="s">
        <v>21230</v>
      </c>
      <c r="O1740" s="330" t="s">
        <v>21811</v>
      </c>
      <c r="P1740" s="331" t="s">
        <v>21812</v>
      </c>
      <c r="Q1740" s="269" t="s">
        <v>21813</v>
      </c>
      <c r="R1740" s="292" t="s">
        <v>21740</v>
      </c>
      <c r="S1740" s="269" t="s">
        <v>21814</v>
      </c>
      <c r="T1740" s="331" t="s">
        <v>21812</v>
      </c>
      <c r="V1740" s="294">
        <v>44113</v>
      </c>
    </row>
    <row r="1741" spans="2:22" s="292" customFormat="1" ht="30.75" customHeight="1" x14ac:dyDescent="0.25">
      <c r="B1741" s="351" t="s">
        <v>21815</v>
      </c>
      <c r="C1741" s="351" t="s">
        <v>21205</v>
      </c>
      <c r="D1741" s="291" t="s">
        <v>21816</v>
      </c>
      <c r="E1741" s="292" t="s">
        <v>21817</v>
      </c>
      <c r="G1741" s="291" t="s">
        <v>21816</v>
      </c>
      <c r="H1741" s="328" t="s">
        <v>14565</v>
      </c>
      <c r="I1741" s="329" t="s">
        <v>3920</v>
      </c>
      <c r="J1741" s="291" t="s">
        <v>21907</v>
      </c>
      <c r="K1741" s="292" t="s">
        <v>21818</v>
      </c>
      <c r="L1741" s="292" t="s">
        <v>4031</v>
      </c>
      <c r="M1741" s="292" t="s">
        <v>3924</v>
      </c>
      <c r="N1741" s="292" t="s">
        <v>21230</v>
      </c>
      <c r="O1741" s="330" t="s">
        <v>21819</v>
      </c>
      <c r="P1741" s="331" t="s">
        <v>21820</v>
      </c>
      <c r="Q1741" s="293" t="s">
        <v>14570</v>
      </c>
      <c r="R1741" s="292" t="s">
        <v>21817</v>
      </c>
      <c r="S1741" s="293" t="s">
        <v>14570</v>
      </c>
      <c r="T1741" s="331" t="s">
        <v>21820</v>
      </c>
      <c r="V1741" s="294">
        <v>44117</v>
      </c>
    </row>
    <row r="1742" spans="2:22" s="292" customFormat="1" ht="30.75" customHeight="1" x14ac:dyDescent="0.25">
      <c r="B1742" s="351" t="s">
        <v>21821</v>
      </c>
      <c r="C1742" s="351" t="s">
        <v>21205</v>
      </c>
      <c r="D1742" s="291" t="s">
        <v>21834</v>
      </c>
      <c r="E1742" s="292" t="s">
        <v>21822</v>
      </c>
      <c r="F1742" s="292" t="s">
        <v>21823</v>
      </c>
      <c r="G1742" s="291" t="s">
        <v>21834</v>
      </c>
      <c r="H1742" s="328" t="s">
        <v>21824</v>
      </c>
      <c r="I1742" s="329" t="s">
        <v>3920</v>
      </c>
      <c r="J1742" s="291" t="s">
        <v>21825</v>
      </c>
      <c r="K1742" s="292" t="s">
        <v>21826</v>
      </c>
      <c r="L1742" s="292" t="s">
        <v>21827</v>
      </c>
      <c r="M1742" s="292" t="s">
        <v>3924</v>
      </c>
      <c r="N1742" s="292" t="s">
        <v>21230</v>
      </c>
      <c r="O1742" s="330" t="s">
        <v>21828</v>
      </c>
      <c r="P1742" s="331" t="s">
        <v>21832</v>
      </c>
      <c r="Q1742" s="293" t="s">
        <v>21829</v>
      </c>
      <c r="R1742" s="292" t="s">
        <v>21830</v>
      </c>
      <c r="S1742" s="395" t="s">
        <v>21831</v>
      </c>
      <c r="T1742" s="331" t="s">
        <v>21833</v>
      </c>
      <c r="V1742" s="294">
        <v>44117</v>
      </c>
    </row>
    <row r="1743" spans="2:22" s="292" customFormat="1" ht="30.75" customHeight="1" x14ac:dyDescent="0.25">
      <c r="B1743" s="351" t="s">
        <v>21837</v>
      </c>
      <c r="C1743" s="351" t="s">
        <v>21205</v>
      </c>
      <c r="D1743" s="291" t="s">
        <v>21838</v>
      </c>
      <c r="E1743" s="292" t="s">
        <v>21839</v>
      </c>
      <c r="F1743" s="292" t="s">
        <v>12531</v>
      </c>
      <c r="G1743" s="291" t="s">
        <v>21840</v>
      </c>
      <c r="H1743" s="328" t="s">
        <v>21841</v>
      </c>
      <c r="I1743" s="329" t="s">
        <v>3920</v>
      </c>
      <c r="J1743" s="291" t="s">
        <v>21842</v>
      </c>
      <c r="K1743" s="292" t="s">
        <v>21843</v>
      </c>
      <c r="L1743" s="292" t="s">
        <v>4190</v>
      </c>
      <c r="M1743" s="292" t="s">
        <v>3980</v>
      </c>
      <c r="N1743" s="292" t="s">
        <v>21230</v>
      </c>
      <c r="O1743" s="330" t="s">
        <v>21844</v>
      </c>
      <c r="P1743" s="331" t="s">
        <v>21845</v>
      </c>
      <c r="Q1743" s="269" t="s">
        <v>21846</v>
      </c>
      <c r="R1743" s="292" t="s">
        <v>21839</v>
      </c>
      <c r="S1743" s="269" t="s">
        <v>21846</v>
      </c>
      <c r="T1743" s="331" t="s">
        <v>21845</v>
      </c>
      <c r="V1743" s="294">
        <v>44120</v>
      </c>
    </row>
    <row r="1744" spans="2:22" s="292" customFormat="1" ht="30.75" customHeight="1" x14ac:dyDescent="0.25">
      <c r="B1744" s="351" t="s">
        <v>21847</v>
      </c>
      <c r="C1744" s="351" t="s">
        <v>21205</v>
      </c>
      <c r="D1744" s="291" t="s">
        <v>21849</v>
      </c>
      <c r="E1744" s="292" t="s">
        <v>2170</v>
      </c>
      <c r="G1744" s="291" t="s">
        <v>21849</v>
      </c>
      <c r="H1744" s="328" t="s">
        <v>21929</v>
      </c>
      <c r="I1744" s="329" t="s">
        <v>3920</v>
      </c>
      <c r="J1744" s="291" t="s">
        <v>21930</v>
      </c>
      <c r="K1744" s="292" t="s">
        <v>21931</v>
      </c>
      <c r="L1744" s="292" t="s">
        <v>21848</v>
      </c>
      <c r="M1744" s="292" t="s">
        <v>4202</v>
      </c>
      <c r="N1744" s="292" t="s">
        <v>21233</v>
      </c>
      <c r="O1744" s="330" t="s">
        <v>21932</v>
      </c>
      <c r="P1744" s="331" t="s">
        <v>21933</v>
      </c>
      <c r="Q1744" s="293" t="s">
        <v>21934</v>
      </c>
      <c r="R1744" s="292" t="s">
        <v>2170</v>
      </c>
      <c r="S1744" s="293" t="s">
        <v>21934</v>
      </c>
      <c r="T1744" s="331" t="s">
        <v>21933</v>
      </c>
      <c r="V1744" s="294">
        <v>44133</v>
      </c>
    </row>
    <row r="1745" spans="1:22" s="292" customFormat="1" ht="30.75" customHeight="1" x14ac:dyDescent="0.25">
      <c r="B1745" s="351" t="s">
        <v>21850</v>
      </c>
      <c r="C1745" s="351" t="s">
        <v>21205</v>
      </c>
      <c r="D1745" s="291" t="s">
        <v>21852</v>
      </c>
      <c r="E1745" s="292" t="s">
        <v>913</v>
      </c>
      <c r="G1745" s="291" t="s">
        <v>21851</v>
      </c>
      <c r="H1745" s="328" t="s">
        <v>21853</v>
      </c>
      <c r="I1745" s="329" t="s">
        <v>21854</v>
      </c>
      <c r="J1745" s="291" t="s">
        <v>21855</v>
      </c>
      <c r="K1745" s="292" t="s">
        <v>4297</v>
      </c>
      <c r="L1745" s="292" t="s">
        <v>4238</v>
      </c>
      <c r="M1745" s="292" t="s">
        <v>3947</v>
      </c>
      <c r="N1745" s="292" t="s">
        <v>21218</v>
      </c>
      <c r="O1745" s="330" t="s">
        <v>16196</v>
      </c>
      <c r="P1745" s="331" t="s">
        <v>21856</v>
      </c>
      <c r="Q1745" s="269" t="s">
        <v>21857</v>
      </c>
      <c r="R1745" s="292" t="s">
        <v>21858</v>
      </c>
      <c r="S1745" s="269" t="s">
        <v>21857</v>
      </c>
      <c r="T1745" s="293" t="s">
        <v>21856</v>
      </c>
      <c r="V1745" s="294">
        <v>44124</v>
      </c>
    </row>
    <row r="1746" spans="1:22" s="292" customFormat="1" ht="30.75" customHeight="1" x14ac:dyDescent="0.25">
      <c r="B1746" s="351" t="s">
        <v>21859</v>
      </c>
      <c r="C1746" s="351" t="s">
        <v>11059</v>
      </c>
      <c r="D1746" s="291" t="s">
        <v>21860</v>
      </c>
      <c r="E1746" s="292" t="s">
        <v>21861</v>
      </c>
      <c r="G1746" s="291" t="s">
        <v>21862</v>
      </c>
      <c r="H1746" s="328">
        <v>20347225000126</v>
      </c>
      <c r="I1746" s="329" t="s">
        <v>3920</v>
      </c>
      <c r="J1746" s="291" t="s">
        <v>21863</v>
      </c>
      <c r="K1746" s="292" t="s">
        <v>21864</v>
      </c>
      <c r="L1746" s="292" t="s">
        <v>21865</v>
      </c>
      <c r="M1746" s="292" t="s">
        <v>3980</v>
      </c>
      <c r="N1746" s="292" t="s">
        <v>21230</v>
      </c>
      <c r="O1746" s="330" t="s">
        <v>21866</v>
      </c>
      <c r="P1746" s="331"/>
      <c r="Q1746" s="293"/>
      <c r="S1746" s="293"/>
      <c r="T1746" s="293"/>
      <c r="V1746" s="294"/>
    </row>
    <row r="1747" spans="1:22" s="292" customFormat="1" ht="30.75" customHeight="1" x14ac:dyDescent="0.25">
      <c r="B1747" s="351" t="s">
        <v>21871</v>
      </c>
      <c r="C1747" s="351" t="s">
        <v>21205</v>
      </c>
      <c r="D1747" s="291" t="s">
        <v>21872</v>
      </c>
      <c r="E1747" s="292" t="s">
        <v>12876</v>
      </c>
      <c r="F1747" s="292" t="s">
        <v>4085</v>
      </c>
      <c r="G1747" s="291" t="s">
        <v>21873</v>
      </c>
      <c r="H1747" s="328" t="s">
        <v>21874</v>
      </c>
      <c r="I1747" s="329" t="s">
        <v>3920</v>
      </c>
      <c r="J1747" s="291" t="s">
        <v>21875</v>
      </c>
      <c r="K1747" s="292" t="s">
        <v>3243</v>
      </c>
      <c r="L1747" s="292" t="s">
        <v>3244</v>
      </c>
      <c r="M1747" s="292" t="s">
        <v>3947</v>
      </c>
      <c r="N1747" s="292" t="s">
        <v>21218</v>
      </c>
      <c r="O1747" s="330" t="s">
        <v>21876</v>
      </c>
      <c r="P1747" s="331" t="s">
        <v>21877</v>
      </c>
      <c r="Q1747" s="293" t="s">
        <v>21878</v>
      </c>
      <c r="R1747" s="292" t="s">
        <v>12876</v>
      </c>
      <c r="S1747" s="293" t="s">
        <v>21879</v>
      </c>
      <c r="T1747" s="293" t="s">
        <v>21880</v>
      </c>
      <c r="V1747" s="294">
        <v>44126</v>
      </c>
    </row>
    <row r="1748" spans="1:22" s="292" customFormat="1" ht="30.75" customHeight="1" x14ac:dyDescent="0.25">
      <c r="B1748" s="351" t="s">
        <v>21881</v>
      </c>
      <c r="C1748" s="351" t="s">
        <v>21205</v>
      </c>
      <c r="D1748" s="291" t="s">
        <v>21887</v>
      </c>
      <c r="E1748" s="292" t="s">
        <v>1076</v>
      </c>
      <c r="G1748" s="291" t="s">
        <v>15868</v>
      </c>
      <c r="H1748" s="328" t="s">
        <v>21882</v>
      </c>
      <c r="I1748" s="329" t="s">
        <v>21886</v>
      </c>
      <c r="J1748" s="291" t="s">
        <v>21883</v>
      </c>
      <c r="K1748" s="292" t="s">
        <v>3922</v>
      </c>
      <c r="L1748" s="292" t="s">
        <v>12542</v>
      </c>
      <c r="M1748" s="292" t="s">
        <v>4119</v>
      </c>
      <c r="N1748" s="292" t="s">
        <v>21230</v>
      </c>
      <c r="O1748" s="330" t="s">
        <v>21884</v>
      </c>
      <c r="P1748" s="331" t="s">
        <v>21885</v>
      </c>
      <c r="Q1748" s="395" t="s">
        <v>21888</v>
      </c>
      <c r="R1748" s="292" t="s">
        <v>1076</v>
      </c>
      <c r="S1748" s="395" t="s">
        <v>21888</v>
      </c>
      <c r="T1748" s="293"/>
      <c r="V1748" s="294">
        <v>44127</v>
      </c>
    </row>
    <row r="1749" spans="1:22" s="292" customFormat="1" ht="30.75" customHeight="1" x14ac:dyDescent="0.25">
      <c r="B1749" s="351" t="s">
        <v>21889</v>
      </c>
      <c r="C1749" s="351" t="s">
        <v>21205</v>
      </c>
      <c r="D1749" s="291" t="s">
        <v>21890</v>
      </c>
      <c r="E1749" s="292" t="s">
        <v>1725</v>
      </c>
      <c r="F1749" s="292" t="s">
        <v>4227</v>
      </c>
      <c r="G1749" s="291" t="s">
        <v>21891</v>
      </c>
      <c r="H1749" s="328" t="s">
        <v>21892</v>
      </c>
      <c r="I1749" s="416" t="s">
        <v>21893</v>
      </c>
      <c r="J1749" s="291" t="s">
        <v>21894</v>
      </c>
      <c r="K1749" s="292" t="s">
        <v>3922</v>
      </c>
      <c r="L1749" s="292" t="s">
        <v>21895</v>
      </c>
      <c r="M1749" s="292" t="s">
        <v>4068</v>
      </c>
      <c r="N1749" s="292" t="s">
        <v>21218</v>
      </c>
      <c r="O1749" s="330" t="s">
        <v>21896</v>
      </c>
      <c r="P1749" s="331" t="s">
        <v>21897</v>
      </c>
      <c r="Q1749" s="269" t="s">
        <v>21899</v>
      </c>
      <c r="R1749" s="292" t="s">
        <v>1725</v>
      </c>
      <c r="S1749" s="293" t="s">
        <v>21898</v>
      </c>
      <c r="T1749" s="331" t="s">
        <v>21897</v>
      </c>
      <c r="V1749" s="294">
        <v>44130</v>
      </c>
    </row>
    <row r="1750" spans="1:22" s="292" customFormat="1" ht="30.75" customHeight="1" x14ac:dyDescent="0.25">
      <c r="B1750" s="351" t="s">
        <v>21900</v>
      </c>
      <c r="C1750" s="351" t="s">
        <v>21205</v>
      </c>
      <c r="D1750" s="291" t="s">
        <v>21901</v>
      </c>
      <c r="E1750" s="292" t="s">
        <v>18355</v>
      </c>
      <c r="G1750" s="291" t="s">
        <v>21902</v>
      </c>
      <c r="H1750" s="328" t="s">
        <v>21903</v>
      </c>
      <c r="I1750" s="329" t="s">
        <v>3920</v>
      </c>
      <c r="J1750" s="291" t="s">
        <v>18359</v>
      </c>
      <c r="K1750" s="292" t="s">
        <v>3922</v>
      </c>
      <c r="L1750" s="292" t="s">
        <v>2057</v>
      </c>
      <c r="M1750" s="292" t="s">
        <v>4119</v>
      </c>
      <c r="N1750" s="292" t="s">
        <v>21230</v>
      </c>
      <c r="O1750" s="330" t="s">
        <v>18360</v>
      </c>
      <c r="P1750" s="331" t="s">
        <v>21904</v>
      </c>
      <c r="Q1750" s="269" t="s">
        <v>18362</v>
      </c>
      <c r="R1750" s="292" t="s">
        <v>21906</v>
      </c>
      <c r="S1750" s="269" t="s">
        <v>21905</v>
      </c>
      <c r="T1750" s="293" t="s">
        <v>10478</v>
      </c>
      <c r="V1750" s="294">
        <v>44130</v>
      </c>
    </row>
    <row r="1751" spans="1:22" s="292" customFormat="1" ht="30.75" customHeight="1" x14ac:dyDescent="0.25">
      <c r="B1751" s="351" t="s">
        <v>21908</v>
      </c>
      <c r="C1751" s="351" t="s">
        <v>21909</v>
      </c>
      <c r="D1751" s="291" t="s">
        <v>21910</v>
      </c>
      <c r="E1751" s="292" t="s">
        <v>21911</v>
      </c>
      <c r="F1751" s="292" t="s">
        <v>4227</v>
      </c>
      <c r="G1751" s="291" t="s">
        <v>22021</v>
      </c>
      <c r="H1751" s="328" t="s">
        <v>22022</v>
      </c>
      <c r="I1751" s="329" t="s">
        <v>3920</v>
      </c>
      <c r="J1751" s="291" t="s">
        <v>22024</v>
      </c>
      <c r="K1751" s="292" t="s">
        <v>22023</v>
      </c>
      <c r="L1751" s="292" t="s">
        <v>2600</v>
      </c>
      <c r="M1751" s="292" t="s">
        <v>4068</v>
      </c>
      <c r="N1751" s="292" t="s">
        <v>21218</v>
      </c>
      <c r="O1751" s="330" t="s">
        <v>22025</v>
      </c>
      <c r="P1751" s="331" t="s">
        <v>22026</v>
      </c>
      <c r="Q1751" s="269" t="s">
        <v>22027</v>
      </c>
      <c r="R1751" s="293" t="s">
        <v>22029</v>
      </c>
      <c r="S1751" s="269" t="s">
        <v>22028</v>
      </c>
      <c r="T1751" s="331" t="s">
        <v>22030</v>
      </c>
      <c r="V1751" s="294">
        <v>44147</v>
      </c>
    </row>
    <row r="1752" spans="1:22" s="292" customFormat="1" ht="30.75" customHeight="1" x14ac:dyDescent="0.25">
      <c r="B1752" s="351" t="s">
        <v>21912</v>
      </c>
      <c r="C1752" s="351" t="s">
        <v>11059</v>
      </c>
      <c r="D1752" s="291" t="s">
        <v>21913</v>
      </c>
      <c r="E1752" s="292" t="s">
        <v>11059</v>
      </c>
      <c r="F1752" s="292" t="s">
        <v>12670</v>
      </c>
      <c r="G1752" s="291" t="s">
        <v>21914</v>
      </c>
      <c r="H1752" s="328" t="s">
        <v>21915</v>
      </c>
      <c r="I1752" s="329" t="s">
        <v>3920</v>
      </c>
      <c r="J1752" s="291" t="s">
        <v>21916</v>
      </c>
      <c r="K1752" s="292" t="s">
        <v>3922</v>
      </c>
      <c r="L1752" s="292" t="s">
        <v>14596</v>
      </c>
      <c r="M1752" s="292" t="s">
        <v>3947</v>
      </c>
      <c r="N1752" s="292" t="s">
        <v>21218</v>
      </c>
      <c r="O1752" s="330" t="s">
        <v>341</v>
      </c>
      <c r="P1752" s="331" t="s">
        <v>21917</v>
      </c>
      <c r="Q1752" s="269" t="s">
        <v>21918</v>
      </c>
      <c r="R1752" s="292" t="s">
        <v>16399</v>
      </c>
      <c r="S1752" s="269" t="s">
        <v>21918</v>
      </c>
      <c r="T1752" s="331" t="s">
        <v>21917</v>
      </c>
      <c r="V1752" s="294">
        <v>44131</v>
      </c>
    </row>
    <row r="1753" spans="1:22" s="292" customFormat="1" ht="30.75" customHeight="1" x14ac:dyDescent="0.25">
      <c r="B1753" s="351" t="s">
        <v>21936</v>
      </c>
      <c r="C1753" s="351" t="s">
        <v>11059</v>
      </c>
      <c r="D1753" s="291" t="s">
        <v>21924</v>
      </c>
      <c r="E1753" s="292" t="s">
        <v>11059</v>
      </c>
      <c r="F1753" s="292" t="s">
        <v>12670</v>
      </c>
      <c r="G1753" s="291" t="s">
        <v>21923</v>
      </c>
      <c r="H1753" s="328" t="s">
        <v>21925</v>
      </c>
      <c r="I1753" s="329" t="s">
        <v>3920</v>
      </c>
      <c r="J1753" s="291" t="s">
        <v>21926</v>
      </c>
      <c r="K1753" s="292" t="s">
        <v>3922</v>
      </c>
      <c r="L1753" s="292" t="s">
        <v>21927</v>
      </c>
      <c r="M1753" s="292" t="s">
        <v>3980</v>
      </c>
      <c r="N1753" s="292" t="s">
        <v>21230</v>
      </c>
      <c r="O1753" s="330" t="s">
        <v>21928</v>
      </c>
      <c r="P1753" s="331"/>
      <c r="Q1753" s="293"/>
      <c r="S1753" s="293"/>
      <c r="T1753" s="293"/>
      <c r="V1753" s="294"/>
    </row>
    <row r="1754" spans="1:22" s="292" customFormat="1" ht="30.75" customHeight="1" x14ac:dyDescent="0.25">
      <c r="A1754" s="433" t="s">
        <v>22449</v>
      </c>
      <c r="B1754" s="372" t="s">
        <v>21937</v>
      </c>
      <c r="C1754" s="351" t="s">
        <v>6323</v>
      </c>
      <c r="D1754" s="291" t="s">
        <v>21940</v>
      </c>
      <c r="E1754" s="292" t="s">
        <v>6323</v>
      </c>
      <c r="F1754" s="292" t="s">
        <v>12670</v>
      </c>
      <c r="G1754" s="291" t="s">
        <v>21942</v>
      </c>
      <c r="H1754" s="328"/>
      <c r="I1754" s="329"/>
      <c r="J1754" s="291"/>
      <c r="L1754" s="292" t="s">
        <v>21941</v>
      </c>
      <c r="M1754" s="292" t="s">
        <v>4270</v>
      </c>
      <c r="N1754" s="292" t="s">
        <v>21218</v>
      </c>
      <c r="O1754" s="330"/>
      <c r="P1754" s="331"/>
      <c r="Q1754" s="293"/>
      <c r="S1754" s="293"/>
      <c r="T1754" s="293"/>
      <c r="V1754" s="294"/>
    </row>
    <row r="1755" spans="1:22" s="292" customFormat="1" ht="30.75" customHeight="1" x14ac:dyDescent="0.25">
      <c r="B1755" s="351" t="s">
        <v>21938</v>
      </c>
      <c r="C1755" s="351" t="s">
        <v>14934</v>
      </c>
      <c r="D1755" s="291" t="s">
        <v>21943</v>
      </c>
      <c r="E1755" s="292" t="s">
        <v>14934</v>
      </c>
      <c r="F1755" s="292" t="s">
        <v>12670</v>
      </c>
      <c r="G1755" s="291" t="s">
        <v>21943</v>
      </c>
      <c r="H1755" s="328" t="s">
        <v>21944</v>
      </c>
      <c r="I1755" s="329"/>
      <c r="J1755" s="291" t="s">
        <v>21945</v>
      </c>
      <c r="K1755" s="292" t="s">
        <v>21946</v>
      </c>
      <c r="L1755" s="292" t="s">
        <v>4031</v>
      </c>
      <c r="M1755" s="292" t="s">
        <v>3924</v>
      </c>
      <c r="N1755" s="292" t="s">
        <v>21230</v>
      </c>
      <c r="O1755" s="292" t="s">
        <v>21947</v>
      </c>
      <c r="P1755" s="331"/>
      <c r="Q1755" s="293"/>
      <c r="S1755" s="293"/>
      <c r="T1755" s="293"/>
      <c r="V1755" s="294"/>
    </row>
    <row r="1756" spans="1:22" s="292" customFormat="1" ht="30.75" customHeight="1" x14ac:dyDescent="0.25">
      <c r="B1756" s="351" t="s">
        <v>21939</v>
      </c>
      <c r="C1756" s="351" t="s">
        <v>21205</v>
      </c>
      <c r="D1756" s="291" t="s">
        <v>21950</v>
      </c>
      <c r="E1756" s="292" t="s">
        <v>1725</v>
      </c>
      <c r="G1756" s="291" t="s">
        <v>22048</v>
      </c>
      <c r="H1756" s="328" t="s">
        <v>22049</v>
      </c>
      <c r="I1756" s="329" t="s">
        <v>22050</v>
      </c>
      <c r="J1756" s="291" t="s">
        <v>22051</v>
      </c>
      <c r="K1756" s="292" t="s">
        <v>18820</v>
      </c>
      <c r="L1756" s="292" t="s">
        <v>4128</v>
      </c>
      <c r="M1756" s="292" t="s">
        <v>4068</v>
      </c>
      <c r="N1756" s="292" t="s">
        <v>21218</v>
      </c>
      <c r="O1756" s="330" t="s">
        <v>22052</v>
      </c>
      <c r="P1756" s="331" t="s">
        <v>22053</v>
      </c>
      <c r="Q1756" s="293" t="s">
        <v>22054</v>
      </c>
      <c r="R1756" s="292" t="s">
        <v>22055</v>
      </c>
      <c r="S1756" s="426" t="s">
        <v>22047</v>
      </c>
      <c r="T1756" s="293" t="s">
        <v>22056</v>
      </c>
      <c r="V1756" s="294">
        <v>44117</v>
      </c>
    </row>
    <row r="1757" spans="1:22" s="292" customFormat="1" ht="30.75" customHeight="1" x14ac:dyDescent="0.25">
      <c r="A1757" s="433"/>
      <c r="B1757" s="351" t="s">
        <v>21954</v>
      </c>
      <c r="C1757" s="351" t="s">
        <v>21205</v>
      </c>
      <c r="D1757" s="291" t="s">
        <v>21952</v>
      </c>
      <c r="E1757" s="292" t="s">
        <v>23059</v>
      </c>
      <c r="G1757" s="291" t="s">
        <v>21953</v>
      </c>
      <c r="H1757" s="328">
        <v>75967760000171</v>
      </c>
      <c r="I1757" s="329" t="s">
        <v>3920</v>
      </c>
      <c r="J1757" s="291" t="s">
        <v>23060</v>
      </c>
      <c r="K1757" s="292" t="s">
        <v>3922</v>
      </c>
      <c r="L1757" s="292" t="s">
        <v>7341</v>
      </c>
      <c r="M1757" s="292" t="s">
        <v>4068</v>
      </c>
      <c r="N1757" s="292" t="s">
        <v>21218</v>
      </c>
      <c r="O1757" s="330" t="s">
        <v>23061</v>
      </c>
      <c r="P1757" s="331" t="s">
        <v>23062</v>
      </c>
      <c r="Q1757" s="293" t="s">
        <v>23063</v>
      </c>
      <c r="R1757" s="292" t="s">
        <v>23059</v>
      </c>
      <c r="S1757" s="293" t="s">
        <v>23063</v>
      </c>
      <c r="T1757" s="293" t="s">
        <v>23062</v>
      </c>
      <c r="V1757" s="294">
        <v>44512</v>
      </c>
    </row>
    <row r="1758" spans="1:22" s="292" customFormat="1" ht="30.75" customHeight="1" x14ac:dyDescent="0.25">
      <c r="B1758" s="351" t="s">
        <v>21964</v>
      </c>
      <c r="C1758" s="351" t="s">
        <v>7</v>
      </c>
      <c r="D1758" s="291" t="s">
        <v>21955</v>
      </c>
      <c r="E1758" s="292" t="s">
        <v>20239</v>
      </c>
      <c r="F1758" s="292" t="s">
        <v>21956</v>
      </c>
      <c r="G1758" s="291" t="s">
        <v>21955</v>
      </c>
      <c r="H1758" s="328" t="s">
        <v>21957</v>
      </c>
      <c r="I1758" s="329" t="s">
        <v>3920</v>
      </c>
      <c r="J1758" s="291" t="s">
        <v>21958</v>
      </c>
      <c r="K1758" s="292" t="s">
        <v>21959</v>
      </c>
      <c r="L1758" s="292" t="s">
        <v>2640</v>
      </c>
      <c r="M1758" s="292" t="s">
        <v>2641</v>
      </c>
      <c r="N1758" s="292" t="s">
        <v>21232</v>
      </c>
      <c r="O1758" s="330" t="s">
        <v>21960</v>
      </c>
      <c r="P1758" s="331" t="s">
        <v>21962</v>
      </c>
      <c r="Q1758" s="269" t="s">
        <v>21961</v>
      </c>
      <c r="R1758" s="292" t="s">
        <v>21963</v>
      </c>
      <c r="S1758" s="269" t="s">
        <v>21961</v>
      </c>
      <c r="T1758" s="293"/>
      <c r="V1758" s="294">
        <v>44141</v>
      </c>
    </row>
    <row r="1759" spans="1:22" s="292" customFormat="1" ht="30.75" customHeight="1" x14ac:dyDescent="0.25">
      <c r="B1759" s="351" t="s">
        <v>21972</v>
      </c>
      <c r="C1759" s="351" t="s">
        <v>11059</v>
      </c>
      <c r="D1759" s="291" t="s">
        <v>6519</v>
      </c>
      <c r="E1759" s="292" t="s">
        <v>11059</v>
      </c>
      <c r="F1759" s="292" t="s">
        <v>12670</v>
      </c>
      <c r="G1759" s="291" t="s">
        <v>6519</v>
      </c>
      <c r="H1759" s="328" t="s">
        <v>21965</v>
      </c>
      <c r="I1759" s="329" t="s">
        <v>3920</v>
      </c>
      <c r="J1759" s="291" t="s">
        <v>21966</v>
      </c>
      <c r="K1759" s="292" t="s">
        <v>3922</v>
      </c>
      <c r="L1759" s="292" t="s">
        <v>21927</v>
      </c>
      <c r="M1759" s="292" t="s">
        <v>3980</v>
      </c>
      <c r="N1759" s="292" t="s">
        <v>21230</v>
      </c>
      <c r="O1759" s="330"/>
      <c r="P1759" s="331" t="s">
        <v>21967</v>
      </c>
      <c r="Q1759" s="293"/>
      <c r="S1759" s="293"/>
      <c r="T1759" s="293"/>
      <c r="V1759" s="294"/>
    </row>
    <row r="1760" spans="1:22" s="292" customFormat="1" ht="30.75" customHeight="1" x14ac:dyDescent="0.25">
      <c r="B1760" s="351" t="s">
        <v>21981</v>
      </c>
      <c r="C1760" s="351" t="s">
        <v>7</v>
      </c>
      <c r="D1760" s="291" t="s">
        <v>21973</v>
      </c>
      <c r="E1760" s="292" t="s">
        <v>21974</v>
      </c>
      <c r="F1760" s="292" t="s">
        <v>4227</v>
      </c>
      <c r="G1760" s="291" t="s">
        <v>21975</v>
      </c>
      <c r="H1760" s="328" t="s">
        <v>21976</v>
      </c>
      <c r="I1760" s="329" t="s">
        <v>3920</v>
      </c>
      <c r="J1760" s="291" t="s">
        <v>21977</v>
      </c>
      <c r="K1760" s="292" t="s">
        <v>4297</v>
      </c>
      <c r="L1760" s="292" t="s">
        <v>4238</v>
      </c>
      <c r="M1760" s="292" t="s">
        <v>3947</v>
      </c>
      <c r="N1760" s="292" t="s">
        <v>21218</v>
      </c>
      <c r="O1760" s="330" t="s">
        <v>21978</v>
      </c>
      <c r="P1760" s="331" t="s">
        <v>21980</v>
      </c>
      <c r="Q1760" s="272" t="s">
        <v>21979</v>
      </c>
      <c r="R1760" s="292" t="s">
        <v>14372</v>
      </c>
      <c r="S1760" s="272" t="s">
        <v>21979</v>
      </c>
      <c r="T1760" s="331" t="s">
        <v>21980</v>
      </c>
      <c r="V1760" s="294">
        <v>44144</v>
      </c>
    </row>
    <row r="1761" spans="1:22" s="292" customFormat="1" ht="30.75" customHeight="1" x14ac:dyDescent="0.25">
      <c r="B1761" s="351" t="s">
        <v>21982</v>
      </c>
      <c r="C1761" s="351" t="s">
        <v>11059</v>
      </c>
      <c r="D1761" s="291" t="s">
        <v>21983</v>
      </c>
      <c r="E1761" s="292" t="s">
        <v>11059</v>
      </c>
      <c r="F1761" s="292" t="s">
        <v>12670</v>
      </c>
      <c r="G1761" s="291" t="s">
        <v>22020</v>
      </c>
      <c r="H1761" s="328" t="s">
        <v>21984</v>
      </c>
      <c r="I1761" s="329" t="s">
        <v>3920</v>
      </c>
      <c r="J1761" s="291" t="s">
        <v>21985</v>
      </c>
      <c r="K1761" s="292" t="s">
        <v>3922</v>
      </c>
      <c r="L1761" s="292" t="s">
        <v>21986</v>
      </c>
      <c r="M1761" s="292" t="s">
        <v>3980</v>
      </c>
      <c r="N1761" s="292" t="s">
        <v>21230</v>
      </c>
      <c r="O1761" s="330" t="s">
        <v>21987</v>
      </c>
      <c r="P1761" s="331" t="s">
        <v>21988</v>
      </c>
      <c r="Q1761" s="269" t="s">
        <v>19183</v>
      </c>
      <c r="R1761" s="292" t="s">
        <v>11059</v>
      </c>
      <c r="S1761" s="269" t="s">
        <v>19183</v>
      </c>
      <c r="T1761" s="293"/>
      <c r="V1761" s="294">
        <v>44146</v>
      </c>
    </row>
    <row r="1762" spans="1:22" s="292" customFormat="1" ht="30.75" customHeight="1" x14ac:dyDescent="0.25">
      <c r="B1762" s="351" t="s">
        <v>21989</v>
      </c>
      <c r="C1762" s="351" t="s">
        <v>12035</v>
      </c>
      <c r="D1762" s="291" t="s">
        <v>22002</v>
      </c>
      <c r="E1762" s="292" t="s">
        <v>22003</v>
      </c>
      <c r="G1762" s="291" t="s">
        <v>22002</v>
      </c>
      <c r="H1762" s="328" t="s">
        <v>22004</v>
      </c>
      <c r="I1762" s="329" t="s">
        <v>3920</v>
      </c>
      <c r="J1762" s="291" t="s">
        <v>22005</v>
      </c>
      <c r="K1762" s="292" t="s">
        <v>3922</v>
      </c>
      <c r="L1762" s="292" t="s">
        <v>14968</v>
      </c>
      <c r="M1762" s="292" t="s">
        <v>3947</v>
      </c>
      <c r="N1762" s="292" t="s">
        <v>21218</v>
      </c>
      <c r="O1762" s="330" t="s">
        <v>22006</v>
      </c>
      <c r="P1762" s="331"/>
      <c r="Q1762" s="269" t="s">
        <v>22007</v>
      </c>
      <c r="R1762" s="292" t="s">
        <v>22003</v>
      </c>
      <c r="S1762" s="269" t="s">
        <v>22007</v>
      </c>
      <c r="T1762" s="293"/>
      <c r="V1762" s="294">
        <v>44145</v>
      </c>
    </row>
    <row r="1763" spans="1:22" s="292" customFormat="1" ht="30.75" customHeight="1" x14ac:dyDescent="0.25">
      <c r="B1763" s="351" t="s">
        <v>21990</v>
      </c>
      <c r="C1763" s="351" t="s">
        <v>12035</v>
      </c>
      <c r="D1763" s="291" t="s">
        <v>22008</v>
      </c>
      <c r="E1763" s="292" t="s">
        <v>22009</v>
      </c>
      <c r="G1763" s="291" t="s">
        <v>22010</v>
      </c>
      <c r="H1763" s="328" t="s">
        <v>22011</v>
      </c>
      <c r="I1763" s="329" t="s">
        <v>22012</v>
      </c>
      <c r="J1763" s="291" t="s">
        <v>22013</v>
      </c>
      <c r="K1763" s="292" t="s">
        <v>22014</v>
      </c>
      <c r="L1763" s="292" t="s">
        <v>22015</v>
      </c>
      <c r="M1763" s="292" t="s">
        <v>4119</v>
      </c>
      <c r="N1763" s="292" t="s">
        <v>21230</v>
      </c>
      <c r="O1763" s="330" t="s">
        <v>22016</v>
      </c>
      <c r="P1763" s="331" t="s">
        <v>22017</v>
      </c>
      <c r="Q1763" s="269" t="s">
        <v>22018</v>
      </c>
      <c r="S1763" s="269" t="s">
        <v>22019</v>
      </c>
      <c r="T1763" s="331" t="s">
        <v>22017</v>
      </c>
      <c r="V1763" s="294">
        <v>44146</v>
      </c>
    </row>
    <row r="1764" spans="1:22" s="292" customFormat="1" ht="30.75" customHeight="1" x14ac:dyDescent="0.25">
      <c r="A1764" s="433" t="s">
        <v>22449</v>
      </c>
      <c r="B1764" s="372" t="s">
        <v>21991</v>
      </c>
      <c r="C1764" s="351" t="s">
        <v>21205</v>
      </c>
      <c r="D1764" s="334" t="s">
        <v>22045</v>
      </c>
      <c r="E1764" s="292" t="s">
        <v>6716</v>
      </c>
      <c r="G1764" s="334" t="s">
        <v>7699</v>
      </c>
      <c r="I1764" s="292" t="s">
        <v>3920</v>
      </c>
      <c r="L1764" s="292" t="s">
        <v>7702</v>
      </c>
      <c r="M1764" s="292" t="s">
        <v>4068</v>
      </c>
      <c r="N1764" s="292" t="s">
        <v>21218</v>
      </c>
      <c r="Q1764" s="293" t="s">
        <v>22046</v>
      </c>
      <c r="S1764" s="293"/>
      <c r="T1764" s="293"/>
      <c r="V1764" s="294"/>
    </row>
    <row r="1765" spans="1:22" s="292" customFormat="1" ht="30.75" customHeight="1" x14ac:dyDescent="0.25">
      <c r="B1765" s="351" t="s">
        <v>21992</v>
      </c>
      <c r="C1765" s="351" t="s">
        <v>11059</v>
      </c>
      <c r="D1765" s="291" t="s">
        <v>22040</v>
      </c>
      <c r="E1765" s="292" t="s">
        <v>11059</v>
      </c>
      <c r="F1765" s="292" t="s">
        <v>12670</v>
      </c>
      <c r="G1765" s="291" t="s">
        <v>22040</v>
      </c>
      <c r="H1765" s="328" t="s">
        <v>22041</v>
      </c>
      <c r="I1765" s="329" t="s">
        <v>3920</v>
      </c>
      <c r="J1765" s="291" t="s">
        <v>22042</v>
      </c>
      <c r="K1765" s="292" t="s">
        <v>3922</v>
      </c>
      <c r="L1765" s="292" t="s">
        <v>22043</v>
      </c>
      <c r="M1765" s="292" t="s">
        <v>4068</v>
      </c>
      <c r="N1765" s="292" t="s">
        <v>21218</v>
      </c>
      <c r="O1765" s="330" t="s">
        <v>18911</v>
      </c>
      <c r="P1765" s="331" t="s">
        <v>22044</v>
      </c>
      <c r="Q1765" s="293"/>
      <c r="S1765" s="293"/>
      <c r="T1765" s="293"/>
      <c r="V1765" s="294"/>
    </row>
    <row r="1766" spans="1:22" s="292" customFormat="1" ht="30.75" customHeight="1" x14ac:dyDescent="0.25">
      <c r="B1766" s="351" t="s">
        <v>21993</v>
      </c>
      <c r="C1766" s="351" t="s">
        <v>21205</v>
      </c>
      <c r="D1766" s="291" t="s">
        <v>22057</v>
      </c>
      <c r="E1766" s="292" t="s">
        <v>22058</v>
      </c>
      <c r="G1766" s="291" t="s">
        <v>22059</v>
      </c>
      <c r="H1766" s="328" t="s">
        <v>22060</v>
      </c>
      <c r="I1766" s="329" t="s">
        <v>22061</v>
      </c>
      <c r="J1766" s="291" t="s">
        <v>22062</v>
      </c>
      <c r="K1766" s="292" t="s">
        <v>22063</v>
      </c>
      <c r="L1766" s="292" t="s">
        <v>22064</v>
      </c>
      <c r="M1766" s="292" t="s">
        <v>3947</v>
      </c>
      <c r="N1766" s="292" t="s">
        <v>21218</v>
      </c>
      <c r="O1766" s="330" t="s">
        <v>22065</v>
      </c>
      <c r="P1766" s="331" t="s">
        <v>22066</v>
      </c>
      <c r="Q1766" s="269" t="s">
        <v>22067</v>
      </c>
      <c r="R1766" s="292" t="s">
        <v>22058</v>
      </c>
      <c r="S1766" s="293" t="s">
        <v>22067</v>
      </c>
      <c r="T1766" s="331" t="s">
        <v>22066</v>
      </c>
      <c r="V1766" s="294">
        <v>44151</v>
      </c>
    </row>
    <row r="1767" spans="1:22" s="292" customFormat="1" ht="30.75" customHeight="1" x14ac:dyDescent="0.25">
      <c r="B1767" s="351" t="s">
        <v>21994</v>
      </c>
      <c r="C1767" s="351" t="s">
        <v>21205</v>
      </c>
      <c r="D1767" s="291" t="s">
        <v>22068</v>
      </c>
      <c r="E1767" s="292" t="s">
        <v>17176</v>
      </c>
      <c r="F1767" s="292" t="s">
        <v>4085</v>
      </c>
      <c r="G1767" s="291" t="s">
        <v>22069</v>
      </c>
      <c r="H1767" s="328" t="s">
        <v>22070</v>
      </c>
      <c r="I1767" s="329" t="s">
        <v>22071</v>
      </c>
      <c r="J1767" s="291" t="s">
        <v>22072</v>
      </c>
      <c r="K1767" s="292" t="s">
        <v>807</v>
      </c>
      <c r="L1767" s="292" t="s">
        <v>22073</v>
      </c>
      <c r="M1767" s="292" t="s">
        <v>4270</v>
      </c>
      <c r="N1767" s="292" t="s">
        <v>21218</v>
      </c>
      <c r="O1767" s="330" t="s">
        <v>22074</v>
      </c>
      <c r="P1767" s="331" t="s">
        <v>22075</v>
      </c>
      <c r="Q1767" s="269" t="s">
        <v>22076</v>
      </c>
      <c r="S1767" s="269" t="s">
        <v>22077</v>
      </c>
      <c r="T1767" s="293" t="s">
        <v>22075</v>
      </c>
      <c r="V1767" s="294">
        <v>44151</v>
      </c>
    </row>
    <row r="1768" spans="1:22" s="292" customFormat="1" ht="30.75" customHeight="1" x14ac:dyDescent="0.25">
      <c r="B1768" s="351" t="s">
        <v>21995</v>
      </c>
      <c r="C1768" s="351" t="s">
        <v>21205</v>
      </c>
      <c r="D1768" s="291" t="s">
        <v>22080</v>
      </c>
      <c r="E1768" s="292" t="s">
        <v>22079</v>
      </c>
      <c r="G1768" s="291" t="s">
        <v>22078</v>
      </c>
      <c r="H1768" s="328" t="s">
        <v>22081</v>
      </c>
      <c r="I1768" s="329" t="s">
        <v>22082</v>
      </c>
      <c r="J1768" s="291" t="s">
        <v>22083</v>
      </c>
      <c r="K1768" s="292" t="s">
        <v>3700</v>
      </c>
      <c r="L1768" s="292" t="s">
        <v>3701</v>
      </c>
      <c r="M1768" s="292" t="s">
        <v>4068</v>
      </c>
      <c r="N1768" s="292" t="s">
        <v>21218</v>
      </c>
      <c r="O1768" s="330" t="s">
        <v>22084</v>
      </c>
      <c r="P1768" s="331" t="s">
        <v>22085</v>
      </c>
      <c r="Q1768" s="269" t="s">
        <v>22086</v>
      </c>
      <c r="R1768" s="292" t="s">
        <v>22079</v>
      </c>
      <c r="S1768" s="293" t="s">
        <v>22086</v>
      </c>
      <c r="T1768" s="331" t="s">
        <v>22085</v>
      </c>
      <c r="V1768" s="294">
        <v>44151</v>
      </c>
    </row>
    <row r="1769" spans="1:22" s="292" customFormat="1" ht="30.75" customHeight="1" x14ac:dyDescent="0.25">
      <c r="B1769" s="351" t="s">
        <v>21996</v>
      </c>
      <c r="C1769" s="351" t="s">
        <v>7</v>
      </c>
      <c r="D1769" s="291" t="s">
        <v>22087</v>
      </c>
      <c r="E1769" s="292" t="s">
        <v>22088</v>
      </c>
      <c r="G1769" s="291" t="s">
        <v>22087</v>
      </c>
      <c r="H1769" s="328" t="s">
        <v>22089</v>
      </c>
      <c r="I1769" s="329" t="s">
        <v>3920</v>
      </c>
      <c r="J1769" s="291" t="s">
        <v>22090</v>
      </c>
      <c r="L1769" s="292" t="s">
        <v>3693</v>
      </c>
      <c r="M1769" s="292" t="s">
        <v>4119</v>
      </c>
      <c r="N1769" s="292" t="s">
        <v>21230</v>
      </c>
      <c r="O1769" s="330"/>
      <c r="P1769" s="331"/>
      <c r="Q1769" s="293"/>
      <c r="S1769" s="293"/>
      <c r="T1769" s="293"/>
      <c r="V1769" s="294"/>
    </row>
    <row r="1770" spans="1:22" s="292" customFormat="1" ht="30.75" customHeight="1" x14ac:dyDescent="0.25">
      <c r="A1770" s="433" t="s">
        <v>22449</v>
      </c>
      <c r="B1770" s="372" t="s">
        <v>21997</v>
      </c>
      <c r="C1770" s="351" t="s">
        <v>21205</v>
      </c>
      <c r="D1770" s="291" t="s">
        <v>22091</v>
      </c>
      <c r="E1770" s="292" t="s">
        <v>22092</v>
      </c>
      <c r="F1770" s="292" t="s">
        <v>22093</v>
      </c>
      <c r="G1770" s="291" t="s">
        <v>22094</v>
      </c>
      <c r="H1770" s="328"/>
      <c r="I1770" s="329"/>
      <c r="J1770" s="291"/>
      <c r="L1770" s="292" t="s">
        <v>22064</v>
      </c>
      <c r="M1770" s="292" t="s">
        <v>3947</v>
      </c>
      <c r="N1770" s="292" t="s">
        <v>21218</v>
      </c>
      <c r="O1770" s="330"/>
      <c r="P1770" s="331"/>
      <c r="Q1770" s="293" t="s">
        <v>22095</v>
      </c>
      <c r="R1770" s="292" t="s">
        <v>22092</v>
      </c>
      <c r="S1770" s="293"/>
      <c r="T1770" s="293"/>
      <c r="V1770" s="294">
        <v>44153</v>
      </c>
    </row>
    <row r="1771" spans="1:22" s="292" customFormat="1" ht="30.75" customHeight="1" x14ac:dyDescent="0.25">
      <c r="B1771" s="351" t="s">
        <v>21998</v>
      </c>
      <c r="C1771" s="351" t="s">
        <v>21205</v>
      </c>
      <c r="D1771" s="291" t="s">
        <v>22096</v>
      </c>
      <c r="E1771" s="292" t="s">
        <v>7239</v>
      </c>
      <c r="G1771" s="291" t="s">
        <v>22097</v>
      </c>
      <c r="H1771" s="328" t="s">
        <v>22117</v>
      </c>
      <c r="I1771" s="329" t="s">
        <v>3920</v>
      </c>
      <c r="J1771" s="291" t="s">
        <v>22118</v>
      </c>
      <c r="K1771" s="292" t="s">
        <v>3922</v>
      </c>
      <c r="L1771" s="292" t="s">
        <v>22098</v>
      </c>
      <c r="M1771" s="292" t="s">
        <v>3924</v>
      </c>
      <c r="N1771" s="292" t="s">
        <v>21230</v>
      </c>
      <c r="O1771" s="330" t="s">
        <v>22119</v>
      </c>
      <c r="P1771" s="331" t="s">
        <v>22120</v>
      </c>
      <c r="Q1771" s="269" t="s">
        <v>22099</v>
      </c>
      <c r="R1771" s="292" t="s">
        <v>7239</v>
      </c>
      <c r="S1771" s="293" t="s">
        <v>22099</v>
      </c>
      <c r="T1771" s="293" t="s">
        <v>22121</v>
      </c>
      <c r="V1771" s="294">
        <v>44153</v>
      </c>
    </row>
    <row r="1772" spans="1:22" s="292" customFormat="1" ht="30.75" customHeight="1" x14ac:dyDescent="0.25">
      <c r="B1772" s="351" t="s">
        <v>21999</v>
      </c>
      <c r="C1772" s="351" t="s">
        <v>12035</v>
      </c>
      <c r="D1772" s="291" t="s">
        <v>22100</v>
      </c>
      <c r="G1772" s="291" t="s">
        <v>22100</v>
      </c>
      <c r="H1772" s="328" t="s">
        <v>22101</v>
      </c>
      <c r="I1772" s="329"/>
      <c r="J1772" s="291" t="s">
        <v>22102</v>
      </c>
      <c r="K1772" s="292" t="s">
        <v>14537</v>
      </c>
      <c r="L1772" s="292" t="s">
        <v>4128</v>
      </c>
      <c r="M1772" s="292" t="s">
        <v>4068</v>
      </c>
      <c r="N1772" s="292" t="s">
        <v>21218</v>
      </c>
      <c r="O1772" s="330" t="s">
        <v>22103</v>
      </c>
      <c r="P1772" s="331" t="s">
        <v>22105</v>
      </c>
      <c r="Q1772" s="269" t="s">
        <v>22104</v>
      </c>
      <c r="S1772" s="293"/>
      <c r="T1772" s="331" t="s">
        <v>22105</v>
      </c>
      <c r="V1772" s="294">
        <v>44154</v>
      </c>
    </row>
    <row r="1773" spans="1:22" s="292" customFormat="1" ht="30.75" customHeight="1" x14ac:dyDescent="0.25">
      <c r="B1773" s="351" t="s">
        <v>22000</v>
      </c>
      <c r="C1773" s="351" t="s">
        <v>12035</v>
      </c>
      <c r="D1773" s="291" t="s">
        <v>22111</v>
      </c>
      <c r="E1773" s="292" t="s">
        <v>2022</v>
      </c>
      <c r="G1773" s="291" t="s">
        <v>22112</v>
      </c>
      <c r="H1773" s="328" t="s">
        <v>22113</v>
      </c>
      <c r="I1773" s="329" t="s">
        <v>22114</v>
      </c>
      <c r="J1773" s="291" t="s">
        <v>22115</v>
      </c>
      <c r="K1773" s="292" t="s">
        <v>5914</v>
      </c>
      <c r="L1773" s="292" t="s">
        <v>392</v>
      </c>
      <c r="M1773" s="292" t="s">
        <v>4109</v>
      </c>
      <c r="N1773" s="292" t="s">
        <v>21230</v>
      </c>
      <c r="O1773" s="330" t="s">
        <v>22116</v>
      </c>
      <c r="P1773" s="13" t="s">
        <v>9560</v>
      </c>
      <c r="Q1773" s="269" t="s">
        <v>9561</v>
      </c>
      <c r="R1773" s="14" t="s">
        <v>9562</v>
      </c>
      <c r="S1773" s="269" t="s">
        <v>9563</v>
      </c>
      <c r="T1773" s="13" t="s">
        <v>9560</v>
      </c>
      <c r="U1773" s="13" t="s">
        <v>11783</v>
      </c>
      <c r="V1773" s="294"/>
    </row>
    <row r="1774" spans="1:22" s="292" customFormat="1" ht="30.75" customHeight="1" x14ac:dyDescent="0.25">
      <c r="B1774" s="351" t="s">
        <v>22001</v>
      </c>
      <c r="C1774" s="351" t="s">
        <v>21205</v>
      </c>
      <c r="D1774" s="291" t="s">
        <v>22122</v>
      </c>
      <c r="F1774" s="292" t="s">
        <v>16295</v>
      </c>
      <c r="G1774" s="291" t="s">
        <v>22123</v>
      </c>
      <c r="H1774" s="328" t="s">
        <v>22124</v>
      </c>
      <c r="I1774" s="329" t="s">
        <v>3920</v>
      </c>
      <c r="J1774" s="291" t="s">
        <v>22125</v>
      </c>
      <c r="K1774" s="292" t="s">
        <v>14765</v>
      </c>
      <c r="L1774" s="292" t="s">
        <v>4238</v>
      </c>
      <c r="M1774" s="292" t="s">
        <v>3947</v>
      </c>
      <c r="N1774" s="292" t="s">
        <v>21218</v>
      </c>
      <c r="O1774" s="330" t="s">
        <v>22126</v>
      </c>
      <c r="P1774" s="331" t="s">
        <v>22127</v>
      </c>
      <c r="Q1774" s="269" t="s">
        <v>22128</v>
      </c>
      <c r="S1774" s="269" t="s">
        <v>22128</v>
      </c>
      <c r="T1774" s="293" t="s">
        <v>22129</v>
      </c>
      <c r="V1774" s="294">
        <v>44158</v>
      </c>
    </row>
    <row r="1775" spans="1:22" s="292" customFormat="1" ht="30.75" customHeight="1" x14ac:dyDescent="0.25">
      <c r="B1775" s="351" t="s">
        <v>22106</v>
      </c>
      <c r="C1775" s="351" t="s">
        <v>22130</v>
      </c>
      <c r="D1775" s="291" t="s">
        <v>22131</v>
      </c>
      <c r="E1775" s="292" t="s">
        <v>22133</v>
      </c>
      <c r="F1775" s="292" t="s">
        <v>20781</v>
      </c>
      <c r="G1775" s="291" t="s">
        <v>22134</v>
      </c>
      <c r="H1775" s="328" t="s">
        <v>22135</v>
      </c>
      <c r="I1775" s="329" t="s">
        <v>22136</v>
      </c>
      <c r="J1775" s="291" t="s">
        <v>22137</v>
      </c>
      <c r="K1775" s="292" t="s">
        <v>22138</v>
      </c>
      <c r="L1775" s="292" t="s">
        <v>2707</v>
      </c>
      <c r="M1775" s="292" t="s">
        <v>3947</v>
      </c>
      <c r="N1775" s="292" t="s">
        <v>21218</v>
      </c>
      <c r="O1775" s="330" t="s">
        <v>22139</v>
      </c>
      <c r="P1775" s="331" t="s">
        <v>22140</v>
      </c>
      <c r="Q1775" s="269" t="s">
        <v>22141</v>
      </c>
      <c r="R1775" s="292" t="s">
        <v>22132</v>
      </c>
      <c r="S1775" s="293" t="s">
        <v>22142</v>
      </c>
      <c r="T1775" s="293" t="s">
        <v>22140</v>
      </c>
      <c r="V1775" s="294">
        <v>44159</v>
      </c>
    </row>
    <row r="1776" spans="1:22" s="292" customFormat="1" ht="30.75" customHeight="1" x14ac:dyDescent="0.25">
      <c r="B1776" s="351" t="s">
        <v>22107</v>
      </c>
      <c r="C1776" s="351" t="s">
        <v>12035</v>
      </c>
      <c r="D1776" s="291" t="s">
        <v>22174</v>
      </c>
      <c r="E1776" s="292" t="s">
        <v>22143</v>
      </c>
      <c r="G1776" s="291" t="s">
        <v>22175</v>
      </c>
      <c r="H1776" s="328" t="s">
        <v>22176</v>
      </c>
      <c r="I1776" s="329" t="s">
        <v>22177</v>
      </c>
      <c r="J1776" s="291" t="s">
        <v>22178</v>
      </c>
      <c r="K1776" s="292" t="s">
        <v>3873</v>
      </c>
      <c r="L1776" s="292" t="s">
        <v>2847</v>
      </c>
      <c r="M1776" s="292" t="s">
        <v>4068</v>
      </c>
      <c r="N1776" s="292" t="s">
        <v>22179</v>
      </c>
      <c r="O1776" s="330" t="s">
        <v>22180</v>
      </c>
      <c r="P1776" s="331" t="s">
        <v>22181</v>
      </c>
      <c r="Q1776" s="293" t="s">
        <v>22182</v>
      </c>
      <c r="S1776" s="293"/>
      <c r="T1776" s="293"/>
      <c r="V1776" s="294"/>
    </row>
    <row r="1777" spans="2:23" s="292" customFormat="1" ht="30.75" customHeight="1" x14ac:dyDescent="0.25">
      <c r="B1777" s="351" t="s">
        <v>22108</v>
      </c>
      <c r="C1777" s="351" t="s">
        <v>21205</v>
      </c>
      <c r="D1777" s="291" t="s">
        <v>22144</v>
      </c>
      <c r="E1777" s="292" t="s">
        <v>22145</v>
      </c>
      <c r="F1777" s="292" t="s">
        <v>9821</v>
      </c>
      <c r="G1777" s="291" t="s">
        <v>22146</v>
      </c>
      <c r="H1777" s="328" t="s">
        <v>22147</v>
      </c>
      <c r="I1777" s="329" t="s">
        <v>22148</v>
      </c>
      <c r="J1777" s="291" t="s">
        <v>22149</v>
      </c>
      <c r="K1777" s="292" t="s">
        <v>22150</v>
      </c>
      <c r="L1777" s="292" t="s">
        <v>17510</v>
      </c>
      <c r="M1777" s="292" t="s">
        <v>3947</v>
      </c>
      <c r="N1777" s="292" t="s">
        <v>21218</v>
      </c>
      <c r="O1777" s="330" t="s">
        <v>22151</v>
      </c>
      <c r="P1777" s="331" t="s">
        <v>22152</v>
      </c>
      <c r="Q1777" s="269" t="s">
        <v>22153</v>
      </c>
      <c r="R1777" s="292" t="s">
        <v>22154</v>
      </c>
      <c r="S1777" s="269" t="s">
        <v>22153</v>
      </c>
      <c r="T1777" s="331" t="s">
        <v>22152</v>
      </c>
      <c r="V1777" s="294">
        <v>44161</v>
      </c>
    </row>
    <row r="1778" spans="2:23" s="292" customFormat="1" ht="30.75" customHeight="1" x14ac:dyDescent="0.25">
      <c r="B1778" s="351" t="s">
        <v>22109</v>
      </c>
      <c r="C1778" s="351" t="s">
        <v>7</v>
      </c>
      <c r="D1778" s="291" t="s">
        <v>2970</v>
      </c>
      <c r="E1778" s="292" t="s">
        <v>14934</v>
      </c>
      <c r="F1778" s="292" t="s">
        <v>4227</v>
      </c>
      <c r="G1778" s="291" t="s">
        <v>22161</v>
      </c>
      <c r="H1778" s="328" t="s">
        <v>22162</v>
      </c>
      <c r="I1778" s="329" t="s">
        <v>3920</v>
      </c>
      <c r="J1778" s="291" t="s">
        <v>22163</v>
      </c>
      <c r="K1778" s="292" t="s">
        <v>2974</v>
      </c>
      <c r="L1778" s="292" t="s">
        <v>4031</v>
      </c>
      <c r="M1778" s="292" t="s">
        <v>3924</v>
      </c>
      <c r="N1778" s="292" t="s">
        <v>21230</v>
      </c>
      <c r="O1778" s="330" t="s">
        <v>22164</v>
      </c>
      <c r="P1778" s="331" t="s">
        <v>22165</v>
      </c>
      <c r="Q1778" s="269" t="s">
        <v>22166</v>
      </c>
      <c r="R1778" s="292" t="s">
        <v>14934</v>
      </c>
      <c r="S1778" s="269" t="s">
        <v>22166</v>
      </c>
      <c r="T1778" s="331" t="s">
        <v>22165</v>
      </c>
      <c r="V1778" s="294"/>
    </row>
    <row r="1779" spans="2:23" s="292" customFormat="1" ht="30.75" customHeight="1" x14ac:dyDescent="0.25">
      <c r="B1779" s="351" t="s">
        <v>22110</v>
      </c>
      <c r="C1779" s="351" t="s">
        <v>22130</v>
      </c>
      <c r="D1779" s="291" t="s">
        <v>22167</v>
      </c>
      <c r="E1779" s="293" t="s">
        <v>22168</v>
      </c>
      <c r="F1779" s="291"/>
      <c r="G1779" s="291" t="s">
        <v>22167</v>
      </c>
      <c r="H1779" s="328" t="s">
        <v>22169</v>
      </c>
      <c r="I1779" s="329" t="s">
        <v>3920</v>
      </c>
      <c r="J1779" s="291" t="s">
        <v>22170</v>
      </c>
      <c r="K1779" s="292" t="s">
        <v>3922</v>
      </c>
      <c r="L1779" s="292" t="s">
        <v>12715</v>
      </c>
      <c r="M1779" s="292" t="s">
        <v>3947</v>
      </c>
      <c r="N1779" s="292" t="s">
        <v>21218</v>
      </c>
      <c r="O1779" s="330" t="s">
        <v>12716</v>
      </c>
      <c r="P1779" s="331" t="s">
        <v>22171</v>
      </c>
      <c r="Q1779" s="269" t="s">
        <v>22172</v>
      </c>
      <c r="R1779" s="292" t="s">
        <v>22173</v>
      </c>
      <c r="S1779" s="269" t="s">
        <v>22172</v>
      </c>
      <c r="T1779" s="331" t="s">
        <v>22171</v>
      </c>
      <c r="V1779" s="294">
        <v>44165</v>
      </c>
    </row>
    <row r="1780" spans="2:23" s="292" customFormat="1" ht="30.75" customHeight="1" x14ac:dyDescent="0.25">
      <c r="B1780" s="351" t="s">
        <v>22183</v>
      </c>
      <c r="C1780" s="351" t="s">
        <v>12035</v>
      </c>
      <c r="D1780" s="291" t="s">
        <v>22184</v>
      </c>
      <c r="E1780" s="292" t="s">
        <v>22185</v>
      </c>
      <c r="F1780" s="292" t="s">
        <v>22186</v>
      </c>
      <c r="G1780" s="291" t="s">
        <v>22187</v>
      </c>
      <c r="H1780" s="328" t="s">
        <v>22188</v>
      </c>
      <c r="I1780" s="329" t="s">
        <v>22189</v>
      </c>
      <c r="J1780" s="291" t="s">
        <v>22190</v>
      </c>
      <c r="K1780" s="292" t="s">
        <v>971</v>
      </c>
      <c r="L1780" s="292" t="s">
        <v>22191</v>
      </c>
      <c r="M1780" s="292" t="s">
        <v>3980</v>
      </c>
      <c r="N1780" s="292" t="s">
        <v>21230</v>
      </c>
      <c r="O1780" s="330" t="s">
        <v>22192</v>
      </c>
      <c r="P1780" s="331" t="s">
        <v>22193</v>
      </c>
      <c r="Q1780" s="395" t="s">
        <v>22195</v>
      </c>
      <c r="R1780" s="292" t="s">
        <v>22194</v>
      </c>
      <c r="S1780" s="395" t="s">
        <v>22195</v>
      </c>
      <c r="T1780" s="293" t="s">
        <v>22196</v>
      </c>
      <c r="V1780" s="294">
        <v>44165</v>
      </c>
    </row>
    <row r="1781" spans="2:23" s="292" customFormat="1" ht="30.75" customHeight="1" x14ac:dyDescent="0.25">
      <c r="B1781" s="351" t="s">
        <v>22197</v>
      </c>
      <c r="C1781" s="351" t="s">
        <v>21205</v>
      </c>
      <c r="D1781" s="291" t="s">
        <v>22198</v>
      </c>
      <c r="E1781" s="292" t="s">
        <v>22199</v>
      </c>
      <c r="G1781" s="291" t="s">
        <v>22200</v>
      </c>
      <c r="H1781" s="328" t="s">
        <v>22201</v>
      </c>
      <c r="I1781" s="329" t="s">
        <v>22202</v>
      </c>
      <c r="J1781" s="291" t="s">
        <v>22203</v>
      </c>
      <c r="K1781" s="292" t="s">
        <v>21843</v>
      </c>
      <c r="L1781" s="292" t="s">
        <v>4190</v>
      </c>
      <c r="M1781" s="292" t="s">
        <v>3980</v>
      </c>
      <c r="N1781" s="292" t="s">
        <v>21230</v>
      </c>
      <c r="O1781" s="330" t="s">
        <v>22204</v>
      </c>
      <c r="P1781" s="331" t="s">
        <v>22205</v>
      </c>
      <c r="Q1781" s="293" t="s">
        <v>22206</v>
      </c>
      <c r="R1781" s="292" t="s">
        <v>22207</v>
      </c>
      <c r="S1781" s="293" t="s">
        <v>22206</v>
      </c>
      <c r="T1781" s="293"/>
      <c r="V1781" s="294">
        <v>44166</v>
      </c>
    </row>
    <row r="1782" spans="2:23" s="292" customFormat="1" ht="30.75" customHeight="1" x14ac:dyDescent="0.25">
      <c r="B1782" s="351" t="s">
        <v>22222</v>
      </c>
      <c r="C1782" s="351" t="s">
        <v>16443</v>
      </c>
      <c r="D1782" s="291" t="s">
        <v>22223</v>
      </c>
      <c r="E1782" s="292" t="s">
        <v>22224</v>
      </c>
      <c r="G1782" s="291" t="s">
        <v>22225</v>
      </c>
      <c r="H1782" s="328" t="s">
        <v>22226</v>
      </c>
      <c r="I1782" s="416">
        <v>651046095116</v>
      </c>
      <c r="J1782" s="291" t="s">
        <v>22227</v>
      </c>
      <c r="K1782" s="292" t="s">
        <v>3873</v>
      </c>
      <c r="L1782" s="292" t="s">
        <v>20164</v>
      </c>
      <c r="M1782" s="292" t="s">
        <v>3924</v>
      </c>
      <c r="N1782" s="292" t="s">
        <v>21230</v>
      </c>
      <c r="O1782" s="330" t="s">
        <v>5069</v>
      </c>
      <c r="P1782" s="331" t="s">
        <v>22228</v>
      </c>
      <c r="Q1782" s="293" t="s">
        <v>22229</v>
      </c>
      <c r="R1782" s="292" t="s">
        <v>3374</v>
      </c>
      <c r="S1782" s="293" t="s">
        <v>22230</v>
      </c>
      <c r="T1782" s="331" t="s">
        <v>22228</v>
      </c>
      <c r="V1782" s="294">
        <v>44172</v>
      </c>
    </row>
    <row r="1783" spans="2:23" s="292" customFormat="1" ht="30.75" customHeight="1" x14ac:dyDescent="0.25">
      <c r="B1783" s="351" t="s">
        <v>22231</v>
      </c>
      <c r="C1783" s="351" t="s">
        <v>21205</v>
      </c>
      <c r="D1783" s="291" t="s">
        <v>22232</v>
      </c>
      <c r="E1783" s="292" t="s">
        <v>14461</v>
      </c>
      <c r="G1783" s="291" t="s">
        <v>14462</v>
      </c>
      <c r="H1783" s="328" t="s">
        <v>22233</v>
      </c>
      <c r="I1783" s="329" t="s">
        <v>3920</v>
      </c>
      <c r="J1783" s="291" t="s">
        <v>22234</v>
      </c>
      <c r="K1783" s="292" t="s">
        <v>3922</v>
      </c>
      <c r="L1783" s="292" t="s">
        <v>917</v>
      </c>
      <c r="M1783" s="292" t="s">
        <v>3947</v>
      </c>
      <c r="N1783" s="292" t="s">
        <v>21218</v>
      </c>
      <c r="O1783" s="330" t="s">
        <v>918</v>
      </c>
      <c r="P1783" s="331" t="s">
        <v>22235</v>
      </c>
      <c r="Q1783" s="293" t="s">
        <v>22236</v>
      </c>
      <c r="R1783" s="292" t="s">
        <v>22237</v>
      </c>
      <c r="S1783" s="293" t="s">
        <v>22236</v>
      </c>
      <c r="T1783" s="293" t="s">
        <v>22235</v>
      </c>
      <c r="V1783" s="294">
        <v>44172</v>
      </c>
    </row>
    <row r="1784" spans="2:23" s="292" customFormat="1" ht="30.75" customHeight="1" x14ac:dyDescent="0.25">
      <c r="B1784" s="351" t="s">
        <v>22238</v>
      </c>
      <c r="C1784" s="351" t="s">
        <v>4102</v>
      </c>
      <c r="D1784" s="291" t="s">
        <v>22239</v>
      </c>
      <c r="E1784" s="292" t="s">
        <v>6265</v>
      </c>
      <c r="G1784" s="291" t="s">
        <v>22240</v>
      </c>
      <c r="H1784" s="328" t="s">
        <v>22241</v>
      </c>
      <c r="I1784" s="329"/>
      <c r="J1784" s="291" t="s">
        <v>22242</v>
      </c>
      <c r="K1784" s="292" t="s">
        <v>3922</v>
      </c>
      <c r="L1784" s="292" t="s">
        <v>4238</v>
      </c>
      <c r="M1784" s="292" t="s">
        <v>3947</v>
      </c>
      <c r="N1784" s="292" t="s">
        <v>21218</v>
      </c>
      <c r="O1784" s="330" t="s">
        <v>22243</v>
      </c>
      <c r="P1784" s="331" t="s">
        <v>22244</v>
      </c>
      <c r="Q1784" s="293"/>
      <c r="R1784" s="292" t="s">
        <v>15585</v>
      </c>
      <c r="S1784" s="293"/>
      <c r="T1784" s="293" t="s">
        <v>22244</v>
      </c>
      <c r="V1784" s="294">
        <v>44173</v>
      </c>
    </row>
    <row r="1785" spans="2:23" s="292" customFormat="1" ht="30.75" customHeight="1" x14ac:dyDescent="0.25">
      <c r="B1785" s="351" t="s">
        <v>22245</v>
      </c>
      <c r="C1785" s="351" t="s">
        <v>21205</v>
      </c>
      <c r="D1785" s="291" t="s">
        <v>22246</v>
      </c>
      <c r="E1785" s="292" t="s">
        <v>14883</v>
      </c>
      <c r="G1785" s="291" t="s">
        <v>22247</v>
      </c>
      <c r="H1785" s="328" t="s">
        <v>22248</v>
      </c>
      <c r="I1785" s="329" t="s">
        <v>22249</v>
      </c>
      <c r="J1785" s="291" t="s">
        <v>22250</v>
      </c>
      <c r="K1785" s="292" t="s">
        <v>22251</v>
      </c>
      <c r="L1785" s="292" t="s">
        <v>14181</v>
      </c>
      <c r="M1785" s="292" t="s">
        <v>4249</v>
      </c>
      <c r="N1785" s="292" t="s">
        <v>21232</v>
      </c>
      <c r="O1785" s="330" t="s">
        <v>22252</v>
      </c>
      <c r="P1785" s="331" t="s">
        <v>22253</v>
      </c>
      <c r="Q1785" s="269" t="s">
        <v>14884</v>
      </c>
      <c r="R1785" s="292" t="s">
        <v>22254</v>
      </c>
      <c r="S1785" s="269" t="s">
        <v>14884</v>
      </c>
      <c r="T1785" s="331" t="s">
        <v>22253</v>
      </c>
      <c r="V1785" s="294">
        <v>44174</v>
      </c>
    </row>
    <row r="1786" spans="2:23" s="292" customFormat="1" ht="30.75" customHeight="1" x14ac:dyDescent="0.25">
      <c r="B1786" s="351" t="s">
        <v>22260</v>
      </c>
      <c r="C1786" s="351" t="s">
        <v>21205</v>
      </c>
      <c r="D1786" s="291" t="s">
        <v>22261</v>
      </c>
      <c r="G1786" s="291" t="s">
        <v>22261</v>
      </c>
      <c r="H1786" s="328" t="s">
        <v>22262</v>
      </c>
      <c r="I1786" s="329" t="s">
        <v>3920</v>
      </c>
      <c r="J1786" s="291" t="s">
        <v>22263</v>
      </c>
      <c r="K1786" s="292" t="s">
        <v>3922</v>
      </c>
      <c r="L1786" s="292" t="s">
        <v>21053</v>
      </c>
      <c r="M1786" s="292" t="s">
        <v>3947</v>
      </c>
      <c r="N1786" s="292" t="s">
        <v>21218</v>
      </c>
      <c r="O1786" s="330">
        <v>88420000</v>
      </c>
      <c r="P1786" s="331"/>
      <c r="Q1786" s="269" t="s">
        <v>22264</v>
      </c>
      <c r="R1786" s="292" t="s">
        <v>22261</v>
      </c>
      <c r="S1786" s="269" t="s">
        <v>22264</v>
      </c>
      <c r="T1786" s="293"/>
      <c r="V1786" s="294">
        <v>44175</v>
      </c>
    </row>
    <row r="1787" spans="2:23" s="292" customFormat="1" ht="30.75" customHeight="1" x14ac:dyDescent="0.25">
      <c r="B1787" s="351" t="s">
        <v>22267</v>
      </c>
      <c r="C1787" s="351" t="s">
        <v>21205</v>
      </c>
      <c r="D1787" s="291" t="s">
        <v>22273</v>
      </c>
      <c r="E1787" s="292" t="s">
        <v>13837</v>
      </c>
      <c r="G1787" s="291" t="s">
        <v>22274</v>
      </c>
      <c r="H1787" s="328" t="s">
        <v>22268</v>
      </c>
      <c r="I1787" s="329" t="s">
        <v>22272</v>
      </c>
      <c r="J1787" s="291" t="s">
        <v>22269</v>
      </c>
      <c r="K1787" s="292" t="s">
        <v>22270</v>
      </c>
      <c r="L1787" s="292" t="s">
        <v>4190</v>
      </c>
      <c r="M1787" s="292" t="s">
        <v>3980</v>
      </c>
      <c r="N1787" s="292" t="s">
        <v>21230</v>
      </c>
      <c r="O1787" s="330" t="s">
        <v>22271</v>
      </c>
      <c r="P1787" s="331" t="s">
        <v>17098</v>
      </c>
      <c r="Q1787" s="293" t="s">
        <v>22275</v>
      </c>
      <c r="R1787" s="292" t="s">
        <v>13837</v>
      </c>
      <c r="S1787" s="293" t="s">
        <v>22275</v>
      </c>
      <c r="T1787" s="331" t="s">
        <v>17098</v>
      </c>
      <c r="V1787" s="294">
        <v>44179</v>
      </c>
    </row>
    <row r="1788" spans="2:23" s="428" customFormat="1" ht="30.75" customHeight="1" x14ac:dyDescent="0.25">
      <c r="B1788" s="351" t="s">
        <v>22276</v>
      </c>
      <c r="C1788" s="17" t="s">
        <v>12035</v>
      </c>
      <c r="D1788" s="429" t="s">
        <v>22278</v>
      </c>
      <c r="E1788" s="428" t="s">
        <v>22278</v>
      </c>
      <c r="F1788" s="428" t="s">
        <v>22279</v>
      </c>
      <c r="G1788" s="429" t="s">
        <v>22278</v>
      </c>
      <c r="H1788" s="428" t="s">
        <v>22280</v>
      </c>
      <c r="I1788" s="428" t="s">
        <v>3920</v>
      </c>
      <c r="J1788" s="429" t="s">
        <v>22281</v>
      </c>
      <c r="K1788" s="428" t="s">
        <v>22282</v>
      </c>
      <c r="L1788" s="428" t="s">
        <v>3171</v>
      </c>
      <c r="M1788" s="428" t="s">
        <v>3980</v>
      </c>
      <c r="N1788" s="12" t="s">
        <v>21230</v>
      </c>
      <c r="O1788" s="428" t="s">
        <v>22283</v>
      </c>
      <c r="P1788" s="430" t="s">
        <v>22284</v>
      </c>
      <c r="Q1788" s="269" t="s">
        <v>22285</v>
      </c>
      <c r="R1788" s="432" t="s">
        <v>22286</v>
      </c>
      <c r="S1788" s="269" t="s">
        <v>22285</v>
      </c>
      <c r="T1788" s="430" t="s">
        <v>22284</v>
      </c>
      <c r="V1788" s="431"/>
      <c r="W1788" s="431">
        <v>40632</v>
      </c>
    </row>
    <row r="1789" spans="2:23" s="292" customFormat="1" ht="30.75" customHeight="1" x14ac:dyDescent="0.25">
      <c r="B1789" s="351" t="s">
        <v>22277</v>
      </c>
      <c r="C1789" s="351" t="s">
        <v>6323</v>
      </c>
      <c r="D1789" s="291" t="s">
        <v>22408</v>
      </c>
      <c r="E1789" s="292" t="s">
        <v>6323</v>
      </c>
      <c r="F1789" s="292" t="s">
        <v>12670</v>
      </c>
      <c r="G1789" s="291" t="s">
        <v>22408</v>
      </c>
      <c r="H1789" s="328" t="s">
        <v>22411</v>
      </c>
      <c r="I1789" s="329" t="s">
        <v>3920</v>
      </c>
      <c r="J1789" s="291" t="s">
        <v>22412</v>
      </c>
      <c r="K1789" s="292" t="s">
        <v>3922</v>
      </c>
      <c r="L1789" s="292" t="s">
        <v>22409</v>
      </c>
      <c r="M1789" s="292" t="s">
        <v>4270</v>
      </c>
      <c r="N1789" s="292" t="s">
        <v>21218</v>
      </c>
      <c r="O1789" s="330" t="s">
        <v>22413</v>
      </c>
      <c r="P1789" s="331" t="s">
        <v>22414</v>
      </c>
      <c r="Q1789" s="269" t="s">
        <v>22415</v>
      </c>
      <c r="S1789" s="269" t="s">
        <v>22415</v>
      </c>
      <c r="T1789" s="331" t="s">
        <v>22414</v>
      </c>
      <c r="V1789" s="294">
        <v>44274</v>
      </c>
    </row>
    <row r="1790" spans="2:23" s="292" customFormat="1" ht="30.75" customHeight="1" x14ac:dyDescent="0.25">
      <c r="B1790" s="372" t="s">
        <v>22416</v>
      </c>
      <c r="C1790" s="351" t="s">
        <v>12035</v>
      </c>
      <c r="D1790" s="291" t="s">
        <v>22444</v>
      </c>
      <c r="G1790" s="291" t="s">
        <v>22444</v>
      </c>
      <c r="H1790" s="328" t="s">
        <v>22445</v>
      </c>
      <c r="I1790" s="329"/>
      <c r="J1790" s="291" t="s">
        <v>22446</v>
      </c>
      <c r="L1790" s="292" t="s">
        <v>22448</v>
      </c>
      <c r="O1790" s="292" t="s">
        <v>22447</v>
      </c>
      <c r="P1790" s="331"/>
      <c r="Q1790" s="293"/>
      <c r="S1790" s="293"/>
      <c r="T1790" s="293"/>
      <c r="V1790" s="294"/>
    </row>
    <row r="1791" spans="2:23" s="292" customFormat="1" ht="30.75" customHeight="1" x14ac:dyDescent="0.25">
      <c r="B1791" s="351" t="s">
        <v>22417</v>
      </c>
      <c r="C1791" s="351" t="s">
        <v>21205</v>
      </c>
      <c r="D1791" s="291" t="s">
        <v>22525</v>
      </c>
      <c r="E1791" s="292" t="s">
        <v>4102</v>
      </c>
      <c r="G1791" s="291" t="s">
        <v>22526</v>
      </c>
      <c r="H1791" s="328" t="s">
        <v>22528</v>
      </c>
      <c r="I1791" s="329" t="s">
        <v>3920</v>
      </c>
      <c r="J1791" s="291" t="s">
        <v>22529</v>
      </c>
      <c r="K1791" s="292" t="s">
        <v>3922</v>
      </c>
      <c r="L1791" s="292" t="s">
        <v>3022</v>
      </c>
      <c r="M1791" s="292" t="s">
        <v>4068</v>
      </c>
      <c r="N1791" s="292" t="s">
        <v>21218</v>
      </c>
      <c r="O1791" s="330" t="s">
        <v>3023</v>
      </c>
      <c r="P1791" s="331" t="s">
        <v>22530</v>
      </c>
      <c r="Q1791" s="293" t="s">
        <v>22527</v>
      </c>
      <c r="R1791" s="292" t="s">
        <v>722</v>
      </c>
      <c r="S1791" s="293"/>
      <c r="T1791" s="293" t="s">
        <v>22531</v>
      </c>
      <c r="V1791" s="294">
        <v>44326</v>
      </c>
    </row>
    <row r="1792" spans="2:23" s="292" customFormat="1" ht="30.75" customHeight="1" x14ac:dyDescent="0.25">
      <c r="B1792" s="351" t="s">
        <v>22418</v>
      </c>
      <c r="C1792" s="351" t="s">
        <v>7</v>
      </c>
      <c r="D1792" s="291" t="s">
        <v>22532</v>
      </c>
      <c r="G1792" s="291" t="s">
        <v>22533</v>
      </c>
      <c r="H1792" s="328" t="s">
        <v>22534</v>
      </c>
      <c r="I1792" s="329" t="s">
        <v>22535</v>
      </c>
      <c r="J1792" s="291" t="s">
        <v>22536</v>
      </c>
      <c r="K1792" s="292" t="s">
        <v>3873</v>
      </c>
      <c r="L1792" s="292" t="s">
        <v>4238</v>
      </c>
      <c r="M1792" s="292" t="s">
        <v>3947</v>
      </c>
      <c r="N1792" s="292" t="s">
        <v>21218</v>
      </c>
      <c r="O1792" s="330" t="s">
        <v>22537</v>
      </c>
      <c r="P1792" s="331"/>
      <c r="Q1792" s="269" t="s">
        <v>22538</v>
      </c>
      <c r="S1792" s="269" t="s">
        <v>22538</v>
      </c>
      <c r="T1792" s="293"/>
      <c r="V1792" s="294">
        <v>44347</v>
      </c>
    </row>
    <row r="1793" spans="2:22" s="292" customFormat="1" ht="30.75" customHeight="1" x14ac:dyDescent="0.25">
      <c r="B1793" s="351" t="s">
        <v>22419</v>
      </c>
      <c r="C1793" s="351" t="s">
        <v>21205</v>
      </c>
      <c r="D1793" s="291" t="s">
        <v>22551</v>
      </c>
      <c r="E1793" s="292" t="s">
        <v>22541</v>
      </c>
      <c r="G1793" s="291" t="s">
        <v>22542</v>
      </c>
      <c r="H1793" s="328" t="s">
        <v>22543</v>
      </c>
      <c r="I1793" s="329" t="s">
        <v>22552</v>
      </c>
      <c r="J1793" s="291" t="s">
        <v>22544</v>
      </c>
      <c r="K1793" s="292" t="s">
        <v>22545</v>
      </c>
      <c r="L1793" s="292" t="s">
        <v>22546</v>
      </c>
      <c r="M1793" s="292" t="s">
        <v>4011</v>
      </c>
      <c r="N1793" s="292" t="s">
        <v>22547</v>
      </c>
      <c r="O1793" s="330" t="s">
        <v>22548</v>
      </c>
      <c r="P1793" s="331" t="s">
        <v>22549</v>
      </c>
      <c r="Q1793" s="293" t="s">
        <v>22550</v>
      </c>
      <c r="S1793" s="293" t="s">
        <v>22550</v>
      </c>
      <c r="T1793" s="331" t="s">
        <v>22549</v>
      </c>
      <c r="V1793" s="294">
        <v>44362</v>
      </c>
    </row>
    <row r="1794" spans="2:22" s="292" customFormat="1" ht="30.75" customHeight="1" x14ac:dyDescent="0.25">
      <c r="B1794" s="351" t="s">
        <v>22420</v>
      </c>
      <c r="C1794" s="351" t="s">
        <v>21205</v>
      </c>
      <c r="D1794" s="291" t="s">
        <v>22553</v>
      </c>
      <c r="E1794" s="292" t="s">
        <v>4894</v>
      </c>
      <c r="G1794" s="291" t="s">
        <v>22554</v>
      </c>
      <c r="H1794" s="328" t="s">
        <v>25252</v>
      </c>
      <c r="I1794" s="329" t="s">
        <v>3920</v>
      </c>
      <c r="J1794" s="291" t="s">
        <v>25253</v>
      </c>
      <c r="K1794" s="292" t="s">
        <v>25254</v>
      </c>
      <c r="L1794" s="292" t="s">
        <v>22555</v>
      </c>
      <c r="M1794" s="292" t="s">
        <v>3924</v>
      </c>
      <c r="N1794" s="292" t="s">
        <v>22556</v>
      </c>
      <c r="O1794" s="330" t="s">
        <v>25255</v>
      </c>
      <c r="P1794" s="331" t="s">
        <v>25256</v>
      </c>
      <c r="Q1794" s="292" t="s">
        <v>25258</v>
      </c>
      <c r="S1794" s="426" t="s">
        <v>25257</v>
      </c>
      <c r="T1794" s="293"/>
      <c r="V1794" s="294">
        <v>44862</v>
      </c>
    </row>
    <row r="1795" spans="2:22" s="292" customFormat="1" ht="30.75" customHeight="1" x14ac:dyDescent="0.25">
      <c r="B1795" s="351" t="s">
        <v>22421</v>
      </c>
      <c r="C1795" s="351" t="s">
        <v>11059</v>
      </c>
      <c r="D1795" s="291" t="s">
        <v>22577</v>
      </c>
      <c r="E1795" s="292" t="s">
        <v>11059</v>
      </c>
      <c r="F1795" s="292" t="s">
        <v>12670</v>
      </c>
      <c r="G1795" s="291" t="s">
        <v>21789</v>
      </c>
      <c r="H1795" s="328" t="s">
        <v>22557</v>
      </c>
      <c r="I1795" s="438" t="s">
        <v>22558</v>
      </c>
      <c r="J1795" s="291" t="s">
        <v>22559</v>
      </c>
      <c r="L1795" s="292" t="s">
        <v>2677</v>
      </c>
      <c r="M1795" s="292" t="s">
        <v>4270</v>
      </c>
      <c r="N1795" s="292" t="s">
        <v>21218</v>
      </c>
      <c r="O1795" s="330" t="s">
        <v>22560</v>
      </c>
      <c r="P1795" s="331"/>
      <c r="Q1795" s="293"/>
      <c r="R1795" s="292" t="s">
        <v>11059</v>
      </c>
      <c r="S1795" s="293" t="s">
        <v>19183</v>
      </c>
      <c r="T1795" s="293" t="s">
        <v>21222</v>
      </c>
      <c r="V1795" s="294">
        <v>44365</v>
      </c>
    </row>
    <row r="1796" spans="2:22" s="292" customFormat="1" ht="30.75" customHeight="1" x14ac:dyDescent="0.25">
      <c r="B1796" s="351" t="s">
        <v>22422</v>
      </c>
      <c r="C1796" s="351" t="s">
        <v>11059</v>
      </c>
      <c r="D1796" s="291" t="s">
        <v>22577</v>
      </c>
      <c r="E1796" s="292" t="s">
        <v>11059</v>
      </c>
      <c r="F1796" s="292" t="s">
        <v>12670</v>
      </c>
      <c r="G1796" s="291" t="s">
        <v>21789</v>
      </c>
      <c r="H1796" s="328" t="s">
        <v>22563</v>
      </c>
      <c r="I1796" s="329" t="s">
        <v>22564</v>
      </c>
      <c r="J1796" s="291" t="s">
        <v>22565</v>
      </c>
      <c r="L1796" s="292" t="s">
        <v>3470</v>
      </c>
      <c r="M1796" s="292" t="s">
        <v>3947</v>
      </c>
      <c r="N1796" s="292" t="s">
        <v>22179</v>
      </c>
      <c r="O1796" s="330">
        <v>88317100</v>
      </c>
      <c r="P1796" s="331"/>
      <c r="Q1796" s="293"/>
      <c r="S1796" s="293"/>
      <c r="T1796" s="293"/>
      <c r="V1796" s="294"/>
    </row>
    <row r="1797" spans="2:22" s="292" customFormat="1" ht="30.75" customHeight="1" x14ac:dyDescent="0.25">
      <c r="B1797" s="351" t="s">
        <v>22561</v>
      </c>
      <c r="C1797" s="351" t="s">
        <v>11059</v>
      </c>
      <c r="D1797" s="291" t="s">
        <v>22577</v>
      </c>
      <c r="E1797" s="292" t="s">
        <v>11059</v>
      </c>
      <c r="F1797" s="292" t="s">
        <v>12670</v>
      </c>
      <c r="G1797" s="291" t="s">
        <v>21789</v>
      </c>
      <c r="H1797" s="328" t="s">
        <v>22566</v>
      </c>
      <c r="I1797" s="329" t="s">
        <v>22567</v>
      </c>
      <c r="J1797" s="291" t="s">
        <v>22568</v>
      </c>
      <c r="L1797" s="292" t="s">
        <v>3286</v>
      </c>
      <c r="M1797" s="292" t="s">
        <v>4270</v>
      </c>
      <c r="N1797" s="292" t="s">
        <v>22179</v>
      </c>
      <c r="O1797" s="330" t="s">
        <v>22569</v>
      </c>
      <c r="P1797" s="331"/>
      <c r="Q1797" s="293"/>
      <c r="S1797" s="293"/>
      <c r="T1797" s="293"/>
      <c r="V1797" s="294"/>
    </row>
    <row r="1798" spans="2:22" s="292" customFormat="1" ht="30.75" customHeight="1" x14ac:dyDescent="0.25">
      <c r="B1798" s="351" t="s">
        <v>22562</v>
      </c>
      <c r="C1798" s="351" t="s">
        <v>11059</v>
      </c>
      <c r="D1798" s="291" t="s">
        <v>22577</v>
      </c>
      <c r="E1798" s="292" t="s">
        <v>11059</v>
      </c>
      <c r="F1798" s="292" t="s">
        <v>12670</v>
      </c>
      <c r="G1798" s="291" t="s">
        <v>21789</v>
      </c>
      <c r="H1798" s="328" t="s">
        <v>22570</v>
      </c>
      <c r="I1798" s="329" t="s">
        <v>22571</v>
      </c>
      <c r="J1798" s="291" t="s">
        <v>22572</v>
      </c>
      <c r="L1798" s="292" t="s">
        <v>4128</v>
      </c>
      <c r="M1798" s="292" t="s">
        <v>4068</v>
      </c>
      <c r="N1798" s="292" t="s">
        <v>22179</v>
      </c>
      <c r="O1798" s="330" t="s">
        <v>20364</v>
      </c>
      <c r="P1798" s="331"/>
      <c r="Q1798" s="293"/>
      <c r="S1798" s="293"/>
      <c r="T1798" s="293"/>
      <c r="V1798" s="294"/>
    </row>
    <row r="1799" spans="2:22" s="292" customFormat="1" ht="30.75" customHeight="1" x14ac:dyDescent="0.25">
      <c r="B1799" s="372" t="s">
        <v>22573</v>
      </c>
      <c r="C1799" s="351" t="s">
        <v>21205</v>
      </c>
      <c r="D1799" s="291" t="s">
        <v>22574</v>
      </c>
      <c r="G1799" s="291" t="s">
        <v>22575</v>
      </c>
      <c r="H1799" s="328"/>
      <c r="I1799" s="329"/>
      <c r="J1799" s="291"/>
      <c r="L1799" s="292" t="s">
        <v>22576</v>
      </c>
      <c r="M1799" s="292" t="s">
        <v>3947</v>
      </c>
      <c r="N1799" s="292" t="s">
        <v>22179</v>
      </c>
      <c r="O1799" s="330"/>
      <c r="P1799" s="331"/>
      <c r="Q1799" s="293"/>
      <c r="S1799" s="293"/>
      <c r="T1799" s="293"/>
      <c r="V1799" s="294"/>
    </row>
    <row r="1800" spans="2:22" s="292" customFormat="1" ht="30.75" customHeight="1" x14ac:dyDescent="0.25">
      <c r="B1800" s="372" t="s">
        <v>22581</v>
      </c>
      <c r="C1800" s="351" t="s">
        <v>11059</v>
      </c>
      <c r="D1800" s="291" t="s">
        <v>22582</v>
      </c>
      <c r="E1800" s="292" t="s">
        <v>11059</v>
      </c>
      <c r="F1800" s="292" t="s">
        <v>12670</v>
      </c>
      <c r="G1800" s="291" t="s">
        <v>22583</v>
      </c>
      <c r="H1800" s="328" t="s">
        <v>22584</v>
      </c>
      <c r="I1800" s="329" t="s">
        <v>3920</v>
      </c>
      <c r="J1800" s="291" t="s">
        <v>22585</v>
      </c>
      <c r="K1800" s="292" t="s">
        <v>3922</v>
      </c>
      <c r="L1800" s="292" t="s">
        <v>22586</v>
      </c>
      <c r="M1800" s="292" t="s">
        <v>3980</v>
      </c>
      <c r="N1800" s="292" t="s">
        <v>22556</v>
      </c>
      <c r="O1800" s="330" t="s">
        <v>22587</v>
      </c>
      <c r="P1800" s="331" t="s">
        <v>23038</v>
      </c>
      <c r="Q1800" s="426" t="s">
        <v>19183</v>
      </c>
      <c r="R1800" s="292" t="s">
        <v>11059</v>
      </c>
      <c r="S1800" s="426" t="s">
        <v>19183</v>
      </c>
      <c r="T1800" s="293"/>
      <c r="V1800" s="294"/>
    </row>
    <row r="1801" spans="2:22" s="292" customFormat="1" ht="30.75" customHeight="1" x14ac:dyDescent="0.25">
      <c r="B1801" s="372" t="s">
        <v>22588</v>
      </c>
      <c r="C1801" s="351" t="s">
        <v>21205</v>
      </c>
      <c r="D1801" s="291" t="s">
        <v>22589</v>
      </c>
      <c r="E1801" s="292" t="s">
        <v>22590</v>
      </c>
      <c r="G1801" s="291" t="s">
        <v>22589</v>
      </c>
      <c r="H1801" s="328">
        <v>86646184968</v>
      </c>
      <c r="I1801" s="329"/>
      <c r="J1801" s="291" t="s">
        <v>22591</v>
      </c>
      <c r="K1801" s="292" t="s">
        <v>3122</v>
      </c>
      <c r="L1801" s="292" t="s">
        <v>4238</v>
      </c>
      <c r="M1801" s="292" t="s">
        <v>3947</v>
      </c>
      <c r="N1801" s="292" t="s">
        <v>22179</v>
      </c>
      <c r="O1801" s="330">
        <v>89216218</v>
      </c>
      <c r="P1801" s="331" t="s">
        <v>22592</v>
      </c>
      <c r="Q1801" s="293"/>
      <c r="S1801" s="293"/>
      <c r="T1801" s="293" t="s">
        <v>22593</v>
      </c>
      <c r="V1801" s="294"/>
    </row>
    <row r="1802" spans="2:22" s="292" customFormat="1" ht="30.75" customHeight="1" x14ac:dyDescent="0.25">
      <c r="B1802" s="351" t="s">
        <v>22594</v>
      </c>
      <c r="C1802" s="351" t="s">
        <v>16443</v>
      </c>
      <c r="D1802" s="291" t="s">
        <v>22595</v>
      </c>
      <c r="E1802" s="292" t="s">
        <v>22596</v>
      </c>
      <c r="G1802" s="291" t="s">
        <v>22597</v>
      </c>
      <c r="H1802" s="328" t="s">
        <v>22598</v>
      </c>
      <c r="I1802" s="329" t="s">
        <v>22599</v>
      </c>
      <c r="J1802" s="291" t="s">
        <v>22600</v>
      </c>
      <c r="K1802" s="292" t="s">
        <v>22601</v>
      </c>
      <c r="L1802" s="292" t="s">
        <v>22602</v>
      </c>
      <c r="M1802" s="292" t="s">
        <v>3980</v>
      </c>
      <c r="N1802" s="292" t="s">
        <v>22556</v>
      </c>
      <c r="O1802" s="330" t="s">
        <v>22603</v>
      </c>
      <c r="P1802" s="331" t="s">
        <v>22604</v>
      </c>
      <c r="Q1802" s="269" t="s">
        <v>22605</v>
      </c>
      <c r="R1802" s="292" t="s">
        <v>22607</v>
      </c>
      <c r="S1802" s="293" t="s">
        <v>22606</v>
      </c>
      <c r="T1802" s="293"/>
      <c r="V1802" s="294">
        <v>44399</v>
      </c>
    </row>
    <row r="1803" spans="2:22" s="292" customFormat="1" ht="30.75" customHeight="1" x14ac:dyDescent="0.25">
      <c r="B1803" s="351" t="s">
        <v>22608</v>
      </c>
      <c r="C1803" s="351" t="s">
        <v>12035</v>
      </c>
      <c r="D1803" s="291" t="s">
        <v>22609</v>
      </c>
      <c r="G1803" s="291" t="s">
        <v>22609</v>
      </c>
      <c r="H1803" s="328" t="s">
        <v>22610</v>
      </c>
      <c r="I1803" s="329"/>
      <c r="J1803" s="291" t="s">
        <v>22611</v>
      </c>
      <c r="K1803" s="292" t="s">
        <v>3922</v>
      </c>
      <c r="L1803" s="292" t="s">
        <v>22612</v>
      </c>
      <c r="M1803" s="292" t="s">
        <v>4119</v>
      </c>
      <c r="N1803" s="292" t="s">
        <v>22556</v>
      </c>
      <c r="O1803" s="439" t="s">
        <v>22613</v>
      </c>
      <c r="P1803" s="331"/>
      <c r="Q1803" s="293"/>
      <c r="S1803" s="293"/>
      <c r="T1803" s="293"/>
      <c r="V1803" s="294"/>
    </row>
    <row r="1804" spans="2:22" s="292" customFormat="1" ht="30.75" customHeight="1" x14ac:dyDescent="0.25">
      <c r="B1804" s="351" t="s">
        <v>22614</v>
      </c>
      <c r="C1804" s="351" t="s">
        <v>11059</v>
      </c>
      <c r="D1804" s="291" t="s">
        <v>22894</v>
      </c>
      <c r="E1804" s="440" t="s">
        <v>22895</v>
      </c>
      <c r="F1804" s="292" t="s">
        <v>2778</v>
      </c>
      <c r="G1804" s="291" t="s">
        <v>22896</v>
      </c>
      <c r="H1804" s="328" t="s">
        <v>22900</v>
      </c>
      <c r="I1804" s="329"/>
      <c r="J1804" s="291" t="s">
        <v>22897</v>
      </c>
      <c r="L1804" s="292" t="s">
        <v>775</v>
      </c>
      <c r="M1804" s="292" t="s">
        <v>3947</v>
      </c>
      <c r="N1804" s="292" t="s">
        <v>22179</v>
      </c>
      <c r="O1804" s="330" t="s">
        <v>22898</v>
      </c>
      <c r="P1804" s="331" t="s">
        <v>22899</v>
      </c>
      <c r="Q1804" s="269" t="s">
        <v>19183</v>
      </c>
      <c r="R1804" s="292" t="s">
        <v>11059</v>
      </c>
      <c r="S1804" s="269" t="s">
        <v>19183</v>
      </c>
      <c r="T1804" s="293"/>
      <c r="V1804" s="294"/>
    </row>
    <row r="1805" spans="2:22" s="292" customFormat="1" ht="30.75" customHeight="1" x14ac:dyDescent="0.25">
      <c r="B1805" s="372" t="s">
        <v>22662</v>
      </c>
      <c r="C1805" s="351" t="s">
        <v>16443</v>
      </c>
      <c r="D1805" s="291" t="s">
        <v>22664</v>
      </c>
      <c r="E1805" s="292" t="s">
        <v>22665</v>
      </c>
      <c r="F1805" s="292" t="s">
        <v>22666</v>
      </c>
      <c r="G1805" s="291" t="s">
        <v>22664</v>
      </c>
      <c r="H1805" s="328"/>
      <c r="I1805" s="329"/>
      <c r="J1805" s="291" t="s">
        <v>22667</v>
      </c>
      <c r="K1805" s="292" t="s">
        <v>3922</v>
      </c>
      <c r="L1805" s="292" t="s">
        <v>22663</v>
      </c>
      <c r="M1805" s="292" t="s">
        <v>4068</v>
      </c>
      <c r="N1805" s="292" t="s">
        <v>22179</v>
      </c>
      <c r="O1805" s="330" t="s">
        <v>22668</v>
      </c>
      <c r="P1805" s="331" t="s">
        <v>22669</v>
      </c>
      <c r="Q1805" s="293" t="s">
        <v>22670</v>
      </c>
      <c r="S1805" s="293"/>
      <c r="T1805" s="293"/>
      <c r="V1805" s="294">
        <v>44379</v>
      </c>
    </row>
    <row r="1806" spans="2:22" s="292" customFormat="1" ht="30.75" customHeight="1" x14ac:dyDescent="0.25">
      <c r="B1806" s="372" t="s">
        <v>22671</v>
      </c>
      <c r="C1806" s="351" t="s">
        <v>16443</v>
      </c>
      <c r="D1806" s="291" t="s">
        <v>22672</v>
      </c>
      <c r="E1806" s="292" t="s">
        <v>22673</v>
      </c>
      <c r="F1806" s="292" t="s">
        <v>6418</v>
      </c>
      <c r="G1806" s="291" t="s">
        <v>22672</v>
      </c>
      <c r="H1806" s="328"/>
      <c r="I1806" s="329"/>
      <c r="J1806" s="334" t="s">
        <v>22674</v>
      </c>
      <c r="K1806" s="292" t="s">
        <v>5364</v>
      </c>
      <c r="L1806" s="292" t="s">
        <v>2707</v>
      </c>
      <c r="M1806" s="292" t="s">
        <v>3947</v>
      </c>
      <c r="N1806" s="292" t="s">
        <v>22179</v>
      </c>
      <c r="O1806" s="292" t="s">
        <v>22675</v>
      </c>
      <c r="P1806" s="292" t="s">
        <v>22677</v>
      </c>
      <c r="Q1806" s="292" t="s">
        <v>22676</v>
      </c>
      <c r="S1806" s="293"/>
      <c r="T1806" s="293"/>
      <c r="V1806" s="294">
        <v>44379</v>
      </c>
    </row>
    <row r="1807" spans="2:22" s="292" customFormat="1" ht="30.75" customHeight="1" x14ac:dyDescent="0.25">
      <c r="B1807" s="372" t="s">
        <v>22678</v>
      </c>
      <c r="C1807" s="351" t="s">
        <v>21205</v>
      </c>
      <c r="D1807" s="291" t="s">
        <v>22679</v>
      </c>
      <c r="G1807" s="291" t="s">
        <v>22680</v>
      </c>
      <c r="H1807" s="328"/>
      <c r="I1807" s="329"/>
      <c r="J1807" s="291"/>
      <c r="O1807" s="330"/>
      <c r="P1807" s="331"/>
      <c r="Q1807" s="293"/>
      <c r="S1807" s="293"/>
      <c r="T1807" s="293"/>
      <c r="V1807" s="294"/>
    </row>
    <row r="1808" spans="2:22" s="292" customFormat="1" ht="30.75" customHeight="1" x14ac:dyDescent="0.25">
      <c r="B1808" s="372" t="s">
        <v>22681</v>
      </c>
      <c r="C1808" s="351" t="s">
        <v>21205</v>
      </c>
      <c r="D1808" s="291" t="s">
        <v>22682</v>
      </c>
      <c r="E1808" s="292" t="s">
        <v>22683</v>
      </c>
      <c r="G1808" s="291" t="s">
        <v>22684</v>
      </c>
      <c r="H1808" s="328"/>
      <c r="I1808" s="329"/>
      <c r="J1808" s="291"/>
      <c r="L1808" s="292" t="s">
        <v>22685</v>
      </c>
      <c r="M1808" s="292" t="s">
        <v>4068</v>
      </c>
      <c r="N1808" s="292" t="s">
        <v>21218</v>
      </c>
      <c r="O1808" s="330"/>
      <c r="P1808" s="331"/>
      <c r="Q1808" s="293"/>
      <c r="S1808" s="293"/>
      <c r="T1808" s="293"/>
      <c r="V1808" s="294"/>
    </row>
    <row r="1809" spans="2:23" s="292" customFormat="1" ht="30.75" customHeight="1" x14ac:dyDescent="0.25">
      <c r="B1809" s="351" t="s">
        <v>22686</v>
      </c>
      <c r="C1809" s="351" t="s">
        <v>16443</v>
      </c>
      <c r="D1809" s="291" t="s">
        <v>22687</v>
      </c>
      <c r="E1809" s="292" t="s">
        <v>5543</v>
      </c>
      <c r="F1809" s="292" t="s">
        <v>2079</v>
      </c>
      <c r="G1809" s="291" t="s">
        <v>22687</v>
      </c>
      <c r="H1809" s="328" t="s">
        <v>22689</v>
      </c>
      <c r="I1809" s="329" t="s">
        <v>22937</v>
      </c>
      <c r="J1809" s="291" t="s">
        <v>22690</v>
      </c>
      <c r="K1809" s="292" t="s">
        <v>22691</v>
      </c>
      <c r="L1809" s="292" t="s">
        <v>10588</v>
      </c>
      <c r="M1809" s="292" t="s">
        <v>4097</v>
      </c>
      <c r="N1809" s="292" t="s">
        <v>21233</v>
      </c>
      <c r="O1809" s="330" t="s">
        <v>22692</v>
      </c>
      <c r="P1809" s="331" t="s">
        <v>22693</v>
      </c>
      <c r="Q1809" s="269" t="s">
        <v>22694</v>
      </c>
      <c r="S1809" s="293"/>
      <c r="T1809" s="293"/>
      <c r="V1809" s="294">
        <v>44412</v>
      </c>
    </row>
    <row r="1810" spans="2:23" s="292" customFormat="1" ht="30.75" customHeight="1" x14ac:dyDescent="0.25">
      <c r="B1810" s="351" t="s">
        <v>22695</v>
      </c>
      <c r="C1810" s="351" t="s">
        <v>21205</v>
      </c>
      <c r="D1810" s="291" t="s">
        <v>22696</v>
      </c>
      <c r="E1810" s="292" t="s">
        <v>22697</v>
      </c>
      <c r="F1810" s="292" t="s">
        <v>22698</v>
      </c>
      <c r="G1810" s="291" t="s">
        <v>22699</v>
      </c>
      <c r="H1810" s="328" t="s">
        <v>22700</v>
      </c>
      <c r="I1810" s="329" t="s">
        <v>22701</v>
      </c>
      <c r="J1810" s="291" t="s">
        <v>22702</v>
      </c>
      <c r="K1810" s="292" t="s">
        <v>22703</v>
      </c>
      <c r="L1810" s="292" t="s">
        <v>1664</v>
      </c>
      <c r="M1810" s="292" t="s">
        <v>3947</v>
      </c>
      <c r="N1810" s="292" t="s">
        <v>21218</v>
      </c>
      <c r="O1810" s="330" t="s">
        <v>22704</v>
      </c>
      <c r="P1810" s="292" t="s">
        <v>22709</v>
      </c>
      <c r="Q1810" s="272" t="s">
        <v>22708</v>
      </c>
      <c r="R1810" s="292" t="s">
        <v>22707</v>
      </c>
      <c r="S1810" s="269" t="s">
        <v>22706</v>
      </c>
      <c r="T1810" s="331" t="s">
        <v>22705</v>
      </c>
      <c r="V1810" s="294">
        <v>44421</v>
      </c>
    </row>
    <row r="1811" spans="2:23" s="292" customFormat="1" ht="30.75" customHeight="1" x14ac:dyDescent="0.25">
      <c r="B1811" s="351" t="s">
        <v>22710</v>
      </c>
      <c r="C1811" s="351" t="s">
        <v>21205</v>
      </c>
      <c r="D1811" s="291" t="s">
        <v>22711</v>
      </c>
      <c r="E1811" s="292" t="s">
        <v>18747</v>
      </c>
      <c r="G1811" s="291" t="s">
        <v>22712</v>
      </c>
      <c r="H1811" s="328" t="s">
        <v>22713</v>
      </c>
      <c r="I1811" s="329" t="s">
        <v>22714</v>
      </c>
      <c r="J1811" s="291" t="s">
        <v>22715</v>
      </c>
      <c r="K1811" s="292" t="s">
        <v>14412</v>
      </c>
      <c r="L1811" s="292" t="s">
        <v>4238</v>
      </c>
      <c r="M1811" s="292" t="s">
        <v>3947</v>
      </c>
      <c r="N1811" s="292" t="s">
        <v>21218</v>
      </c>
      <c r="O1811" s="330" t="s">
        <v>22716</v>
      </c>
      <c r="P1811" s="331" t="s">
        <v>22717</v>
      </c>
      <c r="Q1811" s="269" t="s">
        <v>22719</v>
      </c>
      <c r="R1811" s="292" t="s">
        <v>18747</v>
      </c>
      <c r="S1811" s="269" t="s">
        <v>22718</v>
      </c>
      <c r="T1811" s="331" t="s">
        <v>22717</v>
      </c>
      <c r="V1811" s="294">
        <v>44421</v>
      </c>
    </row>
    <row r="1812" spans="2:23" s="292" customFormat="1" ht="30.75" customHeight="1" x14ac:dyDescent="0.25">
      <c r="B1812" s="372" t="s">
        <v>22721</v>
      </c>
      <c r="C1812" s="351" t="s">
        <v>12035</v>
      </c>
      <c r="D1812" s="291" t="s">
        <v>22722</v>
      </c>
      <c r="E1812" s="292" t="s">
        <v>15030</v>
      </c>
      <c r="G1812" s="291"/>
      <c r="H1812" s="328" t="s">
        <v>22723</v>
      </c>
      <c r="I1812" s="329"/>
      <c r="J1812" s="291" t="s">
        <v>20355</v>
      </c>
      <c r="K1812" s="292" t="s">
        <v>3922</v>
      </c>
      <c r="L1812" s="292" t="s">
        <v>9762</v>
      </c>
      <c r="M1812" s="292" t="s">
        <v>4270</v>
      </c>
      <c r="N1812" s="292" t="s">
        <v>21218</v>
      </c>
      <c r="O1812" s="330" t="s">
        <v>9763</v>
      </c>
      <c r="P1812" s="331"/>
      <c r="Q1812" s="293"/>
      <c r="S1812" s="293"/>
      <c r="T1812" s="293"/>
      <c r="V1812" s="294"/>
    </row>
    <row r="1813" spans="2:23" s="292" customFormat="1" ht="30.75" customHeight="1" x14ac:dyDescent="0.25">
      <c r="B1813" s="372" t="s">
        <v>22724</v>
      </c>
      <c r="C1813" s="351" t="s">
        <v>21205</v>
      </c>
      <c r="D1813" s="291" t="s">
        <v>22725</v>
      </c>
      <c r="E1813" s="292" t="s">
        <v>642</v>
      </c>
      <c r="G1813" s="291" t="s">
        <v>22726</v>
      </c>
      <c r="H1813" s="328" t="s">
        <v>23215</v>
      </c>
      <c r="I1813" s="329" t="s">
        <v>3920</v>
      </c>
      <c r="J1813" s="291" t="s">
        <v>23216</v>
      </c>
      <c r="K1813" s="292" t="s">
        <v>3922</v>
      </c>
      <c r="L1813" s="292" t="s">
        <v>22727</v>
      </c>
      <c r="M1813" s="292" t="s">
        <v>3947</v>
      </c>
      <c r="N1813" s="292" t="s">
        <v>21218</v>
      </c>
      <c r="O1813" s="330" t="s">
        <v>23217</v>
      </c>
      <c r="P1813" s="331" t="s">
        <v>23218</v>
      </c>
      <c r="Q1813" s="293" t="s">
        <v>23219</v>
      </c>
      <c r="S1813" s="293" t="s">
        <v>23220</v>
      </c>
      <c r="T1813" s="293"/>
      <c r="V1813" s="294">
        <v>44638</v>
      </c>
    </row>
    <row r="1814" spans="2:23" s="292" customFormat="1" ht="36" customHeight="1" x14ac:dyDescent="0.25">
      <c r="B1814" s="351" t="s">
        <v>22728</v>
      </c>
      <c r="C1814" s="351" t="s">
        <v>22729</v>
      </c>
      <c r="D1814" s="291" t="s">
        <v>22730</v>
      </c>
      <c r="E1814" s="292" t="s">
        <v>22731</v>
      </c>
      <c r="F1814" s="292" t="s">
        <v>22749</v>
      </c>
      <c r="G1814" s="291" t="s">
        <v>22741</v>
      </c>
      <c r="H1814" s="328" t="s">
        <v>22742</v>
      </c>
      <c r="I1814" s="329" t="s">
        <v>15198</v>
      </c>
      <c r="J1814" s="291" t="s">
        <v>22743</v>
      </c>
      <c r="K1814" s="292" t="s">
        <v>21864</v>
      </c>
      <c r="L1814" s="292" t="s">
        <v>22744</v>
      </c>
      <c r="M1814" s="292" t="s">
        <v>4068</v>
      </c>
      <c r="N1814" s="292" t="s">
        <v>21218</v>
      </c>
      <c r="O1814" s="330" t="s">
        <v>22745</v>
      </c>
      <c r="P1814" s="331" t="s">
        <v>22746</v>
      </c>
      <c r="Q1814" s="293" t="s">
        <v>22732</v>
      </c>
      <c r="R1814" s="292" t="s">
        <v>22748</v>
      </c>
      <c r="S1814" s="293" t="s">
        <v>22747</v>
      </c>
      <c r="T1814" s="293" t="s">
        <v>22746</v>
      </c>
      <c r="V1814" s="294"/>
    </row>
    <row r="1815" spans="2:23" s="292" customFormat="1" ht="30.75" customHeight="1" x14ac:dyDescent="0.25">
      <c r="B1815" s="372" t="s">
        <v>22733</v>
      </c>
      <c r="C1815" s="351" t="s">
        <v>12035</v>
      </c>
      <c r="D1815" s="291" t="s">
        <v>22734</v>
      </c>
      <c r="G1815" s="291"/>
      <c r="H1815" s="328"/>
      <c r="I1815" s="329"/>
      <c r="J1815" s="291"/>
      <c r="O1815" s="330"/>
      <c r="P1815" s="331"/>
      <c r="Q1815" s="293"/>
      <c r="S1815" s="293"/>
      <c r="T1815" s="293"/>
      <c r="V1815" s="294"/>
    </row>
    <row r="1816" spans="2:23" s="292" customFormat="1" ht="30.75" customHeight="1" x14ac:dyDescent="0.25">
      <c r="B1816" s="351" t="s">
        <v>22735</v>
      </c>
      <c r="C1816" s="351" t="s">
        <v>16443</v>
      </c>
      <c r="D1816" s="291" t="s">
        <v>22736</v>
      </c>
      <c r="E1816" s="292" t="s">
        <v>23031</v>
      </c>
      <c r="F1816" s="292" t="s">
        <v>12097</v>
      </c>
      <c r="G1816" s="291" t="s">
        <v>23032</v>
      </c>
      <c r="H1816" s="328" t="s">
        <v>23033</v>
      </c>
      <c r="I1816" s="329"/>
      <c r="J1816" s="291" t="s">
        <v>23034</v>
      </c>
      <c r="K1816" s="292" t="s">
        <v>3922</v>
      </c>
      <c r="L1816" s="292" t="s">
        <v>22737</v>
      </c>
      <c r="M1816" s="292" t="s">
        <v>3947</v>
      </c>
      <c r="N1816" s="292" t="s">
        <v>21218</v>
      </c>
      <c r="O1816" s="330" t="s">
        <v>23035</v>
      </c>
      <c r="P1816" s="331" t="s">
        <v>22738</v>
      </c>
      <c r="Q1816" s="293" t="s">
        <v>23036</v>
      </c>
      <c r="R1816" s="292" t="s">
        <v>23037</v>
      </c>
      <c r="S1816" s="293" t="s">
        <v>23036</v>
      </c>
      <c r="T1816" s="293"/>
      <c r="V1816" s="294"/>
    </row>
    <row r="1817" spans="2:23" s="292" customFormat="1" ht="30.75" customHeight="1" x14ac:dyDescent="0.25">
      <c r="B1817" s="372" t="s">
        <v>22739</v>
      </c>
      <c r="C1817" s="351" t="s">
        <v>11059</v>
      </c>
      <c r="D1817" s="291" t="s">
        <v>22740</v>
      </c>
      <c r="G1817" s="291"/>
      <c r="H1817" s="328"/>
      <c r="I1817" s="329"/>
      <c r="J1817" s="291"/>
      <c r="O1817" s="330"/>
      <c r="P1817" s="331"/>
      <c r="Q1817" s="293"/>
      <c r="S1817" s="293"/>
      <c r="T1817" s="293"/>
      <c r="V1817" s="294"/>
    </row>
    <row r="1818" spans="2:23" s="292" customFormat="1" ht="30.75" customHeight="1" x14ac:dyDescent="0.25">
      <c r="B1818" s="442" t="s">
        <v>22750</v>
      </c>
      <c r="C1818" s="442" t="s">
        <v>22751</v>
      </c>
      <c r="D1818" s="443" t="s">
        <v>22752</v>
      </c>
      <c r="E1818" s="441"/>
      <c r="F1818" s="441"/>
      <c r="G1818" s="443" t="s">
        <v>22753</v>
      </c>
      <c r="H1818" s="443" t="s">
        <v>22754</v>
      </c>
      <c r="I1818" s="444"/>
      <c r="J1818" s="443" t="s">
        <v>22755</v>
      </c>
      <c r="K1818" s="441" t="s">
        <v>3922</v>
      </c>
      <c r="L1818" s="441" t="s">
        <v>10311</v>
      </c>
      <c r="M1818" s="441" t="s">
        <v>4270</v>
      </c>
      <c r="N1818" s="441" t="s">
        <v>22179</v>
      </c>
      <c r="O1818" s="445" t="s">
        <v>22756</v>
      </c>
      <c r="P1818" s="446"/>
      <c r="Q1818" s="448"/>
      <c r="R1818" s="441"/>
      <c r="S1818" s="448"/>
      <c r="T1818" s="448"/>
      <c r="U1818" s="441"/>
      <c r="V1818" s="447"/>
      <c r="W1818" s="441"/>
    </row>
    <row r="1819" spans="2:23" s="292" customFormat="1" ht="30.75" customHeight="1" x14ac:dyDescent="0.25">
      <c r="B1819" s="449" t="s">
        <v>22757</v>
      </c>
      <c r="C1819" s="351" t="s">
        <v>21205</v>
      </c>
      <c r="D1819" s="291" t="s">
        <v>22758</v>
      </c>
      <c r="G1819" s="291" t="s">
        <v>22759</v>
      </c>
      <c r="H1819" s="328"/>
      <c r="I1819" s="329"/>
      <c r="J1819" s="291"/>
      <c r="L1819" s="292" t="s">
        <v>22760</v>
      </c>
      <c r="M1819" s="292" t="s">
        <v>3924</v>
      </c>
      <c r="N1819" s="292" t="s">
        <v>21230</v>
      </c>
      <c r="O1819" s="330"/>
      <c r="P1819" s="331"/>
      <c r="Q1819" s="293"/>
      <c r="S1819" s="293"/>
      <c r="T1819" s="293"/>
      <c r="V1819" s="294"/>
    </row>
    <row r="1820" spans="2:23" s="292" customFormat="1" ht="30.75" customHeight="1" x14ac:dyDescent="0.25">
      <c r="B1820" s="372" t="s">
        <v>22761</v>
      </c>
      <c r="C1820" s="351" t="s">
        <v>11059</v>
      </c>
      <c r="D1820" s="291" t="s">
        <v>22762</v>
      </c>
      <c r="G1820" s="291" t="s">
        <v>22763</v>
      </c>
      <c r="H1820" s="328" t="s">
        <v>22764</v>
      </c>
      <c r="I1820" s="329"/>
      <c r="J1820" s="291" t="s">
        <v>22765</v>
      </c>
      <c r="K1820" s="292" t="s">
        <v>3922</v>
      </c>
      <c r="L1820" s="292" t="s">
        <v>22762</v>
      </c>
      <c r="M1820" s="292" t="s">
        <v>3947</v>
      </c>
      <c r="N1820" s="292" t="s">
        <v>22179</v>
      </c>
      <c r="O1820" s="330" t="s">
        <v>22766</v>
      </c>
      <c r="P1820" s="331" t="s">
        <v>22767</v>
      </c>
      <c r="Q1820" s="293"/>
      <c r="S1820" s="293"/>
      <c r="T1820" s="293"/>
      <c r="V1820" s="294"/>
    </row>
    <row r="1821" spans="2:23" s="292" customFormat="1" ht="30.75" customHeight="1" x14ac:dyDescent="0.25">
      <c r="B1821" s="372" t="s">
        <v>22768</v>
      </c>
      <c r="C1821" s="351" t="s">
        <v>21205</v>
      </c>
      <c r="D1821" s="291" t="s">
        <v>22769</v>
      </c>
      <c r="G1821" s="291" t="s">
        <v>22770</v>
      </c>
      <c r="H1821" s="328"/>
      <c r="I1821" s="329"/>
      <c r="J1821" s="291"/>
      <c r="L1821" s="292" t="s">
        <v>2615</v>
      </c>
      <c r="M1821" s="292" t="s">
        <v>3924</v>
      </c>
      <c r="N1821" s="292" t="s">
        <v>21230</v>
      </c>
      <c r="O1821" s="330"/>
      <c r="P1821" s="331"/>
      <c r="Q1821" s="293"/>
      <c r="S1821" s="293"/>
      <c r="T1821" s="293"/>
      <c r="V1821" s="294"/>
    </row>
    <row r="1822" spans="2:23" s="292" customFormat="1" ht="30.75" customHeight="1" x14ac:dyDescent="0.25">
      <c r="B1822" s="372" t="s">
        <v>22771</v>
      </c>
      <c r="C1822" s="351" t="s">
        <v>16443</v>
      </c>
      <c r="D1822" s="291" t="s">
        <v>22772</v>
      </c>
      <c r="E1822" s="292" t="s">
        <v>22773</v>
      </c>
      <c r="G1822" s="291" t="s">
        <v>22772</v>
      </c>
      <c r="H1822" s="328" t="s">
        <v>22775</v>
      </c>
      <c r="I1822" s="329" t="s">
        <v>15198</v>
      </c>
      <c r="J1822" s="291" t="s">
        <v>22774</v>
      </c>
      <c r="K1822" s="292" t="s">
        <v>3922</v>
      </c>
      <c r="L1822" s="292" t="s">
        <v>14781</v>
      </c>
      <c r="M1822" s="292" t="s">
        <v>3947</v>
      </c>
      <c r="N1822" s="292" t="s">
        <v>21218</v>
      </c>
      <c r="O1822" s="330" t="s">
        <v>14782</v>
      </c>
      <c r="P1822" s="331" t="s">
        <v>22776</v>
      </c>
      <c r="Q1822" s="293" t="s">
        <v>22777</v>
      </c>
      <c r="S1822" s="293"/>
      <c r="T1822" s="293"/>
      <c r="V1822" s="294"/>
    </row>
    <row r="1823" spans="2:23" s="292" customFormat="1" ht="30.75" customHeight="1" x14ac:dyDescent="0.25">
      <c r="B1823" s="372" t="s">
        <v>22778</v>
      </c>
      <c r="C1823" s="351" t="s">
        <v>21205</v>
      </c>
      <c r="D1823" s="291" t="s">
        <v>22779</v>
      </c>
      <c r="E1823" s="292" t="s">
        <v>22780</v>
      </c>
      <c r="F1823" s="292" t="s">
        <v>4026</v>
      </c>
      <c r="G1823" s="291" t="s">
        <v>22786</v>
      </c>
      <c r="H1823" s="328" t="s">
        <v>22781</v>
      </c>
      <c r="I1823" s="329"/>
      <c r="J1823" s="291" t="s">
        <v>22782</v>
      </c>
      <c r="K1823" s="292" t="s">
        <v>2083</v>
      </c>
      <c r="L1823" s="292" t="s">
        <v>4031</v>
      </c>
      <c r="M1823" s="292" t="s">
        <v>3924</v>
      </c>
      <c r="N1823" s="292" t="s">
        <v>21230</v>
      </c>
      <c r="O1823" s="330" t="s">
        <v>22783</v>
      </c>
      <c r="P1823" s="331" t="s">
        <v>22784</v>
      </c>
      <c r="Q1823" s="293" t="s">
        <v>22785</v>
      </c>
      <c r="S1823" s="293" t="s">
        <v>22785</v>
      </c>
      <c r="T1823" s="293"/>
      <c r="V1823" s="294">
        <v>44439</v>
      </c>
    </row>
    <row r="1824" spans="2:23" s="292" customFormat="1" ht="30.75" customHeight="1" x14ac:dyDescent="0.25">
      <c r="B1824" s="351" t="s">
        <v>22961</v>
      </c>
      <c r="C1824" s="351" t="s">
        <v>16443</v>
      </c>
      <c r="D1824" s="291" t="s">
        <v>22962</v>
      </c>
      <c r="E1824" s="292" t="s">
        <v>5543</v>
      </c>
      <c r="F1824" s="292" t="s">
        <v>4227</v>
      </c>
      <c r="G1824" s="291" t="s">
        <v>22963</v>
      </c>
      <c r="H1824" s="328" t="s">
        <v>22964</v>
      </c>
      <c r="I1824" s="329" t="s">
        <v>15198</v>
      </c>
      <c r="J1824" s="291" t="s">
        <v>22965</v>
      </c>
      <c r="K1824" s="292" t="s">
        <v>22966</v>
      </c>
      <c r="L1824" s="292" t="s">
        <v>22967</v>
      </c>
      <c r="M1824" s="292" t="s">
        <v>4270</v>
      </c>
      <c r="N1824" s="292" t="s">
        <v>21218</v>
      </c>
      <c r="O1824" s="330" t="s">
        <v>15568</v>
      </c>
      <c r="P1824" s="331" t="s">
        <v>22970</v>
      </c>
      <c r="Q1824" s="293" t="s">
        <v>22969</v>
      </c>
      <c r="R1824" s="292" t="s">
        <v>642</v>
      </c>
      <c r="S1824" s="293" t="s">
        <v>22971</v>
      </c>
      <c r="T1824" s="293" t="s">
        <v>22968</v>
      </c>
      <c r="V1824" s="294">
        <v>44491</v>
      </c>
    </row>
    <row r="1825" spans="2:22" s="292" customFormat="1" ht="30.75" customHeight="1" x14ac:dyDescent="0.25">
      <c r="B1825" s="351" t="s">
        <v>22788</v>
      </c>
      <c r="C1825" s="351" t="s">
        <v>23141</v>
      </c>
      <c r="D1825" s="291" t="s">
        <v>22789</v>
      </c>
      <c r="G1825" s="291" t="s">
        <v>22938</v>
      </c>
      <c r="H1825" s="328" t="s">
        <v>22939</v>
      </c>
      <c r="I1825" s="329" t="s">
        <v>3920</v>
      </c>
      <c r="J1825" s="291" t="s">
        <v>22940</v>
      </c>
      <c r="K1825" s="292" t="s">
        <v>3922</v>
      </c>
      <c r="L1825" s="292" t="s">
        <v>22790</v>
      </c>
      <c r="M1825" s="292" t="s">
        <v>4270</v>
      </c>
      <c r="N1825" s="292" t="s">
        <v>21218</v>
      </c>
      <c r="O1825" s="330" t="s">
        <v>22941</v>
      </c>
      <c r="P1825" s="331" t="s">
        <v>22942</v>
      </c>
      <c r="Q1825" s="269" t="s">
        <v>22943</v>
      </c>
      <c r="R1825" s="292" t="s">
        <v>3526</v>
      </c>
      <c r="S1825" s="269" t="s">
        <v>22943</v>
      </c>
      <c r="T1825" s="331" t="s">
        <v>22942</v>
      </c>
      <c r="V1825" s="294">
        <v>44484</v>
      </c>
    </row>
    <row r="1826" spans="2:22" s="292" customFormat="1" ht="30.75" customHeight="1" x14ac:dyDescent="0.25">
      <c r="B1826" s="372" t="s">
        <v>22791</v>
      </c>
      <c r="C1826" s="351" t="s">
        <v>6323</v>
      </c>
      <c r="D1826" s="291" t="s">
        <v>23135</v>
      </c>
      <c r="G1826" s="291" t="s">
        <v>23138</v>
      </c>
      <c r="H1826" s="328" t="s">
        <v>23136</v>
      </c>
      <c r="I1826" s="329" t="s">
        <v>3920</v>
      </c>
      <c r="J1826" s="291" t="s">
        <v>23137</v>
      </c>
      <c r="K1826" s="292" t="s">
        <v>3922</v>
      </c>
      <c r="L1826" s="292" t="s">
        <v>22792</v>
      </c>
      <c r="M1826" s="292" t="s">
        <v>4270</v>
      </c>
      <c r="N1826" s="292" t="s">
        <v>21218</v>
      </c>
      <c r="O1826" s="330" t="s">
        <v>23139</v>
      </c>
      <c r="P1826" s="331" t="s">
        <v>23140</v>
      </c>
      <c r="Q1826" s="293"/>
      <c r="S1826" s="293"/>
      <c r="T1826" s="293"/>
      <c r="V1826" s="294"/>
    </row>
    <row r="1827" spans="2:22" s="292" customFormat="1" ht="30.75" customHeight="1" x14ac:dyDescent="0.25">
      <c r="B1827" s="351" t="s">
        <v>22793</v>
      </c>
      <c r="C1827" s="351" t="s">
        <v>16443</v>
      </c>
      <c r="D1827" s="291" t="s">
        <v>22794</v>
      </c>
      <c r="E1827" s="292" t="s">
        <v>7</v>
      </c>
      <c r="F1827" s="292" t="s">
        <v>4227</v>
      </c>
      <c r="G1827" s="291" t="s">
        <v>22795</v>
      </c>
      <c r="H1827" s="328" t="s">
        <v>22796</v>
      </c>
      <c r="I1827" s="329" t="s">
        <v>22797</v>
      </c>
      <c r="J1827" s="291" t="s">
        <v>22798</v>
      </c>
      <c r="K1827" s="292" t="s">
        <v>15726</v>
      </c>
      <c r="L1827" s="292" t="s">
        <v>10504</v>
      </c>
      <c r="M1827" s="292" t="s">
        <v>3947</v>
      </c>
      <c r="N1827" s="292" t="s">
        <v>21218</v>
      </c>
      <c r="O1827" s="330" t="s">
        <v>10505</v>
      </c>
      <c r="P1827" s="331" t="s">
        <v>22799</v>
      </c>
      <c r="Q1827" s="293" t="s">
        <v>22800</v>
      </c>
      <c r="S1827" s="293"/>
      <c r="T1827" s="293"/>
      <c r="V1827" s="294"/>
    </row>
    <row r="1828" spans="2:22" s="292" customFormat="1" ht="30.75" customHeight="1" x14ac:dyDescent="0.25">
      <c r="B1828" s="372" t="s">
        <v>22801</v>
      </c>
      <c r="C1828" s="351" t="s">
        <v>22787</v>
      </c>
      <c r="D1828" s="291" t="s">
        <v>22802</v>
      </c>
      <c r="G1828" s="291" t="s">
        <v>22802</v>
      </c>
      <c r="H1828" s="328"/>
      <c r="I1828" s="329" t="s">
        <v>3920</v>
      </c>
      <c r="J1828" s="291"/>
      <c r="L1828" s="292" t="s">
        <v>22803</v>
      </c>
      <c r="M1828" s="292" t="s">
        <v>4270</v>
      </c>
      <c r="N1828" s="292" t="s">
        <v>21218</v>
      </c>
      <c r="O1828" s="330"/>
      <c r="P1828" s="331"/>
      <c r="Q1828" s="293"/>
      <c r="S1828" s="293"/>
      <c r="T1828" s="293"/>
      <c r="V1828" s="294"/>
    </row>
    <row r="1829" spans="2:22" s="292" customFormat="1" ht="30.75" customHeight="1" x14ac:dyDescent="0.25">
      <c r="B1829" s="372" t="s">
        <v>22805</v>
      </c>
      <c r="C1829" s="351" t="s">
        <v>16443</v>
      </c>
      <c r="D1829" s="291" t="s">
        <v>22827</v>
      </c>
      <c r="E1829" s="292" t="s">
        <v>22827</v>
      </c>
      <c r="F1829" s="292" t="s">
        <v>22827</v>
      </c>
      <c r="G1829" s="291" t="s">
        <v>22827</v>
      </c>
      <c r="H1829" s="328" t="s">
        <v>22828</v>
      </c>
      <c r="I1829" s="329"/>
      <c r="J1829" s="291" t="s">
        <v>22829</v>
      </c>
      <c r="K1829" s="292" t="s">
        <v>3922</v>
      </c>
      <c r="L1829" s="292" t="s">
        <v>22806</v>
      </c>
      <c r="M1829" s="292" t="s">
        <v>3980</v>
      </c>
      <c r="N1829" s="292" t="s">
        <v>21230</v>
      </c>
      <c r="O1829" s="330" t="s">
        <v>22830</v>
      </c>
      <c r="P1829" s="331" t="s">
        <v>22831</v>
      </c>
      <c r="Q1829" s="293"/>
      <c r="S1829" s="293"/>
      <c r="T1829" s="293"/>
      <c r="V1829" s="294"/>
    </row>
    <row r="1830" spans="2:22" s="292" customFormat="1" ht="30.75" customHeight="1" x14ac:dyDescent="0.25">
      <c r="B1830" s="372" t="s">
        <v>22807</v>
      </c>
      <c r="C1830" s="351" t="s">
        <v>16443</v>
      </c>
      <c r="D1830" s="291" t="s">
        <v>22808</v>
      </c>
      <c r="E1830" s="292" t="s">
        <v>10378</v>
      </c>
      <c r="F1830" s="292" t="s">
        <v>22809</v>
      </c>
      <c r="G1830" s="291" t="s">
        <v>22808</v>
      </c>
      <c r="H1830" s="328" t="s">
        <v>22810</v>
      </c>
      <c r="I1830" s="329"/>
      <c r="J1830" s="291" t="s">
        <v>22811</v>
      </c>
      <c r="K1830" s="292" t="s">
        <v>3922</v>
      </c>
      <c r="L1830" s="292" t="s">
        <v>22812</v>
      </c>
      <c r="M1830" s="292" t="s">
        <v>4109</v>
      </c>
      <c r="N1830" s="292" t="s">
        <v>21230</v>
      </c>
      <c r="O1830" s="330" t="s">
        <v>22813</v>
      </c>
      <c r="P1830" s="331" t="s">
        <v>22814</v>
      </c>
      <c r="Q1830" s="293" t="s">
        <v>22815</v>
      </c>
      <c r="S1830" s="293"/>
      <c r="T1830" s="293"/>
      <c r="V1830" s="294"/>
    </row>
    <row r="1831" spans="2:22" s="292" customFormat="1" ht="30.75" customHeight="1" x14ac:dyDescent="0.25">
      <c r="B1831" s="351" t="s">
        <v>22816</v>
      </c>
      <c r="C1831" s="351" t="s">
        <v>12035</v>
      </c>
      <c r="D1831" s="291" t="s">
        <v>22817</v>
      </c>
      <c r="E1831" s="292" t="s">
        <v>22921</v>
      </c>
      <c r="F1831" s="292" t="s">
        <v>1703</v>
      </c>
      <c r="G1831" s="291" t="s">
        <v>22817</v>
      </c>
      <c r="H1831" s="328" t="s">
        <v>22922</v>
      </c>
      <c r="I1831" s="329"/>
      <c r="J1831" s="291" t="s">
        <v>22818</v>
      </c>
      <c r="K1831" s="292" t="s">
        <v>3170</v>
      </c>
      <c r="L1831" s="292" t="s">
        <v>9762</v>
      </c>
      <c r="M1831" s="292" t="s">
        <v>4270</v>
      </c>
      <c r="N1831" s="292" t="s">
        <v>21218</v>
      </c>
      <c r="O1831" s="330" t="s">
        <v>22819</v>
      </c>
      <c r="P1831" s="331" t="s">
        <v>22923</v>
      </c>
      <c r="Q1831" s="293" t="s">
        <v>22924</v>
      </c>
      <c r="R1831" s="292" t="s">
        <v>10113</v>
      </c>
      <c r="S1831" s="293" t="s">
        <v>22925</v>
      </c>
      <c r="T1831" s="293" t="s">
        <v>22926</v>
      </c>
      <c r="V1831" s="294"/>
    </row>
    <row r="1832" spans="2:22" s="292" customFormat="1" ht="30.75" customHeight="1" x14ac:dyDescent="0.25">
      <c r="B1832" s="372" t="s">
        <v>22816</v>
      </c>
      <c r="C1832" s="351" t="s">
        <v>12035</v>
      </c>
      <c r="D1832" s="291" t="s">
        <v>22817</v>
      </c>
      <c r="G1832" s="291" t="s">
        <v>22817</v>
      </c>
      <c r="H1832" s="328"/>
      <c r="I1832" s="329"/>
      <c r="J1832" s="291" t="s">
        <v>22818</v>
      </c>
      <c r="K1832" s="292" t="s">
        <v>3170</v>
      </c>
      <c r="L1832" s="292" t="s">
        <v>9762</v>
      </c>
      <c r="M1832" s="292" t="s">
        <v>4270</v>
      </c>
      <c r="N1832" s="292" t="s">
        <v>21218</v>
      </c>
      <c r="O1832" s="330" t="s">
        <v>22819</v>
      </c>
      <c r="P1832" s="331"/>
      <c r="Q1832" s="293"/>
      <c r="S1832" s="293"/>
      <c r="T1832" s="293"/>
      <c r="V1832" s="294"/>
    </row>
    <row r="1833" spans="2:22" s="292" customFormat="1" ht="30.75" customHeight="1" x14ac:dyDescent="0.25">
      <c r="B1833" s="372" t="s">
        <v>22820</v>
      </c>
      <c r="C1833" s="351" t="s">
        <v>16443</v>
      </c>
      <c r="D1833" s="291" t="s">
        <v>22821</v>
      </c>
      <c r="E1833" s="292" t="s">
        <v>5235</v>
      </c>
      <c r="F1833" s="292" t="s">
        <v>22822</v>
      </c>
      <c r="G1833" s="291" t="s">
        <v>22821</v>
      </c>
      <c r="H1833" s="328"/>
      <c r="I1833" s="329"/>
      <c r="J1833" s="291" t="s">
        <v>22823</v>
      </c>
      <c r="K1833" s="292" t="s">
        <v>3922</v>
      </c>
      <c r="L1833" s="292" t="s">
        <v>22824</v>
      </c>
      <c r="M1833" s="292" t="s">
        <v>3980</v>
      </c>
      <c r="N1833" s="292" t="s">
        <v>21230</v>
      </c>
      <c r="O1833" s="330" t="s">
        <v>22825</v>
      </c>
      <c r="P1833" s="331" t="s">
        <v>22826</v>
      </c>
      <c r="Q1833" s="293"/>
      <c r="S1833" s="293"/>
      <c r="T1833" s="293"/>
      <c r="V1833" s="294"/>
    </row>
    <row r="1834" spans="2:22" s="292" customFormat="1" ht="30.75" customHeight="1" x14ac:dyDescent="0.25">
      <c r="B1834" s="372" t="s">
        <v>22833</v>
      </c>
      <c r="C1834" s="351" t="s">
        <v>21205</v>
      </c>
      <c r="D1834" s="291" t="s">
        <v>22834</v>
      </c>
      <c r="E1834" s="292" t="s">
        <v>299</v>
      </c>
      <c r="G1834" s="291" t="s">
        <v>22835</v>
      </c>
      <c r="H1834" s="328"/>
      <c r="I1834" s="329"/>
      <c r="J1834" s="291"/>
      <c r="L1834" s="292" t="s">
        <v>22836</v>
      </c>
      <c r="M1834" s="292" t="s">
        <v>4068</v>
      </c>
      <c r="N1834" s="292" t="s">
        <v>21218</v>
      </c>
      <c r="O1834" s="330"/>
      <c r="P1834" s="331"/>
      <c r="Q1834" s="293"/>
      <c r="S1834" s="293"/>
      <c r="T1834" s="293"/>
      <c r="V1834" s="294">
        <v>44449</v>
      </c>
    </row>
    <row r="1835" spans="2:22" s="292" customFormat="1" ht="30.75" customHeight="1" x14ac:dyDescent="0.25">
      <c r="B1835" s="351" t="s">
        <v>22837</v>
      </c>
      <c r="C1835" s="351" t="s">
        <v>7</v>
      </c>
      <c r="D1835" s="291" t="s">
        <v>22838</v>
      </c>
      <c r="G1835" s="291" t="s">
        <v>22838</v>
      </c>
      <c r="H1835" s="328" t="s">
        <v>22839</v>
      </c>
      <c r="I1835" s="329"/>
      <c r="J1835" s="291" t="s">
        <v>22840</v>
      </c>
      <c r="L1835" s="292" t="s">
        <v>22841</v>
      </c>
      <c r="M1835" s="292" t="s">
        <v>4068</v>
      </c>
      <c r="N1835" s="292" t="s">
        <v>21218</v>
      </c>
      <c r="O1835" s="330" t="s">
        <v>22842</v>
      </c>
      <c r="P1835" s="331"/>
      <c r="Q1835" s="293"/>
      <c r="S1835" s="293"/>
      <c r="T1835" s="293"/>
      <c r="V1835" s="294"/>
    </row>
    <row r="1836" spans="2:22" s="292" customFormat="1" ht="30.75" customHeight="1" x14ac:dyDescent="0.25">
      <c r="B1836" s="351" t="s">
        <v>22843</v>
      </c>
      <c r="C1836" s="351" t="s">
        <v>11059</v>
      </c>
      <c r="D1836" s="291" t="s">
        <v>20312</v>
      </c>
      <c r="G1836" s="291"/>
      <c r="H1836" s="328"/>
      <c r="I1836" s="329"/>
      <c r="J1836" s="291"/>
      <c r="O1836" s="330"/>
      <c r="P1836" s="331"/>
      <c r="Q1836" s="293"/>
      <c r="S1836" s="293"/>
      <c r="T1836" s="293"/>
      <c r="V1836" s="294"/>
    </row>
    <row r="1837" spans="2:22" s="292" customFormat="1" ht="30.75" customHeight="1" x14ac:dyDescent="0.25">
      <c r="B1837" s="351" t="s">
        <v>22844</v>
      </c>
      <c r="C1837" s="351" t="s">
        <v>11059</v>
      </c>
      <c r="D1837" s="291" t="s">
        <v>22845</v>
      </c>
      <c r="G1837" s="291" t="s">
        <v>22845</v>
      </c>
      <c r="H1837" s="328" t="s">
        <v>22846</v>
      </c>
      <c r="I1837" s="329"/>
      <c r="J1837" s="291" t="s">
        <v>22847</v>
      </c>
      <c r="K1837" s="292" t="s">
        <v>22848</v>
      </c>
      <c r="L1837" s="292" t="s">
        <v>17213</v>
      </c>
      <c r="M1837" s="292" t="s">
        <v>4068</v>
      </c>
      <c r="N1837" s="292" t="s">
        <v>21218</v>
      </c>
      <c r="O1837" s="330" t="s">
        <v>22849</v>
      </c>
      <c r="P1837" s="331" t="s">
        <v>22850</v>
      </c>
      <c r="Q1837" s="293"/>
      <c r="S1837" s="293"/>
      <c r="T1837" s="293"/>
      <c r="V1837" s="294"/>
    </row>
    <row r="1838" spans="2:22" s="292" customFormat="1" ht="30.75" customHeight="1" x14ac:dyDescent="0.25">
      <c r="B1838" s="351" t="s">
        <v>22851</v>
      </c>
      <c r="C1838" s="351" t="s">
        <v>21205</v>
      </c>
      <c r="D1838" s="291" t="s">
        <v>22853</v>
      </c>
      <c r="E1838" s="292" t="s">
        <v>642</v>
      </c>
      <c r="G1838" s="291" t="s">
        <v>22854</v>
      </c>
      <c r="H1838" s="328"/>
      <c r="I1838" s="329"/>
      <c r="J1838" s="291"/>
      <c r="L1838" s="292" t="s">
        <v>22852</v>
      </c>
      <c r="M1838" s="292" t="s">
        <v>4068</v>
      </c>
      <c r="N1838" s="292" t="s">
        <v>21218</v>
      </c>
      <c r="O1838" s="330"/>
      <c r="P1838" s="331"/>
      <c r="Q1838" s="293"/>
      <c r="S1838" s="293"/>
      <c r="T1838" s="293"/>
      <c r="V1838" s="294"/>
    </row>
    <row r="1839" spans="2:22" s="292" customFormat="1" ht="30.75" customHeight="1" x14ac:dyDescent="0.25">
      <c r="B1839" s="351" t="s">
        <v>22855</v>
      </c>
      <c r="C1839" s="351" t="s">
        <v>7</v>
      </c>
      <c r="D1839" s="291" t="s">
        <v>22858</v>
      </c>
      <c r="E1839" s="292" t="s">
        <v>22859</v>
      </c>
      <c r="G1839" s="291" t="s">
        <v>22860</v>
      </c>
      <c r="H1839" s="328" t="s">
        <v>22861</v>
      </c>
      <c r="I1839" s="329" t="s">
        <v>3920</v>
      </c>
      <c r="J1839" s="291" t="s">
        <v>22862</v>
      </c>
      <c r="K1839" s="292" t="s">
        <v>3873</v>
      </c>
      <c r="L1839" s="292" t="s">
        <v>22863</v>
      </c>
      <c r="M1839" s="292" t="s">
        <v>4270</v>
      </c>
      <c r="N1839" s="292" t="s">
        <v>21218</v>
      </c>
      <c r="O1839" s="330" t="s">
        <v>5056</v>
      </c>
      <c r="P1839" s="331" t="s">
        <v>22864</v>
      </c>
      <c r="Q1839" s="269" t="s">
        <v>22865</v>
      </c>
      <c r="R1839" s="292" t="s">
        <v>22859</v>
      </c>
      <c r="S1839" s="269" t="s">
        <v>22865</v>
      </c>
      <c r="T1839" s="331" t="s">
        <v>22864</v>
      </c>
      <c r="V1839" s="294">
        <v>44459</v>
      </c>
    </row>
    <row r="1840" spans="2:22" s="292" customFormat="1" ht="30.75" customHeight="1" x14ac:dyDescent="0.25">
      <c r="B1840" s="351" t="s">
        <v>22856</v>
      </c>
      <c r="C1840" s="351" t="s">
        <v>21205</v>
      </c>
      <c r="D1840" s="291" t="s">
        <v>22866</v>
      </c>
      <c r="E1840" s="292" t="s">
        <v>22867</v>
      </c>
      <c r="G1840" s="291" t="s">
        <v>22866</v>
      </c>
      <c r="H1840" s="328" t="s">
        <v>22868</v>
      </c>
      <c r="I1840" s="329" t="s">
        <v>3920</v>
      </c>
      <c r="J1840" s="291" t="s">
        <v>22869</v>
      </c>
      <c r="K1840" s="292" t="s">
        <v>6708</v>
      </c>
      <c r="L1840" s="292" t="s">
        <v>19978</v>
      </c>
      <c r="M1840" s="292" t="s">
        <v>3924</v>
      </c>
      <c r="N1840" s="292" t="s">
        <v>21230</v>
      </c>
      <c r="O1840" s="330" t="s">
        <v>22870</v>
      </c>
      <c r="P1840" s="331" t="s">
        <v>22871</v>
      </c>
      <c r="Q1840" s="292" t="s">
        <v>22873</v>
      </c>
      <c r="R1840" s="292" t="s">
        <v>1274</v>
      </c>
      <c r="S1840" s="269" t="s">
        <v>22872</v>
      </c>
      <c r="T1840" s="293" t="s">
        <v>22871</v>
      </c>
      <c r="V1840" s="294">
        <v>44459</v>
      </c>
    </row>
    <row r="1841" spans="2:23" s="292" customFormat="1" ht="30.75" customHeight="1" x14ac:dyDescent="0.25">
      <c r="B1841" s="351" t="s">
        <v>22857</v>
      </c>
      <c r="C1841" s="351" t="s">
        <v>7</v>
      </c>
      <c r="D1841" s="291" t="s">
        <v>12523</v>
      </c>
      <c r="E1841" s="292" t="s">
        <v>12524</v>
      </c>
      <c r="F1841" s="292" t="s">
        <v>4085</v>
      </c>
      <c r="G1841" s="291" t="s">
        <v>12523</v>
      </c>
      <c r="H1841" s="328" t="s">
        <v>22880</v>
      </c>
      <c r="I1841" s="329" t="s">
        <v>3920</v>
      </c>
      <c r="J1841" s="291" t="s">
        <v>22881</v>
      </c>
      <c r="K1841" s="292" t="s">
        <v>22884</v>
      </c>
      <c r="L1841" s="292" t="s">
        <v>22882</v>
      </c>
      <c r="M1841" s="292" t="s">
        <v>3741</v>
      </c>
      <c r="N1841" s="292" t="s">
        <v>21231</v>
      </c>
      <c r="O1841" s="330" t="s">
        <v>22883</v>
      </c>
      <c r="P1841" s="331" t="s">
        <v>12525</v>
      </c>
      <c r="Q1841" s="293" t="s">
        <v>12526</v>
      </c>
      <c r="R1841" s="292" t="s">
        <v>12527</v>
      </c>
      <c r="S1841" s="293" t="s">
        <v>12528</v>
      </c>
      <c r="T1841" s="293" t="s">
        <v>12525</v>
      </c>
      <c r="V1841" s="294">
        <v>41943</v>
      </c>
    </row>
    <row r="1842" spans="2:23" s="292" customFormat="1" ht="30.75" customHeight="1" x14ac:dyDescent="0.25">
      <c r="B1842" s="351" t="s">
        <v>22885</v>
      </c>
      <c r="C1842" s="351" t="s">
        <v>7</v>
      </c>
      <c r="D1842" s="291" t="s">
        <v>22886</v>
      </c>
      <c r="E1842" s="292" t="s">
        <v>9894</v>
      </c>
      <c r="G1842" s="291" t="s">
        <v>22887</v>
      </c>
      <c r="H1842" s="328" t="s">
        <v>22888</v>
      </c>
      <c r="I1842" s="329" t="s">
        <v>22889</v>
      </c>
      <c r="J1842" s="291" t="s">
        <v>22890</v>
      </c>
      <c r="K1842" s="292" t="s">
        <v>22891</v>
      </c>
      <c r="L1842" s="292" t="s">
        <v>10286</v>
      </c>
      <c r="M1842" s="292" t="s">
        <v>3947</v>
      </c>
      <c r="N1842" s="292" t="s">
        <v>21218</v>
      </c>
      <c r="O1842" s="330" t="s">
        <v>10287</v>
      </c>
      <c r="P1842" s="331" t="s">
        <v>22892</v>
      </c>
      <c r="Q1842" s="293" t="s">
        <v>22893</v>
      </c>
      <c r="S1842" s="293"/>
      <c r="T1842" s="293"/>
      <c r="V1842" s="294"/>
    </row>
    <row r="1843" spans="2:23" s="292" customFormat="1" ht="30.75" customHeight="1" x14ac:dyDescent="0.25">
      <c r="B1843" s="351" t="s">
        <v>22902</v>
      </c>
      <c r="C1843" s="351" t="s">
        <v>16443</v>
      </c>
      <c r="D1843" s="291" t="s">
        <v>22903</v>
      </c>
      <c r="E1843" s="292" t="s">
        <v>22904</v>
      </c>
      <c r="F1843" s="292" t="s">
        <v>22905</v>
      </c>
      <c r="G1843" s="291" t="s">
        <v>22903</v>
      </c>
      <c r="H1843" s="328"/>
      <c r="I1843" s="329" t="s">
        <v>3920</v>
      </c>
      <c r="J1843" s="291" t="s">
        <v>22906</v>
      </c>
      <c r="K1843" s="292" t="s">
        <v>3922</v>
      </c>
      <c r="L1843" s="292" t="s">
        <v>22907</v>
      </c>
      <c r="M1843" s="292" t="s">
        <v>3947</v>
      </c>
      <c r="N1843" s="292" t="s">
        <v>21218</v>
      </c>
      <c r="O1843" s="330" t="s">
        <v>22908</v>
      </c>
      <c r="P1843" s="331" t="s">
        <v>22909</v>
      </c>
      <c r="Q1843" s="293" t="s">
        <v>22910</v>
      </c>
      <c r="R1843" s="292" t="s">
        <v>22904</v>
      </c>
      <c r="S1843" s="293" t="s">
        <v>22910</v>
      </c>
      <c r="T1843" s="293" t="s">
        <v>22909</v>
      </c>
      <c r="V1843" s="294"/>
    </row>
    <row r="1844" spans="2:23" s="292" customFormat="1" ht="30.75" customHeight="1" x14ac:dyDescent="0.25">
      <c r="B1844" s="351" t="s">
        <v>22917</v>
      </c>
      <c r="C1844" s="351" t="s">
        <v>21205</v>
      </c>
      <c r="D1844" s="291" t="s">
        <v>22918</v>
      </c>
      <c r="E1844" s="292" t="s">
        <v>6654</v>
      </c>
      <c r="G1844" s="291" t="s">
        <v>22919</v>
      </c>
      <c r="H1844" s="328"/>
      <c r="I1844" s="329"/>
      <c r="J1844" s="291"/>
      <c r="L1844" s="292" t="s">
        <v>22920</v>
      </c>
      <c r="M1844" s="292" t="s">
        <v>3980</v>
      </c>
      <c r="N1844" s="292" t="s">
        <v>21230</v>
      </c>
      <c r="O1844" s="330"/>
      <c r="P1844" s="331"/>
      <c r="Q1844" s="293"/>
      <c r="S1844" s="293"/>
      <c r="T1844" s="293"/>
      <c r="V1844" s="294"/>
    </row>
    <row r="1845" spans="2:23" s="292" customFormat="1" ht="30.75" customHeight="1" x14ac:dyDescent="0.25">
      <c r="B1845" s="351" t="s">
        <v>22927</v>
      </c>
      <c r="C1845" s="351" t="s">
        <v>12035</v>
      </c>
      <c r="D1845" s="291" t="s">
        <v>22928</v>
      </c>
      <c r="E1845" s="292" t="s">
        <v>1002</v>
      </c>
      <c r="G1845" s="291" t="s">
        <v>22929</v>
      </c>
      <c r="H1845" s="328" t="s">
        <v>22930</v>
      </c>
      <c r="I1845" s="329" t="s">
        <v>22931</v>
      </c>
      <c r="J1845" s="291" t="s">
        <v>22932</v>
      </c>
      <c r="K1845" s="292" t="s">
        <v>22933</v>
      </c>
      <c r="L1845" s="292" t="s">
        <v>2372</v>
      </c>
      <c r="M1845" s="292" t="s">
        <v>5752</v>
      </c>
      <c r="N1845" s="292" t="s">
        <v>21231</v>
      </c>
      <c r="O1845" s="330" t="s">
        <v>22934</v>
      </c>
      <c r="P1845" s="331" t="s">
        <v>22935</v>
      </c>
      <c r="Q1845" s="269" t="s">
        <v>22936</v>
      </c>
      <c r="R1845" s="292" t="s">
        <v>1002</v>
      </c>
      <c r="S1845" s="293" t="s">
        <v>22936</v>
      </c>
      <c r="T1845" s="331" t="s">
        <v>22935</v>
      </c>
      <c r="V1845" s="294"/>
      <c r="W1845" s="294">
        <v>44496</v>
      </c>
    </row>
    <row r="1846" spans="2:23" s="292" customFormat="1" ht="30.75" customHeight="1" x14ac:dyDescent="0.25">
      <c r="B1846" s="351" t="s">
        <v>22944</v>
      </c>
      <c r="C1846" s="351" t="s">
        <v>16443</v>
      </c>
      <c r="D1846" s="291" t="s">
        <v>22945</v>
      </c>
      <c r="E1846" s="292" t="s">
        <v>18255</v>
      </c>
      <c r="G1846" s="291" t="s">
        <v>22945</v>
      </c>
      <c r="H1846" s="328" t="s">
        <v>22946</v>
      </c>
      <c r="I1846" s="329"/>
      <c r="J1846" s="291" t="s">
        <v>22947</v>
      </c>
      <c r="K1846" s="292" t="s">
        <v>9127</v>
      </c>
      <c r="L1846" s="292" t="s">
        <v>3946</v>
      </c>
      <c r="M1846" s="292" t="s">
        <v>3947</v>
      </c>
      <c r="N1846" s="292" t="s">
        <v>22179</v>
      </c>
      <c r="O1846" s="330" t="s">
        <v>3948</v>
      </c>
      <c r="P1846" s="331" t="s">
        <v>22948</v>
      </c>
      <c r="Q1846" s="293"/>
      <c r="S1846" s="293"/>
      <c r="T1846" s="293"/>
      <c r="V1846" s="294"/>
    </row>
    <row r="1847" spans="2:23" s="292" customFormat="1" ht="30.75" customHeight="1" x14ac:dyDescent="0.25">
      <c r="B1847" s="351" t="s">
        <v>22956</v>
      </c>
      <c r="C1847" s="351" t="s">
        <v>12035</v>
      </c>
      <c r="D1847" s="291" t="s">
        <v>22957</v>
      </c>
      <c r="E1847" s="292" t="s">
        <v>22003</v>
      </c>
      <c r="G1847" s="291" t="s">
        <v>25227</v>
      </c>
      <c r="H1847" s="328" t="s">
        <v>22958</v>
      </c>
      <c r="I1847" s="329">
        <v>254764851</v>
      </c>
      <c r="J1847" s="291" t="s">
        <v>22959</v>
      </c>
      <c r="K1847" s="292" t="s">
        <v>13025</v>
      </c>
      <c r="L1847" s="292" t="s">
        <v>1785</v>
      </c>
      <c r="M1847" s="292" t="s">
        <v>3947</v>
      </c>
      <c r="N1847" s="292" t="s">
        <v>21218</v>
      </c>
      <c r="O1847" s="330" t="s">
        <v>20646</v>
      </c>
      <c r="P1847" s="331" t="s">
        <v>22960</v>
      </c>
      <c r="Q1847" s="331" t="s">
        <v>22007</v>
      </c>
      <c r="R1847" s="292" t="s">
        <v>22003</v>
      </c>
      <c r="S1847" s="331" t="s">
        <v>22007</v>
      </c>
      <c r="T1847" s="293" t="s">
        <v>22960</v>
      </c>
      <c r="V1847" s="294"/>
    </row>
    <row r="1848" spans="2:23" s="292" customFormat="1" ht="30.75" customHeight="1" x14ac:dyDescent="0.25">
      <c r="B1848" s="351" t="s">
        <v>22973</v>
      </c>
      <c r="C1848" s="351" t="s">
        <v>22974</v>
      </c>
      <c r="D1848" s="291" t="s">
        <v>22975</v>
      </c>
      <c r="E1848" s="292" t="s">
        <v>22975</v>
      </c>
      <c r="F1848" s="292" t="s">
        <v>22975</v>
      </c>
      <c r="G1848" s="291" t="s">
        <v>22975</v>
      </c>
      <c r="H1848" s="328" t="s">
        <v>22976</v>
      </c>
      <c r="I1848" s="329"/>
      <c r="J1848" s="291" t="s">
        <v>22977</v>
      </c>
      <c r="K1848" s="292" t="s">
        <v>3922</v>
      </c>
      <c r="L1848" s="292" t="s">
        <v>10504</v>
      </c>
      <c r="M1848" s="292" t="s">
        <v>3947</v>
      </c>
      <c r="N1848" s="292" t="s">
        <v>21218</v>
      </c>
      <c r="O1848" s="330" t="s">
        <v>10505</v>
      </c>
      <c r="P1848" s="331" t="s">
        <v>22978</v>
      </c>
      <c r="Q1848" s="331"/>
      <c r="R1848" s="292" t="s">
        <v>8068</v>
      </c>
      <c r="S1848" s="293"/>
      <c r="T1848" s="293"/>
      <c r="V1848" s="294"/>
    </row>
    <row r="1849" spans="2:23" s="292" customFormat="1" ht="30.75" customHeight="1" x14ac:dyDescent="0.25">
      <c r="B1849" s="351" t="s">
        <v>22982</v>
      </c>
      <c r="C1849" s="351" t="s">
        <v>11059</v>
      </c>
      <c r="D1849" s="291" t="s">
        <v>22983</v>
      </c>
      <c r="E1849" s="292" t="s">
        <v>22266</v>
      </c>
      <c r="G1849" s="291" t="s">
        <v>22984</v>
      </c>
      <c r="H1849" s="328" t="s">
        <v>22985</v>
      </c>
      <c r="I1849" s="329"/>
      <c r="J1849" s="291" t="s">
        <v>22986</v>
      </c>
      <c r="K1849" s="292" t="s">
        <v>22987</v>
      </c>
      <c r="L1849" s="292" t="s">
        <v>22988</v>
      </c>
      <c r="M1849" s="292" t="s">
        <v>3510</v>
      </c>
      <c r="N1849" s="292" t="s">
        <v>21232</v>
      </c>
      <c r="O1849" s="330" t="s">
        <v>22989</v>
      </c>
      <c r="P1849" s="331" t="s">
        <v>22990</v>
      </c>
      <c r="Q1849" s="293"/>
      <c r="R1849" s="292" t="s">
        <v>11059</v>
      </c>
      <c r="S1849" s="293" t="s">
        <v>19183</v>
      </c>
      <c r="T1849" s="293"/>
      <c r="V1849" s="294"/>
    </row>
    <row r="1850" spans="2:23" s="292" customFormat="1" ht="30.75" customHeight="1" x14ac:dyDescent="0.25">
      <c r="B1850" s="351" t="s">
        <v>22979</v>
      </c>
      <c r="C1850" s="351" t="s">
        <v>11059</v>
      </c>
      <c r="D1850" s="291" t="s">
        <v>22980</v>
      </c>
      <c r="E1850" s="292" t="s">
        <v>11059</v>
      </c>
      <c r="F1850" s="292" t="s">
        <v>12670</v>
      </c>
      <c r="G1850" s="291" t="s">
        <v>17613</v>
      </c>
      <c r="H1850" s="328" t="s">
        <v>22981</v>
      </c>
      <c r="I1850" s="329" t="s">
        <v>3920</v>
      </c>
      <c r="J1850" s="291" t="s">
        <v>19181</v>
      </c>
      <c r="K1850" s="292" t="s">
        <v>7966</v>
      </c>
      <c r="L1850" s="292" t="s">
        <v>3946</v>
      </c>
      <c r="M1850" s="292" t="s">
        <v>3947</v>
      </c>
      <c r="N1850" s="292" t="s">
        <v>21218</v>
      </c>
      <c r="O1850" s="330" t="s">
        <v>3948</v>
      </c>
      <c r="P1850" s="331" t="s">
        <v>18895</v>
      </c>
      <c r="Q1850" s="293" t="s">
        <v>19183</v>
      </c>
      <c r="R1850" s="292" t="s">
        <v>11059</v>
      </c>
      <c r="S1850" s="293" t="s">
        <v>19183</v>
      </c>
      <c r="T1850" s="293" t="s">
        <v>18895</v>
      </c>
      <c r="V1850" s="294"/>
      <c r="W1850" s="292">
        <v>43538</v>
      </c>
    </row>
    <row r="1851" spans="2:23" s="292" customFormat="1" ht="30.75" customHeight="1" x14ac:dyDescent="0.25">
      <c r="B1851" s="351" t="s">
        <v>22992</v>
      </c>
      <c r="C1851" s="351" t="s">
        <v>16443</v>
      </c>
      <c r="D1851" s="291" t="s">
        <v>22993</v>
      </c>
      <c r="E1851" s="292" t="s">
        <v>22994</v>
      </c>
      <c r="G1851" s="291" t="s">
        <v>22995</v>
      </c>
      <c r="H1851" s="328" t="s">
        <v>22996</v>
      </c>
      <c r="I1851" s="329" t="s">
        <v>15198</v>
      </c>
      <c r="J1851" s="291" t="s">
        <v>22997</v>
      </c>
      <c r="K1851" s="292" t="s">
        <v>3922</v>
      </c>
      <c r="L1851" s="292" t="s">
        <v>22998</v>
      </c>
      <c r="M1851" s="292" t="s">
        <v>4270</v>
      </c>
      <c r="N1851" s="292" t="s">
        <v>21218</v>
      </c>
      <c r="O1851" s="330" t="s">
        <v>22999</v>
      </c>
      <c r="P1851" s="331">
        <v>5137222484</v>
      </c>
      <c r="Q1851" s="293" t="s">
        <v>23000</v>
      </c>
      <c r="R1851" s="292" t="s">
        <v>23001</v>
      </c>
      <c r="S1851" s="293" t="s">
        <v>23002</v>
      </c>
      <c r="T1851" s="293">
        <v>5137222484</v>
      </c>
      <c r="V1851" s="294">
        <v>44454</v>
      </c>
    </row>
    <row r="1852" spans="2:23" s="292" customFormat="1" ht="30.75" customHeight="1" x14ac:dyDescent="0.25">
      <c r="B1852" s="351" t="s">
        <v>23008</v>
      </c>
      <c r="C1852" s="351" t="s">
        <v>11059</v>
      </c>
      <c r="D1852" s="291" t="s">
        <v>23011</v>
      </c>
      <c r="E1852" s="292" t="s">
        <v>11059</v>
      </c>
      <c r="F1852" s="292" t="s">
        <v>12670</v>
      </c>
      <c r="G1852" s="291" t="s">
        <v>23011</v>
      </c>
      <c r="H1852" s="328" t="s">
        <v>23012</v>
      </c>
      <c r="I1852" s="329" t="s">
        <v>3920</v>
      </c>
      <c r="J1852" s="291" t="s">
        <v>23013</v>
      </c>
      <c r="K1852" s="292" t="s">
        <v>3922</v>
      </c>
      <c r="L1852" s="292" t="s">
        <v>23014</v>
      </c>
      <c r="M1852" s="292" t="s">
        <v>3947</v>
      </c>
      <c r="N1852" s="292" t="s">
        <v>21218</v>
      </c>
      <c r="O1852" s="330" t="s">
        <v>1141</v>
      </c>
      <c r="P1852" s="331"/>
      <c r="Q1852" s="293" t="s">
        <v>19183</v>
      </c>
      <c r="R1852" s="292" t="s">
        <v>11059</v>
      </c>
      <c r="S1852" s="293" t="s">
        <v>19183</v>
      </c>
      <c r="T1852" s="293"/>
      <c r="V1852" s="294"/>
    </row>
    <row r="1853" spans="2:23" s="292" customFormat="1" ht="30.75" customHeight="1" x14ac:dyDescent="0.25">
      <c r="B1853" s="351" t="s">
        <v>23009</v>
      </c>
      <c r="C1853" s="351" t="s">
        <v>11059</v>
      </c>
      <c r="D1853" s="291" t="s">
        <v>23015</v>
      </c>
      <c r="E1853" s="292" t="s">
        <v>11059</v>
      </c>
      <c r="F1853" s="292" t="s">
        <v>12670</v>
      </c>
      <c r="G1853" s="291" t="s">
        <v>23015</v>
      </c>
      <c r="H1853" s="328" t="s">
        <v>23016</v>
      </c>
      <c r="I1853" s="329" t="s">
        <v>3920</v>
      </c>
      <c r="J1853" s="291" t="s">
        <v>23017</v>
      </c>
      <c r="K1853" s="292" t="s">
        <v>3922</v>
      </c>
      <c r="L1853" s="292" t="s">
        <v>23014</v>
      </c>
      <c r="M1853" s="292" t="s">
        <v>3947</v>
      </c>
      <c r="N1853" s="292" t="s">
        <v>21218</v>
      </c>
      <c r="O1853" s="330" t="s">
        <v>1141</v>
      </c>
      <c r="P1853" s="331"/>
      <c r="Q1853" s="293" t="s">
        <v>19183</v>
      </c>
      <c r="R1853" s="292" t="s">
        <v>11059</v>
      </c>
      <c r="S1853" s="293" t="s">
        <v>19183</v>
      </c>
      <c r="T1853" s="293"/>
      <c r="V1853" s="294"/>
    </row>
    <row r="1854" spans="2:23" s="292" customFormat="1" ht="30.75" customHeight="1" x14ac:dyDescent="0.25">
      <c r="B1854" s="351" t="s">
        <v>23010</v>
      </c>
      <c r="C1854" s="351" t="s">
        <v>11059</v>
      </c>
      <c r="D1854" s="291" t="s">
        <v>23018</v>
      </c>
      <c r="E1854" s="292" t="s">
        <v>11059</v>
      </c>
      <c r="F1854" s="292" t="s">
        <v>12670</v>
      </c>
      <c r="G1854" s="291" t="s">
        <v>23018</v>
      </c>
      <c r="H1854" s="328" t="s">
        <v>23019</v>
      </c>
      <c r="I1854" s="329" t="s">
        <v>23020</v>
      </c>
      <c r="J1854" s="291" t="s">
        <v>23021</v>
      </c>
      <c r="K1854" s="292" t="s">
        <v>23022</v>
      </c>
      <c r="L1854" s="292" t="s">
        <v>23014</v>
      </c>
      <c r="M1854" s="292" t="s">
        <v>3947</v>
      </c>
      <c r="N1854" s="292" t="s">
        <v>21218</v>
      </c>
      <c r="O1854" s="330" t="s">
        <v>1141</v>
      </c>
      <c r="P1854" s="331"/>
      <c r="Q1854" s="293" t="s">
        <v>19183</v>
      </c>
      <c r="R1854" s="292" t="s">
        <v>11059</v>
      </c>
      <c r="S1854" s="293" t="s">
        <v>19183</v>
      </c>
      <c r="T1854" s="293"/>
      <c r="V1854" s="294"/>
    </row>
    <row r="1855" spans="2:23" s="292" customFormat="1" ht="30.75" customHeight="1" x14ac:dyDescent="0.25">
      <c r="B1855" s="372" t="s">
        <v>23023</v>
      </c>
      <c r="C1855" s="351" t="s">
        <v>12035</v>
      </c>
      <c r="D1855" s="291" t="s">
        <v>3962</v>
      </c>
      <c r="G1855" s="291" t="s">
        <v>3962</v>
      </c>
      <c r="H1855" s="328"/>
      <c r="I1855" s="329"/>
      <c r="J1855" s="291"/>
      <c r="O1855" s="330"/>
      <c r="P1855" s="331"/>
      <c r="Q1855" s="293"/>
      <c r="S1855" s="293"/>
      <c r="T1855" s="293"/>
      <c r="V1855" s="294"/>
    </row>
    <row r="1856" spans="2:23" s="292" customFormat="1" ht="30.75" customHeight="1" x14ac:dyDescent="0.25">
      <c r="B1856" s="351" t="s">
        <v>23024</v>
      </c>
      <c r="C1856" s="351" t="s">
        <v>7</v>
      </c>
      <c r="D1856" s="291" t="s">
        <v>23025</v>
      </c>
      <c r="E1856" s="292" t="s">
        <v>1002</v>
      </c>
      <c r="G1856" s="291" t="s">
        <v>23025</v>
      </c>
      <c r="H1856" s="328" t="s">
        <v>23026</v>
      </c>
      <c r="I1856" s="329" t="s">
        <v>3920</v>
      </c>
      <c r="J1856" s="291" t="s">
        <v>23027</v>
      </c>
      <c r="K1856" s="292" t="s">
        <v>18977</v>
      </c>
      <c r="L1856" s="292" t="s">
        <v>5353</v>
      </c>
      <c r="M1856" s="292" t="s">
        <v>4119</v>
      </c>
      <c r="N1856" s="292" t="s">
        <v>21230</v>
      </c>
      <c r="O1856" s="330" t="s">
        <v>23028</v>
      </c>
      <c r="P1856" s="331" t="s">
        <v>23029</v>
      </c>
      <c r="Q1856" s="269" t="s">
        <v>23030</v>
      </c>
      <c r="R1856" s="292" t="s">
        <v>1002</v>
      </c>
      <c r="S1856" s="269" t="s">
        <v>23030</v>
      </c>
      <c r="T1856" s="331" t="s">
        <v>23029</v>
      </c>
      <c r="V1856" s="294"/>
    </row>
    <row r="1857" spans="2:23" s="292" customFormat="1" ht="30.75" customHeight="1" x14ac:dyDescent="0.25">
      <c r="B1857" s="351" t="s">
        <v>23042</v>
      </c>
      <c r="C1857" s="351" t="s">
        <v>16443</v>
      </c>
      <c r="D1857" s="291" t="s">
        <v>23044</v>
      </c>
      <c r="E1857" s="292" t="s">
        <v>9894</v>
      </c>
      <c r="G1857" s="291" t="s">
        <v>23043</v>
      </c>
      <c r="H1857" s="328" t="s">
        <v>23045</v>
      </c>
      <c r="I1857" s="329">
        <v>260852406</v>
      </c>
      <c r="J1857" s="291" t="s">
        <v>23046</v>
      </c>
      <c r="K1857" s="292" t="s">
        <v>4297</v>
      </c>
      <c r="L1857" s="292" t="s">
        <v>4238</v>
      </c>
      <c r="M1857" s="292" t="s">
        <v>3947</v>
      </c>
      <c r="N1857" s="292" t="s">
        <v>21218</v>
      </c>
      <c r="O1857" s="330" t="s">
        <v>23047</v>
      </c>
      <c r="P1857" s="331" t="s">
        <v>23048</v>
      </c>
      <c r="Q1857" s="293" t="s">
        <v>23049</v>
      </c>
      <c r="R1857" s="292" t="s">
        <v>9894</v>
      </c>
      <c r="S1857" s="293" t="s">
        <v>23049</v>
      </c>
      <c r="T1857" s="331" t="s">
        <v>23048</v>
      </c>
      <c r="V1857" s="294"/>
    </row>
    <row r="1858" spans="2:23" s="292" customFormat="1" ht="30.75" customHeight="1" x14ac:dyDescent="0.25">
      <c r="B1858" s="351" t="s">
        <v>23050</v>
      </c>
      <c r="C1858" s="351" t="s">
        <v>11059</v>
      </c>
      <c r="D1858" s="291" t="s">
        <v>23052</v>
      </c>
      <c r="E1858" s="292" t="s">
        <v>6004</v>
      </c>
      <c r="G1858" s="291" t="s">
        <v>23051</v>
      </c>
      <c r="H1858" s="328" t="s">
        <v>23053</v>
      </c>
      <c r="I1858" s="329" t="s">
        <v>25285</v>
      </c>
      <c r="J1858" s="291" t="s">
        <v>23054</v>
      </c>
      <c r="K1858" s="292" t="s">
        <v>3922</v>
      </c>
      <c r="L1858" s="292" t="s">
        <v>25325</v>
      </c>
      <c r="M1858" s="292" t="s">
        <v>4068</v>
      </c>
      <c r="N1858" s="292" t="s">
        <v>21218</v>
      </c>
      <c r="O1858" s="330" t="s">
        <v>23056</v>
      </c>
      <c r="P1858" s="331" t="s">
        <v>23057</v>
      </c>
      <c r="Q1858" s="293" t="s">
        <v>23058</v>
      </c>
      <c r="R1858" s="292" t="s">
        <v>11059</v>
      </c>
      <c r="S1858" s="269" t="s">
        <v>19183</v>
      </c>
      <c r="T1858" s="293"/>
      <c r="V1858" s="294"/>
      <c r="W1858" s="294">
        <v>44873</v>
      </c>
    </row>
    <row r="1859" spans="2:23" s="292" customFormat="1" ht="30.75" customHeight="1" x14ac:dyDescent="0.25">
      <c r="B1859" s="351" t="s">
        <v>23064</v>
      </c>
      <c r="C1859" s="351" t="s">
        <v>16443</v>
      </c>
      <c r="D1859" s="291" t="s">
        <v>23065</v>
      </c>
      <c r="E1859" s="292" t="s">
        <v>23066</v>
      </c>
      <c r="F1859" s="292" t="s">
        <v>23067</v>
      </c>
      <c r="G1859" s="291" t="s">
        <v>23068</v>
      </c>
      <c r="H1859" s="328" t="s">
        <v>23069</v>
      </c>
      <c r="I1859" s="329" t="s">
        <v>23070</v>
      </c>
      <c r="J1859" s="291" t="s">
        <v>23071</v>
      </c>
      <c r="K1859" s="292" t="s">
        <v>23072</v>
      </c>
      <c r="L1859" s="292" t="s">
        <v>436</v>
      </c>
      <c r="M1859" s="292" t="s">
        <v>3947</v>
      </c>
      <c r="N1859" s="292" t="s">
        <v>21218</v>
      </c>
      <c r="O1859" s="330" t="s">
        <v>23073</v>
      </c>
      <c r="P1859" s="331" t="s">
        <v>5967</v>
      </c>
      <c r="Q1859" s="293" t="s">
        <v>23074</v>
      </c>
      <c r="R1859" s="292" t="s">
        <v>23075</v>
      </c>
      <c r="S1859" s="293" t="s">
        <v>23076</v>
      </c>
      <c r="T1859" s="293"/>
      <c r="V1859" s="294"/>
      <c r="W1859" s="294">
        <v>44512</v>
      </c>
    </row>
    <row r="1860" spans="2:23" s="292" customFormat="1" ht="30.75" customHeight="1" x14ac:dyDescent="0.25">
      <c r="B1860" s="351" t="s">
        <v>23077</v>
      </c>
      <c r="C1860" s="351" t="s">
        <v>6323</v>
      </c>
      <c r="D1860" s="291" t="s">
        <v>23078</v>
      </c>
      <c r="E1860" s="292" t="s">
        <v>6323</v>
      </c>
      <c r="F1860" s="292" t="s">
        <v>12670</v>
      </c>
      <c r="G1860" s="291" t="s">
        <v>23079</v>
      </c>
      <c r="H1860" s="328" t="s">
        <v>23080</v>
      </c>
      <c r="I1860" s="329" t="s">
        <v>3920</v>
      </c>
      <c r="J1860" s="291" t="s">
        <v>23081</v>
      </c>
      <c r="L1860" s="292" t="s">
        <v>18742</v>
      </c>
      <c r="M1860" s="292" t="s">
        <v>4270</v>
      </c>
      <c r="N1860" s="292" t="s">
        <v>21218</v>
      </c>
      <c r="O1860" s="330" t="s">
        <v>18743</v>
      </c>
      <c r="P1860" s="331" t="s">
        <v>23082</v>
      </c>
      <c r="Q1860" s="269" t="s">
        <v>23083</v>
      </c>
      <c r="R1860" s="292" t="s">
        <v>3777</v>
      </c>
      <c r="S1860" s="269" t="s">
        <v>23083</v>
      </c>
      <c r="T1860" s="331" t="s">
        <v>23082</v>
      </c>
      <c r="V1860" s="294"/>
    </row>
    <row r="1861" spans="2:23" s="292" customFormat="1" ht="30.75" customHeight="1" x14ac:dyDescent="0.25">
      <c r="B1861" s="351" t="s">
        <v>23087</v>
      </c>
      <c r="C1861" s="351" t="s">
        <v>21205</v>
      </c>
      <c r="D1861" s="291" t="s">
        <v>23088</v>
      </c>
      <c r="E1861" s="292" t="s">
        <v>17200</v>
      </c>
      <c r="G1861" s="291" t="s">
        <v>23089</v>
      </c>
      <c r="H1861" s="328" t="s">
        <v>23090</v>
      </c>
      <c r="I1861" s="329" t="s">
        <v>23091</v>
      </c>
      <c r="J1861" s="291" t="s">
        <v>23092</v>
      </c>
      <c r="K1861" s="292" t="s">
        <v>16195</v>
      </c>
      <c r="L1861" s="292" t="s">
        <v>4238</v>
      </c>
      <c r="M1861" s="292" t="s">
        <v>3947</v>
      </c>
      <c r="N1861" s="292" t="s">
        <v>21218</v>
      </c>
      <c r="O1861" s="330" t="s">
        <v>23093</v>
      </c>
      <c r="P1861" s="331" t="s">
        <v>23094</v>
      </c>
      <c r="Q1861" s="293"/>
      <c r="S1861" s="293"/>
      <c r="T1861" s="293"/>
      <c r="V1861" s="294"/>
    </row>
    <row r="1862" spans="2:23" s="292" customFormat="1" ht="30.75" customHeight="1" x14ac:dyDescent="0.25">
      <c r="B1862" s="351" t="s">
        <v>23101</v>
      </c>
      <c r="C1862" s="351" t="s">
        <v>11059</v>
      </c>
      <c r="D1862" s="291" t="s">
        <v>23102</v>
      </c>
      <c r="G1862" s="291" t="s">
        <v>23103</v>
      </c>
      <c r="H1862" s="328" t="s">
        <v>23104</v>
      </c>
      <c r="I1862" s="329" t="s">
        <v>23105</v>
      </c>
      <c r="J1862" s="291" t="s">
        <v>23106</v>
      </c>
      <c r="K1862" s="292" t="s">
        <v>23107</v>
      </c>
      <c r="L1862" s="292" t="s">
        <v>23108</v>
      </c>
      <c r="M1862" s="292" t="s">
        <v>3510</v>
      </c>
      <c r="N1862" s="292" t="s">
        <v>21232</v>
      </c>
      <c r="O1862" s="330" t="s">
        <v>23109</v>
      </c>
      <c r="P1862" s="331"/>
      <c r="Q1862" s="269" t="s">
        <v>23110</v>
      </c>
      <c r="S1862" s="269" t="s">
        <v>23110</v>
      </c>
      <c r="T1862" s="293"/>
      <c r="V1862" s="294">
        <v>44525</v>
      </c>
    </row>
    <row r="1863" spans="2:23" s="292" customFormat="1" ht="30.75" customHeight="1" x14ac:dyDescent="0.25">
      <c r="B1863" s="351" t="s">
        <v>23121</v>
      </c>
      <c r="C1863" s="351" t="s">
        <v>12035</v>
      </c>
      <c r="D1863" s="291" t="s">
        <v>23122</v>
      </c>
      <c r="E1863" s="292" t="s">
        <v>23123</v>
      </c>
      <c r="F1863" s="292" t="s">
        <v>22688</v>
      </c>
      <c r="G1863" s="291" t="s">
        <v>23122</v>
      </c>
      <c r="H1863" s="328" t="s">
        <v>23124</v>
      </c>
      <c r="I1863" s="329" t="s">
        <v>23125</v>
      </c>
      <c r="J1863" s="291" t="s">
        <v>23126</v>
      </c>
      <c r="K1863" s="292" t="s">
        <v>20803</v>
      </c>
      <c r="L1863" s="292" t="s">
        <v>9722</v>
      </c>
      <c r="M1863" s="292" t="s">
        <v>4119</v>
      </c>
      <c r="N1863" s="292" t="s">
        <v>21230</v>
      </c>
      <c r="O1863" s="330" t="s">
        <v>23127</v>
      </c>
      <c r="P1863" s="331" t="s">
        <v>23128</v>
      </c>
      <c r="Q1863" s="269" t="s">
        <v>23129</v>
      </c>
      <c r="R1863" s="292" t="s">
        <v>23123</v>
      </c>
      <c r="S1863" s="269" t="s">
        <v>23129</v>
      </c>
      <c r="T1863" s="293" t="s">
        <v>23130</v>
      </c>
      <c r="V1863" s="294">
        <v>44526</v>
      </c>
    </row>
    <row r="1864" spans="2:23" s="292" customFormat="1" ht="30.75" customHeight="1" x14ac:dyDescent="0.25">
      <c r="B1864" s="351" t="s">
        <v>23149</v>
      </c>
      <c r="C1864" s="351" t="s">
        <v>11059</v>
      </c>
      <c r="D1864" s="291" t="s">
        <v>23150</v>
      </c>
      <c r="E1864" s="292" t="s">
        <v>5110</v>
      </c>
      <c r="G1864" s="291"/>
      <c r="H1864" s="328"/>
      <c r="I1864" s="329"/>
      <c r="J1864" s="291"/>
      <c r="O1864" s="330"/>
      <c r="P1864" s="331"/>
      <c r="Q1864" s="293"/>
      <c r="S1864" s="293"/>
      <c r="T1864" s="293"/>
      <c r="V1864" s="294"/>
    </row>
    <row r="1865" spans="2:23" s="292" customFormat="1" ht="30.75" customHeight="1" x14ac:dyDescent="0.25">
      <c r="B1865" s="351" t="s">
        <v>23179</v>
      </c>
      <c r="C1865" s="351" t="s">
        <v>16443</v>
      </c>
      <c r="D1865" s="291" t="s">
        <v>23180</v>
      </c>
      <c r="E1865" s="292" t="s">
        <v>23181</v>
      </c>
      <c r="G1865" s="291" t="s">
        <v>23180</v>
      </c>
      <c r="H1865" s="328"/>
      <c r="I1865" s="329"/>
      <c r="J1865" s="291"/>
      <c r="L1865" s="292" t="s">
        <v>23182</v>
      </c>
      <c r="M1865" s="292" t="s">
        <v>3947</v>
      </c>
      <c r="N1865" s="292" t="s">
        <v>21218</v>
      </c>
      <c r="O1865" s="330"/>
      <c r="P1865" s="331" t="s">
        <v>23183</v>
      </c>
      <c r="Q1865" s="293" t="s">
        <v>23184</v>
      </c>
      <c r="S1865" s="293"/>
      <c r="T1865" s="293"/>
      <c r="V1865" s="294">
        <v>44581</v>
      </c>
    </row>
    <row r="1866" spans="2:23" s="292" customFormat="1" ht="30.75" customHeight="1" x14ac:dyDescent="0.25">
      <c r="B1866" s="351" t="s">
        <v>23151</v>
      </c>
      <c r="C1866" s="351" t="s">
        <v>21205</v>
      </c>
      <c r="D1866" s="291" t="s">
        <v>23251</v>
      </c>
      <c r="G1866" s="291" t="s">
        <v>23252</v>
      </c>
      <c r="H1866" s="328" t="s">
        <v>23253</v>
      </c>
      <c r="I1866" s="329" t="s">
        <v>3920</v>
      </c>
      <c r="J1866" s="291" t="s">
        <v>23254</v>
      </c>
      <c r="K1866" s="292" t="s">
        <v>23255</v>
      </c>
      <c r="L1866" s="292" t="s">
        <v>2707</v>
      </c>
      <c r="M1866" s="292" t="s">
        <v>3947</v>
      </c>
      <c r="N1866" s="292" t="s">
        <v>21218</v>
      </c>
      <c r="O1866" s="330" t="s">
        <v>23256</v>
      </c>
      <c r="P1866" s="331" t="s">
        <v>23257</v>
      </c>
      <c r="Q1866" s="269" t="s">
        <v>23258</v>
      </c>
      <c r="R1866" s="292" t="s">
        <v>23259</v>
      </c>
      <c r="S1866" s="269" t="s">
        <v>23258</v>
      </c>
      <c r="T1866" s="293"/>
      <c r="V1866" s="294">
        <v>44651</v>
      </c>
    </row>
    <row r="1867" spans="2:23" s="292" customFormat="1" ht="30.75" customHeight="1" x14ac:dyDescent="0.25">
      <c r="B1867" s="351" t="s">
        <v>23152</v>
      </c>
      <c r="C1867" s="351" t="s">
        <v>11059</v>
      </c>
      <c r="D1867" s="291" t="s">
        <v>23191</v>
      </c>
      <c r="E1867" s="292" t="s">
        <v>11059</v>
      </c>
      <c r="G1867" s="291" t="s">
        <v>23192</v>
      </c>
      <c r="H1867" s="328" t="s">
        <v>23193</v>
      </c>
      <c r="I1867" s="329"/>
      <c r="J1867" s="291" t="s">
        <v>23195</v>
      </c>
      <c r="K1867" s="292" t="s">
        <v>3922</v>
      </c>
      <c r="L1867" s="292" t="s">
        <v>23194</v>
      </c>
      <c r="M1867" s="292" t="s">
        <v>4068</v>
      </c>
      <c r="N1867" s="292" t="s">
        <v>21218</v>
      </c>
      <c r="O1867" s="330" t="s">
        <v>23196</v>
      </c>
      <c r="P1867" s="331" t="s">
        <v>23197</v>
      </c>
      <c r="Q1867" s="272" t="s">
        <v>19183</v>
      </c>
      <c r="R1867" s="292" t="s">
        <v>11059</v>
      </c>
      <c r="S1867" s="293"/>
      <c r="T1867" s="293"/>
      <c r="V1867" s="294"/>
    </row>
    <row r="1868" spans="2:23" s="292" customFormat="1" ht="30.75" customHeight="1" x14ac:dyDescent="0.25">
      <c r="B1868" s="351" t="s">
        <v>23153</v>
      </c>
      <c r="C1868" s="351" t="s">
        <v>23199</v>
      </c>
      <c r="D1868" s="291" t="s">
        <v>23200</v>
      </c>
      <c r="E1868" s="292" t="s">
        <v>23201</v>
      </c>
      <c r="G1868" s="291" t="s">
        <v>23200</v>
      </c>
      <c r="H1868" s="328" t="s">
        <v>23224</v>
      </c>
      <c r="I1868" s="329"/>
      <c r="J1868" s="291" t="s">
        <v>23225</v>
      </c>
      <c r="K1868" s="292" t="s">
        <v>3922</v>
      </c>
      <c r="L1868" s="292" t="s">
        <v>6786</v>
      </c>
      <c r="M1868" s="292" t="s">
        <v>4068</v>
      </c>
      <c r="N1868" s="292" t="s">
        <v>21218</v>
      </c>
      <c r="O1868" s="330" t="s">
        <v>23226</v>
      </c>
      <c r="P1868" s="331" t="s">
        <v>23202</v>
      </c>
      <c r="Q1868" s="293"/>
      <c r="R1868" s="292" t="s">
        <v>17176</v>
      </c>
      <c r="S1868" s="293" t="s">
        <v>23227</v>
      </c>
      <c r="T1868" s="293" t="s">
        <v>23228</v>
      </c>
      <c r="V1868" s="294"/>
    </row>
    <row r="1869" spans="2:23" s="292" customFormat="1" ht="30.75" customHeight="1" x14ac:dyDescent="0.25">
      <c r="B1869" s="351" t="s">
        <v>23206</v>
      </c>
      <c r="C1869" s="351" t="s">
        <v>16443</v>
      </c>
      <c r="D1869" s="291" t="s">
        <v>23208</v>
      </c>
      <c r="E1869" s="292" t="s">
        <v>3515</v>
      </c>
      <c r="F1869" s="292" t="s">
        <v>4227</v>
      </c>
      <c r="G1869" s="291" t="s">
        <v>23207</v>
      </c>
      <c r="H1869" s="328" t="s">
        <v>23209</v>
      </c>
      <c r="I1869" s="329" t="s">
        <v>23210</v>
      </c>
      <c r="J1869" s="291" t="s">
        <v>23211</v>
      </c>
      <c r="K1869" s="292" t="s">
        <v>3922</v>
      </c>
      <c r="L1869" s="292" t="s">
        <v>17349</v>
      </c>
      <c r="M1869" s="292" t="s">
        <v>4270</v>
      </c>
      <c r="N1869" s="292" t="s">
        <v>21218</v>
      </c>
      <c r="O1869" s="330" t="s">
        <v>23212</v>
      </c>
      <c r="P1869" s="331" t="s">
        <v>23213</v>
      </c>
      <c r="Q1869" s="293" t="s">
        <v>23214</v>
      </c>
      <c r="R1869" s="292" t="s">
        <v>3515</v>
      </c>
      <c r="S1869" s="293" t="s">
        <v>23214</v>
      </c>
      <c r="T1869" s="331" t="s">
        <v>23213</v>
      </c>
      <c r="V1869" s="294">
        <v>44631</v>
      </c>
    </row>
    <row r="1870" spans="2:23" s="292" customFormat="1" ht="30.75" customHeight="1" x14ac:dyDescent="0.25">
      <c r="B1870" s="351" t="s">
        <v>23221</v>
      </c>
      <c r="C1870" s="351" t="s">
        <v>11059</v>
      </c>
      <c r="D1870" s="291" t="s">
        <v>23191</v>
      </c>
      <c r="E1870" s="292" t="s">
        <v>23222</v>
      </c>
      <c r="G1870" s="291" t="s">
        <v>23192</v>
      </c>
      <c r="H1870" s="328"/>
      <c r="I1870" s="329"/>
      <c r="J1870" s="291"/>
      <c r="L1870" s="292" t="s">
        <v>23194</v>
      </c>
      <c r="M1870" s="292" t="s">
        <v>4068</v>
      </c>
      <c r="N1870" s="292" t="s">
        <v>21218</v>
      </c>
      <c r="O1870" s="330"/>
      <c r="P1870" s="331"/>
      <c r="Q1870" s="293"/>
      <c r="S1870" s="293"/>
      <c r="T1870" s="293"/>
      <c r="V1870" s="294"/>
    </row>
    <row r="1871" spans="2:23" s="292" customFormat="1" ht="30.75" customHeight="1" x14ac:dyDescent="0.25">
      <c r="B1871" s="351" t="s">
        <v>23223</v>
      </c>
      <c r="C1871" s="351" t="s">
        <v>25210</v>
      </c>
      <c r="D1871" s="291" t="s">
        <v>23187</v>
      </c>
      <c r="E1871" s="292" t="s">
        <v>25204</v>
      </c>
      <c r="F1871" s="292" t="s">
        <v>3073</v>
      </c>
      <c r="G1871" s="291" t="s">
        <v>23188</v>
      </c>
      <c r="H1871" s="328" t="s">
        <v>20950</v>
      </c>
      <c r="I1871" s="329" t="s">
        <v>3920</v>
      </c>
      <c r="J1871" s="291" t="s">
        <v>20951</v>
      </c>
      <c r="K1871" s="292" t="s">
        <v>3922</v>
      </c>
      <c r="L1871" s="292" t="s">
        <v>23186</v>
      </c>
      <c r="M1871" s="292" t="s">
        <v>4270</v>
      </c>
      <c r="N1871" s="292" t="s">
        <v>21218</v>
      </c>
      <c r="O1871" s="330" t="s">
        <v>25205</v>
      </c>
      <c r="P1871" s="331" t="s">
        <v>25206</v>
      </c>
      <c r="Q1871" s="426" t="s">
        <v>25207</v>
      </c>
      <c r="R1871" s="292" t="s">
        <v>25208</v>
      </c>
      <c r="S1871" s="426" t="s">
        <v>25209</v>
      </c>
      <c r="T1871" s="293" t="s">
        <v>25206</v>
      </c>
      <c r="V1871" s="294"/>
      <c r="W1871" s="357">
        <v>44848</v>
      </c>
    </row>
    <row r="1872" spans="2:23" s="292" customFormat="1" ht="30.75" customHeight="1" x14ac:dyDescent="0.25">
      <c r="B1872" s="351" t="s">
        <v>23238</v>
      </c>
      <c r="C1872" s="351" t="s">
        <v>12035</v>
      </c>
      <c r="D1872" s="291" t="s">
        <v>23229</v>
      </c>
      <c r="E1872" s="292" t="s">
        <v>23230</v>
      </c>
      <c r="G1872" s="291" t="s">
        <v>23231</v>
      </c>
      <c r="H1872" s="328" t="s">
        <v>23232</v>
      </c>
      <c r="I1872" s="329"/>
      <c r="J1872" s="291" t="s">
        <v>23233</v>
      </c>
      <c r="K1872" s="292" t="s">
        <v>7044</v>
      </c>
      <c r="L1872" s="292" t="s">
        <v>4238</v>
      </c>
      <c r="M1872" s="292" t="s">
        <v>3947</v>
      </c>
      <c r="N1872" s="292" t="s">
        <v>21218</v>
      </c>
      <c r="O1872" s="330" t="s">
        <v>23234</v>
      </c>
      <c r="P1872" s="331" t="s">
        <v>23235</v>
      </c>
      <c r="Q1872" s="293" t="s">
        <v>23236</v>
      </c>
      <c r="S1872" s="293" t="s">
        <v>23237</v>
      </c>
      <c r="T1872" s="293"/>
      <c r="V1872" s="294"/>
    </row>
    <row r="1873" spans="2:22" s="292" customFormat="1" ht="30.75" customHeight="1" x14ac:dyDescent="0.25">
      <c r="B1873" s="351" t="s">
        <v>23242</v>
      </c>
      <c r="C1873" s="351" t="s">
        <v>22729</v>
      </c>
      <c r="D1873" s="291" t="s">
        <v>23243</v>
      </c>
      <c r="G1873" s="291" t="s">
        <v>23244</v>
      </c>
      <c r="H1873" s="328" t="s">
        <v>23245</v>
      </c>
      <c r="I1873" s="329" t="s">
        <v>23246</v>
      </c>
      <c r="J1873" s="291" t="s">
        <v>23247</v>
      </c>
      <c r="K1873" s="292" t="s">
        <v>23248</v>
      </c>
      <c r="L1873" s="292" t="s">
        <v>4128</v>
      </c>
      <c r="M1873" s="292" t="s">
        <v>4068</v>
      </c>
      <c r="N1873" s="292" t="s">
        <v>21218</v>
      </c>
      <c r="O1873" s="330" t="s">
        <v>23249</v>
      </c>
      <c r="P1873" s="331" t="s">
        <v>23250</v>
      </c>
      <c r="Q1873" s="293"/>
      <c r="S1873" s="293" t="s">
        <v>1625</v>
      </c>
      <c r="T1873" s="293"/>
      <c r="V1873" s="294"/>
    </row>
    <row r="1874" spans="2:22" s="292" customFormat="1" ht="30.75" customHeight="1" x14ac:dyDescent="0.25">
      <c r="B1874" s="351" t="s">
        <v>24503</v>
      </c>
      <c r="C1874" s="351" t="s">
        <v>21205</v>
      </c>
      <c r="D1874" s="291" t="s">
        <v>24515</v>
      </c>
      <c r="E1874" s="292" t="s">
        <v>24516</v>
      </c>
      <c r="F1874" s="292" t="s">
        <v>4265</v>
      </c>
      <c r="G1874" s="334" t="s">
        <v>24517</v>
      </c>
      <c r="H1874" s="328" t="s">
        <v>24518</v>
      </c>
      <c r="I1874" s="329" t="s">
        <v>24519</v>
      </c>
      <c r="J1874" s="291" t="s">
        <v>24520</v>
      </c>
      <c r="K1874" s="292" t="s">
        <v>24521</v>
      </c>
      <c r="L1874" s="292" t="s">
        <v>10588</v>
      </c>
      <c r="M1874" s="292" t="s">
        <v>4097</v>
      </c>
      <c r="N1874" s="292" t="s">
        <v>21233</v>
      </c>
      <c r="O1874" s="330" t="s">
        <v>24522</v>
      </c>
      <c r="P1874" s="331" t="s">
        <v>24523</v>
      </c>
      <c r="Q1874" s="269" t="s">
        <v>24524</v>
      </c>
      <c r="S1874" s="272" t="s">
        <v>24525</v>
      </c>
      <c r="T1874" s="293" t="s">
        <v>24516</v>
      </c>
      <c r="V1874" s="294"/>
    </row>
    <row r="1875" spans="2:22" s="292" customFormat="1" ht="30.75" customHeight="1" x14ac:dyDescent="0.25">
      <c r="B1875" s="351" t="s">
        <v>24504</v>
      </c>
      <c r="C1875" s="351" t="s">
        <v>21208</v>
      </c>
      <c r="D1875" s="291" t="s">
        <v>24627</v>
      </c>
      <c r="E1875" s="292" t="s">
        <v>9894</v>
      </c>
      <c r="G1875" s="291" t="s">
        <v>25003</v>
      </c>
      <c r="H1875" s="328" t="s">
        <v>24508</v>
      </c>
      <c r="I1875" s="329" t="s">
        <v>24509</v>
      </c>
      <c r="J1875" s="291" t="s">
        <v>24510</v>
      </c>
      <c r="K1875" s="292" t="s">
        <v>16971</v>
      </c>
      <c r="L1875" s="292" t="s">
        <v>4031</v>
      </c>
      <c r="M1875" s="292" t="s">
        <v>3924</v>
      </c>
      <c r="N1875" s="292" t="s">
        <v>21230</v>
      </c>
      <c r="O1875" s="330" t="s">
        <v>24511</v>
      </c>
      <c r="P1875" s="331" t="s">
        <v>24512</v>
      </c>
      <c r="Q1875" s="269" t="s">
        <v>24513</v>
      </c>
      <c r="R1875" s="292" t="s">
        <v>15521</v>
      </c>
      <c r="S1875" s="293" t="s">
        <v>24514</v>
      </c>
      <c r="T1875" s="293" t="s">
        <v>24512</v>
      </c>
      <c r="V1875" s="294">
        <v>44727</v>
      </c>
    </row>
    <row r="1876" spans="2:22" s="292" customFormat="1" ht="30.75" customHeight="1" x14ac:dyDescent="0.25">
      <c r="B1876" s="351" t="s">
        <v>24505</v>
      </c>
      <c r="C1876" s="351" t="s">
        <v>21208</v>
      </c>
      <c r="D1876" s="291" t="s">
        <v>24561</v>
      </c>
      <c r="E1876" s="292" t="s">
        <v>24562</v>
      </c>
      <c r="F1876" s="292" t="s">
        <v>22698</v>
      </c>
      <c r="G1876" s="291" t="s">
        <v>24628</v>
      </c>
      <c r="H1876" s="328" t="s">
        <v>24563</v>
      </c>
      <c r="I1876" s="329" t="s">
        <v>24564</v>
      </c>
      <c r="J1876" s="291" t="s">
        <v>24565</v>
      </c>
      <c r="K1876" s="292" t="s">
        <v>24566</v>
      </c>
      <c r="L1876" s="292" t="s">
        <v>14059</v>
      </c>
      <c r="M1876" s="292" t="s">
        <v>3924</v>
      </c>
      <c r="N1876" s="292" t="s">
        <v>21230</v>
      </c>
      <c r="O1876" s="330" t="s">
        <v>24567</v>
      </c>
      <c r="P1876" s="331" t="s">
        <v>24568</v>
      </c>
      <c r="Q1876" s="269" t="s">
        <v>24569</v>
      </c>
      <c r="R1876" s="292" t="s">
        <v>24570</v>
      </c>
      <c r="S1876" s="269" t="s">
        <v>24571</v>
      </c>
      <c r="T1876" s="293" t="s">
        <v>24568</v>
      </c>
      <c r="V1876" s="294">
        <v>44734</v>
      </c>
    </row>
    <row r="1877" spans="2:22" s="292" customFormat="1" ht="30.75" customHeight="1" x14ac:dyDescent="0.25">
      <c r="B1877" s="351" t="s">
        <v>24506</v>
      </c>
      <c r="C1877" s="351" t="s">
        <v>16443</v>
      </c>
      <c r="D1877" s="291" t="s">
        <v>24575</v>
      </c>
      <c r="E1877" s="292" t="s">
        <v>24580</v>
      </c>
      <c r="F1877" s="292" t="s">
        <v>4085</v>
      </c>
      <c r="G1877" s="291" t="s">
        <v>16119</v>
      </c>
      <c r="H1877" s="328" t="s">
        <v>16128</v>
      </c>
      <c r="I1877" s="329" t="s">
        <v>25135</v>
      </c>
      <c r="J1877" s="291" t="s">
        <v>24576</v>
      </c>
      <c r="K1877" s="292" t="s">
        <v>24577</v>
      </c>
      <c r="L1877" s="292" t="s">
        <v>7621</v>
      </c>
      <c r="M1877" s="292" t="s">
        <v>3140</v>
      </c>
      <c r="N1877" s="292" t="s">
        <v>21233</v>
      </c>
      <c r="O1877" s="330" t="s">
        <v>24578</v>
      </c>
      <c r="P1877" s="331" t="s">
        <v>24579</v>
      </c>
      <c r="Q1877" s="293" t="s">
        <v>24581</v>
      </c>
      <c r="R1877" s="292" t="s">
        <v>24580</v>
      </c>
      <c r="S1877" s="293" t="s">
        <v>24582</v>
      </c>
      <c r="T1877" s="293" t="s">
        <v>24583</v>
      </c>
      <c r="V1877" s="294"/>
    </row>
    <row r="1878" spans="2:22" s="292" customFormat="1" ht="30.75" customHeight="1" x14ac:dyDescent="0.25">
      <c r="B1878" s="351" t="s">
        <v>24507</v>
      </c>
      <c r="C1878" s="351" t="s">
        <v>16443</v>
      </c>
      <c r="D1878" s="291" t="s">
        <v>24602</v>
      </c>
      <c r="E1878" s="292" t="s">
        <v>24603</v>
      </c>
      <c r="F1878" s="292" t="s">
        <v>24604</v>
      </c>
      <c r="G1878" s="291" t="s">
        <v>25218</v>
      </c>
      <c r="H1878" s="328" t="s">
        <v>24611</v>
      </c>
      <c r="I1878" s="329" t="s">
        <v>3920</v>
      </c>
      <c r="J1878" s="291" t="s">
        <v>24605</v>
      </c>
      <c r="K1878" s="292" t="s">
        <v>24606</v>
      </c>
      <c r="L1878" s="292" t="s">
        <v>24607</v>
      </c>
      <c r="M1878" s="292" t="s">
        <v>3980</v>
      </c>
      <c r="N1878" s="292" t="s">
        <v>21230</v>
      </c>
      <c r="O1878" s="330" t="s">
        <v>24608</v>
      </c>
      <c r="P1878" s="331" t="s">
        <v>24609</v>
      </c>
      <c r="Q1878" s="293" t="s">
        <v>24610</v>
      </c>
      <c r="R1878" s="292" t="s">
        <v>9277</v>
      </c>
      <c r="S1878" s="293" t="s">
        <v>24610</v>
      </c>
      <c r="T1878" s="293" t="s">
        <v>25219</v>
      </c>
      <c r="V1878" s="294"/>
    </row>
    <row r="1879" spans="2:22" s="292" customFormat="1" ht="30.75" customHeight="1" x14ac:dyDescent="0.25">
      <c r="B1879" s="351" t="s">
        <v>24612</v>
      </c>
      <c r="C1879" s="351" t="s">
        <v>21208</v>
      </c>
      <c r="D1879" s="291" t="s">
        <v>24613</v>
      </c>
      <c r="E1879" s="292" t="s">
        <v>881</v>
      </c>
      <c r="F1879" s="292" t="s">
        <v>4227</v>
      </c>
      <c r="G1879" s="291" t="s">
        <v>24614</v>
      </c>
      <c r="H1879" s="328" t="s">
        <v>24615</v>
      </c>
      <c r="I1879" s="329" t="s">
        <v>24616</v>
      </c>
      <c r="J1879" s="291" t="s">
        <v>24617</v>
      </c>
      <c r="K1879" s="292" t="s">
        <v>971</v>
      </c>
      <c r="L1879" s="292" t="s">
        <v>972</v>
      </c>
      <c r="M1879" s="292" t="s">
        <v>3980</v>
      </c>
      <c r="N1879" s="292" t="s">
        <v>21230</v>
      </c>
      <c r="O1879" s="330" t="s">
        <v>24618</v>
      </c>
      <c r="P1879" s="331" t="s">
        <v>24619</v>
      </c>
      <c r="Q1879" s="269" t="s">
        <v>24620</v>
      </c>
      <c r="R1879" s="292" t="s">
        <v>881</v>
      </c>
      <c r="S1879" s="269" t="s">
        <v>24620</v>
      </c>
      <c r="T1879" s="331" t="s">
        <v>24619</v>
      </c>
      <c r="U1879" s="292" t="s">
        <v>25223</v>
      </c>
      <c r="V1879" s="294">
        <v>44742</v>
      </c>
    </row>
    <row r="1880" spans="2:22" s="292" customFormat="1" ht="30.75" customHeight="1" x14ac:dyDescent="0.25">
      <c r="B1880" s="351" t="s">
        <v>24655</v>
      </c>
      <c r="C1880" s="351" t="s">
        <v>16443</v>
      </c>
      <c r="D1880" s="291" t="s">
        <v>24656</v>
      </c>
      <c r="E1880" s="292" t="s">
        <v>24657</v>
      </c>
      <c r="F1880" s="292" t="s">
        <v>4026</v>
      </c>
      <c r="G1880" s="291" t="s">
        <v>24658</v>
      </c>
      <c r="H1880" s="328" t="s">
        <v>24659</v>
      </c>
      <c r="I1880" s="329" t="s">
        <v>5749</v>
      </c>
      <c r="J1880" s="291" t="s">
        <v>24660</v>
      </c>
      <c r="K1880" s="292" t="s">
        <v>16444</v>
      </c>
      <c r="L1880" s="292" t="s">
        <v>2707</v>
      </c>
      <c r="M1880" s="292" t="s">
        <v>3947</v>
      </c>
      <c r="N1880" s="292" t="s">
        <v>21218</v>
      </c>
      <c r="O1880" s="330" t="s">
        <v>24661</v>
      </c>
      <c r="P1880" s="331" t="s">
        <v>24662</v>
      </c>
      <c r="Q1880" s="269" t="s">
        <v>24663</v>
      </c>
      <c r="R1880" s="292" t="s">
        <v>24657</v>
      </c>
      <c r="S1880" s="269" t="s">
        <v>24663</v>
      </c>
      <c r="T1880" s="293" t="s">
        <v>24664</v>
      </c>
      <c r="V1880" s="294">
        <v>44750</v>
      </c>
    </row>
    <row r="1881" spans="2:22" s="292" customFormat="1" ht="30.75" customHeight="1" x14ac:dyDescent="0.25">
      <c r="B1881" s="351" t="s">
        <v>24666</v>
      </c>
      <c r="C1881" s="351" t="s">
        <v>16443</v>
      </c>
      <c r="D1881" s="291" t="s">
        <v>24667</v>
      </c>
      <c r="E1881" s="292" t="s">
        <v>23259</v>
      </c>
      <c r="F1881" s="292" t="s">
        <v>9821</v>
      </c>
      <c r="G1881" s="291" t="s">
        <v>24668</v>
      </c>
      <c r="H1881" s="328" t="s">
        <v>24669</v>
      </c>
      <c r="I1881" s="329" t="s">
        <v>24670</v>
      </c>
      <c r="J1881" s="291" t="s">
        <v>24671</v>
      </c>
      <c r="K1881" s="292" t="s">
        <v>14298</v>
      </c>
      <c r="L1881" s="292" t="s">
        <v>14144</v>
      </c>
      <c r="M1881" s="292" t="s">
        <v>3947</v>
      </c>
      <c r="N1881" s="292" t="s">
        <v>21218</v>
      </c>
      <c r="O1881" s="330" t="s">
        <v>14145</v>
      </c>
      <c r="P1881" s="331" t="s">
        <v>24672</v>
      </c>
      <c r="Q1881" s="293" t="s">
        <v>24673</v>
      </c>
      <c r="R1881" s="292" t="s">
        <v>24674</v>
      </c>
      <c r="S1881" s="293" t="s">
        <v>24711</v>
      </c>
      <c r="T1881" s="293" t="s">
        <v>24675</v>
      </c>
      <c r="V1881" s="294">
        <v>44753</v>
      </c>
    </row>
    <row r="1882" spans="2:22" s="292" customFormat="1" ht="30.75" customHeight="1" x14ac:dyDescent="0.25">
      <c r="B1882" s="351" t="s">
        <v>24703</v>
      </c>
      <c r="C1882" s="351" t="s">
        <v>12035</v>
      </c>
      <c r="D1882" s="291" t="s">
        <v>24704</v>
      </c>
      <c r="G1882" s="291" t="s">
        <v>24705</v>
      </c>
      <c r="H1882" s="328" t="s">
        <v>24706</v>
      </c>
      <c r="I1882" s="329"/>
      <c r="J1882" s="291" t="s">
        <v>24707</v>
      </c>
      <c r="K1882" s="292" t="s">
        <v>3922</v>
      </c>
      <c r="L1882" s="292" t="s">
        <v>24708</v>
      </c>
      <c r="M1882" s="292" t="s">
        <v>4249</v>
      </c>
      <c r="N1882" s="292" t="s">
        <v>21231</v>
      </c>
      <c r="O1882" s="330" t="s">
        <v>24709</v>
      </c>
      <c r="P1882" s="331" t="s">
        <v>24710</v>
      </c>
      <c r="Q1882" s="293"/>
      <c r="S1882" s="293"/>
      <c r="T1882" s="293"/>
      <c r="V1882" s="294"/>
    </row>
    <row r="1883" spans="2:22" s="292" customFormat="1" ht="30.75" customHeight="1" x14ac:dyDescent="0.25">
      <c r="B1883" s="351" t="s">
        <v>24782</v>
      </c>
      <c r="C1883" s="351" t="s">
        <v>12035</v>
      </c>
      <c r="D1883" s="291" t="s">
        <v>24811</v>
      </c>
      <c r="E1883" s="292" t="s">
        <v>24783</v>
      </c>
      <c r="G1883" s="291" t="s">
        <v>24784</v>
      </c>
      <c r="H1883" s="328" t="s">
        <v>24785</v>
      </c>
      <c r="I1883" s="329"/>
      <c r="J1883" s="291" t="s">
        <v>24786</v>
      </c>
      <c r="K1883" s="292" t="s">
        <v>2283</v>
      </c>
      <c r="L1883" s="292" t="s">
        <v>4238</v>
      </c>
      <c r="M1883" s="292" t="s">
        <v>3947</v>
      </c>
      <c r="N1883" s="292" t="s">
        <v>21218</v>
      </c>
      <c r="O1883" s="330" t="s">
        <v>24787</v>
      </c>
      <c r="P1883" s="331" t="s">
        <v>24813</v>
      </c>
      <c r="Q1883" s="293" t="s">
        <v>24788</v>
      </c>
      <c r="R1883" s="292" t="s">
        <v>9662</v>
      </c>
      <c r="S1883" s="293" t="s">
        <v>24812</v>
      </c>
      <c r="T1883" s="293" t="s">
        <v>24814</v>
      </c>
      <c r="V1883" s="294"/>
    </row>
    <row r="1884" spans="2:22" s="292" customFormat="1" ht="30.75" customHeight="1" x14ac:dyDescent="0.25">
      <c r="B1884" s="351" t="s">
        <v>24789</v>
      </c>
      <c r="C1884" s="351" t="s">
        <v>21208</v>
      </c>
      <c r="D1884" s="291" t="s">
        <v>24790</v>
      </c>
      <c r="E1884" s="292" t="s">
        <v>24798</v>
      </c>
      <c r="G1884" s="291" t="s">
        <v>24791</v>
      </c>
      <c r="H1884" s="328" t="s">
        <v>24792</v>
      </c>
      <c r="I1884" s="329" t="s">
        <v>24799</v>
      </c>
      <c r="J1884" s="291" t="s">
        <v>24793</v>
      </c>
      <c r="K1884" s="292" t="s">
        <v>3922</v>
      </c>
      <c r="L1884" s="292" t="s">
        <v>24794</v>
      </c>
      <c r="M1884" s="292" t="s">
        <v>3947</v>
      </c>
      <c r="N1884" s="292" t="s">
        <v>21218</v>
      </c>
      <c r="O1884" s="330" t="s">
        <v>24795</v>
      </c>
      <c r="P1884" s="331" t="s">
        <v>24796</v>
      </c>
      <c r="Q1884" s="269" t="s">
        <v>24797</v>
      </c>
      <c r="R1884" s="292" t="s">
        <v>24798</v>
      </c>
      <c r="S1884" s="269" t="s">
        <v>24797</v>
      </c>
      <c r="T1884" s="331" t="s">
        <v>24796</v>
      </c>
      <c r="V1884" s="294">
        <v>44762</v>
      </c>
    </row>
    <row r="1885" spans="2:22" s="292" customFormat="1" ht="30.75" customHeight="1" x14ac:dyDescent="0.25">
      <c r="B1885" s="351" t="s">
        <v>24800</v>
      </c>
      <c r="C1885" s="351" t="s">
        <v>16443</v>
      </c>
      <c r="D1885" s="291" t="s">
        <v>24801</v>
      </c>
      <c r="E1885" s="292" t="s">
        <v>7763</v>
      </c>
      <c r="F1885" s="292" t="s">
        <v>24802</v>
      </c>
      <c r="G1885" s="291" t="s">
        <v>24803</v>
      </c>
      <c r="H1885" s="328" t="s">
        <v>24804</v>
      </c>
      <c r="I1885" s="329"/>
      <c r="J1885" s="291" t="s">
        <v>24805</v>
      </c>
      <c r="K1885" s="292" t="s">
        <v>3922</v>
      </c>
      <c r="L1885" s="292" t="s">
        <v>24806</v>
      </c>
      <c r="M1885" s="292" t="s">
        <v>4097</v>
      </c>
      <c r="N1885" s="292" t="s">
        <v>21233</v>
      </c>
      <c r="O1885" s="330" t="s">
        <v>24807</v>
      </c>
      <c r="P1885" s="331" t="s">
        <v>24808</v>
      </c>
      <c r="Q1885" s="293" t="s">
        <v>24809</v>
      </c>
      <c r="R1885" s="292" t="s">
        <v>24810</v>
      </c>
      <c r="S1885" s="293"/>
      <c r="T1885" s="293"/>
      <c r="V1885" s="294"/>
    </row>
    <row r="1886" spans="2:22" s="292" customFormat="1" ht="30.75" customHeight="1" x14ac:dyDescent="0.25">
      <c r="B1886" s="372" t="s">
        <v>24815</v>
      </c>
      <c r="C1886" s="351" t="s">
        <v>16443</v>
      </c>
      <c r="D1886" s="291" t="s">
        <v>24816</v>
      </c>
      <c r="E1886" s="292" t="s">
        <v>24817</v>
      </c>
      <c r="G1886" s="291" t="s">
        <v>24818</v>
      </c>
      <c r="H1886" s="328"/>
      <c r="I1886" s="329"/>
      <c r="J1886" s="291" t="s">
        <v>24819</v>
      </c>
      <c r="K1886" s="292" t="s">
        <v>3922</v>
      </c>
      <c r="L1886" s="292" t="s">
        <v>24820</v>
      </c>
      <c r="M1886" s="292" t="s">
        <v>4270</v>
      </c>
      <c r="N1886" s="292" t="s">
        <v>21218</v>
      </c>
      <c r="O1886" s="330" t="s">
        <v>24821</v>
      </c>
      <c r="P1886" s="331" t="s">
        <v>24822</v>
      </c>
      <c r="Q1886" s="293"/>
      <c r="S1886" s="293"/>
      <c r="T1886" s="293"/>
      <c r="V1886" s="294"/>
    </row>
    <row r="1887" spans="2:22" s="292" customFormat="1" ht="30.75" customHeight="1" x14ac:dyDescent="0.25">
      <c r="B1887" s="351" t="s">
        <v>24823</v>
      </c>
      <c r="C1887" s="351" t="s">
        <v>11059</v>
      </c>
      <c r="D1887" s="291" t="s">
        <v>24824</v>
      </c>
      <c r="G1887" s="291" t="s">
        <v>24824</v>
      </c>
      <c r="H1887" s="328" t="s">
        <v>24825</v>
      </c>
      <c r="I1887" s="329"/>
      <c r="J1887" s="291" t="s">
        <v>24826</v>
      </c>
      <c r="K1887" s="292" t="s">
        <v>3922</v>
      </c>
      <c r="L1887" s="292" t="s">
        <v>23055</v>
      </c>
      <c r="M1887" s="292" t="s">
        <v>4068</v>
      </c>
      <c r="N1887" s="292" t="s">
        <v>21218</v>
      </c>
      <c r="O1887" s="330" t="s">
        <v>24827</v>
      </c>
      <c r="P1887" s="331" t="s">
        <v>24828</v>
      </c>
      <c r="Q1887" s="293"/>
      <c r="S1887" s="293"/>
      <c r="T1887" s="293"/>
      <c r="V1887" s="294"/>
    </row>
    <row r="1888" spans="2:22" s="292" customFormat="1" ht="30.75" customHeight="1" x14ac:dyDescent="0.25">
      <c r="B1888" s="351" t="s">
        <v>24829</v>
      </c>
      <c r="C1888" s="351" t="s">
        <v>24830</v>
      </c>
      <c r="D1888" s="291" t="s">
        <v>24831</v>
      </c>
      <c r="E1888" s="292" t="s">
        <v>24832</v>
      </c>
      <c r="F1888" s="292" t="s">
        <v>24833</v>
      </c>
      <c r="G1888" s="291" t="s">
        <v>24834</v>
      </c>
      <c r="H1888" s="328" t="s">
        <v>24835</v>
      </c>
      <c r="I1888" s="329"/>
      <c r="J1888" s="291" t="s">
        <v>24836</v>
      </c>
      <c r="K1888" s="292" t="s">
        <v>24837</v>
      </c>
      <c r="L1888" s="292" t="s">
        <v>6522</v>
      </c>
      <c r="M1888" s="292" t="s">
        <v>4068</v>
      </c>
      <c r="N1888" s="292" t="s">
        <v>21218</v>
      </c>
      <c r="O1888" s="330" t="s">
        <v>24838</v>
      </c>
      <c r="P1888" s="331" t="s">
        <v>24839</v>
      </c>
      <c r="Q1888" s="293" t="s">
        <v>24840</v>
      </c>
      <c r="R1888" s="292" t="s">
        <v>20702</v>
      </c>
      <c r="S1888" s="293" t="s">
        <v>24841</v>
      </c>
      <c r="T1888" s="293" t="s">
        <v>24842</v>
      </c>
      <c r="V1888" s="294">
        <v>44771</v>
      </c>
    </row>
    <row r="1889" spans="2:22" s="292" customFormat="1" ht="30.75" customHeight="1" x14ac:dyDescent="0.25">
      <c r="B1889" s="351" t="s">
        <v>24843</v>
      </c>
      <c r="C1889" s="351" t="s">
        <v>16443</v>
      </c>
      <c r="D1889" s="291" t="s">
        <v>24855</v>
      </c>
      <c r="E1889" s="292" t="s">
        <v>5886</v>
      </c>
      <c r="F1889" s="292" t="s">
        <v>4227</v>
      </c>
      <c r="G1889" s="291" t="s">
        <v>24856</v>
      </c>
      <c r="H1889" s="328" t="s">
        <v>24844</v>
      </c>
      <c r="I1889" s="329" t="s">
        <v>24845</v>
      </c>
      <c r="J1889" s="291" t="s">
        <v>24846</v>
      </c>
      <c r="K1889" s="292" t="s">
        <v>24847</v>
      </c>
      <c r="L1889" s="292" t="s">
        <v>24848</v>
      </c>
      <c r="M1889" s="292" t="s">
        <v>3980</v>
      </c>
      <c r="N1889" s="292" t="s">
        <v>21230</v>
      </c>
      <c r="O1889" s="330" t="s">
        <v>24849</v>
      </c>
      <c r="P1889" s="331" t="s">
        <v>24854</v>
      </c>
      <c r="Q1889" s="293" t="s">
        <v>24853</v>
      </c>
      <c r="R1889" s="292" t="s">
        <v>24852</v>
      </c>
      <c r="S1889" s="293" t="s">
        <v>24851</v>
      </c>
      <c r="T1889" s="331" t="s">
        <v>24850</v>
      </c>
      <c r="V1889" s="294">
        <v>44771</v>
      </c>
    </row>
    <row r="1890" spans="2:22" s="292" customFormat="1" ht="30.75" customHeight="1" x14ac:dyDescent="0.25">
      <c r="B1890" s="351" t="s">
        <v>24857</v>
      </c>
      <c r="C1890" s="351" t="s">
        <v>16443</v>
      </c>
      <c r="D1890" s="291" t="s">
        <v>24858</v>
      </c>
      <c r="E1890" s="292" t="s">
        <v>24858</v>
      </c>
      <c r="F1890" s="292" t="s">
        <v>24858</v>
      </c>
      <c r="G1890" s="334" t="s">
        <v>24858</v>
      </c>
      <c r="H1890" s="328" t="s">
        <v>24859</v>
      </c>
      <c r="I1890" s="329"/>
      <c r="J1890" s="291" t="s">
        <v>24860</v>
      </c>
      <c r="K1890" s="292" t="s">
        <v>3922</v>
      </c>
      <c r="L1890" s="292" t="s">
        <v>24848</v>
      </c>
      <c r="M1890" s="292" t="s">
        <v>3980</v>
      </c>
      <c r="N1890" s="292" t="s">
        <v>21230</v>
      </c>
      <c r="O1890" s="330" t="s">
        <v>24861</v>
      </c>
      <c r="P1890" s="331" t="s">
        <v>24850</v>
      </c>
      <c r="Q1890" s="293" t="s">
        <v>24853</v>
      </c>
      <c r="R1890" s="292" t="s">
        <v>24852</v>
      </c>
      <c r="S1890" s="293" t="s">
        <v>24851</v>
      </c>
      <c r="T1890" s="331" t="s">
        <v>24850</v>
      </c>
      <c r="V1890" s="294">
        <v>44775</v>
      </c>
    </row>
    <row r="1891" spans="2:22" s="292" customFormat="1" ht="30.75" customHeight="1" x14ac:dyDescent="0.25">
      <c r="B1891" s="351" t="s">
        <v>24884</v>
      </c>
      <c r="C1891" s="351" t="s">
        <v>21205</v>
      </c>
      <c r="D1891" s="291" t="s">
        <v>25091</v>
      </c>
      <c r="E1891" s="292" t="s">
        <v>25091</v>
      </c>
      <c r="G1891" s="291" t="s">
        <v>25092</v>
      </c>
      <c r="H1891" s="328" t="s">
        <v>25093</v>
      </c>
      <c r="I1891" s="329" t="s">
        <v>3920</v>
      </c>
      <c r="J1891" s="291" t="s">
        <v>25096</v>
      </c>
      <c r="K1891" s="292" t="s">
        <v>10558</v>
      </c>
      <c r="L1891" s="292" t="s">
        <v>775</v>
      </c>
      <c r="M1891" s="292" t="s">
        <v>3947</v>
      </c>
      <c r="N1891" s="292" t="s">
        <v>21218</v>
      </c>
      <c r="O1891" s="330" t="s">
        <v>25094</v>
      </c>
      <c r="P1891" s="331" t="s">
        <v>25095</v>
      </c>
      <c r="Q1891" s="293" t="s">
        <v>25097</v>
      </c>
      <c r="R1891" s="292" t="s">
        <v>25091</v>
      </c>
      <c r="S1891" s="293" t="s">
        <v>25097</v>
      </c>
      <c r="T1891" s="331" t="s">
        <v>25095</v>
      </c>
      <c r="V1891" s="294">
        <v>44777</v>
      </c>
    </row>
    <row r="1892" spans="2:22" s="292" customFormat="1" ht="30.75" customHeight="1" x14ac:dyDescent="0.25">
      <c r="B1892" s="372" t="s">
        <v>24895</v>
      </c>
      <c r="C1892" s="351" t="s">
        <v>16443</v>
      </c>
      <c r="D1892" s="291" t="s">
        <v>24885</v>
      </c>
      <c r="E1892" s="292" t="s">
        <v>661</v>
      </c>
      <c r="F1892" s="292" t="s">
        <v>4026</v>
      </c>
      <c r="G1892" s="291" t="s">
        <v>24886</v>
      </c>
      <c r="H1892" s="328" t="s">
        <v>24887</v>
      </c>
      <c r="I1892" s="329" t="s">
        <v>24888</v>
      </c>
      <c r="J1892" s="291" t="s">
        <v>24889</v>
      </c>
      <c r="K1892" s="292" t="s">
        <v>1848</v>
      </c>
      <c r="L1892" s="292" t="s">
        <v>24890</v>
      </c>
      <c r="M1892" s="292" t="s">
        <v>3731</v>
      </c>
      <c r="O1892" s="330" t="s">
        <v>1850</v>
      </c>
      <c r="P1892" s="331" t="s">
        <v>24893</v>
      </c>
      <c r="Q1892" s="269" t="s">
        <v>24891</v>
      </c>
      <c r="R1892" s="292" t="s">
        <v>24892</v>
      </c>
      <c r="S1892" s="293" t="s">
        <v>24891</v>
      </c>
      <c r="T1892" s="293" t="s">
        <v>24894</v>
      </c>
      <c r="V1892" s="294"/>
    </row>
    <row r="1893" spans="2:22" s="292" customFormat="1" ht="30.75" customHeight="1" x14ac:dyDescent="0.25">
      <c r="B1893" s="351" t="s">
        <v>24896</v>
      </c>
      <c r="C1893" s="351" t="s">
        <v>21205</v>
      </c>
      <c r="D1893" s="291" t="s">
        <v>24897</v>
      </c>
      <c r="E1893" s="292" t="s">
        <v>7739</v>
      </c>
      <c r="G1893" s="291" t="s">
        <v>24898</v>
      </c>
      <c r="H1893" s="328" t="s">
        <v>24899</v>
      </c>
      <c r="I1893" s="329" t="s">
        <v>24900</v>
      </c>
      <c r="J1893" s="291" t="s">
        <v>24901</v>
      </c>
      <c r="K1893" s="292" t="s">
        <v>15639</v>
      </c>
      <c r="L1893" s="292" t="s">
        <v>24902</v>
      </c>
      <c r="M1893" s="292" t="s">
        <v>3924</v>
      </c>
      <c r="N1893" s="292" t="s">
        <v>21230</v>
      </c>
      <c r="O1893" s="330" t="s">
        <v>24903</v>
      </c>
      <c r="P1893" s="331" t="s">
        <v>24904</v>
      </c>
      <c r="Q1893" s="269" t="s">
        <v>24905</v>
      </c>
      <c r="S1893" s="269" t="s">
        <v>24905</v>
      </c>
      <c r="T1893" s="331" t="s">
        <v>24904</v>
      </c>
      <c r="V1893" s="294"/>
    </row>
    <row r="1894" spans="2:22" s="292" customFormat="1" ht="30.75" customHeight="1" x14ac:dyDescent="0.25">
      <c r="B1894" s="351" t="s">
        <v>24906</v>
      </c>
      <c r="C1894" s="351" t="s">
        <v>16443</v>
      </c>
      <c r="D1894" s="291" t="s">
        <v>3267</v>
      </c>
      <c r="E1894" s="292" t="s">
        <v>9894</v>
      </c>
      <c r="F1894" s="292" t="s">
        <v>2897</v>
      </c>
      <c r="G1894" s="291" t="s">
        <v>24907</v>
      </c>
      <c r="H1894" s="328" t="s">
        <v>3269</v>
      </c>
      <c r="I1894" s="329"/>
      <c r="J1894" s="291" t="s">
        <v>24908</v>
      </c>
      <c r="K1894" s="292" t="s">
        <v>3922</v>
      </c>
      <c r="L1894" s="292" t="s">
        <v>3271</v>
      </c>
      <c r="M1894" s="292" t="s">
        <v>3924</v>
      </c>
      <c r="N1894" s="292" t="s">
        <v>21230</v>
      </c>
      <c r="O1894" s="330" t="s">
        <v>24909</v>
      </c>
      <c r="P1894" s="331" t="s">
        <v>24910</v>
      </c>
      <c r="Q1894" s="293" t="s">
        <v>3274</v>
      </c>
      <c r="S1894" s="293"/>
      <c r="T1894" s="293"/>
      <c r="V1894" s="294"/>
    </row>
    <row r="1895" spans="2:22" s="292" customFormat="1" ht="30.75" customHeight="1" x14ac:dyDescent="0.25">
      <c r="B1895" s="351" t="s">
        <v>24911</v>
      </c>
      <c r="C1895" s="351" t="s">
        <v>16443</v>
      </c>
      <c r="D1895" s="291" t="s">
        <v>24912</v>
      </c>
      <c r="E1895" s="292" t="s">
        <v>24913</v>
      </c>
      <c r="F1895" s="292" t="s">
        <v>2079</v>
      </c>
      <c r="G1895" s="291" t="s">
        <v>24914</v>
      </c>
      <c r="H1895" s="328" t="s">
        <v>24915</v>
      </c>
      <c r="I1895" s="329" t="s">
        <v>24916</v>
      </c>
      <c r="J1895" s="291" t="s">
        <v>24917</v>
      </c>
      <c r="K1895" s="292" t="s">
        <v>24918</v>
      </c>
      <c r="L1895" s="292" t="s">
        <v>20164</v>
      </c>
      <c r="M1895" s="292" t="s">
        <v>3924</v>
      </c>
      <c r="N1895" s="292" t="s">
        <v>21230</v>
      </c>
      <c r="O1895" s="330" t="s">
        <v>24919</v>
      </c>
      <c r="P1895" s="331" t="s">
        <v>24920</v>
      </c>
      <c r="Q1895" s="269" t="s">
        <v>24921</v>
      </c>
      <c r="R1895" s="292" t="s">
        <v>24922</v>
      </c>
      <c r="S1895" s="293" t="s">
        <v>22230</v>
      </c>
      <c r="T1895" s="293" t="s">
        <v>24920</v>
      </c>
      <c r="V1895" s="294"/>
    </row>
    <row r="1896" spans="2:22" s="292" customFormat="1" ht="30.75" customHeight="1" x14ac:dyDescent="0.25">
      <c r="B1896" s="351" t="s">
        <v>24923</v>
      </c>
      <c r="C1896" s="351" t="s">
        <v>21205</v>
      </c>
      <c r="D1896" s="291" t="s">
        <v>24924</v>
      </c>
      <c r="E1896" s="292" t="s">
        <v>24925</v>
      </c>
      <c r="G1896" s="291" t="s">
        <v>24926</v>
      </c>
      <c r="H1896" s="328" t="s">
        <v>24927</v>
      </c>
      <c r="I1896" s="329" t="s">
        <v>3920</v>
      </c>
      <c r="J1896" s="291" t="s">
        <v>24928</v>
      </c>
      <c r="K1896" s="292" t="s">
        <v>24929</v>
      </c>
      <c r="L1896" s="292" t="s">
        <v>3693</v>
      </c>
      <c r="M1896" s="292" t="s">
        <v>4119</v>
      </c>
      <c r="N1896" s="292" t="s">
        <v>21230</v>
      </c>
      <c r="O1896" s="330" t="s">
        <v>5424</v>
      </c>
      <c r="P1896" s="331" t="s">
        <v>24933</v>
      </c>
      <c r="Q1896" s="269" t="s">
        <v>24931</v>
      </c>
      <c r="R1896" s="292" t="s">
        <v>24932</v>
      </c>
      <c r="S1896" s="269" t="s">
        <v>24931</v>
      </c>
      <c r="T1896" s="331" t="s">
        <v>24930</v>
      </c>
      <c r="V1896" s="294">
        <v>44784</v>
      </c>
    </row>
    <row r="1897" spans="2:22" s="292" customFormat="1" ht="30.75" customHeight="1" x14ac:dyDescent="0.25">
      <c r="B1897" s="351" t="s">
        <v>24934</v>
      </c>
      <c r="C1897" s="351" t="s">
        <v>21205</v>
      </c>
      <c r="D1897" s="291" t="s">
        <v>24935</v>
      </c>
      <c r="E1897" s="292" t="s">
        <v>22286</v>
      </c>
      <c r="G1897" s="291" t="s">
        <v>24936</v>
      </c>
      <c r="H1897" s="328"/>
      <c r="I1897" s="329"/>
      <c r="J1897" s="291"/>
      <c r="O1897" s="330"/>
      <c r="P1897" s="331"/>
      <c r="Q1897" s="293"/>
      <c r="S1897" s="293"/>
      <c r="T1897" s="293"/>
      <c r="V1897" s="294"/>
    </row>
    <row r="1898" spans="2:22" s="292" customFormat="1" ht="30.75" customHeight="1" x14ac:dyDescent="0.25">
      <c r="B1898" s="351" t="s">
        <v>24937</v>
      </c>
      <c r="C1898" s="351" t="s">
        <v>21208</v>
      </c>
      <c r="D1898" s="291" t="s">
        <v>24942</v>
      </c>
      <c r="E1898" s="292" t="s">
        <v>24943</v>
      </c>
      <c r="G1898" s="291" t="s">
        <v>24944</v>
      </c>
      <c r="H1898" s="328" t="s">
        <v>24945</v>
      </c>
      <c r="I1898" s="329" t="s">
        <v>3920</v>
      </c>
      <c r="J1898" s="291" t="s">
        <v>24946</v>
      </c>
      <c r="K1898" s="292" t="s">
        <v>3922</v>
      </c>
      <c r="L1898" s="292" t="s">
        <v>4067</v>
      </c>
      <c r="M1898" s="292" t="s">
        <v>4068</v>
      </c>
      <c r="N1898" s="292" t="s">
        <v>21218</v>
      </c>
      <c r="O1898" s="330" t="s">
        <v>24947</v>
      </c>
      <c r="P1898" s="331" t="s">
        <v>24948</v>
      </c>
      <c r="Q1898" s="269" t="s">
        <v>24949</v>
      </c>
      <c r="R1898" s="292" t="s">
        <v>24943</v>
      </c>
      <c r="S1898" s="269" t="s">
        <v>24949</v>
      </c>
      <c r="T1898" s="331" t="s">
        <v>24948</v>
      </c>
      <c r="V1898" s="294">
        <v>44785</v>
      </c>
    </row>
    <row r="1899" spans="2:22" s="292" customFormat="1" ht="30.75" customHeight="1" x14ac:dyDescent="0.25">
      <c r="B1899" s="351" t="s">
        <v>24938</v>
      </c>
      <c r="C1899" s="351" t="s">
        <v>16443</v>
      </c>
      <c r="D1899" s="291" t="s">
        <v>24953</v>
      </c>
      <c r="E1899" s="292" t="s">
        <v>24954</v>
      </c>
      <c r="G1899" s="291" t="s">
        <v>24955</v>
      </c>
      <c r="H1899" s="328" t="s">
        <v>24956</v>
      </c>
      <c r="I1899" s="329" t="s">
        <v>24957</v>
      </c>
      <c r="J1899" s="291" t="s">
        <v>24958</v>
      </c>
      <c r="K1899" s="292" t="s">
        <v>3922</v>
      </c>
      <c r="L1899" s="292" t="s">
        <v>24959</v>
      </c>
      <c r="M1899" s="292" t="s">
        <v>3947</v>
      </c>
      <c r="N1899" s="292" t="s">
        <v>21218</v>
      </c>
      <c r="O1899" s="330" t="s">
        <v>24960</v>
      </c>
      <c r="P1899" s="331" t="s">
        <v>24961</v>
      </c>
      <c r="Q1899" s="293" t="s">
        <v>24962</v>
      </c>
      <c r="R1899" s="292" t="s">
        <v>24954</v>
      </c>
      <c r="S1899" s="293" t="s">
        <v>24962</v>
      </c>
      <c r="T1899" s="293" t="s">
        <v>24963</v>
      </c>
      <c r="V1899" s="294"/>
    </row>
    <row r="1900" spans="2:22" s="292" customFormat="1" ht="30.75" customHeight="1" x14ac:dyDescent="0.25">
      <c r="B1900" s="351" t="s">
        <v>24939</v>
      </c>
      <c r="C1900" s="351" t="s">
        <v>21208</v>
      </c>
      <c r="D1900" s="291" t="s">
        <v>24964</v>
      </c>
      <c r="E1900" s="292" t="s">
        <v>24965</v>
      </c>
      <c r="F1900" s="292" t="s">
        <v>24966</v>
      </c>
      <c r="G1900" s="291" t="s">
        <v>24967</v>
      </c>
      <c r="H1900" s="328" t="s">
        <v>24968</v>
      </c>
      <c r="I1900" s="329" t="s">
        <v>3920</v>
      </c>
      <c r="J1900" s="291" t="s">
        <v>24969</v>
      </c>
      <c r="K1900" s="292" t="s">
        <v>3922</v>
      </c>
      <c r="L1900" s="292" t="s">
        <v>24970</v>
      </c>
      <c r="M1900" s="292" t="s">
        <v>3741</v>
      </c>
      <c r="O1900" s="330" t="s">
        <v>24971</v>
      </c>
      <c r="P1900" s="331" t="s">
        <v>24972</v>
      </c>
      <c r="Q1900" s="269" t="s">
        <v>24973</v>
      </c>
      <c r="R1900" s="292" t="s">
        <v>24965</v>
      </c>
      <c r="S1900" s="269" t="s">
        <v>24973</v>
      </c>
      <c r="T1900" s="331" t="s">
        <v>24972</v>
      </c>
      <c r="V1900" s="294">
        <v>44788</v>
      </c>
    </row>
    <row r="1901" spans="2:22" s="292" customFormat="1" ht="30.75" customHeight="1" x14ac:dyDescent="0.25">
      <c r="B1901" s="351" t="s">
        <v>24940</v>
      </c>
      <c r="C1901" s="351" t="s">
        <v>21205</v>
      </c>
      <c r="D1901" s="291" t="s">
        <v>24974</v>
      </c>
      <c r="E1901" s="292" t="s">
        <v>24975</v>
      </c>
      <c r="G1901" s="291" t="s">
        <v>24976</v>
      </c>
      <c r="H1901" s="328"/>
      <c r="I1901" s="329"/>
      <c r="J1901" s="291"/>
      <c r="L1901" s="292" t="s">
        <v>24977</v>
      </c>
      <c r="M1901" s="292" t="s">
        <v>4068</v>
      </c>
      <c r="N1901" s="292" t="s">
        <v>21218</v>
      </c>
      <c r="O1901" s="330"/>
      <c r="P1901" s="331"/>
      <c r="Q1901" s="293"/>
      <c r="S1901" s="293"/>
      <c r="T1901" s="293"/>
      <c r="V1901" s="294"/>
    </row>
    <row r="1902" spans="2:22" s="292" customFormat="1" ht="30.75" customHeight="1" x14ac:dyDescent="0.25">
      <c r="B1902" s="351" t="s">
        <v>24941</v>
      </c>
      <c r="C1902" s="351" t="s">
        <v>21208</v>
      </c>
      <c r="D1902" s="291" t="s">
        <v>24978</v>
      </c>
      <c r="E1902" s="292" t="s">
        <v>24979</v>
      </c>
      <c r="F1902" s="292" t="s">
        <v>1117</v>
      </c>
      <c r="G1902" s="291" t="s">
        <v>24980</v>
      </c>
      <c r="H1902" s="328" t="s">
        <v>24981</v>
      </c>
      <c r="I1902" s="329" t="s">
        <v>3920</v>
      </c>
      <c r="J1902" s="291" t="s">
        <v>24982</v>
      </c>
      <c r="K1902" s="292" t="s">
        <v>3922</v>
      </c>
      <c r="L1902" s="292" t="s">
        <v>24983</v>
      </c>
      <c r="M1902" s="292" t="s">
        <v>3947</v>
      </c>
      <c r="N1902" s="292" t="s">
        <v>21218</v>
      </c>
      <c r="O1902" s="330" t="s">
        <v>24984</v>
      </c>
      <c r="P1902" s="331" t="s">
        <v>24985</v>
      </c>
      <c r="Q1902" s="269" t="s">
        <v>24986</v>
      </c>
      <c r="R1902" s="292" t="s">
        <v>24979</v>
      </c>
      <c r="S1902" s="269" t="s">
        <v>24986</v>
      </c>
      <c r="T1902" s="331" t="s">
        <v>24985</v>
      </c>
      <c r="V1902" s="294">
        <v>44789</v>
      </c>
    </row>
    <row r="1903" spans="2:22" s="292" customFormat="1" ht="30.75" customHeight="1" x14ac:dyDescent="0.25">
      <c r="B1903" s="351" t="s">
        <v>24987</v>
      </c>
      <c r="C1903" s="351" t="s">
        <v>16443</v>
      </c>
      <c r="D1903" s="291" t="s">
        <v>24988</v>
      </c>
      <c r="E1903" s="292" t="s">
        <v>7760</v>
      </c>
      <c r="F1903" s="292" t="s">
        <v>2897</v>
      </c>
      <c r="G1903" s="291" t="s">
        <v>24989</v>
      </c>
      <c r="H1903" s="328"/>
      <c r="I1903" s="329"/>
      <c r="J1903" s="291"/>
      <c r="O1903" s="330"/>
      <c r="P1903" s="331"/>
      <c r="Q1903" s="293"/>
      <c r="S1903" s="293"/>
      <c r="T1903" s="293"/>
      <c r="V1903" s="294"/>
    </row>
    <row r="1904" spans="2:22" s="292" customFormat="1" ht="30.75" customHeight="1" x14ac:dyDescent="0.25">
      <c r="B1904" s="351" t="s">
        <v>24990</v>
      </c>
      <c r="C1904" s="351" t="s">
        <v>21208</v>
      </c>
      <c r="D1904" s="291" t="s">
        <v>24993</v>
      </c>
      <c r="E1904" s="292" t="s">
        <v>24994</v>
      </c>
      <c r="F1904" s="292" t="s">
        <v>2897</v>
      </c>
      <c r="G1904" s="291" t="s">
        <v>24995</v>
      </c>
      <c r="H1904" s="328" t="s">
        <v>24996</v>
      </c>
      <c r="I1904" s="329" t="s">
        <v>3920</v>
      </c>
      <c r="J1904" s="291" t="s">
        <v>24997</v>
      </c>
      <c r="K1904" s="292" t="s">
        <v>24998</v>
      </c>
      <c r="L1904" s="292" t="s">
        <v>24999</v>
      </c>
      <c r="M1904" s="292" t="s">
        <v>3924</v>
      </c>
      <c r="O1904" s="330" t="s">
        <v>25000</v>
      </c>
      <c r="P1904" s="331" t="s">
        <v>25001</v>
      </c>
      <c r="Q1904" s="269" t="s">
        <v>25002</v>
      </c>
      <c r="R1904" s="292" t="s">
        <v>24994</v>
      </c>
      <c r="S1904" s="269" t="s">
        <v>25002</v>
      </c>
      <c r="T1904" s="331" t="s">
        <v>25001</v>
      </c>
      <c r="V1904" s="294">
        <v>44792</v>
      </c>
    </row>
    <row r="1905" spans="2:23" s="292" customFormat="1" ht="30.75" customHeight="1" x14ac:dyDescent="0.25">
      <c r="B1905" s="351" t="s">
        <v>24991</v>
      </c>
      <c r="C1905" s="351" t="s">
        <v>21208</v>
      </c>
      <c r="D1905" s="291" t="s">
        <v>25004</v>
      </c>
      <c r="E1905" s="292" t="s">
        <v>25005</v>
      </c>
      <c r="F1905" s="292" t="s">
        <v>25006</v>
      </c>
      <c r="G1905" s="291" t="s">
        <v>25007</v>
      </c>
      <c r="H1905" s="328"/>
      <c r="I1905" s="329"/>
      <c r="J1905" s="291"/>
      <c r="O1905" s="330"/>
      <c r="P1905" s="331"/>
      <c r="Q1905" s="293"/>
      <c r="S1905" s="293"/>
      <c r="T1905" s="293"/>
      <c r="V1905" s="294">
        <v>44796</v>
      </c>
    </row>
    <row r="1906" spans="2:23" s="292" customFormat="1" ht="30.75" customHeight="1" x14ac:dyDescent="0.25">
      <c r="B1906" s="351" t="s">
        <v>24992</v>
      </c>
      <c r="C1906" s="351" t="s">
        <v>6323</v>
      </c>
      <c r="D1906" s="291" t="s">
        <v>25008</v>
      </c>
      <c r="G1906" s="291" t="s">
        <v>25009</v>
      </c>
      <c r="H1906" s="328" t="s">
        <v>25010</v>
      </c>
      <c r="I1906" s="329" t="s">
        <v>3920</v>
      </c>
      <c r="J1906" s="291"/>
      <c r="O1906" s="330"/>
      <c r="P1906" s="331"/>
      <c r="Q1906" s="293"/>
      <c r="S1906" s="293"/>
      <c r="T1906" s="293"/>
      <c r="V1906" s="294"/>
    </row>
    <row r="1907" spans="2:23" s="292" customFormat="1" ht="30.75" customHeight="1" x14ac:dyDescent="0.25">
      <c r="B1907" s="351" t="s">
        <v>25011</v>
      </c>
      <c r="C1907" s="351" t="s">
        <v>21208</v>
      </c>
      <c r="D1907" s="291" t="s">
        <v>25014</v>
      </c>
      <c r="E1907" s="292" t="s">
        <v>25015</v>
      </c>
      <c r="G1907" s="291" t="s">
        <v>25016</v>
      </c>
      <c r="H1907" s="328" t="s">
        <v>25017</v>
      </c>
      <c r="I1907" s="329" t="s">
        <v>3920</v>
      </c>
      <c r="J1907" s="291"/>
      <c r="L1907" s="292" t="s">
        <v>25018</v>
      </c>
      <c r="M1907" s="292" t="s">
        <v>3980</v>
      </c>
      <c r="O1907" s="330"/>
      <c r="P1907" s="331"/>
      <c r="Q1907" s="293"/>
      <c r="S1907" s="293"/>
      <c r="T1907" s="293"/>
      <c r="V1907" s="294"/>
    </row>
    <row r="1908" spans="2:23" s="292" customFormat="1" ht="30.75" customHeight="1" x14ac:dyDescent="0.25">
      <c r="B1908" s="351" t="s">
        <v>25012</v>
      </c>
      <c r="C1908" s="351" t="s">
        <v>21208</v>
      </c>
      <c r="D1908" s="291" t="s">
        <v>25019</v>
      </c>
      <c r="E1908" s="292" t="s">
        <v>25020</v>
      </c>
      <c r="G1908" s="291" t="s">
        <v>25021</v>
      </c>
      <c r="H1908" s="328" t="s">
        <v>25022</v>
      </c>
      <c r="I1908" s="329" t="s">
        <v>3920</v>
      </c>
      <c r="J1908" s="291"/>
      <c r="L1908" s="292" t="s">
        <v>25023</v>
      </c>
      <c r="M1908" s="292" t="s">
        <v>3924</v>
      </c>
      <c r="O1908" s="330"/>
      <c r="P1908" s="331"/>
      <c r="Q1908" s="293"/>
      <c r="S1908" s="293"/>
      <c r="T1908" s="293"/>
      <c r="V1908" s="294">
        <v>44797</v>
      </c>
    </row>
    <row r="1909" spans="2:23" s="292" customFormat="1" ht="30.75" customHeight="1" x14ac:dyDescent="0.25">
      <c r="B1909" s="351" t="s">
        <v>25013</v>
      </c>
      <c r="C1909" s="351" t="s">
        <v>21208</v>
      </c>
      <c r="D1909" s="291" t="s">
        <v>25026</v>
      </c>
      <c r="E1909" s="292" t="s">
        <v>2170</v>
      </c>
      <c r="G1909" s="291" t="s">
        <v>25027</v>
      </c>
      <c r="H1909" s="328" t="s">
        <v>25028</v>
      </c>
      <c r="I1909" s="329" t="s">
        <v>3920</v>
      </c>
      <c r="J1909" s="291" t="s">
        <v>25133</v>
      </c>
      <c r="K1909" s="292" t="s">
        <v>3922</v>
      </c>
      <c r="L1909" s="292" t="s">
        <v>25029</v>
      </c>
      <c r="M1909" s="292" t="s">
        <v>3924</v>
      </c>
      <c r="O1909" s="330" t="s">
        <v>25132</v>
      </c>
      <c r="P1909" s="331" t="s">
        <v>25130</v>
      </c>
      <c r="Q1909" s="426" t="s">
        <v>25131</v>
      </c>
      <c r="R1909" s="292" t="s">
        <v>12524</v>
      </c>
      <c r="S1909" s="426" t="s">
        <v>25131</v>
      </c>
      <c r="T1909" s="331" t="s">
        <v>25130</v>
      </c>
      <c r="V1909" s="294">
        <v>44798</v>
      </c>
    </row>
    <row r="1910" spans="2:23" s="292" customFormat="1" ht="30.75" customHeight="1" x14ac:dyDescent="0.25">
      <c r="B1910" s="351" t="s">
        <v>25024</v>
      </c>
      <c r="C1910" s="351" t="s">
        <v>21208</v>
      </c>
      <c r="D1910" s="291" t="s">
        <v>25030</v>
      </c>
      <c r="E1910" s="292" t="s">
        <v>20159</v>
      </c>
      <c r="G1910" s="291" t="s">
        <v>10389</v>
      </c>
      <c r="H1910" s="328" t="s">
        <v>25031</v>
      </c>
      <c r="I1910" s="329" t="s">
        <v>3920</v>
      </c>
      <c r="J1910" s="291"/>
      <c r="L1910" s="292" t="s">
        <v>4306</v>
      </c>
      <c r="M1910" s="292" t="s">
        <v>3947</v>
      </c>
      <c r="O1910" s="330"/>
      <c r="P1910" s="331"/>
      <c r="Q1910" s="293"/>
      <c r="S1910" s="293"/>
      <c r="T1910" s="293"/>
      <c r="V1910" s="294">
        <v>44798</v>
      </c>
    </row>
    <row r="1911" spans="2:23" s="292" customFormat="1" ht="30.75" customHeight="1" x14ac:dyDescent="0.25">
      <c r="B1911" s="351" t="s">
        <v>25025</v>
      </c>
      <c r="C1911" s="351" t="s">
        <v>16443</v>
      </c>
      <c r="D1911" s="291" t="s">
        <v>25032</v>
      </c>
      <c r="E1911" s="292" t="s">
        <v>25033</v>
      </c>
      <c r="F1911" s="292" t="s">
        <v>22822</v>
      </c>
      <c r="G1911" s="291" t="s">
        <v>25034</v>
      </c>
      <c r="H1911" s="328"/>
      <c r="I1911" s="329"/>
      <c r="J1911" s="291"/>
      <c r="O1911" s="330"/>
      <c r="P1911" s="331"/>
      <c r="Q1911" s="293"/>
      <c r="S1911" s="293"/>
      <c r="T1911" s="293"/>
      <c r="V1911" s="294"/>
    </row>
    <row r="1912" spans="2:23" s="292" customFormat="1" ht="30.75" customHeight="1" x14ac:dyDescent="0.25">
      <c r="B1912" s="351" t="s">
        <v>25035</v>
      </c>
      <c r="C1912" s="351" t="s">
        <v>21205</v>
      </c>
      <c r="D1912" s="291" t="s">
        <v>25036</v>
      </c>
      <c r="E1912" s="292" t="s">
        <v>21205</v>
      </c>
      <c r="G1912" s="291" t="s">
        <v>25037</v>
      </c>
      <c r="H1912" s="328"/>
      <c r="I1912" s="329"/>
      <c r="J1912" s="291"/>
      <c r="L1912" s="292" t="s">
        <v>25038</v>
      </c>
      <c r="M1912" s="292" t="s">
        <v>4202</v>
      </c>
      <c r="O1912" s="330"/>
      <c r="P1912" s="331"/>
      <c r="Q1912" s="293"/>
      <c r="S1912" s="293"/>
      <c r="T1912" s="293"/>
      <c r="V1912" s="294"/>
    </row>
    <row r="1913" spans="2:23" s="292" customFormat="1" ht="30.75" customHeight="1" x14ac:dyDescent="0.25">
      <c r="B1913" s="351" t="s">
        <v>25039</v>
      </c>
      <c r="C1913" s="351" t="s">
        <v>11059</v>
      </c>
      <c r="D1913" s="291" t="s">
        <v>25041</v>
      </c>
      <c r="E1913" s="292" t="s">
        <v>1274</v>
      </c>
      <c r="F1913" s="292" t="s">
        <v>20781</v>
      </c>
      <c r="G1913" s="291" t="s">
        <v>25042</v>
      </c>
      <c r="H1913" s="328" t="s">
        <v>25043</v>
      </c>
      <c r="I1913" s="329" t="s">
        <v>3920</v>
      </c>
      <c r="J1913" s="291" t="s">
        <v>25044</v>
      </c>
      <c r="K1913" s="292" t="s">
        <v>3922</v>
      </c>
      <c r="L1913" s="292" t="s">
        <v>25040</v>
      </c>
      <c r="M1913" s="292" t="s">
        <v>3980</v>
      </c>
      <c r="N1913" s="292" t="s">
        <v>21230</v>
      </c>
      <c r="O1913" s="330" t="s">
        <v>25045</v>
      </c>
      <c r="P1913" s="331" t="s">
        <v>25046</v>
      </c>
      <c r="Q1913" s="293" t="s">
        <v>25047</v>
      </c>
      <c r="S1913" s="293"/>
      <c r="T1913" s="293"/>
      <c r="V1913" s="294"/>
    </row>
    <row r="1914" spans="2:23" s="292" customFormat="1" ht="30.75" customHeight="1" x14ac:dyDescent="0.25">
      <c r="B1914" s="351" t="s">
        <v>25048</v>
      </c>
      <c r="C1914" s="351" t="s">
        <v>21208</v>
      </c>
      <c r="D1914" s="291" t="s">
        <v>25053</v>
      </c>
      <c r="E1914" s="292" t="s">
        <v>25054</v>
      </c>
      <c r="G1914" s="291" t="s">
        <v>25055</v>
      </c>
      <c r="H1914" s="328" t="s">
        <v>25056</v>
      </c>
      <c r="I1914" s="329" t="s">
        <v>3920</v>
      </c>
      <c r="J1914" s="291" t="s">
        <v>25058</v>
      </c>
      <c r="K1914" s="292" t="s">
        <v>25059</v>
      </c>
      <c r="L1914" s="292" t="s">
        <v>2875</v>
      </c>
      <c r="M1914" s="292" t="s">
        <v>4097</v>
      </c>
      <c r="O1914" s="330" t="s">
        <v>25057</v>
      </c>
      <c r="P1914" s="331" t="s">
        <v>25060</v>
      </c>
      <c r="Q1914" s="269" t="s">
        <v>25061</v>
      </c>
      <c r="R1914" s="292" t="s">
        <v>25054</v>
      </c>
      <c r="S1914" s="293" t="s">
        <v>25061</v>
      </c>
      <c r="T1914" s="331" t="s">
        <v>25060</v>
      </c>
      <c r="V1914" s="294">
        <v>44804</v>
      </c>
    </row>
    <row r="1915" spans="2:23" s="292" customFormat="1" ht="30.75" customHeight="1" x14ac:dyDescent="0.25">
      <c r="B1915" s="351" t="s">
        <v>25049</v>
      </c>
      <c r="C1915" s="351" t="s">
        <v>21205</v>
      </c>
      <c r="D1915" s="291" t="s">
        <v>25063</v>
      </c>
      <c r="E1915" s="292" t="s">
        <v>22003</v>
      </c>
      <c r="G1915" s="291" t="s">
        <v>25064</v>
      </c>
      <c r="H1915" s="328" t="s">
        <v>25065</v>
      </c>
      <c r="I1915" s="329" t="s">
        <v>25066</v>
      </c>
      <c r="J1915" s="291" t="s">
        <v>25067</v>
      </c>
      <c r="K1915" s="292" t="s">
        <v>3922</v>
      </c>
      <c r="L1915" s="292" t="s">
        <v>25068</v>
      </c>
      <c r="M1915" s="292" t="s">
        <v>3924</v>
      </c>
      <c r="N1915" s="292" t="s">
        <v>21230</v>
      </c>
      <c r="O1915" s="330" t="s">
        <v>25069</v>
      </c>
      <c r="P1915" s="331" t="s">
        <v>25070</v>
      </c>
      <c r="Q1915" s="269" t="s">
        <v>25071</v>
      </c>
      <c r="S1915" s="269" t="s">
        <v>25071</v>
      </c>
      <c r="T1915" s="293" t="s">
        <v>25072</v>
      </c>
      <c r="V1915" s="294"/>
    </row>
    <row r="1916" spans="2:23" s="292" customFormat="1" ht="30.75" customHeight="1" x14ac:dyDescent="0.25">
      <c r="B1916" s="351" t="s">
        <v>25050</v>
      </c>
      <c r="C1916" s="351" t="s">
        <v>16443</v>
      </c>
      <c r="D1916" s="291" t="s">
        <v>25032</v>
      </c>
      <c r="E1916" s="292" t="s">
        <v>25033</v>
      </c>
      <c r="F1916" s="292" t="s">
        <v>2897</v>
      </c>
      <c r="G1916" s="291" t="s">
        <v>25073</v>
      </c>
      <c r="H1916" s="328"/>
      <c r="I1916" s="329" t="s">
        <v>3920</v>
      </c>
      <c r="J1916" s="291" t="s">
        <v>25074</v>
      </c>
      <c r="K1916" s="292" t="s">
        <v>25075</v>
      </c>
      <c r="L1916" s="292" t="s">
        <v>25076</v>
      </c>
      <c r="M1916" s="292" t="s">
        <v>3924</v>
      </c>
      <c r="N1916" s="292" t="s">
        <v>21230</v>
      </c>
      <c r="O1916" s="330" t="s">
        <v>25077</v>
      </c>
      <c r="P1916" s="331"/>
      <c r="Q1916" s="293"/>
      <c r="S1916" s="293"/>
      <c r="T1916" s="293"/>
      <c r="V1916" s="294"/>
    </row>
    <row r="1917" spans="2:23" s="292" customFormat="1" ht="30.75" customHeight="1" x14ac:dyDescent="0.25">
      <c r="B1917" s="351" t="s">
        <v>25051</v>
      </c>
      <c r="C1917" s="351" t="s">
        <v>21208</v>
      </c>
      <c r="D1917" s="291" t="s">
        <v>25098</v>
      </c>
      <c r="E1917" s="292" t="s">
        <v>25099</v>
      </c>
      <c r="G1917" s="291" t="s">
        <v>25100</v>
      </c>
      <c r="H1917" s="328" t="s">
        <v>25101</v>
      </c>
      <c r="I1917" s="329" t="s">
        <v>3920</v>
      </c>
      <c r="J1917" s="291" t="s">
        <v>25102</v>
      </c>
      <c r="K1917" s="292" t="s">
        <v>3922</v>
      </c>
      <c r="L1917" s="292" t="s">
        <v>25103</v>
      </c>
      <c r="M1917" s="292" t="s">
        <v>4068</v>
      </c>
      <c r="O1917" s="330" t="s">
        <v>25104</v>
      </c>
      <c r="P1917" s="331" t="s">
        <v>25105</v>
      </c>
      <c r="Q1917" s="293"/>
      <c r="R1917" s="292" t="s">
        <v>25099</v>
      </c>
      <c r="S1917" s="293"/>
      <c r="T1917" s="331" t="s">
        <v>25105</v>
      </c>
      <c r="V1917" s="294">
        <v>44812</v>
      </c>
    </row>
    <row r="1918" spans="2:23" s="292" customFormat="1" ht="30.75" customHeight="1" x14ac:dyDescent="0.25">
      <c r="B1918" s="351" t="s">
        <v>25052</v>
      </c>
      <c r="C1918" s="351" t="s">
        <v>21205</v>
      </c>
      <c r="D1918" s="291" t="s">
        <v>25106</v>
      </c>
      <c r="E1918" s="292" t="s">
        <v>18</v>
      </c>
      <c r="G1918" s="291" t="s">
        <v>25106</v>
      </c>
      <c r="H1918" s="328" t="s">
        <v>25246</v>
      </c>
      <c r="I1918" s="329" t="s">
        <v>3920</v>
      </c>
      <c r="J1918" s="291" t="s">
        <v>25247</v>
      </c>
      <c r="K1918" s="292" t="s">
        <v>3922</v>
      </c>
      <c r="L1918" s="292" t="s">
        <v>25107</v>
      </c>
      <c r="M1918" s="292" t="s">
        <v>3947</v>
      </c>
      <c r="N1918" s="292" t="s">
        <v>21218</v>
      </c>
      <c r="O1918" s="330" t="s">
        <v>25248</v>
      </c>
      <c r="P1918" s="331" t="s">
        <v>25249</v>
      </c>
      <c r="Q1918" s="293"/>
      <c r="R1918" s="292" t="s">
        <v>25250</v>
      </c>
      <c r="S1918" s="293" t="s">
        <v>25251</v>
      </c>
      <c r="T1918" s="293"/>
      <c r="V1918" s="294">
        <v>44861</v>
      </c>
    </row>
    <row r="1919" spans="2:23" s="292" customFormat="1" ht="30.75" customHeight="1" x14ac:dyDescent="0.25">
      <c r="B1919" s="351" t="s">
        <v>25108</v>
      </c>
      <c r="C1919" s="351" t="s">
        <v>6323</v>
      </c>
      <c r="D1919" s="291" t="s">
        <v>25109</v>
      </c>
      <c r="E1919" s="292" t="s">
        <v>25110</v>
      </c>
      <c r="G1919" s="291" t="s">
        <v>25111</v>
      </c>
      <c r="H1919" s="328" t="s">
        <v>25112</v>
      </c>
      <c r="I1919" s="329" t="s">
        <v>3920</v>
      </c>
      <c r="J1919" s="291" t="s">
        <v>25113</v>
      </c>
      <c r="K1919" s="292" t="s">
        <v>3922</v>
      </c>
      <c r="L1919" s="292" t="s">
        <v>25114</v>
      </c>
      <c r="M1919" s="292" t="s">
        <v>4270</v>
      </c>
      <c r="N1919" s="292" t="s">
        <v>21218</v>
      </c>
      <c r="O1919" s="330" t="s">
        <v>25115</v>
      </c>
      <c r="P1919" s="331" t="s">
        <v>25116</v>
      </c>
      <c r="Q1919" s="293"/>
      <c r="R1919" s="292" t="s">
        <v>25110</v>
      </c>
      <c r="S1919" s="293"/>
      <c r="T1919" s="331" t="s">
        <v>25116</v>
      </c>
      <c r="V1919" s="294">
        <v>44816</v>
      </c>
    </row>
    <row r="1920" spans="2:23" s="292" customFormat="1" ht="30.75" customHeight="1" x14ac:dyDescent="0.25">
      <c r="B1920" s="351" t="s">
        <v>25124</v>
      </c>
      <c r="C1920" s="351" t="s">
        <v>21208</v>
      </c>
      <c r="D1920" s="291" t="s">
        <v>25125</v>
      </c>
      <c r="E1920" s="292" t="s">
        <v>25126</v>
      </c>
      <c r="F1920" s="292" t="s">
        <v>4227</v>
      </c>
      <c r="G1920" s="291" t="s">
        <v>25154</v>
      </c>
      <c r="H1920" s="328" t="s">
        <v>25155</v>
      </c>
      <c r="I1920" s="329" t="s">
        <v>25156</v>
      </c>
      <c r="J1920" s="291" t="s">
        <v>25157</v>
      </c>
      <c r="K1920" s="292" t="s">
        <v>3922</v>
      </c>
      <c r="L1920" s="292" t="s">
        <v>25127</v>
      </c>
      <c r="M1920" s="292" t="s">
        <v>3924</v>
      </c>
      <c r="N1920" s="292" t="s">
        <v>21230</v>
      </c>
      <c r="O1920" s="330" t="s">
        <v>25158</v>
      </c>
      <c r="P1920" s="331" t="s">
        <v>25159</v>
      </c>
      <c r="Q1920" s="426" t="s">
        <v>25129</v>
      </c>
      <c r="R1920" s="292" t="s">
        <v>25126</v>
      </c>
      <c r="S1920" s="426" t="s">
        <v>25129</v>
      </c>
      <c r="T1920" s="331" t="s">
        <v>25128</v>
      </c>
      <c r="U1920" s="292" t="s">
        <v>25160</v>
      </c>
      <c r="V1920" s="294">
        <v>44820</v>
      </c>
      <c r="W1920" s="357">
        <v>44827</v>
      </c>
    </row>
    <row r="1921" spans="2:23" s="292" customFormat="1" ht="30.75" customHeight="1" x14ac:dyDescent="0.25">
      <c r="B1921" s="351" t="s">
        <v>25161</v>
      </c>
      <c r="C1921" s="351" t="s">
        <v>16443</v>
      </c>
      <c r="D1921" s="291" t="s">
        <v>25163</v>
      </c>
      <c r="E1921" s="292" t="s">
        <v>10743</v>
      </c>
      <c r="G1921" s="291" t="s">
        <v>25162</v>
      </c>
      <c r="H1921" s="328"/>
      <c r="I1921" s="329"/>
      <c r="J1921" s="291"/>
      <c r="O1921" s="330"/>
      <c r="P1921" s="331"/>
      <c r="Q1921" s="293"/>
      <c r="S1921" s="293"/>
      <c r="T1921" s="293"/>
      <c r="V1921" s="294"/>
    </row>
    <row r="1922" spans="2:23" s="292" customFormat="1" ht="30.75" customHeight="1" x14ac:dyDescent="0.25">
      <c r="B1922" s="351" t="s">
        <v>25164</v>
      </c>
      <c r="C1922" s="351" t="s">
        <v>11059</v>
      </c>
      <c r="D1922" s="291" t="s">
        <v>25165</v>
      </c>
      <c r="E1922" s="292" t="s">
        <v>25166</v>
      </c>
      <c r="F1922" s="292" t="s">
        <v>25167</v>
      </c>
      <c r="G1922" s="291" t="s">
        <v>25168</v>
      </c>
      <c r="H1922" s="328" t="s">
        <v>25169</v>
      </c>
      <c r="I1922" s="329"/>
      <c r="J1922" s="291" t="s">
        <v>25170</v>
      </c>
      <c r="K1922" s="292" t="s">
        <v>3922</v>
      </c>
      <c r="L1922" s="292" t="s">
        <v>25171</v>
      </c>
      <c r="M1922" s="292" t="s">
        <v>3980</v>
      </c>
      <c r="N1922" s="292" t="s">
        <v>21230</v>
      </c>
      <c r="O1922" s="330" t="s">
        <v>25172</v>
      </c>
      <c r="P1922" s="331" t="s">
        <v>25173</v>
      </c>
      <c r="Q1922" s="293"/>
      <c r="S1922" s="293"/>
      <c r="T1922" s="293"/>
      <c r="V1922" s="294"/>
    </row>
    <row r="1923" spans="2:23" s="292" customFormat="1" ht="30.75" customHeight="1" x14ac:dyDescent="0.25">
      <c r="B1923" s="351" t="s">
        <v>25175</v>
      </c>
      <c r="C1923" s="351" t="s">
        <v>21208</v>
      </c>
      <c r="D1923" s="291" t="s">
        <v>25181</v>
      </c>
      <c r="E1923" s="292" t="s">
        <v>25182</v>
      </c>
      <c r="F1923" s="292" t="s">
        <v>25184</v>
      </c>
      <c r="G1923" s="291" t="s">
        <v>25181</v>
      </c>
      <c r="H1923" s="328" t="s">
        <v>25183</v>
      </c>
      <c r="I1923" s="329" t="s">
        <v>3920</v>
      </c>
      <c r="J1923" s="291" t="s">
        <v>25185</v>
      </c>
      <c r="K1923" s="292" t="s">
        <v>2974</v>
      </c>
      <c r="L1923" s="292" t="s">
        <v>4031</v>
      </c>
      <c r="M1923" s="292" t="s">
        <v>3924</v>
      </c>
      <c r="N1923" s="292" t="s">
        <v>21230</v>
      </c>
      <c r="O1923" s="330" t="s">
        <v>25186</v>
      </c>
      <c r="P1923" s="331" t="s">
        <v>25187</v>
      </c>
      <c r="Q1923" s="426" t="s">
        <v>25188</v>
      </c>
      <c r="R1923" s="292" t="s">
        <v>25182</v>
      </c>
      <c r="S1923" s="426" t="s">
        <v>25189</v>
      </c>
      <c r="T1923" s="331" t="s">
        <v>25187</v>
      </c>
      <c r="V1923" s="294">
        <v>44833</v>
      </c>
    </row>
    <row r="1924" spans="2:23" s="292" customFormat="1" ht="30.75" customHeight="1" x14ac:dyDescent="0.25">
      <c r="B1924" s="351" t="s">
        <v>25176</v>
      </c>
      <c r="C1924" s="351" t="s">
        <v>16443</v>
      </c>
      <c r="D1924" s="291" t="s">
        <v>25192</v>
      </c>
      <c r="E1924" s="293" t="s">
        <v>25192</v>
      </c>
      <c r="F1924" s="292" t="s">
        <v>25184</v>
      </c>
      <c r="G1924" s="291" t="s">
        <v>25192</v>
      </c>
      <c r="H1924" s="328" t="s">
        <v>25193</v>
      </c>
      <c r="I1924" s="329" t="s">
        <v>3920</v>
      </c>
      <c r="J1924" s="291" t="s">
        <v>24958</v>
      </c>
      <c r="K1924" s="292" t="s">
        <v>3922</v>
      </c>
      <c r="L1924" s="292" t="s">
        <v>24959</v>
      </c>
      <c r="M1924" s="292" t="s">
        <v>3947</v>
      </c>
      <c r="N1924" s="292" t="s">
        <v>21218</v>
      </c>
      <c r="O1924" s="330" t="s">
        <v>24960</v>
      </c>
      <c r="P1924" s="331" t="s">
        <v>24961</v>
      </c>
      <c r="Q1924" s="293" t="s">
        <v>24962</v>
      </c>
      <c r="R1924" s="292" t="s">
        <v>24954</v>
      </c>
      <c r="S1924" s="293" t="s">
        <v>24962</v>
      </c>
      <c r="T1924" s="293" t="s">
        <v>24963</v>
      </c>
      <c r="V1924" s="294"/>
    </row>
    <row r="1925" spans="2:23" s="292" customFormat="1" ht="30.75" customHeight="1" x14ac:dyDescent="0.25">
      <c r="B1925" s="351" t="s">
        <v>25177</v>
      </c>
      <c r="C1925" s="351" t="s">
        <v>16443</v>
      </c>
      <c r="D1925" s="291" t="s">
        <v>25200</v>
      </c>
      <c r="E1925" s="292" t="s">
        <v>10743</v>
      </c>
      <c r="G1925" s="291" t="s">
        <v>25200</v>
      </c>
      <c r="H1925" s="328" t="s">
        <v>25211</v>
      </c>
      <c r="I1925" s="329" t="s">
        <v>3920</v>
      </c>
      <c r="J1925" s="291" t="s">
        <v>25212</v>
      </c>
      <c r="K1925" s="292" t="s">
        <v>3922</v>
      </c>
      <c r="L1925" s="292" t="s">
        <v>11761</v>
      </c>
      <c r="M1925" s="292" t="s">
        <v>3947</v>
      </c>
      <c r="N1925" s="292" t="s">
        <v>21218</v>
      </c>
      <c r="O1925" s="330" t="s">
        <v>25201</v>
      </c>
      <c r="P1925" s="331" t="s">
        <v>25202</v>
      </c>
      <c r="Q1925" s="293" t="s">
        <v>25213</v>
      </c>
      <c r="R1925" s="292" t="s">
        <v>25214</v>
      </c>
      <c r="S1925" s="293" t="s">
        <v>25215</v>
      </c>
      <c r="T1925" s="293" t="s">
        <v>25216</v>
      </c>
      <c r="V1925" s="294"/>
    </row>
    <row r="1926" spans="2:23" s="292" customFormat="1" ht="30.75" customHeight="1" x14ac:dyDescent="0.25">
      <c r="B1926" s="351" t="s">
        <v>25178</v>
      </c>
      <c r="C1926" s="351" t="s">
        <v>16443</v>
      </c>
      <c r="D1926" s="291" t="s">
        <v>25228</v>
      </c>
      <c r="E1926" s="292" t="s">
        <v>25289</v>
      </c>
      <c r="F1926" s="292" t="s">
        <v>1703</v>
      </c>
      <c r="G1926" s="291" t="s">
        <v>25286</v>
      </c>
      <c r="H1926" s="328" t="s">
        <v>25229</v>
      </c>
      <c r="I1926" s="329" t="s">
        <v>25230</v>
      </c>
      <c r="J1926" s="291" t="s">
        <v>25287</v>
      </c>
      <c r="K1926" s="292" t="s">
        <v>22933</v>
      </c>
      <c r="L1926" s="292" t="s">
        <v>2372</v>
      </c>
      <c r="M1926" s="292" t="s">
        <v>5752</v>
      </c>
      <c r="N1926" s="292" t="s">
        <v>21231</v>
      </c>
      <c r="O1926" s="330" t="s">
        <v>22934</v>
      </c>
      <c r="P1926" s="331" t="s">
        <v>25288</v>
      </c>
      <c r="Q1926" s="293" t="s">
        <v>25231</v>
      </c>
      <c r="R1926" s="292" t="s">
        <v>1002</v>
      </c>
      <c r="S1926" s="293" t="s">
        <v>25231</v>
      </c>
      <c r="T1926" s="293" t="s">
        <v>25232</v>
      </c>
      <c r="V1926" s="294"/>
    </row>
    <row r="1927" spans="2:23" s="292" customFormat="1" ht="30.75" customHeight="1" x14ac:dyDescent="0.25">
      <c r="B1927" s="351" t="s">
        <v>25179</v>
      </c>
      <c r="C1927" s="351" t="s">
        <v>21208</v>
      </c>
      <c r="D1927" s="291" t="s">
        <v>25233</v>
      </c>
      <c r="E1927" s="292" t="s">
        <v>16202</v>
      </c>
      <c r="G1927" s="291" t="s">
        <v>25233</v>
      </c>
      <c r="H1927" s="328" t="s">
        <v>25234</v>
      </c>
      <c r="I1927" s="329" t="s">
        <v>3920</v>
      </c>
      <c r="J1927" s="291" t="s">
        <v>25235</v>
      </c>
      <c r="K1927" s="292" t="s">
        <v>25236</v>
      </c>
      <c r="L1927" s="292" t="s">
        <v>24970</v>
      </c>
      <c r="M1927" s="292" t="s">
        <v>3741</v>
      </c>
      <c r="N1927" s="292" t="s">
        <v>21231</v>
      </c>
      <c r="O1927" s="330" t="s">
        <v>24971</v>
      </c>
      <c r="P1927" s="331" t="s">
        <v>25237</v>
      </c>
      <c r="Q1927" s="426" t="s">
        <v>25238</v>
      </c>
      <c r="R1927" s="292" t="s">
        <v>16202</v>
      </c>
      <c r="S1927" s="426" t="s">
        <v>25238</v>
      </c>
      <c r="T1927" s="331" t="s">
        <v>25237</v>
      </c>
      <c r="V1927" s="294">
        <v>44854</v>
      </c>
    </row>
    <row r="1928" spans="2:23" s="292" customFormat="1" ht="30.75" customHeight="1" x14ac:dyDescent="0.25">
      <c r="B1928" s="351" t="s">
        <v>25180</v>
      </c>
      <c r="C1928" s="351" t="s">
        <v>16443</v>
      </c>
      <c r="D1928" s="291" t="s">
        <v>25239</v>
      </c>
      <c r="E1928" s="292" t="s">
        <v>25240</v>
      </c>
      <c r="F1928" s="292" t="s">
        <v>22905</v>
      </c>
      <c r="G1928" s="291" t="s">
        <v>25241</v>
      </c>
      <c r="H1928" s="328"/>
      <c r="I1928" s="329"/>
      <c r="J1928" s="291"/>
      <c r="L1928" s="292" t="s">
        <v>25242</v>
      </c>
      <c r="M1928" s="292" t="s">
        <v>3947</v>
      </c>
      <c r="N1928" s="292" t="s">
        <v>21218</v>
      </c>
      <c r="O1928" s="330"/>
      <c r="P1928" s="331" t="s">
        <v>25243</v>
      </c>
      <c r="Q1928" s="293"/>
      <c r="R1928" s="292" t="s">
        <v>25240</v>
      </c>
      <c r="S1928" s="293"/>
      <c r="T1928" s="293"/>
      <c r="V1928" s="294"/>
    </row>
    <row r="1929" spans="2:23" s="292" customFormat="1" ht="30.75" customHeight="1" x14ac:dyDescent="0.25">
      <c r="B1929" s="351" t="s">
        <v>25261</v>
      </c>
      <c r="C1929" s="351" t="s">
        <v>12035</v>
      </c>
      <c r="D1929" s="291" t="s">
        <v>25264</v>
      </c>
      <c r="E1929" s="292" t="s">
        <v>25263</v>
      </c>
      <c r="G1929" s="291" t="s">
        <v>25262</v>
      </c>
      <c r="H1929" s="328" t="s">
        <v>25265</v>
      </c>
      <c r="I1929" s="329" t="s">
        <v>25272</v>
      </c>
      <c r="J1929" s="291" t="s">
        <v>25266</v>
      </c>
      <c r="K1929" s="292" t="s">
        <v>3922</v>
      </c>
      <c r="L1929" s="292" t="s">
        <v>5353</v>
      </c>
      <c r="M1929" s="292" t="s">
        <v>4119</v>
      </c>
      <c r="N1929" s="292" t="s">
        <v>21230</v>
      </c>
      <c r="O1929" s="330" t="s">
        <v>25267</v>
      </c>
      <c r="P1929" s="331" t="s">
        <v>25268</v>
      </c>
      <c r="Q1929" s="426" t="s">
        <v>25269</v>
      </c>
      <c r="R1929" s="292" t="s">
        <v>25263</v>
      </c>
      <c r="S1929" s="293" t="s">
        <v>25270</v>
      </c>
      <c r="T1929" s="293" t="s">
        <v>25271</v>
      </c>
      <c r="V1929" s="294"/>
    </row>
    <row r="1930" spans="2:23" s="292" customFormat="1" ht="30.75" customHeight="1" x14ac:dyDescent="0.25">
      <c r="B1930" s="351" t="s">
        <v>25273</v>
      </c>
      <c r="C1930" s="351" t="s">
        <v>12035</v>
      </c>
      <c r="D1930" s="291" t="s">
        <v>25274</v>
      </c>
      <c r="E1930" s="292" t="s">
        <v>25263</v>
      </c>
      <c r="G1930" s="291" t="s">
        <v>25275</v>
      </c>
      <c r="H1930" s="328" t="s">
        <v>25276</v>
      </c>
      <c r="I1930" s="329" t="s">
        <v>25277</v>
      </c>
      <c r="J1930" s="291" t="s">
        <v>25278</v>
      </c>
      <c r="K1930" s="292" t="s">
        <v>25279</v>
      </c>
      <c r="L1930" s="292" t="s">
        <v>25280</v>
      </c>
      <c r="M1930" s="292" t="s">
        <v>4119</v>
      </c>
      <c r="N1930" s="292" t="s">
        <v>21230</v>
      </c>
      <c r="O1930" s="330" t="s">
        <v>25281</v>
      </c>
      <c r="P1930" s="331" t="s">
        <v>25282</v>
      </c>
      <c r="Q1930" s="426" t="s">
        <v>25283</v>
      </c>
      <c r="R1930" s="292" t="s">
        <v>25263</v>
      </c>
      <c r="S1930" s="293" t="s">
        <v>25270</v>
      </c>
      <c r="T1930" s="293" t="s">
        <v>25284</v>
      </c>
      <c r="V1930" s="294"/>
    </row>
    <row r="1931" spans="2:23" s="292" customFormat="1" ht="30.75" customHeight="1" x14ac:dyDescent="0.25">
      <c r="B1931" s="351" t="s">
        <v>25295</v>
      </c>
      <c r="C1931" s="351" t="s">
        <v>11059</v>
      </c>
      <c r="D1931" s="291" t="s">
        <v>25306</v>
      </c>
      <c r="E1931" s="292" t="s">
        <v>25296</v>
      </c>
      <c r="G1931" s="291" t="s">
        <v>25297</v>
      </c>
      <c r="H1931" s="328" t="s">
        <v>25298</v>
      </c>
      <c r="I1931" s="329" t="s">
        <v>25299</v>
      </c>
      <c r="J1931" s="291" t="s">
        <v>25300</v>
      </c>
      <c r="K1931" s="292" t="s">
        <v>25301</v>
      </c>
      <c r="L1931" s="292" t="s">
        <v>3922</v>
      </c>
      <c r="M1931" s="292" t="s">
        <v>4068</v>
      </c>
      <c r="N1931" s="292" t="s">
        <v>21218</v>
      </c>
      <c r="O1931" s="330" t="s">
        <v>25302</v>
      </c>
      <c r="P1931" s="331" t="s">
        <v>25303</v>
      </c>
      <c r="Q1931" s="426" t="s">
        <v>25305</v>
      </c>
      <c r="R1931" s="292" t="s">
        <v>23259</v>
      </c>
      <c r="S1931" s="293" t="s">
        <v>25304</v>
      </c>
      <c r="T1931" s="293" t="s">
        <v>25303</v>
      </c>
      <c r="V1931" s="294"/>
    </row>
    <row r="1932" spans="2:23" s="292" customFormat="1" ht="30.75" customHeight="1" x14ac:dyDescent="0.25">
      <c r="B1932" s="351" t="s">
        <v>25307</v>
      </c>
      <c r="C1932" s="351" t="s">
        <v>21205</v>
      </c>
      <c r="D1932" s="291" t="s">
        <v>25308</v>
      </c>
      <c r="E1932" s="292" t="s">
        <v>25309</v>
      </c>
      <c r="G1932" s="291" t="s">
        <v>25310</v>
      </c>
      <c r="H1932" s="328" t="s">
        <v>25311</v>
      </c>
      <c r="I1932" s="329" t="s">
        <v>3920</v>
      </c>
      <c r="J1932" s="291" t="s">
        <v>25312</v>
      </c>
      <c r="K1932" s="292" t="s">
        <v>25308</v>
      </c>
      <c r="L1932" s="292" t="s">
        <v>14968</v>
      </c>
      <c r="M1932" s="292" t="s">
        <v>3947</v>
      </c>
      <c r="N1932" s="292" t="s">
        <v>21218</v>
      </c>
      <c r="O1932" s="330" t="s">
        <v>25313</v>
      </c>
      <c r="P1932" s="331" t="s">
        <v>25314</v>
      </c>
      <c r="Q1932" s="426" t="s">
        <v>25315</v>
      </c>
      <c r="R1932" s="292" t="s">
        <v>25317</v>
      </c>
      <c r="S1932" s="426" t="s">
        <v>25316</v>
      </c>
      <c r="T1932" s="293" t="s">
        <v>25318</v>
      </c>
      <c r="V1932" s="294"/>
    </row>
    <row r="1933" spans="2:23" s="292" customFormat="1" ht="30.75" customHeight="1" x14ac:dyDescent="0.25">
      <c r="B1933" s="372" t="s">
        <v>25326</v>
      </c>
      <c r="C1933" s="351" t="s">
        <v>12035</v>
      </c>
      <c r="D1933" s="291" t="s">
        <v>25327</v>
      </c>
      <c r="E1933" s="292" t="s">
        <v>22003</v>
      </c>
      <c r="G1933" s="291" t="s">
        <v>25328</v>
      </c>
      <c r="H1933" s="328" t="s">
        <v>25329</v>
      </c>
      <c r="I1933" s="329" t="s">
        <v>3920</v>
      </c>
      <c r="J1933" s="291" t="s">
        <v>25330</v>
      </c>
      <c r="K1933" s="292" t="s">
        <v>3922</v>
      </c>
      <c r="L1933" s="292" t="s">
        <v>3951</v>
      </c>
      <c r="M1933" s="292" t="s">
        <v>3947</v>
      </c>
      <c r="N1933" s="292" t="s">
        <v>21218</v>
      </c>
      <c r="O1933" s="330" t="s">
        <v>25331</v>
      </c>
      <c r="P1933" s="331" t="s">
        <v>25332</v>
      </c>
      <c r="Q1933" s="426" t="s">
        <v>25364</v>
      </c>
      <c r="R1933" s="292" t="s">
        <v>22003</v>
      </c>
      <c r="S1933" s="426" t="s">
        <v>18945</v>
      </c>
      <c r="T1933" s="293"/>
      <c r="V1933" s="294"/>
    </row>
    <row r="1934" spans="2:23" s="292" customFormat="1" ht="30.75" customHeight="1" x14ac:dyDescent="0.25">
      <c r="B1934" s="351" t="s">
        <v>25337</v>
      </c>
      <c r="C1934" s="351" t="s">
        <v>11059</v>
      </c>
      <c r="D1934" s="291" t="s">
        <v>25338</v>
      </c>
      <c r="E1934" s="292" t="s">
        <v>25339</v>
      </c>
      <c r="G1934" s="291" t="s">
        <v>25338</v>
      </c>
      <c r="H1934" s="328" t="s">
        <v>25340</v>
      </c>
      <c r="I1934" s="329" t="s">
        <v>3920</v>
      </c>
      <c r="J1934" s="291" t="s">
        <v>25341</v>
      </c>
      <c r="K1934" s="292" t="s">
        <v>3922</v>
      </c>
      <c r="L1934" s="292" t="s">
        <v>23014</v>
      </c>
      <c r="M1934" s="292" t="s">
        <v>3947</v>
      </c>
      <c r="N1934" s="292" t="s">
        <v>21218</v>
      </c>
      <c r="O1934" s="330"/>
      <c r="P1934" s="331" t="s">
        <v>25342</v>
      </c>
      <c r="Q1934" s="293" t="s">
        <v>19183</v>
      </c>
      <c r="R1934" s="292" t="s">
        <v>11059</v>
      </c>
      <c r="S1934" s="293" t="s">
        <v>19183</v>
      </c>
      <c r="T1934" s="293" t="s">
        <v>25343</v>
      </c>
      <c r="V1934" s="294"/>
    </row>
    <row r="1935" spans="2:23" s="292" customFormat="1" ht="30.75" customHeight="1" x14ac:dyDescent="0.25">
      <c r="B1935" s="351" t="s">
        <v>25346</v>
      </c>
      <c r="C1935" s="351" t="s">
        <v>12035</v>
      </c>
      <c r="D1935" s="291" t="s">
        <v>25344</v>
      </c>
      <c r="E1935" s="292" t="s">
        <v>25345</v>
      </c>
      <c r="F1935" s="292" t="s">
        <v>4616</v>
      </c>
      <c r="G1935" s="291" t="s">
        <v>25344</v>
      </c>
      <c r="H1935" s="9" t="s">
        <v>25347</v>
      </c>
      <c r="I1935" s="329" t="s">
        <v>25349</v>
      </c>
      <c r="J1935" s="291" t="s">
        <v>25350</v>
      </c>
      <c r="K1935" s="292" t="s">
        <v>3922</v>
      </c>
      <c r="L1935" s="292" t="s">
        <v>4238</v>
      </c>
      <c r="M1935" s="292" t="s">
        <v>3947</v>
      </c>
      <c r="N1935" s="292" t="s">
        <v>22179</v>
      </c>
      <c r="O1935" s="9" t="s">
        <v>25348</v>
      </c>
      <c r="P1935" s="331" t="s">
        <v>25351</v>
      </c>
      <c r="Q1935" s="293" t="s">
        <v>4616</v>
      </c>
      <c r="R1935" s="292" t="s">
        <v>25352</v>
      </c>
      <c r="S1935" s="293" t="s">
        <v>25353</v>
      </c>
      <c r="T1935" s="293" t="s">
        <v>25354</v>
      </c>
      <c r="V1935" s="294">
        <v>44866</v>
      </c>
      <c r="W1935" s="294">
        <v>44891</v>
      </c>
    </row>
    <row r="1936" spans="2:23" s="292" customFormat="1" ht="30.75" customHeight="1" x14ac:dyDescent="0.25">
      <c r="B1936" s="351" t="s">
        <v>25358</v>
      </c>
      <c r="C1936" s="351" t="s">
        <v>12035</v>
      </c>
      <c r="D1936" s="291" t="s">
        <v>25359</v>
      </c>
      <c r="E1936" s="292" t="s">
        <v>2022</v>
      </c>
      <c r="G1936" s="291" t="s">
        <v>25360</v>
      </c>
      <c r="H1936" s="328" t="s">
        <v>9552</v>
      </c>
      <c r="I1936" s="329"/>
      <c r="J1936" s="291" t="s">
        <v>25361</v>
      </c>
      <c r="K1936" s="292" t="s">
        <v>14899</v>
      </c>
      <c r="L1936" s="292" t="s">
        <v>4108</v>
      </c>
      <c r="M1936" s="292" t="s">
        <v>4109</v>
      </c>
      <c r="N1936" s="292" t="s">
        <v>21230</v>
      </c>
      <c r="O1936" s="330" t="s">
        <v>14900</v>
      </c>
      <c r="P1936" s="331" t="s">
        <v>25362</v>
      </c>
      <c r="Q1936" s="293"/>
      <c r="R1936" s="292" t="s">
        <v>1274</v>
      </c>
      <c r="S1936" s="293"/>
      <c r="T1936" s="293" t="s">
        <v>25363</v>
      </c>
      <c r="V1936" s="294"/>
    </row>
    <row r="1937" spans="2:22" s="292" customFormat="1" ht="30.75" customHeight="1" x14ac:dyDescent="0.25">
      <c r="B1937" s="351" t="s">
        <v>25365</v>
      </c>
      <c r="C1937" s="351" t="s">
        <v>11059</v>
      </c>
      <c r="D1937" s="291" t="s">
        <v>25366</v>
      </c>
      <c r="E1937" s="292" t="s">
        <v>25367</v>
      </c>
      <c r="G1937" s="291" t="s">
        <v>25368</v>
      </c>
      <c r="H1937" s="328" t="s">
        <v>25369</v>
      </c>
      <c r="I1937" s="329" t="s">
        <v>3920</v>
      </c>
      <c r="J1937" s="291" t="s">
        <v>25370</v>
      </c>
      <c r="K1937" s="292" t="s">
        <v>25371</v>
      </c>
      <c r="L1937" s="292" t="s">
        <v>345</v>
      </c>
      <c r="M1937" s="292" t="s">
        <v>4068</v>
      </c>
      <c r="O1937" s="330" t="s">
        <v>25372</v>
      </c>
      <c r="P1937" s="331" t="s">
        <v>25373</v>
      </c>
      <c r="Q1937" s="293" t="s">
        <v>19183</v>
      </c>
      <c r="R1937" s="292" t="s">
        <v>25367</v>
      </c>
      <c r="S1937" s="293" t="s">
        <v>19183</v>
      </c>
      <c r="T1937" s="331" t="s">
        <v>25373</v>
      </c>
      <c r="V1937" s="294">
        <v>44909</v>
      </c>
    </row>
    <row r="1938" spans="2:22" s="292" customFormat="1" ht="30.75" customHeight="1" x14ac:dyDescent="0.25">
      <c r="B1938" s="351" t="s">
        <v>25377</v>
      </c>
      <c r="C1938" s="351" t="s">
        <v>21208</v>
      </c>
      <c r="D1938" s="291" t="s">
        <v>25382</v>
      </c>
      <c r="E1938" s="292" t="s">
        <v>12067</v>
      </c>
      <c r="F1938" s="292" t="s">
        <v>4616</v>
      </c>
      <c r="G1938" s="291" t="s">
        <v>25384</v>
      </c>
      <c r="H1938" s="328" t="s">
        <v>25383</v>
      </c>
      <c r="I1938" s="329" t="s">
        <v>3920</v>
      </c>
      <c r="J1938" s="291" t="s">
        <v>25385</v>
      </c>
      <c r="K1938" s="292" t="s">
        <v>1235</v>
      </c>
      <c r="L1938" s="292" t="s">
        <v>14387</v>
      </c>
      <c r="M1938" s="292" t="s">
        <v>4270</v>
      </c>
      <c r="N1938" s="292" t="s">
        <v>21218</v>
      </c>
      <c r="O1938" s="330" t="s">
        <v>25386</v>
      </c>
      <c r="P1938" s="331" t="s">
        <v>25387</v>
      </c>
      <c r="Q1938" s="426" t="s">
        <v>25388</v>
      </c>
      <c r="R1938" s="292" t="s">
        <v>15521</v>
      </c>
      <c r="S1938" s="426" t="s">
        <v>25388</v>
      </c>
      <c r="T1938" s="331" t="s">
        <v>25387</v>
      </c>
      <c r="V1938" s="294">
        <v>44936</v>
      </c>
    </row>
    <row r="1939" spans="2:22" s="292" customFormat="1" ht="30.75" customHeight="1" x14ac:dyDescent="0.25">
      <c r="B1939" s="351" t="s">
        <v>25378</v>
      </c>
      <c r="C1939" s="351"/>
      <c r="D1939" s="291"/>
      <c r="G1939" s="291"/>
      <c r="H1939" s="328"/>
      <c r="I1939" s="329"/>
      <c r="J1939" s="291"/>
      <c r="O1939" s="330"/>
      <c r="P1939" s="331"/>
      <c r="Q1939" s="293"/>
      <c r="S1939" s="293"/>
      <c r="T1939" s="293"/>
      <c r="V1939" s="294"/>
    </row>
    <row r="1940" spans="2:22" s="292" customFormat="1" ht="30.75" customHeight="1" x14ac:dyDescent="0.25">
      <c r="B1940" s="351" t="s">
        <v>25379</v>
      </c>
      <c r="C1940" s="351"/>
      <c r="D1940" s="291"/>
      <c r="G1940" s="291"/>
      <c r="H1940" s="328"/>
      <c r="I1940" s="329"/>
      <c r="J1940" s="291"/>
      <c r="O1940" s="330"/>
      <c r="P1940" s="331"/>
      <c r="Q1940" s="293"/>
      <c r="S1940" s="293"/>
      <c r="T1940" s="293"/>
      <c r="V1940" s="294"/>
    </row>
    <row r="1941" spans="2:22" s="292" customFormat="1" ht="30.75" customHeight="1" x14ac:dyDescent="0.25">
      <c r="B1941" s="351" t="s">
        <v>25380</v>
      </c>
      <c r="C1941" s="351"/>
      <c r="D1941" s="291"/>
      <c r="G1941" s="291"/>
      <c r="H1941" s="328"/>
      <c r="I1941" s="329"/>
      <c r="J1941" s="291"/>
      <c r="O1941" s="330"/>
      <c r="P1941" s="331"/>
      <c r="Q1941" s="293"/>
      <c r="S1941" s="293"/>
      <c r="T1941" s="293"/>
      <c r="V1941" s="294"/>
    </row>
    <row r="1942" spans="2:22" s="292" customFormat="1" ht="30.75" customHeight="1" x14ac:dyDescent="0.25">
      <c r="B1942" s="351" t="s">
        <v>25381</v>
      </c>
      <c r="C1942" s="351"/>
      <c r="D1942" s="291"/>
      <c r="G1942" s="291"/>
      <c r="H1942" s="328"/>
      <c r="I1942" s="329"/>
      <c r="J1942" s="291"/>
      <c r="O1942" s="330"/>
      <c r="P1942" s="331"/>
      <c r="Q1942" s="293"/>
      <c r="S1942" s="293"/>
      <c r="T1942" s="293"/>
      <c r="V1942" s="294"/>
    </row>
    <row r="1943" spans="2:22" s="292" customFormat="1" ht="30.75" customHeight="1" x14ac:dyDescent="0.25">
      <c r="B1943" s="351"/>
      <c r="C1943" s="351"/>
      <c r="D1943" s="291"/>
      <c r="G1943" s="291"/>
      <c r="H1943" s="328"/>
      <c r="I1943" s="329"/>
      <c r="J1943" s="291"/>
      <c r="O1943" s="330"/>
      <c r="P1943" s="331"/>
      <c r="Q1943" s="293"/>
      <c r="S1943" s="293"/>
      <c r="T1943" s="293"/>
      <c r="V1943" s="294"/>
    </row>
    <row r="1944" spans="2:22" s="292" customFormat="1" ht="30.75" customHeight="1" x14ac:dyDescent="0.25">
      <c r="B1944" s="351"/>
      <c r="C1944" s="351"/>
      <c r="D1944" s="291"/>
      <c r="G1944" s="291"/>
      <c r="H1944" s="328"/>
      <c r="I1944" s="329"/>
      <c r="J1944" s="291"/>
      <c r="O1944" s="330"/>
      <c r="P1944" s="331"/>
      <c r="Q1944" s="293"/>
      <c r="S1944" s="293"/>
      <c r="T1944" s="293"/>
      <c r="V1944" s="294"/>
    </row>
    <row r="1945" spans="2:22" s="292" customFormat="1" ht="30.75" customHeight="1" x14ac:dyDescent="0.25">
      <c r="B1945" s="351"/>
      <c r="C1945" s="351"/>
      <c r="D1945" s="291"/>
      <c r="G1945" s="291"/>
      <c r="H1945" s="328"/>
      <c r="I1945" s="329"/>
      <c r="J1945" s="291"/>
      <c r="O1945" s="330"/>
      <c r="P1945" s="331"/>
      <c r="Q1945" s="293"/>
      <c r="S1945" s="293"/>
      <c r="T1945" s="293"/>
      <c r="V1945" s="294"/>
    </row>
    <row r="1946" spans="2:22" s="292" customFormat="1" ht="30.75" customHeight="1" x14ac:dyDescent="0.25">
      <c r="B1946" s="351"/>
      <c r="C1946" s="351"/>
      <c r="D1946" s="291"/>
      <c r="G1946" s="291"/>
      <c r="H1946" s="328"/>
      <c r="I1946" s="329"/>
      <c r="J1946" s="291"/>
      <c r="O1946" s="330"/>
      <c r="P1946" s="331"/>
      <c r="Q1946" s="293"/>
      <c r="S1946" s="293"/>
      <c r="T1946" s="293"/>
      <c r="V1946" s="294"/>
    </row>
    <row r="1947" spans="2:22" s="292" customFormat="1" ht="30.75" customHeight="1" x14ac:dyDescent="0.25">
      <c r="B1947" s="351"/>
      <c r="C1947" s="351"/>
      <c r="D1947" s="291"/>
      <c r="G1947" s="291"/>
      <c r="H1947" s="328"/>
      <c r="I1947" s="329"/>
      <c r="J1947" s="291"/>
      <c r="O1947" s="330"/>
      <c r="P1947" s="331"/>
      <c r="Q1947" s="293"/>
      <c r="S1947" s="293"/>
      <c r="T1947" s="293"/>
      <c r="V1947" s="294"/>
    </row>
    <row r="1948" spans="2:22" s="292" customFormat="1" ht="30.75" customHeight="1" x14ac:dyDescent="0.25">
      <c r="B1948" s="351"/>
      <c r="C1948" s="351"/>
      <c r="D1948" s="291"/>
      <c r="G1948" s="291"/>
      <c r="H1948" s="328"/>
      <c r="I1948" s="329"/>
      <c r="J1948" s="291"/>
      <c r="O1948" s="330"/>
      <c r="P1948" s="331"/>
      <c r="Q1948" s="293"/>
      <c r="S1948" s="293"/>
      <c r="T1948" s="293"/>
      <c r="V1948" s="294"/>
    </row>
    <row r="1949" spans="2:22" s="292" customFormat="1" ht="30.75" customHeight="1" x14ac:dyDescent="0.25">
      <c r="B1949" s="351"/>
      <c r="C1949" s="351"/>
      <c r="D1949" s="291"/>
      <c r="G1949" s="291"/>
      <c r="H1949" s="328"/>
      <c r="I1949" s="329"/>
      <c r="J1949" s="291"/>
      <c r="O1949" s="330"/>
      <c r="P1949" s="331"/>
      <c r="Q1949" s="293"/>
      <c r="S1949" s="293"/>
      <c r="T1949" s="293"/>
      <c r="V1949" s="294"/>
    </row>
    <row r="1950" spans="2:22" s="292" customFormat="1" ht="30.75" customHeight="1" x14ac:dyDescent="0.25">
      <c r="B1950" s="351"/>
      <c r="C1950" s="351"/>
      <c r="D1950" s="291"/>
      <c r="G1950" s="291"/>
      <c r="H1950" s="328"/>
      <c r="I1950" s="329"/>
      <c r="J1950" s="291"/>
      <c r="O1950" s="330"/>
      <c r="P1950" s="331"/>
      <c r="Q1950" s="293"/>
      <c r="S1950" s="293"/>
      <c r="T1950" s="293"/>
      <c r="V1950" s="294"/>
    </row>
    <row r="1951" spans="2:22" s="292" customFormat="1" ht="30.75" customHeight="1" x14ac:dyDescent="0.25">
      <c r="B1951" s="351"/>
      <c r="C1951" s="351"/>
      <c r="D1951" s="291"/>
      <c r="G1951" s="291"/>
      <c r="H1951" s="328"/>
      <c r="I1951" s="329"/>
      <c r="J1951" s="291"/>
      <c r="O1951" s="330"/>
      <c r="P1951" s="331"/>
      <c r="Q1951" s="293"/>
      <c r="S1951" s="293"/>
      <c r="T1951" s="293"/>
      <c r="V1951" s="294"/>
    </row>
    <row r="1952" spans="2:22" s="292" customFormat="1" ht="30.75" customHeight="1" x14ac:dyDescent="0.25">
      <c r="B1952" s="351"/>
      <c r="C1952" s="351"/>
      <c r="D1952" s="291"/>
      <c r="G1952" s="291"/>
      <c r="H1952" s="328"/>
      <c r="I1952" s="329"/>
      <c r="J1952" s="291"/>
      <c r="O1952" s="330"/>
      <c r="P1952" s="331"/>
      <c r="Q1952" s="293"/>
      <c r="S1952" s="293"/>
      <c r="T1952" s="293"/>
      <c r="V1952" s="294"/>
    </row>
    <row r="1953" spans="2:22" s="292" customFormat="1" ht="30.75" customHeight="1" x14ac:dyDescent="0.25">
      <c r="B1953" s="351"/>
      <c r="C1953" s="351"/>
      <c r="D1953" s="291"/>
      <c r="G1953" s="291"/>
      <c r="H1953" s="328"/>
      <c r="I1953" s="329"/>
      <c r="J1953" s="291"/>
      <c r="O1953" s="330"/>
      <c r="P1953" s="331"/>
      <c r="Q1953" s="293"/>
      <c r="S1953" s="293"/>
      <c r="T1953" s="293"/>
      <c r="V1953" s="294"/>
    </row>
    <row r="1954" spans="2:22" s="292" customFormat="1" ht="30.75" customHeight="1" x14ac:dyDescent="0.25">
      <c r="B1954" s="351"/>
      <c r="C1954" s="351"/>
      <c r="D1954" s="291"/>
      <c r="G1954" s="291"/>
      <c r="H1954" s="328"/>
      <c r="I1954" s="329"/>
      <c r="J1954" s="291"/>
      <c r="O1954" s="330"/>
      <c r="P1954" s="331"/>
      <c r="Q1954" s="293"/>
      <c r="S1954" s="293"/>
      <c r="T1954" s="293"/>
      <c r="V1954" s="294"/>
    </row>
    <row r="1955" spans="2:22" s="292" customFormat="1" ht="30.75" customHeight="1" x14ac:dyDescent="0.25">
      <c r="B1955" s="351"/>
      <c r="C1955" s="351"/>
      <c r="D1955" s="291"/>
      <c r="G1955" s="291"/>
      <c r="H1955" s="328"/>
      <c r="I1955" s="329"/>
      <c r="J1955" s="291"/>
      <c r="O1955" s="330"/>
      <c r="P1955" s="331"/>
      <c r="Q1955" s="293"/>
      <c r="S1955" s="293"/>
      <c r="T1955" s="293"/>
      <c r="V1955" s="294"/>
    </row>
    <row r="1956" spans="2:22" s="292" customFormat="1" ht="30.75" customHeight="1" x14ac:dyDescent="0.25">
      <c r="B1956" s="351"/>
      <c r="C1956" s="351"/>
      <c r="D1956" s="291"/>
      <c r="G1956" s="291"/>
      <c r="H1956" s="328"/>
      <c r="I1956" s="329"/>
      <c r="J1956" s="291"/>
      <c r="O1956" s="330"/>
      <c r="P1956" s="331"/>
      <c r="Q1956" s="293"/>
      <c r="S1956" s="293"/>
      <c r="T1956" s="293"/>
      <c r="V1956" s="294"/>
    </row>
    <row r="1957" spans="2:22" s="292" customFormat="1" ht="30.75" customHeight="1" x14ac:dyDescent="0.25">
      <c r="B1957" s="351"/>
      <c r="C1957" s="351"/>
      <c r="D1957" s="291"/>
      <c r="G1957" s="291"/>
      <c r="H1957" s="328"/>
      <c r="I1957" s="329"/>
      <c r="J1957" s="291"/>
      <c r="O1957" s="330"/>
      <c r="P1957" s="331"/>
      <c r="Q1957" s="293"/>
      <c r="S1957" s="293"/>
      <c r="T1957" s="293"/>
      <c r="V1957" s="294"/>
    </row>
    <row r="1958" spans="2:22" s="292" customFormat="1" ht="30.75" customHeight="1" x14ac:dyDescent="0.25">
      <c r="B1958" s="351"/>
      <c r="C1958" s="351"/>
      <c r="D1958" s="291"/>
      <c r="G1958" s="291"/>
      <c r="H1958" s="328"/>
      <c r="I1958" s="329"/>
      <c r="J1958" s="291"/>
      <c r="O1958" s="330"/>
      <c r="P1958" s="331"/>
      <c r="Q1958" s="293"/>
      <c r="S1958" s="293"/>
      <c r="T1958" s="293"/>
      <c r="V1958" s="294"/>
    </row>
    <row r="1959" spans="2:22" s="292" customFormat="1" ht="30.75" customHeight="1" x14ac:dyDescent="0.25">
      <c r="B1959" s="351"/>
      <c r="C1959" s="351"/>
      <c r="D1959" s="291"/>
      <c r="G1959" s="291"/>
      <c r="H1959" s="328"/>
      <c r="I1959" s="329"/>
      <c r="J1959" s="291"/>
      <c r="O1959" s="330"/>
      <c r="P1959" s="331"/>
      <c r="Q1959" s="293"/>
      <c r="S1959" s="293"/>
      <c r="T1959" s="293"/>
      <c r="V1959" s="294"/>
    </row>
    <row r="1960" spans="2:22" s="292" customFormat="1" ht="30.75" customHeight="1" x14ac:dyDescent="0.25">
      <c r="B1960" s="351"/>
      <c r="C1960" s="351"/>
      <c r="D1960" s="291"/>
      <c r="G1960" s="291"/>
      <c r="H1960" s="328"/>
      <c r="I1960" s="329"/>
      <c r="J1960" s="291"/>
      <c r="O1960" s="330"/>
      <c r="P1960" s="331"/>
      <c r="Q1960" s="293"/>
      <c r="S1960" s="293"/>
      <c r="T1960" s="293"/>
      <c r="V1960" s="294"/>
    </row>
    <row r="1961" spans="2:22" s="292" customFormat="1" ht="30.75" customHeight="1" x14ac:dyDescent="0.25">
      <c r="B1961" s="351"/>
      <c r="C1961" s="351"/>
      <c r="D1961" s="291"/>
      <c r="G1961" s="291"/>
      <c r="H1961" s="328"/>
      <c r="I1961" s="329"/>
      <c r="J1961" s="291"/>
      <c r="O1961" s="330"/>
      <c r="P1961" s="331"/>
      <c r="Q1961" s="293"/>
      <c r="S1961" s="293"/>
      <c r="T1961" s="293"/>
      <c r="V1961" s="294"/>
    </row>
    <row r="1962" spans="2:22" s="292" customFormat="1" ht="30.75" customHeight="1" x14ac:dyDescent="0.25">
      <c r="B1962" s="351"/>
      <c r="C1962" s="351"/>
      <c r="D1962" s="291"/>
      <c r="G1962" s="291"/>
      <c r="H1962" s="328"/>
      <c r="I1962" s="329"/>
      <c r="J1962" s="291"/>
      <c r="O1962" s="330"/>
      <c r="P1962" s="331"/>
      <c r="Q1962" s="293"/>
      <c r="S1962" s="293"/>
      <c r="T1962" s="293"/>
      <c r="V1962" s="294"/>
    </row>
    <row r="1963" spans="2:22" s="292" customFormat="1" ht="30.75" customHeight="1" x14ac:dyDescent="0.25">
      <c r="B1963" s="351"/>
      <c r="C1963" s="351"/>
      <c r="D1963" s="291"/>
      <c r="G1963" s="291"/>
      <c r="H1963" s="328"/>
      <c r="I1963" s="329"/>
      <c r="J1963" s="291"/>
      <c r="O1963" s="330"/>
      <c r="P1963" s="331"/>
      <c r="Q1963" s="293"/>
      <c r="S1963" s="293"/>
      <c r="T1963" s="293"/>
      <c r="V1963" s="294"/>
    </row>
    <row r="1964" spans="2:22" s="292" customFormat="1" ht="30.75" customHeight="1" x14ac:dyDescent="0.25">
      <c r="B1964" s="351"/>
      <c r="C1964" s="351"/>
      <c r="D1964" s="291"/>
      <c r="G1964" s="291"/>
      <c r="H1964" s="328"/>
      <c r="I1964" s="329"/>
      <c r="J1964" s="291"/>
      <c r="O1964" s="330"/>
      <c r="P1964" s="331"/>
      <c r="Q1964" s="293"/>
      <c r="S1964" s="293"/>
      <c r="T1964" s="293"/>
      <c r="V1964" s="294"/>
    </row>
    <row r="1965" spans="2:22" s="292" customFormat="1" ht="30.75" customHeight="1" x14ac:dyDescent="0.25">
      <c r="B1965" s="351"/>
      <c r="C1965" s="351"/>
      <c r="D1965" s="291"/>
      <c r="G1965" s="291"/>
      <c r="H1965" s="328"/>
      <c r="I1965" s="329"/>
      <c r="J1965" s="291"/>
      <c r="O1965" s="330"/>
      <c r="P1965" s="331"/>
      <c r="Q1965" s="293"/>
      <c r="S1965" s="293"/>
      <c r="T1965" s="293"/>
      <c r="V1965" s="294"/>
    </row>
    <row r="1966" spans="2:22" s="292" customFormat="1" ht="30.75" customHeight="1" x14ac:dyDescent="0.25">
      <c r="B1966" s="351"/>
      <c r="C1966" s="351"/>
      <c r="D1966" s="291"/>
      <c r="G1966" s="291"/>
      <c r="H1966" s="328"/>
      <c r="I1966" s="329"/>
      <c r="J1966" s="291"/>
      <c r="O1966" s="330"/>
      <c r="P1966" s="331"/>
      <c r="Q1966" s="293"/>
      <c r="S1966" s="293"/>
      <c r="T1966" s="293"/>
      <c r="V1966" s="294"/>
    </row>
    <row r="1967" spans="2:22" s="340" customFormat="1" ht="30.75" customHeight="1" x14ac:dyDescent="0.25">
      <c r="B1967" s="353"/>
      <c r="C1967" s="353"/>
      <c r="D1967" s="339"/>
      <c r="G1967" s="339"/>
      <c r="H1967" s="341"/>
      <c r="I1967" s="342"/>
      <c r="J1967" s="339"/>
      <c r="O1967" s="343"/>
      <c r="P1967" s="346"/>
      <c r="Q1967" s="344"/>
      <c r="S1967" s="344"/>
      <c r="T1967" s="344"/>
      <c r="V1967" s="345"/>
    </row>
    <row r="1968" spans="2:22" s="340" customFormat="1" ht="30.75" customHeight="1" x14ac:dyDescent="0.25">
      <c r="B1968" s="353"/>
      <c r="C1968" s="353"/>
      <c r="D1968" s="339"/>
      <c r="G1968" s="339"/>
      <c r="H1968" s="341"/>
      <c r="I1968" s="342"/>
      <c r="J1968" s="339"/>
      <c r="O1968" s="343"/>
      <c r="P1968" s="346"/>
      <c r="Q1968" s="344"/>
      <c r="S1968" s="344"/>
      <c r="T1968" s="344"/>
      <c r="V1968" s="345"/>
    </row>
    <row r="1969" spans="2:22" s="340" customFormat="1" ht="30.75" customHeight="1" x14ac:dyDescent="0.25">
      <c r="B1969" s="353"/>
      <c r="C1969" s="353"/>
      <c r="D1969" s="339"/>
      <c r="G1969" s="339"/>
      <c r="H1969" s="341"/>
      <c r="I1969" s="342"/>
      <c r="J1969" s="339"/>
      <c r="O1969" s="343"/>
      <c r="P1969" s="346"/>
      <c r="Q1969" s="344"/>
      <c r="S1969" s="344"/>
      <c r="T1969" s="344"/>
      <c r="V1969" s="345"/>
    </row>
    <row r="1970" spans="2:22" s="340" customFormat="1" ht="30.75" customHeight="1" x14ac:dyDescent="0.25">
      <c r="B1970" s="353"/>
      <c r="C1970" s="353"/>
      <c r="D1970" s="339"/>
      <c r="G1970" s="339"/>
      <c r="H1970" s="341"/>
      <c r="I1970" s="342"/>
      <c r="J1970" s="339"/>
      <c r="O1970" s="343"/>
      <c r="P1970" s="346"/>
      <c r="Q1970" s="344"/>
      <c r="S1970" s="344"/>
      <c r="T1970" s="344"/>
      <c r="V1970" s="345"/>
    </row>
    <row r="1971" spans="2:22" s="340" customFormat="1" ht="30.75" customHeight="1" x14ac:dyDescent="0.25">
      <c r="B1971" s="353"/>
      <c r="C1971" s="353"/>
      <c r="D1971" s="339"/>
      <c r="G1971" s="339"/>
      <c r="H1971" s="341"/>
      <c r="I1971" s="342"/>
      <c r="J1971" s="339"/>
      <c r="O1971" s="343"/>
      <c r="P1971" s="346"/>
      <c r="Q1971" s="344"/>
      <c r="S1971" s="344"/>
      <c r="T1971" s="344"/>
      <c r="V1971" s="345"/>
    </row>
    <row r="1972" spans="2:22" s="340" customFormat="1" ht="30.75" customHeight="1" x14ac:dyDescent="0.25">
      <c r="B1972" s="353"/>
      <c r="C1972" s="353"/>
      <c r="D1972" s="339"/>
      <c r="G1972" s="339"/>
      <c r="H1972" s="341"/>
      <c r="I1972" s="342"/>
      <c r="J1972" s="339"/>
      <c r="O1972" s="343"/>
      <c r="P1972" s="346"/>
      <c r="Q1972" s="344"/>
      <c r="S1972" s="344"/>
      <c r="T1972" s="344"/>
      <c r="V1972" s="345"/>
    </row>
    <row r="1973" spans="2:22" s="340" customFormat="1" ht="30.75" customHeight="1" x14ac:dyDescent="0.25">
      <c r="B1973" s="353"/>
      <c r="C1973" s="353"/>
      <c r="D1973" s="339"/>
      <c r="G1973" s="339"/>
      <c r="H1973" s="341"/>
      <c r="I1973" s="342"/>
      <c r="J1973" s="339"/>
      <c r="O1973" s="343"/>
      <c r="P1973" s="346"/>
      <c r="Q1973" s="344"/>
      <c r="S1973" s="344"/>
      <c r="T1973" s="344"/>
      <c r="V1973" s="345"/>
    </row>
    <row r="1974" spans="2:22" s="340" customFormat="1" ht="30.75" customHeight="1" x14ac:dyDescent="0.25">
      <c r="B1974" s="353"/>
      <c r="C1974" s="353"/>
      <c r="D1974" s="339"/>
      <c r="G1974" s="339"/>
      <c r="H1974" s="341"/>
      <c r="I1974" s="342"/>
      <c r="J1974" s="339"/>
      <c r="O1974" s="343"/>
      <c r="P1974" s="346"/>
      <c r="Q1974" s="344"/>
      <c r="S1974" s="344"/>
      <c r="T1974" s="344"/>
      <c r="V1974" s="345"/>
    </row>
    <row r="1975" spans="2:22" s="340" customFormat="1" ht="30.75" customHeight="1" x14ac:dyDescent="0.25">
      <c r="B1975" s="353"/>
      <c r="C1975" s="353"/>
      <c r="D1975" s="339"/>
      <c r="G1975" s="339"/>
      <c r="H1975" s="341"/>
      <c r="I1975" s="342"/>
      <c r="J1975" s="339"/>
      <c r="O1975" s="343"/>
      <c r="P1975" s="346"/>
      <c r="Q1975" s="344"/>
      <c r="S1975" s="344"/>
      <c r="T1975" s="344"/>
      <c r="V1975" s="345"/>
    </row>
    <row r="1976" spans="2:22" s="340" customFormat="1" ht="30.75" customHeight="1" x14ac:dyDescent="0.25">
      <c r="B1976" s="353"/>
      <c r="C1976" s="353"/>
      <c r="D1976" s="339"/>
      <c r="G1976" s="339"/>
      <c r="H1976" s="341"/>
      <c r="I1976" s="342"/>
      <c r="J1976" s="339"/>
      <c r="O1976" s="343"/>
      <c r="P1976" s="346"/>
      <c r="Q1976" s="344"/>
      <c r="S1976" s="344"/>
      <c r="T1976" s="344"/>
      <c r="V1976" s="345"/>
    </row>
    <row r="1977" spans="2:22" s="340" customFormat="1" ht="30.75" customHeight="1" x14ac:dyDescent="0.25">
      <c r="B1977" s="353"/>
      <c r="C1977" s="353"/>
      <c r="D1977" s="339"/>
      <c r="G1977" s="339"/>
      <c r="H1977" s="341"/>
      <c r="I1977" s="342"/>
      <c r="J1977" s="339"/>
      <c r="O1977" s="343"/>
      <c r="P1977" s="346"/>
      <c r="Q1977" s="344"/>
      <c r="S1977" s="344"/>
      <c r="T1977" s="344"/>
      <c r="V1977" s="345"/>
    </row>
    <row r="1978" spans="2:22" s="340" customFormat="1" ht="30.75" customHeight="1" x14ac:dyDescent="0.25">
      <c r="B1978" s="353"/>
      <c r="C1978" s="353"/>
      <c r="D1978" s="339"/>
      <c r="G1978" s="339"/>
      <c r="H1978" s="341"/>
      <c r="I1978" s="342"/>
      <c r="J1978" s="339"/>
      <c r="O1978" s="343"/>
      <c r="P1978" s="346"/>
      <c r="Q1978" s="344"/>
      <c r="S1978" s="344"/>
      <c r="T1978" s="344"/>
      <c r="V1978" s="345"/>
    </row>
    <row r="1979" spans="2:22" s="340" customFormat="1" ht="30.75" customHeight="1" x14ac:dyDescent="0.25">
      <c r="B1979" s="353"/>
      <c r="C1979" s="353"/>
      <c r="D1979" s="339"/>
      <c r="G1979" s="339"/>
      <c r="H1979" s="341"/>
      <c r="I1979" s="342"/>
      <c r="J1979" s="339"/>
      <c r="O1979" s="343"/>
      <c r="P1979" s="346"/>
      <c r="Q1979" s="344"/>
      <c r="S1979" s="344"/>
      <c r="T1979" s="344"/>
      <c r="V1979" s="345"/>
    </row>
    <row r="1980" spans="2:22" s="340" customFormat="1" ht="30.75" customHeight="1" x14ac:dyDescent="0.25">
      <c r="B1980" s="353"/>
      <c r="C1980" s="353"/>
      <c r="D1980" s="339"/>
      <c r="G1980" s="339"/>
      <c r="H1980" s="341"/>
      <c r="I1980" s="342"/>
      <c r="J1980" s="339"/>
      <c r="O1980" s="343"/>
      <c r="P1980" s="346"/>
      <c r="Q1980" s="344"/>
      <c r="S1980" s="344"/>
      <c r="T1980" s="344"/>
      <c r="V1980" s="345"/>
    </row>
    <row r="1981" spans="2:22" s="340" customFormat="1" ht="30.75" customHeight="1" x14ac:dyDescent="0.25">
      <c r="B1981" s="353"/>
      <c r="C1981" s="353"/>
      <c r="D1981" s="339"/>
      <c r="G1981" s="339"/>
      <c r="H1981" s="341"/>
      <c r="I1981" s="342"/>
      <c r="J1981" s="339"/>
      <c r="O1981" s="343"/>
      <c r="P1981" s="346"/>
      <c r="Q1981" s="344"/>
      <c r="S1981" s="344"/>
      <c r="T1981" s="344"/>
      <c r="V1981" s="345"/>
    </row>
    <row r="1982" spans="2:22" s="340" customFormat="1" ht="30.75" customHeight="1" x14ac:dyDescent="0.25">
      <c r="B1982" s="353"/>
      <c r="C1982" s="353"/>
      <c r="D1982" s="339"/>
      <c r="G1982" s="339"/>
      <c r="H1982" s="341"/>
      <c r="I1982" s="342"/>
      <c r="J1982" s="339"/>
      <c r="O1982" s="343"/>
      <c r="P1982" s="346"/>
      <c r="Q1982" s="344"/>
      <c r="S1982" s="344"/>
      <c r="T1982" s="344"/>
      <c r="V1982" s="345"/>
    </row>
    <row r="1983" spans="2:22" s="340" customFormat="1" ht="30.75" customHeight="1" x14ac:dyDescent="0.25">
      <c r="B1983" s="353"/>
      <c r="C1983" s="353"/>
      <c r="D1983" s="339"/>
      <c r="G1983" s="339"/>
      <c r="H1983" s="341"/>
      <c r="I1983" s="342"/>
      <c r="J1983" s="339"/>
      <c r="O1983" s="343"/>
      <c r="P1983" s="346"/>
      <c r="Q1983" s="344"/>
      <c r="S1983" s="344"/>
      <c r="T1983" s="344"/>
      <c r="V1983" s="345"/>
    </row>
    <row r="1984" spans="2:22" s="340" customFormat="1" ht="30.75" customHeight="1" x14ac:dyDescent="0.25">
      <c r="B1984" s="353"/>
      <c r="C1984" s="353"/>
      <c r="D1984" s="339"/>
      <c r="G1984" s="339"/>
      <c r="H1984" s="341"/>
      <c r="I1984" s="342"/>
      <c r="J1984" s="339"/>
      <c r="O1984" s="343"/>
      <c r="P1984" s="346"/>
      <c r="Q1984" s="344"/>
      <c r="S1984" s="344"/>
      <c r="T1984" s="344"/>
      <c r="V1984" s="345"/>
    </row>
    <row r="1985" spans="2:23" s="340" customFormat="1" ht="30.75" customHeight="1" x14ac:dyDescent="0.25">
      <c r="B1985" s="353"/>
      <c r="C1985" s="353"/>
      <c r="D1985" s="339"/>
      <c r="G1985" s="339"/>
      <c r="H1985" s="341"/>
      <c r="I1985" s="342"/>
      <c r="J1985" s="339"/>
      <c r="O1985" s="343"/>
      <c r="P1985" s="346"/>
      <c r="Q1985" s="344"/>
      <c r="S1985" s="344"/>
      <c r="T1985" s="344"/>
      <c r="V1985" s="345"/>
    </row>
    <row r="1986" spans="2:23" s="340" customFormat="1" ht="30.75" customHeight="1" x14ac:dyDescent="0.25">
      <c r="B1986" s="353"/>
      <c r="C1986" s="353"/>
      <c r="D1986" s="339"/>
      <c r="G1986" s="339"/>
      <c r="H1986" s="341"/>
      <c r="I1986" s="342"/>
      <c r="J1986" s="339"/>
      <c r="O1986" s="343"/>
      <c r="P1986" s="346"/>
      <c r="Q1986" s="344"/>
      <c r="S1986" s="344"/>
      <c r="T1986" s="344"/>
      <c r="V1986" s="345"/>
    </row>
    <row r="1987" spans="2:23" ht="30.75" customHeight="1" x14ac:dyDescent="0.25">
      <c r="B1987" s="353"/>
      <c r="C1987" s="353"/>
      <c r="D1987" s="347"/>
      <c r="E1987" s="348"/>
      <c r="F1987" s="348"/>
      <c r="G1987" s="347"/>
      <c r="H1987" s="348"/>
      <c r="I1987" s="348"/>
      <c r="J1987" s="347"/>
      <c r="K1987" s="348"/>
      <c r="L1987" s="348"/>
      <c r="M1987" s="348"/>
      <c r="N1987" s="348"/>
      <c r="O1987" s="348"/>
      <c r="P1987" s="349"/>
      <c r="Q1987" s="349"/>
      <c r="R1987" s="348"/>
      <c r="S1987" s="349"/>
      <c r="T1987" s="349"/>
      <c r="U1987" s="348"/>
      <c r="V1987" s="350"/>
      <c r="W1987" s="348"/>
    </row>
    <row r="1988" spans="2:23" ht="30.75" customHeight="1" x14ac:dyDescent="0.25">
      <c r="B1988" s="353"/>
      <c r="C1988" s="353"/>
    </row>
    <row r="1989" spans="2:23" ht="30.75" customHeight="1" x14ac:dyDescent="0.25">
      <c r="B1989" s="353"/>
      <c r="C1989" s="353"/>
    </row>
    <row r="1990" spans="2:23" ht="30.75" customHeight="1" x14ac:dyDescent="0.25">
      <c r="B1990" s="353"/>
      <c r="C1990" s="353"/>
    </row>
    <row r="1991" spans="2:23" ht="30.75" customHeight="1" x14ac:dyDescent="0.25">
      <c r="B1991" s="353"/>
      <c r="C1991" s="353"/>
    </row>
    <row r="1992" spans="2:23" ht="30.75" customHeight="1" x14ac:dyDescent="0.25">
      <c r="B1992" s="353"/>
      <c r="C1992" s="353"/>
    </row>
    <row r="1993" spans="2:23" ht="30.75" customHeight="1" x14ac:dyDescent="0.25">
      <c r="B1993" s="353"/>
      <c r="C1993" s="353"/>
    </row>
    <row r="1994" spans="2:23" ht="30.75" customHeight="1" x14ac:dyDescent="0.25">
      <c r="B1994" s="353"/>
      <c r="C1994" s="353"/>
    </row>
    <row r="1995" spans="2:23" ht="30.75" customHeight="1" x14ac:dyDescent="0.25">
      <c r="B1995" s="353"/>
      <c r="C1995" s="353"/>
    </row>
    <row r="1996" spans="2:23" ht="30.75" customHeight="1" x14ac:dyDescent="0.25">
      <c r="B1996" s="353"/>
      <c r="C1996" s="353"/>
    </row>
    <row r="1997" spans="2:23" ht="30.75" customHeight="1" x14ac:dyDescent="0.25">
      <c r="B1997" s="353"/>
      <c r="C1997" s="353"/>
    </row>
    <row r="1998" spans="2:23" ht="30.75" customHeight="1" x14ac:dyDescent="0.25">
      <c r="B1998" s="353"/>
      <c r="C1998" s="353"/>
    </row>
    <row r="1999" spans="2:23" ht="30.75" customHeight="1" x14ac:dyDescent="0.25">
      <c r="B1999" s="353"/>
      <c r="C1999" s="353"/>
    </row>
    <row r="2000" spans="2:23" ht="30.75" customHeight="1" x14ac:dyDescent="0.25">
      <c r="B2000" s="353"/>
      <c r="C2000" s="353"/>
    </row>
    <row r="2001" spans="2:3" ht="30.75" customHeight="1" x14ac:dyDescent="0.25">
      <c r="B2001" s="353"/>
      <c r="C2001" s="353"/>
    </row>
    <row r="2002" spans="2:3" ht="30.75" customHeight="1" x14ac:dyDescent="0.25">
      <c r="B2002" s="353"/>
      <c r="C2002" s="353"/>
    </row>
    <row r="2003" spans="2:3" ht="30.75" customHeight="1" x14ac:dyDescent="0.25">
      <c r="B2003" s="353"/>
      <c r="C2003" s="353"/>
    </row>
    <row r="2004" spans="2:3" ht="30.75" customHeight="1" x14ac:dyDescent="0.25">
      <c r="B2004" s="353"/>
      <c r="C2004" s="353"/>
    </row>
    <row r="2005" spans="2:3" ht="30.75" customHeight="1" x14ac:dyDescent="0.25">
      <c r="B2005" s="353"/>
      <c r="C2005" s="353"/>
    </row>
    <row r="2006" spans="2:3" ht="30.75" customHeight="1" x14ac:dyDescent="0.25">
      <c r="B2006" s="353"/>
      <c r="C2006" s="353"/>
    </row>
    <row r="2007" spans="2:3" ht="30.75" customHeight="1" x14ac:dyDescent="0.25">
      <c r="B2007" s="353"/>
      <c r="C2007" s="353"/>
    </row>
    <row r="2008" spans="2:3" ht="30.75" customHeight="1" x14ac:dyDescent="0.25">
      <c r="B2008" s="353"/>
      <c r="C2008" s="353"/>
    </row>
    <row r="2009" spans="2:3" ht="30.75" customHeight="1" x14ac:dyDescent="0.25">
      <c r="B2009" s="353"/>
      <c r="C2009" s="353"/>
    </row>
    <row r="2010" spans="2:3" ht="30.75" customHeight="1" x14ac:dyDescent="0.25">
      <c r="B2010" s="353"/>
      <c r="C2010" s="353"/>
    </row>
    <row r="2011" spans="2:3" ht="30.75" customHeight="1" x14ac:dyDescent="0.25">
      <c r="B2011" s="353"/>
      <c r="C2011" s="353"/>
    </row>
    <row r="2012" spans="2:3" ht="30.75" customHeight="1" x14ac:dyDescent="0.25">
      <c r="B2012" s="353"/>
      <c r="C2012" s="353"/>
    </row>
    <row r="2013" spans="2:3" ht="30.75" customHeight="1" x14ac:dyDescent="0.25">
      <c r="B2013" s="353"/>
      <c r="C2013" s="353"/>
    </row>
    <row r="2014" spans="2:3" ht="30.75" customHeight="1" x14ac:dyDescent="0.25">
      <c r="B2014" s="353"/>
      <c r="C2014" s="353"/>
    </row>
    <row r="2015" spans="2:3" ht="30.75" customHeight="1" x14ac:dyDescent="0.25">
      <c r="B2015" s="353"/>
      <c r="C2015" s="353"/>
    </row>
    <row r="2016" spans="2:3" ht="30.75" customHeight="1" x14ac:dyDescent="0.25">
      <c r="B2016" s="353"/>
      <c r="C2016" s="353"/>
    </row>
    <row r="2017" spans="2:3" ht="30.75" customHeight="1" x14ac:dyDescent="0.25">
      <c r="B2017" s="353"/>
      <c r="C2017" s="353"/>
    </row>
    <row r="2018" spans="2:3" ht="30.75" customHeight="1" x14ac:dyDescent="0.25">
      <c r="B2018" s="353"/>
      <c r="C2018" s="353"/>
    </row>
    <row r="2019" spans="2:3" ht="30.75" customHeight="1" x14ac:dyDescent="0.25">
      <c r="B2019" s="353"/>
      <c r="C2019" s="353"/>
    </row>
    <row r="2020" spans="2:3" ht="30.75" customHeight="1" x14ac:dyDescent="0.25">
      <c r="B2020" s="353"/>
      <c r="C2020" s="353"/>
    </row>
    <row r="2021" spans="2:3" ht="30.75" customHeight="1" x14ac:dyDescent="0.25">
      <c r="B2021" s="353"/>
      <c r="C2021" s="353"/>
    </row>
    <row r="2022" spans="2:3" ht="30.75" customHeight="1" x14ac:dyDescent="0.25">
      <c r="B2022" s="353"/>
      <c r="C2022" s="353"/>
    </row>
    <row r="2023" spans="2:3" ht="30.75" customHeight="1" x14ac:dyDescent="0.25">
      <c r="B2023" s="353"/>
      <c r="C2023" s="353"/>
    </row>
    <row r="2024" spans="2:3" ht="30.75" customHeight="1" x14ac:dyDescent="0.25">
      <c r="B2024" s="353"/>
      <c r="C2024" s="353"/>
    </row>
    <row r="2025" spans="2:3" ht="30.75" customHeight="1" x14ac:dyDescent="0.25">
      <c r="B2025" s="353"/>
      <c r="C2025" s="353"/>
    </row>
    <row r="2026" spans="2:3" ht="30.75" customHeight="1" x14ac:dyDescent="0.25">
      <c r="B2026" s="353"/>
      <c r="C2026" s="353"/>
    </row>
    <row r="2027" spans="2:3" ht="30.75" customHeight="1" x14ac:dyDescent="0.25">
      <c r="B2027" s="353"/>
      <c r="C2027" s="353"/>
    </row>
    <row r="2028" spans="2:3" ht="30.75" customHeight="1" x14ac:dyDescent="0.25">
      <c r="B2028" s="353"/>
      <c r="C2028" s="353"/>
    </row>
    <row r="2029" spans="2:3" ht="30.75" customHeight="1" x14ac:dyDescent="0.25">
      <c r="B2029" s="353"/>
      <c r="C2029" s="353"/>
    </row>
    <row r="2030" spans="2:3" ht="30.75" customHeight="1" x14ac:dyDescent="0.25">
      <c r="B2030" s="353"/>
      <c r="C2030" s="353"/>
    </row>
    <row r="2031" spans="2:3" ht="30.75" customHeight="1" x14ac:dyDescent="0.25">
      <c r="B2031" s="353"/>
      <c r="C2031" s="353"/>
    </row>
    <row r="2032" spans="2:3" ht="30.75" customHeight="1" x14ac:dyDescent="0.25">
      <c r="B2032" s="353"/>
      <c r="C2032" s="353"/>
    </row>
    <row r="2033" spans="2:3" ht="30.75" customHeight="1" x14ac:dyDescent="0.25">
      <c r="B2033" s="353"/>
      <c r="C2033" s="353"/>
    </row>
    <row r="2034" spans="2:3" ht="30.75" customHeight="1" x14ac:dyDescent="0.25">
      <c r="B2034" s="353"/>
      <c r="C2034" s="353"/>
    </row>
    <row r="2035" spans="2:3" ht="30.75" customHeight="1" x14ac:dyDescent="0.25">
      <c r="B2035" s="353"/>
      <c r="C2035" s="353"/>
    </row>
    <row r="2036" spans="2:3" ht="30.75" customHeight="1" x14ac:dyDescent="0.25">
      <c r="B2036" s="353"/>
      <c r="C2036" s="353"/>
    </row>
    <row r="2037" spans="2:3" ht="30.75" customHeight="1" x14ac:dyDescent="0.25">
      <c r="B2037" s="353"/>
      <c r="C2037" s="353"/>
    </row>
    <row r="2038" spans="2:3" ht="30.75" customHeight="1" x14ac:dyDescent="0.25">
      <c r="B2038" s="353"/>
      <c r="C2038" s="353"/>
    </row>
    <row r="2039" spans="2:3" ht="30.75" customHeight="1" x14ac:dyDescent="0.25">
      <c r="B2039" s="353"/>
      <c r="C2039" s="353"/>
    </row>
    <row r="2040" spans="2:3" ht="30.75" customHeight="1" x14ac:dyDescent="0.25">
      <c r="B2040" s="353"/>
      <c r="C2040" s="353"/>
    </row>
    <row r="2041" spans="2:3" ht="30.75" customHeight="1" x14ac:dyDescent="0.25">
      <c r="B2041" s="353"/>
      <c r="C2041" s="353"/>
    </row>
    <row r="2042" spans="2:3" ht="30.75" customHeight="1" x14ac:dyDescent="0.25">
      <c r="B2042" s="353"/>
      <c r="C2042" s="353"/>
    </row>
    <row r="2043" spans="2:3" ht="30.75" customHeight="1" x14ac:dyDescent="0.25">
      <c r="B2043" s="353"/>
      <c r="C2043" s="353"/>
    </row>
    <row r="2044" spans="2:3" ht="30.75" customHeight="1" x14ac:dyDescent="0.25">
      <c r="B2044" s="353"/>
      <c r="C2044" s="353"/>
    </row>
    <row r="2045" spans="2:3" ht="30.75" customHeight="1" x14ac:dyDescent="0.25">
      <c r="B2045" s="353"/>
      <c r="C2045" s="353"/>
    </row>
    <row r="2046" spans="2:3" ht="30.75" customHeight="1" x14ac:dyDescent="0.25">
      <c r="B2046" s="353"/>
      <c r="C2046" s="353"/>
    </row>
    <row r="2047" spans="2:3" ht="30.75" customHeight="1" x14ac:dyDescent="0.25">
      <c r="B2047" s="353"/>
      <c r="C2047" s="353"/>
    </row>
    <row r="2048" spans="2:3" ht="30.75" customHeight="1" x14ac:dyDescent="0.25">
      <c r="B2048" s="353"/>
      <c r="C2048" s="353"/>
    </row>
    <row r="2049" spans="2:3" ht="30.75" customHeight="1" x14ac:dyDescent="0.25">
      <c r="B2049" s="353"/>
      <c r="C2049" s="353"/>
    </row>
    <row r="2050" spans="2:3" ht="30.75" customHeight="1" x14ac:dyDescent="0.25">
      <c r="B2050" s="353"/>
      <c r="C2050" s="353"/>
    </row>
    <row r="2051" spans="2:3" ht="30.75" customHeight="1" x14ac:dyDescent="0.25">
      <c r="B2051" s="353"/>
      <c r="C2051" s="353"/>
    </row>
    <row r="2052" spans="2:3" ht="30.75" customHeight="1" x14ac:dyDescent="0.25">
      <c r="B2052" s="353"/>
      <c r="C2052" s="353"/>
    </row>
    <row r="2053" spans="2:3" ht="30.75" customHeight="1" x14ac:dyDescent="0.25">
      <c r="B2053" s="353"/>
      <c r="C2053" s="353"/>
    </row>
    <row r="2054" spans="2:3" ht="30.75" customHeight="1" x14ac:dyDescent="0.25">
      <c r="B2054" s="353"/>
      <c r="C2054" s="353"/>
    </row>
    <row r="2055" spans="2:3" ht="30.75" customHeight="1" x14ac:dyDescent="0.25">
      <c r="B2055" s="353"/>
      <c r="C2055" s="353"/>
    </row>
    <row r="2056" spans="2:3" ht="30.75" customHeight="1" x14ac:dyDescent="0.25">
      <c r="B2056" s="353"/>
      <c r="C2056" s="353"/>
    </row>
    <row r="2057" spans="2:3" ht="30.75" customHeight="1" x14ac:dyDescent="0.25">
      <c r="B2057" s="353"/>
      <c r="C2057" s="353"/>
    </row>
    <row r="2058" spans="2:3" ht="30.75" customHeight="1" x14ac:dyDescent="0.25">
      <c r="B2058" s="353"/>
      <c r="C2058" s="353"/>
    </row>
    <row r="2059" spans="2:3" ht="30.75" customHeight="1" x14ac:dyDescent="0.25">
      <c r="B2059" s="353"/>
      <c r="C2059" s="353"/>
    </row>
    <row r="2060" spans="2:3" ht="30.75" customHeight="1" x14ac:dyDescent="0.25">
      <c r="B2060" s="353"/>
      <c r="C2060" s="353"/>
    </row>
    <row r="2061" spans="2:3" ht="30.75" customHeight="1" x14ac:dyDescent="0.25">
      <c r="B2061" s="353"/>
      <c r="C2061" s="353"/>
    </row>
    <row r="2062" spans="2:3" ht="30.75" customHeight="1" x14ac:dyDescent="0.25">
      <c r="B2062" s="353"/>
      <c r="C2062" s="353"/>
    </row>
    <row r="2063" spans="2:3" ht="30.75" customHeight="1" x14ac:dyDescent="0.25">
      <c r="B2063" s="353"/>
      <c r="C2063" s="353"/>
    </row>
    <row r="2064" spans="2:3" ht="30.75" customHeight="1" x14ac:dyDescent="0.25">
      <c r="B2064" s="353"/>
      <c r="C2064" s="353"/>
    </row>
    <row r="2065" spans="2:3" ht="30.75" customHeight="1" x14ac:dyDescent="0.25">
      <c r="B2065" s="353"/>
      <c r="C2065" s="353"/>
    </row>
    <row r="2066" spans="2:3" ht="30.75" customHeight="1" x14ac:dyDescent="0.25">
      <c r="B2066" s="353"/>
      <c r="C2066" s="353"/>
    </row>
    <row r="2067" spans="2:3" ht="30.75" customHeight="1" x14ac:dyDescent="0.25">
      <c r="B2067" s="353"/>
      <c r="C2067" s="353"/>
    </row>
    <row r="2068" spans="2:3" ht="30.75" customHeight="1" x14ac:dyDescent="0.25">
      <c r="B2068" s="353"/>
      <c r="C2068" s="353"/>
    </row>
    <row r="2069" spans="2:3" ht="30.75" customHeight="1" x14ac:dyDescent="0.25">
      <c r="B2069" s="353"/>
      <c r="C2069" s="353"/>
    </row>
    <row r="2070" spans="2:3" ht="30.75" customHeight="1" x14ac:dyDescent="0.25">
      <c r="B2070" s="353"/>
      <c r="C2070" s="353"/>
    </row>
    <row r="2071" spans="2:3" ht="30.75" customHeight="1" x14ac:dyDescent="0.25">
      <c r="B2071" s="353"/>
      <c r="C2071" s="353"/>
    </row>
    <row r="2072" spans="2:3" ht="30.75" customHeight="1" x14ac:dyDescent="0.25">
      <c r="B2072" s="353"/>
      <c r="C2072" s="353"/>
    </row>
    <row r="2073" spans="2:3" ht="30.75" customHeight="1" x14ac:dyDescent="0.25">
      <c r="B2073" s="353"/>
      <c r="C2073" s="353"/>
    </row>
    <row r="2074" spans="2:3" ht="30.75" customHeight="1" x14ac:dyDescent="0.25">
      <c r="B2074" s="353"/>
      <c r="C2074" s="353"/>
    </row>
    <row r="2075" spans="2:3" ht="30.75" customHeight="1" x14ac:dyDescent="0.25">
      <c r="B2075" s="353"/>
      <c r="C2075" s="353"/>
    </row>
    <row r="2076" spans="2:3" ht="30.75" customHeight="1" x14ac:dyDescent="0.25">
      <c r="B2076" s="353"/>
      <c r="C2076" s="353"/>
    </row>
    <row r="2077" spans="2:3" ht="30.75" customHeight="1" x14ac:dyDescent="0.25">
      <c r="B2077" s="353"/>
      <c r="C2077" s="353"/>
    </row>
    <row r="2078" spans="2:3" ht="30.75" customHeight="1" x14ac:dyDescent="0.25">
      <c r="B2078" s="353"/>
      <c r="C2078" s="353"/>
    </row>
    <row r="2079" spans="2:3" ht="30.75" customHeight="1" x14ac:dyDescent="0.25">
      <c r="B2079" s="353"/>
      <c r="C2079" s="353"/>
    </row>
    <row r="2080" spans="2:3" ht="30.75" customHeight="1" x14ac:dyDescent="0.25">
      <c r="B2080" s="353"/>
      <c r="C2080" s="353"/>
    </row>
    <row r="2081" spans="2:3" ht="30.75" customHeight="1" x14ac:dyDescent="0.25">
      <c r="B2081" s="353"/>
      <c r="C2081" s="353"/>
    </row>
    <row r="2082" spans="2:3" ht="30.75" customHeight="1" x14ac:dyDescent="0.25">
      <c r="B2082" s="353"/>
      <c r="C2082" s="353"/>
    </row>
    <row r="2083" spans="2:3" ht="30.75" customHeight="1" x14ac:dyDescent="0.25">
      <c r="B2083" s="353"/>
      <c r="C2083" s="353"/>
    </row>
    <row r="2084" spans="2:3" ht="30.75" customHeight="1" x14ac:dyDescent="0.25">
      <c r="B2084" s="353"/>
      <c r="C2084" s="353"/>
    </row>
    <row r="2085" spans="2:3" ht="30.75" customHeight="1" x14ac:dyDescent="0.25">
      <c r="B2085" s="353"/>
      <c r="C2085" s="353"/>
    </row>
    <row r="2086" spans="2:3" ht="30.75" customHeight="1" x14ac:dyDescent="0.25">
      <c r="B2086" s="353"/>
      <c r="C2086" s="353"/>
    </row>
    <row r="2087" spans="2:3" ht="30.75" customHeight="1" x14ac:dyDescent="0.25">
      <c r="B2087" s="353"/>
      <c r="C2087" s="353"/>
    </row>
    <row r="2088" spans="2:3" ht="30.75" customHeight="1" x14ac:dyDescent="0.25">
      <c r="B2088" s="353"/>
      <c r="C2088" s="353"/>
    </row>
    <row r="2089" spans="2:3" ht="30.75" customHeight="1" x14ac:dyDescent="0.25">
      <c r="B2089" s="353"/>
      <c r="C2089" s="353"/>
    </row>
    <row r="2090" spans="2:3" ht="30.75" customHeight="1" x14ac:dyDescent="0.25">
      <c r="B2090" s="353"/>
      <c r="C2090" s="353"/>
    </row>
    <row r="2091" spans="2:3" ht="30.75" customHeight="1" x14ac:dyDescent="0.25">
      <c r="B2091" s="353"/>
      <c r="C2091" s="353"/>
    </row>
    <row r="2092" spans="2:3" ht="30.75" customHeight="1" x14ac:dyDescent="0.25">
      <c r="B2092" s="353"/>
      <c r="C2092" s="353"/>
    </row>
    <row r="2093" spans="2:3" ht="30.75" customHeight="1" x14ac:dyDescent="0.25">
      <c r="B2093" s="353"/>
      <c r="C2093" s="353"/>
    </row>
    <row r="2094" spans="2:3" ht="30.75" customHeight="1" x14ac:dyDescent="0.25">
      <c r="B2094" s="353"/>
      <c r="C2094" s="353"/>
    </row>
    <row r="2095" spans="2:3" ht="30.75" customHeight="1" x14ac:dyDescent="0.25">
      <c r="B2095" s="353"/>
      <c r="C2095" s="353"/>
    </row>
    <row r="2096" spans="2:3" ht="30.75" customHeight="1" x14ac:dyDescent="0.25">
      <c r="B2096" s="353"/>
      <c r="C2096" s="353"/>
    </row>
    <row r="2097" spans="2:3" ht="30.75" customHeight="1" x14ac:dyDescent="0.25">
      <c r="B2097" s="353"/>
      <c r="C2097" s="353"/>
    </row>
    <row r="2098" spans="2:3" ht="30.75" customHeight="1" x14ac:dyDescent="0.25">
      <c r="B2098" s="353"/>
      <c r="C2098" s="353"/>
    </row>
    <row r="2099" spans="2:3" ht="30.75" customHeight="1" x14ac:dyDescent="0.25">
      <c r="B2099" s="353"/>
      <c r="C2099" s="353"/>
    </row>
    <row r="2100" spans="2:3" ht="30.75" customHeight="1" x14ac:dyDescent="0.25">
      <c r="B2100" s="353"/>
      <c r="C2100" s="353"/>
    </row>
    <row r="2101" spans="2:3" ht="30.75" customHeight="1" x14ac:dyDescent="0.25">
      <c r="B2101" s="353"/>
      <c r="C2101" s="353"/>
    </row>
    <row r="2102" spans="2:3" ht="30.75" customHeight="1" x14ac:dyDescent="0.25">
      <c r="B2102" s="353"/>
      <c r="C2102" s="353"/>
    </row>
    <row r="2103" spans="2:3" ht="30.75" customHeight="1" x14ac:dyDescent="0.25">
      <c r="B2103" s="353"/>
      <c r="C2103" s="353"/>
    </row>
    <row r="2104" spans="2:3" ht="30.75" customHeight="1" x14ac:dyDescent="0.25">
      <c r="B2104" s="353"/>
      <c r="C2104" s="353"/>
    </row>
    <row r="2105" spans="2:3" ht="30.75" customHeight="1" x14ac:dyDescent="0.25">
      <c r="B2105" s="353"/>
      <c r="C2105" s="353"/>
    </row>
    <row r="2106" spans="2:3" ht="30.75" customHeight="1" x14ac:dyDescent="0.25">
      <c r="B2106" s="353"/>
      <c r="C2106" s="353"/>
    </row>
    <row r="2107" spans="2:3" ht="30.75" customHeight="1" x14ac:dyDescent="0.25">
      <c r="B2107" s="353"/>
      <c r="C2107" s="353"/>
    </row>
    <row r="2108" spans="2:3" ht="30.75" customHeight="1" x14ac:dyDescent="0.25">
      <c r="B2108" s="353"/>
      <c r="C2108" s="353"/>
    </row>
    <row r="2109" spans="2:3" ht="30.75" customHeight="1" x14ac:dyDescent="0.25">
      <c r="B2109" s="353"/>
      <c r="C2109" s="353"/>
    </row>
    <row r="2110" spans="2:3" ht="30.75" customHeight="1" x14ac:dyDescent="0.25">
      <c r="B2110" s="353"/>
      <c r="C2110" s="353"/>
    </row>
    <row r="2111" spans="2:3" ht="30.75" customHeight="1" x14ac:dyDescent="0.25">
      <c r="B2111" s="353"/>
      <c r="C2111" s="353"/>
    </row>
    <row r="2112" spans="2:3" ht="30.75" customHeight="1" x14ac:dyDescent="0.25">
      <c r="B2112" s="353"/>
      <c r="C2112" s="353"/>
    </row>
    <row r="2113" spans="2:3" ht="30.75" customHeight="1" x14ac:dyDescent="0.25">
      <c r="B2113" s="353"/>
      <c r="C2113" s="353"/>
    </row>
    <row r="2114" spans="2:3" ht="30.75" customHeight="1" x14ac:dyDescent="0.25">
      <c r="B2114" s="353"/>
      <c r="C2114" s="353"/>
    </row>
    <row r="2115" spans="2:3" ht="30.75" customHeight="1" x14ac:dyDescent="0.25">
      <c r="B2115" s="353"/>
      <c r="C2115" s="353"/>
    </row>
    <row r="2116" spans="2:3" ht="30.75" customHeight="1" x14ac:dyDescent="0.25">
      <c r="B2116" s="353"/>
      <c r="C2116" s="353"/>
    </row>
    <row r="2117" spans="2:3" ht="30.75" customHeight="1" x14ac:dyDescent="0.25">
      <c r="B2117" s="353"/>
      <c r="C2117" s="353"/>
    </row>
    <row r="2118" spans="2:3" ht="30.75" customHeight="1" x14ac:dyDescent="0.25">
      <c r="B2118" s="353"/>
      <c r="C2118" s="353"/>
    </row>
    <row r="2119" spans="2:3" ht="30.75" customHeight="1" x14ac:dyDescent="0.25">
      <c r="B2119" s="353"/>
      <c r="C2119" s="353"/>
    </row>
    <row r="2120" spans="2:3" ht="30.75" customHeight="1" x14ac:dyDescent="0.25">
      <c r="B2120" s="353"/>
      <c r="C2120" s="353"/>
    </row>
    <row r="2121" spans="2:3" ht="30.75" customHeight="1" x14ac:dyDescent="0.25">
      <c r="B2121" s="353"/>
      <c r="C2121" s="353"/>
    </row>
    <row r="2122" spans="2:3" ht="30.75" customHeight="1" x14ac:dyDescent="0.25">
      <c r="B2122" s="353"/>
      <c r="C2122" s="353"/>
    </row>
    <row r="2123" spans="2:3" ht="30.75" customHeight="1" x14ac:dyDescent="0.25">
      <c r="B2123" s="353"/>
      <c r="C2123" s="353"/>
    </row>
    <row r="2124" spans="2:3" ht="30.75" customHeight="1" x14ac:dyDescent="0.25">
      <c r="B2124" s="353"/>
      <c r="C2124" s="353"/>
    </row>
    <row r="2125" spans="2:3" ht="30.75" customHeight="1" x14ac:dyDescent="0.25">
      <c r="B2125" s="353"/>
      <c r="C2125" s="353"/>
    </row>
    <row r="2126" spans="2:3" ht="30.75" customHeight="1" x14ac:dyDescent="0.25">
      <c r="B2126" s="353"/>
      <c r="C2126" s="353"/>
    </row>
    <row r="2127" spans="2:3" ht="30.75" customHeight="1" x14ac:dyDescent="0.25">
      <c r="B2127" s="353"/>
      <c r="C2127" s="353"/>
    </row>
    <row r="2128" spans="2:3" ht="30.75" customHeight="1" x14ac:dyDescent="0.25">
      <c r="B2128" s="353"/>
      <c r="C2128" s="353"/>
    </row>
    <row r="2129" spans="2:3" ht="30.75" customHeight="1" x14ac:dyDescent="0.25">
      <c r="B2129" s="353"/>
      <c r="C2129" s="353"/>
    </row>
    <row r="2130" spans="2:3" ht="30.75" customHeight="1" x14ac:dyDescent="0.25">
      <c r="B2130" s="353"/>
      <c r="C2130" s="353"/>
    </row>
    <row r="2131" spans="2:3" ht="30.75" customHeight="1" x14ac:dyDescent="0.25">
      <c r="B2131" s="353"/>
      <c r="C2131" s="353"/>
    </row>
    <row r="2132" spans="2:3" ht="30.75" customHeight="1" x14ac:dyDescent="0.25">
      <c r="B2132" s="353"/>
      <c r="C2132" s="353"/>
    </row>
    <row r="2133" spans="2:3" ht="30.75" customHeight="1" x14ac:dyDescent="0.25">
      <c r="B2133" s="353"/>
      <c r="C2133" s="353"/>
    </row>
    <row r="2134" spans="2:3" ht="30.75" customHeight="1" x14ac:dyDescent="0.25">
      <c r="B2134" s="353"/>
      <c r="C2134" s="353"/>
    </row>
    <row r="2135" spans="2:3" ht="30.75" customHeight="1" x14ac:dyDescent="0.25">
      <c r="B2135" s="353"/>
      <c r="C2135" s="353"/>
    </row>
    <row r="2136" spans="2:3" ht="30.75" customHeight="1" x14ac:dyDescent="0.25">
      <c r="B2136" s="353"/>
      <c r="C2136" s="353"/>
    </row>
    <row r="2137" spans="2:3" ht="30.75" customHeight="1" x14ac:dyDescent="0.25">
      <c r="B2137" s="353"/>
      <c r="C2137" s="353"/>
    </row>
    <row r="2138" spans="2:3" ht="30.75" customHeight="1" x14ac:dyDescent="0.25">
      <c r="B2138" s="353"/>
      <c r="C2138" s="353"/>
    </row>
    <row r="2139" spans="2:3" ht="30.75" customHeight="1" x14ac:dyDescent="0.25">
      <c r="B2139" s="353"/>
      <c r="C2139" s="353"/>
    </row>
    <row r="2140" spans="2:3" ht="30.75" customHeight="1" x14ac:dyDescent="0.25">
      <c r="B2140" s="353"/>
      <c r="C2140" s="353"/>
    </row>
    <row r="2141" spans="2:3" ht="30.75" customHeight="1" x14ac:dyDescent="0.25">
      <c r="B2141" s="353"/>
      <c r="C2141" s="353"/>
    </row>
    <row r="2142" spans="2:3" ht="30.75" customHeight="1" x14ac:dyDescent="0.25">
      <c r="B2142" s="353"/>
      <c r="C2142" s="353"/>
    </row>
    <row r="2143" spans="2:3" ht="30.75" customHeight="1" x14ac:dyDescent="0.25">
      <c r="B2143" s="353"/>
      <c r="C2143" s="353"/>
    </row>
    <row r="2144" spans="2:3" ht="30.75" customHeight="1" x14ac:dyDescent="0.25">
      <c r="B2144" s="353"/>
      <c r="C2144" s="353"/>
    </row>
    <row r="2145" spans="2:3" ht="30.75" customHeight="1" x14ac:dyDescent="0.25">
      <c r="B2145" s="353"/>
      <c r="C2145" s="353"/>
    </row>
    <row r="2146" spans="2:3" ht="30.75" customHeight="1" x14ac:dyDescent="0.25">
      <c r="B2146" s="353"/>
      <c r="C2146" s="353"/>
    </row>
    <row r="2147" spans="2:3" ht="30.75" customHeight="1" x14ac:dyDescent="0.25">
      <c r="B2147" s="353"/>
      <c r="C2147" s="353"/>
    </row>
    <row r="2148" spans="2:3" ht="30.75" customHeight="1" x14ac:dyDescent="0.25">
      <c r="B2148" s="353"/>
      <c r="C2148" s="353"/>
    </row>
    <row r="2149" spans="2:3" ht="30.75" customHeight="1" x14ac:dyDescent="0.25">
      <c r="B2149" s="353"/>
      <c r="C2149" s="353"/>
    </row>
    <row r="2150" spans="2:3" ht="30.75" customHeight="1" x14ac:dyDescent="0.25">
      <c r="B2150" s="353"/>
      <c r="C2150" s="353"/>
    </row>
    <row r="2151" spans="2:3" ht="30.75" customHeight="1" x14ac:dyDescent="0.25">
      <c r="B2151" s="353"/>
      <c r="C2151" s="353"/>
    </row>
    <row r="2152" spans="2:3" ht="30.75" customHeight="1" x14ac:dyDescent="0.25">
      <c r="B2152" s="353"/>
      <c r="C2152" s="353"/>
    </row>
    <row r="2153" spans="2:3" ht="30.75" customHeight="1" x14ac:dyDescent="0.25">
      <c r="B2153" s="353"/>
      <c r="C2153" s="353"/>
    </row>
    <row r="2154" spans="2:3" ht="30.75" customHeight="1" x14ac:dyDescent="0.25">
      <c r="B2154" s="353"/>
      <c r="C2154" s="353"/>
    </row>
    <row r="2155" spans="2:3" ht="30.75" customHeight="1" x14ac:dyDescent="0.25">
      <c r="B2155" s="353"/>
      <c r="C2155" s="353"/>
    </row>
    <row r="2156" spans="2:3" ht="30.75" customHeight="1" x14ac:dyDescent="0.25">
      <c r="B2156" s="353"/>
      <c r="C2156" s="353"/>
    </row>
    <row r="2157" spans="2:3" ht="30.75" customHeight="1" x14ac:dyDescent="0.25">
      <c r="B2157" s="353"/>
      <c r="C2157" s="353"/>
    </row>
    <row r="2158" spans="2:3" ht="30.75" customHeight="1" x14ac:dyDescent="0.25">
      <c r="B2158" s="353"/>
      <c r="C2158" s="353"/>
    </row>
    <row r="2159" spans="2:3" ht="30.75" customHeight="1" x14ac:dyDescent="0.25">
      <c r="B2159" s="353"/>
      <c r="C2159" s="353"/>
    </row>
    <row r="2160" spans="2:3" ht="30.75" customHeight="1" x14ac:dyDescent="0.25">
      <c r="B2160" s="353"/>
      <c r="C2160" s="353"/>
    </row>
    <row r="2161" spans="2:3" ht="30.75" customHeight="1" x14ac:dyDescent="0.25">
      <c r="B2161" s="353"/>
      <c r="C2161" s="353"/>
    </row>
    <row r="2162" spans="2:3" ht="30.75" customHeight="1" x14ac:dyDescent="0.25">
      <c r="B2162" s="353"/>
      <c r="C2162" s="353"/>
    </row>
    <row r="2163" spans="2:3" ht="30.75" customHeight="1" x14ac:dyDescent="0.25">
      <c r="B2163" s="353"/>
      <c r="C2163" s="353"/>
    </row>
    <row r="2164" spans="2:3" ht="30.75" customHeight="1" x14ac:dyDescent="0.25">
      <c r="B2164" s="353"/>
      <c r="C2164" s="353"/>
    </row>
    <row r="2165" spans="2:3" ht="30.75" customHeight="1" x14ac:dyDescent="0.25">
      <c r="B2165" s="353"/>
      <c r="C2165" s="353"/>
    </row>
    <row r="2166" spans="2:3" ht="30.75" customHeight="1" x14ac:dyDescent="0.25">
      <c r="B2166" s="353"/>
      <c r="C2166" s="353"/>
    </row>
    <row r="2167" spans="2:3" ht="30.75" customHeight="1" x14ac:dyDescent="0.25">
      <c r="B2167" s="353"/>
      <c r="C2167" s="353"/>
    </row>
    <row r="2168" spans="2:3" ht="30.75" customHeight="1" x14ac:dyDescent="0.25">
      <c r="B2168" s="353"/>
      <c r="C2168" s="353"/>
    </row>
    <row r="2169" spans="2:3" ht="30.75" customHeight="1" x14ac:dyDescent="0.25">
      <c r="B2169" s="353"/>
      <c r="C2169" s="353"/>
    </row>
    <row r="2170" spans="2:3" ht="30.75" customHeight="1" x14ac:dyDescent="0.25">
      <c r="B2170" s="353"/>
      <c r="C2170" s="353"/>
    </row>
    <row r="2171" spans="2:3" ht="30.75" customHeight="1" x14ac:dyDescent="0.25">
      <c r="B2171" s="353"/>
      <c r="C2171" s="353"/>
    </row>
    <row r="2172" spans="2:3" ht="30.75" customHeight="1" x14ac:dyDescent="0.25">
      <c r="B2172" s="353"/>
      <c r="C2172" s="353"/>
    </row>
    <row r="2173" spans="2:3" ht="30.75" customHeight="1" x14ac:dyDescent="0.25">
      <c r="B2173" s="353"/>
      <c r="C2173" s="353"/>
    </row>
    <row r="2174" spans="2:3" ht="30.75" customHeight="1" x14ac:dyDescent="0.25">
      <c r="B2174" s="353"/>
      <c r="C2174" s="353"/>
    </row>
    <row r="2175" spans="2:3" ht="30.75" customHeight="1" x14ac:dyDescent="0.25">
      <c r="B2175" s="353"/>
      <c r="C2175" s="353"/>
    </row>
    <row r="2176" spans="2:3" ht="30.75" customHeight="1" x14ac:dyDescent="0.25">
      <c r="B2176" s="353"/>
      <c r="C2176" s="353"/>
    </row>
    <row r="2177" spans="2:3" ht="30.75" customHeight="1" x14ac:dyDescent="0.25">
      <c r="B2177" s="353"/>
      <c r="C2177" s="353"/>
    </row>
    <row r="2178" spans="2:3" ht="30.75" customHeight="1" x14ac:dyDescent="0.25">
      <c r="B2178" s="353"/>
      <c r="C2178" s="353"/>
    </row>
    <row r="2179" spans="2:3" ht="30.75" customHeight="1" x14ac:dyDescent="0.25">
      <c r="B2179" s="353"/>
      <c r="C2179" s="353"/>
    </row>
    <row r="2180" spans="2:3" ht="30.75" customHeight="1" x14ac:dyDescent="0.25">
      <c r="B2180" s="353"/>
      <c r="C2180" s="353"/>
    </row>
    <row r="2181" spans="2:3" ht="30.75" customHeight="1" x14ac:dyDescent="0.25">
      <c r="B2181" s="353"/>
      <c r="C2181" s="353"/>
    </row>
    <row r="2182" spans="2:3" ht="30.75" customHeight="1" x14ac:dyDescent="0.25">
      <c r="B2182" s="353"/>
      <c r="C2182" s="353"/>
    </row>
    <row r="2183" spans="2:3" ht="30.75" customHeight="1" x14ac:dyDescent="0.25">
      <c r="B2183" s="353"/>
      <c r="C2183" s="353"/>
    </row>
    <row r="2184" spans="2:3" ht="30.75" customHeight="1" x14ac:dyDescent="0.25">
      <c r="B2184" s="353"/>
      <c r="C2184" s="353"/>
    </row>
    <row r="2185" spans="2:3" ht="30.75" customHeight="1" x14ac:dyDescent="0.25">
      <c r="B2185" s="353"/>
      <c r="C2185" s="353"/>
    </row>
    <row r="2186" spans="2:3" ht="30.75" customHeight="1" x14ac:dyDescent="0.25">
      <c r="B2186" s="353"/>
      <c r="C2186" s="353"/>
    </row>
    <row r="2187" spans="2:3" ht="30.75" customHeight="1" x14ac:dyDescent="0.25">
      <c r="B2187" s="353"/>
      <c r="C2187" s="353"/>
    </row>
    <row r="2188" spans="2:3" ht="30.75" customHeight="1" x14ac:dyDescent="0.25">
      <c r="B2188" s="353"/>
      <c r="C2188" s="353"/>
    </row>
    <row r="2189" spans="2:3" ht="30.75" customHeight="1" x14ac:dyDescent="0.25">
      <c r="B2189" s="353"/>
      <c r="C2189" s="353"/>
    </row>
    <row r="2190" spans="2:3" ht="30.75" customHeight="1" x14ac:dyDescent="0.25">
      <c r="B2190" s="353"/>
      <c r="C2190" s="353"/>
    </row>
    <row r="2191" spans="2:3" ht="30.75" customHeight="1" x14ac:dyDescent="0.25">
      <c r="B2191" s="353"/>
      <c r="C2191" s="353"/>
    </row>
    <row r="2192" spans="2:3" ht="30.75" customHeight="1" x14ac:dyDescent="0.25">
      <c r="B2192" s="353"/>
      <c r="C2192" s="353"/>
    </row>
    <row r="2193" spans="2:3" ht="30.75" customHeight="1" x14ac:dyDescent="0.25">
      <c r="B2193" s="353"/>
      <c r="C2193" s="353"/>
    </row>
    <row r="2194" spans="2:3" ht="30.75" customHeight="1" x14ac:dyDescent="0.25">
      <c r="B2194" s="353"/>
      <c r="C2194" s="353"/>
    </row>
    <row r="2195" spans="2:3" ht="30.75" customHeight="1" x14ac:dyDescent="0.25">
      <c r="B2195" s="353"/>
      <c r="C2195" s="353"/>
    </row>
    <row r="2196" spans="2:3" ht="30.75" customHeight="1" x14ac:dyDescent="0.25">
      <c r="B2196" s="353"/>
      <c r="C2196" s="353"/>
    </row>
    <row r="2197" spans="2:3" ht="30.75" customHeight="1" x14ac:dyDescent="0.25">
      <c r="B2197" s="353"/>
      <c r="C2197" s="353"/>
    </row>
    <row r="2198" spans="2:3" ht="30.75" customHeight="1" x14ac:dyDescent="0.25">
      <c r="B2198" s="353"/>
      <c r="C2198" s="353"/>
    </row>
    <row r="2199" spans="2:3" ht="30.75" customHeight="1" x14ac:dyDescent="0.25">
      <c r="B2199" s="353"/>
      <c r="C2199" s="353"/>
    </row>
    <row r="2200" spans="2:3" ht="30.75" customHeight="1" x14ac:dyDescent="0.25">
      <c r="B2200" s="353"/>
      <c r="C2200" s="353"/>
    </row>
    <row r="2201" spans="2:3" ht="30.75" customHeight="1" x14ac:dyDescent="0.25">
      <c r="B2201" s="353"/>
      <c r="C2201" s="353"/>
    </row>
    <row r="2202" spans="2:3" ht="30.75" customHeight="1" x14ac:dyDescent="0.25">
      <c r="B2202" s="353"/>
      <c r="C2202" s="353"/>
    </row>
    <row r="2203" spans="2:3" ht="30.75" customHeight="1" x14ac:dyDescent="0.25">
      <c r="B2203" s="353"/>
      <c r="C2203" s="353"/>
    </row>
    <row r="2204" spans="2:3" ht="30.75" customHeight="1" x14ac:dyDescent="0.25">
      <c r="B2204" s="353"/>
      <c r="C2204" s="353"/>
    </row>
    <row r="2205" spans="2:3" ht="30.75" customHeight="1" x14ac:dyDescent="0.25">
      <c r="B2205" s="353"/>
      <c r="C2205" s="353"/>
    </row>
    <row r="2206" spans="2:3" ht="30.75" customHeight="1" x14ac:dyDescent="0.25">
      <c r="B2206" s="353"/>
      <c r="C2206" s="353"/>
    </row>
    <row r="2207" spans="2:3" ht="30.75" customHeight="1" x14ac:dyDescent="0.25">
      <c r="B2207" s="353"/>
      <c r="C2207" s="353"/>
    </row>
    <row r="2208" spans="2:3" ht="30.75" customHeight="1" x14ac:dyDescent="0.25">
      <c r="B2208" s="353"/>
      <c r="C2208" s="353"/>
    </row>
    <row r="2209" spans="2:3" ht="30.75" customHeight="1" x14ac:dyDescent="0.25">
      <c r="B2209" s="353"/>
      <c r="C2209" s="353"/>
    </row>
    <row r="2210" spans="2:3" ht="30.75" customHeight="1" x14ac:dyDescent="0.25">
      <c r="B2210" s="353"/>
      <c r="C2210" s="353"/>
    </row>
    <row r="2211" spans="2:3" ht="30.75" customHeight="1" x14ac:dyDescent="0.25">
      <c r="B2211" s="353"/>
      <c r="C2211" s="353"/>
    </row>
    <row r="2212" spans="2:3" ht="30.75" customHeight="1" x14ac:dyDescent="0.25">
      <c r="B2212" s="353"/>
      <c r="C2212" s="353"/>
    </row>
    <row r="2213" spans="2:3" ht="30.75" customHeight="1" x14ac:dyDescent="0.25">
      <c r="B2213" s="353"/>
      <c r="C2213" s="353"/>
    </row>
    <row r="2214" spans="2:3" ht="30.75" customHeight="1" x14ac:dyDescent="0.25">
      <c r="B2214" s="353"/>
      <c r="C2214" s="353"/>
    </row>
    <row r="2215" spans="2:3" ht="30.75" customHeight="1" x14ac:dyDescent="0.25">
      <c r="B2215" s="353"/>
      <c r="C2215" s="353"/>
    </row>
    <row r="2216" spans="2:3" ht="30.75" customHeight="1" x14ac:dyDescent="0.25">
      <c r="B2216" s="353"/>
      <c r="C2216" s="353"/>
    </row>
    <row r="2217" spans="2:3" ht="30.75" customHeight="1" x14ac:dyDescent="0.25">
      <c r="B2217" s="353"/>
      <c r="C2217" s="353"/>
    </row>
    <row r="2218" spans="2:3" ht="30.75" customHeight="1" x14ac:dyDescent="0.25">
      <c r="B2218" s="353"/>
      <c r="C2218" s="353"/>
    </row>
    <row r="2219" spans="2:3" ht="30.75" customHeight="1" x14ac:dyDescent="0.25">
      <c r="B2219" s="353"/>
      <c r="C2219" s="353"/>
    </row>
    <row r="2220" spans="2:3" ht="30.75" customHeight="1" x14ac:dyDescent="0.25">
      <c r="B2220" s="353"/>
      <c r="C2220" s="353"/>
    </row>
    <row r="2221" spans="2:3" ht="30.75" customHeight="1" x14ac:dyDescent="0.25">
      <c r="B2221" s="353"/>
      <c r="C2221" s="353"/>
    </row>
    <row r="2222" spans="2:3" ht="30.75" customHeight="1" x14ac:dyDescent="0.25">
      <c r="B2222" s="353"/>
      <c r="C2222" s="353"/>
    </row>
    <row r="2223" spans="2:3" ht="30.75" customHeight="1" x14ac:dyDescent="0.25">
      <c r="B2223" s="353"/>
      <c r="C2223" s="353"/>
    </row>
    <row r="2224" spans="2:3" ht="30.75" customHeight="1" x14ac:dyDescent="0.25">
      <c r="B2224" s="353"/>
      <c r="C2224" s="353"/>
    </row>
    <row r="2225" spans="2:3" ht="30.75" customHeight="1" x14ac:dyDescent="0.25">
      <c r="B2225" s="353"/>
      <c r="C2225" s="353"/>
    </row>
    <row r="2226" spans="2:3" ht="30.75" customHeight="1" x14ac:dyDescent="0.25">
      <c r="B2226" s="353"/>
      <c r="C2226" s="353"/>
    </row>
    <row r="2227" spans="2:3" ht="30.75" customHeight="1" x14ac:dyDescent="0.25">
      <c r="B2227" s="353"/>
      <c r="C2227" s="353"/>
    </row>
    <row r="2228" spans="2:3" ht="30.75" customHeight="1" x14ac:dyDescent="0.25">
      <c r="B2228" s="353"/>
      <c r="C2228" s="353"/>
    </row>
    <row r="2229" spans="2:3" ht="30.75" customHeight="1" x14ac:dyDescent="0.25">
      <c r="B2229" s="353"/>
      <c r="C2229" s="353"/>
    </row>
    <row r="2230" spans="2:3" ht="30.75" customHeight="1" x14ac:dyDescent="0.25">
      <c r="B2230" s="353"/>
      <c r="C2230" s="353"/>
    </row>
    <row r="2231" spans="2:3" ht="30.75" customHeight="1" x14ac:dyDescent="0.25">
      <c r="B2231" s="353"/>
      <c r="C2231" s="353"/>
    </row>
    <row r="2232" spans="2:3" ht="30.75" customHeight="1" x14ac:dyDescent="0.25">
      <c r="B2232" s="353"/>
      <c r="C2232" s="353"/>
    </row>
    <row r="2233" spans="2:3" ht="30.75" customHeight="1" x14ac:dyDescent="0.25">
      <c r="B2233" s="353"/>
      <c r="C2233" s="353"/>
    </row>
    <row r="2234" spans="2:3" ht="30.75" customHeight="1" x14ac:dyDescent="0.25">
      <c r="B2234" s="353"/>
      <c r="C2234" s="353"/>
    </row>
    <row r="2235" spans="2:3" ht="30.75" customHeight="1" x14ac:dyDescent="0.25">
      <c r="B2235" s="353"/>
      <c r="C2235" s="353"/>
    </row>
    <row r="2236" spans="2:3" ht="30.75" customHeight="1" x14ac:dyDescent="0.25">
      <c r="B2236" s="353"/>
      <c r="C2236" s="353"/>
    </row>
    <row r="2237" spans="2:3" ht="30.75" customHeight="1" x14ac:dyDescent="0.25">
      <c r="B2237" s="353"/>
      <c r="C2237" s="353"/>
    </row>
    <row r="2238" spans="2:3" ht="30.75" customHeight="1" x14ac:dyDescent="0.25">
      <c r="B2238" s="353"/>
      <c r="C2238" s="353"/>
    </row>
    <row r="2239" spans="2:3" ht="30.75" customHeight="1" x14ac:dyDescent="0.25">
      <c r="B2239" s="353"/>
      <c r="C2239" s="353"/>
    </row>
    <row r="2240" spans="2:3" ht="30.75" customHeight="1" x14ac:dyDescent="0.25">
      <c r="B2240" s="353"/>
      <c r="C2240" s="353"/>
    </row>
    <row r="2241" spans="2:3" ht="30.75" customHeight="1" x14ac:dyDescent="0.25">
      <c r="B2241" s="353"/>
      <c r="C2241" s="353"/>
    </row>
    <row r="2242" spans="2:3" ht="30.75" customHeight="1" x14ac:dyDescent="0.25">
      <c r="B2242" s="353"/>
      <c r="C2242" s="353"/>
    </row>
    <row r="2243" spans="2:3" ht="30.75" customHeight="1" x14ac:dyDescent="0.25">
      <c r="B2243" s="353"/>
      <c r="C2243" s="353"/>
    </row>
    <row r="2244" spans="2:3" ht="30.75" customHeight="1" x14ac:dyDescent="0.25">
      <c r="B2244" s="353"/>
      <c r="C2244" s="353"/>
    </row>
    <row r="2245" spans="2:3" ht="30.75" customHeight="1" x14ac:dyDescent="0.25">
      <c r="B2245" s="353"/>
      <c r="C2245" s="353"/>
    </row>
    <row r="2246" spans="2:3" ht="30.75" customHeight="1" x14ac:dyDescent="0.25">
      <c r="B2246" s="353"/>
      <c r="C2246" s="353"/>
    </row>
    <row r="2247" spans="2:3" ht="30.75" customHeight="1" x14ac:dyDescent="0.25">
      <c r="B2247" s="353"/>
      <c r="C2247" s="353"/>
    </row>
    <row r="2248" spans="2:3" ht="30.75" customHeight="1" x14ac:dyDescent="0.25">
      <c r="B2248" s="353"/>
      <c r="C2248" s="353"/>
    </row>
    <row r="2249" spans="2:3" ht="30.75" customHeight="1" x14ac:dyDescent="0.25">
      <c r="B2249" s="353"/>
      <c r="C2249" s="353"/>
    </row>
    <row r="2250" spans="2:3" ht="30.75" customHeight="1" x14ac:dyDescent="0.25">
      <c r="B2250" s="353"/>
      <c r="C2250" s="353"/>
    </row>
    <row r="2251" spans="2:3" ht="30.75" customHeight="1" x14ac:dyDescent="0.25">
      <c r="B2251" s="353"/>
      <c r="C2251" s="353"/>
    </row>
    <row r="2252" spans="2:3" ht="30.75" customHeight="1" x14ac:dyDescent="0.25">
      <c r="B2252" s="353"/>
      <c r="C2252" s="353"/>
    </row>
    <row r="2253" spans="2:3" ht="30.75" customHeight="1" x14ac:dyDescent="0.25">
      <c r="B2253" s="353"/>
      <c r="C2253" s="353"/>
    </row>
    <row r="2254" spans="2:3" ht="30.75" customHeight="1" x14ac:dyDescent="0.25">
      <c r="B2254" s="353"/>
      <c r="C2254" s="353"/>
    </row>
    <row r="2255" spans="2:3" ht="30.75" customHeight="1" x14ac:dyDescent="0.25">
      <c r="B2255" s="353"/>
      <c r="C2255" s="353"/>
    </row>
    <row r="2256" spans="2:3" ht="30.75" customHeight="1" x14ac:dyDescent="0.25">
      <c r="B2256" s="353"/>
      <c r="C2256" s="353"/>
    </row>
    <row r="2257" spans="2:3" ht="30.75" customHeight="1" x14ac:dyDescent="0.25">
      <c r="B2257" s="353"/>
      <c r="C2257" s="353"/>
    </row>
    <row r="2258" spans="2:3" ht="30.75" customHeight="1" x14ac:dyDescent="0.25">
      <c r="B2258" s="353"/>
      <c r="C2258" s="353"/>
    </row>
    <row r="2259" spans="2:3" ht="30.75" customHeight="1" x14ac:dyDescent="0.25">
      <c r="B2259" s="353"/>
      <c r="C2259" s="353"/>
    </row>
    <row r="2260" spans="2:3" ht="30.75" customHeight="1" x14ac:dyDescent="0.25">
      <c r="B2260" s="353"/>
      <c r="C2260" s="353"/>
    </row>
    <row r="2261" spans="2:3" ht="30.75" customHeight="1" x14ac:dyDescent="0.25">
      <c r="B2261" s="353"/>
      <c r="C2261" s="353"/>
    </row>
    <row r="2262" spans="2:3" ht="30.75" customHeight="1" x14ac:dyDescent="0.25">
      <c r="B2262" s="353"/>
      <c r="C2262" s="353"/>
    </row>
    <row r="2263" spans="2:3" ht="30.75" customHeight="1" x14ac:dyDescent="0.25">
      <c r="B2263" s="353"/>
      <c r="C2263" s="353"/>
    </row>
    <row r="2264" spans="2:3" ht="30.75" customHeight="1" x14ac:dyDescent="0.25">
      <c r="B2264" s="353"/>
      <c r="C2264" s="353"/>
    </row>
    <row r="2265" spans="2:3" ht="30.75" customHeight="1" x14ac:dyDescent="0.25">
      <c r="B2265" s="353"/>
      <c r="C2265" s="353"/>
    </row>
    <row r="2266" spans="2:3" ht="30.75" customHeight="1" x14ac:dyDescent="0.25">
      <c r="B2266" s="353"/>
      <c r="C2266" s="353"/>
    </row>
    <row r="2267" spans="2:3" ht="30.75" customHeight="1" x14ac:dyDescent="0.25">
      <c r="B2267" s="353"/>
      <c r="C2267" s="353"/>
    </row>
    <row r="2268" spans="2:3" ht="30.75" customHeight="1" x14ac:dyDescent="0.25">
      <c r="B2268" s="353"/>
      <c r="C2268" s="353"/>
    </row>
    <row r="2269" spans="2:3" ht="30.75" customHeight="1" x14ac:dyDescent="0.25">
      <c r="B2269" s="353"/>
      <c r="C2269" s="353"/>
    </row>
    <row r="2270" spans="2:3" ht="30.75" customHeight="1" x14ac:dyDescent="0.25">
      <c r="B2270" s="353"/>
      <c r="C2270" s="353"/>
    </row>
    <row r="2271" spans="2:3" ht="30.75" customHeight="1" x14ac:dyDescent="0.25">
      <c r="B2271" s="353"/>
      <c r="C2271" s="353"/>
    </row>
    <row r="2272" spans="2:3" ht="30.75" customHeight="1" x14ac:dyDescent="0.25">
      <c r="B2272" s="353"/>
      <c r="C2272" s="353"/>
    </row>
    <row r="2273" spans="2:3" ht="30.75" customHeight="1" x14ac:dyDescent="0.25">
      <c r="B2273" s="353"/>
      <c r="C2273" s="353"/>
    </row>
    <row r="2274" spans="2:3" ht="30.75" customHeight="1" x14ac:dyDescent="0.25">
      <c r="B2274" s="353"/>
      <c r="C2274" s="353"/>
    </row>
    <row r="2275" spans="2:3" ht="30.75" customHeight="1" x14ac:dyDescent="0.25">
      <c r="B2275" s="353"/>
      <c r="C2275" s="353"/>
    </row>
    <row r="2276" spans="2:3" ht="30.75" customHeight="1" x14ac:dyDescent="0.25">
      <c r="B2276" s="353"/>
      <c r="C2276" s="353"/>
    </row>
    <row r="2277" spans="2:3" ht="30.75" customHeight="1" x14ac:dyDescent="0.25">
      <c r="B2277" s="353"/>
      <c r="C2277" s="353"/>
    </row>
    <row r="2278" spans="2:3" ht="30.75" customHeight="1" x14ac:dyDescent="0.25">
      <c r="B2278" s="353"/>
      <c r="C2278" s="353"/>
    </row>
    <row r="2279" spans="2:3" ht="30.75" customHeight="1" x14ac:dyDescent="0.25">
      <c r="B2279" s="353"/>
      <c r="C2279" s="353"/>
    </row>
    <row r="2280" spans="2:3" ht="30.75" customHeight="1" x14ac:dyDescent="0.25">
      <c r="B2280" s="353"/>
      <c r="C2280" s="353"/>
    </row>
    <row r="2281" spans="2:3" ht="30.75" customHeight="1" x14ac:dyDescent="0.25">
      <c r="B2281" s="353"/>
      <c r="C2281" s="353"/>
    </row>
    <row r="2282" spans="2:3" ht="30.75" customHeight="1" x14ac:dyDescent="0.25">
      <c r="B2282" s="353"/>
      <c r="C2282" s="353"/>
    </row>
    <row r="2283" spans="2:3" ht="30.75" customHeight="1" x14ac:dyDescent="0.25">
      <c r="B2283" s="353"/>
      <c r="C2283" s="353"/>
    </row>
    <row r="2284" spans="2:3" ht="30.75" customHeight="1" x14ac:dyDescent="0.25">
      <c r="B2284" s="353"/>
      <c r="C2284" s="353"/>
    </row>
    <row r="2285" spans="2:3" ht="30.75" customHeight="1" x14ac:dyDescent="0.25">
      <c r="B2285" s="353"/>
      <c r="C2285" s="353"/>
    </row>
    <row r="2286" spans="2:3" ht="30.75" customHeight="1" x14ac:dyDescent="0.25">
      <c r="B2286" s="353"/>
      <c r="C2286" s="353"/>
    </row>
    <row r="2287" spans="2:3" ht="30.75" customHeight="1" x14ac:dyDescent="0.25">
      <c r="B2287" s="353"/>
      <c r="C2287" s="353"/>
    </row>
    <row r="2288" spans="2:3" ht="30.75" customHeight="1" x14ac:dyDescent="0.25">
      <c r="B2288" s="353"/>
      <c r="C2288" s="353"/>
    </row>
    <row r="2289" spans="2:3" ht="30.75" customHeight="1" x14ac:dyDescent="0.25">
      <c r="B2289" s="353"/>
      <c r="C2289" s="353"/>
    </row>
    <row r="2290" spans="2:3" ht="30.75" customHeight="1" x14ac:dyDescent="0.25">
      <c r="B2290" s="353"/>
      <c r="C2290" s="353"/>
    </row>
    <row r="2291" spans="2:3" ht="30.75" customHeight="1" x14ac:dyDescent="0.25">
      <c r="B2291" s="353"/>
      <c r="C2291" s="353"/>
    </row>
    <row r="2292" spans="2:3" ht="30.75" customHeight="1" x14ac:dyDescent="0.25">
      <c r="B2292" s="353"/>
      <c r="C2292" s="353"/>
    </row>
    <row r="2293" spans="2:3" ht="30.75" customHeight="1" x14ac:dyDescent="0.25">
      <c r="B2293" s="353"/>
      <c r="C2293" s="353"/>
    </row>
    <row r="2294" spans="2:3" ht="30.75" customHeight="1" x14ac:dyDescent="0.25">
      <c r="B2294" s="353"/>
      <c r="C2294" s="353"/>
    </row>
    <row r="2295" spans="2:3" ht="30.75" customHeight="1" x14ac:dyDescent="0.25">
      <c r="B2295" s="353"/>
      <c r="C2295" s="353"/>
    </row>
    <row r="2296" spans="2:3" ht="30.75" customHeight="1" x14ac:dyDescent="0.25">
      <c r="B2296" s="353"/>
      <c r="C2296" s="353"/>
    </row>
    <row r="2297" spans="2:3" ht="30.75" customHeight="1" x14ac:dyDescent="0.25">
      <c r="B2297" s="353"/>
      <c r="C2297" s="353"/>
    </row>
    <row r="2298" spans="2:3" ht="30.75" customHeight="1" x14ac:dyDescent="0.25">
      <c r="B2298" s="353"/>
      <c r="C2298" s="353"/>
    </row>
    <row r="2299" spans="2:3" ht="30.75" customHeight="1" x14ac:dyDescent="0.25">
      <c r="B2299" s="353"/>
      <c r="C2299" s="353"/>
    </row>
    <row r="2300" spans="2:3" ht="30.75" customHeight="1" x14ac:dyDescent="0.25">
      <c r="B2300" s="353"/>
      <c r="C2300" s="353"/>
    </row>
    <row r="2301" spans="2:3" ht="30.75" customHeight="1" x14ac:dyDescent="0.25">
      <c r="B2301" s="353"/>
      <c r="C2301" s="353"/>
    </row>
    <row r="2302" spans="2:3" ht="30.75" customHeight="1" x14ac:dyDescent="0.25">
      <c r="B2302" s="353"/>
      <c r="C2302" s="353"/>
    </row>
    <row r="2303" spans="2:3" ht="30.75" customHeight="1" x14ac:dyDescent="0.25">
      <c r="B2303" s="353"/>
      <c r="C2303" s="353"/>
    </row>
    <row r="2304" spans="2:3" ht="30.75" customHeight="1" x14ac:dyDescent="0.25">
      <c r="B2304" s="353"/>
      <c r="C2304" s="353"/>
    </row>
    <row r="2305" spans="2:3" ht="30.75" customHeight="1" x14ac:dyDescent="0.25">
      <c r="B2305" s="353"/>
      <c r="C2305" s="353"/>
    </row>
    <row r="2306" spans="2:3" ht="30.75" customHeight="1" x14ac:dyDescent="0.25">
      <c r="B2306" s="353"/>
      <c r="C2306" s="353"/>
    </row>
    <row r="2307" spans="2:3" ht="30.75" customHeight="1" x14ac:dyDescent="0.25">
      <c r="B2307" s="353"/>
      <c r="C2307" s="353"/>
    </row>
    <row r="2308" spans="2:3" ht="30.75" customHeight="1" x14ac:dyDescent="0.25">
      <c r="B2308" s="353"/>
      <c r="C2308" s="353"/>
    </row>
    <row r="2309" spans="2:3" ht="30.75" customHeight="1" x14ac:dyDescent="0.25">
      <c r="B2309" s="353"/>
      <c r="C2309" s="353"/>
    </row>
    <row r="2310" spans="2:3" ht="30.75" customHeight="1" x14ac:dyDescent="0.25">
      <c r="B2310" s="353"/>
      <c r="C2310" s="353"/>
    </row>
    <row r="2311" spans="2:3" ht="30.75" customHeight="1" x14ac:dyDescent="0.25">
      <c r="B2311" s="353"/>
      <c r="C2311" s="353"/>
    </row>
    <row r="2312" spans="2:3" ht="30.75" customHeight="1" x14ac:dyDescent="0.25">
      <c r="B2312" s="353"/>
      <c r="C2312" s="353"/>
    </row>
    <row r="2313" spans="2:3" ht="30.75" customHeight="1" x14ac:dyDescent="0.25">
      <c r="B2313" s="353"/>
      <c r="C2313" s="353"/>
    </row>
    <row r="2314" spans="2:3" ht="30.75" customHeight="1" x14ac:dyDescent="0.25">
      <c r="B2314" s="353"/>
      <c r="C2314" s="353"/>
    </row>
    <row r="2315" spans="2:3" ht="30.75" customHeight="1" x14ac:dyDescent="0.25">
      <c r="B2315" s="353"/>
      <c r="C2315" s="353"/>
    </row>
    <row r="2316" spans="2:3" ht="30.75" customHeight="1" x14ac:dyDescent="0.25">
      <c r="B2316" s="353"/>
      <c r="C2316" s="353"/>
    </row>
    <row r="2317" spans="2:3" ht="30.75" customHeight="1" x14ac:dyDescent="0.25">
      <c r="B2317" s="353"/>
      <c r="C2317" s="353"/>
    </row>
    <row r="2318" spans="2:3" ht="30.75" customHeight="1" x14ac:dyDescent="0.25">
      <c r="B2318" s="353"/>
      <c r="C2318" s="353"/>
    </row>
    <row r="2319" spans="2:3" ht="30.75" customHeight="1" x14ac:dyDescent="0.25">
      <c r="B2319" s="353"/>
      <c r="C2319" s="353"/>
    </row>
    <row r="2320" spans="2:3" ht="30.75" customHeight="1" x14ac:dyDescent="0.25">
      <c r="B2320" s="353"/>
      <c r="C2320" s="353"/>
    </row>
    <row r="2321" spans="2:3" ht="30.75" customHeight="1" x14ac:dyDescent="0.25">
      <c r="B2321" s="353"/>
      <c r="C2321" s="353"/>
    </row>
    <row r="2322" spans="2:3" ht="30.75" customHeight="1" x14ac:dyDescent="0.25">
      <c r="B2322" s="353"/>
      <c r="C2322" s="353"/>
    </row>
    <row r="2323" spans="2:3" ht="30.75" customHeight="1" x14ac:dyDescent="0.25">
      <c r="B2323" s="353"/>
      <c r="C2323" s="353"/>
    </row>
    <row r="2324" spans="2:3" ht="30.75" customHeight="1" x14ac:dyDescent="0.25">
      <c r="B2324" s="353"/>
      <c r="C2324" s="353"/>
    </row>
    <row r="2325" spans="2:3" ht="30.75" customHeight="1" x14ac:dyDescent="0.25">
      <c r="B2325" s="353"/>
      <c r="C2325" s="353"/>
    </row>
    <row r="2326" spans="2:3" ht="30.75" customHeight="1" x14ac:dyDescent="0.25">
      <c r="B2326" s="353"/>
      <c r="C2326" s="353"/>
    </row>
    <row r="2327" spans="2:3" ht="30.75" customHeight="1" x14ac:dyDescent="0.25">
      <c r="B2327" s="353"/>
      <c r="C2327" s="353"/>
    </row>
    <row r="2328" spans="2:3" ht="30.75" customHeight="1" x14ac:dyDescent="0.25">
      <c r="B2328" s="353"/>
      <c r="C2328" s="353"/>
    </row>
    <row r="2329" spans="2:3" ht="30.75" customHeight="1" x14ac:dyDescent="0.25">
      <c r="B2329" s="353"/>
      <c r="C2329" s="353"/>
    </row>
    <row r="2330" spans="2:3" ht="30.75" customHeight="1" x14ac:dyDescent="0.25">
      <c r="B2330" s="353"/>
      <c r="C2330" s="353"/>
    </row>
    <row r="2331" spans="2:3" ht="30.75" customHeight="1" x14ac:dyDescent="0.25">
      <c r="B2331" s="353"/>
      <c r="C2331" s="353"/>
    </row>
    <row r="2332" spans="2:3" ht="30.75" customHeight="1" x14ac:dyDescent="0.25">
      <c r="B2332" s="353"/>
      <c r="C2332" s="353"/>
    </row>
    <row r="2333" spans="2:3" ht="30.75" customHeight="1" x14ac:dyDescent="0.25">
      <c r="B2333" s="353"/>
      <c r="C2333" s="353"/>
    </row>
    <row r="2334" spans="2:3" ht="30.75" customHeight="1" x14ac:dyDescent="0.25">
      <c r="B2334" s="353"/>
      <c r="C2334" s="353"/>
    </row>
    <row r="2335" spans="2:3" ht="30.75" customHeight="1" x14ac:dyDescent="0.25">
      <c r="B2335" s="353"/>
      <c r="C2335" s="353"/>
    </row>
    <row r="2336" spans="2:3" ht="30.75" customHeight="1" x14ac:dyDescent="0.25">
      <c r="B2336" s="353"/>
      <c r="C2336" s="353"/>
    </row>
    <row r="2337" spans="2:3" ht="30.75" customHeight="1" x14ac:dyDescent="0.25">
      <c r="B2337" s="353"/>
      <c r="C2337" s="353"/>
    </row>
    <row r="2338" spans="2:3" ht="30.75" customHeight="1" x14ac:dyDescent="0.25">
      <c r="B2338" s="353"/>
      <c r="C2338" s="353"/>
    </row>
    <row r="2339" spans="2:3" ht="30.75" customHeight="1" x14ac:dyDescent="0.25">
      <c r="B2339" s="353"/>
      <c r="C2339" s="353"/>
    </row>
    <row r="2340" spans="2:3" ht="30.75" customHeight="1" x14ac:dyDescent="0.25">
      <c r="B2340" s="353"/>
      <c r="C2340" s="353"/>
    </row>
    <row r="2341" spans="2:3" ht="30.75" customHeight="1" x14ac:dyDescent="0.25">
      <c r="B2341" s="353"/>
      <c r="C2341" s="353"/>
    </row>
    <row r="2342" spans="2:3" ht="30.75" customHeight="1" x14ac:dyDescent="0.25">
      <c r="B2342" s="353"/>
      <c r="C2342" s="353"/>
    </row>
    <row r="2343" spans="2:3" ht="30.75" customHeight="1" x14ac:dyDescent="0.25">
      <c r="B2343" s="353"/>
      <c r="C2343" s="353"/>
    </row>
    <row r="2344" spans="2:3" ht="30.75" customHeight="1" x14ac:dyDescent="0.25">
      <c r="B2344" s="353"/>
      <c r="C2344" s="353"/>
    </row>
    <row r="2345" spans="2:3" ht="30.75" customHeight="1" x14ac:dyDescent="0.25">
      <c r="B2345" s="353"/>
      <c r="C2345" s="353"/>
    </row>
    <row r="2346" spans="2:3" ht="30.75" customHeight="1" x14ac:dyDescent="0.25">
      <c r="B2346" s="353"/>
      <c r="C2346" s="353"/>
    </row>
    <row r="2347" spans="2:3" ht="30.75" customHeight="1" x14ac:dyDescent="0.25">
      <c r="B2347" s="353"/>
      <c r="C2347" s="353"/>
    </row>
    <row r="2348" spans="2:3" ht="30.75" customHeight="1" x14ac:dyDescent="0.25">
      <c r="B2348" s="353"/>
      <c r="C2348" s="353"/>
    </row>
    <row r="2349" spans="2:3" ht="30.75" customHeight="1" x14ac:dyDescent="0.25">
      <c r="B2349" s="353"/>
      <c r="C2349" s="353"/>
    </row>
    <row r="2350" spans="2:3" ht="30.75" customHeight="1" x14ac:dyDescent="0.25">
      <c r="B2350" s="353"/>
      <c r="C2350" s="353"/>
    </row>
    <row r="2351" spans="2:3" ht="30.75" customHeight="1" x14ac:dyDescent="0.25">
      <c r="B2351" s="353"/>
      <c r="C2351" s="353"/>
    </row>
    <row r="2352" spans="2:3" ht="30.75" customHeight="1" x14ac:dyDescent="0.25">
      <c r="B2352" s="353"/>
      <c r="C2352" s="353"/>
    </row>
    <row r="2353" spans="2:3" ht="30.75" customHeight="1" x14ac:dyDescent="0.25">
      <c r="B2353" s="353"/>
      <c r="C2353" s="353"/>
    </row>
    <row r="2354" spans="2:3" ht="30.75" customHeight="1" x14ac:dyDescent="0.25">
      <c r="B2354" s="353"/>
      <c r="C2354" s="353"/>
    </row>
    <row r="2355" spans="2:3" ht="30.75" customHeight="1" x14ac:dyDescent="0.25">
      <c r="B2355" s="353"/>
      <c r="C2355" s="353"/>
    </row>
    <row r="2356" spans="2:3" ht="30.75" customHeight="1" x14ac:dyDescent="0.25">
      <c r="B2356" s="353"/>
      <c r="C2356" s="353"/>
    </row>
    <row r="2357" spans="2:3" ht="30.75" customHeight="1" x14ac:dyDescent="0.25">
      <c r="B2357" s="353"/>
      <c r="C2357" s="353"/>
    </row>
    <row r="2358" spans="2:3" ht="30.75" customHeight="1" x14ac:dyDescent="0.25">
      <c r="B2358" s="353"/>
      <c r="C2358" s="353"/>
    </row>
    <row r="2359" spans="2:3" ht="30.75" customHeight="1" x14ac:dyDescent="0.25">
      <c r="B2359" s="353"/>
      <c r="C2359" s="353"/>
    </row>
    <row r="2360" spans="2:3" ht="30.75" customHeight="1" x14ac:dyDescent="0.25">
      <c r="B2360" s="353"/>
      <c r="C2360" s="353"/>
    </row>
    <row r="2361" spans="2:3" ht="30.75" customHeight="1" x14ac:dyDescent="0.25">
      <c r="B2361" s="353"/>
      <c r="C2361" s="353"/>
    </row>
    <row r="2362" spans="2:3" ht="30.75" customHeight="1" x14ac:dyDescent="0.25">
      <c r="B2362" s="353"/>
      <c r="C2362" s="353"/>
    </row>
    <row r="2363" spans="2:3" ht="30.75" customHeight="1" x14ac:dyDescent="0.25">
      <c r="B2363" s="353"/>
      <c r="C2363" s="353"/>
    </row>
    <row r="2364" spans="2:3" ht="30.75" customHeight="1" x14ac:dyDescent="0.25">
      <c r="B2364" s="353"/>
      <c r="C2364" s="353"/>
    </row>
    <row r="2365" spans="2:3" ht="30.75" customHeight="1" x14ac:dyDescent="0.25">
      <c r="B2365" s="353"/>
      <c r="C2365" s="353"/>
    </row>
    <row r="2366" spans="2:3" ht="30.75" customHeight="1" x14ac:dyDescent="0.25">
      <c r="B2366" s="353"/>
      <c r="C2366" s="353"/>
    </row>
    <row r="2367" spans="2:3" ht="30.75" customHeight="1" x14ac:dyDescent="0.25">
      <c r="B2367" s="353"/>
      <c r="C2367" s="353"/>
    </row>
    <row r="2368" spans="2:3" ht="30.75" customHeight="1" x14ac:dyDescent="0.25">
      <c r="B2368" s="353"/>
      <c r="C2368" s="353"/>
    </row>
    <row r="2369" spans="2:3" ht="30.75" customHeight="1" x14ac:dyDescent="0.25">
      <c r="B2369" s="353"/>
      <c r="C2369" s="353"/>
    </row>
    <row r="2370" spans="2:3" ht="30.75" customHeight="1" x14ac:dyDescent="0.25">
      <c r="B2370" s="353"/>
      <c r="C2370" s="353"/>
    </row>
    <row r="2371" spans="2:3" ht="30.75" customHeight="1" x14ac:dyDescent="0.25">
      <c r="B2371" s="353"/>
      <c r="C2371" s="353"/>
    </row>
    <row r="2372" spans="2:3" ht="30.75" customHeight="1" x14ac:dyDescent="0.25">
      <c r="B2372" s="353"/>
      <c r="C2372" s="353"/>
    </row>
    <row r="2373" spans="2:3" ht="30.75" customHeight="1" x14ac:dyDescent="0.25">
      <c r="B2373" s="353"/>
      <c r="C2373" s="353"/>
    </row>
    <row r="2374" spans="2:3" ht="30.75" customHeight="1" x14ac:dyDescent="0.25">
      <c r="B2374" s="353"/>
      <c r="C2374" s="353"/>
    </row>
    <row r="2375" spans="2:3" ht="30.75" customHeight="1" x14ac:dyDescent="0.25">
      <c r="B2375" s="353"/>
      <c r="C2375" s="353"/>
    </row>
    <row r="2376" spans="2:3" ht="30.75" customHeight="1" x14ac:dyDescent="0.25">
      <c r="B2376" s="353"/>
      <c r="C2376" s="353"/>
    </row>
    <row r="2377" spans="2:3" ht="30.75" customHeight="1" x14ac:dyDescent="0.25">
      <c r="B2377" s="353"/>
      <c r="C2377" s="353"/>
    </row>
    <row r="2378" spans="2:3" ht="30.75" customHeight="1" x14ac:dyDescent="0.25">
      <c r="B2378" s="353"/>
      <c r="C2378" s="353"/>
    </row>
    <row r="2379" spans="2:3" ht="30.75" customHeight="1" x14ac:dyDescent="0.25">
      <c r="B2379" s="353"/>
      <c r="C2379" s="353"/>
    </row>
    <row r="2380" spans="2:3" ht="30.75" customHeight="1" x14ac:dyDescent="0.25">
      <c r="B2380" s="353"/>
      <c r="C2380" s="353"/>
    </row>
    <row r="2381" spans="2:3" ht="30.75" customHeight="1" x14ac:dyDescent="0.25">
      <c r="B2381" s="353"/>
      <c r="C2381" s="353"/>
    </row>
    <row r="2382" spans="2:3" ht="30.75" customHeight="1" x14ac:dyDescent="0.25">
      <c r="B2382" s="353"/>
      <c r="C2382" s="353"/>
    </row>
    <row r="2383" spans="2:3" ht="30.75" customHeight="1" x14ac:dyDescent="0.25">
      <c r="B2383" s="353"/>
      <c r="C2383" s="353"/>
    </row>
    <row r="2384" spans="2:3" ht="30.75" customHeight="1" x14ac:dyDescent="0.25">
      <c r="B2384" s="353"/>
      <c r="C2384" s="353"/>
    </row>
    <row r="2385" spans="2:3" ht="30.75" customHeight="1" x14ac:dyDescent="0.25">
      <c r="B2385" s="353"/>
      <c r="C2385" s="353"/>
    </row>
    <row r="2386" spans="2:3" ht="30.75" customHeight="1" x14ac:dyDescent="0.25">
      <c r="B2386" s="353"/>
      <c r="C2386" s="353"/>
    </row>
    <row r="2387" spans="2:3" ht="30.75" customHeight="1" x14ac:dyDescent="0.25">
      <c r="B2387" s="353"/>
      <c r="C2387" s="353"/>
    </row>
    <row r="2388" spans="2:3" ht="30.75" customHeight="1" x14ac:dyDescent="0.25">
      <c r="B2388" s="353"/>
      <c r="C2388" s="353"/>
    </row>
    <row r="2389" spans="2:3" ht="30.75" customHeight="1" x14ac:dyDescent="0.25">
      <c r="B2389" s="353"/>
      <c r="C2389" s="353"/>
    </row>
    <row r="2390" spans="2:3" ht="30.75" customHeight="1" x14ac:dyDescent="0.25">
      <c r="B2390" s="353"/>
      <c r="C2390" s="353"/>
    </row>
    <row r="2391" spans="2:3" ht="30.75" customHeight="1" x14ac:dyDescent="0.25">
      <c r="B2391" s="353"/>
      <c r="C2391" s="353"/>
    </row>
    <row r="2392" spans="2:3" ht="30.75" customHeight="1" x14ac:dyDescent="0.25">
      <c r="B2392" s="353"/>
      <c r="C2392" s="353"/>
    </row>
    <row r="2393" spans="2:3" ht="30.75" customHeight="1" x14ac:dyDescent="0.25">
      <c r="B2393" s="353"/>
      <c r="C2393" s="353"/>
    </row>
    <row r="2394" spans="2:3" ht="30.75" customHeight="1" x14ac:dyDescent="0.25">
      <c r="B2394" s="353"/>
      <c r="C2394" s="353"/>
    </row>
    <row r="2395" spans="2:3" ht="30.75" customHeight="1" x14ac:dyDescent="0.25">
      <c r="B2395" s="353"/>
      <c r="C2395" s="353"/>
    </row>
    <row r="2396" spans="2:3" ht="30.75" customHeight="1" x14ac:dyDescent="0.25">
      <c r="B2396" s="353"/>
      <c r="C2396" s="353"/>
    </row>
    <row r="2397" spans="2:3" ht="30.75" customHeight="1" x14ac:dyDescent="0.25">
      <c r="B2397" s="353"/>
      <c r="C2397" s="353"/>
    </row>
    <row r="2398" spans="2:3" ht="30.75" customHeight="1" x14ac:dyDescent="0.25">
      <c r="B2398" s="353"/>
      <c r="C2398" s="353"/>
    </row>
    <row r="2399" spans="2:3" ht="30.75" customHeight="1" x14ac:dyDescent="0.25">
      <c r="B2399" s="353"/>
      <c r="C2399" s="353"/>
    </row>
    <row r="2400" spans="2:3" ht="30.75" customHeight="1" x14ac:dyDescent="0.25">
      <c r="B2400" s="353"/>
      <c r="C2400" s="353"/>
    </row>
    <row r="2401" spans="2:3" ht="30.75" customHeight="1" x14ac:dyDescent="0.25">
      <c r="B2401" s="353"/>
      <c r="C2401" s="353"/>
    </row>
    <row r="2402" spans="2:3" ht="30.75" customHeight="1" x14ac:dyDescent="0.25">
      <c r="B2402" s="353"/>
      <c r="C2402" s="353"/>
    </row>
    <row r="2403" spans="2:3" ht="30.75" customHeight="1" x14ac:dyDescent="0.25">
      <c r="B2403" s="353"/>
      <c r="C2403" s="353"/>
    </row>
    <row r="2404" spans="2:3" ht="30.75" customHeight="1" x14ac:dyDescent="0.25">
      <c r="B2404" s="353"/>
      <c r="C2404" s="353"/>
    </row>
    <row r="2405" spans="2:3" ht="30.75" customHeight="1" x14ac:dyDescent="0.25">
      <c r="B2405" s="353"/>
      <c r="C2405" s="353"/>
    </row>
    <row r="2406" spans="2:3" ht="30.75" customHeight="1" x14ac:dyDescent="0.25">
      <c r="B2406" s="353"/>
      <c r="C2406" s="353"/>
    </row>
    <row r="2407" spans="2:3" ht="30.75" customHeight="1" x14ac:dyDescent="0.25">
      <c r="B2407" s="353"/>
      <c r="C2407" s="353"/>
    </row>
    <row r="2408" spans="2:3" ht="30.75" customHeight="1" x14ac:dyDescent="0.25">
      <c r="B2408" s="353"/>
      <c r="C2408" s="353"/>
    </row>
    <row r="2409" spans="2:3" ht="30.75" customHeight="1" x14ac:dyDescent="0.25">
      <c r="B2409" s="353"/>
      <c r="C2409" s="353"/>
    </row>
    <row r="2410" spans="2:3" ht="30.75" customHeight="1" x14ac:dyDescent="0.25">
      <c r="B2410" s="353"/>
      <c r="C2410" s="353"/>
    </row>
    <row r="2411" spans="2:3" ht="30.75" customHeight="1" x14ac:dyDescent="0.25">
      <c r="B2411" s="353"/>
      <c r="C2411" s="353"/>
    </row>
    <row r="2412" spans="2:3" ht="30.75" customHeight="1" x14ac:dyDescent="0.25">
      <c r="B2412" s="353"/>
      <c r="C2412" s="353"/>
    </row>
    <row r="2413" spans="2:3" ht="30.75" customHeight="1" x14ac:dyDescent="0.25">
      <c r="B2413" s="353"/>
      <c r="C2413" s="353"/>
    </row>
    <row r="2414" spans="2:3" ht="30.75" customHeight="1" x14ac:dyDescent="0.25">
      <c r="B2414" s="353"/>
      <c r="C2414" s="353"/>
    </row>
    <row r="2415" spans="2:3" ht="30.75" customHeight="1" x14ac:dyDescent="0.25">
      <c r="B2415" s="353"/>
      <c r="C2415" s="353"/>
    </row>
    <row r="2416" spans="2:3" ht="30.75" customHeight="1" x14ac:dyDescent="0.25">
      <c r="B2416" s="353"/>
      <c r="C2416" s="353"/>
    </row>
    <row r="2417" spans="2:3" ht="30.75" customHeight="1" x14ac:dyDescent="0.25">
      <c r="B2417" s="353"/>
      <c r="C2417" s="353"/>
    </row>
    <row r="2418" spans="2:3" ht="30.75" customHeight="1" x14ac:dyDescent="0.25">
      <c r="B2418" s="353"/>
      <c r="C2418" s="353"/>
    </row>
    <row r="2419" spans="2:3" ht="30.75" customHeight="1" x14ac:dyDescent="0.25">
      <c r="B2419" s="353"/>
      <c r="C2419" s="353"/>
    </row>
    <row r="2420" spans="2:3" ht="30.75" customHeight="1" x14ac:dyDescent="0.25">
      <c r="B2420" s="353"/>
      <c r="C2420" s="353"/>
    </row>
    <row r="2421" spans="2:3" ht="30.75" customHeight="1" x14ac:dyDescent="0.25">
      <c r="B2421" s="353"/>
      <c r="C2421" s="353"/>
    </row>
    <row r="2422" spans="2:3" ht="30.75" customHeight="1" x14ac:dyDescent="0.25">
      <c r="B2422" s="353"/>
      <c r="C2422" s="353"/>
    </row>
    <row r="2423" spans="2:3" ht="30.75" customHeight="1" x14ac:dyDescent="0.25">
      <c r="B2423" s="353"/>
      <c r="C2423" s="353"/>
    </row>
    <row r="2424" spans="2:3" ht="30.75" customHeight="1" x14ac:dyDescent="0.25">
      <c r="B2424" s="353"/>
      <c r="C2424" s="353"/>
    </row>
    <row r="2425" spans="2:3" ht="30.75" customHeight="1" x14ac:dyDescent="0.25">
      <c r="B2425" s="353"/>
      <c r="C2425" s="353"/>
    </row>
    <row r="2426" spans="2:3" ht="30.75" customHeight="1" x14ac:dyDescent="0.25">
      <c r="B2426" s="353"/>
      <c r="C2426" s="353"/>
    </row>
    <row r="2427" spans="2:3" ht="30.75" customHeight="1" x14ac:dyDescent="0.25">
      <c r="B2427" s="353"/>
      <c r="C2427" s="353"/>
    </row>
    <row r="2428" spans="2:3" ht="30.75" customHeight="1" x14ac:dyDescent="0.25">
      <c r="B2428" s="353"/>
      <c r="C2428" s="353"/>
    </row>
    <row r="2429" spans="2:3" ht="30.75" customHeight="1" x14ac:dyDescent="0.25">
      <c r="B2429" s="353"/>
      <c r="C2429" s="353"/>
    </row>
    <row r="2430" spans="2:3" ht="30.75" customHeight="1" x14ac:dyDescent="0.25">
      <c r="B2430" s="353"/>
      <c r="C2430" s="353"/>
    </row>
    <row r="2431" spans="2:3" ht="30.75" customHeight="1" x14ac:dyDescent="0.25">
      <c r="B2431" s="353"/>
      <c r="C2431" s="353"/>
    </row>
    <row r="2432" spans="2:3" ht="30.75" customHeight="1" x14ac:dyDescent="0.25">
      <c r="B2432" s="353"/>
      <c r="C2432" s="353"/>
    </row>
    <row r="2433" spans="2:3" ht="30.75" customHeight="1" x14ac:dyDescent="0.25">
      <c r="B2433" s="353"/>
      <c r="C2433" s="353"/>
    </row>
    <row r="2434" spans="2:3" ht="30.75" customHeight="1" x14ac:dyDescent="0.25">
      <c r="B2434" s="353"/>
      <c r="C2434" s="353"/>
    </row>
    <row r="2435" spans="2:3" ht="30.75" customHeight="1" x14ac:dyDescent="0.25">
      <c r="B2435" s="353"/>
      <c r="C2435" s="353"/>
    </row>
    <row r="2436" spans="2:3" ht="30.75" customHeight="1" x14ac:dyDescent="0.25">
      <c r="B2436" s="353"/>
      <c r="C2436" s="353"/>
    </row>
    <row r="2437" spans="2:3" ht="30.75" customHeight="1" x14ac:dyDescent="0.25">
      <c r="B2437" s="353"/>
      <c r="C2437" s="353"/>
    </row>
    <row r="2438" spans="2:3" ht="30.75" customHeight="1" x14ac:dyDescent="0.25">
      <c r="B2438" s="353"/>
      <c r="C2438" s="353"/>
    </row>
    <row r="2439" spans="2:3" ht="30.75" customHeight="1" x14ac:dyDescent="0.25">
      <c r="B2439" s="353"/>
      <c r="C2439" s="353"/>
    </row>
    <row r="2440" spans="2:3" ht="30.75" customHeight="1" x14ac:dyDescent="0.25">
      <c r="B2440" s="353"/>
      <c r="C2440" s="353"/>
    </row>
    <row r="2441" spans="2:3" ht="30.75" customHeight="1" x14ac:dyDescent="0.25">
      <c r="B2441" s="353"/>
      <c r="C2441" s="353"/>
    </row>
    <row r="2442" spans="2:3" ht="30.75" customHeight="1" x14ac:dyDescent="0.25">
      <c r="B2442" s="353"/>
      <c r="C2442" s="353"/>
    </row>
    <row r="2443" spans="2:3" ht="30.75" customHeight="1" x14ac:dyDescent="0.25">
      <c r="B2443" s="353"/>
      <c r="C2443" s="353"/>
    </row>
    <row r="2444" spans="2:3" ht="30.75" customHeight="1" x14ac:dyDescent="0.25">
      <c r="B2444" s="353"/>
      <c r="C2444" s="353"/>
    </row>
    <row r="2445" spans="2:3" ht="30.75" customHeight="1" x14ac:dyDescent="0.25">
      <c r="B2445" s="353"/>
      <c r="C2445" s="353"/>
    </row>
    <row r="2446" spans="2:3" ht="30.75" customHeight="1" x14ac:dyDescent="0.25">
      <c r="B2446" s="353"/>
      <c r="C2446" s="353"/>
    </row>
    <row r="2447" spans="2:3" ht="30.75" customHeight="1" x14ac:dyDescent="0.25">
      <c r="B2447" s="353"/>
      <c r="C2447" s="353"/>
    </row>
    <row r="2448" spans="2:3" ht="30.75" customHeight="1" x14ac:dyDescent="0.25">
      <c r="B2448" s="353"/>
      <c r="C2448" s="353"/>
    </row>
    <row r="2449" spans="2:3" ht="30.75" customHeight="1" x14ac:dyDescent="0.25">
      <c r="B2449" s="353"/>
      <c r="C2449" s="353"/>
    </row>
    <row r="2450" spans="2:3" ht="30.75" customHeight="1" x14ac:dyDescent="0.25">
      <c r="B2450" s="353"/>
      <c r="C2450" s="353"/>
    </row>
    <row r="2451" spans="2:3" ht="30.75" customHeight="1" x14ac:dyDescent="0.25">
      <c r="B2451" s="353"/>
      <c r="C2451" s="353"/>
    </row>
    <row r="2452" spans="2:3" ht="30.75" customHeight="1" x14ac:dyDescent="0.25">
      <c r="B2452" s="353"/>
      <c r="C2452" s="353"/>
    </row>
    <row r="2453" spans="2:3" ht="30.75" customHeight="1" x14ac:dyDescent="0.25">
      <c r="B2453" s="353"/>
      <c r="C2453" s="353"/>
    </row>
    <row r="2454" spans="2:3" ht="30.75" customHeight="1" x14ac:dyDescent="0.25">
      <c r="B2454" s="353"/>
      <c r="C2454" s="353"/>
    </row>
    <row r="2455" spans="2:3" ht="30.75" customHeight="1" x14ac:dyDescent="0.25">
      <c r="B2455" s="353"/>
      <c r="C2455" s="353"/>
    </row>
    <row r="2456" spans="2:3" ht="30.75" customHeight="1" x14ac:dyDescent="0.25">
      <c r="B2456" s="353"/>
      <c r="C2456" s="353"/>
    </row>
    <row r="2457" spans="2:3" ht="30.75" customHeight="1" x14ac:dyDescent="0.25">
      <c r="B2457" s="353"/>
      <c r="C2457" s="353"/>
    </row>
    <row r="2458" spans="2:3" ht="30.75" customHeight="1" x14ac:dyDescent="0.25">
      <c r="B2458" s="353"/>
      <c r="C2458" s="353"/>
    </row>
    <row r="2459" spans="2:3" ht="30.75" customHeight="1" x14ac:dyDescent="0.25">
      <c r="B2459" s="353"/>
      <c r="C2459" s="353"/>
    </row>
    <row r="2460" spans="2:3" ht="30.75" customHeight="1" x14ac:dyDescent="0.25">
      <c r="B2460" s="353"/>
      <c r="C2460" s="353"/>
    </row>
    <row r="2461" spans="2:3" ht="30.75" customHeight="1" x14ac:dyDescent="0.25">
      <c r="B2461" s="353"/>
      <c r="C2461" s="353"/>
    </row>
    <row r="2462" spans="2:3" ht="30.75" customHeight="1" x14ac:dyDescent="0.25">
      <c r="B2462" s="353"/>
      <c r="C2462" s="353"/>
    </row>
    <row r="2463" spans="2:3" ht="30.75" customHeight="1" x14ac:dyDescent="0.25">
      <c r="B2463" s="353"/>
      <c r="C2463" s="353"/>
    </row>
    <row r="2464" spans="2:3" ht="30.75" customHeight="1" x14ac:dyDescent="0.25">
      <c r="B2464" s="353"/>
      <c r="C2464" s="353"/>
    </row>
    <row r="2465" spans="2:3" ht="30.75" customHeight="1" x14ac:dyDescent="0.25">
      <c r="B2465" s="353"/>
      <c r="C2465" s="353"/>
    </row>
    <row r="2466" spans="2:3" ht="30.75" customHeight="1" x14ac:dyDescent="0.25">
      <c r="B2466" s="353"/>
      <c r="C2466" s="353"/>
    </row>
    <row r="2467" spans="2:3" ht="30.75" customHeight="1" x14ac:dyDescent="0.25">
      <c r="B2467" s="353"/>
      <c r="C2467" s="353"/>
    </row>
    <row r="2468" spans="2:3" ht="30.75" customHeight="1" x14ac:dyDescent="0.25">
      <c r="B2468" s="353"/>
      <c r="C2468" s="353"/>
    </row>
    <row r="2469" spans="2:3" ht="30.75" customHeight="1" x14ac:dyDescent="0.25">
      <c r="B2469" s="353"/>
      <c r="C2469" s="353"/>
    </row>
    <row r="2470" spans="2:3" ht="30.75" customHeight="1" x14ac:dyDescent="0.25">
      <c r="B2470" s="353"/>
      <c r="C2470" s="353"/>
    </row>
    <row r="2471" spans="2:3" ht="30.75" customHeight="1" x14ac:dyDescent="0.25">
      <c r="B2471" s="353"/>
      <c r="C2471" s="353"/>
    </row>
    <row r="2472" spans="2:3" ht="30.75" customHeight="1" x14ac:dyDescent="0.25">
      <c r="B2472" s="353"/>
      <c r="C2472" s="353"/>
    </row>
    <row r="2473" spans="2:3" ht="30.75" customHeight="1" x14ac:dyDescent="0.25">
      <c r="B2473" s="353"/>
      <c r="C2473" s="353"/>
    </row>
    <row r="2474" spans="2:3" ht="30.75" customHeight="1" x14ac:dyDescent="0.25">
      <c r="B2474" s="353"/>
      <c r="C2474" s="353"/>
    </row>
    <row r="2475" spans="2:3" ht="30.75" customHeight="1" x14ac:dyDescent="0.25">
      <c r="B2475" s="353"/>
      <c r="C2475" s="353"/>
    </row>
    <row r="2476" spans="2:3" ht="30.75" customHeight="1" x14ac:dyDescent="0.25">
      <c r="B2476" s="353"/>
      <c r="C2476" s="353"/>
    </row>
    <row r="2477" spans="2:3" ht="30.75" customHeight="1" x14ac:dyDescent="0.25">
      <c r="B2477" s="353"/>
      <c r="C2477" s="353"/>
    </row>
    <row r="2478" spans="2:3" ht="30.75" customHeight="1" x14ac:dyDescent="0.25">
      <c r="B2478" s="353"/>
      <c r="C2478" s="353"/>
    </row>
    <row r="2479" spans="2:3" ht="30.75" customHeight="1" x14ac:dyDescent="0.25">
      <c r="B2479" s="353"/>
      <c r="C2479" s="353"/>
    </row>
    <row r="2480" spans="2:3" ht="30.75" customHeight="1" x14ac:dyDescent="0.25">
      <c r="B2480" s="353"/>
      <c r="C2480" s="353"/>
    </row>
    <row r="2481" spans="2:3" ht="30.75" customHeight="1" x14ac:dyDescent="0.25">
      <c r="B2481" s="353"/>
      <c r="C2481" s="353"/>
    </row>
    <row r="2482" spans="2:3" ht="30.75" customHeight="1" x14ac:dyDescent="0.25">
      <c r="B2482" s="353"/>
      <c r="C2482" s="353"/>
    </row>
    <row r="2483" spans="2:3" ht="30.75" customHeight="1" x14ac:dyDescent="0.25">
      <c r="B2483" s="353"/>
      <c r="C2483" s="353"/>
    </row>
    <row r="2484" spans="2:3" ht="30.75" customHeight="1" x14ac:dyDescent="0.25">
      <c r="B2484" s="353"/>
      <c r="C2484" s="353"/>
    </row>
    <row r="2485" spans="2:3" ht="30.75" customHeight="1" x14ac:dyDescent="0.25">
      <c r="B2485" s="353"/>
      <c r="C2485" s="353"/>
    </row>
    <row r="2486" spans="2:3" ht="30.75" customHeight="1" x14ac:dyDescent="0.25">
      <c r="B2486" s="353"/>
      <c r="C2486" s="353"/>
    </row>
    <row r="2487" spans="2:3" ht="30.75" customHeight="1" x14ac:dyDescent="0.25">
      <c r="B2487" s="353"/>
      <c r="C2487" s="353"/>
    </row>
    <row r="2488" spans="2:3" ht="30.75" customHeight="1" x14ac:dyDescent="0.25">
      <c r="B2488" s="353"/>
      <c r="C2488" s="353"/>
    </row>
    <row r="2489" spans="2:3" ht="30.75" customHeight="1" x14ac:dyDescent="0.25">
      <c r="B2489" s="353"/>
      <c r="C2489" s="353"/>
    </row>
    <row r="2490" spans="2:3" ht="30.75" customHeight="1" x14ac:dyDescent="0.25">
      <c r="B2490" s="353"/>
      <c r="C2490" s="353"/>
    </row>
    <row r="2491" spans="2:3" ht="30.75" customHeight="1" x14ac:dyDescent="0.25">
      <c r="B2491" s="353"/>
      <c r="C2491" s="353"/>
    </row>
    <row r="2492" spans="2:3" ht="30.75" customHeight="1" x14ac:dyDescent="0.25">
      <c r="B2492" s="353"/>
      <c r="C2492" s="353"/>
    </row>
    <row r="2493" spans="2:3" ht="30.75" customHeight="1" x14ac:dyDescent="0.25">
      <c r="B2493" s="353"/>
      <c r="C2493" s="353"/>
    </row>
    <row r="2494" spans="2:3" ht="30.75" customHeight="1" x14ac:dyDescent="0.25">
      <c r="B2494" s="353"/>
      <c r="C2494" s="353"/>
    </row>
    <row r="2495" spans="2:3" ht="30.75" customHeight="1" x14ac:dyDescent="0.25">
      <c r="B2495" s="353"/>
      <c r="C2495" s="353"/>
    </row>
    <row r="2496" spans="2:3" ht="30.75" customHeight="1" x14ac:dyDescent="0.25">
      <c r="B2496" s="353"/>
      <c r="C2496" s="353"/>
    </row>
    <row r="2497" spans="2:3" ht="30.75" customHeight="1" x14ac:dyDescent="0.25">
      <c r="B2497" s="353"/>
      <c r="C2497" s="353"/>
    </row>
    <row r="2498" spans="2:3" ht="30.75" customHeight="1" x14ac:dyDescent="0.25">
      <c r="B2498" s="353"/>
      <c r="C2498" s="353"/>
    </row>
    <row r="2499" spans="2:3" ht="30.75" customHeight="1" x14ac:dyDescent="0.25">
      <c r="B2499" s="353"/>
      <c r="C2499" s="353"/>
    </row>
    <row r="2500" spans="2:3" ht="30.75" customHeight="1" x14ac:dyDescent="0.25">
      <c r="B2500" s="353"/>
      <c r="C2500" s="353"/>
    </row>
    <row r="2501" spans="2:3" ht="30.75" customHeight="1" x14ac:dyDescent="0.25">
      <c r="B2501" s="353"/>
      <c r="C2501" s="353"/>
    </row>
    <row r="2502" spans="2:3" ht="30.75" customHeight="1" x14ac:dyDescent="0.25">
      <c r="B2502" s="353"/>
      <c r="C2502" s="353"/>
    </row>
    <row r="2503" spans="2:3" ht="30.75" customHeight="1" x14ac:dyDescent="0.25">
      <c r="B2503" s="353"/>
      <c r="C2503" s="353"/>
    </row>
    <row r="2504" spans="2:3" ht="30.75" customHeight="1" x14ac:dyDescent="0.25">
      <c r="B2504" s="353"/>
      <c r="C2504" s="353"/>
    </row>
    <row r="2505" spans="2:3" ht="30.75" customHeight="1" x14ac:dyDescent="0.25">
      <c r="B2505" s="353"/>
      <c r="C2505" s="353"/>
    </row>
    <row r="2506" spans="2:3" ht="30.75" customHeight="1" x14ac:dyDescent="0.25">
      <c r="B2506" s="353"/>
      <c r="C2506" s="353"/>
    </row>
    <row r="2507" spans="2:3" ht="30.75" customHeight="1" x14ac:dyDescent="0.25">
      <c r="B2507" s="353"/>
      <c r="C2507" s="353"/>
    </row>
    <row r="2508" spans="2:3" ht="30.75" customHeight="1" x14ac:dyDescent="0.25">
      <c r="B2508" s="353"/>
      <c r="C2508" s="353"/>
    </row>
    <row r="2509" spans="2:3" ht="30.75" customHeight="1" x14ac:dyDescent="0.25">
      <c r="B2509" s="353"/>
      <c r="C2509" s="353"/>
    </row>
    <row r="2510" spans="2:3" ht="30.75" customHeight="1" x14ac:dyDescent="0.25">
      <c r="B2510" s="353"/>
      <c r="C2510" s="353"/>
    </row>
    <row r="2511" spans="2:3" ht="30.75" customHeight="1" x14ac:dyDescent="0.25">
      <c r="B2511" s="353"/>
      <c r="C2511" s="353"/>
    </row>
    <row r="2512" spans="2:3" ht="30.75" customHeight="1" x14ac:dyDescent="0.25">
      <c r="B2512" s="353"/>
      <c r="C2512" s="353"/>
    </row>
    <row r="2513" spans="2:3" ht="30.75" customHeight="1" x14ac:dyDescent="0.25">
      <c r="B2513" s="353"/>
      <c r="C2513" s="353"/>
    </row>
    <row r="2514" spans="2:3" ht="30.75" customHeight="1" x14ac:dyDescent="0.25">
      <c r="B2514" s="353"/>
      <c r="C2514" s="353"/>
    </row>
    <row r="2515" spans="2:3" ht="30.75" customHeight="1" x14ac:dyDescent="0.25">
      <c r="B2515" s="353"/>
      <c r="C2515" s="353"/>
    </row>
    <row r="2516" spans="2:3" ht="30.75" customHeight="1" x14ac:dyDescent="0.25">
      <c r="B2516" s="353"/>
      <c r="C2516" s="353"/>
    </row>
    <row r="2517" spans="2:3" ht="30.75" customHeight="1" x14ac:dyDescent="0.25">
      <c r="B2517" s="353"/>
      <c r="C2517" s="353"/>
    </row>
    <row r="2518" spans="2:3" ht="30.75" customHeight="1" x14ac:dyDescent="0.25">
      <c r="B2518" s="353"/>
      <c r="C2518" s="353"/>
    </row>
    <row r="2519" spans="2:3" ht="30.75" customHeight="1" x14ac:dyDescent="0.25">
      <c r="B2519" s="353"/>
      <c r="C2519" s="353"/>
    </row>
    <row r="2520" spans="2:3" ht="30.75" customHeight="1" x14ac:dyDescent="0.25">
      <c r="B2520" s="353"/>
      <c r="C2520" s="353"/>
    </row>
    <row r="2521" spans="2:3" ht="30.75" customHeight="1" x14ac:dyDescent="0.25">
      <c r="B2521" s="353"/>
      <c r="C2521" s="353"/>
    </row>
    <row r="2522" spans="2:3" ht="30.75" customHeight="1" x14ac:dyDescent="0.25">
      <c r="B2522" s="353"/>
      <c r="C2522" s="353"/>
    </row>
    <row r="2523" spans="2:3" ht="30.75" customHeight="1" x14ac:dyDescent="0.25">
      <c r="B2523" s="353"/>
      <c r="C2523" s="353"/>
    </row>
    <row r="2524" spans="2:3" ht="30.75" customHeight="1" x14ac:dyDescent="0.25">
      <c r="B2524" s="353"/>
      <c r="C2524" s="353"/>
    </row>
    <row r="2525" spans="2:3" ht="30.75" customHeight="1" x14ac:dyDescent="0.25">
      <c r="B2525" s="353"/>
      <c r="C2525" s="353"/>
    </row>
    <row r="2526" spans="2:3" ht="30.75" customHeight="1" x14ac:dyDescent="0.25">
      <c r="B2526" s="353"/>
      <c r="C2526" s="353"/>
    </row>
    <row r="2527" spans="2:3" ht="30.75" customHeight="1" x14ac:dyDescent="0.25">
      <c r="B2527" s="353"/>
      <c r="C2527" s="353"/>
    </row>
    <row r="2528" spans="2:3" ht="30.75" customHeight="1" x14ac:dyDescent="0.25">
      <c r="B2528" s="353"/>
      <c r="C2528" s="353"/>
    </row>
    <row r="2529" spans="2:3" ht="30.75" customHeight="1" x14ac:dyDescent="0.25">
      <c r="B2529" s="353"/>
      <c r="C2529" s="353"/>
    </row>
    <row r="2530" spans="2:3" ht="30.75" customHeight="1" x14ac:dyDescent="0.25">
      <c r="B2530" s="353"/>
      <c r="C2530" s="353"/>
    </row>
    <row r="2531" spans="2:3" ht="30.75" customHeight="1" x14ac:dyDescent="0.25">
      <c r="B2531" s="353"/>
      <c r="C2531" s="353"/>
    </row>
    <row r="2532" spans="2:3" ht="30.75" customHeight="1" x14ac:dyDescent="0.25">
      <c r="B2532" s="353"/>
      <c r="C2532" s="353"/>
    </row>
    <row r="2533" spans="2:3" ht="30.75" customHeight="1" x14ac:dyDescent="0.25">
      <c r="B2533" s="353"/>
      <c r="C2533" s="353"/>
    </row>
    <row r="2534" spans="2:3" ht="30.75" customHeight="1" x14ac:dyDescent="0.25">
      <c r="B2534" s="353"/>
      <c r="C2534" s="353"/>
    </row>
    <row r="2535" spans="2:3" ht="30.75" customHeight="1" x14ac:dyDescent="0.25">
      <c r="B2535" s="353"/>
      <c r="C2535" s="353"/>
    </row>
    <row r="2536" spans="2:3" ht="30.75" customHeight="1" x14ac:dyDescent="0.25">
      <c r="B2536" s="353"/>
      <c r="C2536" s="353"/>
    </row>
    <row r="2537" spans="2:3" ht="30.75" customHeight="1" x14ac:dyDescent="0.25">
      <c r="B2537" s="353"/>
      <c r="C2537" s="353"/>
    </row>
    <row r="2538" spans="2:3" ht="30.75" customHeight="1" x14ac:dyDescent="0.25">
      <c r="B2538" s="353"/>
      <c r="C2538" s="353"/>
    </row>
    <row r="2539" spans="2:3" ht="30.75" customHeight="1" x14ac:dyDescent="0.25">
      <c r="B2539" s="353"/>
      <c r="C2539" s="353"/>
    </row>
    <row r="2540" spans="2:3" ht="30.75" customHeight="1" x14ac:dyDescent="0.25">
      <c r="B2540" s="353"/>
      <c r="C2540" s="353"/>
    </row>
    <row r="2541" spans="2:3" ht="30.75" customHeight="1" x14ac:dyDescent="0.25">
      <c r="B2541" s="353"/>
      <c r="C2541" s="353"/>
    </row>
    <row r="2542" spans="2:3" ht="30.75" customHeight="1" x14ac:dyDescent="0.25">
      <c r="B2542" s="353"/>
      <c r="C2542" s="353"/>
    </row>
    <row r="2543" spans="2:3" ht="30.75" customHeight="1" x14ac:dyDescent="0.25">
      <c r="B2543" s="353"/>
      <c r="C2543" s="353"/>
    </row>
    <row r="2544" spans="2:3" ht="30.75" customHeight="1" x14ac:dyDescent="0.25">
      <c r="B2544" s="353"/>
      <c r="C2544" s="353"/>
    </row>
    <row r="2545" spans="2:3" ht="30.75" customHeight="1" x14ac:dyDescent="0.25">
      <c r="B2545" s="353"/>
      <c r="C2545" s="353"/>
    </row>
    <row r="2546" spans="2:3" ht="30.75" customHeight="1" x14ac:dyDescent="0.25">
      <c r="B2546" s="353"/>
      <c r="C2546" s="353"/>
    </row>
    <row r="2547" spans="2:3" ht="30.75" customHeight="1" x14ac:dyDescent="0.25">
      <c r="B2547" s="353"/>
      <c r="C2547" s="353"/>
    </row>
    <row r="2548" spans="2:3" ht="30.75" customHeight="1" x14ac:dyDescent="0.25">
      <c r="B2548" s="353"/>
      <c r="C2548" s="353"/>
    </row>
    <row r="2549" spans="2:3" ht="30.75" customHeight="1" x14ac:dyDescent="0.25">
      <c r="B2549" s="353"/>
      <c r="C2549" s="353"/>
    </row>
    <row r="2550" spans="2:3" ht="30.75" customHeight="1" x14ac:dyDescent="0.25">
      <c r="B2550" s="353"/>
      <c r="C2550" s="353"/>
    </row>
    <row r="2551" spans="2:3" ht="30.75" customHeight="1" x14ac:dyDescent="0.25">
      <c r="B2551" s="353"/>
      <c r="C2551" s="353"/>
    </row>
    <row r="2552" spans="2:3" ht="30.75" customHeight="1" x14ac:dyDescent="0.25">
      <c r="B2552" s="353"/>
      <c r="C2552" s="353"/>
    </row>
    <row r="2553" spans="2:3" ht="30.75" customHeight="1" x14ac:dyDescent="0.25">
      <c r="B2553" s="353"/>
      <c r="C2553" s="353"/>
    </row>
    <row r="2554" spans="2:3" ht="30.75" customHeight="1" x14ac:dyDescent="0.25">
      <c r="B2554" s="353"/>
      <c r="C2554" s="353"/>
    </row>
    <row r="2555" spans="2:3" ht="30.75" customHeight="1" x14ac:dyDescent="0.25">
      <c r="B2555" s="353"/>
      <c r="C2555" s="353"/>
    </row>
    <row r="2556" spans="2:3" ht="30.75" customHeight="1" x14ac:dyDescent="0.25">
      <c r="B2556" s="353"/>
      <c r="C2556" s="353"/>
    </row>
    <row r="2557" spans="2:3" ht="30.75" customHeight="1" x14ac:dyDescent="0.25">
      <c r="B2557" s="353"/>
      <c r="C2557" s="353"/>
    </row>
    <row r="2558" spans="2:3" ht="30.75" customHeight="1" x14ac:dyDescent="0.25">
      <c r="B2558" s="353"/>
      <c r="C2558" s="353"/>
    </row>
    <row r="2559" spans="2:3" ht="30.75" customHeight="1" x14ac:dyDescent="0.25">
      <c r="B2559" s="353"/>
      <c r="C2559" s="353"/>
    </row>
    <row r="2560" spans="2:3" ht="30.75" customHeight="1" x14ac:dyDescent="0.25">
      <c r="B2560" s="353"/>
      <c r="C2560" s="353"/>
    </row>
    <row r="2561" spans="2:3" ht="30.75" customHeight="1" x14ac:dyDescent="0.25">
      <c r="B2561" s="353"/>
      <c r="C2561" s="353"/>
    </row>
    <row r="2562" spans="2:3" ht="30.75" customHeight="1" x14ac:dyDescent="0.25">
      <c r="B2562" s="353"/>
      <c r="C2562" s="353"/>
    </row>
    <row r="2563" spans="2:3" ht="30.75" customHeight="1" x14ac:dyDescent="0.25">
      <c r="B2563" s="353"/>
      <c r="C2563" s="353"/>
    </row>
    <row r="2564" spans="2:3" ht="30.75" customHeight="1" x14ac:dyDescent="0.25">
      <c r="B2564" s="353"/>
      <c r="C2564" s="353"/>
    </row>
    <row r="2565" spans="2:3" ht="30.75" customHeight="1" x14ac:dyDescent="0.25">
      <c r="B2565" s="353"/>
      <c r="C2565" s="353"/>
    </row>
    <row r="2566" spans="2:3" ht="30.75" customHeight="1" x14ac:dyDescent="0.25">
      <c r="B2566" s="353"/>
      <c r="C2566" s="353"/>
    </row>
    <row r="2567" spans="2:3" ht="30.75" customHeight="1" x14ac:dyDescent="0.25">
      <c r="B2567" s="353"/>
      <c r="C2567" s="353"/>
    </row>
    <row r="2568" spans="2:3" ht="30.75" customHeight="1" x14ac:dyDescent="0.25">
      <c r="B2568" s="353"/>
      <c r="C2568" s="353"/>
    </row>
    <row r="2569" spans="2:3" ht="30.75" customHeight="1" x14ac:dyDescent="0.25">
      <c r="B2569" s="353"/>
      <c r="C2569" s="353"/>
    </row>
    <row r="2570" spans="2:3" ht="30.75" customHeight="1" x14ac:dyDescent="0.25">
      <c r="B2570" s="353"/>
      <c r="C2570" s="353"/>
    </row>
    <row r="2571" spans="2:3" ht="30.75" customHeight="1" x14ac:dyDescent="0.25">
      <c r="B2571" s="353"/>
      <c r="C2571" s="353"/>
    </row>
    <row r="2572" spans="2:3" ht="30.75" customHeight="1" x14ac:dyDescent="0.25">
      <c r="B2572" s="353"/>
      <c r="C2572" s="353"/>
    </row>
    <row r="2573" spans="2:3" ht="30.75" customHeight="1" x14ac:dyDescent="0.25">
      <c r="B2573" s="353"/>
      <c r="C2573" s="353"/>
    </row>
    <row r="2574" spans="2:3" ht="30.75" customHeight="1" x14ac:dyDescent="0.25">
      <c r="B2574" s="353"/>
      <c r="C2574" s="353"/>
    </row>
    <row r="2575" spans="2:3" ht="30.75" customHeight="1" x14ac:dyDescent="0.25">
      <c r="B2575" s="353"/>
      <c r="C2575" s="353"/>
    </row>
    <row r="2576" spans="2:3" ht="30.75" customHeight="1" x14ac:dyDescent="0.25">
      <c r="B2576" s="353"/>
      <c r="C2576" s="353"/>
    </row>
    <row r="2577" spans="2:3" ht="30.75" customHeight="1" x14ac:dyDescent="0.25">
      <c r="B2577" s="353"/>
      <c r="C2577" s="353"/>
    </row>
    <row r="2578" spans="2:3" ht="30.75" customHeight="1" x14ac:dyDescent="0.25">
      <c r="B2578" s="353"/>
      <c r="C2578" s="353"/>
    </row>
    <row r="2579" spans="2:3" ht="30.75" customHeight="1" x14ac:dyDescent="0.25">
      <c r="B2579" s="353"/>
      <c r="C2579" s="353"/>
    </row>
    <row r="2580" spans="2:3" ht="30.75" customHeight="1" x14ac:dyDescent="0.25">
      <c r="B2580" s="353"/>
      <c r="C2580" s="353"/>
    </row>
    <row r="2581" spans="2:3" ht="30.75" customHeight="1" x14ac:dyDescent="0.25">
      <c r="B2581" s="353"/>
      <c r="C2581" s="353"/>
    </row>
    <row r="2582" spans="2:3" ht="30.75" customHeight="1" x14ac:dyDescent="0.25">
      <c r="B2582" s="353"/>
      <c r="C2582" s="353"/>
    </row>
    <row r="2583" spans="2:3" ht="30.75" customHeight="1" x14ac:dyDescent="0.25">
      <c r="B2583" s="353"/>
      <c r="C2583" s="353"/>
    </row>
    <row r="2584" spans="2:3" ht="30.75" customHeight="1" x14ac:dyDescent="0.25">
      <c r="B2584" s="353"/>
      <c r="C2584" s="353"/>
    </row>
    <row r="2585" spans="2:3" ht="30.75" customHeight="1" x14ac:dyDescent="0.25">
      <c r="B2585" s="353"/>
      <c r="C2585" s="353"/>
    </row>
    <row r="2586" spans="2:3" ht="30.75" customHeight="1" x14ac:dyDescent="0.25">
      <c r="B2586" s="353"/>
      <c r="C2586" s="353"/>
    </row>
    <row r="2587" spans="2:3" ht="30.75" customHeight="1" x14ac:dyDescent="0.25">
      <c r="B2587" s="353"/>
      <c r="C2587" s="353"/>
    </row>
    <row r="2588" spans="2:3" ht="30.75" customHeight="1" x14ac:dyDescent="0.25">
      <c r="B2588" s="353"/>
      <c r="C2588" s="353"/>
    </row>
    <row r="2589" spans="2:3" ht="30.75" customHeight="1" x14ac:dyDescent="0.25">
      <c r="B2589" s="353"/>
      <c r="C2589" s="353"/>
    </row>
    <row r="2590" spans="2:3" ht="30.75" customHeight="1" x14ac:dyDescent="0.25">
      <c r="B2590" s="353"/>
      <c r="C2590" s="353"/>
    </row>
    <row r="2591" spans="2:3" ht="30.75" customHeight="1" x14ac:dyDescent="0.25">
      <c r="B2591" s="353"/>
      <c r="C2591" s="353"/>
    </row>
    <row r="2592" spans="2:3" ht="30.75" customHeight="1" x14ac:dyDescent="0.25">
      <c r="B2592" s="353"/>
      <c r="C2592" s="353"/>
    </row>
    <row r="2593" spans="2:3" ht="30.75" customHeight="1" x14ac:dyDescent="0.25">
      <c r="B2593" s="353"/>
      <c r="C2593" s="353"/>
    </row>
    <row r="2594" spans="2:3" ht="30.75" customHeight="1" x14ac:dyDescent="0.25">
      <c r="B2594" s="353"/>
      <c r="C2594" s="353"/>
    </row>
    <row r="2595" spans="2:3" ht="30.75" customHeight="1" x14ac:dyDescent="0.25">
      <c r="B2595" s="353"/>
      <c r="C2595" s="353"/>
    </row>
    <row r="2596" spans="2:3" ht="30.75" customHeight="1" x14ac:dyDescent="0.25">
      <c r="B2596" s="353"/>
      <c r="C2596" s="353"/>
    </row>
    <row r="2597" spans="2:3" ht="30.75" customHeight="1" x14ac:dyDescent="0.25">
      <c r="B2597" s="353"/>
      <c r="C2597" s="353"/>
    </row>
    <row r="2598" spans="2:3" ht="30.75" customHeight="1" x14ac:dyDescent="0.25">
      <c r="B2598" s="353"/>
      <c r="C2598" s="353"/>
    </row>
    <row r="2599" spans="2:3" ht="30.75" customHeight="1" x14ac:dyDescent="0.25">
      <c r="B2599" s="353"/>
      <c r="C2599" s="353"/>
    </row>
    <row r="2600" spans="2:3" ht="30.75" customHeight="1" x14ac:dyDescent="0.25">
      <c r="B2600" s="353"/>
      <c r="C2600" s="353"/>
    </row>
    <row r="2601" spans="2:3" ht="30.75" customHeight="1" x14ac:dyDescent="0.25">
      <c r="B2601" s="353"/>
      <c r="C2601" s="353"/>
    </row>
    <row r="2602" spans="2:3" ht="30.75" customHeight="1" x14ac:dyDescent="0.25">
      <c r="B2602" s="353"/>
      <c r="C2602" s="353"/>
    </row>
    <row r="2603" spans="2:3" ht="30.75" customHeight="1" x14ac:dyDescent="0.25">
      <c r="B2603" s="353"/>
      <c r="C2603" s="353"/>
    </row>
    <row r="2604" spans="2:3" ht="30.75" customHeight="1" x14ac:dyDescent="0.25">
      <c r="B2604" s="353"/>
      <c r="C2604" s="353"/>
    </row>
    <row r="2605" spans="2:3" ht="30.75" customHeight="1" x14ac:dyDescent="0.25">
      <c r="B2605" s="353"/>
      <c r="C2605" s="353"/>
    </row>
    <row r="2606" spans="2:3" ht="30.75" customHeight="1" x14ac:dyDescent="0.25">
      <c r="B2606" s="353"/>
      <c r="C2606" s="353"/>
    </row>
    <row r="2607" spans="2:3" ht="30.75" customHeight="1" x14ac:dyDescent="0.25">
      <c r="B2607" s="353"/>
      <c r="C2607" s="353"/>
    </row>
    <row r="2608" spans="2:3" ht="30.75" customHeight="1" x14ac:dyDescent="0.25">
      <c r="B2608" s="353"/>
      <c r="C2608" s="353"/>
    </row>
    <row r="2609" spans="2:3" ht="30.75" customHeight="1" x14ac:dyDescent="0.25">
      <c r="B2609" s="353"/>
      <c r="C2609" s="353"/>
    </row>
    <row r="2610" spans="2:3" ht="30.75" customHeight="1" x14ac:dyDescent="0.25">
      <c r="B2610" s="353"/>
      <c r="C2610" s="353"/>
    </row>
    <row r="2611" spans="2:3" ht="30.75" customHeight="1" x14ac:dyDescent="0.25">
      <c r="B2611" s="353"/>
      <c r="C2611" s="353"/>
    </row>
    <row r="2612" spans="2:3" ht="30.75" customHeight="1" x14ac:dyDescent="0.25">
      <c r="B2612" s="353"/>
      <c r="C2612" s="353"/>
    </row>
    <row r="2613" spans="2:3" ht="30.75" customHeight="1" x14ac:dyDescent="0.25">
      <c r="B2613" s="353"/>
      <c r="C2613" s="353"/>
    </row>
    <row r="2614" spans="2:3" ht="30.75" customHeight="1" x14ac:dyDescent="0.25">
      <c r="B2614" s="353"/>
      <c r="C2614" s="353"/>
    </row>
    <row r="2615" spans="2:3" ht="30.75" customHeight="1" x14ac:dyDescent="0.25">
      <c r="B2615" s="353"/>
      <c r="C2615" s="353"/>
    </row>
    <row r="2616" spans="2:3" ht="30.75" customHeight="1" x14ac:dyDescent="0.25">
      <c r="B2616" s="353"/>
      <c r="C2616" s="353"/>
    </row>
    <row r="2617" spans="2:3" ht="30.75" customHeight="1" x14ac:dyDescent="0.25">
      <c r="B2617" s="353"/>
      <c r="C2617" s="353"/>
    </row>
    <row r="2618" spans="2:3" ht="30.75" customHeight="1" x14ac:dyDescent="0.25">
      <c r="B2618" s="353"/>
      <c r="C2618" s="353"/>
    </row>
    <row r="2619" spans="2:3" ht="30.75" customHeight="1" x14ac:dyDescent="0.25">
      <c r="B2619" s="353"/>
      <c r="C2619" s="353"/>
    </row>
    <row r="2620" spans="2:3" ht="30.75" customHeight="1" x14ac:dyDescent="0.25">
      <c r="B2620" s="353"/>
      <c r="C2620" s="353"/>
    </row>
    <row r="2621" spans="2:3" ht="30.75" customHeight="1" x14ac:dyDescent="0.25">
      <c r="B2621" s="353"/>
      <c r="C2621" s="353"/>
    </row>
    <row r="2622" spans="2:3" ht="30.75" customHeight="1" x14ac:dyDescent="0.25">
      <c r="B2622" s="353"/>
      <c r="C2622" s="353"/>
    </row>
    <row r="2623" spans="2:3" ht="30.75" customHeight="1" x14ac:dyDescent="0.25">
      <c r="B2623" s="353"/>
      <c r="C2623" s="353"/>
    </row>
    <row r="2624" spans="2:3" ht="30.75" customHeight="1" x14ac:dyDescent="0.25">
      <c r="B2624" s="353"/>
      <c r="C2624" s="353"/>
    </row>
    <row r="2625" spans="2:3" ht="30.75" customHeight="1" x14ac:dyDescent="0.25">
      <c r="B2625" s="353"/>
      <c r="C2625" s="353"/>
    </row>
    <row r="2626" spans="2:3" ht="30.75" customHeight="1" x14ac:dyDescent="0.25">
      <c r="B2626" s="353"/>
      <c r="C2626" s="353"/>
    </row>
    <row r="2627" spans="2:3" ht="30.75" customHeight="1" x14ac:dyDescent="0.25">
      <c r="B2627" s="353"/>
      <c r="C2627" s="353"/>
    </row>
    <row r="2628" spans="2:3" ht="30.75" customHeight="1" x14ac:dyDescent="0.25">
      <c r="B2628" s="353"/>
      <c r="C2628" s="353"/>
    </row>
    <row r="2629" spans="2:3" ht="30.75" customHeight="1" x14ac:dyDescent="0.25">
      <c r="B2629" s="353"/>
      <c r="C2629" s="353"/>
    </row>
    <row r="2630" spans="2:3" ht="30.75" customHeight="1" x14ac:dyDescent="0.25">
      <c r="B2630" s="353"/>
      <c r="C2630" s="353"/>
    </row>
    <row r="2631" spans="2:3" ht="30.75" customHeight="1" x14ac:dyDescent="0.25">
      <c r="B2631" s="353"/>
      <c r="C2631" s="353"/>
    </row>
    <row r="2632" spans="2:3" ht="30.75" customHeight="1" x14ac:dyDescent="0.25">
      <c r="B2632" s="353"/>
      <c r="C2632" s="353"/>
    </row>
    <row r="2633" spans="2:3" ht="30.75" customHeight="1" x14ac:dyDescent="0.25">
      <c r="B2633" s="353"/>
      <c r="C2633" s="353"/>
    </row>
    <row r="2634" spans="2:3" ht="30.75" customHeight="1" x14ac:dyDescent="0.25">
      <c r="B2634" s="353"/>
      <c r="C2634" s="353"/>
    </row>
    <row r="2635" spans="2:3" ht="30.75" customHeight="1" x14ac:dyDescent="0.25">
      <c r="B2635" s="353"/>
      <c r="C2635" s="353"/>
    </row>
    <row r="2636" spans="2:3" ht="30.75" customHeight="1" x14ac:dyDescent="0.25">
      <c r="B2636" s="353"/>
      <c r="C2636" s="353"/>
    </row>
    <row r="2637" spans="2:3" ht="30.75" customHeight="1" x14ac:dyDescent="0.25">
      <c r="B2637" s="353"/>
      <c r="C2637" s="353"/>
    </row>
    <row r="2638" spans="2:3" ht="30.75" customHeight="1" x14ac:dyDescent="0.25">
      <c r="B2638" s="353"/>
      <c r="C2638" s="353"/>
    </row>
    <row r="2639" spans="2:3" ht="30.75" customHeight="1" x14ac:dyDescent="0.25">
      <c r="B2639" s="353"/>
      <c r="C2639" s="353"/>
    </row>
    <row r="2640" spans="2:3" ht="30.75" customHeight="1" x14ac:dyDescent="0.25">
      <c r="B2640" s="353"/>
      <c r="C2640" s="353"/>
    </row>
    <row r="2641" spans="2:3" ht="30.75" customHeight="1" x14ac:dyDescent="0.25">
      <c r="B2641" s="353"/>
      <c r="C2641" s="353"/>
    </row>
    <row r="2642" spans="2:3" ht="30.75" customHeight="1" x14ac:dyDescent="0.25">
      <c r="B2642" s="353"/>
      <c r="C2642" s="353"/>
    </row>
    <row r="2643" spans="2:3" ht="30.75" customHeight="1" x14ac:dyDescent="0.25">
      <c r="B2643" s="353"/>
      <c r="C2643" s="353"/>
    </row>
    <row r="2644" spans="2:3" ht="30.75" customHeight="1" x14ac:dyDescent="0.25">
      <c r="B2644" s="353"/>
      <c r="C2644" s="353"/>
    </row>
    <row r="2645" spans="2:3" ht="30.75" customHeight="1" x14ac:dyDescent="0.25">
      <c r="B2645" s="353"/>
      <c r="C2645" s="353"/>
    </row>
    <row r="2646" spans="2:3" ht="30.75" customHeight="1" x14ac:dyDescent="0.25">
      <c r="B2646" s="353"/>
      <c r="C2646" s="353"/>
    </row>
    <row r="2647" spans="2:3" ht="30.75" customHeight="1" x14ac:dyDescent="0.25">
      <c r="B2647" s="353"/>
      <c r="C2647" s="353"/>
    </row>
    <row r="2648" spans="2:3" ht="30.75" customHeight="1" x14ac:dyDescent="0.25">
      <c r="B2648" s="353"/>
      <c r="C2648" s="353"/>
    </row>
    <row r="2649" spans="2:3" ht="30.75" customHeight="1" x14ac:dyDescent="0.25">
      <c r="B2649" s="353"/>
      <c r="C2649" s="353"/>
    </row>
    <row r="2650" spans="2:3" ht="30.75" customHeight="1" x14ac:dyDescent="0.25">
      <c r="B2650" s="353"/>
      <c r="C2650" s="353"/>
    </row>
    <row r="2651" spans="2:3" ht="30.75" customHeight="1" x14ac:dyDescent="0.25">
      <c r="B2651" s="353"/>
      <c r="C2651" s="353"/>
    </row>
    <row r="2652" spans="2:3" ht="30.75" customHeight="1" x14ac:dyDescent="0.25">
      <c r="B2652" s="353"/>
      <c r="C2652" s="353"/>
    </row>
    <row r="2653" spans="2:3" ht="30.75" customHeight="1" x14ac:dyDescent="0.25">
      <c r="B2653" s="353"/>
      <c r="C2653" s="353"/>
    </row>
    <row r="2654" spans="2:3" ht="30.75" customHeight="1" x14ac:dyDescent="0.25">
      <c r="B2654" s="353"/>
      <c r="C2654" s="353"/>
    </row>
    <row r="2655" spans="2:3" ht="30.75" customHeight="1" x14ac:dyDescent="0.25">
      <c r="B2655" s="353"/>
      <c r="C2655" s="353"/>
    </row>
    <row r="2656" spans="2:3" ht="30.75" customHeight="1" x14ac:dyDescent="0.25">
      <c r="B2656" s="353"/>
      <c r="C2656" s="353"/>
    </row>
    <row r="2657" spans="2:3" ht="30.75" customHeight="1" x14ac:dyDescent="0.25">
      <c r="B2657" s="353"/>
      <c r="C2657" s="353"/>
    </row>
    <row r="2658" spans="2:3" ht="30.75" customHeight="1" x14ac:dyDescent="0.25">
      <c r="B2658" s="353"/>
      <c r="C2658" s="353"/>
    </row>
    <row r="2659" spans="2:3" ht="30.75" customHeight="1" x14ac:dyDescent="0.25">
      <c r="B2659" s="353"/>
      <c r="C2659" s="353"/>
    </row>
    <row r="2660" spans="2:3" ht="30.75" customHeight="1" x14ac:dyDescent="0.25">
      <c r="B2660" s="353"/>
      <c r="C2660" s="353"/>
    </row>
    <row r="2661" spans="2:3" ht="30.75" customHeight="1" x14ac:dyDescent="0.25">
      <c r="B2661" s="353"/>
      <c r="C2661" s="353"/>
    </row>
    <row r="2662" spans="2:3" ht="30.75" customHeight="1" x14ac:dyDescent="0.25">
      <c r="B2662" s="353"/>
      <c r="C2662" s="353"/>
    </row>
    <row r="2663" spans="2:3" ht="30.75" customHeight="1" x14ac:dyDescent="0.25">
      <c r="B2663" s="353"/>
      <c r="C2663" s="353"/>
    </row>
    <row r="2664" spans="2:3" ht="30.75" customHeight="1" x14ac:dyDescent="0.25">
      <c r="B2664" s="353"/>
      <c r="C2664" s="353"/>
    </row>
    <row r="2665" spans="2:3" ht="30.75" customHeight="1" x14ac:dyDescent="0.25">
      <c r="B2665" s="353"/>
      <c r="C2665" s="353"/>
    </row>
    <row r="2666" spans="2:3" ht="30.75" customHeight="1" x14ac:dyDescent="0.25">
      <c r="B2666" s="353"/>
      <c r="C2666" s="353"/>
    </row>
    <row r="2667" spans="2:3" ht="30.75" customHeight="1" x14ac:dyDescent="0.25">
      <c r="B2667" s="353"/>
      <c r="C2667" s="353"/>
    </row>
    <row r="2668" spans="2:3" ht="30.75" customHeight="1" x14ac:dyDescent="0.25">
      <c r="B2668" s="353"/>
      <c r="C2668" s="353"/>
    </row>
    <row r="2669" spans="2:3" ht="30.75" customHeight="1" x14ac:dyDescent="0.25">
      <c r="B2669" s="353"/>
      <c r="C2669" s="353"/>
    </row>
    <row r="2670" spans="2:3" ht="30.75" customHeight="1" x14ac:dyDescent="0.25">
      <c r="B2670" s="353"/>
      <c r="C2670" s="353"/>
    </row>
    <row r="2671" spans="2:3" ht="30.75" customHeight="1" x14ac:dyDescent="0.25">
      <c r="B2671" s="353"/>
      <c r="C2671" s="353"/>
    </row>
    <row r="2672" spans="2:3" ht="30.75" customHeight="1" x14ac:dyDescent="0.25">
      <c r="B2672" s="353"/>
      <c r="C2672" s="353"/>
    </row>
    <row r="2673" spans="2:3" ht="30.75" customHeight="1" x14ac:dyDescent="0.25">
      <c r="B2673" s="353"/>
      <c r="C2673" s="353"/>
    </row>
    <row r="2674" spans="2:3" ht="30.75" customHeight="1" x14ac:dyDescent="0.25">
      <c r="B2674" s="353"/>
      <c r="C2674" s="353"/>
    </row>
    <row r="2675" spans="2:3" ht="30.75" customHeight="1" x14ac:dyDescent="0.25">
      <c r="B2675" s="353"/>
      <c r="C2675" s="353"/>
    </row>
    <row r="2676" spans="2:3" ht="30.75" customHeight="1" x14ac:dyDescent="0.25">
      <c r="B2676" s="353"/>
      <c r="C2676" s="353"/>
    </row>
    <row r="2677" spans="2:3" ht="30.75" customHeight="1" x14ac:dyDescent="0.25">
      <c r="B2677" s="353"/>
      <c r="C2677" s="353"/>
    </row>
    <row r="2678" spans="2:3" ht="30.75" customHeight="1" x14ac:dyDescent="0.25">
      <c r="B2678" s="353"/>
      <c r="C2678" s="353"/>
    </row>
    <row r="2679" spans="2:3" ht="30.75" customHeight="1" x14ac:dyDescent="0.25">
      <c r="B2679" s="353"/>
      <c r="C2679" s="353"/>
    </row>
    <row r="2680" spans="2:3" ht="30.75" customHeight="1" x14ac:dyDescent="0.25">
      <c r="B2680" s="353"/>
      <c r="C2680" s="353"/>
    </row>
    <row r="2681" spans="2:3" ht="30.75" customHeight="1" x14ac:dyDescent="0.25">
      <c r="B2681" s="353"/>
      <c r="C2681" s="353"/>
    </row>
    <row r="2682" spans="2:3" ht="30.75" customHeight="1" x14ac:dyDescent="0.25">
      <c r="B2682" s="353"/>
      <c r="C2682" s="353"/>
    </row>
    <row r="2683" spans="2:3" ht="30.75" customHeight="1" x14ac:dyDescent="0.25">
      <c r="B2683" s="353"/>
      <c r="C2683" s="353"/>
    </row>
    <row r="2684" spans="2:3" ht="30.75" customHeight="1" x14ac:dyDescent="0.25">
      <c r="B2684" s="353"/>
      <c r="C2684" s="353"/>
    </row>
    <row r="2685" spans="2:3" ht="30.75" customHeight="1" x14ac:dyDescent="0.25">
      <c r="B2685" s="353"/>
      <c r="C2685" s="353"/>
    </row>
    <row r="2686" spans="2:3" ht="30.75" customHeight="1" x14ac:dyDescent="0.25">
      <c r="B2686" s="353"/>
      <c r="C2686" s="353"/>
    </row>
    <row r="2687" spans="2:3" ht="30.75" customHeight="1" x14ac:dyDescent="0.25">
      <c r="B2687" s="353"/>
      <c r="C2687" s="353"/>
    </row>
    <row r="2688" spans="2:3" ht="30.75" customHeight="1" x14ac:dyDescent="0.25">
      <c r="B2688" s="353"/>
      <c r="C2688" s="353"/>
    </row>
    <row r="2689" spans="2:3" ht="30.75" customHeight="1" x14ac:dyDescent="0.25">
      <c r="B2689" s="353"/>
      <c r="C2689" s="353"/>
    </row>
    <row r="2690" spans="2:3" ht="30.75" customHeight="1" x14ac:dyDescent="0.25">
      <c r="B2690" s="353"/>
      <c r="C2690" s="353"/>
    </row>
    <row r="2691" spans="2:3" ht="30.75" customHeight="1" x14ac:dyDescent="0.25">
      <c r="B2691" s="353"/>
      <c r="C2691" s="353"/>
    </row>
    <row r="2692" spans="2:3" ht="30.75" customHeight="1" x14ac:dyDescent="0.25">
      <c r="B2692" s="353"/>
      <c r="C2692" s="353"/>
    </row>
    <row r="2693" spans="2:3" ht="30.75" customHeight="1" x14ac:dyDescent="0.25">
      <c r="B2693" s="353"/>
      <c r="C2693" s="353"/>
    </row>
    <row r="2694" spans="2:3" ht="30.75" customHeight="1" x14ac:dyDescent="0.25">
      <c r="B2694" s="353"/>
      <c r="C2694" s="353"/>
    </row>
    <row r="2695" spans="2:3" ht="30.75" customHeight="1" x14ac:dyDescent="0.25">
      <c r="B2695" s="353"/>
      <c r="C2695" s="353"/>
    </row>
    <row r="2696" spans="2:3" ht="30.75" customHeight="1" x14ac:dyDescent="0.25">
      <c r="B2696" s="353"/>
      <c r="C2696" s="353"/>
    </row>
    <row r="2697" spans="2:3" ht="30.75" customHeight="1" x14ac:dyDescent="0.25">
      <c r="B2697" s="353"/>
      <c r="C2697" s="353"/>
    </row>
    <row r="2698" spans="2:3" ht="30.75" customHeight="1" x14ac:dyDescent="0.25">
      <c r="B2698" s="353"/>
      <c r="C2698" s="353"/>
    </row>
    <row r="2699" spans="2:3" ht="30.75" customHeight="1" x14ac:dyDescent="0.25">
      <c r="B2699" s="353"/>
      <c r="C2699" s="353"/>
    </row>
    <row r="2700" spans="2:3" ht="30.75" customHeight="1" x14ac:dyDescent="0.25">
      <c r="B2700" s="353"/>
      <c r="C2700" s="353"/>
    </row>
    <row r="2701" spans="2:3" ht="30.75" customHeight="1" x14ac:dyDescent="0.25">
      <c r="B2701" s="353"/>
      <c r="C2701" s="353"/>
    </row>
    <row r="2702" spans="2:3" ht="30.75" customHeight="1" x14ac:dyDescent="0.25">
      <c r="B2702" s="353"/>
      <c r="C2702" s="353"/>
    </row>
    <row r="2703" spans="2:3" ht="30.75" customHeight="1" x14ac:dyDescent="0.25">
      <c r="B2703" s="353"/>
      <c r="C2703" s="353"/>
    </row>
    <row r="2704" spans="2:3" ht="30.75" customHeight="1" x14ac:dyDescent="0.25">
      <c r="B2704" s="353"/>
      <c r="C2704" s="353"/>
    </row>
    <row r="2705" spans="2:3" ht="30.75" customHeight="1" x14ac:dyDescent="0.25">
      <c r="B2705" s="353"/>
      <c r="C2705" s="353"/>
    </row>
    <row r="2706" spans="2:3" ht="30.75" customHeight="1" x14ac:dyDescent="0.25">
      <c r="B2706" s="353"/>
      <c r="C2706" s="353"/>
    </row>
    <row r="2707" spans="2:3" ht="30.75" customHeight="1" x14ac:dyDescent="0.25">
      <c r="B2707" s="353"/>
      <c r="C2707" s="353"/>
    </row>
    <row r="2708" spans="2:3" ht="30.75" customHeight="1" x14ac:dyDescent="0.25">
      <c r="B2708" s="353"/>
      <c r="C2708" s="353"/>
    </row>
    <row r="2709" spans="2:3" ht="30.75" customHeight="1" x14ac:dyDescent="0.25">
      <c r="B2709" s="353"/>
      <c r="C2709" s="353"/>
    </row>
    <row r="2710" spans="2:3" ht="30.75" customHeight="1" x14ac:dyDescent="0.25">
      <c r="B2710" s="353"/>
      <c r="C2710" s="353"/>
    </row>
    <row r="2711" spans="2:3" ht="30.75" customHeight="1" x14ac:dyDescent="0.25">
      <c r="B2711" s="353"/>
      <c r="C2711" s="353"/>
    </row>
    <row r="2712" spans="2:3" ht="30.75" customHeight="1" x14ac:dyDescent="0.25">
      <c r="B2712" s="353"/>
      <c r="C2712" s="353"/>
    </row>
    <row r="2713" spans="2:3" ht="30.75" customHeight="1" x14ac:dyDescent="0.25">
      <c r="B2713" s="353"/>
      <c r="C2713" s="353"/>
    </row>
    <row r="2714" spans="2:3" ht="30.75" customHeight="1" x14ac:dyDescent="0.25">
      <c r="B2714" s="353"/>
      <c r="C2714" s="353"/>
    </row>
    <row r="2715" spans="2:3" ht="30.75" customHeight="1" x14ac:dyDescent="0.25">
      <c r="B2715" s="353"/>
      <c r="C2715" s="353"/>
    </row>
    <row r="2716" spans="2:3" ht="30.75" customHeight="1" x14ac:dyDescent="0.25">
      <c r="B2716" s="353"/>
      <c r="C2716" s="353"/>
    </row>
    <row r="2717" spans="2:3" ht="30.75" customHeight="1" x14ac:dyDescent="0.25">
      <c r="B2717" s="353"/>
      <c r="C2717" s="353"/>
    </row>
    <row r="2718" spans="2:3" ht="30.75" customHeight="1" x14ac:dyDescent="0.25">
      <c r="B2718" s="353"/>
      <c r="C2718" s="353"/>
    </row>
    <row r="2719" spans="2:3" ht="30.75" customHeight="1" x14ac:dyDescent="0.25">
      <c r="B2719" s="353"/>
      <c r="C2719" s="353"/>
    </row>
    <row r="2720" spans="2:3" ht="30.75" customHeight="1" x14ac:dyDescent="0.25">
      <c r="B2720" s="353"/>
      <c r="C2720" s="353"/>
    </row>
    <row r="2721" spans="2:3" ht="30.75" customHeight="1" x14ac:dyDescent="0.25">
      <c r="B2721" s="353"/>
      <c r="C2721" s="353"/>
    </row>
    <row r="2722" spans="2:3" ht="30.75" customHeight="1" x14ac:dyDescent="0.25">
      <c r="B2722" s="353"/>
      <c r="C2722" s="353"/>
    </row>
    <row r="2723" spans="2:3" ht="30.75" customHeight="1" x14ac:dyDescent="0.25">
      <c r="B2723" s="353"/>
      <c r="C2723" s="353"/>
    </row>
    <row r="2724" spans="2:3" ht="30.75" customHeight="1" x14ac:dyDescent="0.25">
      <c r="B2724" s="353"/>
      <c r="C2724" s="353"/>
    </row>
    <row r="2725" spans="2:3" ht="30.75" customHeight="1" x14ac:dyDescent="0.25">
      <c r="B2725" s="353"/>
      <c r="C2725" s="353"/>
    </row>
    <row r="2726" spans="2:3" ht="30.75" customHeight="1" x14ac:dyDescent="0.25">
      <c r="B2726" s="353"/>
      <c r="C2726" s="353"/>
    </row>
    <row r="2727" spans="2:3" ht="30.75" customHeight="1" x14ac:dyDescent="0.25">
      <c r="B2727" s="353"/>
      <c r="C2727" s="353"/>
    </row>
    <row r="2728" spans="2:3" ht="30.75" customHeight="1" x14ac:dyDescent="0.25">
      <c r="B2728" s="353"/>
      <c r="C2728" s="353"/>
    </row>
    <row r="2729" spans="2:3" ht="30.75" customHeight="1" x14ac:dyDescent="0.25">
      <c r="B2729" s="353"/>
      <c r="C2729" s="353"/>
    </row>
    <row r="2730" spans="2:3" ht="30.75" customHeight="1" x14ac:dyDescent="0.25">
      <c r="B2730" s="353"/>
      <c r="C2730" s="353"/>
    </row>
    <row r="2731" spans="2:3" ht="30.75" customHeight="1" x14ac:dyDescent="0.25">
      <c r="B2731" s="353"/>
      <c r="C2731" s="353"/>
    </row>
    <row r="2732" spans="2:3" ht="30.75" customHeight="1" x14ac:dyDescent="0.25">
      <c r="B2732" s="353"/>
      <c r="C2732" s="353"/>
    </row>
    <row r="2733" spans="2:3" ht="30.75" customHeight="1" x14ac:dyDescent="0.25">
      <c r="B2733" s="353"/>
      <c r="C2733" s="353"/>
    </row>
    <row r="2734" spans="2:3" ht="30.75" customHeight="1" x14ac:dyDescent="0.25">
      <c r="B2734" s="353"/>
      <c r="C2734" s="353"/>
    </row>
    <row r="2735" spans="2:3" ht="30.75" customHeight="1" x14ac:dyDescent="0.25">
      <c r="B2735" s="353"/>
      <c r="C2735" s="353"/>
    </row>
    <row r="2736" spans="2:3" ht="30.75" customHeight="1" x14ac:dyDescent="0.25">
      <c r="B2736" s="353"/>
      <c r="C2736" s="353"/>
    </row>
    <row r="2737" spans="2:3" ht="30.75" customHeight="1" x14ac:dyDescent="0.25">
      <c r="B2737" s="353"/>
      <c r="C2737" s="353"/>
    </row>
    <row r="2738" spans="2:3" ht="30.75" customHeight="1" x14ac:dyDescent="0.25">
      <c r="B2738" s="353"/>
      <c r="C2738" s="353"/>
    </row>
    <row r="2739" spans="2:3" ht="30.75" customHeight="1" x14ac:dyDescent="0.25">
      <c r="B2739" s="353"/>
      <c r="C2739" s="353"/>
    </row>
    <row r="2740" spans="2:3" ht="30.75" customHeight="1" x14ac:dyDescent="0.25">
      <c r="B2740" s="353"/>
      <c r="C2740" s="353"/>
    </row>
    <row r="2741" spans="2:3" ht="30.75" customHeight="1" x14ac:dyDescent="0.25">
      <c r="B2741" s="353"/>
      <c r="C2741" s="353"/>
    </row>
    <row r="2742" spans="2:3" ht="30.75" customHeight="1" x14ac:dyDescent="0.25">
      <c r="B2742" s="353"/>
      <c r="C2742" s="353"/>
    </row>
    <row r="2743" spans="2:3" ht="30.75" customHeight="1" x14ac:dyDescent="0.25">
      <c r="B2743" s="353"/>
      <c r="C2743" s="353"/>
    </row>
    <row r="2744" spans="2:3" ht="30.75" customHeight="1" x14ac:dyDescent="0.25">
      <c r="B2744" s="353"/>
      <c r="C2744" s="353"/>
    </row>
    <row r="2745" spans="2:3" ht="30.75" customHeight="1" x14ac:dyDescent="0.25">
      <c r="B2745" s="353"/>
      <c r="C2745" s="353"/>
    </row>
    <row r="2746" spans="2:3" ht="30.75" customHeight="1" x14ac:dyDescent="0.25">
      <c r="B2746" s="353"/>
      <c r="C2746" s="353"/>
    </row>
    <row r="2747" spans="2:3" ht="30.75" customHeight="1" x14ac:dyDescent="0.25">
      <c r="B2747" s="353"/>
      <c r="C2747" s="353"/>
    </row>
    <row r="2748" spans="2:3" ht="30.75" customHeight="1" x14ac:dyDescent="0.25">
      <c r="B2748" s="353"/>
      <c r="C2748" s="353"/>
    </row>
    <row r="2749" spans="2:3" ht="30.75" customHeight="1" x14ac:dyDescent="0.25">
      <c r="B2749" s="353"/>
      <c r="C2749" s="353"/>
    </row>
    <row r="2750" spans="2:3" ht="30.75" customHeight="1" x14ac:dyDescent="0.25">
      <c r="B2750" s="353"/>
      <c r="C2750" s="353"/>
    </row>
    <row r="2751" spans="2:3" ht="30.75" customHeight="1" x14ac:dyDescent="0.25">
      <c r="B2751" s="353"/>
      <c r="C2751" s="353"/>
    </row>
    <row r="2752" spans="2:3" ht="30.75" customHeight="1" x14ac:dyDescent="0.25">
      <c r="B2752" s="353"/>
      <c r="C2752" s="353"/>
    </row>
    <row r="2753" spans="2:3" ht="30.75" customHeight="1" x14ac:dyDescent="0.25">
      <c r="B2753" s="353"/>
      <c r="C2753" s="353"/>
    </row>
    <row r="2754" spans="2:3" ht="30.75" customHeight="1" x14ac:dyDescent="0.25">
      <c r="B2754" s="353"/>
      <c r="C2754" s="353"/>
    </row>
    <row r="2755" spans="2:3" ht="30.75" customHeight="1" x14ac:dyDescent="0.25">
      <c r="B2755" s="353"/>
      <c r="C2755" s="353"/>
    </row>
    <row r="2756" spans="2:3" ht="30.75" customHeight="1" x14ac:dyDescent="0.25">
      <c r="B2756" s="353"/>
      <c r="C2756" s="353"/>
    </row>
    <row r="2757" spans="2:3" ht="30.75" customHeight="1" x14ac:dyDescent="0.25">
      <c r="B2757" s="353"/>
      <c r="C2757" s="353"/>
    </row>
    <row r="2758" spans="2:3" ht="30.75" customHeight="1" x14ac:dyDescent="0.25">
      <c r="B2758" s="353"/>
      <c r="C2758" s="353"/>
    </row>
    <row r="2759" spans="2:3" ht="30.75" customHeight="1" x14ac:dyDescent="0.25">
      <c r="B2759" s="353"/>
      <c r="C2759" s="353"/>
    </row>
    <row r="2760" spans="2:3" ht="30.75" customHeight="1" x14ac:dyDescent="0.25">
      <c r="B2760" s="353"/>
      <c r="C2760" s="353"/>
    </row>
    <row r="2761" spans="2:3" ht="30.75" customHeight="1" x14ac:dyDescent="0.25">
      <c r="B2761" s="353"/>
      <c r="C2761" s="353"/>
    </row>
    <row r="2762" spans="2:3" ht="30.75" customHeight="1" x14ac:dyDescent="0.25">
      <c r="B2762" s="353"/>
      <c r="C2762" s="353"/>
    </row>
    <row r="2763" spans="2:3" ht="30.75" customHeight="1" x14ac:dyDescent="0.25">
      <c r="B2763" s="353"/>
      <c r="C2763" s="353"/>
    </row>
    <row r="2764" spans="2:3" ht="30.75" customHeight="1" x14ac:dyDescent="0.25">
      <c r="B2764" s="353"/>
      <c r="C2764" s="353"/>
    </row>
    <row r="2765" spans="2:3" ht="30.75" customHeight="1" x14ac:dyDescent="0.25">
      <c r="B2765" s="353"/>
      <c r="C2765" s="353"/>
    </row>
    <row r="2766" spans="2:3" ht="30.75" customHeight="1" x14ac:dyDescent="0.25">
      <c r="B2766" s="353"/>
      <c r="C2766" s="353"/>
    </row>
    <row r="2767" spans="2:3" ht="30.75" customHeight="1" x14ac:dyDescent="0.25">
      <c r="B2767" s="353"/>
      <c r="C2767" s="353"/>
    </row>
    <row r="2768" spans="2:3" ht="30.75" customHeight="1" x14ac:dyDescent="0.25">
      <c r="B2768" s="353"/>
      <c r="C2768" s="353"/>
    </row>
    <row r="2769" spans="2:3" ht="30.75" customHeight="1" x14ac:dyDescent="0.25">
      <c r="B2769" s="353"/>
      <c r="C2769" s="353"/>
    </row>
    <row r="2770" spans="2:3" ht="30.75" customHeight="1" x14ac:dyDescent="0.25">
      <c r="B2770" s="353"/>
      <c r="C2770" s="353"/>
    </row>
    <row r="2771" spans="2:3" ht="30.75" customHeight="1" x14ac:dyDescent="0.25">
      <c r="B2771" s="353"/>
      <c r="C2771" s="353"/>
    </row>
    <row r="2772" spans="2:3" ht="30.75" customHeight="1" x14ac:dyDescent="0.25">
      <c r="B2772" s="353"/>
      <c r="C2772" s="353"/>
    </row>
    <row r="2773" spans="2:3" ht="30.75" customHeight="1" x14ac:dyDescent="0.25">
      <c r="B2773" s="353"/>
      <c r="C2773" s="353"/>
    </row>
    <row r="2774" spans="2:3" ht="30.75" customHeight="1" x14ac:dyDescent="0.25">
      <c r="B2774" s="353"/>
      <c r="C2774" s="353"/>
    </row>
    <row r="2775" spans="2:3" ht="30.75" customHeight="1" x14ac:dyDescent="0.25">
      <c r="B2775" s="353"/>
      <c r="C2775" s="353"/>
    </row>
    <row r="2776" spans="2:3" ht="30.75" customHeight="1" x14ac:dyDescent="0.25">
      <c r="B2776" s="353"/>
      <c r="C2776" s="353"/>
    </row>
    <row r="2777" spans="2:3" ht="30.75" customHeight="1" x14ac:dyDescent="0.25">
      <c r="B2777" s="353"/>
      <c r="C2777" s="353"/>
    </row>
    <row r="2778" spans="2:3" ht="30.75" customHeight="1" x14ac:dyDescent="0.25">
      <c r="B2778" s="353"/>
      <c r="C2778" s="353"/>
    </row>
    <row r="2779" spans="2:3" ht="30.75" customHeight="1" x14ac:dyDescent="0.25">
      <c r="B2779" s="353"/>
      <c r="C2779" s="353"/>
    </row>
    <row r="2780" spans="2:3" ht="30.75" customHeight="1" x14ac:dyDescent="0.25">
      <c r="B2780" s="353"/>
      <c r="C2780" s="353"/>
    </row>
    <row r="2781" spans="2:3" ht="30.75" customHeight="1" x14ac:dyDescent="0.25">
      <c r="B2781" s="353"/>
      <c r="C2781" s="353"/>
    </row>
    <row r="2782" spans="2:3" ht="30.75" customHeight="1" x14ac:dyDescent="0.25">
      <c r="B2782" s="353"/>
      <c r="C2782" s="353"/>
    </row>
    <row r="2783" spans="2:3" ht="30.75" customHeight="1" x14ac:dyDescent="0.25">
      <c r="B2783" s="353"/>
      <c r="C2783" s="353"/>
    </row>
    <row r="2784" spans="2:3" ht="30.75" customHeight="1" x14ac:dyDescent="0.25">
      <c r="B2784" s="353"/>
      <c r="C2784" s="353"/>
    </row>
    <row r="2785" spans="2:3" ht="30.75" customHeight="1" x14ac:dyDescent="0.25">
      <c r="B2785" s="353"/>
      <c r="C2785" s="353"/>
    </row>
    <row r="2786" spans="2:3" ht="30.75" customHeight="1" x14ac:dyDescent="0.25">
      <c r="B2786" s="353"/>
      <c r="C2786" s="353"/>
    </row>
    <row r="2787" spans="2:3" ht="30.75" customHeight="1" x14ac:dyDescent="0.25">
      <c r="B2787" s="353"/>
      <c r="C2787" s="353"/>
    </row>
    <row r="2788" spans="2:3" ht="30.75" customHeight="1" x14ac:dyDescent="0.25">
      <c r="B2788" s="353"/>
      <c r="C2788" s="353"/>
    </row>
    <row r="2789" spans="2:3" ht="30.75" customHeight="1" x14ac:dyDescent="0.25">
      <c r="B2789" s="353"/>
      <c r="C2789" s="353"/>
    </row>
    <row r="2790" spans="2:3" ht="30.75" customHeight="1" x14ac:dyDescent="0.25">
      <c r="B2790" s="353"/>
      <c r="C2790" s="353"/>
    </row>
    <row r="2791" spans="2:3" ht="30.75" customHeight="1" x14ac:dyDescent="0.25">
      <c r="B2791" s="353"/>
      <c r="C2791" s="353"/>
    </row>
    <row r="2792" spans="2:3" ht="30.75" customHeight="1" x14ac:dyDescent="0.25">
      <c r="B2792" s="353"/>
      <c r="C2792" s="353"/>
    </row>
    <row r="2793" spans="2:3" ht="30.75" customHeight="1" x14ac:dyDescent="0.25">
      <c r="B2793" s="353"/>
      <c r="C2793" s="353"/>
    </row>
    <row r="2794" spans="2:3" ht="30.75" customHeight="1" x14ac:dyDescent="0.25">
      <c r="B2794" s="353"/>
      <c r="C2794" s="353"/>
    </row>
    <row r="2795" spans="2:3" ht="30.75" customHeight="1" x14ac:dyDescent="0.25">
      <c r="B2795" s="353"/>
      <c r="C2795" s="353"/>
    </row>
    <row r="2796" spans="2:3" ht="30.75" customHeight="1" x14ac:dyDescent="0.25">
      <c r="B2796" s="353"/>
      <c r="C2796" s="353"/>
    </row>
    <row r="2797" spans="2:3" ht="30.75" customHeight="1" x14ac:dyDescent="0.25">
      <c r="B2797" s="353"/>
      <c r="C2797" s="353"/>
    </row>
    <row r="2798" spans="2:3" ht="30.75" customHeight="1" x14ac:dyDescent="0.25">
      <c r="B2798" s="353"/>
      <c r="C2798" s="353"/>
    </row>
    <row r="2799" spans="2:3" ht="30.75" customHeight="1" x14ac:dyDescent="0.25">
      <c r="B2799" s="353"/>
      <c r="C2799" s="353"/>
    </row>
    <row r="2800" spans="2:3" ht="30.75" customHeight="1" x14ac:dyDescent="0.25">
      <c r="B2800" s="353"/>
      <c r="C2800" s="353"/>
    </row>
    <row r="2801" spans="2:3" ht="30.75" customHeight="1" x14ac:dyDescent="0.25">
      <c r="B2801" s="353"/>
      <c r="C2801" s="353"/>
    </row>
    <row r="2802" spans="2:3" ht="30.75" customHeight="1" x14ac:dyDescent="0.25">
      <c r="B2802" s="353"/>
      <c r="C2802" s="353"/>
    </row>
    <row r="2803" spans="2:3" ht="30.75" customHeight="1" x14ac:dyDescent="0.25">
      <c r="B2803" s="353"/>
      <c r="C2803" s="353"/>
    </row>
    <row r="2804" spans="2:3" ht="30.75" customHeight="1" x14ac:dyDescent="0.25">
      <c r="B2804" s="353"/>
      <c r="C2804" s="353"/>
    </row>
    <row r="2805" spans="2:3" ht="30.75" customHeight="1" x14ac:dyDescent="0.25">
      <c r="B2805" s="353"/>
      <c r="C2805" s="353"/>
    </row>
    <row r="2806" spans="2:3" ht="30.75" customHeight="1" x14ac:dyDescent="0.25">
      <c r="B2806" s="353"/>
      <c r="C2806" s="353"/>
    </row>
    <row r="2807" spans="2:3" ht="30.75" customHeight="1" x14ac:dyDescent="0.25">
      <c r="B2807" s="353"/>
      <c r="C2807" s="353"/>
    </row>
    <row r="2808" spans="2:3" ht="30.75" customHeight="1" x14ac:dyDescent="0.25">
      <c r="B2808" s="353"/>
      <c r="C2808" s="353"/>
    </row>
    <row r="2809" spans="2:3" ht="30.75" customHeight="1" x14ac:dyDescent="0.25">
      <c r="B2809" s="353"/>
      <c r="C2809" s="353"/>
    </row>
    <row r="2810" spans="2:3" ht="30.75" customHeight="1" x14ac:dyDescent="0.25">
      <c r="B2810" s="353"/>
      <c r="C2810" s="353"/>
    </row>
    <row r="2811" spans="2:3" ht="30.75" customHeight="1" x14ac:dyDescent="0.25">
      <c r="B2811" s="353"/>
      <c r="C2811" s="353"/>
    </row>
    <row r="2812" spans="2:3" ht="30.75" customHeight="1" x14ac:dyDescent="0.25">
      <c r="B2812" s="353"/>
      <c r="C2812" s="353"/>
    </row>
    <row r="2813" spans="2:3" ht="30.75" customHeight="1" x14ac:dyDescent="0.25">
      <c r="B2813" s="353"/>
      <c r="C2813" s="353"/>
    </row>
    <row r="2814" spans="2:3" ht="30.75" customHeight="1" x14ac:dyDescent="0.25">
      <c r="B2814" s="353"/>
      <c r="C2814" s="353"/>
    </row>
    <row r="2815" spans="2:3" ht="30.75" customHeight="1" x14ac:dyDescent="0.25">
      <c r="B2815" s="353"/>
      <c r="C2815" s="353"/>
    </row>
    <row r="2816" spans="2:3" ht="30.75" customHeight="1" x14ac:dyDescent="0.25">
      <c r="B2816" s="353"/>
      <c r="C2816" s="353"/>
    </row>
    <row r="2817" spans="2:3" ht="30.75" customHeight="1" x14ac:dyDescent="0.25">
      <c r="B2817" s="353"/>
      <c r="C2817" s="353"/>
    </row>
    <row r="2818" spans="2:3" ht="30.75" customHeight="1" x14ac:dyDescent="0.25">
      <c r="B2818" s="353"/>
      <c r="C2818" s="353"/>
    </row>
    <row r="2819" spans="2:3" ht="30.75" customHeight="1" x14ac:dyDescent="0.25">
      <c r="B2819" s="353"/>
      <c r="C2819" s="353"/>
    </row>
    <row r="2820" spans="2:3" ht="30.75" customHeight="1" x14ac:dyDescent="0.25">
      <c r="B2820" s="353"/>
      <c r="C2820" s="353"/>
    </row>
    <row r="2821" spans="2:3" ht="30.75" customHeight="1" x14ac:dyDescent="0.25">
      <c r="B2821" s="353"/>
      <c r="C2821" s="353"/>
    </row>
    <row r="2822" spans="2:3" ht="30.75" customHeight="1" x14ac:dyDescent="0.25">
      <c r="B2822" s="353"/>
      <c r="C2822" s="353"/>
    </row>
    <row r="2823" spans="2:3" ht="30.75" customHeight="1" x14ac:dyDescent="0.25">
      <c r="B2823" s="353"/>
      <c r="C2823" s="353"/>
    </row>
    <row r="2824" spans="2:3" ht="30.75" customHeight="1" x14ac:dyDescent="0.25">
      <c r="B2824" s="353"/>
      <c r="C2824" s="353"/>
    </row>
    <row r="2825" spans="2:3" ht="30.75" customHeight="1" x14ac:dyDescent="0.25">
      <c r="B2825" s="353"/>
      <c r="C2825" s="353"/>
    </row>
    <row r="2826" spans="2:3" ht="30.75" customHeight="1" x14ac:dyDescent="0.25">
      <c r="B2826" s="353"/>
      <c r="C2826" s="353"/>
    </row>
    <row r="2827" spans="2:3" ht="30.75" customHeight="1" x14ac:dyDescent="0.25">
      <c r="B2827" s="353"/>
      <c r="C2827" s="353"/>
    </row>
    <row r="2828" spans="2:3" ht="30.75" customHeight="1" x14ac:dyDescent="0.25">
      <c r="B2828" s="353"/>
      <c r="C2828" s="353"/>
    </row>
    <row r="2829" spans="2:3" ht="30.75" customHeight="1" x14ac:dyDescent="0.25">
      <c r="B2829" s="353"/>
      <c r="C2829" s="353"/>
    </row>
    <row r="2830" spans="2:3" ht="30.75" customHeight="1" x14ac:dyDescent="0.25">
      <c r="B2830" s="353"/>
      <c r="C2830" s="353"/>
    </row>
    <row r="2831" spans="2:3" ht="30.75" customHeight="1" x14ac:dyDescent="0.25">
      <c r="B2831" s="353"/>
      <c r="C2831" s="353"/>
    </row>
    <row r="2832" spans="2:3" ht="30.75" customHeight="1" x14ac:dyDescent="0.25">
      <c r="B2832" s="353"/>
      <c r="C2832" s="353"/>
    </row>
    <row r="2833" spans="2:3" ht="30.75" customHeight="1" x14ac:dyDescent="0.25">
      <c r="B2833" s="353"/>
      <c r="C2833" s="353"/>
    </row>
    <row r="2834" spans="2:3" ht="30.75" customHeight="1" x14ac:dyDescent="0.25">
      <c r="B2834" s="353"/>
      <c r="C2834" s="353"/>
    </row>
    <row r="2835" spans="2:3" ht="30.75" customHeight="1" x14ac:dyDescent="0.25">
      <c r="B2835" s="353"/>
      <c r="C2835" s="353"/>
    </row>
    <row r="2836" spans="2:3" ht="30.75" customHeight="1" x14ac:dyDescent="0.25">
      <c r="B2836" s="353"/>
      <c r="C2836" s="353"/>
    </row>
    <row r="2837" spans="2:3" ht="30.75" customHeight="1" x14ac:dyDescent="0.25">
      <c r="B2837" s="353"/>
      <c r="C2837" s="353"/>
    </row>
    <row r="2838" spans="2:3" ht="30.75" customHeight="1" x14ac:dyDescent="0.25">
      <c r="B2838" s="353"/>
      <c r="C2838" s="353"/>
    </row>
    <row r="2839" spans="2:3" ht="30.75" customHeight="1" x14ac:dyDescent="0.25">
      <c r="B2839" s="353"/>
      <c r="C2839" s="353"/>
    </row>
    <row r="2840" spans="2:3" ht="30.75" customHeight="1" x14ac:dyDescent="0.25">
      <c r="B2840" s="353"/>
      <c r="C2840" s="353"/>
    </row>
    <row r="2841" spans="2:3" ht="30.75" customHeight="1" x14ac:dyDescent="0.25">
      <c r="B2841" s="353"/>
      <c r="C2841" s="353"/>
    </row>
    <row r="2842" spans="2:3" ht="30.75" customHeight="1" x14ac:dyDescent="0.25">
      <c r="B2842" s="353"/>
      <c r="C2842" s="353"/>
    </row>
    <row r="2843" spans="2:3" ht="30.75" customHeight="1" x14ac:dyDescent="0.25">
      <c r="B2843" s="353"/>
      <c r="C2843" s="353"/>
    </row>
    <row r="2844" spans="2:3" ht="30.75" customHeight="1" x14ac:dyDescent="0.25">
      <c r="B2844" s="353"/>
      <c r="C2844" s="353"/>
    </row>
    <row r="2845" spans="2:3" ht="30.75" customHeight="1" x14ac:dyDescent="0.25">
      <c r="B2845" s="353"/>
      <c r="C2845" s="353"/>
    </row>
    <row r="2846" spans="2:3" ht="30.75" customHeight="1" x14ac:dyDescent="0.25">
      <c r="B2846" s="353"/>
      <c r="C2846" s="353"/>
    </row>
    <row r="2847" spans="2:3" ht="30.75" customHeight="1" x14ac:dyDescent="0.25">
      <c r="B2847" s="353"/>
      <c r="C2847" s="353"/>
    </row>
    <row r="2848" spans="2:3" ht="30.75" customHeight="1" x14ac:dyDescent="0.25">
      <c r="B2848" s="353"/>
      <c r="C2848" s="353"/>
    </row>
    <row r="2849" spans="2:3" ht="30.75" customHeight="1" x14ac:dyDescent="0.25">
      <c r="B2849" s="353"/>
      <c r="C2849" s="353"/>
    </row>
    <row r="2850" spans="2:3" ht="30.75" customHeight="1" x14ac:dyDescent="0.25">
      <c r="B2850" s="353"/>
      <c r="C2850" s="353"/>
    </row>
    <row r="2851" spans="2:3" ht="30.75" customHeight="1" x14ac:dyDescent="0.25">
      <c r="B2851" s="353"/>
      <c r="C2851" s="353"/>
    </row>
    <row r="2852" spans="2:3" ht="30.75" customHeight="1" x14ac:dyDescent="0.25">
      <c r="B2852" s="353"/>
      <c r="C2852" s="353"/>
    </row>
    <row r="2853" spans="2:3" ht="30.75" customHeight="1" x14ac:dyDescent="0.25">
      <c r="B2853" s="353"/>
      <c r="C2853" s="353"/>
    </row>
    <row r="2854" spans="2:3" ht="30.75" customHeight="1" x14ac:dyDescent="0.25">
      <c r="B2854" s="353"/>
      <c r="C2854" s="353"/>
    </row>
    <row r="2855" spans="2:3" ht="30.75" customHeight="1" x14ac:dyDescent="0.25">
      <c r="B2855" s="353"/>
      <c r="C2855" s="353"/>
    </row>
    <row r="2856" spans="2:3" ht="30.75" customHeight="1" x14ac:dyDescent="0.25">
      <c r="B2856" s="353"/>
      <c r="C2856" s="353"/>
    </row>
    <row r="2857" spans="2:3" ht="30.75" customHeight="1" x14ac:dyDescent="0.25">
      <c r="B2857" s="353"/>
      <c r="C2857" s="353"/>
    </row>
    <row r="2858" spans="2:3" ht="30.75" customHeight="1" x14ac:dyDescent="0.25">
      <c r="B2858" s="353"/>
      <c r="C2858" s="353"/>
    </row>
    <row r="2859" spans="2:3" ht="30.75" customHeight="1" x14ac:dyDescent="0.25">
      <c r="B2859" s="353"/>
      <c r="C2859" s="353"/>
    </row>
    <row r="2860" spans="2:3" ht="30.75" customHeight="1" x14ac:dyDescent="0.25">
      <c r="B2860" s="353"/>
      <c r="C2860" s="353"/>
    </row>
    <row r="2861" spans="2:3" ht="30.75" customHeight="1" x14ac:dyDescent="0.25">
      <c r="B2861" s="353"/>
      <c r="C2861" s="353"/>
    </row>
    <row r="2862" spans="2:3" ht="30.75" customHeight="1" x14ac:dyDescent="0.25">
      <c r="B2862" s="353"/>
      <c r="C2862" s="353"/>
    </row>
    <row r="2863" spans="2:3" ht="30.75" customHeight="1" x14ac:dyDescent="0.25">
      <c r="B2863" s="353"/>
      <c r="C2863" s="353"/>
    </row>
    <row r="2864" spans="2:3" ht="30.75" customHeight="1" x14ac:dyDescent="0.25">
      <c r="B2864" s="353"/>
      <c r="C2864" s="353"/>
    </row>
    <row r="2865" spans="2:3" ht="30.75" customHeight="1" x14ac:dyDescent="0.25">
      <c r="B2865" s="353"/>
      <c r="C2865" s="353"/>
    </row>
    <row r="2866" spans="2:3" ht="30.75" customHeight="1" x14ac:dyDescent="0.25">
      <c r="B2866" s="353"/>
      <c r="C2866" s="353"/>
    </row>
    <row r="2867" spans="2:3" ht="30.75" customHeight="1" x14ac:dyDescent="0.25">
      <c r="B2867" s="353"/>
      <c r="C2867" s="353"/>
    </row>
    <row r="2868" spans="2:3" ht="30.75" customHeight="1" x14ac:dyDescent="0.25">
      <c r="B2868" s="353"/>
      <c r="C2868" s="353"/>
    </row>
    <row r="2869" spans="2:3" ht="30.75" customHeight="1" x14ac:dyDescent="0.25">
      <c r="B2869" s="353"/>
      <c r="C2869" s="353"/>
    </row>
    <row r="2870" spans="2:3" ht="30.75" customHeight="1" x14ac:dyDescent="0.25">
      <c r="B2870" s="353"/>
      <c r="C2870" s="353"/>
    </row>
    <row r="2871" spans="2:3" ht="30.75" customHeight="1" x14ac:dyDescent="0.25">
      <c r="B2871" s="353"/>
      <c r="C2871" s="353"/>
    </row>
    <row r="2872" spans="2:3" ht="30.75" customHeight="1" x14ac:dyDescent="0.25">
      <c r="B2872" s="353"/>
      <c r="C2872" s="353"/>
    </row>
    <row r="2873" spans="2:3" ht="30.75" customHeight="1" x14ac:dyDescent="0.25">
      <c r="B2873" s="353"/>
      <c r="C2873" s="353"/>
    </row>
    <row r="2874" spans="2:3" ht="30.75" customHeight="1" x14ac:dyDescent="0.25">
      <c r="B2874" s="353"/>
      <c r="C2874" s="353"/>
    </row>
    <row r="2875" spans="2:3" ht="30.75" customHeight="1" x14ac:dyDescent="0.25">
      <c r="B2875" s="353"/>
      <c r="C2875" s="353"/>
    </row>
    <row r="2876" spans="2:3" ht="30.75" customHeight="1" x14ac:dyDescent="0.25">
      <c r="B2876" s="353"/>
      <c r="C2876" s="353"/>
    </row>
    <row r="2877" spans="2:3" ht="30.75" customHeight="1" x14ac:dyDescent="0.25">
      <c r="B2877" s="353"/>
      <c r="C2877" s="353"/>
    </row>
    <row r="2878" spans="2:3" ht="30.75" customHeight="1" x14ac:dyDescent="0.25">
      <c r="B2878" s="353"/>
      <c r="C2878" s="353"/>
    </row>
    <row r="2879" spans="2:3" ht="30.75" customHeight="1" x14ac:dyDescent="0.25">
      <c r="B2879" s="353"/>
      <c r="C2879" s="353"/>
    </row>
    <row r="2880" spans="2:3" ht="30.75" customHeight="1" x14ac:dyDescent="0.25">
      <c r="B2880" s="353"/>
      <c r="C2880" s="353"/>
    </row>
    <row r="2881" spans="2:3" ht="30.75" customHeight="1" x14ac:dyDescent="0.25">
      <c r="B2881" s="353"/>
      <c r="C2881" s="353"/>
    </row>
    <row r="2882" spans="2:3" ht="30.75" customHeight="1" x14ac:dyDescent="0.25">
      <c r="B2882" s="353"/>
      <c r="C2882" s="353"/>
    </row>
    <row r="2883" spans="2:3" ht="30.75" customHeight="1" x14ac:dyDescent="0.25">
      <c r="B2883" s="353"/>
      <c r="C2883" s="353"/>
    </row>
    <row r="2884" spans="2:3" ht="30.75" customHeight="1" x14ac:dyDescent="0.25">
      <c r="B2884" s="353"/>
      <c r="C2884" s="353"/>
    </row>
    <row r="2885" spans="2:3" ht="30.75" customHeight="1" x14ac:dyDescent="0.25">
      <c r="B2885" s="353"/>
      <c r="C2885" s="353"/>
    </row>
    <row r="2886" spans="2:3" ht="30.75" customHeight="1" x14ac:dyDescent="0.25">
      <c r="B2886" s="353"/>
      <c r="C2886" s="353"/>
    </row>
    <row r="2887" spans="2:3" ht="30.75" customHeight="1" x14ac:dyDescent="0.25">
      <c r="B2887" s="353"/>
      <c r="C2887" s="353"/>
    </row>
    <row r="2888" spans="2:3" ht="30.75" customHeight="1" x14ac:dyDescent="0.25">
      <c r="B2888" s="353"/>
      <c r="C2888" s="353"/>
    </row>
    <row r="2889" spans="2:3" ht="30.75" customHeight="1" x14ac:dyDescent="0.25">
      <c r="B2889" s="353"/>
      <c r="C2889" s="353"/>
    </row>
    <row r="2890" spans="2:3" ht="30.75" customHeight="1" x14ac:dyDescent="0.25">
      <c r="B2890" s="353"/>
      <c r="C2890" s="353"/>
    </row>
    <row r="2891" spans="2:3" ht="30.75" customHeight="1" x14ac:dyDescent="0.25">
      <c r="B2891" s="353"/>
      <c r="C2891" s="353"/>
    </row>
    <row r="2892" spans="2:3" ht="30.75" customHeight="1" x14ac:dyDescent="0.25">
      <c r="B2892" s="353"/>
      <c r="C2892" s="353"/>
    </row>
    <row r="2893" spans="2:3" ht="30.75" customHeight="1" x14ac:dyDescent="0.25">
      <c r="B2893" s="353"/>
      <c r="C2893" s="353"/>
    </row>
    <row r="2894" spans="2:3" ht="30.75" customHeight="1" x14ac:dyDescent="0.25">
      <c r="B2894" s="353"/>
      <c r="C2894" s="353"/>
    </row>
    <row r="2895" spans="2:3" ht="30.75" customHeight="1" x14ac:dyDescent="0.25">
      <c r="B2895" s="353"/>
      <c r="C2895" s="353"/>
    </row>
    <row r="2896" spans="2:3" ht="30.75" customHeight="1" x14ac:dyDescent="0.25">
      <c r="B2896" s="353"/>
      <c r="C2896" s="353"/>
    </row>
    <row r="2897" spans="2:3" ht="30.75" customHeight="1" x14ac:dyDescent="0.25">
      <c r="B2897" s="353"/>
      <c r="C2897" s="353"/>
    </row>
    <row r="2898" spans="2:3" ht="30.75" customHeight="1" x14ac:dyDescent="0.25">
      <c r="B2898" s="353"/>
      <c r="C2898" s="353"/>
    </row>
    <row r="2899" spans="2:3" ht="30.75" customHeight="1" x14ac:dyDescent="0.25">
      <c r="B2899" s="353"/>
      <c r="C2899" s="353"/>
    </row>
    <row r="2900" spans="2:3" ht="30.75" customHeight="1" x14ac:dyDescent="0.25">
      <c r="B2900" s="353"/>
      <c r="C2900" s="353"/>
    </row>
    <row r="2901" spans="2:3" ht="30.75" customHeight="1" x14ac:dyDescent="0.25">
      <c r="B2901" s="353"/>
      <c r="C2901" s="353"/>
    </row>
    <row r="2902" spans="2:3" ht="30.75" customHeight="1" x14ac:dyDescent="0.25">
      <c r="B2902" s="353"/>
      <c r="C2902" s="353"/>
    </row>
    <row r="2903" spans="2:3" ht="30.75" customHeight="1" x14ac:dyDescent="0.25">
      <c r="B2903" s="353"/>
      <c r="C2903" s="353"/>
    </row>
    <row r="2904" spans="2:3" ht="30.75" customHeight="1" x14ac:dyDescent="0.25">
      <c r="B2904" s="353"/>
      <c r="C2904" s="353"/>
    </row>
    <row r="2905" spans="2:3" ht="30.75" customHeight="1" x14ac:dyDescent="0.25">
      <c r="B2905" s="353"/>
      <c r="C2905" s="353"/>
    </row>
    <row r="2906" spans="2:3" ht="30.75" customHeight="1" x14ac:dyDescent="0.25">
      <c r="B2906" s="353"/>
      <c r="C2906" s="353"/>
    </row>
    <row r="2907" spans="2:3" ht="30.75" customHeight="1" x14ac:dyDescent="0.25">
      <c r="B2907" s="353"/>
      <c r="C2907" s="353"/>
    </row>
    <row r="2908" spans="2:3" ht="30.75" customHeight="1" x14ac:dyDescent="0.25">
      <c r="B2908" s="353"/>
      <c r="C2908" s="353"/>
    </row>
    <row r="2909" spans="2:3" ht="30.75" customHeight="1" x14ac:dyDescent="0.25">
      <c r="B2909" s="353"/>
      <c r="C2909" s="353"/>
    </row>
    <row r="2910" spans="2:3" ht="30.75" customHeight="1" x14ac:dyDescent="0.25">
      <c r="B2910" s="353"/>
      <c r="C2910" s="353"/>
    </row>
    <row r="2911" spans="2:3" ht="30.75" customHeight="1" x14ac:dyDescent="0.25">
      <c r="B2911" s="353"/>
      <c r="C2911" s="353"/>
    </row>
    <row r="2912" spans="2:3" ht="30.75" customHeight="1" x14ac:dyDescent="0.25">
      <c r="B2912" s="353"/>
      <c r="C2912" s="353"/>
    </row>
    <row r="2913" spans="2:3" ht="30.75" customHeight="1" x14ac:dyDescent="0.25">
      <c r="B2913" s="353"/>
      <c r="C2913" s="353"/>
    </row>
    <row r="2914" spans="2:3" ht="30.75" customHeight="1" x14ac:dyDescent="0.25">
      <c r="B2914" s="353"/>
      <c r="C2914" s="353"/>
    </row>
    <row r="2915" spans="2:3" ht="30.75" customHeight="1" x14ac:dyDescent="0.25">
      <c r="B2915" s="353"/>
      <c r="C2915" s="353"/>
    </row>
    <row r="2916" spans="2:3" ht="30.75" customHeight="1" x14ac:dyDescent="0.25">
      <c r="B2916" s="353"/>
      <c r="C2916" s="353"/>
    </row>
    <row r="2917" spans="2:3" ht="30.75" customHeight="1" x14ac:dyDescent="0.25">
      <c r="B2917" s="353"/>
      <c r="C2917" s="353"/>
    </row>
    <row r="2918" spans="2:3" ht="30.75" customHeight="1" x14ac:dyDescent="0.25">
      <c r="B2918" s="353"/>
      <c r="C2918" s="353"/>
    </row>
    <row r="2919" spans="2:3" ht="30.75" customHeight="1" x14ac:dyDescent="0.25">
      <c r="B2919" s="353"/>
      <c r="C2919" s="353"/>
    </row>
    <row r="2920" spans="2:3" ht="30.75" customHeight="1" x14ac:dyDescent="0.25">
      <c r="B2920" s="353"/>
      <c r="C2920" s="353"/>
    </row>
    <row r="2921" spans="2:3" ht="30.75" customHeight="1" x14ac:dyDescent="0.25">
      <c r="B2921" s="353"/>
      <c r="C2921" s="353"/>
    </row>
    <row r="2922" spans="2:3" ht="30.75" customHeight="1" x14ac:dyDescent="0.25">
      <c r="B2922" s="353"/>
      <c r="C2922" s="353"/>
    </row>
    <row r="2923" spans="2:3" ht="30.75" customHeight="1" x14ac:dyDescent="0.25">
      <c r="B2923" s="353"/>
      <c r="C2923" s="353"/>
    </row>
    <row r="2924" spans="2:3" ht="30.75" customHeight="1" x14ac:dyDescent="0.25">
      <c r="B2924" s="353"/>
      <c r="C2924" s="353"/>
    </row>
    <row r="2925" spans="2:3" ht="30.75" customHeight="1" x14ac:dyDescent="0.25">
      <c r="B2925" s="353"/>
      <c r="C2925" s="353"/>
    </row>
    <row r="2926" spans="2:3" ht="30.75" customHeight="1" x14ac:dyDescent="0.25">
      <c r="B2926" s="353"/>
      <c r="C2926" s="353"/>
    </row>
    <row r="2927" spans="2:3" ht="30.75" customHeight="1" x14ac:dyDescent="0.25">
      <c r="B2927" s="353"/>
      <c r="C2927" s="353"/>
    </row>
    <row r="2928" spans="2:3" ht="30.75" customHeight="1" x14ac:dyDescent="0.25">
      <c r="B2928" s="353"/>
      <c r="C2928" s="353"/>
    </row>
    <row r="2929" spans="2:3" ht="30.75" customHeight="1" x14ac:dyDescent="0.25">
      <c r="B2929" s="353"/>
      <c r="C2929" s="353"/>
    </row>
    <row r="2930" spans="2:3" ht="30.75" customHeight="1" x14ac:dyDescent="0.25">
      <c r="B2930" s="353"/>
      <c r="C2930" s="353"/>
    </row>
    <row r="2931" spans="2:3" ht="30.75" customHeight="1" x14ac:dyDescent="0.25">
      <c r="B2931" s="353"/>
      <c r="C2931" s="353"/>
    </row>
    <row r="2932" spans="2:3" ht="30.75" customHeight="1" x14ac:dyDescent="0.25">
      <c r="B2932" s="353"/>
      <c r="C2932" s="353"/>
    </row>
    <row r="2933" spans="2:3" ht="30.75" customHeight="1" x14ac:dyDescent="0.25">
      <c r="B2933" s="353"/>
      <c r="C2933" s="353"/>
    </row>
    <row r="2934" spans="2:3" ht="30.75" customHeight="1" x14ac:dyDescent="0.25">
      <c r="B2934" s="353"/>
      <c r="C2934" s="353"/>
    </row>
    <row r="2935" spans="2:3" ht="30.75" customHeight="1" x14ac:dyDescent="0.25">
      <c r="B2935" s="353"/>
      <c r="C2935" s="353"/>
    </row>
    <row r="2936" spans="2:3" ht="30.75" customHeight="1" x14ac:dyDescent="0.25">
      <c r="B2936" s="353"/>
      <c r="C2936" s="353"/>
    </row>
    <row r="2937" spans="2:3" ht="30.75" customHeight="1" x14ac:dyDescent="0.25">
      <c r="B2937" s="353"/>
      <c r="C2937" s="353"/>
    </row>
    <row r="2938" spans="2:3" ht="30.75" customHeight="1" x14ac:dyDescent="0.25">
      <c r="B2938" s="353"/>
      <c r="C2938" s="353"/>
    </row>
    <row r="2939" spans="2:3" ht="30.75" customHeight="1" x14ac:dyDescent="0.25">
      <c r="B2939" s="353"/>
      <c r="C2939" s="353"/>
    </row>
    <row r="2940" spans="2:3" ht="30.75" customHeight="1" x14ac:dyDescent="0.25">
      <c r="B2940" s="353"/>
      <c r="C2940" s="353"/>
    </row>
    <row r="2941" spans="2:3" ht="30.75" customHeight="1" x14ac:dyDescent="0.25">
      <c r="B2941" s="353"/>
      <c r="C2941" s="353"/>
    </row>
    <row r="2942" spans="2:3" ht="30.75" customHeight="1" x14ac:dyDescent="0.25">
      <c r="B2942" s="353"/>
      <c r="C2942" s="353"/>
    </row>
    <row r="2943" spans="2:3" ht="30.75" customHeight="1" x14ac:dyDescent="0.25">
      <c r="B2943" s="353"/>
      <c r="C2943" s="353"/>
    </row>
    <row r="2944" spans="2:3" ht="30.75" customHeight="1" x14ac:dyDescent="0.25">
      <c r="B2944" s="353"/>
      <c r="C2944" s="353"/>
    </row>
    <row r="2945" spans="2:3" ht="30.75" customHeight="1" x14ac:dyDescent="0.25">
      <c r="B2945" s="353"/>
      <c r="C2945" s="353"/>
    </row>
    <row r="2946" spans="2:3" ht="30.75" customHeight="1" x14ac:dyDescent="0.25">
      <c r="B2946" s="353"/>
      <c r="C2946" s="353"/>
    </row>
    <row r="2947" spans="2:3" ht="30.75" customHeight="1" x14ac:dyDescent="0.25">
      <c r="B2947" s="353"/>
      <c r="C2947" s="353"/>
    </row>
    <row r="2948" spans="2:3" ht="30.75" customHeight="1" x14ac:dyDescent="0.25">
      <c r="B2948" s="353"/>
      <c r="C2948" s="353"/>
    </row>
    <row r="2949" spans="2:3" ht="30.75" customHeight="1" x14ac:dyDescent="0.25">
      <c r="B2949" s="353"/>
      <c r="C2949" s="353"/>
    </row>
    <row r="2950" spans="2:3" ht="30.75" customHeight="1" x14ac:dyDescent="0.25">
      <c r="B2950" s="353"/>
      <c r="C2950" s="353"/>
    </row>
    <row r="2951" spans="2:3" ht="30.75" customHeight="1" x14ac:dyDescent="0.25">
      <c r="B2951" s="353"/>
      <c r="C2951" s="353"/>
    </row>
    <row r="2952" spans="2:3" ht="30.75" customHeight="1" x14ac:dyDescent="0.25">
      <c r="B2952" s="353"/>
      <c r="C2952" s="353"/>
    </row>
    <row r="2953" spans="2:3" ht="30.75" customHeight="1" x14ac:dyDescent="0.25">
      <c r="B2953" s="353"/>
      <c r="C2953" s="353"/>
    </row>
    <row r="2954" spans="2:3" ht="30.75" customHeight="1" x14ac:dyDescent="0.25">
      <c r="B2954" s="353"/>
      <c r="C2954" s="353"/>
    </row>
    <row r="2955" spans="2:3" ht="30.75" customHeight="1" x14ac:dyDescent="0.25">
      <c r="B2955" s="353"/>
      <c r="C2955" s="353"/>
    </row>
    <row r="2956" spans="2:3" ht="30.75" customHeight="1" x14ac:dyDescent="0.25">
      <c r="B2956" s="353"/>
      <c r="C2956" s="353"/>
    </row>
    <row r="2957" spans="2:3" ht="30.75" customHeight="1" x14ac:dyDescent="0.25">
      <c r="B2957" s="353"/>
      <c r="C2957" s="353"/>
    </row>
    <row r="2958" spans="2:3" ht="30.75" customHeight="1" x14ac:dyDescent="0.25">
      <c r="B2958" s="353"/>
      <c r="C2958" s="353"/>
    </row>
    <row r="2959" spans="2:3" ht="30.75" customHeight="1" x14ac:dyDescent="0.25">
      <c r="B2959" s="353"/>
      <c r="C2959" s="353"/>
    </row>
    <row r="2960" spans="2:3" ht="30.75" customHeight="1" x14ac:dyDescent="0.25">
      <c r="B2960" s="353"/>
      <c r="C2960" s="353"/>
    </row>
    <row r="2961" spans="2:3" ht="30.75" customHeight="1" x14ac:dyDescent="0.25">
      <c r="B2961" s="353"/>
      <c r="C2961" s="353"/>
    </row>
    <row r="2962" spans="2:3" ht="30.75" customHeight="1" x14ac:dyDescent="0.25">
      <c r="B2962" s="353"/>
      <c r="C2962" s="353"/>
    </row>
    <row r="2963" spans="2:3" ht="30.75" customHeight="1" x14ac:dyDescent="0.25">
      <c r="B2963" s="353"/>
      <c r="C2963" s="353"/>
    </row>
    <row r="2964" spans="2:3" ht="30.75" customHeight="1" x14ac:dyDescent="0.25">
      <c r="B2964" s="353"/>
      <c r="C2964" s="353"/>
    </row>
    <row r="2965" spans="2:3" ht="30.75" customHeight="1" x14ac:dyDescent="0.25">
      <c r="B2965" s="353"/>
      <c r="C2965" s="353"/>
    </row>
    <row r="2966" spans="2:3" ht="30.75" customHeight="1" x14ac:dyDescent="0.25">
      <c r="B2966" s="353"/>
      <c r="C2966" s="353"/>
    </row>
    <row r="2967" spans="2:3" ht="30.75" customHeight="1" x14ac:dyDescent="0.25">
      <c r="B2967" s="353"/>
      <c r="C2967" s="353"/>
    </row>
    <row r="2968" spans="2:3" ht="30.75" customHeight="1" x14ac:dyDescent="0.25">
      <c r="B2968" s="353"/>
      <c r="C2968" s="353"/>
    </row>
    <row r="2969" spans="2:3" ht="30.75" customHeight="1" x14ac:dyDescent="0.25">
      <c r="B2969" s="353"/>
      <c r="C2969" s="353"/>
    </row>
    <row r="2970" spans="2:3" ht="30.75" customHeight="1" x14ac:dyDescent="0.25">
      <c r="B2970" s="353"/>
      <c r="C2970" s="353"/>
    </row>
    <row r="2971" spans="2:3" ht="30.75" customHeight="1" x14ac:dyDescent="0.25">
      <c r="B2971" s="353"/>
      <c r="C2971" s="353"/>
    </row>
    <row r="2972" spans="2:3" ht="30.75" customHeight="1" x14ac:dyDescent="0.25">
      <c r="B2972" s="353"/>
      <c r="C2972" s="353"/>
    </row>
    <row r="2973" spans="2:3" ht="30.75" customHeight="1" x14ac:dyDescent="0.25">
      <c r="B2973" s="353"/>
      <c r="C2973" s="353"/>
    </row>
    <row r="2974" spans="2:3" ht="30.75" customHeight="1" x14ac:dyDescent="0.25">
      <c r="B2974" s="353"/>
      <c r="C2974" s="353"/>
    </row>
    <row r="2975" spans="2:3" ht="30.75" customHeight="1" x14ac:dyDescent="0.25">
      <c r="B2975" s="353"/>
      <c r="C2975" s="353"/>
    </row>
    <row r="2976" spans="2:3" ht="30.75" customHeight="1" x14ac:dyDescent="0.25">
      <c r="B2976" s="353"/>
      <c r="C2976" s="353"/>
    </row>
    <row r="2977" spans="2:3" ht="30.75" customHeight="1" x14ac:dyDescent="0.25">
      <c r="B2977" s="353"/>
      <c r="C2977" s="353"/>
    </row>
    <row r="2978" spans="2:3" ht="30.75" customHeight="1" x14ac:dyDescent="0.25">
      <c r="B2978" s="353"/>
      <c r="C2978" s="353"/>
    </row>
    <row r="2979" spans="2:3" ht="30.75" customHeight="1" x14ac:dyDescent="0.25">
      <c r="B2979" s="353"/>
      <c r="C2979" s="353"/>
    </row>
    <row r="2980" spans="2:3" ht="30.75" customHeight="1" x14ac:dyDescent="0.25">
      <c r="B2980" s="353"/>
      <c r="C2980" s="353"/>
    </row>
    <row r="2981" spans="2:3" ht="30.75" customHeight="1" x14ac:dyDescent="0.25">
      <c r="B2981" s="353"/>
      <c r="C2981" s="353"/>
    </row>
    <row r="2982" spans="2:3" ht="30.75" customHeight="1" x14ac:dyDescent="0.25">
      <c r="B2982" s="353"/>
      <c r="C2982" s="353"/>
    </row>
    <row r="2983" spans="2:3" ht="30.75" customHeight="1" x14ac:dyDescent="0.25">
      <c r="B2983" s="353"/>
      <c r="C2983" s="353"/>
    </row>
    <row r="2984" spans="2:3" ht="30.75" customHeight="1" x14ac:dyDescent="0.25">
      <c r="B2984" s="353"/>
      <c r="C2984" s="353"/>
    </row>
    <row r="2985" spans="2:3" ht="30.75" customHeight="1" x14ac:dyDescent="0.25">
      <c r="B2985" s="353"/>
      <c r="C2985" s="353"/>
    </row>
    <row r="2986" spans="2:3" ht="30.75" customHeight="1" x14ac:dyDescent="0.25">
      <c r="B2986" s="353"/>
      <c r="C2986" s="353"/>
    </row>
    <row r="2987" spans="2:3" ht="30.75" customHeight="1" x14ac:dyDescent="0.25">
      <c r="B2987" s="353"/>
      <c r="C2987" s="353"/>
    </row>
    <row r="2988" spans="2:3" ht="30.75" customHeight="1" x14ac:dyDescent="0.25">
      <c r="B2988" s="353"/>
      <c r="C2988" s="353"/>
    </row>
    <row r="2989" spans="2:3" ht="30.75" customHeight="1" x14ac:dyDescent="0.25">
      <c r="B2989" s="353"/>
      <c r="C2989" s="353"/>
    </row>
    <row r="2990" spans="2:3" ht="30.75" customHeight="1" x14ac:dyDescent="0.25">
      <c r="B2990" s="353"/>
      <c r="C2990" s="353"/>
    </row>
    <row r="2991" spans="2:3" ht="30.75" customHeight="1" x14ac:dyDescent="0.25">
      <c r="B2991" s="353"/>
      <c r="C2991" s="353"/>
    </row>
    <row r="2992" spans="2:3" ht="30.75" customHeight="1" x14ac:dyDescent="0.25">
      <c r="B2992" s="353"/>
      <c r="C2992" s="353"/>
    </row>
    <row r="2993" spans="2:3" ht="30.75" customHeight="1" x14ac:dyDescent="0.25">
      <c r="B2993" s="353"/>
      <c r="C2993" s="353"/>
    </row>
    <row r="2994" spans="2:3" ht="30.75" customHeight="1" x14ac:dyDescent="0.25">
      <c r="B2994" s="353"/>
      <c r="C2994" s="353"/>
    </row>
    <row r="2995" spans="2:3" ht="30.75" customHeight="1" x14ac:dyDescent="0.25">
      <c r="B2995" s="353"/>
      <c r="C2995" s="353"/>
    </row>
    <row r="2996" spans="2:3" ht="30.75" customHeight="1" x14ac:dyDescent="0.25">
      <c r="B2996" s="353"/>
      <c r="C2996" s="353"/>
    </row>
    <row r="2997" spans="2:3" ht="30.75" customHeight="1" x14ac:dyDescent="0.25">
      <c r="B2997" s="353"/>
      <c r="C2997" s="353"/>
    </row>
    <row r="2998" spans="2:3" ht="30.75" customHeight="1" x14ac:dyDescent="0.25">
      <c r="B2998" s="353"/>
      <c r="C2998" s="353"/>
    </row>
    <row r="2999" spans="2:3" ht="30.75" customHeight="1" x14ac:dyDescent="0.25">
      <c r="B2999" s="353"/>
      <c r="C2999" s="353"/>
    </row>
    <row r="3000" spans="2:3" ht="30.75" customHeight="1" x14ac:dyDescent="0.25">
      <c r="B3000" s="353"/>
      <c r="C3000" s="353"/>
    </row>
    <row r="3001" spans="2:3" ht="30.75" customHeight="1" x14ac:dyDescent="0.25">
      <c r="B3001" s="353"/>
      <c r="C3001" s="353"/>
    </row>
    <row r="3002" spans="2:3" ht="30.75" customHeight="1" x14ac:dyDescent="0.25">
      <c r="B3002" s="353"/>
      <c r="C3002" s="353"/>
    </row>
    <row r="3003" spans="2:3" ht="30.75" customHeight="1" x14ac:dyDescent="0.25">
      <c r="B3003" s="353"/>
      <c r="C3003" s="353"/>
    </row>
    <row r="3004" spans="2:3" ht="30.75" customHeight="1" x14ac:dyDescent="0.25">
      <c r="B3004" s="353"/>
      <c r="C3004" s="353"/>
    </row>
    <row r="3005" spans="2:3" ht="30.75" customHeight="1" x14ac:dyDescent="0.25">
      <c r="B3005" s="353"/>
      <c r="C3005" s="353"/>
    </row>
    <row r="3006" spans="2:3" ht="30.75" customHeight="1" x14ac:dyDescent="0.25">
      <c r="B3006" s="353"/>
      <c r="C3006" s="353"/>
    </row>
    <row r="3007" spans="2:3" ht="30.75" customHeight="1" x14ac:dyDescent="0.25">
      <c r="B3007" s="353"/>
      <c r="C3007" s="353"/>
    </row>
    <row r="3008" spans="2:3" ht="30.75" customHeight="1" x14ac:dyDescent="0.25">
      <c r="B3008" s="353"/>
      <c r="C3008" s="353"/>
    </row>
    <row r="3009" spans="2:3" ht="30.75" customHeight="1" x14ac:dyDescent="0.25">
      <c r="B3009" s="353"/>
      <c r="C3009" s="353"/>
    </row>
    <row r="3010" spans="2:3" ht="30.75" customHeight="1" x14ac:dyDescent="0.25">
      <c r="B3010" s="353"/>
      <c r="C3010" s="353"/>
    </row>
    <row r="3011" spans="2:3" ht="30.75" customHeight="1" x14ac:dyDescent="0.25">
      <c r="B3011" s="353"/>
      <c r="C3011" s="353"/>
    </row>
    <row r="3012" spans="2:3" ht="30.75" customHeight="1" x14ac:dyDescent="0.25">
      <c r="B3012" s="353"/>
      <c r="C3012" s="353"/>
    </row>
    <row r="3013" spans="2:3" ht="30.75" customHeight="1" x14ac:dyDescent="0.25">
      <c r="B3013" s="353"/>
      <c r="C3013" s="353"/>
    </row>
    <row r="3014" spans="2:3" ht="30.75" customHeight="1" x14ac:dyDescent="0.25">
      <c r="B3014" s="353"/>
      <c r="C3014" s="353"/>
    </row>
    <row r="3015" spans="2:3" ht="30.75" customHeight="1" x14ac:dyDescent="0.25">
      <c r="B3015" s="353"/>
      <c r="C3015" s="353"/>
    </row>
    <row r="3016" spans="2:3" ht="30.75" customHeight="1" x14ac:dyDescent="0.25">
      <c r="B3016" s="353"/>
      <c r="C3016" s="353"/>
    </row>
    <row r="3017" spans="2:3" ht="30.75" customHeight="1" x14ac:dyDescent="0.25">
      <c r="B3017" s="353"/>
      <c r="C3017" s="353"/>
    </row>
    <row r="3018" spans="2:3" ht="30.75" customHeight="1" x14ac:dyDescent="0.25">
      <c r="B3018" s="353"/>
      <c r="C3018" s="353"/>
    </row>
    <row r="3019" spans="2:3" ht="30.75" customHeight="1" x14ac:dyDescent="0.25">
      <c r="B3019" s="353"/>
      <c r="C3019" s="353"/>
    </row>
    <row r="3020" spans="2:3" ht="30.75" customHeight="1" x14ac:dyDescent="0.25">
      <c r="B3020" s="353"/>
      <c r="C3020" s="353"/>
    </row>
    <row r="3021" spans="2:3" ht="30.75" customHeight="1" x14ac:dyDescent="0.25">
      <c r="B3021" s="353"/>
      <c r="C3021" s="353"/>
    </row>
    <row r="3022" spans="2:3" ht="30.75" customHeight="1" x14ac:dyDescent="0.25">
      <c r="B3022" s="353"/>
      <c r="C3022" s="353"/>
    </row>
    <row r="3023" spans="2:3" ht="30.75" customHeight="1" x14ac:dyDescent="0.25">
      <c r="B3023" s="353"/>
      <c r="C3023" s="353"/>
    </row>
    <row r="3024" spans="2:3" ht="30.75" customHeight="1" x14ac:dyDescent="0.25">
      <c r="B3024" s="353"/>
      <c r="C3024" s="353"/>
    </row>
    <row r="3025" spans="2:3" ht="30.75" customHeight="1" x14ac:dyDescent="0.25">
      <c r="B3025" s="353"/>
      <c r="C3025" s="353"/>
    </row>
    <row r="3026" spans="2:3" ht="30.75" customHeight="1" x14ac:dyDescent="0.25">
      <c r="B3026" s="353"/>
      <c r="C3026" s="353"/>
    </row>
    <row r="3027" spans="2:3" ht="30.75" customHeight="1" x14ac:dyDescent="0.25">
      <c r="B3027" s="353"/>
      <c r="C3027" s="353"/>
    </row>
    <row r="3028" spans="2:3" ht="30.75" customHeight="1" x14ac:dyDescent="0.25">
      <c r="B3028" s="353"/>
      <c r="C3028" s="353"/>
    </row>
    <row r="3029" spans="2:3" ht="30.75" customHeight="1" x14ac:dyDescent="0.25">
      <c r="B3029" s="353"/>
      <c r="C3029" s="353"/>
    </row>
    <row r="3030" spans="2:3" ht="30.75" customHeight="1" x14ac:dyDescent="0.25">
      <c r="B3030" s="353"/>
      <c r="C3030" s="353"/>
    </row>
    <row r="3031" spans="2:3" ht="30.75" customHeight="1" x14ac:dyDescent="0.25">
      <c r="B3031" s="353"/>
      <c r="C3031" s="353"/>
    </row>
    <row r="3032" spans="2:3" ht="30.75" customHeight="1" x14ac:dyDescent="0.25">
      <c r="B3032" s="353"/>
      <c r="C3032" s="353"/>
    </row>
    <row r="3033" spans="2:3" ht="30.75" customHeight="1" x14ac:dyDescent="0.25">
      <c r="B3033" s="353"/>
      <c r="C3033" s="353"/>
    </row>
    <row r="3034" spans="2:3" ht="30.75" customHeight="1" x14ac:dyDescent="0.25">
      <c r="B3034" s="353"/>
      <c r="C3034" s="353"/>
    </row>
    <row r="3035" spans="2:3" ht="30.75" customHeight="1" x14ac:dyDescent="0.25">
      <c r="B3035" s="353"/>
      <c r="C3035" s="353"/>
    </row>
    <row r="3036" spans="2:3" ht="30.75" customHeight="1" x14ac:dyDescent="0.25">
      <c r="B3036" s="353"/>
      <c r="C3036" s="353"/>
    </row>
    <row r="3037" spans="2:3" ht="30.75" customHeight="1" x14ac:dyDescent="0.25">
      <c r="B3037" s="353"/>
      <c r="C3037" s="353"/>
    </row>
    <row r="3038" spans="2:3" ht="30.75" customHeight="1" x14ac:dyDescent="0.25">
      <c r="B3038" s="353"/>
      <c r="C3038" s="353"/>
    </row>
    <row r="3039" spans="2:3" ht="30.75" customHeight="1" x14ac:dyDescent="0.25">
      <c r="B3039" s="353"/>
      <c r="C3039" s="353"/>
    </row>
    <row r="3040" spans="2:3" ht="30.75" customHeight="1" x14ac:dyDescent="0.25">
      <c r="B3040" s="353"/>
      <c r="C3040" s="353"/>
    </row>
    <row r="3041" spans="2:3" ht="30.75" customHeight="1" x14ac:dyDescent="0.25">
      <c r="B3041" s="353"/>
      <c r="C3041" s="353"/>
    </row>
    <row r="3042" spans="2:3" ht="30.75" customHeight="1" x14ac:dyDescent="0.25">
      <c r="B3042" s="353"/>
      <c r="C3042" s="353"/>
    </row>
    <row r="3043" spans="2:3" ht="30.75" customHeight="1" x14ac:dyDescent="0.25">
      <c r="B3043" s="353"/>
      <c r="C3043" s="353"/>
    </row>
    <row r="3044" spans="2:3" ht="30.75" customHeight="1" x14ac:dyDescent="0.25">
      <c r="B3044" s="353"/>
      <c r="C3044" s="353"/>
    </row>
    <row r="3045" spans="2:3" ht="30.75" customHeight="1" x14ac:dyDescent="0.25">
      <c r="B3045" s="353"/>
      <c r="C3045" s="353"/>
    </row>
    <row r="3046" spans="2:3" ht="30.75" customHeight="1" x14ac:dyDescent="0.25">
      <c r="B3046" s="353"/>
      <c r="C3046" s="353"/>
    </row>
    <row r="3047" spans="2:3" ht="30.75" customHeight="1" x14ac:dyDescent="0.25">
      <c r="B3047" s="353"/>
      <c r="C3047" s="353"/>
    </row>
    <row r="3048" spans="2:3" ht="30.75" customHeight="1" x14ac:dyDescent="0.25">
      <c r="B3048" s="353"/>
      <c r="C3048" s="353"/>
    </row>
    <row r="3049" spans="2:3" ht="30.75" customHeight="1" x14ac:dyDescent="0.25">
      <c r="B3049" s="353"/>
      <c r="C3049" s="353"/>
    </row>
    <row r="3050" spans="2:3" ht="30.75" customHeight="1" x14ac:dyDescent="0.25">
      <c r="B3050" s="353"/>
      <c r="C3050" s="353"/>
    </row>
    <row r="3051" spans="2:3" ht="30.75" customHeight="1" x14ac:dyDescent="0.25">
      <c r="B3051" s="353"/>
      <c r="C3051" s="353"/>
    </row>
    <row r="3052" spans="2:3" ht="30.75" customHeight="1" x14ac:dyDescent="0.25">
      <c r="B3052" s="353"/>
      <c r="C3052" s="353"/>
    </row>
    <row r="3053" spans="2:3" ht="30.75" customHeight="1" x14ac:dyDescent="0.25">
      <c r="B3053" s="353"/>
      <c r="C3053" s="353"/>
    </row>
    <row r="3054" spans="2:3" ht="30.75" customHeight="1" x14ac:dyDescent="0.25">
      <c r="B3054" s="353"/>
      <c r="C3054" s="353"/>
    </row>
    <row r="3055" spans="2:3" ht="30.75" customHeight="1" x14ac:dyDescent="0.25">
      <c r="B3055" s="353"/>
      <c r="C3055" s="353"/>
    </row>
    <row r="3056" spans="2:3" ht="30.75" customHeight="1" x14ac:dyDescent="0.25">
      <c r="B3056" s="353"/>
      <c r="C3056" s="353"/>
    </row>
    <row r="3057" spans="2:3" ht="30.75" customHeight="1" x14ac:dyDescent="0.25">
      <c r="B3057" s="353"/>
      <c r="C3057" s="353"/>
    </row>
    <row r="3058" spans="2:3" ht="30.75" customHeight="1" x14ac:dyDescent="0.25">
      <c r="B3058" s="353"/>
      <c r="C3058" s="353"/>
    </row>
    <row r="3059" spans="2:3" ht="30.75" customHeight="1" x14ac:dyDescent="0.25">
      <c r="B3059" s="353"/>
      <c r="C3059" s="353"/>
    </row>
    <row r="3060" spans="2:3" ht="30.75" customHeight="1" x14ac:dyDescent="0.25">
      <c r="B3060" s="353"/>
      <c r="C3060" s="353"/>
    </row>
    <row r="3061" spans="2:3" ht="30.75" customHeight="1" x14ac:dyDescent="0.25">
      <c r="B3061" s="353"/>
      <c r="C3061" s="353"/>
    </row>
    <row r="3062" spans="2:3" ht="30.75" customHeight="1" x14ac:dyDescent="0.25">
      <c r="B3062" s="353"/>
      <c r="C3062" s="353"/>
    </row>
    <row r="3063" spans="2:3" ht="30.75" customHeight="1" x14ac:dyDescent="0.25">
      <c r="B3063" s="353"/>
      <c r="C3063" s="353"/>
    </row>
    <row r="3064" spans="2:3" ht="30.75" customHeight="1" x14ac:dyDescent="0.25">
      <c r="B3064" s="353"/>
      <c r="C3064" s="353"/>
    </row>
    <row r="3065" spans="2:3" ht="30.75" customHeight="1" x14ac:dyDescent="0.25">
      <c r="B3065" s="353"/>
      <c r="C3065" s="353"/>
    </row>
    <row r="3066" spans="2:3" ht="30.75" customHeight="1" x14ac:dyDescent="0.25">
      <c r="B3066" s="353"/>
      <c r="C3066" s="353"/>
    </row>
    <row r="3067" spans="2:3" ht="30.75" customHeight="1" x14ac:dyDescent="0.25">
      <c r="B3067" s="353"/>
      <c r="C3067" s="353"/>
    </row>
    <row r="3068" spans="2:3" ht="30.75" customHeight="1" x14ac:dyDescent="0.25">
      <c r="B3068" s="353"/>
      <c r="C3068" s="353"/>
    </row>
    <row r="3069" spans="2:3" ht="30.75" customHeight="1" x14ac:dyDescent="0.25">
      <c r="B3069" s="353"/>
      <c r="C3069" s="353"/>
    </row>
    <row r="3070" spans="2:3" ht="30.75" customHeight="1" x14ac:dyDescent="0.25">
      <c r="B3070" s="353"/>
      <c r="C3070" s="353"/>
    </row>
    <row r="3071" spans="2:3" ht="30.75" customHeight="1" x14ac:dyDescent="0.25">
      <c r="B3071" s="353"/>
      <c r="C3071" s="353"/>
    </row>
    <row r="3072" spans="2:3" ht="30.75" customHeight="1" x14ac:dyDescent="0.25">
      <c r="B3072" s="353"/>
      <c r="C3072" s="353"/>
    </row>
    <row r="3073" spans="2:3" ht="30.75" customHeight="1" x14ac:dyDescent="0.25">
      <c r="B3073" s="353"/>
      <c r="C3073" s="353"/>
    </row>
    <row r="3074" spans="2:3" ht="30.75" customHeight="1" x14ac:dyDescent="0.25">
      <c r="B3074" s="353"/>
      <c r="C3074" s="353"/>
    </row>
    <row r="3075" spans="2:3" ht="30.75" customHeight="1" x14ac:dyDescent="0.25">
      <c r="B3075" s="353"/>
      <c r="C3075" s="353"/>
    </row>
    <row r="3076" spans="2:3" ht="30.75" customHeight="1" x14ac:dyDescent="0.25">
      <c r="B3076" s="353"/>
      <c r="C3076" s="353"/>
    </row>
    <row r="3077" spans="2:3" ht="30.75" customHeight="1" x14ac:dyDescent="0.25">
      <c r="B3077" s="353"/>
      <c r="C3077" s="353"/>
    </row>
    <row r="3078" spans="2:3" ht="30.75" customHeight="1" x14ac:dyDescent="0.25">
      <c r="B3078" s="353"/>
      <c r="C3078" s="353"/>
    </row>
    <row r="3079" spans="2:3" ht="30.75" customHeight="1" x14ac:dyDescent="0.25">
      <c r="B3079" s="353"/>
      <c r="C3079" s="353"/>
    </row>
    <row r="3080" spans="2:3" ht="30.75" customHeight="1" x14ac:dyDescent="0.25">
      <c r="B3080" s="353"/>
      <c r="C3080" s="353"/>
    </row>
    <row r="3081" spans="2:3" ht="30.75" customHeight="1" x14ac:dyDescent="0.25">
      <c r="B3081" s="353"/>
      <c r="C3081" s="353"/>
    </row>
    <row r="3082" spans="2:3" ht="30.75" customHeight="1" x14ac:dyDescent="0.25">
      <c r="B3082" s="353"/>
      <c r="C3082" s="353"/>
    </row>
    <row r="3083" spans="2:3" ht="30.75" customHeight="1" x14ac:dyDescent="0.25">
      <c r="B3083" s="353"/>
      <c r="C3083" s="353"/>
    </row>
    <row r="3084" spans="2:3" ht="30.75" customHeight="1" x14ac:dyDescent="0.25">
      <c r="B3084" s="353"/>
      <c r="C3084" s="353"/>
    </row>
    <row r="3085" spans="2:3" ht="30.75" customHeight="1" x14ac:dyDescent="0.25">
      <c r="B3085" s="353"/>
      <c r="C3085" s="353"/>
    </row>
    <row r="3086" spans="2:3" ht="30.75" customHeight="1" x14ac:dyDescent="0.25">
      <c r="B3086" s="353"/>
      <c r="C3086" s="353"/>
    </row>
    <row r="3087" spans="2:3" ht="30.75" customHeight="1" x14ac:dyDescent="0.25">
      <c r="B3087" s="353"/>
      <c r="C3087" s="353"/>
    </row>
    <row r="3088" spans="2:3" ht="30.75" customHeight="1" x14ac:dyDescent="0.25">
      <c r="B3088" s="353"/>
      <c r="C3088" s="353"/>
    </row>
    <row r="3089" spans="2:3" ht="30.75" customHeight="1" x14ac:dyDescent="0.25">
      <c r="B3089" s="353"/>
      <c r="C3089" s="353"/>
    </row>
    <row r="3090" spans="2:3" ht="30.75" customHeight="1" x14ac:dyDescent="0.25">
      <c r="B3090" s="353"/>
      <c r="C3090" s="353"/>
    </row>
    <row r="3091" spans="2:3" ht="30.75" customHeight="1" x14ac:dyDescent="0.25">
      <c r="B3091" s="353"/>
      <c r="C3091" s="353"/>
    </row>
    <row r="3092" spans="2:3" ht="30.75" customHeight="1" x14ac:dyDescent="0.25">
      <c r="B3092" s="353"/>
      <c r="C3092" s="353"/>
    </row>
    <row r="3093" spans="2:3" ht="30.75" customHeight="1" x14ac:dyDescent="0.25">
      <c r="B3093" s="353"/>
      <c r="C3093" s="353"/>
    </row>
    <row r="3094" spans="2:3" ht="30.75" customHeight="1" x14ac:dyDescent="0.25">
      <c r="B3094" s="353"/>
      <c r="C3094" s="353"/>
    </row>
    <row r="3095" spans="2:3" ht="30.75" customHeight="1" x14ac:dyDescent="0.25">
      <c r="B3095" s="353"/>
      <c r="C3095" s="353"/>
    </row>
    <row r="3096" spans="2:3" ht="30.75" customHeight="1" x14ac:dyDescent="0.25">
      <c r="B3096" s="353"/>
      <c r="C3096" s="353"/>
    </row>
    <row r="3097" spans="2:3" ht="30.75" customHeight="1" x14ac:dyDescent="0.25">
      <c r="B3097" s="353"/>
      <c r="C3097" s="353"/>
    </row>
    <row r="3098" spans="2:3" ht="30.75" customHeight="1" x14ac:dyDescent="0.25">
      <c r="B3098" s="353"/>
      <c r="C3098" s="353"/>
    </row>
    <row r="3099" spans="2:3" ht="30.75" customHeight="1" x14ac:dyDescent="0.25">
      <c r="B3099" s="353"/>
      <c r="C3099" s="353"/>
    </row>
    <row r="3100" spans="2:3" ht="30.75" customHeight="1" x14ac:dyDescent="0.25">
      <c r="B3100" s="353"/>
      <c r="C3100" s="353"/>
    </row>
    <row r="3101" spans="2:3" ht="30.75" customHeight="1" x14ac:dyDescent="0.25">
      <c r="B3101" s="353"/>
      <c r="C3101" s="353"/>
    </row>
    <row r="3102" spans="2:3" ht="30.75" customHeight="1" x14ac:dyDescent="0.25">
      <c r="B3102" s="353"/>
      <c r="C3102" s="353"/>
    </row>
    <row r="3103" spans="2:3" ht="30.75" customHeight="1" x14ac:dyDescent="0.25">
      <c r="B3103" s="353"/>
      <c r="C3103" s="353"/>
    </row>
    <row r="3104" spans="2:3" ht="30.75" customHeight="1" x14ac:dyDescent="0.25">
      <c r="B3104" s="353"/>
      <c r="C3104" s="353"/>
    </row>
    <row r="3105" spans="2:3" ht="30.75" customHeight="1" x14ac:dyDescent="0.25">
      <c r="B3105" s="353"/>
      <c r="C3105" s="353"/>
    </row>
    <row r="3106" spans="2:3" ht="30.75" customHeight="1" x14ac:dyDescent="0.25">
      <c r="B3106" s="353"/>
      <c r="C3106" s="353"/>
    </row>
    <row r="3107" spans="2:3" ht="30.75" customHeight="1" x14ac:dyDescent="0.25">
      <c r="B3107" s="353"/>
      <c r="C3107" s="353"/>
    </row>
    <row r="3108" spans="2:3" ht="30.75" customHeight="1" x14ac:dyDescent="0.25">
      <c r="B3108" s="353"/>
      <c r="C3108" s="353"/>
    </row>
    <row r="3109" spans="2:3" ht="30.75" customHeight="1" x14ac:dyDescent="0.25">
      <c r="B3109" s="353"/>
      <c r="C3109" s="353"/>
    </row>
    <row r="3110" spans="2:3" ht="30.75" customHeight="1" x14ac:dyDescent="0.25">
      <c r="B3110" s="353"/>
      <c r="C3110" s="353"/>
    </row>
    <row r="3111" spans="2:3" ht="30.75" customHeight="1" x14ac:dyDescent="0.25">
      <c r="B3111" s="353"/>
      <c r="C3111" s="353"/>
    </row>
    <row r="3112" spans="2:3" ht="30.75" customHeight="1" x14ac:dyDescent="0.25">
      <c r="B3112" s="353"/>
      <c r="C3112" s="353"/>
    </row>
    <row r="3113" spans="2:3" ht="30.75" customHeight="1" x14ac:dyDescent="0.25">
      <c r="B3113" s="353"/>
      <c r="C3113" s="353"/>
    </row>
    <row r="3114" spans="2:3" ht="30.75" customHeight="1" x14ac:dyDescent="0.25">
      <c r="B3114" s="353"/>
      <c r="C3114" s="353"/>
    </row>
    <row r="3115" spans="2:3" ht="30.75" customHeight="1" x14ac:dyDescent="0.25">
      <c r="B3115" s="353"/>
      <c r="C3115" s="353"/>
    </row>
    <row r="3116" spans="2:3" ht="30.75" customHeight="1" x14ac:dyDescent="0.25">
      <c r="B3116" s="353"/>
      <c r="C3116" s="353"/>
    </row>
    <row r="3117" spans="2:3" ht="30.75" customHeight="1" x14ac:dyDescent="0.25">
      <c r="B3117" s="353"/>
      <c r="C3117" s="353"/>
    </row>
    <row r="3118" spans="2:3" ht="30.75" customHeight="1" x14ac:dyDescent="0.25">
      <c r="B3118" s="353"/>
      <c r="C3118" s="353"/>
    </row>
    <row r="3119" spans="2:3" ht="30.75" customHeight="1" x14ac:dyDescent="0.25">
      <c r="B3119" s="353"/>
      <c r="C3119" s="353"/>
    </row>
    <row r="3120" spans="2:3" ht="30.75" customHeight="1" x14ac:dyDescent="0.25">
      <c r="B3120" s="353"/>
      <c r="C3120" s="353"/>
    </row>
    <row r="3121" spans="2:3" ht="30.75" customHeight="1" x14ac:dyDescent="0.25">
      <c r="B3121" s="353"/>
      <c r="C3121" s="353"/>
    </row>
    <row r="3122" spans="2:3" ht="30.75" customHeight="1" x14ac:dyDescent="0.25">
      <c r="B3122" s="353"/>
      <c r="C3122" s="353"/>
    </row>
    <row r="3123" spans="2:3" ht="30.75" customHeight="1" x14ac:dyDescent="0.25">
      <c r="B3123" s="353"/>
      <c r="C3123" s="353"/>
    </row>
    <row r="3124" spans="2:3" ht="30.75" customHeight="1" x14ac:dyDescent="0.25">
      <c r="B3124" s="353"/>
      <c r="C3124" s="353"/>
    </row>
    <row r="3125" spans="2:3" ht="30.75" customHeight="1" x14ac:dyDescent="0.25">
      <c r="B3125" s="353"/>
      <c r="C3125" s="353"/>
    </row>
    <row r="3126" spans="2:3" ht="30.75" customHeight="1" x14ac:dyDescent="0.25">
      <c r="B3126" s="353"/>
      <c r="C3126" s="353"/>
    </row>
    <row r="3127" spans="2:3" ht="30.75" customHeight="1" x14ac:dyDescent="0.25">
      <c r="B3127" s="353"/>
      <c r="C3127" s="353"/>
    </row>
    <row r="3128" spans="2:3" ht="30.75" customHeight="1" x14ac:dyDescent="0.25">
      <c r="B3128" s="353"/>
      <c r="C3128" s="353"/>
    </row>
    <row r="3129" spans="2:3" ht="30.75" customHeight="1" x14ac:dyDescent="0.25">
      <c r="B3129" s="353"/>
      <c r="C3129" s="353"/>
    </row>
    <row r="3130" spans="2:3" ht="30.75" customHeight="1" x14ac:dyDescent="0.25">
      <c r="B3130" s="353"/>
      <c r="C3130" s="353"/>
    </row>
    <row r="3131" spans="2:3" ht="30.75" customHeight="1" x14ac:dyDescent="0.25">
      <c r="B3131" s="353"/>
      <c r="C3131" s="353"/>
    </row>
    <row r="3132" spans="2:3" ht="30.75" customHeight="1" x14ac:dyDescent="0.25">
      <c r="B3132" s="353"/>
      <c r="C3132" s="353"/>
    </row>
    <row r="3133" spans="2:3" ht="30.75" customHeight="1" x14ac:dyDescent="0.25">
      <c r="B3133" s="353"/>
      <c r="C3133" s="353"/>
    </row>
    <row r="3134" spans="2:3" ht="30.75" customHeight="1" x14ac:dyDescent="0.25">
      <c r="B3134" s="353"/>
      <c r="C3134" s="353"/>
    </row>
    <row r="3135" spans="2:3" ht="30.75" customHeight="1" x14ac:dyDescent="0.25">
      <c r="B3135" s="353"/>
      <c r="C3135" s="353"/>
    </row>
    <row r="3136" spans="2:3" ht="30.75" customHeight="1" x14ac:dyDescent="0.25">
      <c r="B3136" s="353"/>
      <c r="C3136" s="353"/>
    </row>
    <row r="3137" spans="2:3" ht="30.75" customHeight="1" x14ac:dyDescent="0.25">
      <c r="B3137" s="353"/>
      <c r="C3137" s="353"/>
    </row>
    <row r="3138" spans="2:3" ht="30.75" customHeight="1" x14ac:dyDescent="0.25">
      <c r="B3138" s="353"/>
      <c r="C3138" s="353"/>
    </row>
    <row r="3139" spans="2:3" ht="30.75" customHeight="1" x14ac:dyDescent="0.25">
      <c r="B3139" s="353"/>
      <c r="C3139" s="353"/>
    </row>
    <row r="3140" spans="2:3" ht="30.75" customHeight="1" x14ac:dyDescent="0.25">
      <c r="B3140" s="353"/>
      <c r="C3140" s="353"/>
    </row>
    <row r="3141" spans="2:3" ht="30.75" customHeight="1" x14ac:dyDescent="0.25">
      <c r="B3141" s="353"/>
      <c r="C3141" s="353"/>
    </row>
    <row r="3142" spans="2:3" ht="30.75" customHeight="1" x14ac:dyDescent="0.25">
      <c r="B3142" s="353"/>
      <c r="C3142" s="353"/>
    </row>
    <row r="3143" spans="2:3" ht="30.75" customHeight="1" x14ac:dyDescent="0.25">
      <c r="B3143" s="353"/>
      <c r="C3143" s="353"/>
    </row>
    <row r="3144" spans="2:3" ht="30.75" customHeight="1" x14ac:dyDescent="0.25">
      <c r="B3144" s="353"/>
      <c r="C3144" s="353"/>
    </row>
    <row r="3145" spans="2:3" ht="30.75" customHeight="1" x14ac:dyDescent="0.25">
      <c r="B3145" s="353"/>
      <c r="C3145" s="353"/>
    </row>
    <row r="3146" spans="2:3" ht="30.75" customHeight="1" x14ac:dyDescent="0.25">
      <c r="B3146" s="353"/>
      <c r="C3146" s="353"/>
    </row>
    <row r="3147" spans="2:3" ht="30.75" customHeight="1" x14ac:dyDescent="0.25">
      <c r="B3147" s="353"/>
      <c r="C3147" s="353"/>
    </row>
    <row r="3148" spans="2:3" ht="30.75" customHeight="1" x14ac:dyDescent="0.25">
      <c r="B3148" s="353"/>
      <c r="C3148" s="353"/>
    </row>
    <row r="3149" spans="2:3" ht="30.75" customHeight="1" x14ac:dyDescent="0.25">
      <c r="B3149" s="353"/>
      <c r="C3149" s="353"/>
    </row>
    <row r="3150" spans="2:3" ht="30.75" customHeight="1" x14ac:dyDescent="0.25">
      <c r="B3150" s="353"/>
      <c r="C3150" s="353"/>
    </row>
    <row r="3151" spans="2:3" ht="30.75" customHeight="1" x14ac:dyDescent="0.25">
      <c r="B3151" s="353"/>
      <c r="C3151" s="353"/>
    </row>
    <row r="3152" spans="2:3" ht="30.75" customHeight="1" x14ac:dyDescent="0.25">
      <c r="B3152" s="353"/>
      <c r="C3152" s="353"/>
    </row>
    <row r="3153" spans="2:3" ht="30.75" customHeight="1" x14ac:dyDescent="0.25">
      <c r="B3153" s="353"/>
      <c r="C3153" s="353"/>
    </row>
    <row r="3154" spans="2:3" ht="30.75" customHeight="1" x14ac:dyDescent="0.25">
      <c r="B3154" s="353"/>
      <c r="C3154" s="353"/>
    </row>
    <row r="3155" spans="2:3" ht="30.75" customHeight="1" x14ac:dyDescent="0.25">
      <c r="B3155" s="353"/>
      <c r="C3155" s="353"/>
    </row>
    <row r="3156" spans="2:3" ht="30.75" customHeight="1" x14ac:dyDescent="0.25">
      <c r="B3156" s="353"/>
      <c r="C3156" s="353"/>
    </row>
    <row r="3157" spans="2:3" ht="30.75" customHeight="1" x14ac:dyDescent="0.25">
      <c r="B3157" s="353"/>
      <c r="C3157" s="353"/>
    </row>
    <row r="3158" spans="2:3" ht="30.75" customHeight="1" x14ac:dyDescent="0.25">
      <c r="B3158" s="353"/>
      <c r="C3158" s="353"/>
    </row>
    <row r="3159" spans="2:3" ht="30.75" customHeight="1" x14ac:dyDescent="0.25">
      <c r="B3159" s="353"/>
      <c r="C3159" s="353"/>
    </row>
    <row r="3160" spans="2:3" ht="30.75" customHeight="1" x14ac:dyDescent="0.25">
      <c r="B3160" s="353"/>
      <c r="C3160" s="353"/>
    </row>
    <row r="3161" spans="2:3" ht="30.75" customHeight="1" x14ac:dyDescent="0.25">
      <c r="B3161" s="353"/>
      <c r="C3161" s="353"/>
    </row>
    <row r="3162" spans="2:3" ht="30.75" customHeight="1" x14ac:dyDescent="0.25">
      <c r="B3162" s="353"/>
      <c r="C3162" s="353"/>
    </row>
    <row r="3163" spans="2:3" ht="30.75" customHeight="1" x14ac:dyDescent="0.25">
      <c r="B3163" s="353"/>
      <c r="C3163" s="353"/>
    </row>
    <row r="3164" spans="2:3" ht="30.75" customHeight="1" x14ac:dyDescent="0.25">
      <c r="B3164" s="353"/>
      <c r="C3164" s="353"/>
    </row>
    <row r="3165" spans="2:3" ht="30.75" customHeight="1" x14ac:dyDescent="0.25">
      <c r="B3165" s="353"/>
      <c r="C3165" s="353"/>
    </row>
    <row r="3166" spans="2:3" ht="30.75" customHeight="1" x14ac:dyDescent="0.25">
      <c r="B3166" s="353"/>
      <c r="C3166" s="353"/>
    </row>
    <row r="3167" spans="2:3" ht="30.75" customHeight="1" x14ac:dyDescent="0.25">
      <c r="B3167" s="353"/>
      <c r="C3167" s="353"/>
    </row>
    <row r="3168" spans="2:3" ht="30.75" customHeight="1" x14ac:dyDescent="0.25">
      <c r="B3168" s="353"/>
      <c r="C3168" s="353"/>
    </row>
    <row r="3169" spans="2:3" ht="30.75" customHeight="1" x14ac:dyDescent="0.25">
      <c r="B3169" s="353"/>
      <c r="C3169" s="353"/>
    </row>
    <row r="3170" spans="2:3" ht="30.75" customHeight="1" x14ac:dyDescent="0.25">
      <c r="B3170" s="353"/>
      <c r="C3170" s="353"/>
    </row>
    <row r="3171" spans="2:3" ht="30.75" customHeight="1" x14ac:dyDescent="0.25">
      <c r="B3171" s="353"/>
      <c r="C3171" s="353"/>
    </row>
    <row r="3172" spans="2:3" ht="30.75" customHeight="1" x14ac:dyDescent="0.25">
      <c r="B3172" s="353"/>
      <c r="C3172" s="353"/>
    </row>
    <row r="3173" spans="2:3" ht="30.75" customHeight="1" x14ac:dyDescent="0.25">
      <c r="B3173" s="353"/>
      <c r="C3173" s="353"/>
    </row>
    <row r="3174" spans="2:3" ht="30.75" customHeight="1" x14ac:dyDescent="0.25">
      <c r="B3174" s="353"/>
      <c r="C3174" s="353"/>
    </row>
    <row r="3175" spans="2:3" ht="30.75" customHeight="1" x14ac:dyDescent="0.25">
      <c r="B3175" s="353"/>
      <c r="C3175" s="353"/>
    </row>
    <row r="3176" spans="2:3" ht="30.75" customHeight="1" x14ac:dyDescent="0.25">
      <c r="B3176" s="353"/>
      <c r="C3176" s="353"/>
    </row>
    <row r="3177" spans="2:3" ht="30.75" customHeight="1" x14ac:dyDescent="0.25">
      <c r="B3177" s="353"/>
      <c r="C3177" s="353"/>
    </row>
    <row r="3178" spans="2:3" ht="30.75" customHeight="1" x14ac:dyDescent="0.25">
      <c r="B3178" s="353"/>
      <c r="C3178" s="353"/>
    </row>
    <row r="3179" spans="2:3" ht="30.75" customHeight="1" x14ac:dyDescent="0.25">
      <c r="B3179" s="353"/>
      <c r="C3179" s="353"/>
    </row>
    <row r="3180" spans="2:3" ht="30.75" customHeight="1" x14ac:dyDescent="0.25">
      <c r="B3180" s="353"/>
      <c r="C3180" s="353"/>
    </row>
    <row r="3181" spans="2:3" ht="30.75" customHeight="1" x14ac:dyDescent="0.25">
      <c r="B3181" s="353"/>
      <c r="C3181" s="353"/>
    </row>
    <row r="3182" spans="2:3" ht="30.75" customHeight="1" x14ac:dyDescent="0.25">
      <c r="B3182" s="353"/>
      <c r="C3182" s="353"/>
    </row>
    <row r="3183" spans="2:3" ht="30.75" customHeight="1" x14ac:dyDescent="0.25">
      <c r="B3183" s="353"/>
      <c r="C3183" s="353"/>
    </row>
    <row r="3184" spans="2:3" ht="30.75" customHeight="1" x14ac:dyDescent="0.25">
      <c r="B3184" s="353"/>
      <c r="C3184" s="353"/>
    </row>
    <row r="3185" spans="2:3" ht="30.75" customHeight="1" x14ac:dyDescent="0.25">
      <c r="B3185" s="353"/>
      <c r="C3185" s="353"/>
    </row>
    <row r="3186" spans="2:3" ht="30.75" customHeight="1" x14ac:dyDescent="0.25">
      <c r="B3186" s="353"/>
      <c r="C3186" s="353"/>
    </row>
    <row r="3187" spans="2:3" ht="30.75" customHeight="1" x14ac:dyDescent="0.25">
      <c r="B3187" s="353"/>
      <c r="C3187" s="353"/>
    </row>
    <row r="3188" spans="2:3" ht="30.75" customHeight="1" x14ac:dyDescent="0.25">
      <c r="B3188" s="353"/>
      <c r="C3188" s="353"/>
    </row>
    <row r="3189" spans="2:3" ht="30.75" customHeight="1" x14ac:dyDescent="0.25">
      <c r="B3189" s="353"/>
      <c r="C3189" s="353"/>
    </row>
    <row r="3190" spans="2:3" ht="30.75" customHeight="1" x14ac:dyDescent="0.25">
      <c r="B3190" s="353"/>
      <c r="C3190" s="353"/>
    </row>
    <row r="3191" spans="2:3" ht="30.75" customHeight="1" x14ac:dyDescent="0.25">
      <c r="B3191" s="353"/>
      <c r="C3191" s="353"/>
    </row>
    <row r="3192" spans="2:3" ht="30.75" customHeight="1" x14ac:dyDescent="0.25">
      <c r="B3192" s="353"/>
      <c r="C3192" s="353"/>
    </row>
    <row r="3193" spans="2:3" ht="30.75" customHeight="1" x14ac:dyDescent="0.25">
      <c r="B3193" s="353"/>
      <c r="C3193" s="353"/>
    </row>
    <row r="3194" spans="2:3" ht="30.75" customHeight="1" x14ac:dyDescent="0.25">
      <c r="B3194" s="353"/>
      <c r="C3194" s="353"/>
    </row>
    <row r="3195" spans="2:3" ht="30.75" customHeight="1" x14ac:dyDescent="0.25">
      <c r="B3195" s="353"/>
      <c r="C3195" s="353"/>
    </row>
    <row r="3196" spans="2:3" ht="30.75" customHeight="1" x14ac:dyDescent="0.25">
      <c r="B3196" s="353"/>
      <c r="C3196" s="353"/>
    </row>
    <row r="3197" spans="2:3" ht="30.75" customHeight="1" x14ac:dyDescent="0.25">
      <c r="B3197" s="353"/>
      <c r="C3197" s="353"/>
    </row>
    <row r="3198" spans="2:3" ht="30.75" customHeight="1" x14ac:dyDescent="0.25">
      <c r="B3198" s="353"/>
      <c r="C3198" s="353"/>
    </row>
    <row r="3199" spans="2:3" ht="30.75" customHeight="1" x14ac:dyDescent="0.25">
      <c r="B3199" s="353"/>
      <c r="C3199" s="353"/>
    </row>
    <row r="3200" spans="2:3" ht="30.75" customHeight="1" x14ac:dyDescent="0.25">
      <c r="B3200" s="353"/>
      <c r="C3200" s="353"/>
    </row>
    <row r="3201" spans="2:3" ht="30.75" customHeight="1" x14ac:dyDescent="0.25">
      <c r="B3201" s="353"/>
      <c r="C3201" s="353"/>
    </row>
    <row r="3202" spans="2:3" ht="30.75" customHeight="1" x14ac:dyDescent="0.25">
      <c r="B3202" s="353"/>
      <c r="C3202" s="353"/>
    </row>
    <row r="3203" spans="2:3" ht="30.75" customHeight="1" x14ac:dyDescent="0.25">
      <c r="B3203" s="353"/>
      <c r="C3203" s="353"/>
    </row>
    <row r="3204" spans="2:3" ht="30.75" customHeight="1" x14ac:dyDescent="0.25">
      <c r="B3204" s="353"/>
      <c r="C3204" s="353"/>
    </row>
    <row r="3205" spans="2:3" ht="30.75" customHeight="1" x14ac:dyDescent="0.25">
      <c r="B3205" s="353"/>
      <c r="C3205" s="353"/>
    </row>
    <row r="3206" spans="2:3" ht="30.75" customHeight="1" x14ac:dyDescent="0.25">
      <c r="B3206" s="353"/>
      <c r="C3206" s="353"/>
    </row>
    <row r="3207" spans="2:3" ht="30.75" customHeight="1" x14ac:dyDescent="0.25">
      <c r="B3207" s="353"/>
      <c r="C3207" s="353"/>
    </row>
    <row r="3208" spans="2:3" ht="30.75" customHeight="1" x14ac:dyDescent="0.25">
      <c r="B3208" s="353"/>
      <c r="C3208" s="353"/>
    </row>
    <row r="3209" spans="2:3" ht="30.75" customHeight="1" x14ac:dyDescent="0.25">
      <c r="B3209" s="353"/>
      <c r="C3209" s="353"/>
    </row>
    <row r="3210" spans="2:3" ht="30.75" customHeight="1" x14ac:dyDescent="0.25">
      <c r="B3210" s="353"/>
      <c r="C3210" s="353"/>
    </row>
    <row r="3211" spans="2:3" ht="30.75" customHeight="1" x14ac:dyDescent="0.25">
      <c r="B3211" s="353"/>
      <c r="C3211" s="353"/>
    </row>
    <row r="3212" spans="2:3" ht="30.75" customHeight="1" x14ac:dyDescent="0.25">
      <c r="B3212" s="353"/>
      <c r="C3212" s="353"/>
    </row>
    <row r="3213" spans="2:3" ht="30.75" customHeight="1" x14ac:dyDescent="0.25">
      <c r="B3213" s="353"/>
      <c r="C3213" s="353"/>
    </row>
    <row r="3214" spans="2:3" ht="30.75" customHeight="1" x14ac:dyDescent="0.25">
      <c r="B3214" s="353"/>
      <c r="C3214" s="353"/>
    </row>
    <row r="3215" spans="2:3" ht="30.75" customHeight="1" x14ac:dyDescent="0.25">
      <c r="B3215" s="353"/>
      <c r="C3215" s="353"/>
    </row>
    <row r="3216" spans="2:3" ht="30.75" customHeight="1" x14ac:dyDescent="0.25">
      <c r="B3216" s="353"/>
      <c r="C3216" s="353"/>
    </row>
    <row r="3217" spans="2:3" ht="30.75" customHeight="1" x14ac:dyDescent="0.25">
      <c r="B3217" s="353"/>
      <c r="C3217" s="353"/>
    </row>
    <row r="3218" spans="2:3" ht="30.75" customHeight="1" x14ac:dyDescent="0.25">
      <c r="B3218" s="353"/>
      <c r="C3218" s="353"/>
    </row>
    <row r="3219" spans="2:3" ht="30.75" customHeight="1" x14ac:dyDescent="0.25">
      <c r="B3219" s="353"/>
      <c r="C3219" s="353"/>
    </row>
    <row r="3220" spans="2:3" ht="30.75" customHeight="1" x14ac:dyDescent="0.25">
      <c r="B3220" s="353"/>
      <c r="C3220" s="353"/>
    </row>
    <row r="3221" spans="2:3" ht="30.75" customHeight="1" x14ac:dyDescent="0.25">
      <c r="B3221" s="353"/>
      <c r="C3221" s="353"/>
    </row>
    <row r="3222" spans="2:3" ht="30.75" customHeight="1" x14ac:dyDescent="0.25">
      <c r="B3222" s="353"/>
      <c r="C3222" s="353"/>
    </row>
    <row r="3223" spans="2:3" ht="30.75" customHeight="1" x14ac:dyDescent="0.25">
      <c r="B3223" s="353"/>
      <c r="C3223" s="353"/>
    </row>
    <row r="3224" spans="2:3" ht="30.75" customHeight="1" x14ac:dyDescent="0.25">
      <c r="B3224" s="353"/>
      <c r="C3224" s="353"/>
    </row>
    <row r="3225" spans="2:3" ht="30.75" customHeight="1" x14ac:dyDescent="0.25">
      <c r="B3225" s="353"/>
      <c r="C3225" s="353"/>
    </row>
    <row r="3226" spans="2:3" ht="30.75" customHeight="1" x14ac:dyDescent="0.25">
      <c r="B3226" s="353"/>
      <c r="C3226" s="353"/>
    </row>
    <row r="3227" spans="2:3" ht="30.75" customHeight="1" x14ac:dyDescent="0.25">
      <c r="B3227" s="353"/>
      <c r="C3227" s="353"/>
    </row>
    <row r="3228" spans="2:3" ht="30.75" customHeight="1" x14ac:dyDescent="0.25">
      <c r="B3228" s="353"/>
      <c r="C3228" s="353"/>
    </row>
    <row r="3229" spans="2:3" ht="30.75" customHeight="1" x14ac:dyDescent="0.25">
      <c r="B3229" s="353"/>
      <c r="C3229" s="353"/>
    </row>
    <row r="3230" spans="2:3" ht="30.75" customHeight="1" x14ac:dyDescent="0.25">
      <c r="B3230" s="353"/>
      <c r="C3230" s="353"/>
    </row>
    <row r="3231" spans="2:3" ht="30.75" customHeight="1" x14ac:dyDescent="0.25">
      <c r="B3231" s="353"/>
      <c r="C3231" s="353"/>
    </row>
    <row r="3232" spans="2:3" ht="30.75" customHeight="1" x14ac:dyDescent="0.25">
      <c r="B3232" s="353"/>
      <c r="C3232" s="353"/>
    </row>
    <row r="3233" spans="2:3" ht="30.75" customHeight="1" x14ac:dyDescent="0.25">
      <c r="B3233" s="353"/>
      <c r="C3233" s="353"/>
    </row>
    <row r="3234" spans="2:3" ht="30.75" customHeight="1" x14ac:dyDescent="0.25">
      <c r="B3234" s="353"/>
      <c r="C3234" s="353"/>
    </row>
    <row r="3235" spans="2:3" ht="30.75" customHeight="1" x14ac:dyDescent="0.25">
      <c r="B3235" s="353"/>
      <c r="C3235" s="353"/>
    </row>
    <row r="3236" spans="2:3" ht="30.75" customHeight="1" x14ac:dyDescent="0.25">
      <c r="B3236" s="353"/>
      <c r="C3236" s="353"/>
    </row>
    <row r="3237" spans="2:3" ht="30.75" customHeight="1" x14ac:dyDescent="0.25">
      <c r="B3237" s="353"/>
      <c r="C3237" s="353"/>
    </row>
    <row r="3238" spans="2:3" ht="30.75" customHeight="1" x14ac:dyDescent="0.25">
      <c r="B3238" s="353"/>
      <c r="C3238" s="353"/>
    </row>
    <row r="3239" spans="2:3" ht="30.75" customHeight="1" x14ac:dyDescent="0.25">
      <c r="B3239" s="353"/>
      <c r="C3239" s="353"/>
    </row>
    <row r="3240" spans="2:3" ht="30.75" customHeight="1" x14ac:dyDescent="0.25">
      <c r="B3240" s="353"/>
      <c r="C3240" s="353"/>
    </row>
    <row r="3241" spans="2:3" ht="30.75" customHeight="1" x14ac:dyDescent="0.25">
      <c r="B3241" s="353"/>
      <c r="C3241" s="353"/>
    </row>
    <row r="3242" spans="2:3" ht="30.75" customHeight="1" x14ac:dyDescent="0.25">
      <c r="B3242" s="353"/>
      <c r="C3242" s="353"/>
    </row>
    <row r="3243" spans="2:3" ht="30.75" customHeight="1" x14ac:dyDescent="0.25">
      <c r="B3243" s="353"/>
      <c r="C3243" s="353"/>
    </row>
    <row r="3244" spans="2:3" ht="30.75" customHeight="1" x14ac:dyDescent="0.25">
      <c r="B3244" s="353"/>
      <c r="C3244" s="353"/>
    </row>
    <row r="3245" spans="2:3" ht="30.75" customHeight="1" x14ac:dyDescent="0.25">
      <c r="B3245" s="353"/>
      <c r="C3245" s="353"/>
    </row>
    <row r="3246" spans="2:3" ht="30.75" customHeight="1" x14ac:dyDescent="0.25">
      <c r="B3246" s="353"/>
      <c r="C3246" s="353"/>
    </row>
    <row r="3247" spans="2:3" ht="30.75" customHeight="1" x14ac:dyDescent="0.25">
      <c r="B3247" s="353"/>
      <c r="C3247" s="353"/>
    </row>
    <row r="3248" spans="2:3" ht="30.75" customHeight="1" x14ac:dyDescent="0.25">
      <c r="B3248" s="353"/>
      <c r="C3248" s="353"/>
    </row>
    <row r="3249" spans="2:3" ht="30.75" customHeight="1" x14ac:dyDescent="0.25">
      <c r="B3249" s="353"/>
      <c r="C3249" s="353"/>
    </row>
    <row r="3250" spans="2:3" ht="30.75" customHeight="1" x14ac:dyDescent="0.25">
      <c r="B3250" s="353"/>
      <c r="C3250" s="353"/>
    </row>
    <row r="3251" spans="2:3" ht="30.75" customHeight="1" x14ac:dyDescent="0.25">
      <c r="B3251" s="353"/>
      <c r="C3251" s="353"/>
    </row>
    <row r="3252" spans="2:3" ht="30.75" customHeight="1" x14ac:dyDescent="0.25">
      <c r="B3252" s="353"/>
      <c r="C3252" s="353"/>
    </row>
    <row r="3253" spans="2:3" ht="30.75" customHeight="1" x14ac:dyDescent="0.25">
      <c r="B3253" s="353"/>
      <c r="C3253" s="353"/>
    </row>
    <row r="3254" spans="2:3" ht="30.75" customHeight="1" x14ac:dyDescent="0.25">
      <c r="B3254" s="353"/>
      <c r="C3254" s="353"/>
    </row>
    <row r="3255" spans="2:3" ht="30.75" customHeight="1" x14ac:dyDescent="0.25">
      <c r="B3255" s="353"/>
      <c r="C3255" s="353"/>
    </row>
    <row r="3256" spans="2:3" ht="30.75" customHeight="1" x14ac:dyDescent="0.25">
      <c r="B3256" s="353"/>
      <c r="C3256" s="353"/>
    </row>
    <row r="3257" spans="2:3" ht="30.75" customHeight="1" x14ac:dyDescent="0.25">
      <c r="B3257" s="353"/>
      <c r="C3257" s="353"/>
    </row>
    <row r="3258" spans="2:3" ht="30.75" customHeight="1" x14ac:dyDescent="0.25">
      <c r="B3258" s="353"/>
      <c r="C3258" s="353"/>
    </row>
    <row r="3259" spans="2:3" ht="30.75" customHeight="1" x14ac:dyDescent="0.25">
      <c r="B3259" s="353"/>
      <c r="C3259" s="353"/>
    </row>
    <row r="3260" spans="2:3" ht="30.75" customHeight="1" x14ac:dyDescent="0.25">
      <c r="B3260" s="353"/>
      <c r="C3260" s="353"/>
    </row>
    <row r="3261" spans="2:3" ht="30.75" customHeight="1" x14ac:dyDescent="0.25">
      <c r="B3261" s="353"/>
      <c r="C3261" s="353"/>
    </row>
    <row r="3262" spans="2:3" ht="30.75" customHeight="1" x14ac:dyDescent="0.25">
      <c r="B3262" s="353"/>
      <c r="C3262" s="353"/>
    </row>
    <row r="3263" spans="2:3" ht="30.75" customHeight="1" x14ac:dyDescent="0.25">
      <c r="B3263" s="353"/>
      <c r="C3263" s="353"/>
    </row>
    <row r="3264" spans="2:3" ht="30.75" customHeight="1" x14ac:dyDescent="0.25">
      <c r="B3264" s="353"/>
      <c r="C3264" s="353"/>
    </row>
    <row r="3265" spans="2:3" ht="30.75" customHeight="1" x14ac:dyDescent="0.25">
      <c r="B3265" s="353"/>
      <c r="C3265" s="353"/>
    </row>
    <row r="3266" spans="2:3" ht="30.75" customHeight="1" x14ac:dyDescent="0.25">
      <c r="B3266" s="353"/>
      <c r="C3266" s="353"/>
    </row>
    <row r="3267" spans="2:3" ht="30.75" customHeight="1" x14ac:dyDescent="0.25">
      <c r="B3267" s="353"/>
      <c r="C3267" s="353"/>
    </row>
    <row r="3268" spans="2:3" ht="30.75" customHeight="1" x14ac:dyDescent="0.25">
      <c r="B3268" s="353"/>
      <c r="C3268" s="353"/>
    </row>
    <row r="3269" spans="2:3" ht="30.75" customHeight="1" x14ac:dyDescent="0.25">
      <c r="B3269" s="353"/>
      <c r="C3269" s="353"/>
    </row>
    <row r="3270" spans="2:3" ht="30.75" customHeight="1" x14ac:dyDescent="0.25">
      <c r="B3270" s="353"/>
      <c r="C3270" s="353"/>
    </row>
    <row r="3271" spans="2:3" ht="30.75" customHeight="1" x14ac:dyDescent="0.25">
      <c r="B3271" s="353"/>
      <c r="C3271" s="353"/>
    </row>
    <row r="3272" spans="2:3" ht="30.75" customHeight="1" x14ac:dyDescent="0.25">
      <c r="B3272" s="353"/>
      <c r="C3272" s="353"/>
    </row>
    <row r="3273" spans="2:3" ht="30.75" customHeight="1" x14ac:dyDescent="0.25">
      <c r="B3273" s="353"/>
      <c r="C3273" s="353"/>
    </row>
    <row r="3274" spans="2:3" ht="30.75" customHeight="1" x14ac:dyDescent="0.25">
      <c r="B3274" s="353"/>
      <c r="C3274" s="353"/>
    </row>
    <row r="3275" spans="2:3" ht="30.75" customHeight="1" x14ac:dyDescent="0.25">
      <c r="B3275" s="353"/>
      <c r="C3275" s="353"/>
    </row>
    <row r="3276" spans="2:3" ht="30.75" customHeight="1" x14ac:dyDescent="0.25">
      <c r="B3276" s="353"/>
      <c r="C3276" s="353"/>
    </row>
    <row r="3277" spans="2:3" ht="30.75" customHeight="1" x14ac:dyDescent="0.25">
      <c r="B3277" s="353"/>
      <c r="C3277" s="353"/>
    </row>
    <row r="3278" spans="2:3" ht="30.75" customHeight="1" x14ac:dyDescent="0.25">
      <c r="B3278" s="353"/>
      <c r="C3278" s="353"/>
    </row>
    <row r="3279" spans="2:3" ht="30.75" customHeight="1" x14ac:dyDescent="0.25">
      <c r="B3279" s="353"/>
      <c r="C3279" s="353"/>
    </row>
    <row r="3280" spans="2:3" ht="30.75" customHeight="1" x14ac:dyDescent="0.25">
      <c r="B3280" s="353"/>
      <c r="C3280" s="353"/>
    </row>
    <row r="3281" spans="2:3" ht="30.75" customHeight="1" x14ac:dyDescent="0.25">
      <c r="B3281" s="353"/>
      <c r="C3281" s="353"/>
    </row>
    <row r="3282" spans="2:3" ht="30.75" customHeight="1" x14ac:dyDescent="0.25">
      <c r="B3282" s="353"/>
      <c r="C3282" s="353"/>
    </row>
    <row r="3283" spans="2:3" ht="30.75" customHeight="1" x14ac:dyDescent="0.25">
      <c r="B3283" s="353"/>
      <c r="C3283" s="353"/>
    </row>
    <row r="3284" spans="2:3" ht="30.75" customHeight="1" x14ac:dyDescent="0.25">
      <c r="B3284" s="353"/>
      <c r="C3284" s="353"/>
    </row>
    <row r="3285" spans="2:3" ht="30.75" customHeight="1" x14ac:dyDescent="0.25">
      <c r="B3285" s="353"/>
      <c r="C3285" s="353"/>
    </row>
    <row r="3286" spans="2:3" ht="30.75" customHeight="1" x14ac:dyDescent="0.25">
      <c r="B3286" s="353"/>
      <c r="C3286" s="353"/>
    </row>
    <row r="3287" spans="2:3" ht="30.75" customHeight="1" x14ac:dyDescent="0.25">
      <c r="B3287" s="353"/>
      <c r="C3287" s="353"/>
    </row>
    <row r="3288" spans="2:3" ht="30.75" customHeight="1" x14ac:dyDescent="0.25">
      <c r="B3288" s="353"/>
      <c r="C3288" s="353"/>
    </row>
    <row r="3289" spans="2:3" ht="30.75" customHeight="1" x14ac:dyDescent="0.25">
      <c r="B3289" s="353"/>
      <c r="C3289" s="353"/>
    </row>
    <row r="3290" spans="2:3" ht="30.75" customHeight="1" x14ac:dyDescent="0.25">
      <c r="B3290" s="353"/>
      <c r="C3290" s="353"/>
    </row>
    <row r="3291" spans="2:3" ht="30.75" customHeight="1" x14ac:dyDescent="0.25">
      <c r="B3291" s="353"/>
      <c r="C3291" s="353"/>
    </row>
    <row r="3292" spans="2:3" ht="30.75" customHeight="1" x14ac:dyDescent="0.25">
      <c r="B3292" s="353"/>
      <c r="C3292" s="353"/>
    </row>
    <row r="3293" spans="2:3" ht="30.75" customHeight="1" x14ac:dyDescent="0.25">
      <c r="B3293" s="353"/>
      <c r="C3293" s="353"/>
    </row>
    <row r="3294" spans="2:3" ht="30.75" customHeight="1" x14ac:dyDescent="0.25">
      <c r="B3294" s="353"/>
      <c r="C3294" s="353"/>
    </row>
    <row r="3295" spans="2:3" ht="30.75" customHeight="1" x14ac:dyDescent="0.25">
      <c r="B3295" s="353"/>
      <c r="C3295" s="353"/>
    </row>
    <row r="3296" spans="2:3" ht="30.75" customHeight="1" x14ac:dyDescent="0.25">
      <c r="B3296" s="353"/>
      <c r="C3296" s="353"/>
    </row>
    <row r="3297" spans="2:3" ht="30.75" customHeight="1" x14ac:dyDescent="0.25">
      <c r="B3297" s="353"/>
      <c r="C3297" s="353"/>
    </row>
    <row r="3298" spans="2:3" ht="30.75" customHeight="1" x14ac:dyDescent="0.25">
      <c r="B3298" s="353"/>
      <c r="C3298" s="353"/>
    </row>
    <row r="3299" spans="2:3" ht="30.75" customHeight="1" x14ac:dyDescent="0.25">
      <c r="B3299" s="353"/>
      <c r="C3299" s="353"/>
    </row>
    <row r="3300" spans="2:3" ht="30.75" customHeight="1" x14ac:dyDescent="0.25">
      <c r="B3300" s="353"/>
      <c r="C3300" s="353"/>
    </row>
    <row r="3301" spans="2:3" ht="30.75" customHeight="1" x14ac:dyDescent="0.25">
      <c r="B3301" s="353"/>
      <c r="C3301" s="353"/>
    </row>
    <row r="3302" spans="2:3" ht="30.75" customHeight="1" x14ac:dyDescent="0.25">
      <c r="B3302" s="353"/>
      <c r="C3302" s="353"/>
    </row>
    <row r="3303" spans="2:3" ht="30.75" customHeight="1" x14ac:dyDescent="0.25">
      <c r="B3303" s="353"/>
      <c r="C3303" s="353"/>
    </row>
    <row r="3304" spans="2:3" ht="30.75" customHeight="1" x14ac:dyDescent="0.25">
      <c r="B3304" s="353"/>
      <c r="C3304" s="353"/>
    </row>
    <row r="3305" spans="2:3" ht="30.75" customHeight="1" x14ac:dyDescent="0.25">
      <c r="B3305" s="353"/>
      <c r="C3305" s="353"/>
    </row>
    <row r="3306" spans="2:3" ht="30.75" customHeight="1" x14ac:dyDescent="0.25">
      <c r="B3306" s="353"/>
      <c r="C3306" s="353"/>
    </row>
    <row r="3307" spans="2:3" ht="30.75" customHeight="1" x14ac:dyDescent="0.25">
      <c r="B3307" s="353"/>
      <c r="C3307" s="353"/>
    </row>
    <row r="3308" spans="2:3" ht="30.75" customHeight="1" x14ac:dyDescent="0.25">
      <c r="B3308" s="353"/>
      <c r="C3308" s="353"/>
    </row>
    <row r="3309" spans="2:3" ht="30.75" customHeight="1" x14ac:dyDescent="0.25">
      <c r="B3309" s="353"/>
      <c r="C3309" s="353"/>
    </row>
    <row r="3310" spans="2:3" ht="30.75" customHeight="1" x14ac:dyDescent="0.25">
      <c r="B3310" s="353"/>
      <c r="C3310" s="353"/>
    </row>
    <row r="3311" spans="2:3" ht="30.75" customHeight="1" x14ac:dyDescent="0.25">
      <c r="B3311" s="353"/>
      <c r="C3311" s="353"/>
    </row>
    <row r="3312" spans="2:3" ht="30.75" customHeight="1" x14ac:dyDescent="0.25">
      <c r="B3312" s="353"/>
      <c r="C3312" s="353"/>
    </row>
    <row r="3313" spans="2:3" ht="30.75" customHeight="1" x14ac:dyDescent="0.25">
      <c r="B3313" s="353"/>
      <c r="C3313" s="353"/>
    </row>
    <row r="3314" spans="2:3" ht="30.75" customHeight="1" x14ac:dyDescent="0.25">
      <c r="B3314" s="353"/>
      <c r="C3314" s="353"/>
    </row>
    <row r="3315" spans="2:3" ht="30.75" customHeight="1" x14ac:dyDescent="0.25">
      <c r="B3315" s="353"/>
      <c r="C3315" s="353"/>
    </row>
    <row r="3316" spans="2:3" ht="30.75" customHeight="1" x14ac:dyDescent="0.25">
      <c r="B3316" s="353"/>
      <c r="C3316" s="353"/>
    </row>
    <row r="3317" spans="2:3" ht="30.75" customHeight="1" x14ac:dyDescent="0.25">
      <c r="B3317" s="353"/>
      <c r="C3317" s="353"/>
    </row>
    <row r="3318" spans="2:3" ht="30.75" customHeight="1" x14ac:dyDescent="0.25">
      <c r="B3318" s="353"/>
      <c r="C3318" s="353"/>
    </row>
    <row r="3319" spans="2:3" ht="30.75" customHeight="1" x14ac:dyDescent="0.25">
      <c r="B3319" s="353"/>
      <c r="C3319" s="353"/>
    </row>
    <row r="3320" spans="2:3" ht="30.75" customHeight="1" x14ac:dyDescent="0.25">
      <c r="B3320" s="353"/>
      <c r="C3320" s="353"/>
    </row>
    <row r="3321" spans="2:3" ht="30.75" customHeight="1" x14ac:dyDescent="0.25">
      <c r="B3321" s="353"/>
      <c r="C3321" s="353"/>
    </row>
    <row r="3322" spans="2:3" ht="30.75" customHeight="1" x14ac:dyDescent="0.25">
      <c r="B3322" s="353"/>
      <c r="C3322" s="353"/>
    </row>
    <row r="3323" spans="2:3" ht="30.75" customHeight="1" x14ac:dyDescent="0.25">
      <c r="B3323" s="353"/>
      <c r="C3323" s="353"/>
    </row>
    <row r="3324" spans="2:3" ht="30.75" customHeight="1" x14ac:dyDescent="0.25">
      <c r="B3324" s="353"/>
      <c r="C3324" s="353"/>
    </row>
    <row r="3325" spans="2:3" ht="30.75" customHeight="1" x14ac:dyDescent="0.25">
      <c r="B3325" s="353"/>
      <c r="C3325" s="353"/>
    </row>
    <row r="3326" spans="2:3" ht="30.75" customHeight="1" x14ac:dyDescent="0.25">
      <c r="B3326" s="353"/>
      <c r="C3326" s="353"/>
    </row>
    <row r="3327" spans="2:3" ht="30.75" customHeight="1" x14ac:dyDescent="0.25">
      <c r="B3327" s="353"/>
      <c r="C3327" s="353"/>
    </row>
    <row r="3328" spans="2:3" ht="30.75" customHeight="1" x14ac:dyDescent="0.25">
      <c r="B3328" s="353"/>
      <c r="C3328" s="353"/>
    </row>
    <row r="3329" spans="2:3" ht="30.75" customHeight="1" x14ac:dyDescent="0.25">
      <c r="B3329" s="353"/>
      <c r="C3329" s="353"/>
    </row>
    <row r="3330" spans="2:3" ht="30.75" customHeight="1" x14ac:dyDescent="0.25">
      <c r="B3330" s="353"/>
      <c r="C3330" s="353"/>
    </row>
    <row r="3331" spans="2:3" ht="30.75" customHeight="1" x14ac:dyDescent="0.25">
      <c r="B3331" s="353"/>
      <c r="C3331" s="353"/>
    </row>
    <row r="3332" spans="2:3" ht="30.75" customHeight="1" x14ac:dyDescent="0.25">
      <c r="B3332" s="353"/>
      <c r="C3332" s="353"/>
    </row>
    <row r="3333" spans="2:3" ht="30.75" customHeight="1" x14ac:dyDescent="0.25">
      <c r="B3333" s="353"/>
      <c r="C3333" s="353"/>
    </row>
    <row r="3334" spans="2:3" ht="30.75" customHeight="1" x14ac:dyDescent="0.25">
      <c r="B3334" s="353"/>
      <c r="C3334" s="353"/>
    </row>
    <row r="3335" spans="2:3" ht="30.75" customHeight="1" x14ac:dyDescent="0.25">
      <c r="B3335" s="353"/>
      <c r="C3335" s="353"/>
    </row>
    <row r="3336" spans="2:3" ht="30.75" customHeight="1" x14ac:dyDescent="0.25">
      <c r="B3336" s="353"/>
      <c r="C3336" s="353"/>
    </row>
    <row r="3337" spans="2:3" ht="30.75" customHeight="1" x14ac:dyDescent="0.25">
      <c r="B3337" s="353"/>
      <c r="C3337" s="353"/>
    </row>
    <row r="3338" spans="2:3" ht="30.75" customHeight="1" x14ac:dyDescent="0.25">
      <c r="B3338" s="353"/>
      <c r="C3338" s="353"/>
    </row>
    <row r="3339" spans="2:3" ht="30.75" customHeight="1" x14ac:dyDescent="0.25">
      <c r="B3339" s="353"/>
      <c r="C3339" s="353"/>
    </row>
    <row r="3340" spans="2:3" ht="30.75" customHeight="1" x14ac:dyDescent="0.25">
      <c r="B3340" s="353"/>
      <c r="C3340" s="353"/>
    </row>
    <row r="3341" spans="2:3" ht="30.75" customHeight="1" x14ac:dyDescent="0.25">
      <c r="B3341" s="353"/>
      <c r="C3341" s="353"/>
    </row>
    <row r="3342" spans="2:3" ht="30.75" customHeight="1" x14ac:dyDescent="0.25">
      <c r="B3342" s="353"/>
      <c r="C3342" s="353"/>
    </row>
    <row r="3343" spans="2:3" ht="30.75" customHeight="1" x14ac:dyDescent="0.25">
      <c r="B3343" s="353"/>
      <c r="C3343" s="353"/>
    </row>
    <row r="3344" spans="2:3" ht="30.75" customHeight="1" x14ac:dyDescent="0.25">
      <c r="B3344" s="353"/>
      <c r="C3344" s="353"/>
    </row>
    <row r="3345" spans="2:3" ht="30.75" customHeight="1" x14ac:dyDescent="0.25">
      <c r="B3345" s="353"/>
      <c r="C3345" s="353"/>
    </row>
    <row r="3346" spans="2:3" ht="30.75" customHeight="1" x14ac:dyDescent="0.25">
      <c r="B3346" s="353"/>
      <c r="C3346" s="353"/>
    </row>
    <row r="3347" spans="2:3" ht="30.75" customHeight="1" x14ac:dyDescent="0.25">
      <c r="B3347" s="353"/>
      <c r="C3347" s="353"/>
    </row>
    <row r="3348" spans="2:3" ht="30.75" customHeight="1" x14ac:dyDescent="0.25">
      <c r="B3348" s="353"/>
      <c r="C3348" s="353"/>
    </row>
    <row r="3349" spans="2:3" ht="30.75" customHeight="1" x14ac:dyDescent="0.25">
      <c r="B3349" s="353"/>
      <c r="C3349" s="353"/>
    </row>
    <row r="3350" spans="2:3" ht="30.75" customHeight="1" x14ac:dyDescent="0.25">
      <c r="B3350" s="353"/>
      <c r="C3350" s="353"/>
    </row>
    <row r="3351" spans="2:3" ht="30.75" customHeight="1" x14ac:dyDescent="0.25">
      <c r="B3351" s="353"/>
      <c r="C3351" s="353"/>
    </row>
    <row r="3352" spans="2:3" ht="30.75" customHeight="1" x14ac:dyDescent="0.25">
      <c r="B3352" s="353"/>
      <c r="C3352" s="353"/>
    </row>
    <row r="3353" spans="2:3" ht="30.75" customHeight="1" x14ac:dyDescent="0.25">
      <c r="B3353" s="353"/>
      <c r="C3353" s="353"/>
    </row>
    <row r="3354" spans="2:3" ht="30.75" customHeight="1" x14ac:dyDescent="0.25">
      <c r="B3354" s="353"/>
      <c r="C3354" s="353"/>
    </row>
    <row r="3355" spans="2:3" ht="30.75" customHeight="1" x14ac:dyDescent="0.25">
      <c r="B3355" s="353"/>
      <c r="C3355" s="353"/>
    </row>
    <row r="3356" spans="2:3" ht="30.75" customHeight="1" x14ac:dyDescent="0.25">
      <c r="B3356" s="353"/>
      <c r="C3356" s="353"/>
    </row>
    <row r="3357" spans="2:3" ht="30.75" customHeight="1" x14ac:dyDescent="0.25">
      <c r="B3357" s="353"/>
      <c r="C3357" s="353"/>
    </row>
    <row r="3358" spans="2:3" ht="30.75" customHeight="1" x14ac:dyDescent="0.25">
      <c r="B3358" s="353"/>
      <c r="C3358" s="353"/>
    </row>
    <row r="3359" spans="2:3" ht="30.75" customHeight="1" x14ac:dyDescent="0.25">
      <c r="B3359" s="353"/>
      <c r="C3359" s="353"/>
    </row>
    <row r="3360" spans="2:3" ht="30.75" customHeight="1" x14ac:dyDescent="0.25">
      <c r="B3360" s="353"/>
      <c r="C3360" s="353"/>
    </row>
    <row r="3361" spans="2:3" ht="30.75" customHeight="1" x14ac:dyDescent="0.25">
      <c r="B3361" s="353"/>
      <c r="C3361" s="353"/>
    </row>
    <row r="3362" spans="2:3" ht="30.75" customHeight="1" x14ac:dyDescent="0.25">
      <c r="B3362" s="353"/>
      <c r="C3362" s="353"/>
    </row>
    <row r="3363" spans="2:3" ht="30.75" customHeight="1" x14ac:dyDescent="0.25">
      <c r="B3363" s="353"/>
      <c r="C3363" s="353"/>
    </row>
    <row r="3364" spans="2:3" ht="30.75" customHeight="1" x14ac:dyDescent="0.25">
      <c r="B3364" s="353"/>
      <c r="C3364" s="353"/>
    </row>
    <row r="3365" spans="2:3" ht="30.75" customHeight="1" x14ac:dyDescent="0.25">
      <c r="B3365" s="353"/>
      <c r="C3365" s="353"/>
    </row>
    <row r="3366" spans="2:3" ht="30.75" customHeight="1" x14ac:dyDescent="0.25">
      <c r="B3366" s="353"/>
      <c r="C3366" s="353"/>
    </row>
    <row r="3367" spans="2:3" ht="30.75" customHeight="1" x14ac:dyDescent="0.25">
      <c r="B3367" s="353"/>
      <c r="C3367" s="353"/>
    </row>
    <row r="3368" spans="2:3" ht="30.75" customHeight="1" x14ac:dyDescent="0.25">
      <c r="B3368" s="353"/>
      <c r="C3368" s="353"/>
    </row>
    <row r="3369" spans="2:3" ht="30.75" customHeight="1" x14ac:dyDescent="0.25">
      <c r="B3369" s="353"/>
      <c r="C3369" s="353"/>
    </row>
    <row r="3370" spans="2:3" ht="30.75" customHeight="1" x14ac:dyDescent="0.25">
      <c r="B3370" s="353"/>
      <c r="C3370" s="353"/>
    </row>
    <row r="3371" spans="2:3" ht="30.75" customHeight="1" x14ac:dyDescent="0.25">
      <c r="B3371" s="353"/>
      <c r="C3371" s="353"/>
    </row>
    <row r="3372" spans="2:3" ht="30.75" customHeight="1" x14ac:dyDescent="0.25">
      <c r="B3372" s="353"/>
      <c r="C3372" s="353"/>
    </row>
    <row r="3373" spans="2:3" ht="30.75" customHeight="1" x14ac:dyDescent="0.25">
      <c r="B3373" s="353"/>
      <c r="C3373" s="353"/>
    </row>
    <row r="3374" spans="2:3" ht="30.75" customHeight="1" x14ac:dyDescent="0.25">
      <c r="B3374" s="353"/>
      <c r="C3374" s="353"/>
    </row>
    <row r="3375" spans="2:3" ht="30.75" customHeight="1" x14ac:dyDescent="0.25">
      <c r="B3375" s="353"/>
      <c r="C3375" s="353"/>
    </row>
    <row r="3376" spans="2:3" ht="30.75" customHeight="1" x14ac:dyDescent="0.25">
      <c r="B3376" s="353"/>
      <c r="C3376" s="353"/>
    </row>
    <row r="3377" spans="2:3" ht="30.75" customHeight="1" x14ac:dyDescent="0.25">
      <c r="B3377" s="353"/>
      <c r="C3377" s="353"/>
    </row>
    <row r="3378" spans="2:3" ht="30.75" customHeight="1" x14ac:dyDescent="0.25">
      <c r="B3378" s="353"/>
      <c r="C3378" s="353"/>
    </row>
    <row r="3379" spans="2:3" ht="30.75" customHeight="1" x14ac:dyDescent="0.25">
      <c r="B3379" s="353"/>
      <c r="C3379" s="353"/>
    </row>
    <row r="3380" spans="2:3" ht="30.75" customHeight="1" x14ac:dyDescent="0.25">
      <c r="B3380" s="353"/>
      <c r="C3380" s="353"/>
    </row>
    <row r="3381" spans="2:3" ht="30.75" customHeight="1" x14ac:dyDescent="0.25">
      <c r="B3381" s="353"/>
      <c r="C3381" s="353"/>
    </row>
    <row r="3382" spans="2:3" ht="30.75" customHeight="1" x14ac:dyDescent="0.25">
      <c r="B3382" s="353"/>
      <c r="C3382" s="353"/>
    </row>
    <row r="3383" spans="2:3" ht="30.75" customHeight="1" x14ac:dyDescent="0.25">
      <c r="B3383" s="353"/>
      <c r="C3383" s="353"/>
    </row>
    <row r="3384" spans="2:3" ht="30.75" customHeight="1" x14ac:dyDescent="0.25">
      <c r="B3384" s="353"/>
      <c r="C3384" s="353"/>
    </row>
    <row r="3385" spans="2:3" ht="30.75" customHeight="1" x14ac:dyDescent="0.25">
      <c r="B3385" s="353"/>
      <c r="C3385" s="353"/>
    </row>
    <row r="3386" spans="2:3" ht="30.75" customHeight="1" x14ac:dyDescent="0.25">
      <c r="B3386" s="353"/>
      <c r="C3386" s="353"/>
    </row>
    <row r="3387" spans="2:3" ht="30.75" customHeight="1" x14ac:dyDescent="0.25">
      <c r="B3387" s="353"/>
      <c r="C3387" s="353"/>
    </row>
    <row r="3388" spans="2:3" ht="30.75" customHeight="1" x14ac:dyDescent="0.25">
      <c r="B3388" s="353"/>
      <c r="C3388" s="353"/>
    </row>
    <row r="3389" spans="2:3" ht="30.75" customHeight="1" x14ac:dyDescent="0.25">
      <c r="B3389" s="353"/>
      <c r="C3389" s="353"/>
    </row>
    <row r="3390" spans="2:3" ht="30.75" customHeight="1" x14ac:dyDescent="0.25">
      <c r="B3390" s="353"/>
      <c r="C3390" s="353"/>
    </row>
    <row r="3391" spans="2:3" ht="30.75" customHeight="1" x14ac:dyDescent="0.25">
      <c r="B3391" s="353"/>
      <c r="C3391" s="353"/>
    </row>
    <row r="3392" spans="2:3" ht="30.75" customHeight="1" x14ac:dyDescent="0.25">
      <c r="B3392" s="353"/>
      <c r="C3392" s="353"/>
    </row>
    <row r="3393" spans="2:3" ht="30.75" customHeight="1" x14ac:dyDescent="0.25">
      <c r="B3393" s="353"/>
      <c r="C3393" s="353"/>
    </row>
    <row r="3394" spans="2:3" ht="30.75" customHeight="1" x14ac:dyDescent="0.25">
      <c r="B3394" s="353"/>
      <c r="C3394" s="353"/>
    </row>
    <row r="3395" spans="2:3" ht="30.75" customHeight="1" x14ac:dyDescent="0.25">
      <c r="B3395" s="353"/>
      <c r="C3395" s="353"/>
    </row>
    <row r="3396" spans="2:3" ht="30.75" customHeight="1" x14ac:dyDescent="0.25">
      <c r="B3396" s="353"/>
      <c r="C3396" s="353"/>
    </row>
    <row r="3397" spans="2:3" ht="30.75" customHeight="1" x14ac:dyDescent="0.25">
      <c r="B3397" s="353"/>
      <c r="C3397" s="353"/>
    </row>
    <row r="3398" spans="2:3" ht="30.75" customHeight="1" x14ac:dyDescent="0.25">
      <c r="B3398" s="353"/>
      <c r="C3398" s="353"/>
    </row>
    <row r="3399" spans="2:3" ht="30.75" customHeight="1" x14ac:dyDescent="0.25">
      <c r="B3399" s="353"/>
      <c r="C3399" s="353"/>
    </row>
    <row r="3400" spans="2:3" ht="30.75" customHeight="1" x14ac:dyDescent="0.25">
      <c r="B3400" s="353"/>
      <c r="C3400" s="353"/>
    </row>
    <row r="3401" spans="2:3" ht="30.75" customHeight="1" x14ac:dyDescent="0.25">
      <c r="B3401" s="353"/>
      <c r="C3401" s="353"/>
    </row>
    <row r="3402" spans="2:3" ht="30.75" customHeight="1" x14ac:dyDescent="0.25">
      <c r="B3402" s="353"/>
      <c r="C3402" s="353"/>
    </row>
    <row r="3403" spans="2:3" ht="30.75" customHeight="1" x14ac:dyDescent="0.25">
      <c r="B3403" s="353"/>
      <c r="C3403" s="353"/>
    </row>
    <row r="3404" spans="2:3" ht="30.75" customHeight="1" x14ac:dyDescent="0.25">
      <c r="B3404" s="353"/>
      <c r="C3404" s="353"/>
    </row>
    <row r="3405" spans="2:3" ht="30.75" customHeight="1" x14ac:dyDescent="0.25">
      <c r="B3405" s="353"/>
      <c r="C3405" s="353"/>
    </row>
    <row r="3406" spans="2:3" ht="30.75" customHeight="1" x14ac:dyDescent="0.25">
      <c r="B3406" s="353"/>
      <c r="C3406" s="353"/>
    </row>
    <row r="3407" spans="2:3" ht="30.75" customHeight="1" x14ac:dyDescent="0.25">
      <c r="B3407" s="353"/>
      <c r="C3407" s="353"/>
    </row>
    <row r="3408" spans="2:3" ht="30.75" customHeight="1" x14ac:dyDescent="0.25">
      <c r="B3408" s="353"/>
      <c r="C3408" s="353"/>
    </row>
    <row r="3409" spans="2:3" ht="30.75" customHeight="1" x14ac:dyDescent="0.25">
      <c r="B3409" s="353"/>
      <c r="C3409" s="353"/>
    </row>
    <row r="3410" spans="2:3" ht="30.75" customHeight="1" x14ac:dyDescent="0.25">
      <c r="B3410" s="353"/>
      <c r="C3410" s="353"/>
    </row>
    <row r="3411" spans="2:3" ht="30.75" customHeight="1" x14ac:dyDescent="0.25">
      <c r="B3411" s="353"/>
      <c r="C3411" s="353"/>
    </row>
    <row r="3412" spans="2:3" ht="30.75" customHeight="1" x14ac:dyDescent="0.25">
      <c r="B3412" s="353"/>
      <c r="C3412" s="353"/>
    </row>
    <row r="3413" spans="2:3" ht="30.75" customHeight="1" x14ac:dyDescent="0.25">
      <c r="B3413" s="353"/>
      <c r="C3413" s="353"/>
    </row>
    <row r="3414" spans="2:3" ht="30.75" customHeight="1" x14ac:dyDescent="0.25">
      <c r="B3414" s="353"/>
      <c r="C3414" s="353"/>
    </row>
    <row r="3415" spans="2:3" ht="30.75" customHeight="1" x14ac:dyDescent="0.25">
      <c r="B3415" s="353"/>
      <c r="C3415" s="353"/>
    </row>
    <row r="3416" spans="2:3" ht="30.75" customHeight="1" x14ac:dyDescent="0.25">
      <c r="B3416" s="353"/>
      <c r="C3416" s="353"/>
    </row>
    <row r="3417" spans="2:3" ht="30.75" customHeight="1" x14ac:dyDescent="0.25">
      <c r="B3417" s="353"/>
      <c r="C3417" s="353"/>
    </row>
    <row r="3418" spans="2:3" ht="30.75" customHeight="1" x14ac:dyDescent="0.25">
      <c r="B3418" s="353"/>
      <c r="C3418" s="353"/>
    </row>
    <row r="3419" spans="2:3" ht="30.75" customHeight="1" x14ac:dyDescent="0.25">
      <c r="B3419" s="353"/>
      <c r="C3419" s="353"/>
    </row>
    <row r="3420" spans="2:3" ht="30.75" customHeight="1" x14ac:dyDescent="0.25"/>
    <row r="3421" spans="2:3" ht="30.75" customHeight="1" x14ac:dyDescent="0.25"/>
    <row r="3422" spans="2:3" ht="30.75" customHeight="1" x14ac:dyDescent="0.25"/>
    <row r="3423" spans="2:3" ht="30.75" customHeight="1" x14ac:dyDescent="0.25"/>
    <row r="3424" spans="2:3" ht="30.75" customHeight="1" x14ac:dyDescent="0.25"/>
    <row r="3425" ht="30.75" customHeight="1" x14ac:dyDescent="0.25"/>
    <row r="3426" ht="30.75" customHeight="1" x14ac:dyDescent="0.25"/>
    <row r="3427" ht="30.75" customHeight="1" x14ac:dyDescent="0.25"/>
    <row r="3428" ht="30.75" customHeight="1" x14ac:dyDescent="0.25"/>
    <row r="3429" ht="30.75" customHeight="1" x14ac:dyDescent="0.25"/>
    <row r="3430" ht="30.75" customHeight="1" x14ac:dyDescent="0.25"/>
    <row r="3431" ht="30.75" customHeight="1" x14ac:dyDescent="0.25"/>
    <row r="3432" ht="30.75" customHeight="1" x14ac:dyDescent="0.25"/>
    <row r="3433" ht="30.75" customHeight="1" x14ac:dyDescent="0.25"/>
    <row r="3434" ht="30.75" customHeight="1" x14ac:dyDescent="0.25"/>
    <row r="3435" ht="30.75" customHeight="1" x14ac:dyDescent="0.25"/>
    <row r="3436" ht="30.75" customHeight="1" x14ac:dyDescent="0.25"/>
    <row r="3437" ht="30.75" customHeight="1" x14ac:dyDescent="0.25"/>
    <row r="3438" ht="30.75" customHeight="1" x14ac:dyDescent="0.25"/>
    <row r="3439" ht="30.75" customHeight="1" x14ac:dyDescent="0.25"/>
    <row r="3440" ht="30.75" customHeight="1" x14ac:dyDescent="0.25"/>
    <row r="3441" ht="30.75" customHeight="1" x14ac:dyDescent="0.25"/>
    <row r="3442" ht="30.75" customHeight="1" x14ac:dyDescent="0.25"/>
    <row r="3443" ht="30.75" customHeight="1" x14ac:dyDescent="0.25"/>
    <row r="3444" ht="30.75" customHeight="1" x14ac:dyDescent="0.25"/>
    <row r="3445" ht="30.75" customHeight="1" x14ac:dyDescent="0.25"/>
    <row r="3446" ht="30.75" customHeight="1" x14ac:dyDescent="0.25"/>
    <row r="3447" ht="30.75" customHeight="1" x14ac:dyDescent="0.25"/>
    <row r="3448" ht="30.75" customHeight="1" x14ac:dyDescent="0.25"/>
    <row r="3449" ht="30.75" customHeight="1" x14ac:dyDescent="0.25"/>
    <row r="3450" ht="30.75" customHeight="1" x14ac:dyDescent="0.25"/>
    <row r="3451" ht="30.75" customHeight="1" x14ac:dyDescent="0.25"/>
    <row r="3452" ht="30.75" customHeight="1" x14ac:dyDescent="0.25"/>
    <row r="3453" ht="30.75" customHeight="1" x14ac:dyDescent="0.25"/>
    <row r="3454" ht="30.75" customHeight="1" x14ac:dyDescent="0.25"/>
    <row r="3455" ht="30.75" customHeight="1" x14ac:dyDescent="0.25"/>
    <row r="3456" ht="30.75" customHeight="1" x14ac:dyDescent="0.25"/>
    <row r="3457" ht="30.75" customHeight="1" x14ac:dyDescent="0.25"/>
    <row r="3458" ht="30.75" customHeight="1" x14ac:dyDescent="0.25"/>
    <row r="3459" ht="30.75" customHeight="1" x14ac:dyDescent="0.25"/>
    <row r="3460" ht="30.75" customHeight="1" x14ac:dyDescent="0.25"/>
    <row r="3461" ht="30.75" customHeight="1" x14ac:dyDescent="0.25"/>
    <row r="3462" ht="30.75" customHeight="1" x14ac:dyDescent="0.25"/>
    <row r="3463" ht="30.75" customHeight="1" x14ac:dyDescent="0.25"/>
    <row r="3464" ht="30.75" customHeight="1" x14ac:dyDescent="0.25"/>
    <row r="3465" ht="30.75" customHeight="1" x14ac:dyDescent="0.25"/>
    <row r="3466" ht="30.75" customHeight="1" x14ac:dyDescent="0.25"/>
    <row r="3467" ht="30.75" customHeight="1" x14ac:dyDescent="0.25"/>
    <row r="3468" ht="30.75" customHeight="1" x14ac:dyDescent="0.25"/>
    <row r="3469" ht="30.75" customHeight="1" x14ac:dyDescent="0.25"/>
    <row r="3470" ht="30.75" customHeight="1" x14ac:dyDescent="0.25"/>
    <row r="3471" ht="30.75" customHeight="1" x14ac:dyDescent="0.25"/>
    <row r="3472" ht="30.75" customHeight="1" x14ac:dyDescent="0.25"/>
    <row r="3473" ht="30.75" customHeight="1" x14ac:dyDescent="0.25"/>
    <row r="3474" ht="30.75" customHeight="1" x14ac:dyDescent="0.25"/>
    <row r="3475" ht="30.75" customHeight="1" x14ac:dyDescent="0.25"/>
    <row r="3476" ht="30.75" customHeight="1" x14ac:dyDescent="0.25"/>
    <row r="3477" ht="30.75" customHeight="1" x14ac:dyDescent="0.25"/>
    <row r="3478" ht="30.75" customHeight="1" x14ac:dyDescent="0.25"/>
    <row r="3479" ht="30.75" customHeight="1" x14ac:dyDescent="0.25"/>
    <row r="3480" ht="30.75" customHeight="1" x14ac:dyDescent="0.25"/>
    <row r="3481" ht="30.75" customHeight="1" x14ac:dyDescent="0.25"/>
    <row r="3482" ht="30.75" customHeight="1" x14ac:dyDescent="0.25"/>
    <row r="3483" ht="30.75" customHeight="1" x14ac:dyDescent="0.25"/>
    <row r="3484" ht="30.75" customHeight="1" x14ac:dyDescent="0.25"/>
    <row r="3485" ht="30.75" customHeight="1" x14ac:dyDescent="0.25"/>
    <row r="3486" ht="30.75" customHeight="1" x14ac:dyDescent="0.25"/>
    <row r="3487" ht="30.75" customHeight="1" x14ac:dyDescent="0.25"/>
    <row r="3488" ht="30.75" customHeight="1" x14ac:dyDescent="0.25"/>
    <row r="3489" ht="30.75" customHeight="1" x14ac:dyDescent="0.25"/>
    <row r="3490" ht="30.75" customHeight="1" x14ac:dyDescent="0.25"/>
    <row r="3491" ht="30.75" customHeight="1" x14ac:dyDescent="0.25"/>
    <row r="3492" ht="30.75" customHeight="1" x14ac:dyDescent="0.25"/>
    <row r="3493" ht="30.75" customHeight="1" x14ac:dyDescent="0.25"/>
    <row r="3494" ht="30.75" customHeight="1" x14ac:dyDescent="0.25"/>
    <row r="3495" ht="30.75" customHeight="1" x14ac:dyDescent="0.25"/>
    <row r="3496" ht="30.75" customHeight="1" x14ac:dyDescent="0.25"/>
    <row r="3497" ht="30.75" customHeight="1" x14ac:dyDescent="0.25"/>
    <row r="3498" ht="30.75" customHeight="1" x14ac:dyDescent="0.25"/>
    <row r="3499" ht="30.75" customHeight="1" x14ac:dyDescent="0.25"/>
    <row r="3500" ht="30.75" customHeight="1" x14ac:dyDescent="0.25"/>
    <row r="3501" ht="30.75" customHeight="1" x14ac:dyDescent="0.25"/>
    <row r="3502" ht="30.75" customHeight="1" x14ac:dyDescent="0.25"/>
    <row r="3503" ht="30.75" customHeight="1" x14ac:dyDescent="0.25"/>
    <row r="3504" ht="30.75" customHeight="1" x14ac:dyDescent="0.25"/>
    <row r="3505" ht="30.75" customHeight="1" x14ac:dyDescent="0.25"/>
    <row r="3506" ht="30.75" customHeight="1" x14ac:dyDescent="0.25"/>
    <row r="3507" ht="30.75" customHeight="1" x14ac:dyDescent="0.25"/>
    <row r="3508" ht="30.75" customHeight="1" x14ac:dyDescent="0.25"/>
    <row r="3509" ht="30.75" customHeight="1" x14ac:dyDescent="0.25"/>
    <row r="3510" ht="30.75" customHeight="1" x14ac:dyDescent="0.25"/>
    <row r="3511" ht="30.75" customHeight="1" x14ac:dyDescent="0.25"/>
    <row r="3512" ht="30.75" customHeight="1" x14ac:dyDescent="0.25"/>
    <row r="3513" ht="30.75" customHeight="1" x14ac:dyDescent="0.25"/>
    <row r="3514" ht="30.75" customHeight="1" x14ac:dyDescent="0.25"/>
    <row r="3515" ht="30.75" customHeight="1" x14ac:dyDescent="0.25"/>
    <row r="3516" ht="30.75" customHeight="1" x14ac:dyDescent="0.25"/>
    <row r="3517" ht="30.75" customHeight="1" x14ac:dyDescent="0.25"/>
    <row r="3518" ht="30.75" customHeight="1" x14ac:dyDescent="0.25"/>
    <row r="3519" ht="30.75" customHeight="1" x14ac:dyDescent="0.25"/>
    <row r="3520" ht="30.75" customHeight="1" x14ac:dyDescent="0.25"/>
    <row r="3521" ht="30.75" customHeight="1" x14ac:dyDescent="0.25"/>
    <row r="3522" ht="30.75" customHeight="1" x14ac:dyDescent="0.25"/>
    <row r="3523" ht="30.75" customHeight="1" x14ac:dyDescent="0.25"/>
    <row r="3524" ht="30.75" customHeight="1" x14ac:dyDescent="0.25"/>
    <row r="3525" ht="30.75" customHeight="1" x14ac:dyDescent="0.25"/>
    <row r="3526" ht="30.75" customHeight="1" x14ac:dyDescent="0.25"/>
    <row r="3527" ht="30.75" customHeight="1" x14ac:dyDescent="0.25"/>
    <row r="3528" ht="30.75" customHeight="1" x14ac:dyDescent="0.25"/>
    <row r="3529" ht="30.75" customHeight="1" x14ac:dyDescent="0.25"/>
    <row r="3530" ht="30.75" customHeight="1" x14ac:dyDescent="0.25"/>
    <row r="3531" ht="30.75" customHeight="1" x14ac:dyDescent="0.25"/>
    <row r="3532" ht="30.75" customHeight="1" x14ac:dyDescent="0.25"/>
    <row r="3533" ht="30.75" customHeight="1" x14ac:dyDescent="0.25"/>
    <row r="3534" ht="30.75" customHeight="1" x14ac:dyDescent="0.25"/>
    <row r="3535" ht="30.75" customHeight="1" x14ac:dyDescent="0.25"/>
    <row r="3536" ht="30.75" customHeight="1" x14ac:dyDescent="0.25"/>
    <row r="3537" ht="30.75" customHeight="1" x14ac:dyDescent="0.25"/>
    <row r="3538" ht="30.75" customHeight="1" x14ac:dyDescent="0.25"/>
    <row r="3539" ht="30.75" customHeight="1" x14ac:dyDescent="0.25"/>
    <row r="3540" ht="30.75" customHeight="1" x14ac:dyDescent="0.25"/>
    <row r="3541" ht="30.75" customHeight="1" x14ac:dyDescent="0.25"/>
    <row r="3542" ht="30.75" customHeight="1" x14ac:dyDescent="0.25"/>
    <row r="3543" ht="30.75" customHeight="1" x14ac:dyDescent="0.25"/>
    <row r="3544" ht="30.75" customHeight="1" x14ac:dyDescent="0.25"/>
    <row r="3545" ht="30.75" customHeight="1" x14ac:dyDescent="0.25"/>
    <row r="3546" ht="30.75" customHeight="1" x14ac:dyDescent="0.25"/>
    <row r="3547" ht="30.75" customHeight="1" x14ac:dyDescent="0.25"/>
    <row r="3548" ht="30.75" customHeight="1" x14ac:dyDescent="0.25"/>
    <row r="3549" ht="30.75" customHeight="1" x14ac:dyDescent="0.25"/>
    <row r="3550" ht="30.75" customHeight="1" x14ac:dyDescent="0.25"/>
    <row r="3551" ht="30.75" customHeight="1" x14ac:dyDescent="0.25"/>
    <row r="3552" ht="30.75" customHeight="1" x14ac:dyDescent="0.25"/>
    <row r="3553" ht="30.75" customHeight="1" x14ac:dyDescent="0.25"/>
    <row r="3554" ht="30.75" customHeight="1" x14ac:dyDescent="0.25"/>
    <row r="3555" ht="30.75" customHeight="1" x14ac:dyDescent="0.25"/>
    <row r="3556" ht="30.75" customHeight="1" x14ac:dyDescent="0.25"/>
    <row r="3557" ht="30.75" customHeight="1" x14ac:dyDescent="0.25"/>
    <row r="3558" ht="30.75" customHeight="1" x14ac:dyDescent="0.25"/>
    <row r="3559" ht="30.75" customHeight="1" x14ac:dyDescent="0.25"/>
    <row r="3560" ht="30.75" customHeight="1" x14ac:dyDescent="0.25"/>
    <row r="3561" ht="30.75" customHeight="1" x14ac:dyDescent="0.25"/>
    <row r="3562" ht="30.75" customHeight="1" x14ac:dyDescent="0.25"/>
    <row r="3563" ht="30.75" customHeight="1" x14ac:dyDescent="0.25"/>
    <row r="3564" ht="30.75" customHeight="1" x14ac:dyDescent="0.25"/>
    <row r="3565" ht="30.75" customHeight="1" x14ac:dyDescent="0.25"/>
    <row r="3566" ht="30.75" customHeight="1" x14ac:dyDescent="0.25"/>
    <row r="3567" ht="30.75" customHeight="1" x14ac:dyDescent="0.25"/>
    <row r="3568" ht="30.75" customHeight="1" x14ac:dyDescent="0.25"/>
    <row r="3569" ht="30.75" customHeight="1" x14ac:dyDescent="0.25"/>
    <row r="3570" ht="30.75" customHeight="1" x14ac:dyDescent="0.25"/>
    <row r="3571" ht="30.75" customHeight="1" x14ac:dyDescent="0.25"/>
    <row r="3572" ht="30.75" customHeight="1" x14ac:dyDescent="0.25"/>
    <row r="3573" ht="30.75" customHeight="1" x14ac:dyDescent="0.25"/>
    <row r="3574" ht="30.75" customHeight="1" x14ac:dyDescent="0.25"/>
    <row r="3575" ht="30.75" customHeight="1" x14ac:dyDescent="0.25"/>
    <row r="3576" ht="30.75" customHeight="1" x14ac:dyDescent="0.25"/>
    <row r="3577" ht="30.75" customHeight="1" x14ac:dyDescent="0.25"/>
    <row r="3578" ht="30.75" customHeight="1" x14ac:dyDescent="0.25"/>
    <row r="3579" ht="30.75" customHeight="1" x14ac:dyDescent="0.25"/>
    <row r="3580" ht="30.75" customHeight="1" x14ac:dyDescent="0.25"/>
    <row r="3581" ht="30.75" customHeight="1" x14ac:dyDescent="0.25"/>
    <row r="3582" ht="30.75" customHeight="1" x14ac:dyDescent="0.25"/>
    <row r="3583" ht="30.75" customHeight="1" x14ac:dyDescent="0.25"/>
    <row r="3584" ht="30.75" customHeight="1" x14ac:dyDescent="0.25"/>
    <row r="3585" ht="30.75" customHeight="1" x14ac:dyDescent="0.25"/>
    <row r="3586" ht="30.75" customHeight="1" x14ac:dyDescent="0.25"/>
    <row r="3587" ht="30.75" customHeight="1" x14ac:dyDescent="0.25"/>
    <row r="3588" ht="30.75" customHeight="1" x14ac:dyDescent="0.25"/>
    <row r="3589" ht="30.75" customHeight="1" x14ac:dyDescent="0.25"/>
    <row r="3590" ht="30.75" customHeight="1" x14ac:dyDescent="0.25"/>
    <row r="3591" ht="30.75" customHeight="1" x14ac:dyDescent="0.25"/>
    <row r="3592" ht="30.75" customHeight="1" x14ac:dyDescent="0.25"/>
    <row r="3593" ht="30.75" customHeight="1" x14ac:dyDescent="0.25"/>
    <row r="3594" ht="30.75" customHeight="1" x14ac:dyDescent="0.25"/>
    <row r="3595" ht="30.75" customHeight="1" x14ac:dyDescent="0.25"/>
    <row r="3596" ht="30.75" customHeight="1" x14ac:dyDescent="0.25"/>
    <row r="3597" ht="30.75" customHeight="1" x14ac:dyDescent="0.25"/>
    <row r="3598" ht="30.75" customHeight="1" x14ac:dyDescent="0.25"/>
    <row r="3599" ht="30.75" customHeight="1" x14ac:dyDescent="0.25"/>
    <row r="3600" ht="30.75" customHeight="1" x14ac:dyDescent="0.25"/>
    <row r="3601" ht="30.75" customHeight="1" x14ac:dyDescent="0.25"/>
    <row r="3602" ht="30.75" customHeight="1" x14ac:dyDescent="0.25"/>
    <row r="3603" ht="30.75" customHeight="1" x14ac:dyDescent="0.25"/>
    <row r="3604" ht="30.75" customHeight="1" x14ac:dyDescent="0.25"/>
    <row r="3605" ht="30.75" customHeight="1" x14ac:dyDescent="0.25"/>
    <row r="3606" ht="30.75" customHeight="1" x14ac:dyDescent="0.25"/>
    <row r="3607" ht="30.75" customHeight="1" x14ac:dyDescent="0.25"/>
    <row r="3608" ht="30.75" customHeight="1" x14ac:dyDescent="0.25"/>
    <row r="3609" ht="30.75" customHeight="1" x14ac:dyDescent="0.25"/>
    <row r="3610" ht="30.75" customHeight="1" x14ac:dyDescent="0.25"/>
    <row r="3611" ht="30.75" customHeight="1" x14ac:dyDescent="0.25"/>
    <row r="3612" ht="30.75" customHeight="1" x14ac:dyDescent="0.25"/>
    <row r="3613" ht="30.75" customHeight="1" x14ac:dyDescent="0.25"/>
    <row r="3614" ht="30.75" customHeight="1" x14ac:dyDescent="0.25"/>
    <row r="3615" ht="30.75" customHeight="1" x14ac:dyDescent="0.25"/>
    <row r="3616" ht="30.75" customHeight="1" x14ac:dyDescent="0.25"/>
    <row r="3617" ht="30.75" customHeight="1" x14ac:dyDescent="0.25"/>
    <row r="3618" ht="30.75" customHeight="1" x14ac:dyDescent="0.25"/>
    <row r="3619" ht="30.75" customHeight="1" x14ac:dyDescent="0.25"/>
    <row r="3620" ht="30.75" customHeight="1" x14ac:dyDescent="0.25"/>
    <row r="3621" ht="30.75" customHeight="1" x14ac:dyDescent="0.25"/>
    <row r="3622" ht="30.75" customHeight="1" x14ac:dyDescent="0.25"/>
    <row r="3623" ht="30.75" customHeight="1" x14ac:dyDescent="0.25"/>
    <row r="3624" ht="30.75" customHeight="1" x14ac:dyDescent="0.25"/>
    <row r="3625" ht="30.75" customHeight="1" x14ac:dyDescent="0.25"/>
    <row r="3626" ht="30.75" customHeight="1" x14ac:dyDescent="0.25"/>
    <row r="3627" ht="30.75" customHeight="1" x14ac:dyDescent="0.25"/>
    <row r="3628" ht="30.75" customHeight="1" x14ac:dyDescent="0.25"/>
    <row r="3629" ht="30.75" customHeight="1" x14ac:dyDescent="0.25"/>
    <row r="3630" ht="30.75" customHeight="1" x14ac:dyDescent="0.25"/>
    <row r="3631" ht="30.75" customHeight="1" x14ac:dyDescent="0.25"/>
    <row r="3632" ht="30.75" customHeight="1" x14ac:dyDescent="0.25"/>
    <row r="3633" ht="30.75" customHeight="1" x14ac:dyDescent="0.25"/>
    <row r="3634" ht="30.75" customHeight="1" x14ac:dyDescent="0.25"/>
    <row r="3635" ht="30.75" customHeight="1" x14ac:dyDescent="0.25"/>
    <row r="3636" ht="30.75" customHeight="1" x14ac:dyDescent="0.25"/>
    <row r="3637" ht="30.75" customHeight="1" x14ac:dyDescent="0.25"/>
    <row r="3638" ht="30.75" customHeight="1" x14ac:dyDescent="0.25"/>
    <row r="3639" ht="30.75" customHeight="1" x14ac:dyDescent="0.25"/>
    <row r="3640" ht="30.75" customHeight="1" x14ac:dyDescent="0.25"/>
    <row r="3641" ht="30.75" customHeight="1" x14ac:dyDescent="0.25"/>
    <row r="3642" ht="30.75" customHeight="1" x14ac:dyDescent="0.25"/>
    <row r="3643" ht="30.75" customHeight="1" x14ac:dyDescent="0.25"/>
    <row r="3644" ht="30.75" customHeight="1" x14ac:dyDescent="0.25"/>
    <row r="3645" ht="30.75" customHeight="1" x14ac:dyDescent="0.25"/>
    <row r="3646" ht="30.75" customHeight="1" x14ac:dyDescent="0.25"/>
    <row r="3647" ht="30.75" customHeight="1" x14ac:dyDescent="0.25"/>
    <row r="3648" ht="30.75" customHeight="1" x14ac:dyDescent="0.25"/>
    <row r="3649" ht="30.75" customHeight="1" x14ac:dyDescent="0.25"/>
    <row r="3650" ht="30.75" customHeight="1" x14ac:dyDescent="0.25"/>
    <row r="3651" ht="30.75" customHeight="1" x14ac:dyDescent="0.25"/>
    <row r="3652" ht="30.75" customHeight="1" x14ac:dyDescent="0.25"/>
    <row r="3653" ht="30.75" customHeight="1" x14ac:dyDescent="0.25"/>
    <row r="3654" ht="30.75" customHeight="1" x14ac:dyDescent="0.25"/>
    <row r="3655" ht="30.75" customHeight="1" x14ac:dyDescent="0.25"/>
    <row r="3656" ht="30.75" customHeight="1" x14ac:dyDescent="0.25"/>
    <row r="3657" ht="30.75" customHeight="1" x14ac:dyDescent="0.25"/>
    <row r="3658" ht="30.75" customHeight="1" x14ac:dyDescent="0.25"/>
    <row r="3659" ht="30.75" customHeight="1" x14ac:dyDescent="0.25"/>
    <row r="3660" ht="30.75" customHeight="1" x14ac:dyDescent="0.25"/>
    <row r="3661" ht="30.75" customHeight="1" x14ac:dyDescent="0.25"/>
    <row r="3662" ht="30.75" customHeight="1" x14ac:dyDescent="0.25"/>
    <row r="3663" ht="30.75" customHeight="1" x14ac:dyDescent="0.25"/>
    <row r="3664" ht="30.75" customHeight="1" x14ac:dyDescent="0.25"/>
    <row r="3665" ht="30.75" customHeight="1" x14ac:dyDescent="0.25"/>
    <row r="3666" ht="30.75" customHeight="1" x14ac:dyDescent="0.25"/>
    <row r="3667" ht="30.75" customHeight="1" x14ac:dyDescent="0.25"/>
    <row r="3668" ht="30.75" customHeight="1" x14ac:dyDescent="0.25"/>
    <row r="3669" ht="30.75" customHeight="1" x14ac:dyDescent="0.25"/>
    <row r="3670" ht="30.75" customHeight="1" x14ac:dyDescent="0.25"/>
    <row r="3671" ht="30.75" customHeight="1" x14ac:dyDescent="0.25"/>
    <row r="3672" ht="30.75" customHeight="1" x14ac:dyDescent="0.25"/>
    <row r="3673" ht="30.75" customHeight="1" x14ac:dyDescent="0.25"/>
    <row r="3674" ht="30.75" customHeight="1" x14ac:dyDescent="0.25"/>
    <row r="3675" ht="30.75" customHeight="1" x14ac:dyDescent="0.25"/>
    <row r="3676" ht="30.75" customHeight="1" x14ac:dyDescent="0.25"/>
    <row r="3677" ht="30.75" customHeight="1" x14ac:dyDescent="0.25"/>
    <row r="3678" ht="30.75" customHeight="1" x14ac:dyDescent="0.25"/>
    <row r="3679" ht="30.75" customHeight="1" x14ac:dyDescent="0.25"/>
    <row r="3680" ht="30.75" customHeight="1" x14ac:dyDescent="0.25"/>
    <row r="3681" ht="30.75" customHeight="1" x14ac:dyDescent="0.25"/>
    <row r="3682" ht="30.75" customHeight="1" x14ac:dyDescent="0.25"/>
    <row r="3683" ht="30.75" customHeight="1" x14ac:dyDescent="0.25"/>
    <row r="3684" ht="30.75" customHeight="1" x14ac:dyDescent="0.25"/>
    <row r="3685" ht="30.75" customHeight="1" x14ac:dyDescent="0.25"/>
    <row r="3686" ht="30.75" customHeight="1" x14ac:dyDescent="0.25"/>
    <row r="3687" ht="30.75" customHeight="1" x14ac:dyDescent="0.25"/>
    <row r="3688" ht="30.75" customHeight="1" x14ac:dyDescent="0.25"/>
    <row r="3689" ht="30.75" customHeight="1" x14ac:dyDescent="0.25"/>
    <row r="3690" ht="30.75" customHeight="1" x14ac:dyDescent="0.25"/>
    <row r="3691" ht="30.75" customHeight="1" x14ac:dyDescent="0.25"/>
    <row r="3692" ht="30.75" customHeight="1" x14ac:dyDescent="0.25"/>
    <row r="3693" ht="30.75" customHeight="1" x14ac:dyDescent="0.25"/>
    <row r="3694" ht="30.75" customHeight="1" x14ac:dyDescent="0.25"/>
    <row r="3695" ht="30.75" customHeight="1" x14ac:dyDescent="0.25"/>
    <row r="3696" ht="30.75" customHeight="1" x14ac:dyDescent="0.25"/>
    <row r="3697" ht="30.75" customHeight="1" x14ac:dyDescent="0.25"/>
    <row r="3698" ht="30.75" customHeight="1" x14ac:dyDescent="0.25"/>
    <row r="3699" ht="30.75" customHeight="1" x14ac:dyDescent="0.25"/>
    <row r="3700" ht="30.75" customHeight="1" x14ac:dyDescent="0.25"/>
    <row r="3701" ht="30.75" customHeight="1" x14ac:dyDescent="0.25"/>
    <row r="3702" ht="30.75" customHeight="1" x14ac:dyDescent="0.25"/>
    <row r="3703" ht="30.75" customHeight="1" x14ac:dyDescent="0.25"/>
    <row r="3704" ht="30.75" customHeight="1" x14ac:dyDescent="0.25"/>
    <row r="3705" ht="30.75" customHeight="1" x14ac:dyDescent="0.25"/>
    <row r="3706" ht="30.75" customHeight="1" x14ac:dyDescent="0.25"/>
    <row r="3707" ht="30.75" customHeight="1" x14ac:dyDescent="0.25"/>
    <row r="3708" ht="30.75" customHeight="1" x14ac:dyDescent="0.25"/>
    <row r="3709" ht="30.75" customHeight="1" x14ac:dyDescent="0.25"/>
    <row r="3710" ht="30.75" customHeight="1" x14ac:dyDescent="0.25"/>
    <row r="3711" ht="30.75" customHeight="1" x14ac:dyDescent="0.25"/>
    <row r="3712" ht="30.75" customHeight="1" x14ac:dyDescent="0.25"/>
    <row r="3713" ht="30.75" customHeight="1" x14ac:dyDescent="0.25"/>
    <row r="3714" ht="30.75" customHeight="1" x14ac:dyDescent="0.25"/>
    <row r="3715" ht="30.75" customHeight="1" x14ac:dyDescent="0.25"/>
    <row r="3716" ht="30.75" customHeight="1" x14ac:dyDescent="0.25"/>
    <row r="3717" ht="30.75" customHeight="1" x14ac:dyDescent="0.25"/>
    <row r="3718" ht="30.75" customHeight="1" x14ac:dyDescent="0.25"/>
    <row r="3719" ht="30.75" customHeight="1" x14ac:dyDescent="0.25"/>
    <row r="3720" ht="30.75" customHeight="1" x14ac:dyDescent="0.25"/>
    <row r="3721" ht="30.75" customHeight="1" x14ac:dyDescent="0.25"/>
    <row r="3722" ht="30.75" customHeight="1" x14ac:dyDescent="0.25"/>
    <row r="3723" ht="30.75" customHeight="1" x14ac:dyDescent="0.25"/>
    <row r="3724" ht="30.75" customHeight="1" x14ac:dyDescent="0.25"/>
    <row r="3725" ht="30.75" customHeight="1" x14ac:dyDescent="0.25"/>
    <row r="3726" ht="30.75" customHeight="1" x14ac:dyDescent="0.25"/>
    <row r="3727" ht="30.75" customHeight="1" x14ac:dyDescent="0.25"/>
    <row r="3728" ht="30.75" customHeight="1" x14ac:dyDescent="0.25"/>
    <row r="3729" ht="30.75" customHeight="1" x14ac:dyDescent="0.25"/>
    <row r="3730" ht="30.75" customHeight="1" x14ac:dyDescent="0.25"/>
    <row r="3731" ht="30.75" customHeight="1" x14ac:dyDescent="0.25"/>
    <row r="3732" ht="30.75" customHeight="1" x14ac:dyDescent="0.25"/>
    <row r="3733" ht="30.75" customHeight="1" x14ac:dyDescent="0.25"/>
    <row r="3734" ht="30.75" customHeight="1" x14ac:dyDescent="0.25"/>
    <row r="3735" ht="30.75" customHeight="1" x14ac:dyDescent="0.25"/>
    <row r="3736" ht="30.75" customHeight="1" x14ac:dyDescent="0.25"/>
    <row r="3737" ht="30.75" customHeight="1" x14ac:dyDescent="0.25"/>
    <row r="3738" ht="30.75" customHeight="1" x14ac:dyDescent="0.25"/>
    <row r="3739" ht="30.75" customHeight="1" x14ac:dyDescent="0.25"/>
    <row r="3740" ht="30.75" customHeight="1" x14ac:dyDescent="0.25"/>
    <row r="3741" ht="30.75" customHeight="1" x14ac:dyDescent="0.25"/>
    <row r="3742" ht="30.75" customHeight="1" x14ac:dyDescent="0.25"/>
    <row r="3743" ht="30.75" customHeight="1" x14ac:dyDescent="0.25"/>
    <row r="3744" ht="30.75" customHeight="1" x14ac:dyDescent="0.25"/>
    <row r="3745" ht="30.75" customHeight="1" x14ac:dyDescent="0.25"/>
    <row r="3746" ht="30.75" customHeight="1" x14ac:dyDescent="0.25"/>
    <row r="3747" ht="30.75" customHeight="1" x14ac:dyDescent="0.25"/>
    <row r="3748" ht="30.75" customHeight="1" x14ac:dyDescent="0.25"/>
    <row r="3749" ht="30.75" customHeight="1" x14ac:dyDescent="0.25"/>
    <row r="3750" ht="30.75" customHeight="1" x14ac:dyDescent="0.25"/>
    <row r="3751" ht="30.75" customHeight="1" x14ac:dyDescent="0.25"/>
    <row r="3752" ht="30.75" customHeight="1" x14ac:dyDescent="0.25"/>
    <row r="3753" ht="30.75" customHeight="1" x14ac:dyDescent="0.25"/>
    <row r="3754" ht="30.75" customHeight="1" x14ac:dyDescent="0.25"/>
    <row r="3755" ht="30.75" customHeight="1" x14ac:dyDescent="0.25"/>
    <row r="3756" ht="30.75" customHeight="1" x14ac:dyDescent="0.25"/>
    <row r="3757" ht="30.75" customHeight="1" x14ac:dyDescent="0.25"/>
    <row r="3758" ht="30.75" customHeight="1" x14ac:dyDescent="0.25"/>
    <row r="3759" ht="30.75" customHeight="1" x14ac:dyDescent="0.25"/>
    <row r="3760" ht="30.75" customHeight="1" x14ac:dyDescent="0.25"/>
    <row r="3761" ht="30.75" customHeight="1" x14ac:dyDescent="0.25"/>
    <row r="3762" ht="30.75" customHeight="1" x14ac:dyDescent="0.25"/>
    <row r="3763" ht="30.75" customHeight="1" x14ac:dyDescent="0.25"/>
    <row r="3764" ht="30.75" customHeight="1" x14ac:dyDescent="0.25"/>
    <row r="3765" ht="30.75" customHeight="1" x14ac:dyDescent="0.25"/>
    <row r="3766" ht="30.75" customHeight="1" x14ac:dyDescent="0.25"/>
    <row r="3767" ht="30.75" customHeight="1" x14ac:dyDescent="0.25"/>
    <row r="3768" ht="30.75" customHeight="1" x14ac:dyDescent="0.25"/>
    <row r="3769" ht="30.75" customHeight="1" x14ac:dyDescent="0.25"/>
    <row r="3770" ht="30.75" customHeight="1" x14ac:dyDescent="0.25"/>
    <row r="3771" ht="30.75" customHeight="1" x14ac:dyDescent="0.25"/>
    <row r="3772" ht="30.75" customHeight="1" x14ac:dyDescent="0.25"/>
    <row r="3773" ht="30.75" customHeight="1" x14ac:dyDescent="0.25"/>
    <row r="3774" ht="30.75" customHeight="1" x14ac:dyDescent="0.25"/>
    <row r="3775" ht="30.75" customHeight="1" x14ac:dyDescent="0.25"/>
    <row r="3776" ht="30.75" customHeight="1" x14ac:dyDescent="0.25"/>
    <row r="3777" ht="30.75" customHeight="1" x14ac:dyDescent="0.25"/>
    <row r="3778" ht="30.75" customHeight="1" x14ac:dyDescent="0.25"/>
    <row r="3779" ht="30.75" customHeight="1" x14ac:dyDescent="0.25"/>
    <row r="3780" ht="30.75" customHeight="1" x14ac:dyDescent="0.25"/>
    <row r="3781" ht="30.75" customHeight="1" x14ac:dyDescent="0.25"/>
    <row r="3782" ht="30.75" customHeight="1" x14ac:dyDescent="0.25"/>
    <row r="3783" ht="30.75" customHeight="1" x14ac:dyDescent="0.25"/>
    <row r="3784" ht="30.75" customHeight="1" x14ac:dyDescent="0.25"/>
    <row r="3785" ht="30.75" customHeight="1" x14ac:dyDescent="0.25"/>
    <row r="3786" ht="30.75" customHeight="1" x14ac:dyDescent="0.25"/>
    <row r="3787" ht="30.75" customHeight="1" x14ac:dyDescent="0.25"/>
    <row r="3788" ht="30.75" customHeight="1" x14ac:dyDescent="0.25"/>
    <row r="3789" ht="30.75" customHeight="1" x14ac:dyDescent="0.25"/>
    <row r="3790" ht="30.75" customHeight="1" x14ac:dyDescent="0.25"/>
    <row r="3791" ht="30.75" customHeight="1" x14ac:dyDescent="0.25"/>
    <row r="3792" ht="30.75" customHeight="1" x14ac:dyDescent="0.25"/>
    <row r="3793" ht="30.75" customHeight="1" x14ac:dyDescent="0.25"/>
    <row r="3794" ht="30.75" customHeight="1" x14ac:dyDescent="0.25"/>
    <row r="3795" ht="30.75" customHeight="1" x14ac:dyDescent="0.25"/>
    <row r="3796" ht="30.75" customHeight="1" x14ac:dyDescent="0.25"/>
    <row r="3797" ht="30.75" customHeight="1" x14ac:dyDescent="0.25"/>
    <row r="3798" ht="30.75" customHeight="1" x14ac:dyDescent="0.25"/>
    <row r="3799" ht="30.75" customHeight="1" x14ac:dyDescent="0.25"/>
    <row r="3800" ht="30.75" customHeight="1" x14ac:dyDescent="0.25"/>
    <row r="3801" ht="30.75" customHeight="1" x14ac:dyDescent="0.25"/>
    <row r="3802" ht="30.75" customHeight="1" x14ac:dyDescent="0.25"/>
    <row r="3803" ht="30.75" customHeight="1" x14ac:dyDescent="0.25"/>
    <row r="3804" ht="30.75" customHeight="1" x14ac:dyDescent="0.25"/>
    <row r="3805" ht="30.75" customHeight="1" x14ac:dyDescent="0.25"/>
    <row r="3806" ht="30.75" customHeight="1" x14ac:dyDescent="0.25"/>
    <row r="3807" ht="30.75" customHeight="1" x14ac:dyDescent="0.25"/>
    <row r="3808" ht="30.75" customHeight="1" x14ac:dyDescent="0.25"/>
    <row r="3809" ht="30.75" customHeight="1" x14ac:dyDescent="0.25"/>
    <row r="3810" ht="30.75" customHeight="1" x14ac:dyDescent="0.25"/>
    <row r="3811" ht="30.75" customHeight="1" x14ac:dyDescent="0.25"/>
    <row r="3812" ht="30.75" customHeight="1" x14ac:dyDescent="0.25"/>
    <row r="3813" ht="30.75" customHeight="1" x14ac:dyDescent="0.25"/>
    <row r="3814" ht="30.75" customHeight="1" x14ac:dyDescent="0.25"/>
    <row r="3815" ht="30.75" customHeight="1" x14ac:dyDescent="0.25"/>
    <row r="3816" ht="30.75" customHeight="1" x14ac:dyDescent="0.25"/>
    <row r="3817" ht="30.75" customHeight="1" x14ac:dyDescent="0.25"/>
    <row r="3818" ht="30.75" customHeight="1" x14ac:dyDescent="0.25"/>
    <row r="3819" ht="30.75" customHeight="1" x14ac:dyDescent="0.25"/>
    <row r="3820" ht="30.75" customHeight="1" x14ac:dyDescent="0.25"/>
    <row r="3821" ht="30.75" customHeight="1" x14ac:dyDescent="0.25"/>
    <row r="3822" ht="30.75" customHeight="1" x14ac:dyDescent="0.25"/>
    <row r="3823" ht="30.75" customHeight="1" x14ac:dyDescent="0.25"/>
    <row r="3824" ht="30.75" customHeight="1" x14ac:dyDescent="0.25"/>
    <row r="3825" ht="30.75" customHeight="1" x14ac:dyDescent="0.25"/>
    <row r="3826" ht="30.75" customHeight="1" x14ac:dyDescent="0.25"/>
    <row r="3827" ht="30.75" customHeight="1" x14ac:dyDescent="0.25"/>
    <row r="3828" ht="30.75" customHeight="1" x14ac:dyDescent="0.25"/>
    <row r="3829" ht="30.75" customHeight="1" x14ac:dyDescent="0.25"/>
    <row r="3830" ht="30.75" customHeight="1" x14ac:dyDescent="0.25"/>
    <row r="3831" ht="30.75" customHeight="1" x14ac:dyDescent="0.25"/>
    <row r="3832" ht="30.75" customHeight="1" x14ac:dyDescent="0.25"/>
    <row r="3833" ht="30.75" customHeight="1" x14ac:dyDescent="0.25"/>
    <row r="3834" ht="30.75" customHeight="1" x14ac:dyDescent="0.25"/>
    <row r="3835" ht="30.75" customHeight="1" x14ac:dyDescent="0.25"/>
    <row r="3836" ht="30.75" customHeight="1" x14ac:dyDescent="0.25"/>
    <row r="3837" ht="30.75" customHeight="1" x14ac:dyDescent="0.25"/>
    <row r="3838" ht="30.75" customHeight="1" x14ac:dyDescent="0.25"/>
    <row r="3839" ht="30.75" customHeight="1" x14ac:dyDescent="0.25"/>
    <row r="3840" ht="30.75" customHeight="1" x14ac:dyDescent="0.25"/>
    <row r="3841" ht="30.75" customHeight="1" x14ac:dyDescent="0.25"/>
    <row r="3842" ht="30.75" customHeight="1" x14ac:dyDescent="0.25"/>
    <row r="3843" ht="30.75" customHeight="1" x14ac:dyDescent="0.25"/>
    <row r="3844" ht="30.75" customHeight="1" x14ac:dyDescent="0.25"/>
    <row r="3845" ht="30.75" customHeight="1" x14ac:dyDescent="0.25"/>
    <row r="3846" ht="30.75" customHeight="1" x14ac:dyDescent="0.25"/>
    <row r="3847" ht="30.75" customHeight="1" x14ac:dyDescent="0.25"/>
    <row r="3848" ht="30.75" customHeight="1" x14ac:dyDescent="0.25"/>
    <row r="3849" ht="30.75" customHeight="1" x14ac:dyDescent="0.25"/>
    <row r="3850" ht="30.75" customHeight="1" x14ac:dyDescent="0.25"/>
    <row r="3851" ht="30.75" customHeight="1" x14ac:dyDescent="0.25"/>
    <row r="3852" ht="30.75" customHeight="1" x14ac:dyDescent="0.25"/>
    <row r="3853" ht="30.75" customHeight="1" x14ac:dyDescent="0.25"/>
    <row r="3854" ht="30.75" customHeight="1" x14ac:dyDescent="0.25"/>
    <row r="3855" ht="30.75" customHeight="1" x14ac:dyDescent="0.25"/>
    <row r="3856" ht="30.75" customHeight="1" x14ac:dyDescent="0.25"/>
    <row r="3857" ht="30.75" customHeight="1" x14ac:dyDescent="0.25"/>
    <row r="3858" ht="30.75" customHeight="1" x14ac:dyDescent="0.25"/>
    <row r="3859" ht="30.75" customHeight="1" x14ac:dyDescent="0.25"/>
    <row r="3860" ht="30.75" customHeight="1" x14ac:dyDescent="0.25"/>
    <row r="3861" ht="30.75" customHeight="1" x14ac:dyDescent="0.25"/>
    <row r="3862" ht="30.75" customHeight="1" x14ac:dyDescent="0.25"/>
    <row r="3863" ht="30.75" customHeight="1" x14ac:dyDescent="0.25"/>
    <row r="3864" ht="30.75" customHeight="1" x14ac:dyDescent="0.25"/>
    <row r="3865" ht="30.75" customHeight="1" x14ac:dyDescent="0.25"/>
    <row r="3866" ht="30.75" customHeight="1" x14ac:dyDescent="0.25"/>
    <row r="3867" ht="30.75" customHeight="1" x14ac:dyDescent="0.25"/>
    <row r="3868" ht="30.75" customHeight="1" x14ac:dyDescent="0.25"/>
    <row r="3869" ht="30.75" customHeight="1" x14ac:dyDescent="0.25"/>
    <row r="3870" ht="30.75" customHeight="1" x14ac:dyDescent="0.25"/>
    <row r="3871" ht="30.75" customHeight="1" x14ac:dyDescent="0.25"/>
    <row r="3872" ht="30.75" customHeight="1" x14ac:dyDescent="0.25"/>
    <row r="3873" ht="30.75" customHeight="1" x14ac:dyDescent="0.25"/>
    <row r="3874" ht="30.75" customHeight="1" x14ac:dyDescent="0.25"/>
    <row r="3875" ht="30.75" customHeight="1" x14ac:dyDescent="0.25"/>
    <row r="3876" ht="30.75" customHeight="1" x14ac:dyDescent="0.25"/>
    <row r="3877" ht="30.75" customHeight="1" x14ac:dyDescent="0.25"/>
    <row r="3878" ht="30.75" customHeight="1" x14ac:dyDescent="0.25"/>
    <row r="3879" ht="30.75" customHeight="1" x14ac:dyDescent="0.25"/>
    <row r="3880" ht="30.75" customHeight="1" x14ac:dyDescent="0.25"/>
    <row r="3881" ht="30.75" customHeight="1" x14ac:dyDescent="0.25"/>
    <row r="3882" ht="30.75" customHeight="1" x14ac:dyDescent="0.25"/>
    <row r="3883" ht="30.75" customHeight="1" x14ac:dyDescent="0.25"/>
    <row r="3884" ht="30.75" customHeight="1" x14ac:dyDescent="0.25"/>
    <row r="3885" ht="30.75" customHeight="1" x14ac:dyDescent="0.25"/>
    <row r="3886" ht="30.75" customHeight="1" x14ac:dyDescent="0.25"/>
    <row r="3887" ht="30.75" customHeight="1" x14ac:dyDescent="0.25"/>
    <row r="3888" ht="30.75" customHeight="1" x14ac:dyDescent="0.25"/>
    <row r="3889" ht="30.75" customHeight="1" x14ac:dyDescent="0.25"/>
    <row r="3890" ht="30.75" customHeight="1" x14ac:dyDescent="0.25"/>
    <row r="3891" ht="30.75" customHeight="1" x14ac:dyDescent="0.25"/>
    <row r="3892" ht="30.75" customHeight="1" x14ac:dyDescent="0.25"/>
    <row r="3893" ht="30.75" customHeight="1" x14ac:dyDescent="0.25"/>
    <row r="3894" ht="30.75" customHeight="1" x14ac:dyDescent="0.25"/>
    <row r="3895" ht="30.75" customHeight="1" x14ac:dyDescent="0.25"/>
    <row r="3896" ht="30.75" customHeight="1" x14ac:dyDescent="0.25"/>
    <row r="3897" ht="30.75" customHeight="1" x14ac:dyDescent="0.25"/>
    <row r="3898" ht="30.75" customHeight="1" x14ac:dyDescent="0.25"/>
    <row r="3899" ht="30.75" customHeight="1" x14ac:dyDescent="0.25"/>
    <row r="3900" ht="30.75" customHeight="1" x14ac:dyDescent="0.25"/>
    <row r="3901" ht="30.75" customHeight="1" x14ac:dyDescent="0.25"/>
    <row r="3902" ht="30.75" customHeight="1" x14ac:dyDescent="0.25"/>
    <row r="3903" ht="30.75" customHeight="1" x14ac:dyDescent="0.25"/>
    <row r="3904" ht="30.75" customHeight="1" x14ac:dyDescent="0.25"/>
    <row r="3905" ht="30.75" customHeight="1" x14ac:dyDescent="0.25"/>
    <row r="3906" ht="30.75" customHeight="1" x14ac:dyDescent="0.25"/>
    <row r="3907" ht="30.75" customHeight="1" x14ac:dyDescent="0.25"/>
    <row r="3908" ht="30.75" customHeight="1" x14ac:dyDescent="0.25"/>
    <row r="3909" ht="30.75" customHeight="1" x14ac:dyDescent="0.25"/>
    <row r="3910" ht="30.75" customHeight="1" x14ac:dyDescent="0.25"/>
    <row r="3911" ht="30.75" customHeight="1" x14ac:dyDescent="0.25"/>
    <row r="3912" ht="30.75" customHeight="1" x14ac:dyDescent="0.25"/>
    <row r="3913" ht="30.75" customHeight="1" x14ac:dyDescent="0.25"/>
    <row r="3914" ht="30.75" customHeight="1" x14ac:dyDescent="0.25"/>
    <row r="3915" ht="30.75" customHeight="1" x14ac:dyDescent="0.25"/>
    <row r="3916" ht="30.75" customHeight="1" x14ac:dyDescent="0.25"/>
    <row r="3917" ht="30.75" customHeight="1" x14ac:dyDescent="0.25"/>
    <row r="3918" ht="30.75" customHeight="1" x14ac:dyDescent="0.25"/>
    <row r="3919" ht="30.75" customHeight="1" x14ac:dyDescent="0.25"/>
    <row r="3920" ht="30.75" customHeight="1" x14ac:dyDescent="0.25"/>
    <row r="3921" ht="30.75" customHeight="1" x14ac:dyDescent="0.25"/>
    <row r="3922" ht="30.75" customHeight="1" x14ac:dyDescent="0.25"/>
    <row r="3923" ht="30.75" customHeight="1" x14ac:dyDescent="0.25"/>
    <row r="3924" ht="30.75" customHeight="1" x14ac:dyDescent="0.25"/>
    <row r="3925" ht="30.75" customHeight="1" x14ac:dyDescent="0.25"/>
    <row r="3926" ht="30.75" customHeight="1" x14ac:dyDescent="0.25"/>
    <row r="3927" ht="30.75" customHeight="1" x14ac:dyDescent="0.25"/>
    <row r="3928" ht="30.75" customHeight="1" x14ac:dyDescent="0.25"/>
    <row r="3929" ht="30.75" customHeight="1" x14ac:dyDescent="0.25"/>
    <row r="3930" ht="30.75" customHeight="1" x14ac:dyDescent="0.25"/>
    <row r="3931" ht="30.75" customHeight="1" x14ac:dyDescent="0.25"/>
    <row r="3932" ht="30.75" customHeight="1" x14ac:dyDescent="0.25"/>
    <row r="3933" ht="30.75" customHeight="1" x14ac:dyDescent="0.25"/>
    <row r="3934" ht="30.75" customHeight="1" x14ac:dyDescent="0.25"/>
    <row r="3935" ht="30.75" customHeight="1" x14ac:dyDescent="0.25"/>
    <row r="3936" ht="30.75" customHeight="1" x14ac:dyDescent="0.25"/>
    <row r="3937" ht="30.75" customHeight="1" x14ac:dyDescent="0.25"/>
    <row r="3938" ht="30.75" customHeight="1" x14ac:dyDescent="0.25"/>
    <row r="3939" ht="30.75" customHeight="1" x14ac:dyDescent="0.25"/>
    <row r="3940" ht="30.75" customHeight="1" x14ac:dyDescent="0.25"/>
    <row r="3941" ht="30.75" customHeight="1" x14ac:dyDescent="0.25"/>
    <row r="3942" ht="30.75" customHeight="1" x14ac:dyDescent="0.25"/>
    <row r="3943" ht="30.75" customHeight="1" x14ac:dyDescent="0.25"/>
    <row r="3944" ht="30.75" customHeight="1" x14ac:dyDescent="0.25"/>
    <row r="3945" ht="30.75" customHeight="1" x14ac:dyDescent="0.25"/>
    <row r="3946" ht="30.75" customHeight="1" x14ac:dyDescent="0.25"/>
    <row r="3947" ht="30.75" customHeight="1" x14ac:dyDescent="0.25"/>
    <row r="3948" ht="30.75" customHeight="1" x14ac:dyDescent="0.25"/>
    <row r="3949" ht="30.75" customHeight="1" x14ac:dyDescent="0.25"/>
    <row r="3950" ht="30.75" customHeight="1" x14ac:dyDescent="0.25"/>
    <row r="3951" ht="30.75" customHeight="1" x14ac:dyDescent="0.25"/>
    <row r="3952" ht="30.75" customHeight="1" x14ac:dyDescent="0.25"/>
    <row r="3953" ht="30.75" customHeight="1" x14ac:dyDescent="0.25"/>
    <row r="3954" ht="30.75" customHeight="1" x14ac:dyDescent="0.25"/>
    <row r="3955" ht="30.75" customHeight="1" x14ac:dyDescent="0.25"/>
    <row r="3956" ht="30.75" customHeight="1" x14ac:dyDescent="0.25"/>
    <row r="3957" ht="30.75" customHeight="1" x14ac:dyDescent="0.25"/>
    <row r="3958" ht="30.75" customHeight="1" x14ac:dyDescent="0.25"/>
    <row r="3959" ht="30.75" customHeight="1" x14ac:dyDescent="0.25"/>
    <row r="3960" ht="30.75" customHeight="1" x14ac:dyDescent="0.25"/>
    <row r="3961" ht="30.75" customHeight="1" x14ac:dyDescent="0.25"/>
    <row r="3962" ht="30.75" customHeight="1" x14ac:dyDescent="0.25"/>
    <row r="3963" ht="30.75" customHeight="1" x14ac:dyDescent="0.25"/>
    <row r="3964" ht="30.75" customHeight="1" x14ac:dyDescent="0.25"/>
    <row r="3965" ht="30.75" customHeight="1" x14ac:dyDescent="0.25"/>
    <row r="3966" ht="30.75" customHeight="1" x14ac:dyDescent="0.25"/>
    <row r="3967" ht="30.75" customHeight="1" x14ac:dyDescent="0.25"/>
    <row r="3968" ht="30.75" customHeight="1" x14ac:dyDescent="0.25"/>
    <row r="3969" ht="30.75" customHeight="1" x14ac:dyDescent="0.25"/>
    <row r="3970" ht="30.75" customHeight="1" x14ac:dyDescent="0.25"/>
    <row r="3971" ht="30.75" customHeight="1" x14ac:dyDescent="0.25"/>
    <row r="3972" ht="30.75" customHeight="1" x14ac:dyDescent="0.25"/>
    <row r="3973" ht="30.75" customHeight="1" x14ac:dyDescent="0.25"/>
    <row r="3974" ht="30.75" customHeight="1" x14ac:dyDescent="0.25"/>
    <row r="3975" ht="30.75" customHeight="1" x14ac:dyDescent="0.25"/>
    <row r="3976" ht="30.75" customHeight="1" x14ac:dyDescent="0.25"/>
    <row r="3977" ht="30.75" customHeight="1" x14ac:dyDescent="0.25"/>
    <row r="3978" ht="30.75" customHeight="1" x14ac:dyDescent="0.25"/>
    <row r="3979" ht="30.75" customHeight="1" x14ac:dyDescent="0.25"/>
    <row r="3980" ht="30.75" customHeight="1" x14ac:dyDescent="0.25"/>
    <row r="3981" ht="30.75" customHeight="1" x14ac:dyDescent="0.25"/>
    <row r="3982" ht="30.75" customHeight="1" x14ac:dyDescent="0.25"/>
    <row r="3983" ht="30.75" customHeight="1" x14ac:dyDescent="0.25"/>
    <row r="3984" ht="30.75" customHeight="1" x14ac:dyDescent="0.25"/>
    <row r="3985" ht="30.75" customHeight="1" x14ac:dyDescent="0.25"/>
    <row r="3986" ht="30.75" customHeight="1" x14ac:dyDescent="0.25"/>
    <row r="3987" ht="30.75" customHeight="1" x14ac:dyDescent="0.25"/>
    <row r="3988" ht="30.75" customHeight="1" x14ac:dyDescent="0.25"/>
    <row r="3989" ht="30.75" customHeight="1" x14ac:dyDescent="0.25"/>
    <row r="3990" ht="30.75" customHeight="1" x14ac:dyDescent="0.25"/>
    <row r="3991" ht="30.75" customHeight="1" x14ac:dyDescent="0.25"/>
    <row r="3992" ht="30.75" customHeight="1" x14ac:dyDescent="0.25"/>
    <row r="3993" ht="30.75" customHeight="1" x14ac:dyDescent="0.25"/>
    <row r="3994" ht="30.75" customHeight="1" x14ac:dyDescent="0.25"/>
    <row r="3995" ht="30.75" customHeight="1" x14ac:dyDescent="0.25"/>
    <row r="3996" ht="30.75" customHeight="1" x14ac:dyDescent="0.25"/>
    <row r="3997" ht="30.75" customHeight="1" x14ac:dyDescent="0.25"/>
    <row r="3998" ht="30.75" customHeight="1" x14ac:dyDescent="0.25"/>
    <row r="3999" ht="30.75" customHeight="1" x14ac:dyDescent="0.25"/>
    <row r="4000" ht="30.75" customHeight="1" x14ac:dyDescent="0.25"/>
    <row r="4001" ht="30.75" customHeight="1" x14ac:dyDescent="0.25"/>
    <row r="4002" ht="30.75" customHeight="1" x14ac:dyDescent="0.25"/>
    <row r="4003" ht="30.75" customHeight="1" x14ac:dyDescent="0.25"/>
    <row r="4004" ht="30.75" customHeight="1" x14ac:dyDescent="0.25"/>
    <row r="4005" ht="30.75" customHeight="1" x14ac:dyDescent="0.25"/>
    <row r="4006" ht="30.75" customHeight="1" x14ac:dyDescent="0.25"/>
    <row r="4007" ht="30.75" customHeight="1" x14ac:dyDescent="0.25"/>
    <row r="4008" ht="30.75" customHeight="1" x14ac:dyDescent="0.25"/>
    <row r="4009" ht="30.75" customHeight="1" x14ac:dyDescent="0.25"/>
    <row r="4010" ht="30.75" customHeight="1" x14ac:dyDescent="0.25"/>
    <row r="4011" ht="30.75" customHeight="1" x14ac:dyDescent="0.25"/>
    <row r="4012" ht="30.75" customHeight="1" x14ac:dyDescent="0.25"/>
    <row r="4013" ht="30.75" customHeight="1" x14ac:dyDescent="0.25"/>
    <row r="4014" ht="30.75" customHeight="1" x14ac:dyDescent="0.25"/>
    <row r="4015" ht="30.75" customHeight="1" x14ac:dyDescent="0.25"/>
    <row r="4016" ht="30.75" customHeight="1" x14ac:dyDescent="0.25"/>
    <row r="4017" ht="30.75" customHeight="1" x14ac:dyDescent="0.25"/>
    <row r="4018" ht="30.75" customHeight="1" x14ac:dyDescent="0.25"/>
    <row r="4019" ht="30.75" customHeight="1" x14ac:dyDescent="0.25"/>
    <row r="4020" ht="30.75" customHeight="1" x14ac:dyDescent="0.25"/>
    <row r="4021" ht="30.75" customHeight="1" x14ac:dyDescent="0.25"/>
    <row r="4022" ht="30.75" customHeight="1" x14ac:dyDescent="0.25"/>
    <row r="4023" ht="30.75" customHeight="1" x14ac:dyDescent="0.25"/>
    <row r="4024" ht="30.75" customHeight="1" x14ac:dyDescent="0.25"/>
    <row r="4025" ht="30.75" customHeight="1" x14ac:dyDescent="0.25"/>
    <row r="4026" ht="30.75" customHeight="1" x14ac:dyDescent="0.25"/>
    <row r="4027" ht="30.75" customHeight="1" x14ac:dyDescent="0.25"/>
    <row r="4028" ht="30.75" customHeight="1" x14ac:dyDescent="0.25"/>
    <row r="4029" ht="30.75" customHeight="1" x14ac:dyDescent="0.25"/>
    <row r="4030" ht="30.75" customHeight="1" x14ac:dyDescent="0.25"/>
    <row r="4031" ht="30.75" customHeight="1" x14ac:dyDescent="0.25"/>
    <row r="4032" ht="30.75" customHeight="1" x14ac:dyDescent="0.25"/>
    <row r="4033" ht="30.75" customHeight="1" x14ac:dyDescent="0.25"/>
    <row r="4034" ht="30.75" customHeight="1" x14ac:dyDescent="0.25"/>
    <row r="4035" ht="30.75" customHeight="1" x14ac:dyDescent="0.25"/>
    <row r="4036" ht="30.75" customHeight="1" x14ac:dyDescent="0.25"/>
    <row r="4037" ht="30.75" customHeight="1" x14ac:dyDescent="0.25"/>
    <row r="4038" ht="30.75" customHeight="1" x14ac:dyDescent="0.25"/>
    <row r="4039" ht="30.75" customHeight="1" x14ac:dyDescent="0.25"/>
    <row r="4040" ht="30.75" customHeight="1" x14ac:dyDescent="0.25"/>
    <row r="4041" ht="30.75" customHeight="1" x14ac:dyDescent="0.25"/>
    <row r="4042" ht="30.75" customHeight="1" x14ac:dyDescent="0.25"/>
    <row r="4043" ht="30.75" customHeight="1" x14ac:dyDescent="0.25"/>
    <row r="4044" ht="30.75" customHeight="1" x14ac:dyDescent="0.25"/>
    <row r="4045" ht="30.75" customHeight="1" x14ac:dyDescent="0.25"/>
    <row r="4046" ht="30.75" customHeight="1" x14ac:dyDescent="0.25"/>
    <row r="4047" ht="30.75" customHeight="1" x14ac:dyDescent="0.25"/>
    <row r="4048" ht="30.75" customHeight="1" x14ac:dyDescent="0.25"/>
    <row r="4049" ht="30.75" customHeight="1" x14ac:dyDescent="0.25"/>
    <row r="4050" ht="30.75" customHeight="1" x14ac:dyDescent="0.25"/>
    <row r="4051" ht="30.75" customHeight="1" x14ac:dyDescent="0.25"/>
    <row r="4052" ht="30.75" customHeight="1" x14ac:dyDescent="0.25"/>
    <row r="4053" ht="30.75" customHeight="1" x14ac:dyDescent="0.25"/>
    <row r="4054" ht="30.75" customHeight="1" x14ac:dyDescent="0.25"/>
    <row r="4055" ht="30.75" customHeight="1" x14ac:dyDescent="0.25"/>
    <row r="4056" ht="30.75" customHeight="1" x14ac:dyDescent="0.25"/>
    <row r="4057" ht="30.75" customHeight="1" x14ac:dyDescent="0.25"/>
    <row r="4058" ht="30.75" customHeight="1" x14ac:dyDescent="0.25"/>
    <row r="4059" ht="30.75" customHeight="1" x14ac:dyDescent="0.25"/>
    <row r="4060" ht="30.75" customHeight="1" x14ac:dyDescent="0.25"/>
    <row r="4061" ht="30.75" customHeight="1" x14ac:dyDescent="0.25"/>
    <row r="4062" ht="30.75" customHeight="1" x14ac:dyDescent="0.25"/>
    <row r="4063" ht="30.75" customHeight="1" x14ac:dyDescent="0.25"/>
    <row r="4064" ht="30.75" customHeight="1" x14ac:dyDescent="0.25"/>
    <row r="4065" ht="30.75" customHeight="1" x14ac:dyDescent="0.25"/>
    <row r="4066" ht="30.75" customHeight="1" x14ac:dyDescent="0.25"/>
    <row r="4067" ht="30.75" customHeight="1" x14ac:dyDescent="0.25"/>
    <row r="4068" ht="30.75" customHeight="1" x14ac:dyDescent="0.25"/>
    <row r="4069" ht="30.75" customHeight="1" x14ac:dyDescent="0.25"/>
    <row r="4070" ht="30.75" customHeight="1" x14ac:dyDescent="0.25"/>
    <row r="4071" ht="30.75" customHeight="1" x14ac:dyDescent="0.25"/>
    <row r="4072" ht="30.75" customHeight="1" x14ac:dyDescent="0.25"/>
    <row r="4073" ht="30.75" customHeight="1" x14ac:dyDescent="0.25"/>
    <row r="4074" ht="30.75" customHeight="1" x14ac:dyDescent="0.25"/>
    <row r="4075" ht="30.75" customHeight="1" x14ac:dyDescent="0.25"/>
    <row r="4076" ht="30.75" customHeight="1" x14ac:dyDescent="0.25"/>
    <row r="4077" ht="30.75" customHeight="1" x14ac:dyDescent="0.25"/>
    <row r="4078" ht="30.75" customHeight="1" x14ac:dyDescent="0.25"/>
    <row r="4079" ht="30.75" customHeight="1" x14ac:dyDescent="0.25"/>
    <row r="4080" ht="30.75" customHeight="1" x14ac:dyDescent="0.25"/>
    <row r="4081" ht="30.75" customHeight="1" x14ac:dyDescent="0.25"/>
    <row r="4082" ht="30.75" customHeight="1" x14ac:dyDescent="0.25"/>
    <row r="4083" ht="30.75" customHeight="1" x14ac:dyDescent="0.25"/>
    <row r="4084" ht="30.75" customHeight="1" x14ac:dyDescent="0.25"/>
    <row r="4085" ht="30.75" customHeight="1" x14ac:dyDescent="0.25"/>
    <row r="4086" ht="30.75" customHeight="1" x14ac:dyDescent="0.25"/>
    <row r="4087" ht="30.75" customHeight="1" x14ac:dyDescent="0.25"/>
    <row r="4088" ht="30.75" customHeight="1" x14ac:dyDescent="0.25"/>
    <row r="4089" ht="30.75" customHeight="1" x14ac:dyDescent="0.25"/>
    <row r="4090" ht="30.75" customHeight="1" x14ac:dyDescent="0.25"/>
    <row r="4091" ht="30.75" customHeight="1" x14ac:dyDescent="0.25"/>
    <row r="4092" ht="30.75" customHeight="1" x14ac:dyDescent="0.25"/>
    <row r="4093" ht="30.75" customHeight="1" x14ac:dyDescent="0.25"/>
    <row r="4094" ht="30.75" customHeight="1" x14ac:dyDescent="0.25"/>
    <row r="4095" ht="30.75" customHeight="1" x14ac:dyDescent="0.25"/>
    <row r="4096" ht="30.75" customHeight="1" x14ac:dyDescent="0.25"/>
    <row r="4097" ht="30.75" customHeight="1" x14ac:dyDescent="0.25"/>
    <row r="4098" ht="30.75" customHeight="1" x14ac:dyDescent="0.25"/>
    <row r="4099" ht="30.75" customHeight="1" x14ac:dyDescent="0.25"/>
    <row r="4100" ht="30.75" customHeight="1" x14ac:dyDescent="0.25"/>
    <row r="4101" ht="30.75" customHeight="1" x14ac:dyDescent="0.25"/>
    <row r="4102" ht="30.75" customHeight="1" x14ac:dyDescent="0.25"/>
    <row r="4103" ht="30.75" customHeight="1" x14ac:dyDescent="0.25"/>
    <row r="4104" ht="30.75" customHeight="1" x14ac:dyDescent="0.25"/>
    <row r="4105" ht="30.75" customHeight="1" x14ac:dyDescent="0.25"/>
    <row r="4106" ht="30.75" customHeight="1" x14ac:dyDescent="0.25"/>
    <row r="4107" ht="30.75" customHeight="1" x14ac:dyDescent="0.25"/>
    <row r="4108" ht="30.75" customHeight="1" x14ac:dyDescent="0.25"/>
    <row r="4109" ht="30.75" customHeight="1" x14ac:dyDescent="0.25"/>
    <row r="4110" ht="30.75" customHeight="1" x14ac:dyDescent="0.25"/>
    <row r="4111" ht="30.75" customHeight="1" x14ac:dyDescent="0.25"/>
    <row r="4112" ht="30.75" customHeight="1" x14ac:dyDescent="0.25"/>
    <row r="4113" ht="30.75" customHeight="1" x14ac:dyDescent="0.25"/>
    <row r="4114" ht="30.75" customHeight="1" x14ac:dyDescent="0.25"/>
    <row r="4115" ht="30.75" customHeight="1" x14ac:dyDescent="0.25"/>
    <row r="4116" ht="30.75" customHeight="1" x14ac:dyDescent="0.25"/>
    <row r="4117" ht="30.75" customHeight="1" x14ac:dyDescent="0.25"/>
    <row r="4118" ht="30.75" customHeight="1" x14ac:dyDescent="0.25"/>
    <row r="4119" ht="30.75" customHeight="1" x14ac:dyDescent="0.25"/>
    <row r="4120" ht="30.75" customHeight="1" x14ac:dyDescent="0.25"/>
    <row r="4121" ht="30.75" customHeight="1" x14ac:dyDescent="0.25"/>
    <row r="4122" ht="30.75" customHeight="1" x14ac:dyDescent="0.25"/>
    <row r="4123" ht="30.75" customHeight="1" x14ac:dyDescent="0.25"/>
    <row r="4124" ht="30.75" customHeight="1" x14ac:dyDescent="0.25"/>
    <row r="4125" ht="30.75" customHeight="1" x14ac:dyDescent="0.25"/>
    <row r="4126" ht="30.75" customHeight="1" x14ac:dyDescent="0.25"/>
    <row r="4127" ht="30.75" customHeight="1" x14ac:dyDescent="0.25"/>
    <row r="4128" ht="30.75" customHeight="1" x14ac:dyDescent="0.25"/>
    <row r="4129" ht="30.75" customHeight="1" x14ac:dyDescent="0.25"/>
    <row r="4130" ht="30.75" customHeight="1" x14ac:dyDescent="0.25"/>
    <row r="4131" ht="30.75" customHeight="1" x14ac:dyDescent="0.25"/>
    <row r="4132" ht="30.75" customHeight="1" x14ac:dyDescent="0.25"/>
    <row r="4133" ht="30.75" customHeight="1" x14ac:dyDescent="0.25"/>
    <row r="4134" ht="30.75" customHeight="1" x14ac:dyDescent="0.25"/>
    <row r="4135" ht="30.75" customHeight="1" x14ac:dyDescent="0.25"/>
    <row r="4136" ht="30.75" customHeight="1" x14ac:dyDescent="0.25"/>
    <row r="4137" ht="30.75" customHeight="1" x14ac:dyDescent="0.25"/>
    <row r="4138" ht="30.75" customHeight="1" x14ac:dyDescent="0.25"/>
    <row r="4139" ht="30.75" customHeight="1" x14ac:dyDescent="0.25"/>
    <row r="4140" ht="30.75" customHeight="1" x14ac:dyDescent="0.25"/>
    <row r="4141" ht="30.75" customHeight="1" x14ac:dyDescent="0.25"/>
    <row r="4142" ht="30.75" customHeight="1" x14ac:dyDescent="0.25"/>
    <row r="4143" ht="30.75" customHeight="1" x14ac:dyDescent="0.25"/>
    <row r="4144" ht="30.75" customHeight="1" x14ac:dyDescent="0.25"/>
    <row r="4145" ht="30.75" customHeight="1" x14ac:dyDescent="0.25"/>
    <row r="4146" ht="30.75" customHeight="1" x14ac:dyDescent="0.25"/>
    <row r="4147" ht="30.75" customHeight="1" x14ac:dyDescent="0.25"/>
    <row r="4148" ht="30.75" customHeight="1" x14ac:dyDescent="0.25"/>
    <row r="4149" ht="30.75" customHeight="1" x14ac:dyDescent="0.25"/>
    <row r="4150" ht="30.75" customHeight="1" x14ac:dyDescent="0.25"/>
    <row r="4151" ht="30.75" customHeight="1" x14ac:dyDescent="0.25"/>
    <row r="4152" ht="30.75" customHeight="1" x14ac:dyDescent="0.25"/>
    <row r="4153" ht="30.75" customHeight="1" x14ac:dyDescent="0.25"/>
    <row r="4154" ht="30.75" customHeight="1" x14ac:dyDescent="0.25"/>
    <row r="4155" ht="30.75" customHeight="1" x14ac:dyDescent="0.25"/>
    <row r="4156" ht="30.75" customHeight="1" x14ac:dyDescent="0.25"/>
    <row r="4157" ht="30.75" customHeight="1" x14ac:dyDescent="0.25"/>
    <row r="4158" ht="30.75" customHeight="1" x14ac:dyDescent="0.25"/>
    <row r="4159" ht="30.75" customHeight="1" x14ac:dyDescent="0.25"/>
    <row r="4160" ht="30.75" customHeight="1" x14ac:dyDescent="0.25"/>
    <row r="4161" ht="30.75" customHeight="1" x14ac:dyDescent="0.25"/>
    <row r="4162" ht="30.75" customHeight="1" x14ac:dyDescent="0.25"/>
    <row r="4163" ht="30.75" customHeight="1" x14ac:dyDescent="0.25"/>
    <row r="4164" ht="30.75" customHeight="1" x14ac:dyDescent="0.25"/>
    <row r="4165" ht="30.75" customHeight="1" x14ac:dyDescent="0.25"/>
    <row r="4166" ht="30.75" customHeight="1" x14ac:dyDescent="0.25"/>
    <row r="4167" ht="30.75" customHeight="1" x14ac:dyDescent="0.25"/>
    <row r="4168" ht="30.75" customHeight="1" x14ac:dyDescent="0.25"/>
    <row r="4169" ht="30.75" customHeight="1" x14ac:dyDescent="0.25"/>
    <row r="4170" ht="30.75" customHeight="1" x14ac:dyDescent="0.25"/>
    <row r="4171" ht="30.75" customHeight="1" x14ac:dyDescent="0.25"/>
    <row r="4172" ht="30.75" customHeight="1" x14ac:dyDescent="0.25"/>
    <row r="4173" ht="30.75" customHeight="1" x14ac:dyDescent="0.25"/>
    <row r="4174" ht="30.75" customHeight="1" x14ac:dyDescent="0.25"/>
    <row r="4175" ht="30.75" customHeight="1" x14ac:dyDescent="0.25"/>
    <row r="4176" ht="30.75" customHeight="1" x14ac:dyDescent="0.25"/>
    <row r="4177" ht="30.75" customHeight="1" x14ac:dyDescent="0.25"/>
    <row r="4178" ht="30.75" customHeight="1" x14ac:dyDescent="0.25"/>
    <row r="4179" ht="30.75" customHeight="1" x14ac:dyDescent="0.25"/>
    <row r="4180" ht="30.75" customHeight="1" x14ac:dyDescent="0.25"/>
    <row r="4181" ht="30.75" customHeight="1" x14ac:dyDescent="0.25"/>
    <row r="4182" ht="30.75" customHeight="1" x14ac:dyDescent="0.25"/>
    <row r="4183" ht="30.75" customHeight="1" x14ac:dyDescent="0.25"/>
    <row r="4184" ht="30.75" customHeight="1" x14ac:dyDescent="0.25"/>
    <row r="4185" ht="30.75" customHeight="1" x14ac:dyDescent="0.25"/>
    <row r="4186" ht="30.75" customHeight="1" x14ac:dyDescent="0.25"/>
    <row r="4187" ht="30.75" customHeight="1" x14ac:dyDescent="0.25"/>
    <row r="4188" ht="30.75" customHeight="1" x14ac:dyDescent="0.25"/>
    <row r="4189" ht="30.75" customHeight="1" x14ac:dyDescent="0.25"/>
    <row r="4190" ht="30.75" customHeight="1" x14ac:dyDescent="0.25"/>
    <row r="4191" ht="30.75" customHeight="1" x14ac:dyDescent="0.25"/>
    <row r="4192" ht="30.75" customHeight="1" x14ac:dyDescent="0.25"/>
    <row r="4193" ht="30.75" customHeight="1" x14ac:dyDescent="0.25"/>
    <row r="4194" ht="30.75" customHeight="1" x14ac:dyDescent="0.25"/>
    <row r="4195" ht="30.75" customHeight="1" x14ac:dyDescent="0.25"/>
    <row r="4196" ht="30.75" customHeight="1" x14ac:dyDescent="0.25"/>
    <row r="4197" ht="30.75" customHeight="1" x14ac:dyDescent="0.25"/>
    <row r="4198" ht="30.75" customHeight="1" x14ac:dyDescent="0.25"/>
    <row r="4199" ht="30.75" customHeight="1" x14ac:dyDescent="0.25"/>
    <row r="4200" ht="30.75" customHeight="1" x14ac:dyDescent="0.25"/>
    <row r="4201" ht="30.75" customHeight="1" x14ac:dyDescent="0.25"/>
    <row r="4202" ht="30.75" customHeight="1" x14ac:dyDescent="0.25"/>
    <row r="4203" ht="30.75" customHeight="1" x14ac:dyDescent="0.25"/>
    <row r="4204" ht="30.75" customHeight="1" x14ac:dyDescent="0.25"/>
    <row r="4205" ht="30.75" customHeight="1" x14ac:dyDescent="0.25"/>
    <row r="4206" ht="30.75" customHeight="1" x14ac:dyDescent="0.25"/>
    <row r="4207" ht="30.75" customHeight="1" x14ac:dyDescent="0.25"/>
    <row r="4208" ht="30.75" customHeight="1" x14ac:dyDescent="0.25"/>
    <row r="4209" ht="30.75" customHeight="1" x14ac:dyDescent="0.25"/>
    <row r="4210" ht="30.75" customHeight="1" x14ac:dyDescent="0.25"/>
    <row r="4211" ht="30.75" customHeight="1" x14ac:dyDescent="0.25"/>
    <row r="4212" ht="30.75" customHeight="1" x14ac:dyDescent="0.25"/>
    <row r="4213" ht="30.75" customHeight="1" x14ac:dyDescent="0.25"/>
    <row r="4214" ht="30.75" customHeight="1" x14ac:dyDescent="0.25"/>
    <row r="4215" ht="30.75" customHeight="1" x14ac:dyDescent="0.25"/>
    <row r="4216" ht="30.75" customHeight="1" x14ac:dyDescent="0.25"/>
    <row r="4217" ht="30.75" customHeight="1" x14ac:dyDescent="0.25"/>
    <row r="4218" ht="30.75" customHeight="1" x14ac:dyDescent="0.25"/>
    <row r="4219" ht="30.75" customHeight="1" x14ac:dyDescent="0.25"/>
    <row r="4220" ht="30.75" customHeight="1" x14ac:dyDescent="0.25"/>
    <row r="4221" ht="30.75" customHeight="1" x14ac:dyDescent="0.25"/>
    <row r="4222" ht="30.75" customHeight="1" x14ac:dyDescent="0.25"/>
    <row r="4223" ht="30.75" customHeight="1" x14ac:dyDescent="0.25"/>
    <row r="4224" ht="30.75" customHeight="1" x14ac:dyDescent="0.25"/>
    <row r="4225" ht="30.75" customHeight="1" x14ac:dyDescent="0.25"/>
    <row r="4226" ht="30.75" customHeight="1" x14ac:dyDescent="0.25"/>
    <row r="4227" ht="30.75" customHeight="1" x14ac:dyDescent="0.25"/>
    <row r="4228" ht="30.75" customHeight="1" x14ac:dyDescent="0.25"/>
    <row r="4229" ht="30.75" customHeight="1" x14ac:dyDescent="0.25"/>
    <row r="4230" ht="30.75" customHeight="1" x14ac:dyDescent="0.25"/>
    <row r="4231" ht="30.75" customHeight="1" x14ac:dyDescent="0.25"/>
    <row r="4232" ht="30.75" customHeight="1" x14ac:dyDescent="0.25"/>
    <row r="4233" ht="30.75" customHeight="1" x14ac:dyDescent="0.25"/>
    <row r="4234" ht="30.75" customHeight="1" x14ac:dyDescent="0.25"/>
    <row r="4235" ht="30.75" customHeight="1" x14ac:dyDescent="0.25"/>
    <row r="4236" ht="30.75" customHeight="1" x14ac:dyDescent="0.25"/>
    <row r="4237" ht="30.75" customHeight="1" x14ac:dyDescent="0.25"/>
    <row r="4238" ht="30.75" customHeight="1" x14ac:dyDescent="0.25"/>
    <row r="4239" ht="30.75" customHeight="1" x14ac:dyDescent="0.25"/>
    <row r="4240" ht="30.75" customHeight="1" x14ac:dyDescent="0.25"/>
    <row r="4241" ht="30.75" customHeight="1" x14ac:dyDescent="0.25"/>
    <row r="4242" ht="30.75" customHeight="1" x14ac:dyDescent="0.25"/>
    <row r="4243" ht="30.75" customHeight="1" x14ac:dyDescent="0.25"/>
    <row r="4244" ht="30.75" customHeight="1" x14ac:dyDescent="0.25"/>
    <row r="4245" ht="30.75" customHeight="1" x14ac:dyDescent="0.25"/>
    <row r="4246" ht="30.75" customHeight="1" x14ac:dyDescent="0.25"/>
    <row r="4247" ht="30.75" customHeight="1" x14ac:dyDescent="0.25"/>
    <row r="4248" ht="30.75" customHeight="1" x14ac:dyDescent="0.25"/>
    <row r="4249" ht="30.75" customHeight="1" x14ac:dyDescent="0.25"/>
    <row r="4250" ht="30.75" customHeight="1" x14ac:dyDescent="0.25"/>
    <row r="4251" ht="30.75" customHeight="1" x14ac:dyDescent="0.25"/>
    <row r="4252" ht="30.75" customHeight="1" x14ac:dyDescent="0.25"/>
    <row r="4253" ht="30.75" customHeight="1" x14ac:dyDescent="0.25"/>
    <row r="4254" ht="30.75" customHeight="1" x14ac:dyDescent="0.25"/>
    <row r="4255" ht="30.75" customHeight="1" x14ac:dyDescent="0.25"/>
    <row r="4256" ht="30.75" customHeight="1" x14ac:dyDescent="0.25"/>
    <row r="4257" ht="30.75" customHeight="1" x14ac:dyDescent="0.25"/>
    <row r="4258" ht="30.75" customHeight="1" x14ac:dyDescent="0.25"/>
    <row r="4259" ht="30.75" customHeight="1" x14ac:dyDescent="0.25"/>
    <row r="4260" ht="30.75" customHeight="1" x14ac:dyDescent="0.25"/>
    <row r="4261" ht="30.75" customHeight="1" x14ac:dyDescent="0.25"/>
    <row r="4262" ht="30.75" customHeight="1" x14ac:dyDescent="0.25"/>
    <row r="4263" ht="30.75" customHeight="1" x14ac:dyDescent="0.25"/>
    <row r="4264" ht="30.75" customHeight="1" x14ac:dyDescent="0.25"/>
    <row r="4265" ht="30.75" customHeight="1" x14ac:dyDescent="0.25"/>
    <row r="4266" ht="30.75" customHeight="1" x14ac:dyDescent="0.25"/>
    <row r="4267" ht="30.75" customHeight="1" x14ac:dyDescent="0.25"/>
    <row r="4268" ht="30.75" customHeight="1" x14ac:dyDescent="0.25"/>
    <row r="4269" ht="30.75" customHeight="1" x14ac:dyDescent="0.25"/>
    <row r="4270" ht="30.75" customHeight="1" x14ac:dyDescent="0.25"/>
    <row r="4271" ht="30.75" customHeight="1" x14ac:dyDescent="0.25"/>
    <row r="4272" ht="30.75" customHeight="1" x14ac:dyDescent="0.25"/>
    <row r="4273" ht="30.75" customHeight="1" x14ac:dyDescent="0.25"/>
    <row r="4274" ht="30.75" customHeight="1" x14ac:dyDescent="0.25"/>
    <row r="4275" ht="30.75" customHeight="1" x14ac:dyDescent="0.25"/>
    <row r="4276" ht="30.75" customHeight="1" x14ac:dyDescent="0.25"/>
    <row r="4277" ht="30.75" customHeight="1" x14ac:dyDescent="0.25"/>
    <row r="4278" ht="30.75" customHeight="1" x14ac:dyDescent="0.25"/>
    <row r="4279" ht="30.75" customHeight="1" x14ac:dyDescent="0.25"/>
    <row r="4280" ht="30.75" customHeight="1" x14ac:dyDescent="0.25"/>
    <row r="4281" ht="30.75" customHeight="1" x14ac:dyDescent="0.25"/>
    <row r="4282" ht="30.75" customHeight="1" x14ac:dyDescent="0.25"/>
    <row r="4283" ht="30.75" customHeight="1" x14ac:dyDescent="0.25"/>
    <row r="4284" ht="30.75" customHeight="1" x14ac:dyDescent="0.25"/>
    <row r="4285" ht="30.75" customHeight="1" x14ac:dyDescent="0.25"/>
    <row r="4286" ht="30.75" customHeight="1" x14ac:dyDescent="0.25"/>
    <row r="4287" ht="30.75" customHeight="1" x14ac:dyDescent="0.25"/>
    <row r="4288" ht="30.75" customHeight="1" x14ac:dyDescent="0.25"/>
    <row r="4289" ht="30.75" customHeight="1" x14ac:dyDescent="0.25"/>
    <row r="4290" ht="30.75" customHeight="1" x14ac:dyDescent="0.25"/>
    <row r="4291" ht="30.75" customHeight="1" x14ac:dyDescent="0.25"/>
    <row r="4292" ht="30.75" customHeight="1" x14ac:dyDescent="0.25"/>
    <row r="4293" ht="30.75" customHeight="1" x14ac:dyDescent="0.25"/>
    <row r="4294" ht="30.75" customHeight="1" x14ac:dyDescent="0.25"/>
    <row r="4295" ht="30.75" customHeight="1" x14ac:dyDescent="0.25"/>
    <row r="4296" ht="30.75" customHeight="1" x14ac:dyDescent="0.25"/>
    <row r="4297" ht="30.75" customHeight="1" x14ac:dyDescent="0.25"/>
    <row r="4298" ht="30.75" customHeight="1" x14ac:dyDescent="0.25"/>
    <row r="4299" ht="30.75" customHeight="1" x14ac:dyDescent="0.25"/>
    <row r="4300" ht="30.75" customHeight="1" x14ac:dyDescent="0.25"/>
    <row r="4301" ht="30.75" customHeight="1" x14ac:dyDescent="0.25"/>
    <row r="4302" ht="30.75" customHeight="1" x14ac:dyDescent="0.25"/>
    <row r="4303" ht="30.75" customHeight="1" x14ac:dyDescent="0.25"/>
    <row r="4304" ht="30.75" customHeight="1" x14ac:dyDescent="0.25"/>
    <row r="4305" ht="30.75" customHeight="1" x14ac:dyDescent="0.25"/>
    <row r="4306" ht="30.75" customHeight="1" x14ac:dyDescent="0.25"/>
    <row r="4307" ht="30.75" customHeight="1" x14ac:dyDescent="0.25"/>
    <row r="4308" ht="30.75" customHeight="1" x14ac:dyDescent="0.25"/>
    <row r="4309" ht="30.75" customHeight="1" x14ac:dyDescent="0.25"/>
    <row r="4310" ht="30.75" customHeight="1" x14ac:dyDescent="0.25"/>
    <row r="4311" ht="30.75" customHeight="1" x14ac:dyDescent="0.25"/>
    <row r="4312" ht="30.75" customHeight="1" x14ac:dyDescent="0.25"/>
    <row r="4313" ht="30.75" customHeight="1" x14ac:dyDescent="0.25"/>
    <row r="4314" ht="30.75" customHeight="1" x14ac:dyDescent="0.25"/>
    <row r="4315" ht="30.75" customHeight="1" x14ac:dyDescent="0.25"/>
    <row r="4316" ht="30.75" customHeight="1" x14ac:dyDescent="0.25"/>
    <row r="4317" ht="30.75" customHeight="1" x14ac:dyDescent="0.25"/>
    <row r="4318" ht="30.75" customHeight="1" x14ac:dyDescent="0.25"/>
    <row r="4319" ht="30.75" customHeight="1" x14ac:dyDescent="0.25"/>
    <row r="4320" ht="30.75" customHeight="1" x14ac:dyDescent="0.25"/>
    <row r="4321" ht="30.75" customHeight="1" x14ac:dyDescent="0.25"/>
    <row r="4322" ht="30.75" customHeight="1" x14ac:dyDescent="0.25"/>
    <row r="4323" ht="30.75" customHeight="1" x14ac:dyDescent="0.25"/>
    <row r="4324" ht="30.75" customHeight="1" x14ac:dyDescent="0.25"/>
    <row r="4325" ht="30.75" customHeight="1" x14ac:dyDescent="0.25"/>
    <row r="4326" ht="30.75" customHeight="1" x14ac:dyDescent="0.25"/>
    <row r="4327" ht="30.75" customHeight="1" x14ac:dyDescent="0.25"/>
    <row r="4328" ht="30.75" customHeight="1" x14ac:dyDescent="0.25"/>
    <row r="4329" ht="30.75" customHeight="1" x14ac:dyDescent="0.25"/>
    <row r="4330" ht="30.75" customHeight="1" x14ac:dyDescent="0.25"/>
    <row r="4331" ht="30.75" customHeight="1" x14ac:dyDescent="0.25"/>
    <row r="4332" ht="30.75" customHeight="1" x14ac:dyDescent="0.25"/>
    <row r="4333" ht="30.75" customHeight="1" x14ac:dyDescent="0.25"/>
    <row r="4334" ht="30.75" customHeight="1" x14ac:dyDescent="0.25"/>
    <row r="4335" ht="30.75" customHeight="1" x14ac:dyDescent="0.25"/>
    <row r="4336" ht="30.75" customHeight="1" x14ac:dyDescent="0.25"/>
    <row r="4337" ht="30.75" customHeight="1" x14ac:dyDescent="0.25"/>
    <row r="4338" ht="30.75" customHeight="1" x14ac:dyDescent="0.25"/>
    <row r="4339" ht="30.75" customHeight="1" x14ac:dyDescent="0.25"/>
    <row r="4340" ht="30.75" customHeight="1" x14ac:dyDescent="0.25"/>
    <row r="4341" ht="30.75" customHeight="1" x14ac:dyDescent="0.25"/>
    <row r="4342" ht="30.75" customHeight="1" x14ac:dyDescent="0.25"/>
    <row r="4343" ht="30.75" customHeight="1" x14ac:dyDescent="0.25"/>
    <row r="4344" ht="30.75" customHeight="1" x14ac:dyDescent="0.25"/>
    <row r="4345" ht="30.75" customHeight="1" x14ac:dyDescent="0.25"/>
    <row r="4346" ht="30.75" customHeight="1" x14ac:dyDescent="0.25"/>
    <row r="4347" ht="30.75" customHeight="1" x14ac:dyDescent="0.25"/>
    <row r="4348" ht="30.75" customHeight="1" x14ac:dyDescent="0.25"/>
    <row r="4349" ht="30.75" customHeight="1" x14ac:dyDescent="0.25"/>
    <row r="4350" ht="30.75" customHeight="1" x14ac:dyDescent="0.25"/>
    <row r="4351" ht="30.75" customHeight="1" x14ac:dyDescent="0.25"/>
    <row r="4352" ht="30.75" customHeight="1" x14ac:dyDescent="0.25"/>
    <row r="4353" ht="30.75" customHeight="1" x14ac:dyDescent="0.25"/>
    <row r="4354" ht="30.75" customHeight="1" x14ac:dyDescent="0.25"/>
    <row r="4355" ht="30.75" customHeight="1" x14ac:dyDescent="0.25"/>
    <row r="4356" ht="30.75" customHeight="1" x14ac:dyDescent="0.25"/>
    <row r="4357" ht="30.75" customHeight="1" x14ac:dyDescent="0.25"/>
    <row r="4358" ht="30.75" customHeight="1" x14ac:dyDescent="0.25"/>
    <row r="4359" ht="30.75" customHeight="1" x14ac:dyDescent="0.25"/>
    <row r="4360" ht="30.75" customHeight="1" x14ac:dyDescent="0.25"/>
    <row r="4361" ht="30.75" customHeight="1" x14ac:dyDescent="0.25"/>
    <row r="4362" ht="30.75" customHeight="1" x14ac:dyDescent="0.25"/>
    <row r="4363" ht="30.75" customHeight="1" x14ac:dyDescent="0.25"/>
    <row r="4364" ht="30.75" customHeight="1" x14ac:dyDescent="0.25"/>
    <row r="4365" ht="30.75" customHeight="1" x14ac:dyDescent="0.25"/>
    <row r="4366" ht="30.75" customHeight="1" x14ac:dyDescent="0.25"/>
    <row r="4367" ht="30.75" customHeight="1" x14ac:dyDescent="0.25"/>
    <row r="4368" ht="30.75" customHeight="1" x14ac:dyDescent="0.25"/>
    <row r="4369" ht="30.75" customHeight="1" x14ac:dyDescent="0.25"/>
    <row r="4370" ht="30.75" customHeight="1" x14ac:dyDescent="0.25"/>
    <row r="4371" ht="30.75" customHeight="1" x14ac:dyDescent="0.25"/>
    <row r="4372" ht="30.75" customHeight="1" x14ac:dyDescent="0.25"/>
    <row r="4373" ht="30.75" customHeight="1" x14ac:dyDescent="0.25"/>
    <row r="4374" ht="30.75" customHeight="1" x14ac:dyDescent="0.25"/>
    <row r="4375" ht="30.75" customHeight="1" x14ac:dyDescent="0.25"/>
    <row r="4376" ht="30.75" customHeight="1" x14ac:dyDescent="0.25"/>
    <row r="4377" ht="30.75" customHeight="1" x14ac:dyDescent="0.25"/>
    <row r="4378" ht="30.75" customHeight="1" x14ac:dyDescent="0.25"/>
    <row r="4379" ht="30.75" customHeight="1" x14ac:dyDescent="0.25"/>
    <row r="4380" ht="30.75" customHeight="1" x14ac:dyDescent="0.25"/>
    <row r="4381" ht="30.75" customHeight="1" x14ac:dyDescent="0.25"/>
    <row r="4382" ht="30.75" customHeight="1" x14ac:dyDescent="0.25"/>
    <row r="4383" ht="30.75" customHeight="1" x14ac:dyDescent="0.25"/>
    <row r="4384" ht="30.75" customHeight="1" x14ac:dyDescent="0.25"/>
    <row r="4385" ht="30.75" customHeight="1" x14ac:dyDescent="0.25"/>
    <row r="4386" ht="30.75" customHeight="1" x14ac:dyDescent="0.25"/>
    <row r="4387" ht="30.75" customHeight="1" x14ac:dyDescent="0.25"/>
    <row r="4388" ht="30.75" customHeight="1" x14ac:dyDescent="0.25"/>
    <row r="4389" ht="30.75" customHeight="1" x14ac:dyDescent="0.25"/>
    <row r="4390" ht="30.75" customHeight="1" x14ac:dyDescent="0.25"/>
    <row r="4391" ht="30.75" customHeight="1" x14ac:dyDescent="0.25"/>
    <row r="4392" ht="30.75" customHeight="1" x14ac:dyDescent="0.25"/>
    <row r="4393" ht="30.75" customHeight="1" x14ac:dyDescent="0.25"/>
    <row r="4394" ht="30.75" customHeight="1" x14ac:dyDescent="0.25"/>
    <row r="4395" ht="30.75" customHeight="1" x14ac:dyDescent="0.25"/>
    <row r="4396" ht="30.75" customHeight="1" x14ac:dyDescent="0.25"/>
    <row r="4397" ht="30.75" customHeight="1" x14ac:dyDescent="0.25"/>
    <row r="4398" ht="30.75" customHeight="1" x14ac:dyDescent="0.25"/>
    <row r="4399" ht="30.75" customHeight="1" x14ac:dyDescent="0.25"/>
    <row r="4400" ht="30.75" customHeight="1" x14ac:dyDescent="0.25"/>
    <row r="4401" ht="30.75" customHeight="1" x14ac:dyDescent="0.25"/>
    <row r="4402" ht="30.75" customHeight="1" x14ac:dyDescent="0.25"/>
    <row r="4403" ht="30.75" customHeight="1" x14ac:dyDescent="0.25"/>
    <row r="4404" ht="30.75" customHeight="1" x14ac:dyDescent="0.25"/>
    <row r="4405" ht="30.75" customHeight="1" x14ac:dyDescent="0.25"/>
    <row r="4406" ht="30.75" customHeight="1" x14ac:dyDescent="0.25"/>
    <row r="4407" ht="30.75" customHeight="1" x14ac:dyDescent="0.25"/>
    <row r="4408" ht="30.75" customHeight="1" x14ac:dyDescent="0.25"/>
    <row r="4409" ht="30.75" customHeight="1" x14ac:dyDescent="0.25"/>
    <row r="4410" ht="30.75" customHeight="1" x14ac:dyDescent="0.25"/>
    <row r="4411" ht="30.75" customHeight="1" x14ac:dyDescent="0.25"/>
    <row r="4412" ht="30.75" customHeight="1" x14ac:dyDescent="0.25"/>
    <row r="4413" ht="30.75" customHeight="1" x14ac:dyDescent="0.25"/>
    <row r="4414" ht="30.75" customHeight="1" x14ac:dyDescent="0.25"/>
    <row r="4415" ht="30.75" customHeight="1" x14ac:dyDescent="0.25"/>
    <row r="4416" ht="30.75" customHeight="1" x14ac:dyDescent="0.25"/>
    <row r="4417" ht="30.75" customHeight="1" x14ac:dyDescent="0.25"/>
    <row r="4418" ht="30.75" customHeight="1" x14ac:dyDescent="0.25"/>
    <row r="4419" ht="30.75" customHeight="1" x14ac:dyDescent="0.25"/>
    <row r="4420" ht="30.75" customHeight="1" x14ac:dyDescent="0.25"/>
    <row r="4421" ht="30.75" customHeight="1" x14ac:dyDescent="0.25"/>
    <row r="4422" ht="30.75" customHeight="1" x14ac:dyDescent="0.25"/>
    <row r="4423" ht="30.75" customHeight="1" x14ac:dyDescent="0.25"/>
    <row r="4424" ht="30.75" customHeight="1" x14ac:dyDescent="0.25"/>
    <row r="4425" ht="30.75" customHeight="1" x14ac:dyDescent="0.25"/>
    <row r="4426" ht="30.75" customHeight="1" x14ac:dyDescent="0.25"/>
    <row r="4427" ht="30.75" customHeight="1" x14ac:dyDescent="0.25"/>
    <row r="4428" ht="30.75" customHeight="1" x14ac:dyDescent="0.25"/>
    <row r="4429" ht="30.75" customHeight="1" x14ac:dyDescent="0.25"/>
    <row r="4430" ht="30.75" customHeight="1" x14ac:dyDescent="0.25"/>
    <row r="4431" ht="30.75" customHeight="1" x14ac:dyDescent="0.25"/>
    <row r="4432" ht="30.75" customHeight="1" x14ac:dyDescent="0.25"/>
    <row r="4433" ht="30.75" customHeight="1" x14ac:dyDescent="0.25"/>
    <row r="4434" ht="30.75" customHeight="1" x14ac:dyDescent="0.25"/>
    <row r="4435" ht="30.75" customHeight="1" x14ac:dyDescent="0.25"/>
    <row r="4436" ht="30.75" customHeight="1" x14ac:dyDescent="0.25"/>
    <row r="4437" ht="30.75" customHeight="1" x14ac:dyDescent="0.25"/>
    <row r="4438" ht="30.75" customHeight="1" x14ac:dyDescent="0.25"/>
    <row r="4439" ht="30.75" customHeight="1" x14ac:dyDescent="0.25"/>
    <row r="4440" ht="30.75" customHeight="1" x14ac:dyDescent="0.25"/>
    <row r="4441" ht="30.75" customHeight="1" x14ac:dyDescent="0.25"/>
    <row r="4442" ht="30.75" customHeight="1" x14ac:dyDescent="0.25"/>
    <row r="4443" ht="30.75" customHeight="1" x14ac:dyDescent="0.25"/>
    <row r="4444" ht="30.75" customHeight="1" x14ac:dyDescent="0.25"/>
    <row r="4445" ht="30.75" customHeight="1" x14ac:dyDescent="0.25"/>
    <row r="4446" ht="30.75" customHeight="1" x14ac:dyDescent="0.25"/>
    <row r="4447" ht="30.75" customHeight="1" x14ac:dyDescent="0.25"/>
    <row r="4448" ht="30.75" customHeight="1" x14ac:dyDescent="0.25"/>
    <row r="4449" ht="30.75" customHeight="1" x14ac:dyDescent="0.25"/>
    <row r="4450" ht="30.75" customHeight="1" x14ac:dyDescent="0.25"/>
    <row r="4451" ht="30.75" customHeight="1" x14ac:dyDescent="0.25"/>
    <row r="4452" ht="30.75" customHeight="1" x14ac:dyDescent="0.25"/>
    <row r="4453" ht="30.75" customHeight="1" x14ac:dyDescent="0.25"/>
    <row r="4454" ht="30.75" customHeight="1" x14ac:dyDescent="0.25"/>
    <row r="4455" ht="30.75" customHeight="1" x14ac:dyDescent="0.25"/>
    <row r="4456" ht="30.75" customHeight="1" x14ac:dyDescent="0.25"/>
    <row r="4457" ht="30.75" customHeight="1" x14ac:dyDescent="0.25"/>
    <row r="4458" ht="30.75" customHeight="1" x14ac:dyDescent="0.25"/>
    <row r="4459" ht="30.75" customHeight="1" x14ac:dyDescent="0.25"/>
    <row r="4460" ht="30.75" customHeight="1" x14ac:dyDescent="0.25"/>
    <row r="4461" ht="30.75" customHeight="1" x14ac:dyDescent="0.25"/>
    <row r="4462" ht="30.75" customHeight="1" x14ac:dyDescent="0.25"/>
    <row r="4463" ht="30.75" customHeight="1" x14ac:dyDescent="0.25"/>
    <row r="4464" ht="30.75" customHeight="1" x14ac:dyDescent="0.25"/>
    <row r="4465" ht="30.75" customHeight="1" x14ac:dyDescent="0.25"/>
    <row r="4466" ht="30.75" customHeight="1" x14ac:dyDescent="0.25"/>
    <row r="4467" ht="30.75" customHeight="1" x14ac:dyDescent="0.25"/>
    <row r="4468" ht="30.75" customHeight="1" x14ac:dyDescent="0.25"/>
    <row r="4469" ht="30.75" customHeight="1" x14ac:dyDescent="0.25"/>
    <row r="4470" ht="30.75" customHeight="1" x14ac:dyDescent="0.25"/>
    <row r="4471" ht="30.75" customHeight="1" x14ac:dyDescent="0.25"/>
    <row r="4472" ht="30.75" customHeight="1" x14ac:dyDescent="0.25"/>
    <row r="4473" ht="30.75" customHeight="1" x14ac:dyDescent="0.25"/>
    <row r="4474" ht="30.75" customHeight="1" x14ac:dyDescent="0.25"/>
    <row r="4475" ht="30.75" customHeight="1" x14ac:dyDescent="0.25"/>
    <row r="4476" ht="30.75" customHeight="1" x14ac:dyDescent="0.25"/>
    <row r="4477" ht="30.75" customHeight="1" x14ac:dyDescent="0.25"/>
    <row r="4478" ht="30.75" customHeight="1" x14ac:dyDescent="0.25"/>
    <row r="4479" ht="30.75" customHeight="1" x14ac:dyDescent="0.25"/>
    <row r="4480" ht="30.75" customHeight="1" x14ac:dyDescent="0.25"/>
    <row r="4481" ht="30.75" customHeight="1" x14ac:dyDescent="0.25"/>
    <row r="4482" ht="30.75" customHeight="1" x14ac:dyDescent="0.25"/>
    <row r="4483" ht="30.75" customHeight="1" x14ac:dyDescent="0.25"/>
    <row r="4484" ht="30.75" customHeight="1" x14ac:dyDescent="0.25"/>
    <row r="4485" ht="30.75" customHeight="1" x14ac:dyDescent="0.25"/>
    <row r="4486" ht="30.75" customHeight="1" x14ac:dyDescent="0.25"/>
    <row r="4487" ht="30.75" customHeight="1" x14ac:dyDescent="0.25"/>
    <row r="4488" ht="30.75" customHeight="1" x14ac:dyDescent="0.25"/>
    <row r="4489" ht="30.75" customHeight="1" x14ac:dyDescent="0.25"/>
    <row r="4490" ht="30.75" customHeight="1" x14ac:dyDescent="0.25"/>
    <row r="4491" ht="30.75" customHeight="1" x14ac:dyDescent="0.25"/>
    <row r="4492" ht="30.75" customHeight="1" x14ac:dyDescent="0.25"/>
    <row r="4493" ht="30.75" customHeight="1" x14ac:dyDescent="0.25"/>
    <row r="4494" ht="30.75" customHeight="1" x14ac:dyDescent="0.25"/>
    <row r="4495" ht="30.75" customHeight="1" x14ac:dyDescent="0.25"/>
    <row r="4496" ht="30.75" customHeight="1" x14ac:dyDescent="0.25"/>
    <row r="4497" ht="30.75" customHeight="1" x14ac:dyDescent="0.25"/>
    <row r="4498" ht="30.75" customHeight="1" x14ac:dyDescent="0.25"/>
    <row r="4499" ht="30.75" customHeight="1" x14ac:dyDescent="0.25"/>
    <row r="4500" ht="30.75" customHeight="1" x14ac:dyDescent="0.25"/>
    <row r="4501" ht="30.75" customHeight="1" x14ac:dyDescent="0.25"/>
    <row r="4502" ht="30.75" customHeight="1" x14ac:dyDescent="0.25"/>
    <row r="4503" ht="30.75" customHeight="1" x14ac:dyDescent="0.25"/>
    <row r="4504" ht="30.75" customHeight="1" x14ac:dyDescent="0.25"/>
    <row r="4505" ht="30.75" customHeight="1" x14ac:dyDescent="0.25"/>
    <row r="4506" ht="30.75" customHeight="1" x14ac:dyDescent="0.25"/>
    <row r="4507" ht="30.75" customHeight="1" x14ac:dyDescent="0.25"/>
    <row r="4508" ht="30.75" customHeight="1" x14ac:dyDescent="0.25"/>
    <row r="4509" ht="30.75" customHeight="1" x14ac:dyDescent="0.25"/>
    <row r="4510" ht="30.75" customHeight="1" x14ac:dyDescent="0.25"/>
    <row r="4511" ht="30.75" customHeight="1" x14ac:dyDescent="0.25"/>
    <row r="4512" ht="30.75" customHeight="1" x14ac:dyDescent="0.25"/>
    <row r="4513" ht="30.75" customHeight="1" x14ac:dyDescent="0.25"/>
    <row r="4514" ht="30.75" customHeight="1" x14ac:dyDescent="0.25"/>
    <row r="4515" ht="30.75" customHeight="1" x14ac:dyDescent="0.25"/>
    <row r="4516" ht="30.75" customHeight="1" x14ac:dyDescent="0.25"/>
    <row r="4517" ht="30.75" customHeight="1" x14ac:dyDescent="0.25"/>
    <row r="4518" ht="30.75" customHeight="1" x14ac:dyDescent="0.25"/>
    <row r="4519" ht="30.75" customHeight="1" x14ac:dyDescent="0.25"/>
    <row r="4520" ht="30.75" customHeight="1" x14ac:dyDescent="0.25"/>
    <row r="4521" ht="30.75" customHeight="1" x14ac:dyDescent="0.25"/>
    <row r="4522" ht="30.75" customHeight="1" x14ac:dyDescent="0.25"/>
    <row r="4523" ht="30.75" customHeight="1" x14ac:dyDescent="0.25"/>
    <row r="4524" ht="30.75" customHeight="1" x14ac:dyDescent="0.25"/>
    <row r="4525" ht="30.75" customHeight="1" x14ac:dyDescent="0.25"/>
    <row r="4526" ht="30.75" customHeight="1" x14ac:dyDescent="0.25"/>
    <row r="4527" ht="30.75" customHeight="1" x14ac:dyDescent="0.25"/>
    <row r="4528" ht="30.75" customHeight="1" x14ac:dyDescent="0.25"/>
    <row r="4529" ht="30.75" customHeight="1" x14ac:dyDescent="0.25"/>
    <row r="4530" ht="30.75" customHeight="1" x14ac:dyDescent="0.25"/>
    <row r="4531" ht="30.75" customHeight="1" x14ac:dyDescent="0.25"/>
    <row r="4532" ht="30.75" customHeight="1" x14ac:dyDescent="0.25"/>
    <row r="4533" ht="30.75" customHeight="1" x14ac:dyDescent="0.25"/>
    <row r="4534" ht="30.75" customHeight="1" x14ac:dyDescent="0.25"/>
    <row r="4535" ht="30.75" customHeight="1" x14ac:dyDescent="0.25"/>
    <row r="4536" ht="30.75" customHeight="1" x14ac:dyDescent="0.25"/>
    <row r="4537" ht="30.75" customHeight="1" x14ac:dyDescent="0.25"/>
    <row r="4538" ht="30.75" customHeight="1" x14ac:dyDescent="0.25"/>
    <row r="4539" ht="30.75" customHeight="1" x14ac:dyDescent="0.25"/>
    <row r="4540" ht="30.75" customHeight="1" x14ac:dyDescent="0.25"/>
    <row r="4541" ht="30.75" customHeight="1" x14ac:dyDescent="0.25"/>
    <row r="4542" ht="30.75" customHeight="1" x14ac:dyDescent="0.25"/>
    <row r="4543" ht="30.75" customHeight="1" x14ac:dyDescent="0.25"/>
    <row r="4544" ht="30.75" customHeight="1" x14ac:dyDescent="0.25"/>
    <row r="4545" ht="30.75" customHeight="1" x14ac:dyDescent="0.25"/>
    <row r="4546" ht="30.75" customHeight="1" x14ac:dyDescent="0.25"/>
    <row r="4547" ht="30.75" customHeight="1" x14ac:dyDescent="0.25"/>
    <row r="4548" ht="30.75" customHeight="1" x14ac:dyDescent="0.25"/>
    <row r="4549" ht="30.75" customHeight="1" x14ac:dyDescent="0.25"/>
    <row r="4550" ht="30.75" customHeight="1" x14ac:dyDescent="0.25"/>
    <row r="4551" ht="30.75" customHeight="1" x14ac:dyDescent="0.25"/>
    <row r="4552" ht="30.75" customHeight="1" x14ac:dyDescent="0.25"/>
    <row r="4553" ht="30.75" customHeight="1" x14ac:dyDescent="0.25"/>
    <row r="4554" ht="30.75" customHeight="1" x14ac:dyDescent="0.25"/>
    <row r="4555" ht="30.75" customHeight="1" x14ac:dyDescent="0.25"/>
    <row r="4556" ht="30.75" customHeight="1" x14ac:dyDescent="0.25"/>
    <row r="4557" ht="30.75" customHeight="1" x14ac:dyDescent="0.25"/>
    <row r="4558" ht="30.75" customHeight="1" x14ac:dyDescent="0.25"/>
    <row r="4559" ht="30.75" customHeight="1" x14ac:dyDescent="0.25"/>
    <row r="4560" ht="30.75" customHeight="1" x14ac:dyDescent="0.25"/>
    <row r="4561" ht="30.75" customHeight="1" x14ac:dyDescent="0.25"/>
    <row r="4562" ht="30.75" customHeight="1" x14ac:dyDescent="0.25"/>
    <row r="4563" ht="30.75" customHeight="1" x14ac:dyDescent="0.25"/>
    <row r="4564" ht="30.75" customHeight="1" x14ac:dyDescent="0.25"/>
    <row r="4565" ht="30.75" customHeight="1" x14ac:dyDescent="0.25"/>
    <row r="4566" ht="30.75" customHeight="1" x14ac:dyDescent="0.25"/>
    <row r="4567" ht="30.75" customHeight="1" x14ac:dyDescent="0.25"/>
    <row r="4568" ht="30.75" customHeight="1" x14ac:dyDescent="0.25"/>
    <row r="4569" ht="30.75" customHeight="1" x14ac:dyDescent="0.25"/>
    <row r="4570" ht="30.75" customHeight="1" x14ac:dyDescent="0.25"/>
    <row r="4571" ht="30.75" customHeight="1" x14ac:dyDescent="0.25"/>
    <row r="4572" ht="30.75" customHeight="1" x14ac:dyDescent="0.25"/>
    <row r="4573" ht="30.75" customHeight="1" x14ac:dyDescent="0.25"/>
    <row r="4574" ht="30.75" customHeight="1" x14ac:dyDescent="0.25"/>
    <row r="4575" ht="30.75" customHeight="1" x14ac:dyDescent="0.25"/>
    <row r="4576" ht="30.75" customHeight="1" x14ac:dyDescent="0.25"/>
    <row r="4577" ht="30.75" customHeight="1" x14ac:dyDescent="0.25"/>
    <row r="4578" ht="30.75" customHeight="1" x14ac:dyDescent="0.25"/>
    <row r="4579" ht="30.75" customHeight="1" x14ac:dyDescent="0.25"/>
    <row r="4580" ht="30.75" customHeight="1" x14ac:dyDescent="0.25"/>
    <row r="4581" ht="30.75" customHeight="1" x14ac:dyDescent="0.25"/>
    <row r="4582" ht="30.75" customHeight="1" x14ac:dyDescent="0.25"/>
    <row r="4583" ht="30.75" customHeight="1" x14ac:dyDescent="0.25"/>
    <row r="4584" ht="30.75" customHeight="1" x14ac:dyDescent="0.25"/>
    <row r="4585" ht="30.75" customHeight="1" x14ac:dyDescent="0.25"/>
    <row r="4586" ht="30.75" customHeight="1" x14ac:dyDescent="0.25"/>
    <row r="4587" ht="30.75" customHeight="1" x14ac:dyDescent="0.25"/>
    <row r="4588" ht="30.75" customHeight="1" x14ac:dyDescent="0.25"/>
    <row r="4589" ht="30.75" customHeight="1" x14ac:dyDescent="0.25"/>
    <row r="4590" ht="30.75" customHeight="1" x14ac:dyDescent="0.25"/>
    <row r="4591" ht="30.75" customHeight="1" x14ac:dyDescent="0.25"/>
    <row r="4592" ht="30.75" customHeight="1" x14ac:dyDescent="0.25"/>
    <row r="4593" ht="30.75" customHeight="1" x14ac:dyDescent="0.25"/>
    <row r="4594" ht="30.75" customHeight="1" x14ac:dyDescent="0.25"/>
    <row r="4595" ht="30.75" customHeight="1" x14ac:dyDescent="0.25"/>
    <row r="4596" ht="30.75" customHeight="1" x14ac:dyDescent="0.25"/>
    <row r="4597" ht="30.75" customHeight="1" x14ac:dyDescent="0.25"/>
    <row r="4598" ht="30.75" customHeight="1" x14ac:dyDescent="0.25"/>
    <row r="4599" ht="30.75" customHeight="1" x14ac:dyDescent="0.25"/>
    <row r="4600" ht="30.75" customHeight="1" x14ac:dyDescent="0.25"/>
    <row r="4601" ht="30.75" customHeight="1" x14ac:dyDescent="0.25"/>
    <row r="4602" ht="30.75" customHeight="1" x14ac:dyDescent="0.25"/>
    <row r="4603" ht="30.75" customHeight="1" x14ac:dyDescent="0.25"/>
    <row r="4604" ht="30.75" customHeight="1" x14ac:dyDescent="0.25"/>
    <row r="4605" ht="30.75" customHeight="1" x14ac:dyDescent="0.25"/>
    <row r="4606" ht="30.75" customHeight="1" x14ac:dyDescent="0.25"/>
    <row r="4607" ht="30.75" customHeight="1" x14ac:dyDescent="0.25"/>
    <row r="4608" ht="30.75" customHeight="1" x14ac:dyDescent="0.25"/>
    <row r="4609" ht="30.75" customHeight="1" x14ac:dyDescent="0.25"/>
    <row r="4610" ht="30.75" customHeight="1" x14ac:dyDescent="0.25"/>
    <row r="4611" ht="30.75" customHeight="1" x14ac:dyDescent="0.25"/>
    <row r="4612" ht="30.75" customHeight="1" x14ac:dyDescent="0.25"/>
    <row r="4613" ht="30.75" customHeight="1" x14ac:dyDescent="0.25"/>
    <row r="4614" ht="30.75" customHeight="1" x14ac:dyDescent="0.25"/>
    <row r="4615" ht="30.75" customHeight="1" x14ac:dyDescent="0.25"/>
    <row r="4616" ht="30.75" customHeight="1" x14ac:dyDescent="0.25"/>
    <row r="4617" ht="30.75" customHeight="1" x14ac:dyDescent="0.25"/>
    <row r="4618" ht="30.75" customHeight="1" x14ac:dyDescent="0.25"/>
    <row r="4619" ht="30.75" customHeight="1" x14ac:dyDescent="0.25"/>
    <row r="4620" ht="30.75" customHeight="1" x14ac:dyDescent="0.25"/>
    <row r="4621" ht="30.75" customHeight="1" x14ac:dyDescent="0.25"/>
    <row r="4622" ht="30.75" customHeight="1" x14ac:dyDescent="0.25"/>
    <row r="4623" ht="30.75" customHeight="1" x14ac:dyDescent="0.25"/>
    <row r="4624" ht="30.75" customHeight="1" x14ac:dyDescent="0.25"/>
    <row r="4625" ht="30.75" customHeight="1" x14ac:dyDescent="0.25"/>
    <row r="4626" ht="30.75" customHeight="1" x14ac:dyDescent="0.25"/>
    <row r="4627" ht="30.75" customHeight="1" x14ac:dyDescent="0.25"/>
    <row r="4628" ht="30.75" customHeight="1" x14ac:dyDescent="0.25"/>
    <row r="4629" ht="30.75" customHeight="1" x14ac:dyDescent="0.25"/>
    <row r="4630" ht="30.75" customHeight="1" x14ac:dyDescent="0.25"/>
    <row r="4631" ht="30.75" customHeight="1" x14ac:dyDescent="0.25"/>
    <row r="4632" ht="30.75" customHeight="1" x14ac:dyDescent="0.25"/>
    <row r="4633" ht="30.75" customHeight="1" x14ac:dyDescent="0.25"/>
    <row r="4634" ht="30.75" customHeight="1" x14ac:dyDescent="0.25"/>
    <row r="4635" ht="30.75" customHeight="1" x14ac:dyDescent="0.25"/>
    <row r="4636" ht="30.75" customHeight="1" x14ac:dyDescent="0.25"/>
    <row r="4637" ht="30.75" customHeight="1" x14ac:dyDescent="0.25"/>
    <row r="4638" ht="30.75" customHeight="1" x14ac:dyDescent="0.25"/>
    <row r="4639" ht="30.75" customHeight="1" x14ac:dyDescent="0.25"/>
    <row r="4640" ht="30.75" customHeight="1" x14ac:dyDescent="0.25"/>
    <row r="4641" ht="30.75" customHeight="1" x14ac:dyDescent="0.25"/>
    <row r="4642" ht="30.75" customHeight="1" x14ac:dyDescent="0.25"/>
    <row r="4643" ht="30.75" customHeight="1" x14ac:dyDescent="0.25"/>
    <row r="4644" ht="30.75" customHeight="1" x14ac:dyDescent="0.25"/>
    <row r="4645" ht="30.75" customHeight="1" x14ac:dyDescent="0.25"/>
    <row r="4646" ht="30.75" customHeight="1" x14ac:dyDescent="0.25"/>
    <row r="4647" ht="30.75" customHeight="1" x14ac:dyDescent="0.25"/>
    <row r="4648" ht="30.75" customHeight="1" x14ac:dyDescent="0.25"/>
    <row r="4649" ht="30.75" customHeight="1" x14ac:dyDescent="0.25"/>
    <row r="4650" ht="30.75" customHeight="1" x14ac:dyDescent="0.25"/>
    <row r="4651" ht="30.75" customHeight="1" x14ac:dyDescent="0.25"/>
    <row r="4652" ht="30.75" customHeight="1" x14ac:dyDescent="0.25"/>
    <row r="4653" ht="30.75" customHeight="1" x14ac:dyDescent="0.25"/>
    <row r="4654" ht="30.75" customHeight="1" x14ac:dyDescent="0.25"/>
    <row r="4655" ht="30.75" customHeight="1" x14ac:dyDescent="0.25"/>
    <row r="4656" ht="30.75" customHeight="1" x14ac:dyDescent="0.25"/>
    <row r="4657" ht="30.75" customHeight="1" x14ac:dyDescent="0.25"/>
    <row r="4658" ht="30.75" customHeight="1" x14ac:dyDescent="0.25"/>
    <row r="4659" ht="30.75" customHeight="1" x14ac:dyDescent="0.25"/>
    <row r="4660" ht="30.75" customHeight="1" x14ac:dyDescent="0.25"/>
    <row r="4661" ht="30.75" customHeight="1" x14ac:dyDescent="0.25"/>
    <row r="4662" ht="30.75" customHeight="1" x14ac:dyDescent="0.25"/>
    <row r="4663" ht="30.75" customHeight="1" x14ac:dyDescent="0.25"/>
    <row r="4664" ht="30.75" customHeight="1" x14ac:dyDescent="0.25"/>
    <row r="4665" ht="30.75" customHeight="1" x14ac:dyDescent="0.25"/>
    <row r="4666" ht="30.75" customHeight="1" x14ac:dyDescent="0.25"/>
    <row r="4667" ht="30.75" customHeight="1" x14ac:dyDescent="0.25"/>
    <row r="4668" ht="30.75" customHeight="1" x14ac:dyDescent="0.25"/>
    <row r="4669" ht="30.75" customHeight="1" x14ac:dyDescent="0.25"/>
    <row r="4670" ht="30.75" customHeight="1" x14ac:dyDescent="0.25"/>
    <row r="4671" ht="30.75" customHeight="1" x14ac:dyDescent="0.25"/>
    <row r="4672" ht="30.75" customHeight="1" x14ac:dyDescent="0.25"/>
    <row r="4673" ht="30.75" customHeight="1" x14ac:dyDescent="0.25"/>
    <row r="4674" ht="30.75" customHeight="1" x14ac:dyDescent="0.25"/>
    <row r="4675" ht="30.75" customHeight="1" x14ac:dyDescent="0.25"/>
    <row r="4676" ht="30.75" customHeight="1" x14ac:dyDescent="0.25"/>
    <row r="4677" ht="30.75" customHeight="1" x14ac:dyDescent="0.25"/>
    <row r="4678" ht="30.75" customHeight="1" x14ac:dyDescent="0.25"/>
    <row r="4679" ht="30.75" customHeight="1" x14ac:dyDescent="0.25"/>
    <row r="4680" ht="30.75" customHeight="1" x14ac:dyDescent="0.25"/>
    <row r="4681" ht="30.75" customHeight="1" x14ac:dyDescent="0.25"/>
    <row r="4682" ht="30.75" customHeight="1" x14ac:dyDescent="0.25"/>
    <row r="4683" ht="30.75" customHeight="1" x14ac:dyDescent="0.25"/>
    <row r="4684" ht="30.75" customHeight="1" x14ac:dyDescent="0.25"/>
    <row r="4685" ht="30.75" customHeight="1" x14ac:dyDescent="0.25"/>
    <row r="4686" ht="30.75" customHeight="1" x14ac:dyDescent="0.25"/>
    <row r="4687" ht="30.75" customHeight="1" x14ac:dyDescent="0.25"/>
    <row r="4688" ht="30.75" customHeight="1" x14ac:dyDescent="0.25"/>
    <row r="4689" ht="30.75" customHeight="1" x14ac:dyDescent="0.25"/>
    <row r="4690" ht="30.75" customHeight="1" x14ac:dyDescent="0.25"/>
    <row r="4691" ht="30.75" customHeight="1" x14ac:dyDescent="0.25"/>
    <row r="4692" ht="30.75" customHeight="1" x14ac:dyDescent="0.25"/>
    <row r="4693" ht="30.75" customHeight="1" x14ac:dyDescent="0.25"/>
    <row r="4694" ht="30.75" customHeight="1" x14ac:dyDescent="0.25"/>
    <row r="4695" ht="30.75" customHeight="1" x14ac:dyDescent="0.25"/>
    <row r="4696" ht="30.75" customHeight="1" x14ac:dyDescent="0.25"/>
    <row r="4697" ht="30.75" customHeight="1" x14ac:dyDescent="0.25"/>
    <row r="4698" ht="30.75" customHeight="1" x14ac:dyDescent="0.25"/>
    <row r="4699" ht="30.75" customHeight="1" x14ac:dyDescent="0.25"/>
    <row r="4700" ht="30.75" customHeight="1" x14ac:dyDescent="0.25"/>
    <row r="4701" ht="30.75" customHeight="1" x14ac:dyDescent="0.25"/>
    <row r="4702" ht="30.75" customHeight="1" x14ac:dyDescent="0.25"/>
    <row r="4703" ht="30.75" customHeight="1" x14ac:dyDescent="0.25"/>
    <row r="4704" ht="30.75" customHeight="1" x14ac:dyDescent="0.25"/>
    <row r="4705" ht="30.75" customHeight="1" x14ac:dyDescent="0.25"/>
    <row r="4706" ht="30.75" customHeight="1" x14ac:dyDescent="0.25"/>
    <row r="4707" ht="30.75" customHeight="1" x14ac:dyDescent="0.25"/>
    <row r="4708" ht="30.75" customHeight="1" x14ac:dyDescent="0.25"/>
    <row r="4709" ht="30.75" customHeight="1" x14ac:dyDescent="0.25"/>
    <row r="4710" ht="30.75" customHeight="1" x14ac:dyDescent="0.25"/>
    <row r="4711" ht="30.75" customHeight="1" x14ac:dyDescent="0.25"/>
    <row r="4712" ht="30.75" customHeight="1" x14ac:dyDescent="0.25"/>
    <row r="4713" ht="30.75" customHeight="1" x14ac:dyDescent="0.25"/>
    <row r="4714" ht="30.75" customHeight="1" x14ac:dyDescent="0.25"/>
    <row r="4715" ht="30.75" customHeight="1" x14ac:dyDescent="0.25"/>
    <row r="4716" ht="30.75" customHeight="1" x14ac:dyDescent="0.25"/>
    <row r="4717" ht="30.75" customHeight="1" x14ac:dyDescent="0.25"/>
    <row r="4718" ht="30.75" customHeight="1" x14ac:dyDescent="0.25"/>
    <row r="4719" ht="30.75" customHeight="1" x14ac:dyDescent="0.25"/>
    <row r="4720" ht="30.75" customHeight="1" x14ac:dyDescent="0.25"/>
    <row r="4721" ht="30.75" customHeight="1" x14ac:dyDescent="0.25"/>
    <row r="4722" ht="30.75" customHeight="1" x14ac:dyDescent="0.25"/>
    <row r="4723" ht="30.75" customHeight="1" x14ac:dyDescent="0.25"/>
    <row r="4724" ht="30.75" customHeight="1" x14ac:dyDescent="0.25"/>
    <row r="4725" ht="30.75" customHeight="1" x14ac:dyDescent="0.25"/>
    <row r="4726" ht="30.75" customHeight="1" x14ac:dyDescent="0.25"/>
    <row r="4727" ht="30.75" customHeight="1" x14ac:dyDescent="0.25"/>
    <row r="4728" ht="30.75" customHeight="1" x14ac:dyDescent="0.25"/>
    <row r="4729" ht="30.75" customHeight="1" x14ac:dyDescent="0.25"/>
    <row r="4730" ht="30.75" customHeight="1" x14ac:dyDescent="0.25"/>
    <row r="4731" ht="30.75" customHeight="1" x14ac:dyDescent="0.25"/>
    <row r="4732" ht="30.75" customHeight="1" x14ac:dyDescent="0.25"/>
    <row r="4733" ht="30.75" customHeight="1" x14ac:dyDescent="0.25"/>
    <row r="4734" ht="30.75" customHeight="1" x14ac:dyDescent="0.25"/>
    <row r="4735" ht="30.75" customHeight="1" x14ac:dyDescent="0.25"/>
    <row r="4736" ht="30.75" customHeight="1" x14ac:dyDescent="0.25"/>
    <row r="4737" ht="30.75" customHeight="1" x14ac:dyDescent="0.25"/>
    <row r="4738" ht="30.75" customHeight="1" x14ac:dyDescent="0.25"/>
    <row r="4739" ht="30.75" customHeight="1" x14ac:dyDescent="0.25"/>
    <row r="4740" ht="30.75" customHeight="1" x14ac:dyDescent="0.25"/>
    <row r="4741" ht="30.75" customHeight="1" x14ac:dyDescent="0.25"/>
    <row r="4742" ht="30.75" customHeight="1" x14ac:dyDescent="0.25"/>
    <row r="4743" ht="30.75" customHeight="1" x14ac:dyDescent="0.25"/>
    <row r="4744" ht="30.75" customHeight="1" x14ac:dyDescent="0.25"/>
    <row r="4745" ht="30.75" customHeight="1" x14ac:dyDescent="0.25"/>
    <row r="4746" ht="30.75" customHeight="1" x14ac:dyDescent="0.25"/>
    <row r="4747" ht="30.75" customHeight="1" x14ac:dyDescent="0.25"/>
    <row r="4748" ht="30.75" customHeight="1" x14ac:dyDescent="0.25"/>
    <row r="4749" ht="30.75" customHeight="1" x14ac:dyDescent="0.25"/>
    <row r="4750" ht="30.75" customHeight="1" x14ac:dyDescent="0.25"/>
    <row r="4751" ht="30.75" customHeight="1" x14ac:dyDescent="0.25"/>
    <row r="4752" ht="30.75" customHeight="1" x14ac:dyDescent="0.25"/>
    <row r="4753" ht="30.75" customHeight="1" x14ac:dyDescent="0.25"/>
    <row r="4754" ht="30.75" customHeight="1" x14ac:dyDescent="0.25"/>
    <row r="4755" ht="30.75" customHeight="1" x14ac:dyDescent="0.25"/>
    <row r="4756" ht="30.75" customHeight="1" x14ac:dyDescent="0.25"/>
    <row r="4757" ht="30.75" customHeight="1" x14ac:dyDescent="0.25"/>
    <row r="4758" ht="30.75" customHeight="1" x14ac:dyDescent="0.25"/>
    <row r="4759" ht="30.75" customHeight="1" x14ac:dyDescent="0.25"/>
    <row r="4760" ht="30.75" customHeight="1" x14ac:dyDescent="0.25"/>
    <row r="4761" ht="30.75" customHeight="1" x14ac:dyDescent="0.25"/>
    <row r="4762" ht="30.75" customHeight="1" x14ac:dyDescent="0.25"/>
    <row r="4763" ht="30.75" customHeight="1" x14ac:dyDescent="0.25"/>
    <row r="4764" ht="30.75" customHeight="1" x14ac:dyDescent="0.25"/>
    <row r="4765" ht="30.75" customHeight="1" x14ac:dyDescent="0.25"/>
    <row r="4766" ht="30.75" customHeight="1" x14ac:dyDescent="0.25"/>
    <row r="4767" ht="30.75" customHeight="1" x14ac:dyDescent="0.25"/>
    <row r="4768" ht="30.75" customHeight="1" x14ac:dyDescent="0.25"/>
    <row r="4769" ht="30.75" customHeight="1" x14ac:dyDescent="0.25"/>
    <row r="4770" ht="30.75" customHeight="1" x14ac:dyDescent="0.25"/>
    <row r="4771" ht="30.75" customHeight="1" x14ac:dyDescent="0.25"/>
    <row r="4772" ht="30.75" customHeight="1" x14ac:dyDescent="0.25"/>
    <row r="4773" ht="30.75" customHeight="1" x14ac:dyDescent="0.25"/>
    <row r="4774" ht="30.75" customHeight="1" x14ac:dyDescent="0.25"/>
    <row r="4775" ht="30.75" customHeight="1" x14ac:dyDescent="0.25"/>
    <row r="4776" ht="30.75" customHeight="1" x14ac:dyDescent="0.25"/>
    <row r="4777" ht="30.75" customHeight="1" x14ac:dyDescent="0.25"/>
    <row r="4778" ht="30.75" customHeight="1" x14ac:dyDescent="0.25"/>
    <row r="4779" ht="30.75" customHeight="1" x14ac:dyDescent="0.25"/>
    <row r="4780" ht="30.75" customHeight="1" x14ac:dyDescent="0.25"/>
    <row r="4781" ht="30.75" customHeight="1" x14ac:dyDescent="0.25"/>
    <row r="4782" ht="30.75" customHeight="1" x14ac:dyDescent="0.25"/>
    <row r="4783" ht="30.75" customHeight="1" x14ac:dyDescent="0.25"/>
    <row r="4784" ht="30.75" customHeight="1" x14ac:dyDescent="0.25"/>
    <row r="4785" ht="30.75" customHeight="1" x14ac:dyDescent="0.25"/>
    <row r="4786" ht="30.75" customHeight="1" x14ac:dyDescent="0.25"/>
    <row r="4787" ht="30.75" customHeight="1" x14ac:dyDescent="0.25"/>
    <row r="4788" ht="30.75" customHeight="1" x14ac:dyDescent="0.25"/>
    <row r="4789" ht="30.75" customHeight="1" x14ac:dyDescent="0.25"/>
    <row r="4790" ht="30.75" customHeight="1" x14ac:dyDescent="0.25"/>
    <row r="4791" ht="30.75" customHeight="1" x14ac:dyDescent="0.25"/>
    <row r="4792" ht="30.75" customHeight="1" x14ac:dyDescent="0.25"/>
    <row r="4793" ht="30.75" customHeight="1" x14ac:dyDescent="0.25"/>
    <row r="4794" ht="30.75" customHeight="1" x14ac:dyDescent="0.25"/>
    <row r="4795" ht="30.75" customHeight="1" x14ac:dyDescent="0.25"/>
    <row r="4796" ht="30.75" customHeight="1" x14ac:dyDescent="0.25"/>
    <row r="4797" ht="30.75" customHeight="1" x14ac:dyDescent="0.25"/>
    <row r="4798" ht="30.75" customHeight="1" x14ac:dyDescent="0.25"/>
    <row r="4799" ht="30.75" customHeight="1" x14ac:dyDescent="0.25"/>
    <row r="4800" ht="30.75" customHeight="1" x14ac:dyDescent="0.25"/>
    <row r="4801" ht="30.75" customHeight="1" x14ac:dyDescent="0.25"/>
    <row r="4802" ht="30.75" customHeight="1" x14ac:dyDescent="0.25"/>
    <row r="4803" ht="30.75" customHeight="1" x14ac:dyDescent="0.25"/>
    <row r="4804" ht="30.75" customHeight="1" x14ac:dyDescent="0.25"/>
    <row r="4805" ht="30.75" customHeight="1" x14ac:dyDescent="0.25"/>
    <row r="4806" ht="30.75" customHeight="1" x14ac:dyDescent="0.25"/>
    <row r="4807" ht="30.75" customHeight="1" x14ac:dyDescent="0.25"/>
    <row r="4808" ht="30.75" customHeight="1" x14ac:dyDescent="0.25"/>
    <row r="4809" ht="30.75" customHeight="1" x14ac:dyDescent="0.25"/>
    <row r="4810" ht="30.75" customHeight="1" x14ac:dyDescent="0.25"/>
    <row r="4811" ht="30.75" customHeight="1" x14ac:dyDescent="0.25"/>
    <row r="4812" ht="30.75" customHeight="1" x14ac:dyDescent="0.25"/>
    <row r="4813" ht="30.75" customHeight="1" x14ac:dyDescent="0.25"/>
    <row r="4814" ht="30.75" customHeight="1" x14ac:dyDescent="0.25"/>
    <row r="4815" ht="30.75" customHeight="1" x14ac:dyDescent="0.25"/>
    <row r="4816" ht="30.75" customHeight="1" x14ac:dyDescent="0.25"/>
    <row r="4817" ht="30.75" customHeight="1" x14ac:dyDescent="0.25"/>
    <row r="4818" ht="30.75" customHeight="1" x14ac:dyDescent="0.25"/>
    <row r="4819" ht="30.75" customHeight="1" x14ac:dyDescent="0.25"/>
    <row r="4820" ht="30.75" customHeight="1" x14ac:dyDescent="0.25"/>
    <row r="4821" ht="30.75" customHeight="1" x14ac:dyDescent="0.25"/>
    <row r="4822" ht="30.75" customHeight="1" x14ac:dyDescent="0.25"/>
    <row r="4823" ht="30.75" customHeight="1" x14ac:dyDescent="0.25"/>
    <row r="4824" ht="30.75" customHeight="1" x14ac:dyDescent="0.25"/>
    <row r="4825" ht="30.75" customHeight="1" x14ac:dyDescent="0.25"/>
    <row r="4826" ht="30.75" customHeight="1" x14ac:dyDescent="0.25"/>
    <row r="4827" ht="30.75" customHeight="1" x14ac:dyDescent="0.25"/>
    <row r="4828" ht="30.75" customHeight="1" x14ac:dyDescent="0.25"/>
    <row r="4829" ht="30.75" customHeight="1" x14ac:dyDescent="0.25"/>
    <row r="4830" ht="30.75" customHeight="1" x14ac:dyDescent="0.25"/>
    <row r="4831" ht="30.75" customHeight="1" x14ac:dyDescent="0.25"/>
    <row r="4832" ht="30.75" customHeight="1" x14ac:dyDescent="0.25"/>
    <row r="4833" ht="30.75" customHeight="1" x14ac:dyDescent="0.25"/>
    <row r="4834" ht="30.75" customHeight="1" x14ac:dyDescent="0.25"/>
    <row r="4835" ht="30.75" customHeight="1" x14ac:dyDescent="0.25"/>
    <row r="4836" ht="30.75" customHeight="1" x14ac:dyDescent="0.25"/>
    <row r="4837" ht="30.75" customHeight="1" x14ac:dyDescent="0.25"/>
    <row r="4838" ht="30.75" customHeight="1" x14ac:dyDescent="0.25"/>
    <row r="4839" ht="30.75" customHeight="1" x14ac:dyDescent="0.25"/>
    <row r="4840" ht="30.75" customHeight="1" x14ac:dyDescent="0.25"/>
    <row r="4841" ht="30.75" customHeight="1" x14ac:dyDescent="0.25"/>
    <row r="4842" ht="30.75" customHeight="1" x14ac:dyDescent="0.25"/>
    <row r="4843" ht="30.75" customHeight="1" x14ac:dyDescent="0.25"/>
    <row r="4844" ht="30.75" customHeight="1" x14ac:dyDescent="0.25"/>
    <row r="4845" ht="30.75" customHeight="1" x14ac:dyDescent="0.25"/>
    <row r="4846" ht="30.75" customHeight="1" x14ac:dyDescent="0.25"/>
    <row r="4847" ht="30.75" customHeight="1" x14ac:dyDescent="0.25"/>
    <row r="4848" ht="30.75" customHeight="1" x14ac:dyDescent="0.25"/>
    <row r="4849" ht="30.75" customHeight="1" x14ac:dyDescent="0.25"/>
    <row r="4850" ht="30.75" customHeight="1" x14ac:dyDescent="0.25"/>
    <row r="4851" ht="30.75" customHeight="1" x14ac:dyDescent="0.25"/>
    <row r="4852" ht="30.75" customHeight="1" x14ac:dyDescent="0.25"/>
    <row r="4853" ht="30.75" customHeight="1" x14ac:dyDescent="0.25"/>
    <row r="4854" ht="30.75" customHeight="1" x14ac:dyDescent="0.25"/>
    <row r="4855" ht="30.75" customHeight="1" x14ac:dyDescent="0.25"/>
    <row r="4856" ht="30.75" customHeight="1" x14ac:dyDescent="0.25"/>
    <row r="4857" ht="30.75" customHeight="1" x14ac:dyDescent="0.25"/>
    <row r="4858" ht="30.75" customHeight="1" x14ac:dyDescent="0.25"/>
    <row r="4859" ht="30.75" customHeight="1" x14ac:dyDescent="0.25"/>
    <row r="4860" ht="30.75" customHeight="1" x14ac:dyDescent="0.25"/>
    <row r="4861" ht="30.75" customHeight="1" x14ac:dyDescent="0.25"/>
    <row r="4862" ht="30.75" customHeight="1" x14ac:dyDescent="0.25"/>
    <row r="4863" ht="30.75" customHeight="1" x14ac:dyDescent="0.25"/>
    <row r="4864" ht="30.75" customHeight="1" x14ac:dyDescent="0.25"/>
    <row r="4865" ht="30.75" customHeight="1" x14ac:dyDescent="0.25"/>
    <row r="4866" ht="30.75" customHeight="1" x14ac:dyDescent="0.25"/>
    <row r="4867" ht="30.75" customHeight="1" x14ac:dyDescent="0.25"/>
    <row r="4868" ht="30.75" customHeight="1" x14ac:dyDescent="0.25"/>
    <row r="4869" ht="30.75" customHeight="1" x14ac:dyDescent="0.25"/>
    <row r="4870" ht="30.75" customHeight="1" x14ac:dyDescent="0.25"/>
    <row r="4871" ht="30.75" customHeight="1" x14ac:dyDescent="0.25"/>
    <row r="4872" ht="30.75" customHeight="1" x14ac:dyDescent="0.25"/>
    <row r="4873" ht="30.75" customHeight="1" x14ac:dyDescent="0.25"/>
    <row r="4874" ht="30.75" customHeight="1" x14ac:dyDescent="0.25"/>
    <row r="4875" ht="30.75" customHeight="1" x14ac:dyDescent="0.25"/>
    <row r="4876" ht="30.75" customHeight="1" x14ac:dyDescent="0.25"/>
    <row r="4877" ht="30.75" customHeight="1" x14ac:dyDescent="0.25"/>
    <row r="4878" ht="30.75" customHeight="1" x14ac:dyDescent="0.25"/>
    <row r="4879" ht="30.75" customHeight="1" x14ac:dyDescent="0.25"/>
    <row r="4880" ht="30.75" customHeight="1" x14ac:dyDescent="0.25"/>
    <row r="4881" ht="30.75" customHeight="1" x14ac:dyDescent="0.25"/>
    <row r="4882" ht="30.75" customHeight="1" x14ac:dyDescent="0.25"/>
    <row r="4883" ht="30.75" customHeight="1" x14ac:dyDescent="0.25"/>
    <row r="4884" ht="30.75" customHeight="1" x14ac:dyDescent="0.25"/>
    <row r="4885" ht="30.75" customHeight="1" x14ac:dyDescent="0.25"/>
    <row r="4886" ht="30.75" customHeight="1" x14ac:dyDescent="0.25"/>
    <row r="4887" ht="30.75" customHeight="1" x14ac:dyDescent="0.25"/>
    <row r="4888" ht="30.75" customHeight="1" x14ac:dyDescent="0.25"/>
    <row r="4889" ht="30.75" customHeight="1" x14ac:dyDescent="0.25"/>
    <row r="4890" ht="30.75" customHeight="1" x14ac:dyDescent="0.25"/>
    <row r="4891" ht="30.75" customHeight="1" x14ac:dyDescent="0.25"/>
    <row r="4892" ht="30.75" customHeight="1" x14ac:dyDescent="0.25"/>
    <row r="4893" ht="30.75" customHeight="1" x14ac:dyDescent="0.25"/>
    <row r="4894" ht="30.75" customHeight="1" x14ac:dyDescent="0.25"/>
    <row r="4895" ht="30.75" customHeight="1" x14ac:dyDescent="0.25"/>
    <row r="4896" ht="30.75" customHeight="1" x14ac:dyDescent="0.25"/>
    <row r="4897" ht="30.75" customHeight="1" x14ac:dyDescent="0.25"/>
    <row r="4898" ht="30.75" customHeight="1" x14ac:dyDescent="0.25"/>
    <row r="4899" ht="30.75" customHeight="1" x14ac:dyDescent="0.25"/>
    <row r="4900" ht="30.75" customHeight="1" x14ac:dyDescent="0.25"/>
    <row r="4901" ht="30.75" customHeight="1" x14ac:dyDescent="0.25"/>
    <row r="4902" ht="30.75" customHeight="1" x14ac:dyDescent="0.25"/>
    <row r="4903" ht="30.75" customHeight="1" x14ac:dyDescent="0.25"/>
    <row r="4904" ht="30.75" customHeight="1" x14ac:dyDescent="0.25"/>
    <row r="4905" ht="30.75" customHeight="1" x14ac:dyDescent="0.25"/>
    <row r="4906" ht="30.75" customHeight="1" x14ac:dyDescent="0.25"/>
    <row r="4907" ht="30.75" customHeight="1" x14ac:dyDescent="0.25"/>
    <row r="4908" ht="30.75" customHeight="1" x14ac:dyDescent="0.25"/>
    <row r="4909" ht="30.75" customHeight="1" x14ac:dyDescent="0.25"/>
    <row r="4910" ht="30.75" customHeight="1" x14ac:dyDescent="0.25"/>
    <row r="4911" ht="30.75" customHeight="1" x14ac:dyDescent="0.25"/>
    <row r="4912" ht="30.75" customHeight="1" x14ac:dyDescent="0.25"/>
    <row r="4913" ht="30.75" customHeight="1" x14ac:dyDescent="0.25"/>
    <row r="4914" ht="30.75" customHeight="1" x14ac:dyDescent="0.25"/>
    <row r="4915" ht="30.75" customHeight="1" x14ac:dyDescent="0.25"/>
    <row r="4916" ht="30.75" customHeight="1" x14ac:dyDescent="0.25"/>
    <row r="4917" ht="30.75" customHeight="1" x14ac:dyDescent="0.25"/>
    <row r="4918" ht="30.75" customHeight="1" x14ac:dyDescent="0.25"/>
    <row r="4919" ht="30.75" customHeight="1" x14ac:dyDescent="0.25"/>
    <row r="4920" ht="30.75" customHeight="1" x14ac:dyDescent="0.25"/>
    <row r="4921" ht="30.75" customHeight="1" x14ac:dyDescent="0.25"/>
    <row r="4922" ht="30.75" customHeight="1" x14ac:dyDescent="0.25"/>
    <row r="4923" ht="30.75" customHeight="1" x14ac:dyDescent="0.25"/>
    <row r="4924" ht="30.75" customHeight="1" x14ac:dyDescent="0.25"/>
    <row r="4925" ht="30.75" customHeight="1" x14ac:dyDescent="0.25"/>
    <row r="4926" ht="30.75" customHeight="1" x14ac:dyDescent="0.25"/>
    <row r="4927" ht="30.75" customHeight="1" x14ac:dyDescent="0.25"/>
    <row r="4928" ht="30.75" customHeight="1" x14ac:dyDescent="0.25"/>
    <row r="4929" ht="30.75" customHeight="1" x14ac:dyDescent="0.25"/>
    <row r="4930" ht="30.75" customHeight="1" x14ac:dyDescent="0.25"/>
    <row r="4931" ht="30.75" customHeight="1" x14ac:dyDescent="0.25"/>
    <row r="4932" ht="30.75" customHeight="1" x14ac:dyDescent="0.25"/>
    <row r="4933" ht="30.75" customHeight="1" x14ac:dyDescent="0.25"/>
    <row r="4934" ht="30.75" customHeight="1" x14ac:dyDescent="0.25"/>
    <row r="4935" ht="30.75" customHeight="1" x14ac:dyDescent="0.25"/>
    <row r="4936" ht="30.75" customHeight="1" x14ac:dyDescent="0.25"/>
    <row r="4937" ht="30.75" customHeight="1" x14ac:dyDescent="0.25"/>
    <row r="4938" ht="30.75" customHeight="1" x14ac:dyDescent="0.25"/>
    <row r="4939" ht="30.75" customHeight="1" x14ac:dyDescent="0.25"/>
    <row r="4940" ht="30.75" customHeight="1" x14ac:dyDescent="0.25"/>
    <row r="4941" ht="30.75" customHeight="1" x14ac:dyDescent="0.25"/>
    <row r="4942" ht="30.75" customHeight="1" x14ac:dyDescent="0.25"/>
    <row r="4943" ht="30.75" customHeight="1" x14ac:dyDescent="0.25"/>
    <row r="4944" ht="30.75" customHeight="1" x14ac:dyDescent="0.25"/>
    <row r="4945" ht="30.75" customHeight="1" x14ac:dyDescent="0.25"/>
    <row r="4946" ht="30.75" customHeight="1" x14ac:dyDescent="0.25"/>
    <row r="4947" ht="30.75" customHeight="1" x14ac:dyDescent="0.25"/>
    <row r="4948" ht="30.75" customHeight="1" x14ac:dyDescent="0.25"/>
    <row r="4949" ht="30.75" customHeight="1" x14ac:dyDescent="0.25"/>
    <row r="4950" ht="30.75" customHeight="1" x14ac:dyDescent="0.25"/>
    <row r="4951" ht="30.75" customHeight="1" x14ac:dyDescent="0.25"/>
    <row r="4952" ht="30.75" customHeight="1" x14ac:dyDescent="0.25"/>
    <row r="4953" ht="30.75" customHeight="1" x14ac:dyDescent="0.25"/>
    <row r="4954" ht="30.75" customHeight="1" x14ac:dyDescent="0.25"/>
    <row r="4955" ht="30.75" customHeight="1" x14ac:dyDescent="0.25"/>
    <row r="4956" ht="30.75" customHeight="1" x14ac:dyDescent="0.25"/>
    <row r="4957" ht="30.75" customHeight="1" x14ac:dyDescent="0.25"/>
    <row r="4958" ht="30.75" customHeight="1" x14ac:dyDescent="0.25"/>
    <row r="4959" ht="30.75" customHeight="1" x14ac:dyDescent="0.25"/>
    <row r="4960" ht="30.75" customHeight="1" x14ac:dyDescent="0.25"/>
    <row r="4961" ht="30.75" customHeight="1" x14ac:dyDescent="0.25"/>
    <row r="4962" ht="30.75" customHeight="1" x14ac:dyDescent="0.25"/>
    <row r="4963" ht="30.75" customHeight="1" x14ac:dyDescent="0.25"/>
    <row r="4964" ht="30.75" customHeight="1" x14ac:dyDescent="0.25"/>
    <row r="4965" ht="30.75" customHeight="1" x14ac:dyDescent="0.25"/>
    <row r="4966" ht="30.75" customHeight="1" x14ac:dyDescent="0.25"/>
    <row r="4967" ht="30.75" customHeight="1" x14ac:dyDescent="0.25"/>
    <row r="4968" ht="30.75" customHeight="1" x14ac:dyDescent="0.25"/>
    <row r="4969" ht="30.75" customHeight="1" x14ac:dyDescent="0.25"/>
    <row r="4970" ht="30.75" customHeight="1" x14ac:dyDescent="0.25"/>
    <row r="4971" ht="30.75" customHeight="1" x14ac:dyDescent="0.25"/>
    <row r="4972" ht="30.75" customHeight="1" x14ac:dyDescent="0.25"/>
    <row r="4973" ht="30.75" customHeight="1" x14ac:dyDescent="0.25"/>
    <row r="4974" ht="30.75" customHeight="1" x14ac:dyDescent="0.25"/>
    <row r="4975" ht="30.75" customHeight="1" x14ac:dyDescent="0.25"/>
    <row r="4976" ht="30.75" customHeight="1" x14ac:dyDescent="0.25"/>
    <row r="4977" ht="30.75" customHeight="1" x14ac:dyDescent="0.25"/>
    <row r="4978" ht="30.75" customHeight="1" x14ac:dyDescent="0.25"/>
    <row r="4979" ht="30.75" customHeight="1" x14ac:dyDescent="0.25"/>
    <row r="4980" ht="30.75" customHeight="1" x14ac:dyDescent="0.25"/>
    <row r="4981" ht="30.75" customHeight="1" x14ac:dyDescent="0.25"/>
    <row r="4982" ht="30.75" customHeight="1" x14ac:dyDescent="0.25"/>
    <row r="4983" ht="30.75" customHeight="1" x14ac:dyDescent="0.25"/>
    <row r="4984" ht="30.75" customHeight="1" x14ac:dyDescent="0.25"/>
    <row r="4985" ht="30.75" customHeight="1" x14ac:dyDescent="0.25"/>
    <row r="4986" ht="30.75" customHeight="1" x14ac:dyDescent="0.25"/>
    <row r="4987" ht="30.75" customHeight="1" x14ac:dyDescent="0.25"/>
    <row r="4988" ht="30.75" customHeight="1" x14ac:dyDescent="0.25"/>
    <row r="4989" ht="30.75" customHeight="1" x14ac:dyDescent="0.25"/>
    <row r="4990" ht="30.75" customHeight="1" x14ac:dyDescent="0.25"/>
    <row r="4991" ht="30.75" customHeight="1" x14ac:dyDescent="0.25"/>
    <row r="4992" ht="30.75" customHeight="1" x14ac:dyDescent="0.25"/>
    <row r="4993" ht="30.75" customHeight="1" x14ac:dyDescent="0.25"/>
    <row r="4994" ht="30.75" customHeight="1" x14ac:dyDescent="0.25"/>
    <row r="4995" ht="30.75" customHeight="1" x14ac:dyDescent="0.25"/>
    <row r="4996" ht="30.75" customHeight="1" x14ac:dyDescent="0.25"/>
    <row r="4997" ht="30.75" customHeight="1" x14ac:dyDescent="0.25"/>
    <row r="4998" ht="30.75" customHeight="1" x14ac:dyDescent="0.25"/>
    <row r="4999" ht="30.75" customHeight="1" x14ac:dyDescent="0.25"/>
    <row r="5000" ht="30.75" customHeight="1" x14ac:dyDescent="0.25"/>
    <row r="5001" ht="30.75" customHeight="1" x14ac:dyDescent="0.25"/>
    <row r="5002" ht="30.75" customHeight="1" x14ac:dyDescent="0.25"/>
    <row r="5003" ht="30.75" customHeight="1" x14ac:dyDescent="0.25"/>
    <row r="5004" ht="30.75" customHeight="1" x14ac:dyDescent="0.25"/>
    <row r="5005" ht="30.75" customHeight="1" x14ac:dyDescent="0.25"/>
    <row r="5006" ht="30.75" customHeight="1" x14ac:dyDescent="0.25"/>
    <row r="5007" ht="30.75" customHeight="1" x14ac:dyDescent="0.25"/>
    <row r="5008" ht="30.75" customHeight="1" x14ac:dyDescent="0.25"/>
    <row r="5009" ht="30.75" customHeight="1" x14ac:dyDescent="0.25"/>
    <row r="5010" ht="30.75" customHeight="1" x14ac:dyDescent="0.25"/>
    <row r="5011" ht="30.75" customHeight="1" x14ac:dyDescent="0.25"/>
    <row r="5012" ht="30.75" customHeight="1" x14ac:dyDescent="0.25"/>
    <row r="5013" ht="30.75" customHeight="1" x14ac:dyDescent="0.25"/>
    <row r="5014" ht="30.75" customHeight="1" x14ac:dyDescent="0.25"/>
    <row r="5015" ht="30.75" customHeight="1" x14ac:dyDescent="0.25"/>
    <row r="5016" ht="30.75" customHeight="1" x14ac:dyDescent="0.25"/>
    <row r="5017" ht="30.75" customHeight="1" x14ac:dyDescent="0.25"/>
    <row r="5018" ht="30.75" customHeight="1" x14ac:dyDescent="0.25"/>
    <row r="5019" ht="30.75" customHeight="1" x14ac:dyDescent="0.25"/>
    <row r="5020" ht="30.75" customHeight="1" x14ac:dyDescent="0.25"/>
    <row r="5021" ht="30.75" customHeight="1" x14ac:dyDescent="0.25"/>
    <row r="5022" ht="30.75" customHeight="1" x14ac:dyDescent="0.25"/>
    <row r="5023" ht="30.75" customHeight="1" x14ac:dyDescent="0.25"/>
    <row r="5024" ht="30.75" customHeight="1" x14ac:dyDescent="0.25"/>
    <row r="5025" ht="30.75" customHeight="1" x14ac:dyDescent="0.25"/>
    <row r="5026" ht="30.75" customHeight="1" x14ac:dyDescent="0.25"/>
    <row r="5027" ht="30.75" customHeight="1" x14ac:dyDescent="0.25"/>
    <row r="5028" ht="30.75" customHeight="1" x14ac:dyDescent="0.25"/>
    <row r="5029" ht="30.75" customHeight="1" x14ac:dyDescent="0.25"/>
    <row r="5030" ht="30.75" customHeight="1" x14ac:dyDescent="0.25"/>
    <row r="5031" ht="30.75" customHeight="1" x14ac:dyDescent="0.25"/>
    <row r="5032" ht="30.75" customHeight="1" x14ac:dyDescent="0.25"/>
    <row r="5033" ht="30.75" customHeight="1" x14ac:dyDescent="0.25"/>
    <row r="5034" ht="30.75" customHeight="1" x14ac:dyDescent="0.25"/>
    <row r="5035" ht="30.75" customHeight="1" x14ac:dyDescent="0.25"/>
    <row r="5036" ht="30.75" customHeight="1" x14ac:dyDescent="0.25"/>
    <row r="5037" ht="30.75" customHeight="1" x14ac:dyDescent="0.25"/>
    <row r="5038" ht="30.75" customHeight="1" x14ac:dyDescent="0.25"/>
    <row r="5039" ht="30.75" customHeight="1" x14ac:dyDescent="0.25"/>
    <row r="5040" ht="30.75" customHeight="1" x14ac:dyDescent="0.25"/>
    <row r="5041" ht="30.75" customHeight="1" x14ac:dyDescent="0.25"/>
    <row r="5042" ht="30.75" customHeight="1" x14ac:dyDescent="0.25"/>
    <row r="5043" ht="30.75" customHeight="1" x14ac:dyDescent="0.25"/>
    <row r="5044" ht="30.75" customHeight="1" x14ac:dyDescent="0.25"/>
    <row r="5045" ht="30.75" customHeight="1" x14ac:dyDescent="0.25"/>
    <row r="5046" ht="30.75" customHeight="1" x14ac:dyDescent="0.25"/>
    <row r="5047" ht="30.75" customHeight="1" x14ac:dyDescent="0.25"/>
    <row r="5048" ht="30.75" customHeight="1" x14ac:dyDescent="0.25"/>
    <row r="5049" ht="30.75" customHeight="1" x14ac:dyDescent="0.25"/>
    <row r="5050" ht="30.75" customHeight="1" x14ac:dyDescent="0.25"/>
    <row r="5051" ht="30.75" customHeight="1" x14ac:dyDescent="0.25"/>
    <row r="5052" ht="30.75" customHeight="1" x14ac:dyDescent="0.25"/>
    <row r="5053" ht="30.75" customHeight="1" x14ac:dyDescent="0.25"/>
    <row r="5054" ht="30.75" customHeight="1" x14ac:dyDescent="0.25"/>
    <row r="5055" ht="30.75" customHeight="1" x14ac:dyDescent="0.25"/>
    <row r="5056" ht="30.75" customHeight="1" x14ac:dyDescent="0.25"/>
    <row r="5057" ht="30.75" customHeight="1" x14ac:dyDescent="0.25"/>
    <row r="5058" ht="30.75" customHeight="1" x14ac:dyDescent="0.25"/>
    <row r="5059" ht="30.75" customHeight="1" x14ac:dyDescent="0.25"/>
    <row r="5060" ht="30.75" customHeight="1" x14ac:dyDescent="0.25"/>
    <row r="5061" ht="30.75" customHeight="1" x14ac:dyDescent="0.25"/>
    <row r="5062" ht="30.75" customHeight="1" x14ac:dyDescent="0.25"/>
    <row r="5063" ht="30.75" customHeight="1" x14ac:dyDescent="0.25"/>
    <row r="5064" ht="30.75" customHeight="1" x14ac:dyDescent="0.25"/>
    <row r="5065" ht="30.75" customHeight="1" x14ac:dyDescent="0.25"/>
    <row r="5066" ht="30.75" customHeight="1" x14ac:dyDescent="0.25"/>
    <row r="5067" ht="30.75" customHeight="1" x14ac:dyDescent="0.25"/>
    <row r="5068" ht="30.75" customHeight="1" x14ac:dyDescent="0.25"/>
    <row r="5069" ht="30.75" customHeight="1" x14ac:dyDescent="0.25"/>
    <row r="5070" ht="30.75" customHeight="1" x14ac:dyDescent="0.25"/>
    <row r="5071" ht="30.75" customHeight="1" x14ac:dyDescent="0.25"/>
    <row r="5072" ht="30.75" customHeight="1" x14ac:dyDescent="0.25"/>
    <row r="5073" ht="30.75" customHeight="1" x14ac:dyDescent="0.25"/>
    <row r="5074" ht="30.75" customHeight="1" x14ac:dyDescent="0.25"/>
    <row r="5075" ht="30.75" customHeight="1" x14ac:dyDescent="0.25"/>
    <row r="5076" ht="30.75" customHeight="1" x14ac:dyDescent="0.25"/>
    <row r="5077" ht="30.75" customHeight="1" x14ac:dyDescent="0.25"/>
    <row r="5078" ht="30.75" customHeight="1" x14ac:dyDescent="0.25"/>
    <row r="5079" ht="30.75" customHeight="1" x14ac:dyDescent="0.25"/>
    <row r="5080" ht="30.75" customHeight="1" x14ac:dyDescent="0.25"/>
    <row r="5081" ht="30.75" customHeight="1" x14ac:dyDescent="0.25"/>
    <row r="5082" ht="30.75" customHeight="1" x14ac:dyDescent="0.25"/>
    <row r="5083" ht="30.75" customHeight="1" x14ac:dyDescent="0.25"/>
    <row r="5084" ht="30.75" customHeight="1" x14ac:dyDescent="0.25"/>
    <row r="5085" ht="30.75" customHeight="1" x14ac:dyDescent="0.25"/>
    <row r="5086" ht="30.75" customHeight="1" x14ac:dyDescent="0.25"/>
    <row r="5087" ht="30.75" customHeight="1" x14ac:dyDescent="0.25"/>
    <row r="5088" ht="30.75" customHeight="1" x14ac:dyDescent="0.25"/>
    <row r="5089" ht="30.75" customHeight="1" x14ac:dyDescent="0.25"/>
    <row r="5090" ht="30.75" customHeight="1" x14ac:dyDescent="0.25"/>
    <row r="5091" ht="30.75" customHeight="1" x14ac:dyDescent="0.25"/>
    <row r="5092" ht="30.75" customHeight="1" x14ac:dyDescent="0.25"/>
    <row r="5093" ht="30.75" customHeight="1" x14ac:dyDescent="0.25"/>
    <row r="5094" ht="30.75" customHeight="1" x14ac:dyDescent="0.25"/>
    <row r="5095" ht="30.75" customHeight="1" x14ac:dyDescent="0.25"/>
    <row r="5096" ht="30.75" customHeight="1" x14ac:dyDescent="0.25"/>
    <row r="5097" ht="30.75" customHeight="1" x14ac:dyDescent="0.25"/>
    <row r="5098" ht="30.75" customHeight="1" x14ac:dyDescent="0.25"/>
    <row r="5099" ht="30.75" customHeight="1" x14ac:dyDescent="0.25"/>
    <row r="5100" ht="30.75" customHeight="1" x14ac:dyDescent="0.25"/>
    <row r="5101" ht="30.75" customHeight="1" x14ac:dyDescent="0.25"/>
    <row r="5102" ht="30.75" customHeight="1" x14ac:dyDescent="0.25"/>
    <row r="5103" ht="30.75" customHeight="1" x14ac:dyDescent="0.25"/>
    <row r="5104" ht="30.75" customHeight="1" x14ac:dyDescent="0.25"/>
    <row r="5105" ht="30.75" customHeight="1" x14ac:dyDescent="0.25"/>
    <row r="5106" ht="30.75" customHeight="1" x14ac:dyDescent="0.25"/>
    <row r="5107" ht="30.75" customHeight="1" x14ac:dyDescent="0.25"/>
    <row r="5108" ht="30.75" customHeight="1" x14ac:dyDescent="0.25"/>
    <row r="5109" ht="30.75" customHeight="1" x14ac:dyDescent="0.25"/>
    <row r="5110" ht="30.75" customHeight="1" x14ac:dyDescent="0.25"/>
    <row r="5111" ht="30.75" customHeight="1" x14ac:dyDescent="0.25"/>
    <row r="5112" ht="30.75" customHeight="1" x14ac:dyDescent="0.25"/>
    <row r="5113" ht="30.75" customHeight="1" x14ac:dyDescent="0.25"/>
    <row r="5114" ht="30.75" customHeight="1" x14ac:dyDescent="0.25"/>
    <row r="5115" ht="30.75" customHeight="1" x14ac:dyDescent="0.25"/>
    <row r="5116" ht="30.75" customHeight="1" x14ac:dyDescent="0.25"/>
    <row r="5117" ht="30.75" customHeight="1" x14ac:dyDescent="0.25"/>
    <row r="5118" ht="30.75" customHeight="1" x14ac:dyDescent="0.25"/>
    <row r="5119" ht="30.75" customHeight="1" x14ac:dyDescent="0.25"/>
    <row r="5120" ht="30.75" customHeight="1" x14ac:dyDescent="0.25"/>
    <row r="5121" ht="30.75" customHeight="1" x14ac:dyDescent="0.25"/>
    <row r="5122" ht="30.75" customHeight="1" x14ac:dyDescent="0.25"/>
    <row r="5123" ht="30.75" customHeight="1" x14ac:dyDescent="0.25"/>
    <row r="5124" ht="30.75" customHeight="1" x14ac:dyDescent="0.25"/>
    <row r="5125" ht="30.75" customHeight="1" x14ac:dyDescent="0.25"/>
    <row r="5126" ht="30.75" customHeight="1" x14ac:dyDescent="0.25"/>
    <row r="5127" ht="30.75" customHeight="1" x14ac:dyDescent="0.25"/>
    <row r="5128" ht="30.75" customHeight="1" x14ac:dyDescent="0.25"/>
    <row r="5129" ht="30.75" customHeight="1" x14ac:dyDescent="0.25"/>
    <row r="5130" ht="30.75" customHeight="1" x14ac:dyDescent="0.25"/>
    <row r="5131" ht="30.75" customHeight="1" x14ac:dyDescent="0.25"/>
    <row r="5132" ht="30.75" customHeight="1" x14ac:dyDescent="0.25"/>
    <row r="5133" ht="30.75" customHeight="1" x14ac:dyDescent="0.25"/>
    <row r="5134" ht="30.75" customHeight="1" x14ac:dyDescent="0.25"/>
    <row r="5135" ht="30.75" customHeight="1" x14ac:dyDescent="0.25"/>
    <row r="5136" ht="30.75" customHeight="1" x14ac:dyDescent="0.25"/>
    <row r="5137" ht="30.75" customHeight="1" x14ac:dyDescent="0.25"/>
    <row r="5138" ht="30.75" customHeight="1" x14ac:dyDescent="0.25"/>
    <row r="5139" ht="30.75" customHeight="1" x14ac:dyDescent="0.25"/>
    <row r="5140" ht="30.75" customHeight="1" x14ac:dyDescent="0.25"/>
    <row r="5141" ht="30.75" customHeight="1" x14ac:dyDescent="0.25"/>
    <row r="5142" ht="30.75" customHeight="1" x14ac:dyDescent="0.25"/>
    <row r="5143" ht="30.75" customHeight="1" x14ac:dyDescent="0.25"/>
    <row r="5144" ht="30.75" customHeight="1" x14ac:dyDescent="0.25"/>
    <row r="5145" ht="30.75" customHeight="1" x14ac:dyDescent="0.25"/>
    <row r="5146" ht="30.75" customHeight="1" x14ac:dyDescent="0.25"/>
    <row r="5147" ht="30.75" customHeight="1" x14ac:dyDescent="0.25"/>
    <row r="5148" ht="30.75" customHeight="1" x14ac:dyDescent="0.25"/>
    <row r="5149" ht="30.75" customHeight="1" x14ac:dyDescent="0.25"/>
    <row r="5150" ht="30.75" customHeight="1" x14ac:dyDescent="0.25"/>
    <row r="5151" ht="30.75" customHeight="1" x14ac:dyDescent="0.25"/>
    <row r="5152" ht="30.75" customHeight="1" x14ac:dyDescent="0.25"/>
    <row r="5153" ht="30.75" customHeight="1" x14ac:dyDescent="0.25"/>
    <row r="5154" ht="30.75" customHeight="1" x14ac:dyDescent="0.25"/>
    <row r="5155" ht="30.75" customHeight="1" x14ac:dyDescent="0.25"/>
    <row r="5156" ht="30.75" customHeight="1" x14ac:dyDescent="0.25"/>
    <row r="5157" ht="30.75" customHeight="1" x14ac:dyDescent="0.25"/>
    <row r="5158" ht="30.75" customHeight="1" x14ac:dyDescent="0.25"/>
    <row r="5159" ht="30.75" customHeight="1" x14ac:dyDescent="0.25"/>
    <row r="5160" ht="30.75" customHeight="1" x14ac:dyDescent="0.25"/>
    <row r="5161" ht="30.75" customHeight="1" x14ac:dyDescent="0.25"/>
    <row r="5162" ht="30.75" customHeight="1" x14ac:dyDescent="0.25"/>
    <row r="5163" ht="30.75" customHeight="1" x14ac:dyDescent="0.25"/>
    <row r="5164" ht="30.75" customHeight="1" x14ac:dyDescent="0.25"/>
    <row r="5165" ht="30.75" customHeight="1" x14ac:dyDescent="0.25"/>
    <row r="5166" ht="30.75" customHeight="1" x14ac:dyDescent="0.25"/>
    <row r="5167" ht="30.75" customHeight="1" x14ac:dyDescent="0.25"/>
    <row r="5168" ht="30.75" customHeight="1" x14ac:dyDescent="0.25"/>
    <row r="5169" ht="30.75" customHeight="1" x14ac:dyDescent="0.25"/>
    <row r="5170" ht="30.75" customHeight="1" x14ac:dyDescent="0.25"/>
    <row r="5171" ht="30.75" customHeight="1" x14ac:dyDescent="0.25"/>
    <row r="5172" ht="30.75" customHeight="1" x14ac:dyDescent="0.25"/>
    <row r="5173" ht="30.75" customHeight="1" x14ac:dyDescent="0.25"/>
    <row r="5174" ht="30.75" customHeight="1" x14ac:dyDescent="0.25"/>
    <row r="5175" ht="30.75" customHeight="1" x14ac:dyDescent="0.25"/>
    <row r="5176" ht="30.75" customHeight="1" x14ac:dyDescent="0.25"/>
    <row r="5177" ht="30.75" customHeight="1" x14ac:dyDescent="0.25"/>
    <row r="5178" ht="30.75" customHeight="1" x14ac:dyDescent="0.25"/>
    <row r="5179" ht="30.75" customHeight="1" x14ac:dyDescent="0.25"/>
    <row r="5180" ht="30.75" customHeight="1" x14ac:dyDescent="0.25"/>
    <row r="5181" ht="30.75" customHeight="1" x14ac:dyDescent="0.25"/>
    <row r="5182" ht="30.75" customHeight="1" x14ac:dyDescent="0.25"/>
    <row r="5183" ht="30.75" customHeight="1" x14ac:dyDescent="0.25"/>
    <row r="5184" ht="30.75" customHeight="1" x14ac:dyDescent="0.25"/>
    <row r="5185" ht="30.75" customHeight="1" x14ac:dyDescent="0.25"/>
    <row r="5186" ht="30.75" customHeight="1" x14ac:dyDescent="0.25"/>
    <row r="5187" ht="30.75" customHeight="1" x14ac:dyDescent="0.25"/>
    <row r="5188" ht="30.75" customHeight="1" x14ac:dyDescent="0.25"/>
    <row r="5189" ht="30.75" customHeight="1" x14ac:dyDescent="0.25"/>
    <row r="5190" ht="30.75" customHeight="1" x14ac:dyDescent="0.25"/>
    <row r="5191" ht="30.75" customHeight="1" x14ac:dyDescent="0.25"/>
    <row r="5192" ht="30.75" customHeight="1" x14ac:dyDescent="0.25"/>
    <row r="5193" ht="30.75" customHeight="1" x14ac:dyDescent="0.25"/>
    <row r="5194" ht="30.75" customHeight="1" x14ac:dyDescent="0.25"/>
    <row r="5195" ht="30.75" customHeight="1" x14ac:dyDescent="0.25"/>
    <row r="5196" ht="30.75" customHeight="1" x14ac:dyDescent="0.25"/>
    <row r="5197" ht="30.75" customHeight="1" x14ac:dyDescent="0.25"/>
    <row r="5198" ht="30.75" customHeight="1" x14ac:dyDescent="0.25"/>
    <row r="5199" ht="30.75" customHeight="1" x14ac:dyDescent="0.25"/>
    <row r="5200" ht="30.75" customHeight="1" x14ac:dyDescent="0.25"/>
    <row r="5201" ht="30.75" customHeight="1" x14ac:dyDescent="0.25"/>
    <row r="5202" ht="30.75" customHeight="1" x14ac:dyDescent="0.25"/>
    <row r="5203" ht="30.75" customHeight="1" x14ac:dyDescent="0.25"/>
    <row r="5204" ht="30.75" customHeight="1" x14ac:dyDescent="0.25"/>
    <row r="5205" ht="30.75" customHeight="1" x14ac:dyDescent="0.25"/>
    <row r="5206" ht="30.75" customHeight="1" x14ac:dyDescent="0.25"/>
    <row r="5207" ht="30.75" customHeight="1" x14ac:dyDescent="0.25"/>
    <row r="5208" ht="30.75" customHeight="1" x14ac:dyDescent="0.25"/>
    <row r="5209" ht="30.75" customHeight="1" x14ac:dyDescent="0.25"/>
    <row r="5210" ht="30.75" customHeight="1" x14ac:dyDescent="0.25"/>
    <row r="5211" ht="30.75" customHeight="1" x14ac:dyDescent="0.25"/>
    <row r="5212" ht="30.75" customHeight="1" x14ac:dyDescent="0.25"/>
    <row r="5213" ht="30.75" customHeight="1" x14ac:dyDescent="0.25"/>
    <row r="5214" ht="30.75" customHeight="1" x14ac:dyDescent="0.25"/>
    <row r="5215" ht="30.75" customHeight="1" x14ac:dyDescent="0.25"/>
    <row r="5216" ht="30.75" customHeight="1" x14ac:dyDescent="0.25"/>
    <row r="5217" ht="30.75" customHeight="1" x14ac:dyDescent="0.25"/>
    <row r="5218" ht="30.75" customHeight="1" x14ac:dyDescent="0.25"/>
    <row r="5219" ht="30.75" customHeight="1" x14ac:dyDescent="0.25"/>
    <row r="5220" ht="30.75" customHeight="1" x14ac:dyDescent="0.25"/>
    <row r="5221" ht="30.75" customHeight="1" x14ac:dyDescent="0.25"/>
    <row r="5222" ht="30.75" customHeight="1" x14ac:dyDescent="0.25"/>
    <row r="5223" ht="30.75" customHeight="1" x14ac:dyDescent="0.25"/>
    <row r="5224" ht="30.75" customHeight="1" x14ac:dyDescent="0.25"/>
    <row r="5225" ht="30.75" customHeight="1" x14ac:dyDescent="0.25"/>
    <row r="5226" ht="30.75" customHeight="1" x14ac:dyDescent="0.25"/>
    <row r="5227" ht="30.75" customHeight="1" x14ac:dyDescent="0.25"/>
    <row r="5228" ht="30.75" customHeight="1" x14ac:dyDescent="0.25"/>
    <row r="5229" ht="30.75" customHeight="1" x14ac:dyDescent="0.25"/>
    <row r="5230" ht="30.75" customHeight="1" x14ac:dyDescent="0.25"/>
    <row r="5231" ht="30.75" customHeight="1" x14ac:dyDescent="0.25"/>
    <row r="5232" ht="30.75" customHeight="1" x14ac:dyDescent="0.25"/>
    <row r="5233" ht="30.75" customHeight="1" x14ac:dyDescent="0.25"/>
    <row r="5234" ht="30.75" customHeight="1" x14ac:dyDescent="0.25"/>
    <row r="5235" ht="30.75" customHeight="1" x14ac:dyDescent="0.25"/>
    <row r="5236" ht="30.75" customHeight="1" x14ac:dyDescent="0.25"/>
    <row r="5237" ht="30.75" customHeight="1" x14ac:dyDescent="0.25"/>
    <row r="5238" ht="30.75" customHeight="1" x14ac:dyDescent="0.25"/>
    <row r="5239" ht="30.75" customHeight="1" x14ac:dyDescent="0.25"/>
    <row r="5240" ht="30.75" customHeight="1" x14ac:dyDescent="0.25"/>
    <row r="5241" ht="30.75" customHeight="1" x14ac:dyDescent="0.25"/>
    <row r="5242" ht="30.75" customHeight="1" x14ac:dyDescent="0.25"/>
    <row r="5243" ht="30.75" customHeight="1" x14ac:dyDescent="0.25"/>
    <row r="5244" ht="30.75" customHeight="1" x14ac:dyDescent="0.25"/>
    <row r="5245" ht="30.75" customHeight="1" x14ac:dyDescent="0.25"/>
    <row r="5246" ht="30.75" customHeight="1" x14ac:dyDescent="0.25"/>
    <row r="5247" ht="30.75" customHeight="1" x14ac:dyDescent="0.25"/>
    <row r="5248" ht="30.75" customHeight="1" x14ac:dyDescent="0.25"/>
    <row r="5249" ht="30.75" customHeight="1" x14ac:dyDescent="0.25"/>
    <row r="5250" ht="30.75" customHeight="1" x14ac:dyDescent="0.25"/>
    <row r="5251" ht="30.75" customHeight="1" x14ac:dyDescent="0.25"/>
    <row r="5252" ht="30.75" customHeight="1" x14ac:dyDescent="0.25"/>
    <row r="5253" ht="30.75" customHeight="1" x14ac:dyDescent="0.25"/>
    <row r="5254" ht="30.75" customHeight="1" x14ac:dyDescent="0.25"/>
    <row r="5255" ht="30.75" customHeight="1" x14ac:dyDescent="0.25"/>
    <row r="5256" ht="30.75" customHeight="1" x14ac:dyDescent="0.25"/>
    <row r="5257" ht="30.75" customHeight="1" x14ac:dyDescent="0.25"/>
    <row r="5258" ht="30.75" customHeight="1" x14ac:dyDescent="0.25"/>
    <row r="5259" ht="30.75" customHeight="1" x14ac:dyDescent="0.25"/>
    <row r="5260" ht="30.75" customHeight="1" x14ac:dyDescent="0.25"/>
    <row r="5261" ht="30.75" customHeight="1" x14ac:dyDescent="0.25"/>
    <row r="5262" ht="30.75" customHeight="1" x14ac:dyDescent="0.25"/>
    <row r="5263" ht="30.75" customHeight="1" x14ac:dyDescent="0.25"/>
    <row r="5264" ht="30.75" customHeight="1" x14ac:dyDescent="0.25"/>
    <row r="5265" ht="30.75" customHeight="1" x14ac:dyDescent="0.25"/>
    <row r="5266" ht="30.75" customHeight="1" x14ac:dyDescent="0.25"/>
    <row r="5267" ht="30.75" customHeight="1" x14ac:dyDescent="0.25"/>
    <row r="5268" ht="30.75" customHeight="1" x14ac:dyDescent="0.25"/>
    <row r="5269" ht="30.75" customHeight="1" x14ac:dyDescent="0.25"/>
    <row r="5270" ht="30.75" customHeight="1" x14ac:dyDescent="0.25"/>
    <row r="5271" ht="30.75" customHeight="1" x14ac:dyDescent="0.25"/>
    <row r="5272" ht="30.75" customHeight="1" x14ac:dyDescent="0.25"/>
    <row r="5273" ht="30.75" customHeight="1" x14ac:dyDescent="0.25"/>
    <row r="5274" ht="30.75" customHeight="1" x14ac:dyDescent="0.25"/>
    <row r="5275" ht="30.75" customHeight="1" x14ac:dyDescent="0.25"/>
    <row r="5276" ht="30.75" customHeight="1" x14ac:dyDescent="0.25"/>
    <row r="5277" ht="30.75" customHeight="1" x14ac:dyDescent="0.25"/>
    <row r="5278" ht="30.75" customHeight="1" x14ac:dyDescent="0.25"/>
    <row r="5279" ht="30.75" customHeight="1" x14ac:dyDescent="0.25"/>
    <row r="5280" ht="30.75" customHeight="1" x14ac:dyDescent="0.25"/>
    <row r="5281" ht="30.75" customHeight="1" x14ac:dyDescent="0.25"/>
    <row r="5282" ht="30.75" customHeight="1" x14ac:dyDescent="0.25"/>
    <row r="5283" ht="30.75" customHeight="1" x14ac:dyDescent="0.25"/>
    <row r="5284" ht="30.75" customHeight="1" x14ac:dyDescent="0.25"/>
    <row r="5285" ht="30.75" customHeight="1" x14ac:dyDescent="0.25"/>
    <row r="5286" ht="30.75" customHeight="1" x14ac:dyDescent="0.25"/>
    <row r="5287" ht="30.75" customHeight="1" x14ac:dyDescent="0.25"/>
    <row r="5288" ht="30.75" customHeight="1" x14ac:dyDescent="0.25"/>
    <row r="5289" ht="30.75" customHeight="1" x14ac:dyDescent="0.25"/>
    <row r="5290" ht="30.75" customHeight="1" x14ac:dyDescent="0.25"/>
    <row r="5291" ht="30.75" customHeight="1" x14ac:dyDescent="0.25"/>
    <row r="5292" ht="30.75" customHeight="1" x14ac:dyDescent="0.25"/>
    <row r="5293" ht="30.75" customHeight="1" x14ac:dyDescent="0.25"/>
    <row r="5294" ht="30.75" customHeight="1" x14ac:dyDescent="0.25"/>
    <row r="5295" ht="30.75" customHeight="1" x14ac:dyDescent="0.25"/>
    <row r="5296" ht="30.75" customHeight="1" x14ac:dyDescent="0.25"/>
    <row r="5297" ht="30.75" customHeight="1" x14ac:dyDescent="0.25"/>
    <row r="5298" ht="30.75" customHeight="1" x14ac:dyDescent="0.25"/>
    <row r="5299" ht="30.75" customHeight="1" x14ac:dyDescent="0.25"/>
    <row r="5300" ht="30.75" customHeight="1" x14ac:dyDescent="0.25"/>
    <row r="5301" ht="30.75" customHeight="1" x14ac:dyDescent="0.25"/>
    <row r="5302" ht="30.75" customHeight="1" x14ac:dyDescent="0.25"/>
    <row r="5303" ht="30.75" customHeight="1" x14ac:dyDescent="0.25"/>
    <row r="5304" ht="30.75" customHeight="1" x14ac:dyDescent="0.25"/>
    <row r="5305" ht="30.75" customHeight="1" x14ac:dyDescent="0.25"/>
    <row r="5306" ht="30.75" customHeight="1" x14ac:dyDescent="0.25"/>
    <row r="5307" ht="30.75" customHeight="1" x14ac:dyDescent="0.25"/>
    <row r="5308" ht="30.75" customHeight="1" x14ac:dyDescent="0.25"/>
    <row r="5309" ht="30.75" customHeight="1" x14ac:dyDescent="0.25"/>
    <row r="5310" ht="30.75" customHeight="1" x14ac:dyDescent="0.25"/>
    <row r="5311" ht="30.75" customHeight="1" x14ac:dyDescent="0.25"/>
    <row r="5312" ht="30.75" customHeight="1" x14ac:dyDescent="0.25"/>
    <row r="5313" ht="30.75" customHeight="1" x14ac:dyDescent="0.25"/>
    <row r="5314" ht="30.75" customHeight="1" x14ac:dyDescent="0.25"/>
    <row r="5315" ht="30.75" customHeight="1" x14ac:dyDescent="0.25"/>
    <row r="5316" ht="30.75" customHeight="1" x14ac:dyDescent="0.25"/>
    <row r="5317" ht="30.75" customHeight="1" x14ac:dyDescent="0.25"/>
    <row r="5318" ht="30.75" customHeight="1" x14ac:dyDescent="0.25"/>
    <row r="5319" ht="30.75" customHeight="1" x14ac:dyDescent="0.25"/>
    <row r="5320" ht="30.75" customHeight="1" x14ac:dyDescent="0.25"/>
    <row r="5321" ht="30.75" customHeight="1" x14ac:dyDescent="0.25"/>
    <row r="5322" ht="30.75" customHeight="1" x14ac:dyDescent="0.25"/>
    <row r="5323" ht="30.75" customHeight="1" x14ac:dyDescent="0.25"/>
    <row r="5324" ht="30.75" customHeight="1" x14ac:dyDescent="0.25"/>
    <row r="5325" ht="30.75" customHeight="1" x14ac:dyDescent="0.25"/>
    <row r="5326" ht="30.75" customHeight="1" x14ac:dyDescent="0.25"/>
    <row r="5327" ht="30.75" customHeight="1" x14ac:dyDescent="0.25"/>
    <row r="5328" ht="30.75" customHeight="1" x14ac:dyDescent="0.25"/>
    <row r="5329" ht="30.75" customHeight="1" x14ac:dyDescent="0.25"/>
    <row r="5330" ht="30.75" customHeight="1" x14ac:dyDescent="0.25"/>
    <row r="5331" ht="30.75" customHeight="1" x14ac:dyDescent="0.25"/>
    <row r="5332" ht="30.75" customHeight="1" x14ac:dyDescent="0.25"/>
    <row r="5333" ht="30.75" customHeight="1" x14ac:dyDescent="0.25"/>
    <row r="5334" ht="30.75" customHeight="1" x14ac:dyDescent="0.25"/>
    <row r="5335" ht="30.75" customHeight="1" x14ac:dyDescent="0.25"/>
    <row r="5336" ht="30.75" customHeight="1" x14ac:dyDescent="0.25"/>
    <row r="5337" ht="30.75" customHeight="1" x14ac:dyDescent="0.25"/>
    <row r="5338" ht="30.75" customHeight="1" x14ac:dyDescent="0.25"/>
    <row r="5339" ht="30.75" customHeight="1" x14ac:dyDescent="0.25"/>
    <row r="5340" ht="30.75" customHeight="1" x14ac:dyDescent="0.25"/>
    <row r="5341" ht="30.75" customHeight="1" x14ac:dyDescent="0.25"/>
    <row r="5342" ht="30.75" customHeight="1" x14ac:dyDescent="0.25"/>
    <row r="5343" ht="30.75" customHeight="1" x14ac:dyDescent="0.25"/>
    <row r="5344" ht="30.75" customHeight="1" x14ac:dyDescent="0.25"/>
    <row r="5345" ht="30.75" customHeight="1" x14ac:dyDescent="0.25"/>
    <row r="5346" ht="30.75" customHeight="1" x14ac:dyDescent="0.25"/>
    <row r="5347" ht="30.75" customHeight="1" x14ac:dyDescent="0.25"/>
    <row r="5348" ht="30.75" customHeight="1" x14ac:dyDescent="0.25"/>
    <row r="5349" ht="30.75" customHeight="1" x14ac:dyDescent="0.25"/>
    <row r="5350" ht="30.75" customHeight="1" x14ac:dyDescent="0.25"/>
    <row r="5351" ht="30.75" customHeight="1" x14ac:dyDescent="0.25"/>
    <row r="5352" ht="30.75" customHeight="1" x14ac:dyDescent="0.25"/>
    <row r="5353" ht="30.75" customHeight="1" x14ac:dyDescent="0.25"/>
    <row r="5354" ht="30.75" customHeight="1" x14ac:dyDescent="0.25"/>
    <row r="5355" ht="30.75" customHeight="1" x14ac:dyDescent="0.25"/>
    <row r="5356" ht="30.75" customHeight="1" x14ac:dyDescent="0.25"/>
    <row r="5357" ht="30.75" customHeight="1" x14ac:dyDescent="0.25"/>
    <row r="5358" ht="30.75" customHeight="1" x14ac:dyDescent="0.25"/>
    <row r="5359" ht="30.75" customHeight="1" x14ac:dyDescent="0.25"/>
    <row r="5360" ht="30.75" customHeight="1" x14ac:dyDescent="0.25"/>
    <row r="5361" ht="30.75" customHeight="1" x14ac:dyDescent="0.25"/>
    <row r="5362" ht="30.75" customHeight="1" x14ac:dyDescent="0.25"/>
    <row r="5363" ht="30.75" customHeight="1" x14ac:dyDescent="0.25"/>
    <row r="5364" ht="30.75" customHeight="1" x14ac:dyDescent="0.25"/>
    <row r="5365" ht="30.75" customHeight="1" x14ac:dyDescent="0.25"/>
    <row r="5366" ht="30.75" customHeight="1" x14ac:dyDescent="0.25"/>
    <row r="5367" ht="30.75" customHeight="1" x14ac:dyDescent="0.25"/>
    <row r="5368" ht="30.75" customHeight="1" x14ac:dyDescent="0.25"/>
    <row r="5369" ht="30.75" customHeight="1" x14ac:dyDescent="0.25"/>
    <row r="5370" ht="30.75" customHeight="1" x14ac:dyDescent="0.25"/>
    <row r="5371" ht="30.75" customHeight="1" x14ac:dyDescent="0.25"/>
    <row r="5372" ht="30.75" customHeight="1" x14ac:dyDescent="0.25"/>
    <row r="5373" ht="30.75" customHeight="1" x14ac:dyDescent="0.25"/>
    <row r="5374" ht="30.75" customHeight="1" x14ac:dyDescent="0.25"/>
    <row r="5375" ht="30.75" customHeight="1" x14ac:dyDescent="0.25"/>
    <row r="5376" ht="30.75" customHeight="1" x14ac:dyDescent="0.25"/>
    <row r="5377" ht="30.75" customHeight="1" x14ac:dyDescent="0.25"/>
    <row r="5378" ht="30.75" customHeight="1" x14ac:dyDescent="0.25"/>
    <row r="5379" ht="30.75" customHeight="1" x14ac:dyDescent="0.25"/>
    <row r="5380" ht="30.75" customHeight="1" x14ac:dyDescent="0.25"/>
    <row r="5381" ht="30.75" customHeight="1" x14ac:dyDescent="0.25"/>
    <row r="5382" ht="30.75" customHeight="1" x14ac:dyDescent="0.25"/>
    <row r="5383" ht="30.75" customHeight="1" x14ac:dyDescent="0.25"/>
    <row r="5384" ht="30.75" customHeight="1" x14ac:dyDescent="0.25"/>
    <row r="5385" ht="30.75" customHeight="1" x14ac:dyDescent="0.25"/>
    <row r="5386" ht="30.75" customHeight="1" x14ac:dyDescent="0.25"/>
    <row r="5387" ht="30.75" customHeight="1" x14ac:dyDescent="0.25"/>
    <row r="5388" ht="30.75" customHeight="1" x14ac:dyDescent="0.25"/>
    <row r="5389" ht="30.75" customHeight="1" x14ac:dyDescent="0.25"/>
    <row r="5390" ht="30.75" customHeight="1" x14ac:dyDescent="0.25"/>
    <row r="5391" ht="30.75" customHeight="1" x14ac:dyDescent="0.25"/>
    <row r="5392" ht="30.75" customHeight="1" x14ac:dyDescent="0.25"/>
    <row r="5393" ht="30.75" customHeight="1" x14ac:dyDescent="0.25"/>
    <row r="5394" ht="30.75" customHeight="1" x14ac:dyDescent="0.25"/>
    <row r="5395" ht="30.75" customHeight="1" x14ac:dyDescent="0.25"/>
    <row r="5396" ht="30.75" customHeight="1" x14ac:dyDescent="0.25"/>
    <row r="5397" ht="30.75" customHeight="1" x14ac:dyDescent="0.25"/>
    <row r="5398" ht="30.75" customHeight="1" x14ac:dyDescent="0.25"/>
    <row r="5399" ht="30.75" customHeight="1" x14ac:dyDescent="0.25"/>
    <row r="5400" ht="30.75" customHeight="1" x14ac:dyDescent="0.25"/>
    <row r="5401" ht="30.75" customHeight="1" x14ac:dyDescent="0.25"/>
    <row r="5402" ht="30.75" customHeight="1" x14ac:dyDescent="0.25"/>
    <row r="5403" ht="30.75" customHeight="1" x14ac:dyDescent="0.25"/>
    <row r="5404" ht="30.75" customHeight="1" x14ac:dyDescent="0.25"/>
    <row r="5405" ht="30.75" customHeight="1" x14ac:dyDescent="0.25"/>
    <row r="5406" ht="30.75" customHeight="1" x14ac:dyDescent="0.25"/>
    <row r="5407" ht="30.75" customHeight="1" x14ac:dyDescent="0.25"/>
    <row r="5408" ht="30.75" customHeight="1" x14ac:dyDescent="0.25"/>
    <row r="5409" ht="30.75" customHeight="1" x14ac:dyDescent="0.25"/>
    <row r="5410" ht="30.75" customHeight="1" x14ac:dyDescent="0.25"/>
    <row r="5411" ht="30.75" customHeight="1" x14ac:dyDescent="0.25"/>
    <row r="5412" ht="30.75" customHeight="1" x14ac:dyDescent="0.25"/>
    <row r="5413" ht="30.75" customHeight="1" x14ac:dyDescent="0.25"/>
    <row r="5414" ht="30.75" customHeight="1" x14ac:dyDescent="0.25"/>
    <row r="5415" ht="30.75" customHeight="1" x14ac:dyDescent="0.25"/>
    <row r="5416" ht="30.75" customHeight="1" x14ac:dyDescent="0.25"/>
    <row r="5417" ht="30.75" customHeight="1" x14ac:dyDescent="0.25"/>
    <row r="5418" ht="30.75" customHeight="1" x14ac:dyDescent="0.25"/>
    <row r="5419" ht="30.75" customHeight="1" x14ac:dyDescent="0.25"/>
    <row r="5420" ht="30.75" customHeight="1" x14ac:dyDescent="0.25"/>
    <row r="5421" ht="30.75" customHeight="1" x14ac:dyDescent="0.25"/>
    <row r="5422" ht="30.75" customHeight="1" x14ac:dyDescent="0.25"/>
    <row r="5423" ht="30.75" customHeight="1" x14ac:dyDescent="0.25"/>
    <row r="5424" ht="30.75" customHeight="1" x14ac:dyDescent="0.25"/>
    <row r="5425" ht="30.75" customHeight="1" x14ac:dyDescent="0.25"/>
    <row r="5426" ht="30.75" customHeight="1" x14ac:dyDescent="0.25"/>
    <row r="5427" ht="30.75" customHeight="1" x14ac:dyDescent="0.25"/>
    <row r="5428" ht="30.75" customHeight="1" x14ac:dyDescent="0.25"/>
    <row r="5429" ht="30.75" customHeight="1" x14ac:dyDescent="0.25"/>
    <row r="5430" ht="30.75" customHeight="1" x14ac:dyDescent="0.25"/>
    <row r="5431" ht="30.75" customHeight="1" x14ac:dyDescent="0.25"/>
    <row r="5432" ht="30.75" customHeight="1" x14ac:dyDescent="0.25"/>
    <row r="5433" ht="30.75" customHeight="1" x14ac:dyDescent="0.25"/>
    <row r="5434" ht="30.75" customHeight="1" x14ac:dyDescent="0.25"/>
    <row r="5435" ht="30.75" customHeight="1" x14ac:dyDescent="0.25"/>
    <row r="5436" ht="30.75" customHeight="1" x14ac:dyDescent="0.25"/>
    <row r="5437" ht="30.75" customHeight="1" x14ac:dyDescent="0.25"/>
    <row r="5438" ht="30.75" customHeight="1" x14ac:dyDescent="0.25"/>
    <row r="5439" ht="30.75" customHeight="1" x14ac:dyDescent="0.25"/>
    <row r="5440" ht="30.75" customHeight="1" x14ac:dyDescent="0.25"/>
    <row r="5441" ht="30.75" customHeight="1" x14ac:dyDescent="0.25"/>
    <row r="5442" ht="30.75" customHeight="1" x14ac:dyDescent="0.25"/>
    <row r="5443" ht="30.75" customHeight="1" x14ac:dyDescent="0.25"/>
    <row r="5444" ht="30.75" customHeight="1" x14ac:dyDescent="0.25"/>
    <row r="5445" ht="30.75" customHeight="1" x14ac:dyDescent="0.25"/>
    <row r="5446" ht="30.75" customHeight="1" x14ac:dyDescent="0.25"/>
    <row r="5447" ht="30.75" customHeight="1" x14ac:dyDescent="0.25"/>
    <row r="5448" ht="30.75" customHeight="1" x14ac:dyDescent="0.25"/>
    <row r="5449" ht="30.75" customHeight="1" x14ac:dyDescent="0.25"/>
    <row r="5450" ht="30.75" customHeight="1" x14ac:dyDescent="0.25"/>
    <row r="5451" ht="30.75" customHeight="1" x14ac:dyDescent="0.25"/>
    <row r="5452" ht="30.75" customHeight="1" x14ac:dyDescent="0.25"/>
    <row r="5453" ht="30.75" customHeight="1" x14ac:dyDescent="0.25"/>
    <row r="5454" ht="30.75" customHeight="1" x14ac:dyDescent="0.25"/>
    <row r="5455" ht="30.75" customHeight="1" x14ac:dyDescent="0.25"/>
    <row r="5456" ht="30.75" customHeight="1" x14ac:dyDescent="0.25"/>
    <row r="5457" ht="30.75" customHeight="1" x14ac:dyDescent="0.25"/>
    <row r="5458" ht="30.75" customHeight="1" x14ac:dyDescent="0.25"/>
    <row r="5459" ht="30.75" customHeight="1" x14ac:dyDescent="0.25"/>
    <row r="5460" ht="30.75" customHeight="1" x14ac:dyDescent="0.25"/>
    <row r="5461" ht="30.75" customHeight="1" x14ac:dyDescent="0.25"/>
    <row r="5462" ht="30.75" customHeight="1" x14ac:dyDescent="0.25"/>
    <row r="5463" ht="30.75" customHeight="1" x14ac:dyDescent="0.25"/>
    <row r="5464" ht="30.75" customHeight="1" x14ac:dyDescent="0.25"/>
    <row r="5465" ht="30.75" customHeight="1" x14ac:dyDescent="0.25"/>
    <row r="5466" ht="30.75" customHeight="1" x14ac:dyDescent="0.25"/>
    <row r="5467" ht="30.75" customHeight="1" x14ac:dyDescent="0.25"/>
    <row r="5468" ht="30.75" customHeight="1" x14ac:dyDescent="0.25"/>
    <row r="5469" ht="30.75" customHeight="1" x14ac:dyDescent="0.25"/>
    <row r="5470" ht="30.75" customHeight="1" x14ac:dyDescent="0.25"/>
    <row r="5471" ht="30.75" customHeight="1" x14ac:dyDescent="0.25"/>
    <row r="5472" ht="30.75" customHeight="1" x14ac:dyDescent="0.25"/>
    <row r="5473" ht="30.75" customHeight="1" x14ac:dyDescent="0.25"/>
    <row r="5474" ht="30.75" customHeight="1" x14ac:dyDescent="0.25"/>
    <row r="5475" ht="30.75" customHeight="1" x14ac:dyDescent="0.25"/>
    <row r="5476" ht="30.75" customHeight="1" x14ac:dyDescent="0.25"/>
    <row r="5477" ht="30.75" customHeight="1" x14ac:dyDescent="0.25"/>
    <row r="5478" ht="30.75" customHeight="1" x14ac:dyDescent="0.25"/>
    <row r="5479" ht="30.75" customHeight="1" x14ac:dyDescent="0.25"/>
    <row r="5480" ht="30.75" customHeight="1" x14ac:dyDescent="0.25"/>
    <row r="5481" ht="30.75" customHeight="1" x14ac:dyDescent="0.25"/>
    <row r="5482" ht="30.75" customHeight="1" x14ac:dyDescent="0.25"/>
    <row r="5483" ht="30.75" customHeight="1" x14ac:dyDescent="0.25"/>
    <row r="5484" ht="30.75" customHeight="1" x14ac:dyDescent="0.25"/>
    <row r="5485" ht="30.75" customHeight="1" x14ac:dyDescent="0.25"/>
    <row r="5486" ht="30.75" customHeight="1" x14ac:dyDescent="0.25"/>
    <row r="5487" ht="30.75" customHeight="1" x14ac:dyDescent="0.25"/>
    <row r="5488" ht="30.75" customHeight="1" x14ac:dyDescent="0.25"/>
    <row r="5489" ht="30.75" customHeight="1" x14ac:dyDescent="0.25"/>
    <row r="5490" ht="30.75" customHeight="1" x14ac:dyDescent="0.25"/>
    <row r="5491" ht="30.75" customHeight="1" x14ac:dyDescent="0.25"/>
    <row r="5492" ht="30.75" customHeight="1" x14ac:dyDescent="0.25"/>
    <row r="5493" ht="30.75" customHeight="1" x14ac:dyDescent="0.25"/>
    <row r="5494" ht="30.75" customHeight="1" x14ac:dyDescent="0.25"/>
    <row r="5495" ht="30.75" customHeight="1" x14ac:dyDescent="0.25"/>
    <row r="5496" ht="30.75" customHeight="1" x14ac:dyDescent="0.25"/>
    <row r="5497" ht="30.75" customHeight="1" x14ac:dyDescent="0.25"/>
    <row r="5498" ht="30.75" customHeight="1" x14ac:dyDescent="0.25"/>
    <row r="5499" ht="30.75" customHeight="1" x14ac:dyDescent="0.25"/>
    <row r="5500" ht="30.75" customHeight="1" x14ac:dyDescent="0.25"/>
    <row r="5501" ht="30.75" customHeight="1" x14ac:dyDescent="0.25"/>
    <row r="5502" ht="30.75" customHeight="1" x14ac:dyDescent="0.25"/>
    <row r="5503" ht="30.75" customHeight="1" x14ac:dyDescent="0.25"/>
    <row r="5504" ht="30.75" customHeight="1" x14ac:dyDescent="0.25"/>
    <row r="5505" ht="30.75" customHeight="1" x14ac:dyDescent="0.25"/>
    <row r="5506" ht="30.75" customHeight="1" x14ac:dyDescent="0.25"/>
    <row r="5507" ht="30.75" customHeight="1" x14ac:dyDescent="0.25"/>
    <row r="5508" ht="30.75" customHeight="1" x14ac:dyDescent="0.25"/>
    <row r="5509" ht="30.75" customHeight="1" x14ac:dyDescent="0.25"/>
    <row r="5510" ht="30.75" customHeight="1" x14ac:dyDescent="0.25"/>
    <row r="5511" ht="30.75" customHeight="1" x14ac:dyDescent="0.25"/>
    <row r="5512" ht="30.75" customHeight="1" x14ac:dyDescent="0.25"/>
    <row r="5513" ht="30.75" customHeight="1" x14ac:dyDescent="0.25"/>
    <row r="5514" ht="30.75" customHeight="1" x14ac:dyDescent="0.25"/>
    <row r="5515" ht="30.75" customHeight="1" x14ac:dyDescent="0.25"/>
    <row r="5516" ht="30.75" customHeight="1" x14ac:dyDescent="0.25"/>
    <row r="5517" ht="30.75" customHeight="1" x14ac:dyDescent="0.25"/>
    <row r="5518" ht="30.75" customHeight="1" x14ac:dyDescent="0.25"/>
    <row r="5519" ht="30.75" customHeight="1" x14ac:dyDescent="0.25"/>
    <row r="5520" ht="30.75" customHeight="1" x14ac:dyDescent="0.25"/>
    <row r="5521" ht="30.75" customHeight="1" x14ac:dyDescent="0.25"/>
    <row r="5522" ht="30.75" customHeight="1" x14ac:dyDescent="0.25"/>
    <row r="5523" ht="30.75" customHeight="1" x14ac:dyDescent="0.25"/>
    <row r="5524" ht="30.75" customHeight="1" x14ac:dyDescent="0.25"/>
    <row r="5525" ht="30.75" customHeight="1" x14ac:dyDescent="0.25"/>
    <row r="5526" ht="30.75" customHeight="1" x14ac:dyDescent="0.25"/>
    <row r="5527" ht="30.75" customHeight="1" x14ac:dyDescent="0.25"/>
    <row r="5528" ht="30.75" customHeight="1" x14ac:dyDescent="0.25"/>
    <row r="5529" ht="30.75" customHeight="1" x14ac:dyDescent="0.25"/>
    <row r="5530" ht="30.75" customHeight="1" x14ac:dyDescent="0.25"/>
    <row r="5531" ht="30.75" customHeight="1" x14ac:dyDescent="0.25"/>
    <row r="5532" ht="30.75" customHeight="1" x14ac:dyDescent="0.25"/>
    <row r="5533" ht="30.75" customHeight="1" x14ac:dyDescent="0.25"/>
    <row r="5534" ht="30.75" customHeight="1" x14ac:dyDescent="0.25"/>
    <row r="5535" ht="30.75" customHeight="1" x14ac:dyDescent="0.25"/>
    <row r="5536" ht="30.75" customHeight="1" x14ac:dyDescent="0.25"/>
    <row r="5537" ht="30.75" customHeight="1" x14ac:dyDescent="0.25"/>
    <row r="5538" ht="30.75" customHeight="1" x14ac:dyDescent="0.25"/>
    <row r="5539" ht="30.75" customHeight="1" x14ac:dyDescent="0.25"/>
    <row r="5540" ht="30.75" customHeight="1" x14ac:dyDescent="0.25"/>
    <row r="5541" ht="30.75" customHeight="1" x14ac:dyDescent="0.25"/>
    <row r="5542" ht="30.75" customHeight="1" x14ac:dyDescent="0.25"/>
    <row r="5543" ht="30.75" customHeight="1" x14ac:dyDescent="0.25"/>
    <row r="5544" ht="30.75" customHeight="1" x14ac:dyDescent="0.25"/>
    <row r="5545" ht="30.75" customHeight="1" x14ac:dyDescent="0.25"/>
    <row r="5546" ht="30.75" customHeight="1" x14ac:dyDescent="0.25"/>
    <row r="5547" ht="30.75" customHeight="1" x14ac:dyDescent="0.25"/>
    <row r="5548" ht="30.75" customHeight="1" x14ac:dyDescent="0.25"/>
    <row r="5549" ht="30.75" customHeight="1" x14ac:dyDescent="0.25"/>
    <row r="5550" ht="30.75" customHeight="1" x14ac:dyDescent="0.25"/>
    <row r="5551" ht="30.75" customHeight="1" x14ac:dyDescent="0.25"/>
    <row r="5552" ht="30.75" customHeight="1" x14ac:dyDescent="0.25"/>
    <row r="5553" ht="30.75" customHeight="1" x14ac:dyDescent="0.25"/>
    <row r="5554" ht="30.75" customHeight="1" x14ac:dyDescent="0.25"/>
    <row r="5555" ht="30.75" customHeight="1" x14ac:dyDescent="0.25"/>
    <row r="5556" ht="30.75" customHeight="1" x14ac:dyDescent="0.25"/>
    <row r="5557" ht="30.75" customHeight="1" x14ac:dyDescent="0.25"/>
    <row r="5558" ht="30.75" customHeight="1" x14ac:dyDescent="0.25"/>
    <row r="5559" ht="30.75" customHeight="1" x14ac:dyDescent="0.25"/>
    <row r="5560" ht="30.75" customHeight="1" x14ac:dyDescent="0.25"/>
    <row r="5561" ht="30.75" customHeight="1" x14ac:dyDescent="0.25"/>
    <row r="5562" ht="30.75" customHeight="1" x14ac:dyDescent="0.25"/>
    <row r="5563" ht="30.75" customHeight="1" x14ac:dyDescent="0.25"/>
    <row r="5564" ht="30.75" customHeight="1" x14ac:dyDescent="0.25"/>
    <row r="5565" ht="30.75" customHeight="1" x14ac:dyDescent="0.25"/>
    <row r="5566" ht="30.75" customHeight="1" x14ac:dyDescent="0.25"/>
    <row r="5567" ht="30.75" customHeight="1" x14ac:dyDescent="0.25"/>
    <row r="5568" ht="30.75" customHeight="1" x14ac:dyDescent="0.25"/>
    <row r="5569" ht="30.75" customHeight="1" x14ac:dyDescent="0.25"/>
    <row r="5570" ht="30.75" customHeight="1" x14ac:dyDescent="0.25"/>
    <row r="5571" ht="30.75" customHeight="1" x14ac:dyDescent="0.25"/>
    <row r="5572" ht="30.75" customHeight="1" x14ac:dyDescent="0.25"/>
    <row r="5573" ht="30.75" customHeight="1" x14ac:dyDescent="0.25"/>
    <row r="5574" ht="30.75" customHeight="1" x14ac:dyDescent="0.25"/>
    <row r="5575" ht="30.75" customHeight="1" x14ac:dyDescent="0.25"/>
    <row r="5576" ht="30.75" customHeight="1" x14ac:dyDescent="0.25"/>
    <row r="5577" ht="30.75" customHeight="1" x14ac:dyDescent="0.25"/>
    <row r="5578" ht="30.75" customHeight="1" x14ac:dyDescent="0.25"/>
    <row r="5579" ht="30.75" customHeight="1" x14ac:dyDescent="0.25"/>
    <row r="5580" ht="30.75" customHeight="1" x14ac:dyDescent="0.25"/>
    <row r="5581" ht="30.75" customHeight="1" x14ac:dyDescent="0.25"/>
    <row r="5582" ht="30.75" customHeight="1" x14ac:dyDescent="0.25"/>
    <row r="5583" ht="30.75" customHeight="1" x14ac:dyDescent="0.25"/>
    <row r="5584" ht="30.75" customHeight="1" x14ac:dyDescent="0.25"/>
    <row r="5585" ht="30.75" customHeight="1" x14ac:dyDescent="0.25"/>
    <row r="5586" ht="30.75" customHeight="1" x14ac:dyDescent="0.25"/>
    <row r="5587" ht="30.75" customHeight="1" x14ac:dyDescent="0.25"/>
    <row r="5588" ht="30.75" customHeight="1" x14ac:dyDescent="0.25"/>
    <row r="5589" ht="30.75" customHeight="1" x14ac:dyDescent="0.25"/>
    <row r="5590" ht="30.75" customHeight="1" x14ac:dyDescent="0.25"/>
    <row r="5591" ht="30.75" customHeight="1" x14ac:dyDescent="0.25"/>
    <row r="5592" ht="30.75" customHeight="1" x14ac:dyDescent="0.25"/>
    <row r="5593" ht="30.75" customHeight="1" x14ac:dyDescent="0.25"/>
    <row r="5594" ht="30.75" customHeight="1" x14ac:dyDescent="0.25"/>
    <row r="5595" ht="30.75" customHeight="1" x14ac:dyDescent="0.25"/>
    <row r="5596" ht="30.75" customHeight="1" x14ac:dyDescent="0.25"/>
    <row r="5597" ht="30.75" customHeight="1" x14ac:dyDescent="0.25"/>
    <row r="5598" ht="30.75" customHeight="1" x14ac:dyDescent="0.25"/>
    <row r="5599" ht="30.75" customHeight="1" x14ac:dyDescent="0.25"/>
    <row r="5600" ht="30.75" customHeight="1" x14ac:dyDescent="0.25"/>
    <row r="5601" ht="30.75" customHeight="1" x14ac:dyDescent="0.25"/>
    <row r="5602" ht="30.75" customHeight="1" x14ac:dyDescent="0.25"/>
    <row r="5603" ht="30.75" customHeight="1" x14ac:dyDescent="0.25"/>
    <row r="5604" ht="30.75" customHeight="1" x14ac:dyDescent="0.25"/>
    <row r="5605" ht="30.75" customHeight="1" x14ac:dyDescent="0.25"/>
    <row r="5606" ht="30.75" customHeight="1" x14ac:dyDescent="0.25"/>
    <row r="5607" ht="30.75" customHeight="1" x14ac:dyDescent="0.25"/>
    <row r="5608" ht="30.75" customHeight="1" x14ac:dyDescent="0.25"/>
    <row r="5609" ht="30.75" customHeight="1" x14ac:dyDescent="0.25"/>
    <row r="5610" ht="30.75" customHeight="1" x14ac:dyDescent="0.25"/>
    <row r="5611" ht="30.75" customHeight="1" x14ac:dyDescent="0.25"/>
    <row r="5612" ht="30.75" customHeight="1" x14ac:dyDescent="0.25"/>
    <row r="5613" ht="30.75" customHeight="1" x14ac:dyDescent="0.25"/>
    <row r="5614" ht="30.75" customHeight="1" x14ac:dyDescent="0.25"/>
    <row r="5615" ht="30.75" customHeight="1" x14ac:dyDescent="0.25"/>
    <row r="5616" ht="30.75" customHeight="1" x14ac:dyDescent="0.25"/>
    <row r="5617" ht="30.75" customHeight="1" x14ac:dyDescent="0.25"/>
    <row r="5618" ht="30.75" customHeight="1" x14ac:dyDescent="0.25"/>
    <row r="5619" ht="30.75" customHeight="1" x14ac:dyDescent="0.25"/>
    <row r="5620" ht="30.75" customHeight="1" x14ac:dyDescent="0.25"/>
    <row r="5621" ht="30.75" customHeight="1" x14ac:dyDescent="0.25"/>
    <row r="5622" ht="30.75" customHeight="1" x14ac:dyDescent="0.25"/>
    <row r="5623" ht="30.75" customHeight="1" x14ac:dyDescent="0.25"/>
    <row r="5624" ht="30.75" customHeight="1" x14ac:dyDescent="0.25"/>
    <row r="5625" ht="30.75" customHeight="1" x14ac:dyDescent="0.25"/>
    <row r="5626" ht="30.75" customHeight="1" x14ac:dyDescent="0.25"/>
    <row r="5627" ht="30.75" customHeight="1" x14ac:dyDescent="0.25"/>
    <row r="5628" ht="30.75" customHeight="1" x14ac:dyDescent="0.25"/>
    <row r="5629" ht="30.75" customHeight="1" x14ac:dyDescent="0.25"/>
    <row r="5630" ht="30.75" customHeight="1" x14ac:dyDescent="0.25"/>
    <row r="5631" ht="30.75" customHeight="1" x14ac:dyDescent="0.25"/>
    <row r="5632" ht="30.75" customHeight="1" x14ac:dyDescent="0.25"/>
    <row r="5633" ht="30.75" customHeight="1" x14ac:dyDescent="0.25"/>
    <row r="5634" ht="30.75" customHeight="1" x14ac:dyDescent="0.25"/>
    <row r="5635" ht="30.75" customHeight="1" x14ac:dyDescent="0.25"/>
    <row r="5636" ht="30.75" customHeight="1" x14ac:dyDescent="0.25"/>
    <row r="5637" ht="30.75" customHeight="1" x14ac:dyDescent="0.25"/>
    <row r="5638" ht="30.75" customHeight="1" x14ac:dyDescent="0.25"/>
    <row r="5639" ht="30.75" customHeight="1" x14ac:dyDescent="0.25"/>
    <row r="5640" ht="30.75" customHeight="1" x14ac:dyDescent="0.25"/>
    <row r="5641" ht="30.75" customHeight="1" x14ac:dyDescent="0.25"/>
    <row r="5642" ht="30.75" customHeight="1" x14ac:dyDescent="0.25"/>
    <row r="5643" ht="30.75" customHeight="1" x14ac:dyDescent="0.25"/>
    <row r="5644" ht="30.75" customHeight="1" x14ac:dyDescent="0.25"/>
    <row r="5645" ht="30.75" customHeight="1" x14ac:dyDescent="0.25"/>
    <row r="5646" ht="30.75" customHeight="1" x14ac:dyDescent="0.25"/>
    <row r="5647" ht="30.75" customHeight="1" x14ac:dyDescent="0.25"/>
    <row r="5648" ht="30.75" customHeight="1" x14ac:dyDescent="0.25"/>
    <row r="5649" ht="30.75" customHeight="1" x14ac:dyDescent="0.25"/>
    <row r="5650" ht="30.75" customHeight="1" x14ac:dyDescent="0.25"/>
    <row r="5651" ht="30.75" customHeight="1" x14ac:dyDescent="0.25"/>
    <row r="5652" ht="30.75" customHeight="1" x14ac:dyDescent="0.25"/>
    <row r="5653" ht="30.75" customHeight="1" x14ac:dyDescent="0.25"/>
    <row r="5654" ht="30.75" customHeight="1" x14ac:dyDescent="0.25"/>
    <row r="5655" ht="30.75" customHeight="1" x14ac:dyDescent="0.25"/>
    <row r="5656" ht="30.75" customHeight="1" x14ac:dyDescent="0.25"/>
    <row r="5657" ht="30.75" customHeight="1" x14ac:dyDescent="0.25"/>
    <row r="5658" ht="30.75" customHeight="1" x14ac:dyDescent="0.25"/>
    <row r="5659" ht="30.75" customHeight="1" x14ac:dyDescent="0.25"/>
    <row r="5660" ht="30.75" customHeight="1" x14ac:dyDescent="0.25"/>
    <row r="5661" ht="30.75" customHeight="1" x14ac:dyDescent="0.25"/>
    <row r="5662" ht="30.75" customHeight="1" x14ac:dyDescent="0.25"/>
    <row r="5663" ht="30.75" customHeight="1" x14ac:dyDescent="0.25"/>
    <row r="5664" ht="30.75" customHeight="1" x14ac:dyDescent="0.25"/>
    <row r="5665" ht="30.75" customHeight="1" x14ac:dyDescent="0.25"/>
    <row r="5666" ht="30.75" customHeight="1" x14ac:dyDescent="0.25"/>
    <row r="5667" ht="30.75" customHeight="1" x14ac:dyDescent="0.25"/>
    <row r="5668" ht="30.75" customHeight="1" x14ac:dyDescent="0.25"/>
    <row r="5669" ht="30.75" customHeight="1" x14ac:dyDescent="0.25"/>
    <row r="5670" ht="30.75" customHeight="1" x14ac:dyDescent="0.25"/>
    <row r="5671" ht="30.75" customHeight="1" x14ac:dyDescent="0.25"/>
    <row r="5672" ht="30.75" customHeight="1" x14ac:dyDescent="0.25"/>
    <row r="5673" ht="30.75" customHeight="1" x14ac:dyDescent="0.25"/>
    <row r="5674" ht="30.75" customHeight="1" x14ac:dyDescent="0.25"/>
    <row r="5675" ht="30.75" customHeight="1" x14ac:dyDescent="0.25"/>
    <row r="5676" ht="30.75" customHeight="1" x14ac:dyDescent="0.25"/>
    <row r="5677" ht="30.75" customHeight="1" x14ac:dyDescent="0.25"/>
    <row r="5678" ht="30.75" customHeight="1" x14ac:dyDescent="0.25"/>
    <row r="5679" ht="30.75" customHeight="1" x14ac:dyDescent="0.25"/>
    <row r="5680" ht="30.75" customHeight="1" x14ac:dyDescent="0.25"/>
    <row r="5681" ht="30.75" customHeight="1" x14ac:dyDescent="0.25"/>
    <row r="5682" ht="30.75" customHeight="1" x14ac:dyDescent="0.25"/>
    <row r="5683" ht="30.75" customHeight="1" x14ac:dyDescent="0.25"/>
    <row r="5684" ht="30.75" customHeight="1" x14ac:dyDescent="0.25"/>
    <row r="5685" ht="30.75" customHeight="1" x14ac:dyDescent="0.25"/>
    <row r="5686" ht="30.75" customHeight="1" x14ac:dyDescent="0.25"/>
    <row r="5687" ht="30.75" customHeight="1" x14ac:dyDescent="0.25"/>
    <row r="5688" ht="30.75" customHeight="1" x14ac:dyDescent="0.25"/>
    <row r="5689" ht="30.75" customHeight="1" x14ac:dyDescent="0.25"/>
    <row r="5690" ht="30.75" customHeight="1" x14ac:dyDescent="0.25"/>
    <row r="5691" ht="30.75" customHeight="1" x14ac:dyDescent="0.25"/>
    <row r="5692" ht="30.75" customHeight="1" x14ac:dyDescent="0.25"/>
    <row r="5693" ht="30.75" customHeight="1" x14ac:dyDescent="0.25"/>
    <row r="5694" ht="30.75" customHeight="1" x14ac:dyDescent="0.25"/>
    <row r="5695" ht="30.75" customHeight="1" x14ac:dyDescent="0.25"/>
    <row r="5696" ht="30.75" customHeight="1" x14ac:dyDescent="0.25"/>
    <row r="5697" ht="30.75" customHeight="1" x14ac:dyDescent="0.25"/>
    <row r="5698" ht="30.75" customHeight="1" x14ac:dyDescent="0.25"/>
    <row r="5699" ht="30.75" customHeight="1" x14ac:dyDescent="0.25"/>
    <row r="5700" ht="30.75" customHeight="1" x14ac:dyDescent="0.25"/>
    <row r="5701" ht="30.75" customHeight="1" x14ac:dyDescent="0.25"/>
    <row r="5702" ht="30.75" customHeight="1" x14ac:dyDescent="0.25"/>
    <row r="5703" ht="30.75" customHeight="1" x14ac:dyDescent="0.25"/>
    <row r="5704" ht="30.75" customHeight="1" x14ac:dyDescent="0.25"/>
    <row r="5705" ht="30.75" customHeight="1" x14ac:dyDescent="0.25"/>
    <row r="5706" ht="30.75" customHeight="1" x14ac:dyDescent="0.25"/>
    <row r="5707" ht="30.75" customHeight="1" x14ac:dyDescent="0.25"/>
    <row r="5708" ht="30.75" customHeight="1" x14ac:dyDescent="0.25"/>
    <row r="5709" ht="30.75" customHeight="1" x14ac:dyDescent="0.25"/>
    <row r="5710" ht="30.75" customHeight="1" x14ac:dyDescent="0.25"/>
    <row r="5711" ht="30.75" customHeight="1" x14ac:dyDescent="0.25"/>
    <row r="5712" ht="30.75" customHeight="1" x14ac:dyDescent="0.25"/>
    <row r="5713" ht="30.75" customHeight="1" x14ac:dyDescent="0.25"/>
    <row r="5714" ht="30.75" customHeight="1" x14ac:dyDescent="0.25"/>
    <row r="5715" ht="30.75" customHeight="1" x14ac:dyDescent="0.25"/>
    <row r="5716" ht="30.75" customHeight="1" x14ac:dyDescent="0.25"/>
    <row r="5717" ht="30.75" customHeight="1" x14ac:dyDescent="0.25"/>
    <row r="5718" ht="30.75" customHeight="1" x14ac:dyDescent="0.25"/>
    <row r="5719" ht="30.75" customHeight="1" x14ac:dyDescent="0.25"/>
    <row r="5720" ht="30.75" customHeight="1" x14ac:dyDescent="0.25"/>
    <row r="5721" ht="30.75" customHeight="1" x14ac:dyDescent="0.25"/>
    <row r="5722" ht="30.75" customHeight="1" x14ac:dyDescent="0.25"/>
    <row r="5723" ht="30.75" customHeight="1" x14ac:dyDescent="0.25"/>
    <row r="5724" ht="30.75" customHeight="1" x14ac:dyDescent="0.25"/>
    <row r="5725" ht="30.75" customHeight="1" x14ac:dyDescent="0.25"/>
    <row r="5726" ht="30.75" customHeight="1" x14ac:dyDescent="0.25"/>
    <row r="5727" ht="30.75" customHeight="1" x14ac:dyDescent="0.25"/>
    <row r="5728" ht="30.75" customHeight="1" x14ac:dyDescent="0.25"/>
    <row r="5729" ht="30.75" customHeight="1" x14ac:dyDescent="0.25"/>
    <row r="5730" ht="30.75" customHeight="1" x14ac:dyDescent="0.25"/>
    <row r="5731" ht="30.75" customHeight="1" x14ac:dyDescent="0.25"/>
    <row r="5732" ht="30.75" customHeight="1" x14ac:dyDescent="0.25"/>
    <row r="5733" ht="30.75" customHeight="1" x14ac:dyDescent="0.25"/>
    <row r="5734" ht="30.75" customHeight="1" x14ac:dyDescent="0.25"/>
    <row r="5735" ht="30.75" customHeight="1" x14ac:dyDescent="0.25"/>
    <row r="5736" ht="30.75" customHeight="1" x14ac:dyDescent="0.25"/>
    <row r="5737" ht="30.75" customHeight="1" x14ac:dyDescent="0.25"/>
    <row r="5738" ht="30.75" customHeight="1" x14ac:dyDescent="0.25"/>
    <row r="5739" ht="30.75" customHeight="1" x14ac:dyDescent="0.25"/>
    <row r="5740" ht="30.75" customHeight="1" x14ac:dyDescent="0.25"/>
    <row r="5741" ht="30.75" customHeight="1" x14ac:dyDescent="0.25"/>
    <row r="5742" ht="30.75" customHeight="1" x14ac:dyDescent="0.25"/>
    <row r="5743" ht="30.75" customHeight="1" x14ac:dyDescent="0.25"/>
    <row r="5744" ht="30.75" customHeight="1" x14ac:dyDescent="0.25"/>
    <row r="5745" ht="30.75" customHeight="1" x14ac:dyDescent="0.25"/>
    <row r="5746" ht="30.75" customHeight="1" x14ac:dyDescent="0.25"/>
    <row r="5747" ht="30.75" customHeight="1" x14ac:dyDescent="0.25"/>
    <row r="5748" ht="30.75" customHeight="1" x14ac:dyDescent="0.25"/>
    <row r="5749" ht="30.75" customHeight="1" x14ac:dyDescent="0.25"/>
    <row r="5750" ht="30.75" customHeight="1" x14ac:dyDescent="0.25"/>
    <row r="5751" ht="30.75" customHeight="1" x14ac:dyDescent="0.25"/>
    <row r="5752" ht="30.75" customHeight="1" x14ac:dyDescent="0.25"/>
    <row r="5753" ht="30.75" customHeight="1" x14ac:dyDescent="0.25"/>
    <row r="5754" ht="30.75" customHeight="1" x14ac:dyDescent="0.25"/>
    <row r="5755" ht="30.75" customHeight="1" x14ac:dyDescent="0.25"/>
    <row r="5756" ht="30.75" customHeight="1" x14ac:dyDescent="0.25"/>
    <row r="5757" ht="30.75" customHeight="1" x14ac:dyDescent="0.25"/>
    <row r="5758" ht="30.75" customHeight="1" x14ac:dyDescent="0.25"/>
    <row r="5759" ht="30.75" customHeight="1" x14ac:dyDescent="0.25"/>
    <row r="5760" ht="30.75" customHeight="1" x14ac:dyDescent="0.25"/>
    <row r="5761" ht="30.75" customHeight="1" x14ac:dyDescent="0.25"/>
    <row r="5762" ht="30.75" customHeight="1" x14ac:dyDescent="0.25"/>
    <row r="5763" ht="30.75" customHeight="1" x14ac:dyDescent="0.25"/>
    <row r="5764" ht="30.75" customHeight="1" x14ac:dyDescent="0.25"/>
    <row r="5765" ht="30.75" customHeight="1" x14ac:dyDescent="0.25"/>
    <row r="5766" ht="30.75" customHeight="1" x14ac:dyDescent="0.25"/>
    <row r="5767" ht="30.75" customHeight="1" x14ac:dyDescent="0.25"/>
    <row r="5768" ht="30.75" customHeight="1" x14ac:dyDescent="0.25"/>
    <row r="5769" ht="30.75" customHeight="1" x14ac:dyDescent="0.25"/>
    <row r="5770" ht="30.75" customHeight="1" x14ac:dyDescent="0.25"/>
    <row r="5771" ht="30.75" customHeight="1" x14ac:dyDescent="0.25"/>
    <row r="5772" ht="30.75" customHeight="1" x14ac:dyDescent="0.25"/>
    <row r="5773" ht="30.75" customHeight="1" x14ac:dyDescent="0.25"/>
    <row r="5774" ht="30.75" customHeight="1" x14ac:dyDescent="0.25"/>
    <row r="5775" ht="30.75" customHeight="1" x14ac:dyDescent="0.25"/>
    <row r="5776" ht="30.75" customHeight="1" x14ac:dyDescent="0.25"/>
    <row r="5777" ht="30.75" customHeight="1" x14ac:dyDescent="0.25"/>
    <row r="5778" ht="30.75" customHeight="1" x14ac:dyDescent="0.25"/>
    <row r="5779" ht="30.75" customHeight="1" x14ac:dyDescent="0.25"/>
    <row r="5780" ht="30.75" customHeight="1" x14ac:dyDescent="0.25"/>
    <row r="5781" ht="30.75" customHeight="1" x14ac:dyDescent="0.25"/>
    <row r="5782" ht="30.75" customHeight="1" x14ac:dyDescent="0.25"/>
    <row r="5783" ht="30.75" customHeight="1" x14ac:dyDescent="0.25"/>
    <row r="5784" ht="30.75" customHeight="1" x14ac:dyDescent="0.25"/>
    <row r="5785" ht="30.75" customHeight="1" x14ac:dyDescent="0.25"/>
    <row r="5786" ht="30.75" customHeight="1" x14ac:dyDescent="0.25"/>
    <row r="5787" ht="30.75" customHeight="1" x14ac:dyDescent="0.25"/>
    <row r="5788" ht="30.75" customHeight="1" x14ac:dyDescent="0.25"/>
    <row r="5789" ht="30.75" customHeight="1" x14ac:dyDescent="0.25"/>
    <row r="5790" ht="30.75" customHeight="1" x14ac:dyDescent="0.25"/>
    <row r="5791" ht="30.75" customHeight="1" x14ac:dyDescent="0.25"/>
    <row r="5792" ht="30.75" customHeight="1" x14ac:dyDescent="0.25"/>
    <row r="5793" ht="30.75" customHeight="1" x14ac:dyDescent="0.25"/>
    <row r="5794" ht="30.75" customHeight="1" x14ac:dyDescent="0.25"/>
    <row r="5795" ht="30.75" customHeight="1" x14ac:dyDescent="0.25"/>
    <row r="5796" ht="30.75" customHeight="1" x14ac:dyDescent="0.25"/>
    <row r="5797" ht="30.75" customHeight="1" x14ac:dyDescent="0.25"/>
    <row r="5798" ht="30.75" customHeight="1" x14ac:dyDescent="0.25"/>
    <row r="5799" ht="30.75" customHeight="1" x14ac:dyDescent="0.25"/>
    <row r="5800" ht="30.75" customHeight="1" x14ac:dyDescent="0.25"/>
    <row r="5801" ht="30.75" customHeight="1" x14ac:dyDescent="0.25"/>
    <row r="5802" ht="30.75" customHeight="1" x14ac:dyDescent="0.25"/>
    <row r="5803" ht="30.75" customHeight="1" x14ac:dyDescent="0.25"/>
    <row r="5804" ht="30.75" customHeight="1" x14ac:dyDescent="0.25"/>
    <row r="5805" ht="30.75" customHeight="1" x14ac:dyDescent="0.25"/>
    <row r="5806" ht="30.75" customHeight="1" x14ac:dyDescent="0.25"/>
    <row r="5807" ht="30.75" customHeight="1" x14ac:dyDescent="0.25"/>
    <row r="5808" ht="30.75" customHeight="1" x14ac:dyDescent="0.25"/>
    <row r="5809" ht="30.75" customHeight="1" x14ac:dyDescent="0.25"/>
    <row r="5810" ht="30.75" customHeight="1" x14ac:dyDescent="0.25"/>
    <row r="5811" ht="30.75" customHeight="1" x14ac:dyDescent="0.25"/>
    <row r="5812" ht="30.75" customHeight="1" x14ac:dyDescent="0.25"/>
    <row r="5813" ht="30.75" customHeight="1" x14ac:dyDescent="0.25"/>
    <row r="5814" ht="30.75" customHeight="1" x14ac:dyDescent="0.25"/>
    <row r="5815" ht="30.75" customHeight="1" x14ac:dyDescent="0.25"/>
    <row r="5816" ht="30.75" customHeight="1" x14ac:dyDescent="0.25"/>
    <row r="5817" ht="30.75" customHeight="1" x14ac:dyDescent="0.25"/>
    <row r="5818" ht="30.75" customHeight="1" x14ac:dyDescent="0.25"/>
    <row r="5819" ht="30.75" customHeight="1" x14ac:dyDescent="0.25"/>
    <row r="5820" ht="30.75" customHeight="1" x14ac:dyDescent="0.25"/>
    <row r="5821" ht="30.75" customHeight="1" x14ac:dyDescent="0.25"/>
    <row r="5822" ht="30.75" customHeight="1" x14ac:dyDescent="0.25"/>
    <row r="5823" ht="30.75" customHeight="1" x14ac:dyDescent="0.25"/>
    <row r="5824" ht="30.75" customHeight="1" x14ac:dyDescent="0.25"/>
    <row r="5825" ht="30.75" customHeight="1" x14ac:dyDescent="0.25"/>
    <row r="5826" ht="30.75" customHeight="1" x14ac:dyDescent="0.25"/>
    <row r="5827" ht="30.75" customHeight="1" x14ac:dyDescent="0.25"/>
    <row r="5828" ht="30.75" customHeight="1" x14ac:dyDescent="0.25"/>
    <row r="5829" ht="30.75" customHeight="1" x14ac:dyDescent="0.25"/>
    <row r="5830" ht="30.75" customHeight="1" x14ac:dyDescent="0.25"/>
    <row r="5831" ht="30.75" customHeight="1" x14ac:dyDescent="0.25"/>
    <row r="5832" ht="30.75" customHeight="1" x14ac:dyDescent="0.25"/>
    <row r="5833" ht="30.75" customHeight="1" x14ac:dyDescent="0.25"/>
    <row r="5834" ht="30.75" customHeight="1" x14ac:dyDescent="0.25"/>
    <row r="5835" ht="30.75" customHeight="1" x14ac:dyDescent="0.25"/>
    <row r="5836" ht="30.75" customHeight="1" x14ac:dyDescent="0.25"/>
    <row r="5837" ht="30.75" customHeight="1" x14ac:dyDescent="0.25"/>
    <row r="5838" ht="30.75" customHeight="1" x14ac:dyDescent="0.25"/>
    <row r="5839" ht="30.75" customHeight="1" x14ac:dyDescent="0.25"/>
    <row r="5840" ht="30.75" customHeight="1" x14ac:dyDescent="0.25"/>
    <row r="5841" ht="30.75" customHeight="1" x14ac:dyDescent="0.25"/>
    <row r="5842" ht="30.75" customHeight="1" x14ac:dyDescent="0.25"/>
    <row r="5843" ht="30.75" customHeight="1" x14ac:dyDescent="0.25"/>
    <row r="5844" ht="30.75" customHeight="1" x14ac:dyDescent="0.25"/>
    <row r="5845" ht="30.75" customHeight="1" x14ac:dyDescent="0.25"/>
    <row r="5846" ht="30.75" customHeight="1" x14ac:dyDescent="0.25"/>
    <row r="5847" ht="30.75" customHeight="1" x14ac:dyDescent="0.25"/>
    <row r="5848" ht="30.75" customHeight="1" x14ac:dyDescent="0.25"/>
    <row r="5849" ht="30.75" customHeight="1" x14ac:dyDescent="0.25"/>
    <row r="5850" ht="30.75" customHeight="1" x14ac:dyDescent="0.25"/>
    <row r="5851" ht="30.75" customHeight="1" x14ac:dyDescent="0.25"/>
    <row r="5852" ht="30.75" customHeight="1" x14ac:dyDescent="0.25"/>
    <row r="5853" ht="30.75" customHeight="1" x14ac:dyDescent="0.25"/>
    <row r="5854" ht="30.75" customHeight="1" x14ac:dyDescent="0.25"/>
    <row r="5855" ht="30.75" customHeight="1" x14ac:dyDescent="0.25"/>
    <row r="5856" ht="30.75" customHeight="1" x14ac:dyDescent="0.25"/>
    <row r="5857" ht="30.75" customHeight="1" x14ac:dyDescent="0.25"/>
    <row r="5858" ht="30.75" customHeight="1" x14ac:dyDescent="0.25"/>
    <row r="5859" ht="30.75" customHeight="1" x14ac:dyDescent="0.25"/>
    <row r="5860" ht="30.75" customHeight="1" x14ac:dyDescent="0.25"/>
    <row r="5861" ht="30.75" customHeight="1" x14ac:dyDescent="0.25"/>
    <row r="5862" ht="30.75" customHeight="1" x14ac:dyDescent="0.25"/>
    <row r="5863" ht="30.75" customHeight="1" x14ac:dyDescent="0.25"/>
    <row r="5864" ht="30.75" customHeight="1" x14ac:dyDescent="0.25"/>
    <row r="5865" ht="30.75" customHeight="1" x14ac:dyDescent="0.25"/>
    <row r="5866" ht="30.75" customHeight="1" x14ac:dyDescent="0.25"/>
    <row r="5867" ht="30.75" customHeight="1" x14ac:dyDescent="0.25"/>
    <row r="5868" ht="30.75" customHeight="1" x14ac:dyDescent="0.25"/>
    <row r="5869" ht="30.75" customHeight="1" x14ac:dyDescent="0.25"/>
    <row r="5870" ht="30.75" customHeight="1" x14ac:dyDescent="0.25"/>
    <row r="5871" ht="30.75" customHeight="1" x14ac:dyDescent="0.25"/>
    <row r="5872" ht="30.75" customHeight="1" x14ac:dyDescent="0.25"/>
    <row r="5873" ht="30.75" customHeight="1" x14ac:dyDescent="0.25"/>
    <row r="5874" ht="30.75" customHeight="1" x14ac:dyDescent="0.25"/>
    <row r="5875" ht="30.75" customHeight="1" x14ac:dyDescent="0.25"/>
    <row r="5876" ht="30.75" customHeight="1" x14ac:dyDescent="0.25"/>
    <row r="5877" ht="30.75" customHeight="1" x14ac:dyDescent="0.25"/>
    <row r="5878" ht="30.75" customHeight="1" x14ac:dyDescent="0.25"/>
    <row r="5879" ht="30.75" customHeight="1" x14ac:dyDescent="0.25"/>
    <row r="5880" ht="30.75" customHeight="1" x14ac:dyDescent="0.25"/>
    <row r="5881" ht="30.75" customHeight="1" x14ac:dyDescent="0.25"/>
    <row r="5882" ht="30.75" customHeight="1" x14ac:dyDescent="0.25"/>
    <row r="5883" ht="30.75" customHeight="1" x14ac:dyDescent="0.25"/>
    <row r="5884" ht="30.75" customHeight="1" x14ac:dyDescent="0.25"/>
    <row r="5885" ht="30.75" customHeight="1" x14ac:dyDescent="0.25"/>
    <row r="5886" ht="30.75" customHeight="1" x14ac:dyDescent="0.25"/>
    <row r="5887" ht="30.75" customHeight="1" x14ac:dyDescent="0.25"/>
    <row r="5888" ht="30.75" customHeight="1" x14ac:dyDescent="0.25"/>
    <row r="5889" ht="30.75" customHeight="1" x14ac:dyDescent="0.25"/>
    <row r="5890" ht="30.75" customHeight="1" x14ac:dyDescent="0.25"/>
    <row r="5891" ht="30.75" customHeight="1" x14ac:dyDescent="0.25"/>
    <row r="5892" ht="30.75" customHeight="1" x14ac:dyDescent="0.25"/>
    <row r="5893" ht="30.75" customHeight="1" x14ac:dyDescent="0.25"/>
    <row r="5894" ht="30.75" customHeight="1" x14ac:dyDescent="0.25"/>
    <row r="5895" ht="30.75" customHeight="1" x14ac:dyDescent="0.25"/>
    <row r="5896" ht="30.75" customHeight="1" x14ac:dyDescent="0.25"/>
    <row r="5897" ht="30.75" customHeight="1" x14ac:dyDescent="0.25"/>
    <row r="5898" ht="30.75" customHeight="1" x14ac:dyDescent="0.25"/>
    <row r="5899" ht="30.75" customHeight="1" x14ac:dyDescent="0.25"/>
    <row r="5900" ht="30.75" customHeight="1" x14ac:dyDescent="0.25"/>
    <row r="5901" ht="30.75" customHeight="1" x14ac:dyDescent="0.25"/>
    <row r="5902" ht="30.75" customHeight="1" x14ac:dyDescent="0.25"/>
    <row r="5903" ht="30.75" customHeight="1" x14ac:dyDescent="0.25"/>
    <row r="5904" ht="30.75" customHeight="1" x14ac:dyDescent="0.25"/>
    <row r="5905" ht="30.75" customHeight="1" x14ac:dyDescent="0.25"/>
    <row r="5906" ht="30.75" customHeight="1" x14ac:dyDescent="0.25"/>
    <row r="5907" ht="30.75" customHeight="1" x14ac:dyDescent="0.25"/>
    <row r="5908" ht="30.75" customHeight="1" x14ac:dyDescent="0.25"/>
    <row r="5909" ht="30.75" customHeight="1" x14ac:dyDescent="0.25"/>
    <row r="5910" ht="30.75" customHeight="1" x14ac:dyDescent="0.25"/>
    <row r="5911" ht="30.75" customHeight="1" x14ac:dyDescent="0.25"/>
    <row r="5912" ht="30.75" customHeight="1" x14ac:dyDescent="0.25"/>
    <row r="5913" ht="30.75" customHeight="1" x14ac:dyDescent="0.25"/>
    <row r="5914" ht="30.75" customHeight="1" x14ac:dyDescent="0.25"/>
    <row r="5915" ht="30.75" customHeight="1" x14ac:dyDescent="0.25"/>
    <row r="5916" ht="30.75" customHeight="1" x14ac:dyDescent="0.25"/>
    <row r="5917" ht="30.75" customHeight="1" x14ac:dyDescent="0.25"/>
    <row r="5918" ht="30.75" customHeight="1" x14ac:dyDescent="0.25"/>
    <row r="5919" ht="30.75" customHeight="1" x14ac:dyDescent="0.25"/>
    <row r="5920" ht="30.75" customHeight="1" x14ac:dyDescent="0.25"/>
    <row r="5921" ht="30.75" customHeight="1" x14ac:dyDescent="0.25"/>
    <row r="5922" ht="30.75" customHeight="1" x14ac:dyDescent="0.25"/>
    <row r="5923" ht="30.75" customHeight="1" x14ac:dyDescent="0.25"/>
    <row r="5924" ht="30.75" customHeight="1" x14ac:dyDescent="0.25"/>
    <row r="5925" ht="30.75" customHeight="1" x14ac:dyDescent="0.25"/>
    <row r="5926" ht="30.75" customHeight="1" x14ac:dyDescent="0.25"/>
    <row r="5927" ht="30.75" customHeight="1" x14ac:dyDescent="0.25"/>
    <row r="5928" ht="30.75" customHeight="1" x14ac:dyDescent="0.25"/>
    <row r="5929" ht="30.75" customHeight="1" x14ac:dyDescent="0.25"/>
    <row r="5930" ht="30.75" customHeight="1" x14ac:dyDescent="0.25"/>
    <row r="5931" ht="30.75" customHeight="1" x14ac:dyDescent="0.25"/>
    <row r="5932" ht="30.75" customHeight="1" x14ac:dyDescent="0.25"/>
    <row r="5933" ht="30.75" customHeight="1" x14ac:dyDescent="0.25"/>
    <row r="5934" ht="30.75" customHeight="1" x14ac:dyDescent="0.25"/>
    <row r="5935" ht="30.75" customHeight="1" x14ac:dyDescent="0.25"/>
    <row r="5936" ht="30.75" customHeight="1" x14ac:dyDescent="0.25"/>
    <row r="5937" ht="30.75" customHeight="1" x14ac:dyDescent="0.25"/>
    <row r="5938" ht="30.75" customHeight="1" x14ac:dyDescent="0.25"/>
    <row r="5939" ht="30.75" customHeight="1" x14ac:dyDescent="0.25"/>
    <row r="5940" ht="30.75" customHeight="1" x14ac:dyDescent="0.25"/>
    <row r="5941" ht="30.75" customHeight="1" x14ac:dyDescent="0.25"/>
    <row r="5942" ht="30.75" customHeight="1" x14ac:dyDescent="0.25"/>
    <row r="5943" ht="30.75" customHeight="1" x14ac:dyDescent="0.25"/>
    <row r="5944" ht="30.75" customHeight="1" x14ac:dyDescent="0.25"/>
    <row r="5945" ht="30.75" customHeight="1" x14ac:dyDescent="0.25"/>
    <row r="5946" ht="30.75" customHeight="1" x14ac:dyDescent="0.25"/>
    <row r="5947" ht="30.75" customHeight="1" x14ac:dyDescent="0.25"/>
    <row r="5948" ht="30.75" customHeight="1" x14ac:dyDescent="0.25"/>
    <row r="5949" ht="30.75" customHeight="1" x14ac:dyDescent="0.25"/>
    <row r="5950" ht="30.75" customHeight="1" x14ac:dyDescent="0.25"/>
    <row r="5951" ht="30.75" customHeight="1" x14ac:dyDescent="0.25"/>
    <row r="5952" ht="30.75" customHeight="1" x14ac:dyDescent="0.25"/>
    <row r="5953" ht="30.75" customHeight="1" x14ac:dyDescent="0.25"/>
    <row r="5954" ht="30.75" customHeight="1" x14ac:dyDescent="0.25"/>
    <row r="5955" ht="30.75" customHeight="1" x14ac:dyDescent="0.25"/>
    <row r="5956" ht="30.75" customHeight="1" x14ac:dyDescent="0.25"/>
    <row r="5957" ht="30.75" customHeight="1" x14ac:dyDescent="0.25"/>
    <row r="5958" ht="30.75" customHeight="1" x14ac:dyDescent="0.25"/>
    <row r="5959" ht="30.75" customHeight="1" x14ac:dyDescent="0.25"/>
    <row r="5960" ht="30.75" customHeight="1" x14ac:dyDescent="0.25"/>
    <row r="5961" ht="30.75" customHeight="1" x14ac:dyDescent="0.25"/>
    <row r="5962" ht="30.75" customHeight="1" x14ac:dyDescent="0.25"/>
    <row r="5963" ht="30.75" customHeight="1" x14ac:dyDescent="0.25"/>
    <row r="5964" ht="30.75" customHeight="1" x14ac:dyDescent="0.25"/>
    <row r="5965" ht="30.75" customHeight="1" x14ac:dyDescent="0.25"/>
    <row r="5966" ht="30.75" customHeight="1" x14ac:dyDescent="0.25"/>
    <row r="5967" ht="30.75" customHeight="1" x14ac:dyDescent="0.25"/>
    <row r="5968" ht="30.75" customHeight="1" x14ac:dyDescent="0.25"/>
    <row r="5969" ht="30.75" customHeight="1" x14ac:dyDescent="0.25"/>
    <row r="5970" ht="30.75" customHeight="1" x14ac:dyDescent="0.25"/>
    <row r="5971" ht="30.75" customHeight="1" x14ac:dyDescent="0.25"/>
    <row r="5972" ht="30.75" customHeight="1" x14ac:dyDescent="0.25"/>
    <row r="5973" ht="30.75" customHeight="1" x14ac:dyDescent="0.25"/>
    <row r="5974" ht="30.75" customHeight="1" x14ac:dyDescent="0.25"/>
    <row r="5975" ht="30.75" customHeight="1" x14ac:dyDescent="0.25"/>
    <row r="5976" ht="30.75" customHeight="1" x14ac:dyDescent="0.25"/>
    <row r="5977" ht="30.75" customHeight="1" x14ac:dyDescent="0.25"/>
    <row r="5978" ht="30.75" customHeight="1" x14ac:dyDescent="0.25"/>
    <row r="5979" ht="30.75" customHeight="1" x14ac:dyDescent="0.25"/>
    <row r="5980" ht="30.75" customHeight="1" x14ac:dyDescent="0.25"/>
    <row r="5981" ht="30.75" customHeight="1" x14ac:dyDescent="0.25"/>
    <row r="5982" ht="30.75" customHeight="1" x14ac:dyDescent="0.25"/>
    <row r="5983" ht="30.75" customHeight="1" x14ac:dyDescent="0.25"/>
    <row r="5984" ht="30.75" customHeight="1" x14ac:dyDescent="0.25"/>
    <row r="5985" ht="30.75" customHeight="1" x14ac:dyDescent="0.25"/>
    <row r="5986" ht="30.75" customHeight="1" x14ac:dyDescent="0.25"/>
    <row r="5987" ht="30.75" customHeight="1" x14ac:dyDescent="0.25"/>
    <row r="5988" ht="30.75" customHeight="1" x14ac:dyDescent="0.25"/>
    <row r="5989" ht="30.75" customHeight="1" x14ac:dyDescent="0.25"/>
    <row r="5990" ht="30.75" customHeight="1" x14ac:dyDescent="0.25"/>
    <row r="5991" ht="30.75" customHeight="1" x14ac:dyDescent="0.25"/>
    <row r="5992" ht="30.75" customHeight="1" x14ac:dyDescent="0.25"/>
    <row r="5993" ht="30.75" customHeight="1" x14ac:dyDescent="0.25"/>
    <row r="5994" ht="30.75" customHeight="1" x14ac:dyDescent="0.25"/>
    <row r="5995" ht="30.75" customHeight="1" x14ac:dyDescent="0.25"/>
    <row r="5996" ht="30.75" customHeight="1" x14ac:dyDescent="0.25"/>
    <row r="5997" ht="30.75" customHeight="1" x14ac:dyDescent="0.25"/>
    <row r="5998" ht="30.75" customHeight="1" x14ac:dyDescent="0.25"/>
    <row r="5999" ht="30.75" customHeight="1" x14ac:dyDescent="0.25"/>
    <row r="6000" ht="30.75" customHeight="1" x14ac:dyDescent="0.25"/>
    <row r="6001" ht="30.75" customHeight="1" x14ac:dyDescent="0.25"/>
    <row r="6002" ht="30.75" customHeight="1" x14ac:dyDescent="0.25"/>
    <row r="6003" ht="30.75" customHeight="1" x14ac:dyDescent="0.25"/>
    <row r="6004" ht="30.75" customHeight="1" x14ac:dyDescent="0.25"/>
    <row r="6005" ht="30.75" customHeight="1" x14ac:dyDescent="0.25"/>
    <row r="6006" ht="30.75" customHeight="1" x14ac:dyDescent="0.25"/>
    <row r="6007" ht="30.75" customHeight="1" x14ac:dyDescent="0.25"/>
    <row r="6008" ht="30.75" customHeight="1" x14ac:dyDescent="0.25"/>
    <row r="6009" ht="30.75" customHeight="1" x14ac:dyDescent="0.25"/>
    <row r="6010" ht="30.75" customHeight="1" x14ac:dyDescent="0.25"/>
    <row r="6011" ht="30.75" customHeight="1" x14ac:dyDescent="0.25"/>
    <row r="6012" ht="30.75" customHeight="1" x14ac:dyDescent="0.25"/>
    <row r="6013" ht="30.75" customHeight="1" x14ac:dyDescent="0.25"/>
    <row r="6014" ht="30.75" customHeight="1" x14ac:dyDescent="0.25"/>
    <row r="6015" ht="30.75" customHeight="1" x14ac:dyDescent="0.25"/>
    <row r="6016" ht="30.75" customHeight="1" x14ac:dyDescent="0.25"/>
    <row r="6017" ht="30.75" customHeight="1" x14ac:dyDescent="0.25"/>
    <row r="6018" ht="30.75" customHeight="1" x14ac:dyDescent="0.25"/>
    <row r="6019" ht="30.75" customHeight="1" x14ac:dyDescent="0.25"/>
    <row r="6020" ht="30.75" customHeight="1" x14ac:dyDescent="0.25"/>
    <row r="6021" ht="30.75" customHeight="1" x14ac:dyDescent="0.25"/>
    <row r="6022" ht="30.75" customHeight="1" x14ac:dyDescent="0.25"/>
    <row r="6023" ht="30.75" customHeight="1" x14ac:dyDescent="0.25"/>
    <row r="6024" ht="30.75" customHeight="1" x14ac:dyDescent="0.25"/>
    <row r="6025" ht="30.75" customHeight="1" x14ac:dyDescent="0.25"/>
    <row r="6026" ht="30.75" customHeight="1" x14ac:dyDescent="0.25"/>
    <row r="6027" ht="30.75" customHeight="1" x14ac:dyDescent="0.25"/>
    <row r="6028" ht="30.75" customHeight="1" x14ac:dyDescent="0.25"/>
    <row r="6029" ht="30.75" customHeight="1" x14ac:dyDescent="0.25"/>
    <row r="6030" ht="30.75" customHeight="1" x14ac:dyDescent="0.25"/>
    <row r="6031" ht="30.75" customHeight="1" x14ac:dyDescent="0.25"/>
    <row r="6032" ht="30.75" customHeight="1" x14ac:dyDescent="0.25"/>
    <row r="6033" ht="30.75" customHeight="1" x14ac:dyDescent="0.25"/>
    <row r="6034" ht="30.75" customHeight="1" x14ac:dyDescent="0.25"/>
    <row r="6035" ht="30.75" customHeight="1" x14ac:dyDescent="0.25"/>
    <row r="6036" ht="30.75" customHeight="1" x14ac:dyDescent="0.25"/>
    <row r="6037" ht="30.75" customHeight="1" x14ac:dyDescent="0.25"/>
    <row r="6038" ht="30.75" customHeight="1" x14ac:dyDescent="0.25"/>
    <row r="6039" ht="30.75" customHeight="1" x14ac:dyDescent="0.25"/>
    <row r="6040" ht="30.75" customHeight="1" x14ac:dyDescent="0.25"/>
    <row r="6041" ht="30.75" customHeight="1" x14ac:dyDescent="0.25"/>
    <row r="6042" ht="30.75" customHeight="1" x14ac:dyDescent="0.25"/>
    <row r="6043" ht="30.75" customHeight="1" x14ac:dyDescent="0.25"/>
    <row r="6044" ht="30.75" customHeight="1" x14ac:dyDescent="0.25"/>
    <row r="6045" ht="30.75" customHeight="1" x14ac:dyDescent="0.25"/>
    <row r="6046" ht="30.75" customHeight="1" x14ac:dyDescent="0.25"/>
    <row r="6047" ht="30.75" customHeight="1" x14ac:dyDescent="0.25"/>
    <row r="6048" ht="30.75" customHeight="1" x14ac:dyDescent="0.25"/>
    <row r="6049" ht="30.75" customHeight="1" x14ac:dyDescent="0.25"/>
    <row r="6050" ht="30.75" customHeight="1" x14ac:dyDescent="0.25"/>
    <row r="6051" ht="30.75" customHeight="1" x14ac:dyDescent="0.25"/>
    <row r="6052" ht="30.75" customHeight="1" x14ac:dyDescent="0.25"/>
    <row r="6053" ht="30.75" customHeight="1" x14ac:dyDescent="0.25"/>
    <row r="6054" ht="30.75" customHeight="1" x14ac:dyDescent="0.25"/>
    <row r="6055" ht="30.75" customHeight="1" x14ac:dyDescent="0.25"/>
    <row r="6056" ht="30.75" customHeight="1" x14ac:dyDescent="0.25"/>
    <row r="6057" ht="30.75" customHeight="1" x14ac:dyDescent="0.25"/>
    <row r="6058" ht="30.75" customHeight="1" x14ac:dyDescent="0.25"/>
    <row r="6059" ht="30.75" customHeight="1" x14ac:dyDescent="0.25"/>
    <row r="6060" ht="30.75" customHeight="1" x14ac:dyDescent="0.25"/>
    <row r="6061" ht="30.75" customHeight="1" x14ac:dyDescent="0.25"/>
    <row r="6062" ht="30.75" customHeight="1" x14ac:dyDescent="0.25"/>
    <row r="6063" ht="30.75" customHeight="1" x14ac:dyDescent="0.25"/>
    <row r="6064" ht="30.75" customHeight="1" x14ac:dyDescent="0.25"/>
    <row r="6065" ht="30.75" customHeight="1" x14ac:dyDescent="0.25"/>
    <row r="6066" ht="30.75" customHeight="1" x14ac:dyDescent="0.25"/>
    <row r="6067" ht="30.75" customHeight="1" x14ac:dyDescent="0.25"/>
    <row r="6068" ht="30.75" customHeight="1" x14ac:dyDescent="0.25"/>
    <row r="6069" ht="30.75" customHeight="1" x14ac:dyDescent="0.25"/>
    <row r="6070" ht="30.75" customHeight="1" x14ac:dyDescent="0.25"/>
    <row r="6071" ht="30.75" customHeight="1" x14ac:dyDescent="0.25"/>
    <row r="6072" ht="30.75" customHeight="1" x14ac:dyDescent="0.25"/>
    <row r="6073" ht="30.75" customHeight="1" x14ac:dyDescent="0.25"/>
    <row r="6074" ht="30.75" customHeight="1" x14ac:dyDescent="0.25"/>
    <row r="6075" ht="30.75" customHeight="1" x14ac:dyDescent="0.25"/>
    <row r="6076" ht="30.75" customHeight="1" x14ac:dyDescent="0.25"/>
    <row r="6077" ht="30.75" customHeight="1" x14ac:dyDescent="0.25"/>
    <row r="6078" ht="30.75" customHeight="1" x14ac:dyDescent="0.25"/>
    <row r="6079" ht="30.75" customHeight="1" x14ac:dyDescent="0.25"/>
    <row r="6080" ht="30.75" customHeight="1" x14ac:dyDescent="0.25"/>
    <row r="6081" ht="30.75" customHeight="1" x14ac:dyDescent="0.25"/>
    <row r="6082" ht="30.75" customHeight="1" x14ac:dyDescent="0.25"/>
    <row r="6083" ht="30.75" customHeight="1" x14ac:dyDescent="0.25"/>
    <row r="6084" ht="30.75" customHeight="1" x14ac:dyDescent="0.25"/>
    <row r="6085" ht="30.75" customHeight="1" x14ac:dyDescent="0.25"/>
    <row r="6086" ht="30.75" customHeight="1" x14ac:dyDescent="0.25"/>
    <row r="6087" ht="30.75" customHeight="1" x14ac:dyDescent="0.25"/>
    <row r="6088" ht="30.75" customHeight="1" x14ac:dyDescent="0.25"/>
    <row r="6089" ht="30.75" customHeight="1" x14ac:dyDescent="0.25"/>
    <row r="6090" ht="30.75" customHeight="1" x14ac:dyDescent="0.25"/>
    <row r="6091" ht="30.75" customHeight="1" x14ac:dyDescent="0.25"/>
    <row r="6092" ht="30.75" customHeight="1" x14ac:dyDescent="0.25"/>
    <row r="6093" ht="30.75" customHeight="1" x14ac:dyDescent="0.25"/>
    <row r="6094" ht="30.75" customHeight="1" x14ac:dyDescent="0.25"/>
    <row r="6095" ht="30.75" customHeight="1" x14ac:dyDescent="0.25"/>
    <row r="6096" ht="30.75" customHeight="1" x14ac:dyDescent="0.25"/>
    <row r="6097" ht="30.75" customHeight="1" x14ac:dyDescent="0.25"/>
    <row r="6098" ht="30.75" customHeight="1" x14ac:dyDescent="0.25"/>
    <row r="6099" ht="30.75" customHeight="1" x14ac:dyDescent="0.25"/>
    <row r="6100" ht="30.75" customHeight="1" x14ac:dyDescent="0.25"/>
    <row r="6101" ht="30.75" customHeight="1" x14ac:dyDescent="0.25"/>
    <row r="6102" ht="30.75" customHeight="1" x14ac:dyDescent="0.25"/>
    <row r="6103" ht="30.75" customHeight="1" x14ac:dyDescent="0.25"/>
    <row r="6104" ht="30.75" customHeight="1" x14ac:dyDescent="0.25"/>
    <row r="6105" ht="30.75" customHeight="1" x14ac:dyDescent="0.25"/>
    <row r="6106" ht="30.75" customHeight="1" x14ac:dyDescent="0.25"/>
    <row r="6107" ht="30.75" customHeight="1" x14ac:dyDescent="0.25"/>
    <row r="6108" ht="30.75" customHeight="1" x14ac:dyDescent="0.25"/>
    <row r="6109" ht="30.75" customHeight="1" x14ac:dyDescent="0.25"/>
    <row r="6110" ht="30.75" customHeight="1" x14ac:dyDescent="0.25"/>
    <row r="6111" ht="30.75" customHeight="1" x14ac:dyDescent="0.25"/>
    <row r="6112" ht="30.75" customHeight="1" x14ac:dyDescent="0.25"/>
    <row r="6113" ht="30.75" customHeight="1" x14ac:dyDescent="0.25"/>
    <row r="6114" ht="30.75" customHeight="1" x14ac:dyDescent="0.25"/>
    <row r="6115" ht="30.75" customHeight="1" x14ac:dyDescent="0.25"/>
    <row r="6116" ht="30.75" customHeight="1" x14ac:dyDescent="0.25"/>
    <row r="6117" ht="30.75" customHeight="1" x14ac:dyDescent="0.25"/>
    <row r="6118" ht="30.75" customHeight="1" x14ac:dyDescent="0.25"/>
    <row r="6119" ht="30.75" customHeight="1" x14ac:dyDescent="0.25"/>
    <row r="6120" ht="30.75" customHeight="1" x14ac:dyDescent="0.25"/>
    <row r="6121" ht="30.75" customHeight="1" x14ac:dyDescent="0.25"/>
    <row r="6122" ht="30.75" customHeight="1" x14ac:dyDescent="0.25"/>
    <row r="6123" ht="30.75" customHeight="1" x14ac:dyDescent="0.25"/>
    <row r="6124" ht="30.75" customHeight="1" x14ac:dyDescent="0.25"/>
    <row r="6125" ht="30.75" customHeight="1" x14ac:dyDescent="0.25"/>
    <row r="6126" ht="30.75" customHeight="1" x14ac:dyDescent="0.25"/>
    <row r="6127" ht="30.75" customHeight="1" x14ac:dyDescent="0.25"/>
    <row r="6128" ht="30.75" customHeight="1" x14ac:dyDescent="0.25"/>
    <row r="6129" ht="30.75" customHeight="1" x14ac:dyDescent="0.25"/>
    <row r="6130" ht="30.75" customHeight="1" x14ac:dyDescent="0.25"/>
    <row r="6131" ht="30.75" customHeight="1" x14ac:dyDescent="0.25"/>
    <row r="6132" ht="30.75" customHeight="1" x14ac:dyDescent="0.25"/>
    <row r="6133" ht="30.75" customHeight="1" x14ac:dyDescent="0.25"/>
    <row r="6134" ht="30.75" customHeight="1" x14ac:dyDescent="0.25"/>
    <row r="6135" ht="30.75" customHeight="1" x14ac:dyDescent="0.25"/>
    <row r="6136" ht="30.75" customHeight="1" x14ac:dyDescent="0.25"/>
    <row r="6137" ht="30.75" customHeight="1" x14ac:dyDescent="0.25"/>
    <row r="6138" ht="30.75" customHeight="1" x14ac:dyDescent="0.25"/>
    <row r="6139" ht="30.75" customHeight="1" x14ac:dyDescent="0.25"/>
    <row r="6140" ht="30.75" customHeight="1" x14ac:dyDescent="0.25"/>
    <row r="6141" ht="30.75" customHeight="1" x14ac:dyDescent="0.25"/>
    <row r="6142" ht="30.75" customHeight="1" x14ac:dyDescent="0.25"/>
    <row r="6143" ht="30.75" customHeight="1" x14ac:dyDescent="0.25"/>
    <row r="6144" ht="30.75" customHeight="1" x14ac:dyDescent="0.25"/>
    <row r="6145" ht="30.75" customHeight="1" x14ac:dyDescent="0.25"/>
    <row r="6146" ht="30.75" customHeight="1" x14ac:dyDescent="0.25"/>
    <row r="6147" ht="30.75" customHeight="1" x14ac:dyDescent="0.25"/>
    <row r="6148" ht="30.75" customHeight="1" x14ac:dyDescent="0.25"/>
    <row r="6149" ht="30.75" customHeight="1" x14ac:dyDescent="0.25"/>
    <row r="6150" ht="30.75" customHeight="1" x14ac:dyDescent="0.25"/>
    <row r="6151" ht="30.75" customHeight="1" x14ac:dyDescent="0.25"/>
    <row r="6152" ht="30.75" customHeight="1" x14ac:dyDescent="0.25"/>
    <row r="6153" ht="30.75" customHeight="1" x14ac:dyDescent="0.25"/>
    <row r="6154" ht="30.75" customHeight="1" x14ac:dyDescent="0.25"/>
    <row r="6155" ht="30.75" customHeight="1" x14ac:dyDescent="0.25"/>
    <row r="6156" ht="30.75" customHeight="1" x14ac:dyDescent="0.25"/>
    <row r="6157" ht="30.75" customHeight="1" x14ac:dyDescent="0.25"/>
    <row r="6158" ht="30.75" customHeight="1" x14ac:dyDescent="0.25"/>
    <row r="6159" ht="30.75" customHeight="1" x14ac:dyDescent="0.25"/>
    <row r="6160" ht="30.75" customHeight="1" x14ac:dyDescent="0.25"/>
    <row r="6161" ht="30.75" customHeight="1" x14ac:dyDescent="0.25"/>
    <row r="6162" ht="30.75" customHeight="1" x14ac:dyDescent="0.25"/>
    <row r="6163" ht="30.75" customHeight="1" x14ac:dyDescent="0.25"/>
    <row r="6164" ht="30.75" customHeight="1" x14ac:dyDescent="0.25"/>
    <row r="6165" ht="30.75" customHeight="1" x14ac:dyDescent="0.25"/>
    <row r="6166" ht="30.75" customHeight="1" x14ac:dyDescent="0.25"/>
    <row r="6167" ht="30.75" customHeight="1" x14ac:dyDescent="0.25"/>
    <row r="6168" ht="30.75" customHeight="1" x14ac:dyDescent="0.25"/>
    <row r="6169" ht="30.75" customHeight="1" x14ac:dyDescent="0.25"/>
    <row r="6170" ht="30.75" customHeight="1" x14ac:dyDescent="0.25"/>
    <row r="6171" ht="30.75" customHeight="1" x14ac:dyDescent="0.25"/>
    <row r="6172" ht="30.75" customHeight="1" x14ac:dyDescent="0.25"/>
    <row r="6173" ht="30.75" customHeight="1" x14ac:dyDescent="0.25"/>
    <row r="6174" ht="30.75" customHeight="1" x14ac:dyDescent="0.25"/>
    <row r="6175" ht="30.75" customHeight="1" x14ac:dyDescent="0.25"/>
    <row r="6176" ht="30.75" customHeight="1" x14ac:dyDescent="0.25"/>
    <row r="6177" ht="30.75" customHeight="1" x14ac:dyDescent="0.25"/>
    <row r="6178" ht="30.75" customHeight="1" x14ac:dyDescent="0.25"/>
    <row r="6179" ht="30.75" customHeight="1" x14ac:dyDescent="0.25"/>
    <row r="6180" ht="30.75" customHeight="1" x14ac:dyDescent="0.25"/>
    <row r="6181" ht="30.75" customHeight="1" x14ac:dyDescent="0.25"/>
    <row r="6182" ht="30.75" customHeight="1" x14ac:dyDescent="0.25"/>
    <row r="6183" ht="30.75" customHeight="1" x14ac:dyDescent="0.25"/>
    <row r="6184" ht="30.75" customHeight="1" x14ac:dyDescent="0.25"/>
    <row r="6185" ht="30.75" customHeight="1" x14ac:dyDescent="0.25"/>
    <row r="6186" ht="30.75" customHeight="1" x14ac:dyDescent="0.25"/>
    <row r="6187" ht="30.75" customHeight="1" x14ac:dyDescent="0.25"/>
    <row r="6188" ht="30.75" customHeight="1" x14ac:dyDescent="0.25"/>
    <row r="6189" ht="30.75" customHeight="1" x14ac:dyDescent="0.25"/>
    <row r="6190" ht="30.75" customHeight="1" x14ac:dyDescent="0.25"/>
    <row r="6191" ht="30.75" customHeight="1" x14ac:dyDescent="0.25"/>
    <row r="6192" ht="30.75" customHeight="1" x14ac:dyDescent="0.25"/>
    <row r="6193" ht="30.75" customHeight="1" x14ac:dyDescent="0.25"/>
    <row r="6194" ht="30.75" customHeight="1" x14ac:dyDescent="0.25"/>
    <row r="6195" ht="30.75" customHeight="1" x14ac:dyDescent="0.25"/>
    <row r="6196" ht="30.75" customHeight="1" x14ac:dyDescent="0.25"/>
    <row r="6197" ht="30.75" customHeight="1" x14ac:dyDescent="0.25"/>
    <row r="6198" ht="30.75" customHeight="1" x14ac:dyDescent="0.25"/>
    <row r="6199" ht="30.75" customHeight="1" x14ac:dyDescent="0.25"/>
    <row r="6200" ht="30.75" customHeight="1" x14ac:dyDescent="0.25"/>
    <row r="6201" ht="30.75" customHeight="1" x14ac:dyDescent="0.25"/>
    <row r="6202" ht="30.75" customHeight="1" x14ac:dyDescent="0.25"/>
    <row r="6203" ht="30.75" customHeight="1" x14ac:dyDescent="0.25"/>
    <row r="6204" ht="30.75" customHeight="1" x14ac:dyDescent="0.25"/>
    <row r="6205" ht="30.75" customHeight="1" x14ac:dyDescent="0.25"/>
    <row r="6206" ht="30.75" customHeight="1" x14ac:dyDescent="0.25"/>
    <row r="6207" ht="30.75" customHeight="1" x14ac:dyDescent="0.25"/>
    <row r="6208" ht="30.75" customHeight="1" x14ac:dyDescent="0.25"/>
    <row r="6209" ht="30.75" customHeight="1" x14ac:dyDescent="0.25"/>
    <row r="6210" ht="30.75" customHeight="1" x14ac:dyDescent="0.25"/>
    <row r="6211" ht="30.75" customHeight="1" x14ac:dyDescent="0.25"/>
    <row r="6212" ht="30.75" customHeight="1" x14ac:dyDescent="0.25"/>
    <row r="6213" ht="30.75" customHeight="1" x14ac:dyDescent="0.25"/>
    <row r="6214" ht="30.75" customHeight="1" x14ac:dyDescent="0.25"/>
    <row r="6215" ht="30.75" customHeight="1" x14ac:dyDescent="0.25"/>
    <row r="6216" ht="30.75" customHeight="1" x14ac:dyDescent="0.25"/>
    <row r="6217" ht="30.75" customHeight="1" x14ac:dyDescent="0.25"/>
    <row r="6218" ht="30.75" customHeight="1" x14ac:dyDescent="0.25"/>
    <row r="6219" ht="30.75" customHeight="1" x14ac:dyDescent="0.25"/>
    <row r="6220" ht="30.75" customHeight="1" x14ac:dyDescent="0.25"/>
    <row r="6221" ht="30.75" customHeight="1" x14ac:dyDescent="0.25"/>
    <row r="6222" ht="30.75" customHeight="1" x14ac:dyDescent="0.25"/>
    <row r="6223" ht="30.75" customHeight="1" x14ac:dyDescent="0.25"/>
    <row r="6224" ht="30.75" customHeight="1" x14ac:dyDescent="0.25"/>
    <row r="6225" ht="30.75" customHeight="1" x14ac:dyDescent="0.25"/>
    <row r="6226" ht="30.75" customHeight="1" x14ac:dyDescent="0.25"/>
    <row r="6227" ht="30.75" customHeight="1" x14ac:dyDescent="0.25"/>
    <row r="6228" ht="30.75" customHeight="1" x14ac:dyDescent="0.25"/>
    <row r="6229" ht="30.75" customHeight="1" x14ac:dyDescent="0.25"/>
    <row r="6230" ht="30.75" customHeight="1" x14ac:dyDescent="0.25"/>
    <row r="6231" ht="30.75" customHeight="1" x14ac:dyDescent="0.25"/>
    <row r="6232" ht="30.75" customHeight="1" x14ac:dyDescent="0.25"/>
    <row r="6233" ht="30.75" customHeight="1" x14ac:dyDescent="0.25"/>
    <row r="6234" ht="30.75" customHeight="1" x14ac:dyDescent="0.25"/>
    <row r="6235" ht="30.75" customHeight="1" x14ac:dyDescent="0.25"/>
    <row r="6236" ht="30.75" customHeight="1" x14ac:dyDescent="0.25"/>
    <row r="6237" ht="30.75" customHeight="1" x14ac:dyDescent="0.25"/>
    <row r="6238" ht="30.75" customHeight="1" x14ac:dyDescent="0.25"/>
    <row r="6239" ht="30.75" customHeight="1" x14ac:dyDescent="0.25"/>
    <row r="6240" ht="30.75" customHeight="1" x14ac:dyDescent="0.25"/>
    <row r="6241" ht="30.75" customHeight="1" x14ac:dyDescent="0.25"/>
    <row r="6242" ht="30.75" customHeight="1" x14ac:dyDescent="0.25"/>
    <row r="6243" ht="30.75" customHeight="1" x14ac:dyDescent="0.25"/>
    <row r="6244" ht="30.75" customHeight="1" x14ac:dyDescent="0.25"/>
    <row r="6245" ht="30.75" customHeight="1" x14ac:dyDescent="0.25"/>
    <row r="6246" ht="30.75" customHeight="1" x14ac:dyDescent="0.25"/>
    <row r="6247" ht="30.75" customHeight="1" x14ac:dyDescent="0.25"/>
    <row r="6248" ht="30.75" customHeight="1" x14ac:dyDescent="0.25"/>
    <row r="6249" ht="30.75" customHeight="1" x14ac:dyDescent="0.25"/>
    <row r="6250" ht="30.75" customHeight="1" x14ac:dyDescent="0.25"/>
    <row r="6251" ht="30.75" customHeight="1" x14ac:dyDescent="0.25"/>
    <row r="6252" ht="30.75" customHeight="1" x14ac:dyDescent="0.25"/>
    <row r="6253" ht="30.75" customHeight="1" x14ac:dyDescent="0.25"/>
    <row r="6254" ht="30.75" customHeight="1" x14ac:dyDescent="0.25"/>
    <row r="6255" ht="30.75" customHeight="1" x14ac:dyDescent="0.25"/>
    <row r="6256" ht="30.75" customHeight="1" x14ac:dyDescent="0.25"/>
    <row r="6257" ht="30.75" customHeight="1" x14ac:dyDescent="0.25"/>
    <row r="6258" ht="30.75" customHeight="1" x14ac:dyDescent="0.25"/>
    <row r="6259" ht="30.75" customHeight="1" x14ac:dyDescent="0.25"/>
    <row r="6260" ht="30.75" customHeight="1" x14ac:dyDescent="0.25"/>
    <row r="6261" ht="30.75" customHeight="1" x14ac:dyDescent="0.25"/>
    <row r="6262" ht="30.75" customHeight="1" x14ac:dyDescent="0.25"/>
    <row r="6263" ht="30.75" customHeight="1" x14ac:dyDescent="0.25"/>
    <row r="6264" ht="30.75" customHeight="1" x14ac:dyDescent="0.25"/>
    <row r="6265" ht="30.75" customHeight="1" x14ac:dyDescent="0.25"/>
    <row r="6266" ht="30.75" customHeight="1" x14ac:dyDescent="0.25"/>
    <row r="6267" ht="30.75" customHeight="1" x14ac:dyDescent="0.25"/>
    <row r="6268" ht="30.75" customHeight="1" x14ac:dyDescent="0.25"/>
    <row r="6269" ht="30.75" customHeight="1" x14ac:dyDescent="0.25"/>
    <row r="6270" ht="30.75" customHeight="1" x14ac:dyDescent="0.25"/>
    <row r="6271" ht="30.75" customHeight="1" x14ac:dyDescent="0.25"/>
    <row r="6272" ht="30.75" customHeight="1" x14ac:dyDescent="0.25"/>
    <row r="6273" ht="30.75" customHeight="1" x14ac:dyDescent="0.25"/>
    <row r="6274" ht="30.75" customHeight="1" x14ac:dyDescent="0.25"/>
    <row r="6275" ht="30.75" customHeight="1" x14ac:dyDescent="0.25"/>
    <row r="6276" ht="30.75" customHeight="1" x14ac:dyDescent="0.25"/>
    <row r="6277" ht="30.75" customHeight="1" x14ac:dyDescent="0.25"/>
    <row r="6278" ht="30.75" customHeight="1" x14ac:dyDescent="0.25"/>
    <row r="6279" ht="30.75" customHeight="1" x14ac:dyDescent="0.25"/>
    <row r="6280" ht="30.75" customHeight="1" x14ac:dyDescent="0.25"/>
    <row r="6281" ht="30.75" customHeight="1" x14ac:dyDescent="0.25"/>
    <row r="6282" ht="30.75" customHeight="1" x14ac:dyDescent="0.25"/>
    <row r="6283" ht="30.75" customHeight="1" x14ac:dyDescent="0.25"/>
    <row r="6284" ht="30.75" customHeight="1" x14ac:dyDescent="0.25"/>
    <row r="6285" ht="30.75" customHeight="1" x14ac:dyDescent="0.25"/>
    <row r="6286" ht="30.75" customHeight="1" x14ac:dyDescent="0.25"/>
    <row r="6287" ht="30.75" customHeight="1" x14ac:dyDescent="0.25"/>
    <row r="6288" ht="30.75" customHeight="1" x14ac:dyDescent="0.25"/>
    <row r="6289" ht="30.75" customHeight="1" x14ac:dyDescent="0.25"/>
    <row r="6290" ht="30.75" customHeight="1" x14ac:dyDescent="0.25"/>
    <row r="6291" ht="30.75" customHeight="1" x14ac:dyDescent="0.25"/>
    <row r="6292" ht="30.75" customHeight="1" x14ac:dyDescent="0.25"/>
    <row r="6293" ht="30.75" customHeight="1" x14ac:dyDescent="0.25"/>
    <row r="6294" ht="30.75" customHeight="1" x14ac:dyDescent="0.25"/>
    <row r="6295" ht="30.75" customHeight="1" x14ac:dyDescent="0.25"/>
    <row r="6296" ht="30.75" customHeight="1" x14ac:dyDescent="0.25"/>
    <row r="6297" ht="30.75" customHeight="1" x14ac:dyDescent="0.25"/>
    <row r="6298" ht="30.75" customHeight="1" x14ac:dyDescent="0.25"/>
    <row r="6299" ht="30.75" customHeight="1" x14ac:dyDescent="0.25"/>
    <row r="6300" ht="30.75" customHeight="1" x14ac:dyDescent="0.25"/>
    <row r="6301" ht="30.75" customHeight="1" x14ac:dyDescent="0.25"/>
    <row r="6302" ht="30.75" customHeight="1" x14ac:dyDescent="0.25"/>
    <row r="6303" ht="30.75" customHeight="1" x14ac:dyDescent="0.25"/>
    <row r="6304" ht="30.75" customHeight="1" x14ac:dyDescent="0.25"/>
    <row r="6305" ht="30.75" customHeight="1" x14ac:dyDescent="0.25"/>
    <row r="6306" ht="30.75" customHeight="1" x14ac:dyDescent="0.25"/>
    <row r="6307" ht="30.75" customHeight="1" x14ac:dyDescent="0.25"/>
    <row r="6308" ht="30.75" customHeight="1" x14ac:dyDescent="0.25"/>
    <row r="6309" ht="30.75" customHeight="1" x14ac:dyDescent="0.25"/>
    <row r="6310" ht="30.75" customHeight="1" x14ac:dyDescent="0.25"/>
    <row r="6311" ht="30.75" customHeight="1" x14ac:dyDescent="0.25"/>
    <row r="6312" ht="30.75" customHeight="1" x14ac:dyDescent="0.25"/>
    <row r="6313" ht="30.75" customHeight="1" x14ac:dyDescent="0.25"/>
    <row r="6314" ht="30.75" customHeight="1" x14ac:dyDescent="0.25"/>
    <row r="6315" ht="30.75" customHeight="1" x14ac:dyDescent="0.25"/>
    <row r="6316" ht="30.75" customHeight="1" x14ac:dyDescent="0.25"/>
    <row r="6317" ht="30.75" customHeight="1" x14ac:dyDescent="0.25"/>
    <row r="6318" ht="30.75" customHeight="1" x14ac:dyDescent="0.25"/>
    <row r="6319" ht="30.75" customHeight="1" x14ac:dyDescent="0.25"/>
    <row r="6320" ht="30.75" customHeight="1" x14ac:dyDescent="0.25"/>
    <row r="6321" ht="30.75" customHeight="1" x14ac:dyDescent="0.25"/>
    <row r="6322" ht="30.75" customHeight="1" x14ac:dyDescent="0.25"/>
    <row r="6323" ht="30.75" customHeight="1" x14ac:dyDescent="0.25"/>
    <row r="6324" ht="30.75" customHeight="1" x14ac:dyDescent="0.25"/>
    <row r="6325" ht="30.75" customHeight="1" x14ac:dyDescent="0.25"/>
    <row r="6326" ht="30.75" customHeight="1" x14ac:dyDescent="0.25"/>
    <row r="6327" ht="30.75" customHeight="1" x14ac:dyDescent="0.25"/>
    <row r="6328" ht="30.75" customHeight="1" x14ac:dyDescent="0.25"/>
    <row r="6329" ht="30.75" customHeight="1" x14ac:dyDescent="0.25"/>
    <row r="6330" ht="30.75" customHeight="1" x14ac:dyDescent="0.25"/>
    <row r="6331" ht="30.75" customHeight="1" x14ac:dyDescent="0.25"/>
    <row r="6332" ht="30.75" customHeight="1" x14ac:dyDescent="0.25"/>
    <row r="6333" ht="30.75" customHeight="1" x14ac:dyDescent="0.25"/>
    <row r="6334" ht="30.75" customHeight="1" x14ac:dyDescent="0.25"/>
    <row r="6335" ht="30.75" customHeight="1" x14ac:dyDescent="0.25"/>
    <row r="6336" ht="30.75" customHeight="1" x14ac:dyDescent="0.25"/>
    <row r="6337" ht="30.75" customHeight="1" x14ac:dyDescent="0.25"/>
    <row r="6338" ht="30.75" customHeight="1" x14ac:dyDescent="0.25"/>
    <row r="6339" ht="30.75" customHeight="1" x14ac:dyDescent="0.25"/>
    <row r="6340" ht="30.75" customHeight="1" x14ac:dyDescent="0.25"/>
    <row r="6341" ht="30.75" customHeight="1" x14ac:dyDescent="0.25"/>
    <row r="6342" ht="30.75" customHeight="1" x14ac:dyDescent="0.25"/>
    <row r="6343" ht="30.75" customHeight="1" x14ac:dyDescent="0.25"/>
    <row r="6344" ht="30.75" customHeight="1" x14ac:dyDescent="0.25"/>
    <row r="6345" ht="30.75" customHeight="1" x14ac:dyDescent="0.25"/>
    <row r="6346" ht="30.75" customHeight="1" x14ac:dyDescent="0.25"/>
    <row r="6347" ht="30.75" customHeight="1" x14ac:dyDescent="0.25"/>
    <row r="6348" ht="30.75" customHeight="1" x14ac:dyDescent="0.25"/>
    <row r="6349" ht="30.75" customHeight="1" x14ac:dyDescent="0.25"/>
    <row r="6350" ht="30.75" customHeight="1" x14ac:dyDescent="0.25"/>
    <row r="6351" ht="30.75" customHeight="1" x14ac:dyDescent="0.25"/>
    <row r="6352" ht="30.75" customHeight="1" x14ac:dyDescent="0.25"/>
    <row r="6353" ht="30.75" customHeight="1" x14ac:dyDescent="0.25"/>
    <row r="6354" ht="30.75" customHeight="1" x14ac:dyDescent="0.25"/>
    <row r="6355" ht="30.75" customHeight="1" x14ac:dyDescent="0.25"/>
    <row r="6356" ht="30.75" customHeight="1" x14ac:dyDescent="0.25"/>
    <row r="6357" ht="30.75" customHeight="1" x14ac:dyDescent="0.25"/>
    <row r="6358" ht="30.75" customHeight="1" x14ac:dyDescent="0.25"/>
    <row r="6359" ht="30.75" customHeight="1" x14ac:dyDescent="0.25"/>
    <row r="6360" ht="30.75" customHeight="1" x14ac:dyDescent="0.25"/>
    <row r="6361" ht="30.75" customHeight="1" x14ac:dyDescent="0.25"/>
    <row r="6362" ht="30.75" customHeight="1" x14ac:dyDescent="0.25"/>
    <row r="6363" ht="30.75" customHeight="1" x14ac:dyDescent="0.25"/>
    <row r="6364" ht="30.75" customHeight="1" x14ac:dyDescent="0.25"/>
    <row r="6365" ht="30.75" customHeight="1" x14ac:dyDescent="0.25"/>
    <row r="6366" ht="30.75" customHeight="1" x14ac:dyDescent="0.25"/>
    <row r="6367" ht="30.75" customHeight="1" x14ac:dyDescent="0.25"/>
    <row r="6368" ht="30.75" customHeight="1" x14ac:dyDescent="0.25"/>
    <row r="6369" ht="30.75" customHeight="1" x14ac:dyDescent="0.25"/>
    <row r="6370" ht="30.75" customHeight="1" x14ac:dyDescent="0.25"/>
    <row r="6371" ht="30.75" customHeight="1" x14ac:dyDescent="0.25"/>
    <row r="6372" ht="30.75" customHeight="1" x14ac:dyDescent="0.25"/>
    <row r="6373" ht="30.75" customHeight="1" x14ac:dyDescent="0.25"/>
    <row r="6374" ht="30.75" customHeight="1" x14ac:dyDescent="0.25"/>
    <row r="6375" ht="30.75" customHeight="1" x14ac:dyDescent="0.25"/>
    <row r="6376" ht="30.75" customHeight="1" x14ac:dyDescent="0.25"/>
    <row r="6377" ht="30.75" customHeight="1" x14ac:dyDescent="0.25"/>
    <row r="6378" ht="30.75" customHeight="1" x14ac:dyDescent="0.25"/>
    <row r="6379" ht="30.75" customHeight="1" x14ac:dyDescent="0.25"/>
    <row r="6380" ht="30.75" customHeight="1" x14ac:dyDescent="0.25"/>
    <row r="6381" ht="30.75" customHeight="1" x14ac:dyDescent="0.25"/>
    <row r="6382" ht="30.75" customHeight="1" x14ac:dyDescent="0.25"/>
    <row r="6383" ht="30.75" customHeight="1" x14ac:dyDescent="0.25"/>
    <row r="6384" ht="30.75" customHeight="1" x14ac:dyDescent="0.25"/>
    <row r="6385" ht="30.75" customHeight="1" x14ac:dyDescent="0.25"/>
    <row r="6386" ht="30.75" customHeight="1" x14ac:dyDescent="0.25"/>
    <row r="6387" ht="30.75" customHeight="1" x14ac:dyDescent="0.25"/>
    <row r="6388" ht="30.75" customHeight="1" x14ac:dyDescent="0.25"/>
    <row r="6389" ht="30.75" customHeight="1" x14ac:dyDescent="0.25"/>
    <row r="6390" ht="30.75" customHeight="1" x14ac:dyDescent="0.25"/>
    <row r="6391" ht="30.75" customHeight="1" x14ac:dyDescent="0.25"/>
    <row r="6392" ht="30.75" customHeight="1" x14ac:dyDescent="0.25"/>
    <row r="6393" ht="30.75" customHeight="1" x14ac:dyDescent="0.25"/>
    <row r="6394" ht="30.75" customHeight="1" x14ac:dyDescent="0.25"/>
    <row r="6395" ht="30.75" customHeight="1" x14ac:dyDescent="0.25"/>
    <row r="6396" ht="30.75" customHeight="1" x14ac:dyDescent="0.25"/>
    <row r="6397" ht="30.75" customHeight="1" x14ac:dyDescent="0.25"/>
    <row r="6398" ht="30.75" customHeight="1" x14ac:dyDescent="0.25"/>
    <row r="6399" ht="30.75" customHeight="1" x14ac:dyDescent="0.25"/>
    <row r="6400" ht="30.75" customHeight="1" x14ac:dyDescent="0.25"/>
    <row r="6401" ht="30.75" customHeight="1" x14ac:dyDescent="0.25"/>
    <row r="6402" ht="30.75" customHeight="1" x14ac:dyDescent="0.25"/>
    <row r="6403" ht="30.75" customHeight="1" x14ac:dyDescent="0.25"/>
    <row r="6404" ht="30.75" customHeight="1" x14ac:dyDescent="0.25"/>
    <row r="6405" ht="30.75" customHeight="1" x14ac:dyDescent="0.25"/>
    <row r="6406" ht="30.75" customHeight="1" x14ac:dyDescent="0.25"/>
    <row r="6407" ht="30.75" customHeight="1" x14ac:dyDescent="0.25"/>
    <row r="6408" ht="30.75" customHeight="1" x14ac:dyDescent="0.25"/>
    <row r="6409" ht="30.75" customHeight="1" x14ac:dyDescent="0.25"/>
    <row r="6410" ht="30.75" customHeight="1" x14ac:dyDescent="0.25"/>
    <row r="6411" ht="30.75" customHeight="1" x14ac:dyDescent="0.25"/>
    <row r="6412" ht="30.75" customHeight="1" x14ac:dyDescent="0.25"/>
    <row r="6413" ht="30.75" customHeight="1" x14ac:dyDescent="0.25"/>
    <row r="6414" ht="30.75" customHeight="1" x14ac:dyDescent="0.25"/>
    <row r="6415" ht="30.75" customHeight="1" x14ac:dyDescent="0.25"/>
    <row r="6416" ht="30.75" customHeight="1" x14ac:dyDescent="0.25"/>
    <row r="6417" ht="30.75" customHeight="1" x14ac:dyDescent="0.25"/>
    <row r="6418" ht="30.75" customHeight="1" x14ac:dyDescent="0.25"/>
    <row r="6419" ht="30.75" customHeight="1" x14ac:dyDescent="0.25"/>
    <row r="6420" ht="30.75" customHeight="1" x14ac:dyDescent="0.25"/>
    <row r="6421" ht="30.75" customHeight="1" x14ac:dyDescent="0.25"/>
    <row r="6422" ht="30.75" customHeight="1" x14ac:dyDescent="0.25"/>
    <row r="6423" ht="30.75" customHeight="1" x14ac:dyDescent="0.25"/>
    <row r="6424" ht="30.75" customHeight="1" x14ac:dyDescent="0.25"/>
    <row r="6425" ht="30.75" customHeight="1" x14ac:dyDescent="0.25"/>
    <row r="6426" ht="30.75" customHeight="1" x14ac:dyDescent="0.25"/>
    <row r="6427" ht="30.75" customHeight="1" x14ac:dyDescent="0.25"/>
    <row r="6428" ht="30.75" customHeight="1" x14ac:dyDescent="0.25"/>
    <row r="6429" ht="30.75" customHeight="1" x14ac:dyDescent="0.25"/>
    <row r="6430" ht="30.75" customHeight="1" x14ac:dyDescent="0.25"/>
    <row r="6431" ht="30.75" customHeight="1" x14ac:dyDescent="0.25"/>
    <row r="6432" ht="30.75" customHeight="1" x14ac:dyDescent="0.25"/>
    <row r="6433" ht="30.75" customHeight="1" x14ac:dyDescent="0.25"/>
    <row r="6434" ht="30.75" customHeight="1" x14ac:dyDescent="0.25"/>
    <row r="6435" ht="30.75" customHeight="1" x14ac:dyDescent="0.25"/>
    <row r="6436" ht="30.75" customHeight="1" x14ac:dyDescent="0.25"/>
    <row r="6437" ht="30.75" customHeight="1" x14ac:dyDescent="0.25"/>
    <row r="6438" ht="30.75" customHeight="1" x14ac:dyDescent="0.25"/>
    <row r="6439" ht="30.75" customHeight="1" x14ac:dyDescent="0.25"/>
    <row r="6440" ht="30.75" customHeight="1" x14ac:dyDescent="0.25"/>
    <row r="6441" ht="30.75" customHeight="1" x14ac:dyDescent="0.25"/>
    <row r="6442" ht="30.75" customHeight="1" x14ac:dyDescent="0.25"/>
    <row r="6443" ht="30.75" customHeight="1" x14ac:dyDescent="0.25"/>
    <row r="6444" ht="30.75" customHeight="1" x14ac:dyDescent="0.25"/>
    <row r="6445" ht="30.75" customHeight="1" x14ac:dyDescent="0.25"/>
    <row r="6446" ht="30.75" customHeight="1" x14ac:dyDescent="0.25"/>
    <row r="6447" ht="30.75" customHeight="1" x14ac:dyDescent="0.25"/>
    <row r="6448" ht="30.75" customHeight="1" x14ac:dyDescent="0.25"/>
    <row r="6449" ht="30.75" customHeight="1" x14ac:dyDescent="0.25"/>
    <row r="6450" ht="30.75" customHeight="1" x14ac:dyDescent="0.25"/>
    <row r="6451" ht="30.75" customHeight="1" x14ac:dyDescent="0.25"/>
    <row r="6452" ht="30.75" customHeight="1" x14ac:dyDescent="0.25"/>
    <row r="6453" ht="30.75" customHeight="1" x14ac:dyDescent="0.25"/>
    <row r="6454" ht="30.75" customHeight="1" x14ac:dyDescent="0.25"/>
    <row r="6455" ht="30.75" customHeight="1" x14ac:dyDescent="0.25"/>
    <row r="6456" ht="30.75" customHeight="1" x14ac:dyDescent="0.25"/>
    <row r="6457" ht="30.75" customHeight="1" x14ac:dyDescent="0.25"/>
    <row r="6458" ht="30.75" customHeight="1" x14ac:dyDescent="0.25"/>
    <row r="6459" ht="30.75" customHeight="1" x14ac:dyDescent="0.25"/>
    <row r="6460" ht="30.75" customHeight="1" x14ac:dyDescent="0.25"/>
    <row r="6461" ht="30.75" customHeight="1" x14ac:dyDescent="0.25"/>
    <row r="6462" ht="30.75" customHeight="1" x14ac:dyDescent="0.25"/>
    <row r="6463" ht="30.75" customHeight="1" x14ac:dyDescent="0.25"/>
    <row r="6464" ht="30.75" customHeight="1" x14ac:dyDescent="0.25"/>
    <row r="6465" ht="30.75" customHeight="1" x14ac:dyDescent="0.25"/>
    <row r="6466" ht="30.75" customHeight="1" x14ac:dyDescent="0.25"/>
    <row r="6467" ht="30.75" customHeight="1" x14ac:dyDescent="0.25"/>
    <row r="6468" ht="30.75" customHeight="1" x14ac:dyDescent="0.25"/>
    <row r="6469" ht="30.75" customHeight="1" x14ac:dyDescent="0.25"/>
    <row r="6470" ht="30.75" customHeight="1" x14ac:dyDescent="0.25"/>
    <row r="6471" ht="30.75" customHeight="1" x14ac:dyDescent="0.25"/>
    <row r="6472" ht="30.75" customHeight="1" x14ac:dyDescent="0.25"/>
    <row r="6473" ht="30.75" customHeight="1" x14ac:dyDescent="0.25"/>
    <row r="6474" ht="30.75" customHeight="1" x14ac:dyDescent="0.25"/>
    <row r="6475" ht="30.75" customHeight="1" x14ac:dyDescent="0.25"/>
    <row r="6476" ht="30.75" customHeight="1" x14ac:dyDescent="0.25"/>
    <row r="6477" ht="30.75" customHeight="1" x14ac:dyDescent="0.25"/>
    <row r="6478" ht="30.75" customHeight="1" x14ac:dyDescent="0.25"/>
    <row r="6479" ht="30.75" customHeight="1" x14ac:dyDescent="0.25"/>
    <row r="6480" ht="30.75" customHeight="1" x14ac:dyDescent="0.25"/>
    <row r="6481" ht="30.75" customHeight="1" x14ac:dyDescent="0.25"/>
    <row r="6482" ht="30.75" customHeight="1" x14ac:dyDescent="0.25"/>
    <row r="6483" ht="30.75" customHeight="1" x14ac:dyDescent="0.25"/>
    <row r="6484" ht="30.75" customHeight="1" x14ac:dyDescent="0.25"/>
    <row r="6485" ht="30.75" customHeight="1" x14ac:dyDescent="0.25"/>
    <row r="6486" ht="30.75" customHeight="1" x14ac:dyDescent="0.25"/>
    <row r="6487" ht="30.75" customHeight="1" x14ac:dyDescent="0.25"/>
    <row r="6488" ht="30.75" customHeight="1" x14ac:dyDescent="0.25"/>
    <row r="6489" ht="30.75" customHeight="1" x14ac:dyDescent="0.25"/>
    <row r="6490" ht="30.75" customHeight="1" x14ac:dyDescent="0.25"/>
    <row r="6491" ht="30.75" customHeight="1" x14ac:dyDescent="0.25"/>
    <row r="6492" ht="30.75" customHeight="1" x14ac:dyDescent="0.25"/>
    <row r="6493" ht="30.75" customHeight="1" x14ac:dyDescent="0.25"/>
    <row r="6494" ht="30.75" customHeight="1" x14ac:dyDescent="0.25"/>
    <row r="6495" ht="30.75" customHeight="1" x14ac:dyDescent="0.25"/>
    <row r="6496" ht="30.75" customHeight="1" x14ac:dyDescent="0.25"/>
    <row r="6497" ht="30.75" customHeight="1" x14ac:dyDescent="0.25"/>
    <row r="6498" ht="30.75" customHeight="1" x14ac:dyDescent="0.25"/>
    <row r="6499" ht="30.75" customHeight="1" x14ac:dyDescent="0.25"/>
    <row r="6500" ht="30.75" customHeight="1" x14ac:dyDescent="0.25"/>
    <row r="6501" ht="30.75" customHeight="1" x14ac:dyDescent="0.25"/>
    <row r="6502" ht="30.75" customHeight="1" x14ac:dyDescent="0.25"/>
    <row r="6503" ht="30.75" customHeight="1" x14ac:dyDescent="0.25"/>
    <row r="6504" ht="30.75" customHeight="1" x14ac:dyDescent="0.25"/>
    <row r="6505" ht="30.75" customHeight="1" x14ac:dyDescent="0.25"/>
    <row r="6506" ht="30.75" customHeight="1" x14ac:dyDescent="0.25"/>
    <row r="6507" ht="30.75" customHeight="1" x14ac:dyDescent="0.25"/>
    <row r="6508" ht="30.75" customHeight="1" x14ac:dyDescent="0.25"/>
    <row r="6509" ht="30.75" customHeight="1" x14ac:dyDescent="0.25"/>
    <row r="6510" ht="30.75" customHeight="1" x14ac:dyDescent="0.25"/>
    <row r="6511" ht="30.75" customHeight="1" x14ac:dyDescent="0.25"/>
    <row r="6512" ht="30.75" customHeight="1" x14ac:dyDescent="0.25"/>
    <row r="6513" ht="30.75" customHeight="1" x14ac:dyDescent="0.25"/>
    <row r="6514" ht="30.75" customHeight="1" x14ac:dyDescent="0.25"/>
    <row r="6515" ht="30.75" customHeight="1" x14ac:dyDescent="0.25"/>
    <row r="6516" ht="30.75" customHeight="1" x14ac:dyDescent="0.25"/>
    <row r="6517" ht="30.75" customHeight="1" x14ac:dyDescent="0.25"/>
    <row r="6518" ht="30.75" customHeight="1" x14ac:dyDescent="0.25"/>
    <row r="6519" ht="30.75" customHeight="1" x14ac:dyDescent="0.25"/>
    <row r="6520" ht="30.75" customHeight="1" x14ac:dyDescent="0.25"/>
    <row r="6521" ht="30.75" customHeight="1" x14ac:dyDescent="0.25"/>
    <row r="6522" ht="30.75" customHeight="1" x14ac:dyDescent="0.25"/>
    <row r="6523" ht="30.75" customHeight="1" x14ac:dyDescent="0.25"/>
    <row r="6524" ht="30.75" customHeight="1" x14ac:dyDescent="0.25"/>
    <row r="6525" ht="30.75" customHeight="1" x14ac:dyDescent="0.25"/>
    <row r="6526" ht="30.75" customHeight="1" x14ac:dyDescent="0.25"/>
    <row r="6527" ht="30.75" customHeight="1" x14ac:dyDescent="0.25"/>
    <row r="6528" ht="30.75" customHeight="1" x14ac:dyDescent="0.25"/>
    <row r="6529" ht="30.75" customHeight="1" x14ac:dyDescent="0.25"/>
    <row r="6530" ht="30.75" customHeight="1" x14ac:dyDescent="0.25"/>
    <row r="6531" ht="30.75" customHeight="1" x14ac:dyDescent="0.25"/>
    <row r="6532" ht="30.75" customHeight="1" x14ac:dyDescent="0.25"/>
    <row r="6533" ht="30.75" customHeight="1" x14ac:dyDescent="0.25"/>
    <row r="6534" ht="30.75" customHeight="1" x14ac:dyDescent="0.25"/>
    <row r="6535" ht="30.75" customHeight="1" x14ac:dyDescent="0.25"/>
    <row r="6536" ht="30.75" customHeight="1" x14ac:dyDescent="0.25"/>
    <row r="6537" ht="30.75" customHeight="1" x14ac:dyDescent="0.25"/>
    <row r="6538" ht="30.75" customHeight="1" x14ac:dyDescent="0.25"/>
    <row r="6539" ht="30.75" customHeight="1" x14ac:dyDescent="0.25"/>
    <row r="6540" ht="30.75" customHeight="1" x14ac:dyDescent="0.25"/>
    <row r="6541" ht="30.75" customHeight="1" x14ac:dyDescent="0.25"/>
    <row r="6542" ht="30.75" customHeight="1" x14ac:dyDescent="0.25"/>
    <row r="6543" ht="30.75" customHeight="1" x14ac:dyDescent="0.25"/>
    <row r="6544" ht="30.75" customHeight="1" x14ac:dyDescent="0.25"/>
    <row r="6545" ht="30.75" customHeight="1" x14ac:dyDescent="0.25"/>
    <row r="6546" ht="30.75" customHeight="1" x14ac:dyDescent="0.25"/>
    <row r="6547" ht="30.75" customHeight="1" x14ac:dyDescent="0.25"/>
    <row r="6548" ht="30.75" customHeight="1" x14ac:dyDescent="0.25"/>
    <row r="6549" ht="30.75" customHeight="1" x14ac:dyDescent="0.25"/>
    <row r="6550" ht="30.75" customHeight="1" x14ac:dyDescent="0.25"/>
    <row r="6551" ht="30.75" customHeight="1" x14ac:dyDescent="0.25"/>
    <row r="6552" ht="30.75" customHeight="1" x14ac:dyDescent="0.25"/>
    <row r="6553" ht="30.75" customHeight="1" x14ac:dyDescent="0.25"/>
    <row r="6554" ht="30.75" customHeight="1" x14ac:dyDescent="0.25"/>
    <row r="6555" ht="30.75" customHeight="1" x14ac:dyDescent="0.25"/>
    <row r="6556" ht="30.75" customHeight="1" x14ac:dyDescent="0.25"/>
    <row r="6557" ht="30.75" customHeight="1" x14ac:dyDescent="0.25"/>
    <row r="6558" ht="30.75" customHeight="1" x14ac:dyDescent="0.25"/>
    <row r="6559" ht="30.75" customHeight="1" x14ac:dyDescent="0.25"/>
    <row r="6560" ht="30.75" customHeight="1" x14ac:dyDescent="0.25"/>
    <row r="6561" ht="30.75" customHeight="1" x14ac:dyDescent="0.25"/>
    <row r="6562" ht="30.75" customHeight="1" x14ac:dyDescent="0.25"/>
    <row r="6563" ht="30.75" customHeight="1" x14ac:dyDescent="0.25"/>
    <row r="6564" ht="30.75" customHeight="1" x14ac:dyDescent="0.25"/>
    <row r="6565" ht="30.75" customHeight="1" x14ac:dyDescent="0.25"/>
    <row r="6566" ht="30.75" customHeight="1" x14ac:dyDescent="0.25"/>
    <row r="6567" ht="30.75" customHeight="1" x14ac:dyDescent="0.25"/>
    <row r="6568" ht="30.75" customHeight="1" x14ac:dyDescent="0.25"/>
    <row r="6569" ht="30.75" customHeight="1" x14ac:dyDescent="0.25"/>
    <row r="6570" ht="30.75" customHeight="1" x14ac:dyDescent="0.25"/>
    <row r="6571" ht="30.75" customHeight="1" x14ac:dyDescent="0.25"/>
    <row r="6572" ht="30.75" customHeight="1" x14ac:dyDescent="0.25"/>
    <row r="6573" ht="30.75" customHeight="1" x14ac:dyDescent="0.25"/>
    <row r="6574" ht="30.75" customHeight="1" x14ac:dyDescent="0.25"/>
    <row r="6575" ht="30.75" customHeight="1" x14ac:dyDescent="0.25"/>
    <row r="6576" ht="30.75" customHeight="1" x14ac:dyDescent="0.25"/>
    <row r="6577" ht="30.75" customHeight="1" x14ac:dyDescent="0.25"/>
    <row r="6578" ht="30.75" customHeight="1" x14ac:dyDescent="0.25"/>
    <row r="6579" ht="30.75" customHeight="1" x14ac:dyDescent="0.25"/>
    <row r="6580" ht="30.75" customHeight="1" x14ac:dyDescent="0.25"/>
    <row r="6581" ht="30.75" customHeight="1" x14ac:dyDescent="0.25"/>
    <row r="6582" ht="30.75" customHeight="1" x14ac:dyDescent="0.25"/>
    <row r="6583" ht="30.75" customHeight="1" x14ac:dyDescent="0.25"/>
    <row r="6584" ht="30.75" customHeight="1" x14ac:dyDescent="0.25"/>
    <row r="6585" ht="30.75" customHeight="1" x14ac:dyDescent="0.25"/>
    <row r="6586" ht="30.75" customHeight="1" x14ac:dyDescent="0.25"/>
    <row r="6587" ht="30.75" customHeight="1" x14ac:dyDescent="0.25"/>
    <row r="6588" ht="30.75" customHeight="1" x14ac:dyDescent="0.25"/>
    <row r="6589" ht="30.75" customHeight="1" x14ac:dyDescent="0.25"/>
    <row r="6590" ht="30.75" customHeight="1" x14ac:dyDescent="0.25"/>
    <row r="6591" ht="30.75" customHeight="1" x14ac:dyDescent="0.25"/>
    <row r="6592" ht="30.75" customHeight="1" x14ac:dyDescent="0.25"/>
    <row r="6593" ht="30.75" customHeight="1" x14ac:dyDescent="0.25"/>
    <row r="6594" ht="30.75" customHeight="1" x14ac:dyDescent="0.25"/>
    <row r="6595" ht="30.75" customHeight="1" x14ac:dyDescent="0.25"/>
    <row r="6596" ht="30.75" customHeight="1" x14ac:dyDescent="0.25"/>
    <row r="6597" ht="30.75" customHeight="1" x14ac:dyDescent="0.25"/>
    <row r="6598" ht="30.75" customHeight="1" x14ac:dyDescent="0.25"/>
    <row r="6599" ht="30.75" customHeight="1" x14ac:dyDescent="0.25"/>
    <row r="6600" ht="30.75" customHeight="1" x14ac:dyDescent="0.25"/>
    <row r="6601" ht="30.75" customHeight="1" x14ac:dyDescent="0.25"/>
    <row r="6602" ht="30.75" customHeight="1" x14ac:dyDescent="0.25"/>
    <row r="6603" ht="30.75" customHeight="1" x14ac:dyDescent="0.25"/>
    <row r="6604" ht="30.75" customHeight="1" x14ac:dyDescent="0.25"/>
    <row r="6605" ht="30.75" customHeight="1" x14ac:dyDescent="0.25"/>
    <row r="6606" ht="30.75" customHeight="1" x14ac:dyDescent="0.25"/>
    <row r="6607" ht="30.75" customHeight="1" x14ac:dyDescent="0.25"/>
    <row r="6608" ht="30.75" customHeight="1" x14ac:dyDescent="0.25"/>
    <row r="6609" ht="30.75" customHeight="1" x14ac:dyDescent="0.25"/>
    <row r="6610" ht="30.75" customHeight="1" x14ac:dyDescent="0.25"/>
    <row r="6611" ht="30.75" customHeight="1" x14ac:dyDescent="0.25"/>
    <row r="6612" ht="30.75" customHeight="1" x14ac:dyDescent="0.25"/>
    <row r="6613" ht="30.75" customHeight="1" x14ac:dyDescent="0.25"/>
    <row r="6614" ht="30.75" customHeight="1" x14ac:dyDescent="0.25"/>
    <row r="6615" ht="30.75" customHeight="1" x14ac:dyDescent="0.25"/>
    <row r="6616" ht="30.75" customHeight="1" x14ac:dyDescent="0.25"/>
    <row r="6617" ht="30.75" customHeight="1" x14ac:dyDescent="0.25"/>
    <row r="6618" ht="30.75" customHeight="1" x14ac:dyDescent="0.25"/>
    <row r="6619" ht="30.75" customHeight="1" x14ac:dyDescent="0.25"/>
    <row r="6620" ht="30.75" customHeight="1" x14ac:dyDescent="0.25"/>
    <row r="6621" ht="30.75" customHeight="1" x14ac:dyDescent="0.25"/>
    <row r="6622" ht="30.75" customHeight="1" x14ac:dyDescent="0.25"/>
    <row r="6623" ht="30.75" customHeight="1" x14ac:dyDescent="0.25"/>
    <row r="6624" ht="30.75" customHeight="1" x14ac:dyDescent="0.25"/>
    <row r="6625" ht="30.75" customHeight="1" x14ac:dyDescent="0.25"/>
    <row r="6626" ht="30.75" customHeight="1" x14ac:dyDescent="0.25"/>
    <row r="6627" ht="30.75" customHeight="1" x14ac:dyDescent="0.25"/>
    <row r="6628" ht="30.75" customHeight="1" x14ac:dyDescent="0.25"/>
    <row r="6629" ht="30.75" customHeight="1" x14ac:dyDescent="0.25"/>
    <row r="6630" ht="30.75" customHeight="1" x14ac:dyDescent="0.25"/>
    <row r="6631" ht="30.75" customHeight="1" x14ac:dyDescent="0.25"/>
    <row r="6632" ht="30.75" customHeight="1" x14ac:dyDescent="0.25"/>
    <row r="6633" ht="30.75" customHeight="1" x14ac:dyDescent="0.25"/>
    <row r="6634" ht="30.75" customHeight="1" x14ac:dyDescent="0.25"/>
    <row r="6635" ht="30.75" customHeight="1" x14ac:dyDescent="0.25"/>
    <row r="6636" ht="30.75" customHeight="1" x14ac:dyDescent="0.25"/>
    <row r="6637" ht="30.75" customHeight="1" x14ac:dyDescent="0.25"/>
    <row r="6638" ht="30.75" customHeight="1" x14ac:dyDescent="0.25"/>
    <row r="6639" ht="30.75" customHeight="1" x14ac:dyDescent="0.25"/>
    <row r="6640" ht="30.75" customHeight="1" x14ac:dyDescent="0.25"/>
    <row r="6641" ht="30.75" customHeight="1" x14ac:dyDescent="0.25"/>
    <row r="6642" ht="30.75" customHeight="1" x14ac:dyDescent="0.25"/>
    <row r="6643" ht="30.75" customHeight="1" x14ac:dyDescent="0.25"/>
    <row r="6644" ht="30.75" customHeight="1" x14ac:dyDescent="0.25"/>
    <row r="6645" ht="30.75" customHeight="1" x14ac:dyDescent="0.25"/>
    <row r="6646" ht="30.75" customHeight="1" x14ac:dyDescent="0.25"/>
    <row r="6647" ht="30.75" customHeight="1" x14ac:dyDescent="0.25"/>
    <row r="6648" ht="30.75" customHeight="1" x14ac:dyDescent="0.25"/>
    <row r="6649" ht="30.75" customHeight="1" x14ac:dyDescent="0.25"/>
    <row r="6650" ht="30.75" customHeight="1" x14ac:dyDescent="0.25"/>
    <row r="6651" ht="30.75" customHeight="1" x14ac:dyDescent="0.25"/>
    <row r="6652" ht="30.75" customHeight="1" x14ac:dyDescent="0.25"/>
    <row r="6653" ht="30.75" customHeight="1" x14ac:dyDescent="0.25"/>
    <row r="6654" ht="30.75" customHeight="1" x14ac:dyDescent="0.25"/>
    <row r="6655" ht="30.75" customHeight="1" x14ac:dyDescent="0.25"/>
    <row r="6656" ht="30.75" customHeight="1" x14ac:dyDescent="0.25"/>
    <row r="6657" ht="30.75" customHeight="1" x14ac:dyDescent="0.25"/>
    <row r="6658" ht="30.75" customHeight="1" x14ac:dyDescent="0.25"/>
    <row r="6659" ht="30.75" customHeight="1" x14ac:dyDescent="0.25"/>
    <row r="6660" ht="30.75" customHeight="1" x14ac:dyDescent="0.25"/>
    <row r="6661" ht="30.75" customHeight="1" x14ac:dyDescent="0.25"/>
    <row r="6662" ht="30.75" customHeight="1" x14ac:dyDescent="0.25"/>
    <row r="6663" ht="30.75" customHeight="1" x14ac:dyDescent="0.25"/>
    <row r="6664" ht="30.75" customHeight="1" x14ac:dyDescent="0.25"/>
    <row r="6665" ht="30.75" customHeight="1" x14ac:dyDescent="0.25"/>
    <row r="6666" ht="30.75" customHeight="1" x14ac:dyDescent="0.25"/>
    <row r="6667" ht="30.75" customHeight="1" x14ac:dyDescent="0.25"/>
    <row r="6668" ht="30.75" customHeight="1" x14ac:dyDescent="0.25"/>
    <row r="6669" ht="30.75" customHeight="1" x14ac:dyDescent="0.25"/>
    <row r="6670" ht="30.75" customHeight="1" x14ac:dyDescent="0.25"/>
    <row r="6671" ht="30.75" customHeight="1" x14ac:dyDescent="0.25"/>
    <row r="6672" ht="30.75" customHeight="1" x14ac:dyDescent="0.25"/>
    <row r="6673" ht="30.75" customHeight="1" x14ac:dyDescent="0.25"/>
    <row r="6674" ht="30.75" customHeight="1" x14ac:dyDescent="0.25"/>
    <row r="6675" ht="30.75" customHeight="1" x14ac:dyDescent="0.25"/>
    <row r="6676" ht="30.75" customHeight="1" x14ac:dyDescent="0.25"/>
    <row r="6677" ht="30.75" customHeight="1" x14ac:dyDescent="0.25"/>
    <row r="6678" ht="30.75" customHeight="1" x14ac:dyDescent="0.25"/>
    <row r="6679" ht="30.75" customHeight="1" x14ac:dyDescent="0.25"/>
    <row r="6680" ht="30.75" customHeight="1" x14ac:dyDescent="0.25"/>
    <row r="6681" ht="30.75" customHeight="1" x14ac:dyDescent="0.25"/>
    <row r="6682" ht="30.75" customHeight="1" x14ac:dyDescent="0.25"/>
    <row r="6683" ht="30.75" customHeight="1" x14ac:dyDescent="0.25"/>
    <row r="6684" ht="30.75" customHeight="1" x14ac:dyDescent="0.25"/>
    <row r="6685" ht="30.75" customHeight="1" x14ac:dyDescent="0.25"/>
    <row r="6686" ht="30.75" customHeight="1" x14ac:dyDescent="0.25"/>
    <row r="6687" ht="30.75" customHeight="1" x14ac:dyDescent="0.25"/>
    <row r="6688" ht="30.75" customHeight="1" x14ac:dyDescent="0.25"/>
    <row r="6689" ht="30.75" customHeight="1" x14ac:dyDescent="0.25"/>
    <row r="6690" ht="30.75" customHeight="1" x14ac:dyDescent="0.25"/>
    <row r="6691" ht="30.75" customHeight="1" x14ac:dyDescent="0.25"/>
    <row r="6692" ht="30.75" customHeight="1" x14ac:dyDescent="0.25"/>
    <row r="6693" ht="30.75" customHeight="1" x14ac:dyDescent="0.25"/>
    <row r="6694" ht="30.75" customHeight="1" x14ac:dyDescent="0.25"/>
    <row r="6695" ht="30.75" customHeight="1" x14ac:dyDescent="0.25"/>
    <row r="6696" ht="30.75" customHeight="1" x14ac:dyDescent="0.25"/>
    <row r="6697" ht="30.75" customHeight="1" x14ac:dyDescent="0.25"/>
    <row r="6698" ht="30.75" customHeight="1" x14ac:dyDescent="0.25"/>
    <row r="6699" ht="30.75" customHeight="1" x14ac:dyDescent="0.25"/>
    <row r="6700" ht="30.75" customHeight="1" x14ac:dyDescent="0.25"/>
    <row r="6701" ht="30.75" customHeight="1" x14ac:dyDescent="0.25"/>
    <row r="6702" ht="30.75" customHeight="1" x14ac:dyDescent="0.25"/>
    <row r="6703" ht="30.75" customHeight="1" x14ac:dyDescent="0.25"/>
    <row r="6704" ht="30.75" customHeight="1" x14ac:dyDescent="0.25"/>
    <row r="6705" ht="30.75" customHeight="1" x14ac:dyDescent="0.25"/>
    <row r="6706" ht="30.75" customHeight="1" x14ac:dyDescent="0.25"/>
    <row r="6707" ht="30.75" customHeight="1" x14ac:dyDescent="0.25"/>
    <row r="6708" ht="30.75" customHeight="1" x14ac:dyDescent="0.25"/>
    <row r="6709" ht="30.75" customHeight="1" x14ac:dyDescent="0.25"/>
    <row r="6710" ht="30.75" customHeight="1" x14ac:dyDescent="0.25"/>
    <row r="6711" ht="30.75" customHeight="1" x14ac:dyDescent="0.25"/>
    <row r="6712" ht="30.75" customHeight="1" x14ac:dyDescent="0.25"/>
    <row r="6713" ht="30.75" customHeight="1" x14ac:dyDescent="0.25"/>
    <row r="6714" ht="30.75" customHeight="1" x14ac:dyDescent="0.25"/>
    <row r="6715" ht="30.75" customHeight="1" x14ac:dyDescent="0.25"/>
    <row r="6716" ht="30.75" customHeight="1" x14ac:dyDescent="0.25"/>
    <row r="6717" ht="30.75" customHeight="1" x14ac:dyDescent="0.25"/>
    <row r="6718" ht="30.75" customHeight="1" x14ac:dyDescent="0.25"/>
    <row r="6719" ht="30.75" customHeight="1" x14ac:dyDescent="0.25"/>
    <row r="6720" ht="30.75" customHeight="1" x14ac:dyDescent="0.25"/>
    <row r="6721" ht="30.75" customHeight="1" x14ac:dyDescent="0.25"/>
    <row r="6722" ht="30.75" customHeight="1" x14ac:dyDescent="0.25"/>
    <row r="6723" ht="30.75" customHeight="1" x14ac:dyDescent="0.25"/>
    <row r="6724" ht="30.75" customHeight="1" x14ac:dyDescent="0.25"/>
    <row r="6725" ht="30.75" customHeight="1" x14ac:dyDescent="0.25"/>
    <row r="6726" ht="30.75" customHeight="1" x14ac:dyDescent="0.25"/>
    <row r="6727" ht="30.75" customHeight="1" x14ac:dyDescent="0.25"/>
    <row r="6728" ht="30.75" customHeight="1" x14ac:dyDescent="0.25"/>
    <row r="6729" ht="30.75" customHeight="1" x14ac:dyDescent="0.25"/>
    <row r="6730" ht="30.75" customHeight="1" x14ac:dyDescent="0.25"/>
    <row r="6731" ht="30.75" customHeight="1" x14ac:dyDescent="0.25"/>
    <row r="6732" ht="30.75" customHeight="1" x14ac:dyDescent="0.25"/>
    <row r="6733" ht="30.75" customHeight="1" x14ac:dyDescent="0.25"/>
    <row r="6734" ht="30.75" customHeight="1" x14ac:dyDescent="0.25"/>
    <row r="6735" ht="30.75" customHeight="1" x14ac:dyDescent="0.25"/>
    <row r="6736" ht="30.75" customHeight="1" x14ac:dyDescent="0.25"/>
    <row r="6737" ht="30.75" customHeight="1" x14ac:dyDescent="0.25"/>
    <row r="6738" ht="30.75" customHeight="1" x14ac:dyDescent="0.25"/>
    <row r="6739" ht="30.75" customHeight="1" x14ac:dyDescent="0.25"/>
    <row r="6740" ht="30.75" customHeight="1" x14ac:dyDescent="0.25"/>
    <row r="6741" ht="30.75" customHeight="1" x14ac:dyDescent="0.25"/>
    <row r="6742" ht="30.75" customHeight="1" x14ac:dyDescent="0.25"/>
    <row r="6743" ht="30.75" customHeight="1" x14ac:dyDescent="0.25"/>
    <row r="6744" ht="30.75" customHeight="1" x14ac:dyDescent="0.25"/>
    <row r="6745" ht="30.75" customHeight="1" x14ac:dyDescent="0.25"/>
    <row r="6746" ht="30.75" customHeight="1" x14ac:dyDescent="0.25"/>
    <row r="6747" ht="30.75" customHeight="1" x14ac:dyDescent="0.25"/>
    <row r="6748" ht="30.75" customHeight="1" x14ac:dyDescent="0.25"/>
    <row r="6749" ht="30.75" customHeight="1" x14ac:dyDescent="0.25"/>
    <row r="6750" ht="30.75" customHeight="1" x14ac:dyDescent="0.25"/>
    <row r="6751" ht="30.75" customHeight="1" x14ac:dyDescent="0.25"/>
    <row r="6752" ht="30.75" customHeight="1" x14ac:dyDescent="0.25"/>
    <row r="6753" ht="30.75" customHeight="1" x14ac:dyDescent="0.25"/>
    <row r="6754" ht="30.75" customHeight="1" x14ac:dyDescent="0.25"/>
    <row r="6755" ht="30.75" customHeight="1" x14ac:dyDescent="0.25"/>
    <row r="6756" ht="30.75" customHeight="1" x14ac:dyDescent="0.25"/>
    <row r="6757" ht="30.75" customHeight="1" x14ac:dyDescent="0.25"/>
    <row r="6758" ht="30.75" customHeight="1" x14ac:dyDescent="0.25"/>
    <row r="6759" ht="30.75" customHeight="1" x14ac:dyDescent="0.25"/>
    <row r="6760" ht="30.75" customHeight="1" x14ac:dyDescent="0.25"/>
    <row r="6761" ht="30.75" customHeight="1" x14ac:dyDescent="0.25"/>
    <row r="6762" ht="30.75" customHeight="1" x14ac:dyDescent="0.25"/>
    <row r="6763" ht="30.75" customHeight="1" x14ac:dyDescent="0.25"/>
    <row r="6764" ht="30.75" customHeight="1" x14ac:dyDescent="0.25"/>
    <row r="6765" ht="30.75" customHeight="1" x14ac:dyDescent="0.25"/>
    <row r="6766" ht="30.75" customHeight="1" x14ac:dyDescent="0.25"/>
    <row r="6767" ht="30.75" customHeight="1" x14ac:dyDescent="0.25"/>
    <row r="6768" ht="30.75" customHeight="1" x14ac:dyDescent="0.25"/>
    <row r="6769" ht="30.75" customHeight="1" x14ac:dyDescent="0.25"/>
    <row r="6770" ht="30.75" customHeight="1" x14ac:dyDescent="0.25"/>
    <row r="6771" ht="30.75" customHeight="1" x14ac:dyDescent="0.25"/>
    <row r="6772" ht="30.75" customHeight="1" x14ac:dyDescent="0.25"/>
    <row r="6773" ht="30.75" customHeight="1" x14ac:dyDescent="0.25"/>
    <row r="6774" ht="30.75" customHeight="1" x14ac:dyDescent="0.25"/>
    <row r="6775" ht="30.75" customHeight="1" x14ac:dyDescent="0.25"/>
    <row r="6776" ht="30.75" customHeight="1" x14ac:dyDescent="0.25"/>
    <row r="6777" ht="30.75" customHeight="1" x14ac:dyDescent="0.25"/>
    <row r="6778" ht="30.75" customHeight="1" x14ac:dyDescent="0.25"/>
    <row r="6779" ht="30.75" customHeight="1" x14ac:dyDescent="0.25"/>
    <row r="6780" ht="30.75" customHeight="1" x14ac:dyDescent="0.25"/>
    <row r="6781" ht="30.75" customHeight="1" x14ac:dyDescent="0.25"/>
    <row r="6782" ht="30.75" customHeight="1" x14ac:dyDescent="0.25"/>
    <row r="6783" ht="30.75" customHeight="1" x14ac:dyDescent="0.25"/>
    <row r="6784" ht="30.75" customHeight="1" x14ac:dyDescent="0.25"/>
    <row r="6785" ht="30.75" customHeight="1" x14ac:dyDescent="0.25"/>
    <row r="6786" ht="30.75" customHeight="1" x14ac:dyDescent="0.25"/>
    <row r="6787" ht="30.75" customHeight="1" x14ac:dyDescent="0.25"/>
    <row r="6788" ht="30.75" customHeight="1" x14ac:dyDescent="0.25"/>
    <row r="6789" ht="30.75" customHeight="1" x14ac:dyDescent="0.25"/>
    <row r="6790" ht="30.75" customHeight="1" x14ac:dyDescent="0.25"/>
    <row r="6791" ht="30.75" customHeight="1" x14ac:dyDescent="0.25"/>
    <row r="6792" ht="30.75" customHeight="1" x14ac:dyDescent="0.25"/>
    <row r="6793" ht="30.75" customHeight="1" x14ac:dyDescent="0.25"/>
    <row r="6794" ht="30.75" customHeight="1" x14ac:dyDescent="0.25"/>
    <row r="6795" ht="30.75" customHeight="1" x14ac:dyDescent="0.25"/>
    <row r="6796" ht="30.75" customHeight="1" x14ac:dyDescent="0.25"/>
    <row r="6797" ht="30.75" customHeight="1" x14ac:dyDescent="0.25"/>
    <row r="6798" ht="30.75" customHeight="1" x14ac:dyDescent="0.25"/>
    <row r="6799" ht="30.75" customHeight="1" x14ac:dyDescent="0.25"/>
    <row r="6800" ht="30.75" customHeight="1" x14ac:dyDescent="0.25"/>
    <row r="6801" ht="30.75" customHeight="1" x14ac:dyDescent="0.25"/>
    <row r="6802" ht="30.75" customHeight="1" x14ac:dyDescent="0.25"/>
    <row r="6803" ht="30.75" customHeight="1" x14ac:dyDescent="0.25"/>
    <row r="6804" ht="30.75" customHeight="1" x14ac:dyDescent="0.25"/>
    <row r="6805" ht="30.75" customHeight="1" x14ac:dyDescent="0.25"/>
    <row r="6806" ht="30.75" customHeight="1" x14ac:dyDescent="0.25"/>
    <row r="6807" ht="30.75" customHeight="1" x14ac:dyDescent="0.25"/>
    <row r="6808" ht="30.75" customHeight="1" x14ac:dyDescent="0.25"/>
    <row r="6809" ht="30.75" customHeight="1" x14ac:dyDescent="0.25"/>
    <row r="6810" ht="30.75" customHeight="1" x14ac:dyDescent="0.25"/>
    <row r="6811" ht="30.75" customHeight="1" x14ac:dyDescent="0.25"/>
    <row r="6812" ht="30.75" customHeight="1" x14ac:dyDescent="0.25"/>
    <row r="6813" ht="30.75" customHeight="1" x14ac:dyDescent="0.25"/>
    <row r="6814" ht="30.75" customHeight="1" x14ac:dyDescent="0.25"/>
    <row r="6815" ht="30.75" customHeight="1" x14ac:dyDescent="0.25"/>
    <row r="6816" ht="30.75" customHeight="1" x14ac:dyDescent="0.25"/>
    <row r="6817" ht="30.75" customHeight="1" x14ac:dyDescent="0.25"/>
    <row r="6818" ht="30.75" customHeight="1" x14ac:dyDescent="0.25"/>
    <row r="6819" ht="30.75" customHeight="1" x14ac:dyDescent="0.25"/>
    <row r="6820" ht="30.75" customHeight="1" x14ac:dyDescent="0.25"/>
    <row r="6821" ht="30.75" customHeight="1" x14ac:dyDescent="0.25"/>
    <row r="6822" ht="30.75" customHeight="1" x14ac:dyDescent="0.25"/>
    <row r="6823" ht="30.75" customHeight="1" x14ac:dyDescent="0.25"/>
    <row r="6824" ht="30.75" customHeight="1" x14ac:dyDescent="0.25"/>
    <row r="6825" ht="30.75" customHeight="1" x14ac:dyDescent="0.25"/>
    <row r="6826" ht="30.75" customHeight="1" x14ac:dyDescent="0.25"/>
    <row r="6827" ht="30.75" customHeight="1" x14ac:dyDescent="0.25"/>
    <row r="6828" ht="30.75" customHeight="1" x14ac:dyDescent="0.25"/>
    <row r="6829" ht="30.75" customHeight="1" x14ac:dyDescent="0.25"/>
    <row r="6830" ht="30.75" customHeight="1" x14ac:dyDescent="0.25"/>
    <row r="6831" ht="30.75" customHeight="1" x14ac:dyDescent="0.25"/>
    <row r="6832" ht="30.75" customHeight="1" x14ac:dyDescent="0.25"/>
    <row r="6833" ht="30.75" customHeight="1" x14ac:dyDescent="0.25"/>
    <row r="6834" ht="30.75" customHeight="1" x14ac:dyDescent="0.25"/>
    <row r="6835" ht="30.75" customHeight="1" x14ac:dyDescent="0.25"/>
    <row r="6836" ht="30.75" customHeight="1" x14ac:dyDescent="0.25"/>
    <row r="6837" ht="30.75" customHeight="1" x14ac:dyDescent="0.25"/>
    <row r="6838" ht="30.75" customHeight="1" x14ac:dyDescent="0.25"/>
    <row r="6839" ht="30.75" customHeight="1" x14ac:dyDescent="0.25"/>
    <row r="6840" ht="30.75" customHeight="1" x14ac:dyDescent="0.25"/>
    <row r="6841" ht="30.75" customHeight="1" x14ac:dyDescent="0.25"/>
    <row r="6842" ht="30.75" customHeight="1" x14ac:dyDescent="0.25"/>
    <row r="6843" ht="30.75" customHeight="1" x14ac:dyDescent="0.25"/>
    <row r="6844" ht="30.75" customHeight="1" x14ac:dyDescent="0.25"/>
    <row r="6845" ht="30.75" customHeight="1" x14ac:dyDescent="0.25"/>
    <row r="6846" ht="30.75" customHeight="1" x14ac:dyDescent="0.25"/>
    <row r="6847" ht="30.75" customHeight="1" x14ac:dyDescent="0.25"/>
    <row r="6848" ht="30.75" customHeight="1" x14ac:dyDescent="0.25"/>
    <row r="6849" ht="30.75" customHeight="1" x14ac:dyDescent="0.25"/>
    <row r="6850" ht="30.75" customHeight="1" x14ac:dyDescent="0.25"/>
    <row r="6851" ht="30.75" customHeight="1" x14ac:dyDescent="0.25"/>
    <row r="6852" ht="30.75" customHeight="1" x14ac:dyDescent="0.25"/>
    <row r="6853" ht="30.75" customHeight="1" x14ac:dyDescent="0.25"/>
    <row r="6854" ht="30.75" customHeight="1" x14ac:dyDescent="0.25"/>
    <row r="6855" ht="30.75" customHeight="1" x14ac:dyDescent="0.25"/>
    <row r="6856" ht="30.75" customHeight="1" x14ac:dyDescent="0.25"/>
    <row r="6857" ht="30.75" customHeight="1" x14ac:dyDescent="0.25"/>
    <row r="6858" ht="30.75" customHeight="1" x14ac:dyDescent="0.25"/>
    <row r="6859" ht="30.75" customHeight="1" x14ac:dyDescent="0.25"/>
    <row r="6860" ht="30.75" customHeight="1" x14ac:dyDescent="0.25"/>
    <row r="6861" ht="30.75" customHeight="1" x14ac:dyDescent="0.25"/>
    <row r="6862" ht="30.75" customHeight="1" x14ac:dyDescent="0.25"/>
    <row r="6863" ht="30.75" customHeight="1" x14ac:dyDescent="0.25"/>
    <row r="6864" ht="30.75" customHeight="1" x14ac:dyDescent="0.25"/>
    <row r="6865" ht="30.75" customHeight="1" x14ac:dyDescent="0.25"/>
    <row r="6866" ht="30.75" customHeight="1" x14ac:dyDescent="0.25"/>
    <row r="6867" ht="30.75" customHeight="1" x14ac:dyDescent="0.25"/>
    <row r="6868" ht="30.75" customHeight="1" x14ac:dyDescent="0.25"/>
    <row r="6869" ht="30.75" customHeight="1" x14ac:dyDescent="0.25"/>
    <row r="6870" ht="30.75" customHeight="1" x14ac:dyDescent="0.25"/>
    <row r="6871" ht="30.75" customHeight="1" x14ac:dyDescent="0.25"/>
    <row r="6872" ht="30.75" customHeight="1" x14ac:dyDescent="0.25"/>
    <row r="6873" ht="30.75" customHeight="1" x14ac:dyDescent="0.25"/>
    <row r="6874" ht="30.75" customHeight="1" x14ac:dyDescent="0.25"/>
    <row r="6875" ht="30.75" customHeight="1" x14ac:dyDescent="0.25"/>
    <row r="6876" ht="30.75" customHeight="1" x14ac:dyDescent="0.25"/>
    <row r="6877" ht="30.75" customHeight="1" x14ac:dyDescent="0.25"/>
    <row r="6878" ht="30.75" customHeight="1" x14ac:dyDescent="0.25"/>
    <row r="6879" ht="30.75" customHeight="1" x14ac:dyDescent="0.25"/>
    <row r="6880" ht="30.75" customHeight="1" x14ac:dyDescent="0.25"/>
    <row r="6881" ht="30.75" customHeight="1" x14ac:dyDescent="0.25"/>
    <row r="6882" ht="30.75" customHeight="1" x14ac:dyDescent="0.25"/>
    <row r="6883" ht="30.75" customHeight="1" x14ac:dyDescent="0.25"/>
    <row r="6884" ht="30.75" customHeight="1" x14ac:dyDescent="0.25"/>
    <row r="6885" ht="30.75" customHeight="1" x14ac:dyDescent="0.25"/>
    <row r="6886" ht="30.75" customHeight="1" x14ac:dyDescent="0.25"/>
    <row r="6887" ht="30.75" customHeight="1" x14ac:dyDescent="0.25"/>
    <row r="6888" ht="30.75" customHeight="1" x14ac:dyDescent="0.25"/>
    <row r="6889" ht="30.75" customHeight="1" x14ac:dyDescent="0.25"/>
    <row r="6890" ht="30.75" customHeight="1" x14ac:dyDescent="0.25"/>
    <row r="6891" ht="30.75" customHeight="1" x14ac:dyDescent="0.25"/>
    <row r="6892" ht="30.75" customHeight="1" x14ac:dyDescent="0.25"/>
    <row r="6893" ht="30.75" customHeight="1" x14ac:dyDescent="0.25"/>
    <row r="6894" ht="30.75" customHeight="1" x14ac:dyDescent="0.25"/>
    <row r="6895" ht="30.75" customHeight="1" x14ac:dyDescent="0.25"/>
    <row r="6896" ht="30.75" customHeight="1" x14ac:dyDescent="0.25"/>
    <row r="6897" ht="30.75" customHeight="1" x14ac:dyDescent="0.25"/>
    <row r="6898" ht="30.75" customHeight="1" x14ac:dyDescent="0.25"/>
    <row r="6899" ht="30.75" customHeight="1" x14ac:dyDescent="0.25"/>
    <row r="6900" ht="30.75" customHeight="1" x14ac:dyDescent="0.25"/>
    <row r="6901" ht="30.75" customHeight="1" x14ac:dyDescent="0.25"/>
    <row r="6902" ht="30.75" customHeight="1" x14ac:dyDescent="0.25"/>
    <row r="6903" ht="30.75" customHeight="1" x14ac:dyDescent="0.25"/>
    <row r="6904" ht="30.75" customHeight="1" x14ac:dyDescent="0.25"/>
    <row r="6905" ht="30.75" customHeight="1" x14ac:dyDescent="0.25"/>
    <row r="6906" ht="30.75" customHeight="1" x14ac:dyDescent="0.25"/>
    <row r="6907" ht="30.75" customHeight="1" x14ac:dyDescent="0.25"/>
    <row r="6908" ht="30.75" customHeight="1" x14ac:dyDescent="0.25"/>
    <row r="6909" ht="30.75" customHeight="1" x14ac:dyDescent="0.25"/>
    <row r="6910" ht="30.75" customHeight="1" x14ac:dyDescent="0.25"/>
    <row r="6911" ht="30.75" customHeight="1" x14ac:dyDescent="0.25"/>
    <row r="6912" ht="30.75" customHeight="1" x14ac:dyDescent="0.25"/>
    <row r="6913" ht="30.75" customHeight="1" x14ac:dyDescent="0.25"/>
    <row r="6914" ht="30.75" customHeight="1" x14ac:dyDescent="0.25"/>
    <row r="6915" ht="30.75" customHeight="1" x14ac:dyDescent="0.25"/>
    <row r="6916" ht="30.75" customHeight="1" x14ac:dyDescent="0.25"/>
    <row r="6917" ht="30.75" customHeight="1" x14ac:dyDescent="0.25"/>
    <row r="6918" ht="30.75" customHeight="1" x14ac:dyDescent="0.25"/>
    <row r="6919" ht="30.75" customHeight="1" x14ac:dyDescent="0.25"/>
    <row r="6920" ht="30.75" customHeight="1" x14ac:dyDescent="0.25"/>
    <row r="6921" ht="30.75" customHeight="1" x14ac:dyDescent="0.25"/>
    <row r="6922" ht="30.75" customHeight="1" x14ac:dyDescent="0.25"/>
    <row r="6923" ht="30.75" customHeight="1" x14ac:dyDescent="0.25"/>
    <row r="6924" ht="30.75" customHeight="1" x14ac:dyDescent="0.25"/>
    <row r="6925" ht="30.75" customHeight="1" x14ac:dyDescent="0.25"/>
    <row r="6926" ht="30.75" customHeight="1" x14ac:dyDescent="0.25"/>
    <row r="6927" ht="30.75" customHeight="1" x14ac:dyDescent="0.25"/>
    <row r="6928" ht="30.75" customHeight="1" x14ac:dyDescent="0.25"/>
    <row r="6929" ht="30.75" customHeight="1" x14ac:dyDescent="0.25"/>
    <row r="6930" ht="30.75" customHeight="1" x14ac:dyDescent="0.25"/>
    <row r="6931" ht="30.75" customHeight="1" x14ac:dyDescent="0.25"/>
    <row r="6932" ht="30.75" customHeight="1" x14ac:dyDescent="0.25"/>
    <row r="6933" ht="30.75" customHeight="1" x14ac:dyDescent="0.25"/>
    <row r="6934" ht="30.75" customHeight="1" x14ac:dyDescent="0.25"/>
    <row r="6935" ht="30.75" customHeight="1" x14ac:dyDescent="0.25"/>
    <row r="6936" ht="30.75" customHeight="1" x14ac:dyDescent="0.25"/>
    <row r="6937" ht="30.75" customHeight="1" x14ac:dyDescent="0.25"/>
    <row r="6938" ht="30.75" customHeight="1" x14ac:dyDescent="0.25"/>
    <row r="6939" ht="30.75" customHeight="1" x14ac:dyDescent="0.25"/>
    <row r="6940" ht="30.75" customHeight="1" x14ac:dyDescent="0.25"/>
    <row r="6941" ht="30.75" customHeight="1" x14ac:dyDescent="0.25"/>
    <row r="6942" ht="30.75" customHeight="1" x14ac:dyDescent="0.25"/>
    <row r="6943" ht="30.75" customHeight="1" x14ac:dyDescent="0.25"/>
    <row r="6944" ht="30.75" customHeight="1" x14ac:dyDescent="0.25"/>
    <row r="6945" ht="30.75" customHeight="1" x14ac:dyDescent="0.25"/>
    <row r="6946" ht="30.75" customHeight="1" x14ac:dyDescent="0.25"/>
    <row r="6947" ht="30.75" customHeight="1" x14ac:dyDescent="0.25"/>
    <row r="6948" ht="30.75" customHeight="1" x14ac:dyDescent="0.25"/>
    <row r="6949" ht="30.75" customHeight="1" x14ac:dyDescent="0.25"/>
    <row r="6950" ht="30.75" customHeight="1" x14ac:dyDescent="0.25"/>
    <row r="6951" ht="30.75" customHeight="1" x14ac:dyDescent="0.25"/>
    <row r="6952" ht="30.75" customHeight="1" x14ac:dyDescent="0.25"/>
    <row r="6953" ht="30.75" customHeight="1" x14ac:dyDescent="0.25"/>
    <row r="6954" ht="30.75" customHeight="1" x14ac:dyDescent="0.25"/>
    <row r="6955" ht="30.75" customHeight="1" x14ac:dyDescent="0.25"/>
    <row r="6956" ht="30.75" customHeight="1" x14ac:dyDescent="0.25"/>
    <row r="6957" ht="30.75" customHeight="1" x14ac:dyDescent="0.25"/>
    <row r="6958" ht="30.75" customHeight="1" x14ac:dyDescent="0.25"/>
    <row r="6959" ht="30.75" customHeight="1" x14ac:dyDescent="0.25"/>
    <row r="6960" ht="30.75" customHeight="1" x14ac:dyDescent="0.25"/>
    <row r="6961" ht="30.75" customHeight="1" x14ac:dyDescent="0.25"/>
    <row r="6962" ht="30.75" customHeight="1" x14ac:dyDescent="0.25"/>
    <row r="6963" ht="30.75" customHeight="1" x14ac:dyDescent="0.25"/>
    <row r="6964" ht="30.75" customHeight="1" x14ac:dyDescent="0.25"/>
    <row r="6965" ht="30.75" customHeight="1" x14ac:dyDescent="0.25"/>
    <row r="6966" ht="30.75" customHeight="1" x14ac:dyDescent="0.25"/>
    <row r="6967" ht="30.75" customHeight="1" x14ac:dyDescent="0.25"/>
    <row r="6968" ht="30.75" customHeight="1" x14ac:dyDescent="0.25"/>
    <row r="6969" ht="30.75" customHeight="1" x14ac:dyDescent="0.25"/>
    <row r="6970" ht="30.75" customHeight="1" x14ac:dyDescent="0.25"/>
    <row r="6971" ht="30.75" customHeight="1" x14ac:dyDescent="0.25"/>
    <row r="6972" ht="30.75" customHeight="1" x14ac:dyDescent="0.25"/>
    <row r="6973" ht="30.75" customHeight="1" x14ac:dyDescent="0.25"/>
    <row r="6974" ht="30.75" customHeight="1" x14ac:dyDescent="0.25"/>
    <row r="6975" ht="30.75" customHeight="1" x14ac:dyDescent="0.25"/>
    <row r="6976" ht="30.75" customHeight="1" x14ac:dyDescent="0.25"/>
    <row r="6977" ht="30.75" customHeight="1" x14ac:dyDescent="0.25"/>
    <row r="6978" ht="30.75" customHeight="1" x14ac:dyDescent="0.25"/>
    <row r="6979" ht="30.75" customHeight="1" x14ac:dyDescent="0.25"/>
    <row r="6980" ht="30.75" customHeight="1" x14ac:dyDescent="0.25"/>
    <row r="6981" ht="30.75" customHeight="1" x14ac:dyDescent="0.25"/>
    <row r="6982" ht="30.75" customHeight="1" x14ac:dyDescent="0.25"/>
    <row r="6983" ht="30.75" customHeight="1" x14ac:dyDescent="0.25"/>
    <row r="6984" ht="30.75" customHeight="1" x14ac:dyDescent="0.25"/>
    <row r="6985" ht="30.75" customHeight="1" x14ac:dyDescent="0.25"/>
    <row r="6986" ht="30.75" customHeight="1" x14ac:dyDescent="0.25"/>
    <row r="6987" ht="30.75" customHeight="1" x14ac:dyDescent="0.25"/>
    <row r="6988" ht="30.75" customHeight="1" x14ac:dyDescent="0.25"/>
    <row r="6989" ht="30.75" customHeight="1" x14ac:dyDescent="0.25"/>
    <row r="6990" ht="30.75" customHeight="1" x14ac:dyDescent="0.25"/>
    <row r="6991" ht="30.75" customHeight="1" x14ac:dyDescent="0.25"/>
    <row r="6992" ht="30.75" customHeight="1" x14ac:dyDescent="0.25"/>
    <row r="6993" ht="30.75" customHeight="1" x14ac:dyDescent="0.25"/>
    <row r="6994" ht="30.75" customHeight="1" x14ac:dyDescent="0.25"/>
    <row r="6995" ht="30.75" customHeight="1" x14ac:dyDescent="0.25"/>
    <row r="6996" ht="30.75" customHeight="1" x14ac:dyDescent="0.25"/>
    <row r="6997" ht="30.75" customHeight="1" x14ac:dyDescent="0.25"/>
    <row r="6998" ht="30.75" customHeight="1" x14ac:dyDescent="0.25"/>
    <row r="6999" ht="30.75" customHeight="1" x14ac:dyDescent="0.25"/>
    <row r="7000" ht="30.75" customHeight="1" x14ac:dyDescent="0.25"/>
    <row r="7001" ht="30.75" customHeight="1" x14ac:dyDescent="0.25"/>
    <row r="7002" ht="30.75" customHeight="1" x14ac:dyDescent="0.25"/>
    <row r="7003" ht="30.75" customHeight="1" x14ac:dyDescent="0.25"/>
    <row r="7004" ht="30.75" customHeight="1" x14ac:dyDescent="0.25"/>
    <row r="7005" ht="30.75" customHeight="1" x14ac:dyDescent="0.25"/>
    <row r="7006" ht="30.75" customHeight="1" x14ac:dyDescent="0.25"/>
    <row r="7007" ht="30.75" customHeight="1" x14ac:dyDescent="0.25"/>
    <row r="7008" ht="30.75" customHeight="1" x14ac:dyDescent="0.25"/>
    <row r="7009" ht="30.75" customHeight="1" x14ac:dyDescent="0.25"/>
    <row r="7010" ht="30.75" customHeight="1" x14ac:dyDescent="0.25"/>
    <row r="7011" ht="30.75" customHeight="1" x14ac:dyDescent="0.25"/>
    <row r="7012" ht="30.75" customHeight="1" x14ac:dyDescent="0.25"/>
    <row r="7013" ht="30.75" customHeight="1" x14ac:dyDescent="0.25"/>
    <row r="7014" ht="30.75" customHeight="1" x14ac:dyDescent="0.25"/>
    <row r="7015" ht="30.75" customHeight="1" x14ac:dyDescent="0.25"/>
    <row r="7016" ht="30.75" customHeight="1" x14ac:dyDescent="0.25"/>
    <row r="7017" ht="30.75" customHeight="1" x14ac:dyDescent="0.25"/>
    <row r="7018" ht="30.75" customHeight="1" x14ac:dyDescent="0.25"/>
    <row r="7019" ht="30.75" customHeight="1" x14ac:dyDescent="0.25"/>
    <row r="7020" ht="30.75" customHeight="1" x14ac:dyDescent="0.25"/>
    <row r="7021" ht="30.75" customHeight="1" x14ac:dyDescent="0.25"/>
    <row r="7022" ht="30.75" customHeight="1" x14ac:dyDescent="0.25"/>
    <row r="7023" ht="30.75" customHeight="1" x14ac:dyDescent="0.25"/>
    <row r="7024" ht="30.75" customHeight="1" x14ac:dyDescent="0.25"/>
    <row r="7025" ht="30.75" customHeight="1" x14ac:dyDescent="0.25"/>
    <row r="7026" ht="30.75" customHeight="1" x14ac:dyDescent="0.25"/>
    <row r="7027" ht="30.75" customHeight="1" x14ac:dyDescent="0.25"/>
    <row r="7028" ht="30.75" customHeight="1" x14ac:dyDescent="0.25"/>
    <row r="7029" ht="30.75" customHeight="1" x14ac:dyDescent="0.25"/>
    <row r="7030" ht="30.75" customHeight="1" x14ac:dyDescent="0.25"/>
    <row r="7031" ht="30.75" customHeight="1" x14ac:dyDescent="0.25"/>
    <row r="7032" ht="30.75" customHeight="1" x14ac:dyDescent="0.25"/>
    <row r="7033" ht="30.75" customHeight="1" x14ac:dyDescent="0.25"/>
    <row r="7034" ht="30.75" customHeight="1" x14ac:dyDescent="0.25"/>
    <row r="7035" ht="30.75" customHeight="1" x14ac:dyDescent="0.25"/>
    <row r="7036" ht="30.75" customHeight="1" x14ac:dyDescent="0.25"/>
    <row r="7037" ht="30.75" customHeight="1" x14ac:dyDescent="0.25"/>
    <row r="7038" ht="30.75" customHeight="1" x14ac:dyDescent="0.25"/>
    <row r="7039" ht="30.75" customHeight="1" x14ac:dyDescent="0.25"/>
    <row r="7040" ht="30.75" customHeight="1" x14ac:dyDescent="0.25"/>
    <row r="7041" ht="30.75" customHeight="1" x14ac:dyDescent="0.25"/>
    <row r="7042" ht="30.75" customHeight="1" x14ac:dyDescent="0.25"/>
    <row r="7043" ht="30.75" customHeight="1" x14ac:dyDescent="0.25"/>
    <row r="7044" ht="30.75" customHeight="1" x14ac:dyDescent="0.25"/>
    <row r="7045" ht="30.75" customHeight="1" x14ac:dyDescent="0.25"/>
    <row r="7046" ht="30.75" customHeight="1" x14ac:dyDescent="0.25"/>
    <row r="7047" ht="30.75" customHeight="1" x14ac:dyDescent="0.25"/>
    <row r="7048" ht="30.75" customHeight="1" x14ac:dyDescent="0.25"/>
    <row r="7049" ht="30.75" customHeight="1" x14ac:dyDescent="0.25"/>
    <row r="7050" ht="30.75" customHeight="1" x14ac:dyDescent="0.25"/>
    <row r="7051" ht="30.75" customHeight="1" x14ac:dyDescent="0.25"/>
    <row r="7052" ht="30.75" customHeight="1" x14ac:dyDescent="0.25"/>
    <row r="7053" ht="30.75" customHeight="1" x14ac:dyDescent="0.25"/>
    <row r="7054" ht="30.75" customHeight="1" x14ac:dyDescent="0.25"/>
    <row r="7055" ht="30.75" customHeight="1" x14ac:dyDescent="0.25"/>
    <row r="7056" ht="30.75" customHeight="1" x14ac:dyDescent="0.25"/>
    <row r="7057" ht="30.75" customHeight="1" x14ac:dyDescent="0.25"/>
    <row r="7058" ht="30.75" customHeight="1" x14ac:dyDescent="0.25"/>
    <row r="7059" ht="30.75" customHeight="1" x14ac:dyDescent="0.25"/>
    <row r="7060" ht="30.75" customHeight="1" x14ac:dyDescent="0.25"/>
    <row r="7061" ht="30.75" customHeight="1" x14ac:dyDescent="0.25"/>
    <row r="7062" ht="30.75" customHeight="1" x14ac:dyDescent="0.25"/>
    <row r="7063" ht="30.75" customHeight="1" x14ac:dyDescent="0.25"/>
    <row r="7064" ht="30.75" customHeight="1" x14ac:dyDescent="0.25"/>
    <row r="7065" ht="30.75" customHeight="1" x14ac:dyDescent="0.25"/>
    <row r="7066" ht="30.75" customHeight="1" x14ac:dyDescent="0.25"/>
    <row r="7067" ht="30.75" customHeight="1" x14ac:dyDescent="0.25"/>
    <row r="7068" ht="30.75" customHeight="1" x14ac:dyDescent="0.25"/>
    <row r="7069" ht="30.75" customHeight="1" x14ac:dyDescent="0.25"/>
    <row r="7070" ht="30.75" customHeight="1" x14ac:dyDescent="0.25"/>
    <row r="7071" ht="30.75" customHeight="1" x14ac:dyDescent="0.25"/>
    <row r="7072" ht="30.75" customHeight="1" x14ac:dyDescent="0.25"/>
    <row r="7073" ht="30.75" customHeight="1" x14ac:dyDescent="0.25"/>
    <row r="7074" ht="30.75" customHeight="1" x14ac:dyDescent="0.25"/>
    <row r="7075" ht="30.75" customHeight="1" x14ac:dyDescent="0.25"/>
    <row r="7076" ht="30.75" customHeight="1" x14ac:dyDescent="0.25"/>
    <row r="7077" ht="30.75" customHeight="1" x14ac:dyDescent="0.25"/>
    <row r="7078" ht="30.75" customHeight="1" x14ac:dyDescent="0.25"/>
    <row r="7079" ht="30.75" customHeight="1" x14ac:dyDescent="0.25"/>
    <row r="7080" ht="30.75" customHeight="1" x14ac:dyDescent="0.25"/>
    <row r="7081" ht="30.75" customHeight="1" x14ac:dyDescent="0.25"/>
    <row r="7082" ht="30.75" customHeight="1" x14ac:dyDescent="0.25"/>
    <row r="7083" ht="30.75" customHeight="1" x14ac:dyDescent="0.25"/>
    <row r="7084" ht="30.75" customHeight="1" x14ac:dyDescent="0.25"/>
    <row r="7085" ht="30.75" customHeight="1" x14ac:dyDescent="0.25"/>
    <row r="7086" ht="30.75" customHeight="1" x14ac:dyDescent="0.25"/>
    <row r="7087" ht="30.75" customHeight="1" x14ac:dyDescent="0.25"/>
    <row r="7088" ht="30.75" customHeight="1" x14ac:dyDescent="0.25"/>
    <row r="7089" ht="30.75" customHeight="1" x14ac:dyDescent="0.25"/>
    <row r="7090" ht="30.75" customHeight="1" x14ac:dyDescent="0.25"/>
    <row r="7091" ht="30.75" customHeight="1" x14ac:dyDescent="0.25"/>
    <row r="7092" ht="30.75" customHeight="1" x14ac:dyDescent="0.25"/>
    <row r="7093" ht="30.75" customHeight="1" x14ac:dyDescent="0.25"/>
    <row r="7094" ht="30.75" customHeight="1" x14ac:dyDescent="0.25"/>
    <row r="7095" ht="30.75" customHeight="1" x14ac:dyDescent="0.25"/>
    <row r="7096" ht="30.75" customHeight="1" x14ac:dyDescent="0.25"/>
    <row r="7097" ht="30.75" customHeight="1" x14ac:dyDescent="0.25"/>
    <row r="7098" ht="30.75" customHeight="1" x14ac:dyDescent="0.25"/>
    <row r="7099" ht="30.75" customHeight="1" x14ac:dyDescent="0.25"/>
    <row r="7100" ht="30.75" customHeight="1" x14ac:dyDescent="0.25"/>
    <row r="7101" ht="30.75" customHeight="1" x14ac:dyDescent="0.25"/>
    <row r="7102" ht="30.75" customHeight="1" x14ac:dyDescent="0.25"/>
    <row r="7103" ht="30.75" customHeight="1" x14ac:dyDescent="0.25"/>
    <row r="7104" ht="30.75" customHeight="1" x14ac:dyDescent="0.25"/>
    <row r="7105" ht="30.75" customHeight="1" x14ac:dyDescent="0.25"/>
    <row r="7106" ht="30.75" customHeight="1" x14ac:dyDescent="0.25"/>
    <row r="7107" ht="30.75" customHeight="1" x14ac:dyDescent="0.25"/>
    <row r="7108" ht="30.75" customHeight="1" x14ac:dyDescent="0.25"/>
    <row r="7109" ht="30.75" customHeight="1" x14ac:dyDescent="0.25"/>
    <row r="7110" ht="30.75" customHeight="1" x14ac:dyDescent="0.25"/>
    <row r="7111" ht="30.75" customHeight="1" x14ac:dyDescent="0.25"/>
    <row r="7112" ht="30.75" customHeight="1" x14ac:dyDescent="0.25"/>
    <row r="7113" ht="30.75" customHeight="1" x14ac:dyDescent="0.25"/>
    <row r="7114" ht="30.75" customHeight="1" x14ac:dyDescent="0.25"/>
    <row r="7115" ht="30.75" customHeight="1" x14ac:dyDescent="0.25"/>
    <row r="7116" ht="30.75" customHeight="1" x14ac:dyDescent="0.25"/>
    <row r="7117" ht="30.75" customHeight="1" x14ac:dyDescent="0.25"/>
    <row r="7118" ht="30.75" customHeight="1" x14ac:dyDescent="0.25"/>
    <row r="7119" ht="30.75" customHeight="1" x14ac:dyDescent="0.25"/>
    <row r="7120" ht="30.75" customHeight="1" x14ac:dyDescent="0.25"/>
    <row r="7121" ht="30.75" customHeight="1" x14ac:dyDescent="0.25"/>
    <row r="7122" ht="30.75" customHeight="1" x14ac:dyDescent="0.25"/>
    <row r="7123" ht="30.75" customHeight="1" x14ac:dyDescent="0.25"/>
    <row r="7124" ht="30.75" customHeight="1" x14ac:dyDescent="0.25"/>
    <row r="7125" ht="30.75" customHeight="1" x14ac:dyDescent="0.25"/>
    <row r="7126" ht="30.75" customHeight="1" x14ac:dyDescent="0.25"/>
    <row r="7127" ht="30.75" customHeight="1" x14ac:dyDescent="0.25"/>
    <row r="7128" ht="30.75" customHeight="1" x14ac:dyDescent="0.25"/>
    <row r="7129" ht="30.75" customHeight="1" x14ac:dyDescent="0.25"/>
    <row r="7130" ht="30.75" customHeight="1" x14ac:dyDescent="0.25"/>
    <row r="7131" ht="30.75" customHeight="1" x14ac:dyDescent="0.25"/>
    <row r="7132" ht="30.75" customHeight="1" x14ac:dyDescent="0.25"/>
    <row r="7133" ht="30.75" customHeight="1" x14ac:dyDescent="0.25"/>
    <row r="7134" ht="30.75" customHeight="1" x14ac:dyDescent="0.25"/>
    <row r="7135" ht="30.75" customHeight="1" x14ac:dyDescent="0.25"/>
    <row r="7136" ht="30.75" customHeight="1" x14ac:dyDescent="0.25"/>
    <row r="7137" ht="30.75" customHeight="1" x14ac:dyDescent="0.25"/>
    <row r="7138" ht="30.75" customHeight="1" x14ac:dyDescent="0.25"/>
    <row r="7139" ht="30.75" customHeight="1" x14ac:dyDescent="0.25"/>
    <row r="7140" ht="30.75" customHeight="1" x14ac:dyDescent="0.25"/>
    <row r="7141" ht="30.75" customHeight="1" x14ac:dyDescent="0.25"/>
    <row r="7142" ht="30.75" customHeight="1" x14ac:dyDescent="0.25"/>
    <row r="7143" ht="30.75" customHeight="1" x14ac:dyDescent="0.25"/>
    <row r="7144" ht="30.75" customHeight="1" x14ac:dyDescent="0.25"/>
    <row r="7145" ht="30.75" customHeight="1" x14ac:dyDescent="0.25"/>
    <row r="7146" ht="30.75" customHeight="1" x14ac:dyDescent="0.25"/>
    <row r="7147" ht="30.75" customHeight="1" x14ac:dyDescent="0.25"/>
    <row r="7148" ht="30.75" customHeight="1" x14ac:dyDescent="0.25"/>
    <row r="7149" ht="30.75" customHeight="1" x14ac:dyDescent="0.25"/>
    <row r="7150" ht="30.75" customHeight="1" x14ac:dyDescent="0.25"/>
    <row r="7151" ht="30.75" customHeight="1" x14ac:dyDescent="0.25"/>
    <row r="7152" ht="30.75" customHeight="1" x14ac:dyDescent="0.25"/>
    <row r="7153" ht="30.75" customHeight="1" x14ac:dyDescent="0.25"/>
    <row r="7154" ht="30.75" customHeight="1" x14ac:dyDescent="0.25"/>
    <row r="7155" ht="30.75" customHeight="1" x14ac:dyDescent="0.25"/>
    <row r="7156" ht="30.75" customHeight="1" x14ac:dyDescent="0.25"/>
    <row r="7157" ht="30.75" customHeight="1" x14ac:dyDescent="0.25"/>
    <row r="7158" ht="30.75" customHeight="1" x14ac:dyDescent="0.25"/>
    <row r="7159" ht="30.75" customHeight="1" x14ac:dyDescent="0.25"/>
    <row r="7160" ht="30.75" customHeight="1" x14ac:dyDescent="0.25"/>
    <row r="7161" ht="30.75" customHeight="1" x14ac:dyDescent="0.25"/>
    <row r="7162" ht="30.75" customHeight="1" x14ac:dyDescent="0.25"/>
    <row r="7163" ht="30.75" customHeight="1" x14ac:dyDescent="0.25"/>
    <row r="7164" ht="30.75" customHeight="1" x14ac:dyDescent="0.25"/>
    <row r="7165" ht="30.75" customHeight="1" x14ac:dyDescent="0.25"/>
    <row r="7166" ht="30.75" customHeight="1" x14ac:dyDescent="0.25"/>
    <row r="7167" ht="30.75" customHeight="1" x14ac:dyDescent="0.25"/>
    <row r="7168" ht="30.75" customHeight="1" x14ac:dyDescent="0.25"/>
    <row r="7169" ht="30.75" customHeight="1" x14ac:dyDescent="0.25"/>
    <row r="7170" ht="30.75" customHeight="1" x14ac:dyDescent="0.25"/>
    <row r="7171" ht="30.75" customHeight="1" x14ac:dyDescent="0.25"/>
    <row r="7172" ht="30.75" customHeight="1" x14ac:dyDescent="0.25"/>
    <row r="7173" ht="30.75" customHeight="1" x14ac:dyDescent="0.25"/>
    <row r="7174" ht="30.75" customHeight="1" x14ac:dyDescent="0.25"/>
    <row r="7175" ht="30.75" customHeight="1" x14ac:dyDescent="0.25"/>
    <row r="7176" ht="30.75" customHeight="1" x14ac:dyDescent="0.25"/>
    <row r="7177" ht="30.75" customHeight="1" x14ac:dyDescent="0.25"/>
    <row r="7178" ht="30.75" customHeight="1" x14ac:dyDescent="0.25"/>
    <row r="7179" ht="30.75" customHeight="1" x14ac:dyDescent="0.25"/>
    <row r="7180" ht="30.75" customHeight="1" x14ac:dyDescent="0.25"/>
    <row r="7181" ht="30.75" customHeight="1" x14ac:dyDescent="0.25"/>
    <row r="7182" ht="30.75" customHeight="1" x14ac:dyDescent="0.25"/>
    <row r="7183" ht="30.75" customHeight="1" x14ac:dyDescent="0.25"/>
    <row r="7184" ht="30.75" customHeight="1" x14ac:dyDescent="0.25"/>
    <row r="7185" ht="30.75" customHeight="1" x14ac:dyDescent="0.25"/>
    <row r="7186" ht="30.75" customHeight="1" x14ac:dyDescent="0.25"/>
    <row r="7187" ht="30.75" customHeight="1" x14ac:dyDescent="0.25"/>
    <row r="7188" ht="30.75" customHeight="1" x14ac:dyDescent="0.25"/>
    <row r="7189" ht="30.75" customHeight="1" x14ac:dyDescent="0.25"/>
    <row r="7190" ht="30.75" customHeight="1" x14ac:dyDescent="0.25"/>
    <row r="7191" ht="30.75" customHeight="1" x14ac:dyDescent="0.25"/>
    <row r="7192" ht="30.75" customHeight="1" x14ac:dyDescent="0.25"/>
    <row r="7193" ht="30.75" customHeight="1" x14ac:dyDescent="0.25"/>
    <row r="7194" ht="30.75" customHeight="1" x14ac:dyDescent="0.25"/>
    <row r="7195" ht="30.75" customHeight="1" x14ac:dyDescent="0.25"/>
    <row r="7196" ht="30.75" customHeight="1" x14ac:dyDescent="0.25"/>
    <row r="7197" ht="30.75" customHeight="1" x14ac:dyDescent="0.25"/>
    <row r="7198" ht="30.75" customHeight="1" x14ac:dyDescent="0.25"/>
    <row r="7199" ht="30.75" customHeight="1" x14ac:dyDescent="0.25"/>
    <row r="7200" ht="30.75" customHeight="1" x14ac:dyDescent="0.25"/>
    <row r="7201" ht="30.75" customHeight="1" x14ac:dyDescent="0.25"/>
    <row r="7202" ht="30.75" customHeight="1" x14ac:dyDescent="0.25"/>
    <row r="7203" ht="30.75" customHeight="1" x14ac:dyDescent="0.25"/>
    <row r="7204" ht="30.75" customHeight="1" x14ac:dyDescent="0.25"/>
    <row r="7205" ht="30.75" customHeight="1" x14ac:dyDescent="0.25"/>
    <row r="7206" ht="30.75" customHeight="1" x14ac:dyDescent="0.25"/>
    <row r="7207" ht="30.75" customHeight="1" x14ac:dyDescent="0.25"/>
    <row r="7208" ht="30.75" customHeight="1" x14ac:dyDescent="0.25"/>
    <row r="7209" ht="30.75" customHeight="1" x14ac:dyDescent="0.25"/>
    <row r="7210" ht="30.75" customHeight="1" x14ac:dyDescent="0.25"/>
    <row r="7211" ht="30.75" customHeight="1" x14ac:dyDescent="0.25"/>
    <row r="7212" ht="30.75" customHeight="1" x14ac:dyDescent="0.25"/>
    <row r="7213" ht="30.75" customHeight="1" x14ac:dyDescent="0.25"/>
    <row r="7214" ht="30.75" customHeight="1" x14ac:dyDescent="0.25"/>
    <row r="7215" ht="30.75" customHeight="1" x14ac:dyDescent="0.25"/>
    <row r="7216" ht="30.75" customHeight="1" x14ac:dyDescent="0.25"/>
    <row r="7217" ht="30.75" customHeight="1" x14ac:dyDescent="0.25"/>
    <row r="7218" ht="30.75" customHeight="1" x14ac:dyDescent="0.25"/>
    <row r="7219" ht="30.75" customHeight="1" x14ac:dyDescent="0.25"/>
    <row r="7220" ht="30.75" customHeight="1" x14ac:dyDescent="0.25"/>
    <row r="7221" ht="30.75" customHeight="1" x14ac:dyDescent="0.25"/>
    <row r="7222" ht="30.75" customHeight="1" x14ac:dyDescent="0.25"/>
    <row r="7223" ht="30.75" customHeight="1" x14ac:dyDescent="0.25"/>
    <row r="7224" ht="30.75" customHeight="1" x14ac:dyDescent="0.25"/>
    <row r="7225" ht="30.75" customHeight="1" x14ac:dyDescent="0.25"/>
    <row r="7226" ht="30.75" customHeight="1" x14ac:dyDescent="0.25"/>
    <row r="7227" ht="30.75" customHeight="1" x14ac:dyDescent="0.25"/>
    <row r="7228" ht="30.75" customHeight="1" x14ac:dyDescent="0.25"/>
    <row r="7229" ht="30.75" customHeight="1" x14ac:dyDescent="0.25"/>
    <row r="7230" ht="30.75" customHeight="1" x14ac:dyDescent="0.25"/>
    <row r="7231" ht="30.75" customHeight="1" x14ac:dyDescent="0.25"/>
    <row r="7232" ht="30.75" customHeight="1" x14ac:dyDescent="0.25"/>
    <row r="7233" ht="30.75" customHeight="1" x14ac:dyDescent="0.25"/>
    <row r="7234" ht="30.75" customHeight="1" x14ac:dyDescent="0.25"/>
    <row r="7235" ht="30.75" customHeight="1" x14ac:dyDescent="0.25"/>
    <row r="7236" ht="30.75" customHeight="1" x14ac:dyDescent="0.25"/>
    <row r="7237" ht="30.75" customHeight="1" x14ac:dyDescent="0.25"/>
    <row r="7238" ht="30.75" customHeight="1" x14ac:dyDescent="0.25"/>
    <row r="7239" ht="30.75" customHeight="1" x14ac:dyDescent="0.25"/>
    <row r="7240" ht="30.75" customHeight="1" x14ac:dyDescent="0.25"/>
    <row r="7241" ht="30.75" customHeight="1" x14ac:dyDescent="0.25"/>
    <row r="7242" ht="30.75" customHeight="1" x14ac:dyDescent="0.25"/>
    <row r="7243" ht="30.75" customHeight="1" x14ac:dyDescent="0.25"/>
    <row r="7244" ht="30.75" customHeight="1" x14ac:dyDescent="0.25"/>
    <row r="7245" ht="30.75" customHeight="1" x14ac:dyDescent="0.25"/>
    <row r="7246" ht="30.75" customHeight="1" x14ac:dyDescent="0.25"/>
    <row r="7247" ht="30.75" customHeight="1" x14ac:dyDescent="0.25"/>
    <row r="7248" ht="30.75" customHeight="1" x14ac:dyDescent="0.25"/>
    <row r="7249" ht="30.75" customHeight="1" x14ac:dyDescent="0.25"/>
    <row r="7250" ht="30.75" customHeight="1" x14ac:dyDescent="0.25"/>
    <row r="7251" ht="30.75" customHeight="1" x14ac:dyDescent="0.25"/>
    <row r="7252" ht="30.75" customHeight="1" x14ac:dyDescent="0.25"/>
    <row r="7253" ht="30.75" customHeight="1" x14ac:dyDescent="0.25"/>
    <row r="7254" ht="30.75" customHeight="1" x14ac:dyDescent="0.25"/>
    <row r="7255" ht="30.75" customHeight="1" x14ac:dyDescent="0.25"/>
    <row r="7256" ht="30.75" customHeight="1" x14ac:dyDescent="0.25"/>
    <row r="7257" ht="30.75" customHeight="1" x14ac:dyDescent="0.25"/>
    <row r="7258" ht="30.75" customHeight="1" x14ac:dyDescent="0.25"/>
    <row r="7259" ht="30.75" customHeight="1" x14ac:dyDescent="0.25"/>
    <row r="7260" ht="30.75" customHeight="1" x14ac:dyDescent="0.25"/>
    <row r="7261" ht="30.75" customHeight="1" x14ac:dyDescent="0.25"/>
    <row r="7262" ht="30.75" customHeight="1" x14ac:dyDescent="0.25"/>
    <row r="7263" ht="30.75" customHeight="1" x14ac:dyDescent="0.25"/>
    <row r="7264" ht="30.75" customHeight="1" x14ac:dyDescent="0.25"/>
    <row r="7265" ht="30.75" customHeight="1" x14ac:dyDescent="0.25"/>
    <row r="7266" ht="30.75" customHeight="1" x14ac:dyDescent="0.25"/>
    <row r="7267" ht="30.75" customHeight="1" x14ac:dyDescent="0.25"/>
    <row r="7268" ht="30.75" customHeight="1" x14ac:dyDescent="0.25"/>
    <row r="7269" ht="30.75" customHeight="1" x14ac:dyDescent="0.25"/>
    <row r="7270" ht="30.75" customHeight="1" x14ac:dyDescent="0.25"/>
    <row r="7271" ht="30.75" customHeight="1" x14ac:dyDescent="0.25"/>
    <row r="7272" ht="30.75" customHeight="1" x14ac:dyDescent="0.25"/>
    <row r="7273" ht="30.75" customHeight="1" x14ac:dyDescent="0.25"/>
    <row r="7274" ht="30.75" customHeight="1" x14ac:dyDescent="0.25"/>
    <row r="7275" ht="30.75" customHeight="1" x14ac:dyDescent="0.25"/>
    <row r="7276" ht="30.75" customHeight="1" x14ac:dyDescent="0.25"/>
    <row r="7277" ht="30.75" customHeight="1" x14ac:dyDescent="0.25"/>
    <row r="7278" ht="30.75" customHeight="1" x14ac:dyDescent="0.25"/>
    <row r="7279" ht="30.75" customHeight="1" x14ac:dyDescent="0.25"/>
    <row r="7280" ht="30.75" customHeight="1" x14ac:dyDescent="0.25"/>
    <row r="7281" ht="30.75" customHeight="1" x14ac:dyDescent="0.25"/>
    <row r="7282" ht="30.75" customHeight="1" x14ac:dyDescent="0.25"/>
    <row r="7283" ht="30.75" customHeight="1" x14ac:dyDescent="0.25"/>
    <row r="7284" ht="30.75" customHeight="1" x14ac:dyDescent="0.25"/>
    <row r="7285" ht="30.75" customHeight="1" x14ac:dyDescent="0.25"/>
    <row r="7286" ht="30.75" customHeight="1" x14ac:dyDescent="0.25"/>
    <row r="7287" ht="30.75" customHeight="1" x14ac:dyDescent="0.25"/>
    <row r="7288" ht="30.75" customHeight="1" x14ac:dyDescent="0.25"/>
    <row r="7289" ht="30.75" customHeight="1" x14ac:dyDescent="0.25"/>
    <row r="7290" ht="30.75" customHeight="1" x14ac:dyDescent="0.25"/>
    <row r="7291" ht="30.75" customHeight="1" x14ac:dyDescent="0.25"/>
    <row r="7292" ht="30.75" customHeight="1" x14ac:dyDescent="0.25"/>
    <row r="7293" ht="30.75" customHeight="1" x14ac:dyDescent="0.25"/>
    <row r="7294" ht="30.75" customHeight="1" x14ac:dyDescent="0.25"/>
    <row r="7295" ht="30.75" customHeight="1" x14ac:dyDescent="0.25"/>
    <row r="7296" ht="30.75" customHeight="1" x14ac:dyDescent="0.25"/>
    <row r="7297" ht="30.75" customHeight="1" x14ac:dyDescent="0.25"/>
    <row r="7298" ht="30.75" customHeight="1" x14ac:dyDescent="0.25"/>
    <row r="7299" ht="30.75" customHeight="1" x14ac:dyDescent="0.25"/>
    <row r="7300" ht="30.75" customHeight="1" x14ac:dyDescent="0.25"/>
    <row r="7301" ht="30.75" customHeight="1" x14ac:dyDescent="0.25"/>
    <row r="7302" ht="30.75" customHeight="1" x14ac:dyDescent="0.25"/>
    <row r="7303" ht="30.75" customHeight="1" x14ac:dyDescent="0.25"/>
    <row r="7304" ht="30.75" customHeight="1" x14ac:dyDescent="0.25"/>
    <row r="7305" ht="30.75" customHeight="1" x14ac:dyDescent="0.25"/>
    <row r="7306" ht="30.75" customHeight="1" x14ac:dyDescent="0.25"/>
    <row r="7307" ht="30.75" customHeight="1" x14ac:dyDescent="0.25"/>
    <row r="7308" ht="30.75" customHeight="1" x14ac:dyDescent="0.25"/>
    <row r="7309" ht="30.75" customHeight="1" x14ac:dyDescent="0.25"/>
    <row r="7310" ht="30.75" customHeight="1" x14ac:dyDescent="0.25"/>
    <row r="7311" ht="30.75" customHeight="1" x14ac:dyDescent="0.25"/>
    <row r="7312" ht="30.75" customHeight="1" x14ac:dyDescent="0.25"/>
    <row r="7313" ht="30.75" customHeight="1" x14ac:dyDescent="0.25"/>
    <row r="7314" ht="30.75" customHeight="1" x14ac:dyDescent="0.25"/>
    <row r="7315" ht="30.75" customHeight="1" x14ac:dyDescent="0.25"/>
    <row r="7316" ht="30.75" customHeight="1" x14ac:dyDescent="0.25"/>
    <row r="7317" ht="30.75" customHeight="1" x14ac:dyDescent="0.25"/>
    <row r="7318" ht="30.75" customHeight="1" x14ac:dyDescent="0.25"/>
    <row r="7319" ht="30.75" customHeight="1" x14ac:dyDescent="0.25"/>
    <row r="7320" ht="30.75" customHeight="1" x14ac:dyDescent="0.25"/>
    <row r="7321" ht="30.75" customHeight="1" x14ac:dyDescent="0.25"/>
    <row r="7322" ht="30.75" customHeight="1" x14ac:dyDescent="0.25"/>
    <row r="7323" ht="30.75" customHeight="1" x14ac:dyDescent="0.25"/>
    <row r="7324" ht="30.75" customHeight="1" x14ac:dyDescent="0.25"/>
    <row r="7325" ht="30.75" customHeight="1" x14ac:dyDescent="0.25"/>
    <row r="7326" ht="30.75" customHeight="1" x14ac:dyDescent="0.25"/>
    <row r="7327" ht="30.75" customHeight="1" x14ac:dyDescent="0.25"/>
    <row r="7328" ht="30.75" customHeight="1" x14ac:dyDescent="0.25"/>
    <row r="7329" ht="30.75" customHeight="1" x14ac:dyDescent="0.25"/>
    <row r="7330" ht="30.75" customHeight="1" x14ac:dyDescent="0.25"/>
    <row r="7331" ht="30.75" customHeight="1" x14ac:dyDescent="0.25"/>
    <row r="7332" ht="30.75" customHeight="1" x14ac:dyDescent="0.25"/>
    <row r="7333" ht="30.75" customHeight="1" x14ac:dyDescent="0.25"/>
    <row r="7334" ht="30.75" customHeight="1" x14ac:dyDescent="0.25"/>
    <row r="7335" ht="30.75" customHeight="1" x14ac:dyDescent="0.25"/>
    <row r="7336" ht="30.75" customHeight="1" x14ac:dyDescent="0.25"/>
    <row r="7337" ht="30.75" customHeight="1" x14ac:dyDescent="0.25"/>
    <row r="7338" ht="30.75" customHeight="1" x14ac:dyDescent="0.25"/>
    <row r="7339" ht="30.75" customHeight="1" x14ac:dyDescent="0.25"/>
    <row r="7340" ht="30.75" customHeight="1" x14ac:dyDescent="0.25"/>
    <row r="7341" ht="30.75" customHeight="1" x14ac:dyDescent="0.25"/>
    <row r="7342" ht="30.75" customHeight="1" x14ac:dyDescent="0.25"/>
    <row r="7343" ht="30.75" customHeight="1" x14ac:dyDescent="0.25"/>
    <row r="7344" ht="30.75" customHeight="1" x14ac:dyDescent="0.25"/>
    <row r="7345" ht="30.75" customHeight="1" x14ac:dyDescent="0.25"/>
    <row r="7346" ht="30.75" customHeight="1" x14ac:dyDescent="0.25"/>
    <row r="7347" ht="30.75" customHeight="1" x14ac:dyDescent="0.25"/>
    <row r="7348" ht="30.75" customHeight="1" x14ac:dyDescent="0.25"/>
    <row r="7349" ht="30.75" customHeight="1" x14ac:dyDescent="0.25"/>
    <row r="7350" ht="30.75" customHeight="1" x14ac:dyDescent="0.25"/>
    <row r="7351" ht="30.75" customHeight="1" x14ac:dyDescent="0.25"/>
    <row r="7352" ht="30.75" customHeight="1" x14ac:dyDescent="0.25"/>
    <row r="7353" ht="30.75" customHeight="1" x14ac:dyDescent="0.25"/>
    <row r="7354" ht="30.75" customHeight="1" x14ac:dyDescent="0.25"/>
    <row r="7355" ht="30.75" customHeight="1" x14ac:dyDescent="0.25"/>
    <row r="7356" ht="30.75" customHeight="1" x14ac:dyDescent="0.25"/>
    <row r="7357" ht="30.75" customHeight="1" x14ac:dyDescent="0.25"/>
    <row r="7358" ht="30.75" customHeight="1" x14ac:dyDescent="0.25"/>
    <row r="7359" ht="30.75" customHeight="1" x14ac:dyDescent="0.25"/>
    <row r="7360" ht="30.75" customHeight="1" x14ac:dyDescent="0.25"/>
    <row r="7361" ht="30.75" customHeight="1" x14ac:dyDescent="0.25"/>
    <row r="7362" ht="30.75" customHeight="1" x14ac:dyDescent="0.25"/>
    <row r="7363" ht="30.75" customHeight="1" x14ac:dyDescent="0.25"/>
    <row r="7364" ht="30.75" customHeight="1" x14ac:dyDescent="0.25"/>
    <row r="7365" ht="30.75" customHeight="1" x14ac:dyDescent="0.25"/>
    <row r="7366" ht="30.75" customHeight="1" x14ac:dyDescent="0.25"/>
    <row r="7367" ht="30.75" customHeight="1" x14ac:dyDescent="0.25"/>
    <row r="7368" ht="30.75" customHeight="1" x14ac:dyDescent="0.25"/>
    <row r="7369" ht="30.75" customHeight="1" x14ac:dyDescent="0.25"/>
    <row r="7370" ht="30.75" customHeight="1" x14ac:dyDescent="0.25"/>
    <row r="7371" ht="30.75" customHeight="1" x14ac:dyDescent="0.25"/>
    <row r="7372" ht="30.75" customHeight="1" x14ac:dyDescent="0.25"/>
    <row r="7373" ht="30.75" customHeight="1" x14ac:dyDescent="0.25"/>
    <row r="7374" ht="30.75" customHeight="1" x14ac:dyDescent="0.25"/>
    <row r="7375" ht="30.75" customHeight="1" x14ac:dyDescent="0.25"/>
    <row r="7376" ht="30.75" customHeight="1" x14ac:dyDescent="0.25"/>
    <row r="7377" ht="30.75" customHeight="1" x14ac:dyDescent="0.25"/>
    <row r="7378" ht="30.75" customHeight="1" x14ac:dyDescent="0.25"/>
    <row r="7379" ht="30.75" customHeight="1" x14ac:dyDescent="0.25"/>
    <row r="7380" ht="30.75" customHeight="1" x14ac:dyDescent="0.25"/>
    <row r="7381" ht="30.75" customHeight="1" x14ac:dyDescent="0.25"/>
    <row r="7382" ht="30.75" customHeight="1" x14ac:dyDescent="0.25"/>
    <row r="7383" ht="30.75" customHeight="1" x14ac:dyDescent="0.25"/>
    <row r="7384" ht="30.75" customHeight="1" x14ac:dyDescent="0.25"/>
    <row r="7385" ht="30.75" customHeight="1" x14ac:dyDescent="0.25"/>
    <row r="7386" ht="30.75" customHeight="1" x14ac:dyDescent="0.25"/>
    <row r="7387" ht="30.75" customHeight="1" x14ac:dyDescent="0.25"/>
    <row r="7388" ht="30.75" customHeight="1" x14ac:dyDescent="0.25"/>
    <row r="7389" ht="30.75" customHeight="1" x14ac:dyDescent="0.25"/>
    <row r="7390" ht="30.75" customHeight="1" x14ac:dyDescent="0.25"/>
    <row r="7391" ht="30.75" customHeight="1" x14ac:dyDescent="0.25"/>
    <row r="7392" ht="30.75" customHeight="1" x14ac:dyDescent="0.25"/>
    <row r="7393" ht="30.75" customHeight="1" x14ac:dyDescent="0.25"/>
    <row r="7394" ht="30.75" customHeight="1" x14ac:dyDescent="0.25"/>
    <row r="7395" ht="30.75" customHeight="1" x14ac:dyDescent="0.25"/>
    <row r="7396" ht="30.75" customHeight="1" x14ac:dyDescent="0.25"/>
    <row r="7397" ht="30.75" customHeight="1" x14ac:dyDescent="0.25"/>
    <row r="7398" ht="30.75" customHeight="1" x14ac:dyDescent="0.25"/>
    <row r="7399" ht="30.75" customHeight="1" x14ac:dyDescent="0.25"/>
    <row r="7400" ht="30.75" customHeight="1" x14ac:dyDescent="0.25"/>
    <row r="7401" ht="30.75" customHeight="1" x14ac:dyDescent="0.25"/>
    <row r="7402" ht="30.75" customHeight="1" x14ac:dyDescent="0.25"/>
    <row r="7403" ht="30.75" customHeight="1" x14ac:dyDescent="0.25"/>
    <row r="7404" ht="30.75" customHeight="1" x14ac:dyDescent="0.25"/>
    <row r="7405" ht="30.75" customHeight="1" x14ac:dyDescent="0.25"/>
    <row r="7406" ht="30.75" customHeight="1" x14ac:dyDescent="0.25"/>
    <row r="7407" ht="30.75" customHeight="1" x14ac:dyDescent="0.25"/>
    <row r="7408" ht="30.75" customHeight="1" x14ac:dyDescent="0.25"/>
    <row r="7409" ht="30.75" customHeight="1" x14ac:dyDescent="0.25"/>
    <row r="7410" ht="30.75" customHeight="1" x14ac:dyDescent="0.25"/>
    <row r="7411" ht="30.75" customHeight="1" x14ac:dyDescent="0.25"/>
    <row r="7412" ht="30.75" customHeight="1" x14ac:dyDescent="0.25"/>
    <row r="7413" ht="30.75" customHeight="1" x14ac:dyDescent="0.25"/>
    <row r="7414" ht="30.75" customHeight="1" x14ac:dyDescent="0.25"/>
    <row r="7415" ht="30.75" customHeight="1" x14ac:dyDescent="0.25"/>
    <row r="7416" ht="30.75" customHeight="1" x14ac:dyDescent="0.25"/>
    <row r="7417" ht="30.75" customHeight="1" x14ac:dyDescent="0.25"/>
    <row r="7418" ht="30.75" customHeight="1" x14ac:dyDescent="0.25"/>
    <row r="7419" ht="30.75" customHeight="1" x14ac:dyDescent="0.25"/>
    <row r="7420" ht="30.75" customHeight="1" x14ac:dyDescent="0.25"/>
    <row r="7421" ht="30.75" customHeight="1" x14ac:dyDescent="0.25"/>
    <row r="7422" ht="30.75" customHeight="1" x14ac:dyDescent="0.25"/>
    <row r="7423" ht="30.75" customHeight="1" x14ac:dyDescent="0.25"/>
    <row r="7424" ht="30.75" customHeight="1" x14ac:dyDescent="0.25"/>
    <row r="7425" ht="30.75" customHeight="1" x14ac:dyDescent="0.25"/>
    <row r="7426" ht="30.75" customHeight="1" x14ac:dyDescent="0.25"/>
    <row r="7427" ht="30.75" customHeight="1" x14ac:dyDescent="0.25"/>
    <row r="7428" ht="30.75" customHeight="1" x14ac:dyDescent="0.25"/>
    <row r="7429" ht="30.75" customHeight="1" x14ac:dyDescent="0.25"/>
    <row r="7430" ht="30.75" customHeight="1" x14ac:dyDescent="0.25"/>
    <row r="7431" ht="30.75" customHeight="1" x14ac:dyDescent="0.25"/>
    <row r="7432" ht="30.75" customHeight="1" x14ac:dyDescent="0.25"/>
    <row r="7433" ht="30.75" customHeight="1" x14ac:dyDescent="0.25"/>
    <row r="7434" ht="30.75" customHeight="1" x14ac:dyDescent="0.25"/>
    <row r="7435" ht="30.75" customHeight="1" x14ac:dyDescent="0.25"/>
    <row r="7436" ht="30.75" customHeight="1" x14ac:dyDescent="0.25"/>
    <row r="7437" ht="30.75" customHeight="1" x14ac:dyDescent="0.25"/>
    <row r="7438" ht="30.75" customHeight="1" x14ac:dyDescent="0.25"/>
    <row r="7439" ht="30.75" customHeight="1" x14ac:dyDescent="0.25"/>
    <row r="7440" ht="30.75" customHeight="1" x14ac:dyDescent="0.25"/>
    <row r="7441" ht="30.75" customHeight="1" x14ac:dyDescent="0.25"/>
    <row r="7442" ht="30.75" customHeight="1" x14ac:dyDescent="0.25"/>
    <row r="7443" ht="30.75" customHeight="1" x14ac:dyDescent="0.25"/>
    <row r="7444" ht="30.75" customHeight="1" x14ac:dyDescent="0.25"/>
    <row r="7445" ht="30.75" customHeight="1" x14ac:dyDescent="0.25"/>
    <row r="7446" ht="30.75" customHeight="1" x14ac:dyDescent="0.25"/>
    <row r="7447" ht="30.75" customHeight="1" x14ac:dyDescent="0.25"/>
    <row r="7448" ht="30.75" customHeight="1" x14ac:dyDescent="0.25"/>
    <row r="7449" ht="30.75" customHeight="1" x14ac:dyDescent="0.25"/>
    <row r="7450" ht="30.75" customHeight="1" x14ac:dyDescent="0.25"/>
    <row r="7451" ht="30.75" customHeight="1" x14ac:dyDescent="0.25"/>
    <row r="7452" ht="30.75" customHeight="1" x14ac:dyDescent="0.25"/>
    <row r="7453" ht="30.75" customHeight="1" x14ac:dyDescent="0.25"/>
    <row r="7454" ht="30.75" customHeight="1" x14ac:dyDescent="0.25"/>
    <row r="7455" ht="30.75" customHeight="1" x14ac:dyDescent="0.25"/>
    <row r="7456" ht="30.75" customHeight="1" x14ac:dyDescent="0.25"/>
    <row r="7457" ht="30.75" customHeight="1" x14ac:dyDescent="0.25"/>
    <row r="7458" ht="30.75" customHeight="1" x14ac:dyDescent="0.25"/>
    <row r="7459" ht="30.75" customHeight="1" x14ac:dyDescent="0.25"/>
    <row r="7460" ht="30.75" customHeight="1" x14ac:dyDescent="0.25"/>
    <row r="7461" ht="30.75" customHeight="1" x14ac:dyDescent="0.25"/>
    <row r="7462" ht="30.75" customHeight="1" x14ac:dyDescent="0.25"/>
    <row r="7463" ht="30.75" customHeight="1" x14ac:dyDescent="0.25"/>
    <row r="7464" ht="30.75" customHeight="1" x14ac:dyDescent="0.25"/>
    <row r="7465" ht="30.75" customHeight="1" x14ac:dyDescent="0.25"/>
    <row r="7466" ht="30.75" customHeight="1" x14ac:dyDescent="0.25"/>
    <row r="7467" ht="30.75" customHeight="1" x14ac:dyDescent="0.25"/>
    <row r="7468" ht="30.75" customHeight="1" x14ac:dyDescent="0.25"/>
    <row r="7469" ht="30.75" customHeight="1" x14ac:dyDescent="0.25"/>
    <row r="7470" ht="30.75" customHeight="1" x14ac:dyDescent="0.25"/>
    <row r="7471" ht="30.75" customHeight="1" x14ac:dyDescent="0.25"/>
    <row r="7472" ht="30.75" customHeight="1" x14ac:dyDescent="0.25"/>
    <row r="7473" ht="30.75" customHeight="1" x14ac:dyDescent="0.25"/>
    <row r="7474" ht="30.75" customHeight="1" x14ac:dyDescent="0.25"/>
    <row r="7475" ht="30.75" customHeight="1" x14ac:dyDescent="0.25"/>
    <row r="7476" ht="30.75" customHeight="1" x14ac:dyDescent="0.25"/>
    <row r="7477" ht="30.75" customHeight="1" x14ac:dyDescent="0.25"/>
    <row r="7478" ht="30.75" customHeight="1" x14ac:dyDescent="0.25"/>
    <row r="7479" ht="30.75" customHeight="1" x14ac:dyDescent="0.25"/>
    <row r="7480" ht="30.75" customHeight="1" x14ac:dyDescent="0.25"/>
    <row r="7481" ht="30.75" customHeight="1" x14ac:dyDescent="0.25"/>
    <row r="7482" ht="30.75" customHeight="1" x14ac:dyDescent="0.25"/>
    <row r="7483" ht="30.75" customHeight="1" x14ac:dyDescent="0.25"/>
    <row r="7484" ht="30.75" customHeight="1" x14ac:dyDescent="0.25"/>
    <row r="7485" ht="30.75" customHeight="1" x14ac:dyDescent="0.25"/>
    <row r="7486" ht="30.75" customHeight="1" x14ac:dyDescent="0.25"/>
    <row r="7487" ht="30.75" customHeight="1" x14ac:dyDescent="0.25"/>
    <row r="7488" ht="30.75" customHeight="1" x14ac:dyDescent="0.25"/>
    <row r="7489" ht="30.75" customHeight="1" x14ac:dyDescent="0.25"/>
    <row r="7490" ht="30.75" customHeight="1" x14ac:dyDescent="0.25"/>
    <row r="7491" ht="30.75" customHeight="1" x14ac:dyDescent="0.25"/>
    <row r="7492" ht="30.75" customHeight="1" x14ac:dyDescent="0.25"/>
    <row r="7493" ht="30.75" customHeight="1" x14ac:dyDescent="0.25"/>
    <row r="7494" ht="30.75" customHeight="1" x14ac:dyDescent="0.25"/>
    <row r="7495" ht="30.75" customHeight="1" x14ac:dyDescent="0.25"/>
    <row r="7496" ht="30.75" customHeight="1" x14ac:dyDescent="0.25"/>
    <row r="7497" ht="30.75" customHeight="1" x14ac:dyDescent="0.25"/>
    <row r="7498" ht="30.75" customHeight="1" x14ac:dyDescent="0.25"/>
    <row r="7499" ht="30.75" customHeight="1" x14ac:dyDescent="0.25"/>
    <row r="7500" ht="30.75" customHeight="1" x14ac:dyDescent="0.25"/>
    <row r="7501" ht="30.75" customHeight="1" x14ac:dyDescent="0.25"/>
    <row r="7502" ht="30.75" customHeight="1" x14ac:dyDescent="0.25"/>
    <row r="7503" ht="30.75" customHeight="1" x14ac:dyDescent="0.25"/>
    <row r="7504" ht="30.75" customHeight="1" x14ac:dyDescent="0.25"/>
    <row r="7505" ht="30.75" customHeight="1" x14ac:dyDescent="0.25"/>
    <row r="7506" ht="30.75" customHeight="1" x14ac:dyDescent="0.25"/>
    <row r="7507" ht="30.75" customHeight="1" x14ac:dyDescent="0.25"/>
    <row r="7508" ht="30.75" customHeight="1" x14ac:dyDescent="0.25"/>
    <row r="7509" ht="30.75" customHeight="1" x14ac:dyDescent="0.25"/>
    <row r="7510" ht="30.75" customHeight="1" x14ac:dyDescent="0.25"/>
    <row r="7511" ht="30.75" customHeight="1" x14ac:dyDescent="0.25"/>
    <row r="7512" ht="30.75" customHeight="1" x14ac:dyDescent="0.25"/>
    <row r="7513" ht="30.75" customHeight="1" x14ac:dyDescent="0.25"/>
    <row r="7514" ht="30.75" customHeight="1" x14ac:dyDescent="0.25"/>
    <row r="7515" ht="30.75" customHeight="1" x14ac:dyDescent="0.25"/>
    <row r="7516" ht="30.75" customHeight="1" x14ac:dyDescent="0.25"/>
    <row r="7517" ht="30.75" customHeight="1" x14ac:dyDescent="0.25"/>
    <row r="7518" ht="30.75" customHeight="1" x14ac:dyDescent="0.25"/>
    <row r="7519" ht="30.75" customHeight="1" x14ac:dyDescent="0.25"/>
    <row r="7520" ht="30.75" customHeight="1" x14ac:dyDescent="0.25"/>
    <row r="7521" ht="30.75" customHeight="1" x14ac:dyDescent="0.25"/>
    <row r="7522" ht="30.75" customHeight="1" x14ac:dyDescent="0.25"/>
    <row r="7523" ht="30.75" customHeight="1" x14ac:dyDescent="0.25"/>
    <row r="7524" ht="30.75" customHeight="1" x14ac:dyDescent="0.25"/>
    <row r="7525" ht="30.75" customHeight="1" x14ac:dyDescent="0.25"/>
    <row r="7526" ht="30.75" customHeight="1" x14ac:dyDescent="0.25"/>
    <row r="7527" ht="30.75" customHeight="1" x14ac:dyDescent="0.25"/>
    <row r="7528" ht="30.75" customHeight="1" x14ac:dyDescent="0.25"/>
    <row r="7529" ht="30.75" customHeight="1" x14ac:dyDescent="0.25"/>
    <row r="7530" ht="30.75" customHeight="1" x14ac:dyDescent="0.25"/>
    <row r="7531" ht="30.75" customHeight="1" x14ac:dyDescent="0.25"/>
    <row r="7532" ht="30.75" customHeight="1" x14ac:dyDescent="0.25"/>
    <row r="7533" ht="30.75" customHeight="1" x14ac:dyDescent="0.25"/>
    <row r="7534" ht="30.75" customHeight="1" x14ac:dyDescent="0.25"/>
    <row r="7535" ht="30.75" customHeight="1" x14ac:dyDescent="0.25"/>
    <row r="7536" ht="30.75" customHeight="1" x14ac:dyDescent="0.25"/>
    <row r="7537" ht="30.75" customHeight="1" x14ac:dyDescent="0.25"/>
    <row r="7538" ht="30.75" customHeight="1" x14ac:dyDescent="0.25"/>
    <row r="7539" ht="30.75" customHeight="1" x14ac:dyDescent="0.25"/>
    <row r="7540" ht="30.75" customHeight="1" x14ac:dyDescent="0.25"/>
    <row r="7541" ht="30.75" customHeight="1" x14ac:dyDescent="0.25"/>
    <row r="7542" ht="30.75" customHeight="1" x14ac:dyDescent="0.25"/>
    <row r="7543" ht="30.75" customHeight="1" x14ac:dyDescent="0.25"/>
    <row r="7544" ht="30.75" customHeight="1" x14ac:dyDescent="0.25"/>
    <row r="7545" ht="30.75" customHeight="1" x14ac:dyDescent="0.25"/>
    <row r="7546" ht="30.75" customHeight="1" x14ac:dyDescent="0.25"/>
    <row r="7547" ht="30.75" customHeight="1" x14ac:dyDescent="0.25"/>
    <row r="7548" ht="30.75" customHeight="1" x14ac:dyDescent="0.25"/>
    <row r="7549" ht="30.75" customHeight="1" x14ac:dyDescent="0.25"/>
    <row r="7550" ht="30.75" customHeight="1" x14ac:dyDescent="0.25"/>
    <row r="7551" ht="30.75" customHeight="1" x14ac:dyDescent="0.25"/>
    <row r="7552" ht="30.75" customHeight="1" x14ac:dyDescent="0.25"/>
    <row r="7553" ht="30.75" customHeight="1" x14ac:dyDescent="0.25"/>
    <row r="7554" ht="30.75" customHeight="1" x14ac:dyDescent="0.25"/>
    <row r="7555" ht="30.75" customHeight="1" x14ac:dyDescent="0.25"/>
    <row r="7556" ht="30.75" customHeight="1" x14ac:dyDescent="0.25"/>
    <row r="7557" ht="30.75" customHeight="1" x14ac:dyDescent="0.25"/>
    <row r="7558" ht="30.75" customHeight="1" x14ac:dyDescent="0.25"/>
    <row r="7559" ht="30.75" customHeight="1" x14ac:dyDescent="0.25"/>
    <row r="7560" ht="30.75" customHeight="1" x14ac:dyDescent="0.25"/>
    <row r="7561" ht="30.75" customHeight="1" x14ac:dyDescent="0.25"/>
    <row r="7562" ht="30.75" customHeight="1" x14ac:dyDescent="0.25"/>
    <row r="7563" ht="30.75" customHeight="1" x14ac:dyDescent="0.25"/>
    <row r="7564" ht="30.75" customHeight="1" x14ac:dyDescent="0.25"/>
    <row r="7565" ht="30.75" customHeight="1" x14ac:dyDescent="0.25"/>
    <row r="7566" ht="30.75" customHeight="1" x14ac:dyDescent="0.25"/>
    <row r="7567" ht="30.75" customHeight="1" x14ac:dyDescent="0.25"/>
    <row r="7568" ht="30.75" customHeight="1" x14ac:dyDescent="0.25"/>
    <row r="7569" ht="30.75" customHeight="1" x14ac:dyDescent="0.25"/>
    <row r="7570" ht="30.75" customHeight="1" x14ac:dyDescent="0.25"/>
    <row r="7571" ht="30.75" customHeight="1" x14ac:dyDescent="0.25"/>
    <row r="7572" ht="30.75" customHeight="1" x14ac:dyDescent="0.25"/>
    <row r="7573" ht="30.75" customHeight="1" x14ac:dyDescent="0.25"/>
    <row r="7574" ht="30.75" customHeight="1" x14ac:dyDescent="0.25"/>
    <row r="7575" ht="30.75" customHeight="1" x14ac:dyDescent="0.25"/>
    <row r="7576" ht="30.75" customHeight="1" x14ac:dyDescent="0.25"/>
    <row r="7577" ht="30.75" customHeight="1" x14ac:dyDescent="0.25"/>
    <row r="7578" ht="30.75" customHeight="1" x14ac:dyDescent="0.25"/>
    <row r="7579" ht="30.75" customHeight="1" x14ac:dyDescent="0.25"/>
    <row r="7580" ht="30.75" customHeight="1" x14ac:dyDescent="0.25"/>
    <row r="7581" ht="30.75" customHeight="1" x14ac:dyDescent="0.25"/>
    <row r="7582" ht="30.75" customHeight="1" x14ac:dyDescent="0.25"/>
    <row r="7583" ht="30.75" customHeight="1" x14ac:dyDescent="0.25"/>
    <row r="7584" ht="30.75" customHeight="1" x14ac:dyDescent="0.25"/>
    <row r="7585" ht="30.75" customHeight="1" x14ac:dyDescent="0.25"/>
    <row r="7586" ht="30.75" customHeight="1" x14ac:dyDescent="0.25"/>
    <row r="7587" ht="30.75" customHeight="1" x14ac:dyDescent="0.25"/>
    <row r="7588" ht="30.75" customHeight="1" x14ac:dyDescent="0.25"/>
    <row r="7589" ht="30.75" customHeight="1" x14ac:dyDescent="0.25"/>
    <row r="7590" ht="30.75" customHeight="1" x14ac:dyDescent="0.25"/>
    <row r="7591" ht="30.75" customHeight="1" x14ac:dyDescent="0.25"/>
    <row r="7592" ht="30.75" customHeight="1" x14ac:dyDescent="0.25"/>
    <row r="7593" ht="30.75" customHeight="1" x14ac:dyDescent="0.25"/>
    <row r="7594" ht="30.75" customHeight="1" x14ac:dyDescent="0.25"/>
    <row r="7595" ht="30.75" customHeight="1" x14ac:dyDescent="0.25"/>
    <row r="7596" ht="30.75" customHeight="1" x14ac:dyDescent="0.25"/>
    <row r="7597" ht="30.75" customHeight="1" x14ac:dyDescent="0.25"/>
    <row r="7598" ht="30.75" customHeight="1" x14ac:dyDescent="0.25"/>
    <row r="7599" ht="30.75" customHeight="1" x14ac:dyDescent="0.25"/>
    <row r="7600" ht="30.75" customHeight="1" x14ac:dyDescent="0.25"/>
    <row r="7601" ht="30.75" customHeight="1" x14ac:dyDescent="0.25"/>
    <row r="7602" ht="30.75" customHeight="1" x14ac:dyDescent="0.25"/>
    <row r="7603" ht="30.75" customHeight="1" x14ac:dyDescent="0.25"/>
    <row r="7604" ht="30.75" customHeight="1" x14ac:dyDescent="0.25"/>
    <row r="7605" ht="30.75" customHeight="1" x14ac:dyDescent="0.25"/>
    <row r="7606" ht="30.75" customHeight="1" x14ac:dyDescent="0.25"/>
    <row r="7607" ht="30.75" customHeight="1" x14ac:dyDescent="0.25"/>
    <row r="7608" ht="30.75" customHeight="1" x14ac:dyDescent="0.25"/>
    <row r="7609" ht="30.75" customHeight="1" x14ac:dyDescent="0.25"/>
    <row r="7610" ht="30.75" customHeight="1" x14ac:dyDescent="0.25"/>
    <row r="7611" ht="30.75" customHeight="1" x14ac:dyDescent="0.25"/>
    <row r="7612" ht="30.75" customHeight="1" x14ac:dyDescent="0.25"/>
    <row r="7613" ht="30.75" customHeight="1" x14ac:dyDescent="0.25"/>
    <row r="7614" ht="30.75" customHeight="1" x14ac:dyDescent="0.25"/>
    <row r="7615" ht="30.75" customHeight="1" x14ac:dyDescent="0.25"/>
    <row r="7616" ht="30.75" customHeight="1" x14ac:dyDescent="0.25"/>
    <row r="7617" ht="30.75" customHeight="1" x14ac:dyDescent="0.25"/>
    <row r="7618" ht="30.75" customHeight="1" x14ac:dyDescent="0.25"/>
    <row r="7619" ht="30.75" customHeight="1" x14ac:dyDescent="0.25"/>
    <row r="7620" ht="30.75" customHeight="1" x14ac:dyDescent="0.25"/>
    <row r="7621" ht="30.75" customHeight="1" x14ac:dyDescent="0.25"/>
    <row r="7622" ht="30.75" customHeight="1" x14ac:dyDescent="0.25"/>
    <row r="7623" ht="30.75" customHeight="1" x14ac:dyDescent="0.25"/>
    <row r="7624" ht="30.75" customHeight="1" x14ac:dyDescent="0.25"/>
    <row r="7625" ht="30.75" customHeight="1" x14ac:dyDescent="0.25"/>
    <row r="7626" ht="30.75" customHeight="1" x14ac:dyDescent="0.25"/>
    <row r="7627" ht="30.75" customHeight="1" x14ac:dyDescent="0.25"/>
    <row r="7628" ht="30.75" customHeight="1" x14ac:dyDescent="0.25"/>
    <row r="7629" ht="30.75" customHeight="1" x14ac:dyDescent="0.25"/>
    <row r="7630" ht="30.75" customHeight="1" x14ac:dyDescent="0.25"/>
    <row r="7631" ht="30.75" customHeight="1" x14ac:dyDescent="0.25"/>
    <row r="7632" ht="30.75" customHeight="1" x14ac:dyDescent="0.25"/>
    <row r="7633" ht="30.75" customHeight="1" x14ac:dyDescent="0.25"/>
    <row r="7634" ht="30.75" customHeight="1" x14ac:dyDescent="0.25"/>
    <row r="7635" ht="30.75" customHeight="1" x14ac:dyDescent="0.25"/>
    <row r="7636" ht="30.75" customHeight="1" x14ac:dyDescent="0.25"/>
    <row r="7637" ht="30.75" customHeight="1" x14ac:dyDescent="0.25"/>
    <row r="7638" ht="30.75" customHeight="1" x14ac:dyDescent="0.25"/>
    <row r="7639" ht="30.75" customHeight="1" x14ac:dyDescent="0.25"/>
    <row r="7640" ht="30.75" customHeight="1" x14ac:dyDescent="0.25"/>
    <row r="7641" ht="30.75" customHeight="1" x14ac:dyDescent="0.25"/>
    <row r="7642" ht="30.75" customHeight="1" x14ac:dyDescent="0.25"/>
    <row r="7643" ht="30.75" customHeight="1" x14ac:dyDescent="0.25"/>
    <row r="7644" ht="30.75" customHeight="1" x14ac:dyDescent="0.25"/>
    <row r="7645" ht="30.75" customHeight="1" x14ac:dyDescent="0.25"/>
    <row r="7646" ht="30.75" customHeight="1" x14ac:dyDescent="0.25"/>
    <row r="7647" ht="30.75" customHeight="1" x14ac:dyDescent="0.25"/>
    <row r="7648" ht="30.75" customHeight="1" x14ac:dyDescent="0.25"/>
    <row r="7649" ht="30.75" customHeight="1" x14ac:dyDescent="0.25"/>
    <row r="7650" ht="30.75" customHeight="1" x14ac:dyDescent="0.25"/>
    <row r="7651" ht="30.75" customHeight="1" x14ac:dyDescent="0.25"/>
    <row r="7652" ht="30.75" customHeight="1" x14ac:dyDescent="0.25"/>
    <row r="7653" ht="30.75" customHeight="1" x14ac:dyDescent="0.25"/>
    <row r="7654" ht="30.75" customHeight="1" x14ac:dyDescent="0.25"/>
    <row r="7655" ht="30.75" customHeight="1" x14ac:dyDescent="0.25"/>
    <row r="7656" ht="30.75" customHeight="1" x14ac:dyDescent="0.25"/>
    <row r="7657" ht="30.75" customHeight="1" x14ac:dyDescent="0.25"/>
    <row r="7658" ht="30.75" customHeight="1" x14ac:dyDescent="0.25"/>
    <row r="7659" ht="30.75" customHeight="1" x14ac:dyDescent="0.25"/>
    <row r="7660" ht="30.75" customHeight="1" x14ac:dyDescent="0.25"/>
    <row r="7661" ht="30.75" customHeight="1" x14ac:dyDescent="0.25"/>
    <row r="7662" ht="30.75" customHeight="1" x14ac:dyDescent="0.25"/>
    <row r="7663" ht="30.75" customHeight="1" x14ac:dyDescent="0.25"/>
    <row r="7664" ht="30.75" customHeight="1" x14ac:dyDescent="0.25"/>
    <row r="7665" ht="30.75" customHeight="1" x14ac:dyDescent="0.25"/>
    <row r="7666" ht="30.75" customHeight="1" x14ac:dyDescent="0.25"/>
    <row r="7667" ht="30.75" customHeight="1" x14ac:dyDescent="0.25"/>
    <row r="7668" ht="30.75" customHeight="1" x14ac:dyDescent="0.25"/>
    <row r="7669" ht="30.75" customHeight="1" x14ac:dyDescent="0.25"/>
    <row r="7670" ht="30.75" customHeight="1" x14ac:dyDescent="0.25"/>
    <row r="7671" ht="30.75" customHeight="1" x14ac:dyDescent="0.25"/>
    <row r="7672" ht="30.75" customHeight="1" x14ac:dyDescent="0.25"/>
    <row r="7673" ht="30.75" customHeight="1" x14ac:dyDescent="0.25"/>
    <row r="7674" ht="30.75" customHeight="1" x14ac:dyDescent="0.25"/>
    <row r="7675" ht="30.75" customHeight="1" x14ac:dyDescent="0.25"/>
    <row r="7676" ht="30.75" customHeight="1" x14ac:dyDescent="0.25"/>
    <row r="7677" ht="30.75" customHeight="1" x14ac:dyDescent="0.25"/>
    <row r="7678" ht="30.75" customHeight="1" x14ac:dyDescent="0.25"/>
    <row r="7679" ht="30.75" customHeight="1" x14ac:dyDescent="0.25"/>
    <row r="7680" ht="30.75" customHeight="1" x14ac:dyDescent="0.25"/>
    <row r="7681" ht="30.75" customHeight="1" x14ac:dyDescent="0.25"/>
    <row r="7682" ht="30.75" customHeight="1" x14ac:dyDescent="0.25"/>
    <row r="7683" ht="30.75" customHeight="1" x14ac:dyDescent="0.25"/>
    <row r="7684" ht="30.75" customHeight="1" x14ac:dyDescent="0.25"/>
    <row r="7685" ht="30.75" customHeight="1" x14ac:dyDescent="0.25"/>
    <row r="7686" ht="30.75" customHeight="1" x14ac:dyDescent="0.25"/>
    <row r="7687" ht="30.75" customHeight="1" x14ac:dyDescent="0.25"/>
    <row r="7688" ht="30.75" customHeight="1" x14ac:dyDescent="0.25"/>
    <row r="7689" ht="30.75" customHeight="1" x14ac:dyDescent="0.25"/>
    <row r="7690" ht="30.75" customHeight="1" x14ac:dyDescent="0.25"/>
    <row r="7691" ht="30.75" customHeight="1" x14ac:dyDescent="0.25"/>
    <row r="7692" ht="30.75" customHeight="1" x14ac:dyDescent="0.25"/>
    <row r="7693" ht="30.75" customHeight="1" x14ac:dyDescent="0.25"/>
    <row r="7694" ht="30.75" customHeight="1" x14ac:dyDescent="0.25"/>
    <row r="7695" ht="30.75" customHeight="1" x14ac:dyDescent="0.25"/>
    <row r="7696" ht="30.75" customHeight="1" x14ac:dyDescent="0.25"/>
    <row r="7697" ht="30.75" customHeight="1" x14ac:dyDescent="0.25"/>
    <row r="7698" ht="30.75" customHeight="1" x14ac:dyDescent="0.25"/>
    <row r="7699" ht="30.75" customHeight="1" x14ac:dyDescent="0.25"/>
    <row r="7700" ht="30.75" customHeight="1" x14ac:dyDescent="0.25"/>
    <row r="7701" ht="30.75" customHeight="1" x14ac:dyDescent="0.25"/>
    <row r="7702" ht="30.75" customHeight="1" x14ac:dyDescent="0.25"/>
    <row r="7703" ht="30.75" customHeight="1" x14ac:dyDescent="0.25"/>
    <row r="7704" ht="30.75" customHeight="1" x14ac:dyDescent="0.25"/>
    <row r="7705" ht="30.75" customHeight="1" x14ac:dyDescent="0.25"/>
    <row r="7706" ht="30.75" customHeight="1" x14ac:dyDescent="0.25"/>
    <row r="7707" ht="30.75" customHeight="1" x14ac:dyDescent="0.25"/>
    <row r="7708" ht="30.75" customHeight="1" x14ac:dyDescent="0.25"/>
    <row r="7709" ht="30.75" customHeight="1" x14ac:dyDescent="0.25"/>
    <row r="7710" ht="30.75" customHeight="1" x14ac:dyDescent="0.25"/>
    <row r="7711" ht="30.75" customHeight="1" x14ac:dyDescent="0.25"/>
    <row r="7712" ht="30.75" customHeight="1" x14ac:dyDescent="0.25"/>
    <row r="7713" ht="30.75" customHeight="1" x14ac:dyDescent="0.25"/>
    <row r="7714" ht="30.75" customHeight="1" x14ac:dyDescent="0.25"/>
    <row r="7715" ht="30.75" customHeight="1" x14ac:dyDescent="0.25"/>
    <row r="7716" ht="30.75" customHeight="1" x14ac:dyDescent="0.25"/>
    <row r="7717" ht="30.75" customHeight="1" x14ac:dyDescent="0.25"/>
    <row r="7718" ht="30.75" customHeight="1" x14ac:dyDescent="0.25"/>
    <row r="7719" ht="30.75" customHeight="1" x14ac:dyDescent="0.25"/>
    <row r="7720" ht="30.75" customHeight="1" x14ac:dyDescent="0.25"/>
    <row r="7721" ht="30.75" customHeight="1" x14ac:dyDescent="0.25"/>
    <row r="7722" ht="30.75" customHeight="1" x14ac:dyDescent="0.25"/>
    <row r="7723" ht="30.75" customHeight="1" x14ac:dyDescent="0.25"/>
    <row r="7724" ht="30.75" customHeight="1" x14ac:dyDescent="0.25"/>
    <row r="7725" ht="30.75" customHeight="1" x14ac:dyDescent="0.25"/>
    <row r="7726" ht="30.75" customHeight="1" x14ac:dyDescent="0.25"/>
    <row r="7727" ht="30.75" customHeight="1" x14ac:dyDescent="0.25"/>
    <row r="7728" ht="30.75" customHeight="1" x14ac:dyDescent="0.25"/>
    <row r="7729" ht="30.75" customHeight="1" x14ac:dyDescent="0.25"/>
    <row r="7730" ht="30.75" customHeight="1" x14ac:dyDescent="0.25"/>
    <row r="7731" ht="30.75" customHeight="1" x14ac:dyDescent="0.25"/>
    <row r="7732" ht="30.75" customHeight="1" x14ac:dyDescent="0.25"/>
    <row r="7733" ht="30.75" customHeight="1" x14ac:dyDescent="0.25"/>
    <row r="7734" ht="30.75" customHeight="1" x14ac:dyDescent="0.25"/>
    <row r="7735" ht="30.75" customHeight="1" x14ac:dyDescent="0.25"/>
    <row r="7736" ht="30.75" customHeight="1" x14ac:dyDescent="0.25"/>
    <row r="7737" ht="30.75" customHeight="1" x14ac:dyDescent="0.25"/>
    <row r="7738" ht="30.75" customHeight="1" x14ac:dyDescent="0.25"/>
    <row r="7739" ht="30.75" customHeight="1" x14ac:dyDescent="0.25"/>
    <row r="7740" ht="30.75" customHeight="1" x14ac:dyDescent="0.25"/>
    <row r="7741" ht="30.75" customHeight="1" x14ac:dyDescent="0.25"/>
    <row r="7742" ht="30.75" customHeight="1" x14ac:dyDescent="0.25"/>
    <row r="7743" ht="30.75" customHeight="1" x14ac:dyDescent="0.25"/>
    <row r="7744" ht="30.75" customHeight="1" x14ac:dyDescent="0.25"/>
    <row r="7745" ht="30.75" customHeight="1" x14ac:dyDescent="0.25"/>
    <row r="7746" ht="30.75" customHeight="1" x14ac:dyDescent="0.25"/>
    <row r="7747" ht="30.75" customHeight="1" x14ac:dyDescent="0.25"/>
    <row r="7748" ht="30.75" customHeight="1" x14ac:dyDescent="0.25"/>
    <row r="7749" ht="30.75" customHeight="1" x14ac:dyDescent="0.25"/>
    <row r="7750" ht="30.75" customHeight="1" x14ac:dyDescent="0.25"/>
    <row r="7751" ht="30.75" customHeight="1" x14ac:dyDescent="0.25"/>
    <row r="7752" ht="30.75" customHeight="1" x14ac:dyDescent="0.25"/>
    <row r="7753" ht="30.75" customHeight="1" x14ac:dyDescent="0.25"/>
    <row r="7754" ht="30.75" customHeight="1" x14ac:dyDescent="0.25"/>
    <row r="7755" ht="30.75" customHeight="1" x14ac:dyDescent="0.25"/>
    <row r="7756" ht="30.75" customHeight="1" x14ac:dyDescent="0.25"/>
    <row r="7757" ht="30.75" customHeight="1" x14ac:dyDescent="0.25"/>
    <row r="7758" ht="30.75" customHeight="1" x14ac:dyDescent="0.25"/>
    <row r="7759" ht="30.75" customHeight="1" x14ac:dyDescent="0.25"/>
    <row r="7760" ht="30.75" customHeight="1" x14ac:dyDescent="0.25"/>
    <row r="7761" ht="30.75" customHeight="1" x14ac:dyDescent="0.25"/>
    <row r="7762" ht="30.75" customHeight="1" x14ac:dyDescent="0.25"/>
    <row r="7763" ht="30.75" customHeight="1" x14ac:dyDescent="0.25"/>
    <row r="7764" ht="30.75" customHeight="1" x14ac:dyDescent="0.25"/>
    <row r="7765" ht="30.75" customHeight="1" x14ac:dyDescent="0.25"/>
    <row r="7766" ht="30.75" customHeight="1" x14ac:dyDescent="0.25"/>
    <row r="7767" ht="30.75" customHeight="1" x14ac:dyDescent="0.25"/>
    <row r="7768" ht="30.75" customHeight="1" x14ac:dyDescent="0.25"/>
    <row r="7769" ht="30.75" customHeight="1" x14ac:dyDescent="0.25"/>
    <row r="7770" ht="30.75" customHeight="1" x14ac:dyDescent="0.25"/>
    <row r="7771" ht="30.75" customHeight="1" x14ac:dyDescent="0.25"/>
    <row r="7772" ht="30.75" customHeight="1" x14ac:dyDescent="0.25"/>
    <row r="7773" ht="30.75" customHeight="1" x14ac:dyDescent="0.25"/>
    <row r="7774" ht="30.75" customHeight="1" x14ac:dyDescent="0.25"/>
    <row r="7775" ht="30.75" customHeight="1" x14ac:dyDescent="0.25"/>
    <row r="7776" ht="30.75" customHeight="1" x14ac:dyDescent="0.25"/>
    <row r="7777" ht="30.75" customHeight="1" x14ac:dyDescent="0.25"/>
    <row r="7778" ht="30.75" customHeight="1" x14ac:dyDescent="0.25"/>
    <row r="7779" ht="30.75" customHeight="1" x14ac:dyDescent="0.25"/>
    <row r="7780" ht="30.75" customHeight="1" x14ac:dyDescent="0.25"/>
    <row r="7781" ht="30.75" customHeight="1" x14ac:dyDescent="0.25"/>
    <row r="7782" ht="30.75" customHeight="1" x14ac:dyDescent="0.25"/>
    <row r="7783" ht="30.75" customHeight="1" x14ac:dyDescent="0.25"/>
    <row r="7784" ht="30.75" customHeight="1" x14ac:dyDescent="0.25"/>
    <row r="7785" ht="30.75" customHeight="1" x14ac:dyDescent="0.25"/>
    <row r="7786" ht="30.75" customHeight="1" x14ac:dyDescent="0.25"/>
    <row r="7787" ht="30.75" customHeight="1" x14ac:dyDescent="0.25"/>
    <row r="7788" ht="30.75" customHeight="1" x14ac:dyDescent="0.25"/>
    <row r="7789" ht="30.75" customHeight="1" x14ac:dyDescent="0.25"/>
    <row r="7790" ht="30.75" customHeight="1" x14ac:dyDescent="0.25"/>
    <row r="7791" ht="30.75" customHeight="1" x14ac:dyDescent="0.25"/>
    <row r="7792" ht="30.75" customHeight="1" x14ac:dyDescent="0.25"/>
    <row r="7793" ht="30.75" customHeight="1" x14ac:dyDescent="0.25"/>
    <row r="7794" ht="30.75" customHeight="1" x14ac:dyDescent="0.25"/>
    <row r="7795" ht="30.75" customHeight="1" x14ac:dyDescent="0.25"/>
    <row r="7796" ht="30.75" customHeight="1" x14ac:dyDescent="0.25"/>
    <row r="7797" ht="30.75" customHeight="1" x14ac:dyDescent="0.25"/>
    <row r="7798" ht="30.75" customHeight="1" x14ac:dyDescent="0.25"/>
    <row r="7799" ht="30.75" customHeight="1" x14ac:dyDescent="0.25"/>
    <row r="7800" ht="30.75" customHeight="1" x14ac:dyDescent="0.25"/>
    <row r="7801" ht="30.75" customHeight="1" x14ac:dyDescent="0.25"/>
    <row r="7802" ht="30.75" customHeight="1" x14ac:dyDescent="0.25"/>
    <row r="7803" ht="30.75" customHeight="1" x14ac:dyDescent="0.25"/>
    <row r="7804" ht="30.75" customHeight="1" x14ac:dyDescent="0.25"/>
    <row r="7805" ht="30.75" customHeight="1" x14ac:dyDescent="0.25"/>
    <row r="7806" ht="30.75" customHeight="1" x14ac:dyDescent="0.25"/>
    <row r="7807" ht="30.75" customHeight="1" x14ac:dyDescent="0.25"/>
    <row r="7808" ht="30.75" customHeight="1" x14ac:dyDescent="0.25"/>
    <row r="7809" ht="30.75" customHeight="1" x14ac:dyDescent="0.25"/>
    <row r="7810" ht="30.75" customHeight="1" x14ac:dyDescent="0.25"/>
    <row r="7811" ht="30.75" customHeight="1" x14ac:dyDescent="0.25"/>
    <row r="7812" ht="30.75" customHeight="1" x14ac:dyDescent="0.25"/>
    <row r="7813" ht="30.75" customHeight="1" x14ac:dyDescent="0.25"/>
    <row r="7814" ht="30.75" customHeight="1" x14ac:dyDescent="0.25"/>
    <row r="7815" ht="30.75" customHeight="1" x14ac:dyDescent="0.25"/>
    <row r="7816" ht="30.75" customHeight="1" x14ac:dyDescent="0.25"/>
    <row r="7817" ht="30.75" customHeight="1" x14ac:dyDescent="0.25"/>
    <row r="7818" ht="30.75" customHeight="1" x14ac:dyDescent="0.25"/>
    <row r="7819" ht="30.75" customHeight="1" x14ac:dyDescent="0.25"/>
    <row r="7820" ht="30.75" customHeight="1" x14ac:dyDescent="0.25"/>
    <row r="7821" ht="30.75" customHeight="1" x14ac:dyDescent="0.25"/>
    <row r="7822" ht="30.75" customHeight="1" x14ac:dyDescent="0.25"/>
    <row r="7823" ht="30.75" customHeight="1" x14ac:dyDescent="0.25"/>
    <row r="7824" ht="30.75" customHeight="1" x14ac:dyDescent="0.25"/>
    <row r="7825" ht="30.75" customHeight="1" x14ac:dyDescent="0.25"/>
    <row r="7826" ht="30.75" customHeight="1" x14ac:dyDescent="0.25"/>
    <row r="7827" ht="30.75" customHeight="1" x14ac:dyDescent="0.25"/>
    <row r="7828" ht="30.75" customHeight="1" x14ac:dyDescent="0.25"/>
    <row r="7829" ht="30.75" customHeight="1" x14ac:dyDescent="0.25"/>
    <row r="7830" ht="30.75" customHeight="1" x14ac:dyDescent="0.25"/>
    <row r="7831" ht="30.75" customHeight="1" x14ac:dyDescent="0.25"/>
    <row r="7832" ht="30.75" customHeight="1" x14ac:dyDescent="0.25"/>
    <row r="7833" ht="30.75" customHeight="1" x14ac:dyDescent="0.25"/>
    <row r="7834" ht="30.75" customHeight="1" x14ac:dyDescent="0.25"/>
    <row r="7835" ht="30.75" customHeight="1" x14ac:dyDescent="0.25"/>
    <row r="7836" ht="30.75" customHeight="1" x14ac:dyDescent="0.25"/>
    <row r="7837" ht="30.75" customHeight="1" x14ac:dyDescent="0.25"/>
    <row r="7838" ht="30.75" customHeight="1" x14ac:dyDescent="0.25"/>
    <row r="7839" ht="30.75" customHeight="1" x14ac:dyDescent="0.25"/>
    <row r="7840" ht="30.75" customHeight="1" x14ac:dyDescent="0.25"/>
    <row r="7841" ht="30.75" customHeight="1" x14ac:dyDescent="0.25"/>
    <row r="7842" ht="30.75" customHeight="1" x14ac:dyDescent="0.25"/>
    <row r="7843" ht="30.75" customHeight="1" x14ac:dyDescent="0.25"/>
    <row r="7844" ht="30.75" customHeight="1" x14ac:dyDescent="0.25"/>
    <row r="7845" ht="30.75" customHeight="1" x14ac:dyDescent="0.25"/>
    <row r="7846" ht="30.75" customHeight="1" x14ac:dyDescent="0.25"/>
    <row r="7847" ht="30.75" customHeight="1" x14ac:dyDescent="0.25"/>
    <row r="7848" ht="30.75" customHeight="1" x14ac:dyDescent="0.25"/>
    <row r="7849" ht="30.75" customHeight="1" x14ac:dyDescent="0.25"/>
    <row r="7850" ht="30.75" customHeight="1" x14ac:dyDescent="0.25"/>
    <row r="7851" ht="30.75" customHeight="1" x14ac:dyDescent="0.25"/>
    <row r="7852" ht="30.75" customHeight="1" x14ac:dyDescent="0.25"/>
    <row r="7853" ht="30.75" customHeight="1" x14ac:dyDescent="0.25"/>
    <row r="7854" ht="30.75" customHeight="1" x14ac:dyDescent="0.25"/>
    <row r="7855" ht="30.75" customHeight="1" x14ac:dyDescent="0.25"/>
    <row r="7856" ht="30.75" customHeight="1" x14ac:dyDescent="0.25"/>
    <row r="7857" ht="30.75" customHeight="1" x14ac:dyDescent="0.25"/>
    <row r="7858" ht="30.75" customHeight="1" x14ac:dyDescent="0.25"/>
    <row r="7859" ht="30.75" customHeight="1" x14ac:dyDescent="0.25"/>
    <row r="7860" ht="30.75" customHeight="1" x14ac:dyDescent="0.25"/>
    <row r="7861" ht="30.75" customHeight="1" x14ac:dyDescent="0.25"/>
    <row r="7862" ht="30.75" customHeight="1" x14ac:dyDescent="0.25"/>
    <row r="7863" ht="30.75" customHeight="1" x14ac:dyDescent="0.25"/>
    <row r="7864" ht="30.75" customHeight="1" x14ac:dyDescent="0.25"/>
    <row r="7865" ht="30.75" customHeight="1" x14ac:dyDescent="0.25"/>
    <row r="7866" ht="30.75" customHeight="1" x14ac:dyDescent="0.25"/>
    <row r="7867" ht="30.75" customHeight="1" x14ac:dyDescent="0.25"/>
    <row r="7868" ht="30.75" customHeight="1" x14ac:dyDescent="0.25"/>
    <row r="7869" ht="30.75" customHeight="1" x14ac:dyDescent="0.25"/>
    <row r="7870" ht="30.75" customHeight="1" x14ac:dyDescent="0.25"/>
    <row r="7871" ht="30.75" customHeight="1" x14ac:dyDescent="0.25"/>
    <row r="7872" ht="30.75" customHeight="1" x14ac:dyDescent="0.25"/>
    <row r="7873" ht="30.75" customHeight="1" x14ac:dyDescent="0.25"/>
    <row r="7874" ht="30.75" customHeight="1" x14ac:dyDescent="0.25"/>
    <row r="7875" ht="30.75" customHeight="1" x14ac:dyDescent="0.25"/>
    <row r="7876" ht="30.75" customHeight="1" x14ac:dyDescent="0.25"/>
    <row r="7877" ht="30.75" customHeight="1" x14ac:dyDescent="0.25"/>
    <row r="7878" ht="30.75" customHeight="1" x14ac:dyDescent="0.25"/>
    <row r="7879" ht="30.75" customHeight="1" x14ac:dyDescent="0.25"/>
    <row r="7880" ht="30.75" customHeight="1" x14ac:dyDescent="0.25"/>
    <row r="7881" ht="30.75" customHeight="1" x14ac:dyDescent="0.25"/>
    <row r="7882" ht="30.75" customHeight="1" x14ac:dyDescent="0.25"/>
    <row r="7883" ht="30.75" customHeight="1" x14ac:dyDescent="0.25"/>
    <row r="7884" ht="30.75" customHeight="1" x14ac:dyDescent="0.25"/>
    <row r="7885" ht="30.75" customHeight="1" x14ac:dyDescent="0.25"/>
    <row r="7886" ht="30.75" customHeight="1" x14ac:dyDescent="0.25"/>
    <row r="7887" ht="30.75" customHeight="1" x14ac:dyDescent="0.25"/>
    <row r="7888" ht="30.75" customHeight="1" x14ac:dyDescent="0.25"/>
    <row r="7889" ht="30.75" customHeight="1" x14ac:dyDescent="0.25"/>
    <row r="7890" ht="30.75" customHeight="1" x14ac:dyDescent="0.25"/>
    <row r="7891" ht="30.75" customHeight="1" x14ac:dyDescent="0.25"/>
    <row r="7892" ht="30.75" customHeight="1" x14ac:dyDescent="0.25"/>
    <row r="7893" ht="30.75" customHeight="1" x14ac:dyDescent="0.25"/>
    <row r="7894" ht="30.75" customHeight="1" x14ac:dyDescent="0.25"/>
    <row r="7895" ht="30.75" customHeight="1" x14ac:dyDescent="0.25"/>
    <row r="7896" ht="30.75" customHeight="1" x14ac:dyDescent="0.25"/>
    <row r="7897" ht="30.75" customHeight="1" x14ac:dyDescent="0.25"/>
    <row r="7898" ht="30.75" customHeight="1" x14ac:dyDescent="0.25"/>
    <row r="7899" ht="30.75" customHeight="1" x14ac:dyDescent="0.25"/>
    <row r="7900" ht="30.75" customHeight="1" x14ac:dyDescent="0.25"/>
    <row r="7901" ht="30.75" customHeight="1" x14ac:dyDescent="0.25"/>
    <row r="7902" ht="30.75" customHeight="1" x14ac:dyDescent="0.25"/>
    <row r="7903" ht="30.75" customHeight="1" x14ac:dyDescent="0.25"/>
    <row r="7904" ht="30.75" customHeight="1" x14ac:dyDescent="0.25"/>
    <row r="7905" ht="30.75" customHeight="1" x14ac:dyDescent="0.25"/>
    <row r="7906" ht="30.75" customHeight="1" x14ac:dyDescent="0.25"/>
    <row r="7907" ht="30.75" customHeight="1" x14ac:dyDescent="0.25"/>
    <row r="7908" ht="30.75" customHeight="1" x14ac:dyDescent="0.25"/>
    <row r="7909" ht="30.75" customHeight="1" x14ac:dyDescent="0.25"/>
    <row r="7910" ht="30.75" customHeight="1" x14ac:dyDescent="0.25"/>
    <row r="7911" ht="30.75" customHeight="1" x14ac:dyDescent="0.25"/>
    <row r="7912" ht="30.75" customHeight="1" x14ac:dyDescent="0.25"/>
    <row r="7913" ht="30.75" customHeight="1" x14ac:dyDescent="0.25"/>
    <row r="7914" ht="30.75" customHeight="1" x14ac:dyDescent="0.25"/>
    <row r="7915" ht="30.75" customHeight="1" x14ac:dyDescent="0.25"/>
    <row r="7916" ht="30.75" customHeight="1" x14ac:dyDescent="0.25"/>
    <row r="7917" ht="30.75" customHeight="1" x14ac:dyDescent="0.25"/>
    <row r="7918" ht="30.75" customHeight="1" x14ac:dyDescent="0.25"/>
    <row r="7919" ht="30.75" customHeight="1" x14ac:dyDescent="0.25"/>
    <row r="7920" ht="30.75" customHeight="1" x14ac:dyDescent="0.25"/>
    <row r="7921" ht="30.75" customHeight="1" x14ac:dyDescent="0.25"/>
    <row r="7922" ht="30.75" customHeight="1" x14ac:dyDescent="0.25"/>
    <row r="7923" ht="30.75" customHeight="1" x14ac:dyDescent="0.25"/>
    <row r="7924" ht="30.75" customHeight="1" x14ac:dyDescent="0.25"/>
    <row r="7925" ht="30.75" customHeight="1" x14ac:dyDescent="0.25"/>
    <row r="7926" ht="30.75" customHeight="1" x14ac:dyDescent="0.25"/>
    <row r="7927" ht="30.75" customHeight="1" x14ac:dyDescent="0.25"/>
    <row r="7928" ht="30.75" customHeight="1" x14ac:dyDescent="0.25"/>
    <row r="7929" ht="30.75" customHeight="1" x14ac:dyDescent="0.25"/>
    <row r="7930" ht="30.75" customHeight="1" x14ac:dyDescent="0.25"/>
    <row r="7931" ht="30.75" customHeight="1" x14ac:dyDescent="0.25"/>
    <row r="7932" ht="30.75" customHeight="1" x14ac:dyDescent="0.25"/>
    <row r="7933" ht="30.75" customHeight="1" x14ac:dyDescent="0.25"/>
    <row r="7934" ht="30.75" customHeight="1" x14ac:dyDescent="0.25"/>
    <row r="7935" ht="30.75" customHeight="1" x14ac:dyDescent="0.25"/>
    <row r="7936" ht="30.75" customHeight="1" x14ac:dyDescent="0.25"/>
    <row r="7937" ht="30.75" customHeight="1" x14ac:dyDescent="0.25"/>
    <row r="7938" ht="30.75" customHeight="1" x14ac:dyDescent="0.25"/>
    <row r="7939" ht="30.75" customHeight="1" x14ac:dyDescent="0.25"/>
    <row r="7940" ht="30.75" customHeight="1" x14ac:dyDescent="0.25"/>
    <row r="7941" ht="30.75" customHeight="1" x14ac:dyDescent="0.25"/>
    <row r="7942" ht="30.75" customHeight="1" x14ac:dyDescent="0.25"/>
    <row r="7943" ht="30.75" customHeight="1" x14ac:dyDescent="0.25"/>
    <row r="7944" ht="30.75" customHeight="1" x14ac:dyDescent="0.25"/>
    <row r="7945" ht="30.75" customHeight="1" x14ac:dyDescent="0.25"/>
    <row r="7946" ht="30.75" customHeight="1" x14ac:dyDescent="0.25"/>
    <row r="7947" ht="30.75" customHeight="1" x14ac:dyDescent="0.25"/>
    <row r="7948" ht="30.75" customHeight="1" x14ac:dyDescent="0.25"/>
    <row r="7949" ht="30.75" customHeight="1" x14ac:dyDescent="0.25"/>
    <row r="7950" ht="30.75" customHeight="1" x14ac:dyDescent="0.25"/>
    <row r="7951" ht="30.75" customHeight="1" x14ac:dyDescent="0.25"/>
    <row r="7952" ht="30.75" customHeight="1" x14ac:dyDescent="0.25"/>
    <row r="7953" ht="30.75" customHeight="1" x14ac:dyDescent="0.25"/>
    <row r="7954" ht="30.75" customHeight="1" x14ac:dyDescent="0.25"/>
    <row r="7955" ht="30.75" customHeight="1" x14ac:dyDescent="0.25"/>
    <row r="7956" ht="30.75" customHeight="1" x14ac:dyDescent="0.25"/>
    <row r="7957" ht="30.75" customHeight="1" x14ac:dyDescent="0.25"/>
    <row r="7958" ht="30.75" customHeight="1" x14ac:dyDescent="0.25"/>
    <row r="7959" ht="30.75" customHeight="1" x14ac:dyDescent="0.25"/>
    <row r="7960" ht="30.75" customHeight="1" x14ac:dyDescent="0.25"/>
    <row r="7961" ht="30.75" customHeight="1" x14ac:dyDescent="0.25"/>
    <row r="7962" ht="30.75" customHeight="1" x14ac:dyDescent="0.25"/>
    <row r="7963" ht="30.75" customHeight="1" x14ac:dyDescent="0.25"/>
    <row r="7964" ht="30.75" customHeight="1" x14ac:dyDescent="0.25"/>
    <row r="7965" ht="30.75" customHeight="1" x14ac:dyDescent="0.25"/>
    <row r="7966" ht="30.75" customHeight="1" x14ac:dyDescent="0.25"/>
    <row r="7967" ht="30.75" customHeight="1" x14ac:dyDescent="0.25"/>
    <row r="7968" ht="30.75" customHeight="1" x14ac:dyDescent="0.25"/>
    <row r="7969" ht="30.75" customHeight="1" x14ac:dyDescent="0.25"/>
    <row r="7970" ht="30.75" customHeight="1" x14ac:dyDescent="0.25"/>
    <row r="7971" ht="30.75" customHeight="1" x14ac:dyDescent="0.25"/>
    <row r="7972" ht="30.75" customHeight="1" x14ac:dyDescent="0.25"/>
    <row r="7973" ht="30.75" customHeight="1" x14ac:dyDescent="0.25"/>
    <row r="7974" ht="30.75" customHeight="1" x14ac:dyDescent="0.25"/>
    <row r="7975" ht="30.75" customHeight="1" x14ac:dyDescent="0.25"/>
    <row r="7976" ht="30.75" customHeight="1" x14ac:dyDescent="0.25"/>
    <row r="7977" ht="30.75" customHeight="1" x14ac:dyDescent="0.25"/>
    <row r="7978" ht="30.75" customHeight="1" x14ac:dyDescent="0.25"/>
    <row r="7979" ht="30.75" customHeight="1" x14ac:dyDescent="0.25"/>
    <row r="7980" ht="30.75" customHeight="1" x14ac:dyDescent="0.25"/>
    <row r="7981" ht="30.75" customHeight="1" x14ac:dyDescent="0.25"/>
    <row r="7982" ht="30.75" customHeight="1" x14ac:dyDescent="0.25"/>
    <row r="7983" ht="30.75" customHeight="1" x14ac:dyDescent="0.25"/>
    <row r="7984" ht="30.75" customHeight="1" x14ac:dyDescent="0.25"/>
    <row r="7985" ht="30.75" customHeight="1" x14ac:dyDescent="0.25"/>
    <row r="7986" ht="30.75" customHeight="1" x14ac:dyDescent="0.25"/>
    <row r="7987" ht="30.75" customHeight="1" x14ac:dyDescent="0.25"/>
    <row r="7988" ht="30.75" customHeight="1" x14ac:dyDescent="0.25"/>
    <row r="7989" ht="30.75" customHeight="1" x14ac:dyDescent="0.25"/>
    <row r="7990" ht="30.75" customHeight="1" x14ac:dyDescent="0.25"/>
    <row r="7991" ht="30.75" customHeight="1" x14ac:dyDescent="0.25"/>
    <row r="7992" ht="30.75" customHeight="1" x14ac:dyDescent="0.25"/>
    <row r="7993" ht="30.75" customHeight="1" x14ac:dyDescent="0.25"/>
    <row r="7994" ht="30.75" customHeight="1" x14ac:dyDescent="0.25"/>
    <row r="7995" ht="30.75" customHeight="1" x14ac:dyDescent="0.25"/>
    <row r="7996" ht="30.75" customHeight="1" x14ac:dyDescent="0.25"/>
    <row r="7997" ht="30.75" customHeight="1" x14ac:dyDescent="0.25"/>
    <row r="7998" ht="30.75" customHeight="1" x14ac:dyDescent="0.25"/>
    <row r="7999" ht="30.75" customHeight="1" x14ac:dyDescent="0.25"/>
    <row r="8000" ht="30.75" customHeight="1" x14ac:dyDescent="0.25"/>
    <row r="8001" ht="30.75" customHeight="1" x14ac:dyDescent="0.25"/>
    <row r="8002" ht="30.75" customHeight="1" x14ac:dyDescent="0.25"/>
    <row r="8003" ht="30.75" customHeight="1" x14ac:dyDescent="0.25"/>
    <row r="8004" ht="30.75" customHeight="1" x14ac:dyDescent="0.25"/>
    <row r="8005" ht="30.75" customHeight="1" x14ac:dyDescent="0.25"/>
    <row r="8006" ht="30.75" customHeight="1" x14ac:dyDescent="0.25"/>
    <row r="8007" ht="30.75" customHeight="1" x14ac:dyDescent="0.25"/>
    <row r="8008" ht="30.75" customHeight="1" x14ac:dyDescent="0.25"/>
    <row r="8009" ht="30.75" customHeight="1" x14ac:dyDescent="0.25"/>
    <row r="8010" ht="30.75" customHeight="1" x14ac:dyDescent="0.25"/>
    <row r="8011" ht="30.75" customHeight="1" x14ac:dyDescent="0.25"/>
    <row r="8012" ht="30.75" customHeight="1" x14ac:dyDescent="0.25"/>
    <row r="8013" ht="30.75" customHeight="1" x14ac:dyDescent="0.25"/>
    <row r="8014" ht="30.75" customHeight="1" x14ac:dyDescent="0.25"/>
    <row r="8015" ht="30.75" customHeight="1" x14ac:dyDescent="0.25"/>
    <row r="8016" ht="30.75" customHeight="1" x14ac:dyDescent="0.25"/>
    <row r="8017" ht="30.75" customHeight="1" x14ac:dyDescent="0.25"/>
    <row r="8018" ht="30.75" customHeight="1" x14ac:dyDescent="0.25"/>
    <row r="8019" ht="30.75" customHeight="1" x14ac:dyDescent="0.25"/>
    <row r="8020" ht="30.75" customHeight="1" x14ac:dyDescent="0.25"/>
    <row r="8021" ht="30.75" customHeight="1" x14ac:dyDescent="0.25"/>
    <row r="8022" ht="30.75" customHeight="1" x14ac:dyDescent="0.25"/>
    <row r="8023" ht="30.75" customHeight="1" x14ac:dyDescent="0.25"/>
    <row r="8024" ht="30.75" customHeight="1" x14ac:dyDescent="0.25"/>
    <row r="8025" ht="30.75" customHeight="1" x14ac:dyDescent="0.25"/>
    <row r="8026" ht="30.75" customHeight="1" x14ac:dyDescent="0.25"/>
    <row r="8027" ht="30.75" customHeight="1" x14ac:dyDescent="0.25"/>
    <row r="8028" ht="30.75" customHeight="1" x14ac:dyDescent="0.25"/>
    <row r="8029" ht="30.75" customHeight="1" x14ac:dyDescent="0.25"/>
    <row r="8030" ht="30.75" customHeight="1" x14ac:dyDescent="0.25"/>
    <row r="8031" ht="30.75" customHeight="1" x14ac:dyDescent="0.25"/>
    <row r="8032" ht="30.75" customHeight="1" x14ac:dyDescent="0.25"/>
    <row r="8033" ht="30.75" customHeight="1" x14ac:dyDescent="0.25"/>
    <row r="8034" ht="30.75" customHeight="1" x14ac:dyDescent="0.25"/>
    <row r="8035" ht="30.75" customHeight="1" x14ac:dyDescent="0.25"/>
    <row r="8036" ht="30.75" customHeight="1" x14ac:dyDescent="0.25"/>
    <row r="8037" ht="30.75" customHeight="1" x14ac:dyDescent="0.25"/>
    <row r="8038" ht="30.75" customHeight="1" x14ac:dyDescent="0.25"/>
    <row r="8039" ht="30.75" customHeight="1" x14ac:dyDescent="0.25"/>
    <row r="8040" ht="30.75" customHeight="1" x14ac:dyDescent="0.25"/>
    <row r="8041" ht="30.75" customHeight="1" x14ac:dyDescent="0.25"/>
    <row r="8042" ht="30.75" customHeight="1" x14ac:dyDescent="0.25"/>
    <row r="8043" ht="30.75" customHeight="1" x14ac:dyDescent="0.25"/>
    <row r="8044" ht="30.75" customHeight="1" x14ac:dyDescent="0.25"/>
    <row r="8045" ht="30.75" customHeight="1" x14ac:dyDescent="0.25"/>
    <row r="8046" ht="30.75" customHeight="1" x14ac:dyDescent="0.25"/>
    <row r="8047" ht="30.75" customHeight="1" x14ac:dyDescent="0.25"/>
    <row r="8048" ht="30.75" customHeight="1" x14ac:dyDescent="0.25"/>
    <row r="8049" ht="30.75" customHeight="1" x14ac:dyDescent="0.25"/>
    <row r="8050" ht="30.75" customHeight="1" x14ac:dyDescent="0.25"/>
    <row r="8051" ht="30.75" customHeight="1" x14ac:dyDescent="0.25"/>
    <row r="8052" ht="30.75" customHeight="1" x14ac:dyDescent="0.25"/>
    <row r="8053" ht="30.75" customHeight="1" x14ac:dyDescent="0.25"/>
    <row r="8054" ht="30.75" customHeight="1" x14ac:dyDescent="0.25"/>
    <row r="8055" ht="30.75" customHeight="1" x14ac:dyDescent="0.25"/>
    <row r="8056" ht="30.75" customHeight="1" x14ac:dyDescent="0.25"/>
    <row r="8057" ht="30.75" customHeight="1" x14ac:dyDescent="0.25"/>
    <row r="8058" ht="30.75" customHeight="1" x14ac:dyDescent="0.25"/>
    <row r="8059" ht="30.75" customHeight="1" x14ac:dyDescent="0.25"/>
    <row r="8060" ht="30.75" customHeight="1" x14ac:dyDescent="0.25"/>
    <row r="8061" ht="30.75" customHeight="1" x14ac:dyDescent="0.25"/>
    <row r="8062" ht="30.75" customHeight="1" x14ac:dyDescent="0.25"/>
    <row r="8063" ht="30.75" customHeight="1" x14ac:dyDescent="0.25"/>
    <row r="8064" ht="30.75" customHeight="1" x14ac:dyDescent="0.25"/>
    <row r="8065" ht="30.75" customHeight="1" x14ac:dyDescent="0.25"/>
    <row r="8066" ht="30.75" customHeight="1" x14ac:dyDescent="0.25"/>
    <row r="8067" ht="30.75" customHeight="1" x14ac:dyDescent="0.25"/>
    <row r="8068" ht="30.75" customHeight="1" x14ac:dyDescent="0.25"/>
    <row r="8069" ht="30.75" customHeight="1" x14ac:dyDescent="0.25"/>
    <row r="8070" ht="30.75" customHeight="1" x14ac:dyDescent="0.25"/>
    <row r="8071" ht="30.75" customHeight="1" x14ac:dyDescent="0.25"/>
    <row r="8072" ht="30.75" customHeight="1" x14ac:dyDescent="0.25"/>
    <row r="8073" ht="30.75" customHeight="1" x14ac:dyDescent="0.25"/>
    <row r="8074" ht="30.75" customHeight="1" x14ac:dyDescent="0.25"/>
    <row r="8075" ht="30.75" customHeight="1" x14ac:dyDescent="0.25"/>
    <row r="8076" ht="30.75" customHeight="1" x14ac:dyDescent="0.25"/>
    <row r="8077" ht="30.75" customHeight="1" x14ac:dyDescent="0.25"/>
    <row r="8078" ht="30.75" customHeight="1" x14ac:dyDescent="0.25"/>
    <row r="8079" ht="30.75" customHeight="1" x14ac:dyDescent="0.25"/>
    <row r="8080" ht="30.75" customHeight="1" x14ac:dyDescent="0.25"/>
    <row r="8081" ht="30.75" customHeight="1" x14ac:dyDescent="0.25"/>
    <row r="8082" ht="30.75" customHeight="1" x14ac:dyDescent="0.25"/>
    <row r="8083" ht="30.75" customHeight="1" x14ac:dyDescent="0.25"/>
    <row r="8084" ht="30.75" customHeight="1" x14ac:dyDescent="0.25"/>
    <row r="8085" ht="30.75" customHeight="1" x14ac:dyDescent="0.25"/>
    <row r="8086" ht="30.75" customHeight="1" x14ac:dyDescent="0.25"/>
    <row r="8087" ht="30.75" customHeight="1" x14ac:dyDescent="0.25"/>
    <row r="8088" ht="30.75" customHeight="1" x14ac:dyDescent="0.25"/>
    <row r="8089" ht="30.75" customHeight="1" x14ac:dyDescent="0.25"/>
    <row r="8090" ht="30.75" customHeight="1" x14ac:dyDescent="0.25"/>
    <row r="8091" ht="30.75" customHeight="1" x14ac:dyDescent="0.25"/>
    <row r="8092" ht="30.75" customHeight="1" x14ac:dyDescent="0.25"/>
    <row r="8093" ht="30.75" customHeight="1" x14ac:dyDescent="0.25"/>
    <row r="8094" ht="30.75" customHeight="1" x14ac:dyDescent="0.25"/>
    <row r="8095" ht="30.75" customHeight="1" x14ac:dyDescent="0.25"/>
    <row r="8096" ht="30.75" customHeight="1" x14ac:dyDescent="0.25"/>
    <row r="8097" ht="30.75" customHeight="1" x14ac:dyDescent="0.25"/>
    <row r="8098" ht="30.75" customHeight="1" x14ac:dyDescent="0.25"/>
    <row r="8099" ht="30.75" customHeight="1" x14ac:dyDescent="0.25"/>
    <row r="8100" ht="30.75" customHeight="1" x14ac:dyDescent="0.25"/>
    <row r="8101" ht="30.75" customHeight="1" x14ac:dyDescent="0.25"/>
    <row r="8102" ht="30.75" customHeight="1" x14ac:dyDescent="0.25"/>
    <row r="8103" ht="30.75" customHeight="1" x14ac:dyDescent="0.25"/>
    <row r="8104" ht="30.75" customHeight="1" x14ac:dyDescent="0.25"/>
    <row r="8105" ht="30.75" customHeight="1" x14ac:dyDescent="0.25"/>
    <row r="8106" ht="30.75" customHeight="1" x14ac:dyDescent="0.25"/>
    <row r="8107" ht="30.75" customHeight="1" x14ac:dyDescent="0.25"/>
    <row r="8108" ht="30.75" customHeight="1" x14ac:dyDescent="0.25"/>
    <row r="8109" ht="30.75" customHeight="1" x14ac:dyDescent="0.25"/>
    <row r="8110" ht="30.75" customHeight="1" x14ac:dyDescent="0.25"/>
    <row r="8111" ht="30.75" customHeight="1" x14ac:dyDescent="0.25"/>
    <row r="8112" ht="30.75" customHeight="1" x14ac:dyDescent="0.25"/>
    <row r="8113" ht="30.75" customHeight="1" x14ac:dyDescent="0.25"/>
    <row r="8114" ht="30.75" customHeight="1" x14ac:dyDescent="0.25"/>
    <row r="8115" ht="30.75" customHeight="1" x14ac:dyDescent="0.25"/>
    <row r="8116" ht="30.75" customHeight="1" x14ac:dyDescent="0.25"/>
    <row r="8117" ht="30.75" customHeight="1" x14ac:dyDescent="0.25"/>
    <row r="8118" ht="30.75" customHeight="1" x14ac:dyDescent="0.25"/>
    <row r="8119" ht="30.75" customHeight="1" x14ac:dyDescent="0.25"/>
    <row r="8120" ht="30.75" customHeight="1" x14ac:dyDescent="0.25"/>
    <row r="8121" ht="30.75" customHeight="1" x14ac:dyDescent="0.25"/>
    <row r="8122" ht="30.75" customHeight="1" x14ac:dyDescent="0.25"/>
    <row r="8123" ht="30.75" customHeight="1" x14ac:dyDescent="0.25"/>
    <row r="8124" ht="30.75" customHeight="1" x14ac:dyDescent="0.25"/>
    <row r="8125" ht="30.75" customHeight="1" x14ac:dyDescent="0.25"/>
    <row r="8126" ht="30.75" customHeight="1" x14ac:dyDescent="0.25"/>
    <row r="8127" ht="30.75" customHeight="1" x14ac:dyDescent="0.25"/>
    <row r="8128" ht="30.75" customHeight="1" x14ac:dyDescent="0.25"/>
    <row r="8129" ht="30.75" customHeight="1" x14ac:dyDescent="0.25"/>
    <row r="8130" ht="30.75" customHeight="1" x14ac:dyDescent="0.25"/>
    <row r="8131" ht="30.75" customHeight="1" x14ac:dyDescent="0.25"/>
    <row r="8132" ht="30.75" customHeight="1" x14ac:dyDescent="0.25"/>
    <row r="8133" ht="30.75" customHeight="1" x14ac:dyDescent="0.25"/>
    <row r="8134" ht="30.75" customHeight="1" x14ac:dyDescent="0.25"/>
    <row r="8135" ht="30.75" customHeight="1" x14ac:dyDescent="0.25"/>
    <row r="8136" ht="30.75" customHeight="1" x14ac:dyDescent="0.25"/>
    <row r="8137" ht="30.75" customHeight="1" x14ac:dyDescent="0.25"/>
    <row r="8138" ht="30.75" customHeight="1" x14ac:dyDescent="0.25"/>
    <row r="8139" ht="30.75" customHeight="1" x14ac:dyDescent="0.25"/>
    <row r="8140" ht="30.75" customHeight="1" x14ac:dyDescent="0.25"/>
    <row r="8141" ht="30.75" customHeight="1" x14ac:dyDescent="0.25"/>
    <row r="8142" ht="30.75" customHeight="1" x14ac:dyDescent="0.25"/>
    <row r="8143" ht="30.75" customHeight="1" x14ac:dyDescent="0.25"/>
    <row r="8144" ht="30.75" customHeight="1" x14ac:dyDescent="0.25"/>
    <row r="8145" ht="30.75" customHeight="1" x14ac:dyDescent="0.25"/>
    <row r="8146" ht="30.75" customHeight="1" x14ac:dyDescent="0.25"/>
    <row r="8147" ht="30.75" customHeight="1" x14ac:dyDescent="0.25"/>
    <row r="8148" ht="30.75" customHeight="1" x14ac:dyDescent="0.25"/>
    <row r="8149" ht="30.75" customHeight="1" x14ac:dyDescent="0.25"/>
    <row r="8150" ht="30.75" customHeight="1" x14ac:dyDescent="0.25"/>
    <row r="8151" ht="30.75" customHeight="1" x14ac:dyDescent="0.25"/>
    <row r="8152" ht="30.75" customHeight="1" x14ac:dyDescent="0.25"/>
    <row r="8153" ht="30.75" customHeight="1" x14ac:dyDescent="0.25"/>
    <row r="8154" ht="30.75" customHeight="1" x14ac:dyDescent="0.25"/>
    <row r="8155" ht="30.75" customHeight="1" x14ac:dyDescent="0.25"/>
    <row r="8156" ht="30.75" customHeight="1" x14ac:dyDescent="0.25"/>
    <row r="8157" ht="30.75" customHeight="1" x14ac:dyDescent="0.25"/>
    <row r="8158" ht="30.75" customHeight="1" x14ac:dyDescent="0.25"/>
    <row r="8159" ht="30.75" customHeight="1" x14ac:dyDescent="0.25"/>
    <row r="8160" ht="30.75" customHeight="1" x14ac:dyDescent="0.25"/>
    <row r="8161" ht="30.75" customHeight="1" x14ac:dyDescent="0.25"/>
    <row r="8162" ht="30.75" customHeight="1" x14ac:dyDescent="0.25"/>
    <row r="8163" ht="30.75" customHeight="1" x14ac:dyDescent="0.25"/>
    <row r="8164" ht="30.75" customHeight="1" x14ac:dyDescent="0.25"/>
    <row r="8165" ht="30.75" customHeight="1" x14ac:dyDescent="0.25"/>
    <row r="8166" ht="30.75" customHeight="1" x14ac:dyDescent="0.25"/>
    <row r="8167" ht="30.75" customHeight="1" x14ac:dyDescent="0.25"/>
    <row r="8168" ht="30.75" customHeight="1" x14ac:dyDescent="0.25"/>
    <row r="8169" ht="30.75" customHeight="1" x14ac:dyDescent="0.25"/>
    <row r="8170" ht="30.75" customHeight="1" x14ac:dyDescent="0.25"/>
    <row r="8171" ht="30.75" customHeight="1" x14ac:dyDescent="0.25"/>
    <row r="8172" ht="30.75" customHeight="1" x14ac:dyDescent="0.25"/>
    <row r="8173" ht="30.75" customHeight="1" x14ac:dyDescent="0.25"/>
    <row r="8174" ht="30.75" customHeight="1" x14ac:dyDescent="0.25"/>
    <row r="8175" ht="30.75" customHeight="1" x14ac:dyDescent="0.25"/>
    <row r="8176" ht="30.75" customHeight="1" x14ac:dyDescent="0.25"/>
    <row r="8177" ht="30.75" customHeight="1" x14ac:dyDescent="0.25"/>
    <row r="8178" ht="30.75" customHeight="1" x14ac:dyDescent="0.25"/>
    <row r="8179" ht="30.75" customHeight="1" x14ac:dyDescent="0.25"/>
    <row r="8180" ht="30.75" customHeight="1" x14ac:dyDescent="0.25"/>
    <row r="8181" ht="30.75" customHeight="1" x14ac:dyDescent="0.25"/>
    <row r="8182" ht="30.75" customHeight="1" x14ac:dyDescent="0.25"/>
    <row r="8183" ht="30.75" customHeight="1" x14ac:dyDescent="0.25"/>
    <row r="8184" ht="30.75" customHeight="1" x14ac:dyDescent="0.25"/>
    <row r="8185" ht="30.75" customHeight="1" x14ac:dyDescent="0.25"/>
    <row r="8186" ht="30.75" customHeight="1" x14ac:dyDescent="0.25"/>
    <row r="8187" ht="30.75" customHeight="1" x14ac:dyDescent="0.25"/>
    <row r="8188" ht="30.75" customHeight="1" x14ac:dyDescent="0.25"/>
    <row r="8189" ht="30.75" customHeight="1" x14ac:dyDescent="0.25"/>
    <row r="8190" ht="30.75" customHeight="1" x14ac:dyDescent="0.25"/>
    <row r="8191" ht="30.75" customHeight="1" x14ac:dyDescent="0.25"/>
    <row r="8192" ht="30.75" customHeight="1" x14ac:dyDescent="0.25"/>
    <row r="8193" ht="30.75" customHeight="1" x14ac:dyDescent="0.25"/>
    <row r="8194" ht="30.75" customHeight="1" x14ac:dyDescent="0.25"/>
    <row r="8195" ht="30.75" customHeight="1" x14ac:dyDescent="0.25"/>
    <row r="8196" ht="30.75" customHeight="1" x14ac:dyDescent="0.25"/>
    <row r="8197" ht="30.75" customHeight="1" x14ac:dyDescent="0.25"/>
    <row r="8198" ht="30.75" customHeight="1" x14ac:dyDescent="0.25"/>
    <row r="8199" ht="30.75" customHeight="1" x14ac:dyDescent="0.25"/>
    <row r="8200" ht="30.75" customHeight="1" x14ac:dyDescent="0.25"/>
    <row r="8201" ht="30.75" customHeight="1" x14ac:dyDescent="0.25"/>
    <row r="8202" ht="30.75" customHeight="1" x14ac:dyDescent="0.25"/>
    <row r="8203" ht="30.75" customHeight="1" x14ac:dyDescent="0.25"/>
    <row r="8204" ht="30.75" customHeight="1" x14ac:dyDescent="0.25"/>
    <row r="8205" ht="30.75" customHeight="1" x14ac:dyDescent="0.25"/>
    <row r="8206" ht="30.75" customHeight="1" x14ac:dyDescent="0.25"/>
    <row r="8207" ht="30.75" customHeight="1" x14ac:dyDescent="0.25"/>
    <row r="8208" ht="30.75" customHeight="1" x14ac:dyDescent="0.25"/>
    <row r="8209" ht="30.75" customHeight="1" x14ac:dyDescent="0.25"/>
    <row r="8210" ht="30.75" customHeight="1" x14ac:dyDescent="0.25"/>
    <row r="8211" ht="30.75" customHeight="1" x14ac:dyDescent="0.25"/>
    <row r="8212" ht="30.75" customHeight="1" x14ac:dyDescent="0.25"/>
    <row r="8213" ht="30.75" customHeight="1" x14ac:dyDescent="0.25"/>
    <row r="8214" ht="30.75" customHeight="1" x14ac:dyDescent="0.25"/>
    <row r="8215" ht="30.75" customHeight="1" x14ac:dyDescent="0.25"/>
    <row r="8216" ht="30.75" customHeight="1" x14ac:dyDescent="0.25"/>
    <row r="8217" ht="30.75" customHeight="1" x14ac:dyDescent="0.25"/>
    <row r="8218" ht="30.75" customHeight="1" x14ac:dyDescent="0.25"/>
    <row r="8219" ht="30.75" customHeight="1" x14ac:dyDescent="0.25"/>
    <row r="8220" ht="30.75" customHeight="1" x14ac:dyDescent="0.25"/>
    <row r="8221" ht="30.75" customHeight="1" x14ac:dyDescent="0.25"/>
    <row r="8222" ht="30.75" customHeight="1" x14ac:dyDescent="0.25"/>
    <row r="8223" ht="30.75" customHeight="1" x14ac:dyDescent="0.25"/>
    <row r="8224" ht="30.75" customHeight="1" x14ac:dyDescent="0.25"/>
    <row r="8225" ht="30.75" customHeight="1" x14ac:dyDescent="0.25"/>
    <row r="8226" ht="30.75" customHeight="1" x14ac:dyDescent="0.25"/>
    <row r="8227" ht="30.75" customHeight="1" x14ac:dyDescent="0.25"/>
    <row r="8228" ht="30.75" customHeight="1" x14ac:dyDescent="0.25"/>
    <row r="8229" ht="30.75" customHeight="1" x14ac:dyDescent="0.25"/>
    <row r="8230" ht="30.75" customHeight="1" x14ac:dyDescent="0.25"/>
    <row r="8231" ht="30.75" customHeight="1" x14ac:dyDescent="0.25"/>
    <row r="8232" ht="30.75" customHeight="1" x14ac:dyDescent="0.25"/>
    <row r="8233" ht="30.75" customHeight="1" x14ac:dyDescent="0.25"/>
    <row r="8234" ht="30.75" customHeight="1" x14ac:dyDescent="0.25"/>
    <row r="8235" ht="30.75" customHeight="1" x14ac:dyDescent="0.25"/>
    <row r="8236" ht="30.75" customHeight="1" x14ac:dyDescent="0.25"/>
    <row r="8237" ht="30.75" customHeight="1" x14ac:dyDescent="0.25"/>
    <row r="8238" ht="30.75" customHeight="1" x14ac:dyDescent="0.25"/>
    <row r="8239" ht="30.75" customHeight="1" x14ac:dyDescent="0.25"/>
    <row r="8240" ht="30.75" customHeight="1" x14ac:dyDescent="0.25"/>
    <row r="8241" ht="30.75" customHeight="1" x14ac:dyDescent="0.25"/>
    <row r="8242" ht="30.75" customHeight="1" x14ac:dyDescent="0.25"/>
    <row r="8243" ht="30.75" customHeight="1" x14ac:dyDescent="0.25"/>
    <row r="8244" ht="30.75" customHeight="1" x14ac:dyDescent="0.25"/>
    <row r="8245" ht="30.75" customHeight="1" x14ac:dyDescent="0.25"/>
    <row r="8246" ht="30.75" customHeight="1" x14ac:dyDescent="0.25"/>
    <row r="8247" ht="30.75" customHeight="1" x14ac:dyDescent="0.25"/>
    <row r="8248" ht="30.75" customHeight="1" x14ac:dyDescent="0.25"/>
    <row r="8249" ht="30.75" customHeight="1" x14ac:dyDescent="0.25"/>
    <row r="8250" ht="30.75" customHeight="1" x14ac:dyDescent="0.25"/>
    <row r="8251" ht="30.75" customHeight="1" x14ac:dyDescent="0.25"/>
    <row r="8252" ht="30.75" customHeight="1" x14ac:dyDescent="0.25"/>
    <row r="8253" ht="30.75" customHeight="1" x14ac:dyDescent="0.25"/>
    <row r="8254" ht="30.75" customHeight="1" x14ac:dyDescent="0.25"/>
    <row r="8255" ht="30.75" customHeight="1" x14ac:dyDescent="0.25"/>
    <row r="8256" ht="30.75" customHeight="1" x14ac:dyDescent="0.25"/>
    <row r="8257" ht="30.75" customHeight="1" x14ac:dyDescent="0.25"/>
    <row r="8258" ht="30.75" customHeight="1" x14ac:dyDescent="0.25"/>
    <row r="8259" ht="30.75" customHeight="1" x14ac:dyDescent="0.25"/>
    <row r="8260" ht="30.75" customHeight="1" x14ac:dyDescent="0.25"/>
    <row r="8261" ht="30.75" customHeight="1" x14ac:dyDescent="0.25"/>
    <row r="8262" ht="30.75" customHeight="1" x14ac:dyDescent="0.25"/>
    <row r="8263" ht="30.75" customHeight="1" x14ac:dyDescent="0.25"/>
    <row r="8264" ht="30.75" customHeight="1" x14ac:dyDescent="0.25"/>
    <row r="8265" ht="30.75" customHeight="1" x14ac:dyDescent="0.25"/>
    <row r="8266" ht="30.75" customHeight="1" x14ac:dyDescent="0.25"/>
    <row r="8267" ht="30.75" customHeight="1" x14ac:dyDescent="0.25"/>
    <row r="8268" ht="30.75" customHeight="1" x14ac:dyDescent="0.25"/>
    <row r="8269" ht="30.75" customHeight="1" x14ac:dyDescent="0.25"/>
    <row r="8270" ht="30.75" customHeight="1" x14ac:dyDescent="0.25"/>
    <row r="8271" ht="30.75" customHeight="1" x14ac:dyDescent="0.25"/>
    <row r="8272" ht="30.75" customHeight="1" x14ac:dyDescent="0.25"/>
    <row r="8273" ht="30.75" customHeight="1" x14ac:dyDescent="0.25"/>
    <row r="8274" ht="30.75" customHeight="1" x14ac:dyDescent="0.25"/>
    <row r="8275" ht="30.75" customHeight="1" x14ac:dyDescent="0.25"/>
    <row r="8276" ht="30.75" customHeight="1" x14ac:dyDescent="0.25"/>
    <row r="8277" ht="30.75" customHeight="1" x14ac:dyDescent="0.25"/>
    <row r="8278" ht="30.75" customHeight="1" x14ac:dyDescent="0.25"/>
    <row r="8279" ht="30.75" customHeight="1" x14ac:dyDescent="0.25"/>
    <row r="8280" ht="30.75" customHeight="1" x14ac:dyDescent="0.25"/>
    <row r="8281" ht="30.75" customHeight="1" x14ac:dyDescent="0.25"/>
    <row r="8282" ht="30.75" customHeight="1" x14ac:dyDescent="0.25"/>
    <row r="8283" ht="30.75" customHeight="1" x14ac:dyDescent="0.25"/>
    <row r="8284" ht="30.75" customHeight="1" x14ac:dyDescent="0.25"/>
    <row r="8285" ht="30.75" customHeight="1" x14ac:dyDescent="0.25"/>
    <row r="8286" ht="30.75" customHeight="1" x14ac:dyDescent="0.25"/>
    <row r="8287" ht="30.75" customHeight="1" x14ac:dyDescent="0.25"/>
    <row r="8288" ht="30.75" customHeight="1" x14ac:dyDescent="0.25"/>
    <row r="8289" ht="30.75" customHeight="1" x14ac:dyDescent="0.25"/>
    <row r="8290" ht="30.75" customHeight="1" x14ac:dyDescent="0.25"/>
    <row r="8291" ht="30.75" customHeight="1" x14ac:dyDescent="0.25"/>
    <row r="8292" ht="30.75" customHeight="1" x14ac:dyDescent="0.25"/>
    <row r="8293" ht="30.75" customHeight="1" x14ac:dyDescent="0.25"/>
    <row r="8294" ht="30.75" customHeight="1" x14ac:dyDescent="0.25"/>
    <row r="8295" ht="30.75" customHeight="1" x14ac:dyDescent="0.25"/>
    <row r="8296" ht="30.75" customHeight="1" x14ac:dyDescent="0.25"/>
    <row r="8297" ht="30.75" customHeight="1" x14ac:dyDescent="0.25"/>
    <row r="8298" ht="30.75" customHeight="1" x14ac:dyDescent="0.25"/>
    <row r="8299" ht="30.75" customHeight="1" x14ac:dyDescent="0.25"/>
    <row r="8300" ht="30.75" customHeight="1" x14ac:dyDescent="0.25"/>
    <row r="8301" ht="30.75" customHeight="1" x14ac:dyDescent="0.25"/>
    <row r="8302" ht="30.75" customHeight="1" x14ac:dyDescent="0.25"/>
    <row r="8303" ht="30.75" customHeight="1" x14ac:dyDescent="0.25"/>
    <row r="8304" ht="30.75" customHeight="1" x14ac:dyDescent="0.25"/>
    <row r="8305" ht="30.75" customHeight="1" x14ac:dyDescent="0.25"/>
    <row r="8306" ht="30.75" customHeight="1" x14ac:dyDescent="0.25"/>
    <row r="8307" ht="30.75" customHeight="1" x14ac:dyDescent="0.25"/>
    <row r="8308" ht="30.75" customHeight="1" x14ac:dyDescent="0.25"/>
    <row r="8309" ht="30.75" customHeight="1" x14ac:dyDescent="0.25"/>
    <row r="8310" ht="30.75" customHeight="1" x14ac:dyDescent="0.25"/>
    <row r="8311" ht="30.75" customHeight="1" x14ac:dyDescent="0.25"/>
    <row r="8312" ht="30.75" customHeight="1" x14ac:dyDescent="0.25"/>
    <row r="8313" ht="30.75" customHeight="1" x14ac:dyDescent="0.25"/>
    <row r="8314" ht="30.75" customHeight="1" x14ac:dyDescent="0.25"/>
    <row r="8315" ht="30.75" customHeight="1" x14ac:dyDescent="0.25"/>
    <row r="8316" ht="30.75" customHeight="1" x14ac:dyDescent="0.25"/>
    <row r="8317" ht="30.75" customHeight="1" x14ac:dyDescent="0.25"/>
    <row r="8318" ht="30.75" customHeight="1" x14ac:dyDescent="0.25"/>
    <row r="8319" ht="30.75" customHeight="1" x14ac:dyDescent="0.25"/>
    <row r="8320" ht="30.75" customHeight="1" x14ac:dyDescent="0.25"/>
    <row r="8321" ht="30.75" customHeight="1" x14ac:dyDescent="0.25"/>
    <row r="8322" ht="30.75" customHeight="1" x14ac:dyDescent="0.25"/>
    <row r="8323" ht="30.75" customHeight="1" x14ac:dyDescent="0.25"/>
    <row r="8324" ht="30.75" customHeight="1" x14ac:dyDescent="0.25"/>
    <row r="8325" ht="30.75" customHeight="1" x14ac:dyDescent="0.25"/>
    <row r="8326" ht="30.75" customHeight="1" x14ac:dyDescent="0.25"/>
    <row r="8327" ht="30.75" customHeight="1" x14ac:dyDescent="0.25"/>
    <row r="8328" ht="30.75" customHeight="1" x14ac:dyDescent="0.25"/>
    <row r="8329" ht="30.75" customHeight="1" x14ac:dyDescent="0.25"/>
    <row r="8330" ht="30.75" customHeight="1" x14ac:dyDescent="0.25"/>
    <row r="8331" ht="30.75" customHeight="1" x14ac:dyDescent="0.25"/>
    <row r="8332" ht="30.75" customHeight="1" x14ac:dyDescent="0.25"/>
    <row r="8333" ht="30.75" customHeight="1" x14ac:dyDescent="0.25"/>
    <row r="8334" ht="30.75" customHeight="1" x14ac:dyDescent="0.25"/>
    <row r="8335" ht="30.75" customHeight="1" x14ac:dyDescent="0.25"/>
    <row r="8336" ht="30.75" customHeight="1" x14ac:dyDescent="0.25"/>
    <row r="8337" ht="30.75" customHeight="1" x14ac:dyDescent="0.25"/>
    <row r="8338" ht="30.75" customHeight="1" x14ac:dyDescent="0.25"/>
    <row r="8339" ht="30.75" customHeight="1" x14ac:dyDescent="0.25"/>
    <row r="8340" ht="30.75" customHeight="1" x14ac:dyDescent="0.25"/>
    <row r="8341" ht="30.75" customHeight="1" x14ac:dyDescent="0.25"/>
    <row r="8342" ht="30.75" customHeight="1" x14ac:dyDescent="0.25"/>
    <row r="8343" ht="30.75" customHeight="1" x14ac:dyDescent="0.25"/>
    <row r="8344" ht="30.75" customHeight="1" x14ac:dyDescent="0.25"/>
    <row r="8345" ht="30.75" customHeight="1" x14ac:dyDescent="0.25"/>
    <row r="8346" ht="30.75" customHeight="1" x14ac:dyDescent="0.25"/>
    <row r="8347" ht="30.75" customHeight="1" x14ac:dyDescent="0.25"/>
    <row r="8348" ht="30.75" customHeight="1" x14ac:dyDescent="0.25"/>
    <row r="8349" ht="30.75" customHeight="1" x14ac:dyDescent="0.25"/>
    <row r="8350" ht="30.75" customHeight="1" x14ac:dyDescent="0.25"/>
    <row r="8351" ht="30.75" customHeight="1" x14ac:dyDescent="0.25"/>
    <row r="8352" ht="30.75" customHeight="1" x14ac:dyDescent="0.25"/>
    <row r="8353" ht="30.75" customHeight="1" x14ac:dyDescent="0.25"/>
    <row r="8354" ht="30.75" customHeight="1" x14ac:dyDescent="0.25"/>
    <row r="8355" ht="30.75" customHeight="1" x14ac:dyDescent="0.25"/>
    <row r="8356" ht="30.75" customHeight="1" x14ac:dyDescent="0.25"/>
    <row r="8357" ht="30.75" customHeight="1" x14ac:dyDescent="0.25"/>
    <row r="8358" ht="30.75" customHeight="1" x14ac:dyDescent="0.25"/>
    <row r="8359" ht="30.75" customHeight="1" x14ac:dyDescent="0.25"/>
    <row r="8360" ht="30.75" customHeight="1" x14ac:dyDescent="0.25"/>
    <row r="8361" ht="30.75" customHeight="1" x14ac:dyDescent="0.25"/>
    <row r="8362" ht="30.75" customHeight="1" x14ac:dyDescent="0.25"/>
    <row r="8363" ht="30.75" customHeight="1" x14ac:dyDescent="0.25"/>
    <row r="8364" ht="30.75" customHeight="1" x14ac:dyDescent="0.25"/>
    <row r="8365" ht="30.75" customHeight="1" x14ac:dyDescent="0.25"/>
    <row r="8366" ht="30.75" customHeight="1" x14ac:dyDescent="0.25"/>
    <row r="8367" ht="30.75" customHeight="1" x14ac:dyDescent="0.25"/>
    <row r="8368" ht="30.75" customHeight="1" x14ac:dyDescent="0.25"/>
    <row r="8369" ht="30.75" customHeight="1" x14ac:dyDescent="0.25"/>
    <row r="8370" ht="30.75" customHeight="1" x14ac:dyDescent="0.25"/>
    <row r="8371" ht="30.75" customHeight="1" x14ac:dyDescent="0.25"/>
    <row r="8372" ht="30.75" customHeight="1" x14ac:dyDescent="0.25"/>
    <row r="8373" ht="30.75" customHeight="1" x14ac:dyDescent="0.25"/>
    <row r="8374" ht="30.75" customHeight="1" x14ac:dyDescent="0.25"/>
    <row r="8375" ht="30.75" customHeight="1" x14ac:dyDescent="0.25"/>
    <row r="8376" ht="30.75" customHeight="1" x14ac:dyDescent="0.25"/>
    <row r="8377" ht="30.75" customHeight="1" x14ac:dyDescent="0.25"/>
    <row r="8378" ht="30.75" customHeight="1" x14ac:dyDescent="0.25"/>
    <row r="8379" ht="30.75" customHeight="1" x14ac:dyDescent="0.25"/>
    <row r="8380" ht="30.75" customHeight="1" x14ac:dyDescent="0.25"/>
    <row r="8381" ht="30.75" customHeight="1" x14ac:dyDescent="0.25"/>
    <row r="8382" ht="30.75" customHeight="1" x14ac:dyDescent="0.25"/>
    <row r="8383" ht="30.75" customHeight="1" x14ac:dyDescent="0.25"/>
    <row r="8384" ht="30.75" customHeight="1" x14ac:dyDescent="0.25"/>
    <row r="8385" ht="30.75" customHeight="1" x14ac:dyDescent="0.25"/>
    <row r="8386" ht="30.75" customHeight="1" x14ac:dyDescent="0.25"/>
    <row r="8387" ht="30.75" customHeight="1" x14ac:dyDescent="0.25"/>
    <row r="8388" ht="30.75" customHeight="1" x14ac:dyDescent="0.25"/>
    <row r="8389" ht="30.75" customHeight="1" x14ac:dyDescent="0.25"/>
    <row r="8390" ht="30.75" customHeight="1" x14ac:dyDescent="0.25"/>
    <row r="8391" ht="30.75" customHeight="1" x14ac:dyDescent="0.25"/>
    <row r="8392" ht="30.75" customHeight="1" x14ac:dyDescent="0.25"/>
    <row r="8393" ht="30.75" customHeight="1" x14ac:dyDescent="0.25"/>
    <row r="8394" ht="30.75" customHeight="1" x14ac:dyDescent="0.25"/>
    <row r="8395" ht="30.75" customHeight="1" x14ac:dyDescent="0.25"/>
    <row r="8396" ht="30.75" customHeight="1" x14ac:dyDescent="0.25"/>
    <row r="8397" ht="30.75" customHeight="1" x14ac:dyDescent="0.25"/>
    <row r="8398" ht="30.75" customHeight="1" x14ac:dyDescent="0.25"/>
    <row r="8399" ht="30.75" customHeight="1" x14ac:dyDescent="0.25"/>
    <row r="8400" ht="30.75" customHeight="1" x14ac:dyDescent="0.25"/>
    <row r="8401" ht="30.75" customHeight="1" x14ac:dyDescent="0.25"/>
    <row r="8402" ht="30.75" customHeight="1" x14ac:dyDescent="0.25"/>
    <row r="8403" ht="30.75" customHeight="1" x14ac:dyDescent="0.25"/>
    <row r="8404" ht="30.75" customHeight="1" x14ac:dyDescent="0.25"/>
    <row r="8405" ht="30.75" customHeight="1" x14ac:dyDescent="0.25"/>
    <row r="8406" ht="30.75" customHeight="1" x14ac:dyDescent="0.25"/>
    <row r="8407" ht="30.75" customHeight="1" x14ac:dyDescent="0.25"/>
    <row r="8408" ht="30.75" customHeight="1" x14ac:dyDescent="0.25"/>
    <row r="8409" ht="30.75" customHeight="1" x14ac:dyDescent="0.25"/>
    <row r="8410" ht="30.75" customHeight="1" x14ac:dyDescent="0.25"/>
    <row r="8411" ht="30.75" customHeight="1" x14ac:dyDescent="0.25"/>
    <row r="8412" ht="30.75" customHeight="1" x14ac:dyDescent="0.25"/>
    <row r="8413" ht="30.75" customHeight="1" x14ac:dyDescent="0.25"/>
    <row r="8414" ht="30.75" customHeight="1" x14ac:dyDescent="0.25"/>
    <row r="8415" ht="30.75" customHeight="1" x14ac:dyDescent="0.25"/>
    <row r="8416" ht="30.75" customHeight="1" x14ac:dyDescent="0.25"/>
    <row r="8417" ht="30.75" customHeight="1" x14ac:dyDescent="0.25"/>
    <row r="8418" ht="30.75" customHeight="1" x14ac:dyDescent="0.25"/>
    <row r="8419" ht="30.75" customHeight="1" x14ac:dyDescent="0.25"/>
    <row r="8420" ht="30.75" customHeight="1" x14ac:dyDescent="0.25"/>
    <row r="8421" ht="30.75" customHeight="1" x14ac:dyDescent="0.25"/>
    <row r="8422" ht="30.75" customHeight="1" x14ac:dyDescent="0.25"/>
    <row r="8423" ht="30.75" customHeight="1" x14ac:dyDescent="0.25"/>
    <row r="8424" ht="30.75" customHeight="1" x14ac:dyDescent="0.25"/>
    <row r="8425" ht="30.75" customHeight="1" x14ac:dyDescent="0.25"/>
    <row r="8426" ht="30.75" customHeight="1" x14ac:dyDescent="0.25"/>
    <row r="8427" ht="30.75" customHeight="1" x14ac:dyDescent="0.25"/>
    <row r="8428" ht="30.75" customHeight="1" x14ac:dyDescent="0.25"/>
    <row r="8429" ht="30.75" customHeight="1" x14ac:dyDescent="0.25"/>
    <row r="8430" ht="30.75" customHeight="1" x14ac:dyDescent="0.25"/>
    <row r="8431" ht="30.75" customHeight="1" x14ac:dyDescent="0.25"/>
    <row r="8432" ht="30.75" customHeight="1" x14ac:dyDescent="0.25"/>
    <row r="8433" ht="30.75" customHeight="1" x14ac:dyDescent="0.25"/>
    <row r="8434" ht="30.75" customHeight="1" x14ac:dyDescent="0.25"/>
    <row r="8435" ht="30.75" customHeight="1" x14ac:dyDescent="0.25"/>
    <row r="8436" ht="30.75" customHeight="1" x14ac:dyDescent="0.25"/>
    <row r="8437" ht="30.75" customHeight="1" x14ac:dyDescent="0.25"/>
    <row r="8438" ht="30.75" customHeight="1" x14ac:dyDescent="0.25"/>
    <row r="8439" ht="30.75" customHeight="1" x14ac:dyDescent="0.25"/>
    <row r="8440" ht="30.75" customHeight="1" x14ac:dyDescent="0.25"/>
    <row r="8441" ht="30.75" customHeight="1" x14ac:dyDescent="0.25"/>
    <row r="8442" ht="30.75" customHeight="1" x14ac:dyDescent="0.25"/>
    <row r="8443" ht="30.75" customHeight="1" x14ac:dyDescent="0.25"/>
    <row r="8444" ht="30.75" customHeight="1" x14ac:dyDescent="0.25"/>
    <row r="8445" ht="30.75" customHeight="1" x14ac:dyDescent="0.25"/>
    <row r="8446" ht="30.75" customHeight="1" x14ac:dyDescent="0.25"/>
    <row r="8447" ht="30.75" customHeight="1" x14ac:dyDescent="0.25"/>
    <row r="8448" ht="30.75" customHeight="1" x14ac:dyDescent="0.25"/>
    <row r="8449" ht="30.75" customHeight="1" x14ac:dyDescent="0.25"/>
    <row r="8450" ht="30.75" customHeight="1" x14ac:dyDescent="0.25"/>
    <row r="8451" ht="30.75" customHeight="1" x14ac:dyDescent="0.25"/>
    <row r="8452" ht="30.75" customHeight="1" x14ac:dyDescent="0.25"/>
    <row r="8453" ht="30.75" customHeight="1" x14ac:dyDescent="0.25"/>
    <row r="8454" ht="30.75" customHeight="1" x14ac:dyDescent="0.25"/>
    <row r="8455" ht="30.75" customHeight="1" x14ac:dyDescent="0.25"/>
    <row r="8456" ht="30.75" customHeight="1" x14ac:dyDescent="0.25"/>
    <row r="8457" ht="30.75" customHeight="1" x14ac:dyDescent="0.25"/>
    <row r="8458" ht="30.75" customHeight="1" x14ac:dyDescent="0.25"/>
    <row r="8459" ht="30.75" customHeight="1" x14ac:dyDescent="0.25"/>
    <row r="8460" ht="30.75" customHeight="1" x14ac:dyDescent="0.25"/>
    <row r="8461" ht="30.75" customHeight="1" x14ac:dyDescent="0.25"/>
    <row r="8462" ht="30.75" customHeight="1" x14ac:dyDescent="0.25"/>
    <row r="8463" ht="30.75" customHeight="1" x14ac:dyDescent="0.25"/>
    <row r="8464" ht="30.75" customHeight="1" x14ac:dyDescent="0.25"/>
    <row r="8465" ht="30.75" customHeight="1" x14ac:dyDescent="0.25"/>
    <row r="8466" ht="30.75" customHeight="1" x14ac:dyDescent="0.25"/>
    <row r="8467" ht="30.75" customHeight="1" x14ac:dyDescent="0.25"/>
    <row r="8468" ht="30.75" customHeight="1" x14ac:dyDescent="0.25"/>
    <row r="8469" ht="30.75" customHeight="1" x14ac:dyDescent="0.25"/>
    <row r="8470" ht="30.75" customHeight="1" x14ac:dyDescent="0.25"/>
    <row r="8471" ht="30.75" customHeight="1" x14ac:dyDescent="0.25"/>
    <row r="8472" ht="30.75" customHeight="1" x14ac:dyDescent="0.25"/>
    <row r="8473" ht="30.75" customHeight="1" x14ac:dyDescent="0.25"/>
    <row r="8474" ht="30.75" customHeight="1" x14ac:dyDescent="0.25"/>
    <row r="8475" ht="30.75" customHeight="1" x14ac:dyDescent="0.25"/>
    <row r="8476" ht="30.75" customHeight="1" x14ac:dyDescent="0.25"/>
    <row r="8477" ht="30.75" customHeight="1" x14ac:dyDescent="0.25"/>
    <row r="8478" ht="30.75" customHeight="1" x14ac:dyDescent="0.25"/>
    <row r="8479" ht="30.75" customHeight="1" x14ac:dyDescent="0.25"/>
    <row r="8480" ht="30.75" customHeight="1" x14ac:dyDescent="0.25"/>
    <row r="8481" ht="30.75" customHeight="1" x14ac:dyDescent="0.25"/>
    <row r="8482" ht="30.75" customHeight="1" x14ac:dyDescent="0.25"/>
    <row r="8483" ht="30.75" customHeight="1" x14ac:dyDescent="0.25"/>
    <row r="8484" ht="30.75" customHeight="1" x14ac:dyDescent="0.25"/>
    <row r="8485" ht="30.75" customHeight="1" x14ac:dyDescent="0.25"/>
    <row r="8486" ht="30.75" customHeight="1" x14ac:dyDescent="0.25"/>
    <row r="8487" ht="30.75" customHeight="1" x14ac:dyDescent="0.25"/>
    <row r="8488" ht="30.75" customHeight="1" x14ac:dyDescent="0.25"/>
    <row r="8489" ht="30.75" customHeight="1" x14ac:dyDescent="0.25"/>
    <row r="8490" ht="30.75" customHeight="1" x14ac:dyDescent="0.25"/>
    <row r="8491" ht="30.75" customHeight="1" x14ac:dyDescent="0.25"/>
    <row r="8492" ht="30.75" customHeight="1" x14ac:dyDescent="0.25"/>
    <row r="8493" ht="30.75" customHeight="1" x14ac:dyDescent="0.25"/>
    <row r="8494" ht="30.75" customHeight="1" x14ac:dyDescent="0.25"/>
    <row r="8495" ht="30.75" customHeight="1" x14ac:dyDescent="0.25"/>
    <row r="8496" ht="30.75" customHeight="1" x14ac:dyDescent="0.25"/>
    <row r="8497" ht="30.75" customHeight="1" x14ac:dyDescent="0.25"/>
    <row r="8498" ht="30.75" customHeight="1" x14ac:dyDescent="0.25"/>
    <row r="8499" ht="30.75" customHeight="1" x14ac:dyDescent="0.25"/>
    <row r="8500" ht="30.75" customHeight="1" x14ac:dyDescent="0.25"/>
    <row r="8501" ht="30.75" customHeight="1" x14ac:dyDescent="0.25"/>
    <row r="8502" ht="30.75" customHeight="1" x14ac:dyDescent="0.25"/>
    <row r="8503" ht="30.75" customHeight="1" x14ac:dyDescent="0.25"/>
    <row r="8504" ht="30.75" customHeight="1" x14ac:dyDescent="0.25"/>
    <row r="8505" ht="30.75" customHeight="1" x14ac:dyDescent="0.25"/>
    <row r="8506" ht="30.75" customHeight="1" x14ac:dyDescent="0.25"/>
    <row r="8507" ht="30.75" customHeight="1" x14ac:dyDescent="0.25"/>
    <row r="8508" ht="30.75" customHeight="1" x14ac:dyDescent="0.25"/>
    <row r="8509" ht="30.75" customHeight="1" x14ac:dyDescent="0.25"/>
    <row r="8510" ht="30.75" customHeight="1" x14ac:dyDescent="0.25"/>
    <row r="8511" ht="30.75" customHeight="1" x14ac:dyDescent="0.25"/>
    <row r="8512" ht="30.75" customHeight="1" x14ac:dyDescent="0.25"/>
    <row r="8513" ht="30.75" customHeight="1" x14ac:dyDescent="0.25"/>
    <row r="8514" ht="30.75" customHeight="1" x14ac:dyDescent="0.25"/>
    <row r="8515" ht="30.75" customHeight="1" x14ac:dyDescent="0.25"/>
    <row r="8516" ht="30.75" customHeight="1" x14ac:dyDescent="0.25"/>
    <row r="8517" ht="30.75" customHeight="1" x14ac:dyDescent="0.25"/>
    <row r="8518" ht="30.75" customHeight="1" x14ac:dyDescent="0.25"/>
    <row r="8519" ht="30.75" customHeight="1" x14ac:dyDescent="0.25"/>
    <row r="8520" ht="30.75" customHeight="1" x14ac:dyDescent="0.25"/>
    <row r="8521" ht="30.75" customHeight="1" x14ac:dyDescent="0.25"/>
    <row r="8522" ht="30.75" customHeight="1" x14ac:dyDescent="0.25"/>
    <row r="8523" ht="30.75" customHeight="1" x14ac:dyDescent="0.25"/>
    <row r="8524" ht="30.75" customHeight="1" x14ac:dyDescent="0.25"/>
    <row r="8525" ht="30.75" customHeight="1" x14ac:dyDescent="0.25"/>
    <row r="8526" ht="30.75" customHeight="1" x14ac:dyDescent="0.25"/>
    <row r="8527" ht="30.75" customHeight="1" x14ac:dyDescent="0.25"/>
    <row r="8528" ht="30.75" customHeight="1" x14ac:dyDescent="0.25"/>
    <row r="8529" ht="30.75" customHeight="1" x14ac:dyDescent="0.25"/>
    <row r="8530" ht="30.75" customHeight="1" x14ac:dyDescent="0.25"/>
    <row r="8531" ht="30.75" customHeight="1" x14ac:dyDescent="0.25"/>
    <row r="8532" ht="30.75" customHeight="1" x14ac:dyDescent="0.25"/>
    <row r="8533" ht="30.75" customHeight="1" x14ac:dyDescent="0.25"/>
    <row r="8534" ht="30.75" customHeight="1" x14ac:dyDescent="0.25"/>
    <row r="8535" ht="30.75" customHeight="1" x14ac:dyDescent="0.25"/>
    <row r="8536" ht="30.75" customHeight="1" x14ac:dyDescent="0.25"/>
    <row r="8537" ht="30.75" customHeight="1" x14ac:dyDescent="0.25"/>
    <row r="8538" ht="30.75" customHeight="1" x14ac:dyDescent="0.25"/>
    <row r="8539" ht="30.75" customHeight="1" x14ac:dyDescent="0.25"/>
    <row r="8540" ht="30.75" customHeight="1" x14ac:dyDescent="0.25"/>
    <row r="8541" ht="30.75" customHeight="1" x14ac:dyDescent="0.25"/>
    <row r="8542" ht="30.75" customHeight="1" x14ac:dyDescent="0.25"/>
    <row r="8543" ht="30.75" customHeight="1" x14ac:dyDescent="0.25"/>
    <row r="8544" ht="30.75" customHeight="1" x14ac:dyDescent="0.25"/>
    <row r="8545" ht="30.75" customHeight="1" x14ac:dyDescent="0.25"/>
    <row r="8546" ht="30.75" customHeight="1" x14ac:dyDescent="0.25"/>
    <row r="8547" ht="30.75" customHeight="1" x14ac:dyDescent="0.25"/>
    <row r="8548" ht="30.75" customHeight="1" x14ac:dyDescent="0.25"/>
    <row r="8549" ht="30.75" customHeight="1" x14ac:dyDescent="0.25"/>
    <row r="8550" ht="30.75" customHeight="1" x14ac:dyDescent="0.25"/>
    <row r="8551" ht="30.75" customHeight="1" x14ac:dyDescent="0.25"/>
    <row r="8552" ht="30.75" customHeight="1" x14ac:dyDescent="0.25"/>
    <row r="8553" ht="30.75" customHeight="1" x14ac:dyDescent="0.25"/>
    <row r="8554" ht="30.75" customHeight="1" x14ac:dyDescent="0.25"/>
    <row r="8555" ht="30.75" customHeight="1" x14ac:dyDescent="0.25"/>
    <row r="8556" ht="30.75" customHeight="1" x14ac:dyDescent="0.25"/>
    <row r="8557" ht="30.75" customHeight="1" x14ac:dyDescent="0.25"/>
    <row r="8558" ht="30.75" customHeight="1" x14ac:dyDescent="0.25"/>
    <row r="8559" ht="30.75" customHeight="1" x14ac:dyDescent="0.25"/>
    <row r="8560" ht="30.75" customHeight="1" x14ac:dyDescent="0.25"/>
    <row r="8561" ht="30.75" customHeight="1" x14ac:dyDescent="0.25"/>
    <row r="8562" ht="30.75" customHeight="1" x14ac:dyDescent="0.25"/>
    <row r="8563" ht="30.75" customHeight="1" x14ac:dyDescent="0.25"/>
    <row r="8564" ht="30.75" customHeight="1" x14ac:dyDescent="0.25"/>
    <row r="8565" ht="30.75" customHeight="1" x14ac:dyDescent="0.25"/>
    <row r="8566" ht="30.75" customHeight="1" x14ac:dyDescent="0.25"/>
    <row r="8567" ht="30.75" customHeight="1" x14ac:dyDescent="0.25"/>
    <row r="8568" ht="30.75" customHeight="1" x14ac:dyDescent="0.25"/>
    <row r="8569" ht="30.75" customHeight="1" x14ac:dyDescent="0.25"/>
    <row r="8570" ht="30.75" customHeight="1" x14ac:dyDescent="0.25"/>
    <row r="8571" ht="30.75" customHeight="1" x14ac:dyDescent="0.25"/>
    <row r="8572" ht="30.75" customHeight="1" x14ac:dyDescent="0.25"/>
    <row r="8573" ht="30.75" customHeight="1" x14ac:dyDescent="0.25"/>
    <row r="8574" ht="30.75" customHeight="1" x14ac:dyDescent="0.25"/>
    <row r="8575" ht="30.75" customHeight="1" x14ac:dyDescent="0.25"/>
    <row r="8576" ht="30.75" customHeight="1" x14ac:dyDescent="0.25"/>
    <row r="8577" ht="30.75" customHeight="1" x14ac:dyDescent="0.25"/>
    <row r="8578" ht="30.75" customHeight="1" x14ac:dyDescent="0.25"/>
    <row r="8579" ht="30.75" customHeight="1" x14ac:dyDescent="0.25"/>
    <row r="8580" ht="30.75" customHeight="1" x14ac:dyDescent="0.25"/>
    <row r="8581" ht="30.75" customHeight="1" x14ac:dyDescent="0.25"/>
    <row r="8582" ht="30.75" customHeight="1" x14ac:dyDescent="0.25"/>
    <row r="8583" ht="30.75" customHeight="1" x14ac:dyDescent="0.25"/>
    <row r="8584" ht="30.75" customHeight="1" x14ac:dyDescent="0.25"/>
    <row r="8585" ht="30.75" customHeight="1" x14ac:dyDescent="0.25"/>
    <row r="8586" ht="30.75" customHeight="1" x14ac:dyDescent="0.25"/>
    <row r="8587" ht="30.75" customHeight="1" x14ac:dyDescent="0.25"/>
    <row r="8588" ht="30.75" customHeight="1" x14ac:dyDescent="0.25"/>
    <row r="8589" ht="30.75" customHeight="1" x14ac:dyDescent="0.25"/>
    <row r="8590" ht="30.75" customHeight="1" x14ac:dyDescent="0.25"/>
    <row r="8591" ht="30.75" customHeight="1" x14ac:dyDescent="0.25"/>
    <row r="8592" ht="30.75" customHeight="1" x14ac:dyDescent="0.25"/>
    <row r="8593" ht="30.75" customHeight="1" x14ac:dyDescent="0.25"/>
    <row r="8594" ht="30.75" customHeight="1" x14ac:dyDescent="0.25"/>
    <row r="8595" ht="30.75" customHeight="1" x14ac:dyDescent="0.25"/>
    <row r="8596" ht="30.75" customHeight="1" x14ac:dyDescent="0.25"/>
    <row r="8597" ht="30.75" customHeight="1" x14ac:dyDescent="0.25"/>
    <row r="8598" ht="30.75" customHeight="1" x14ac:dyDescent="0.25"/>
    <row r="8599" ht="30.75" customHeight="1" x14ac:dyDescent="0.25"/>
    <row r="8600" ht="30.75" customHeight="1" x14ac:dyDescent="0.25"/>
    <row r="8601" ht="30.75" customHeight="1" x14ac:dyDescent="0.25"/>
    <row r="8602" ht="30.75" customHeight="1" x14ac:dyDescent="0.25"/>
    <row r="8603" ht="30.75" customHeight="1" x14ac:dyDescent="0.25"/>
    <row r="8604" ht="30.75" customHeight="1" x14ac:dyDescent="0.25"/>
    <row r="8605" ht="30.75" customHeight="1" x14ac:dyDescent="0.25"/>
    <row r="8606" ht="30.75" customHeight="1" x14ac:dyDescent="0.25"/>
    <row r="8607" ht="30.75" customHeight="1" x14ac:dyDescent="0.25"/>
    <row r="8608" ht="30.75" customHeight="1" x14ac:dyDescent="0.25"/>
    <row r="8609" ht="30.75" customHeight="1" x14ac:dyDescent="0.25"/>
    <row r="8610" ht="30.75" customHeight="1" x14ac:dyDescent="0.25"/>
    <row r="8611" ht="30.75" customHeight="1" x14ac:dyDescent="0.25"/>
    <row r="8612" ht="30.75" customHeight="1" x14ac:dyDescent="0.25"/>
    <row r="8613" ht="30.75" customHeight="1" x14ac:dyDescent="0.25"/>
    <row r="8614" ht="30.75" customHeight="1" x14ac:dyDescent="0.25"/>
    <row r="8615" ht="30.75" customHeight="1" x14ac:dyDescent="0.25"/>
    <row r="8616" ht="30.75" customHeight="1" x14ac:dyDescent="0.25"/>
    <row r="8617" ht="30.75" customHeight="1" x14ac:dyDescent="0.25"/>
    <row r="8618" ht="30.75" customHeight="1" x14ac:dyDescent="0.25"/>
    <row r="8619" ht="30.75" customHeight="1" x14ac:dyDescent="0.25"/>
    <row r="8620" ht="30.75" customHeight="1" x14ac:dyDescent="0.25"/>
    <row r="8621" ht="30.75" customHeight="1" x14ac:dyDescent="0.25"/>
    <row r="8622" ht="30.75" customHeight="1" x14ac:dyDescent="0.25"/>
    <row r="8623" ht="30.75" customHeight="1" x14ac:dyDescent="0.25"/>
    <row r="8624" ht="30.75" customHeight="1" x14ac:dyDescent="0.25"/>
    <row r="8625" ht="30.75" customHeight="1" x14ac:dyDescent="0.25"/>
    <row r="8626" ht="30.75" customHeight="1" x14ac:dyDescent="0.25"/>
    <row r="8627" ht="30.75" customHeight="1" x14ac:dyDescent="0.25"/>
    <row r="8628" ht="30.75" customHeight="1" x14ac:dyDescent="0.25"/>
    <row r="8629" ht="30.75" customHeight="1" x14ac:dyDescent="0.25"/>
    <row r="8630" ht="30.75" customHeight="1" x14ac:dyDescent="0.25"/>
    <row r="8631" ht="30.75" customHeight="1" x14ac:dyDescent="0.25"/>
    <row r="8632" ht="30.75" customHeight="1" x14ac:dyDescent="0.25"/>
    <row r="8633" ht="30.75" customHeight="1" x14ac:dyDescent="0.25"/>
    <row r="8634" ht="30.75" customHeight="1" x14ac:dyDescent="0.25"/>
    <row r="8635" ht="30.75" customHeight="1" x14ac:dyDescent="0.25"/>
    <row r="8636" ht="30.75" customHeight="1" x14ac:dyDescent="0.25"/>
    <row r="8637" ht="30.75" customHeight="1" x14ac:dyDescent="0.25"/>
    <row r="8638" ht="30.75" customHeight="1" x14ac:dyDescent="0.25"/>
    <row r="8639" ht="30.75" customHeight="1" x14ac:dyDescent="0.25"/>
    <row r="8640" ht="30.75" customHeight="1" x14ac:dyDescent="0.25"/>
    <row r="8641" ht="30.75" customHeight="1" x14ac:dyDescent="0.25"/>
    <row r="8642" ht="30.75" customHeight="1" x14ac:dyDescent="0.25"/>
    <row r="8643" ht="30.75" customHeight="1" x14ac:dyDescent="0.25"/>
    <row r="8644" ht="30.75" customHeight="1" x14ac:dyDescent="0.25"/>
    <row r="8645" ht="30.75" customHeight="1" x14ac:dyDescent="0.25"/>
    <row r="8646" ht="30.75" customHeight="1" x14ac:dyDescent="0.25"/>
    <row r="8647" ht="30.75" customHeight="1" x14ac:dyDescent="0.25"/>
    <row r="8648" ht="30.75" customHeight="1" x14ac:dyDescent="0.25"/>
    <row r="8649" ht="30.75" customHeight="1" x14ac:dyDescent="0.25"/>
    <row r="8650" ht="30.75" customHeight="1" x14ac:dyDescent="0.25"/>
    <row r="8651" ht="30.75" customHeight="1" x14ac:dyDescent="0.25"/>
    <row r="8652" ht="30.75" customHeight="1" x14ac:dyDescent="0.25"/>
    <row r="8653" ht="30.75" customHeight="1" x14ac:dyDescent="0.25"/>
    <row r="8654" ht="30.75" customHeight="1" x14ac:dyDescent="0.25"/>
    <row r="8655" ht="30.75" customHeight="1" x14ac:dyDescent="0.25"/>
    <row r="8656" ht="30.75" customHeight="1" x14ac:dyDescent="0.25"/>
    <row r="8657" ht="30.75" customHeight="1" x14ac:dyDescent="0.25"/>
    <row r="8658" ht="30.75" customHeight="1" x14ac:dyDescent="0.25"/>
    <row r="8659" ht="30.75" customHeight="1" x14ac:dyDescent="0.25"/>
    <row r="8660" ht="30.75" customHeight="1" x14ac:dyDescent="0.25"/>
    <row r="8661" ht="30.75" customHeight="1" x14ac:dyDescent="0.25"/>
    <row r="8662" ht="30.75" customHeight="1" x14ac:dyDescent="0.25"/>
    <row r="8663" ht="30.75" customHeight="1" x14ac:dyDescent="0.25"/>
    <row r="8664" ht="30.75" customHeight="1" x14ac:dyDescent="0.25"/>
    <row r="8665" ht="30.75" customHeight="1" x14ac:dyDescent="0.25"/>
    <row r="8666" ht="30.75" customHeight="1" x14ac:dyDescent="0.25"/>
    <row r="8667" ht="30.75" customHeight="1" x14ac:dyDescent="0.25"/>
    <row r="8668" ht="30.75" customHeight="1" x14ac:dyDescent="0.25"/>
    <row r="8669" ht="30.75" customHeight="1" x14ac:dyDescent="0.25"/>
    <row r="8670" ht="30.75" customHeight="1" x14ac:dyDescent="0.25"/>
    <row r="8671" ht="30.75" customHeight="1" x14ac:dyDescent="0.25"/>
    <row r="8672" ht="30.75" customHeight="1" x14ac:dyDescent="0.25"/>
    <row r="8673" ht="30.75" customHeight="1" x14ac:dyDescent="0.25"/>
    <row r="8674" ht="30.75" customHeight="1" x14ac:dyDescent="0.25"/>
    <row r="8675" ht="30.75" customHeight="1" x14ac:dyDescent="0.25"/>
    <row r="8676" ht="30.75" customHeight="1" x14ac:dyDescent="0.25"/>
    <row r="8677" ht="30.75" customHeight="1" x14ac:dyDescent="0.25"/>
    <row r="8678" ht="30.75" customHeight="1" x14ac:dyDescent="0.25"/>
    <row r="8679" ht="30.75" customHeight="1" x14ac:dyDescent="0.25"/>
    <row r="8680" ht="30.75" customHeight="1" x14ac:dyDescent="0.25"/>
    <row r="8681" ht="30.75" customHeight="1" x14ac:dyDescent="0.25"/>
    <row r="8682" ht="30.75" customHeight="1" x14ac:dyDescent="0.25"/>
    <row r="8683" ht="30.75" customHeight="1" x14ac:dyDescent="0.25"/>
    <row r="8684" ht="30.75" customHeight="1" x14ac:dyDescent="0.25"/>
    <row r="8685" ht="30.75" customHeight="1" x14ac:dyDescent="0.25"/>
    <row r="8686" ht="30.75" customHeight="1" x14ac:dyDescent="0.25"/>
    <row r="8687" ht="30.75" customHeight="1" x14ac:dyDescent="0.25"/>
    <row r="8688" ht="30.75" customHeight="1" x14ac:dyDescent="0.25"/>
    <row r="8689" ht="30.75" customHeight="1" x14ac:dyDescent="0.25"/>
    <row r="8690" ht="30.75" customHeight="1" x14ac:dyDescent="0.25"/>
    <row r="8691" ht="30.75" customHeight="1" x14ac:dyDescent="0.25"/>
    <row r="8692" ht="30.75" customHeight="1" x14ac:dyDescent="0.25"/>
    <row r="8693" ht="30.75" customHeight="1" x14ac:dyDescent="0.25"/>
    <row r="8694" ht="30.75" customHeight="1" x14ac:dyDescent="0.25"/>
    <row r="8695" ht="30.75" customHeight="1" x14ac:dyDescent="0.25"/>
    <row r="8696" ht="30.75" customHeight="1" x14ac:dyDescent="0.25"/>
    <row r="8697" ht="30.75" customHeight="1" x14ac:dyDescent="0.25"/>
    <row r="8698" ht="30.75" customHeight="1" x14ac:dyDescent="0.25"/>
    <row r="8699" ht="30.75" customHeight="1" x14ac:dyDescent="0.25"/>
    <row r="8700" ht="30.75" customHeight="1" x14ac:dyDescent="0.25"/>
    <row r="8701" ht="30.75" customHeight="1" x14ac:dyDescent="0.25"/>
    <row r="8702" ht="30.75" customHeight="1" x14ac:dyDescent="0.25"/>
    <row r="8703" ht="30.75" customHeight="1" x14ac:dyDescent="0.25"/>
    <row r="8704" ht="30.75" customHeight="1" x14ac:dyDescent="0.25"/>
    <row r="8705" ht="30.75" customHeight="1" x14ac:dyDescent="0.25"/>
    <row r="8706" ht="30.75" customHeight="1" x14ac:dyDescent="0.25"/>
    <row r="8707" ht="30.75" customHeight="1" x14ac:dyDescent="0.25"/>
    <row r="8708" ht="30.75" customHeight="1" x14ac:dyDescent="0.25"/>
    <row r="8709" ht="30.75" customHeight="1" x14ac:dyDescent="0.25"/>
    <row r="8710" ht="30.75" customHeight="1" x14ac:dyDescent="0.25"/>
    <row r="8711" ht="30.75" customHeight="1" x14ac:dyDescent="0.25"/>
    <row r="8712" ht="30.75" customHeight="1" x14ac:dyDescent="0.25"/>
    <row r="8713" ht="30.75" customHeight="1" x14ac:dyDescent="0.25"/>
    <row r="8714" ht="30.75" customHeight="1" x14ac:dyDescent="0.25"/>
    <row r="8715" ht="30.75" customHeight="1" x14ac:dyDescent="0.25"/>
    <row r="8716" ht="30.75" customHeight="1" x14ac:dyDescent="0.25"/>
    <row r="8717" ht="30.75" customHeight="1" x14ac:dyDescent="0.25"/>
    <row r="8718" ht="30.75" customHeight="1" x14ac:dyDescent="0.25"/>
    <row r="8719" ht="30.75" customHeight="1" x14ac:dyDescent="0.25"/>
    <row r="8720" ht="30.75" customHeight="1" x14ac:dyDescent="0.25"/>
    <row r="8721" ht="30.75" customHeight="1" x14ac:dyDescent="0.25"/>
    <row r="8722" ht="30.75" customHeight="1" x14ac:dyDescent="0.25"/>
    <row r="8723" ht="30.75" customHeight="1" x14ac:dyDescent="0.25"/>
    <row r="8724" ht="30.75" customHeight="1" x14ac:dyDescent="0.25"/>
    <row r="8725" ht="30.75" customHeight="1" x14ac:dyDescent="0.25"/>
    <row r="8726" ht="30.75" customHeight="1" x14ac:dyDescent="0.25"/>
    <row r="8727" ht="30.75" customHeight="1" x14ac:dyDescent="0.25"/>
    <row r="8728" ht="30.75" customHeight="1" x14ac:dyDescent="0.25"/>
    <row r="8729" ht="30.75" customHeight="1" x14ac:dyDescent="0.25"/>
    <row r="8730" ht="30.75" customHeight="1" x14ac:dyDescent="0.25"/>
    <row r="8731" ht="30.75" customHeight="1" x14ac:dyDescent="0.25"/>
    <row r="8732" ht="30.75" customHeight="1" x14ac:dyDescent="0.25"/>
    <row r="8733" ht="30.75" customHeight="1" x14ac:dyDescent="0.25"/>
    <row r="8734" ht="30.75" customHeight="1" x14ac:dyDescent="0.25"/>
    <row r="8735" ht="30.75" customHeight="1" x14ac:dyDescent="0.25"/>
    <row r="8736" ht="30.75" customHeight="1" x14ac:dyDescent="0.25"/>
    <row r="8737" ht="30.75" customHeight="1" x14ac:dyDescent="0.25"/>
    <row r="8738" ht="30.75" customHeight="1" x14ac:dyDescent="0.25"/>
    <row r="8739" ht="30.75" customHeight="1" x14ac:dyDescent="0.25"/>
    <row r="8740" ht="30.75" customHeight="1" x14ac:dyDescent="0.25"/>
    <row r="8741" ht="30.75" customHeight="1" x14ac:dyDescent="0.25"/>
    <row r="8742" ht="30.75" customHeight="1" x14ac:dyDescent="0.25"/>
    <row r="8743" ht="30.75" customHeight="1" x14ac:dyDescent="0.25"/>
    <row r="8744" ht="30.75" customHeight="1" x14ac:dyDescent="0.25"/>
    <row r="8745" ht="30.75" customHeight="1" x14ac:dyDescent="0.25"/>
    <row r="8746" ht="30.75" customHeight="1" x14ac:dyDescent="0.25"/>
    <row r="8747" ht="30.75" customHeight="1" x14ac:dyDescent="0.25"/>
    <row r="8748" ht="30.75" customHeight="1" x14ac:dyDescent="0.25"/>
    <row r="8749" ht="30.75" customHeight="1" x14ac:dyDescent="0.25"/>
    <row r="8750" ht="30.75" customHeight="1" x14ac:dyDescent="0.25"/>
    <row r="8751" ht="30.75" customHeight="1" x14ac:dyDescent="0.25"/>
    <row r="8752" ht="30.75" customHeight="1" x14ac:dyDescent="0.25"/>
    <row r="8753" ht="30.75" customHeight="1" x14ac:dyDescent="0.25"/>
    <row r="8754" ht="30.75" customHeight="1" x14ac:dyDescent="0.25"/>
    <row r="8755" ht="30.75" customHeight="1" x14ac:dyDescent="0.25"/>
    <row r="8756" ht="30.75" customHeight="1" x14ac:dyDescent="0.25"/>
    <row r="8757" ht="30.75" customHeight="1" x14ac:dyDescent="0.25"/>
    <row r="8758" ht="30.75" customHeight="1" x14ac:dyDescent="0.25"/>
    <row r="8759" ht="30.75" customHeight="1" x14ac:dyDescent="0.25"/>
    <row r="8760" ht="30.75" customHeight="1" x14ac:dyDescent="0.25"/>
    <row r="8761" ht="30.75" customHeight="1" x14ac:dyDescent="0.25"/>
    <row r="8762" ht="30.75" customHeight="1" x14ac:dyDescent="0.25"/>
    <row r="8763" ht="30.75" customHeight="1" x14ac:dyDescent="0.25"/>
    <row r="8764" ht="30.75" customHeight="1" x14ac:dyDescent="0.25"/>
    <row r="8765" ht="30.75" customHeight="1" x14ac:dyDescent="0.25"/>
    <row r="8766" ht="30.75" customHeight="1" x14ac:dyDescent="0.25"/>
    <row r="8767" ht="30.75" customHeight="1" x14ac:dyDescent="0.25"/>
    <row r="8768" ht="30.75" customHeight="1" x14ac:dyDescent="0.25"/>
    <row r="8769" ht="30.75" customHeight="1" x14ac:dyDescent="0.25"/>
    <row r="8770" ht="30.75" customHeight="1" x14ac:dyDescent="0.25"/>
    <row r="8771" ht="30.75" customHeight="1" x14ac:dyDescent="0.25"/>
    <row r="8772" ht="30.75" customHeight="1" x14ac:dyDescent="0.25"/>
    <row r="8773" ht="30.75" customHeight="1" x14ac:dyDescent="0.25"/>
    <row r="8774" ht="30.75" customHeight="1" x14ac:dyDescent="0.25"/>
    <row r="8775" ht="30.75" customHeight="1" x14ac:dyDescent="0.25"/>
    <row r="8776" ht="30.75" customHeight="1" x14ac:dyDescent="0.25"/>
    <row r="8777" ht="30.75" customHeight="1" x14ac:dyDescent="0.25"/>
    <row r="8778" ht="30.75" customHeight="1" x14ac:dyDescent="0.25"/>
    <row r="8779" ht="30.75" customHeight="1" x14ac:dyDescent="0.25"/>
    <row r="8780" ht="30.75" customHeight="1" x14ac:dyDescent="0.25"/>
    <row r="8781" ht="30.75" customHeight="1" x14ac:dyDescent="0.25"/>
    <row r="8782" ht="30.75" customHeight="1" x14ac:dyDescent="0.25"/>
    <row r="8783" ht="30.75" customHeight="1" x14ac:dyDescent="0.25"/>
    <row r="8784" ht="30.75" customHeight="1" x14ac:dyDescent="0.25"/>
    <row r="8785" ht="30.75" customHeight="1" x14ac:dyDescent="0.25"/>
    <row r="8786" ht="30.75" customHeight="1" x14ac:dyDescent="0.25"/>
    <row r="8787" ht="30.75" customHeight="1" x14ac:dyDescent="0.25"/>
    <row r="8788" ht="30.75" customHeight="1" x14ac:dyDescent="0.25"/>
    <row r="8789" ht="30.75" customHeight="1" x14ac:dyDescent="0.25"/>
    <row r="8790" ht="30.75" customHeight="1" x14ac:dyDescent="0.25"/>
    <row r="8791" ht="30.75" customHeight="1" x14ac:dyDescent="0.25"/>
    <row r="8792" ht="30.75" customHeight="1" x14ac:dyDescent="0.25"/>
    <row r="8793" ht="30.75" customHeight="1" x14ac:dyDescent="0.25"/>
    <row r="8794" ht="30.75" customHeight="1" x14ac:dyDescent="0.25"/>
    <row r="8795" ht="30.75" customHeight="1" x14ac:dyDescent="0.25"/>
    <row r="8796" ht="30.75" customHeight="1" x14ac:dyDescent="0.25"/>
    <row r="8797" ht="30.75" customHeight="1" x14ac:dyDescent="0.25"/>
    <row r="8798" ht="30.75" customHeight="1" x14ac:dyDescent="0.25"/>
    <row r="8799" ht="30.75" customHeight="1" x14ac:dyDescent="0.25"/>
    <row r="8800" ht="30.75" customHeight="1" x14ac:dyDescent="0.25"/>
    <row r="8801" ht="30.75" customHeight="1" x14ac:dyDescent="0.25"/>
    <row r="8802" ht="30.75" customHeight="1" x14ac:dyDescent="0.25"/>
    <row r="8803" ht="30.75" customHeight="1" x14ac:dyDescent="0.25"/>
    <row r="8804" ht="30.75" customHeight="1" x14ac:dyDescent="0.25"/>
    <row r="8805" ht="30.75" customHeight="1" x14ac:dyDescent="0.25"/>
    <row r="8806" ht="30.75" customHeight="1" x14ac:dyDescent="0.25"/>
    <row r="8807" ht="30.75" customHeight="1" x14ac:dyDescent="0.25"/>
    <row r="8808" ht="30.75" customHeight="1" x14ac:dyDescent="0.25"/>
    <row r="8809" ht="30.75" customHeight="1" x14ac:dyDescent="0.25"/>
    <row r="8810" ht="30.75" customHeight="1" x14ac:dyDescent="0.25"/>
    <row r="8811" ht="30.75" customHeight="1" x14ac:dyDescent="0.25"/>
    <row r="8812" ht="30.75" customHeight="1" x14ac:dyDescent="0.25"/>
    <row r="8813" ht="30.75" customHeight="1" x14ac:dyDescent="0.25"/>
    <row r="8814" ht="30.75" customHeight="1" x14ac:dyDescent="0.25"/>
    <row r="8815" ht="30.75" customHeight="1" x14ac:dyDescent="0.25"/>
    <row r="8816" ht="30.75" customHeight="1" x14ac:dyDescent="0.25"/>
    <row r="8817" ht="30.75" customHeight="1" x14ac:dyDescent="0.25"/>
    <row r="8818" ht="30.75" customHeight="1" x14ac:dyDescent="0.25"/>
    <row r="8819" ht="30.75" customHeight="1" x14ac:dyDescent="0.25"/>
    <row r="8820" ht="30.75" customHeight="1" x14ac:dyDescent="0.25"/>
    <row r="8821" ht="30.75" customHeight="1" x14ac:dyDescent="0.25"/>
    <row r="8822" ht="30.75" customHeight="1" x14ac:dyDescent="0.25"/>
    <row r="8823" ht="30.75" customHeight="1" x14ac:dyDescent="0.25"/>
    <row r="8824" ht="30.75" customHeight="1" x14ac:dyDescent="0.25"/>
    <row r="8825" ht="30.75" customHeight="1" x14ac:dyDescent="0.25"/>
    <row r="8826" ht="30.75" customHeight="1" x14ac:dyDescent="0.25"/>
    <row r="8827" ht="30.75" customHeight="1" x14ac:dyDescent="0.25"/>
    <row r="8828" ht="30.75" customHeight="1" x14ac:dyDescent="0.25"/>
    <row r="8829" ht="30.75" customHeight="1" x14ac:dyDescent="0.25"/>
    <row r="8830" ht="30.75" customHeight="1" x14ac:dyDescent="0.25"/>
    <row r="8831" ht="30.75" customHeight="1" x14ac:dyDescent="0.25"/>
    <row r="8832" ht="30.75" customHeight="1" x14ac:dyDescent="0.25"/>
    <row r="8833" ht="30.75" customHeight="1" x14ac:dyDescent="0.25"/>
    <row r="8834" ht="30.75" customHeight="1" x14ac:dyDescent="0.25"/>
    <row r="8835" ht="30.75" customHeight="1" x14ac:dyDescent="0.25"/>
    <row r="8836" ht="30.75" customHeight="1" x14ac:dyDescent="0.25"/>
    <row r="8837" ht="30.75" customHeight="1" x14ac:dyDescent="0.25"/>
    <row r="8838" ht="30.75" customHeight="1" x14ac:dyDescent="0.25"/>
    <row r="8839" ht="30.75" customHeight="1" x14ac:dyDescent="0.25"/>
    <row r="8840" ht="30.75" customHeight="1" x14ac:dyDescent="0.25"/>
    <row r="8841" ht="30.75" customHeight="1" x14ac:dyDescent="0.25"/>
    <row r="8842" ht="30.75" customHeight="1" x14ac:dyDescent="0.25"/>
    <row r="8843" ht="30.75" customHeight="1" x14ac:dyDescent="0.25"/>
    <row r="8844" ht="30.75" customHeight="1" x14ac:dyDescent="0.25"/>
    <row r="8845" ht="30.75" customHeight="1" x14ac:dyDescent="0.25"/>
    <row r="8846" ht="30.75" customHeight="1" x14ac:dyDescent="0.25"/>
    <row r="8847" ht="30.75" customHeight="1" x14ac:dyDescent="0.25"/>
    <row r="8848" ht="30.75" customHeight="1" x14ac:dyDescent="0.25"/>
    <row r="8849" ht="30.75" customHeight="1" x14ac:dyDescent="0.25"/>
    <row r="8850" ht="30.75" customHeight="1" x14ac:dyDescent="0.25"/>
    <row r="8851" ht="30.75" customHeight="1" x14ac:dyDescent="0.25"/>
    <row r="8852" ht="30.75" customHeight="1" x14ac:dyDescent="0.25"/>
    <row r="8853" ht="30.75" customHeight="1" x14ac:dyDescent="0.25"/>
    <row r="8854" ht="30.75" customHeight="1" x14ac:dyDescent="0.25"/>
    <row r="8855" ht="30.75" customHeight="1" x14ac:dyDescent="0.25"/>
    <row r="8856" ht="30.75" customHeight="1" x14ac:dyDescent="0.25"/>
    <row r="8857" ht="30.75" customHeight="1" x14ac:dyDescent="0.25"/>
    <row r="8858" ht="30.75" customHeight="1" x14ac:dyDescent="0.25"/>
    <row r="8859" ht="30.75" customHeight="1" x14ac:dyDescent="0.25"/>
    <row r="8860" ht="30.75" customHeight="1" x14ac:dyDescent="0.25"/>
    <row r="8861" ht="30.75" customHeight="1" x14ac:dyDescent="0.25"/>
    <row r="8862" ht="30.75" customHeight="1" x14ac:dyDescent="0.25"/>
    <row r="8863" ht="30.75" customHeight="1" x14ac:dyDescent="0.25"/>
    <row r="8864" ht="30.75" customHeight="1" x14ac:dyDescent="0.25"/>
    <row r="8865" ht="30.75" customHeight="1" x14ac:dyDescent="0.25"/>
    <row r="8866" ht="30.75" customHeight="1" x14ac:dyDescent="0.25"/>
    <row r="8867" ht="30.75" customHeight="1" x14ac:dyDescent="0.25"/>
    <row r="8868" ht="30.75" customHeight="1" x14ac:dyDescent="0.25"/>
    <row r="8869" ht="30.75" customHeight="1" x14ac:dyDescent="0.25"/>
    <row r="8870" ht="30.75" customHeight="1" x14ac:dyDescent="0.25"/>
    <row r="8871" ht="30.75" customHeight="1" x14ac:dyDescent="0.25"/>
    <row r="8872" ht="30.75" customHeight="1" x14ac:dyDescent="0.25"/>
    <row r="8873" ht="30.75" customHeight="1" x14ac:dyDescent="0.25"/>
    <row r="8874" ht="30.75" customHeight="1" x14ac:dyDescent="0.25"/>
    <row r="8875" ht="30.75" customHeight="1" x14ac:dyDescent="0.25"/>
    <row r="8876" ht="30.75" customHeight="1" x14ac:dyDescent="0.25"/>
    <row r="8877" ht="30.75" customHeight="1" x14ac:dyDescent="0.25"/>
    <row r="8878" ht="30.75" customHeight="1" x14ac:dyDescent="0.25"/>
    <row r="8879" ht="30.75" customHeight="1" x14ac:dyDescent="0.25"/>
    <row r="8880" ht="30.75" customHeight="1" x14ac:dyDescent="0.25"/>
    <row r="8881" ht="30.75" customHeight="1" x14ac:dyDescent="0.25"/>
    <row r="8882" ht="30.75" customHeight="1" x14ac:dyDescent="0.25"/>
    <row r="8883" ht="30.75" customHeight="1" x14ac:dyDescent="0.25"/>
    <row r="8884" ht="30.75" customHeight="1" x14ac:dyDescent="0.25"/>
    <row r="8885" ht="30.75" customHeight="1" x14ac:dyDescent="0.25"/>
    <row r="8886" ht="30.75" customHeight="1" x14ac:dyDescent="0.25"/>
    <row r="8887" ht="30.75" customHeight="1" x14ac:dyDescent="0.25"/>
    <row r="8888" ht="30.75" customHeight="1" x14ac:dyDescent="0.25"/>
    <row r="8889" ht="30.75" customHeight="1" x14ac:dyDescent="0.25"/>
    <row r="8890" ht="30.75" customHeight="1" x14ac:dyDescent="0.25"/>
    <row r="8891" ht="30.75" customHeight="1" x14ac:dyDescent="0.25"/>
    <row r="8892" ht="30.75" customHeight="1" x14ac:dyDescent="0.25"/>
    <row r="8893" ht="30.75" customHeight="1" x14ac:dyDescent="0.25"/>
    <row r="8894" ht="30.75" customHeight="1" x14ac:dyDescent="0.25"/>
    <row r="8895" ht="30.75" customHeight="1" x14ac:dyDescent="0.25"/>
    <row r="8896" ht="30.75" customHeight="1" x14ac:dyDescent="0.25"/>
    <row r="8897" ht="30.75" customHeight="1" x14ac:dyDescent="0.25"/>
    <row r="8898" ht="30.75" customHeight="1" x14ac:dyDescent="0.25"/>
    <row r="8899" ht="30.75" customHeight="1" x14ac:dyDescent="0.25"/>
    <row r="8900" ht="30.75" customHeight="1" x14ac:dyDescent="0.25"/>
    <row r="8901" ht="30.75" customHeight="1" x14ac:dyDescent="0.25"/>
    <row r="8902" ht="30.75" customHeight="1" x14ac:dyDescent="0.25"/>
    <row r="8903" ht="30.75" customHeight="1" x14ac:dyDescent="0.25"/>
    <row r="8904" ht="30.75" customHeight="1" x14ac:dyDescent="0.25"/>
    <row r="8905" ht="30.75" customHeight="1" x14ac:dyDescent="0.25"/>
    <row r="8906" ht="30.75" customHeight="1" x14ac:dyDescent="0.25"/>
    <row r="8907" ht="30.75" customHeight="1" x14ac:dyDescent="0.25"/>
    <row r="8908" ht="30.75" customHeight="1" x14ac:dyDescent="0.25"/>
    <row r="8909" ht="30.75" customHeight="1" x14ac:dyDescent="0.25"/>
    <row r="8910" ht="30.75" customHeight="1" x14ac:dyDescent="0.25"/>
    <row r="8911" ht="30.75" customHeight="1" x14ac:dyDescent="0.25"/>
    <row r="8912" ht="30.75" customHeight="1" x14ac:dyDescent="0.25"/>
    <row r="8913" ht="30.75" customHeight="1" x14ac:dyDescent="0.25"/>
    <row r="8914" ht="30.75" customHeight="1" x14ac:dyDescent="0.25"/>
    <row r="8915" ht="30.75" customHeight="1" x14ac:dyDescent="0.25"/>
    <row r="8916" ht="30.75" customHeight="1" x14ac:dyDescent="0.25"/>
    <row r="8917" ht="30.75" customHeight="1" x14ac:dyDescent="0.25"/>
    <row r="8918" ht="30.75" customHeight="1" x14ac:dyDescent="0.25"/>
    <row r="8919" ht="30.75" customHeight="1" x14ac:dyDescent="0.25"/>
    <row r="8920" ht="30.75" customHeight="1" x14ac:dyDescent="0.25"/>
    <row r="8921" ht="30.75" customHeight="1" x14ac:dyDescent="0.25"/>
    <row r="8922" ht="30.75" customHeight="1" x14ac:dyDescent="0.25"/>
    <row r="8923" ht="30.75" customHeight="1" x14ac:dyDescent="0.25"/>
    <row r="8924" ht="30.75" customHeight="1" x14ac:dyDescent="0.25"/>
    <row r="8925" ht="30.75" customHeight="1" x14ac:dyDescent="0.25"/>
    <row r="8926" ht="30.75" customHeight="1" x14ac:dyDescent="0.25"/>
    <row r="8927" ht="30.75" customHeight="1" x14ac:dyDescent="0.25"/>
    <row r="8928" ht="30.75" customHeight="1" x14ac:dyDescent="0.25"/>
    <row r="8929" ht="30.75" customHeight="1" x14ac:dyDescent="0.25"/>
    <row r="8930" ht="30.75" customHeight="1" x14ac:dyDescent="0.25"/>
    <row r="8931" ht="30.75" customHeight="1" x14ac:dyDescent="0.25"/>
    <row r="8932" ht="30.75" customHeight="1" x14ac:dyDescent="0.25"/>
    <row r="8933" ht="30.75" customHeight="1" x14ac:dyDescent="0.25"/>
    <row r="8934" ht="30.75" customHeight="1" x14ac:dyDescent="0.25"/>
    <row r="8935" ht="30.75" customHeight="1" x14ac:dyDescent="0.25"/>
    <row r="8936" ht="30.75" customHeight="1" x14ac:dyDescent="0.25"/>
    <row r="8937" ht="30.75" customHeight="1" x14ac:dyDescent="0.25"/>
    <row r="8938" ht="30.75" customHeight="1" x14ac:dyDescent="0.25"/>
    <row r="8939" ht="30.75" customHeight="1" x14ac:dyDescent="0.25"/>
    <row r="8940" ht="30.75" customHeight="1" x14ac:dyDescent="0.25"/>
    <row r="8941" ht="30.75" customHeight="1" x14ac:dyDescent="0.25"/>
    <row r="8942" ht="30.75" customHeight="1" x14ac:dyDescent="0.25"/>
    <row r="8943" ht="30.75" customHeight="1" x14ac:dyDescent="0.25"/>
    <row r="8944" ht="30.75" customHeight="1" x14ac:dyDescent="0.25"/>
    <row r="8945" ht="30.75" customHeight="1" x14ac:dyDescent="0.25"/>
    <row r="8946" ht="30.75" customHeight="1" x14ac:dyDescent="0.25"/>
    <row r="8947" ht="30.75" customHeight="1" x14ac:dyDescent="0.25"/>
    <row r="8948" ht="30.75" customHeight="1" x14ac:dyDescent="0.25"/>
    <row r="8949" ht="30.75" customHeight="1" x14ac:dyDescent="0.25"/>
    <row r="8950" ht="30.75" customHeight="1" x14ac:dyDescent="0.25"/>
    <row r="8951" ht="30.75" customHeight="1" x14ac:dyDescent="0.25"/>
    <row r="8952" ht="30.75" customHeight="1" x14ac:dyDescent="0.25"/>
    <row r="8953" ht="30.75" customHeight="1" x14ac:dyDescent="0.25"/>
    <row r="8954" ht="30.75" customHeight="1" x14ac:dyDescent="0.25"/>
    <row r="8955" ht="30.75" customHeight="1" x14ac:dyDescent="0.25"/>
    <row r="8956" ht="30.75" customHeight="1" x14ac:dyDescent="0.25"/>
    <row r="8957" ht="30.75" customHeight="1" x14ac:dyDescent="0.25"/>
    <row r="8958" ht="30.75" customHeight="1" x14ac:dyDescent="0.25"/>
    <row r="8959" ht="30.75" customHeight="1" x14ac:dyDescent="0.25"/>
    <row r="8960" ht="30.75" customHeight="1" x14ac:dyDescent="0.25"/>
    <row r="8961" ht="30.75" customHeight="1" x14ac:dyDescent="0.25"/>
    <row r="8962" ht="30.75" customHeight="1" x14ac:dyDescent="0.25"/>
    <row r="8963" ht="30.75" customHeight="1" x14ac:dyDescent="0.25"/>
    <row r="8964" ht="30.75" customHeight="1" x14ac:dyDescent="0.25"/>
    <row r="8965" ht="30.75" customHeight="1" x14ac:dyDescent="0.25"/>
    <row r="8966" ht="30.75" customHeight="1" x14ac:dyDescent="0.25"/>
    <row r="8967" ht="30.75" customHeight="1" x14ac:dyDescent="0.25"/>
    <row r="8968" ht="30.75" customHeight="1" x14ac:dyDescent="0.25"/>
    <row r="8969" ht="30.75" customHeight="1" x14ac:dyDescent="0.25"/>
    <row r="8970" ht="30.75" customHeight="1" x14ac:dyDescent="0.25"/>
    <row r="8971" ht="30.75" customHeight="1" x14ac:dyDescent="0.25"/>
    <row r="8972" ht="30.75" customHeight="1" x14ac:dyDescent="0.25"/>
    <row r="8973" ht="30.75" customHeight="1" x14ac:dyDescent="0.25"/>
    <row r="8974" ht="30.75" customHeight="1" x14ac:dyDescent="0.25"/>
    <row r="8975" ht="30.75" customHeight="1" x14ac:dyDescent="0.25"/>
    <row r="8976" ht="30.75" customHeight="1" x14ac:dyDescent="0.25"/>
    <row r="8977" ht="30.75" customHeight="1" x14ac:dyDescent="0.25"/>
    <row r="8978" ht="30.75" customHeight="1" x14ac:dyDescent="0.25"/>
    <row r="8979" ht="30.75" customHeight="1" x14ac:dyDescent="0.25"/>
    <row r="8980" ht="30.75" customHeight="1" x14ac:dyDescent="0.25"/>
    <row r="8981" ht="30.75" customHeight="1" x14ac:dyDescent="0.25"/>
    <row r="8982" ht="30.75" customHeight="1" x14ac:dyDescent="0.25"/>
    <row r="8983" ht="30.75" customHeight="1" x14ac:dyDescent="0.25"/>
    <row r="8984" ht="30.75" customHeight="1" x14ac:dyDescent="0.25"/>
    <row r="8985" ht="30.75" customHeight="1" x14ac:dyDescent="0.25"/>
    <row r="8986" ht="30.75" customHeight="1" x14ac:dyDescent="0.25"/>
    <row r="8987" ht="30.75" customHeight="1" x14ac:dyDescent="0.25"/>
    <row r="8988" ht="30.75" customHeight="1" x14ac:dyDescent="0.25"/>
    <row r="8989" ht="30.75" customHeight="1" x14ac:dyDescent="0.25"/>
    <row r="8990" ht="30.75" customHeight="1" x14ac:dyDescent="0.25"/>
    <row r="8991" ht="30.75" customHeight="1" x14ac:dyDescent="0.25"/>
    <row r="8992" ht="30.75" customHeight="1" x14ac:dyDescent="0.25"/>
    <row r="8993" ht="30.75" customHeight="1" x14ac:dyDescent="0.25"/>
    <row r="8994" ht="30.75" customHeight="1" x14ac:dyDescent="0.25"/>
    <row r="8995" ht="30.75" customHeight="1" x14ac:dyDescent="0.25"/>
    <row r="8996" ht="30.75" customHeight="1" x14ac:dyDescent="0.25"/>
    <row r="8997" ht="30.75" customHeight="1" x14ac:dyDescent="0.25"/>
    <row r="8998" ht="30.75" customHeight="1" x14ac:dyDescent="0.25"/>
    <row r="8999" ht="30.75" customHeight="1" x14ac:dyDescent="0.25"/>
    <row r="9000" ht="30.75" customHeight="1" x14ac:dyDescent="0.25"/>
    <row r="9001" ht="30.75" customHeight="1" x14ac:dyDescent="0.25"/>
    <row r="9002" ht="30.75" customHeight="1" x14ac:dyDescent="0.25"/>
    <row r="9003" ht="30.75" customHeight="1" x14ac:dyDescent="0.25"/>
    <row r="9004" ht="30.75" customHeight="1" x14ac:dyDescent="0.25"/>
    <row r="9005" ht="30.75" customHeight="1" x14ac:dyDescent="0.25"/>
    <row r="9006" ht="30.75" customHeight="1" x14ac:dyDescent="0.25"/>
    <row r="9007" ht="30.75" customHeight="1" x14ac:dyDescent="0.25"/>
    <row r="9008" ht="30.75" customHeight="1" x14ac:dyDescent="0.25"/>
    <row r="9009" ht="30.75" customHeight="1" x14ac:dyDescent="0.25"/>
    <row r="9010" ht="30.75" customHeight="1" x14ac:dyDescent="0.25"/>
    <row r="9011" ht="30.75" customHeight="1" x14ac:dyDescent="0.25"/>
    <row r="9012" ht="30.75" customHeight="1" x14ac:dyDescent="0.25"/>
    <row r="9013" ht="30.75" customHeight="1" x14ac:dyDescent="0.25"/>
    <row r="9014" ht="30.75" customHeight="1" x14ac:dyDescent="0.25"/>
    <row r="9015" ht="30.75" customHeight="1" x14ac:dyDescent="0.25"/>
    <row r="9016" ht="30.75" customHeight="1" x14ac:dyDescent="0.25"/>
    <row r="9017" ht="30.75" customHeight="1" x14ac:dyDescent="0.25"/>
    <row r="9018" ht="30.75" customHeight="1" x14ac:dyDescent="0.25"/>
    <row r="9019" ht="30.75" customHeight="1" x14ac:dyDescent="0.25"/>
    <row r="9020" ht="30.75" customHeight="1" x14ac:dyDescent="0.25"/>
    <row r="9021" ht="30.75" customHeight="1" x14ac:dyDescent="0.25"/>
    <row r="9022" ht="30.75" customHeight="1" x14ac:dyDescent="0.25"/>
    <row r="9023" ht="30.75" customHeight="1" x14ac:dyDescent="0.25"/>
    <row r="9024" ht="30.75" customHeight="1" x14ac:dyDescent="0.25"/>
    <row r="9025" ht="30.75" customHeight="1" x14ac:dyDescent="0.25"/>
    <row r="9026" ht="30.75" customHeight="1" x14ac:dyDescent="0.25"/>
    <row r="9027" ht="30.75" customHeight="1" x14ac:dyDescent="0.25"/>
    <row r="9028" ht="30.75" customHeight="1" x14ac:dyDescent="0.25"/>
    <row r="9029" ht="30.75" customHeight="1" x14ac:dyDescent="0.25"/>
    <row r="9030" ht="30.75" customHeight="1" x14ac:dyDescent="0.25"/>
    <row r="9031" ht="30.75" customHeight="1" x14ac:dyDescent="0.25"/>
    <row r="9032" ht="30.75" customHeight="1" x14ac:dyDescent="0.25"/>
    <row r="9033" ht="30.75" customHeight="1" x14ac:dyDescent="0.25"/>
    <row r="9034" ht="30.75" customHeight="1" x14ac:dyDescent="0.25"/>
    <row r="9035" ht="30.75" customHeight="1" x14ac:dyDescent="0.25"/>
    <row r="9036" ht="30.75" customHeight="1" x14ac:dyDescent="0.25"/>
    <row r="9037" ht="30.75" customHeight="1" x14ac:dyDescent="0.25"/>
    <row r="9038" ht="30.75" customHeight="1" x14ac:dyDescent="0.25"/>
    <row r="9039" ht="30.75" customHeight="1" x14ac:dyDescent="0.25"/>
    <row r="9040" ht="30.75" customHeight="1" x14ac:dyDescent="0.25"/>
    <row r="9041" ht="30.75" customHeight="1" x14ac:dyDescent="0.25"/>
    <row r="9042" ht="30.75" customHeight="1" x14ac:dyDescent="0.25"/>
    <row r="9043" ht="30.75" customHeight="1" x14ac:dyDescent="0.25"/>
    <row r="9044" ht="30.75" customHeight="1" x14ac:dyDescent="0.25"/>
    <row r="9045" ht="30.75" customHeight="1" x14ac:dyDescent="0.25"/>
    <row r="9046" ht="30.75" customHeight="1" x14ac:dyDescent="0.25"/>
    <row r="9047" ht="30.75" customHeight="1" x14ac:dyDescent="0.25"/>
    <row r="9048" ht="30.75" customHeight="1" x14ac:dyDescent="0.25"/>
    <row r="9049" ht="30.75" customHeight="1" x14ac:dyDescent="0.25"/>
    <row r="9050" ht="30.75" customHeight="1" x14ac:dyDescent="0.25"/>
    <row r="9051" ht="30.75" customHeight="1" x14ac:dyDescent="0.25"/>
    <row r="9052" ht="30.75" customHeight="1" x14ac:dyDescent="0.25"/>
    <row r="9053" ht="30.75" customHeight="1" x14ac:dyDescent="0.25"/>
    <row r="9054" ht="30.75" customHeight="1" x14ac:dyDescent="0.25"/>
    <row r="9055" ht="30.75" customHeight="1" x14ac:dyDescent="0.25"/>
    <row r="9056" ht="30.75" customHeight="1" x14ac:dyDescent="0.25"/>
    <row r="9057" ht="30.75" customHeight="1" x14ac:dyDescent="0.25"/>
    <row r="9058" ht="30.75" customHeight="1" x14ac:dyDescent="0.25"/>
    <row r="9059" ht="30.75" customHeight="1" x14ac:dyDescent="0.25"/>
    <row r="9060" ht="30.75" customHeight="1" x14ac:dyDescent="0.25"/>
    <row r="9061" ht="30.75" customHeight="1" x14ac:dyDescent="0.25"/>
    <row r="9062" ht="30.75" customHeight="1" x14ac:dyDescent="0.25"/>
    <row r="9063" ht="30.75" customHeight="1" x14ac:dyDescent="0.25"/>
    <row r="9064" ht="30.75" customHeight="1" x14ac:dyDescent="0.25"/>
    <row r="9065" ht="30.75" customHeight="1" x14ac:dyDescent="0.25"/>
    <row r="9066" ht="30.75" customHeight="1" x14ac:dyDescent="0.25"/>
    <row r="9067" ht="30.75" customHeight="1" x14ac:dyDescent="0.25"/>
    <row r="9068" ht="30.75" customHeight="1" x14ac:dyDescent="0.25"/>
    <row r="9069" ht="30.75" customHeight="1" x14ac:dyDescent="0.25"/>
    <row r="9070" ht="30.75" customHeight="1" x14ac:dyDescent="0.25"/>
    <row r="9071" ht="30.75" customHeight="1" x14ac:dyDescent="0.25"/>
    <row r="9072" ht="30.75" customHeight="1" x14ac:dyDescent="0.25"/>
    <row r="9073" ht="30.75" customHeight="1" x14ac:dyDescent="0.25"/>
    <row r="9074" ht="30.75" customHeight="1" x14ac:dyDescent="0.25"/>
    <row r="9075" ht="30.75" customHeight="1" x14ac:dyDescent="0.25"/>
    <row r="9076" ht="30.75" customHeight="1" x14ac:dyDescent="0.25"/>
    <row r="9077" ht="30.75" customHeight="1" x14ac:dyDescent="0.25"/>
    <row r="9078" ht="30.75" customHeight="1" x14ac:dyDescent="0.25"/>
    <row r="9079" ht="30.75" customHeight="1" x14ac:dyDescent="0.25"/>
    <row r="9080" ht="30.75" customHeight="1" x14ac:dyDescent="0.25"/>
    <row r="9081" ht="30.75" customHeight="1" x14ac:dyDescent="0.25"/>
    <row r="9082" ht="30.75" customHeight="1" x14ac:dyDescent="0.25"/>
    <row r="9083" ht="30.75" customHeight="1" x14ac:dyDescent="0.25"/>
    <row r="9084" ht="30.75" customHeight="1" x14ac:dyDescent="0.25"/>
    <row r="9085" ht="30.75" customHeight="1" x14ac:dyDescent="0.25"/>
    <row r="9086" ht="30.75" customHeight="1" x14ac:dyDescent="0.25"/>
    <row r="9087" ht="30.75" customHeight="1" x14ac:dyDescent="0.25"/>
    <row r="9088" ht="30.75" customHeight="1" x14ac:dyDescent="0.25"/>
    <row r="9089" ht="30.75" customHeight="1" x14ac:dyDescent="0.25"/>
    <row r="9090" ht="30.75" customHeight="1" x14ac:dyDescent="0.25"/>
    <row r="9091" ht="30.75" customHeight="1" x14ac:dyDescent="0.25"/>
    <row r="9092" ht="30.75" customHeight="1" x14ac:dyDescent="0.25"/>
    <row r="9093" ht="30.75" customHeight="1" x14ac:dyDescent="0.25"/>
    <row r="9094" ht="30.75" customHeight="1" x14ac:dyDescent="0.25"/>
    <row r="9095" ht="30.75" customHeight="1" x14ac:dyDescent="0.25"/>
    <row r="9096" ht="30.75" customHeight="1" x14ac:dyDescent="0.25"/>
    <row r="9097" ht="30.75" customHeight="1" x14ac:dyDescent="0.25"/>
    <row r="9098" ht="30.75" customHeight="1" x14ac:dyDescent="0.25"/>
    <row r="9099" ht="30.75" customHeight="1" x14ac:dyDescent="0.25"/>
    <row r="9100" ht="30.75" customHeight="1" x14ac:dyDescent="0.25"/>
    <row r="9101" ht="30.75" customHeight="1" x14ac:dyDescent="0.25"/>
    <row r="9102" ht="30.75" customHeight="1" x14ac:dyDescent="0.25"/>
    <row r="9103" ht="30.75" customHeight="1" x14ac:dyDescent="0.25"/>
    <row r="9104" ht="30.75" customHeight="1" x14ac:dyDescent="0.25"/>
    <row r="9105" ht="30.75" customHeight="1" x14ac:dyDescent="0.25"/>
    <row r="9106" ht="30.75" customHeight="1" x14ac:dyDescent="0.25"/>
    <row r="9107" ht="30.75" customHeight="1" x14ac:dyDescent="0.25"/>
    <row r="9108" ht="30.75" customHeight="1" x14ac:dyDescent="0.25"/>
    <row r="9109" ht="30.75" customHeight="1" x14ac:dyDescent="0.25"/>
    <row r="9110" ht="30.75" customHeight="1" x14ac:dyDescent="0.25"/>
    <row r="9111" ht="30.75" customHeight="1" x14ac:dyDescent="0.25"/>
    <row r="9112" ht="30.75" customHeight="1" x14ac:dyDescent="0.25"/>
    <row r="9113" ht="30.75" customHeight="1" x14ac:dyDescent="0.25"/>
    <row r="9114" ht="30.75" customHeight="1" x14ac:dyDescent="0.25"/>
    <row r="9115" ht="30.75" customHeight="1" x14ac:dyDescent="0.25"/>
    <row r="9116" ht="30.75" customHeight="1" x14ac:dyDescent="0.25"/>
    <row r="9117" ht="30.75" customHeight="1" x14ac:dyDescent="0.25"/>
    <row r="9118" ht="30.75" customHeight="1" x14ac:dyDescent="0.25"/>
    <row r="9119" ht="30.75" customHeight="1" x14ac:dyDescent="0.25"/>
    <row r="9120" ht="30.75" customHeight="1" x14ac:dyDescent="0.25"/>
    <row r="9121" ht="30.75" customHeight="1" x14ac:dyDescent="0.25"/>
    <row r="9122" ht="30.75" customHeight="1" x14ac:dyDescent="0.25"/>
    <row r="9123" ht="30.75" customHeight="1" x14ac:dyDescent="0.25"/>
    <row r="9124" ht="30.75" customHeight="1" x14ac:dyDescent="0.25"/>
    <row r="9125" ht="30.75" customHeight="1" x14ac:dyDescent="0.25"/>
    <row r="9126" ht="30.75" customHeight="1" x14ac:dyDescent="0.25"/>
    <row r="9127" ht="30.75" customHeight="1" x14ac:dyDescent="0.25"/>
    <row r="9128" ht="30.75" customHeight="1" x14ac:dyDescent="0.25"/>
    <row r="9129" ht="30.75" customHeight="1" x14ac:dyDescent="0.25"/>
    <row r="9130" ht="30.75" customHeight="1" x14ac:dyDescent="0.25"/>
    <row r="9131" ht="30.75" customHeight="1" x14ac:dyDescent="0.25"/>
    <row r="9132" ht="30.75" customHeight="1" x14ac:dyDescent="0.25"/>
    <row r="9133" ht="30.75" customHeight="1" x14ac:dyDescent="0.25"/>
    <row r="9134" ht="30.75" customHeight="1" x14ac:dyDescent="0.25"/>
    <row r="9135" ht="30.75" customHeight="1" x14ac:dyDescent="0.25"/>
    <row r="9136" ht="30.75" customHeight="1" x14ac:dyDescent="0.25"/>
    <row r="9137" ht="30.75" customHeight="1" x14ac:dyDescent="0.25"/>
    <row r="9138" ht="30.75" customHeight="1" x14ac:dyDescent="0.25"/>
    <row r="9139" ht="30.75" customHeight="1" x14ac:dyDescent="0.25"/>
    <row r="9140" ht="30.75" customHeight="1" x14ac:dyDescent="0.25"/>
    <row r="9141" ht="30.75" customHeight="1" x14ac:dyDescent="0.25"/>
    <row r="9142" ht="30.75" customHeight="1" x14ac:dyDescent="0.25"/>
    <row r="9143" ht="30.75" customHeight="1" x14ac:dyDescent="0.25"/>
    <row r="9144" ht="30.75" customHeight="1" x14ac:dyDescent="0.25"/>
    <row r="9145" ht="30.75" customHeight="1" x14ac:dyDescent="0.25"/>
    <row r="9146" ht="30.75" customHeight="1" x14ac:dyDescent="0.25"/>
    <row r="9147" ht="30.75" customHeight="1" x14ac:dyDescent="0.25"/>
    <row r="9148" ht="30.75" customHeight="1" x14ac:dyDescent="0.25"/>
    <row r="9149" ht="30.75" customHeight="1" x14ac:dyDescent="0.25"/>
    <row r="9150" ht="30.75" customHeight="1" x14ac:dyDescent="0.25"/>
    <row r="9151" ht="30.75" customHeight="1" x14ac:dyDescent="0.25"/>
    <row r="9152" ht="30.75" customHeight="1" x14ac:dyDescent="0.25"/>
    <row r="9153" ht="30.75" customHeight="1" x14ac:dyDescent="0.25"/>
    <row r="9154" ht="30.75" customHeight="1" x14ac:dyDescent="0.25"/>
    <row r="9155" ht="30.75" customHeight="1" x14ac:dyDescent="0.25"/>
    <row r="9156" ht="30.75" customHeight="1" x14ac:dyDescent="0.25"/>
    <row r="9157" ht="30.75" customHeight="1" x14ac:dyDescent="0.25"/>
    <row r="9158" ht="30.75" customHeight="1" x14ac:dyDescent="0.25"/>
    <row r="9159" ht="30.75" customHeight="1" x14ac:dyDescent="0.25"/>
    <row r="9160" ht="30.75" customHeight="1" x14ac:dyDescent="0.25"/>
    <row r="9161" ht="30.75" customHeight="1" x14ac:dyDescent="0.25"/>
    <row r="9162" ht="30.75" customHeight="1" x14ac:dyDescent="0.25"/>
    <row r="9163" ht="30.75" customHeight="1" x14ac:dyDescent="0.25"/>
    <row r="9164" ht="30.75" customHeight="1" x14ac:dyDescent="0.25"/>
    <row r="9165" ht="30.75" customHeight="1" x14ac:dyDescent="0.25"/>
    <row r="9166" ht="30.75" customHeight="1" x14ac:dyDescent="0.25"/>
    <row r="9167" ht="30.75" customHeight="1" x14ac:dyDescent="0.25"/>
    <row r="9168" ht="30.75" customHeight="1" x14ac:dyDescent="0.25"/>
    <row r="9169" ht="30.75" customHeight="1" x14ac:dyDescent="0.25"/>
    <row r="9170" ht="30.75" customHeight="1" x14ac:dyDescent="0.25"/>
    <row r="9171" ht="30.75" customHeight="1" x14ac:dyDescent="0.25"/>
    <row r="9172" ht="30.75" customHeight="1" x14ac:dyDescent="0.25"/>
    <row r="9173" ht="30.75" customHeight="1" x14ac:dyDescent="0.25"/>
    <row r="9174" ht="30.75" customHeight="1" x14ac:dyDescent="0.25"/>
    <row r="9175" ht="30.75" customHeight="1" x14ac:dyDescent="0.25"/>
    <row r="9176" ht="30.75" customHeight="1" x14ac:dyDescent="0.25"/>
    <row r="9177" ht="30.75" customHeight="1" x14ac:dyDescent="0.25"/>
    <row r="9178" ht="30.75" customHeight="1" x14ac:dyDescent="0.25"/>
    <row r="9179" ht="30.75" customHeight="1" x14ac:dyDescent="0.25"/>
    <row r="9180" ht="30.75" customHeight="1" x14ac:dyDescent="0.25"/>
    <row r="9181" ht="30.75" customHeight="1" x14ac:dyDescent="0.25"/>
    <row r="9182" ht="30.75" customHeight="1" x14ac:dyDescent="0.25"/>
    <row r="9183" ht="30.75" customHeight="1" x14ac:dyDescent="0.25"/>
    <row r="9184" ht="30.75" customHeight="1" x14ac:dyDescent="0.25"/>
    <row r="9185" ht="30.75" customHeight="1" x14ac:dyDescent="0.25"/>
    <row r="9186" ht="30.75" customHeight="1" x14ac:dyDescent="0.25"/>
    <row r="9187" ht="30.75" customHeight="1" x14ac:dyDescent="0.25"/>
    <row r="9188" ht="30.75" customHeight="1" x14ac:dyDescent="0.25"/>
    <row r="9189" ht="30.75" customHeight="1" x14ac:dyDescent="0.25"/>
    <row r="9190" ht="30.75" customHeight="1" x14ac:dyDescent="0.25"/>
    <row r="9191" ht="30.75" customHeight="1" x14ac:dyDescent="0.25"/>
    <row r="9192" ht="30.75" customHeight="1" x14ac:dyDescent="0.25"/>
    <row r="9193" ht="30.75" customHeight="1" x14ac:dyDescent="0.25"/>
    <row r="9194" ht="30.75" customHeight="1" x14ac:dyDescent="0.25"/>
    <row r="9195" ht="30.75" customHeight="1" x14ac:dyDescent="0.25"/>
    <row r="9196" ht="30.75" customHeight="1" x14ac:dyDescent="0.25"/>
    <row r="9197" ht="30.75" customHeight="1" x14ac:dyDescent="0.25"/>
    <row r="9198" ht="30.75" customHeight="1" x14ac:dyDescent="0.25"/>
    <row r="9199" ht="30.75" customHeight="1" x14ac:dyDescent="0.25"/>
    <row r="9200" ht="30.75" customHeight="1" x14ac:dyDescent="0.25"/>
    <row r="9201" ht="30.75" customHeight="1" x14ac:dyDescent="0.25"/>
    <row r="9202" ht="30.75" customHeight="1" x14ac:dyDescent="0.25"/>
    <row r="9203" ht="30.75" customHeight="1" x14ac:dyDescent="0.25"/>
    <row r="9204" ht="30.75" customHeight="1" x14ac:dyDescent="0.25"/>
    <row r="9205" ht="30.75" customHeight="1" x14ac:dyDescent="0.25"/>
    <row r="9206" ht="30.75" customHeight="1" x14ac:dyDescent="0.25"/>
    <row r="9207" ht="30.75" customHeight="1" x14ac:dyDescent="0.25"/>
    <row r="9208" ht="30.75" customHeight="1" x14ac:dyDescent="0.25"/>
    <row r="9209" ht="30.75" customHeight="1" x14ac:dyDescent="0.25"/>
    <row r="9210" ht="30.75" customHeight="1" x14ac:dyDescent="0.25"/>
    <row r="9211" ht="30.75" customHeight="1" x14ac:dyDescent="0.25"/>
    <row r="9212" ht="30.75" customHeight="1" x14ac:dyDescent="0.25"/>
    <row r="9213" ht="30.75" customHeight="1" x14ac:dyDescent="0.25"/>
    <row r="9214" ht="30.75" customHeight="1" x14ac:dyDescent="0.25"/>
    <row r="9215" ht="30.75" customHeight="1" x14ac:dyDescent="0.25"/>
    <row r="9216" ht="30.75" customHeight="1" x14ac:dyDescent="0.25"/>
    <row r="9217" ht="30.75" customHeight="1" x14ac:dyDescent="0.25"/>
    <row r="9218" ht="30.75" customHeight="1" x14ac:dyDescent="0.25"/>
    <row r="9219" ht="30.75" customHeight="1" x14ac:dyDescent="0.25"/>
    <row r="9220" ht="30.75" customHeight="1" x14ac:dyDescent="0.25"/>
    <row r="9221" ht="30.75" customHeight="1" x14ac:dyDescent="0.25"/>
    <row r="9222" ht="30.75" customHeight="1" x14ac:dyDescent="0.25"/>
    <row r="9223" ht="30.75" customHeight="1" x14ac:dyDescent="0.25"/>
    <row r="9224" ht="30.75" customHeight="1" x14ac:dyDescent="0.25"/>
    <row r="9225" ht="30.75" customHeight="1" x14ac:dyDescent="0.25"/>
    <row r="9226" ht="30.75" customHeight="1" x14ac:dyDescent="0.25"/>
    <row r="9227" ht="30.75" customHeight="1" x14ac:dyDescent="0.25"/>
    <row r="9228" ht="30.75" customHeight="1" x14ac:dyDescent="0.25"/>
    <row r="9229" ht="30.75" customHeight="1" x14ac:dyDescent="0.25"/>
    <row r="9230" ht="30.75" customHeight="1" x14ac:dyDescent="0.25"/>
    <row r="9231" ht="30.75" customHeight="1" x14ac:dyDescent="0.25"/>
    <row r="9232" ht="30.75" customHeight="1" x14ac:dyDescent="0.25"/>
    <row r="9233" ht="30.75" customHeight="1" x14ac:dyDescent="0.25"/>
    <row r="9234" ht="30.75" customHeight="1" x14ac:dyDescent="0.25"/>
    <row r="9235" ht="30.75" customHeight="1" x14ac:dyDescent="0.25"/>
    <row r="9236" ht="30.75" customHeight="1" x14ac:dyDescent="0.25"/>
    <row r="9237" ht="30.75" customHeight="1" x14ac:dyDescent="0.25"/>
    <row r="9238" ht="30.75" customHeight="1" x14ac:dyDescent="0.25"/>
    <row r="9239" ht="30.75" customHeight="1" x14ac:dyDescent="0.25"/>
    <row r="9240" ht="30.75" customHeight="1" x14ac:dyDescent="0.25"/>
    <row r="9241" ht="30.75" customHeight="1" x14ac:dyDescent="0.25"/>
    <row r="9242" ht="30.75" customHeight="1" x14ac:dyDescent="0.25"/>
    <row r="9243" ht="30.75" customHeight="1" x14ac:dyDescent="0.25"/>
    <row r="9244" ht="30.75" customHeight="1" x14ac:dyDescent="0.25"/>
    <row r="9245" ht="30.75" customHeight="1" x14ac:dyDescent="0.25"/>
    <row r="9246" ht="30.75" customHeight="1" x14ac:dyDescent="0.25"/>
    <row r="9247" ht="30.75" customHeight="1" x14ac:dyDescent="0.25"/>
    <row r="9248" ht="30.75" customHeight="1" x14ac:dyDescent="0.25"/>
    <row r="9249" ht="30.75" customHeight="1" x14ac:dyDescent="0.25"/>
    <row r="9250" ht="30.75" customHeight="1" x14ac:dyDescent="0.25"/>
    <row r="9251" ht="30.75" customHeight="1" x14ac:dyDescent="0.25"/>
    <row r="9252" ht="30.75" customHeight="1" x14ac:dyDescent="0.25"/>
    <row r="9253" ht="30.75" customHeight="1" x14ac:dyDescent="0.25"/>
    <row r="9254" ht="30.75" customHeight="1" x14ac:dyDescent="0.25"/>
    <row r="9255" ht="30.75" customHeight="1" x14ac:dyDescent="0.25"/>
    <row r="9256" ht="30.75" customHeight="1" x14ac:dyDescent="0.25"/>
    <row r="9257" ht="30.75" customHeight="1" x14ac:dyDescent="0.25"/>
    <row r="9258" ht="30.75" customHeight="1" x14ac:dyDescent="0.25"/>
    <row r="9259" ht="30.75" customHeight="1" x14ac:dyDescent="0.25"/>
    <row r="9260" ht="30.75" customHeight="1" x14ac:dyDescent="0.25"/>
    <row r="9261" ht="30.75" customHeight="1" x14ac:dyDescent="0.25"/>
    <row r="9262" ht="30.75" customHeight="1" x14ac:dyDescent="0.25"/>
    <row r="9263" ht="30.75" customHeight="1" x14ac:dyDescent="0.25"/>
    <row r="9264" ht="30.75" customHeight="1" x14ac:dyDescent="0.25"/>
    <row r="9265" ht="30.75" customHeight="1" x14ac:dyDescent="0.25"/>
    <row r="9266" ht="30.75" customHeight="1" x14ac:dyDescent="0.25"/>
    <row r="9267" ht="30.75" customHeight="1" x14ac:dyDescent="0.25"/>
    <row r="9268" ht="30.75" customHeight="1" x14ac:dyDescent="0.25"/>
    <row r="9269" ht="30.75" customHeight="1" x14ac:dyDescent="0.25"/>
    <row r="9270" ht="30.75" customHeight="1" x14ac:dyDescent="0.25"/>
    <row r="9271" ht="30.75" customHeight="1" x14ac:dyDescent="0.25"/>
    <row r="9272" ht="30.75" customHeight="1" x14ac:dyDescent="0.25"/>
    <row r="9273" ht="30.75" customHeight="1" x14ac:dyDescent="0.25"/>
    <row r="9274" ht="30.75" customHeight="1" x14ac:dyDescent="0.25"/>
    <row r="9275" ht="30.75" customHeight="1" x14ac:dyDescent="0.25"/>
    <row r="9276" ht="30.75" customHeight="1" x14ac:dyDescent="0.25"/>
    <row r="9277" ht="30.75" customHeight="1" x14ac:dyDescent="0.25"/>
    <row r="9278" ht="30.75" customHeight="1" x14ac:dyDescent="0.25"/>
    <row r="9279" ht="30.75" customHeight="1" x14ac:dyDescent="0.25"/>
    <row r="9280" ht="30.75" customHeight="1" x14ac:dyDescent="0.25"/>
    <row r="9281" ht="30.75" customHeight="1" x14ac:dyDescent="0.25"/>
    <row r="9282" ht="30.75" customHeight="1" x14ac:dyDescent="0.25"/>
    <row r="9283" ht="30.75" customHeight="1" x14ac:dyDescent="0.25"/>
    <row r="9284" ht="30.75" customHeight="1" x14ac:dyDescent="0.25"/>
    <row r="9285" ht="30.75" customHeight="1" x14ac:dyDescent="0.25"/>
    <row r="9286" ht="30.75" customHeight="1" x14ac:dyDescent="0.25"/>
    <row r="9287" ht="30.75" customHeight="1" x14ac:dyDescent="0.25"/>
    <row r="9288" ht="30.75" customHeight="1" x14ac:dyDescent="0.25"/>
    <row r="9289" ht="30.75" customHeight="1" x14ac:dyDescent="0.25"/>
    <row r="9290" ht="30.75" customHeight="1" x14ac:dyDescent="0.25"/>
    <row r="9291" ht="30.75" customHeight="1" x14ac:dyDescent="0.25"/>
    <row r="9292" ht="30.75" customHeight="1" x14ac:dyDescent="0.25"/>
    <row r="9293" ht="30.75" customHeight="1" x14ac:dyDescent="0.25"/>
    <row r="9294" ht="30.75" customHeight="1" x14ac:dyDescent="0.25"/>
    <row r="9295" ht="30.75" customHeight="1" x14ac:dyDescent="0.25"/>
    <row r="9296" ht="30.75" customHeight="1" x14ac:dyDescent="0.25"/>
    <row r="9297" ht="30.75" customHeight="1" x14ac:dyDescent="0.25"/>
    <row r="9298" ht="30.75" customHeight="1" x14ac:dyDescent="0.25"/>
    <row r="9299" ht="30.75" customHeight="1" x14ac:dyDescent="0.25"/>
    <row r="9300" ht="30.75" customHeight="1" x14ac:dyDescent="0.25"/>
    <row r="9301" ht="30.75" customHeight="1" x14ac:dyDescent="0.25"/>
    <row r="9302" ht="30.75" customHeight="1" x14ac:dyDescent="0.25"/>
    <row r="9303" ht="30.75" customHeight="1" x14ac:dyDescent="0.25"/>
    <row r="9304" ht="30.75" customHeight="1" x14ac:dyDescent="0.25"/>
    <row r="9305" ht="30.75" customHeight="1" x14ac:dyDescent="0.25"/>
    <row r="9306" ht="30.75" customHeight="1" x14ac:dyDescent="0.25"/>
    <row r="9307" ht="30.75" customHeight="1" x14ac:dyDescent="0.25"/>
    <row r="9308" ht="30.75" customHeight="1" x14ac:dyDescent="0.25"/>
    <row r="9309" ht="30.75" customHeight="1" x14ac:dyDescent="0.25"/>
    <row r="9310" ht="30.75" customHeight="1" x14ac:dyDescent="0.25"/>
    <row r="9311" ht="30.75" customHeight="1" x14ac:dyDescent="0.25"/>
    <row r="9312" ht="30.75" customHeight="1" x14ac:dyDescent="0.25"/>
    <row r="9313" ht="30.75" customHeight="1" x14ac:dyDescent="0.25"/>
    <row r="9314" ht="30.75" customHeight="1" x14ac:dyDescent="0.25"/>
    <row r="9315" ht="30.75" customHeight="1" x14ac:dyDescent="0.25"/>
    <row r="9316" ht="30.75" customHeight="1" x14ac:dyDescent="0.25"/>
    <row r="9317" ht="30.75" customHeight="1" x14ac:dyDescent="0.25"/>
    <row r="9318" ht="30.75" customHeight="1" x14ac:dyDescent="0.25"/>
    <row r="9319" ht="30.75" customHeight="1" x14ac:dyDescent="0.25"/>
    <row r="9320" ht="30.75" customHeight="1" x14ac:dyDescent="0.25"/>
    <row r="9321" ht="30.75" customHeight="1" x14ac:dyDescent="0.25"/>
    <row r="9322" ht="30.75" customHeight="1" x14ac:dyDescent="0.25"/>
    <row r="9323" ht="30.75" customHeight="1" x14ac:dyDescent="0.25"/>
    <row r="9324" ht="30.75" customHeight="1" x14ac:dyDescent="0.25"/>
    <row r="9325" ht="30.75" customHeight="1" x14ac:dyDescent="0.25"/>
    <row r="9326" ht="30.75" customHeight="1" x14ac:dyDescent="0.25"/>
    <row r="9327" ht="30.75" customHeight="1" x14ac:dyDescent="0.25"/>
    <row r="9328" ht="30.75" customHeight="1" x14ac:dyDescent="0.25"/>
    <row r="9329" ht="30.75" customHeight="1" x14ac:dyDescent="0.25"/>
    <row r="9330" ht="30.75" customHeight="1" x14ac:dyDescent="0.25"/>
    <row r="9331" ht="30.75" customHeight="1" x14ac:dyDescent="0.25"/>
    <row r="9332" ht="30.75" customHeight="1" x14ac:dyDescent="0.25"/>
    <row r="9333" ht="30.75" customHeight="1" x14ac:dyDescent="0.25"/>
    <row r="9334" ht="30.75" customHeight="1" x14ac:dyDescent="0.25"/>
    <row r="9335" ht="30.75" customHeight="1" x14ac:dyDescent="0.25"/>
    <row r="9336" ht="30.75" customHeight="1" x14ac:dyDescent="0.25"/>
    <row r="9337" ht="30.75" customHeight="1" x14ac:dyDescent="0.25"/>
    <row r="9338" ht="30.75" customHeight="1" x14ac:dyDescent="0.25"/>
    <row r="9339" ht="30.75" customHeight="1" x14ac:dyDescent="0.25"/>
    <row r="9340" ht="30.75" customHeight="1" x14ac:dyDescent="0.25"/>
    <row r="9341" ht="30.75" customHeight="1" x14ac:dyDescent="0.25"/>
    <row r="9342" ht="30.75" customHeight="1" x14ac:dyDescent="0.25"/>
    <row r="9343" ht="30.75" customHeight="1" x14ac:dyDescent="0.25"/>
    <row r="9344" ht="30.75" customHeight="1" x14ac:dyDescent="0.25"/>
    <row r="9345" ht="30.75" customHeight="1" x14ac:dyDescent="0.25"/>
    <row r="9346" ht="30.75" customHeight="1" x14ac:dyDescent="0.25"/>
    <row r="9347" ht="30.75" customHeight="1" x14ac:dyDescent="0.25"/>
    <row r="9348" ht="30.75" customHeight="1" x14ac:dyDescent="0.25"/>
    <row r="9349" ht="30.75" customHeight="1" x14ac:dyDescent="0.25"/>
    <row r="9350" ht="30.75" customHeight="1" x14ac:dyDescent="0.25"/>
    <row r="9351" ht="30.75" customHeight="1" x14ac:dyDescent="0.25"/>
    <row r="9352" ht="30.75" customHeight="1" x14ac:dyDescent="0.25"/>
    <row r="9353" ht="30.75" customHeight="1" x14ac:dyDescent="0.25"/>
    <row r="9354" ht="30.75" customHeight="1" x14ac:dyDescent="0.25"/>
    <row r="9355" ht="30.75" customHeight="1" x14ac:dyDescent="0.25"/>
    <row r="9356" ht="30.75" customHeight="1" x14ac:dyDescent="0.25"/>
    <row r="9357" ht="30.75" customHeight="1" x14ac:dyDescent="0.25"/>
    <row r="9358" ht="30.75" customHeight="1" x14ac:dyDescent="0.25"/>
    <row r="9359" ht="30.75" customHeight="1" x14ac:dyDescent="0.25"/>
    <row r="9360" ht="30.75" customHeight="1" x14ac:dyDescent="0.25"/>
    <row r="9361" ht="30.75" customHeight="1" x14ac:dyDescent="0.25"/>
    <row r="9362" ht="30.75" customHeight="1" x14ac:dyDescent="0.25"/>
    <row r="9363" ht="30.75" customHeight="1" x14ac:dyDescent="0.25"/>
    <row r="9364" ht="30.75" customHeight="1" x14ac:dyDescent="0.25"/>
    <row r="9365" ht="30.75" customHeight="1" x14ac:dyDescent="0.25"/>
    <row r="9366" ht="30.75" customHeight="1" x14ac:dyDescent="0.25"/>
    <row r="9367" ht="30.75" customHeight="1" x14ac:dyDescent="0.25"/>
    <row r="9368" ht="30.75" customHeight="1" x14ac:dyDescent="0.25"/>
    <row r="9369" ht="30.75" customHeight="1" x14ac:dyDescent="0.25"/>
    <row r="9370" ht="30.75" customHeight="1" x14ac:dyDescent="0.25"/>
    <row r="9371" ht="30.75" customHeight="1" x14ac:dyDescent="0.25"/>
    <row r="9372" ht="30.75" customHeight="1" x14ac:dyDescent="0.25"/>
    <row r="9373" ht="30.75" customHeight="1" x14ac:dyDescent="0.25"/>
    <row r="9374" ht="30.75" customHeight="1" x14ac:dyDescent="0.25"/>
    <row r="9375" ht="30.75" customHeight="1" x14ac:dyDescent="0.25"/>
    <row r="9376" ht="30.75" customHeight="1" x14ac:dyDescent="0.25"/>
    <row r="9377" ht="30.75" customHeight="1" x14ac:dyDescent="0.25"/>
    <row r="9378" ht="30.75" customHeight="1" x14ac:dyDescent="0.25"/>
    <row r="9379" ht="30.75" customHeight="1" x14ac:dyDescent="0.25"/>
    <row r="9380" ht="30.75" customHeight="1" x14ac:dyDescent="0.25"/>
    <row r="9381" ht="30.75" customHeight="1" x14ac:dyDescent="0.25"/>
    <row r="9382" ht="30.75" customHeight="1" x14ac:dyDescent="0.25"/>
    <row r="9383" ht="30.75" customHeight="1" x14ac:dyDescent="0.25"/>
    <row r="9384" ht="30.75" customHeight="1" x14ac:dyDescent="0.25"/>
    <row r="9385" ht="30.75" customHeight="1" x14ac:dyDescent="0.25"/>
    <row r="9386" ht="30.75" customHeight="1" x14ac:dyDescent="0.25"/>
    <row r="9387" ht="30.75" customHeight="1" x14ac:dyDescent="0.25"/>
    <row r="9388" ht="30.75" customHeight="1" x14ac:dyDescent="0.25"/>
    <row r="9389" ht="30.75" customHeight="1" x14ac:dyDescent="0.25"/>
    <row r="9390" ht="30.75" customHeight="1" x14ac:dyDescent="0.25"/>
    <row r="9391" ht="30.75" customHeight="1" x14ac:dyDescent="0.25"/>
    <row r="9392" ht="30.75" customHeight="1" x14ac:dyDescent="0.25"/>
    <row r="9393" ht="30.75" customHeight="1" x14ac:dyDescent="0.25"/>
    <row r="9394" ht="30.75" customHeight="1" x14ac:dyDescent="0.25"/>
    <row r="9395" ht="30.75" customHeight="1" x14ac:dyDescent="0.25"/>
    <row r="9396" ht="30.75" customHeight="1" x14ac:dyDescent="0.25"/>
    <row r="9397" ht="30.75" customHeight="1" x14ac:dyDescent="0.25"/>
    <row r="9398" ht="30.75" customHeight="1" x14ac:dyDescent="0.25"/>
    <row r="9399" ht="30.75" customHeight="1" x14ac:dyDescent="0.25"/>
    <row r="9400" ht="30.75" customHeight="1" x14ac:dyDescent="0.25"/>
    <row r="9401" ht="30.75" customHeight="1" x14ac:dyDescent="0.25"/>
    <row r="9402" ht="30.75" customHeight="1" x14ac:dyDescent="0.25"/>
    <row r="9403" ht="30.75" customHeight="1" x14ac:dyDescent="0.25"/>
    <row r="9404" ht="30.75" customHeight="1" x14ac:dyDescent="0.25"/>
    <row r="9405" ht="30.75" customHeight="1" x14ac:dyDescent="0.25"/>
    <row r="9406" ht="30.75" customHeight="1" x14ac:dyDescent="0.25"/>
    <row r="9407" ht="30.75" customHeight="1" x14ac:dyDescent="0.25"/>
    <row r="9408" ht="30.75" customHeight="1" x14ac:dyDescent="0.25"/>
    <row r="9409" ht="30.75" customHeight="1" x14ac:dyDescent="0.25"/>
    <row r="9410" ht="30.75" customHeight="1" x14ac:dyDescent="0.25"/>
    <row r="9411" ht="30.75" customHeight="1" x14ac:dyDescent="0.25"/>
    <row r="9412" ht="30.75" customHeight="1" x14ac:dyDescent="0.25"/>
    <row r="9413" ht="30.75" customHeight="1" x14ac:dyDescent="0.25"/>
    <row r="9414" ht="30.75" customHeight="1" x14ac:dyDescent="0.25"/>
    <row r="9415" ht="30.75" customHeight="1" x14ac:dyDescent="0.25"/>
    <row r="9416" ht="30.75" customHeight="1" x14ac:dyDescent="0.25"/>
    <row r="9417" ht="30.75" customHeight="1" x14ac:dyDescent="0.25"/>
    <row r="9418" ht="30.75" customHeight="1" x14ac:dyDescent="0.25"/>
    <row r="9419" ht="30.75" customHeight="1" x14ac:dyDescent="0.25"/>
    <row r="9420" ht="30.75" customHeight="1" x14ac:dyDescent="0.25"/>
    <row r="9421" ht="30.75" customHeight="1" x14ac:dyDescent="0.25"/>
    <row r="9422" ht="30.75" customHeight="1" x14ac:dyDescent="0.25"/>
    <row r="9423" ht="30.75" customHeight="1" x14ac:dyDescent="0.25"/>
    <row r="9424" ht="30.75" customHeight="1" x14ac:dyDescent="0.25"/>
    <row r="9425" ht="30.75" customHeight="1" x14ac:dyDescent="0.25"/>
    <row r="9426" ht="30.75" customHeight="1" x14ac:dyDescent="0.25"/>
    <row r="9427" ht="30.75" customHeight="1" x14ac:dyDescent="0.25"/>
    <row r="9428" ht="30.75" customHeight="1" x14ac:dyDescent="0.25"/>
    <row r="9429" ht="30.75" customHeight="1" x14ac:dyDescent="0.25"/>
    <row r="9430" ht="30.75" customHeight="1" x14ac:dyDescent="0.25"/>
    <row r="9431" ht="30.75" customHeight="1" x14ac:dyDescent="0.25"/>
    <row r="9432" ht="30.75" customHeight="1" x14ac:dyDescent="0.25"/>
    <row r="9433" ht="30.75" customHeight="1" x14ac:dyDescent="0.25"/>
    <row r="9434" ht="30.75" customHeight="1" x14ac:dyDescent="0.25"/>
    <row r="9435" ht="30.75" customHeight="1" x14ac:dyDescent="0.25"/>
    <row r="9436" ht="30.75" customHeight="1" x14ac:dyDescent="0.25"/>
    <row r="9437" ht="30.75" customHeight="1" x14ac:dyDescent="0.25"/>
    <row r="9438" ht="30.75" customHeight="1" x14ac:dyDescent="0.25"/>
    <row r="9439" ht="30.75" customHeight="1" x14ac:dyDescent="0.25"/>
    <row r="9440" ht="30.75" customHeight="1" x14ac:dyDescent="0.25"/>
    <row r="9441" ht="30.75" customHeight="1" x14ac:dyDescent="0.25"/>
    <row r="9442" ht="30.75" customHeight="1" x14ac:dyDescent="0.25"/>
    <row r="9443" ht="30.75" customHeight="1" x14ac:dyDescent="0.25"/>
    <row r="9444" ht="30.75" customHeight="1" x14ac:dyDescent="0.25"/>
    <row r="9445" ht="30.75" customHeight="1" x14ac:dyDescent="0.25"/>
    <row r="9446" ht="30.75" customHeight="1" x14ac:dyDescent="0.25"/>
    <row r="9447" ht="30.75" customHeight="1" x14ac:dyDescent="0.25"/>
    <row r="9448" ht="30.75" customHeight="1" x14ac:dyDescent="0.25"/>
    <row r="9449" ht="30.75" customHeight="1" x14ac:dyDescent="0.25"/>
    <row r="9450" ht="30.75" customHeight="1" x14ac:dyDescent="0.25"/>
    <row r="9451" ht="30.75" customHeight="1" x14ac:dyDescent="0.25"/>
    <row r="9452" ht="30.75" customHeight="1" x14ac:dyDescent="0.25"/>
    <row r="9453" ht="30.75" customHeight="1" x14ac:dyDescent="0.25"/>
    <row r="9454" ht="30.75" customHeight="1" x14ac:dyDescent="0.25"/>
    <row r="9455" ht="30.75" customHeight="1" x14ac:dyDescent="0.25"/>
    <row r="9456" ht="30.75" customHeight="1" x14ac:dyDescent="0.25"/>
    <row r="9457" ht="30.75" customHeight="1" x14ac:dyDescent="0.25"/>
    <row r="9458" ht="30.75" customHeight="1" x14ac:dyDescent="0.25"/>
    <row r="9459" ht="30.75" customHeight="1" x14ac:dyDescent="0.25"/>
    <row r="9460" ht="30.75" customHeight="1" x14ac:dyDescent="0.25"/>
    <row r="9461" ht="30.75" customHeight="1" x14ac:dyDescent="0.25"/>
    <row r="9462" ht="30.75" customHeight="1" x14ac:dyDescent="0.25"/>
    <row r="9463" ht="30.75" customHeight="1" x14ac:dyDescent="0.25"/>
    <row r="9464" ht="30.75" customHeight="1" x14ac:dyDescent="0.25"/>
    <row r="9465" ht="30.75" customHeight="1" x14ac:dyDescent="0.25"/>
    <row r="9466" ht="30.75" customHeight="1" x14ac:dyDescent="0.25"/>
    <row r="9467" ht="30.75" customHeight="1" x14ac:dyDescent="0.25"/>
    <row r="9468" ht="30.75" customHeight="1" x14ac:dyDescent="0.25"/>
    <row r="9469" ht="30.75" customHeight="1" x14ac:dyDescent="0.25"/>
    <row r="9470" ht="30.75" customHeight="1" x14ac:dyDescent="0.25"/>
    <row r="9471" ht="30.75" customHeight="1" x14ac:dyDescent="0.25"/>
    <row r="9472" ht="30.75" customHeight="1" x14ac:dyDescent="0.25"/>
    <row r="9473" ht="30.75" customHeight="1" x14ac:dyDescent="0.25"/>
    <row r="9474" ht="30.75" customHeight="1" x14ac:dyDescent="0.25"/>
    <row r="9475" ht="30.75" customHeight="1" x14ac:dyDescent="0.25"/>
    <row r="9476" ht="30.75" customHeight="1" x14ac:dyDescent="0.25"/>
    <row r="9477" ht="30.75" customHeight="1" x14ac:dyDescent="0.25"/>
    <row r="9478" ht="30.75" customHeight="1" x14ac:dyDescent="0.25"/>
    <row r="9479" ht="30.75" customHeight="1" x14ac:dyDescent="0.25"/>
    <row r="9480" ht="30.75" customHeight="1" x14ac:dyDescent="0.25"/>
    <row r="9481" ht="30.75" customHeight="1" x14ac:dyDescent="0.25"/>
    <row r="9482" ht="30.75" customHeight="1" x14ac:dyDescent="0.25"/>
    <row r="9483" ht="30.75" customHeight="1" x14ac:dyDescent="0.25"/>
    <row r="9484" ht="30.75" customHeight="1" x14ac:dyDescent="0.25"/>
    <row r="9485" ht="30.75" customHeight="1" x14ac:dyDescent="0.25"/>
    <row r="9486" ht="30.75" customHeight="1" x14ac:dyDescent="0.25"/>
    <row r="9487" ht="30.75" customHeight="1" x14ac:dyDescent="0.25"/>
    <row r="9488" ht="30.75" customHeight="1" x14ac:dyDescent="0.25"/>
    <row r="9489" ht="30.75" customHeight="1" x14ac:dyDescent="0.25"/>
    <row r="9490" ht="30.75" customHeight="1" x14ac:dyDescent="0.25"/>
    <row r="9491" ht="30.75" customHeight="1" x14ac:dyDescent="0.25"/>
    <row r="9492" ht="30.75" customHeight="1" x14ac:dyDescent="0.25"/>
    <row r="9493" ht="30.75" customHeight="1" x14ac:dyDescent="0.25"/>
    <row r="9494" ht="30.75" customHeight="1" x14ac:dyDescent="0.25"/>
    <row r="9495" ht="30.75" customHeight="1" x14ac:dyDescent="0.25"/>
    <row r="9496" ht="30.75" customHeight="1" x14ac:dyDescent="0.25"/>
    <row r="9497" ht="30.75" customHeight="1" x14ac:dyDescent="0.25"/>
    <row r="9498" ht="30.75" customHeight="1" x14ac:dyDescent="0.25"/>
    <row r="9499" ht="30.75" customHeight="1" x14ac:dyDescent="0.25"/>
    <row r="9500" ht="30.75" customHeight="1" x14ac:dyDescent="0.25"/>
    <row r="9501" ht="30.75" customHeight="1" x14ac:dyDescent="0.25"/>
    <row r="9502" ht="30.75" customHeight="1" x14ac:dyDescent="0.25"/>
    <row r="9503" ht="30.75" customHeight="1" x14ac:dyDescent="0.25"/>
    <row r="9504" ht="30.75" customHeight="1" x14ac:dyDescent="0.25"/>
    <row r="9505" ht="30.75" customHeight="1" x14ac:dyDescent="0.25"/>
    <row r="9506" ht="30.75" customHeight="1" x14ac:dyDescent="0.25"/>
    <row r="9507" ht="30.75" customHeight="1" x14ac:dyDescent="0.25"/>
    <row r="9508" ht="30.75" customHeight="1" x14ac:dyDescent="0.25"/>
    <row r="9509" ht="30.75" customHeight="1" x14ac:dyDescent="0.25"/>
    <row r="9510" ht="30.75" customHeight="1" x14ac:dyDescent="0.25"/>
    <row r="9511" ht="30.75" customHeight="1" x14ac:dyDescent="0.25"/>
    <row r="9512" ht="30.75" customHeight="1" x14ac:dyDescent="0.25"/>
    <row r="9513" ht="30.75" customHeight="1" x14ac:dyDescent="0.25"/>
    <row r="9514" ht="30.75" customHeight="1" x14ac:dyDescent="0.25"/>
    <row r="9515" ht="30.75" customHeight="1" x14ac:dyDescent="0.25"/>
    <row r="9516" ht="30.75" customHeight="1" x14ac:dyDescent="0.25"/>
    <row r="9517" ht="30.75" customHeight="1" x14ac:dyDescent="0.25"/>
    <row r="9518" ht="30.75" customHeight="1" x14ac:dyDescent="0.25"/>
    <row r="9519" ht="30.75" customHeight="1" x14ac:dyDescent="0.25"/>
    <row r="9520" ht="30.75" customHeight="1" x14ac:dyDescent="0.25"/>
    <row r="9521" ht="30.75" customHeight="1" x14ac:dyDescent="0.25"/>
    <row r="9522" ht="30.75" customHeight="1" x14ac:dyDescent="0.25"/>
    <row r="9523" ht="30.75" customHeight="1" x14ac:dyDescent="0.25"/>
    <row r="9524" ht="30.75" customHeight="1" x14ac:dyDescent="0.25"/>
    <row r="9525" ht="30.75" customHeight="1" x14ac:dyDescent="0.25"/>
    <row r="9526" ht="30.75" customHeight="1" x14ac:dyDescent="0.25"/>
    <row r="9527" ht="30.75" customHeight="1" x14ac:dyDescent="0.25"/>
    <row r="9528" ht="30.75" customHeight="1" x14ac:dyDescent="0.25"/>
    <row r="9529" ht="30.75" customHeight="1" x14ac:dyDescent="0.25"/>
    <row r="9530" ht="30.75" customHeight="1" x14ac:dyDescent="0.25"/>
    <row r="9531" ht="30.75" customHeight="1" x14ac:dyDescent="0.25"/>
    <row r="9532" ht="30.75" customHeight="1" x14ac:dyDescent="0.25"/>
    <row r="9533" ht="30.75" customHeight="1" x14ac:dyDescent="0.25"/>
    <row r="9534" ht="30.75" customHeight="1" x14ac:dyDescent="0.25"/>
    <row r="9535" ht="30.75" customHeight="1" x14ac:dyDescent="0.25"/>
    <row r="9536" ht="30.75" customHeight="1" x14ac:dyDescent="0.25"/>
    <row r="9537" ht="30.75" customHeight="1" x14ac:dyDescent="0.25"/>
    <row r="9538" ht="30.75" customHeight="1" x14ac:dyDescent="0.25"/>
    <row r="9539" ht="30.75" customHeight="1" x14ac:dyDescent="0.25"/>
    <row r="9540" ht="30.75" customHeight="1" x14ac:dyDescent="0.25"/>
    <row r="9541" ht="30.75" customHeight="1" x14ac:dyDescent="0.25"/>
    <row r="9542" ht="30.75" customHeight="1" x14ac:dyDescent="0.25"/>
    <row r="9543" ht="30.75" customHeight="1" x14ac:dyDescent="0.25"/>
    <row r="9544" ht="30.75" customHeight="1" x14ac:dyDescent="0.25"/>
    <row r="9545" ht="30.75" customHeight="1" x14ac:dyDescent="0.25"/>
    <row r="9546" ht="30.75" customHeight="1" x14ac:dyDescent="0.25"/>
    <row r="9547" ht="30.75" customHeight="1" x14ac:dyDescent="0.25"/>
    <row r="9548" ht="30.75" customHeight="1" x14ac:dyDescent="0.25"/>
    <row r="9549" ht="30.75" customHeight="1" x14ac:dyDescent="0.25"/>
    <row r="9550" ht="30.75" customHeight="1" x14ac:dyDescent="0.25"/>
    <row r="9551" ht="30.75" customHeight="1" x14ac:dyDescent="0.25"/>
    <row r="9552" ht="30.75" customHeight="1" x14ac:dyDescent="0.25"/>
    <row r="9553" ht="30.75" customHeight="1" x14ac:dyDescent="0.25"/>
    <row r="9554" ht="30.75" customHeight="1" x14ac:dyDescent="0.25"/>
    <row r="9555" ht="30.75" customHeight="1" x14ac:dyDescent="0.25"/>
    <row r="9556" ht="30.75" customHeight="1" x14ac:dyDescent="0.25"/>
    <row r="9557" ht="30.75" customHeight="1" x14ac:dyDescent="0.25"/>
    <row r="9558" ht="30.75" customHeight="1" x14ac:dyDescent="0.25"/>
    <row r="9559" ht="30.75" customHeight="1" x14ac:dyDescent="0.25"/>
    <row r="9560" ht="30.75" customHeight="1" x14ac:dyDescent="0.25"/>
    <row r="9561" ht="30.75" customHeight="1" x14ac:dyDescent="0.25"/>
    <row r="9562" ht="30.75" customHeight="1" x14ac:dyDescent="0.25"/>
    <row r="9563" ht="30.75" customHeight="1" x14ac:dyDescent="0.25"/>
    <row r="9564" ht="30.75" customHeight="1" x14ac:dyDescent="0.25"/>
    <row r="9565" ht="30.75" customHeight="1" x14ac:dyDescent="0.25"/>
    <row r="9566" ht="30.75" customHeight="1" x14ac:dyDescent="0.25"/>
    <row r="9567" ht="30.75" customHeight="1" x14ac:dyDescent="0.25"/>
    <row r="9568" ht="30.75" customHeight="1" x14ac:dyDescent="0.25"/>
    <row r="9569" ht="30.75" customHeight="1" x14ac:dyDescent="0.25"/>
    <row r="9570" ht="30.75" customHeight="1" x14ac:dyDescent="0.25"/>
    <row r="9571" ht="30.75" customHeight="1" x14ac:dyDescent="0.25"/>
    <row r="9572" ht="30.75" customHeight="1" x14ac:dyDescent="0.25"/>
    <row r="9573" ht="30.75" customHeight="1" x14ac:dyDescent="0.25"/>
    <row r="9574" ht="30.75" customHeight="1" x14ac:dyDescent="0.25"/>
    <row r="9575" ht="30.75" customHeight="1" x14ac:dyDescent="0.25"/>
    <row r="9576" ht="30.75" customHeight="1" x14ac:dyDescent="0.25"/>
    <row r="9577" ht="30.75" customHeight="1" x14ac:dyDescent="0.25"/>
    <row r="9578" ht="30.75" customHeight="1" x14ac:dyDescent="0.25"/>
    <row r="9579" ht="30.75" customHeight="1" x14ac:dyDescent="0.25"/>
    <row r="9580" ht="30.75" customHeight="1" x14ac:dyDescent="0.25"/>
    <row r="9581" ht="30.75" customHeight="1" x14ac:dyDescent="0.25"/>
    <row r="9582" ht="30.75" customHeight="1" x14ac:dyDescent="0.25"/>
    <row r="9583" ht="30.75" customHeight="1" x14ac:dyDescent="0.25"/>
    <row r="9584" ht="30.75" customHeight="1" x14ac:dyDescent="0.25"/>
    <row r="9585" ht="30.75" customHeight="1" x14ac:dyDescent="0.25"/>
    <row r="9586" ht="30.75" customHeight="1" x14ac:dyDescent="0.25"/>
    <row r="9587" ht="30.75" customHeight="1" x14ac:dyDescent="0.25"/>
    <row r="9588" ht="30.75" customHeight="1" x14ac:dyDescent="0.25"/>
    <row r="9589" ht="30.75" customHeight="1" x14ac:dyDescent="0.25"/>
    <row r="9590" ht="30.75" customHeight="1" x14ac:dyDescent="0.25"/>
    <row r="9591" ht="30.75" customHeight="1" x14ac:dyDescent="0.25"/>
    <row r="9592" ht="30.75" customHeight="1" x14ac:dyDescent="0.25"/>
    <row r="9593" ht="30.75" customHeight="1" x14ac:dyDescent="0.25"/>
    <row r="9594" ht="30.75" customHeight="1" x14ac:dyDescent="0.25"/>
    <row r="9595" ht="30.75" customHeight="1" x14ac:dyDescent="0.25"/>
    <row r="9596" ht="30.75" customHeight="1" x14ac:dyDescent="0.25"/>
    <row r="9597" ht="30.75" customHeight="1" x14ac:dyDescent="0.25"/>
    <row r="9598" ht="30.75" customHeight="1" x14ac:dyDescent="0.25"/>
    <row r="9599" ht="30.75" customHeight="1" x14ac:dyDescent="0.25"/>
    <row r="9600" ht="30.75" customHeight="1" x14ac:dyDescent="0.25"/>
    <row r="9601" ht="30.75" customHeight="1" x14ac:dyDescent="0.25"/>
    <row r="9602" ht="30.75" customHeight="1" x14ac:dyDescent="0.25"/>
    <row r="9603" ht="30.75" customHeight="1" x14ac:dyDescent="0.25"/>
    <row r="9604" ht="30.75" customHeight="1" x14ac:dyDescent="0.25"/>
    <row r="9605" ht="30.75" customHeight="1" x14ac:dyDescent="0.25"/>
    <row r="9606" ht="30.75" customHeight="1" x14ac:dyDescent="0.25"/>
    <row r="9607" ht="30.75" customHeight="1" x14ac:dyDescent="0.25"/>
    <row r="9608" ht="30.75" customHeight="1" x14ac:dyDescent="0.25"/>
    <row r="9609" ht="30.75" customHeight="1" x14ac:dyDescent="0.25"/>
    <row r="9610" ht="30.75" customHeight="1" x14ac:dyDescent="0.25"/>
    <row r="9611" ht="30.75" customHeight="1" x14ac:dyDescent="0.25"/>
    <row r="9612" ht="30.75" customHeight="1" x14ac:dyDescent="0.25"/>
    <row r="9613" ht="30.75" customHeight="1" x14ac:dyDescent="0.25"/>
    <row r="9614" ht="30.75" customHeight="1" x14ac:dyDescent="0.25"/>
    <row r="9615" ht="30.75" customHeight="1" x14ac:dyDescent="0.25"/>
    <row r="9616" ht="30.75" customHeight="1" x14ac:dyDescent="0.25"/>
    <row r="9617" ht="30.75" customHeight="1" x14ac:dyDescent="0.25"/>
    <row r="9618" ht="30.75" customHeight="1" x14ac:dyDescent="0.25"/>
    <row r="9619" ht="30.75" customHeight="1" x14ac:dyDescent="0.25"/>
    <row r="9620" ht="30.75" customHeight="1" x14ac:dyDescent="0.25"/>
    <row r="9621" ht="30.75" customHeight="1" x14ac:dyDescent="0.25"/>
    <row r="9622" ht="30.75" customHeight="1" x14ac:dyDescent="0.25"/>
    <row r="9623" ht="30.75" customHeight="1" x14ac:dyDescent="0.25"/>
    <row r="9624" ht="30.75" customHeight="1" x14ac:dyDescent="0.25"/>
    <row r="9625" ht="30.75" customHeight="1" x14ac:dyDescent="0.25"/>
    <row r="9626" ht="30.75" customHeight="1" x14ac:dyDescent="0.25"/>
    <row r="9627" ht="30.75" customHeight="1" x14ac:dyDescent="0.25"/>
    <row r="9628" ht="30.75" customHeight="1" x14ac:dyDescent="0.25"/>
    <row r="9629" ht="30.75" customHeight="1" x14ac:dyDescent="0.25"/>
    <row r="9630" ht="30.75" customHeight="1" x14ac:dyDescent="0.25"/>
    <row r="9631" ht="30.75" customHeight="1" x14ac:dyDescent="0.25"/>
    <row r="9632" ht="30.75" customHeight="1" x14ac:dyDescent="0.25"/>
    <row r="9633" ht="30.75" customHeight="1" x14ac:dyDescent="0.25"/>
    <row r="9634" ht="30.75" customHeight="1" x14ac:dyDescent="0.25"/>
    <row r="9635" ht="30.75" customHeight="1" x14ac:dyDescent="0.25"/>
    <row r="9636" ht="30.75" customHeight="1" x14ac:dyDescent="0.25"/>
    <row r="9637" ht="30.75" customHeight="1" x14ac:dyDescent="0.25"/>
    <row r="9638" ht="30.75" customHeight="1" x14ac:dyDescent="0.25"/>
    <row r="9639" ht="30.75" customHeight="1" x14ac:dyDescent="0.25"/>
    <row r="9640" ht="30.75" customHeight="1" x14ac:dyDescent="0.25"/>
    <row r="9641" ht="30.75" customHeight="1" x14ac:dyDescent="0.25"/>
    <row r="9642" ht="30.75" customHeight="1" x14ac:dyDescent="0.25"/>
    <row r="9643" ht="30.75" customHeight="1" x14ac:dyDescent="0.25"/>
    <row r="9644" ht="30.75" customHeight="1" x14ac:dyDescent="0.25"/>
    <row r="9645" ht="30.75" customHeight="1" x14ac:dyDescent="0.25"/>
    <row r="9646" ht="30.75" customHeight="1" x14ac:dyDescent="0.25"/>
    <row r="9647" ht="30.75" customHeight="1" x14ac:dyDescent="0.25"/>
    <row r="9648" ht="30.75" customHeight="1" x14ac:dyDescent="0.25"/>
    <row r="9649" ht="30.75" customHeight="1" x14ac:dyDescent="0.25"/>
    <row r="9650" ht="30.75" customHeight="1" x14ac:dyDescent="0.25"/>
    <row r="9651" ht="30.75" customHeight="1" x14ac:dyDescent="0.25"/>
    <row r="9652" ht="30.75" customHeight="1" x14ac:dyDescent="0.25"/>
    <row r="9653" ht="30.75" customHeight="1" x14ac:dyDescent="0.25"/>
    <row r="9654" ht="30.75" customHeight="1" x14ac:dyDescent="0.25"/>
    <row r="9655" ht="30.75" customHeight="1" x14ac:dyDescent="0.25"/>
    <row r="9656" ht="30.75" customHeight="1" x14ac:dyDescent="0.25"/>
    <row r="9657" ht="30.75" customHeight="1" x14ac:dyDescent="0.25"/>
    <row r="9658" ht="30.75" customHeight="1" x14ac:dyDescent="0.25"/>
    <row r="9659" ht="30.75" customHeight="1" x14ac:dyDescent="0.25"/>
    <row r="9660" ht="30.75" customHeight="1" x14ac:dyDescent="0.25"/>
    <row r="9661" ht="30.75" customHeight="1" x14ac:dyDescent="0.25"/>
    <row r="9662" ht="30.75" customHeight="1" x14ac:dyDescent="0.25"/>
    <row r="9663" ht="30.75" customHeight="1" x14ac:dyDescent="0.25"/>
    <row r="9664" ht="30.75" customHeight="1" x14ac:dyDescent="0.25"/>
    <row r="9665" ht="30.75" customHeight="1" x14ac:dyDescent="0.25"/>
    <row r="9666" ht="30.75" customHeight="1" x14ac:dyDescent="0.25"/>
    <row r="9667" ht="30.75" customHeight="1" x14ac:dyDescent="0.25"/>
    <row r="9668" ht="30.75" customHeight="1" x14ac:dyDescent="0.25"/>
    <row r="9669" ht="30.75" customHeight="1" x14ac:dyDescent="0.25"/>
    <row r="9670" ht="30.75" customHeight="1" x14ac:dyDescent="0.25"/>
    <row r="9671" ht="30.75" customHeight="1" x14ac:dyDescent="0.25"/>
    <row r="9672" ht="30.75" customHeight="1" x14ac:dyDescent="0.25"/>
    <row r="9673" ht="30.75" customHeight="1" x14ac:dyDescent="0.25"/>
    <row r="9674" ht="30.75" customHeight="1" x14ac:dyDescent="0.25"/>
    <row r="9675" ht="30.75" customHeight="1" x14ac:dyDescent="0.25"/>
    <row r="9676" ht="30.75" customHeight="1" x14ac:dyDescent="0.25"/>
    <row r="9677" ht="30.75" customHeight="1" x14ac:dyDescent="0.25"/>
    <row r="9678" ht="30.75" customHeight="1" x14ac:dyDescent="0.25"/>
    <row r="9679" ht="30.75" customHeight="1" x14ac:dyDescent="0.25"/>
    <row r="9680" ht="30.75" customHeight="1" x14ac:dyDescent="0.25"/>
    <row r="9681" ht="30.75" customHeight="1" x14ac:dyDescent="0.25"/>
    <row r="9682" ht="30.75" customHeight="1" x14ac:dyDescent="0.25"/>
    <row r="9683" ht="30.75" customHeight="1" x14ac:dyDescent="0.25"/>
    <row r="9684" ht="30.75" customHeight="1" x14ac:dyDescent="0.25"/>
    <row r="9685" ht="30.75" customHeight="1" x14ac:dyDescent="0.25"/>
    <row r="9686" ht="30.75" customHeight="1" x14ac:dyDescent="0.25"/>
    <row r="9687" ht="30.75" customHeight="1" x14ac:dyDescent="0.25"/>
    <row r="9688" ht="30.75" customHeight="1" x14ac:dyDescent="0.25"/>
    <row r="9689" ht="30.75" customHeight="1" x14ac:dyDescent="0.25"/>
    <row r="9690" ht="30.75" customHeight="1" x14ac:dyDescent="0.25"/>
    <row r="9691" ht="30.75" customHeight="1" x14ac:dyDescent="0.25"/>
    <row r="9692" ht="30.75" customHeight="1" x14ac:dyDescent="0.25"/>
    <row r="9693" ht="30.75" customHeight="1" x14ac:dyDescent="0.25"/>
    <row r="9694" ht="30.75" customHeight="1" x14ac:dyDescent="0.25"/>
    <row r="9695" ht="30.75" customHeight="1" x14ac:dyDescent="0.25"/>
    <row r="9696" ht="30.75" customHeight="1" x14ac:dyDescent="0.25"/>
    <row r="9697" ht="30.75" customHeight="1" x14ac:dyDescent="0.25"/>
    <row r="9698" ht="30.75" customHeight="1" x14ac:dyDescent="0.25"/>
    <row r="9699" ht="30.75" customHeight="1" x14ac:dyDescent="0.25"/>
    <row r="9700" ht="30.75" customHeight="1" x14ac:dyDescent="0.25"/>
    <row r="9701" ht="30.75" customHeight="1" x14ac:dyDescent="0.25"/>
    <row r="9702" ht="30.75" customHeight="1" x14ac:dyDescent="0.25"/>
    <row r="9703" ht="30.75" customHeight="1" x14ac:dyDescent="0.25"/>
    <row r="9704" ht="30.75" customHeight="1" x14ac:dyDescent="0.25"/>
    <row r="9705" ht="30.75" customHeight="1" x14ac:dyDescent="0.25"/>
    <row r="9706" ht="30.75" customHeight="1" x14ac:dyDescent="0.25"/>
    <row r="9707" ht="30.75" customHeight="1" x14ac:dyDescent="0.25"/>
    <row r="9708" ht="30.75" customHeight="1" x14ac:dyDescent="0.25"/>
    <row r="9709" ht="30.75" customHeight="1" x14ac:dyDescent="0.25"/>
    <row r="9710" ht="30.75" customHeight="1" x14ac:dyDescent="0.25"/>
    <row r="9711" ht="30.75" customHeight="1" x14ac:dyDescent="0.25"/>
    <row r="9712" ht="30.75" customHeight="1" x14ac:dyDescent="0.25"/>
    <row r="9713" ht="30.75" customHeight="1" x14ac:dyDescent="0.25"/>
    <row r="9714" ht="30.75" customHeight="1" x14ac:dyDescent="0.25"/>
    <row r="9715" ht="30.75" customHeight="1" x14ac:dyDescent="0.25"/>
    <row r="9716" ht="30.75" customHeight="1" x14ac:dyDescent="0.25"/>
    <row r="9717" ht="30.75" customHeight="1" x14ac:dyDescent="0.25"/>
    <row r="9718" ht="30.75" customHeight="1" x14ac:dyDescent="0.25"/>
    <row r="9719" ht="30.75" customHeight="1" x14ac:dyDescent="0.25"/>
    <row r="9720" ht="30.75" customHeight="1" x14ac:dyDescent="0.25"/>
    <row r="9721" ht="30.75" customHeight="1" x14ac:dyDescent="0.25"/>
    <row r="9722" ht="30.75" customHeight="1" x14ac:dyDescent="0.25"/>
    <row r="9723" ht="30.75" customHeight="1" x14ac:dyDescent="0.25"/>
    <row r="9724" ht="30.75" customHeight="1" x14ac:dyDescent="0.25"/>
    <row r="9725" ht="30.75" customHeight="1" x14ac:dyDescent="0.25"/>
    <row r="9726" ht="30.75" customHeight="1" x14ac:dyDescent="0.25"/>
    <row r="9727" ht="30.75" customHeight="1" x14ac:dyDescent="0.25"/>
    <row r="9728" ht="30.75" customHeight="1" x14ac:dyDescent="0.25"/>
    <row r="9729" ht="30.75" customHeight="1" x14ac:dyDescent="0.25"/>
    <row r="9730" ht="30.75" customHeight="1" x14ac:dyDescent="0.25"/>
    <row r="9731" ht="30.75" customHeight="1" x14ac:dyDescent="0.25"/>
    <row r="9732" ht="30.75" customHeight="1" x14ac:dyDescent="0.25"/>
    <row r="9733" ht="30.75" customHeight="1" x14ac:dyDescent="0.25"/>
    <row r="9734" ht="30.75" customHeight="1" x14ac:dyDescent="0.25"/>
    <row r="9735" ht="30.75" customHeight="1" x14ac:dyDescent="0.25"/>
    <row r="9736" ht="30.75" customHeight="1" x14ac:dyDescent="0.25"/>
    <row r="9737" ht="30.75" customHeight="1" x14ac:dyDescent="0.25"/>
    <row r="9738" ht="30.75" customHeight="1" x14ac:dyDescent="0.25"/>
    <row r="9739" ht="30.75" customHeight="1" x14ac:dyDescent="0.25"/>
    <row r="9740" ht="30.75" customHeight="1" x14ac:dyDescent="0.25"/>
    <row r="9741" ht="30.75" customHeight="1" x14ac:dyDescent="0.25"/>
    <row r="9742" ht="30.75" customHeight="1" x14ac:dyDescent="0.25"/>
    <row r="9743" ht="30.75" customHeight="1" x14ac:dyDescent="0.25"/>
    <row r="9744" ht="30.75" customHeight="1" x14ac:dyDescent="0.25"/>
    <row r="9745" ht="30.75" customHeight="1" x14ac:dyDescent="0.25"/>
    <row r="9746" ht="30.75" customHeight="1" x14ac:dyDescent="0.25"/>
    <row r="9747" ht="30.75" customHeight="1" x14ac:dyDescent="0.25"/>
    <row r="9748" ht="30.75" customHeight="1" x14ac:dyDescent="0.25"/>
    <row r="9749" ht="30.75" customHeight="1" x14ac:dyDescent="0.25"/>
    <row r="9750" ht="30.75" customHeight="1" x14ac:dyDescent="0.25"/>
    <row r="9751" ht="30.75" customHeight="1" x14ac:dyDescent="0.25"/>
    <row r="9752" ht="30.75" customHeight="1" x14ac:dyDescent="0.25"/>
    <row r="9753" ht="30.75" customHeight="1" x14ac:dyDescent="0.25"/>
    <row r="9754" ht="30.75" customHeight="1" x14ac:dyDescent="0.25"/>
    <row r="9755" ht="30.75" customHeight="1" x14ac:dyDescent="0.25"/>
    <row r="9756" ht="30.75" customHeight="1" x14ac:dyDescent="0.25"/>
    <row r="9757" ht="30.75" customHeight="1" x14ac:dyDescent="0.25"/>
    <row r="9758" ht="30.75" customHeight="1" x14ac:dyDescent="0.25"/>
    <row r="9759" ht="30.75" customHeight="1" x14ac:dyDescent="0.25"/>
    <row r="9760" ht="30.75" customHeight="1" x14ac:dyDescent="0.25"/>
    <row r="9761" ht="30.75" customHeight="1" x14ac:dyDescent="0.25"/>
    <row r="9762" ht="30.75" customHeight="1" x14ac:dyDescent="0.25"/>
    <row r="9763" ht="30.75" customHeight="1" x14ac:dyDescent="0.25"/>
    <row r="9764" ht="30.75" customHeight="1" x14ac:dyDescent="0.25"/>
    <row r="9765" ht="30.75" customHeight="1" x14ac:dyDescent="0.25"/>
    <row r="9766" ht="30.75" customHeight="1" x14ac:dyDescent="0.25"/>
    <row r="9767" ht="30.75" customHeight="1" x14ac:dyDescent="0.25"/>
    <row r="9768" ht="30.75" customHeight="1" x14ac:dyDescent="0.25"/>
    <row r="9769" ht="30.75" customHeight="1" x14ac:dyDescent="0.25"/>
    <row r="9770" ht="30.75" customHeight="1" x14ac:dyDescent="0.25"/>
    <row r="9771" ht="30.75" customHeight="1" x14ac:dyDescent="0.25"/>
    <row r="9772" ht="30.75" customHeight="1" x14ac:dyDescent="0.25"/>
    <row r="9773" ht="30.75" customHeight="1" x14ac:dyDescent="0.25"/>
    <row r="9774" ht="30.75" customHeight="1" x14ac:dyDescent="0.25"/>
    <row r="9775" ht="30.75" customHeight="1" x14ac:dyDescent="0.25"/>
    <row r="9776" ht="30.75" customHeight="1" x14ac:dyDescent="0.25"/>
    <row r="9777" ht="30.75" customHeight="1" x14ac:dyDescent="0.25"/>
    <row r="9778" ht="30.75" customHeight="1" x14ac:dyDescent="0.25"/>
    <row r="9779" ht="30.75" customHeight="1" x14ac:dyDescent="0.25"/>
    <row r="9780" ht="30.75" customHeight="1" x14ac:dyDescent="0.25"/>
    <row r="9781" ht="30.75" customHeight="1" x14ac:dyDescent="0.25"/>
    <row r="9782" ht="30.75" customHeight="1" x14ac:dyDescent="0.25"/>
    <row r="9783" ht="30.75" customHeight="1" x14ac:dyDescent="0.25"/>
    <row r="9784" ht="30.75" customHeight="1" x14ac:dyDescent="0.25"/>
    <row r="9785" ht="30.75" customHeight="1" x14ac:dyDescent="0.25"/>
    <row r="9786" ht="30.75" customHeight="1" x14ac:dyDescent="0.25"/>
    <row r="9787" ht="30.75" customHeight="1" x14ac:dyDescent="0.25"/>
    <row r="9788" ht="30.75" customHeight="1" x14ac:dyDescent="0.25"/>
    <row r="9789" ht="30.75" customHeight="1" x14ac:dyDescent="0.25"/>
    <row r="9790" ht="30.75" customHeight="1" x14ac:dyDescent="0.25"/>
    <row r="9791" ht="30.75" customHeight="1" x14ac:dyDescent="0.25"/>
    <row r="9792" ht="30.75" customHeight="1" x14ac:dyDescent="0.25"/>
    <row r="9793" ht="30.75" customHeight="1" x14ac:dyDescent="0.25"/>
    <row r="9794" ht="30.75" customHeight="1" x14ac:dyDescent="0.25"/>
    <row r="9795" ht="30.75" customHeight="1" x14ac:dyDescent="0.25"/>
    <row r="9796" ht="30.75" customHeight="1" x14ac:dyDescent="0.25"/>
    <row r="9797" ht="30.75" customHeight="1" x14ac:dyDescent="0.25"/>
    <row r="9798" ht="30.75" customHeight="1" x14ac:dyDescent="0.25"/>
    <row r="9799" ht="30.75" customHeight="1" x14ac:dyDescent="0.25"/>
    <row r="9800" ht="30.75" customHeight="1" x14ac:dyDescent="0.25"/>
    <row r="9801" ht="30.75" customHeight="1" x14ac:dyDescent="0.25"/>
    <row r="9802" ht="30.75" customHeight="1" x14ac:dyDescent="0.25"/>
    <row r="9803" ht="30.75" customHeight="1" x14ac:dyDescent="0.25"/>
    <row r="9804" ht="30.75" customHeight="1" x14ac:dyDescent="0.25"/>
    <row r="9805" ht="30.75" customHeight="1" x14ac:dyDescent="0.25"/>
    <row r="9806" ht="30.75" customHeight="1" x14ac:dyDescent="0.25"/>
    <row r="9807" ht="30.75" customHeight="1" x14ac:dyDescent="0.25"/>
    <row r="9808" ht="30.75" customHeight="1" x14ac:dyDescent="0.25"/>
    <row r="9809" ht="30.75" customHeight="1" x14ac:dyDescent="0.25"/>
    <row r="9810" ht="30.75" customHeight="1" x14ac:dyDescent="0.25"/>
    <row r="9811" ht="30.75" customHeight="1" x14ac:dyDescent="0.25"/>
    <row r="9812" ht="30.75" customHeight="1" x14ac:dyDescent="0.25"/>
    <row r="9813" ht="30.75" customHeight="1" x14ac:dyDescent="0.25"/>
    <row r="9814" ht="30.75" customHeight="1" x14ac:dyDescent="0.25"/>
    <row r="9815" ht="30.75" customHeight="1" x14ac:dyDescent="0.25"/>
    <row r="9816" ht="30.75" customHeight="1" x14ac:dyDescent="0.25"/>
    <row r="9817" ht="30.75" customHeight="1" x14ac:dyDescent="0.25"/>
    <row r="9818" ht="30.75" customHeight="1" x14ac:dyDescent="0.25"/>
    <row r="9819" ht="30.75" customHeight="1" x14ac:dyDescent="0.25"/>
    <row r="9820" ht="30.75" customHeight="1" x14ac:dyDescent="0.25"/>
    <row r="9821" ht="30.75" customHeight="1" x14ac:dyDescent="0.25"/>
    <row r="9822" ht="30.75" customHeight="1" x14ac:dyDescent="0.25"/>
    <row r="9823" ht="30.75" customHeight="1" x14ac:dyDescent="0.25"/>
    <row r="9824" ht="30.75" customHeight="1" x14ac:dyDescent="0.25"/>
    <row r="9825" ht="30.75" customHeight="1" x14ac:dyDescent="0.25"/>
    <row r="9826" ht="30.75" customHeight="1" x14ac:dyDescent="0.25"/>
    <row r="9827" ht="30.75" customHeight="1" x14ac:dyDescent="0.25"/>
    <row r="9828" ht="30.75" customHeight="1" x14ac:dyDescent="0.25"/>
    <row r="9829" ht="30.75" customHeight="1" x14ac:dyDescent="0.25"/>
    <row r="9830" ht="30.75" customHeight="1" x14ac:dyDescent="0.25"/>
    <row r="9831" ht="30.75" customHeight="1" x14ac:dyDescent="0.25"/>
    <row r="9832" ht="30.75" customHeight="1" x14ac:dyDescent="0.25"/>
    <row r="9833" ht="30.75" customHeight="1" x14ac:dyDescent="0.25"/>
    <row r="9834" ht="30.75" customHeight="1" x14ac:dyDescent="0.25"/>
    <row r="9835" ht="30.75" customHeight="1" x14ac:dyDescent="0.25"/>
    <row r="9836" ht="30.75" customHeight="1" x14ac:dyDescent="0.25"/>
    <row r="9837" ht="30.75" customHeight="1" x14ac:dyDescent="0.25"/>
    <row r="9838" ht="30.75" customHeight="1" x14ac:dyDescent="0.25"/>
    <row r="9839" ht="30.75" customHeight="1" x14ac:dyDescent="0.25"/>
    <row r="9840" ht="30.75" customHeight="1" x14ac:dyDescent="0.25"/>
    <row r="9841" ht="30.75" customHeight="1" x14ac:dyDescent="0.25"/>
    <row r="9842" ht="30.75" customHeight="1" x14ac:dyDescent="0.25"/>
    <row r="9843" ht="30.75" customHeight="1" x14ac:dyDescent="0.25"/>
    <row r="9844" ht="30.75" customHeight="1" x14ac:dyDescent="0.25"/>
    <row r="9845" ht="30.75" customHeight="1" x14ac:dyDescent="0.25"/>
    <row r="9846" ht="30.75" customHeight="1" x14ac:dyDescent="0.25"/>
    <row r="9847" ht="30.75" customHeight="1" x14ac:dyDescent="0.25"/>
    <row r="9848" ht="30.75" customHeight="1" x14ac:dyDescent="0.25"/>
    <row r="9849" ht="30.75" customHeight="1" x14ac:dyDescent="0.25"/>
    <row r="9850" ht="30.75" customHeight="1" x14ac:dyDescent="0.25"/>
    <row r="9851" ht="30.75" customHeight="1" x14ac:dyDescent="0.25"/>
    <row r="9852" ht="30.75" customHeight="1" x14ac:dyDescent="0.25"/>
    <row r="9853" ht="30.75" customHeight="1" x14ac:dyDescent="0.25"/>
    <row r="9854" ht="30.75" customHeight="1" x14ac:dyDescent="0.25"/>
    <row r="9855" ht="30.75" customHeight="1" x14ac:dyDescent="0.25"/>
    <row r="9856" ht="30.75" customHeight="1" x14ac:dyDescent="0.25"/>
    <row r="9857" ht="30.75" customHeight="1" x14ac:dyDescent="0.25"/>
    <row r="9858" ht="30.75" customHeight="1" x14ac:dyDescent="0.25"/>
    <row r="9859" ht="30.75" customHeight="1" x14ac:dyDescent="0.25"/>
    <row r="9860" ht="30.75" customHeight="1" x14ac:dyDescent="0.25"/>
    <row r="9861" ht="30.75" customHeight="1" x14ac:dyDescent="0.25"/>
    <row r="9862" ht="30.75" customHeight="1" x14ac:dyDescent="0.25"/>
    <row r="9863" ht="30.75" customHeight="1" x14ac:dyDescent="0.25"/>
    <row r="9864" ht="30.75" customHeight="1" x14ac:dyDescent="0.25"/>
    <row r="9865" ht="30.75" customHeight="1" x14ac:dyDescent="0.25"/>
    <row r="9866" ht="30.75" customHeight="1" x14ac:dyDescent="0.25"/>
    <row r="9867" ht="30.75" customHeight="1" x14ac:dyDescent="0.25"/>
    <row r="9868" ht="30.75" customHeight="1" x14ac:dyDescent="0.25"/>
    <row r="9869" ht="30.75" customHeight="1" x14ac:dyDescent="0.25"/>
    <row r="9870" ht="30.75" customHeight="1" x14ac:dyDescent="0.25"/>
    <row r="9871" ht="30.75" customHeight="1" x14ac:dyDescent="0.25"/>
    <row r="9872" ht="30.75" customHeight="1" x14ac:dyDescent="0.25"/>
    <row r="9873" ht="30.75" customHeight="1" x14ac:dyDescent="0.25"/>
    <row r="9874" ht="30.75" customHeight="1" x14ac:dyDescent="0.25"/>
    <row r="9875" ht="30.75" customHeight="1" x14ac:dyDescent="0.25"/>
    <row r="9876" ht="30.75" customHeight="1" x14ac:dyDescent="0.25"/>
    <row r="9877" ht="30.75" customHeight="1" x14ac:dyDescent="0.25"/>
    <row r="9878" ht="30.75" customHeight="1" x14ac:dyDescent="0.25"/>
    <row r="9879" ht="30.75" customHeight="1" x14ac:dyDescent="0.25"/>
    <row r="9880" ht="30.75" customHeight="1" x14ac:dyDescent="0.25"/>
    <row r="9881" ht="30.75" customHeight="1" x14ac:dyDescent="0.25"/>
    <row r="9882" ht="30.75" customHeight="1" x14ac:dyDescent="0.25"/>
    <row r="9883" ht="30.75" customHeight="1" x14ac:dyDescent="0.25"/>
    <row r="9884" ht="30.75" customHeight="1" x14ac:dyDescent="0.25"/>
    <row r="9885" ht="30.75" customHeight="1" x14ac:dyDescent="0.25"/>
    <row r="9886" ht="30.75" customHeight="1" x14ac:dyDescent="0.25"/>
    <row r="9887" ht="30.75" customHeight="1" x14ac:dyDescent="0.25"/>
    <row r="9888" ht="30.75" customHeight="1" x14ac:dyDescent="0.25"/>
    <row r="9889" ht="30.75" customHeight="1" x14ac:dyDescent="0.25"/>
    <row r="9890" ht="30.75" customHeight="1" x14ac:dyDescent="0.25"/>
    <row r="9891" ht="30.75" customHeight="1" x14ac:dyDescent="0.25"/>
    <row r="9892" ht="30.75" customHeight="1" x14ac:dyDescent="0.25"/>
    <row r="9893" ht="30.75" customHeight="1" x14ac:dyDescent="0.25"/>
    <row r="9894" ht="30.75" customHeight="1" x14ac:dyDescent="0.25"/>
    <row r="9895" ht="30.75" customHeight="1" x14ac:dyDescent="0.25"/>
    <row r="9896" ht="30.75" customHeight="1" x14ac:dyDescent="0.25"/>
    <row r="9897" ht="30.75" customHeight="1" x14ac:dyDescent="0.25"/>
    <row r="9898" ht="30.75" customHeight="1" x14ac:dyDescent="0.25"/>
    <row r="9899" ht="30.75" customHeight="1" x14ac:dyDescent="0.25"/>
    <row r="9900" ht="30.75" customHeight="1" x14ac:dyDescent="0.25"/>
    <row r="9901" ht="30.75" customHeight="1" x14ac:dyDescent="0.25"/>
    <row r="9902" ht="30.75" customHeight="1" x14ac:dyDescent="0.25"/>
    <row r="9903" ht="30.75" customHeight="1" x14ac:dyDescent="0.25"/>
    <row r="9904" ht="30.75" customHeight="1" x14ac:dyDescent="0.25"/>
    <row r="9905" ht="30.75" customHeight="1" x14ac:dyDescent="0.25"/>
    <row r="9906" ht="30.75" customHeight="1" x14ac:dyDescent="0.25"/>
    <row r="9907" ht="30.75" customHeight="1" x14ac:dyDescent="0.25"/>
    <row r="9908" ht="30.75" customHeight="1" x14ac:dyDescent="0.25"/>
    <row r="9909" ht="30.75" customHeight="1" x14ac:dyDescent="0.25"/>
    <row r="9910" ht="30.75" customHeight="1" x14ac:dyDescent="0.25"/>
    <row r="9911" ht="30.75" customHeight="1" x14ac:dyDescent="0.25"/>
    <row r="9912" ht="30.75" customHeight="1" x14ac:dyDescent="0.25"/>
    <row r="9913" ht="30.75" customHeight="1" x14ac:dyDescent="0.25"/>
    <row r="9914" ht="30.75" customHeight="1" x14ac:dyDescent="0.25"/>
    <row r="9915" ht="30.75" customHeight="1" x14ac:dyDescent="0.25"/>
    <row r="9916" ht="30.75" customHeight="1" x14ac:dyDescent="0.25"/>
    <row r="9917" ht="30.75" customHeight="1" x14ac:dyDescent="0.25"/>
    <row r="9918" ht="30.75" customHeight="1" x14ac:dyDescent="0.25"/>
    <row r="9919" ht="30.75" customHeight="1" x14ac:dyDescent="0.25"/>
    <row r="9920" ht="30.75" customHeight="1" x14ac:dyDescent="0.25"/>
    <row r="9921" ht="30.75" customHeight="1" x14ac:dyDescent="0.25"/>
    <row r="9922" ht="30.75" customHeight="1" x14ac:dyDescent="0.25"/>
    <row r="9923" ht="30.75" customHeight="1" x14ac:dyDescent="0.25"/>
    <row r="9924" ht="30.75" customHeight="1" x14ac:dyDescent="0.25"/>
    <row r="9925" ht="30.75" customHeight="1" x14ac:dyDescent="0.25"/>
    <row r="9926" ht="30.75" customHeight="1" x14ac:dyDescent="0.25"/>
    <row r="9927" ht="30.75" customHeight="1" x14ac:dyDescent="0.25"/>
    <row r="9928" ht="30.75" customHeight="1" x14ac:dyDescent="0.25"/>
    <row r="9929" ht="30.75" customHeight="1" x14ac:dyDescent="0.25"/>
    <row r="9930" ht="30.75" customHeight="1" x14ac:dyDescent="0.25"/>
    <row r="9931" ht="30.75" customHeight="1" x14ac:dyDescent="0.25"/>
    <row r="9932" ht="30.75" customHeight="1" x14ac:dyDescent="0.25"/>
    <row r="9933" ht="30.75" customHeight="1" x14ac:dyDescent="0.25"/>
    <row r="9934" ht="30.75" customHeight="1" x14ac:dyDescent="0.25"/>
    <row r="9935" ht="30.75" customHeight="1" x14ac:dyDescent="0.25"/>
    <row r="9936" ht="30.75" customHeight="1" x14ac:dyDescent="0.25"/>
    <row r="9937" ht="30.75" customHeight="1" x14ac:dyDescent="0.25"/>
    <row r="9938" ht="30.75" customHeight="1" x14ac:dyDescent="0.25"/>
    <row r="9939" ht="30.75" customHeight="1" x14ac:dyDescent="0.25"/>
    <row r="9940" ht="30.75" customHeight="1" x14ac:dyDescent="0.25"/>
    <row r="9941" ht="30.75" customHeight="1" x14ac:dyDescent="0.25"/>
    <row r="9942" ht="30.75" customHeight="1" x14ac:dyDescent="0.25"/>
    <row r="9943" ht="30.75" customHeight="1" x14ac:dyDescent="0.25"/>
    <row r="9944" ht="30.75" customHeight="1" x14ac:dyDescent="0.25"/>
    <row r="9945" ht="30.75" customHeight="1" x14ac:dyDescent="0.25"/>
    <row r="9946" ht="30.75" customHeight="1" x14ac:dyDescent="0.25"/>
    <row r="9947" ht="30.75" customHeight="1" x14ac:dyDescent="0.25"/>
    <row r="9948" ht="30.75" customHeight="1" x14ac:dyDescent="0.25"/>
    <row r="9949" ht="30.75" customHeight="1" x14ac:dyDescent="0.25"/>
    <row r="9950" ht="30.75" customHeight="1" x14ac:dyDescent="0.25"/>
    <row r="9951" ht="30.75" customHeight="1" x14ac:dyDescent="0.25"/>
    <row r="9952" ht="30.75" customHeight="1" x14ac:dyDescent="0.25"/>
    <row r="9953" ht="30.75" customHeight="1" x14ac:dyDescent="0.25"/>
    <row r="9954" ht="30.75" customHeight="1" x14ac:dyDescent="0.25"/>
    <row r="9955" ht="30.75" customHeight="1" x14ac:dyDescent="0.25"/>
    <row r="9956" ht="30.75" customHeight="1" x14ac:dyDescent="0.25"/>
    <row r="9957" ht="30.75" customHeight="1" x14ac:dyDescent="0.25"/>
    <row r="9958" ht="30.75" customHeight="1" x14ac:dyDescent="0.25"/>
    <row r="9959" ht="30.75" customHeight="1" x14ac:dyDescent="0.25"/>
    <row r="9960" ht="30.75" customHeight="1" x14ac:dyDescent="0.25"/>
    <row r="9961" ht="30.75" customHeight="1" x14ac:dyDescent="0.25"/>
    <row r="9962" ht="30.75" customHeight="1" x14ac:dyDescent="0.25"/>
    <row r="9963" ht="30.75" customHeight="1" x14ac:dyDescent="0.25"/>
    <row r="9964" ht="30.75" customHeight="1" x14ac:dyDescent="0.25"/>
    <row r="9965" ht="30.75" customHeight="1" x14ac:dyDescent="0.25"/>
    <row r="9966" ht="30.75" customHeight="1" x14ac:dyDescent="0.25"/>
    <row r="9967" ht="30.75" customHeight="1" x14ac:dyDescent="0.25"/>
    <row r="9968" ht="30.75" customHeight="1" x14ac:dyDescent="0.25"/>
    <row r="9969" ht="30.75" customHeight="1" x14ac:dyDescent="0.25"/>
    <row r="9970" ht="30.75" customHeight="1" x14ac:dyDescent="0.25"/>
    <row r="9971" ht="30.75" customHeight="1" x14ac:dyDescent="0.25"/>
    <row r="9972" ht="30.75" customHeight="1" x14ac:dyDescent="0.25"/>
    <row r="9973" ht="30.75" customHeight="1" x14ac:dyDescent="0.25"/>
    <row r="9974" ht="30.75" customHeight="1" x14ac:dyDescent="0.25"/>
    <row r="9975" ht="30.75" customHeight="1" x14ac:dyDescent="0.25"/>
    <row r="9976" ht="30.75" customHeight="1" x14ac:dyDescent="0.25"/>
    <row r="9977" ht="30.75" customHeight="1" x14ac:dyDescent="0.25"/>
    <row r="9978" ht="30.75" customHeight="1" x14ac:dyDescent="0.25"/>
    <row r="9979" ht="30.75" customHeight="1" x14ac:dyDescent="0.25"/>
    <row r="9980" ht="30.75" customHeight="1" x14ac:dyDescent="0.25"/>
    <row r="9981" ht="30.75" customHeight="1" x14ac:dyDescent="0.25"/>
    <row r="9982" ht="30.75" customHeight="1" x14ac:dyDescent="0.25"/>
    <row r="9983" ht="30.75" customHeight="1" x14ac:dyDescent="0.25"/>
    <row r="9984" ht="30.75" customHeight="1" x14ac:dyDescent="0.25"/>
    <row r="9985" ht="30.75" customHeight="1" x14ac:dyDescent="0.25"/>
    <row r="9986" ht="30.75" customHeight="1" x14ac:dyDescent="0.25"/>
    <row r="9987" ht="30.75" customHeight="1" x14ac:dyDescent="0.25"/>
    <row r="9988" ht="30.75" customHeight="1" x14ac:dyDescent="0.25"/>
    <row r="9989" ht="30.75" customHeight="1" x14ac:dyDescent="0.25"/>
    <row r="9990" ht="30.75" customHeight="1" x14ac:dyDescent="0.25"/>
    <row r="9991" ht="30.75" customHeight="1" x14ac:dyDescent="0.25"/>
    <row r="9992" ht="30.75" customHeight="1" x14ac:dyDescent="0.25"/>
    <row r="9993" ht="30.75" customHeight="1" x14ac:dyDescent="0.25"/>
    <row r="9994" ht="30.75" customHeight="1" x14ac:dyDescent="0.25"/>
    <row r="9995" ht="30.75" customHeight="1" x14ac:dyDescent="0.25"/>
    <row r="9996" ht="30.75" customHeight="1" x14ac:dyDescent="0.25"/>
    <row r="9997" ht="30.75" customHeight="1" x14ac:dyDescent="0.25"/>
    <row r="9998" ht="30.75" customHeight="1" x14ac:dyDescent="0.25"/>
    <row r="9999" ht="30.75" customHeight="1" x14ac:dyDescent="0.25"/>
    <row r="10000" ht="30.75" customHeight="1" x14ac:dyDescent="0.25"/>
    <row r="10001" ht="30.75" customHeight="1" x14ac:dyDescent="0.25"/>
    <row r="10002" ht="30.75" customHeight="1" x14ac:dyDescent="0.25"/>
    <row r="10003" ht="30.75" customHeight="1" x14ac:dyDescent="0.25"/>
    <row r="10004" ht="30.75" customHeight="1" x14ac:dyDescent="0.25"/>
    <row r="10005" ht="30.75" customHeight="1" x14ac:dyDescent="0.25"/>
    <row r="10006" ht="30.75" customHeight="1" x14ac:dyDescent="0.25"/>
    <row r="10007" ht="30.75" customHeight="1" x14ac:dyDescent="0.25"/>
    <row r="10008" ht="30.75" customHeight="1" x14ac:dyDescent="0.25"/>
    <row r="10009" ht="30.75" customHeight="1" x14ac:dyDescent="0.25"/>
    <row r="10010" ht="30.75" customHeight="1" x14ac:dyDescent="0.25"/>
    <row r="10011" ht="30.75" customHeight="1" x14ac:dyDescent="0.25"/>
    <row r="10012" ht="30.75" customHeight="1" x14ac:dyDescent="0.25"/>
    <row r="10013" ht="30.75" customHeight="1" x14ac:dyDescent="0.25"/>
    <row r="10014" ht="30.75" customHeight="1" x14ac:dyDescent="0.25"/>
    <row r="10015" ht="30.75" customHeight="1" x14ac:dyDescent="0.25"/>
    <row r="10016" ht="30.75" customHeight="1" x14ac:dyDescent="0.25"/>
    <row r="10017" ht="30.75" customHeight="1" x14ac:dyDescent="0.25"/>
    <row r="10018" ht="30.75" customHeight="1" x14ac:dyDescent="0.25"/>
    <row r="10019" ht="30.75" customHeight="1" x14ac:dyDescent="0.25"/>
    <row r="10020" ht="30.75" customHeight="1" x14ac:dyDescent="0.25"/>
    <row r="10021" ht="30.75" customHeight="1" x14ac:dyDescent="0.25"/>
    <row r="10022" ht="30.75" customHeight="1" x14ac:dyDescent="0.25"/>
    <row r="10023" ht="30.75" customHeight="1" x14ac:dyDescent="0.25"/>
    <row r="10024" ht="30.75" customHeight="1" x14ac:dyDescent="0.25"/>
    <row r="10025" ht="30.75" customHeight="1" x14ac:dyDescent="0.25"/>
    <row r="10026" ht="30.75" customHeight="1" x14ac:dyDescent="0.25"/>
    <row r="10027" ht="30.75" customHeight="1" x14ac:dyDescent="0.25"/>
    <row r="10028" ht="30.75" customHeight="1" x14ac:dyDescent="0.25"/>
    <row r="10029" ht="30.75" customHeight="1" x14ac:dyDescent="0.25"/>
    <row r="10030" ht="30.75" customHeight="1" x14ac:dyDescent="0.25"/>
    <row r="10031" ht="30.75" customHeight="1" x14ac:dyDescent="0.25"/>
    <row r="10032" ht="30.75" customHeight="1" x14ac:dyDescent="0.25"/>
    <row r="10033" ht="30.75" customHeight="1" x14ac:dyDescent="0.25"/>
    <row r="10034" ht="30.75" customHeight="1" x14ac:dyDescent="0.25"/>
    <row r="10035" ht="30.75" customHeight="1" x14ac:dyDescent="0.25"/>
    <row r="10036" ht="30.75" customHeight="1" x14ac:dyDescent="0.25"/>
    <row r="10037" ht="30.75" customHeight="1" x14ac:dyDescent="0.25"/>
    <row r="10038" ht="30.75" customHeight="1" x14ac:dyDescent="0.25"/>
    <row r="10039" ht="30.75" customHeight="1" x14ac:dyDescent="0.25"/>
    <row r="10040" ht="30.75" customHeight="1" x14ac:dyDescent="0.25"/>
    <row r="10041" ht="30.75" customHeight="1" x14ac:dyDescent="0.25"/>
    <row r="10042" ht="30.75" customHeight="1" x14ac:dyDescent="0.25"/>
    <row r="10043" ht="30.75" customHeight="1" x14ac:dyDescent="0.25"/>
    <row r="10044" ht="30.75" customHeight="1" x14ac:dyDescent="0.25"/>
    <row r="10045" ht="30.75" customHeight="1" x14ac:dyDescent="0.25"/>
    <row r="10046" ht="30.75" customHeight="1" x14ac:dyDescent="0.25"/>
    <row r="10047" ht="30.75" customHeight="1" x14ac:dyDescent="0.25"/>
    <row r="10048" ht="30.75" customHeight="1" x14ac:dyDescent="0.25"/>
    <row r="10049" ht="30.75" customHeight="1" x14ac:dyDescent="0.25"/>
    <row r="10050" ht="30.75" customHeight="1" x14ac:dyDescent="0.25"/>
    <row r="10051" ht="30.75" customHeight="1" x14ac:dyDescent="0.25"/>
    <row r="10052" ht="30.75" customHeight="1" x14ac:dyDescent="0.25"/>
    <row r="10053" ht="30.75" customHeight="1" x14ac:dyDescent="0.25"/>
    <row r="10054" ht="30.75" customHeight="1" x14ac:dyDescent="0.25"/>
    <row r="10055" ht="30.75" customHeight="1" x14ac:dyDescent="0.25"/>
    <row r="10056" ht="30.75" customHeight="1" x14ac:dyDescent="0.25"/>
    <row r="10057" ht="30.75" customHeight="1" x14ac:dyDescent="0.25"/>
    <row r="10058" ht="30.75" customHeight="1" x14ac:dyDescent="0.25"/>
    <row r="10059" ht="30.75" customHeight="1" x14ac:dyDescent="0.25"/>
    <row r="10060" ht="30.75" customHeight="1" x14ac:dyDescent="0.25"/>
    <row r="10061" ht="30.75" customHeight="1" x14ac:dyDescent="0.25"/>
    <row r="10062" ht="30.75" customHeight="1" x14ac:dyDescent="0.25"/>
    <row r="10063" ht="30.75" customHeight="1" x14ac:dyDescent="0.25"/>
    <row r="10064" ht="30.75" customHeight="1" x14ac:dyDescent="0.25"/>
    <row r="10065" ht="30.75" customHeight="1" x14ac:dyDescent="0.25"/>
    <row r="10066" ht="30.75" customHeight="1" x14ac:dyDescent="0.25"/>
    <row r="10067" ht="30.75" customHeight="1" x14ac:dyDescent="0.25"/>
    <row r="10068" ht="30.75" customHeight="1" x14ac:dyDescent="0.25"/>
    <row r="10069" ht="30.75" customHeight="1" x14ac:dyDescent="0.25"/>
    <row r="10070" ht="30.75" customHeight="1" x14ac:dyDescent="0.25"/>
    <row r="10071" ht="30.75" customHeight="1" x14ac:dyDescent="0.25"/>
    <row r="10072" ht="30.75" customHeight="1" x14ac:dyDescent="0.25"/>
    <row r="10073" ht="30.75" customHeight="1" x14ac:dyDescent="0.25"/>
    <row r="10074" ht="30.75" customHeight="1" x14ac:dyDescent="0.25"/>
    <row r="10075" ht="30.75" customHeight="1" x14ac:dyDescent="0.25"/>
    <row r="10076" ht="30.75" customHeight="1" x14ac:dyDescent="0.25"/>
    <row r="10077" ht="30.75" customHeight="1" x14ac:dyDescent="0.25"/>
    <row r="10078" ht="30.75" customHeight="1" x14ac:dyDescent="0.25"/>
    <row r="10079" ht="30.75" customHeight="1" x14ac:dyDescent="0.25"/>
    <row r="10080" ht="30.75" customHeight="1" x14ac:dyDescent="0.25"/>
    <row r="10081" ht="30.75" customHeight="1" x14ac:dyDescent="0.25"/>
    <row r="10082" ht="30.75" customHeight="1" x14ac:dyDescent="0.25"/>
    <row r="10083" ht="30.75" customHeight="1" x14ac:dyDescent="0.25"/>
    <row r="10084" ht="30.75" customHeight="1" x14ac:dyDescent="0.25"/>
    <row r="10085" ht="30.75" customHeight="1" x14ac:dyDescent="0.25"/>
    <row r="10086" ht="30.75" customHeight="1" x14ac:dyDescent="0.25"/>
    <row r="10087" ht="30.75" customHeight="1" x14ac:dyDescent="0.25"/>
    <row r="10088" ht="30.75" customHeight="1" x14ac:dyDescent="0.25"/>
    <row r="10089" ht="30.75" customHeight="1" x14ac:dyDescent="0.25"/>
    <row r="10090" ht="30.75" customHeight="1" x14ac:dyDescent="0.25"/>
    <row r="10091" ht="30.75" customHeight="1" x14ac:dyDescent="0.25"/>
    <row r="10092" ht="30.75" customHeight="1" x14ac:dyDescent="0.25"/>
    <row r="10093" ht="30.75" customHeight="1" x14ac:dyDescent="0.25"/>
    <row r="10094" ht="30.75" customHeight="1" x14ac:dyDescent="0.25"/>
    <row r="10095" ht="30.75" customHeight="1" x14ac:dyDescent="0.25"/>
    <row r="10096" ht="30.75" customHeight="1" x14ac:dyDescent="0.25"/>
    <row r="10097" ht="30.75" customHeight="1" x14ac:dyDescent="0.25"/>
    <row r="10098" ht="30.75" customHeight="1" x14ac:dyDescent="0.25"/>
    <row r="10099" ht="30.75" customHeight="1" x14ac:dyDescent="0.25"/>
    <row r="10100" ht="30.75" customHeight="1" x14ac:dyDescent="0.25"/>
    <row r="10101" ht="30.75" customHeight="1" x14ac:dyDescent="0.25"/>
    <row r="10102" ht="30.75" customHeight="1" x14ac:dyDescent="0.25"/>
    <row r="10103" ht="30.75" customHeight="1" x14ac:dyDescent="0.25"/>
    <row r="10104" ht="30.75" customHeight="1" x14ac:dyDescent="0.25"/>
    <row r="10105" ht="30.75" customHeight="1" x14ac:dyDescent="0.25"/>
    <row r="10106" ht="30.75" customHeight="1" x14ac:dyDescent="0.25"/>
    <row r="10107" ht="30.75" customHeight="1" x14ac:dyDescent="0.25"/>
    <row r="10108" ht="30.75" customHeight="1" x14ac:dyDescent="0.25"/>
    <row r="10109" ht="30.75" customHeight="1" x14ac:dyDescent="0.25"/>
    <row r="10110" ht="30.75" customHeight="1" x14ac:dyDescent="0.25"/>
    <row r="10111" ht="30.75" customHeight="1" x14ac:dyDescent="0.25"/>
    <row r="10112" ht="30.75" customHeight="1" x14ac:dyDescent="0.25"/>
    <row r="10113" ht="30.75" customHeight="1" x14ac:dyDescent="0.25"/>
    <row r="10114" ht="30.75" customHeight="1" x14ac:dyDescent="0.25"/>
    <row r="10115" ht="30.75" customHeight="1" x14ac:dyDescent="0.25"/>
    <row r="10116" ht="30.75" customHeight="1" x14ac:dyDescent="0.25"/>
    <row r="10117" ht="30.75" customHeight="1" x14ac:dyDescent="0.25"/>
    <row r="10118" ht="30.75" customHeight="1" x14ac:dyDescent="0.25"/>
    <row r="10119" ht="30.75" customHeight="1" x14ac:dyDescent="0.25"/>
    <row r="10120" ht="30.75" customHeight="1" x14ac:dyDescent="0.25"/>
    <row r="10121" ht="30.75" customHeight="1" x14ac:dyDescent="0.25"/>
    <row r="10122" ht="30.75" customHeight="1" x14ac:dyDescent="0.25"/>
    <row r="10123" ht="30.75" customHeight="1" x14ac:dyDescent="0.25"/>
    <row r="10124" ht="30.75" customHeight="1" x14ac:dyDescent="0.25"/>
    <row r="10125" ht="30.75" customHeight="1" x14ac:dyDescent="0.25"/>
    <row r="10126" ht="30.75" customHeight="1" x14ac:dyDescent="0.25"/>
    <row r="10127" ht="30.75" customHeight="1" x14ac:dyDescent="0.25"/>
    <row r="10128" ht="30.75" customHeight="1" x14ac:dyDescent="0.25"/>
    <row r="10129" ht="30.75" customHeight="1" x14ac:dyDescent="0.25"/>
    <row r="10130" ht="30.75" customHeight="1" x14ac:dyDescent="0.25"/>
    <row r="10131" ht="30.75" customHeight="1" x14ac:dyDescent="0.25"/>
    <row r="10132" ht="30.75" customHeight="1" x14ac:dyDescent="0.25"/>
    <row r="10133" ht="30.75" customHeight="1" x14ac:dyDescent="0.25"/>
    <row r="10134" ht="30.75" customHeight="1" x14ac:dyDescent="0.25"/>
    <row r="10135" ht="30.75" customHeight="1" x14ac:dyDescent="0.25"/>
    <row r="10136" ht="30.75" customHeight="1" x14ac:dyDescent="0.25"/>
    <row r="10137" ht="30.75" customHeight="1" x14ac:dyDescent="0.25"/>
    <row r="10138" ht="30.75" customHeight="1" x14ac:dyDescent="0.25"/>
    <row r="10139" ht="30.75" customHeight="1" x14ac:dyDescent="0.25"/>
    <row r="10140" ht="30.75" customHeight="1" x14ac:dyDescent="0.25"/>
    <row r="10141" ht="30.75" customHeight="1" x14ac:dyDescent="0.25"/>
    <row r="10142" ht="30.75" customHeight="1" x14ac:dyDescent="0.25"/>
    <row r="10143" ht="30.75" customHeight="1" x14ac:dyDescent="0.25"/>
    <row r="10144" ht="30.75" customHeight="1" x14ac:dyDescent="0.25"/>
    <row r="10145" ht="30.75" customHeight="1" x14ac:dyDescent="0.25"/>
    <row r="10146" ht="30.75" customHeight="1" x14ac:dyDescent="0.25"/>
    <row r="10147" ht="30.75" customHeight="1" x14ac:dyDescent="0.25"/>
    <row r="10148" ht="30.75" customHeight="1" x14ac:dyDescent="0.25"/>
    <row r="10149" ht="30.75" customHeight="1" x14ac:dyDescent="0.25"/>
    <row r="10150" ht="30.75" customHeight="1" x14ac:dyDescent="0.25"/>
    <row r="10151" ht="30.75" customHeight="1" x14ac:dyDescent="0.25"/>
    <row r="10152" ht="30.75" customHeight="1" x14ac:dyDescent="0.25"/>
    <row r="10153" ht="30.75" customHeight="1" x14ac:dyDescent="0.25"/>
    <row r="10154" ht="30.75" customHeight="1" x14ac:dyDescent="0.25"/>
    <row r="10155" ht="30.75" customHeight="1" x14ac:dyDescent="0.25"/>
    <row r="10156" ht="30.75" customHeight="1" x14ac:dyDescent="0.25"/>
    <row r="10157" ht="30.75" customHeight="1" x14ac:dyDescent="0.25"/>
    <row r="10158" ht="30.75" customHeight="1" x14ac:dyDescent="0.25"/>
    <row r="10159" ht="30.75" customHeight="1" x14ac:dyDescent="0.25"/>
    <row r="10160" ht="30.75" customHeight="1" x14ac:dyDescent="0.25"/>
    <row r="10161" ht="30.75" customHeight="1" x14ac:dyDescent="0.25"/>
    <row r="10162" ht="30.75" customHeight="1" x14ac:dyDescent="0.25"/>
    <row r="10163" ht="30.75" customHeight="1" x14ac:dyDescent="0.25"/>
    <row r="10164" ht="30.75" customHeight="1" x14ac:dyDescent="0.25"/>
    <row r="10165" ht="30.75" customHeight="1" x14ac:dyDescent="0.25"/>
    <row r="10166" ht="30.75" customHeight="1" x14ac:dyDescent="0.25"/>
    <row r="10167" ht="30.75" customHeight="1" x14ac:dyDescent="0.25"/>
    <row r="10168" ht="30.75" customHeight="1" x14ac:dyDescent="0.25"/>
    <row r="10169" ht="30.75" customHeight="1" x14ac:dyDescent="0.25"/>
    <row r="10170" ht="30.75" customHeight="1" x14ac:dyDescent="0.25"/>
    <row r="10171" ht="30.75" customHeight="1" x14ac:dyDescent="0.25"/>
    <row r="10172" ht="30.75" customHeight="1" x14ac:dyDescent="0.25"/>
    <row r="10173" ht="30.75" customHeight="1" x14ac:dyDescent="0.25"/>
    <row r="10174" ht="30.75" customHeight="1" x14ac:dyDescent="0.25"/>
    <row r="10175" ht="30.75" customHeight="1" x14ac:dyDescent="0.25"/>
    <row r="10176" ht="30.75" customHeight="1" x14ac:dyDescent="0.25"/>
    <row r="10177" ht="30.75" customHeight="1" x14ac:dyDescent="0.25"/>
    <row r="10178" ht="30.75" customHeight="1" x14ac:dyDescent="0.25"/>
    <row r="10179" ht="30.75" customHeight="1" x14ac:dyDescent="0.25"/>
    <row r="10180" ht="30.75" customHeight="1" x14ac:dyDescent="0.25"/>
    <row r="10181" ht="30.75" customHeight="1" x14ac:dyDescent="0.25"/>
    <row r="10182" ht="30.75" customHeight="1" x14ac:dyDescent="0.25"/>
    <row r="10183" ht="30.75" customHeight="1" x14ac:dyDescent="0.25"/>
    <row r="10184" ht="30.75" customHeight="1" x14ac:dyDescent="0.25"/>
    <row r="10185" ht="30.75" customHeight="1" x14ac:dyDescent="0.25"/>
    <row r="10186" ht="30.75" customHeight="1" x14ac:dyDescent="0.25"/>
    <row r="10187" ht="30.75" customHeight="1" x14ac:dyDescent="0.25"/>
    <row r="10188" ht="30.75" customHeight="1" x14ac:dyDescent="0.25"/>
    <row r="10189" ht="30.75" customHeight="1" x14ac:dyDescent="0.25"/>
    <row r="10190" ht="30.75" customHeight="1" x14ac:dyDescent="0.25"/>
    <row r="10191" ht="30.75" customHeight="1" x14ac:dyDescent="0.25"/>
    <row r="10192" ht="30.75" customHeight="1" x14ac:dyDescent="0.25"/>
    <row r="10193" ht="30.75" customHeight="1" x14ac:dyDescent="0.25"/>
    <row r="10194" ht="30.75" customHeight="1" x14ac:dyDescent="0.25"/>
    <row r="10195" ht="30.75" customHeight="1" x14ac:dyDescent="0.25"/>
    <row r="10196" ht="30.75" customHeight="1" x14ac:dyDescent="0.25"/>
    <row r="10197" ht="30.75" customHeight="1" x14ac:dyDescent="0.25"/>
    <row r="10198" ht="30.75" customHeight="1" x14ac:dyDescent="0.25"/>
    <row r="10199" ht="30.75" customHeight="1" x14ac:dyDescent="0.25"/>
    <row r="10200" ht="30.75" customHeight="1" x14ac:dyDescent="0.25"/>
    <row r="10201" ht="30.75" customHeight="1" x14ac:dyDescent="0.25"/>
    <row r="10202" ht="30.75" customHeight="1" x14ac:dyDescent="0.25"/>
    <row r="10203" ht="30.75" customHeight="1" x14ac:dyDescent="0.25"/>
    <row r="10204" ht="30.75" customHeight="1" x14ac:dyDescent="0.25"/>
    <row r="10205" ht="30.75" customHeight="1" x14ac:dyDescent="0.25"/>
    <row r="10206" ht="30.75" customHeight="1" x14ac:dyDescent="0.25"/>
    <row r="10207" ht="30.75" customHeight="1" x14ac:dyDescent="0.25"/>
    <row r="10208" ht="30.75" customHeight="1" x14ac:dyDescent="0.25"/>
    <row r="10209" ht="30.75" customHeight="1" x14ac:dyDescent="0.25"/>
    <row r="10210" ht="30.75" customHeight="1" x14ac:dyDescent="0.25"/>
    <row r="10211" ht="30.75" customHeight="1" x14ac:dyDescent="0.25"/>
    <row r="10212" ht="30.75" customHeight="1" x14ac:dyDescent="0.25"/>
    <row r="10213" ht="30.75" customHeight="1" x14ac:dyDescent="0.25"/>
    <row r="10214" ht="30.75" customHeight="1" x14ac:dyDescent="0.25"/>
    <row r="10215" ht="30.75" customHeight="1" x14ac:dyDescent="0.25"/>
    <row r="10216" ht="30.75" customHeight="1" x14ac:dyDescent="0.25"/>
    <row r="10217" ht="30.75" customHeight="1" x14ac:dyDescent="0.25"/>
    <row r="10218" ht="30.75" customHeight="1" x14ac:dyDescent="0.25"/>
    <row r="10219" ht="30.75" customHeight="1" x14ac:dyDescent="0.25"/>
    <row r="10220" ht="30.75" customHeight="1" x14ac:dyDescent="0.25"/>
    <row r="10221" ht="30.75" customHeight="1" x14ac:dyDescent="0.25"/>
    <row r="10222" ht="30.75" customHeight="1" x14ac:dyDescent="0.25"/>
    <row r="10223" ht="30.75" customHeight="1" x14ac:dyDescent="0.25"/>
    <row r="10224" ht="30.75" customHeight="1" x14ac:dyDescent="0.25"/>
    <row r="10225" ht="30.75" customHeight="1" x14ac:dyDescent="0.25"/>
    <row r="10226" ht="30.75" customHeight="1" x14ac:dyDescent="0.25"/>
    <row r="10227" ht="30.75" customHeight="1" x14ac:dyDescent="0.25"/>
    <row r="10228" ht="30.75" customHeight="1" x14ac:dyDescent="0.25"/>
    <row r="10229" ht="30.75" customHeight="1" x14ac:dyDescent="0.25"/>
    <row r="10230" ht="30.75" customHeight="1" x14ac:dyDescent="0.25"/>
    <row r="10231" ht="30.75" customHeight="1" x14ac:dyDescent="0.25"/>
    <row r="10232" ht="30.75" customHeight="1" x14ac:dyDescent="0.25"/>
    <row r="10233" ht="30.75" customHeight="1" x14ac:dyDescent="0.25"/>
    <row r="10234" ht="30.75" customHeight="1" x14ac:dyDescent="0.25"/>
    <row r="10235" ht="30.75" customHeight="1" x14ac:dyDescent="0.25"/>
    <row r="10236" ht="30.75" customHeight="1" x14ac:dyDescent="0.25"/>
    <row r="10237" ht="30.75" customHeight="1" x14ac:dyDescent="0.25"/>
    <row r="10238" ht="30.75" customHeight="1" x14ac:dyDescent="0.25"/>
    <row r="10239" ht="30.75" customHeight="1" x14ac:dyDescent="0.25"/>
    <row r="10240" ht="30.75" customHeight="1" x14ac:dyDescent="0.25"/>
    <row r="10241" ht="30.75" customHeight="1" x14ac:dyDescent="0.25"/>
    <row r="10242" ht="30.75" customHeight="1" x14ac:dyDescent="0.25"/>
    <row r="10243" ht="30.75" customHeight="1" x14ac:dyDescent="0.25"/>
    <row r="10244" ht="30.75" customHeight="1" x14ac:dyDescent="0.25"/>
    <row r="10245" ht="30.75" customHeight="1" x14ac:dyDescent="0.25"/>
    <row r="10246" ht="30.75" customHeight="1" x14ac:dyDescent="0.25"/>
    <row r="10247" ht="30.75" customHeight="1" x14ac:dyDescent="0.25"/>
    <row r="10248" ht="30.75" customHeight="1" x14ac:dyDescent="0.25"/>
    <row r="10249" ht="30.75" customHeight="1" x14ac:dyDescent="0.25"/>
    <row r="10250" ht="30.75" customHeight="1" x14ac:dyDescent="0.25"/>
    <row r="10251" ht="30.75" customHeight="1" x14ac:dyDescent="0.25"/>
    <row r="10252" ht="30.75" customHeight="1" x14ac:dyDescent="0.25"/>
    <row r="10253" ht="30.75" customHeight="1" x14ac:dyDescent="0.25"/>
    <row r="10254" ht="30.75" customHeight="1" x14ac:dyDescent="0.25"/>
    <row r="10255" ht="30.75" customHeight="1" x14ac:dyDescent="0.25"/>
    <row r="10256" ht="30.75" customHeight="1" x14ac:dyDescent="0.25"/>
    <row r="10257" ht="30.75" customHeight="1" x14ac:dyDescent="0.25"/>
    <row r="10258" ht="30.75" customHeight="1" x14ac:dyDescent="0.25"/>
    <row r="10259" ht="30.75" customHeight="1" x14ac:dyDescent="0.25"/>
    <row r="10260" ht="30.75" customHeight="1" x14ac:dyDescent="0.25"/>
    <row r="10261" ht="30.75" customHeight="1" x14ac:dyDescent="0.25"/>
    <row r="10262" ht="30.75" customHeight="1" x14ac:dyDescent="0.25"/>
    <row r="10263" ht="30.75" customHeight="1" x14ac:dyDescent="0.25"/>
    <row r="10264" ht="30.75" customHeight="1" x14ac:dyDescent="0.25"/>
    <row r="10265" ht="30.75" customHeight="1" x14ac:dyDescent="0.25"/>
    <row r="10266" ht="30.75" customHeight="1" x14ac:dyDescent="0.25"/>
    <row r="10267" ht="30.75" customHeight="1" x14ac:dyDescent="0.25"/>
    <row r="10268" ht="30.75" customHeight="1" x14ac:dyDescent="0.25"/>
    <row r="10269" ht="30.75" customHeight="1" x14ac:dyDescent="0.25"/>
    <row r="10270" ht="30.75" customHeight="1" x14ac:dyDescent="0.25"/>
    <row r="10271" ht="30.75" customHeight="1" x14ac:dyDescent="0.25"/>
    <row r="10272" ht="30.75" customHeight="1" x14ac:dyDescent="0.25"/>
    <row r="10273" ht="30.75" customHeight="1" x14ac:dyDescent="0.25"/>
    <row r="10274" ht="30.75" customHeight="1" x14ac:dyDescent="0.25"/>
    <row r="10275" ht="30.75" customHeight="1" x14ac:dyDescent="0.25"/>
    <row r="10276" ht="30.75" customHeight="1" x14ac:dyDescent="0.25"/>
    <row r="10277" ht="30.75" customHeight="1" x14ac:dyDescent="0.25"/>
    <row r="10278" ht="30.75" customHeight="1" x14ac:dyDescent="0.25"/>
    <row r="10279" ht="30.75" customHeight="1" x14ac:dyDescent="0.25"/>
    <row r="10280" ht="30.75" customHeight="1" x14ac:dyDescent="0.25"/>
    <row r="10281" ht="30.75" customHeight="1" x14ac:dyDescent="0.25"/>
    <row r="10282" ht="30.75" customHeight="1" x14ac:dyDescent="0.25"/>
    <row r="10283" ht="30.75" customHeight="1" x14ac:dyDescent="0.25"/>
    <row r="10284" ht="30.75" customHeight="1" x14ac:dyDescent="0.25"/>
    <row r="10285" ht="30.75" customHeight="1" x14ac:dyDescent="0.25"/>
    <row r="10286" ht="30.75" customHeight="1" x14ac:dyDescent="0.25"/>
    <row r="10287" ht="30.75" customHeight="1" x14ac:dyDescent="0.25"/>
    <row r="10288" ht="30.75" customHeight="1" x14ac:dyDescent="0.25"/>
    <row r="10289" ht="30.75" customHeight="1" x14ac:dyDescent="0.25"/>
    <row r="10290" ht="30.75" customHeight="1" x14ac:dyDescent="0.25"/>
    <row r="10291" ht="30.75" customHeight="1" x14ac:dyDescent="0.25"/>
    <row r="10292" ht="30.75" customHeight="1" x14ac:dyDescent="0.25"/>
    <row r="10293" ht="30.75" customHeight="1" x14ac:dyDescent="0.25"/>
    <row r="10294" ht="30.75" customHeight="1" x14ac:dyDescent="0.25"/>
    <row r="10295" ht="30.75" customHeight="1" x14ac:dyDescent="0.25"/>
    <row r="10296" ht="30.75" customHeight="1" x14ac:dyDescent="0.25"/>
    <row r="10297" ht="30.75" customHeight="1" x14ac:dyDescent="0.25"/>
    <row r="10298" ht="30.75" customHeight="1" x14ac:dyDescent="0.25"/>
    <row r="10299" ht="30.75" customHeight="1" x14ac:dyDescent="0.25"/>
    <row r="10300" ht="30.75" customHeight="1" x14ac:dyDescent="0.25"/>
    <row r="10301" ht="30.75" customHeight="1" x14ac:dyDescent="0.25"/>
    <row r="10302" ht="30.75" customHeight="1" x14ac:dyDescent="0.25"/>
    <row r="10303" ht="30.75" customHeight="1" x14ac:dyDescent="0.25"/>
    <row r="10304" ht="30.75" customHeight="1" x14ac:dyDescent="0.25"/>
    <row r="10305" ht="30.75" customHeight="1" x14ac:dyDescent="0.25"/>
    <row r="10306" ht="30.75" customHeight="1" x14ac:dyDescent="0.25"/>
    <row r="10307" ht="30.75" customHeight="1" x14ac:dyDescent="0.25"/>
    <row r="10308" ht="30.75" customHeight="1" x14ac:dyDescent="0.25"/>
    <row r="10309" ht="30.75" customHeight="1" x14ac:dyDescent="0.25"/>
    <row r="10310" ht="30.75" customHeight="1" x14ac:dyDescent="0.25"/>
    <row r="10311" ht="30.75" customHeight="1" x14ac:dyDescent="0.25"/>
    <row r="10312" ht="30.75" customHeight="1" x14ac:dyDescent="0.25"/>
    <row r="10313" ht="30.75" customHeight="1" x14ac:dyDescent="0.25"/>
    <row r="10314" ht="30.75" customHeight="1" x14ac:dyDescent="0.25"/>
    <row r="10315" ht="30.75" customHeight="1" x14ac:dyDescent="0.25"/>
    <row r="10316" ht="30.75" customHeight="1" x14ac:dyDescent="0.25"/>
    <row r="10317" ht="30.75" customHeight="1" x14ac:dyDescent="0.25"/>
    <row r="10318" ht="30.75" customHeight="1" x14ac:dyDescent="0.25"/>
    <row r="10319" ht="30.75" customHeight="1" x14ac:dyDescent="0.25"/>
    <row r="10320" ht="30.75" customHeight="1" x14ac:dyDescent="0.25"/>
    <row r="10321" ht="30.75" customHeight="1" x14ac:dyDescent="0.25"/>
    <row r="10322" ht="30.75" customHeight="1" x14ac:dyDescent="0.25"/>
    <row r="10323" ht="30.75" customHeight="1" x14ac:dyDescent="0.25"/>
    <row r="10324" ht="30.75" customHeight="1" x14ac:dyDescent="0.25"/>
    <row r="10325" ht="30.75" customHeight="1" x14ac:dyDescent="0.25"/>
    <row r="10326" ht="30.75" customHeight="1" x14ac:dyDescent="0.25"/>
    <row r="10327" ht="30.75" customHeight="1" x14ac:dyDescent="0.25"/>
    <row r="10328" ht="30.75" customHeight="1" x14ac:dyDescent="0.25"/>
    <row r="10329" ht="30.75" customHeight="1" x14ac:dyDescent="0.25"/>
    <row r="10330" ht="30.75" customHeight="1" x14ac:dyDescent="0.25"/>
    <row r="10331" ht="30.75" customHeight="1" x14ac:dyDescent="0.25"/>
    <row r="10332" ht="30.75" customHeight="1" x14ac:dyDescent="0.25"/>
    <row r="10333" ht="30.75" customHeight="1" x14ac:dyDescent="0.25"/>
    <row r="10334" ht="30.75" customHeight="1" x14ac:dyDescent="0.25"/>
    <row r="10335" ht="30.75" customHeight="1" x14ac:dyDescent="0.25"/>
    <row r="10336" ht="30.75" customHeight="1" x14ac:dyDescent="0.25"/>
    <row r="10337" ht="30.75" customHeight="1" x14ac:dyDescent="0.25"/>
    <row r="10338" ht="30.75" customHeight="1" x14ac:dyDescent="0.25"/>
    <row r="10339" ht="30.75" customHeight="1" x14ac:dyDescent="0.25"/>
    <row r="10340" ht="30.75" customHeight="1" x14ac:dyDescent="0.25"/>
    <row r="10341" ht="30.75" customHeight="1" x14ac:dyDescent="0.25"/>
    <row r="10342" ht="30.75" customHeight="1" x14ac:dyDescent="0.25"/>
    <row r="10343" ht="30.75" customHeight="1" x14ac:dyDescent="0.25"/>
    <row r="10344" ht="30.75" customHeight="1" x14ac:dyDescent="0.25"/>
    <row r="10345" ht="30.75" customHeight="1" x14ac:dyDescent="0.25"/>
    <row r="10346" ht="30.75" customHeight="1" x14ac:dyDescent="0.25"/>
    <row r="10347" ht="30.75" customHeight="1" x14ac:dyDescent="0.25"/>
    <row r="10348" ht="30.75" customHeight="1" x14ac:dyDescent="0.25"/>
    <row r="10349" ht="30.75" customHeight="1" x14ac:dyDescent="0.25"/>
    <row r="10350" ht="30.75" customHeight="1" x14ac:dyDescent="0.25"/>
    <row r="10351" ht="30.75" customHeight="1" x14ac:dyDescent="0.25"/>
    <row r="10352" ht="30.75" customHeight="1" x14ac:dyDescent="0.25"/>
    <row r="10353" ht="30.75" customHeight="1" x14ac:dyDescent="0.25"/>
    <row r="10354" ht="30.75" customHeight="1" x14ac:dyDescent="0.25"/>
    <row r="10355" ht="30.75" customHeight="1" x14ac:dyDescent="0.25"/>
    <row r="10356" ht="30.75" customHeight="1" x14ac:dyDescent="0.25"/>
    <row r="10357" ht="30.75" customHeight="1" x14ac:dyDescent="0.25"/>
    <row r="10358" ht="30.75" customHeight="1" x14ac:dyDescent="0.25"/>
    <row r="10359" ht="30.75" customHeight="1" x14ac:dyDescent="0.25"/>
    <row r="10360" ht="30.75" customHeight="1" x14ac:dyDescent="0.25"/>
    <row r="10361" ht="30.75" customHeight="1" x14ac:dyDescent="0.25"/>
    <row r="10362" ht="30.75" customHeight="1" x14ac:dyDescent="0.25"/>
    <row r="10363" ht="30.75" customHeight="1" x14ac:dyDescent="0.25"/>
    <row r="10364" ht="30.75" customHeight="1" x14ac:dyDescent="0.25"/>
    <row r="10365" ht="30.75" customHeight="1" x14ac:dyDescent="0.25"/>
    <row r="10366" ht="30.75" customHeight="1" x14ac:dyDescent="0.25"/>
    <row r="10367" ht="30.75" customHeight="1" x14ac:dyDescent="0.25"/>
    <row r="10368" ht="30.75" customHeight="1" x14ac:dyDescent="0.25"/>
    <row r="10369" ht="30.75" customHeight="1" x14ac:dyDescent="0.25"/>
    <row r="10370" ht="30.75" customHeight="1" x14ac:dyDescent="0.25"/>
    <row r="10371" ht="30.75" customHeight="1" x14ac:dyDescent="0.25"/>
    <row r="10372" ht="30.75" customHeight="1" x14ac:dyDescent="0.25"/>
    <row r="10373" ht="30.75" customHeight="1" x14ac:dyDescent="0.25"/>
    <row r="10374" ht="30.75" customHeight="1" x14ac:dyDescent="0.25"/>
    <row r="10375" ht="30.75" customHeight="1" x14ac:dyDescent="0.25"/>
    <row r="10376" ht="30.75" customHeight="1" x14ac:dyDescent="0.25"/>
    <row r="10377" ht="30.75" customHeight="1" x14ac:dyDescent="0.25"/>
    <row r="10378" ht="30.75" customHeight="1" x14ac:dyDescent="0.25"/>
    <row r="10379" ht="30.75" customHeight="1" x14ac:dyDescent="0.25"/>
    <row r="10380" ht="30.75" customHeight="1" x14ac:dyDescent="0.25"/>
    <row r="10381" ht="30.75" customHeight="1" x14ac:dyDescent="0.25"/>
    <row r="10382" ht="30.75" customHeight="1" x14ac:dyDescent="0.25"/>
    <row r="10383" ht="30.75" customHeight="1" x14ac:dyDescent="0.25"/>
    <row r="10384" ht="30.75" customHeight="1" x14ac:dyDescent="0.25"/>
    <row r="10385" ht="30.75" customHeight="1" x14ac:dyDescent="0.25"/>
    <row r="10386" ht="30.75" customHeight="1" x14ac:dyDescent="0.25"/>
    <row r="10387" ht="30.75" customHeight="1" x14ac:dyDescent="0.25"/>
    <row r="10388" ht="30.75" customHeight="1" x14ac:dyDescent="0.25"/>
    <row r="10389" ht="30.75" customHeight="1" x14ac:dyDescent="0.25"/>
    <row r="10390" ht="30.75" customHeight="1" x14ac:dyDescent="0.25"/>
    <row r="10391" ht="30.75" customHeight="1" x14ac:dyDescent="0.25"/>
    <row r="10392" ht="30.75" customHeight="1" x14ac:dyDescent="0.25"/>
    <row r="10393" ht="30.75" customHeight="1" x14ac:dyDescent="0.25"/>
    <row r="10394" ht="30.75" customHeight="1" x14ac:dyDescent="0.25"/>
    <row r="10395" ht="30.75" customHeight="1" x14ac:dyDescent="0.25"/>
    <row r="10396" ht="30.75" customHeight="1" x14ac:dyDescent="0.25"/>
    <row r="10397" ht="30.75" customHeight="1" x14ac:dyDescent="0.25"/>
    <row r="10398" ht="30.75" customHeight="1" x14ac:dyDescent="0.25"/>
    <row r="10399" ht="30.75" customHeight="1" x14ac:dyDescent="0.25"/>
    <row r="10400" ht="30.75" customHeight="1" x14ac:dyDescent="0.25"/>
    <row r="10401" ht="30.75" customHeight="1" x14ac:dyDescent="0.25"/>
    <row r="10402" ht="30.75" customHeight="1" x14ac:dyDescent="0.25"/>
    <row r="10403" ht="30.75" customHeight="1" x14ac:dyDescent="0.25"/>
    <row r="10404" ht="30.75" customHeight="1" x14ac:dyDescent="0.25"/>
    <row r="10405" ht="30.75" customHeight="1" x14ac:dyDescent="0.25"/>
    <row r="10406" ht="30.75" customHeight="1" x14ac:dyDescent="0.25"/>
    <row r="10407" ht="30.75" customHeight="1" x14ac:dyDescent="0.25"/>
    <row r="10408" ht="30.75" customHeight="1" x14ac:dyDescent="0.25"/>
    <row r="10409" ht="30.75" customHeight="1" x14ac:dyDescent="0.25"/>
    <row r="10410" ht="30.75" customHeight="1" x14ac:dyDescent="0.25"/>
    <row r="10411" ht="30.75" customHeight="1" x14ac:dyDescent="0.25"/>
    <row r="10412" ht="30.75" customHeight="1" x14ac:dyDescent="0.25"/>
    <row r="10413" ht="30.75" customHeight="1" x14ac:dyDescent="0.25"/>
    <row r="10414" ht="30.75" customHeight="1" x14ac:dyDescent="0.25"/>
    <row r="10415" ht="30.75" customHeight="1" x14ac:dyDescent="0.25"/>
    <row r="10416" ht="30.75" customHeight="1" x14ac:dyDescent="0.25"/>
    <row r="10417" ht="30.75" customHeight="1" x14ac:dyDescent="0.25"/>
    <row r="10418" ht="30.75" customHeight="1" x14ac:dyDescent="0.25"/>
    <row r="10419" ht="30.75" customHeight="1" x14ac:dyDescent="0.25"/>
    <row r="10420" ht="30.75" customHeight="1" x14ac:dyDescent="0.25"/>
    <row r="10421" ht="30.75" customHeight="1" x14ac:dyDescent="0.25"/>
    <row r="10422" ht="30.75" customHeight="1" x14ac:dyDescent="0.25"/>
    <row r="10423" ht="30.75" customHeight="1" x14ac:dyDescent="0.25"/>
    <row r="10424" ht="30.75" customHeight="1" x14ac:dyDescent="0.25"/>
    <row r="10425" ht="30.75" customHeight="1" x14ac:dyDescent="0.25"/>
    <row r="10426" ht="30.75" customHeight="1" x14ac:dyDescent="0.25"/>
    <row r="10427" ht="30.75" customHeight="1" x14ac:dyDescent="0.25"/>
    <row r="10428" ht="30.75" customHeight="1" x14ac:dyDescent="0.25"/>
    <row r="10429" ht="30.75" customHeight="1" x14ac:dyDescent="0.25"/>
    <row r="10430" ht="30.75" customHeight="1" x14ac:dyDescent="0.25"/>
    <row r="10431" ht="30.75" customHeight="1" x14ac:dyDescent="0.25"/>
    <row r="10432" ht="30.75" customHeight="1" x14ac:dyDescent="0.25"/>
    <row r="10433" ht="30.75" customHeight="1" x14ac:dyDescent="0.25"/>
    <row r="10434" ht="30.75" customHeight="1" x14ac:dyDescent="0.25"/>
    <row r="10435" ht="30.75" customHeight="1" x14ac:dyDescent="0.25"/>
    <row r="10436" ht="30.75" customHeight="1" x14ac:dyDescent="0.25"/>
    <row r="10437" ht="30.75" customHeight="1" x14ac:dyDescent="0.25"/>
    <row r="10438" ht="30.75" customHeight="1" x14ac:dyDescent="0.25"/>
    <row r="10439" ht="30.75" customHeight="1" x14ac:dyDescent="0.25"/>
    <row r="10440" ht="30.75" customHeight="1" x14ac:dyDescent="0.25"/>
    <row r="10441" ht="30.75" customHeight="1" x14ac:dyDescent="0.25"/>
    <row r="10442" ht="30.75" customHeight="1" x14ac:dyDescent="0.25"/>
    <row r="10443" ht="30.75" customHeight="1" x14ac:dyDescent="0.25"/>
    <row r="10444" ht="30.75" customHeight="1" x14ac:dyDescent="0.25"/>
    <row r="10445" ht="30.75" customHeight="1" x14ac:dyDescent="0.25"/>
    <row r="10446" ht="30.75" customHeight="1" x14ac:dyDescent="0.25"/>
    <row r="10447" ht="30.75" customHeight="1" x14ac:dyDescent="0.25"/>
    <row r="10448" ht="30.75" customHeight="1" x14ac:dyDescent="0.25"/>
    <row r="10449" ht="30.75" customHeight="1" x14ac:dyDescent="0.25"/>
    <row r="10450" ht="30.75" customHeight="1" x14ac:dyDescent="0.25"/>
    <row r="10451" ht="30.75" customHeight="1" x14ac:dyDescent="0.25"/>
    <row r="10452" ht="30.75" customHeight="1" x14ac:dyDescent="0.25"/>
    <row r="10453" ht="30.75" customHeight="1" x14ac:dyDescent="0.25"/>
    <row r="10454" ht="30.75" customHeight="1" x14ac:dyDescent="0.25"/>
    <row r="10455" ht="30.75" customHeight="1" x14ac:dyDescent="0.25"/>
    <row r="10456" ht="30.75" customHeight="1" x14ac:dyDescent="0.25"/>
    <row r="10457" ht="30.75" customHeight="1" x14ac:dyDescent="0.25"/>
    <row r="10458" ht="30.75" customHeight="1" x14ac:dyDescent="0.25"/>
    <row r="10459" ht="30.75" customHeight="1" x14ac:dyDescent="0.25"/>
    <row r="10460" ht="30.75" customHeight="1" x14ac:dyDescent="0.25"/>
    <row r="10461" ht="30.75" customHeight="1" x14ac:dyDescent="0.25"/>
    <row r="10462" ht="30.75" customHeight="1" x14ac:dyDescent="0.25"/>
    <row r="10463" ht="30.75" customHeight="1" x14ac:dyDescent="0.25"/>
    <row r="10464" ht="30.75" customHeight="1" x14ac:dyDescent="0.25"/>
    <row r="10465" ht="30.75" customHeight="1" x14ac:dyDescent="0.25"/>
    <row r="10466" ht="30.75" customHeight="1" x14ac:dyDescent="0.25"/>
    <row r="10467" ht="30.75" customHeight="1" x14ac:dyDescent="0.25"/>
    <row r="10468" ht="30.75" customHeight="1" x14ac:dyDescent="0.25"/>
    <row r="10469" ht="30.75" customHeight="1" x14ac:dyDescent="0.25"/>
    <row r="10470" ht="30.75" customHeight="1" x14ac:dyDescent="0.25"/>
    <row r="10471" ht="30.75" customHeight="1" x14ac:dyDescent="0.25"/>
    <row r="10472" ht="30.75" customHeight="1" x14ac:dyDescent="0.25"/>
    <row r="10473" ht="30.75" customHeight="1" x14ac:dyDescent="0.25"/>
    <row r="10474" ht="30.75" customHeight="1" x14ac:dyDescent="0.25"/>
    <row r="10475" ht="30.75" customHeight="1" x14ac:dyDescent="0.25"/>
    <row r="10476" ht="30.75" customHeight="1" x14ac:dyDescent="0.25"/>
    <row r="10477" ht="30.75" customHeight="1" x14ac:dyDescent="0.25"/>
    <row r="10478" ht="30.75" customHeight="1" x14ac:dyDescent="0.25"/>
    <row r="10479" ht="30.75" customHeight="1" x14ac:dyDescent="0.25"/>
    <row r="10480" ht="30.75" customHeight="1" x14ac:dyDescent="0.25"/>
    <row r="10481" ht="30.75" customHeight="1" x14ac:dyDescent="0.25"/>
    <row r="10482" ht="30.75" customHeight="1" x14ac:dyDescent="0.25"/>
    <row r="10483" ht="30.75" customHeight="1" x14ac:dyDescent="0.25"/>
    <row r="10484" ht="30.75" customHeight="1" x14ac:dyDescent="0.25"/>
    <row r="10485" ht="30.75" customHeight="1" x14ac:dyDescent="0.25"/>
    <row r="10486" ht="30.75" customHeight="1" x14ac:dyDescent="0.25"/>
    <row r="10487" ht="30.75" customHeight="1" x14ac:dyDescent="0.25"/>
    <row r="10488" ht="30.75" customHeight="1" x14ac:dyDescent="0.25"/>
    <row r="10489" ht="30.75" customHeight="1" x14ac:dyDescent="0.25"/>
    <row r="10490" ht="30.75" customHeight="1" x14ac:dyDescent="0.25"/>
    <row r="10491" ht="30.75" customHeight="1" x14ac:dyDescent="0.25"/>
    <row r="10492" ht="30.75" customHeight="1" x14ac:dyDescent="0.25"/>
    <row r="10493" ht="30.75" customHeight="1" x14ac:dyDescent="0.25"/>
    <row r="10494" ht="30.75" customHeight="1" x14ac:dyDescent="0.25"/>
    <row r="10495" ht="30.75" customHeight="1" x14ac:dyDescent="0.25"/>
    <row r="10496" ht="30.75" customHeight="1" x14ac:dyDescent="0.25"/>
    <row r="10497" ht="30.75" customHeight="1" x14ac:dyDescent="0.25"/>
    <row r="10498" ht="30.75" customHeight="1" x14ac:dyDescent="0.25"/>
    <row r="10499" ht="30.75" customHeight="1" x14ac:dyDescent="0.25"/>
    <row r="10500" ht="30.75" customHeight="1" x14ac:dyDescent="0.25"/>
    <row r="10501" ht="30.75" customHeight="1" x14ac:dyDescent="0.25"/>
    <row r="10502" ht="30.75" customHeight="1" x14ac:dyDescent="0.25"/>
    <row r="10503" ht="30.75" customHeight="1" x14ac:dyDescent="0.25"/>
    <row r="10504" ht="30.75" customHeight="1" x14ac:dyDescent="0.25"/>
    <row r="10505" ht="30.75" customHeight="1" x14ac:dyDescent="0.25"/>
    <row r="10506" ht="30.75" customHeight="1" x14ac:dyDescent="0.25"/>
    <row r="10507" ht="30.75" customHeight="1" x14ac:dyDescent="0.25"/>
    <row r="10508" ht="30.75" customHeight="1" x14ac:dyDescent="0.25"/>
    <row r="10509" ht="30.75" customHeight="1" x14ac:dyDescent="0.25"/>
    <row r="10510" ht="30.75" customHeight="1" x14ac:dyDescent="0.25"/>
    <row r="10511" ht="30.75" customHeight="1" x14ac:dyDescent="0.25"/>
    <row r="10512" ht="30.75" customHeight="1" x14ac:dyDescent="0.25"/>
    <row r="10513" ht="30.75" customHeight="1" x14ac:dyDescent="0.25"/>
    <row r="10514" ht="30.75" customHeight="1" x14ac:dyDescent="0.25"/>
    <row r="10515" ht="30.75" customHeight="1" x14ac:dyDescent="0.25"/>
    <row r="10516" ht="30.75" customHeight="1" x14ac:dyDescent="0.25"/>
    <row r="10517" ht="30.75" customHeight="1" x14ac:dyDescent="0.25"/>
    <row r="10518" ht="30.75" customHeight="1" x14ac:dyDescent="0.25"/>
    <row r="10519" ht="30.75" customHeight="1" x14ac:dyDescent="0.25"/>
    <row r="10520" ht="30.75" customHeight="1" x14ac:dyDescent="0.25"/>
    <row r="10521" ht="30.75" customHeight="1" x14ac:dyDescent="0.25"/>
    <row r="10522" ht="30.75" customHeight="1" x14ac:dyDescent="0.25"/>
    <row r="10523" ht="30.75" customHeight="1" x14ac:dyDescent="0.25"/>
    <row r="10524" ht="30.75" customHeight="1" x14ac:dyDescent="0.25"/>
    <row r="10525" ht="30.75" customHeight="1" x14ac:dyDescent="0.25"/>
    <row r="10526" ht="30.75" customHeight="1" x14ac:dyDescent="0.25"/>
    <row r="10527" ht="30.75" customHeight="1" x14ac:dyDescent="0.25"/>
    <row r="10528" ht="30.75" customHeight="1" x14ac:dyDescent="0.25"/>
    <row r="10529" ht="30.75" customHeight="1" x14ac:dyDescent="0.25"/>
    <row r="10530" ht="30.75" customHeight="1" x14ac:dyDescent="0.25"/>
    <row r="10531" ht="30.75" customHeight="1" x14ac:dyDescent="0.25"/>
    <row r="10532" ht="30.75" customHeight="1" x14ac:dyDescent="0.25"/>
    <row r="10533" ht="30.75" customHeight="1" x14ac:dyDescent="0.25"/>
    <row r="10534" ht="30.75" customHeight="1" x14ac:dyDescent="0.25"/>
    <row r="10535" ht="30.75" customHeight="1" x14ac:dyDescent="0.25"/>
    <row r="10536" ht="30.75" customHeight="1" x14ac:dyDescent="0.25"/>
    <row r="10537" ht="30.75" customHeight="1" x14ac:dyDescent="0.25"/>
    <row r="10538" ht="30.75" customHeight="1" x14ac:dyDescent="0.25"/>
    <row r="10539" ht="30.75" customHeight="1" x14ac:dyDescent="0.25"/>
    <row r="10540" ht="30.75" customHeight="1" x14ac:dyDescent="0.25"/>
    <row r="10541" ht="30.75" customHeight="1" x14ac:dyDescent="0.25"/>
    <row r="10542" ht="30.75" customHeight="1" x14ac:dyDescent="0.25"/>
    <row r="10543" ht="30.75" customHeight="1" x14ac:dyDescent="0.25"/>
    <row r="10544" ht="30.75" customHeight="1" x14ac:dyDescent="0.25"/>
    <row r="10545" ht="30.75" customHeight="1" x14ac:dyDescent="0.25"/>
    <row r="10546" ht="30.75" customHeight="1" x14ac:dyDescent="0.25"/>
    <row r="10547" ht="30.75" customHeight="1" x14ac:dyDescent="0.25"/>
    <row r="10548" ht="30.75" customHeight="1" x14ac:dyDescent="0.25"/>
    <row r="10549" ht="30.75" customHeight="1" x14ac:dyDescent="0.25"/>
    <row r="10550" ht="30.75" customHeight="1" x14ac:dyDescent="0.25"/>
    <row r="10551" ht="30.75" customHeight="1" x14ac:dyDescent="0.25"/>
    <row r="10552" ht="30.75" customHeight="1" x14ac:dyDescent="0.25"/>
    <row r="10553" ht="30.75" customHeight="1" x14ac:dyDescent="0.25"/>
    <row r="10554" ht="30.75" customHeight="1" x14ac:dyDescent="0.25"/>
    <row r="10555" ht="30.75" customHeight="1" x14ac:dyDescent="0.25"/>
    <row r="10556" ht="30.75" customHeight="1" x14ac:dyDescent="0.25"/>
    <row r="10557" ht="30.75" customHeight="1" x14ac:dyDescent="0.25"/>
    <row r="10558" ht="30.75" customHeight="1" x14ac:dyDescent="0.25"/>
    <row r="10559" ht="30.75" customHeight="1" x14ac:dyDescent="0.25"/>
    <row r="10560" ht="30.75" customHeight="1" x14ac:dyDescent="0.25"/>
    <row r="10561" ht="30.75" customHeight="1" x14ac:dyDescent="0.25"/>
    <row r="10562" ht="30.75" customHeight="1" x14ac:dyDescent="0.25"/>
    <row r="10563" ht="30.75" customHeight="1" x14ac:dyDescent="0.25"/>
    <row r="10564" ht="30.75" customHeight="1" x14ac:dyDescent="0.25"/>
    <row r="10565" ht="30.75" customHeight="1" x14ac:dyDescent="0.25"/>
    <row r="10566" ht="30.75" customHeight="1" x14ac:dyDescent="0.25"/>
    <row r="10567" ht="30.75" customHeight="1" x14ac:dyDescent="0.25"/>
    <row r="10568" ht="30.75" customHeight="1" x14ac:dyDescent="0.25"/>
    <row r="10569" ht="30.75" customHeight="1" x14ac:dyDescent="0.25"/>
    <row r="10570" ht="30.75" customHeight="1" x14ac:dyDescent="0.25"/>
    <row r="10571" ht="30.75" customHeight="1" x14ac:dyDescent="0.25"/>
    <row r="10572" ht="30.75" customHeight="1" x14ac:dyDescent="0.25"/>
    <row r="10573" ht="30.75" customHeight="1" x14ac:dyDescent="0.25"/>
    <row r="10574" ht="30.75" customHeight="1" x14ac:dyDescent="0.25"/>
    <row r="10575" ht="30.75" customHeight="1" x14ac:dyDescent="0.25"/>
    <row r="10576" ht="30.75" customHeight="1" x14ac:dyDescent="0.25"/>
    <row r="10577" ht="30.75" customHeight="1" x14ac:dyDescent="0.25"/>
    <row r="10578" ht="30.75" customHeight="1" x14ac:dyDescent="0.25"/>
    <row r="10579" ht="30.75" customHeight="1" x14ac:dyDescent="0.25"/>
    <row r="10580" ht="30.75" customHeight="1" x14ac:dyDescent="0.25"/>
    <row r="10581" ht="30.75" customHeight="1" x14ac:dyDescent="0.25"/>
    <row r="10582" ht="30.75" customHeight="1" x14ac:dyDescent="0.25"/>
    <row r="10583" ht="30.75" customHeight="1" x14ac:dyDescent="0.25"/>
    <row r="10584" ht="30.75" customHeight="1" x14ac:dyDescent="0.25"/>
    <row r="10585" ht="30.75" customHeight="1" x14ac:dyDescent="0.25"/>
    <row r="10586" ht="30.75" customHeight="1" x14ac:dyDescent="0.25"/>
    <row r="10587" ht="30.75" customHeight="1" x14ac:dyDescent="0.25"/>
    <row r="10588" ht="30.75" customHeight="1" x14ac:dyDescent="0.25"/>
    <row r="10589" ht="30.75" customHeight="1" x14ac:dyDescent="0.25"/>
    <row r="10590" ht="30.75" customHeight="1" x14ac:dyDescent="0.25"/>
    <row r="10591" ht="30.75" customHeight="1" x14ac:dyDescent="0.25"/>
    <row r="10592" ht="30.75" customHeight="1" x14ac:dyDescent="0.25"/>
    <row r="10593" ht="30.75" customHeight="1" x14ac:dyDescent="0.25"/>
    <row r="10594" ht="30.75" customHeight="1" x14ac:dyDescent="0.25"/>
    <row r="10595" ht="30.75" customHeight="1" x14ac:dyDescent="0.25"/>
    <row r="10596" ht="30.75" customHeight="1" x14ac:dyDescent="0.25"/>
    <row r="10597" ht="30.75" customHeight="1" x14ac:dyDescent="0.25"/>
    <row r="10598" ht="30.75" customHeight="1" x14ac:dyDescent="0.25"/>
    <row r="10599" ht="30.75" customHeight="1" x14ac:dyDescent="0.25"/>
    <row r="10600" ht="30.75" customHeight="1" x14ac:dyDescent="0.25"/>
    <row r="10601" ht="30.75" customHeight="1" x14ac:dyDescent="0.25"/>
    <row r="10602" ht="30.75" customHeight="1" x14ac:dyDescent="0.25"/>
    <row r="10603" ht="30.75" customHeight="1" x14ac:dyDescent="0.25"/>
    <row r="10604" ht="30.75" customHeight="1" x14ac:dyDescent="0.25"/>
    <row r="10605" ht="30.75" customHeight="1" x14ac:dyDescent="0.25"/>
    <row r="10606" ht="30.75" customHeight="1" x14ac:dyDescent="0.25"/>
    <row r="10607" ht="30.75" customHeight="1" x14ac:dyDescent="0.25"/>
    <row r="10608" ht="30.75" customHeight="1" x14ac:dyDescent="0.25"/>
    <row r="10609" ht="30.75" customHeight="1" x14ac:dyDescent="0.25"/>
    <row r="10610" ht="30.75" customHeight="1" x14ac:dyDescent="0.25"/>
    <row r="10611" ht="30.75" customHeight="1" x14ac:dyDescent="0.25"/>
    <row r="10612" ht="30.75" customHeight="1" x14ac:dyDescent="0.25"/>
    <row r="10613" ht="30.75" customHeight="1" x14ac:dyDescent="0.25"/>
    <row r="10614" ht="30.75" customHeight="1" x14ac:dyDescent="0.25"/>
    <row r="10615" ht="30.75" customHeight="1" x14ac:dyDescent="0.25"/>
    <row r="10616" ht="30.75" customHeight="1" x14ac:dyDescent="0.25"/>
    <row r="10617" ht="30.75" customHeight="1" x14ac:dyDescent="0.25"/>
    <row r="10618" ht="30.75" customHeight="1" x14ac:dyDescent="0.25"/>
    <row r="10619" ht="30.75" customHeight="1" x14ac:dyDescent="0.25"/>
    <row r="10620" ht="30.75" customHeight="1" x14ac:dyDescent="0.25"/>
    <row r="10621" ht="30.75" customHeight="1" x14ac:dyDescent="0.25"/>
    <row r="10622" ht="30.75" customHeight="1" x14ac:dyDescent="0.25"/>
    <row r="10623" ht="30.75" customHeight="1" x14ac:dyDescent="0.25"/>
    <row r="10624" ht="30.75" customHeight="1" x14ac:dyDescent="0.25"/>
    <row r="10625" ht="30.75" customHeight="1" x14ac:dyDescent="0.25"/>
    <row r="10626" ht="30.75" customHeight="1" x14ac:dyDescent="0.25"/>
    <row r="10627" ht="30.75" customHeight="1" x14ac:dyDescent="0.25"/>
    <row r="10628" ht="30.75" customHeight="1" x14ac:dyDescent="0.25"/>
    <row r="10629" ht="30.75" customHeight="1" x14ac:dyDescent="0.25"/>
    <row r="10630" ht="30.75" customHeight="1" x14ac:dyDescent="0.25"/>
    <row r="10631" ht="30.75" customHeight="1" x14ac:dyDescent="0.25"/>
    <row r="10632" ht="30.75" customHeight="1" x14ac:dyDescent="0.25"/>
    <row r="10633" ht="30.75" customHeight="1" x14ac:dyDescent="0.25"/>
    <row r="10634" ht="30.75" customHeight="1" x14ac:dyDescent="0.25"/>
    <row r="10635" ht="30.75" customHeight="1" x14ac:dyDescent="0.25"/>
    <row r="10636" ht="30.75" customHeight="1" x14ac:dyDescent="0.25"/>
    <row r="10637" ht="30.75" customHeight="1" x14ac:dyDescent="0.25"/>
    <row r="10638" ht="30.75" customHeight="1" x14ac:dyDescent="0.25"/>
    <row r="10639" ht="30.75" customHeight="1" x14ac:dyDescent="0.25"/>
    <row r="10640" ht="30.75" customHeight="1" x14ac:dyDescent="0.25"/>
    <row r="10641" ht="30.75" customHeight="1" x14ac:dyDescent="0.25"/>
    <row r="10642" ht="30.75" customHeight="1" x14ac:dyDescent="0.25"/>
    <row r="10643" ht="30.75" customHeight="1" x14ac:dyDescent="0.25"/>
    <row r="10644" ht="30.75" customHeight="1" x14ac:dyDescent="0.25"/>
    <row r="10645" ht="30.75" customHeight="1" x14ac:dyDescent="0.25"/>
    <row r="10646" ht="30.75" customHeight="1" x14ac:dyDescent="0.25"/>
    <row r="10647" ht="30.75" customHeight="1" x14ac:dyDescent="0.25"/>
    <row r="10648" ht="30.75" customHeight="1" x14ac:dyDescent="0.25"/>
    <row r="10649" ht="30.75" customHeight="1" x14ac:dyDescent="0.25"/>
    <row r="10650" ht="30.75" customHeight="1" x14ac:dyDescent="0.25"/>
    <row r="10651" ht="30.75" customHeight="1" x14ac:dyDescent="0.25"/>
    <row r="10652" ht="30.75" customHeight="1" x14ac:dyDescent="0.25"/>
    <row r="10653" ht="30.75" customHeight="1" x14ac:dyDescent="0.25"/>
    <row r="10654" ht="30.75" customHeight="1" x14ac:dyDescent="0.25"/>
    <row r="10655" ht="30.75" customHeight="1" x14ac:dyDescent="0.25"/>
    <row r="10656" ht="30.75" customHeight="1" x14ac:dyDescent="0.25"/>
    <row r="10657" ht="30.75" customHeight="1" x14ac:dyDescent="0.25"/>
    <row r="10658" ht="30.75" customHeight="1" x14ac:dyDescent="0.25"/>
    <row r="10659" ht="30.75" customHeight="1" x14ac:dyDescent="0.25"/>
    <row r="10660" ht="30.75" customHeight="1" x14ac:dyDescent="0.25"/>
    <row r="10661" ht="30.75" customHeight="1" x14ac:dyDescent="0.25"/>
    <row r="10662" ht="30.75" customHeight="1" x14ac:dyDescent="0.25"/>
    <row r="10663" ht="30.75" customHeight="1" x14ac:dyDescent="0.25"/>
    <row r="10664" ht="30.75" customHeight="1" x14ac:dyDescent="0.25"/>
    <row r="10665" ht="30.75" customHeight="1" x14ac:dyDescent="0.25"/>
    <row r="10666" ht="30.75" customHeight="1" x14ac:dyDescent="0.25"/>
    <row r="10667" ht="30.75" customHeight="1" x14ac:dyDescent="0.25"/>
    <row r="10668" ht="30.75" customHeight="1" x14ac:dyDescent="0.25"/>
    <row r="10669" ht="30.75" customHeight="1" x14ac:dyDescent="0.25"/>
    <row r="10670" ht="30.75" customHeight="1" x14ac:dyDescent="0.25"/>
    <row r="10671" ht="30.75" customHeight="1" x14ac:dyDescent="0.25"/>
    <row r="10672" ht="30.75" customHeight="1" x14ac:dyDescent="0.25"/>
    <row r="10673" ht="30.75" customHeight="1" x14ac:dyDescent="0.25"/>
    <row r="10674" ht="30.75" customHeight="1" x14ac:dyDescent="0.25"/>
    <row r="10675" ht="30.75" customHeight="1" x14ac:dyDescent="0.25"/>
    <row r="10676" ht="30.75" customHeight="1" x14ac:dyDescent="0.25"/>
    <row r="10677" ht="30.75" customHeight="1" x14ac:dyDescent="0.25"/>
    <row r="10678" ht="30.75" customHeight="1" x14ac:dyDescent="0.25"/>
    <row r="10679" ht="30.75" customHeight="1" x14ac:dyDescent="0.25"/>
    <row r="10680" ht="30.75" customHeight="1" x14ac:dyDescent="0.25"/>
    <row r="10681" ht="30.75" customHeight="1" x14ac:dyDescent="0.25"/>
    <row r="10682" ht="30.75" customHeight="1" x14ac:dyDescent="0.25"/>
    <row r="10683" ht="30.75" customHeight="1" x14ac:dyDescent="0.25"/>
    <row r="10684" ht="30.75" customHeight="1" x14ac:dyDescent="0.25"/>
    <row r="10685" ht="30.75" customHeight="1" x14ac:dyDescent="0.25"/>
    <row r="10686" ht="30.75" customHeight="1" x14ac:dyDescent="0.25"/>
    <row r="10687" ht="30.75" customHeight="1" x14ac:dyDescent="0.25"/>
    <row r="10688" ht="30.75" customHeight="1" x14ac:dyDescent="0.25"/>
    <row r="10689" ht="30.75" customHeight="1" x14ac:dyDescent="0.25"/>
    <row r="10690" ht="30.75" customHeight="1" x14ac:dyDescent="0.25"/>
    <row r="10691" ht="30.75" customHeight="1" x14ac:dyDescent="0.25"/>
    <row r="10692" ht="30.75" customHeight="1" x14ac:dyDescent="0.25"/>
    <row r="10693" ht="30.75" customHeight="1" x14ac:dyDescent="0.25"/>
    <row r="10694" ht="30.75" customHeight="1" x14ac:dyDescent="0.25"/>
    <row r="10695" ht="30.75" customHeight="1" x14ac:dyDescent="0.25"/>
    <row r="10696" ht="30.75" customHeight="1" x14ac:dyDescent="0.25"/>
    <row r="10697" ht="30.75" customHeight="1" x14ac:dyDescent="0.25"/>
    <row r="10698" ht="30.75" customHeight="1" x14ac:dyDescent="0.25"/>
    <row r="10699" ht="30.75" customHeight="1" x14ac:dyDescent="0.25"/>
    <row r="10700" ht="30.75" customHeight="1" x14ac:dyDescent="0.25"/>
    <row r="10701" ht="30.75" customHeight="1" x14ac:dyDescent="0.25"/>
    <row r="10702" ht="30.75" customHeight="1" x14ac:dyDescent="0.25"/>
    <row r="10703" ht="30.75" customHeight="1" x14ac:dyDescent="0.25"/>
    <row r="10704" ht="30.75" customHeight="1" x14ac:dyDescent="0.25"/>
    <row r="10705" ht="30.75" customHeight="1" x14ac:dyDescent="0.25"/>
    <row r="10706" ht="30.75" customHeight="1" x14ac:dyDescent="0.25"/>
    <row r="10707" ht="30.75" customHeight="1" x14ac:dyDescent="0.25"/>
    <row r="10708" ht="30.75" customHeight="1" x14ac:dyDescent="0.25"/>
    <row r="10709" ht="30.75" customHeight="1" x14ac:dyDescent="0.25"/>
    <row r="10710" ht="30.75" customHeight="1" x14ac:dyDescent="0.25"/>
    <row r="10711" ht="30.75" customHeight="1" x14ac:dyDescent="0.25"/>
    <row r="10712" ht="30.75" customHeight="1" x14ac:dyDescent="0.25"/>
    <row r="10713" ht="30.75" customHeight="1" x14ac:dyDescent="0.25"/>
    <row r="10714" ht="30.75" customHeight="1" x14ac:dyDescent="0.25"/>
    <row r="10715" ht="30.75" customHeight="1" x14ac:dyDescent="0.25"/>
    <row r="10716" ht="30.75" customHeight="1" x14ac:dyDescent="0.25"/>
    <row r="10717" ht="30.75" customHeight="1" x14ac:dyDescent="0.25"/>
    <row r="10718" ht="30.75" customHeight="1" x14ac:dyDescent="0.25"/>
    <row r="10719" ht="30.75" customHeight="1" x14ac:dyDescent="0.25"/>
    <row r="10720" ht="30.75" customHeight="1" x14ac:dyDescent="0.25"/>
    <row r="10721" ht="30.75" customHeight="1" x14ac:dyDescent="0.25"/>
    <row r="10722" ht="30.75" customHeight="1" x14ac:dyDescent="0.25"/>
    <row r="10723" ht="30.75" customHeight="1" x14ac:dyDescent="0.25"/>
    <row r="10724" ht="30.75" customHeight="1" x14ac:dyDescent="0.25"/>
    <row r="10725" ht="30.75" customHeight="1" x14ac:dyDescent="0.25"/>
    <row r="10726" ht="30.75" customHeight="1" x14ac:dyDescent="0.25"/>
    <row r="10727" ht="30.75" customHeight="1" x14ac:dyDescent="0.25"/>
    <row r="10728" ht="30.75" customHeight="1" x14ac:dyDescent="0.25"/>
    <row r="10729" ht="30.75" customHeight="1" x14ac:dyDescent="0.25"/>
    <row r="10730" ht="30.75" customHeight="1" x14ac:dyDescent="0.25"/>
    <row r="10731" ht="30.75" customHeight="1" x14ac:dyDescent="0.25"/>
    <row r="10732" ht="30.75" customHeight="1" x14ac:dyDescent="0.25"/>
    <row r="10733" ht="30.75" customHeight="1" x14ac:dyDescent="0.25"/>
    <row r="10734" ht="30.75" customHeight="1" x14ac:dyDescent="0.25"/>
    <row r="10735" ht="30.75" customHeight="1" x14ac:dyDescent="0.25"/>
    <row r="10736" ht="30.75" customHeight="1" x14ac:dyDescent="0.25"/>
    <row r="10737" ht="30.75" customHeight="1" x14ac:dyDescent="0.25"/>
    <row r="10738" ht="30.75" customHeight="1" x14ac:dyDescent="0.25"/>
    <row r="10739" ht="30.75" customHeight="1" x14ac:dyDescent="0.25"/>
    <row r="10740" ht="30.75" customHeight="1" x14ac:dyDescent="0.25"/>
    <row r="10741" ht="30.75" customHeight="1" x14ac:dyDescent="0.25"/>
    <row r="10742" ht="30.75" customHeight="1" x14ac:dyDescent="0.25"/>
    <row r="10743" ht="30.75" customHeight="1" x14ac:dyDescent="0.25"/>
    <row r="10744" ht="30.75" customHeight="1" x14ac:dyDescent="0.25"/>
    <row r="10745" ht="30.75" customHeight="1" x14ac:dyDescent="0.25"/>
    <row r="10746" ht="30.75" customHeight="1" x14ac:dyDescent="0.25"/>
    <row r="10747" ht="30.75" customHeight="1" x14ac:dyDescent="0.25"/>
    <row r="10748" ht="30.75" customHeight="1" x14ac:dyDescent="0.25"/>
    <row r="10749" ht="30.75" customHeight="1" x14ac:dyDescent="0.25"/>
    <row r="10750" ht="30.75" customHeight="1" x14ac:dyDescent="0.25"/>
    <row r="10751" ht="30.75" customHeight="1" x14ac:dyDescent="0.25"/>
    <row r="10752" ht="30.75" customHeight="1" x14ac:dyDescent="0.25"/>
    <row r="10753" ht="30.75" customHeight="1" x14ac:dyDescent="0.25"/>
    <row r="10754" ht="30.75" customHeight="1" x14ac:dyDescent="0.25"/>
    <row r="10755" ht="30.75" customHeight="1" x14ac:dyDescent="0.25"/>
    <row r="10756" ht="30.75" customHeight="1" x14ac:dyDescent="0.25"/>
    <row r="10757" ht="30.75" customHeight="1" x14ac:dyDescent="0.25"/>
    <row r="10758" ht="30.75" customHeight="1" x14ac:dyDescent="0.25"/>
    <row r="10759" ht="30.75" customHeight="1" x14ac:dyDescent="0.25"/>
    <row r="10760" ht="30.75" customHeight="1" x14ac:dyDescent="0.25"/>
    <row r="10761" ht="30.75" customHeight="1" x14ac:dyDescent="0.25"/>
    <row r="10762" ht="30.75" customHeight="1" x14ac:dyDescent="0.25"/>
    <row r="10763" ht="30.75" customHeight="1" x14ac:dyDescent="0.25"/>
    <row r="10764" ht="30.75" customHeight="1" x14ac:dyDescent="0.25"/>
    <row r="10765" ht="30.75" customHeight="1" x14ac:dyDescent="0.25"/>
    <row r="10766" ht="30.75" customHeight="1" x14ac:dyDescent="0.25"/>
    <row r="10767" ht="30.75" customHeight="1" x14ac:dyDescent="0.25"/>
    <row r="10768" ht="30.75" customHeight="1" x14ac:dyDescent="0.25"/>
    <row r="10769" ht="30.75" customHeight="1" x14ac:dyDescent="0.25"/>
    <row r="10770" ht="30.75" customHeight="1" x14ac:dyDescent="0.25"/>
    <row r="10771" ht="30.75" customHeight="1" x14ac:dyDescent="0.25"/>
    <row r="10772" ht="30.75" customHeight="1" x14ac:dyDescent="0.25"/>
    <row r="10773" ht="30.75" customHeight="1" x14ac:dyDescent="0.25"/>
    <row r="10774" ht="30.75" customHeight="1" x14ac:dyDescent="0.25"/>
    <row r="10775" ht="30.75" customHeight="1" x14ac:dyDescent="0.25"/>
    <row r="10776" ht="30.75" customHeight="1" x14ac:dyDescent="0.25"/>
    <row r="10777" ht="30.75" customHeight="1" x14ac:dyDescent="0.25"/>
    <row r="10778" ht="30.75" customHeight="1" x14ac:dyDescent="0.25"/>
    <row r="10779" ht="30.75" customHeight="1" x14ac:dyDescent="0.25"/>
    <row r="10780" ht="30.75" customHeight="1" x14ac:dyDescent="0.25"/>
    <row r="10781" ht="30.75" customHeight="1" x14ac:dyDescent="0.25"/>
    <row r="10782" ht="30.75" customHeight="1" x14ac:dyDescent="0.25"/>
    <row r="10783" ht="30.75" customHeight="1" x14ac:dyDescent="0.25"/>
    <row r="10784" ht="30.75" customHeight="1" x14ac:dyDescent="0.25"/>
    <row r="10785" ht="30.75" customHeight="1" x14ac:dyDescent="0.25"/>
    <row r="10786" ht="30.75" customHeight="1" x14ac:dyDescent="0.25"/>
    <row r="10787" ht="30.75" customHeight="1" x14ac:dyDescent="0.25"/>
    <row r="10788" ht="30.75" customHeight="1" x14ac:dyDescent="0.25"/>
    <row r="10789" ht="30.75" customHeight="1" x14ac:dyDescent="0.25"/>
    <row r="10790" ht="30.75" customHeight="1" x14ac:dyDescent="0.25"/>
    <row r="10791" ht="30.75" customHeight="1" x14ac:dyDescent="0.25"/>
    <row r="10792" ht="30.75" customHeight="1" x14ac:dyDescent="0.25"/>
    <row r="10793" ht="30.75" customHeight="1" x14ac:dyDescent="0.25"/>
    <row r="10794" ht="30.75" customHeight="1" x14ac:dyDescent="0.25"/>
    <row r="10795" ht="30.75" customHeight="1" x14ac:dyDescent="0.25"/>
    <row r="10796" ht="30.75" customHeight="1" x14ac:dyDescent="0.25"/>
    <row r="10797" ht="30.75" customHeight="1" x14ac:dyDescent="0.25"/>
    <row r="10798" ht="30.75" customHeight="1" x14ac:dyDescent="0.25"/>
    <row r="10799" ht="30.75" customHeight="1" x14ac:dyDescent="0.25"/>
    <row r="10800" ht="30.75" customHeight="1" x14ac:dyDescent="0.25"/>
    <row r="10801" ht="30.75" customHeight="1" x14ac:dyDescent="0.25"/>
    <row r="10802" ht="30.75" customHeight="1" x14ac:dyDescent="0.25"/>
    <row r="10803" ht="30.75" customHeight="1" x14ac:dyDescent="0.25"/>
    <row r="10804" ht="30.75" customHeight="1" x14ac:dyDescent="0.25"/>
    <row r="10805" ht="30.75" customHeight="1" x14ac:dyDescent="0.25"/>
    <row r="10806" ht="30.75" customHeight="1" x14ac:dyDescent="0.25"/>
    <row r="10807" ht="30.75" customHeight="1" x14ac:dyDescent="0.25"/>
    <row r="10808" ht="30.75" customHeight="1" x14ac:dyDescent="0.25"/>
    <row r="10809" ht="30.75" customHeight="1" x14ac:dyDescent="0.25"/>
    <row r="10810" ht="30.75" customHeight="1" x14ac:dyDescent="0.25"/>
    <row r="10811" ht="30.75" customHeight="1" x14ac:dyDescent="0.25"/>
    <row r="10812" ht="30.75" customHeight="1" x14ac:dyDescent="0.25"/>
    <row r="10813" ht="30.75" customHeight="1" x14ac:dyDescent="0.25"/>
    <row r="10814" ht="30.75" customHeight="1" x14ac:dyDescent="0.25"/>
    <row r="10815" ht="30.75" customHeight="1" x14ac:dyDescent="0.25"/>
    <row r="10816" ht="30.75" customHeight="1" x14ac:dyDescent="0.25"/>
    <row r="10817" ht="30.75" customHeight="1" x14ac:dyDescent="0.25"/>
    <row r="10818" ht="30.75" customHeight="1" x14ac:dyDescent="0.25"/>
    <row r="10819" ht="30.75" customHeight="1" x14ac:dyDescent="0.25"/>
    <row r="10820" ht="30.75" customHeight="1" x14ac:dyDescent="0.25"/>
    <row r="10821" ht="30.75" customHeight="1" x14ac:dyDescent="0.25"/>
    <row r="10822" ht="30.75" customHeight="1" x14ac:dyDescent="0.25"/>
    <row r="10823" ht="30.75" customHeight="1" x14ac:dyDescent="0.25"/>
    <row r="10824" ht="30.75" customHeight="1" x14ac:dyDescent="0.25"/>
    <row r="10825" ht="30.75" customHeight="1" x14ac:dyDescent="0.25"/>
    <row r="10826" ht="30.75" customHeight="1" x14ac:dyDescent="0.25"/>
    <row r="10827" ht="30.75" customHeight="1" x14ac:dyDescent="0.25"/>
    <row r="10828" ht="30.75" customHeight="1" x14ac:dyDescent="0.25"/>
    <row r="10829" ht="30.75" customHeight="1" x14ac:dyDescent="0.25"/>
    <row r="10830" ht="30.75" customHeight="1" x14ac:dyDescent="0.25"/>
    <row r="10831" ht="30.75" customHeight="1" x14ac:dyDescent="0.25"/>
    <row r="10832" ht="30.75" customHeight="1" x14ac:dyDescent="0.25"/>
    <row r="10833" ht="30.75" customHeight="1" x14ac:dyDescent="0.25"/>
    <row r="10834" ht="30.75" customHeight="1" x14ac:dyDescent="0.25"/>
    <row r="10835" ht="30.75" customHeight="1" x14ac:dyDescent="0.25"/>
    <row r="10836" ht="30.75" customHeight="1" x14ac:dyDescent="0.25"/>
    <row r="10837" ht="30.75" customHeight="1" x14ac:dyDescent="0.25"/>
    <row r="10838" ht="30.75" customHeight="1" x14ac:dyDescent="0.25"/>
    <row r="10839" ht="30.75" customHeight="1" x14ac:dyDescent="0.25"/>
    <row r="10840" ht="30.75" customHeight="1" x14ac:dyDescent="0.25"/>
    <row r="10841" ht="30.75" customHeight="1" x14ac:dyDescent="0.25"/>
    <row r="10842" ht="30.75" customHeight="1" x14ac:dyDescent="0.25"/>
    <row r="10843" ht="30.75" customHeight="1" x14ac:dyDescent="0.25"/>
    <row r="10844" ht="30.75" customHeight="1" x14ac:dyDescent="0.25"/>
    <row r="10845" ht="30.75" customHeight="1" x14ac:dyDescent="0.25"/>
    <row r="10846" ht="30.75" customHeight="1" x14ac:dyDescent="0.25"/>
    <row r="10847" ht="30.75" customHeight="1" x14ac:dyDescent="0.25"/>
    <row r="10848" ht="30.75" customHeight="1" x14ac:dyDescent="0.25"/>
    <row r="10849" ht="30.75" customHeight="1" x14ac:dyDescent="0.25"/>
    <row r="10850" ht="30.75" customHeight="1" x14ac:dyDescent="0.25"/>
    <row r="10851" ht="30.75" customHeight="1" x14ac:dyDescent="0.25"/>
    <row r="10852" ht="30.75" customHeight="1" x14ac:dyDescent="0.25"/>
    <row r="10853" ht="30.75" customHeight="1" x14ac:dyDescent="0.25"/>
    <row r="10854" ht="30.75" customHeight="1" x14ac:dyDescent="0.25"/>
    <row r="10855" ht="30.75" customHeight="1" x14ac:dyDescent="0.25"/>
    <row r="10856" ht="30.75" customHeight="1" x14ac:dyDescent="0.25"/>
    <row r="10857" ht="30.75" customHeight="1" x14ac:dyDescent="0.25"/>
    <row r="10858" ht="30.75" customHeight="1" x14ac:dyDescent="0.25"/>
    <row r="10859" ht="30.75" customHeight="1" x14ac:dyDescent="0.25"/>
    <row r="10860" ht="30.75" customHeight="1" x14ac:dyDescent="0.25"/>
    <row r="10861" ht="30.75" customHeight="1" x14ac:dyDescent="0.25"/>
    <row r="10862" ht="30.75" customHeight="1" x14ac:dyDescent="0.25"/>
    <row r="10863" ht="30.75" customHeight="1" x14ac:dyDescent="0.25"/>
    <row r="10864" ht="30.75" customHeight="1" x14ac:dyDescent="0.25"/>
    <row r="10865" ht="30.75" customHeight="1" x14ac:dyDescent="0.25"/>
    <row r="10866" ht="30.75" customHeight="1" x14ac:dyDescent="0.25"/>
    <row r="10867" ht="30.75" customHeight="1" x14ac:dyDescent="0.25"/>
    <row r="10868" ht="30.75" customHeight="1" x14ac:dyDescent="0.25"/>
    <row r="10869" ht="30.75" customHeight="1" x14ac:dyDescent="0.25"/>
    <row r="10870" ht="30.75" customHeight="1" x14ac:dyDescent="0.25"/>
    <row r="10871" ht="30.75" customHeight="1" x14ac:dyDescent="0.25"/>
    <row r="10872" ht="30.75" customHeight="1" x14ac:dyDescent="0.25"/>
    <row r="10873" ht="30.75" customHeight="1" x14ac:dyDescent="0.25"/>
    <row r="10874" ht="30.75" customHeight="1" x14ac:dyDescent="0.25"/>
    <row r="10875" ht="30.75" customHeight="1" x14ac:dyDescent="0.25"/>
    <row r="10876" ht="30.75" customHeight="1" x14ac:dyDescent="0.25"/>
    <row r="10877" ht="30.75" customHeight="1" x14ac:dyDescent="0.25"/>
    <row r="10878" ht="30.75" customHeight="1" x14ac:dyDescent="0.25"/>
    <row r="10879" ht="30.75" customHeight="1" x14ac:dyDescent="0.25"/>
    <row r="10880" ht="30.75" customHeight="1" x14ac:dyDescent="0.25"/>
    <row r="10881" ht="30.75" customHeight="1" x14ac:dyDescent="0.25"/>
    <row r="10882" ht="30.75" customHeight="1" x14ac:dyDescent="0.25"/>
    <row r="10883" ht="30.75" customHeight="1" x14ac:dyDescent="0.25"/>
    <row r="10884" ht="30.75" customHeight="1" x14ac:dyDescent="0.25"/>
    <row r="10885" ht="30.75" customHeight="1" x14ac:dyDescent="0.25"/>
    <row r="10886" ht="30.75" customHeight="1" x14ac:dyDescent="0.25"/>
    <row r="10887" ht="30.75" customHeight="1" x14ac:dyDescent="0.25"/>
    <row r="10888" ht="30.75" customHeight="1" x14ac:dyDescent="0.25"/>
    <row r="10889" ht="30.75" customHeight="1" x14ac:dyDescent="0.25"/>
    <row r="10890" ht="30.75" customHeight="1" x14ac:dyDescent="0.25"/>
    <row r="10891" ht="30.75" customHeight="1" x14ac:dyDescent="0.25"/>
    <row r="10892" ht="30.75" customHeight="1" x14ac:dyDescent="0.25"/>
    <row r="10893" ht="30.75" customHeight="1" x14ac:dyDescent="0.25"/>
    <row r="10894" ht="30.75" customHeight="1" x14ac:dyDescent="0.25"/>
    <row r="10895" ht="30.75" customHeight="1" x14ac:dyDescent="0.25"/>
    <row r="10896" ht="30.75" customHeight="1" x14ac:dyDescent="0.25"/>
    <row r="10897" ht="30.75" customHeight="1" x14ac:dyDescent="0.25"/>
    <row r="10898" ht="30.75" customHeight="1" x14ac:dyDescent="0.25"/>
    <row r="10899" ht="30.75" customHeight="1" x14ac:dyDescent="0.25"/>
    <row r="10900" ht="30.75" customHeight="1" x14ac:dyDescent="0.25"/>
    <row r="10901" ht="30.75" customHeight="1" x14ac:dyDescent="0.25"/>
    <row r="10902" ht="30.75" customHeight="1" x14ac:dyDescent="0.25"/>
    <row r="10903" ht="30.75" customHeight="1" x14ac:dyDescent="0.25"/>
    <row r="10904" ht="30.75" customHeight="1" x14ac:dyDescent="0.25"/>
    <row r="10905" ht="30.75" customHeight="1" x14ac:dyDescent="0.25"/>
    <row r="10906" ht="30.75" customHeight="1" x14ac:dyDescent="0.25"/>
    <row r="10907" ht="30.75" customHeight="1" x14ac:dyDescent="0.25"/>
    <row r="10908" ht="30.75" customHeight="1" x14ac:dyDescent="0.25"/>
    <row r="10909" ht="30.75" customHeight="1" x14ac:dyDescent="0.25"/>
    <row r="10910" ht="30.75" customHeight="1" x14ac:dyDescent="0.25"/>
    <row r="10911" ht="30.75" customHeight="1" x14ac:dyDescent="0.25"/>
    <row r="10912" ht="30.75" customHeight="1" x14ac:dyDescent="0.25"/>
    <row r="10913" ht="30.75" customHeight="1" x14ac:dyDescent="0.25"/>
    <row r="10914" ht="30.75" customHeight="1" x14ac:dyDescent="0.25"/>
    <row r="10915" ht="30.75" customHeight="1" x14ac:dyDescent="0.25"/>
    <row r="10916" ht="30.75" customHeight="1" x14ac:dyDescent="0.25"/>
    <row r="10917" ht="30.75" customHeight="1" x14ac:dyDescent="0.25"/>
    <row r="10918" ht="30.75" customHeight="1" x14ac:dyDescent="0.25"/>
    <row r="10919" ht="30.75" customHeight="1" x14ac:dyDescent="0.25"/>
    <row r="10920" ht="30.75" customHeight="1" x14ac:dyDescent="0.25"/>
    <row r="10921" ht="30.75" customHeight="1" x14ac:dyDescent="0.25"/>
    <row r="10922" ht="30.75" customHeight="1" x14ac:dyDescent="0.25"/>
    <row r="10923" ht="30.75" customHeight="1" x14ac:dyDescent="0.25"/>
    <row r="10924" ht="30.75" customHeight="1" x14ac:dyDescent="0.25"/>
    <row r="10925" ht="30.75" customHeight="1" x14ac:dyDescent="0.25"/>
    <row r="10926" ht="30.75" customHeight="1" x14ac:dyDescent="0.25"/>
    <row r="10927" ht="30.75" customHeight="1" x14ac:dyDescent="0.25"/>
    <row r="10928" ht="30.75" customHeight="1" x14ac:dyDescent="0.25"/>
    <row r="10929" ht="30.75" customHeight="1" x14ac:dyDescent="0.25"/>
    <row r="10930" ht="30.75" customHeight="1" x14ac:dyDescent="0.25"/>
    <row r="10931" ht="30.75" customHeight="1" x14ac:dyDescent="0.25"/>
    <row r="10932" ht="30.75" customHeight="1" x14ac:dyDescent="0.25"/>
    <row r="10933" ht="30.75" customHeight="1" x14ac:dyDescent="0.25"/>
    <row r="10934" ht="30.75" customHeight="1" x14ac:dyDescent="0.25"/>
    <row r="10935" ht="30.75" customHeight="1" x14ac:dyDescent="0.25"/>
    <row r="10936" ht="30.75" customHeight="1" x14ac:dyDescent="0.25"/>
    <row r="10937" ht="30.75" customHeight="1" x14ac:dyDescent="0.25"/>
    <row r="10938" ht="30.75" customHeight="1" x14ac:dyDescent="0.25"/>
    <row r="10939" ht="30.75" customHeight="1" x14ac:dyDescent="0.25"/>
    <row r="10940" ht="30.75" customHeight="1" x14ac:dyDescent="0.25"/>
    <row r="10941" ht="30.75" customHeight="1" x14ac:dyDescent="0.25"/>
    <row r="10942" ht="30.75" customHeight="1" x14ac:dyDescent="0.25"/>
    <row r="10943" ht="30.75" customHeight="1" x14ac:dyDescent="0.25"/>
    <row r="10944" ht="30.75" customHeight="1" x14ac:dyDescent="0.25"/>
    <row r="10945" ht="30.75" customHeight="1" x14ac:dyDescent="0.25"/>
    <row r="10946" ht="30.75" customHeight="1" x14ac:dyDescent="0.25"/>
    <row r="10947" ht="30.75" customHeight="1" x14ac:dyDescent="0.25"/>
    <row r="10948" ht="30.75" customHeight="1" x14ac:dyDescent="0.25"/>
    <row r="10949" ht="30.75" customHeight="1" x14ac:dyDescent="0.25"/>
    <row r="10950" ht="30.75" customHeight="1" x14ac:dyDescent="0.25"/>
    <row r="10951" ht="30.75" customHeight="1" x14ac:dyDescent="0.25"/>
    <row r="10952" ht="30.75" customHeight="1" x14ac:dyDescent="0.25"/>
    <row r="10953" ht="30.75" customHeight="1" x14ac:dyDescent="0.25"/>
    <row r="10954" ht="30.75" customHeight="1" x14ac:dyDescent="0.25"/>
    <row r="10955" ht="30.75" customHeight="1" x14ac:dyDescent="0.25"/>
    <row r="10956" ht="30.75" customHeight="1" x14ac:dyDescent="0.25"/>
    <row r="10957" ht="30.75" customHeight="1" x14ac:dyDescent="0.25"/>
    <row r="10958" ht="30.75" customHeight="1" x14ac:dyDescent="0.25"/>
    <row r="10959" ht="30.75" customHeight="1" x14ac:dyDescent="0.25"/>
    <row r="10960" ht="30.75" customHeight="1" x14ac:dyDescent="0.25"/>
    <row r="10961" ht="30.75" customHeight="1" x14ac:dyDescent="0.25"/>
    <row r="10962" ht="30.75" customHeight="1" x14ac:dyDescent="0.25"/>
    <row r="10963" ht="30.75" customHeight="1" x14ac:dyDescent="0.25"/>
    <row r="10964" ht="30.75" customHeight="1" x14ac:dyDescent="0.25"/>
    <row r="10965" ht="30.75" customHeight="1" x14ac:dyDescent="0.25"/>
    <row r="10966" ht="30.75" customHeight="1" x14ac:dyDescent="0.25"/>
    <row r="10967" ht="30.75" customHeight="1" x14ac:dyDescent="0.25"/>
    <row r="10968" ht="30.75" customHeight="1" x14ac:dyDescent="0.25"/>
    <row r="10969" ht="30.75" customHeight="1" x14ac:dyDescent="0.25"/>
    <row r="10970" ht="30.75" customHeight="1" x14ac:dyDescent="0.25"/>
    <row r="10971" ht="30.75" customHeight="1" x14ac:dyDescent="0.25"/>
    <row r="10972" ht="30.75" customHeight="1" x14ac:dyDescent="0.25"/>
    <row r="10973" ht="30.75" customHeight="1" x14ac:dyDescent="0.25"/>
    <row r="10974" ht="30.75" customHeight="1" x14ac:dyDescent="0.25"/>
    <row r="10975" ht="30.75" customHeight="1" x14ac:dyDescent="0.25"/>
    <row r="10976" ht="30.75" customHeight="1" x14ac:dyDescent="0.25"/>
    <row r="10977" ht="30.75" customHeight="1" x14ac:dyDescent="0.25"/>
    <row r="10978" ht="30.75" customHeight="1" x14ac:dyDescent="0.25"/>
    <row r="10979" ht="30.75" customHeight="1" x14ac:dyDescent="0.25"/>
    <row r="10980" ht="30.75" customHeight="1" x14ac:dyDescent="0.25"/>
    <row r="10981" ht="30.75" customHeight="1" x14ac:dyDescent="0.25"/>
    <row r="10982" ht="30.75" customHeight="1" x14ac:dyDescent="0.25"/>
    <row r="10983" ht="30.75" customHeight="1" x14ac:dyDescent="0.25"/>
    <row r="10984" ht="30.75" customHeight="1" x14ac:dyDescent="0.25"/>
    <row r="10985" ht="30.75" customHeight="1" x14ac:dyDescent="0.25"/>
    <row r="10986" ht="30.75" customHeight="1" x14ac:dyDescent="0.25"/>
    <row r="10987" ht="30.75" customHeight="1" x14ac:dyDescent="0.25"/>
    <row r="10988" ht="30.75" customHeight="1" x14ac:dyDescent="0.25"/>
    <row r="10989" ht="30.75" customHeight="1" x14ac:dyDescent="0.25"/>
    <row r="10990" ht="30.75" customHeight="1" x14ac:dyDescent="0.25"/>
    <row r="10991" ht="30.75" customHeight="1" x14ac:dyDescent="0.25"/>
    <row r="10992" ht="30.75" customHeight="1" x14ac:dyDescent="0.25"/>
    <row r="10993" ht="30.75" customHeight="1" x14ac:dyDescent="0.25"/>
    <row r="10994" ht="30.75" customHeight="1" x14ac:dyDescent="0.25"/>
    <row r="10995" ht="30.75" customHeight="1" x14ac:dyDescent="0.25"/>
    <row r="10996" ht="30.75" customHeight="1" x14ac:dyDescent="0.25"/>
    <row r="10997" ht="30.75" customHeight="1" x14ac:dyDescent="0.25"/>
    <row r="10998" ht="30.75" customHeight="1" x14ac:dyDescent="0.25"/>
    <row r="10999" ht="30.75" customHeight="1" x14ac:dyDescent="0.25"/>
    <row r="11000" ht="30.75" customHeight="1" x14ac:dyDescent="0.25"/>
    <row r="11001" ht="30.75" customHeight="1" x14ac:dyDescent="0.25"/>
    <row r="11002" ht="30.75" customHeight="1" x14ac:dyDescent="0.25"/>
    <row r="11003" ht="30.75" customHeight="1" x14ac:dyDescent="0.25"/>
    <row r="11004" ht="30.75" customHeight="1" x14ac:dyDescent="0.25"/>
    <row r="11005" ht="30.75" customHeight="1" x14ac:dyDescent="0.25"/>
    <row r="11006" ht="30.75" customHeight="1" x14ac:dyDescent="0.25"/>
    <row r="11007" ht="30.75" customHeight="1" x14ac:dyDescent="0.25"/>
    <row r="11008" ht="30.75" customHeight="1" x14ac:dyDescent="0.25"/>
    <row r="11009" ht="30.75" customHeight="1" x14ac:dyDescent="0.25"/>
    <row r="11010" ht="30.75" customHeight="1" x14ac:dyDescent="0.25"/>
    <row r="11011" ht="30.75" customHeight="1" x14ac:dyDescent="0.25"/>
    <row r="11012" ht="30.75" customHeight="1" x14ac:dyDescent="0.25"/>
    <row r="11013" ht="30.75" customHeight="1" x14ac:dyDescent="0.25"/>
    <row r="11014" ht="30.75" customHeight="1" x14ac:dyDescent="0.25"/>
    <row r="11015" ht="30.75" customHeight="1" x14ac:dyDescent="0.25"/>
    <row r="11016" ht="30.75" customHeight="1" x14ac:dyDescent="0.25"/>
    <row r="11017" ht="30.75" customHeight="1" x14ac:dyDescent="0.25"/>
    <row r="11018" ht="30.75" customHeight="1" x14ac:dyDescent="0.25"/>
    <row r="11019" ht="30.75" customHeight="1" x14ac:dyDescent="0.25"/>
    <row r="11020" ht="30.75" customHeight="1" x14ac:dyDescent="0.25"/>
    <row r="11021" ht="30.75" customHeight="1" x14ac:dyDescent="0.25"/>
    <row r="11022" ht="30.75" customHeight="1" x14ac:dyDescent="0.25"/>
    <row r="11023" ht="30.75" customHeight="1" x14ac:dyDescent="0.25"/>
    <row r="11024" ht="30.75" customHeight="1" x14ac:dyDescent="0.25"/>
    <row r="11025" ht="30.75" customHeight="1" x14ac:dyDescent="0.25"/>
    <row r="11026" ht="30.75" customHeight="1" x14ac:dyDescent="0.25"/>
    <row r="11027" ht="30.75" customHeight="1" x14ac:dyDescent="0.25"/>
    <row r="11028" ht="30.75" customHeight="1" x14ac:dyDescent="0.25"/>
    <row r="11029" ht="30.75" customHeight="1" x14ac:dyDescent="0.25"/>
    <row r="11030" ht="30.75" customHeight="1" x14ac:dyDescent="0.25"/>
    <row r="11031" ht="30.75" customHeight="1" x14ac:dyDescent="0.25"/>
    <row r="11032" ht="30.75" customHeight="1" x14ac:dyDescent="0.25"/>
    <row r="11033" ht="30.75" customHeight="1" x14ac:dyDescent="0.25"/>
    <row r="11034" ht="30.75" customHeight="1" x14ac:dyDescent="0.25"/>
    <row r="11035" ht="30.75" customHeight="1" x14ac:dyDescent="0.25"/>
    <row r="11036" ht="30.75" customHeight="1" x14ac:dyDescent="0.25"/>
    <row r="11037" ht="30.75" customHeight="1" x14ac:dyDescent="0.25"/>
    <row r="11038" ht="30.75" customHeight="1" x14ac:dyDescent="0.25"/>
    <row r="11039" ht="30.75" customHeight="1" x14ac:dyDescent="0.25"/>
    <row r="11040" ht="30.75" customHeight="1" x14ac:dyDescent="0.25"/>
    <row r="11041" ht="30.75" customHeight="1" x14ac:dyDescent="0.25"/>
    <row r="11042" ht="30.75" customHeight="1" x14ac:dyDescent="0.25"/>
    <row r="11043" ht="30.75" customHeight="1" x14ac:dyDescent="0.25"/>
    <row r="11044" ht="30.75" customHeight="1" x14ac:dyDescent="0.25"/>
    <row r="11045" ht="30.75" customHeight="1" x14ac:dyDescent="0.25"/>
    <row r="11046" ht="30.75" customHeight="1" x14ac:dyDescent="0.25"/>
    <row r="11047" ht="30.75" customHeight="1" x14ac:dyDescent="0.25"/>
    <row r="11048" ht="30.75" customHeight="1" x14ac:dyDescent="0.25"/>
    <row r="11049" ht="30.75" customHeight="1" x14ac:dyDescent="0.25"/>
    <row r="11050" ht="30.75" customHeight="1" x14ac:dyDescent="0.25"/>
    <row r="11051" ht="30.75" customHeight="1" x14ac:dyDescent="0.25"/>
    <row r="11052" ht="30.75" customHeight="1" x14ac:dyDescent="0.25"/>
    <row r="11053" ht="30.75" customHeight="1" x14ac:dyDescent="0.25"/>
    <row r="11054" ht="30.75" customHeight="1" x14ac:dyDescent="0.25"/>
    <row r="11055" ht="30.75" customHeight="1" x14ac:dyDescent="0.25"/>
    <row r="11056" ht="30.75" customHeight="1" x14ac:dyDescent="0.25"/>
    <row r="11057" ht="30.75" customHeight="1" x14ac:dyDescent="0.25"/>
    <row r="11058" ht="30.75" customHeight="1" x14ac:dyDescent="0.25"/>
    <row r="11059" ht="30.75" customHeight="1" x14ac:dyDescent="0.25"/>
    <row r="11060" ht="30.75" customHeight="1" x14ac:dyDescent="0.25"/>
    <row r="11061" ht="30.75" customHeight="1" x14ac:dyDescent="0.25"/>
    <row r="11062" ht="30.75" customHeight="1" x14ac:dyDescent="0.25"/>
    <row r="11063" ht="30.75" customHeight="1" x14ac:dyDescent="0.25"/>
    <row r="11064" ht="30.75" customHeight="1" x14ac:dyDescent="0.25"/>
    <row r="11065" ht="30.75" customHeight="1" x14ac:dyDescent="0.25"/>
    <row r="11066" ht="30.75" customHeight="1" x14ac:dyDescent="0.25"/>
    <row r="11067" ht="30.75" customHeight="1" x14ac:dyDescent="0.25"/>
    <row r="11068" ht="30.75" customHeight="1" x14ac:dyDescent="0.25"/>
    <row r="11069" ht="30.75" customHeight="1" x14ac:dyDescent="0.25"/>
    <row r="11070" ht="30.75" customHeight="1" x14ac:dyDescent="0.25"/>
    <row r="11071" ht="30.75" customHeight="1" x14ac:dyDescent="0.25"/>
    <row r="11072" ht="30.75" customHeight="1" x14ac:dyDescent="0.25"/>
    <row r="11073" ht="30.75" customHeight="1" x14ac:dyDescent="0.25"/>
    <row r="11074" ht="30.75" customHeight="1" x14ac:dyDescent="0.25"/>
    <row r="11075" ht="30.75" customHeight="1" x14ac:dyDescent="0.25"/>
    <row r="11076" ht="30.75" customHeight="1" x14ac:dyDescent="0.25"/>
    <row r="11077" ht="30.75" customHeight="1" x14ac:dyDescent="0.25"/>
    <row r="11078" ht="30.75" customHeight="1" x14ac:dyDescent="0.25"/>
    <row r="11079" ht="30.75" customHeight="1" x14ac:dyDescent="0.25"/>
    <row r="11080" ht="30.75" customHeight="1" x14ac:dyDescent="0.25"/>
    <row r="11081" ht="30.75" customHeight="1" x14ac:dyDescent="0.25"/>
    <row r="11082" ht="30.75" customHeight="1" x14ac:dyDescent="0.25"/>
    <row r="11083" ht="30.75" customHeight="1" x14ac:dyDescent="0.25"/>
    <row r="11084" ht="30.75" customHeight="1" x14ac:dyDescent="0.25"/>
    <row r="11085" ht="30.75" customHeight="1" x14ac:dyDescent="0.25"/>
    <row r="11086" ht="30.75" customHeight="1" x14ac:dyDescent="0.25"/>
    <row r="11087" ht="30.75" customHeight="1" x14ac:dyDescent="0.25"/>
    <row r="11088" ht="30.75" customHeight="1" x14ac:dyDescent="0.25"/>
    <row r="11089" ht="30.75" customHeight="1" x14ac:dyDescent="0.25"/>
    <row r="11090" ht="30.75" customHeight="1" x14ac:dyDescent="0.25"/>
    <row r="11091" ht="30.75" customHeight="1" x14ac:dyDescent="0.25"/>
    <row r="11092" ht="30.75" customHeight="1" x14ac:dyDescent="0.25"/>
    <row r="11093" ht="30.75" customHeight="1" x14ac:dyDescent="0.25"/>
    <row r="11094" ht="30.75" customHeight="1" x14ac:dyDescent="0.25"/>
    <row r="11095" ht="30.75" customHeight="1" x14ac:dyDescent="0.25"/>
    <row r="11096" ht="30.75" customHeight="1" x14ac:dyDescent="0.25"/>
    <row r="11097" ht="30.75" customHeight="1" x14ac:dyDescent="0.25"/>
    <row r="11098" ht="30.75" customHeight="1" x14ac:dyDescent="0.25"/>
    <row r="11099" ht="30.75" customHeight="1" x14ac:dyDescent="0.25"/>
    <row r="11100" ht="30.75" customHeight="1" x14ac:dyDescent="0.25"/>
    <row r="11101" ht="30.75" customHeight="1" x14ac:dyDescent="0.25"/>
    <row r="11102" ht="30.75" customHeight="1" x14ac:dyDescent="0.25"/>
    <row r="11103" ht="30.75" customHeight="1" x14ac:dyDescent="0.25"/>
    <row r="11104" ht="30.75" customHeight="1" x14ac:dyDescent="0.25"/>
    <row r="11105" ht="30.75" customHeight="1" x14ac:dyDescent="0.25"/>
    <row r="11106" ht="30.75" customHeight="1" x14ac:dyDescent="0.25"/>
    <row r="11107" ht="30.75" customHeight="1" x14ac:dyDescent="0.25"/>
    <row r="11108" ht="30.75" customHeight="1" x14ac:dyDescent="0.25"/>
    <row r="11109" ht="30.75" customHeight="1" x14ac:dyDescent="0.25"/>
    <row r="11110" ht="30.75" customHeight="1" x14ac:dyDescent="0.25"/>
    <row r="11111" ht="30.75" customHeight="1" x14ac:dyDescent="0.25"/>
    <row r="11112" ht="30.75" customHeight="1" x14ac:dyDescent="0.25"/>
    <row r="11113" ht="30.75" customHeight="1" x14ac:dyDescent="0.25"/>
    <row r="11114" ht="30.75" customHeight="1" x14ac:dyDescent="0.25"/>
    <row r="11115" ht="30.75" customHeight="1" x14ac:dyDescent="0.25"/>
    <row r="11116" ht="30.75" customHeight="1" x14ac:dyDescent="0.25"/>
    <row r="11117" ht="30.75" customHeight="1" x14ac:dyDescent="0.25"/>
    <row r="11118" ht="30.75" customHeight="1" x14ac:dyDescent="0.25"/>
    <row r="11119" ht="30.75" customHeight="1" x14ac:dyDescent="0.25"/>
    <row r="11120" ht="30.75" customHeight="1" x14ac:dyDescent="0.25"/>
    <row r="11121" ht="30.75" customHeight="1" x14ac:dyDescent="0.25"/>
    <row r="11122" ht="30.75" customHeight="1" x14ac:dyDescent="0.25"/>
    <row r="11123" ht="30.75" customHeight="1" x14ac:dyDescent="0.25"/>
    <row r="11124" ht="30.75" customHeight="1" x14ac:dyDescent="0.25"/>
    <row r="11125" ht="30.75" customHeight="1" x14ac:dyDescent="0.25"/>
    <row r="11126" ht="30.75" customHeight="1" x14ac:dyDescent="0.25"/>
    <row r="11127" ht="30.75" customHeight="1" x14ac:dyDescent="0.25"/>
    <row r="11128" ht="30.75" customHeight="1" x14ac:dyDescent="0.25"/>
    <row r="11129" ht="30.75" customHeight="1" x14ac:dyDescent="0.25"/>
    <row r="11130" ht="30.75" customHeight="1" x14ac:dyDescent="0.25"/>
    <row r="11131" ht="30.75" customHeight="1" x14ac:dyDescent="0.25"/>
    <row r="11132" ht="30.75" customHeight="1" x14ac:dyDescent="0.25"/>
    <row r="11133" ht="30.75" customHeight="1" x14ac:dyDescent="0.25"/>
    <row r="11134" ht="30.75" customHeight="1" x14ac:dyDescent="0.25"/>
    <row r="11135" ht="30.75" customHeight="1" x14ac:dyDescent="0.25"/>
    <row r="11136" ht="30.75" customHeight="1" x14ac:dyDescent="0.25"/>
    <row r="11137" ht="30.75" customHeight="1" x14ac:dyDescent="0.25"/>
    <row r="11138" ht="30.75" customHeight="1" x14ac:dyDescent="0.25"/>
    <row r="11139" ht="30.75" customHeight="1" x14ac:dyDescent="0.25"/>
    <row r="11140" ht="30.75" customHeight="1" x14ac:dyDescent="0.25"/>
    <row r="11141" ht="30.75" customHeight="1" x14ac:dyDescent="0.25"/>
    <row r="11142" ht="30.75" customHeight="1" x14ac:dyDescent="0.25"/>
    <row r="11143" ht="30.75" customHeight="1" x14ac:dyDescent="0.25"/>
    <row r="11144" ht="30.75" customHeight="1" x14ac:dyDescent="0.25"/>
    <row r="11145" ht="30.75" customHeight="1" x14ac:dyDescent="0.25"/>
    <row r="11146" ht="30.75" customHeight="1" x14ac:dyDescent="0.25"/>
    <row r="11147" ht="30.75" customHeight="1" x14ac:dyDescent="0.25"/>
    <row r="11148" ht="30.75" customHeight="1" x14ac:dyDescent="0.25"/>
    <row r="11149" ht="30.75" customHeight="1" x14ac:dyDescent="0.25"/>
    <row r="11150" ht="30.75" customHeight="1" x14ac:dyDescent="0.25"/>
    <row r="11151" ht="30.75" customHeight="1" x14ac:dyDescent="0.25"/>
    <row r="11152" ht="30.75" customHeight="1" x14ac:dyDescent="0.25"/>
    <row r="11153" ht="30.75" customHeight="1" x14ac:dyDescent="0.25"/>
    <row r="11154" ht="30.75" customHeight="1" x14ac:dyDescent="0.25"/>
    <row r="11155" ht="30.75" customHeight="1" x14ac:dyDescent="0.25"/>
    <row r="11156" ht="30.75" customHeight="1" x14ac:dyDescent="0.25"/>
    <row r="11157" ht="30.75" customHeight="1" x14ac:dyDescent="0.25"/>
    <row r="11158" ht="30.75" customHeight="1" x14ac:dyDescent="0.25"/>
    <row r="11159" ht="30.75" customHeight="1" x14ac:dyDescent="0.25"/>
    <row r="11160" ht="30.75" customHeight="1" x14ac:dyDescent="0.25"/>
    <row r="11161" ht="30.75" customHeight="1" x14ac:dyDescent="0.25"/>
    <row r="11162" ht="30.75" customHeight="1" x14ac:dyDescent="0.25"/>
    <row r="11163" ht="30.75" customHeight="1" x14ac:dyDescent="0.25"/>
    <row r="11164" ht="30.75" customHeight="1" x14ac:dyDescent="0.25"/>
    <row r="11165" ht="30.75" customHeight="1" x14ac:dyDescent="0.25"/>
    <row r="11166" ht="30.75" customHeight="1" x14ac:dyDescent="0.25"/>
    <row r="11167" ht="30.75" customHeight="1" x14ac:dyDescent="0.25"/>
    <row r="11168" ht="30.75" customHeight="1" x14ac:dyDescent="0.25"/>
    <row r="11169" ht="30.75" customHeight="1" x14ac:dyDescent="0.25"/>
    <row r="11170" ht="30.75" customHeight="1" x14ac:dyDescent="0.25"/>
    <row r="11171" ht="30.75" customHeight="1" x14ac:dyDescent="0.25"/>
    <row r="11172" ht="30.75" customHeight="1" x14ac:dyDescent="0.25"/>
    <row r="11173" ht="30.75" customHeight="1" x14ac:dyDescent="0.25"/>
    <row r="11174" ht="30.75" customHeight="1" x14ac:dyDescent="0.25"/>
    <row r="11175" ht="30.75" customHeight="1" x14ac:dyDescent="0.25"/>
    <row r="11176" ht="30.75" customHeight="1" x14ac:dyDescent="0.25"/>
    <row r="11177" ht="30.75" customHeight="1" x14ac:dyDescent="0.25"/>
    <row r="11178" ht="30.75" customHeight="1" x14ac:dyDescent="0.25"/>
    <row r="11179" ht="30.75" customHeight="1" x14ac:dyDescent="0.25"/>
    <row r="11180" ht="30.75" customHeight="1" x14ac:dyDescent="0.25"/>
    <row r="11181" ht="30.75" customHeight="1" x14ac:dyDescent="0.25"/>
    <row r="11182" ht="30.75" customHeight="1" x14ac:dyDescent="0.25"/>
    <row r="11183" ht="30.75" customHeight="1" x14ac:dyDescent="0.25"/>
    <row r="11184" ht="30.75" customHeight="1" x14ac:dyDescent="0.25"/>
    <row r="11185" ht="30.75" customHeight="1" x14ac:dyDescent="0.25"/>
    <row r="11186" ht="30.75" customHeight="1" x14ac:dyDescent="0.25"/>
    <row r="11187" ht="30.75" customHeight="1" x14ac:dyDescent="0.25"/>
    <row r="11188" ht="30.75" customHeight="1" x14ac:dyDescent="0.25"/>
    <row r="11189" ht="30.75" customHeight="1" x14ac:dyDescent="0.25"/>
    <row r="11190" ht="30.75" customHeight="1" x14ac:dyDescent="0.25"/>
    <row r="11191" ht="30.75" customHeight="1" x14ac:dyDescent="0.25"/>
    <row r="11192" ht="30.75" customHeight="1" x14ac:dyDescent="0.25"/>
    <row r="11193" ht="30.75" customHeight="1" x14ac:dyDescent="0.25"/>
    <row r="11194" ht="30.75" customHeight="1" x14ac:dyDescent="0.25"/>
    <row r="11195" ht="30.75" customHeight="1" x14ac:dyDescent="0.25"/>
    <row r="11196" ht="30.75" customHeight="1" x14ac:dyDescent="0.25"/>
    <row r="11197" ht="30.75" customHeight="1" x14ac:dyDescent="0.25"/>
    <row r="11198" ht="30.75" customHeight="1" x14ac:dyDescent="0.25"/>
    <row r="11199" ht="30.75" customHeight="1" x14ac:dyDescent="0.25"/>
    <row r="11200" ht="30.75" customHeight="1" x14ac:dyDescent="0.25"/>
    <row r="11201" ht="30.75" customHeight="1" x14ac:dyDescent="0.25"/>
    <row r="11202" ht="30.75" customHeight="1" x14ac:dyDescent="0.25"/>
    <row r="11203" ht="30.75" customHeight="1" x14ac:dyDescent="0.25"/>
    <row r="11204" ht="30.75" customHeight="1" x14ac:dyDescent="0.25"/>
    <row r="11205" ht="30.75" customHeight="1" x14ac:dyDescent="0.25"/>
    <row r="11206" ht="30.75" customHeight="1" x14ac:dyDescent="0.25"/>
    <row r="11207" ht="30.75" customHeight="1" x14ac:dyDescent="0.25"/>
    <row r="11208" ht="30.75" customHeight="1" x14ac:dyDescent="0.25"/>
    <row r="11209" ht="30.75" customHeight="1" x14ac:dyDescent="0.25"/>
    <row r="11210" ht="30.75" customHeight="1" x14ac:dyDescent="0.25"/>
    <row r="11211" ht="30.75" customHeight="1" x14ac:dyDescent="0.25"/>
    <row r="11212" ht="30.75" customHeight="1" x14ac:dyDescent="0.25"/>
    <row r="11213" ht="30.75" customHeight="1" x14ac:dyDescent="0.25"/>
    <row r="11214" ht="30.75" customHeight="1" x14ac:dyDescent="0.25"/>
    <row r="11215" ht="30.75" customHeight="1" x14ac:dyDescent="0.25"/>
    <row r="11216" ht="30.75" customHeight="1" x14ac:dyDescent="0.25"/>
    <row r="11217" ht="30.75" customHeight="1" x14ac:dyDescent="0.25"/>
    <row r="11218" ht="30.75" customHeight="1" x14ac:dyDescent="0.25"/>
    <row r="11219" ht="30.75" customHeight="1" x14ac:dyDescent="0.25"/>
    <row r="11220" ht="30.75" customHeight="1" x14ac:dyDescent="0.25"/>
    <row r="11221" ht="30.75" customHeight="1" x14ac:dyDescent="0.25"/>
    <row r="11222" ht="30.75" customHeight="1" x14ac:dyDescent="0.25"/>
    <row r="11223" ht="30.75" customHeight="1" x14ac:dyDescent="0.25"/>
    <row r="11224" ht="30.75" customHeight="1" x14ac:dyDescent="0.25"/>
    <row r="11225" ht="30.75" customHeight="1" x14ac:dyDescent="0.25"/>
    <row r="11226" ht="30.75" customHeight="1" x14ac:dyDescent="0.25"/>
    <row r="11227" ht="30.75" customHeight="1" x14ac:dyDescent="0.25"/>
    <row r="11228" ht="30.75" customHeight="1" x14ac:dyDescent="0.25"/>
    <row r="11229" ht="30.75" customHeight="1" x14ac:dyDescent="0.25"/>
    <row r="11230" ht="30.75" customHeight="1" x14ac:dyDescent="0.25"/>
    <row r="11231" ht="30.75" customHeight="1" x14ac:dyDescent="0.25"/>
    <row r="11232" ht="30.75" customHeight="1" x14ac:dyDescent="0.25"/>
    <row r="11233" ht="30.75" customHeight="1" x14ac:dyDescent="0.25"/>
    <row r="11234" ht="30.75" customHeight="1" x14ac:dyDescent="0.25"/>
    <row r="11235" ht="30.75" customHeight="1" x14ac:dyDescent="0.25"/>
    <row r="11236" ht="30.75" customHeight="1" x14ac:dyDescent="0.25"/>
    <row r="11237" ht="30.75" customHeight="1" x14ac:dyDescent="0.25"/>
    <row r="11238" ht="30.75" customHeight="1" x14ac:dyDescent="0.25"/>
    <row r="11239" ht="30.75" customHeight="1" x14ac:dyDescent="0.25"/>
    <row r="11240" ht="30.75" customHeight="1" x14ac:dyDescent="0.25"/>
    <row r="11241" ht="30.75" customHeight="1" x14ac:dyDescent="0.25"/>
    <row r="11242" ht="30.75" customHeight="1" x14ac:dyDescent="0.25"/>
    <row r="11243" ht="30.75" customHeight="1" x14ac:dyDescent="0.25"/>
    <row r="11244" ht="30.75" customHeight="1" x14ac:dyDescent="0.25"/>
    <row r="11245" ht="30.75" customHeight="1" x14ac:dyDescent="0.25"/>
    <row r="11246" ht="30.75" customHeight="1" x14ac:dyDescent="0.25"/>
    <row r="11247" ht="30.75" customHeight="1" x14ac:dyDescent="0.25"/>
    <row r="11248" ht="30.75" customHeight="1" x14ac:dyDescent="0.25"/>
    <row r="11249" ht="30.75" customHeight="1" x14ac:dyDescent="0.25"/>
    <row r="11250" ht="30.75" customHeight="1" x14ac:dyDescent="0.25"/>
    <row r="11251" ht="30.75" customHeight="1" x14ac:dyDescent="0.25"/>
    <row r="11252" ht="30.75" customHeight="1" x14ac:dyDescent="0.25"/>
    <row r="11253" ht="30.75" customHeight="1" x14ac:dyDescent="0.25"/>
    <row r="11254" ht="30.75" customHeight="1" x14ac:dyDescent="0.25"/>
    <row r="11255" ht="30.75" customHeight="1" x14ac:dyDescent="0.25"/>
    <row r="11256" ht="30.75" customHeight="1" x14ac:dyDescent="0.25"/>
    <row r="11257" ht="30.75" customHeight="1" x14ac:dyDescent="0.25"/>
    <row r="11258" ht="30.75" customHeight="1" x14ac:dyDescent="0.25"/>
    <row r="11259" ht="30.75" customHeight="1" x14ac:dyDescent="0.25"/>
    <row r="11260" ht="30.75" customHeight="1" x14ac:dyDescent="0.25"/>
    <row r="11261" ht="30.75" customHeight="1" x14ac:dyDescent="0.25"/>
    <row r="11262" ht="30.75" customHeight="1" x14ac:dyDescent="0.25"/>
    <row r="11263" ht="30.75" customHeight="1" x14ac:dyDescent="0.25"/>
    <row r="11264" ht="30.75" customHeight="1" x14ac:dyDescent="0.25"/>
    <row r="11265" ht="30.75" customHeight="1" x14ac:dyDescent="0.25"/>
    <row r="11266" ht="30.75" customHeight="1" x14ac:dyDescent="0.25"/>
    <row r="11267" ht="30.75" customHeight="1" x14ac:dyDescent="0.25"/>
    <row r="11268" ht="30.75" customHeight="1" x14ac:dyDescent="0.25"/>
    <row r="11269" ht="30.75" customHeight="1" x14ac:dyDescent="0.25"/>
    <row r="11270" ht="30.75" customHeight="1" x14ac:dyDescent="0.25"/>
    <row r="11271" ht="30.75" customHeight="1" x14ac:dyDescent="0.25"/>
    <row r="11272" ht="30.75" customHeight="1" x14ac:dyDescent="0.25"/>
    <row r="11273" ht="30.75" customHeight="1" x14ac:dyDescent="0.25"/>
    <row r="11274" ht="30.75" customHeight="1" x14ac:dyDescent="0.25"/>
    <row r="11275" ht="30.75" customHeight="1" x14ac:dyDescent="0.25"/>
    <row r="11276" ht="30.75" customHeight="1" x14ac:dyDescent="0.25"/>
    <row r="11277" ht="30.75" customHeight="1" x14ac:dyDescent="0.25"/>
    <row r="11278" ht="30.75" customHeight="1" x14ac:dyDescent="0.25"/>
    <row r="11279" ht="30.75" customHeight="1" x14ac:dyDescent="0.25"/>
    <row r="11280" ht="30.75" customHeight="1" x14ac:dyDescent="0.25"/>
    <row r="11281" ht="30.75" customHeight="1" x14ac:dyDescent="0.25"/>
    <row r="11282" ht="30.75" customHeight="1" x14ac:dyDescent="0.25"/>
    <row r="11283" ht="30.75" customHeight="1" x14ac:dyDescent="0.25"/>
    <row r="11284" ht="30.75" customHeight="1" x14ac:dyDescent="0.25"/>
    <row r="11285" ht="30.75" customHeight="1" x14ac:dyDescent="0.25"/>
    <row r="11286" ht="30.75" customHeight="1" x14ac:dyDescent="0.25"/>
    <row r="11287" ht="30.75" customHeight="1" x14ac:dyDescent="0.25"/>
    <row r="11288" ht="30.75" customHeight="1" x14ac:dyDescent="0.25"/>
    <row r="11289" ht="30.75" customHeight="1" x14ac:dyDescent="0.25"/>
    <row r="11290" ht="30.75" customHeight="1" x14ac:dyDescent="0.25"/>
    <row r="11291" ht="30.75" customHeight="1" x14ac:dyDescent="0.25"/>
    <row r="11292" ht="30.75" customHeight="1" x14ac:dyDescent="0.25"/>
    <row r="11293" ht="30.75" customHeight="1" x14ac:dyDescent="0.25"/>
    <row r="11294" ht="30.75" customHeight="1" x14ac:dyDescent="0.25"/>
    <row r="11295" ht="30.75" customHeight="1" x14ac:dyDescent="0.25"/>
    <row r="11296" ht="30.75" customHeight="1" x14ac:dyDescent="0.25"/>
    <row r="11297" ht="30.75" customHeight="1" x14ac:dyDescent="0.25"/>
    <row r="11298" ht="30.75" customHeight="1" x14ac:dyDescent="0.25"/>
    <row r="11299" ht="30.75" customHeight="1" x14ac:dyDescent="0.25"/>
    <row r="11300" ht="30.75" customHeight="1" x14ac:dyDescent="0.25"/>
    <row r="11301" ht="30.75" customHeight="1" x14ac:dyDescent="0.25"/>
    <row r="11302" ht="30.75" customHeight="1" x14ac:dyDescent="0.25"/>
    <row r="11303" ht="30.75" customHeight="1" x14ac:dyDescent="0.25"/>
    <row r="11304" ht="30.75" customHeight="1" x14ac:dyDescent="0.25"/>
    <row r="11305" ht="30.75" customHeight="1" x14ac:dyDescent="0.25"/>
    <row r="11306" ht="30.75" customHeight="1" x14ac:dyDescent="0.25"/>
    <row r="11307" ht="30.75" customHeight="1" x14ac:dyDescent="0.25"/>
    <row r="11308" ht="30.75" customHeight="1" x14ac:dyDescent="0.25"/>
    <row r="11309" ht="30.75" customHeight="1" x14ac:dyDescent="0.25"/>
    <row r="11310" ht="30.75" customHeight="1" x14ac:dyDescent="0.25"/>
    <row r="11311" ht="30.75" customHeight="1" x14ac:dyDescent="0.25"/>
    <row r="11312" ht="30.75" customHeight="1" x14ac:dyDescent="0.25"/>
    <row r="11313" ht="30.75" customHeight="1" x14ac:dyDescent="0.25"/>
    <row r="11314" ht="30.75" customHeight="1" x14ac:dyDescent="0.25"/>
    <row r="11315" ht="30.75" customHeight="1" x14ac:dyDescent="0.25"/>
    <row r="11316" ht="30.75" customHeight="1" x14ac:dyDescent="0.25"/>
    <row r="11317" ht="30.75" customHeight="1" x14ac:dyDescent="0.25"/>
    <row r="11318" ht="30.75" customHeight="1" x14ac:dyDescent="0.25"/>
    <row r="11319" ht="30.75" customHeight="1" x14ac:dyDescent="0.25"/>
    <row r="11320" ht="30.75" customHeight="1" x14ac:dyDescent="0.25"/>
    <row r="11321" ht="30.75" customHeight="1" x14ac:dyDescent="0.25"/>
    <row r="11322" ht="30.75" customHeight="1" x14ac:dyDescent="0.25"/>
    <row r="11323" ht="30.75" customHeight="1" x14ac:dyDescent="0.25"/>
    <row r="11324" ht="30.75" customHeight="1" x14ac:dyDescent="0.25"/>
    <row r="11325" ht="30.75" customHeight="1" x14ac:dyDescent="0.25"/>
    <row r="11326" ht="30.75" customHeight="1" x14ac:dyDescent="0.25"/>
    <row r="11327" ht="30.75" customHeight="1" x14ac:dyDescent="0.25"/>
    <row r="11328" ht="30.75" customHeight="1" x14ac:dyDescent="0.25"/>
    <row r="11329" ht="30.75" customHeight="1" x14ac:dyDescent="0.25"/>
    <row r="11330" ht="30.75" customHeight="1" x14ac:dyDescent="0.25"/>
    <row r="11331" ht="30.75" customHeight="1" x14ac:dyDescent="0.25"/>
    <row r="11332" ht="30.75" customHeight="1" x14ac:dyDescent="0.25"/>
    <row r="11333" ht="30.75" customHeight="1" x14ac:dyDescent="0.25"/>
    <row r="11334" ht="30.75" customHeight="1" x14ac:dyDescent="0.25"/>
    <row r="11335" ht="30.75" customHeight="1" x14ac:dyDescent="0.25"/>
    <row r="11336" ht="30.75" customHeight="1" x14ac:dyDescent="0.25"/>
    <row r="11337" ht="30.75" customHeight="1" x14ac:dyDescent="0.25"/>
    <row r="11338" ht="30.75" customHeight="1" x14ac:dyDescent="0.25"/>
    <row r="11339" ht="30.75" customHeight="1" x14ac:dyDescent="0.25"/>
    <row r="11340" ht="30.75" customHeight="1" x14ac:dyDescent="0.25"/>
    <row r="11341" ht="30.75" customHeight="1" x14ac:dyDescent="0.25"/>
    <row r="11342" ht="30.75" customHeight="1" x14ac:dyDescent="0.25"/>
    <row r="11343" ht="30.75" customHeight="1" x14ac:dyDescent="0.25"/>
    <row r="11344" ht="30.75" customHeight="1" x14ac:dyDescent="0.25"/>
    <row r="11345" ht="30.75" customHeight="1" x14ac:dyDescent="0.25"/>
    <row r="11346" ht="30.75" customHeight="1" x14ac:dyDescent="0.25"/>
    <row r="11347" ht="30.75" customHeight="1" x14ac:dyDescent="0.25"/>
    <row r="11348" ht="30.75" customHeight="1" x14ac:dyDescent="0.25"/>
    <row r="11349" ht="30.75" customHeight="1" x14ac:dyDescent="0.25"/>
    <row r="11350" ht="30.75" customHeight="1" x14ac:dyDescent="0.25"/>
    <row r="11351" ht="30.75" customHeight="1" x14ac:dyDescent="0.25"/>
    <row r="11352" ht="30.75" customHeight="1" x14ac:dyDescent="0.25"/>
    <row r="11353" ht="30.75" customHeight="1" x14ac:dyDescent="0.25"/>
    <row r="11354" ht="30.75" customHeight="1" x14ac:dyDescent="0.25"/>
    <row r="11355" ht="30.75" customHeight="1" x14ac:dyDescent="0.25"/>
    <row r="11356" ht="30.75" customHeight="1" x14ac:dyDescent="0.25"/>
    <row r="11357" ht="30.75" customHeight="1" x14ac:dyDescent="0.25"/>
    <row r="11358" ht="30.75" customHeight="1" x14ac:dyDescent="0.25"/>
    <row r="11359" ht="30.75" customHeight="1" x14ac:dyDescent="0.25"/>
    <row r="11360" ht="30.75" customHeight="1" x14ac:dyDescent="0.25"/>
    <row r="11361" ht="30.75" customHeight="1" x14ac:dyDescent="0.25"/>
    <row r="11362" ht="30.75" customHeight="1" x14ac:dyDescent="0.25"/>
    <row r="11363" ht="30.75" customHeight="1" x14ac:dyDescent="0.25"/>
    <row r="11364" ht="30.75" customHeight="1" x14ac:dyDescent="0.25"/>
    <row r="11365" ht="30.75" customHeight="1" x14ac:dyDescent="0.25"/>
    <row r="11366" ht="30.75" customHeight="1" x14ac:dyDescent="0.25"/>
    <row r="11367" ht="30.75" customHeight="1" x14ac:dyDescent="0.25"/>
    <row r="11368" ht="30.75" customHeight="1" x14ac:dyDescent="0.25"/>
    <row r="11369" ht="30.75" customHeight="1" x14ac:dyDescent="0.25"/>
    <row r="11370" ht="30.75" customHeight="1" x14ac:dyDescent="0.25"/>
    <row r="11371" ht="30.75" customHeight="1" x14ac:dyDescent="0.25"/>
    <row r="11372" ht="30.75" customHeight="1" x14ac:dyDescent="0.25"/>
    <row r="11373" ht="30.75" customHeight="1" x14ac:dyDescent="0.25"/>
    <row r="11374" ht="30.75" customHeight="1" x14ac:dyDescent="0.25"/>
    <row r="11375" ht="30.75" customHeight="1" x14ac:dyDescent="0.25"/>
    <row r="11376" ht="30.75" customHeight="1" x14ac:dyDescent="0.25"/>
    <row r="11377" ht="30.75" customHeight="1" x14ac:dyDescent="0.25"/>
    <row r="11378" ht="30.75" customHeight="1" x14ac:dyDescent="0.25"/>
    <row r="11379" ht="30.75" customHeight="1" x14ac:dyDescent="0.25"/>
    <row r="11380" ht="30.75" customHeight="1" x14ac:dyDescent="0.25"/>
    <row r="11381" ht="30.75" customHeight="1" x14ac:dyDescent="0.25"/>
    <row r="11382" ht="30.75" customHeight="1" x14ac:dyDescent="0.25"/>
    <row r="11383" ht="30.75" customHeight="1" x14ac:dyDescent="0.25"/>
    <row r="11384" ht="30.75" customHeight="1" x14ac:dyDescent="0.25"/>
    <row r="11385" ht="30.75" customHeight="1" x14ac:dyDescent="0.25"/>
    <row r="11386" ht="30.75" customHeight="1" x14ac:dyDescent="0.25"/>
    <row r="11387" ht="30.75" customHeight="1" x14ac:dyDescent="0.25"/>
    <row r="11388" ht="30.75" customHeight="1" x14ac:dyDescent="0.25"/>
    <row r="11389" ht="30.75" customHeight="1" x14ac:dyDescent="0.25"/>
    <row r="11390" ht="30.75" customHeight="1" x14ac:dyDescent="0.25"/>
    <row r="11391" ht="30.75" customHeight="1" x14ac:dyDescent="0.25"/>
    <row r="11392" ht="30.75" customHeight="1" x14ac:dyDescent="0.25"/>
    <row r="11393" ht="30.75" customHeight="1" x14ac:dyDescent="0.25"/>
    <row r="11394" ht="30.75" customHeight="1" x14ac:dyDescent="0.25"/>
    <row r="11395" ht="30.75" customHeight="1" x14ac:dyDescent="0.25"/>
    <row r="11396" ht="30.75" customHeight="1" x14ac:dyDescent="0.25"/>
    <row r="11397" ht="30.75" customHeight="1" x14ac:dyDescent="0.25"/>
    <row r="11398" ht="30.75" customHeight="1" x14ac:dyDescent="0.25"/>
    <row r="11399" ht="30.75" customHeight="1" x14ac:dyDescent="0.25"/>
    <row r="11400" ht="30.75" customHeight="1" x14ac:dyDescent="0.25"/>
    <row r="11401" ht="30.75" customHeight="1" x14ac:dyDescent="0.25"/>
    <row r="11402" ht="30.75" customHeight="1" x14ac:dyDescent="0.25"/>
    <row r="11403" ht="30.75" customHeight="1" x14ac:dyDescent="0.25"/>
    <row r="11404" ht="30.75" customHeight="1" x14ac:dyDescent="0.25"/>
    <row r="11405" ht="30.75" customHeight="1" x14ac:dyDescent="0.25"/>
    <row r="11406" ht="30.75" customHeight="1" x14ac:dyDescent="0.25"/>
    <row r="11407" ht="30.75" customHeight="1" x14ac:dyDescent="0.25"/>
    <row r="11408" ht="30.75" customHeight="1" x14ac:dyDescent="0.25"/>
    <row r="11409" ht="30.75" customHeight="1" x14ac:dyDescent="0.25"/>
    <row r="11410" ht="30.75" customHeight="1" x14ac:dyDescent="0.25"/>
    <row r="11411" ht="30.75" customHeight="1" x14ac:dyDescent="0.25"/>
    <row r="11412" ht="30.75" customHeight="1" x14ac:dyDescent="0.25"/>
    <row r="11413" ht="30.75" customHeight="1" x14ac:dyDescent="0.25"/>
    <row r="11414" ht="30.75" customHeight="1" x14ac:dyDescent="0.25"/>
    <row r="11415" ht="30.75" customHeight="1" x14ac:dyDescent="0.25"/>
    <row r="11416" ht="30.75" customHeight="1" x14ac:dyDescent="0.25"/>
    <row r="11417" ht="30.75" customHeight="1" x14ac:dyDescent="0.25"/>
    <row r="11418" ht="30.75" customHeight="1" x14ac:dyDescent="0.25"/>
    <row r="11419" ht="30.75" customHeight="1" x14ac:dyDescent="0.25"/>
    <row r="11420" ht="30.75" customHeight="1" x14ac:dyDescent="0.25"/>
    <row r="11421" ht="30.75" customHeight="1" x14ac:dyDescent="0.25"/>
    <row r="11422" ht="30.75" customHeight="1" x14ac:dyDescent="0.25"/>
    <row r="11423" ht="30.75" customHeight="1" x14ac:dyDescent="0.25"/>
    <row r="11424" ht="30.75" customHeight="1" x14ac:dyDescent="0.25"/>
    <row r="11425" ht="30.75" customHeight="1" x14ac:dyDescent="0.25"/>
    <row r="11426" ht="30.75" customHeight="1" x14ac:dyDescent="0.25"/>
    <row r="11427" ht="30.75" customHeight="1" x14ac:dyDescent="0.25"/>
    <row r="11428" ht="30.75" customHeight="1" x14ac:dyDescent="0.25"/>
    <row r="11429" ht="30.75" customHeight="1" x14ac:dyDescent="0.25"/>
    <row r="11430" ht="30.75" customHeight="1" x14ac:dyDescent="0.25"/>
    <row r="11431" ht="30.75" customHeight="1" x14ac:dyDescent="0.25"/>
    <row r="11432" ht="30.75" customHeight="1" x14ac:dyDescent="0.25"/>
    <row r="11433" ht="30.75" customHeight="1" x14ac:dyDescent="0.25"/>
    <row r="11434" ht="30.75" customHeight="1" x14ac:dyDescent="0.25"/>
    <row r="11435" ht="30.75" customHeight="1" x14ac:dyDescent="0.25"/>
    <row r="11436" ht="30.75" customHeight="1" x14ac:dyDescent="0.25"/>
    <row r="11437" ht="30.75" customHeight="1" x14ac:dyDescent="0.25"/>
    <row r="11438" ht="30.75" customHeight="1" x14ac:dyDescent="0.25"/>
    <row r="11439" ht="30.75" customHeight="1" x14ac:dyDescent="0.25"/>
    <row r="11440" ht="30.75" customHeight="1" x14ac:dyDescent="0.25"/>
    <row r="11441" ht="30.75" customHeight="1" x14ac:dyDescent="0.25"/>
    <row r="11442" ht="30.75" customHeight="1" x14ac:dyDescent="0.25"/>
    <row r="11443" ht="30.75" customHeight="1" x14ac:dyDescent="0.25"/>
    <row r="11444" ht="30.75" customHeight="1" x14ac:dyDescent="0.25"/>
    <row r="11445" ht="30.75" customHeight="1" x14ac:dyDescent="0.25"/>
    <row r="11446" ht="30.75" customHeight="1" x14ac:dyDescent="0.25"/>
    <row r="11447" ht="30.75" customHeight="1" x14ac:dyDescent="0.25"/>
    <row r="11448" ht="30.75" customHeight="1" x14ac:dyDescent="0.25"/>
    <row r="11449" ht="30.75" customHeight="1" x14ac:dyDescent="0.25"/>
    <row r="11450" ht="30.75" customHeight="1" x14ac:dyDescent="0.25"/>
    <row r="11451" ht="30.75" customHeight="1" x14ac:dyDescent="0.25"/>
    <row r="11452" ht="30.75" customHeight="1" x14ac:dyDescent="0.25"/>
    <row r="11453" ht="30.75" customHeight="1" x14ac:dyDescent="0.25"/>
    <row r="11454" ht="30.75" customHeight="1" x14ac:dyDescent="0.25"/>
    <row r="11455" ht="30.75" customHeight="1" x14ac:dyDescent="0.25"/>
    <row r="11456" ht="30.75" customHeight="1" x14ac:dyDescent="0.25"/>
    <row r="11457" ht="30.75" customHeight="1" x14ac:dyDescent="0.25"/>
    <row r="11458" ht="30.75" customHeight="1" x14ac:dyDescent="0.25"/>
    <row r="11459" ht="30.75" customHeight="1" x14ac:dyDescent="0.25"/>
    <row r="11460" ht="30.75" customHeight="1" x14ac:dyDescent="0.25"/>
    <row r="11461" ht="30.75" customHeight="1" x14ac:dyDescent="0.25"/>
    <row r="11462" ht="30.75" customHeight="1" x14ac:dyDescent="0.25"/>
    <row r="11463" ht="30.75" customHeight="1" x14ac:dyDescent="0.25"/>
    <row r="11464" ht="30.75" customHeight="1" x14ac:dyDescent="0.25"/>
    <row r="11465" ht="30.75" customHeight="1" x14ac:dyDescent="0.25"/>
    <row r="11466" ht="30.75" customHeight="1" x14ac:dyDescent="0.25"/>
    <row r="11467" ht="30.75" customHeight="1" x14ac:dyDescent="0.25"/>
    <row r="11468" ht="30.75" customHeight="1" x14ac:dyDescent="0.25"/>
    <row r="11469" ht="30.75" customHeight="1" x14ac:dyDescent="0.25"/>
    <row r="11470" ht="30.75" customHeight="1" x14ac:dyDescent="0.25"/>
    <row r="11471" ht="30.75" customHeight="1" x14ac:dyDescent="0.25"/>
    <row r="11472" ht="30.75" customHeight="1" x14ac:dyDescent="0.25"/>
    <row r="11473" ht="30.75" customHeight="1" x14ac:dyDescent="0.25"/>
    <row r="11474" ht="30.75" customHeight="1" x14ac:dyDescent="0.25"/>
    <row r="11475" ht="30.75" customHeight="1" x14ac:dyDescent="0.25"/>
    <row r="11476" ht="30.75" customHeight="1" x14ac:dyDescent="0.25"/>
    <row r="11477" ht="30.75" customHeight="1" x14ac:dyDescent="0.25"/>
    <row r="11478" ht="30.75" customHeight="1" x14ac:dyDescent="0.25"/>
    <row r="11479" ht="30.75" customHeight="1" x14ac:dyDescent="0.25"/>
    <row r="11480" ht="30.75" customHeight="1" x14ac:dyDescent="0.25"/>
    <row r="11481" ht="30.75" customHeight="1" x14ac:dyDescent="0.25"/>
    <row r="11482" ht="30.75" customHeight="1" x14ac:dyDescent="0.25"/>
    <row r="11483" ht="30.75" customHeight="1" x14ac:dyDescent="0.25"/>
    <row r="11484" ht="30.75" customHeight="1" x14ac:dyDescent="0.25"/>
    <row r="11485" ht="30.75" customHeight="1" x14ac:dyDescent="0.25"/>
    <row r="11486" ht="30.75" customHeight="1" x14ac:dyDescent="0.25"/>
    <row r="11487" ht="30.75" customHeight="1" x14ac:dyDescent="0.25"/>
    <row r="11488" ht="30.75" customHeight="1" x14ac:dyDescent="0.25"/>
    <row r="11489" ht="30.75" customHeight="1" x14ac:dyDescent="0.25"/>
    <row r="11490" ht="30.75" customHeight="1" x14ac:dyDescent="0.25"/>
    <row r="11491" ht="30.75" customHeight="1" x14ac:dyDescent="0.25"/>
    <row r="11492" ht="30.75" customHeight="1" x14ac:dyDescent="0.25"/>
    <row r="11493" ht="30.75" customHeight="1" x14ac:dyDescent="0.25"/>
    <row r="11494" ht="30.75" customHeight="1" x14ac:dyDescent="0.25"/>
    <row r="11495" ht="30.75" customHeight="1" x14ac:dyDescent="0.25"/>
    <row r="11496" ht="30.75" customHeight="1" x14ac:dyDescent="0.25"/>
    <row r="11497" ht="30.75" customHeight="1" x14ac:dyDescent="0.25"/>
    <row r="11498" ht="30.75" customHeight="1" x14ac:dyDescent="0.25"/>
    <row r="11499" ht="30.75" customHeight="1" x14ac:dyDescent="0.25"/>
    <row r="11500" ht="30.75" customHeight="1" x14ac:dyDescent="0.25"/>
    <row r="11501" ht="30.75" customHeight="1" x14ac:dyDescent="0.25"/>
    <row r="11502" ht="30.75" customHeight="1" x14ac:dyDescent="0.25"/>
    <row r="11503" ht="30.75" customHeight="1" x14ac:dyDescent="0.25"/>
    <row r="11504" ht="30.75" customHeight="1" x14ac:dyDescent="0.25"/>
    <row r="11505" ht="30.75" customHeight="1" x14ac:dyDescent="0.25"/>
    <row r="11506" ht="30.75" customHeight="1" x14ac:dyDescent="0.25"/>
    <row r="11507" ht="30.75" customHeight="1" x14ac:dyDescent="0.25"/>
    <row r="11508" ht="30.75" customHeight="1" x14ac:dyDescent="0.25"/>
    <row r="11509" ht="30.75" customHeight="1" x14ac:dyDescent="0.25"/>
    <row r="11510" ht="30.75" customHeight="1" x14ac:dyDescent="0.25"/>
    <row r="11511" ht="30.75" customHeight="1" x14ac:dyDescent="0.25"/>
    <row r="11512" ht="30.75" customHeight="1" x14ac:dyDescent="0.25"/>
    <row r="11513" ht="30.75" customHeight="1" x14ac:dyDescent="0.25"/>
    <row r="11514" ht="30.75" customHeight="1" x14ac:dyDescent="0.25"/>
    <row r="11515" ht="30.75" customHeight="1" x14ac:dyDescent="0.25"/>
    <row r="11516" ht="30.75" customHeight="1" x14ac:dyDescent="0.25"/>
    <row r="11517" ht="30.75" customHeight="1" x14ac:dyDescent="0.25"/>
    <row r="11518" ht="30.75" customHeight="1" x14ac:dyDescent="0.25"/>
    <row r="11519" ht="30.75" customHeight="1" x14ac:dyDescent="0.25"/>
    <row r="11520" ht="30.75" customHeight="1" x14ac:dyDescent="0.25"/>
    <row r="11521" ht="30.75" customHeight="1" x14ac:dyDescent="0.25"/>
    <row r="11522" ht="30.75" customHeight="1" x14ac:dyDescent="0.25"/>
    <row r="11523" ht="30.75" customHeight="1" x14ac:dyDescent="0.25"/>
    <row r="11524" ht="30.75" customHeight="1" x14ac:dyDescent="0.25"/>
    <row r="11525" ht="30.75" customHeight="1" x14ac:dyDescent="0.25"/>
    <row r="11526" ht="30.75" customHeight="1" x14ac:dyDescent="0.25"/>
    <row r="11527" ht="30.75" customHeight="1" x14ac:dyDescent="0.25"/>
    <row r="11528" ht="30.75" customHeight="1" x14ac:dyDescent="0.25"/>
    <row r="11529" ht="30.75" customHeight="1" x14ac:dyDescent="0.25"/>
    <row r="11530" ht="30.75" customHeight="1" x14ac:dyDescent="0.25"/>
    <row r="11531" ht="30.75" customHeight="1" x14ac:dyDescent="0.25"/>
    <row r="11532" ht="30.75" customHeight="1" x14ac:dyDescent="0.25"/>
    <row r="11533" ht="30.75" customHeight="1" x14ac:dyDescent="0.25"/>
    <row r="11534" ht="30.75" customHeight="1" x14ac:dyDescent="0.25"/>
    <row r="11535" ht="30.75" customHeight="1" x14ac:dyDescent="0.25"/>
    <row r="11536" ht="30.75" customHeight="1" x14ac:dyDescent="0.25"/>
    <row r="11537" ht="30.75" customHeight="1" x14ac:dyDescent="0.25"/>
    <row r="11538" ht="30.75" customHeight="1" x14ac:dyDescent="0.25"/>
    <row r="11539" ht="30.75" customHeight="1" x14ac:dyDescent="0.25"/>
    <row r="11540" ht="30.75" customHeight="1" x14ac:dyDescent="0.25"/>
    <row r="11541" ht="30.75" customHeight="1" x14ac:dyDescent="0.25"/>
    <row r="11542" ht="30.75" customHeight="1" x14ac:dyDescent="0.25"/>
    <row r="11543" ht="30.75" customHeight="1" x14ac:dyDescent="0.25"/>
    <row r="11544" ht="30.75" customHeight="1" x14ac:dyDescent="0.25"/>
    <row r="11545" ht="30.75" customHeight="1" x14ac:dyDescent="0.25"/>
    <row r="11546" ht="30.75" customHeight="1" x14ac:dyDescent="0.25"/>
    <row r="11547" ht="30.75" customHeight="1" x14ac:dyDescent="0.25"/>
    <row r="11548" ht="30.75" customHeight="1" x14ac:dyDescent="0.25"/>
    <row r="11549" ht="30.75" customHeight="1" x14ac:dyDescent="0.25"/>
    <row r="11550" ht="30.75" customHeight="1" x14ac:dyDescent="0.25"/>
    <row r="11551" ht="30.75" customHeight="1" x14ac:dyDescent="0.25"/>
    <row r="11552" ht="30.75" customHeight="1" x14ac:dyDescent="0.25"/>
    <row r="11553" ht="30.75" customHeight="1" x14ac:dyDescent="0.25"/>
    <row r="11554" ht="30.75" customHeight="1" x14ac:dyDescent="0.25"/>
    <row r="11555" ht="30.75" customHeight="1" x14ac:dyDescent="0.25"/>
    <row r="11556" ht="30.75" customHeight="1" x14ac:dyDescent="0.25"/>
    <row r="11557" ht="30.75" customHeight="1" x14ac:dyDescent="0.25"/>
    <row r="11558" ht="30.75" customHeight="1" x14ac:dyDescent="0.25"/>
    <row r="11559" ht="30.75" customHeight="1" x14ac:dyDescent="0.25"/>
    <row r="11560" ht="30.75" customHeight="1" x14ac:dyDescent="0.25"/>
    <row r="11561" ht="30.75" customHeight="1" x14ac:dyDescent="0.25"/>
    <row r="11562" ht="30.75" customHeight="1" x14ac:dyDescent="0.25"/>
    <row r="11563" ht="30.75" customHeight="1" x14ac:dyDescent="0.25"/>
    <row r="11564" ht="30.75" customHeight="1" x14ac:dyDescent="0.25"/>
    <row r="11565" ht="30.75" customHeight="1" x14ac:dyDescent="0.25"/>
    <row r="11566" ht="30.75" customHeight="1" x14ac:dyDescent="0.25"/>
    <row r="11567" ht="30.75" customHeight="1" x14ac:dyDescent="0.25"/>
    <row r="11568" ht="30.75" customHeight="1" x14ac:dyDescent="0.25"/>
    <row r="11569" ht="30.75" customHeight="1" x14ac:dyDescent="0.25"/>
    <row r="11570" ht="30.75" customHeight="1" x14ac:dyDescent="0.25"/>
    <row r="11571" ht="30.75" customHeight="1" x14ac:dyDescent="0.25"/>
    <row r="11572" ht="30.75" customHeight="1" x14ac:dyDescent="0.25"/>
    <row r="11573" ht="30.75" customHeight="1" x14ac:dyDescent="0.25"/>
    <row r="11574" ht="30.75" customHeight="1" x14ac:dyDescent="0.25"/>
    <row r="11575" ht="30.75" customHeight="1" x14ac:dyDescent="0.25"/>
    <row r="11576" ht="30.75" customHeight="1" x14ac:dyDescent="0.25"/>
    <row r="11577" ht="30.75" customHeight="1" x14ac:dyDescent="0.25"/>
    <row r="11578" ht="30.75" customHeight="1" x14ac:dyDescent="0.25"/>
    <row r="11579" ht="30.75" customHeight="1" x14ac:dyDescent="0.25"/>
    <row r="11580" ht="30.75" customHeight="1" x14ac:dyDescent="0.25"/>
    <row r="11581" ht="30.75" customHeight="1" x14ac:dyDescent="0.25"/>
    <row r="11582" ht="30.75" customHeight="1" x14ac:dyDescent="0.25"/>
    <row r="11583" ht="30.75" customHeight="1" x14ac:dyDescent="0.25"/>
    <row r="11584" ht="30.75" customHeight="1" x14ac:dyDescent="0.25"/>
    <row r="11585" ht="30.75" customHeight="1" x14ac:dyDescent="0.25"/>
    <row r="11586" ht="30.75" customHeight="1" x14ac:dyDescent="0.25"/>
    <row r="11587" ht="30.75" customHeight="1" x14ac:dyDescent="0.25"/>
    <row r="11588" ht="30.75" customHeight="1" x14ac:dyDescent="0.25"/>
    <row r="11589" ht="30.75" customHeight="1" x14ac:dyDescent="0.25"/>
    <row r="11590" ht="30.75" customHeight="1" x14ac:dyDescent="0.25"/>
    <row r="11591" ht="30.75" customHeight="1" x14ac:dyDescent="0.25"/>
    <row r="11592" ht="30.75" customHeight="1" x14ac:dyDescent="0.25"/>
    <row r="11593" ht="30.75" customHeight="1" x14ac:dyDescent="0.25"/>
    <row r="11594" ht="30.75" customHeight="1" x14ac:dyDescent="0.25"/>
    <row r="11595" ht="30.75" customHeight="1" x14ac:dyDescent="0.25"/>
    <row r="11596" ht="30.75" customHeight="1" x14ac:dyDescent="0.25"/>
    <row r="11597" ht="30.75" customHeight="1" x14ac:dyDescent="0.25"/>
    <row r="11598" ht="30.75" customHeight="1" x14ac:dyDescent="0.25"/>
    <row r="11599" ht="30.75" customHeight="1" x14ac:dyDescent="0.25"/>
    <row r="11600" ht="30.75" customHeight="1" x14ac:dyDescent="0.25"/>
    <row r="11601" ht="30.75" customHeight="1" x14ac:dyDescent="0.25"/>
    <row r="11602" ht="30.75" customHeight="1" x14ac:dyDescent="0.25"/>
    <row r="11603" ht="30.75" customHeight="1" x14ac:dyDescent="0.25"/>
    <row r="11604" ht="30.75" customHeight="1" x14ac:dyDescent="0.25"/>
    <row r="11605" ht="30.75" customHeight="1" x14ac:dyDescent="0.25"/>
    <row r="11606" ht="30.75" customHeight="1" x14ac:dyDescent="0.25"/>
    <row r="11607" ht="30.75" customHeight="1" x14ac:dyDescent="0.25"/>
    <row r="11608" ht="30.75" customHeight="1" x14ac:dyDescent="0.25"/>
    <row r="11609" ht="30.75" customHeight="1" x14ac:dyDescent="0.25"/>
    <row r="11610" ht="30.75" customHeight="1" x14ac:dyDescent="0.25"/>
    <row r="11611" ht="30.75" customHeight="1" x14ac:dyDescent="0.25"/>
    <row r="11612" ht="30.75" customHeight="1" x14ac:dyDescent="0.25"/>
    <row r="11613" ht="30.75" customHeight="1" x14ac:dyDescent="0.25"/>
    <row r="11614" ht="30.75" customHeight="1" x14ac:dyDescent="0.25"/>
    <row r="11615" ht="30.75" customHeight="1" x14ac:dyDescent="0.25"/>
    <row r="11616" ht="30.75" customHeight="1" x14ac:dyDescent="0.25"/>
    <row r="11617" ht="30.75" customHeight="1" x14ac:dyDescent="0.25"/>
    <row r="11618" ht="30.75" customHeight="1" x14ac:dyDescent="0.25"/>
    <row r="11619" ht="30.75" customHeight="1" x14ac:dyDescent="0.25"/>
    <row r="11620" ht="30.75" customHeight="1" x14ac:dyDescent="0.25"/>
    <row r="11621" ht="30.75" customHeight="1" x14ac:dyDescent="0.25"/>
    <row r="11622" ht="30.75" customHeight="1" x14ac:dyDescent="0.25"/>
    <row r="11623" ht="30.75" customHeight="1" x14ac:dyDescent="0.25"/>
    <row r="11624" ht="30.75" customHeight="1" x14ac:dyDescent="0.25"/>
    <row r="11625" ht="30.75" customHeight="1" x14ac:dyDescent="0.25"/>
    <row r="11626" ht="30.75" customHeight="1" x14ac:dyDescent="0.25"/>
    <row r="11627" ht="30.75" customHeight="1" x14ac:dyDescent="0.25"/>
    <row r="11628" ht="30.75" customHeight="1" x14ac:dyDescent="0.25"/>
    <row r="11629" ht="30.75" customHeight="1" x14ac:dyDescent="0.25"/>
    <row r="11630" ht="30.75" customHeight="1" x14ac:dyDescent="0.25"/>
    <row r="11631" ht="30.75" customHeight="1" x14ac:dyDescent="0.25"/>
    <row r="11632" ht="30.75" customHeight="1" x14ac:dyDescent="0.25"/>
    <row r="11633" ht="30.75" customHeight="1" x14ac:dyDescent="0.25"/>
    <row r="11634" ht="30.75" customHeight="1" x14ac:dyDescent="0.25"/>
    <row r="11635" ht="30.75" customHeight="1" x14ac:dyDescent="0.25"/>
    <row r="11636" ht="30.75" customHeight="1" x14ac:dyDescent="0.25"/>
    <row r="11637" ht="30.75" customHeight="1" x14ac:dyDescent="0.25"/>
    <row r="11638" ht="30.75" customHeight="1" x14ac:dyDescent="0.25"/>
    <row r="11639" ht="30.75" customHeight="1" x14ac:dyDescent="0.25"/>
    <row r="11640" ht="30.75" customHeight="1" x14ac:dyDescent="0.25"/>
    <row r="11641" ht="30.75" customHeight="1" x14ac:dyDescent="0.25"/>
    <row r="11642" ht="30.75" customHeight="1" x14ac:dyDescent="0.25"/>
    <row r="11643" ht="30.75" customHeight="1" x14ac:dyDescent="0.25"/>
    <row r="11644" ht="30.75" customHeight="1" x14ac:dyDescent="0.25"/>
    <row r="11645" ht="30.75" customHeight="1" x14ac:dyDescent="0.25"/>
    <row r="11646" ht="30.75" customHeight="1" x14ac:dyDescent="0.25"/>
    <row r="11647" ht="30.75" customHeight="1" x14ac:dyDescent="0.25"/>
    <row r="11648" ht="30.75" customHeight="1" x14ac:dyDescent="0.25"/>
    <row r="11649" ht="30.75" customHeight="1" x14ac:dyDescent="0.25"/>
    <row r="11650" ht="30.75" customHeight="1" x14ac:dyDescent="0.25"/>
    <row r="11651" ht="30.75" customHeight="1" x14ac:dyDescent="0.25"/>
    <row r="11652" ht="30.75" customHeight="1" x14ac:dyDescent="0.25"/>
    <row r="11653" ht="30.75" customHeight="1" x14ac:dyDescent="0.25"/>
    <row r="11654" ht="30.75" customHeight="1" x14ac:dyDescent="0.25"/>
    <row r="11655" ht="30.75" customHeight="1" x14ac:dyDescent="0.25"/>
    <row r="11656" ht="30.75" customHeight="1" x14ac:dyDescent="0.25"/>
    <row r="11657" ht="30.75" customHeight="1" x14ac:dyDescent="0.25"/>
    <row r="11658" ht="30.75" customHeight="1" x14ac:dyDescent="0.25"/>
    <row r="11659" ht="30.75" customHeight="1" x14ac:dyDescent="0.25"/>
    <row r="11660" ht="30.75" customHeight="1" x14ac:dyDescent="0.25"/>
    <row r="11661" ht="30.75" customHeight="1" x14ac:dyDescent="0.25"/>
    <row r="11662" ht="30.75" customHeight="1" x14ac:dyDescent="0.25"/>
    <row r="11663" ht="30.75" customHeight="1" x14ac:dyDescent="0.25"/>
    <row r="11664" ht="30.75" customHeight="1" x14ac:dyDescent="0.25"/>
    <row r="11665" ht="30.75" customHeight="1" x14ac:dyDescent="0.25"/>
    <row r="11666" ht="30.75" customHeight="1" x14ac:dyDescent="0.25"/>
    <row r="11667" ht="30.75" customHeight="1" x14ac:dyDescent="0.25"/>
    <row r="11668" ht="30.75" customHeight="1" x14ac:dyDescent="0.25"/>
    <row r="11669" ht="30.75" customHeight="1" x14ac:dyDescent="0.25"/>
    <row r="11670" ht="30.75" customHeight="1" x14ac:dyDescent="0.25"/>
    <row r="11671" ht="30.75" customHeight="1" x14ac:dyDescent="0.25"/>
    <row r="11672" ht="30.75" customHeight="1" x14ac:dyDescent="0.25"/>
    <row r="11673" ht="30.75" customHeight="1" x14ac:dyDescent="0.25"/>
    <row r="11674" ht="30.75" customHeight="1" x14ac:dyDescent="0.25"/>
    <row r="11675" ht="30.75" customHeight="1" x14ac:dyDescent="0.25"/>
    <row r="11676" ht="30.75" customHeight="1" x14ac:dyDescent="0.25"/>
    <row r="11677" ht="30.75" customHeight="1" x14ac:dyDescent="0.25"/>
    <row r="11678" ht="30.75" customHeight="1" x14ac:dyDescent="0.25"/>
    <row r="11679" ht="30.75" customHeight="1" x14ac:dyDescent="0.25"/>
    <row r="11680" ht="30.75" customHeight="1" x14ac:dyDescent="0.25"/>
    <row r="11681" ht="30.75" customHeight="1" x14ac:dyDescent="0.25"/>
    <row r="11682" ht="30.75" customHeight="1" x14ac:dyDescent="0.25"/>
    <row r="11683" ht="30.75" customHeight="1" x14ac:dyDescent="0.25"/>
    <row r="11684" ht="30.75" customHeight="1" x14ac:dyDescent="0.25"/>
    <row r="11685" ht="30.75" customHeight="1" x14ac:dyDescent="0.25"/>
    <row r="11686" ht="30.75" customHeight="1" x14ac:dyDescent="0.25"/>
    <row r="11687" ht="30.75" customHeight="1" x14ac:dyDescent="0.25"/>
    <row r="11688" ht="30.75" customHeight="1" x14ac:dyDescent="0.25"/>
    <row r="11689" ht="30.75" customHeight="1" x14ac:dyDescent="0.25"/>
    <row r="11690" ht="30.75" customHeight="1" x14ac:dyDescent="0.25"/>
    <row r="11691" ht="30.75" customHeight="1" x14ac:dyDescent="0.25"/>
    <row r="11692" ht="30.75" customHeight="1" x14ac:dyDescent="0.25"/>
    <row r="11693" ht="30.75" customHeight="1" x14ac:dyDescent="0.25"/>
    <row r="11694" ht="30.75" customHeight="1" x14ac:dyDescent="0.25"/>
    <row r="11695" ht="30.75" customHeight="1" x14ac:dyDescent="0.25"/>
    <row r="11696" ht="30.75" customHeight="1" x14ac:dyDescent="0.25"/>
    <row r="11697" ht="30.75" customHeight="1" x14ac:dyDescent="0.25"/>
    <row r="11698" ht="30.75" customHeight="1" x14ac:dyDescent="0.25"/>
    <row r="11699" ht="30.75" customHeight="1" x14ac:dyDescent="0.25"/>
    <row r="11700" ht="30.75" customHeight="1" x14ac:dyDescent="0.25"/>
    <row r="11701" ht="30.75" customHeight="1" x14ac:dyDescent="0.25"/>
    <row r="11702" ht="30.75" customHeight="1" x14ac:dyDescent="0.25"/>
    <row r="11703" ht="30.75" customHeight="1" x14ac:dyDescent="0.25"/>
    <row r="11704" ht="30.75" customHeight="1" x14ac:dyDescent="0.25"/>
    <row r="11705" ht="30.75" customHeight="1" x14ac:dyDescent="0.25"/>
    <row r="11706" ht="30.75" customHeight="1" x14ac:dyDescent="0.25"/>
    <row r="11707" ht="30.75" customHeight="1" x14ac:dyDescent="0.25"/>
    <row r="11708" ht="30.75" customHeight="1" x14ac:dyDescent="0.25"/>
    <row r="11709" ht="30.75" customHeight="1" x14ac:dyDescent="0.25"/>
    <row r="11710" ht="30.75" customHeight="1" x14ac:dyDescent="0.25"/>
    <row r="11711" ht="30.75" customHeight="1" x14ac:dyDescent="0.25"/>
    <row r="11712" ht="30.75" customHeight="1" x14ac:dyDescent="0.25"/>
    <row r="11713" ht="30.75" customHeight="1" x14ac:dyDescent="0.25"/>
    <row r="11714" ht="30.75" customHeight="1" x14ac:dyDescent="0.25"/>
    <row r="11715" ht="30.75" customHeight="1" x14ac:dyDescent="0.25"/>
    <row r="11716" ht="30.75" customHeight="1" x14ac:dyDescent="0.25"/>
    <row r="11717" ht="30.75" customHeight="1" x14ac:dyDescent="0.25"/>
    <row r="11718" ht="30.75" customHeight="1" x14ac:dyDescent="0.25"/>
    <row r="11719" ht="30.75" customHeight="1" x14ac:dyDescent="0.25"/>
    <row r="11720" ht="30.75" customHeight="1" x14ac:dyDescent="0.25"/>
    <row r="11721" ht="30.75" customHeight="1" x14ac:dyDescent="0.25"/>
    <row r="11722" ht="30.75" customHeight="1" x14ac:dyDescent="0.25"/>
    <row r="11723" ht="30.75" customHeight="1" x14ac:dyDescent="0.25"/>
    <row r="11724" ht="30.75" customHeight="1" x14ac:dyDescent="0.25"/>
    <row r="11725" ht="30.75" customHeight="1" x14ac:dyDescent="0.25"/>
    <row r="11726" ht="30.75" customHeight="1" x14ac:dyDescent="0.25"/>
    <row r="11727" ht="30.75" customHeight="1" x14ac:dyDescent="0.25"/>
    <row r="11728" ht="30.75" customHeight="1" x14ac:dyDescent="0.25"/>
    <row r="11729" ht="30.75" customHeight="1" x14ac:dyDescent="0.25"/>
    <row r="11730" ht="30.75" customHeight="1" x14ac:dyDescent="0.25"/>
    <row r="11731" ht="30.75" customHeight="1" x14ac:dyDescent="0.25"/>
    <row r="11732" ht="30.75" customHeight="1" x14ac:dyDescent="0.25"/>
    <row r="11733" ht="30.75" customHeight="1" x14ac:dyDescent="0.25"/>
    <row r="11734" ht="30.75" customHeight="1" x14ac:dyDescent="0.25"/>
    <row r="11735" ht="30.75" customHeight="1" x14ac:dyDescent="0.25"/>
    <row r="11736" ht="30.75" customHeight="1" x14ac:dyDescent="0.25"/>
    <row r="11737" ht="30.75" customHeight="1" x14ac:dyDescent="0.25"/>
    <row r="11738" ht="30.75" customHeight="1" x14ac:dyDescent="0.25"/>
    <row r="11739" ht="30.75" customHeight="1" x14ac:dyDescent="0.25"/>
    <row r="11740" ht="30.75" customHeight="1" x14ac:dyDescent="0.25"/>
    <row r="11741" ht="30.75" customHeight="1" x14ac:dyDescent="0.25"/>
    <row r="11742" ht="30.75" customHeight="1" x14ac:dyDescent="0.25"/>
    <row r="11743" ht="30.75" customHeight="1" x14ac:dyDescent="0.25"/>
    <row r="11744" ht="30.75" customHeight="1" x14ac:dyDescent="0.25"/>
    <row r="11745" ht="30.75" customHeight="1" x14ac:dyDescent="0.25"/>
    <row r="11746" ht="30.75" customHeight="1" x14ac:dyDescent="0.25"/>
    <row r="11747" ht="30.75" customHeight="1" x14ac:dyDescent="0.25"/>
    <row r="11748" ht="30.75" customHeight="1" x14ac:dyDescent="0.25"/>
    <row r="11749" ht="30.75" customHeight="1" x14ac:dyDescent="0.25"/>
    <row r="11750" ht="30.75" customHeight="1" x14ac:dyDescent="0.25"/>
    <row r="11751" ht="30.75" customHeight="1" x14ac:dyDescent="0.25"/>
    <row r="11752" ht="30.75" customHeight="1" x14ac:dyDescent="0.25"/>
    <row r="11753" ht="30.75" customHeight="1" x14ac:dyDescent="0.25"/>
    <row r="11754" ht="30.75" customHeight="1" x14ac:dyDescent="0.25"/>
    <row r="11755" ht="30.75" customHeight="1" x14ac:dyDescent="0.25"/>
    <row r="11756" ht="30.75" customHeight="1" x14ac:dyDescent="0.25"/>
    <row r="11757" ht="30.75" customHeight="1" x14ac:dyDescent="0.25"/>
    <row r="11758" ht="30.75" customHeight="1" x14ac:dyDescent="0.25"/>
    <row r="11759" ht="30.75" customHeight="1" x14ac:dyDescent="0.25"/>
    <row r="11760" ht="30.75" customHeight="1" x14ac:dyDescent="0.25"/>
    <row r="11761" ht="30.75" customHeight="1" x14ac:dyDescent="0.25"/>
    <row r="11762" ht="30.75" customHeight="1" x14ac:dyDescent="0.25"/>
    <row r="11763" ht="30.75" customHeight="1" x14ac:dyDescent="0.25"/>
    <row r="11764" ht="30.75" customHeight="1" x14ac:dyDescent="0.25"/>
    <row r="11765" ht="30.75" customHeight="1" x14ac:dyDescent="0.25"/>
    <row r="11766" ht="30.75" customHeight="1" x14ac:dyDescent="0.25"/>
    <row r="11767" ht="30.75" customHeight="1" x14ac:dyDescent="0.25"/>
    <row r="11768" ht="30.75" customHeight="1" x14ac:dyDescent="0.25"/>
    <row r="11769" ht="30.75" customHeight="1" x14ac:dyDescent="0.25"/>
    <row r="11770" ht="30.75" customHeight="1" x14ac:dyDescent="0.25"/>
    <row r="11771" ht="30.75" customHeight="1" x14ac:dyDescent="0.25"/>
    <row r="11772" ht="30.75" customHeight="1" x14ac:dyDescent="0.25"/>
    <row r="11773" ht="30.75" customHeight="1" x14ac:dyDescent="0.25"/>
    <row r="11774" ht="30.75" customHeight="1" x14ac:dyDescent="0.25"/>
    <row r="11775" ht="30.75" customHeight="1" x14ac:dyDescent="0.25"/>
    <row r="11776" ht="30.75" customHeight="1" x14ac:dyDescent="0.25"/>
    <row r="11777" ht="30.75" customHeight="1" x14ac:dyDescent="0.25"/>
    <row r="11778" ht="30.75" customHeight="1" x14ac:dyDescent="0.25"/>
    <row r="11779" ht="30.75" customHeight="1" x14ac:dyDescent="0.25"/>
    <row r="11780" ht="30.75" customHeight="1" x14ac:dyDescent="0.25"/>
    <row r="11781" ht="30.75" customHeight="1" x14ac:dyDescent="0.25"/>
    <row r="11782" ht="30.75" customHeight="1" x14ac:dyDescent="0.25"/>
    <row r="11783" ht="30.75" customHeight="1" x14ac:dyDescent="0.25"/>
    <row r="11784" ht="30.75" customHeight="1" x14ac:dyDescent="0.25"/>
    <row r="11785" ht="30.75" customHeight="1" x14ac:dyDescent="0.25"/>
    <row r="11786" ht="30.75" customHeight="1" x14ac:dyDescent="0.25"/>
    <row r="11787" ht="30.75" customHeight="1" x14ac:dyDescent="0.25"/>
    <row r="11788" ht="30.75" customHeight="1" x14ac:dyDescent="0.25"/>
    <row r="11789" ht="30.75" customHeight="1" x14ac:dyDescent="0.25"/>
    <row r="11790" ht="30.75" customHeight="1" x14ac:dyDescent="0.25"/>
    <row r="11791" ht="30.75" customHeight="1" x14ac:dyDescent="0.25"/>
    <row r="11792" ht="30.75" customHeight="1" x14ac:dyDescent="0.25"/>
    <row r="11793" ht="30.75" customHeight="1" x14ac:dyDescent="0.25"/>
    <row r="11794" ht="30.75" customHeight="1" x14ac:dyDescent="0.25"/>
    <row r="11795" ht="30.75" customHeight="1" x14ac:dyDescent="0.25"/>
    <row r="11796" ht="30.75" customHeight="1" x14ac:dyDescent="0.25"/>
    <row r="11797" ht="30.75" customHeight="1" x14ac:dyDescent="0.25"/>
    <row r="11798" ht="30.75" customHeight="1" x14ac:dyDescent="0.25"/>
    <row r="11799" ht="30.75" customHeight="1" x14ac:dyDescent="0.25"/>
    <row r="11800" ht="30.75" customHeight="1" x14ac:dyDescent="0.25"/>
    <row r="11801" ht="30.75" customHeight="1" x14ac:dyDescent="0.25"/>
    <row r="11802" ht="30.75" customHeight="1" x14ac:dyDescent="0.25"/>
    <row r="11803" ht="30.75" customHeight="1" x14ac:dyDescent="0.25"/>
    <row r="11804" ht="30.75" customHeight="1" x14ac:dyDescent="0.25"/>
    <row r="11805" ht="30.75" customHeight="1" x14ac:dyDescent="0.25"/>
    <row r="11806" ht="30.75" customHeight="1" x14ac:dyDescent="0.25"/>
    <row r="11807" ht="30.75" customHeight="1" x14ac:dyDescent="0.25"/>
    <row r="11808" ht="30.75" customHeight="1" x14ac:dyDescent="0.25"/>
    <row r="11809" ht="30.75" customHeight="1" x14ac:dyDescent="0.25"/>
    <row r="11810" ht="30.75" customHeight="1" x14ac:dyDescent="0.25"/>
    <row r="11811" ht="30.75" customHeight="1" x14ac:dyDescent="0.25"/>
    <row r="11812" ht="30.75" customHeight="1" x14ac:dyDescent="0.25"/>
    <row r="11813" ht="30.75" customHeight="1" x14ac:dyDescent="0.25"/>
    <row r="11814" ht="30.75" customHeight="1" x14ac:dyDescent="0.25"/>
    <row r="11815" ht="30.75" customHeight="1" x14ac:dyDescent="0.25"/>
    <row r="11816" ht="30.75" customHeight="1" x14ac:dyDescent="0.25"/>
    <row r="11817" ht="30.75" customHeight="1" x14ac:dyDescent="0.25"/>
    <row r="11818" ht="30.75" customHeight="1" x14ac:dyDescent="0.25"/>
    <row r="11819" ht="30.75" customHeight="1" x14ac:dyDescent="0.25"/>
    <row r="11820" ht="30.75" customHeight="1" x14ac:dyDescent="0.25"/>
    <row r="11821" ht="30.75" customHeight="1" x14ac:dyDescent="0.25"/>
    <row r="11822" ht="30.75" customHeight="1" x14ac:dyDescent="0.25"/>
    <row r="11823" ht="30.75" customHeight="1" x14ac:dyDescent="0.25"/>
    <row r="11824" ht="30.75" customHeight="1" x14ac:dyDescent="0.25"/>
    <row r="11825" ht="30.75" customHeight="1" x14ac:dyDescent="0.25"/>
    <row r="11826" ht="30.75" customHeight="1" x14ac:dyDescent="0.25"/>
    <row r="11827" ht="30.75" customHeight="1" x14ac:dyDescent="0.25"/>
    <row r="11828" ht="30.75" customHeight="1" x14ac:dyDescent="0.25"/>
    <row r="11829" ht="30.75" customHeight="1" x14ac:dyDescent="0.25"/>
    <row r="11830" ht="30.75" customHeight="1" x14ac:dyDescent="0.25"/>
    <row r="11831" ht="30.75" customHeight="1" x14ac:dyDescent="0.25"/>
    <row r="11832" ht="30.75" customHeight="1" x14ac:dyDescent="0.25"/>
    <row r="11833" ht="30.75" customHeight="1" x14ac:dyDescent="0.25"/>
    <row r="11834" ht="30.75" customHeight="1" x14ac:dyDescent="0.25"/>
    <row r="11835" ht="30.75" customHeight="1" x14ac:dyDescent="0.25"/>
    <row r="11836" ht="30.75" customHeight="1" x14ac:dyDescent="0.25"/>
    <row r="11837" ht="30.75" customHeight="1" x14ac:dyDescent="0.25"/>
    <row r="11838" ht="30.75" customHeight="1" x14ac:dyDescent="0.25"/>
    <row r="11839" ht="30.75" customHeight="1" x14ac:dyDescent="0.25"/>
    <row r="11840" ht="30.75" customHeight="1" x14ac:dyDescent="0.25"/>
    <row r="11841" ht="30.75" customHeight="1" x14ac:dyDescent="0.25"/>
    <row r="11842" ht="30.75" customHeight="1" x14ac:dyDescent="0.25"/>
    <row r="11843" ht="30.75" customHeight="1" x14ac:dyDescent="0.25"/>
    <row r="11844" ht="30.75" customHeight="1" x14ac:dyDescent="0.25"/>
    <row r="11845" ht="30.75" customHeight="1" x14ac:dyDescent="0.25"/>
    <row r="11846" ht="30.75" customHeight="1" x14ac:dyDescent="0.25"/>
    <row r="11847" ht="30.75" customHeight="1" x14ac:dyDescent="0.25"/>
    <row r="11848" ht="30.75" customHeight="1" x14ac:dyDescent="0.25"/>
    <row r="11849" ht="30.75" customHeight="1" x14ac:dyDescent="0.25"/>
    <row r="11850" ht="30.75" customHeight="1" x14ac:dyDescent="0.25"/>
    <row r="11851" ht="30.75" customHeight="1" x14ac:dyDescent="0.25"/>
    <row r="11852" ht="30.75" customHeight="1" x14ac:dyDescent="0.25"/>
    <row r="11853" ht="30.75" customHeight="1" x14ac:dyDescent="0.25"/>
    <row r="11854" ht="30.75" customHeight="1" x14ac:dyDescent="0.25"/>
    <row r="11855" ht="30.75" customHeight="1" x14ac:dyDescent="0.25"/>
    <row r="11856" ht="30.75" customHeight="1" x14ac:dyDescent="0.25"/>
    <row r="11857" ht="30.75" customHeight="1" x14ac:dyDescent="0.25"/>
    <row r="11858" ht="30.75" customHeight="1" x14ac:dyDescent="0.25"/>
    <row r="11859" ht="30.75" customHeight="1" x14ac:dyDescent="0.25"/>
    <row r="11860" ht="30.75" customHeight="1" x14ac:dyDescent="0.25"/>
    <row r="11861" ht="30.75" customHeight="1" x14ac:dyDescent="0.25"/>
    <row r="11862" ht="30.75" customHeight="1" x14ac:dyDescent="0.25"/>
    <row r="11863" ht="30.75" customHeight="1" x14ac:dyDescent="0.25"/>
    <row r="11864" ht="30.75" customHeight="1" x14ac:dyDescent="0.25"/>
    <row r="11865" ht="30.75" customHeight="1" x14ac:dyDescent="0.25"/>
    <row r="11866" ht="30.75" customHeight="1" x14ac:dyDescent="0.25"/>
    <row r="11867" ht="30.75" customHeight="1" x14ac:dyDescent="0.25"/>
    <row r="11868" ht="30.75" customHeight="1" x14ac:dyDescent="0.25"/>
    <row r="11869" ht="30.75" customHeight="1" x14ac:dyDescent="0.25"/>
    <row r="11870" ht="30.75" customHeight="1" x14ac:dyDescent="0.25"/>
    <row r="11871" ht="30.75" customHeight="1" x14ac:dyDescent="0.25"/>
    <row r="11872" ht="30.75" customHeight="1" x14ac:dyDescent="0.25"/>
    <row r="11873" ht="30.75" customHeight="1" x14ac:dyDescent="0.25"/>
    <row r="11874" ht="30.75" customHeight="1" x14ac:dyDescent="0.25"/>
    <row r="11875" ht="30.75" customHeight="1" x14ac:dyDescent="0.25"/>
    <row r="11876" ht="30.75" customHeight="1" x14ac:dyDescent="0.25"/>
    <row r="11877" ht="30.75" customHeight="1" x14ac:dyDescent="0.25"/>
    <row r="11878" ht="30.75" customHeight="1" x14ac:dyDescent="0.25"/>
    <row r="11879" ht="30.75" customHeight="1" x14ac:dyDescent="0.25"/>
    <row r="11880" ht="30.75" customHeight="1" x14ac:dyDescent="0.25"/>
    <row r="11881" ht="30.75" customHeight="1" x14ac:dyDescent="0.25"/>
    <row r="11882" ht="30.75" customHeight="1" x14ac:dyDescent="0.25"/>
    <row r="11883" ht="30.75" customHeight="1" x14ac:dyDescent="0.25"/>
    <row r="11884" ht="30.75" customHeight="1" x14ac:dyDescent="0.25"/>
    <row r="11885" ht="30.75" customHeight="1" x14ac:dyDescent="0.25"/>
    <row r="11886" ht="30.75" customHeight="1" x14ac:dyDescent="0.25"/>
    <row r="11887" ht="30.75" customHeight="1" x14ac:dyDescent="0.25"/>
    <row r="11888" ht="30.75" customHeight="1" x14ac:dyDescent="0.25"/>
    <row r="11889" ht="30.75" customHeight="1" x14ac:dyDescent="0.25"/>
    <row r="11890" ht="30.75" customHeight="1" x14ac:dyDescent="0.25"/>
    <row r="11891" ht="30.75" customHeight="1" x14ac:dyDescent="0.25"/>
    <row r="11892" ht="30.75" customHeight="1" x14ac:dyDescent="0.25"/>
    <row r="11893" ht="30.75" customHeight="1" x14ac:dyDescent="0.25"/>
    <row r="11894" ht="30.75" customHeight="1" x14ac:dyDescent="0.25"/>
    <row r="11895" ht="30.75" customHeight="1" x14ac:dyDescent="0.25"/>
    <row r="11896" ht="30.75" customHeight="1" x14ac:dyDescent="0.25"/>
    <row r="11897" ht="30.75" customHeight="1" x14ac:dyDescent="0.25"/>
    <row r="11898" ht="30.75" customHeight="1" x14ac:dyDescent="0.25"/>
    <row r="11899" ht="30.75" customHeight="1" x14ac:dyDescent="0.25"/>
    <row r="11900" ht="30.75" customHeight="1" x14ac:dyDescent="0.25"/>
    <row r="11901" ht="30.75" customHeight="1" x14ac:dyDescent="0.25"/>
    <row r="11902" ht="30.75" customHeight="1" x14ac:dyDescent="0.25"/>
    <row r="11903" ht="30.75" customHeight="1" x14ac:dyDescent="0.25"/>
    <row r="11904" ht="30.75" customHeight="1" x14ac:dyDescent="0.25"/>
    <row r="11905" ht="30.75" customHeight="1" x14ac:dyDescent="0.25"/>
    <row r="11906" ht="30.75" customHeight="1" x14ac:dyDescent="0.25"/>
    <row r="11907" ht="30.75" customHeight="1" x14ac:dyDescent="0.25"/>
    <row r="11908" ht="30.75" customHeight="1" x14ac:dyDescent="0.25"/>
    <row r="11909" ht="30.75" customHeight="1" x14ac:dyDescent="0.25"/>
    <row r="11910" ht="30.75" customHeight="1" x14ac:dyDescent="0.25"/>
    <row r="11911" ht="30.75" customHeight="1" x14ac:dyDescent="0.25"/>
    <row r="11912" ht="30.75" customHeight="1" x14ac:dyDescent="0.25"/>
    <row r="11913" ht="30.75" customHeight="1" x14ac:dyDescent="0.25"/>
    <row r="11914" ht="30.75" customHeight="1" x14ac:dyDescent="0.25"/>
    <row r="11915" ht="30.75" customHeight="1" x14ac:dyDescent="0.25"/>
    <row r="11916" ht="30.75" customHeight="1" x14ac:dyDescent="0.25"/>
    <row r="11917" ht="30.75" customHeight="1" x14ac:dyDescent="0.25"/>
    <row r="11918" ht="30.75" customHeight="1" x14ac:dyDescent="0.25"/>
    <row r="11919" ht="30.75" customHeight="1" x14ac:dyDescent="0.25"/>
    <row r="11920" ht="30.75" customHeight="1" x14ac:dyDescent="0.25"/>
    <row r="11921" ht="30.75" customHeight="1" x14ac:dyDescent="0.25"/>
    <row r="11922" ht="30.75" customHeight="1" x14ac:dyDescent="0.25"/>
    <row r="11923" ht="30.75" customHeight="1" x14ac:dyDescent="0.25"/>
    <row r="11924" ht="30.75" customHeight="1" x14ac:dyDescent="0.25"/>
    <row r="11925" ht="30.75" customHeight="1" x14ac:dyDescent="0.25"/>
    <row r="11926" ht="30.75" customHeight="1" x14ac:dyDescent="0.25"/>
    <row r="11927" ht="30.75" customHeight="1" x14ac:dyDescent="0.25"/>
    <row r="11928" ht="30.75" customHeight="1" x14ac:dyDescent="0.25"/>
    <row r="11929" ht="30.75" customHeight="1" x14ac:dyDescent="0.25"/>
    <row r="11930" ht="30.75" customHeight="1" x14ac:dyDescent="0.25"/>
    <row r="11931" ht="30.75" customHeight="1" x14ac:dyDescent="0.25"/>
    <row r="11932" ht="30.75" customHeight="1" x14ac:dyDescent="0.25"/>
    <row r="11933" ht="30.75" customHeight="1" x14ac:dyDescent="0.25"/>
    <row r="11934" ht="30.75" customHeight="1" x14ac:dyDescent="0.25"/>
    <row r="11935" ht="30.75" customHeight="1" x14ac:dyDescent="0.25"/>
    <row r="11936" ht="30.75" customHeight="1" x14ac:dyDescent="0.25"/>
    <row r="11937" ht="30.75" customHeight="1" x14ac:dyDescent="0.25"/>
    <row r="11938" ht="30.75" customHeight="1" x14ac:dyDescent="0.25"/>
    <row r="11939" ht="30.75" customHeight="1" x14ac:dyDescent="0.25"/>
    <row r="11940" ht="30.75" customHeight="1" x14ac:dyDescent="0.25"/>
    <row r="11941" ht="30.75" customHeight="1" x14ac:dyDescent="0.25"/>
    <row r="11942" ht="30.75" customHeight="1" x14ac:dyDescent="0.25"/>
    <row r="11943" ht="30.75" customHeight="1" x14ac:dyDescent="0.25"/>
    <row r="11944" ht="30.75" customHeight="1" x14ac:dyDescent="0.25"/>
    <row r="11945" ht="30.75" customHeight="1" x14ac:dyDescent="0.25"/>
    <row r="11946" ht="30.75" customHeight="1" x14ac:dyDescent="0.25"/>
    <row r="11947" ht="30.75" customHeight="1" x14ac:dyDescent="0.25"/>
    <row r="11948" ht="30.75" customHeight="1" x14ac:dyDescent="0.25"/>
    <row r="11949" ht="30.75" customHeight="1" x14ac:dyDescent="0.25"/>
    <row r="11950" ht="30.75" customHeight="1" x14ac:dyDescent="0.25"/>
    <row r="11951" ht="30.75" customHeight="1" x14ac:dyDescent="0.25"/>
    <row r="11952" ht="30.75" customHeight="1" x14ac:dyDescent="0.25"/>
    <row r="11953" ht="30.75" customHeight="1" x14ac:dyDescent="0.25"/>
    <row r="11954" ht="30.75" customHeight="1" x14ac:dyDescent="0.25"/>
    <row r="11955" ht="30.75" customHeight="1" x14ac:dyDescent="0.25"/>
    <row r="11956" ht="30.75" customHeight="1" x14ac:dyDescent="0.25"/>
    <row r="11957" ht="30.75" customHeight="1" x14ac:dyDescent="0.25"/>
    <row r="11958" ht="30.75" customHeight="1" x14ac:dyDescent="0.25"/>
    <row r="11959" ht="30.75" customHeight="1" x14ac:dyDescent="0.25"/>
    <row r="11960" ht="30.75" customHeight="1" x14ac:dyDescent="0.25"/>
    <row r="11961" ht="30.75" customHeight="1" x14ac:dyDescent="0.25"/>
    <row r="11962" ht="30.75" customHeight="1" x14ac:dyDescent="0.25"/>
    <row r="11963" ht="30.75" customHeight="1" x14ac:dyDescent="0.25"/>
    <row r="11964" ht="30.75" customHeight="1" x14ac:dyDescent="0.25"/>
    <row r="11965" ht="30.75" customHeight="1" x14ac:dyDescent="0.25"/>
    <row r="11966" ht="30.75" customHeight="1" x14ac:dyDescent="0.25"/>
    <row r="11967" ht="30.75" customHeight="1" x14ac:dyDescent="0.25"/>
    <row r="11968" ht="30.75" customHeight="1" x14ac:dyDescent="0.25"/>
    <row r="11969" ht="30.75" customHeight="1" x14ac:dyDescent="0.25"/>
    <row r="11970" ht="30.75" customHeight="1" x14ac:dyDescent="0.25"/>
    <row r="11971" ht="30.75" customHeight="1" x14ac:dyDescent="0.25"/>
    <row r="11972" ht="30.75" customHeight="1" x14ac:dyDescent="0.25"/>
    <row r="11973" ht="30.75" customHeight="1" x14ac:dyDescent="0.25"/>
    <row r="11974" ht="30.75" customHeight="1" x14ac:dyDescent="0.25"/>
    <row r="11975" ht="30.75" customHeight="1" x14ac:dyDescent="0.25"/>
    <row r="11976" ht="30.75" customHeight="1" x14ac:dyDescent="0.25"/>
    <row r="11977" ht="30.75" customHeight="1" x14ac:dyDescent="0.25"/>
    <row r="11978" ht="30.75" customHeight="1" x14ac:dyDescent="0.25"/>
    <row r="11979" ht="30.75" customHeight="1" x14ac:dyDescent="0.25"/>
    <row r="11980" ht="30.75" customHeight="1" x14ac:dyDescent="0.25"/>
    <row r="11981" ht="30.75" customHeight="1" x14ac:dyDescent="0.25"/>
    <row r="11982" ht="30.75" customHeight="1" x14ac:dyDescent="0.25"/>
    <row r="11983" ht="30.75" customHeight="1" x14ac:dyDescent="0.25"/>
    <row r="11984" ht="30.75" customHeight="1" x14ac:dyDescent="0.25"/>
    <row r="11985" ht="30.75" customHeight="1" x14ac:dyDescent="0.25"/>
    <row r="11986" ht="30.75" customHeight="1" x14ac:dyDescent="0.25"/>
    <row r="11987" ht="30.75" customHeight="1" x14ac:dyDescent="0.25"/>
    <row r="11988" ht="30.75" customHeight="1" x14ac:dyDescent="0.25"/>
    <row r="11989" ht="30.75" customHeight="1" x14ac:dyDescent="0.25"/>
    <row r="11990" ht="30.75" customHeight="1" x14ac:dyDescent="0.25"/>
    <row r="11991" ht="30.75" customHeight="1" x14ac:dyDescent="0.25"/>
    <row r="11992" ht="30.75" customHeight="1" x14ac:dyDescent="0.25"/>
    <row r="11993" ht="30.75" customHeight="1" x14ac:dyDescent="0.25"/>
    <row r="11994" ht="30.75" customHeight="1" x14ac:dyDescent="0.25"/>
    <row r="11995" ht="30.75" customHeight="1" x14ac:dyDescent="0.25"/>
    <row r="11996" ht="30.75" customHeight="1" x14ac:dyDescent="0.25"/>
    <row r="11997" ht="30.75" customHeight="1" x14ac:dyDescent="0.25"/>
    <row r="11998" ht="30.75" customHeight="1" x14ac:dyDescent="0.25"/>
    <row r="11999" ht="30.75" customHeight="1" x14ac:dyDescent="0.25"/>
    <row r="12000" ht="30.75" customHeight="1" x14ac:dyDescent="0.25"/>
    <row r="12001" ht="30.75" customHeight="1" x14ac:dyDescent="0.25"/>
    <row r="12002" ht="30.75" customHeight="1" x14ac:dyDescent="0.25"/>
    <row r="12003" ht="30.75" customHeight="1" x14ac:dyDescent="0.25"/>
    <row r="12004" ht="30.75" customHeight="1" x14ac:dyDescent="0.25"/>
    <row r="12005" ht="30.75" customHeight="1" x14ac:dyDescent="0.25"/>
    <row r="12006" ht="30.75" customHeight="1" x14ac:dyDescent="0.25"/>
    <row r="12007" ht="30.75" customHeight="1" x14ac:dyDescent="0.25"/>
    <row r="12008" ht="30.75" customHeight="1" x14ac:dyDescent="0.25"/>
    <row r="12009" ht="30.75" customHeight="1" x14ac:dyDescent="0.25"/>
    <row r="12010" ht="30.75" customHeight="1" x14ac:dyDescent="0.25"/>
    <row r="12011" ht="30.75" customHeight="1" x14ac:dyDescent="0.25"/>
    <row r="12012" ht="30.75" customHeight="1" x14ac:dyDescent="0.25"/>
    <row r="12013" ht="30.75" customHeight="1" x14ac:dyDescent="0.25"/>
    <row r="12014" ht="30.75" customHeight="1" x14ac:dyDescent="0.25"/>
    <row r="12015" ht="30.75" customHeight="1" x14ac:dyDescent="0.25"/>
    <row r="12016" ht="30.75" customHeight="1" x14ac:dyDescent="0.25"/>
    <row r="12017" ht="30.75" customHeight="1" x14ac:dyDescent="0.25"/>
    <row r="12018" ht="30.75" customHeight="1" x14ac:dyDescent="0.25"/>
    <row r="12019" ht="30.75" customHeight="1" x14ac:dyDescent="0.25"/>
    <row r="12020" ht="30.75" customHeight="1" x14ac:dyDescent="0.25"/>
    <row r="12021" ht="30.75" customHeight="1" x14ac:dyDescent="0.25"/>
    <row r="12022" ht="30.75" customHeight="1" x14ac:dyDescent="0.25"/>
    <row r="12023" ht="30.75" customHeight="1" x14ac:dyDescent="0.25"/>
    <row r="12024" ht="30.75" customHeight="1" x14ac:dyDescent="0.25"/>
    <row r="12025" ht="30.75" customHeight="1" x14ac:dyDescent="0.25"/>
    <row r="12026" ht="30.75" customHeight="1" x14ac:dyDescent="0.25"/>
    <row r="12027" ht="30.75" customHeight="1" x14ac:dyDescent="0.25"/>
    <row r="12028" ht="30.75" customHeight="1" x14ac:dyDescent="0.25"/>
    <row r="12029" ht="30.75" customHeight="1" x14ac:dyDescent="0.25"/>
    <row r="12030" ht="30.75" customHeight="1" x14ac:dyDescent="0.25"/>
    <row r="12031" ht="30.75" customHeight="1" x14ac:dyDescent="0.25"/>
    <row r="12032" ht="30.75" customHeight="1" x14ac:dyDescent="0.25"/>
    <row r="12033" ht="30.75" customHeight="1" x14ac:dyDescent="0.25"/>
    <row r="12034" ht="30.75" customHeight="1" x14ac:dyDescent="0.25"/>
    <row r="12035" ht="30.75" customHeight="1" x14ac:dyDescent="0.25"/>
    <row r="12036" ht="30.75" customHeight="1" x14ac:dyDescent="0.25"/>
    <row r="12037" ht="30.75" customHeight="1" x14ac:dyDescent="0.25"/>
    <row r="12038" ht="30.75" customHeight="1" x14ac:dyDescent="0.25"/>
    <row r="12039" ht="30.75" customHeight="1" x14ac:dyDescent="0.25"/>
    <row r="12040" ht="30.75" customHeight="1" x14ac:dyDescent="0.25"/>
    <row r="12041" ht="30.75" customHeight="1" x14ac:dyDescent="0.25"/>
    <row r="12042" ht="30.75" customHeight="1" x14ac:dyDescent="0.25"/>
    <row r="12043" ht="30.75" customHeight="1" x14ac:dyDescent="0.25"/>
    <row r="12044" ht="30.75" customHeight="1" x14ac:dyDescent="0.25"/>
    <row r="12045" ht="30.75" customHeight="1" x14ac:dyDescent="0.25"/>
    <row r="12046" ht="30.75" customHeight="1" x14ac:dyDescent="0.25"/>
    <row r="12047" ht="30.75" customHeight="1" x14ac:dyDescent="0.25"/>
    <row r="12048" ht="30.75" customHeight="1" x14ac:dyDescent="0.25"/>
    <row r="12049" ht="30.75" customHeight="1" x14ac:dyDescent="0.25"/>
    <row r="12050" ht="30.75" customHeight="1" x14ac:dyDescent="0.25"/>
    <row r="12051" ht="30.75" customHeight="1" x14ac:dyDescent="0.25"/>
    <row r="12052" ht="30.75" customHeight="1" x14ac:dyDescent="0.25"/>
    <row r="12053" ht="30.75" customHeight="1" x14ac:dyDescent="0.25"/>
    <row r="12054" ht="30.75" customHeight="1" x14ac:dyDescent="0.25"/>
    <row r="12055" ht="30.75" customHeight="1" x14ac:dyDescent="0.25"/>
    <row r="12056" ht="30.75" customHeight="1" x14ac:dyDescent="0.25"/>
    <row r="12057" ht="30.75" customHeight="1" x14ac:dyDescent="0.25"/>
    <row r="12058" ht="30.75" customHeight="1" x14ac:dyDescent="0.25"/>
    <row r="12059" ht="30.75" customHeight="1" x14ac:dyDescent="0.25"/>
    <row r="12060" ht="30.75" customHeight="1" x14ac:dyDescent="0.25"/>
    <row r="12061" ht="30.75" customHeight="1" x14ac:dyDescent="0.25"/>
    <row r="12062" ht="30.75" customHeight="1" x14ac:dyDescent="0.25"/>
    <row r="12063" ht="30.75" customHeight="1" x14ac:dyDescent="0.25"/>
    <row r="12064" ht="30.75" customHeight="1" x14ac:dyDescent="0.25"/>
    <row r="12065" ht="30.75" customHeight="1" x14ac:dyDescent="0.25"/>
    <row r="12066" ht="30.75" customHeight="1" x14ac:dyDescent="0.25"/>
    <row r="12067" ht="30.75" customHeight="1" x14ac:dyDescent="0.25"/>
    <row r="12068" ht="30.75" customHeight="1" x14ac:dyDescent="0.25"/>
    <row r="12069" ht="30.75" customHeight="1" x14ac:dyDescent="0.25"/>
    <row r="12070" ht="30.75" customHeight="1" x14ac:dyDescent="0.25"/>
    <row r="12071" ht="30.75" customHeight="1" x14ac:dyDescent="0.25"/>
    <row r="12072" ht="30.75" customHeight="1" x14ac:dyDescent="0.25"/>
    <row r="12073" ht="30.75" customHeight="1" x14ac:dyDescent="0.25"/>
    <row r="12074" ht="30.75" customHeight="1" x14ac:dyDescent="0.25"/>
    <row r="12075" ht="30.75" customHeight="1" x14ac:dyDescent="0.25"/>
    <row r="12076" ht="30.75" customHeight="1" x14ac:dyDescent="0.25"/>
    <row r="12077" ht="30.75" customHeight="1" x14ac:dyDescent="0.25"/>
    <row r="12078" ht="30.75" customHeight="1" x14ac:dyDescent="0.25"/>
    <row r="12079" ht="30.75" customHeight="1" x14ac:dyDescent="0.25"/>
    <row r="12080" ht="30.75" customHeight="1" x14ac:dyDescent="0.25"/>
    <row r="12081" ht="30.75" customHeight="1" x14ac:dyDescent="0.25"/>
    <row r="12082" ht="30.75" customHeight="1" x14ac:dyDescent="0.25"/>
    <row r="12083" ht="30.75" customHeight="1" x14ac:dyDescent="0.25"/>
    <row r="12084" ht="30.75" customHeight="1" x14ac:dyDescent="0.25"/>
    <row r="12085" ht="30.75" customHeight="1" x14ac:dyDescent="0.25"/>
    <row r="12086" ht="30.75" customHeight="1" x14ac:dyDescent="0.25"/>
    <row r="12087" ht="30.75" customHeight="1" x14ac:dyDescent="0.25"/>
    <row r="12088" ht="30.75" customHeight="1" x14ac:dyDescent="0.25"/>
    <row r="12089" ht="30.75" customHeight="1" x14ac:dyDescent="0.25"/>
    <row r="12090" ht="30.75" customHeight="1" x14ac:dyDescent="0.25"/>
    <row r="12091" ht="30.75" customHeight="1" x14ac:dyDescent="0.25"/>
    <row r="12092" ht="30.75" customHeight="1" x14ac:dyDescent="0.25"/>
    <row r="12093" ht="30.75" customHeight="1" x14ac:dyDescent="0.25"/>
    <row r="12094" ht="30.75" customHeight="1" x14ac:dyDescent="0.25"/>
    <row r="12095" ht="30.75" customHeight="1" x14ac:dyDescent="0.25"/>
    <row r="12096" ht="30.75" customHeight="1" x14ac:dyDescent="0.25"/>
    <row r="12097" ht="30.75" customHeight="1" x14ac:dyDescent="0.25"/>
    <row r="12098" ht="30.75" customHeight="1" x14ac:dyDescent="0.25"/>
    <row r="12099" ht="30.75" customHeight="1" x14ac:dyDescent="0.25"/>
    <row r="12100" ht="30.75" customHeight="1" x14ac:dyDescent="0.25"/>
    <row r="12101" ht="30.75" customHeight="1" x14ac:dyDescent="0.25"/>
    <row r="12102" ht="30.75" customHeight="1" x14ac:dyDescent="0.25"/>
    <row r="12103" ht="30.75" customHeight="1" x14ac:dyDescent="0.25"/>
    <row r="12104" ht="30.75" customHeight="1" x14ac:dyDescent="0.25"/>
    <row r="12105" ht="30.75" customHeight="1" x14ac:dyDescent="0.25"/>
    <row r="12106" ht="30.75" customHeight="1" x14ac:dyDescent="0.25"/>
    <row r="12107" ht="30.75" customHeight="1" x14ac:dyDescent="0.25"/>
    <row r="12108" ht="30.75" customHeight="1" x14ac:dyDescent="0.25"/>
    <row r="12109" ht="30.75" customHeight="1" x14ac:dyDescent="0.25"/>
    <row r="12110" ht="30.75" customHeight="1" x14ac:dyDescent="0.25"/>
    <row r="12111" ht="30.75" customHeight="1" x14ac:dyDescent="0.25"/>
    <row r="12112" ht="30.75" customHeight="1" x14ac:dyDescent="0.25"/>
    <row r="12113" ht="30.75" customHeight="1" x14ac:dyDescent="0.25"/>
    <row r="12114" ht="30.75" customHeight="1" x14ac:dyDescent="0.25"/>
    <row r="12115" ht="30.75" customHeight="1" x14ac:dyDescent="0.25"/>
    <row r="12116" ht="30.75" customHeight="1" x14ac:dyDescent="0.25"/>
    <row r="12117" ht="30.75" customHeight="1" x14ac:dyDescent="0.25"/>
    <row r="12118" ht="30.75" customHeight="1" x14ac:dyDescent="0.25"/>
    <row r="12119" ht="30.75" customHeight="1" x14ac:dyDescent="0.25"/>
    <row r="12120" ht="30.75" customHeight="1" x14ac:dyDescent="0.25"/>
    <row r="12121" ht="30.75" customHeight="1" x14ac:dyDescent="0.25"/>
    <row r="12122" ht="30.75" customHeight="1" x14ac:dyDescent="0.25"/>
    <row r="12123" ht="30.75" customHeight="1" x14ac:dyDescent="0.25"/>
    <row r="12124" ht="30.75" customHeight="1" x14ac:dyDescent="0.25"/>
    <row r="12125" ht="30.75" customHeight="1" x14ac:dyDescent="0.25"/>
    <row r="12126" ht="30.75" customHeight="1" x14ac:dyDescent="0.25"/>
    <row r="12127" ht="30.75" customHeight="1" x14ac:dyDescent="0.25"/>
    <row r="12128" ht="30.75" customHeight="1" x14ac:dyDescent="0.25"/>
    <row r="12129" ht="30.75" customHeight="1" x14ac:dyDescent="0.25"/>
    <row r="12130" ht="30.75" customHeight="1" x14ac:dyDescent="0.25"/>
    <row r="12131" ht="30.75" customHeight="1" x14ac:dyDescent="0.25"/>
    <row r="12132" ht="30.75" customHeight="1" x14ac:dyDescent="0.25"/>
    <row r="12133" ht="30.75" customHeight="1" x14ac:dyDescent="0.25"/>
    <row r="12134" ht="30.75" customHeight="1" x14ac:dyDescent="0.25"/>
    <row r="12135" ht="30.75" customHeight="1" x14ac:dyDescent="0.25"/>
    <row r="12136" ht="30.75" customHeight="1" x14ac:dyDescent="0.25"/>
    <row r="12137" ht="30.75" customHeight="1" x14ac:dyDescent="0.25"/>
    <row r="12138" ht="30.75" customHeight="1" x14ac:dyDescent="0.25"/>
    <row r="12139" ht="30.75" customHeight="1" x14ac:dyDescent="0.25"/>
    <row r="12140" ht="30.75" customHeight="1" x14ac:dyDescent="0.25"/>
    <row r="12141" ht="30.75" customHeight="1" x14ac:dyDescent="0.25"/>
    <row r="12142" ht="30.75" customHeight="1" x14ac:dyDescent="0.25"/>
    <row r="12143" ht="30.75" customHeight="1" x14ac:dyDescent="0.25"/>
    <row r="12144" ht="30.75" customHeight="1" x14ac:dyDescent="0.25"/>
    <row r="12145" ht="30.75" customHeight="1" x14ac:dyDescent="0.25"/>
    <row r="12146" ht="30.75" customHeight="1" x14ac:dyDescent="0.25"/>
    <row r="12147" ht="30.75" customHeight="1" x14ac:dyDescent="0.25"/>
    <row r="12148" ht="30.75" customHeight="1" x14ac:dyDescent="0.25"/>
    <row r="12149" ht="30.75" customHeight="1" x14ac:dyDescent="0.25"/>
    <row r="12150" ht="30.75" customHeight="1" x14ac:dyDescent="0.25"/>
    <row r="12151" ht="30.75" customHeight="1" x14ac:dyDescent="0.25"/>
    <row r="12152" ht="30.75" customHeight="1" x14ac:dyDescent="0.25"/>
    <row r="12153" ht="30.75" customHeight="1" x14ac:dyDescent="0.25"/>
    <row r="12154" ht="30.75" customHeight="1" x14ac:dyDescent="0.25"/>
    <row r="12155" ht="30.75" customHeight="1" x14ac:dyDescent="0.25"/>
    <row r="12156" ht="30.75" customHeight="1" x14ac:dyDescent="0.25"/>
    <row r="12157" ht="30.75" customHeight="1" x14ac:dyDescent="0.25"/>
    <row r="12158" ht="30.75" customHeight="1" x14ac:dyDescent="0.25"/>
    <row r="12159" ht="30.75" customHeight="1" x14ac:dyDescent="0.25"/>
    <row r="12160" ht="30.75" customHeight="1" x14ac:dyDescent="0.25"/>
    <row r="12161" ht="30.75" customHeight="1" x14ac:dyDescent="0.25"/>
    <row r="12162" ht="30.75" customHeight="1" x14ac:dyDescent="0.25"/>
    <row r="12163" ht="30.75" customHeight="1" x14ac:dyDescent="0.25"/>
    <row r="12164" ht="30.75" customHeight="1" x14ac:dyDescent="0.25"/>
    <row r="12165" ht="30.75" customHeight="1" x14ac:dyDescent="0.25"/>
    <row r="12166" ht="30.75" customHeight="1" x14ac:dyDescent="0.25"/>
    <row r="12167" ht="30.75" customHeight="1" x14ac:dyDescent="0.25"/>
    <row r="12168" ht="30.75" customHeight="1" x14ac:dyDescent="0.25"/>
    <row r="12169" ht="30.75" customHeight="1" x14ac:dyDescent="0.25"/>
    <row r="12170" ht="30.75" customHeight="1" x14ac:dyDescent="0.25"/>
    <row r="12171" ht="30.75" customHeight="1" x14ac:dyDescent="0.25"/>
    <row r="12172" ht="30.75" customHeight="1" x14ac:dyDescent="0.25"/>
    <row r="12173" ht="30.75" customHeight="1" x14ac:dyDescent="0.25"/>
    <row r="12174" ht="30.75" customHeight="1" x14ac:dyDescent="0.25"/>
    <row r="12175" ht="30.75" customHeight="1" x14ac:dyDescent="0.25"/>
    <row r="12176" ht="30.75" customHeight="1" x14ac:dyDescent="0.25"/>
    <row r="12177" ht="30.75" customHeight="1" x14ac:dyDescent="0.25"/>
    <row r="12178" ht="30.75" customHeight="1" x14ac:dyDescent="0.25"/>
    <row r="12179" ht="30.75" customHeight="1" x14ac:dyDescent="0.25"/>
    <row r="12180" ht="30.75" customHeight="1" x14ac:dyDescent="0.25"/>
    <row r="12181" ht="30.75" customHeight="1" x14ac:dyDescent="0.25"/>
    <row r="12182" ht="30.75" customHeight="1" x14ac:dyDescent="0.25"/>
    <row r="12183" ht="30.75" customHeight="1" x14ac:dyDescent="0.25"/>
    <row r="12184" ht="30.75" customHeight="1" x14ac:dyDescent="0.25"/>
    <row r="12185" ht="30.75" customHeight="1" x14ac:dyDescent="0.25"/>
    <row r="12186" ht="30.75" customHeight="1" x14ac:dyDescent="0.25"/>
    <row r="12187" ht="30.75" customHeight="1" x14ac:dyDescent="0.25"/>
    <row r="12188" ht="30.75" customHeight="1" x14ac:dyDescent="0.25"/>
    <row r="12189" ht="30.75" customHeight="1" x14ac:dyDescent="0.25"/>
    <row r="12190" ht="30.75" customHeight="1" x14ac:dyDescent="0.25"/>
    <row r="12191" ht="30.75" customHeight="1" x14ac:dyDescent="0.25"/>
    <row r="12192" ht="30.75" customHeight="1" x14ac:dyDescent="0.25"/>
    <row r="12193" ht="30.75" customHeight="1" x14ac:dyDescent="0.25"/>
    <row r="12194" ht="30.75" customHeight="1" x14ac:dyDescent="0.25"/>
    <row r="12195" ht="30.75" customHeight="1" x14ac:dyDescent="0.25"/>
    <row r="12196" ht="30.75" customHeight="1" x14ac:dyDescent="0.25"/>
    <row r="12197" ht="30.75" customHeight="1" x14ac:dyDescent="0.25"/>
    <row r="12198" ht="30.75" customHeight="1" x14ac:dyDescent="0.25"/>
    <row r="12199" ht="30.75" customHeight="1" x14ac:dyDescent="0.25"/>
    <row r="12200" ht="30.75" customHeight="1" x14ac:dyDescent="0.25"/>
    <row r="12201" ht="30.75" customHeight="1" x14ac:dyDescent="0.25"/>
    <row r="12202" ht="30.75" customHeight="1" x14ac:dyDescent="0.25"/>
    <row r="12203" ht="30.75" customHeight="1" x14ac:dyDescent="0.25"/>
    <row r="12204" ht="30.75" customHeight="1" x14ac:dyDescent="0.25"/>
    <row r="12205" ht="30.75" customHeight="1" x14ac:dyDescent="0.25"/>
    <row r="12206" ht="30.75" customHeight="1" x14ac:dyDescent="0.25"/>
    <row r="12207" ht="30.75" customHeight="1" x14ac:dyDescent="0.25"/>
    <row r="12208" ht="30.75" customHeight="1" x14ac:dyDescent="0.25"/>
    <row r="12209" ht="30.75" customHeight="1" x14ac:dyDescent="0.25"/>
    <row r="12210" ht="30.75" customHeight="1" x14ac:dyDescent="0.25"/>
    <row r="12211" ht="30.75" customHeight="1" x14ac:dyDescent="0.25"/>
    <row r="12212" ht="30.75" customHeight="1" x14ac:dyDescent="0.25"/>
    <row r="12213" ht="30.75" customHeight="1" x14ac:dyDescent="0.25"/>
    <row r="12214" ht="30.75" customHeight="1" x14ac:dyDescent="0.25"/>
    <row r="12215" ht="30.75" customHeight="1" x14ac:dyDescent="0.25"/>
    <row r="12216" ht="30.75" customHeight="1" x14ac:dyDescent="0.25"/>
    <row r="12217" ht="30.75" customHeight="1" x14ac:dyDescent="0.25"/>
    <row r="12218" ht="30.75" customHeight="1" x14ac:dyDescent="0.25"/>
    <row r="12219" ht="30.75" customHeight="1" x14ac:dyDescent="0.25"/>
    <row r="12220" ht="30.75" customHeight="1" x14ac:dyDescent="0.25"/>
    <row r="12221" ht="30.75" customHeight="1" x14ac:dyDescent="0.25"/>
    <row r="12222" ht="30.75" customHeight="1" x14ac:dyDescent="0.25"/>
    <row r="12223" ht="30.75" customHeight="1" x14ac:dyDescent="0.25"/>
    <row r="12224" ht="30.75" customHeight="1" x14ac:dyDescent="0.25"/>
    <row r="12225" ht="30.75" customHeight="1" x14ac:dyDescent="0.25"/>
    <row r="12226" ht="30.75" customHeight="1" x14ac:dyDescent="0.25"/>
    <row r="12227" ht="30.75" customHeight="1" x14ac:dyDescent="0.25"/>
    <row r="12228" ht="30.75" customHeight="1" x14ac:dyDescent="0.25"/>
    <row r="12229" ht="30.75" customHeight="1" x14ac:dyDescent="0.25"/>
    <row r="12230" ht="30.75" customHeight="1" x14ac:dyDescent="0.25"/>
    <row r="12231" ht="30.75" customHeight="1" x14ac:dyDescent="0.25"/>
    <row r="12232" ht="30.75" customHeight="1" x14ac:dyDescent="0.25"/>
    <row r="12233" ht="30.75" customHeight="1" x14ac:dyDescent="0.25"/>
    <row r="12234" ht="30.75" customHeight="1" x14ac:dyDescent="0.25"/>
    <row r="12235" ht="30.75" customHeight="1" x14ac:dyDescent="0.25"/>
    <row r="12236" ht="30.75" customHeight="1" x14ac:dyDescent="0.25"/>
    <row r="12237" ht="30.75" customHeight="1" x14ac:dyDescent="0.25"/>
    <row r="12238" ht="30.75" customHeight="1" x14ac:dyDescent="0.25"/>
    <row r="12239" ht="30.75" customHeight="1" x14ac:dyDescent="0.25"/>
    <row r="12240" ht="30.75" customHeight="1" x14ac:dyDescent="0.25"/>
    <row r="12241" ht="30.75" customHeight="1" x14ac:dyDescent="0.25"/>
    <row r="12242" ht="30.75" customHeight="1" x14ac:dyDescent="0.25"/>
    <row r="12243" ht="30.75" customHeight="1" x14ac:dyDescent="0.25"/>
    <row r="12244" ht="30.75" customHeight="1" x14ac:dyDescent="0.25"/>
    <row r="12245" ht="30.75" customHeight="1" x14ac:dyDescent="0.25"/>
    <row r="12246" ht="30.75" customHeight="1" x14ac:dyDescent="0.25"/>
    <row r="12247" ht="30.75" customHeight="1" x14ac:dyDescent="0.25"/>
    <row r="12248" ht="30.75" customHeight="1" x14ac:dyDescent="0.25"/>
    <row r="12249" ht="30.75" customHeight="1" x14ac:dyDescent="0.25"/>
    <row r="12250" ht="30.75" customHeight="1" x14ac:dyDescent="0.25"/>
    <row r="12251" ht="30.75" customHeight="1" x14ac:dyDescent="0.25"/>
    <row r="12252" ht="30.75" customHeight="1" x14ac:dyDescent="0.25"/>
    <row r="12253" ht="30.75" customHeight="1" x14ac:dyDescent="0.25"/>
    <row r="12254" ht="30.75" customHeight="1" x14ac:dyDescent="0.25"/>
    <row r="12255" ht="30.75" customHeight="1" x14ac:dyDescent="0.25"/>
    <row r="12256" ht="30.75" customHeight="1" x14ac:dyDescent="0.25"/>
    <row r="12257" ht="30.75" customHeight="1" x14ac:dyDescent="0.25"/>
    <row r="12258" ht="30.75" customHeight="1" x14ac:dyDescent="0.25"/>
    <row r="12259" ht="30.75" customHeight="1" x14ac:dyDescent="0.25"/>
    <row r="12260" ht="30.75" customHeight="1" x14ac:dyDescent="0.25"/>
    <row r="12261" ht="30.75" customHeight="1" x14ac:dyDescent="0.25"/>
    <row r="12262" ht="30.75" customHeight="1" x14ac:dyDescent="0.25"/>
    <row r="12263" ht="30.75" customHeight="1" x14ac:dyDescent="0.25"/>
    <row r="12264" ht="30.75" customHeight="1" x14ac:dyDescent="0.25"/>
    <row r="12265" ht="30.75" customHeight="1" x14ac:dyDescent="0.25"/>
    <row r="12266" ht="30.75" customHeight="1" x14ac:dyDescent="0.25"/>
    <row r="12267" ht="30.75" customHeight="1" x14ac:dyDescent="0.25"/>
    <row r="12268" ht="30.75" customHeight="1" x14ac:dyDescent="0.25"/>
    <row r="12269" ht="30.75" customHeight="1" x14ac:dyDescent="0.25"/>
    <row r="12270" ht="30.75" customHeight="1" x14ac:dyDescent="0.25"/>
    <row r="12271" ht="30.75" customHeight="1" x14ac:dyDescent="0.25"/>
    <row r="12272" ht="30.75" customHeight="1" x14ac:dyDescent="0.25"/>
    <row r="12273" ht="30.75" customHeight="1" x14ac:dyDescent="0.25"/>
    <row r="12274" ht="30.75" customHeight="1" x14ac:dyDescent="0.25"/>
    <row r="12275" ht="30.75" customHeight="1" x14ac:dyDescent="0.25"/>
    <row r="12276" ht="30.75" customHeight="1" x14ac:dyDescent="0.25"/>
    <row r="12277" ht="30.75" customHeight="1" x14ac:dyDescent="0.25"/>
    <row r="12278" ht="30.75" customHeight="1" x14ac:dyDescent="0.25"/>
    <row r="12279" ht="30.75" customHeight="1" x14ac:dyDescent="0.25"/>
    <row r="12280" ht="30.75" customHeight="1" x14ac:dyDescent="0.25"/>
    <row r="12281" ht="30.75" customHeight="1" x14ac:dyDescent="0.25"/>
    <row r="12282" ht="30.75" customHeight="1" x14ac:dyDescent="0.25"/>
    <row r="12283" ht="30.75" customHeight="1" x14ac:dyDescent="0.25"/>
    <row r="12284" ht="30.75" customHeight="1" x14ac:dyDescent="0.25"/>
    <row r="12285" ht="30.75" customHeight="1" x14ac:dyDescent="0.25"/>
    <row r="12286" ht="30.75" customHeight="1" x14ac:dyDescent="0.25"/>
    <row r="12287" ht="30.75" customHeight="1" x14ac:dyDescent="0.25"/>
    <row r="12288" ht="30.75" customHeight="1" x14ac:dyDescent="0.25"/>
    <row r="12289" ht="30.75" customHeight="1" x14ac:dyDescent="0.25"/>
    <row r="12290" ht="30.75" customHeight="1" x14ac:dyDescent="0.25"/>
    <row r="12291" ht="30.75" customHeight="1" x14ac:dyDescent="0.25"/>
    <row r="12292" ht="30.75" customHeight="1" x14ac:dyDescent="0.25"/>
    <row r="12293" ht="30.75" customHeight="1" x14ac:dyDescent="0.25"/>
    <row r="12294" ht="30.75" customHeight="1" x14ac:dyDescent="0.25"/>
    <row r="12295" ht="30.75" customHeight="1" x14ac:dyDescent="0.25"/>
    <row r="12296" ht="30.75" customHeight="1" x14ac:dyDescent="0.25"/>
    <row r="12297" ht="30.75" customHeight="1" x14ac:dyDescent="0.25"/>
    <row r="12298" ht="30.75" customHeight="1" x14ac:dyDescent="0.25"/>
    <row r="12299" ht="30.75" customHeight="1" x14ac:dyDescent="0.25"/>
    <row r="12300" ht="30.75" customHeight="1" x14ac:dyDescent="0.25"/>
    <row r="12301" ht="30.75" customHeight="1" x14ac:dyDescent="0.25"/>
    <row r="12302" ht="30.75" customHeight="1" x14ac:dyDescent="0.25"/>
    <row r="12303" ht="30.75" customHeight="1" x14ac:dyDescent="0.25"/>
    <row r="12304" ht="30.75" customHeight="1" x14ac:dyDescent="0.25"/>
    <row r="12305" ht="30.75" customHeight="1" x14ac:dyDescent="0.25"/>
    <row r="12306" ht="30.75" customHeight="1" x14ac:dyDescent="0.25"/>
    <row r="12307" ht="30.75" customHeight="1" x14ac:dyDescent="0.25"/>
    <row r="12308" ht="30.75" customHeight="1" x14ac:dyDescent="0.25"/>
    <row r="12309" ht="30.75" customHeight="1" x14ac:dyDescent="0.25"/>
    <row r="12310" ht="30.75" customHeight="1" x14ac:dyDescent="0.25"/>
    <row r="12311" ht="30.75" customHeight="1" x14ac:dyDescent="0.25"/>
    <row r="12312" ht="30.75" customHeight="1" x14ac:dyDescent="0.25"/>
    <row r="12313" ht="30.75" customHeight="1" x14ac:dyDescent="0.25"/>
    <row r="12314" ht="30.75" customHeight="1" x14ac:dyDescent="0.25"/>
    <row r="12315" ht="30.75" customHeight="1" x14ac:dyDescent="0.25"/>
    <row r="12316" ht="30.75" customHeight="1" x14ac:dyDescent="0.25"/>
    <row r="12317" ht="30.75" customHeight="1" x14ac:dyDescent="0.25"/>
    <row r="12318" ht="30.75" customHeight="1" x14ac:dyDescent="0.25"/>
    <row r="12319" ht="30.75" customHeight="1" x14ac:dyDescent="0.25"/>
    <row r="12320" ht="30.75" customHeight="1" x14ac:dyDescent="0.25"/>
    <row r="12321" ht="30.75" customHeight="1" x14ac:dyDescent="0.25"/>
    <row r="12322" ht="30.75" customHeight="1" x14ac:dyDescent="0.25"/>
    <row r="12323" ht="30.75" customHeight="1" x14ac:dyDescent="0.25"/>
    <row r="12324" ht="30.75" customHeight="1" x14ac:dyDescent="0.25"/>
    <row r="12325" ht="30.75" customHeight="1" x14ac:dyDescent="0.25"/>
    <row r="12326" ht="30.75" customHeight="1" x14ac:dyDescent="0.25"/>
    <row r="12327" ht="30.75" customHeight="1" x14ac:dyDescent="0.25"/>
    <row r="12328" ht="30.75" customHeight="1" x14ac:dyDescent="0.25"/>
    <row r="12329" ht="30.75" customHeight="1" x14ac:dyDescent="0.25"/>
    <row r="12330" ht="30.75" customHeight="1" x14ac:dyDescent="0.25"/>
    <row r="12331" ht="30.75" customHeight="1" x14ac:dyDescent="0.25"/>
    <row r="12332" ht="30.75" customHeight="1" x14ac:dyDescent="0.25"/>
    <row r="12333" ht="30.75" customHeight="1" x14ac:dyDescent="0.25"/>
    <row r="12334" ht="30.75" customHeight="1" x14ac:dyDescent="0.25"/>
    <row r="12335" ht="30.75" customHeight="1" x14ac:dyDescent="0.25"/>
    <row r="12336" ht="30.75" customHeight="1" x14ac:dyDescent="0.25"/>
    <row r="12337" ht="30.75" customHeight="1" x14ac:dyDescent="0.25"/>
    <row r="12338" ht="30.75" customHeight="1" x14ac:dyDescent="0.25"/>
    <row r="12339" ht="30.75" customHeight="1" x14ac:dyDescent="0.25"/>
    <row r="12340" ht="30.75" customHeight="1" x14ac:dyDescent="0.25"/>
    <row r="12341" ht="30.75" customHeight="1" x14ac:dyDescent="0.25"/>
    <row r="12342" ht="30.75" customHeight="1" x14ac:dyDescent="0.25"/>
    <row r="12343" ht="30.75" customHeight="1" x14ac:dyDescent="0.25"/>
    <row r="12344" ht="30.75" customHeight="1" x14ac:dyDescent="0.25"/>
    <row r="12345" ht="30.75" customHeight="1" x14ac:dyDescent="0.25"/>
    <row r="12346" ht="30.75" customHeight="1" x14ac:dyDescent="0.25"/>
    <row r="12347" ht="30.75" customHeight="1" x14ac:dyDescent="0.25"/>
    <row r="12348" ht="30.75" customHeight="1" x14ac:dyDescent="0.25"/>
    <row r="12349" ht="30.75" customHeight="1" x14ac:dyDescent="0.25"/>
    <row r="12350" ht="30.75" customHeight="1" x14ac:dyDescent="0.25"/>
    <row r="12351" ht="30.75" customHeight="1" x14ac:dyDescent="0.25"/>
    <row r="12352" ht="30.75" customHeight="1" x14ac:dyDescent="0.25"/>
    <row r="12353" ht="30.75" customHeight="1" x14ac:dyDescent="0.25"/>
    <row r="12354" ht="30.75" customHeight="1" x14ac:dyDescent="0.25"/>
    <row r="12355" ht="30.75" customHeight="1" x14ac:dyDescent="0.25"/>
    <row r="12356" ht="30.75" customHeight="1" x14ac:dyDescent="0.25"/>
    <row r="12357" ht="30.75" customHeight="1" x14ac:dyDescent="0.25"/>
    <row r="12358" ht="30.75" customHeight="1" x14ac:dyDescent="0.25"/>
    <row r="12359" ht="30.75" customHeight="1" x14ac:dyDescent="0.25"/>
    <row r="12360" ht="30.75" customHeight="1" x14ac:dyDescent="0.25"/>
    <row r="12361" ht="30.75" customHeight="1" x14ac:dyDescent="0.25"/>
    <row r="12362" ht="30.75" customHeight="1" x14ac:dyDescent="0.25"/>
    <row r="12363" ht="30.75" customHeight="1" x14ac:dyDescent="0.25"/>
    <row r="12364" ht="30.75" customHeight="1" x14ac:dyDescent="0.25"/>
    <row r="12365" ht="30.75" customHeight="1" x14ac:dyDescent="0.25"/>
    <row r="12366" ht="30.75" customHeight="1" x14ac:dyDescent="0.25"/>
    <row r="12367" ht="30.75" customHeight="1" x14ac:dyDescent="0.25"/>
    <row r="12368" ht="30.75" customHeight="1" x14ac:dyDescent="0.25"/>
    <row r="12369" ht="30.75" customHeight="1" x14ac:dyDescent="0.25"/>
    <row r="12370" ht="30.75" customHeight="1" x14ac:dyDescent="0.25"/>
    <row r="12371" ht="30.75" customHeight="1" x14ac:dyDescent="0.25"/>
    <row r="12372" ht="30.75" customHeight="1" x14ac:dyDescent="0.25"/>
    <row r="12373" ht="30.75" customHeight="1" x14ac:dyDescent="0.25"/>
    <row r="12374" ht="30.75" customHeight="1" x14ac:dyDescent="0.25"/>
    <row r="12375" ht="30.75" customHeight="1" x14ac:dyDescent="0.25"/>
    <row r="12376" ht="30.75" customHeight="1" x14ac:dyDescent="0.25"/>
    <row r="12377" ht="30.75" customHeight="1" x14ac:dyDescent="0.25"/>
    <row r="12378" ht="30.75" customHeight="1" x14ac:dyDescent="0.25"/>
    <row r="12379" ht="30.75" customHeight="1" x14ac:dyDescent="0.25"/>
    <row r="12380" ht="30.75" customHeight="1" x14ac:dyDescent="0.25"/>
    <row r="12381" ht="30.75" customHeight="1" x14ac:dyDescent="0.25"/>
    <row r="12382" ht="30.75" customHeight="1" x14ac:dyDescent="0.25"/>
    <row r="12383" ht="30.75" customHeight="1" x14ac:dyDescent="0.25"/>
    <row r="12384" ht="30.75" customHeight="1" x14ac:dyDescent="0.25"/>
    <row r="12385" ht="30.75" customHeight="1" x14ac:dyDescent="0.25"/>
    <row r="12386" ht="30.75" customHeight="1" x14ac:dyDescent="0.25"/>
    <row r="12387" ht="30.75" customHeight="1" x14ac:dyDescent="0.25"/>
    <row r="12388" ht="30.75" customHeight="1" x14ac:dyDescent="0.25"/>
    <row r="12389" ht="30.75" customHeight="1" x14ac:dyDescent="0.25"/>
    <row r="12390" ht="30.75" customHeight="1" x14ac:dyDescent="0.25"/>
    <row r="12391" ht="30.75" customHeight="1" x14ac:dyDescent="0.25"/>
    <row r="12392" ht="30.75" customHeight="1" x14ac:dyDescent="0.25"/>
    <row r="12393" ht="30.75" customHeight="1" x14ac:dyDescent="0.25"/>
    <row r="12394" ht="30.75" customHeight="1" x14ac:dyDescent="0.25"/>
    <row r="12395" ht="30.75" customHeight="1" x14ac:dyDescent="0.25"/>
    <row r="12396" ht="30.75" customHeight="1" x14ac:dyDescent="0.25"/>
    <row r="12397" ht="30.75" customHeight="1" x14ac:dyDescent="0.25"/>
    <row r="12398" ht="30.75" customHeight="1" x14ac:dyDescent="0.25"/>
    <row r="12399" ht="30.75" customHeight="1" x14ac:dyDescent="0.25"/>
    <row r="12400" ht="30.75" customHeight="1" x14ac:dyDescent="0.25"/>
    <row r="12401" ht="30.75" customHeight="1" x14ac:dyDescent="0.25"/>
    <row r="12402" ht="30.75" customHeight="1" x14ac:dyDescent="0.25"/>
    <row r="12403" ht="30.75" customHeight="1" x14ac:dyDescent="0.25"/>
    <row r="12404" ht="30.75" customHeight="1" x14ac:dyDescent="0.25"/>
    <row r="12405" ht="30.75" customHeight="1" x14ac:dyDescent="0.25"/>
    <row r="12406" ht="30.75" customHeight="1" x14ac:dyDescent="0.25"/>
    <row r="12407" ht="30.75" customHeight="1" x14ac:dyDescent="0.25"/>
    <row r="12408" ht="30.75" customHeight="1" x14ac:dyDescent="0.25"/>
    <row r="12409" ht="30.75" customHeight="1" x14ac:dyDescent="0.25"/>
    <row r="12410" ht="30.75" customHeight="1" x14ac:dyDescent="0.25"/>
    <row r="12411" ht="30.75" customHeight="1" x14ac:dyDescent="0.25"/>
    <row r="12412" ht="30.75" customHeight="1" x14ac:dyDescent="0.25"/>
    <row r="12413" ht="30.75" customHeight="1" x14ac:dyDescent="0.25"/>
    <row r="12414" ht="30.75" customHeight="1" x14ac:dyDescent="0.25"/>
    <row r="12415" ht="30.75" customHeight="1" x14ac:dyDescent="0.25"/>
    <row r="12416" ht="30.75" customHeight="1" x14ac:dyDescent="0.25"/>
    <row r="12417" ht="30.75" customHeight="1" x14ac:dyDescent="0.25"/>
    <row r="12418" ht="30.75" customHeight="1" x14ac:dyDescent="0.25"/>
    <row r="12419" ht="30.75" customHeight="1" x14ac:dyDescent="0.25"/>
    <row r="12420" ht="30.75" customHeight="1" x14ac:dyDescent="0.25"/>
    <row r="12421" ht="30.75" customHeight="1" x14ac:dyDescent="0.25"/>
    <row r="12422" ht="30.75" customHeight="1" x14ac:dyDescent="0.25"/>
    <row r="12423" ht="30.75" customHeight="1" x14ac:dyDescent="0.25"/>
    <row r="12424" ht="30.75" customHeight="1" x14ac:dyDescent="0.25"/>
    <row r="12425" ht="30.75" customHeight="1" x14ac:dyDescent="0.25"/>
    <row r="12426" ht="30.75" customHeight="1" x14ac:dyDescent="0.25"/>
    <row r="12427" ht="30.75" customHeight="1" x14ac:dyDescent="0.25"/>
    <row r="12428" ht="30.75" customHeight="1" x14ac:dyDescent="0.25"/>
    <row r="12429" ht="30.75" customHeight="1" x14ac:dyDescent="0.25"/>
    <row r="12430" ht="30.75" customHeight="1" x14ac:dyDescent="0.25"/>
    <row r="12431" ht="30.75" customHeight="1" x14ac:dyDescent="0.25"/>
    <row r="12432" ht="30.75" customHeight="1" x14ac:dyDescent="0.25"/>
    <row r="12433" ht="30.75" customHeight="1" x14ac:dyDescent="0.25"/>
    <row r="12434" ht="30.75" customHeight="1" x14ac:dyDescent="0.25"/>
    <row r="12435" ht="30.75" customHeight="1" x14ac:dyDescent="0.25"/>
    <row r="12436" ht="30.75" customHeight="1" x14ac:dyDescent="0.25"/>
    <row r="12437" ht="30.75" customHeight="1" x14ac:dyDescent="0.25"/>
    <row r="12438" ht="30.75" customHeight="1" x14ac:dyDescent="0.25"/>
    <row r="12439" ht="30.75" customHeight="1" x14ac:dyDescent="0.25"/>
    <row r="12440" ht="30.75" customHeight="1" x14ac:dyDescent="0.25"/>
    <row r="12441" ht="30.75" customHeight="1" x14ac:dyDescent="0.25"/>
    <row r="12442" ht="30.75" customHeight="1" x14ac:dyDescent="0.25"/>
    <row r="12443" ht="30.75" customHeight="1" x14ac:dyDescent="0.25"/>
    <row r="12444" ht="30.75" customHeight="1" x14ac:dyDescent="0.25"/>
    <row r="12445" ht="30.75" customHeight="1" x14ac:dyDescent="0.25"/>
    <row r="12446" ht="30.75" customHeight="1" x14ac:dyDescent="0.25"/>
    <row r="12447" ht="30.75" customHeight="1" x14ac:dyDescent="0.25"/>
    <row r="12448" ht="30.75" customHeight="1" x14ac:dyDescent="0.25"/>
    <row r="12449" ht="30.75" customHeight="1" x14ac:dyDescent="0.25"/>
    <row r="12450" ht="30.75" customHeight="1" x14ac:dyDescent="0.25"/>
    <row r="12451" ht="30.75" customHeight="1" x14ac:dyDescent="0.25"/>
    <row r="12452" ht="30.75" customHeight="1" x14ac:dyDescent="0.25"/>
    <row r="12453" ht="30.75" customHeight="1" x14ac:dyDescent="0.25"/>
    <row r="12454" ht="30.75" customHeight="1" x14ac:dyDescent="0.25"/>
    <row r="12455" ht="30.75" customHeight="1" x14ac:dyDescent="0.25"/>
    <row r="12456" ht="30.75" customHeight="1" x14ac:dyDescent="0.25"/>
    <row r="12457" ht="30.75" customHeight="1" x14ac:dyDescent="0.25"/>
    <row r="12458" ht="30.75" customHeight="1" x14ac:dyDescent="0.25"/>
    <row r="12459" ht="30.75" customHeight="1" x14ac:dyDescent="0.25"/>
    <row r="12460" ht="30.75" customHeight="1" x14ac:dyDescent="0.25"/>
    <row r="12461" ht="30.75" customHeight="1" x14ac:dyDescent="0.25"/>
    <row r="12462" ht="30.75" customHeight="1" x14ac:dyDescent="0.25"/>
    <row r="12463" ht="30.75" customHeight="1" x14ac:dyDescent="0.25"/>
    <row r="12464" ht="30.75" customHeight="1" x14ac:dyDescent="0.25"/>
    <row r="12465" ht="30.75" customHeight="1" x14ac:dyDescent="0.25"/>
    <row r="12466" ht="30.75" customHeight="1" x14ac:dyDescent="0.25"/>
    <row r="12467" ht="30.75" customHeight="1" x14ac:dyDescent="0.25"/>
    <row r="12468" ht="30.75" customHeight="1" x14ac:dyDescent="0.25"/>
    <row r="12469" ht="30.75" customHeight="1" x14ac:dyDescent="0.25"/>
    <row r="12470" ht="30.75" customHeight="1" x14ac:dyDescent="0.25"/>
    <row r="12471" ht="30.75" customHeight="1" x14ac:dyDescent="0.25"/>
    <row r="12472" ht="30.75" customHeight="1" x14ac:dyDescent="0.25"/>
    <row r="12473" ht="30.75" customHeight="1" x14ac:dyDescent="0.25"/>
    <row r="12474" ht="30.75" customHeight="1" x14ac:dyDescent="0.25"/>
    <row r="12475" ht="30.75" customHeight="1" x14ac:dyDescent="0.25"/>
    <row r="12476" ht="30.75" customHeight="1" x14ac:dyDescent="0.25"/>
    <row r="12477" ht="30.75" customHeight="1" x14ac:dyDescent="0.25"/>
    <row r="12478" ht="30.75" customHeight="1" x14ac:dyDescent="0.25"/>
    <row r="12479" ht="30.75" customHeight="1" x14ac:dyDescent="0.25"/>
    <row r="12480" ht="30.75" customHeight="1" x14ac:dyDescent="0.25"/>
    <row r="12481" ht="30.75" customHeight="1" x14ac:dyDescent="0.25"/>
    <row r="12482" ht="30.75" customHeight="1" x14ac:dyDescent="0.25"/>
    <row r="12483" ht="30.75" customHeight="1" x14ac:dyDescent="0.25"/>
    <row r="12484" ht="30.75" customHeight="1" x14ac:dyDescent="0.25"/>
    <row r="12485" ht="30.75" customHeight="1" x14ac:dyDescent="0.25"/>
    <row r="12486" ht="30.75" customHeight="1" x14ac:dyDescent="0.25"/>
    <row r="12487" ht="30.75" customHeight="1" x14ac:dyDescent="0.25"/>
    <row r="12488" ht="30.75" customHeight="1" x14ac:dyDescent="0.25"/>
    <row r="12489" ht="30.75" customHeight="1" x14ac:dyDescent="0.25"/>
    <row r="12490" ht="30.75" customHeight="1" x14ac:dyDescent="0.25"/>
    <row r="12491" ht="30.75" customHeight="1" x14ac:dyDescent="0.25"/>
    <row r="12492" ht="30.75" customHeight="1" x14ac:dyDescent="0.25"/>
    <row r="12493" ht="30.75" customHeight="1" x14ac:dyDescent="0.25"/>
    <row r="12494" ht="30.75" customHeight="1" x14ac:dyDescent="0.25"/>
    <row r="12495" ht="30.75" customHeight="1" x14ac:dyDescent="0.25"/>
    <row r="12496" ht="30.75" customHeight="1" x14ac:dyDescent="0.25"/>
    <row r="12497" ht="30.75" customHeight="1" x14ac:dyDescent="0.25"/>
    <row r="12498" ht="30.75" customHeight="1" x14ac:dyDescent="0.25"/>
    <row r="12499" ht="30.75" customHeight="1" x14ac:dyDescent="0.25"/>
    <row r="12500" ht="30.75" customHeight="1" x14ac:dyDescent="0.25"/>
    <row r="12501" ht="30.75" customHeight="1" x14ac:dyDescent="0.25"/>
    <row r="12502" ht="30.75" customHeight="1" x14ac:dyDescent="0.25"/>
    <row r="12503" ht="30.75" customHeight="1" x14ac:dyDescent="0.25"/>
    <row r="12504" ht="30.75" customHeight="1" x14ac:dyDescent="0.25"/>
    <row r="12505" ht="30.75" customHeight="1" x14ac:dyDescent="0.25"/>
    <row r="12506" ht="30.75" customHeight="1" x14ac:dyDescent="0.25"/>
    <row r="12507" ht="30.75" customHeight="1" x14ac:dyDescent="0.25"/>
    <row r="12508" ht="30.75" customHeight="1" x14ac:dyDescent="0.25"/>
    <row r="12509" ht="30.75" customHeight="1" x14ac:dyDescent="0.25"/>
    <row r="12510" ht="30.75" customHeight="1" x14ac:dyDescent="0.25"/>
    <row r="12511" ht="30.75" customHeight="1" x14ac:dyDescent="0.25"/>
    <row r="12512" ht="30.75" customHeight="1" x14ac:dyDescent="0.25"/>
    <row r="12513" ht="30.75" customHeight="1" x14ac:dyDescent="0.25"/>
    <row r="12514" ht="30.75" customHeight="1" x14ac:dyDescent="0.25"/>
    <row r="12515" ht="30.75" customHeight="1" x14ac:dyDescent="0.25"/>
    <row r="12516" ht="30.75" customHeight="1" x14ac:dyDescent="0.25"/>
    <row r="12517" ht="30.75" customHeight="1" x14ac:dyDescent="0.25"/>
    <row r="12518" ht="30.75" customHeight="1" x14ac:dyDescent="0.25"/>
    <row r="12519" ht="30.75" customHeight="1" x14ac:dyDescent="0.25"/>
    <row r="12520" ht="30.75" customHeight="1" x14ac:dyDescent="0.25"/>
    <row r="12521" ht="30.75" customHeight="1" x14ac:dyDescent="0.25"/>
    <row r="12522" ht="30.75" customHeight="1" x14ac:dyDescent="0.25"/>
    <row r="12523" ht="30.75" customHeight="1" x14ac:dyDescent="0.25"/>
    <row r="12524" ht="30.75" customHeight="1" x14ac:dyDescent="0.25"/>
    <row r="12525" ht="30.75" customHeight="1" x14ac:dyDescent="0.25"/>
    <row r="12526" ht="30.75" customHeight="1" x14ac:dyDescent="0.25"/>
    <row r="12527" ht="30.75" customHeight="1" x14ac:dyDescent="0.25"/>
    <row r="12528" ht="30.75" customHeight="1" x14ac:dyDescent="0.25"/>
    <row r="12529" ht="30.75" customHeight="1" x14ac:dyDescent="0.25"/>
    <row r="12530" ht="30.75" customHeight="1" x14ac:dyDescent="0.25"/>
    <row r="12531" ht="30.75" customHeight="1" x14ac:dyDescent="0.25"/>
    <row r="12532" ht="30.75" customHeight="1" x14ac:dyDescent="0.25"/>
    <row r="12533" ht="30.75" customHeight="1" x14ac:dyDescent="0.25"/>
    <row r="12534" ht="30.75" customHeight="1" x14ac:dyDescent="0.25"/>
    <row r="12535" ht="30.75" customHeight="1" x14ac:dyDescent="0.25"/>
    <row r="12536" ht="30.75" customHeight="1" x14ac:dyDescent="0.25"/>
    <row r="12537" ht="30.75" customHeight="1" x14ac:dyDescent="0.25"/>
    <row r="12538" ht="30.75" customHeight="1" x14ac:dyDescent="0.25"/>
    <row r="12539" ht="30.75" customHeight="1" x14ac:dyDescent="0.25"/>
    <row r="12540" ht="30.75" customHeight="1" x14ac:dyDescent="0.25"/>
    <row r="12541" ht="30.75" customHeight="1" x14ac:dyDescent="0.25"/>
    <row r="12542" ht="30.75" customHeight="1" x14ac:dyDescent="0.25"/>
    <row r="12543" ht="30.75" customHeight="1" x14ac:dyDescent="0.25"/>
    <row r="12544" ht="30.75" customHeight="1" x14ac:dyDescent="0.25"/>
    <row r="12545" ht="30.75" customHeight="1" x14ac:dyDescent="0.25"/>
    <row r="12546" ht="30.75" customHeight="1" x14ac:dyDescent="0.25"/>
    <row r="12547" ht="30.75" customHeight="1" x14ac:dyDescent="0.25"/>
    <row r="12548" ht="30.75" customHeight="1" x14ac:dyDescent="0.25"/>
    <row r="12549" ht="30.75" customHeight="1" x14ac:dyDescent="0.25"/>
    <row r="12550" ht="30.75" customHeight="1" x14ac:dyDescent="0.25"/>
    <row r="12551" ht="30.75" customHeight="1" x14ac:dyDescent="0.25"/>
    <row r="12552" ht="30.75" customHeight="1" x14ac:dyDescent="0.25"/>
    <row r="12553" ht="30.75" customHeight="1" x14ac:dyDescent="0.25"/>
    <row r="12554" ht="30.75" customHeight="1" x14ac:dyDescent="0.25"/>
    <row r="12555" ht="30.75" customHeight="1" x14ac:dyDescent="0.25"/>
    <row r="12556" ht="30.75" customHeight="1" x14ac:dyDescent="0.25"/>
    <row r="12557" ht="30.75" customHeight="1" x14ac:dyDescent="0.25"/>
    <row r="12558" ht="30.75" customHeight="1" x14ac:dyDescent="0.25"/>
    <row r="12559" ht="30.75" customHeight="1" x14ac:dyDescent="0.25"/>
    <row r="12560" ht="30.75" customHeight="1" x14ac:dyDescent="0.25"/>
    <row r="12561" ht="30.75" customHeight="1" x14ac:dyDescent="0.25"/>
    <row r="12562" ht="30.75" customHeight="1" x14ac:dyDescent="0.25"/>
    <row r="12563" ht="30.75" customHeight="1" x14ac:dyDescent="0.25"/>
    <row r="12564" ht="30.75" customHeight="1" x14ac:dyDescent="0.25"/>
    <row r="12565" ht="30.75" customHeight="1" x14ac:dyDescent="0.25"/>
    <row r="12566" ht="30.75" customHeight="1" x14ac:dyDescent="0.25"/>
    <row r="12567" ht="30.75" customHeight="1" x14ac:dyDescent="0.25"/>
    <row r="12568" ht="30.75" customHeight="1" x14ac:dyDescent="0.25"/>
    <row r="12569" ht="30.75" customHeight="1" x14ac:dyDescent="0.25"/>
    <row r="12570" ht="30.75" customHeight="1" x14ac:dyDescent="0.25"/>
    <row r="12571" ht="30.75" customHeight="1" x14ac:dyDescent="0.25"/>
    <row r="12572" ht="30.75" customHeight="1" x14ac:dyDescent="0.25"/>
    <row r="12573" ht="30.75" customHeight="1" x14ac:dyDescent="0.25"/>
    <row r="12574" ht="30.75" customHeight="1" x14ac:dyDescent="0.25"/>
    <row r="12575" ht="30.75" customHeight="1" x14ac:dyDescent="0.25"/>
    <row r="12576" ht="30.75" customHeight="1" x14ac:dyDescent="0.25"/>
    <row r="12577" ht="30.75" customHeight="1" x14ac:dyDescent="0.25"/>
    <row r="12578" ht="30.75" customHeight="1" x14ac:dyDescent="0.25"/>
    <row r="12579" ht="30.75" customHeight="1" x14ac:dyDescent="0.25"/>
    <row r="12580" ht="30.75" customHeight="1" x14ac:dyDescent="0.25"/>
    <row r="12581" ht="30.75" customHeight="1" x14ac:dyDescent="0.25"/>
    <row r="12582" ht="30.75" customHeight="1" x14ac:dyDescent="0.25"/>
    <row r="12583" ht="30.75" customHeight="1" x14ac:dyDescent="0.25"/>
    <row r="12584" ht="30.75" customHeight="1" x14ac:dyDescent="0.25"/>
    <row r="12585" ht="30.75" customHeight="1" x14ac:dyDescent="0.25"/>
    <row r="12586" ht="30.75" customHeight="1" x14ac:dyDescent="0.25"/>
    <row r="12587" ht="30.75" customHeight="1" x14ac:dyDescent="0.25"/>
    <row r="12588" ht="30.75" customHeight="1" x14ac:dyDescent="0.25"/>
    <row r="12589" ht="30.75" customHeight="1" x14ac:dyDescent="0.25"/>
    <row r="12590" ht="30.75" customHeight="1" x14ac:dyDescent="0.25"/>
    <row r="12591" ht="30.75" customHeight="1" x14ac:dyDescent="0.25"/>
    <row r="12592" ht="30.75" customHeight="1" x14ac:dyDescent="0.25"/>
    <row r="12593" ht="30.75" customHeight="1" x14ac:dyDescent="0.25"/>
    <row r="12594" ht="30.75" customHeight="1" x14ac:dyDescent="0.25"/>
    <row r="12595" ht="30.75" customHeight="1" x14ac:dyDescent="0.25"/>
    <row r="12596" ht="30.75" customHeight="1" x14ac:dyDescent="0.25"/>
    <row r="12597" ht="30.75" customHeight="1" x14ac:dyDescent="0.25"/>
    <row r="12598" ht="30.75" customHeight="1" x14ac:dyDescent="0.25"/>
    <row r="12599" ht="30.75" customHeight="1" x14ac:dyDescent="0.25"/>
    <row r="12600" ht="30.75" customHeight="1" x14ac:dyDescent="0.25"/>
    <row r="12601" ht="30.75" customHeight="1" x14ac:dyDescent="0.25"/>
    <row r="12602" ht="30.75" customHeight="1" x14ac:dyDescent="0.25"/>
    <row r="12603" ht="30.75" customHeight="1" x14ac:dyDescent="0.25"/>
    <row r="12604" ht="30.75" customHeight="1" x14ac:dyDescent="0.25"/>
    <row r="12605" ht="30.75" customHeight="1" x14ac:dyDescent="0.25"/>
    <row r="12606" ht="30.75" customHeight="1" x14ac:dyDescent="0.25"/>
    <row r="12607" ht="30.75" customHeight="1" x14ac:dyDescent="0.25"/>
    <row r="12608" ht="30.75" customHeight="1" x14ac:dyDescent="0.25"/>
    <row r="12609" ht="30.75" customHeight="1" x14ac:dyDescent="0.25"/>
    <row r="12610" ht="30.75" customHeight="1" x14ac:dyDescent="0.25"/>
    <row r="12611" ht="30.75" customHeight="1" x14ac:dyDescent="0.25"/>
    <row r="12612" ht="30.75" customHeight="1" x14ac:dyDescent="0.25"/>
    <row r="12613" ht="30.75" customHeight="1" x14ac:dyDescent="0.25"/>
    <row r="12614" ht="30.75" customHeight="1" x14ac:dyDescent="0.25"/>
    <row r="12615" ht="30.75" customHeight="1" x14ac:dyDescent="0.25"/>
    <row r="12616" ht="30.75" customHeight="1" x14ac:dyDescent="0.25"/>
    <row r="12617" ht="30.75" customHeight="1" x14ac:dyDescent="0.25"/>
    <row r="12618" ht="30.75" customHeight="1" x14ac:dyDescent="0.25"/>
    <row r="12619" ht="30.75" customHeight="1" x14ac:dyDescent="0.25"/>
    <row r="12620" ht="30.75" customHeight="1" x14ac:dyDescent="0.25"/>
    <row r="12621" ht="30.75" customHeight="1" x14ac:dyDescent="0.25"/>
    <row r="12622" ht="30.75" customHeight="1" x14ac:dyDescent="0.25"/>
    <row r="12623" ht="30.75" customHeight="1" x14ac:dyDescent="0.25"/>
    <row r="12624" ht="30.75" customHeight="1" x14ac:dyDescent="0.25"/>
    <row r="12625" ht="30.75" customHeight="1" x14ac:dyDescent="0.25"/>
    <row r="12626" ht="30.75" customHeight="1" x14ac:dyDescent="0.25"/>
    <row r="12627" ht="30.75" customHeight="1" x14ac:dyDescent="0.25"/>
    <row r="12628" ht="30.75" customHeight="1" x14ac:dyDescent="0.25"/>
    <row r="12629" ht="30.75" customHeight="1" x14ac:dyDescent="0.25"/>
    <row r="12630" ht="30.75" customHeight="1" x14ac:dyDescent="0.25"/>
    <row r="12631" ht="30.75" customHeight="1" x14ac:dyDescent="0.25"/>
    <row r="12632" ht="30.75" customHeight="1" x14ac:dyDescent="0.25"/>
    <row r="12633" ht="30.75" customHeight="1" x14ac:dyDescent="0.25"/>
    <row r="12634" ht="30.75" customHeight="1" x14ac:dyDescent="0.25"/>
    <row r="12635" ht="30.75" customHeight="1" x14ac:dyDescent="0.25"/>
    <row r="12636" ht="30.75" customHeight="1" x14ac:dyDescent="0.25"/>
    <row r="12637" ht="30.75" customHeight="1" x14ac:dyDescent="0.25"/>
    <row r="12638" ht="30.75" customHeight="1" x14ac:dyDescent="0.25"/>
    <row r="12639" ht="30.75" customHeight="1" x14ac:dyDescent="0.25"/>
    <row r="12640" ht="30.75" customHeight="1" x14ac:dyDescent="0.25"/>
    <row r="12641" ht="30.75" customHeight="1" x14ac:dyDescent="0.25"/>
    <row r="12642" ht="30.75" customHeight="1" x14ac:dyDescent="0.25"/>
    <row r="12643" ht="30.75" customHeight="1" x14ac:dyDescent="0.25"/>
    <row r="12644" ht="30.75" customHeight="1" x14ac:dyDescent="0.25"/>
    <row r="12645" ht="30.75" customHeight="1" x14ac:dyDescent="0.25"/>
    <row r="12646" ht="30.75" customHeight="1" x14ac:dyDescent="0.25"/>
    <row r="12647" ht="30.75" customHeight="1" x14ac:dyDescent="0.25"/>
    <row r="12648" ht="30.75" customHeight="1" x14ac:dyDescent="0.25"/>
    <row r="12649" ht="30.75" customHeight="1" x14ac:dyDescent="0.25"/>
    <row r="12650" ht="30.75" customHeight="1" x14ac:dyDescent="0.25"/>
    <row r="12651" ht="30.75" customHeight="1" x14ac:dyDescent="0.25"/>
    <row r="12652" ht="30.75" customHeight="1" x14ac:dyDescent="0.25"/>
    <row r="12653" ht="30.75" customHeight="1" x14ac:dyDescent="0.25"/>
    <row r="12654" ht="30.75" customHeight="1" x14ac:dyDescent="0.25"/>
    <row r="12655" ht="30.75" customHeight="1" x14ac:dyDescent="0.25"/>
    <row r="12656" ht="30.75" customHeight="1" x14ac:dyDescent="0.25"/>
    <row r="12657" ht="30.75" customHeight="1" x14ac:dyDescent="0.25"/>
    <row r="12658" ht="30.75" customHeight="1" x14ac:dyDescent="0.25"/>
    <row r="12659" ht="30.75" customHeight="1" x14ac:dyDescent="0.25"/>
    <row r="12660" ht="30.75" customHeight="1" x14ac:dyDescent="0.25"/>
    <row r="12661" ht="30.75" customHeight="1" x14ac:dyDescent="0.25"/>
    <row r="12662" ht="30.75" customHeight="1" x14ac:dyDescent="0.25"/>
    <row r="12663" ht="30.75" customHeight="1" x14ac:dyDescent="0.25"/>
    <row r="12664" ht="30.75" customHeight="1" x14ac:dyDescent="0.25"/>
    <row r="12665" ht="30.75" customHeight="1" x14ac:dyDescent="0.25"/>
    <row r="12666" ht="30.75" customHeight="1" x14ac:dyDescent="0.25"/>
    <row r="12667" ht="30.75" customHeight="1" x14ac:dyDescent="0.25"/>
    <row r="12668" ht="30.75" customHeight="1" x14ac:dyDescent="0.25"/>
    <row r="12669" ht="30.75" customHeight="1" x14ac:dyDescent="0.25"/>
    <row r="12670" ht="30.75" customHeight="1" x14ac:dyDescent="0.25"/>
    <row r="12671" ht="30.75" customHeight="1" x14ac:dyDescent="0.25"/>
    <row r="12672" ht="30.75" customHeight="1" x14ac:dyDescent="0.25"/>
    <row r="12673" ht="30.75" customHeight="1" x14ac:dyDescent="0.25"/>
    <row r="12674" ht="30.75" customHeight="1" x14ac:dyDescent="0.25"/>
    <row r="12675" ht="30.75" customHeight="1" x14ac:dyDescent="0.25"/>
    <row r="12676" ht="30.75" customHeight="1" x14ac:dyDescent="0.25"/>
    <row r="12677" ht="30.75" customHeight="1" x14ac:dyDescent="0.25"/>
    <row r="12678" ht="30.75" customHeight="1" x14ac:dyDescent="0.25"/>
    <row r="12679" ht="30.75" customHeight="1" x14ac:dyDescent="0.25"/>
    <row r="12680" ht="30.75" customHeight="1" x14ac:dyDescent="0.25"/>
    <row r="12681" ht="30.75" customHeight="1" x14ac:dyDescent="0.25"/>
    <row r="12682" ht="30.75" customHeight="1" x14ac:dyDescent="0.25"/>
    <row r="12683" ht="30.75" customHeight="1" x14ac:dyDescent="0.25"/>
    <row r="12684" ht="30.75" customHeight="1" x14ac:dyDescent="0.25"/>
    <row r="12685" ht="30.75" customHeight="1" x14ac:dyDescent="0.25"/>
    <row r="12686" ht="30.75" customHeight="1" x14ac:dyDescent="0.25"/>
    <row r="12687" ht="30.75" customHeight="1" x14ac:dyDescent="0.25"/>
    <row r="12688" ht="30.75" customHeight="1" x14ac:dyDescent="0.25"/>
    <row r="12689" ht="30.75" customHeight="1" x14ac:dyDescent="0.25"/>
    <row r="12690" ht="30.75" customHeight="1" x14ac:dyDescent="0.25"/>
    <row r="12691" ht="30.75" customHeight="1" x14ac:dyDescent="0.25"/>
    <row r="12692" ht="30.75" customHeight="1" x14ac:dyDescent="0.25"/>
    <row r="12693" ht="30.75" customHeight="1" x14ac:dyDescent="0.25"/>
    <row r="12694" ht="30.75" customHeight="1" x14ac:dyDescent="0.25"/>
    <row r="12695" ht="30.75" customHeight="1" x14ac:dyDescent="0.25"/>
    <row r="12696" ht="30.75" customHeight="1" x14ac:dyDescent="0.25"/>
    <row r="12697" ht="30.75" customHeight="1" x14ac:dyDescent="0.25"/>
    <row r="12698" ht="30.75" customHeight="1" x14ac:dyDescent="0.25"/>
    <row r="12699" ht="30.75" customHeight="1" x14ac:dyDescent="0.25"/>
    <row r="12700" ht="30.75" customHeight="1" x14ac:dyDescent="0.25"/>
    <row r="12701" ht="30.75" customHeight="1" x14ac:dyDescent="0.25"/>
    <row r="12702" ht="30.75" customHeight="1" x14ac:dyDescent="0.25"/>
    <row r="12703" ht="30.75" customHeight="1" x14ac:dyDescent="0.25"/>
    <row r="12704" ht="30.75" customHeight="1" x14ac:dyDescent="0.25"/>
    <row r="12705" ht="30.75" customHeight="1" x14ac:dyDescent="0.25"/>
    <row r="12706" ht="30.75" customHeight="1" x14ac:dyDescent="0.25"/>
    <row r="12707" ht="30.75" customHeight="1" x14ac:dyDescent="0.25"/>
    <row r="12708" ht="30.75" customHeight="1" x14ac:dyDescent="0.25"/>
    <row r="12709" ht="30.75" customHeight="1" x14ac:dyDescent="0.25"/>
    <row r="12710" ht="30.75" customHeight="1" x14ac:dyDescent="0.25"/>
    <row r="12711" ht="30.75" customHeight="1" x14ac:dyDescent="0.25"/>
    <row r="12712" ht="30.75" customHeight="1" x14ac:dyDescent="0.25"/>
    <row r="12713" ht="30.75" customHeight="1" x14ac:dyDescent="0.25"/>
    <row r="12714" ht="30.75" customHeight="1" x14ac:dyDescent="0.25"/>
    <row r="12715" ht="30.75" customHeight="1" x14ac:dyDescent="0.25"/>
    <row r="12716" ht="30.75" customHeight="1" x14ac:dyDescent="0.25"/>
    <row r="12717" ht="30.75" customHeight="1" x14ac:dyDescent="0.25"/>
    <row r="12718" ht="30.75" customHeight="1" x14ac:dyDescent="0.25"/>
    <row r="12719" ht="30.75" customHeight="1" x14ac:dyDescent="0.25"/>
    <row r="12720" ht="30.75" customHeight="1" x14ac:dyDescent="0.25"/>
    <row r="12721" ht="30.75" customHeight="1" x14ac:dyDescent="0.25"/>
    <row r="12722" ht="30.75" customHeight="1" x14ac:dyDescent="0.25"/>
    <row r="12723" ht="30.75" customHeight="1" x14ac:dyDescent="0.25"/>
    <row r="12724" ht="30.75" customHeight="1" x14ac:dyDescent="0.25"/>
    <row r="12725" ht="30.75" customHeight="1" x14ac:dyDescent="0.25"/>
    <row r="12726" ht="30.75" customHeight="1" x14ac:dyDescent="0.25"/>
    <row r="12727" ht="30.75" customHeight="1" x14ac:dyDescent="0.25"/>
    <row r="12728" ht="30.75" customHeight="1" x14ac:dyDescent="0.25"/>
    <row r="12729" ht="30.75" customHeight="1" x14ac:dyDescent="0.25"/>
    <row r="12730" ht="30.75" customHeight="1" x14ac:dyDescent="0.25"/>
    <row r="12731" ht="30.75" customHeight="1" x14ac:dyDescent="0.25"/>
    <row r="12732" ht="30.75" customHeight="1" x14ac:dyDescent="0.25"/>
    <row r="12733" ht="30.75" customHeight="1" x14ac:dyDescent="0.25"/>
    <row r="12734" ht="30.75" customHeight="1" x14ac:dyDescent="0.25"/>
    <row r="12735" ht="30.75" customHeight="1" x14ac:dyDescent="0.25"/>
    <row r="12736" ht="30.75" customHeight="1" x14ac:dyDescent="0.25"/>
    <row r="12737" ht="30.75" customHeight="1" x14ac:dyDescent="0.25"/>
    <row r="12738" ht="30.75" customHeight="1" x14ac:dyDescent="0.25"/>
    <row r="12739" ht="30.75" customHeight="1" x14ac:dyDescent="0.25"/>
    <row r="12740" ht="30.75" customHeight="1" x14ac:dyDescent="0.25"/>
    <row r="12741" ht="30.75" customHeight="1" x14ac:dyDescent="0.25"/>
    <row r="12742" ht="30.75" customHeight="1" x14ac:dyDescent="0.25"/>
    <row r="12743" ht="30.75" customHeight="1" x14ac:dyDescent="0.25"/>
    <row r="12744" ht="30.75" customHeight="1" x14ac:dyDescent="0.25"/>
    <row r="12745" ht="30.75" customHeight="1" x14ac:dyDescent="0.25"/>
    <row r="12746" ht="30.75" customHeight="1" x14ac:dyDescent="0.25"/>
    <row r="12747" ht="30.75" customHeight="1" x14ac:dyDescent="0.25"/>
    <row r="12748" ht="30.75" customHeight="1" x14ac:dyDescent="0.25"/>
    <row r="12749" ht="30.75" customHeight="1" x14ac:dyDescent="0.25"/>
    <row r="12750" ht="30.75" customHeight="1" x14ac:dyDescent="0.25"/>
    <row r="12751" ht="30.75" customHeight="1" x14ac:dyDescent="0.25"/>
    <row r="12752" ht="30.75" customHeight="1" x14ac:dyDescent="0.25"/>
    <row r="12753" ht="30.75" customHeight="1" x14ac:dyDescent="0.25"/>
    <row r="12754" ht="30.75" customHeight="1" x14ac:dyDescent="0.25"/>
    <row r="12755" ht="30.75" customHeight="1" x14ac:dyDescent="0.25"/>
    <row r="12756" ht="30.75" customHeight="1" x14ac:dyDescent="0.25"/>
    <row r="12757" ht="30.75" customHeight="1" x14ac:dyDescent="0.25"/>
    <row r="12758" ht="30.75" customHeight="1" x14ac:dyDescent="0.25"/>
    <row r="12759" ht="30.75" customHeight="1" x14ac:dyDescent="0.25"/>
    <row r="12760" ht="30.75" customHeight="1" x14ac:dyDescent="0.25"/>
    <row r="12761" ht="30.75" customHeight="1" x14ac:dyDescent="0.25"/>
    <row r="12762" ht="30.75" customHeight="1" x14ac:dyDescent="0.25"/>
    <row r="12763" ht="30.75" customHeight="1" x14ac:dyDescent="0.25"/>
    <row r="12764" ht="30.75" customHeight="1" x14ac:dyDescent="0.25"/>
    <row r="12765" ht="30.75" customHeight="1" x14ac:dyDescent="0.25"/>
    <row r="12766" ht="30.75" customHeight="1" x14ac:dyDescent="0.25"/>
    <row r="12767" ht="30.75" customHeight="1" x14ac:dyDescent="0.25"/>
    <row r="12768" ht="30.75" customHeight="1" x14ac:dyDescent="0.25"/>
    <row r="12769" ht="30.75" customHeight="1" x14ac:dyDescent="0.25"/>
    <row r="12770" ht="30.75" customHeight="1" x14ac:dyDescent="0.25"/>
    <row r="12771" ht="30.75" customHeight="1" x14ac:dyDescent="0.25"/>
    <row r="12772" ht="30.75" customHeight="1" x14ac:dyDescent="0.25"/>
    <row r="12773" ht="30.75" customHeight="1" x14ac:dyDescent="0.25"/>
    <row r="12774" ht="30.75" customHeight="1" x14ac:dyDescent="0.25"/>
    <row r="12775" ht="30.75" customHeight="1" x14ac:dyDescent="0.25"/>
    <row r="12776" ht="30.75" customHeight="1" x14ac:dyDescent="0.25"/>
    <row r="12777" ht="30.75" customHeight="1" x14ac:dyDescent="0.25"/>
    <row r="12778" ht="30.75" customHeight="1" x14ac:dyDescent="0.25"/>
    <row r="12779" ht="30.75" customHeight="1" x14ac:dyDescent="0.25"/>
    <row r="12780" ht="30.75" customHeight="1" x14ac:dyDescent="0.25"/>
    <row r="12781" ht="30.75" customHeight="1" x14ac:dyDescent="0.25"/>
    <row r="12782" ht="30.75" customHeight="1" x14ac:dyDescent="0.25"/>
    <row r="12783" ht="30.75" customHeight="1" x14ac:dyDescent="0.25"/>
    <row r="12784" ht="30.75" customHeight="1" x14ac:dyDescent="0.25"/>
    <row r="12785" ht="30.75" customHeight="1" x14ac:dyDescent="0.25"/>
    <row r="12786" ht="30.75" customHeight="1" x14ac:dyDescent="0.25"/>
    <row r="12787" ht="30.75" customHeight="1" x14ac:dyDescent="0.25"/>
    <row r="12788" ht="30.75" customHeight="1" x14ac:dyDescent="0.25"/>
    <row r="12789" ht="30.75" customHeight="1" x14ac:dyDescent="0.25"/>
    <row r="12790" ht="30.75" customHeight="1" x14ac:dyDescent="0.25"/>
    <row r="12791" ht="30.75" customHeight="1" x14ac:dyDescent="0.25"/>
    <row r="12792" ht="30.75" customHeight="1" x14ac:dyDescent="0.25"/>
    <row r="12793" ht="30.75" customHeight="1" x14ac:dyDescent="0.25"/>
    <row r="12794" ht="30.75" customHeight="1" x14ac:dyDescent="0.25"/>
    <row r="12795" ht="30.75" customHeight="1" x14ac:dyDescent="0.25"/>
    <row r="12796" ht="30.75" customHeight="1" x14ac:dyDescent="0.25"/>
    <row r="12797" ht="30.75" customHeight="1" x14ac:dyDescent="0.25"/>
    <row r="12798" ht="30.75" customHeight="1" x14ac:dyDescent="0.25"/>
    <row r="12799" ht="30.75" customHeight="1" x14ac:dyDescent="0.25"/>
    <row r="12800" ht="30.75" customHeight="1" x14ac:dyDescent="0.25"/>
    <row r="12801" ht="30.75" customHeight="1" x14ac:dyDescent="0.25"/>
    <row r="12802" ht="30.75" customHeight="1" x14ac:dyDescent="0.25"/>
    <row r="12803" ht="30.75" customHeight="1" x14ac:dyDescent="0.25"/>
    <row r="12804" ht="30.75" customHeight="1" x14ac:dyDescent="0.25"/>
    <row r="12805" ht="30.75" customHeight="1" x14ac:dyDescent="0.25"/>
    <row r="12806" ht="30.75" customHeight="1" x14ac:dyDescent="0.25"/>
    <row r="12807" ht="30.75" customHeight="1" x14ac:dyDescent="0.25"/>
    <row r="12808" ht="30.75" customHeight="1" x14ac:dyDescent="0.25"/>
    <row r="12809" ht="30.75" customHeight="1" x14ac:dyDescent="0.25"/>
    <row r="12810" ht="30.75" customHeight="1" x14ac:dyDescent="0.25"/>
    <row r="12811" ht="30.75" customHeight="1" x14ac:dyDescent="0.25"/>
    <row r="12812" ht="30.75" customHeight="1" x14ac:dyDescent="0.25"/>
    <row r="12813" ht="30.75" customHeight="1" x14ac:dyDescent="0.25"/>
    <row r="12814" ht="30.75" customHeight="1" x14ac:dyDescent="0.25"/>
    <row r="12815" ht="30.75" customHeight="1" x14ac:dyDescent="0.25"/>
    <row r="12816" ht="30.75" customHeight="1" x14ac:dyDescent="0.25"/>
    <row r="12817" ht="30.75" customHeight="1" x14ac:dyDescent="0.25"/>
    <row r="12818" ht="30.75" customHeight="1" x14ac:dyDescent="0.25"/>
    <row r="12819" ht="30.75" customHeight="1" x14ac:dyDescent="0.25"/>
    <row r="12820" ht="30.75" customHeight="1" x14ac:dyDescent="0.25"/>
    <row r="12821" ht="30.75" customHeight="1" x14ac:dyDescent="0.25"/>
    <row r="12822" ht="30.75" customHeight="1" x14ac:dyDescent="0.25"/>
    <row r="12823" ht="30.75" customHeight="1" x14ac:dyDescent="0.25"/>
    <row r="12824" ht="30.75" customHeight="1" x14ac:dyDescent="0.25"/>
    <row r="12825" ht="30.75" customHeight="1" x14ac:dyDescent="0.25"/>
    <row r="12826" ht="30.75" customHeight="1" x14ac:dyDescent="0.25"/>
    <row r="12827" ht="30.75" customHeight="1" x14ac:dyDescent="0.25"/>
    <row r="12828" ht="30.75" customHeight="1" x14ac:dyDescent="0.25"/>
    <row r="12829" ht="30.75" customHeight="1" x14ac:dyDescent="0.25"/>
    <row r="12830" ht="30.75" customHeight="1" x14ac:dyDescent="0.25"/>
    <row r="12831" ht="30.75" customHeight="1" x14ac:dyDescent="0.25"/>
    <row r="12832" ht="30.75" customHeight="1" x14ac:dyDescent="0.25"/>
    <row r="12833" ht="30.75" customHeight="1" x14ac:dyDescent="0.25"/>
    <row r="12834" ht="30.75" customHeight="1" x14ac:dyDescent="0.25"/>
    <row r="12835" ht="30.75" customHeight="1" x14ac:dyDescent="0.25"/>
    <row r="12836" ht="30.75" customHeight="1" x14ac:dyDescent="0.25"/>
    <row r="12837" ht="30.75" customHeight="1" x14ac:dyDescent="0.25"/>
    <row r="12838" ht="30.75" customHeight="1" x14ac:dyDescent="0.25"/>
    <row r="12839" ht="30.75" customHeight="1" x14ac:dyDescent="0.25"/>
    <row r="12840" ht="30.75" customHeight="1" x14ac:dyDescent="0.25"/>
    <row r="12841" ht="30.75" customHeight="1" x14ac:dyDescent="0.25"/>
    <row r="12842" ht="30.75" customHeight="1" x14ac:dyDescent="0.25"/>
    <row r="12843" ht="30.75" customHeight="1" x14ac:dyDescent="0.25"/>
    <row r="12844" ht="30.75" customHeight="1" x14ac:dyDescent="0.25"/>
    <row r="12845" ht="30.75" customHeight="1" x14ac:dyDescent="0.25"/>
    <row r="12846" ht="30.75" customHeight="1" x14ac:dyDescent="0.25"/>
    <row r="12847" ht="30.75" customHeight="1" x14ac:dyDescent="0.25"/>
    <row r="12848" ht="30.75" customHeight="1" x14ac:dyDescent="0.25"/>
    <row r="12849" ht="30.75" customHeight="1" x14ac:dyDescent="0.25"/>
    <row r="12850" ht="30.75" customHeight="1" x14ac:dyDescent="0.25"/>
    <row r="12851" ht="30.75" customHeight="1" x14ac:dyDescent="0.25"/>
    <row r="12852" ht="30.75" customHeight="1" x14ac:dyDescent="0.25"/>
    <row r="12853" ht="30.75" customHeight="1" x14ac:dyDescent="0.25"/>
    <row r="12854" ht="30.75" customHeight="1" x14ac:dyDescent="0.25"/>
    <row r="12855" ht="30.75" customHeight="1" x14ac:dyDescent="0.25"/>
    <row r="12856" ht="30.75" customHeight="1" x14ac:dyDescent="0.25"/>
    <row r="12857" ht="30.75" customHeight="1" x14ac:dyDescent="0.25"/>
    <row r="12858" ht="30.75" customHeight="1" x14ac:dyDescent="0.25"/>
    <row r="12859" ht="30.75" customHeight="1" x14ac:dyDescent="0.25"/>
    <row r="12860" ht="30.75" customHeight="1" x14ac:dyDescent="0.25"/>
    <row r="12861" ht="30.75" customHeight="1" x14ac:dyDescent="0.25"/>
    <row r="12862" ht="30.75" customHeight="1" x14ac:dyDescent="0.25"/>
    <row r="12863" ht="30.75" customHeight="1" x14ac:dyDescent="0.25"/>
    <row r="12864" ht="30.75" customHeight="1" x14ac:dyDescent="0.25"/>
    <row r="12865" ht="30.75" customHeight="1" x14ac:dyDescent="0.25"/>
    <row r="12866" ht="30.75" customHeight="1" x14ac:dyDescent="0.25"/>
    <row r="12867" ht="30.75" customHeight="1" x14ac:dyDescent="0.25"/>
    <row r="12868" ht="30.75" customHeight="1" x14ac:dyDescent="0.25"/>
    <row r="12869" ht="30.75" customHeight="1" x14ac:dyDescent="0.25"/>
    <row r="12870" ht="30.75" customHeight="1" x14ac:dyDescent="0.25"/>
    <row r="12871" ht="30.75" customHeight="1" x14ac:dyDescent="0.25"/>
    <row r="12872" ht="30.75" customHeight="1" x14ac:dyDescent="0.25"/>
    <row r="12873" ht="30.75" customHeight="1" x14ac:dyDescent="0.25"/>
    <row r="12874" ht="30.75" customHeight="1" x14ac:dyDescent="0.25"/>
    <row r="12875" ht="30.75" customHeight="1" x14ac:dyDescent="0.25"/>
    <row r="12876" ht="30.75" customHeight="1" x14ac:dyDescent="0.25"/>
    <row r="12877" ht="30.75" customHeight="1" x14ac:dyDescent="0.25"/>
    <row r="12878" ht="30.75" customHeight="1" x14ac:dyDescent="0.25"/>
    <row r="12879" ht="30.75" customHeight="1" x14ac:dyDescent="0.25"/>
    <row r="12880" ht="30.75" customHeight="1" x14ac:dyDescent="0.25"/>
    <row r="12881" ht="30.75" customHeight="1" x14ac:dyDescent="0.25"/>
    <row r="12882" ht="30.75" customHeight="1" x14ac:dyDescent="0.25"/>
    <row r="12883" ht="30.75" customHeight="1" x14ac:dyDescent="0.25"/>
    <row r="12884" ht="30.75" customHeight="1" x14ac:dyDescent="0.25"/>
    <row r="12885" ht="30.75" customHeight="1" x14ac:dyDescent="0.25"/>
    <row r="12886" ht="30.75" customHeight="1" x14ac:dyDescent="0.25"/>
    <row r="12887" ht="30.75" customHeight="1" x14ac:dyDescent="0.25"/>
    <row r="12888" ht="30.75" customHeight="1" x14ac:dyDescent="0.25"/>
    <row r="12889" ht="30.75" customHeight="1" x14ac:dyDescent="0.25"/>
    <row r="12890" ht="30.75" customHeight="1" x14ac:dyDescent="0.25"/>
    <row r="12891" ht="30.75" customHeight="1" x14ac:dyDescent="0.25"/>
    <row r="12892" ht="30.75" customHeight="1" x14ac:dyDescent="0.25"/>
    <row r="12893" ht="30.75" customHeight="1" x14ac:dyDescent="0.25"/>
    <row r="12894" ht="30.75" customHeight="1" x14ac:dyDescent="0.25"/>
    <row r="12895" ht="30.75" customHeight="1" x14ac:dyDescent="0.25"/>
    <row r="12896" ht="30.75" customHeight="1" x14ac:dyDescent="0.25"/>
    <row r="12897" ht="30.75" customHeight="1" x14ac:dyDescent="0.25"/>
    <row r="12898" ht="30.75" customHeight="1" x14ac:dyDescent="0.25"/>
    <row r="12899" ht="30.75" customHeight="1" x14ac:dyDescent="0.25"/>
    <row r="12900" ht="30.75" customHeight="1" x14ac:dyDescent="0.25"/>
    <row r="12901" ht="30.75" customHeight="1" x14ac:dyDescent="0.25"/>
    <row r="12902" ht="30.75" customHeight="1" x14ac:dyDescent="0.25"/>
    <row r="12903" ht="30.75" customHeight="1" x14ac:dyDescent="0.25"/>
    <row r="12904" ht="30.75" customHeight="1" x14ac:dyDescent="0.25"/>
    <row r="12905" ht="30.75" customHeight="1" x14ac:dyDescent="0.25"/>
    <row r="12906" ht="30.75" customHeight="1" x14ac:dyDescent="0.25"/>
    <row r="12907" ht="30.75" customHeight="1" x14ac:dyDescent="0.25"/>
    <row r="12908" ht="30.75" customHeight="1" x14ac:dyDescent="0.25"/>
    <row r="12909" ht="30.75" customHeight="1" x14ac:dyDescent="0.25"/>
    <row r="12910" ht="30.75" customHeight="1" x14ac:dyDescent="0.25"/>
    <row r="12911" ht="30.75" customHeight="1" x14ac:dyDescent="0.25"/>
    <row r="12912" ht="30.75" customHeight="1" x14ac:dyDescent="0.25"/>
    <row r="12913" ht="30.75" customHeight="1" x14ac:dyDescent="0.25"/>
    <row r="12914" ht="30.75" customHeight="1" x14ac:dyDescent="0.25"/>
    <row r="12915" ht="30.75" customHeight="1" x14ac:dyDescent="0.25"/>
    <row r="12916" ht="30.75" customHeight="1" x14ac:dyDescent="0.25"/>
    <row r="12917" ht="30.75" customHeight="1" x14ac:dyDescent="0.25"/>
    <row r="12918" ht="30.75" customHeight="1" x14ac:dyDescent="0.25"/>
    <row r="12919" ht="30.75" customHeight="1" x14ac:dyDescent="0.25"/>
    <row r="12920" ht="30.75" customHeight="1" x14ac:dyDescent="0.25"/>
    <row r="12921" ht="30.75" customHeight="1" x14ac:dyDescent="0.25"/>
    <row r="12922" ht="30.75" customHeight="1" x14ac:dyDescent="0.25"/>
    <row r="12923" ht="30.75" customHeight="1" x14ac:dyDescent="0.25"/>
    <row r="12924" ht="30.75" customHeight="1" x14ac:dyDescent="0.25"/>
    <row r="12925" ht="30.75" customHeight="1" x14ac:dyDescent="0.25"/>
    <row r="12926" ht="30.75" customHeight="1" x14ac:dyDescent="0.25"/>
    <row r="12927" ht="30.75" customHeight="1" x14ac:dyDescent="0.25"/>
    <row r="12928" ht="30.75" customHeight="1" x14ac:dyDescent="0.25"/>
    <row r="12929" ht="30.75" customHeight="1" x14ac:dyDescent="0.25"/>
    <row r="12930" ht="30.75" customHeight="1" x14ac:dyDescent="0.25"/>
    <row r="12931" ht="30.75" customHeight="1" x14ac:dyDescent="0.25"/>
    <row r="12932" ht="30.75" customHeight="1" x14ac:dyDescent="0.25"/>
    <row r="12933" ht="30.75" customHeight="1" x14ac:dyDescent="0.25"/>
    <row r="12934" ht="30.75" customHeight="1" x14ac:dyDescent="0.25"/>
    <row r="12935" ht="30.75" customHeight="1" x14ac:dyDescent="0.25"/>
    <row r="12936" ht="30.75" customHeight="1" x14ac:dyDescent="0.25"/>
    <row r="12937" ht="30.75" customHeight="1" x14ac:dyDescent="0.25"/>
    <row r="12938" ht="30.75" customHeight="1" x14ac:dyDescent="0.25"/>
    <row r="12939" ht="30.75" customHeight="1" x14ac:dyDescent="0.25"/>
    <row r="12940" ht="30.75" customHeight="1" x14ac:dyDescent="0.25"/>
    <row r="12941" ht="30.75" customHeight="1" x14ac:dyDescent="0.25"/>
    <row r="12942" ht="30.75" customHeight="1" x14ac:dyDescent="0.25"/>
    <row r="12943" ht="30.75" customHeight="1" x14ac:dyDescent="0.25"/>
    <row r="12944" ht="30.75" customHeight="1" x14ac:dyDescent="0.25"/>
    <row r="12945" ht="30.75" customHeight="1" x14ac:dyDescent="0.25"/>
    <row r="12946" ht="30.75" customHeight="1" x14ac:dyDescent="0.25"/>
    <row r="12947" ht="30.75" customHeight="1" x14ac:dyDescent="0.25"/>
    <row r="12948" ht="30.75" customHeight="1" x14ac:dyDescent="0.25"/>
    <row r="12949" ht="30.75" customHeight="1" x14ac:dyDescent="0.25"/>
    <row r="12950" ht="30.75" customHeight="1" x14ac:dyDescent="0.25"/>
    <row r="12951" ht="30.75" customHeight="1" x14ac:dyDescent="0.25"/>
    <row r="12952" ht="30.75" customHeight="1" x14ac:dyDescent="0.25"/>
    <row r="12953" ht="30.75" customHeight="1" x14ac:dyDescent="0.25"/>
    <row r="12954" ht="30.75" customHeight="1" x14ac:dyDescent="0.25"/>
    <row r="12955" ht="30.75" customHeight="1" x14ac:dyDescent="0.25"/>
    <row r="12956" ht="30.75" customHeight="1" x14ac:dyDescent="0.25"/>
    <row r="12957" ht="30.75" customHeight="1" x14ac:dyDescent="0.25"/>
    <row r="12958" ht="30.75" customHeight="1" x14ac:dyDescent="0.25"/>
    <row r="12959" ht="30.75" customHeight="1" x14ac:dyDescent="0.25"/>
    <row r="12960" ht="30.75" customHeight="1" x14ac:dyDescent="0.25"/>
    <row r="12961" ht="30.75" customHeight="1" x14ac:dyDescent="0.25"/>
    <row r="12962" ht="30.75" customHeight="1" x14ac:dyDescent="0.25"/>
    <row r="12963" ht="30.75" customHeight="1" x14ac:dyDescent="0.25"/>
    <row r="12964" ht="30.75" customHeight="1" x14ac:dyDescent="0.25"/>
    <row r="12965" ht="30.75" customHeight="1" x14ac:dyDescent="0.25"/>
    <row r="12966" ht="30.75" customHeight="1" x14ac:dyDescent="0.25"/>
    <row r="12967" ht="30.75" customHeight="1" x14ac:dyDescent="0.25"/>
    <row r="12968" ht="30.75" customHeight="1" x14ac:dyDescent="0.25"/>
    <row r="12969" ht="30.75" customHeight="1" x14ac:dyDescent="0.25"/>
    <row r="12970" ht="30.75" customHeight="1" x14ac:dyDescent="0.25"/>
    <row r="12971" ht="30.75" customHeight="1" x14ac:dyDescent="0.25"/>
    <row r="12972" ht="30.75" customHeight="1" x14ac:dyDescent="0.25"/>
    <row r="12973" ht="30.75" customHeight="1" x14ac:dyDescent="0.25"/>
    <row r="12974" ht="30.75" customHeight="1" x14ac:dyDescent="0.25"/>
    <row r="12975" ht="30.75" customHeight="1" x14ac:dyDescent="0.25"/>
    <row r="12976" ht="30.75" customHeight="1" x14ac:dyDescent="0.25"/>
    <row r="12977" ht="30.75" customHeight="1" x14ac:dyDescent="0.25"/>
    <row r="12978" ht="30.75" customHeight="1" x14ac:dyDescent="0.25"/>
    <row r="12979" ht="30.75" customHeight="1" x14ac:dyDescent="0.25"/>
    <row r="12980" ht="30.75" customHeight="1" x14ac:dyDescent="0.25"/>
    <row r="12981" ht="30.75" customHeight="1" x14ac:dyDescent="0.25"/>
    <row r="12982" ht="30.75" customHeight="1" x14ac:dyDescent="0.25"/>
    <row r="12983" ht="30.75" customHeight="1" x14ac:dyDescent="0.25"/>
    <row r="12984" ht="30.75" customHeight="1" x14ac:dyDescent="0.25"/>
    <row r="12985" ht="30.75" customHeight="1" x14ac:dyDescent="0.25"/>
    <row r="12986" ht="30.75" customHeight="1" x14ac:dyDescent="0.25"/>
    <row r="12987" ht="30.75" customHeight="1" x14ac:dyDescent="0.25"/>
    <row r="12988" ht="30.75" customHeight="1" x14ac:dyDescent="0.25"/>
    <row r="12989" ht="30.75" customHeight="1" x14ac:dyDescent="0.25"/>
    <row r="12990" ht="30.75" customHeight="1" x14ac:dyDescent="0.25"/>
    <row r="12991" ht="30.75" customHeight="1" x14ac:dyDescent="0.25"/>
    <row r="12992" ht="30.75" customHeight="1" x14ac:dyDescent="0.25"/>
    <row r="12993" ht="30.75" customHeight="1" x14ac:dyDescent="0.25"/>
    <row r="12994" ht="30.75" customHeight="1" x14ac:dyDescent="0.25"/>
    <row r="12995" ht="30.75" customHeight="1" x14ac:dyDescent="0.25"/>
    <row r="12996" ht="30.75" customHeight="1" x14ac:dyDescent="0.25"/>
    <row r="12997" ht="30.75" customHeight="1" x14ac:dyDescent="0.25"/>
    <row r="12998" ht="30.75" customHeight="1" x14ac:dyDescent="0.25"/>
    <row r="12999" ht="30.75" customHeight="1" x14ac:dyDescent="0.25"/>
    <row r="13000" ht="30.75" customHeight="1" x14ac:dyDescent="0.25"/>
    <row r="13001" ht="30.75" customHeight="1" x14ac:dyDescent="0.25"/>
    <row r="13002" ht="30.75" customHeight="1" x14ac:dyDescent="0.25"/>
    <row r="13003" ht="30.75" customHeight="1" x14ac:dyDescent="0.25"/>
    <row r="13004" ht="30.75" customHeight="1" x14ac:dyDescent="0.25"/>
    <row r="13005" ht="30.75" customHeight="1" x14ac:dyDescent="0.25"/>
    <row r="13006" ht="30.75" customHeight="1" x14ac:dyDescent="0.25"/>
    <row r="13007" ht="30.75" customHeight="1" x14ac:dyDescent="0.25"/>
    <row r="13008" ht="30.75" customHeight="1" x14ac:dyDescent="0.25"/>
    <row r="13009" ht="30.75" customHeight="1" x14ac:dyDescent="0.25"/>
    <row r="13010" ht="30.75" customHeight="1" x14ac:dyDescent="0.25"/>
    <row r="13011" ht="30.75" customHeight="1" x14ac:dyDescent="0.25"/>
    <row r="13012" ht="30.75" customHeight="1" x14ac:dyDescent="0.25"/>
    <row r="13013" ht="30.75" customHeight="1" x14ac:dyDescent="0.25"/>
    <row r="13014" ht="30.75" customHeight="1" x14ac:dyDescent="0.25"/>
    <row r="13015" ht="30.75" customHeight="1" x14ac:dyDescent="0.25"/>
    <row r="13016" ht="30.75" customHeight="1" x14ac:dyDescent="0.25"/>
    <row r="13017" ht="30.75" customHeight="1" x14ac:dyDescent="0.25"/>
    <row r="13018" ht="30.75" customHeight="1" x14ac:dyDescent="0.25"/>
    <row r="13019" ht="30.75" customHeight="1" x14ac:dyDescent="0.25"/>
    <row r="13020" ht="30.75" customHeight="1" x14ac:dyDescent="0.25"/>
    <row r="13021" ht="30.75" customHeight="1" x14ac:dyDescent="0.25"/>
    <row r="13022" ht="30.75" customHeight="1" x14ac:dyDescent="0.25"/>
    <row r="13023" ht="30.75" customHeight="1" x14ac:dyDescent="0.25"/>
    <row r="13024" ht="30.75" customHeight="1" x14ac:dyDescent="0.25"/>
    <row r="13025" ht="30.75" customHeight="1" x14ac:dyDescent="0.25"/>
    <row r="13026" ht="30.75" customHeight="1" x14ac:dyDescent="0.25"/>
    <row r="13027" ht="30.75" customHeight="1" x14ac:dyDescent="0.25"/>
    <row r="13028" ht="30.75" customHeight="1" x14ac:dyDescent="0.25"/>
    <row r="13029" ht="30.75" customHeight="1" x14ac:dyDescent="0.25"/>
    <row r="13030" ht="30.75" customHeight="1" x14ac:dyDescent="0.25"/>
    <row r="13031" ht="30.75" customHeight="1" x14ac:dyDescent="0.25"/>
    <row r="13032" ht="30.75" customHeight="1" x14ac:dyDescent="0.25"/>
    <row r="13033" ht="30.75" customHeight="1" x14ac:dyDescent="0.25"/>
    <row r="13034" ht="30.75" customHeight="1" x14ac:dyDescent="0.25"/>
    <row r="13035" ht="30.75" customHeight="1" x14ac:dyDescent="0.25"/>
    <row r="13036" ht="30.75" customHeight="1" x14ac:dyDescent="0.25"/>
    <row r="13037" ht="30.75" customHeight="1" x14ac:dyDescent="0.25"/>
    <row r="13038" ht="30.75" customHeight="1" x14ac:dyDescent="0.25"/>
    <row r="13039" ht="30.75" customHeight="1" x14ac:dyDescent="0.25"/>
    <row r="13040" ht="30.75" customHeight="1" x14ac:dyDescent="0.25"/>
    <row r="13041" ht="30.75" customHeight="1" x14ac:dyDescent="0.25"/>
    <row r="13042" ht="30.75" customHeight="1" x14ac:dyDescent="0.25"/>
    <row r="13043" ht="30.75" customHeight="1" x14ac:dyDescent="0.25"/>
    <row r="13044" ht="30.75" customHeight="1" x14ac:dyDescent="0.25"/>
    <row r="13045" ht="30.75" customHeight="1" x14ac:dyDescent="0.25"/>
    <row r="13046" ht="30.75" customHeight="1" x14ac:dyDescent="0.25"/>
    <row r="13047" ht="30.75" customHeight="1" x14ac:dyDescent="0.25"/>
    <row r="13048" ht="30.75" customHeight="1" x14ac:dyDescent="0.25"/>
    <row r="13049" ht="30.75" customHeight="1" x14ac:dyDescent="0.25"/>
    <row r="13050" ht="30.75" customHeight="1" x14ac:dyDescent="0.25"/>
    <row r="13051" ht="30.75" customHeight="1" x14ac:dyDescent="0.25"/>
    <row r="13052" ht="30.75" customHeight="1" x14ac:dyDescent="0.25"/>
    <row r="13053" ht="30.75" customHeight="1" x14ac:dyDescent="0.25"/>
    <row r="13054" ht="30.75" customHeight="1" x14ac:dyDescent="0.25"/>
    <row r="13055" ht="30.75" customHeight="1" x14ac:dyDescent="0.25"/>
    <row r="13056" ht="30.75" customHeight="1" x14ac:dyDescent="0.25"/>
    <row r="13057" ht="30.75" customHeight="1" x14ac:dyDescent="0.25"/>
    <row r="13058" ht="30.75" customHeight="1" x14ac:dyDescent="0.25"/>
    <row r="13059" ht="30.75" customHeight="1" x14ac:dyDescent="0.25"/>
    <row r="13060" ht="30.75" customHeight="1" x14ac:dyDescent="0.25"/>
    <row r="13061" ht="30.75" customHeight="1" x14ac:dyDescent="0.25"/>
    <row r="13062" ht="30.75" customHeight="1" x14ac:dyDescent="0.25"/>
    <row r="13063" ht="30.75" customHeight="1" x14ac:dyDescent="0.25"/>
    <row r="13064" ht="30.75" customHeight="1" x14ac:dyDescent="0.25"/>
    <row r="13065" ht="30.75" customHeight="1" x14ac:dyDescent="0.25"/>
    <row r="13066" ht="30.75" customHeight="1" x14ac:dyDescent="0.25"/>
    <row r="13067" ht="30.75" customHeight="1" x14ac:dyDescent="0.25"/>
    <row r="13068" ht="30.75" customHeight="1" x14ac:dyDescent="0.25"/>
    <row r="13069" ht="30.75" customHeight="1" x14ac:dyDescent="0.25"/>
    <row r="13070" ht="30.75" customHeight="1" x14ac:dyDescent="0.25"/>
    <row r="13071" ht="30.75" customHeight="1" x14ac:dyDescent="0.25"/>
    <row r="13072" ht="30.75" customHeight="1" x14ac:dyDescent="0.25"/>
    <row r="13073" ht="30.75" customHeight="1" x14ac:dyDescent="0.25"/>
    <row r="13074" ht="30.75" customHeight="1" x14ac:dyDescent="0.25"/>
    <row r="13075" ht="30.75" customHeight="1" x14ac:dyDescent="0.25"/>
    <row r="13076" ht="30.75" customHeight="1" x14ac:dyDescent="0.25"/>
    <row r="13077" ht="30.75" customHeight="1" x14ac:dyDescent="0.25"/>
    <row r="13078" ht="30.75" customHeight="1" x14ac:dyDescent="0.25"/>
    <row r="13079" ht="30.75" customHeight="1" x14ac:dyDescent="0.25"/>
    <row r="13080" ht="30.75" customHeight="1" x14ac:dyDescent="0.25"/>
    <row r="13081" ht="30.75" customHeight="1" x14ac:dyDescent="0.25"/>
    <row r="13082" ht="30.75" customHeight="1" x14ac:dyDescent="0.25"/>
    <row r="13083" ht="30.75" customHeight="1" x14ac:dyDescent="0.25"/>
    <row r="13084" ht="30.75" customHeight="1" x14ac:dyDescent="0.25"/>
    <row r="13085" ht="30.75" customHeight="1" x14ac:dyDescent="0.25"/>
    <row r="13086" ht="30.75" customHeight="1" x14ac:dyDescent="0.25"/>
    <row r="13087" ht="30.75" customHeight="1" x14ac:dyDescent="0.25"/>
    <row r="13088" ht="30.75" customHeight="1" x14ac:dyDescent="0.25"/>
    <row r="13089" ht="30.75" customHeight="1" x14ac:dyDescent="0.25"/>
    <row r="13090" ht="30.75" customHeight="1" x14ac:dyDescent="0.25"/>
    <row r="13091" ht="30.75" customHeight="1" x14ac:dyDescent="0.25"/>
    <row r="13092" ht="30.75" customHeight="1" x14ac:dyDescent="0.25"/>
    <row r="13093" ht="30.75" customHeight="1" x14ac:dyDescent="0.25"/>
    <row r="13094" ht="30.75" customHeight="1" x14ac:dyDescent="0.25"/>
    <row r="13095" ht="30.75" customHeight="1" x14ac:dyDescent="0.25"/>
    <row r="13096" ht="30.75" customHeight="1" x14ac:dyDescent="0.25"/>
    <row r="13097" ht="30.75" customHeight="1" x14ac:dyDescent="0.25"/>
    <row r="13098" ht="30.75" customHeight="1" x14ac:dyDescent="0.25"/>
    <row r="13099" ht="30.75" customHeight="1" x14ac:dyDescent="0.25"/>
    <row r="13100" ht="30.75" customHeight="1" x14ac:dyDescent="0.25"/>
    <row r="13101" ht="30.75" customHeight="1" x14ac:dyDescent="0.25"/>
    <row r="13102" ht="30.75" customHeight="1" x14ac:dyDescent="0.25"/>
    <row r="13103" ht="30.75" customHeight="1" x14ac:dyDescent="0.25"/>
    <row r="13104" ht="30.75" customHeight="1" x14ac:dyDescent="0.25"/>
    <row r="13105" ht="30.75" customHeight="1" x14ac:dyDescent="0.25"/>
    <row r="13106" ht="30.75" customHeight="1" x14ac:dyDescent="0.25"/>
    <row r="13107" ht="30.75" customHeight="1" x14ac:dyDescent="0.25"/>
    <row r="13108" ht="30.75" customHeight="1" x14ac:dyDescent="0.25"/>
    <row r="13109" ht="30.75" customHeight="1" x14ac:dyDescent="0.25"/>
    <row r="13110" ht="30.75" customHeight="1" x14ac:dyDescent="0.25"/>
    <row r="13111" ht="30.75" customHeight="1" x14ac:dyDescent="0.25"/>
    <row r="13112" ht="30.75" customHeight="1" x14ac:dyDescent="0.25"/>
    <row r="13113" ht="30.75" customHeight="1" x14ac:dyDescent="0.25"/>
    <row r="13114" ht="30.75" customHeight="1" x14ac:dyDescent="0.25"/>
    <row r="13115" ht="30.75" customHeight="1" x14ac:dyDescent="0.25"/>
    <row r="13116" ht="30.75" customHeight="1" x14ac:dyDescent="0.25"/>
    <row r="13117" ht="30.75" customHeight="1" x14ac:dyDescent="0.25"/>
    <row r="13118" ht="30.75" customHeight="1" x14ac:dyDescent="0.25"/>
    <row r="13119" ht="30.75" customHeight="1" x14ac:dyDescent="0.25"/>
    <row r="13120" ht="30.75" customHeight="1" x14ac:dyDescent="0.25"/>
    <row r="13121" ht="30.75" customHeight="1" x14ac:dyDescent="0.25"/>
    <row r="13122" ht="30.75" customHeight="1" x14ac:dyDescent="0.25"/>
    <row r="13123" ht="30.75" customHeight="1" x14ac:dyDescent="0.25"/>
    <row r="13124" ht="30.75" customHeight="1" x14ac:dyDescent="0.25"/>
    <row r="13125" ht="30.75" customHeight="1" x14ac:dyDescent="0.25"/>
    <row r="13126" ht="30.75" customHeight="1" x14ac:dyDescent="0.25"/>
    <row r="13127" ht="30.75" customHeight="1" x14ac:dyDescent="0.25"/>
    <row r="13128" ht="30.75" customHeight="1" x14ac:dyDescent="0.25"/>
    <row r="13129" ht="30.75" customHeight="1" x14ac:dyDescent="0.25"/>
    <row r="13130" ht="30.75" customHeight="1" x14ac:dyDescent="0.25"/>
    <row r="13131" ht="30.75" customHeight="1" x14ac:dyDescent="0.25"/>
    <row r="13132" ht="30.75" customHeight="1" x14ac:dyDescent="0.25"/>
    <row r="13133" ht="30.75" customHeight="1" x14ac:dyDescent="0.25"/>
    <row r="13134" ht="30.75" customHeight="1" x14ac:dyDescent="0.25"/>
    <row r="13135" ht="30.75" customHeight="1" x14ac:dyDescent="0.25"/>
    <row r="13136" ht="30.75" customHeight="1" x14ac:dyDescent="0.25"/>
    <row r="13137" ht="30.75" customHeight="1" x14ac:dyDescent="0.25"/>
    <row r="13138" ht="30.75" customHeight="1" x14ac:dyDescent="0.25"/>
    <row r="13139" ht="30.75" customHeight="1" x14ac:dyDescent="0.25"/>
    <row r="13140" ht="30.75" customHeight="1" x14ac:dyDescent="0.25"/>
    <row r="13141" ht="30.75" customHeight="1" x14ac:dyDescent="0.25"/>
    <row r="13142" ht="30.75" customHeight="1" x14ac:dyDescent="0.25"/>
    <row r="13143" ht="30.75" customHeight="1" x14ac:dyDescent="0.25"/>
    <row r="13144" ht="30.75" customHeight="1" x14ac:dyDescent="0.25"/>
    <row r="13145" ht="30.75" customHeight="1" x14ac:dyDescent="0.25"/>
    <row r="13146" ht="30.75" customHeight="1" x14ac:dyDescent="0.25"/>
    <row r="13147" ht="30.75" customHeight="1" x14ac:dyDescent="0.25"/>
    <row r="13148" ht="30.75" customHeight="1" x14ac:dyDescent="0.25"/>
    <row r="13149" ht="30.75" customHeight="1" x14ac:dyDescent="0.25"/>
    <row r="13150" ht="30.75" customHeight="1" x14ac:dyDescent="0.25"/>
    <row r="13151" ht="30.75" customHeight="1" x14ac:dyDescent="0.25"/>
    <row r="13152" ht="30.75" customHeight="1" x14ac:dyDescent="0.25"/>
    <row r="13153" ht="30.75" customHeight="1" x14ac:dyDescent="0.25"/>
    <row r="13154" ht="30.75" customHeight="1" x14ac:dyDescent="0.25"/>
    <row r="13155" ht="30.75" customHeight="1" x14ac:dyDescent="0.25"/>
    <row r="13156" ht="30.75" customHeight="1" x14ac:dyDescent="0.25"/>
    <row r="13157" ht="30.75" customHeight="1" x14ac:dyDescent="0.25"/>
    <row r="13158" ht="30.75" customHeight="1" x14ac:dyDescent="0.25"/>
    <row r="13159" ht="30.75" customHeight="1" x14ac:dyDescent="0.25"/>
    <row r="13160" ht="30.75" customHeight="1" x14ac:dyDescent="0.25"/>
    <row r="13161" ht="30.75" customHeight="1" x14ac:dyDescent="0.25"/>
    <row r="13162" ht="30.75" customHeight="1" x14ac:dyDescent="0.25"/>
    <row r="13163" ht="30.75" customHeight="1" x14ac:dyDescent="0.25"/>
    <row r="13164" ht="30.75" customHeight="1" x14ac:dyDescent="0.25"/>
    <row r="13165" ht="30.75" customHeight="1" x14ac:dyDescent="0.25"/>
    <row r="13166" ht="30.75" customHeight="1" x14ac:dyDescent="0.25"/>
    <row r="13167" ht="30.75" customHeight="1" x14ac:dyDescent="0.25"/>
    <row r="13168" ht="30.75" customHeight="1" x14ac:dyDescent="0.25"/>
    <row r="13169" ht="30.75" customHeight="1" x14ac:dyDescent="0.25"/>
    <row r="13170" ht="30.75" customHeight="1" x14ac:dyDescent="0.25"/>
    <row r="13171" ht="30.75" customHeight="1" x14ac:dyDescent="0.25"/>
    <row r="13172" ht="30.75" customHeight="1" x14ac:dyDescent="0.25"/>
    <row r="13173" ht="30.75" customHeight="1" x14ac:dyDescent="0.25"/>
    <row r="13174" ht="30.75" customHeight="1" x14ac:dyDescent="0.25"/>
    <row r="13175" ht="30.75" customHeight="1" x14ac:dyDescent="0.25"/>
    <row r="13176" ht="30.75" customHeight="1" x14ac:dyDescent="0.25"/>
    <row r="13177" ht="30.75" customHeight="1" x14ac:dyDescent="0.25"/>
    <row r="13178" ht="30.75" customHeight="1" x14ac:dyDescent="0.25"/>
    <row r="13179" ht="30.75" customHeight="1" x14ac:dyDescent="0.25"/>
    <row r="13180" ht="30.75" customHeight="1" x14ac:dyDescent="0.25"/>
    <row r="13181" ht="30.75" customHeight="1" x14ac:dyDescent="0.25"/>
    <row r="13182" ht="30.75" customHeight="1" x14ac:dyDescent="0.25"/>
    <row r="13183" ht="30.75" customHeight="1" x14ac:dyDescent="0.25"/>
    <row r="13184" ht="30.75" customHeight="1" x14ac:dyDescent="0.25"/>
    <row r="13185" ht="30.75" customHeight="1" x14ac:dyDescent="0.25"/>
    <row r="13186" ht="30.75" customHeight="1" x14ac:dyDescent="0.25"/>
    <row r="13187" ht="30.75" customHeight="1" x14ac:dyDescent="0.25"/>
    <row r="13188" ht="30.75" customHeight="1" x14ac:dyDescent="0.25"/>
    <row r="13189" ht="30.75" customHeight="1" x14ac:dyDescent="0.25"/>
    <row r="13190" ht="30.75" customHeight="1" x14ac:dyDescent="0.25"/>
    <row r="13191" ht="30.75" customHeight="1" x14ac:dyDescent="0.25"/>
    <row r="13192" ht="30.75" customHeight="1" x14ac:dyDescent="0.25"/>
    <row r="13193" ht="30.75" customHeight="1" x14ac:dyDescent="0.25"/>
    <row r="13194" ht="30.75" customHeight="1" x14ac:dyDescent="0.25"/>
    <row r="13195" ht="30.75" customHeight="1" x14ac:dyDescent="0.25"/>
    <row r="13196" ht="30.75" customHeight="1" x14ac:dyDescent="0.25"/>
    <row r="13197" ht="30.75" customHeight="1" x14ac:dyDescent="0.25"/>
    <row r="13198" ht="30.75" customHeight="1" x14ac:dyDescent="0.25"/>
    <row r="13199" ht="30.75" customHeight="1" x14ac:dyDescent="0.25"/>
    <row r="13200" ht="30.75" customHeight="1" x14ac:dyDescent="0.25"/>
    <row r="13201" ht="30.75" customHeight="1" x14ac:dyDescent="0.25"/>
    <row r="13202" ht="30.75" customHeight="1" x14ac:dyDescent="0.25"/>
    <row r="13203" ht="30.75" customHeight="1" x14ac:dyDescent="0.25"/>
    <row r="13204" ht="30.75" customHeight="1" x14ac:dyDescent="0.25"/>
    <row r="13205" ht="30.75" customHeight="1" x14ac:dyDescent="0.25"/>
    <row r="13206" ht="30.75" customHeight="1" x14ac:dyDescent="0.25"/>
    <row r="13207" ht="30.75" customHeight="1" x14ac:dyDescent="0.25"/>
    <row r="13208" ht="30.75" customHeight="1" x14ac:dyDescent="0.25"/>
    <row r="13209" ht="30.75" customHeight="1" x14ac:dyDescent="0.25"/>
    <row r="13210" ht="30.75" customHeight="1" x14ac:dyDescent="0.25"/>
    <row r="13211" ht="30.75" customHeight="1" x14ac:dyDescent="0.25"/>
    <row r="13212" ht="30.75" customHeight="1" x14ac:dyDescent="0.25"/>
    <row r="13213" ht="30.75" customHeight="1" x14ac:dyDescent="0.25"/>
    <row r="13214" ht="30.75" customHeight="1" x14ac:dyDescent="0.25"/>
    <row r="13215" ht="30.75" customHeight="1" x14ac:dyDescent="0.25"/>
    <row r="13216" ht="30.75" customHeight="1" x14ac:dyDescent="0.25"/>
    <row r="13217" ht="30.75" customHeight="1" x14ac:dyDescent="0.25"/>
    <row r="13218" ht="30.75" customHeight="1" x14ac:dyDescent="0.25"/>
    <row r="13219" ht="30.75" customHeight="1" x14ac:dyDescent="0.25"/>
    <row r="13220" ht="30.75" customHeight="1" x14ac:dyDescent="0.25"/>
    <row r="13221" ht="30.75" customHeight="1" x14ac:dyDescent="0.25"/>
    <row r="13222" ht="30.75" customHeight="1" x14ac:dyDescent="0.25"/>
    <row r="13223" ht="30.75" customHeight="1" x14ac:dyDescent="0.25"/>
    <row r="13224" ht="30.75" customHeight="1" x14ac:dyDescent="0.25"/>
    <row r="13225" ht="30.75" customHeight="1" x14ac:dyDescent="0.25"/>
    <row r="13226" ht="30.75" customHeight="1" x14ac:dyDescent="0.25"/>
    <row r="13227" ht="30.75" customHeight="1" x14ac:dyDescent="0.25"/>
    <row r="13228" ht="30.75" customHeight="1" x14ac:dyDescent="0.25"/>
    <row r="13229" ht="30.75" customHeight="1" x14ac:dyDescent="0.25"/>
    <row r="13230" ht="30.75" customHeight="1" x14ac:dyDescent="0.25"/>
    <row r="13231" ht="30.75" customHeight="1" x14ac:dyDescent="0.25"/>
    <row r="13232" ht="30.75" customHeight="1" x14ac:dyDescent="0.25"/>
    <row r="13233" ht="30.75" customHeight="1" x14ac:dyDescent="0.25"/>
    <row r="13234" ht="30.75" customHeight="1" x14ac:dyDescent="0.25"/>
    <row r="13235" ht="30.75" customHeight="1" x14ac:dyDescent="0.25"/>
    <row r="13236" ht="30.75" customHeight="1" x14ac:dyDescent="0.25"/>
    <row r="13237" ht="30.75" customHeight="1" x14ac:dyDescent="0.25"/>
    <row r="13238" ht="30.75" customHeight="1" x14ac:dyDescent="0.25"/>
    <row r="13239" ht="30.75" customHeight="1" x14ac:dyDescent="0.25"/>
    <row r="13240" ht="30.75" customHeight="1" x14ac:dyDescent="0.25"/>
    <row r="13241" ht="30.75" customHeight="1" x14ac:dyDescent="0.25"/>
    <row r="13242" ht="30.75" customHeight="1" x14ac:dyDescent="0.25"/>
    <row r="13243" ht="30.75" customHeight="1" x14ac:dyDescent="0.25"/>
    <row r="13244" ht="30.75" customHeight="1" x14ac:dyDescent="0.25"/>
    <row r="13245" ht="30.75" customHeight="1" x14ac:dyDescent="0.25"/>
    <row r="13246" ht="30.75" customHeight="1" x14ac:dyDescent="0.25"/>
    <row r="13247" ht="30.75" customHeight="1" x14ac:dyDescent="0.25"/>
    <row r="13248" ht="30.75" customHeight="1" x14ac:dyDescent="0.25"/>
    <row r="13249" ht="30.75" customHeight="1" x14ac:dyDescent="0.25"/>
    <row r="13250" ht="30.75" customHeight="1" x14ac:dyDescent="0.25"/>
    <row r="13251" ht="30.75" customHeight="1" x14ac:dyDescent="0.25"/>
    <row r="13252" ht="30.75" customHeight="1" x14ac:dyDescent="0.25"/>
    <row r="13253" ht="30.75" customHeight="1" x14ac:dyDescent="0.25"/>
    <row r="13254" ht="30.75" customHeight="1" x14ac:dyDescent="0.25"/>
    <row r="13255" ht="30.75" customHeight="1" x14ac:dyDescent="0.25"/>
    <row r="13256" ht="30.75" customHeight="1" x14ac:dyDescent="0.25"/>
    <row r="13257" ht="30.75" customHeight="1" x14ac:dyDescent="0.25"/>
    <row r="13258" ht="30.75" customHeight="1" x14ac:dyDescent="0.25"/>
    <row r="13259" ht="30.75" customHeight="1" x14ac:dyDescent="0.25"/>
    <row r="13260" ht="30.75" customHeight="1" x14ac:dyDescent="0.25"/>
    <row r="13261" ht="30.75" customHeight="1" x14ac:dyDescent="0.25"/>
    <row r="13262" ht="30.75" customHeight="1" x14ac:dyDescent="0.25"/>
    <row r="13263" ht="30.75" customHeight="1" x14ac:dyDescent="0.25"/>
    <row r="13264" ht="30.75" customHeight="1" x14ac:dyDescent="0.25"/>
    <row r="13265" ht="30.75" customHeight="1" x14ac:dyDescent="0.25"/>
    <row r="13266" ht="30.75" customHeight="1" x14ac:dyDescent="0.25"/>
    <row r="13267" ht="30.75" customHeight="1" x14ac:dyDescent="0.25"/>
    <row r="13268" ht="30.75" customHeight="1" x14ac:dyDescent="0.25"/>
    <row r="13269" ht="30.75" customHeight="1" x14ac:dyDescent="0.25"/>
    <row r="13270" ht="30.75" customHeight="1" x14ac:dyDescent="0.25"/>
    <row r="13271" ht="30.75" customHeight="1" x14ac:dyDescent="0.25"/>
    <row r="13272" ht="30.75" customHeight="1" x14ac:dyDescent="0.25"/>
    <row r="13273" ht="30.75" customHeight="1" x14ac:dyDescent="0.25"/>
    <row r="13274" ht="30.75" customHeight="1" x14ac:dyDescent="0.25"/>
    <row r="13275" ht="30.75" customHeight="1" x14ac:dyDescent="0.25"/>
    <row r="13276" ht="30.75" customHeight="1" x14ac:dyDescent="0.25"/>
    <row r="13277" ht="30.75" customHeight="1" x14ac:dyDescent="0.25"/>
    <row r="13278" ht="30.75" customHeight="1" x14ac:dyDescent="0.25"/>
    <row r="13279" ht="30.75" customHeight="1" x14ac:dyDescent="0.25"/>
    <row r="13280" ht="30.75" customHeight="1" x14ac:dyDescent="0.25"/>
    <row r="13281" ht="30.75" customHeight="1" x14ac:dyDescent="0.25"/>
    <row r="13282" ht="30.75" customHeight="1" x14ac:dyDescent="0.25"/>
    <row r="13283" ht="30.75" customHeight="1" x14ac:dyDescent="0.25"/>
    <row r="13284" ht="30.75" customHeight="1" x14ac:dyDescent="0.25"/>
    <row r="13285" ht="30.75" customHeight="1" x14ac:dyDescent="0.25"/>
    <row r="13286" ht="30.75" customHeight="1" x14ac:dyDescent="0.25"/>
    <row r="13287" ht="30.75" customHeight="1" x14ac:dyDescent="0.25"/>
    <row r="13288" ht="30.75" customHeight="1" x14ac:dyDescent="0.25"/>
    <row r="13289" ht="30.75" customHeight="1" x14ac:dyDescent="0.25"/>
    <row r="13290" ht="30.75" customHeight="1" x14ac:dyDescent="0.25"/>
    <row r="13291" ht="30.75" customHeight="1" x14ac:dyDescent="0.25"/>
    <row r="13292" ht="30.75" customHeight="1" x14ac:dyDescent="0.25"/>
    <row r="13293" ht="30.75" customHeight="1" x14ac:dyDescent="0.25"/>
    <row r="13294" ht="30.75" customHeight="1" x14ac:dyDescent="0.25"/>
    <row r="13295" ht="30.75" customHeight="1" x14ac:dyDescent="0.25"/>
    <row r="13296" ht="30.75" customHeight="1" x14ac:dyDescent="0.25"/>
    <row r="13297" ht="30.75" customHeight="1" x14ac:dyDescent="0.25"/>
    <row r="13298" ht="30.75" customHeight="1" x14ac:dyDescent="0.25"/>
    <row r="13299" ht="30.75" customHeight="1" x14ac:dyDescent="0.25"/>
    <row r="13300" ht="30.75" customHeight="1" x14ac:dyDescent="0.25"/>
    <row r="13301" ht="30.75" customHeight="1" x14ac:dyDescent="0.25"/>
    <row r="13302" ht="30.75" customHeight="1" x14ac:dyDescent="0.25"/>
    <row r="13303" ht="30.75" customHeight="1" x14ac:dyDescent="0.25"/>
    <row r="13304" ht="30.75" customHeight="1" x14ac:dyDescent="0.25"/>
    <row r="13305" ht="30.75" customHeight="1" x14ac:dyDescent="0.25"/>
    <row r="13306" ht="30.75" customHeight="1" x14ac:dyDescent="0.25"/>
    <row r="13307" ht="30.75" customHeight="1" x14ac:dyDescent="0.25"/>
    <row r="13308" ht="30.75" customHeight="1" x14ac:dyDescent="0.25"/>
    <row r="13309" ht="30.75" customHeight="1" x14ac:dyDescent="0.25"/>
    <row r="13310" ht="30.75" customHeight="1" x14ac:dyDescent="0.25"/>
    <row r="13311" ht="30.75" customHeight="1" x14ac:dyDescent="0.25"/>
    <row r="13312" ht="30.75" customHeight="1" x14ac:dyDescent="0.25"/>
    <row r="13313" ht="30.75" customHeight="1" x14ac:dyDescent="0.25"/>
    <row r="13314" ht="30.75" customHeight="1" x14ac:dyDescent="0.25"/>
    <row r="13315" ht="30.75" customHeight="1" x14ac:dyDescent="0.25"/>
    <row r="13316" ht="30.75" customHeight="1" x14ac:dyDescent="0.25"/>
    <row r="13317" ht="30.75" customHeight="1" x14ac:dyDescent="0.25"/>
    <row r="13318" ht="30.75" customHeight="1" x14ac:dyDescent="0.25"/>
    <row r="13319" ht="30.75" customHeight="1" x14ac:dyDescent="0.25"/>
    <row r="13320" ht="30.75" customHeight="1" x14ac:dyDescent="0.25"/>
    <row r="13321" ht="30.75" customHeight="1" x14ac:dyDescent="0.25"/>
    <row r="13322" ht="30.75" customHeight="1" x14ac:dyDescent="0.25"/>
    <row r="13323" ht="30.75" customHeight="1" x14ac:dyDescent="0.25"/>
    <row r="13324" ht="30.75" customHeight="1" x14ac:dyDescent="0.25"/>
    <row r="13325" ht="30.75" customHeight="1" x14ac:dyDescent="0.25"/>
    <row r="13326" ht="30.75" customHeight="1" x14ac:dyDescent="0.25"/>
    <row r="13327" ht="30.75" customHeight="1" x14ac:dyDescent="0.25"/>
    <row r="13328" ht="30.75" customHeight="1" x14ac:dyDescent="0.25"/>
    <row r="13329" ht="30.75" customHeight="1" x14ac:dyDescent="0.25"/>
    <row r="13330" ht="30.75" customHeight="1" x14ac:dyDescent="0.25"/>
    <row r="13331" ht="30.75" customHeight="1" x14ac:dyDescent="0.25"/>
    <row r="13332" ht="30.75" customHeight="1" x14ac:dyDescent="0.25"/>
    <row r="13333" ht="30.75" customHeight="1" x14ac:dyDescent="0.25"/>
    <row r="13334" ht="30.75" customHeight="1" x14ac:dyDescent="0.25"/>
    <row r="13335" ht="30.75" customHeight="1" x14ac:dyDescent="0.25"/>
    <row r="13336" ht="30.75" customHeight="1" x14ac:dyDescent="0.25"/>
    <row r="13337" ht="30.75" customHeight="1" x14ac:dyDescent="0.25"/>
    <row r="13338" ht="30.75" customHeight="1" x14ac:dyDescent="0.25"/>
    <row r="13339" ht="30.75" customHeight="1" x14ac:dyDescent="0.25"/>
    <row r="13340" ht="30.75" customHeight="1" x14ac:dyDescent="0.25"/>
    <row r="13341" ht="30.75" customHeight="1" x14ac:dyDescent="0.25"/>
    <row r="13342" ht="30.75" customHeight="1" x14ac:dyDescent="0.25"/>
    <row r="13343" ht="30.75" customHeight="1" x14ac:dyDescent="0.25"/>
    <row r="13344" ht="30.75" customHeight="1" x14ac:dyDescent="0.25"/>
    <row r="13345" ht="30.75" customHeight="1" x14ac:dyDescent="0.25"/>
    <row r="13346" ht="30.75" customHeight="1" x14ac:dyDescent="0.25"/>
    <row r="13347" ht="30.75" customHeight="1" x14ac:dyDescent="0.25"/>
    <row r="13348" ht="30.75" customHeight="1" x14ac:dyDescent="0.25"/>
    <row r="13349" ht="30.75" customHeight="1" x14ac:dyDescent="0.25"/>
    <row r="13350" ht="30.75" customHeight="1" x14ac:dyDescent="0.25"/>
    <row r="13351" ht="30.75" customHeight="1" x14ac:dyDescent="0.25"/>
    <row r="13352" ht="30.75" customHeight="1" x14ac:dyDescent="0.25"/>
    <row r="13353" ht="30.75" customHeight="1" x14ac:dyDescent="0.25"/>
    <row r="13354" ht="30.75" customHeight="1" x14ac:dyDescent="0.25"/>
    <row r="13355" ht="30.75" customHeight="1" x14ac:dyDescent="0.25"/>
    <row r="13356" ht="30.75" customHeight="1" x14ac:dyDescent="0.25"/>
    <row r="13357" ht="30.75" customHeight="1" x14ac:dyDescent="0.25"/>
    <row r="13358" ht="30.75" customHeight="1" x14ac:dyDescent="0.25"/>
    <row r="13359" ht="30.75" customHeight="1" x14ac:dyDescent="0.25"/>
    <row r="13360" ht="30.75" customHeight="1" x14ac:dyDescent="0.25"/>
    <row r="13361" ht="30.75" customHeight="1" x14ac:dyDescent="0.25"/>
    <row r="13362" ht="30.75" customHeight="1" x14ac:dyDescent="0.25"/>
    <row r="13363" ht="30.75" customHeight="1" x14ac:dyDescent="0.25"/>
    <row r="13364" ht="30.75" customHeight="1" x14ac:dyDescent="0.25"/>
    <row r="13365" ht="30.75" customHeight="1" x14ac:dyDescent="0.25"/>
    <row r="13366" ht="30.75" customHeight="1" x14ac:dyDescent="0.25"/>
    <row r="13367" ht="30.75" customHeight="1" x14ac:dyDescent="0.25"/>
    <row r="13368" ht="30.75" customHeight="1" x14ac:dyDescent="0.25"/>
    <row r="13369" ht="30.75" customHeight="1" x14ac:dyDescent="0.25"/>
    <row r="13370" ht="30.75" customHeight="1" x14ac:dyDescent="0.25"/>
    <row r="13371" ht="30.75" customHeight="1" x14ac:dyDescent="0.25"/>
    <row r="13372" ht="30.75" customHeight="1" x14ac:dyDescent="0.25"/>
    <row r="13373" ht="30.75" customHeight="1" x14ac:dyDescent="0.25"/>
    <row r="13374" ht="30.75" customHeight="1" x14ac:dyDescent="0.25"/>
    <row r="13375" ht="30.75" customHeight="1" x14ac:dyDescent="0.25"/>
    <row r="13376" ht="30.75" customHeight="1" x14ac:dyDescent="0.25"/>
    <row r="13377" ht="30.75" customHeight="1" x14ac:dyDescent="0.25"/>
    <row r="13378" ht="30.75" customHeight="1" x14ac:dyDescent="0.25"/>
    <row r="13379" ht="30.75" customHeight="1" x14ac:dyDescent="0.25"/>
    <row r="13380" ht="30.75" customHeight="1" x14ac:dyDescent="0.25"/>
    <row r="13381" ht="30.75" customHeight="1" x14ac:dyDescent="0.25"/>
    <row r="13382" ht="30.75" customHeight="1" x14ac:dyDescent="0.25"/>
    <row r="13383" ht="30.75" customHeight="1" x14ac:dyDescent="0.25"/>
    <row r="13384" ht="30.75" customHeight="1" x14ac:dyDescent="0.25"/>
    <row r="13385" ht="30.75" customHeight="1" x14ac:dyDescent="0.25"/>
    <row r="13386" ht="30.75" customHeight="1" x14ac:dyDescent="0.25"/>
    <row r="13387" ht="30.75" customHeight="1" x14ac:dyDescent="0.25"/>
    <row r="13388" ht="30.75" customHeight="1" x14ac:dyDescent="0.25"/>
    <row r="13389" ht="30.75" customHeight="1" x14ac:dyDescent="0.25"/>
    <row r="13390" ht="30.75" customHeight="1" x14ac:dyDescent="0.25"/>
    <row r="13391" ht="30.75" customHeight="1" x14ac:dyDescent="0.25"/>
    <row r="13392" ht="30.75" customHeight="1" x14ac:dyDescent="0.25"/>
    <row r="13393" ht="30.75" customHeight="1" x14ac:dyDescent="0.25"/>
    <row r="13394" ht="30.75" customHeight="1" x14ac:dyDescent="0.25"/>
    <row r="13395" ht="30.75" customHeight="1" x14ac:dyDescent="0.25"/>
    <row r="13396" ht="30.75" customHeight="1" x14ac:dyDescent="0.25"/>
    <row r="13397" ht="30.75" customHeight="1" x14ac:dyDescent="0.25"/>
    <row r="13398" ht="30.75" customHeight="1" x14ac:dyDescent="0.25"/>
    <row r="13399" ht="30.75" customHeight="1" x14ac:dyDescent="0.25"/>
    <row r="13400" ht="30.75" customHeight="1" x14ac:dyDescent="0.25"/>
    <row r="13401" ht="30.75" customHeight="1" x14ac:dyDescent="0.25"/>
    <row r="13402" ht="30.75" customHeight="1" x14ac:dyDescent="0.25"/>
    <row r="13403" ht="30.75" customHeight="1" x14ac:dyDescent="0.25"/>
    <row r="13404" ht="30.75" customHeight="1" x14ac:dyDescent="0.25"/>
    <row r="13405" ht="30.75" customHeight="1" x14ac:dyDescent="0.25"/>
    <row r="13406" ht="30.75" customHeight="1" x14ac:dyDescent="0.25"/>
    <row r="13407" ht="30.75" customHeight="1" x14ac:dyDescent="0.25"/>
    <row r="13408" ht="30.75" customHeight="1" x14ac:dyDescent="0.25"/>
    <row r="13409" ht="30.75" customHeight="1" x14ac:dyDescent="0.25"/>
    <row r="13410" ht="30.75" customHeight="1" x14ac:dyDescent="0.25"/>
    <row r="13411" ht="30.75" customHeight="1" x14ac:dyDescent="0.25"/>
    <row r="13412" ht="30.75" customHeight="1" x14ac:dyDescent="0.25"/>
    <row r="13413" ht="30.75" customHeight="1" x14ac:dyDescent="0.25"/>
    <row r="13414" ht="30.75" customHeight="1" x14ac:dyDescent="0.25"/>
    <row r="13415" ht="30.75" customHeight="1" x14ac:dyDescent="0.25"/>
    <row r="13416" ht="30.75" customHeight="1" x14ac:dyDescent="0.25"/>
    <row r="13417" ht="30.75" customHeight="1" x14ac:dyDescent="0.25"/>
    <row r="13418" ht="30.75" customHeight="1" x14ac:dyDescent="0.25"/>
    <row r="13419" ht="30.75" customHeight="1" x14ac:dyDescent="0.25"/>
    <row r="13420" ht="30.75" customHeight="1" x14ac:dyDescent="0.25"/>
    <row r="13421" ht="30.75" customHeight="1" x14ac:dyDescent="0.25"/>
    <row r="13422" ht="30.75" customHeight="1" x14ac:dyDescent="0.25"/>
    <row r="13423" ht="30.75" customHeight="1" x14ac:dyDescent="0.25"/>
    <row r="13424" ht="30.75" customHeight="1" x14ac:dyDescent="0.25"/>
    <row r="13425" ht="30.75" customHeight="1" x14ac:dyDescent="0.25"/>
    <row r="13426" ht="30.75" customHeight="1" x14ac:dyDescent="0.25"/>
    <row r="13427" ht="30.75" customHeight="1" x14ac:dyDescent="0.25"/>
    <row r="13428" ht="30.75" customHeight="1" x14ac:dyDescent="0.25"/>
    <row r="13429" ht="30.75" customHeight="1" x14ac:dyDescent="0.25"/>
    <row r="13430" ht="30.75" customHeight="1" x14ac:dyDescent="0.25"/>
    <row r="13431" ht="30.75" customHeight="1" x14ac:dyDescent="0.25"/>
    <row r="13432" ht="30.75" customHeight="1" x14ac:dyDescent="0.25"/>
    <row r="13433" ht="30.75" customHeight="1" x14ac:dyDescent="0.25"/>
    <row r="13434" ht="30.75" customHeight="1" x14ac:dyDescent="0.25"/>
    <row r="13435" ht="30.75" customHeight="1" x14ac:dyDescent="0.25"/>
    <row r="13436" ht="30.75" customHeight="1" x14ac:dyDescent="0.25"/>
    <row r="13437" ht="30.75" customHeight="1" x14ac:dyDescent="0.25"/>
    <row r="13438" ht="30.75" customHeight="1" x14ac:dyDescent="0.25"/>
    <row r="13439" ht="30.75" customHeight="1" x14ac:dyDescent="0.25"/>
    <row r="13440" ht="30.75" customHeight="1" x14ac:dyDescent="0.25"/>
    <row r="13441" ht="30.75" customHeight="1" x14ac:dyDescent="0.25"/>
    <row r="13442" ht="30.75" customHeight="1" x14ac:dyDescent="0.25"/>
    <row r="13443" ht="30.75" customHeight="1" x14ac:dyDescent="0.25"/>
    <row r="13444" ht="30.75" customHeight="1" x14ac:dyDescent="0.25"/>
    <row r="13445" ht="30.75" customHeight="1" x14ac:dyDescent="0.25"/>
    <row r="13446" ht="30.75" customHeight="1" x14ac:dyDescent="0.25"/>
    <row r="13447" ht="30.75" customHeight="1" x14ac:dyDescent="0.25"/>
    <row r="13448" ht="30.75" customHeight="1" x14ac:dyDescent="0.25"/>
    <row r="13449" ht="30.75" customHeight="1" x14ac:dyDescent="0.25"/>
    <row r="13450" ht="30.75" customHeight="1" x14ac:dyDescent="0.25"/>
    <row r="13451" ht="30.75" customHeight="1" x14ac:dyDescent="0.25"/>
    <row r="13452" ht="30.75" customHeight="1" x14ac:dyDescent="0.25"/>
    <row r="13453" ht="30.75" customHeight="1" x14ac:dyDescent="0.25"/>
    <row r="13454" ht="30.75" customHeight="1" x14ac:dyDescent="0.25"/>
    <row r="13455" ht="30.75" customHeight="1" x14ac:dyDescent="0.25"/>
    <row r="13456" ht="30.75" customHeight="1" x14ac:dyDescent="0.25"/>
    <row r="13457" ht="30.75" customHeight="1" x14ac:dyDescent="0.25"/>
    <row r="13458" ht="30.75" customHeight="1" x14ac:dyDescent="0.25"/>
    <row r="13459" ht="30.75" customHeight="1" x14ac:dyDescent="0.25"/>
    <row r="13460" ht="30.75" customHeight="1" x14ac:dyDescent="0.25"/>
    <row r="13461" ht="30.75" customHeight="1" x14ac:dyDescent="0.25"/>
    <row r="13462" ht="30.75" customHeight="1" x14ac:dyDescent="0.25"/>
    <row r="13463" ht="30.75" customHeight="1" x14ac:dyDescent="0.25"/>
    <row r="13464" ht="30.75" customHeight="1" x14ac:dyDescent="0.25"/>
    <row r="13465" ht="30.75" customHeight="1" x14ac:dyDescent="0.25"/>
    <row r="13466" ht="30.75" customHeight="1" x14ac:dyDescent="0.25"/>
    <row r="13467" ht="30.75" customHeight="1" x14ac:dyDescent="0.25"/>
    <row r="13468" ht="30.75" customHeight="1" x14ac:dyDescent="0.25"/>
    <row r="13469" ht="30.75" customHeight="1" x14ac:dyDescent="0.25"/>
    <row r="13470" ht="30.75" customHeight="1" x14ac:dyDescent="0.25"/>
    <row r="13471" ht="30.75" customHeight="1" x14ac:dyDescent="0.25"/>
    <row r="13472" ht="30.75" customHeight="1" x14ac:dyDescent="0.25"/>
    <row r="13473" ht="30.75" customHeight="1" x14ac:dyDescent="0.25"/>
    <row r="13474" ht="30.75" customHeight="1" x14ac:dyDescent="0.25"/>
    <row r="13475" ht="30.75" customHeight="1" x14ac:dyDescent="0.25"/>
    <row r="13476" ht="30.75" customHeight="1" x14ac:dyDescent="0.25"/>
    <row r="13477" ht="30.75" customHeight="1" x14ac:dyDescent="0.25"/>
    <row r="13478" ht="30.75" customHeight="1" x14ac:dyDescent="0.25"/>
    <row r="13479" ht="30.75" customHeight="1" x14ac:dyDescent="0.25"/>
    <row r="13480" ht="30.75" customHeight="1" x14ac:dyDescent="0.25"/>
    <row r="13481" ht="30.75" customHeight="1" x14ac:dyDescent="0.25"/>
    <row r="13482" ht="30.75" customHeight="1" x14ac:dyDescent="0.25"/>
    <row r="13483" ht="30.75" customHeight="1" x14ac:dyDescent="0.25"/>
    <row r="13484" ht="30.75" customHeight="1" x14ac:dyDescent="0.25"/>
    <row r="13485" ht="30.75" customHeight="1" x14ac:dyDescent="0.25"/>
    <row r="13486" ht="30.75" customHeight="1" x14ac:dyDescent="0.25"/>
    <row r="13487" ht="30.75" customHeight="1" x14ac:dyDescent="0.25"/>
    <row r="13488" ht="30.75" customHeight="1" x14ac:dyDescent="0.25"/>
    <row r="13489" ht="30.75" customHeight="1" x14ac:dyDescent="0.25"/>
    <row r="13490" ht="30.75" customHeight="1" x14ac:dyDescent="0.25"/>
    <row r="13491" ht="30.75" customHeight="1" x14ac:dyDescent="0.25"/>
    <row r="13492" ht="30.75" customHeight="1" x14ac:dyDescent="0.25"/>
    <row r="13493" ht="30.75" customHeight="1" x14ac:dyDescent="0.25"/>
    <row r="13494" ht="30.75" customHeight="1" x14ac:dyDescent="0.25"/>
    <row r="13495" ht="30.75" customHeight="1" x14ac:dyDescent="0.25"/>
    <row r="13496" ht="30.75" customHeight="1" x14ac:dyDescent="0.25"/>
    <row r="13497" ht="30.75" customHeight="1" x14ac:dyDescent="0.25"/>
    <row r="13498" ht="30.75" customHeight="1" x14ac:dyDescent="0.25"/>
    <row r="13499" ht="30.75" customHeight="1" x14ac:dyDescent="0.25"/>
    <row r="13500" ht="30.75" customHeight="1" x14ac:dyDescent="0.25"/>
    <row r="13501" ht="30.75" customHeight="1" x14ac:dyDescent="0.25"/>
    <row r="13502" ht="30.75" customHeight="1" x14ac:dyDescent="0.25"/>
    <row r="13503" ht="30.75" customHeight="1" x14ac:dyDescent="0.25"/>
    <row r="13504" ht="30.75" customHeight="1" x14ac:dyDescent="0.25"/>
    <row r="13505" ht="30.75" customHeight="1" x14ac:dyDescent="0.25"/>
    <row r="13506" ht="30.75" customHeight="1" x14ac:dyDescent="0.25"/>
    <row r="13507" ht="30.75" customHeight="1" x14ac:dyDescent="0.25"/>
    <row r="13508" ht="30.75" customHeight="1" x14ac:dyDescent="0.25"/>
    <row r="13509" ht="30.75" customHeight="1" x14ac:dyDescent="0.25"/>
    <row r="13510" ht="30.75" customHeight="1" x14ac:dyDescent="0.25"/>
    <row r="13511" ht="30.75" customHeight="1" x14ac:dyDescent="0.25"/>
    <row r="13512" ht="30.75" customHeight="1" x14ac:dyDescent="0.25"/>
    <row r="13513" ht="30.75" customHeight="1" x14ac:dyDescent="0.25"/>
    <row r="13514" ht="30.75" customHeight="1" x14ac:dyDescent="0.25"/>
    <row r="13515" ht="30.75" customHeight="1" x14ac:dyDescent="0.25"/>
    <row r="13516" ht="30.75" customHeight="1" x14ac:dyDescent="0.25"/>
    <row r="13517" ht="30.75" customHeight="1" x14ac:dyDescent="0.25"/>
    <row r="13518" ht="30.75" customHeight="1" x14ac:dyDescent="0.25"/>
    <row r="13519" ht="30.75" customHeight="1" x14ac:dyDescent="0.25"/>
    <row r="13520" ht="30.75" customHeight="1" x14ac:dyDescent="0.25"/>
    <row r="13521" ht="30.75" customHeight="1" x14ac:dyDescent="0.25"/>
    <row r="13522" ht="30.75" customHeight="1" x14ac:dyDescent="0.25"/>
    <row r="13523" ht="30.75" customHeight="1" x14ac:dyDescent="0.25"/>
    <row r="13524" ht="30.75" customHeight="1" x14ac:dyDescent="0.25"/>
    <row r="13525" ht="30.75" customHeight="1" x14ac:dyDescent="0.25"/>
    <row r="13526" ht="30.75" customHeight="1" x14ac:dyDescent="0.25"/>
    <row r="13527" ht="30.75" customHeight="1" x14ac:dyDescent="0.25"/>
    <row r="13528" ht="30.75" customHeight="1" x14ac:dyDescent="0.25"/>
    <row r="13529" ht="30.75" customHeight="1" x14ac:dyDescent="0.25"/>
    <row r="13530" ht="30.75" customHeight="1" x14ac:dyDescent="0.25"/>
    <row r="13531" ht="30.75" customHeight="1" x14ac:dyDescent="0.25"/>
    <row r="13532" ht="30.75" customHeight="1" x14ac:dyDescent="0.25"/>
    <row r="13533" ht="30.75" customHeight="1" x14ac:dyDescent="0.25"/>
    <row r="13534" ht="30.75" customHeight="1" x14ac:dyDescent="0.25"/>
    <row r="13535" ht="30.75" customHeight="1" x14ac:dyDescent="0.25"/>
    <row r="13536" ht="30.75" customHeight="1" x14ac:dyDescent="0.25"/>
    <row r="13537" ht="30.75" customHeight="1" x14ac:dyDescent="0.25"/>
    <row r="13538" ht="30.75" customHeight="1" x14ac:dyDescent="0.25"/>
    <row r="13539" ht="30.75" customHeight="1" x14ac:dyDescent="0.25"/>
    <row r="13540" ht="30.75" customHeight="1" x14ac:dyDescent="0.25"/>
    <row r="13541" ht="30.75" customHeight="1" x14ac:dyDescent="0.25"/>
    <row r="13542" ht="30.75" customHeight="1" x14ac:dyDescent="0.25"/>
    <row r="13543" ht="30.75" customHeight="1" x14ac:dyDescent="0.25"/>
    <row r="13544" ht="30.75" customHeight="1" x14ac:dyDescent="0.25"/>
    <row r="13545" ht="30.75" customHeight="1" x14ac:dyDescent="0.25"/>
    <row r="13546" ht="30.75" customHeight="1" x14ac:dyDescent="0.25"/>
    <row r="13547" ht="30.75" customHeight="1" x14ac:dyDescent="0.25"/>
    <row r="13548" ht="30.75" customHeight="1" x14ac:dyDescent="0.25"/>
    <row r="13549" ht="30.75" customHeight="1" x14ac:dyDescent="0.25"/>
    <row r="13550" ht="30.75" customHeight="1" x14ac:dyDescent="0.25"/>
    <row r="13551" ht="30.75" customHeight="1" x14ac:dyDescent="0.25"/>
    <row r="13552" ht="30.75" customHeight="1" x14ac:dyDescent="0.25"/>
    <row r="13553" ht="30.75" customHeight="1" x14ac:dyDescent="0.25"/>
    <row r="13554" ht="30.75" customHeight="1" x14ac:dyDescent="0.25"/>
    <row r="13555" ht="30.75" customHeight="1" x14ac:dyDescent="0.25"/>
    <row r="13556" ht="30.75" customHeight="1" x14ac:dyDescent="0.25"/>
    <row r="13557" ht="30.75" customHeight="1" x14ac:dyDescent="0.25"/>
    <row r="13558" ht="30.75" customHeight="1" x14ac:dyDescent="0.25"/>
    <row r="13559" ht="30.75" customHeight="1" x14ac:dyDescent="0.25"/>
    <row r="13560" ht="30.75" customHeight="1" x14ac:dyDescent="0.25"/>
    <row r="13561" ht="30.75" customHeight="1" x14ac:dyDescent="0.25"/>
    <row r="13562" ht="30.75" customHeight="1" x14ac:dyDescent="0.25"/>
    <row r="13563" ht="30.75" customHeight="1" x14ac:dyDescent="0.25"/>
    <row r="13564" ht="30.75" customHeight="1" x14ac:dyDescent="0.25"/>
    <row r="13565" ht="30.75" customHeight="1" x14ac:dyDescent="0.25"/>
    <row r="13566" ht="30.75" customHeight="1" x14ac:dyDescent="0.25"/>
    <row r="13567" ht="30.75" customHeight="1" x14ac:dyDescent="0.25"/>
    <row r="13568" ht="30.75" customHeight="1" x14ac:dyDescent="0.25"/>
    <row r="13569" ht="30.75" customHeight="1" x14ac:dyDescent="0.25"/>
    <row r="13570" ht="30.75" customHeight="1" x14ac:dyDescent="0.25"/>
    <row r="13571" ht="30.75" customHeight="1" x14ac:dyDescent="0.25"/>
    <row r="13572" ht="30.75" customHeight="1" x14ac:dyDescent="0.25"/>
    <row r="13573" ht="30.75" customHeight="1" x14ac:dyDescent="0.25"/>
    <row r="13574" ht="30.75" customHeight="1" x14ac:dyDescent="0.25"/>
    <row r="13575" ht="30.75" customHeight="1" x14ac:dyDescent="0.25"/>
    <row r="13576" ht="30.75" customHeight="1" x14ac:dyDescent="0.25"/>
    <row r="13577" ht="30.75" customHeight="1" x14ac:dyDescent="0.25"/>
    <row r="13578" ht="30.75" customHeight="1" x14ac:dyDescent="0.25"/>
    <row r="13579" ht="30.75" customHeight="1" x14ac:dyDescent="0.25"/>
    <row r="13580" ht="30.75" customHeight="1" x14ac:dyDescent="0.25"/>
    <row r="13581" ht="30.75" customHeight="1" x14ac:dyDescent="0.25"/>
    <row r="13582" ht="30.75" customHeight="1" x14ac:dyDescent="0.25"/>
    <row r="13583" ht="30.75" customHeight="1" x14ac:dyDescent="0.25"/>
    <row r="13584" ht="30.75" customHeight="1" x14ac:dyDescent="0.25"/>
    <row r="13585" ht="30.75" customHeight="1" x14ac:dyDescent="0.25"/>
    <row r="13586" ht="30.75" customHeight="1" x14ac:dyDescent="0.25"/>
    <row r="13587" ht="30.75" customHeight="1" x14ac:dyDescent="0.25"/>
    <row r="13588" ht="30.75" customHeight="1" x14ac:dyDescent="0.25"/>
    <row r="13589" ht="30.75" customHeight="1" x14ac:dyDescent="0.25"/>
    <row r="13590" ht="30.75" customHeight="1" x14ac:dyDescent="0.25"/>
    <row r="13591" ht="30.75" customHeight="1" x14ac:dyDescent="0.25"/>
    <row r="13592" ht="30.75" customHeight="1" x14ac:dyDescent="0.25"/>
    <row r="13593" ht="30.75" customHeight="1" x14ac:dyDescent="0.25"/>
    <row r="13594" ht="30.75" customHeight="1" x14ac:dyDescent="0.25"/>
    <row r="13595" ht="30.75" customHeight="1" x14ac:dyDescent="0.25"/>
    <row r="13596" ht="30.75" customHeight="1" x14ac:dyDescent="0.25"/>
    <row r="13597" ht="30.75" customHeight="1" x14ac:dyDescent="0.25"/>
    <row r="13598" ht="30.75" customHeight="1" x14ac:dyDescent="0.25"/>
    <row r="13599" ht="30.75" customHeight="1" x14ac:dyDescent="0.25"/>
    <row r="13600" ht="30.75" customHeight="1" x14ac:dyDescent="0.25"/>
    <row r="13601" ht="30.75" customHeight="1" x14ac:dyDescent="0.25"/>
    <row r="13602" ht="30.75" customHeight="1" x14ac:dyDescent="0.25"/>
    <row r="13603" ht="30.75" customHeight="1" x14ac:dyDescent="0.25"/>
    <row r="13604" ht="30.75" customHeight="1" x14ac:dyDescent="0.25"/>
    <row r="13605" ht="30.75" customHeight="1" x14ac:dyDescent="0.25"/>
    <row r="13606" ht="30.75" customHeight="1" x14ac:dyDescent="0.25"/>
    <row r="13607" ht="30.75" customHeight="1" x14ac:dyDescent="0.25"/>
    <row r="13608" ht="30.75" customHeight="1" x14ac:dyDescent="0.25"/>
    <row r="13609" ht="30.75" customHeight="1" x14ac:dyDescent="0.25"/>
    <row r="13610" ht="30.75" customHeight="1" x14ac:dyDescent="0.25"/>
    <row r="13611" ht="30.75" customHeight="1" x14ac:dyDescent="0.25"/>
    <row r="13612" ht="30.75" customHeight="1" x14ac:dyDescent="0.25"/>
    <row r="13613" ht="30.75" customHeight="1" x14ac:dyDescent="0.25"/>
    <row r="13614" ht="30.75" customHeight="1" x14ac:dyDescent="0.25"/>
    <row r="13615" ht="30.75" customHeight="1" x14ac:dyDescent="0.25"/>
    <row r="13616" ht="30.75" customHeight="1" x14ac:dyDescent="0.25"/>
    <row r="13617" ht="30.75" customHeight="1" x14ac:dyDescent="0.25"/>
    <row r="13618" ht="30.75" customHeight="1" x14ac:dyDescent="0.25"/>
    <row r="13619" ht="30.75" customHeight="1" x14ac:dyDescent="0.25"/>
    <row r="13620" ht="30.75" customHeight="1" x14ac:dyDescent="0.25"/>
    <row r="13621" ht="30.75" customHeight="1" x14ac:dyDescent="0.25"/>
    <row r="13622" ht="30.75" customHeight="1" x14ac:dyDescent="0.25"/>
    <row r="13623" ht="30.75" customHeight="1" x14ac:dyDescent="0.25"/>
    <row r="13624" ht="30.75" customHeight="1" x14ac:dyDescent="0.25"/>
    <row r="13625" ht="30.75" customHeight="1" x14ac:dyDescent="0.25"/>
    <row r="13626" ht="30.75" customHeight="1" x14ac:dyDescent="0.25"/>
    <row r="13627" ht="30.75" customHeight="1" x14ac:dyDescent="0.25"/>
    <row r="13628" ht="30.75" customHeight="1" x14ac:dyDescent="0.25"/>
    <row r="13629" ht="30.75" customHeight="1" x14ac:dyDescent="0.25"/>
    <row r="13630" ht="30.75" customHeight="1" x14ac:dyDescent="0.25"/>
    <row r="13631" ht="30.75" customHeight="1" x14ac:dyDescent="0.25"/>
    <row r="13632" ht="30.75" customHeight="1" x14ac:dyDescent="0.25"/>
    <row r="13633" ht="30.75" customHeight="1" x14ac:dyDescent="0.25"/>
    <row r="13634" ht="30.75" customHeight="1" x14ac:dyDescent="0.25"/>
    <row r="13635" ht="30.75" customHeight="1" x14ac:dyDescent="0.25"/>
    <row r="13636" ht="30.75" customHeight="1" x14ac:dyDescent="0.25"/>
    <row r="13637" ht="30.75" customHeight="1" x14ac:dyDescent="0.25"/>
    <row r="13638" ht="30.75" customHeight="1" x14ac:dyDescent="0.25"/>
    <row r="13639" ht="30.75" customHeight="1" x14ac:dyDescent="0.25"/>
    <row r="13640" ht="30.75" customHeight="1" x14ac:dyDescent="0.25"/>
    <row r="13641" ht="30.75" customHeight="1" x14ac:dyDescent="0.25"/>
    <row r="13642" ht="30.75" customHeight="1" x14ac:dyDescent="0.25"/>
    <row r="13643" ht="30.75" customHeight="1" x14ac:dyDescent="0.25"/>
    <row r="13644" ht="30.75" customHeight="1" x14ac:dyDescent="0.25"/>
    <row r="13645" ht="30.75" customHeight="1" x14ac:dyDescent="0.25"/>
    <row r="13646" ht="30.75" customHeight="1" x14ac:dyDescent="0.25"/>
    <row r="13647" ht="30.75" customHeight="1" x14ac:dyDescent="0.25"/>
    <row r="13648" ht="30.75" customHeight="1" x14ac:dyDescent="0.25"/>
    <row r="13649" ht="30.75" customHeight="1" x14ac:dyDescent="0.25"/>
    <row r="13650" ht="30.75" customHeight="1" x14ac:dyDescent="0.25"/>
    <row r="13651" ht="30.75" customHeight="1" x14ac:dyDescent="0.25"/>
    <row r="13652" ht="30.75" customHeight="1" x14ac:dyDescent="0.25"/>
    <row r="13653" ht="30.75" customHeight="1" x14ac:dyDescent="0.25"/>
    <row r="13654" ht="30.75" customHeight="1" x14ac:dyDescent="0.25"/>
    <row r="13655" ht="30.75" customHeight="1" x14ac:dyDescent="0.25"/>
    <row r="13656" ht="30.75" customHeight="1" x14ac:dyDescent="0.25"/>
    <row r="13657" ht="30.75" customHeight="1" x14ac:dyDescent="0.25"/>
    <row r="13658" ht="30.75" customHeight="1" x14ac:dyDescent="0.25"/>
    <row r="13659" ht="30.75" customHeight="1" x14ac:dyDescent="0.25"/>
    <row r="13660" ht="30.75" customHeight="1" x14ac:dyDescent="0.25"/>
    <row r="13661" ht="30.75" customHeight="1" x14ac:dyDescent="0.25"/>
    <row r="13662" ht="30.75" customHeight="1" x14ac:dyDescent="0.25"/>
    <row r="13663" ht="30.75" customHeight="1" x14ac:dyDescent="0.25"/>
    <row r="13664" ht="30.75" customHeight="1" x14ac:dyDescent="0.25"/>
    <row r="13665" ht="30.75" customHeight="1" x14ac:dyDescent="0.25"/>
    <row r="13666" ht="30.75" customHeight="1" x14ac:dyDescent="0.25"/>
    <row r="13667" ht="30.75" customHeight="1" x14ac:dyDescent="0.25"/>
    <row r="13668" ht="30.75" customHeight="1" x14ac:dyDescent="0.25"/>
    <row r="13669" ht="30.75" customHeight="1" x14ac:dyDescent="0.25"/>
    <row r="13670" ht="30.75" customHeight="1" x14ac:dyDescent="0.25"/>
    <row r="13671" ht="30.75" customHeight="1" x14ac:dyDescent="0.25"/>
    <row r="13672" ht="30.75" customHeight="1" x14ac:dyDescent="0.25"/>
    <row r="13673" ht="30.75" customHeight="1" x14ac:dyDescent="0.25"/>
    <row r="13674" ht="30.75" customHeight="1" x14ac:dyDescent="0.25"/>
    <row r="13675" ht="30.75" customHeight="1" x14ac:dyDescent="0.25"/>
    <row r="13676" ht="30.75" customHeight="1" x14ac:dyDescent="0.25"/>
    <row r="13677" ht="30.75" customHeight="1" x14ac:dyDescent="0.25"/>
    <row r="13678" ht="30.75" customHeight="1" x14ac:dyDescent="0.25"/>
    <row r="13679" ht="30.75" customHeight="1" x14ac:dyDescent="0.25"/>
    <row r="13680" ht="30.75" customHeight="1" x14ac:dyDescent="0.25"/>
    <row r="13681" ht="30.75" customHeight="1" x14ac:dyDescent="0.25"/>
    <row r="13682" ht="30.75" customHeight="1" x14ac:dyDescent="0.25"/>
    <row r="13683" ht="30.75" customHeight="1" x14ac:dyDescent="0.25"/>
    <row r="13684" ht="30.75" customHeight="1" x14ac:dyDescent="0.25"/>
    <row r="13685" ht="30.75" customHeight="1" x14ac:dyDescent="0.25"/>
    <row r="13686" ht="30.75" customHeight="1" x14ac:dyDescent="0.25"/>
    <row r="13687" ht="30.75" customHeight="1" x14ac:dyDescent="0.25"/>
    <row r="13688" ht="30.75" customHeight="1" x14ac:dyDescent="0.25"/>
    <row r="13689" ht="30.75" customHeight="1" x14ac:dyDescent="0.25"/>
    <row r="13690" ht="30.75" customHeight="1" x14ac:dyDescent="0.25"/>
    <row r="13691" ht="30.75" customHeight="1" x14ac:dyDescent="0.25"/>
    <row r="13692" ht="30.75" customHeight="1" x14ac:dyDescent="0.25"/>
    <row r="13693" ht="30.75" customHeight="1" x14ac:dyDescent="0.25"/>
    <row r="13694" ht="30.75" customHeight="1" x14ac:dyDescent="0.25"/>
    <row r="13695" ht="30.75" customHeight="1" x14ac:dyDescent="0.25"/>
    <row r="13696" ht="30.75" customHeight="1" x14ac:dyDescent="0.25"/>
    <row r="13697" ht="30.75" customHeight="1" x14ac:dyDescent="0.25"/>
    <row r="13698" ht="30.75" customHeight="1" x14ac:dyDescent="0.25"/>
    <row r="13699" ht="30.75" customHeight="1" x14ac:dyDescent="0.25"/>
    <row r="13700" ht="30.75" customHeight="1" x14ac:dyDescent="0.25"/>
    <row r="13701" ht="30.75" customHeight="1" x14ac:dyDescent="0.25"/>
    <row r="13702" ht="30.75" customHeight="1" x14ac:dyDescent="0.25"/>
    <row r="13703" ht="30.75" customHeight="1" x14ac:dyDescent="0.25"/>
    <row r="13704" ht="30.75" customHeight="1" x14ac:dyDescent="0.25"/>
    <row r="13705" ht="30.75" customHeight="1" x14ac:dyDescent="0.25"/>
    <row r="13706" ht="30.75" customHeight="1" x14ac:dyDescent="0.25"/>
    <row r="13707" ht="30.75" customHeight="1" x14ac:dyDescent="0.25"/>
    <row r="13708" ht="30.75" customHeight="1" x14ac:dyDescent="0.25"/>
    <row r="13709" ht="30.75" customHeight="1" x14ac:dyDescent="0.25"/>
    <row r="13710" ht="30.75" customHeight="1" x14ac:dyDescent="0.25"/>
    <row r="13711" ht="30.75" customHeight="1" x14ac:dyDescent="0.25"/>
    <row r="13712" ht="30.75" customHeight="1" x14ac:dyDescent="0.25"/>
    <row r="13713" ht="30.75" customHeight="1" x14ac:dyDescent="0.25"/>
    <row r="13714" ht="30.75" customHeight="1" x14ac:dyDescent="0.25"/>
    <row r="13715" ht="30.75" customHeight="1" x14ac:dyDescent="0.25"/>
    <row r="13716" ht="30.75" customHeight="1" x14ac:dyDescent="0.25"/>
    <row r="13717" ht="30.75" customHeight="1" x14ac:dyDescent="0.25"/>
    <row r="13718" ht="30.75" customHeight="1" x14ac:dyDescent="0.25"/>
    <row r="13719" ht="30.75" customHeight="1" x14ac:dyDescent="0.25"/>
    <row r="13720" ht="30.75" customHeight="1" x14ac:dyDescent="0.25"/>
    <row r="13721" ht="30.75" customHeight="1" x14ac:dyDescent="0.25"/>
    <row r="13722" ht="30.75" customHeight="1" x14ac:dyDescent="0.25"/>
    <row r="13723" ht="30.75" customHeight="1" x14ac:dyDescent="0.25"/>
    <row r="13724" ht="30.75" customHeight="1" x14ac:dyDescent="0.25"/>
    <row r="13725" ht="30.75" customHeight="1" x14ac:dyDescent="0.25"/>
    <row r="13726" ht="30.75" customHeight="1" x14ac:dyDescent="0.25"/>
    <row r="13727" ht="30.75" customHeight="1" x14ac:dyDescent="0.25"/>
    <row r="13728" ht="30.75" customHeight="1" x14ac:dyDescent="0.25"/>
    <row r="13729" ht="30.75" customHeight="1" x14ac:dyDescent="0.25"/>
    <row r="13730" ht="30.75" customHeight="1" x14ac:dyDescent="0.25"/>
    <row r="13731" ht="30.75" customHeight="1" x14ac:dyDescent="0.25"/>
    <row r="13732" ht="30.75" customHeight="1" x14ac:dyDescent="0.25"/>
    <row r="13733" ht="30.75" customHeight="1" x14ac:dyDescent="0.25"/>
    <row r="13734" ht="30.75" customHeight="1" x14ac:dyDescent="0.25"/>
    <row r="13735" ht="30.75" customHeight="1" x14ac:dyDescent="0.25"/>
    <row r="13736" ht="30.75" customHeight="1" x14ac:dyDescent="0.25"/>
    <row r="13737" ht="30.75" customHeight="1" x14ac:dyDescent="0.25"/>
    <row r="13738" ht="30.75" customHeight="1" x14ac:dyDescent="0.25"/>
    <row r="13739" ht="30.75" customHeight="1" x14ac:dyDescent="0.25"/>
    <row r="13740" ht="30.75" customHeight="1" x14ac:dyDescent="0.25"/>
    <row r="13741" ht="30.75" customHeight="1" x14ac:dyDescent="0.25"/>
    <row r="13742" ht="30.75" customHeight="1" x14ac:dyDescent="0.25"/>
    <row r="13743" ht="30.75" customHeight="1" x14ac:dyDescent="0.25"/>
    <row r="13744" ht="30.75" customHeight="1" x14ac:dyDescent="0.25"/>
    <row r="13745" ht="30.75" customHeight="1" x14ac:dyDescent="0.25"/>
    <row r="13746" ht="30.75" customHeight="1" x14ac:dyDescent="0.25"/>
    <row r="13747" ht="30.75" customHeight="1" x14ac:dyDescent="0.25"/>
    <row r="13748" ht="30.75" customHeight="1" x14ac:dyDescent="0.25"/>
    <row r="13749" ht="30.75" customHeight="1" x14ac:dyDescent="0.25"/>
    <row r="13750" ht="30.75" customHeight="1" x14ac:dyDescent="0.25"/>
    <row r="13751" ht="30.75" customHeight="1" x14ac:dyDescent="0.25"/>
    <row r="13752" ht="30.75" customHeight="1" x14ac:dyDescent="0.25"/>
    <row r="13753" ht="30.75" customHeight="1" x14ac:dyDescent="0.25"/>
    <row r="13754" ht="30.75" customHeight="1" x14ac:dyDescent="0.25"/>
    <row r="13755" ht="30.75" customHeight="1" x14ac:dyDescent="0.25"/>
    <row r="13756" ht="30.75" customHeight="1" x14ac:dyDescent="0.25"/>
    <row r="13757" ht="30.75" customHeight="1" x14ac:dyDescent="0.25"/>
    <row r="13758" ht="30.75" customHeight="1" x14ac:dyDescent="0.25"/>
    <row r="13759" ht="30.75" customHeight="1" x14ac:dyDescent="0.25"/>
    <row r="13760" ht="30.75" customHeight="1" x14ac:dyDescent="0.25"/>
    <row r="13761" ht="30.75" customHeight="1" x14ac:dyDescent="0.25"/>
    <row r="13762" ht="30.75" customHeight="1" x14ac:dyDescent="0.25"/>
    <row r="13763" ht="30.75" customHeight="1" x14ac:dyDescent="0.25"/>
    <row r="13764" ht="30.75" customHeight="1" x14ac:dyDescent="0.25"/>
    <row r="13765" ht="30.75" customHeight="1" x14ac:dyDescent="0.25"/>
    <row r="13766" ht="30.75" customHeight="1" x14ac:dyDescent="0.25"/>
    <row r="13767" ht="30.75" customHeight="1" x14ac:dyDescent="0.25"/>
    <row r="13768" ht="30.75" customHeight="1" x14ac:dyDescent="0.25"/>
    <row r="13769" ht="30.75" customHeight="1" x14ac:dyDescent="0.25"/>
    <row r="13770" ht="30.75" customHeight="1" x14ac:dyDescent="0.25"/>
    <row r="13771" ht="30.75" customHeight="1" x14ac:dyDescent="0.25"/>
    <row r="13772" ht="30.75" customHeight="1" x14ac:dyDescent="0.25"/>
    <row r="13773" ht="30.75" customHeight="1" x14ac:dyDescent="0.25"/>
    <row r="13774" ht="30.75" customHeight="1" x14ac:dyDescent="0.25"/>
    <row r="13775" ht="30.75" customHeight="1" x14ac:dyDescent="0.25"/>
    <row r="13776" ht="30.75" customHeight="1" x14ac:dyDescent="0.25"/>
    <row r="13777" ht="30.75" customHeight="1" x14ac:dyDescent="0.25"/>
    <row r="13778" ht="30.75" customHeight="1" x14ac:dyDescent="0.25"/>
    <row r="13779" ht="30.75" customHeight="1" x14ac:dyDescent="0.25"/>
    <row r="13780" ht="30.75" customHeight="1" x14ac:dyDescent="0.25"/>
    <row r="13781" ht="30.75" customHeight="1" x14ac:dyDescent="0.25"/>
    <row r="13782" ht="30.75" customHeight="1" x14ac:dyDescent="0.25"/>
    <row r="13783" ht="30.75" customHeight="1" x14ac:dyDescent="0.25"/>
    <row r="13784" ht="30.75" customHeight="1" x14ac:dyDescent="0.25"/>
    <row r="13785" ht="30.75" customHeight="1" x14ac:dyDescent="0.25"/>
    <row r="13786" ht="30.75" customHeight="1" x14ac:dyDescent="0.25"/>
    <row r="13787" ht="30.75" customHeight="1" x14ac:dyDescent="0.25"/>
    <row r="13788" ht="30.75" customHeight="1" x14ac:dyDescent="0.25"/>
    <row r="13789" ht="30.75" customHeight="1" x14ac:dyDescent="0.25"/>
    <row r="13790" ht="30.75" customHeight="1" x14ac:dyDescent="0.25"/>
    <row r="13791" ht="30.75" customHeight="1" x14ac:dyDescent="0.25"/>
    <row r="13792" ht="30.75" customHeight="1" x14ac:dyDescent="0.25"/>
    <row r="13793" ht="30.75" customHeight="1" x14ac:dyDescent="0.25"/>
    <row r="13794" ht="30.75" customHeight="1" x14ac:dyDescent="0.25"/>
    <row r="13795" ht="30.75" customHeight="1" x14ac:dyDescent="0.25"/>
    <row r="13796" ht="30.75" customHeight="1" x14ac:dyDescent="0.25"/>
    <row r="13797" ht="30.75" customHeight="1" x14ac:dyDescent="0.25"/>
    <row r="13798" ht="30.75" customHeight="1" x14ac:dyDescent="0.25"/>
    <row r="13799" ht="30.75" customHeight="1" x14ac:dyDescent="0.25"/>
    <row r="13800" ht="30.75" customHeight="1" x14ac:dyDescent="0.25"/>
    <row r="13801" ht="30.75" customHeight="1" x14ac:dyDescent="0.25"/>
    <row r="13802" ht="30.75" customHeight="1" x14ac:dyDescent="0.25"/>
    <row r="13803" ht="30.75" customHeight="1" x14ac:dyDescent="0.25"/>
    <row r="13804" ht="30.75" customHeight="1" x14ac:dyDescent="0.25"/>
    <row r="13805" ht="30.75" customHeight="1" x14ac:dyDescent="0.25"/>
    <row r="13806" ht="30.75" customHeight="1" x14ac:dyDescent="0.25"/>
    <row r="13807" ht="30.75" customHeight="1" x14ac:dyDescent="0.25"/>
    <row r="13808" ht="30.75" customHeight="1" x14ac:dyDescent="0.25"/>
    <row r="13809" ht="30.75" customHeight="1" x14ac:dyDescent="0.25"/>
    <row r="13810" ht="30.75" customHeight="1" x14ac:dyDescent="0.25"/>
    <row r="13811" ht="30.75" customHeight="1" x14ac:dyDescent="0.25"/>
    <row r="13812" ht="30.75" customHeight="1" x14ac:dyDescent="0.25"/>
    <row r="13813" ht="30.75" customHeight="1" x14ac:dyDescent="0.25"/>
    <row r="13814" ht="30.75" customHeight="1" x14ac:dyDescent="0.25"/>
    <row r="13815" ht="30.75" customHeight="1" x14ac:dyDescent="0.25"/>
    <row r="13816" ht="30.75" customHeight="1" x14ac:dyDescent="0.25"/>
    <row r="13817" ht="30.75" customHeight="1" x14ac:dyDescent="0.25"/>
    <row r="13818" ht="30.75" customHeight="1" x14ac:dyDescent="0.25"/>
    <row r="13819" ht="30.75" customHeight="1" x14ac:dyDescent="0.25"/>
    <row r="13820" ht="30.75" customHeight="1" x14ac:dyDescent="0.25"/>
    <row r="13821" ht="30.75" customHeight="1" x14ac:dyDescent="0.25"/>
    <row r="13822" ht="30.75" customHeight="1" x14ac:dyDescent="0.25"/>
    <row r="13823" ht="30.75" customHeight="1" x14ac:dyDescent="0.25"/>
    <row r="13824" ht="30.75" customHeight="1" x14ac:dyDescent="0.25"/>
    <row r="13825" ht="30.75" customHeight="1" x14ac:dyDescent="0.25"/>
    <row r="13826" ht="30.75" customHeight="1" x14ac:dyDescent="0.25"/>
    <row r="13827" ht="30.75" customHeight="1" x14ac:dyDescent="0.25"/>
    <row r="13828" ht="30.75" customHeight="1" x14ac:dyDescent="0.25"/>
    <row r="13829" ht="30.75" customHeight="1" x14ac:dyDescent="0.25"/>
    <row r="13830" ht="30.75" customHeight="1" x14ac:dyDescent="0.25"/>
    <row r="13831" ht="30.75" customHeight="1" x14ac:dyDescent="0.25"/>
    <row r="13832" ht="30.75" customHeight="1" x14ac:dyDescent="0.25"/>
    <row r="13833" ht="30.75" customHeight="1" x14ac:dyDescent="0.25"/>
    <row r="13834" ht="30.75" customHeight="1" x14ac:dyDescent="0.25"/>
    <row r="13835" ht="30.75" customHeight="1" x14ac:dyDescent="0.25"/>
    <row r="13836" ht="30.75" customHeight="1" x14ac:dyDescent="0.25"/>
    <row r="13837" ht="30.75" customHeight="1" x14ac:dyDescent="0.25"/>
    <row r="13838" ht="30.75" customHeight="1" x14ac:dyDescent="0.25"/>
    <row r="13839" ht="30.75" customHeight="1" x14ac:dyDescent="0.25"/>
    <row r="13840" ht="30.75" customHeight="1" x14ac:dyDescent="0.25"/>
    <row r="13841" ht="30.75" customHeight="1" x14ac:dyDescent="0.25"/>
    <row r="13842" ht="30.75" customHeight="1" x14ac:dyDescent="0.25"/>
    <row r="13843" ht="30.75" customHeight="1" x14ac:dyDescent="0.25"/>
    <row r="13844" ht="30.75" customHeight="1" x14ac:dyDescent="0.25"/>
    <row r="13845" ht="30.75" customHeight="1" x14ac:dyDescent="0.25"/>
    <row r="13846" ht="30.75" customHeight="1" x14ac:dyDescent="0.25"/>
    <row r="13847" ht="30.75" customHeight="1" x14ac:dyDescent="0.25"/>
    <row r="13848" ht="30.75" customHeight="1" x14ac:dyDescent="0.25"/>
    <row r="13849" ht="30.75" customHeight="1" x14ac:dyDescent="0.25"/>
    <row r="13850" ht="30.75" customHeight="1" x14ac:dyDescent="0.25"/>
    <row r="13851" ht="30.75" customHeight="1" x14ac:dyDescent="0.25"/>
    <row r="13852" ht="30.75" customHeight="1" x14ac:dyDescent="0.25"/>
    <row r="13853" ht="30.75" customHeight="1" x14ac:dyDescent="0.25"/>
    <row r="13854" ht="30.75" customHeight="1" x14ac:dyDescent="0.25"/>
    <row r="13855" ht="30.75" customHeight="1" x14ac:dyDescent="0.25"/>
    <row r="13856" ht="30.75" customHeight="1" x14ac:dyDescent="0.25"/>
    <row r="13857" ht="30.75" customHeight="1" x14ac:dyDescent="0.25"/>
    <row r="13858" ht="30.75" customHeight="1" x14ac:dyDescent="0.25"/>
    <row r="13859" ht="30.75" customHeight="1" x14ac:dyDescent="0.25"/>
    <row r="13860" ht="30.75" customHeight="1" x14ac:dyDescent="0.25"/>
    <row r="13861" ht="30.75" customHeight="1" x14ac:dyDescent="0.25"/>
    <row r="13862" ht="30.75" customHeight="1" x14ac:dyDescent="0.25"/>
    <row r="13863" ht="30.75" customHeight="1" x14ac:dyDescent="0.25"/>
    <row r="13864" ht="30.75" customHeight="1" x14ac:dyDescent="0.25"/>
    <row r="13865" ht="30.75" customHeight="1" x14ac:dyDescent="0.25"/>
    <row r="13866" ht="30.75" customHeight="1" x14ac:dyDescent="0.25"/>
    <row r="13867" ht="30.75" customHeight="1" x14ac:dyDescent="0.25"/>
    <row r="13868" ht="30.75" customHeight="1" x14ac:dyDescent="0.25"/>
    <row r="13869" ht="30.75" customHeight="1" x14ac:dyDescent="0.25"/>
    <row r="13870" ht="30.75" customHeight="1" x14ac:dyDescent="0.25"/>
    <row r="13871" ht="30.75" customHeight="1" x14ac:dyDescent="0.25"/>
    <row r="13872" ht="30.75" customHeight="1" x14ac:dyDescent="0.25"/>
    <row r="13873" ht="30.75" customHeight="1" x14ac:dyDescent="0.25"/>
    <row r="13874" ht="30.75" customHeight="1" x14ac:dyDescent="0.25"/>
    <row r="13875" ht="30.75" customHeight="1" x14ac:dyDescent="0.25"/>
    <row r="13876" ht="30.75" customHeight="1" x14ac:dyDescent="0.25"/>
    <row r="13877" ht="30.75" customHeight="1" x14ac:dyDescent="0.25"/>
    <row r="13878" ht="30.75" customHeight="1" x14ac:dyDescent="0.25"/>
    <row r="13879" ht="30.75" customHeight="1" x14ac:dyDescent="0.25"/>
    <row r="13880" ht="30.75" customHeight="1" x14ac:dyDescent="0.25"/>
    <row r="13881" ht="30.75" customHeight="1" x14ac:dyDescent="0.25"/>
    <row r="13882" ht="30.75" customHeight="1" x14ac:dyDescent="0.25"/>
    <row r="13883" ht="30.75" customHeight="1" x14ac:dyDescent="0.25"/>
    <row r="13884" ht="30.75" customHeight="1" x14ac:dyDescent="0.25"/>
    <row r="13885" ht="30.75" customHeight="1" x14ac:dyDescent="0.25"/>
    <row r="13886" ht="30.75" customHeight="1" x14ac:dyDescent="0.25"/>
    <row r="13887" ht="30.75" customHeight="1" x14ac:dyDescent="0.25"/>
    <row r="13888" ht="30.75" customHeight="1" x14ac:dyDescent="0.25"/>
    <row r="13889" ht="30.75" customHeight="1" x14ac:dyDescent="0.25"/>
    <row r="13890" ht="30.75" customHeight="1" x14ac:dyDescent="0.25"/>
    <row r="13891" ht="30.75" customHeight="1" x14ac:dyDescent="0.25"/>
    <row r="13892" ht="30.75" customHeight="1" x14ac:dyDescent="0.25"/>
    <row r="13893" ht="30.75" customHeight="1" x14ac:dyDescent="0.25"/>
    <row r="13894" ht="30.75" customHeight="1" x14ac:dyDescent="0.25"/>
    <row r="13895" ht="30.75" customHeight="1" x14ac:dyDescent="0.25"/>
    <row r="13896" ht="30.75" customHeight="1" x14ac:dyDescent="0.25"/>
    <row r="13897" ht="30.75" customHeight="1" x14ac:dyDescent="0.25"/>
    <row r="13898" ht="30.75" customHeight="1" x14ac:dyDescent="0.25"/>
    <row r="13899" ht="30.75" customHeight="1" x14ac:dyDescent="0.25"/>
    <row r="13900" ht="30.75" customHeight="1" x14ac:dyDescent="0.25"/>
    <row r="13901" ht="30.75" customHeight="1" x14ac:dyDescent="0.25"/>
    <row r="13902" ht="30.75" customHeight="1" x14ac:dyDescent="0.25"/>
    <row r="13903" ht="30.75" customHeight="1" x14ac:dyDescent="0.25"/>
    <row r="13904" ht="30.75" customHeight="1" x14ac:dyDescent="0.25"/>
    <row r="13905" ht="30.75" customHeight="1" x14ac:dyDescent="0.25"/>
    <row r="13906" ht="30.75" customHeight="1" x14ac:dyDescent="0.25"/>
    <row r="13907" ht="30.75" customHeight="1" x14ac:dyDescent="0.25"/>
    <row r="13908" ht="30.75" customHeight="1" x14ac:dyDescent="0.25"/>
    <row r="13909" ht="30.75" customHeight="1" x14ac:dyDescent="0.25"/>
    <row r="13910" ht="30.75" customHeight="1" x14ac:dyDescent="0.25"/>
    <row r="13911" ht="30.75" customHeight="1" x14ac:dyDescent="0.25"/>
    <row r="13912" ht="30.75" customHeight="1" x14ac:dyDescent="0.25"/>
    <row r="13913" ht="30.75" customHeight="1" x14ac:dyDescent="0.25"/>
    <row r="13914" ht="30.75" customHeight="1" x14ac:dyDescent="0.25"/>
    <row r="13915" ht="30.75" customHeight="1" x14ac:dyDescent="0.25"/>
    <row r="13916" ht="30.75" customHeight="1" x14ac:dyDescent="0.25"/>
    <row r="13917" ht="30.75" customHeight="1" x14ac:dyDescent="0.25"/>
    <row r="13918" ht="30.75" customHeight="1" x14ac:dyDescent="0.25"/>
    <row r="13919" ht="30.75" customHeight="1" x14ac:dyDescent="0.25"/>
    <row r="13920" ht="30.75" customHeight="1" x14ac:dyDescent="0.25"/>
    <row r="13921" ht="30.75" customHeight="1" x14ac:dyDescent="0.25"/>
    <row r="13922" ht="30.75" customHeight="1" x14ac:dyDescent="0.25"/>
    <row r="13923" ht="30.75" customHeight="1" x14ac:dyDescent="0.25"/>
    <row r="13924" ht="30.75" customHeight="1" x14ac:dyDescent="0.25"/>
    <row r="13925" ht="30.75" customHeight="1" x14ac:dyDescent="0.25"/>
    <row r="13926" ht="30.75" customHeight="1" x14ac:dyDescent="0.25"/>
    <row r="13927" ht="30.75" customHeight="1" x14ac:dyDescent="0.25"/>
    <row r="13928" ht="30.75" customHeight="1" x14ac:dyDescent="0.25"/>
    <row r="13929" ht="30.75" customHeight="1" x14ac:dyDescent="0.25"/>
    <row r="13930" ht="30.75" customHeight="1" x14ac:dyDescent="0.25"/>
    <row r="13931" ht="30.75" customHeight="1" x14ac:dyDescent="0.25"/>
    <row r="13932" ht="30.75" customHeight="1" x14ac:dyDescent="0.25"/>
    <row r="13933" ht="30.75" customHeight="1" x14ac:dyDescent="0.25"/>
    <row r="13934" ht="30.75" customHeight="1" x14ac:dyDescent="0.25"/>
    <row r="13935" ht="30.75" customHeight="1" x14ac:dyDescent="0.25"/>
    <row r="13936" ht="30.75" customHeight="1" x14ac:dyDescent="0.25"/>
    <row r="13937" ht="30.75" customHeight="1" x14ac:dyDescent="0.25"/>
    <row r="13938" ht="30.75" customHeight="1" x14ac:dyDescent="0.25"/>
    <row r="13939" ht="30.75" customHeight="1" x14ac:dyDescent="0.25"/>
    <row r="13940" ht="30.75" customHeight="1" x14ac:dyDescent="0.25"/>
    <row r="13941" ht="30.75" customHeight="1" x14ac:dyDescent="0.25"/>
    <row r="13942" ht="30.75" customHeight="1" x14ac:dyDescent="0.25"/>
    <row r="13943" ht="30.75" customHeight="1" x14ac:dyDescent="0.25"/>
    <row r="13944" ht="30.75" customHeight="1" x14ac:dyDescent="0.25"/>
    <row r="13945" ht="30.75" customHeight="1" x14ac:dyDescent="0.25"/>
    <row r="13946" ht="30.75" customHeight="1" x14ac:dyDescent="0.25"/>
    <row r="13947" ht="30.75" customHeight="1" x14ac:dyDescent="0.25"/>
    <row r="13948" ht="30.75" customHeight="1" x14ac:dyDescent="0.25"/>
    <row r="13949" ht="30.75" customHeight="1" x14ac:dyDescent="0.25"/>
    <row r="13950" ht="30.75" customHeight="1" x14ac:dyDescent="0.25"/>
    <row r="13951" ht="30.75" customHeight="1" x14ac:dyDescent="0.25"/>
    <row r="13952" ht="30.75" customHeight="1" x14ac:dyDescent="0.25"/>
    <row r="13953" ht="30.75" customHeight="1" x14ac:dyDescent="0.25"/>
    <row r="13954" ht="30.75" customHeight="1" x14ac:dyDescent="0.25"/>
    <row r="13955" ht="30.75" customHeight="1" x14ac:dyDescent="0.25"/>
    <row r="13956" ht="30.75" customHeight="1" x14ac:dyDescent="0.25"/>
    <row r="13957" ht="30.75" customHeight="1" x14ac:dyDescent="0.25"/>
    <row r="13958" ht="30.75" customHeight="1" x14ac:dyDescent="0.25"/>
    <row r="13959" ht="30.75" customHeight="1" x14ac:dyDescent="0.25"/>
    <row r="13960" ht="30.75" customHeight="1" x14ac:dyDescent="0.25"/>
    <row r="13961" ht="30.75" customHeight="1" x14ac:dyDescent="0.25"/>
    <row r="13962" ht="30.75" customHeight="1" x14ac:dyDescent="0.25"/>
    <row r="13963" ht="30.75" customHeight="1" x14ac:dyDescent="0.25"/>
    <row r="13964" ht="30.75" customHeight="1" x14ac:dyDescent="0.25"/>
    <row r="13965" ht="30.75" customHeight="1" x14ac:dyDescent="0.25"/>
    <row r="13966" ht="30.75" customHeight="1" x14ac:dyDescent="0.25"/>
    <row r="13967" ht="30.75" customHeight="1" x14ac:dyDescent="0.25"/>
    <row r="13968" ht="30.75" customHeight="1" x14ac:dyDescent="0.25"/>
    <row r="13969" ht="30.75" customHeight="1" x14ac:dyDescent="0.25"/>
    <row r="13970" ht="30.75" customHeight="1" x14ac:dyDescent="0.25"/>
    <row r="13971" ht="30.75" customHeight="1" x14ac:dyDescent="0.25"/>
    <row r="13972" ht="30.75" customHeight="1" x14ac:dyDescent="0.25"/>
    <row r="13973" ht="30.75" customHeight="1" x14ac:dyDescent="0.25"/>
    <row r="13974" ht="30.75" customHeight="1" x14ac:dyDescent="0.25"/>
    <row r="13975" ht="30.75" customHeight="1" x14ac:dyDescent="0.25"/>
    <row r="13976" ht="30.75" customHeight="1" x14ac:dyDescent="0.25"/>
    <row r="13977" ht="30.75" customHeight="1" x14ac:dyDescent="0.25"/>
    <row r="13978" ht="30.75" customHeight="1" x14ac:dyDescent="0.25"/>
    <row r="13979" ht="30.75" customHeight="1" x14ac:dyDescent="0.25"/>
    <row r="13980" ht="30.75" customHeight="1" x14ac:dyDescent="0.25"/>
    <row r="13981" ht="30.75" customHeight="1" x14ac:dyDescent="0.25"/>
    <row r="13982" ht="30.75" customHeight="1" x14ac:dyDescent="0.25"/>
    <row r="13983" ht="30.75" customHeight="1" x14ac:dyDescent="0.25"/>
    <row r="13984" ht="30.75" customHeight="1" x14ac:dyDescent="0.25"/>
    <row r="13985" ht="30.75" customHeight="1" x14ac:dyDescent="0.25"/>
    <row r="13986" ht="30.75" customHeight="1" x14ac:dyDescent="0.25"/>
    <row r="13987" ht="30.75" customHeight="1" x14ac:dyDescent="0.25"/>
    <row r="13988" ht="30.75" customHeight="1" x14ac:dyDescent="0.25"/>
    <row r="13989" ht="30.75" customHeight="1" x14ac:dyDescent="0.25"/>
    <row r="13990" ht="30.75" customHeight="1" x14ac:dyDescent="0.25"/>
    <row r="13991" ht="30.75" customHeight="1" x14ac:dyDescent="0.25"/>
    <row r="13992" ht="30.75" customHeight="1" x14ac:dyDescent="0.25"/>
    <row r="13993" ht="30.75" customHeight="1" x14ac:dyDescent="0.25"/>
    <row r="13994" ht="30.75" customHeight="1" x14ac:dyDescent="0.25"/>
    <row r="13995" ht="30.75" customHeight="1" x14ac:dyDescent="0.25"/>
    <row r="13996" ht="30.75" customHeight="1" x14ac:dyDescent="0.25"/>
    <row r="13997" ht="30.75" customHeight="1" x14ac:dyDescent="0.25"/>
    <row r="13998" ht="30.75" customHeight="1" x14ac:dyDescent="0.25"/>
    <row r="13999" ht="30.75" customHeight="1" x14ac:dyDescent="0.25"/>
    <row r="14000" ht="30.75" customHeight="1" x14ac:dyDescent="0.25"/>
    <row r="14001" ht="30.75" customHeight="1" x14ac:dyDescent="0.25"/>
    <row r="14002" ht="30.75" customHeight="1" x14ac:dyDescent="0.25"/>
    <row r="14003" ht="30.75" customHeight="1" x14ac:dyDescent="0.25"/>
    <row r="14004" ht="30.75" customHeight="1" x14ac:dyDescent="0.25"/>
    <row r="14005" ht="30.75" customHeight="1" x14ac:dyDescent="0.25"/>
    <row r="14006" ht="30.75" customHeight="1" x14ac:dyDescent="0.25"/>
    <row r="14007" ht="30.75" customHeight="1" x14ac:dyDescent="0.25"/>
    <row r="14008" ht="30.75" customHeight="1" x14ac:dyDescent="0.25"/>
    <row r="14009" ht="30.75" customHeight="1" x14ac:dyDescent="0.25"/>
    <row r="14010" ht="30.75" customHeight="1" x14ac:dyDescent="0.25"/>
    <row r="14011" ht="30.75" customHeight="1" x14ac:dyDescent="0.25"/>
    <row r="14012" ht="30.75" customHeight="1" x14ac:dyDescent="0.25"/>
    <row r="14013" ht="30.75" customHeight="1" x14ac:dyDescent="0.25"/>
    <row r="14014" ht="30.75" customHeight="1" x14ac:dyDescent="0.25"/>
    <row r="14015" ht="30.75" customHeight="1" x14ac:dyDescent="0.25"/>
    <row r="14016" ht="30.75" customHeight="1" x14ac:dyDescent="0.25"/>
    <row r="14017" ht="30.75" customHeight="1" x14ac:dyDescent="0.25"/>
    <row r="14018" ht="30.75" customHeight="1" x14ac:dyDescent="0.25"/>
    <row r="14019" ht="30.75" customHeight="1" x14ac:dyDescent="0.25"/>
    <row r="14020" ht="30.75" customHeight="1" x14ac:dyDescent="0.25"/>
    <row r="14021" ht="30.75" customHeight="1" x14ac:dyDescent="0.25"/>
    <row r="14022" ht="30.75" customHeight="1" x14ac:dyDescent="0.25"/>
    <row r="14023" ht="30.75" customHeight="1" x14ac:dyDescent="0.25"/>
    <row r="14024" ht="30.75" customHeight="1" x14ac:dyDescent="0.25"/>
    <row r="14025" ht="30.75" customHeight="1" x14ac:dyDescent="0.25"/>
    <row r="14026" ht="30.75" customHeight="1" x14ac:dyDescent="0.25"/>
    <row r="14027" ht="30.75" customHeight="1" x14ac:dyDescent="0.25"/>
    <row r="14028" ht="30.75" customHeight="1" x14ac:dyDescent="0.25"/>
    <row r="14029" ht="30.75" customHeight="1" x14ac:dyDescent="0.25"/>
    <row r="14030" ht="30.75" customHeight="1" x14ac:dyDescent="0.25"/>
    <row r="14031" ht="30.75" customHeight="1" x14ac:dyDescent="0.25"/>
    <row r="14032" ht="30.75" customHeight="1" x14ac:dyDescent="0.25"/>
    <row r="14033" ht="30.75" customHeight="1" x14ac:dyDescent="0.25"/>
    <row r="14034" ht="30.75" customHeight="1" x14ac:dyDescent="0.25"/>
    <row r="14035" ht="30.75" customHeight="1" x14ac:dyDescent="0.25"/>
    <row r="14036" ht="30.75" customHeight="1" x14ac:dyDescent="0.25"/>
    <row r="14037" ht="30.75" customHeight="1" x14ac:dyDescent="0.25"/>
    <row r="14038" ht="30.75" customHeight="1" x14ac:dyDescent="0.25"/>
    <row r="14039" ht="30.75" customHeight="1" x14ac:dyDescent="0.25"/>
    <row r="14040" ht="30.75" customHeight="1" x14ac:dyDescent="0.25"/>
    <row r="14041" ht="30.75" customHeight="1" x14ac:dyDescent="0.25"/>
    <row r="14042" ht="30.75" customHeight="1" x14ac:dyDescent="0.25"/>
    <row r="14043" ht="30.75" customHeight="1" x14ac:dyDescent="0.25"/>
    <row r="14044" ht="30.75" customHeight="1" x14ac:dyDescent="0.25"/>
    <row r="14045" ht="30.75" customHeight="1" x14ac:dyDescent="0.25"/>
    <row r="14046" ht="30.75" customHeight="1" x14ac:dyDescent="0.25"/>
    <row r="14047" ht="30.75" customHeight="1" x14ac:dyDescent="0.25"/>
    <row r="14048" ht="30.75" customHeight="1" x14ac:dyDescent="0.25"/>
    <row r="14049" ht="30.75" customHeight="1" x14ac:dyDescent="0.25"/>
    <row r="14050" ht="30.75" customHeight="1" x14ac:dyDescent="0.25"/>
    <row r="14051" ht="30.75" customHeight="1" x14ac:dyDescent="0.25"/>
    <row r="14052" ht="30.75" customHeight="1" x14ac:dyDescent="0.25"/>
    <row r="14053" ht="30.75" customHeight="1" x14ac:dyDescent="0.25"/>
    <row r="14054" ht="30.75" customHeight="1" x14ac:dyDescent="0.25"/>
    <row r="14055" ht="30.75" customHeight="1" x14ac:dyDescent="0.25"/>
    <row r="14056" ht="30.75" customHeight="1" x14ac:dyDescent="0.25"/>
    <row r="14057" ht="30.75" customHeight="1" x14ac:dyDescent="0.25"/>
    <row r="14058" ht="30.75" customHeight="1" x14ac:dyDescent="0.25"/>
    <row r="14059" ht="30.75" customHeight="1" x14ac:dyDescent="0.25"/>
    <row r="14060" ht="30.75" customHeight="1" x14ac:dyDescent="0.25"/>
    <row r="14061" ht="30.75" customHeight="1" x14ac:dyDescent="0.25"/>
    <row r="14062" ht="30.75" customHeight="1" x14ac:dyDescent="0.25"/>
    <row r="14063" ht="30.75" customHeight="1" x14ac:dyDescent="0.25"/>
    <row r="14064" ht="30.75" customHeight="1" x14ac:dyDescent="0.25"/>
    <row r="14065" ht="30.75" customHeight="1" x14ac:dyDescent="0.25"/>
    <row r="14066" ht="30.75" customHeight="1" x14ac:dyDescent="0.25"/>
    <row r="14067" ht="30.75" customHeight="1" x14ac:dyDescent="0.25"/>
    <row r="14068" ht="30.75" customHeight="1" x14ac:dyDescent="0.25"/>
    <row r="14069" ht="30.75" customHeight="1" x14ac:dyDescent="0.25"/>
    <row r="14070" ht="30.75" customHeight="1" x14ac:dyDescent="0.25"/>
    <row r="14071" ht="30.75" customHeight="1" x14ac:dyDescent="0.25"/>
    <row r="14072" ht="30.75" customHeight="1" x14ac:dyDescent="0.25"/>
    <row r="14073" ht="30.75" customHeight="1" x14ac:dyDescent="0.25"/>
    <row r="14074" ht="30.75" customHeight="1" x14ac:dyDescent="0.25"/>
    <row r="14075" ht="30.75" customHeight="1" x14ac:dyDescent="0.25"/>
    <row r="14076" ht="30.75" customHeight="1" x14ac:dyDescent="0.25"/>
    <row r="14077" ht="30.75" customHeight="1" x14ac:dyDescent="0.25"/>
    <row r="14078" ht="30.75" customHeight="1" x14ac:dyDescent="0.25"/>
    <row r="14079" ht="30.75" customHeight="1" x14ac:dyDescent="0.25"/>
    <row r="14080" ht="30.75" customHeight="1" x14ac:dyDescent="0.25"/>
    <row r="14081" ht="30.75" customHeight="1" x14ac:dyDescent="0.25"/>
    <row r="14082" ht="30.75" customHeight="1" x14ac:dyDescent="0.25"/>
    <row r="14083" ht="30.75" customHeight="1" x14ac:dyDescent="0.25"/>
    <row r="14084" ht="30.75" customHeight="1" x14ac:dyDescent="0.25"/>
    <row r="14085" ht="30.75" customHeight="1" x14ac:dyDescent="0.25"/>
    <row r="14086" ht="30.75" customHeight="1" x14ac:dyDescent="0.25"/>
    <row r="14087" ht="30.75" customHeight="1" x14ac:dyDescent="0.25"/>
    <row r="14088" ht="30.75" customHeight="1" x14ac:dyDescent="0.25"/>
    <row r="14089" ht="30.75" customHeight="1" x14ac:dyDescent="0.25"/>
    <row r="14090" ht="30.75" customHeight="1" x14ac:dyDescent="0.25"/>
    <row r="14091" ht="30.75" customHeight="1" x14ac:dyDescent="0.25"/>
    <row r="14092" ht="30.75" customHeight="1" x14ac:dyDescent="0.25"/>
    <row r="14093" ht="30.75" customHeight="1" x14ac:dyDescent="0.25"/>
    <row r="14094" ht="30.75" customHeight="1" x14ac:dyDescent="0.25"/>
    <row r="14095" ht="30.75" customHeight="1" x14ac:dyDescent="0.25"/>
    <row r="14096" ht="30.75" customHeight="1" x14ac:dyDescent="0.25"/>
    <row r="14097" ht="30.75" customHeight="1" x14ac:dyDescent="0.25"/>
    <row r="14098" ht="30.75" customHeight="1" x14ac:dyDescent="0.25"/>
    <row r="14099" ht="30.75" customHeight="1" x14ac:dyDescent="0.25"/>
    <row r="14100" ht="30.75" customHeight="1" x14ac:dyDescent="0.25"/>
    <row r="14101" ht="30.75" customHeight="1" x14ac:dyDescent="0.25"/>
    <row r="14102" ht="30.75" customHeight="1" x14ac:dyDescent="0.25"/>
    <row r="14103" ht="30.75" customHeight="1" x14ac:dyDescent="0.25"/>
    <row r="14104" ht="30.75" customHeight="1" x14ac:dyDescent="0.25"/>
    <row r="14105" ht="30.75" customHeight="1" x14ac:dyDescent="0.25"/>
    <row r="14106" ht="30.75" customHeight="1" x14ac:dyDescent="0.25"/>
    <row r="14107" ht="30.75" customHeight="1" x14ac:dyDescent="0.25"/>
    <row r="14108" ht="30.75" customHeight="1" x14ac:dyDescent="0.25"/>
    <row r="14109" ht="30.75" customHeight="1" x14ac:dyDescent="0.25"/>
    <row r="14110" ht="30.75" customHeight="1" x14ac:dyDescent="0.25"/>
    <row r="14111" ht="30.75" customHeight="1" x14ac:dyDescent="0.25"/>
    <row r="14112" ht="30.75" customHeight="1" x14ac:dyDescent="0.25"/>
    <row r="14113" ht="30.75" customHeight="1" x14ac:dyDescent="0.25"/>
    <row r="14114" ht="30.75" customHeight="1" x14ac:dyDescent="0.25"/>
    <row r="14115" ht="30.75" customHeight="1" x14ac:dyDescent="0.25"/>
    <row r="14116" ht="30.75" customHeight="1" x14ac:dyDescent="0.25"/>
    <row r="14117" ht="30.75" customHeight="1" x14ac:dyDescent="0.25"/>
    <row r="14118" ht="30.75" customHeight="1" x14ac:dyDescent="0.25"/>
    <row r="14119" ht="30.75" customHeight="1" x14ac:dyDescent="0.25"/>
    <row r="14120" ht="30.75" customHeight="1" x14ac:dyDescent="0.25"/>
    <row r="14121" ht="30.75" customHeight="1" x14ac:dyDescent="0.25"/>
    <row r="14122" ht="30.75" customHeight="1" x14ac:dyDescent="0.25"/>
    <row r="14123" ht="30.75" customHeight="1" x14ac:dyDescent="0.25"/>
    <row r="14124" ht="30.75" customHeight="1" x14ac:dyDescent="0.25"/>
    <row r="14125" ht="30.75" customHeight="1" x14ac:dyDescent="0.25"/>
    <row r="14126" ht="30.75" customHeight="1" x14ac:dyDescent="0.25"/>
    <row r="14127" ht="30.75" customHeight="1" x14ac:dyDescent="0.25"/>
    <row r="14128" ht="30.75" customHeight="1" x14ac:dyDescent="0.25"/>
    <row r="14129" ht="30.75" customHeight="1" x14ac:dyDescent="0.25"/>
    <row r="14130" ht="30.75" customHeight="1" x14ac:dyDescent="0.25"/>
    <row r="14131" ht="30.75" customHeight="1" x14ac:dyDescent="0.25"/>
    <row r="14132" ht="30.75" customHeight="1" x14ac:dyDescent="0.25"/>
    <row r="14133" ht="30.75" customHeight="1" x14ac:dyDescent="0.25"/>
    <row r="14134" ht="30.75" customHeight="1" x14ac:dyDescent="0.25"/>
    <row r="14135" ht="30.75" customHeight="1" x14ac:dyDescent="0.25"/>
    <row r="14136" ht="30.75" customHeight="1" x14ac:dyDescent="0.25"/>
    <row r="14137" ht="30.75" customHeight="1" x14ac:dyDescent="0.25"/>
    <row r="14138" ht="30.75" customHeight="1" x14ac:dyDescent="0.25"/>
    <row r="14139" ht="30.75" customHeight="1" x14ac:dyDescent="0.25"/>
    <row r="14140" ht="30.75" customHeight="1" x14ac:dyDescent="0.25"/>
    <row r="14141" ht="30.75" customHeight="1" x14ac:dyDescent="0.25"/>
    <row r="14142" ht="30.75" customHeight="1" x14ac:dyDescent="0.25"/>
    <row r="14143" ht="30.75" customHeight="1" x14ac:dyDescent="0.25"/>
    <row r="14144" ht="30.75" customHeight="1" x14ac:dyDescent="0.25"/>
    <row r="14145" ht="30.75" customHeight="1" x14ac:dyDescent="0.25"/>
    <row r="14146" ht="30.75" customHeight="1" x14ac:dyDescent="0.25"/>
    <row r="14147" ht="30.75" customHeight="1" x14ac:dyDescent="0.25"/>
    <row r="14148" ht="30.75" customHeight="1" x14ac:dyDescent="0.25"/>
    <row r="14149" ht="30.75" customHeight="1" x14ac:dyDescent="0.25"/>
    <row r="14150" ht="30.75" customHeight="1" x14ac:dyDescent="0.25"/>
    <row r="14151" ht="30.75" customHeight="1" x14ac:dyDescent="0.25"/>
    <row r="14152" ht="30.75" customHeight="1" x14ac:dyDescent="0.25"/>
    <row r="14153" ht="30.75" customHeight="1" x14ac:dyDescent="0.25"/>
    <row r="14154" ht="30.75" customHeight="1" x14ac:dyDescent="0.25"/>
    <row r="14155" ht="30.75" customHeight="1" x14ac:dyDescent="0.25"/>
    <row r="14156" ht="30.75" customHeight="1" x14ac:dyDescent="0.25"/>
    <row r="14157" ht="30.75" customHeight="1" x14ac:dyDescent="0.25"/>
    <row r="14158" ht="30.75" customHeight="1" x14ac:dyDescent="0.25"/>
    <row r="14159" ht="30.75" customHeight="1" x14ac:dyDescent="0.25"/>
    <row r="14160" ht="30.75" customHeight="1" x14ac:dyDescent="0.25"/>
    <row r="14161" ht="30.75" customHeight="1" x14ac:dyDescent="0.25"/>
    <row r="14162" ht="30.75" customHeight="1" x14ac:dyDescent="0.25"/>
    <row r="14163" ht="30.75" customHeight="1" x14ac:dyDescent="0.25"/>
    <row r="14164" ht="30.75" customHeight="1" x14ac:dyDescent="0.25"/>
    <row r="14165" ht="30.75" customHeight="1" x14ac:dyDescent="0.25"/>
    <row r="14166" ht="30.75" customHeight="1" x14ac:dyDescent="0.25"/>
    <row r="14167" ht="30.75" customHeight="1" x14ac:dyDescent="0.25"/>
    <row r="14168" ht="30.75" customHeight="1" x14ac:dyDescent="0.25"/>
    <row r="14169" ht="30.75" customHeight="1" x14ac:dyDescent="0.25"/>
    <row r="14170" ht="30.75" customHeight="1" x14ac:dyDescent="0.25"/>
    <row r="14171" ht="30.75" customHeight="1" x14ac:dyDescent="0.25"/>
    <row r="14172" ht="30.75" customHeight="1" x14ac:dyDescent="0.25"/>
    <row r="14173" ht="30.75" customHeight="1" x14ac:dyDescent="0.25"/>
    <row r="14174" ht="30.75" customHeight="1" x14ac:dyDescent="0.25"/>
    <row r="14175" ht="30.75" customHeight="1" x14ac:dyDescent="0.25"/>
    <row r="14176" ht="30.75" customHeight="1" x14ac:dyDescent="0.25"/>
    <row r="14177" ht="30.75" customHeight="1" x14ac:dyDescent="0.25"/>
    <row r="14178" ht="30.75" customHeight="1" x14ac:dyDescent="0.25"/>
    <row r="14179" ht="30.75" customHeight="1" x14ac:dyDescent="0.25"/>
    <row r="14180" ht="30.75" customHeight="1" x14ac:dyDescent="0.25"/>
    <row r="14181" ht="30.75" customHeight="1" x14ac:dyDescent="0.25"/>
    <row r="14182" ht="30.75" customHeight="1" x14ac:dyDescent="0.25"/>
    <row r="14183" ht="30.75" customHeight="1" x14ac:dyDescent="0.25"/>
    <row r="14184" ht="30.75" customHeight="1" x14ac:dyDescent="0.25"/>
    <row r="14185" ht="30.75" customHeight="1" x14ac:dyDescent="0.25"/>
    <row r="14186" ht="30.75" customHeight="1" x14ac:dyDescent="0.25"/>
    <row r="14187" ht="30.75" customHeight="1" x14ac:dyDescent="0.25"/>
    <row r="14188" ht="30.75" customHeight="1" x14ac:dyDescent="0.25"/>
    <row r="14189" ht="30.75" customHeight="1" x14ac:dyDescent="0.25"/>
    <row r="14190" ht="30.75" customHeight="1" x14ac:dyDescent="0.25"/>
    <row r="14191" ht="30.75" customHeight="1" x14ac:dyDescent="0.25"/>
    <row r="14192" ht="30.75" customHeight="1" x14ac:dyDescent="0.25"/>
    <row r="14193" ht="30.75" customHeight="1" x14ac:dyDescent="0.25"/>
    <row r="14194" ht="30.75" customHeight="1" x14ac:dyDescent="0.25"/>
    <row r="14195" ht="30.75" customHeight="1" x14ac:dyDescent="0.25"/>
    <row r="14196" ht="30.75" customHeight="1" x14ac:dyDescent="0.25"/>
    <row r="14197" ht="30.75" customHeight="1" x14ac:dyDescent="0.25"/>
    <row r="14198" ht="30.75" customHeight="1" x14ac:dyDescent="0.25"/>
    <row r="14199" ht="30.75" customHeight="1" x14ac:dyDescent="0.25"/>
    <row r="14200" ht="30.75" customHeight="1" x14ac:dyDescent="0.25"/>
    <row r="14201" ht="30.75" customHeight="1" x14ac:dyDescent="0.25"/>
    <row r="14202" ht="30.75" customHeight="1" x14ac:dyDescent="0.25"/>
    <row r="14203" ht="30.75" customHeight="1" x14ac:dyDescent="0.25"/>
    <row r="14204" ht="30.75" customHeight="1" x14ac:dyDescent="0.25"/>
    <row r="14205" ht="30.75" customHeight="1" x14ac:dyDescent="0.25"/>
    <row r="14206" ht="30.75" customHeight="1" x14ac:dyDescent="0.25"/>
    <row r="14207" ht="30.75" customHeight="1" x14ac:dyDescent="0.25"/>
    <row r="14208" ht="30.75" customHeight="1" x14ac:dyDescent="0.25"/>
    <row r="14209" ht="30.75" customHeight="1" x14ac:dyDescent="0.25"/>
    <row r="14210" ht="30.75" customHeight="1" x14ac:dyDescent="0.25"/>
    <row r="14211" ht="30.75" customHeight="1" x14ac:dyDescent="0.25"/>
    <row r="14212" ht="30.75" customHeight="1" x14ac:dyDescent="0.25"/>
    <row r="14213" ht="30.75" customHeight="1" x14ac:dyDescent="0.25"/>
    <row r="14214" ht="30.75" customHeight="1" x14ac:dyDescent="0.25"/>
    <row r="14215" ht="30.75" customHeight="1" x14ac:dyDescent="0.25"/>
    <row r="14216" ht="30.75" customHeight="1" x14ac:dyDescent="0.25"/>
    <row r="14217" ht="30.75" customHeight="1" x14ac:dyDescent="0.25"/>
    <row r="14218" ht="30.75" customHeight="1" x14ac:dyDescent="0.25"/>
    <row r="14219" ht="30.75" customHeight="1" x14ac:dyDescent="0.25"/>
    <row r="14220" ht="30.75" customHeight="1" x14ac:dyDescent="0.25"/>
    <row r="14221" ht="30.75" customHeight="1" x14ac:dyDescent="0.25"/>
    <row r="14222" ht="30.75" customHeight="1" x14ac:dyDescent="0.25"/>
    <row r="14223" ht="30.75" customHeight="1" x14ac:dyDescent="0.25"/>
    <row r="14224" ht="30.75" customHeight="1" x14ac:dyDescent="0.25"/>
    <row r="14225" ht="30.75" customHeight="1" x14ac:dyDescent="0.25"/>
    <row r="14226" ht="30.75" customHeight="1" x14ac:dyDescent="0.25"/>
    <row r="14227" ht="30.75" customHeight="1" x14ac:dyDescent="0.25"/>
    <row r="14228" ht="30.75" customHeight="1" x14ac:dyDescent="0.25"/>
    <row r="14229" ht="30.75" customHeight="1" x14ac:dyDescent="0.25"/>
    <row r="14230" ht="30.75" customHeight="1" x14ac:dyDescent="0.25"/>
    <row r="14231" ht="30.75" customHeight="1" x14ac:dyDescent="0.25"/>
    <row r="14232" ht="30.75" customHeight="1" x14ac:dyDescent="0.25"/>
    <row r="14233" ht="30.75" customHeight="1" x14ac:dyDescent="0.25"/>
    <row r="14234" ht="30.75" customHeight="1" x14ac:dyDescent="0.25"/>
    <row r="14235" ht="30.75" customHeight="1" x14ac:dyDescent="0.25"/>
    <row r="14236" ht="30.75" customHeight="1" x14ac:dyDescent="0.25"/>
    <row r="14237" ht="30.75" customHeight="1" x14ac:dyDescent="0.25"/>
    <row r="14238" ht="30.75" customHeight="1" x14ac:dyDescent="0.25"/>
    <row r="14239" ht="30.75" customHeight="1" x14ac:dyDescent="0.25"/>
    <row r="14240" ht="30.75" customHeight="1" x14ac:dyDescent="0.25"/>
    <row r="14241" ht="30.75" customHeight="1" x14ac:dyDescent="0.25"/>
    <row r="14242" ht="30.75" customHeight="1" x14ac:dyDescent="0.25"/>
    <row r="14243" ht="30.75" customHeight="1" x14ac:dyDescent="0.25"/>
    <row r="14244" ht="30.75" customHeight="1" x14ac:dyDescent="0.25"/>
    <row r="14245" ht="30.75" customHeight="1" x14ac:dyDescent="0.25"/>
    <row r="14246" ht="30.75" customHeight="1" x14ac:dyDescent="0.25"/>
    <row r="14247" ht="30.75" customHeight="1" x14ac:dyDescent="0.25"/>
    <row r="14248" ht="30.75" customHeight="1" x14ac:dyDescent="0.25"/>
    <row r="14249" ht="30.75" customHeight="1" x14ac:dyDescent="0.25"/>
    <row r="14250" ht="30.75" customHeight="1" x14ac:dyDescent="0.25"/>
    <row r="14251" ht="30.75" customHeight="1" x14ac:dyDescent="0.25"/>
    <row r="14252" ht="30.75" customHeight="1" x14ac:dyDescent="0.25"/>
    <row r="14253" ht="30.75" customHeight="1" x14ac:dyDescent="0.25"/>
    <row r="14254" ht="30.75" customHeight="1" x14ac:dyDescent="0.25"/>
    <row r="14255" ht="30.75" customHeight="1" x14ac:dyDescent="0.25"/>
    <row r="14256" ht="30.75" customHeight="1" x14ac:dyDescent="0.25"/>
    <row r="14257" ht="30.75" customHeight="1" x14ac:dyDescent="0.25"/>
    <row r="14258" ht="30.75" customHeight="1" x14ac:dyDescent="0.25"/>
    <row r="14259" ht="30.75" customHeight="1" x14ac:dyDescent="0.25"/>
    <row r="14260" ht="30.75" customHeight="1" x14ac:dyDescent="0.25"/>
    <row r="14261" ht="30.75" customHeight="1" x14ac:dyDescent="0.25"/>
    <row r="14262" ht="30.75" customHeight="1" x14ac:dyDescent="0.25"/>
    <row r="14263" ht="30.75" customHeight="1" x14ac:dyDescent="0.25"/>
    <row r="14264" ht="30.75" customHeight="1" x14ac:dyDescent="0.25"/>
    <row r="14265" ht="30.75" customHeight="1" x14ac:dyDescent="0.25"/>
    <row r="14266" ht="30.75" customHeight="1" x14ac:dyDescent="0.25"/>
    <row r="14267" ht="30.75" customHeight="1" x14ac:dyDescent="0.25"/>
    <row r="14268" ht="30.75" customHeight="1" x14ac:dyDescent="0.25"/>
    <row r="14269" ht="30.75" customHeight="1" x14ac:dyDescent="0.25"/>
    <row r="14270" ht="30.75" customHeight="1" x14ac:dyDescent="0.25"/>
    <row r="14271" ht="30.75" customHeight="1" x14ac:dyDescent="0.25"/>
    <row r="14272" ht="30.75" customHeight="1" x14ac:dyDescent="0.25"/>
    <row r="14273" ht="30.75" customHeight="1" x14ac:dyDescent="0.25"/>
    <row r="14274" ht="30.75" customHeight="1" x14ac:dyDescent="0.25"/>
    <row r="14275" ht="30.75" customHeight="1" x14ac:dyDescent="0.25"/>
    <row r="14276" ht="30.75" customHeight="1" x14ac:dyDescent="0.25"/>
    <row r="14277" ht="30.75" customHeight="1" x14ac:dyDescent="0.25"/>
    <row r="14278" ht="30.75" customHeight="1" x14ac:dyDescent="0.25"/>
    <row r="14279" ht="30.75" customHeight="1" x14ac:dyDescent="0.25"/>
    <row r="14280" ht="30.75" customHeight="1" x14ac:dyDescent="0.25"/>
    <row r="14281" ht="30.75" customHeight="1" x14ac:dyDescent="0.25"/>
    <row r="14282" ht="30.75" customHeight="1" x14ac:dyDescent="0.25"/>
    <row r="14283" ht="30.75" customHeight="1" x14ac:dyDescent="0.25"/>
    <row r="14284" ht="30.75" customHeight="1" x14ac:dyDescent="0.25"/>
    <row r="14285" ht="30.75" customHeight="1" x14ac:dyDescent="0.25"/>
    <row r="14286" ht="30.75" customHeight="1" x14ac:dyDescent="0.25"/>
    <row r="14287" ht="30.75" customHeight="1" x14ac:dyDescent="0.25"/>
    <row r="14288" ht="30.75" customHeight="1" x14ac:dyDescent="0.25"/>
    <row r="14289" ht="30.75" customHeight="1" x14ac:dyDescent="0.25"/>
    <row r="14290" ht="30.75" customHeight="1" x14ac:dyDescent="0.25"/>
    <row r="14291" ht="30.75" customHeight="1" x14ac:dyDescent="0.25"/>
    <row r="14292" ht="30.75" customHeight="1" x14ac:dyDescent="0.25"/>
    <row r="14293" ht="30.75" customHeight="1" x14ac:dyDescent="0.25"/>
    <row r="14294" ht="30.75" customHeight="1" x14ac:dyDescent="0.25"/>
    <row r="14295" ht="30.75" customHeight="1" x14ac:dyDescent="0.25"/>
    <row r="14296" ht="30.75" customHeight="1" x14ac:dyDescent="0.25"/>
    <row r="14297" ht="30.75" customHeight="1" x14ac:dyDescent="0.25"/>
    <row r="14298" ht="30.75" customHeight="1" x14ac:dyDescent="0.25"/>
    <row r="14299" ht="30.75" customHeight="1" x14ac:dyDescent="0.25"/>
    <row r="14300" ht="30.75" customHeight="1" x14ac:dyDescent="0.25"/>
    <row r="14301" ht="30.75" customHeight="1" x14ac:dyDescent="0.25"/>
    <row r="14302" ht="30.75" customHeight="1" x14ac:dyDescent="0.25"/>
    <row r="14303" ht="30.75" customHeight="1" x14ac:dyDescent="0.25"/>
    <row r="14304" ht="30.75" customHeight="1" x14ac:dyDescent="0.25"/>
    <row r="14305" ht="30.75" customHeight="1" x14ac:dyDescent="0.25"/>
    <row r="14306" ht="30.75" customHeight="1" x14ac:dyDescent="0.25"/>
    <row r="14307" ht="30.75" customHeight="1" x14ac:dyDescent="0.25"/>
    <row r="14308" ht="30.75" customHeight="1" x14ac:dyDescent="0.25"/>
    <row r="14309" ht="30.75" customHeight="1" x14ac:dyDescent="0.25"/>
    <row r="14310" ht="30.75" customHeight="1" x14ac:dyDescent="0.25"/>
    <row r="14311" ht="30.75" customHeight="1" x14ac:dyDescent="0.25"/>
    <row r="14312" ht="30.75" customHeight="1" x14ac:dyDescent="0.25"/>
    <row r="14313" ht="30.75" customHeight="1" x14ac:dyDescent="0.25"/>
    <row r="14314" ht="30.75" customHeight="1" x14ac:dyDescent="0.25"/>
    <row r="14315" ht="30.75" customHeight="1" x14ac:dyDescent="0.25"/>
    <row r="14316" ht="30.75" customHeight="1" x14ac:dyDescent="0.25"/>
    <row r="14317" ht="30.75" customHeight="1" x14ac:dyDescent="0.25"/>
    <row r="14318" ht="30.75" customHeight="1" x14ac:dyDescent="0.25"/>
    <row r="14319" ht="30.75" customHeight="1" x14ac:dyDescent="0.25"/>
    <row r="14320" ht="30.75" customHeight="1" x14ac:dyDescent="0.25"/>
    <row r="14321" ht="30.75" customHeight="1" x14ac:dyDescent="0.25"/>
    <row r="14322" ht="30.75" customHeight="1" x14ac:dyDescent="0.25"/>
    <row r="14323" ht="30.75" customHeight="1" x14ac:dyDescent="0.25"/>
    <row r="14324" ht="30.75" customHeight="1" x14ac:dyDescent="0.25"/>
    <row r="14325" ht="30.75" customHeight="1" x14ac:dyDescent="0.25"/>
    <row r="14326" ht="30.75" customHeight="1" x14ac:dyDescent="0.25"/>
    <row r="14327" ht="30.75" customHeight="1" x14ac:dyDescent="0.25"/>
    <row r="14328" ht="30.75" customHeight="1" x14ac:dyDescent="0.25"/>
    <row r="14329" ht="30.75" customHeight="1" x14ac:dyDescent="0.25"/>
    <row r="14330" ht="30.75" customHeight="1" x14ac:dyDescent="0.25"/>
    <row r="14331" ht="30.75" customHeight="1" x14ac:dyDescent="0.25"/>
    <row r="14332" ht="30.75" customHeight="1" x14ac:dyDescent="0.25"/>
    <row r="14333" ht="30.75" customHeight="1" x14ac:dyDescent="0.25"/>
    <row r="14334" ht="30.75" customHeight="1" x14ac:dyDescent="0.25"/>
    <row r="14335" ht="30.75" customHeight="1" x14ac:dyDescent="0.25"/>
    <row r="14336" ht="30.75" customHeight="1" x14ac:dyDescent="0.25"/>
    <row r="14337" ht="30.75" customHeight="1" x14ac:dyDescent="0.25"/>
    <row r="14338" ht="30.75" customHeight="1" x14ac:dyDescent="0.25"/>
    <row r="14339" ht="30.75" customHeight="1" x14ac:dyDescent="0.25"/>
    <row r="14340" ht="30.75" customHeight="1" x14ac:dyDescent="0.25"/>
    <row r="14341" ht="30.75" customHeight="1" x14ac:dyDescent="0.25"/>
    <row r="14342" ht="30.75" customHeight="1" x14ac:dyDescent="0.25"/>
    <row r="14343" ht="30.75" customHeight="1" x14ac:dyDescent="0.25"/>
    <row r="14344" ht="30.75" customHeight="1" x14ac:dyDescent="0.25"/>
    <row r="14345" ht="30.75" customHeight="1" x14ac:dyDescent="0.25"/>
    <row r="14346" ht="30.75" customHeight="1" x14ac:dyDescent="0.25"/>
    <row r="14347" ht="30.75" customHeight="1" x14ac:dyDescent="0.25"/>
    <row r="14348" ht="30.75" customHeight="1" x14ac:dyDescent="0.25"/>
    <row r="14349" ht="30.75" customHeight="1" x14ac:dyDescent="0.25"/>
    <row r="14350" ht="30.75" customHeight="1" x14ac:dyDescent="0.25"/>
    <row r="14351" ht="30.75" customHeight="1" x14ac:dyDescent="0.25"/>
    <row r="14352" ht="30.75" customHeight="1" x14ac:dyDescent="0.25"/>
    <row r="14353" ht="30.75" customHeight="1" x14ac:dyDescent="0.25"/>
    <row r="14354" ht="30.75" customHeight="1" x14ac:dyDescent="0.25"/>
    <row r="14355" ht="30.75" customHeight="1" x14ac:dyDescent="0.25"/>
    <row r="14356" ht="30.75" customHeight="1" x14ac:dyDescent="0.25"/>
    <row r="14357" ht="30.75" customHeight="1" x14ac:dyDescent="0.25"/>
    <row r="14358" ht="30.75" customHeight="1" x14ac:dyDescent="0.25"/>
    <row r="14359" ht="30.75" customHeight="1" x14ac:dyDescent="0.25"/>
    <row r="14360" ht="30.75" customHeight="1" x14ac:dyDescent="0.25"/>
    <row r="14361" ht="30.75" customHeight="1" x14ac:dyDescent="0.25"/>
    <row r="14362" ht="30.75" customHeight="1" x14ac:dyDescent="0.25"/>
    <row r="14363" ht="30.75" customHeight="1" x14ac:dyDescent="0.25"/>
    <row r="14364" ht="30.75" customHeight="1" x14ac:dyDescent="0.25"/>
    <row r="14365" ht="30.75" customHeight="1" x14ac:dyDescent="0.25"/>
    <row r="14366" ht="30.75" customHeight="1" x14ac:dyDescent="0.25"/>
    <row r="14367" ht="30.75" customHeight="1" x14ac:dyDescent="0.25"/>
    <row r="14368" ht="30.75" customHeight="1" x14ac:dyDescent="0.25"/>
    <row r="14369" ht="30.75" customHeight="1" x14ac:dyDescent="0.25"/>
    <row r="14370" ht="30.75" customHeight="1" x14ac:dyDescent="0.25"/>
    <row r="14371" ht="30.75" customHeight="1" x14ac:dyDescent="0.25"/>
    <row r="14372" ht="30.75" customHeight="1" x14ac:dyDescent="0.25"/>
    <row r="14373" ht="30.75" customHeight="1" x14ac:dyDescent="0.25"/>
    <row r="14374" ht="30.75" customHeight="1" x14ac:dyDescent="0.25"/>
    <row r="14375" ht="30.75" customHeight="1" x14ac:dyDescent="0.25"/>
    <row r="14376" ht="30.75" customHeight="1" x14ac:dyDescent="0.25"/>
    <row r="14377" ht="30.75" customHeight="1" x14ac:dyDescent="0.25"/>
    <row r="14378" ht="30.75" customHeight="1" x14ac:dyDescent="0.25"/>
    <row r="14379" ht="30.75" customHeight="1" x14ac:dyDescent="0.25"/>
    <row r="14380" ht="30.75" customHeight="1" x14ac:dyDescent="0.25"/>
    <row r="14381" ht="30.75" customHeight="1" x14ac:dyDescent="0.25"/>
    <row r="14382" ht="30.75" customHeight="1" x14ac:dyDescent="0.25"/>
    <row r="14383" ht="30.75" customHeight="1" x14ac:dyDescent="0.25"/>
    <row r="14384" ht="30.75" customHeight="1" x14ac:dyDescent="0.25"/>
    <row r="14385" ht="30.75" customHeight="1" x14ac:dyDescent="0.25"/>
    <row r="14386" ht="30.75" customHeight="1" x14ac:dyDescent="0.25"/>
    <row r="14387" ht="30.75" customHeight="1" x14ac:dyDescent="0.25"/>
    <row r="14388" ht="30.75" customHeight="1" x14ac:dyDescent="0.25"/>
    <row r="14389" ht="30.75" customHeight="1" x14ac:dyDescent="0.25"/>
    <row r="14390" ht="30.75" customHeight="1" x14ac:dyDescent="0.25"/>
    <row r="14391" ht="30.75" customHeight="1" x14ac:dyDescent="0.25"/>
    <row r="14392" ht="30.75" customHeight="1" x14ac:dyDescent="0.25"/>
    <row r="14393" ht="30.75" customHeight="1" x14ac:dyDescent="0.25"/>
    <row r="14394" ht="30.75" customHeight="1" x14ac:dyDescent="0.25"/>
    <row r="14395" ht="30.75" customHeight="1" x14ac:dyDescent="0.25"/>
    <row r="14396" ht="30.75" customHeight="1" x14ac:dyDescent="0.25"/>
    <row r="14397" ht="30.75" customHeight="1" x14ac:dyDescent="0.25"/>
    <row r="14398" ht="30.75" customHeight="1" x14ac:dyDescent="0.25"/>
    <row r="14399" ht="30.75" customHeight="1" x14ac:dyDescent="0.25"/>
    <row r="14400" ht="30.75" customHeight="1" x14ac:dyDescent="0.25"/>
    <row r="14401" ht="30.75" customHeight="1" x14ac:dyDescent="0.25"/>
    <row r="14402" ht="30.75" customHeight="1" x14ac:dyDescent="0.25"/>
    <row r="14403" ht="30.75" customHeight="1" x14ac:dyDescent="0.25"/>
    <row r="14404" ht="30.75" customHeight="1" x14ac:dyDescent="0.25"/>
    <row r="14405" ht="30.75" customHeight="1" x14ac:dyDescent="0.25"/>
    <row r="14406" ht="30.75" customHeight="1" x14ac:dyDescent="0.25"/>
    <row r="14407" ht="30.75" customHeight="1" x14ac:dyDescent="0.25"/>
    <row r="14408" ht="30.75" customHeight="1" x14ac:dyDescent="0.25"/>
    <row r="14409" ht="30.75" customHeight="1" x14ac:dyDescent="0.25"/>
    <row r="14410" ht="30.75" customHeight="1" x14ac:dyDescent="0.25"/>
    <row r="14411" ht="30.75" customHeight="1" x14ac:dyDescent="0.25"/>
    <row r="14412" ht="30.75" customHeight="1" x14ac:dyDescent="0.25"/>
    <row r="14413" ht="30.75" customHeight="1" x14ac:dyDescent="0.25"/>
    <row r="14414" ht="30.75" customHeight="1" x14ac:dyDescent="0.25"/>
    <row r="14415" ht="30.75" customHeight="1" x14ac:dyDescent="0.25"/>
    <row r="14416" ht="30.75" customHeight="1" x14ac:dyDescent="0.25"/>
    <row r="14417" ht="30.75" customHeight="1" x14ac:dyDescent="0.25"/>
    <row r="14418" ht="30.75" customHeight="1" x14ac:dyDescent="0.25"/>
    <row r="14419" ht="30.75" customHeight="1" x14ac:dyDescent="0.25"/>
    <row r="14420" ht="30.75" customHeight="1" x14ac:dyDescent="0.25"/>
    <row r="14421" ht="30.75" customHeight="1" x14ac:dyDescent="0.25"/>
    <row r="14422" ht="30.75" customHeight="1" x14ac:dyDescent="0.25"/>
    <row r="14423" ht="30.75" customHeight="1" x14ac:dyDescent="0.25"/>
    <row r="14424" ht="30.75" customHeight="1" x14ac:dyDescent="0.25"/>
    <row r="14425" ht="30.75" customHeight="1" x14ac:dyDescent="0.25"/>
    <row r="14426" ht="30.75" customHeight="1" x14ac:dyDescent="0.25"/>
    <row r="14427" ht="30.75" customHeight="1" x14ac:dyDescent="0.25"/>
    <row r="14428" ht="30.75" customHeight="1" x14ac:dyDescent="0.25"/>
    <row r="14429" ht="30.75" customHeight="1" x14ac:dyDescent="0.25"/>
    <row r="14430" ht="30.75" customHeight="1" x14ac:dyDescent="0.25"/>
    <row r="14431" ht="30.75" customHeight="1" x14ac:dyDescent="0.25"/>
    <row r="14432" ht="30.75" customHeight="1" x14ac:dyDescent="0.25"/>
    <row r="14433" ht="30.75" customHeight="1" x14ac:dyDescent="0.25"/>
    <row r="14434" ht="30.75" customHeight="1" x14ac:dyDescent="0.25"/>
    <row r="14435" ht="30.75" customHeight="1" x14ac:dyDescent="0.25"/>
    <row r="14436" ht="30.75" customHeight="1" x14ac:dyDescent="0.25"/>
    <row r="14437" ht="30.75" customHeight="1" x14ac:dyDescent="0.25"/>
    <row r="14438" ht="30.75" customHeight="1" x14ac:dyDescent="0.25"/>
    <row r="14439" ht="30.75" customHeight="1" x14ac:dyDescent="0.25"/>
    <row r="14440" ht="30.75" customHeight="1" x14ac:dyDescent="0.25"/>
    <row r="14441" ht="30.75" customHeight="1" x14ac:dyDescent="0.25"/>
    <row r="14442" ht="30.75" customHeight="1" x14ac:dyDescent="0.25"/>
    <row r="14443" ht="30.75" customHeight="1" x14ac:dyDescent="0.25"/>
    <row r="14444" ht="30.75" customHeight="1" x14ac:dyDescent="0.25"/>
    <row r="14445" ht="30.75" customHeight="1" x14ac:dyDescent="0.25"/>
    <row r="14446" ht="30.75" customHeight="1" x14ac:dyDescent="0.25"/>
    <row r="14447" ht="30.75" customHeight="1" x14ac:dyDescent="0.25"/>
    <row r="14448" ht="30.75" customHeight="1" x14ac:dyDescent="0.25"/>
    <row r="14449" ht="30.75" customHeight="1" x14ac:dyDescent="0.25"/>
    <row r="14450" ht="30.75" customHeight="1" x14ac:dyDescent="0.25"/>
    <row r="14451" ht="30.75" customHeight="1" x14ac:dyDescent="0.25"/>
    <row r="14452" ht="30.75" customHeight="1" x14ac:dyDescent="0.25"/>
    <row r="14453" ht="30.75" customHeight="1" x14ac:dyDescent="0.25"/>
    <row r="14454" ht="30.75" customHeight="1" x14ac:dyDescent="0.25"/>
    <row r="14455" ht="30.75" customHeight="1" x14ac:dyDescent="0.25"/>
    <row r="14456" ht="30.75" customHeight="1" x14ac:dyDescent="0.25"/>
    <row r="14457" ht="30.75" customHeight="1" x14ac:dyDescent="0.25"/>
    <row r="14458" ht="30.75" customHeight="1" x14ac:dyDescent="0.25"/>
    <row r="14459" ht="30.75" customHeight="1" x14ac:dyDescent="0.25"/>
    <row r="14460" ht="30.75" customHeight="1" x14ac:dyDescent="0.25"/>
    <row r="14461" ht="30.75" customHeight="1" x14ac:dyDescent="0.25"/>
    <row r="14462" ht="30.75" customHeight="1" x14ac:dyDescent="0.25"/>
    <row r="14463" ht="30.75" customHeight="1" x14ac:dyDescent="0.25"/>
    <row r="14464" ht="30.75" customHeight="1" x14ac:dyDescent="0.25"/>
    <row r="14465" ht="30.75" customHeight="1" x14ac:dyDescent="0.25"/>
    <row r="14466" ht="30.75" customHeight="1" x14ac:dyDescent="0.25"/>
    <row r="14467" ht="30.75" customHeight="1" x14ac:dyDescent="0.25"/>
    <row r="14468" ht="30.75" customHeight="1" x14ac:dyDescent="0.25"/>
    <row r="14469" ht="30.75" customHeight="1" x14ac:dyDescent="0.25"/>
    <row r="14470" ht="30.75" customHeight="1" x14ac:dyDescent="0.25"/>
    <row r="14471" ht="30.75" customHeight="1" x14ac:dyDescent="0.25"/>
    <row r="14472" ht="30.75" customHeight="1" x14ac:dyDescent="0.25"/>
    <row r="14473" ht="30.75" customHeight="1" x14ac:dyDescent="0.25"/>
    <row r="14474" ht="30.75" customHeight="1" x14ac:dyDescent="0.25"/>
    <row r="14475" ht="30.75" customHeight="1" x14ac:dyDescent="0.25"/>
    <row r="14476" ht="30.75" customHeight="1" x14ac:dyDescent="0.25"/>
    <row r="14477" ht="30.75" customHeight="1" x14ac:dyDescent="0.25"/>
    <row r="14478" ht="30.75" customHeight="1" x14ac:dyDescent="0.25"/>
    <row r="14479" ht="30.75" customHeight="1" x14ac:dyDescent="0.25"/>
    <row r="14480" ht="30.75" customHeight="1" x14ac:dyDescent="0.25"/>
    <row r="14481" ht="30.75" customHeight="1" x14ac:dyDescent="0.25"/>
    <row r="14482" ht="30.75" customHeight="1" x14ac:dyDescent="0.25"/>
    <row r="14483" ht="30.75" customHeight="1" x14ac:dyDescent="0.25"/>
    <row r="14484" ht="30.75" customHeight="1" x14ac:dyDescent="0.25"/>
    <row r="14485" ht="30.75" customHeight="1" x14ac:dyDescent="0.25"/>
    <row r="14486" ht="30.75" customHeight="1" x14ac:dyDescent="0.25"/>
    <row r="14487" ht="30.75" customHeight="1" x14ac:dyDescent="0.25"/>
    <row r="14488" ht="30.75" customHeight="1" x14ac:dyDescent="0.25"/>
    <row r="14489" ht="30.75" customHeight="1" x14ac:dyDescent="0.25"/>
    <row r="14490" ht="30.75" customHeight="1" x14ac:dyDescent="0.25"/>
    <row r="14491" ht="30.75" customHeight="1" x14ac:dyDescent="0.25"/>
    <row r="14492" ht="30.75" customHeight="1" x14ac:dyDescent="0.25"/>
    <row r="14493" ht="30.75" customHeight="1" x14ac:dyDescent="0.25"/>
    <row r="14494" ht="30.75" customHeight="1" x14ac:dyDescent="0.25"/>
    <row r="14495" ht="30.75" customHeight="1" x14ac:dyDescent="0.25"/>
    <row r="14496" ht="30.75" customHeight="1" x14ac:dyDescent="0.25"/>
    <row r="14497" ht="30.75" customHeight="1" x14ac:dyDescent="0.25"/>
    <row r="14498" ht="30.75" customHeight="1" x14ac:dyDescent="0.25"/>
    <row r="14499" ht="30.75" customHeight="1" x14ac:dyDescent="0.25"/>
    <row r="14500" ht="30.75" customHeight="1" x14ac:dyDescent="0.25"/>
    <row r="14501" ht="30.75" customHeight="1" x14ac:dyDescent="0.25"/>
    <row r="14502" ht="30.75" customHeight="1" x14ac:dyDescent="0.25"/>
    <row r="14503" ht="30.75" customHeight="1" x14ac:dyDescent="0.25"/>
    <row r="14504" ht="30.75" customHeight="1" x14ac:dyDescent="0.25"/>
    <row r="14505" ht="30.75" customHeight="1" x14ac:dyDescent="0.25"/>
    <row r="14506" ht="30.75" customHeight="1" x14ac:dyDescent="0.25"/>
    <row r="14507" ht="30.75" customHeight="1" x14ac:dyDescent="0.25"/>
    <row r="14508" ht="30.75" customHeight="1" x14ac:dyDescent="0.25"/>
    <row r="14509" ht="30.75" customHeight="1" x14ac:dyDescent="0.25"/>
    <row r="14510" ht="30.75" customHeight="1" x14ac:dyDescent="0.25"/>
    <row r="14511" ht="30.75" customHeight="1" x14ac:dyDescent="0.25"/>
    <row r="14512" ht="30.75" customHeight="1" x14ac:dyDescent="0.25"/>
    <row r="14513" ht="30.75" customHeight="1" x14ac:dyDescent="0.25"/>
    <row r="14514" ht="30.75" customHeight="1" x14ac:dyDescent="0.25"/>
    <row r="14515" ht="30.75" customHeight="1" x14ac:dyDescent="0.25"/>
    <row r="14516" ht="30.75" customHeight="1" x14ac:dyDescent="0.25"/>
    <row r="14517" ht="30.75" customHeight="1" x14ac:dyDescent="0.25"/>
    <row r="14518" ht="30.75" customHeight="1" x14ac:dyDescent="0.25"/>
    <row r="14519" ht="30.75" customHeight="1" x14ac:dyDescent="0.25"/>
    <row r="14520" ht="30.75" customHeight="1" x14ac:dyDescent="0.25"/>
    <row r="14521" ht="30.75" customHeight="1" x14ac:dyDescent="0.25"/>
    <row r="14522" ht="30.75" customHeight="1" x14ac:dyDescent="0.25"/>
    <row r="14523" ht="30.75" customHeight="1" x14ac:dyDescent="0.25"/>
    <row r="14524" ht="30.75" customHeight="1" x14ac:dyDescent="0.25"/>
    <row r="14525" ht="30.75" customHeight="1" x14ac:dyDescent="0.25"/>
    <row r="14526" ht="30.75" customHeight="1" x14ac:dyDescent="0.25"/>
    <row r="14527" ht="30.75" customHeight="1" x14ac:dyDescent="0.25"/>
    <row r="14528" ht="30.75" customHeight="1" x14ac:dyDescent="0.25"/>
    <row r="14529" ht="30.75" customHeight="1" x14ac:dyDescent="0.25"/>
    <row r="14530" ht="30.75" customHeight="1" x14ac:dyDescent="0.25"/>
    <row r="14531" ht="30.75" customHeight="1" x14ac:dyDescent="0.25"/>
    <row r="14532" ht="30.75" customHeight="1" x14ac:dyDescent="0.25"/>
    <row r="14533" ht="30.75" customHeight="1" x14ac:dyDescent="0.25"/>
    <row r="14534" ht="30.75" customHeight="1" x14ac:dyDescent="0.25"/>
    <row r="14535" ht="30.75" customHeight="1" x14ac:dyDescent="0.25"/>
    <row r="14536" ht="30.75" customHeight="1" x14ac:dyDescent="0.25"/>
    <row r="14537" ht="30.75" customHeight="1" x14ac:dyDescent="0.25"/>
    <row r="14538" ht="30.75" customHeight="1" x14ac:dyDescent="0.25"/>
    <row r="14539" ht="30.75" customHeight="1" x14ac:dyDescent="0.25"/>
    <row r="14540" ht="30.75" customHeight="1" x14ac:dyDescent="0.25"/>
    <row r="14541" ht="30.75" customHeight="1" x14ac:dyDescent="0.25"/>
    <row r="14542" ht="30.75" customHeight="1" x14ac:dyDescent="0.25"/>
    <row r="14543" ht="30.75" customHeight="1" x14ac:dyDescent="0.25"/>
    <row r="14544" ht="30.75" customHeight="1" x14ac:dyDescent="0.25"/>
    <row r="14545" ht="30.75" customHeight="1" x14ac:dyDescent="0.25"/>
    <row r="14546" ht="30.75" customHeight="1" x14ac:dyDescent="0.25"/>
    <row r="14547" ht="30.75" customHeight="1" x14ac:dyDescent="0.25"/>
    <row r="14548" ht="30.75" customHeight="1" x14ac:dyDescent="0.25"/>
    <row r="14549" ht="30.75" customHeight="1" x14ac:dyDescent="0.25"/>
    <row r="14550" ht="30.75" customHeight="1" x14ac:dyDescent="0.25"/>
    <row r="14551" ht="30.75" customHeight="1" x14ac:dyDescent="0.25"/>
    <row r="14552" ht="30.75" customHeight="1" x14ac:dyDescent="0.25"/>
    <row r="14553" ht="30.75" customHeight="1" x14ac:dyDescent="0.25"/>
    <row r="14554" ht="30.75" customHeight="1" x14ac:dyDescent="0.25"/>
    <row r="14555" ht="30.75" customHeight="1" x14ac:dyDescent="0.25"/>
    <row r="14556" ht="30.75" customHeight="1" x14ac:dyDescent="0.25"/>
    <row r="14557" ht="30.75" customHeight="1" x14ac:dyDescent="0.25"/>
    <row r="14558" ht="30.75" customHeight="1" x14ac:dyDescent="0.25"/>
    <row r="14559" ht="30.75" customHeight="1" x14ac:dyDescent="0.25"/>
    <row r="14560" ht="30.75" customHeight="1" x14ac:dyDescent="0.25"/>
    <row r="14561" ht="30.75" customHeight="1" x14ac:dyDescent="0.25"/>
    <row r="14562" ht="30.75" customHeight="1" x14ac:dyDescent="0.25"/>
    <row r="14563" ht="30.75" customHeight="1" x14ac:dyDescent="0.25"/>
    <row r="14564" ht="30.75" customHeight="1" x14ac:dyDescent="0.25"/>
    <row r="14565" ht="30.75" customHeight="1" x14ac:dyDescent="0.25"/>
    <row r="14566" ht="30.75" customHeight="1" x14ac:dyDescent="0.25"/>
    <row r="14567" ht="30.75" customHeight="1" x14ac:dyDescent="0.25"/>
    <row r="14568" ht="30.75" customHeight="1" x14ac:dyDescent="0.25"/>
    <row r="14569" ht="30.75" customHeight="1" x14ac:dyDescent="0.25"/>
    <row r="14570" ht="30.75" customHeight="1" x14ac:dyDescent="0.25"/>
    <row r="14571" ht="30.75" customHeight="1" x14ac:dyDescent="0.25"/>
    <row r="14572" ht="30.75" customHeight="1" x14ac:dyDescent="0.25"/>
    <row r="14573" ht="30.75" customHeight="1" x14ac:dyDescent="0.25"/>
    <row r="14574" ht="30.75" customHeight="1" x14ac:dyDescent="0.25"/>
    <row r="14575" ht="30.75" customHeight="1" x14ac:dyDescent="0.25"/>
    <row r="14576" ht="30.75" customHeight="1" x14ac:dyDescent="0.25"/>
    <row r="14577" ht="30.75" customHeight="1" x14ac:dyDescent="0.25"/>
    <row r="14578" ht="30.75" customHeight="1" x14ac:dyDescent="0.25"/>
    <row r="14579" ht="30.75" customHeight="1" x14ac:dyDescent="0.25"/>
    <row r="14580" ht="30.75" customHeight="1" x14ac:dyDescent="0.25"/>
    <row r="14581" ht="30.75" customHeight="1" x14ac:dyDescent="0.25"/>
    <row r="14582" ht="30.75" customHeight="1" x14ac:dyDescent="0.25"/>
    <row r="14583" ht="30.75" customHeight="1" x14ac:dyDescent="0.25"/>
    <row r="14584" ht="30.75" customHeight="1" x14ac:dyDescent="0.25"/>
    <row r="14585" ht="30.75" customHeight="1" x14ac:dyDescent="0.25"/>
    <row r="14586" ht="30.75" customHeight="1" x14ac:dyDescent="0.25"/>
    <row r="14587" ht="30.75" customHeight="1" x14ac:dyDescent="0.25"/>
    <row r="14588" ht="30.75" customHeight="1" x14ac:dyDescent="0.25"/>
    <row r="14589" ht="30.75" customHeight="1" x14ac:dyDescent="0.25"/>
    <row r="14590" ht="30.75" customHeight="1" x14ac:dyDescent="0.25"/>
    <row r="14591" ht="30.75" customHeight="1" x14ac:dyDescent="0.25"/>
    <row r="14592" ht="30.75" customHeight="1" x14ac:dyDescent="0.25"/>
    <row r="14593" ht="30.75" customHeight="1" x14ac:dyDescent="0.25"/>
    <row r="14594" ht="30.75" customHeight="1" x14ac:dyDescent="0.25"/>
    <row r="14595" ht="30.75" customHeight="1" x14ac:dyDescent="0.25"/>
    <row r="14596" ht="30.75" customHeight="1" x14ac:dyDescent="0.25"/>
    <row r="14597" ht="30.75" customHeight="1" x14ac:dyDescent="0.25"/>
    <row r="14598" ht="30.75" customHeight="1" x14ac:dyDescent="0.25"/>
    <row r="14599" ht="30.75" customHeight="1" x14ac:dyDescent="0.25"/>
    <row r="14600" ht="30.75" customHeight="1" x14ac:dyDescent="0.25"/>
    <row r="14601" ht="30.75" customHeight="1" x14ac:dyDescent="0.25"/>
    <row r="14602" ht="30.75" customHeight="1" x14ac:dyDescent="0.25"/>
    <row r="14603" ht="30.75" customHeight="1" x14ac:dyDescent="0.25"/>
    <row r="14604" ht="30.75" customHeight="1" x14ac:dyDescent="0.25"/>
    <row r="14605" ht="30.75" customHeight="1" x14ac:dyDescent="0.25"/>
    <row r="14606" ht="30.75" customHeight="1" x14ac:dyDescent="0.25"/>
    <row r="14607" ht="30.75" customHeight="1" x14ac:dyDescent="0.25"/>
    <row r="14608" ht="30.75" customHeight="1" x14ac:dyDescent="0.25"/>
    <row r="14609" ht="30.75" customHeight="1" x14ac:dyDescent="0.25"/>
    <row r="14610" ht="30.75" customHeight="1" x14ac:dyDescent="0.25"/>
    <row r="14611" ht="30.75" customHeight="1" x14ac:dyDescent="0.25"/>
    <row r="14612" ht="30.75" customHeight="1" x14ac:dyDescent="0.25"/>
    <row r="14613" ht="30.75" customHeight="1" x14ac:dyDescent="0.25"/>
    <row r="14614" ht="30.75" customHeight="1" x14ac:dyDescent="0.25"/>
    <row r="14615" ht="30.75" customHeight="1" x14ac:dyDescent="0.25"/>
    <row r="14616" ht="30.75" customHeight="1" x14ac:dyDescent="0.25"/>
    <row r="14617" ht="30.75" customHeight="1" x14ac:dyDescent="0.25"/>
    <row r="14618" ht="30.75" customHeight="1" x14ac:dyDescent="0.25"/>
    <row r="14619" ht="30.75" customHeight="1" x14ac:dyDescent="0.25"/>
    <row r="14620" ht="30.75" customHeight="1" x14ac:dyDescent="0.25"/>
    <row r="14621" ht="30.75" customHeight="1" x14ac:dyDescent="0.25"/>
    <row r="14622" ht="30.75" customHeight="1" x14ac:dyDescent="0.25"/>
    <row r="14623" ht="30.75" customHeight="1" x14ac:dyDescent="0.25"/>
    <row r="14624" ht="30.75" customHeight="1" x14ac:dyDescent="0.25"/>
    <row r="14625" ht="30.75" customHeight="1" x14ac:dyDescent="0.25"/>
    <row r="14626" ht="30.75" customHeight="1" x14ac:dyDescent="0.25"/>
    <row r="14627" ht="30.75" customHeight="1" x14ac:dyDescent="0.25"/>
    <row r="14628" ht="30.75" customHeight="1" x14ac:dyDescent="0.25"/>
    <row r="14629" ht="30.75" customHeight="1" x14ac:dyDescent="0.25"/>
    <row r="14630" ht="30.75" customHeight="1" x14ac:dyDescent="0.25"/>
    <row r="14631" ht="30.75" customHeight="1" x14ac:dyDescent="0.25"/>
    <row r="14632" ht="30.75" customHeight="1" x14ac:dyDescent="0.25"/>
    <row r="14633" ht="30.75" customHeight="1" x14ac:dyDescent="0.25"/>
    <row r="14634" ht="30.75" customHeight="1" x14ac:dyDescent="0.25"/>
    <row r="14635" ht="30.75" customHeight="1" x14ac:dyDescent="0.25"/>
    <row r="14636" ht="30.75" customHeight="1" x14ac:dyDescent="0.25"/>
    <row r="14637" ht="30.75" customHeight="1" x14ac:dyDescent="0.25"/>
    <row r="14638" ht="30.75" customHeight="1" x14ac:dyDescent="0.25"/>
    <row r="14639" ht="30.75" customHeight="1" x14ac:dyDescent="0.25"/>
    <row r="14640" ht="30.75" customHeight="1" x14ac:dyDescent="0.25"/>
    <row r="14641" ht="30.75" customHeight="1" x14ac:dyDescent="0.25"/>
    <row r="14642" ht="30.75" customHeight="1" x14ac:dyDescent="0.25"/>
    <row r="14643" ht="30.75" customHeight="1" x14ac:dyDescent="0.25"/>
    <row r="14644" ht="30.75" customHeight="1" x14ac:dyDescent="0.25"/>
    <row r="14645" ht="30.75" customHeight="1" x14ac:dyDescent="0.25"/>
    <row r="14646" ht="30.75" customHeight="1" x14ac:dyDescent="0.25"/>
    <row r="14647" ht="30.75" customHeight="1" x14ac:dyDescent="0.25"/>
    <row r="14648" ht="30.75" customHeight="1" x14ac:dyDescent="0.25"/>
    <row r="14649" ht="30.75" customHeight="1" x14ac:dyDescent="0.25"/>
    <row r="14650" ht="30.75" customHeight="1" x14ac:dyDescent="0.25"/>
    <row r="14651" ht="30.75" customHeight="1" x14ac:dyDescent="0.25"/>
    <row r="14652" ht="30.75" customHeight="1" x14ac:dyDescent="0.25"/>
    <row r="14653" ht="30.75" customHeight="1" x14ac:dyDescent="0.25"/>
    <row r="14654" ht="30.75" customHeight="1" x14ac:dyDescent="0.25"/>
    <row r="14655" ht="30.75" customHeight="1" x14ac:dyDescent="0.25"/>
    <row r="14656" ht="30.75" customHeight="1" x14ac:dyDescent="0.25"/>
    <row r="14657" ht="30.75" customHeight="1" x14ac:dyDescent="0.25"/>
    <row r="14658" ht="30.75" customHeight="1" x14ac:dyDescent="0.25"/>
    <row r="14659" ht="30.75" customHeight="1" x14ac:dyDescent="0.25"/>
    <row r="14660" ht="30.75" customHeight="1" x14ac:dyDescent="0.25"/>
    <row r="14661" ht="30.75" customHeight="1" x14ac:dyDescent="0.25"/>
    <row r="14662" ht="30.75" customHeight="1" x14ac:dyDescent="0.25"/>
    <row r="14663" ht="30.75" customHeight="1" x14ac:dyDescent="0.25"/>
    <row r="14664" ht="30.75" customHeight="1" x14ac:dyDescent="0.25"/>
    <row r="14665" ht="30.75" customHeight="1" x14ac:dyDescent="0.25"/>
    <row r="14666" ht="30.75" customHeight="1" x14ac:dyDescent="0.25"/>
    <row r="14667" ht="30.75" customHeight="1" x14ac:dyDescent="0.25"/>
    <row r="14668" ht="30.75" customHeight="1" x14ac:dyDescent="0.25"/>
    <row r="14669" ht="30.75" customHeight="1" x14ac:dyDescent="0.25"/>
    <row r="14670" ht="30.75" customHeight="1" x14ac:dyDescent="0.25"/>
    <row r="14671" ht="30.75" customHeight="1" x14ac:dyDescent="0.25"/>
    <row r="14672" ht="30.75" customHeight="1" x14ac:dyDescent="0.25"/>
    <row r="14673" ht="30.75" customHeight="1" x14ac:dyDescent="0.25"/>
    <row r="14674" ht="30.75" customHeight="1" x14ac:dyDescent="0.25"/>
    <row r="14675" ht="30.75" customHeight="1" x14ac:dyDescent="0.25"/>
    <row r="14676" ht="30.75" customHeight="1" x14ac:dyDescent="0.25"/>
    <row r="14677" ht="30.75" customHeight="1" x14ac:dyDescent="0.25"/>
    <row r="14678" ht="30.75" customHeight="1" x14ac:dyDescent="0.25"/>
    <row r="14679" ht="30.75" customHeight="1" x14ac:dyDescent="0.25"/>
    <row r="14680" ht="30.75" customHeight="1" x14ac:dyDescent="0.25"/>
    <row r="14681" ht="30.75" customHeight="1" x14ac:dyDescent="0.25"/>
    <row r="14682" ht="30.75" customHeight="1" x14ac:dyDescent="0.25"/>
    <row r="14683" ht="30.75" customHeight="1" x14ac:dyDescent="0.25"/>
    <row r="14684" ht="30.75" customHeight="1" x14ac:dyDescent="0.25"/>
    <row r="14685" ht="30.75" customHeight="1" x14ac:dyDescent="0.25"/>
    <row r="14686" ht="30.75" customHeight="1" x14ac:dyDescent="0.25"/>
    <row r="14687" ht="30.75" customHeight="1" x14ac:dyDescent="0.25"/>
    <row r="14688" ht="30.75" customHeight="1" x14ac:dyDescent="0.25"/>
    <row r="14689" ht="30.75" customHeight="1" x14ac:dyDescent="0.25"/>
    <row r="14690" ht="30.75" customHeight="1" x14ac:dyDescent="0.25"/>
    <row r="14691" ht="30.75" customHeight="1" x14ac:dyDescent="0.25"/>
    <row r="14692" ht="30.75" customHeight="1" x14ac:dyDescent="0.25"/>
    <row r="14693" ht="30.75" customHeight="1" x14ac:dyDescent="0.25"/>
    <row r="14694" ht="30.75" customHeight="1" x14ac:dyDescent="0.25"/>
    <row r="14695" ht="30.75" customHeight="1" x14ac:dyDescent="0.25"/>
    <row r="14696" ht="30.75" customHeight="1" x14ac:dyDescent="0.25"/>
    <row r="14697" ht="30.75" customHeight="1" x14ac:dyDescent="0.25"/>
    <row r="14698" ht="30.75" customHeight="1" x14ac:dyDescent="0.25"/>
    <row r="14699" ht="30.75" customHeight="1" x14ac:dyDescent="0.25"/>
    <row r="14700" ht="30.75" customHeight="1" x14ac:dyDescent="0.25"/>
    <row r="14701" ht="30.75" customHeight="1" x14ac:dyDescent="0.25"/>
    <row r="14702" ht="30.75" customHeight="1" x14ac:dyDescent="0.25"/>
    <row r="14703" ht="30.75" customHeight="1" x14ac:dyDescent="0.25"/>
    <row r="14704" ht="30.75" customHeight="1" x14ac:dyDescent="0.25"/>
    <row r="14705" ht="30.75" customHeight="1" x14ac:dyDescent="0.25"/>
    <row r="14706" ht="30.75" customHeight="1" x14ac:dyDescent="0.25"/>
    <row r="14707" ht="30.75" customHeight="1" x14ac:dyDescent="0.25"/>
    <row r="14708" ht="30.75" customHeight="1" x14ac:dyDescent="0.25"/>
    <row r="14709" ht="30.75" customHeight="1" x14ac:dyDescent="0.25"/>
    <row r="14710" ht="30.75" customHeight="1" x14ac:dyDescent="0.25"/>
    <row r="14711" ht="30.75" customHeight="1" x14ac:dyDescent="0.25"/>
    <row r="14712" ht="30.75" customHeight="1" x14ac:dyDescent="0.25"/>
    <row r="14713" ht="30.75" customHeight="1" x14ac:dyDescent="0.25"/>
    <row r="14714" ht="30.75" customHeight="1" x14ac:dyDescent="0.25"/>
    <row r="14715" ht="30.75" customHeight="1" x14ac:dyDescent="0.25"/>
    <row r="14716" ht="30.75" customHeight="1" x14ac:dyDescent="0.25"/>
    <row r="14717" ht="30.75" customHeight="1" x14ac:dyDescent="0.25"/>
    <row r="14718" ht="30.75" customHeight="1" x14ac:dyDescent="0.25"/>
    <row r="14719" ht="30.75" customHeight="1" x14ac:dyDescent="0.25"/>
    <row r="14720" ht="30.75" customHeight="1" x14ac:dyDescent="0.25"/>
    <row r="14721" ht="30.75" customHeight="1" x14ac:dyDescent="0.25"/>
    <row r="14722" ht="30.75" customHeight="1" x14ac:dyDescent="0.25"/>
    <row r="14723" ht="30.75" customHeight="1" x14ac:dyDescent="0.25"/>
    <row r="14724" ht="30.75" customHeight="1" x14ac:dyDescent="0.25"/>
    <row r="14725" ht="30.75" customHeight="1" x14ac:dyDescent="0.25"/>
    <row r="14726" ht="30.75" customHeight="1" x14ac:dyDescent="0.25"/>
    <row r="14727" ht="30.75" customHeight="1" x14ac:dyDescent="0.25"/>
    <row r="14728" ht="30.75" customHeight="1" x14ac:dyDescent="0.25"/>
    <row r="14729" ht="30.75" customHeight="1" x14ac:dyDescent="0.25"/>
    <row r="14730" ht="30.75" customHeight="1" x14ac:dyDescent="0.25"/>
    <row r="14731" ht="30.75" customHeight="1" x14ac:dyDescent="0.25"/>
    <row r="14732" ht="30.75" customHeight="1" x14ac:dyDescent="0.25"/>
    <row r="14733" ht="30.75" customHeight="1" x14ac:dyDescent="0.25"/>
    <row r="14734" ht="30.75" customHeight="1" x14ac:dyDescent="0.25"/>
    <row r="14735" ht="30.75" customHeight="1" x14ac:dyDescent="0.25"/>
    <row r="14736" ht="30.75" customHeight="1" x14ac:dyDescent="0.25"/>
    <row r="14737" ht="30.75" customHeight="1" x14ac:dyDescent="0.25"/>
    <row r="14738" ht="30.75" customHeight="1" x14ac:dyDescent="0.25"/>
    <row r="14739" ht="30.75" customHeight="1" x14ac:dyDescent="0.25"/>
    <row r="14740" ht="30.75" customHeight="1" x14ac:dyDescent="0.25"/>
    <row r="14741" ht="30.75" customHeight="1" x14ac:dyDescent="0.25"/>
    <row r="14742" ht="30.75" customHeight="1" x14ac:dyDescent="0.25"/>
    <row r="14743" ht="30.75" customHeight="1" x14ac:dyDescent="0.25"/>
    <row r="14744" ht="30.75" customHeight="1" x14ac:dyDescent="0.25"/>
    <row r="14745" ht="30.75" customHeight="1" x14ac:dyDescent="0.25"/>
    <row r="14746" ht="30.75" customHeight="1" x14ac:dyDescent="0.25"/>
    <row r="14747" ht="30.75" customHeight="1" x14ac:dyDescent="0.25"/>
    <row r="14748" ht="30.75" customHeight="1" x14ac:dyDescent="0.25"/>
    <row r="14749" ht="30.75" customHeight="1" x14ac:dyDescent="0.25"/>
    <row r="14750" ht="30.75" customHeight="1" x14ac:dyDescent="0.25"/>
    <row r="14751" ht="30.75" customHeight="1" x14ac:dyDescent="0.25"/>
    <row r="14752" ht="30.75" customHeight="1" x14ac:dyDescent="0.25"/>
    <row r="14753" ht="30.75" customHeight="1" x14ac:dyDescent="0.25"/>
    <row r="14754" ht="30.75" customHeight="1" x14ac:dyDescent="0.25"/>
    <row r="14755" ht="30.75" customHeight="1" x14ac:dyDescent="0.25"/>
    <row r="14756" ht="30.75" customHeight="1" x14ac:dyDescent="0.25"/>
    <row r="14757" ht="30.75" customHeight="1" x14ac:dyDescent="0.25"/>
    <row r="14758" ht="30.75" customHeight="1" x14ac:dyDescent="0.25"/>
    <row r="14759" ht="30.75" customHeight="1" x14ac:dyDescent="0.25"/>
    <row r="14760" ht="30.75" customHeight="1" x14ac:dyDescent="0.25"/>
    <row r="14761" ht="30.75" customHeight="1" x14ac:dyDescent="0.25"/>
    <row r="14762" ht="30.75" customHeight="1" x14ac:dyDescent="0.25"/>
    <row r="14763" ht="30.75" customHeight="1" x14ac:dyDescent="0.25"/>
    <row r="14764" ht="30.75" customHeight="1" x14ac:dyDescent="0.25"/>
    <row r="14765" ht="30.75" customHeight="1" x14ac:dyDescent="0.25"/>
    <row r="14766" ht="30.75" customHeight="1" x14ac:dyDescent="0.25"/>
    <row r="14767" ht="30.75" customHeight="1" x14ac:dyDescent="0.25"/>
    <row r="14768" ht="30.75" customHeight="1" x14ac:dyDescent="0.25"/>
    <row r="14769" ht="30.75" customHeight="1" x14ac:dyDescent="0.25"/>
    <row r="14770" ht="30.75" customHeight="1" x14ac:dyDescent="0.25"/>
    <row r="14771" ht="30.75" customHeight="1" x14ac:dyDescent="0.25"/>
    <row r="14772" ht="30.75" customHeight="1" x14ac:dyDescent="0.25"/>
    <row r="14773" ht="30.75" customHeight="1" x14ac:dyDescent="0.25"/>
    <row r="14774" ht="30.75" customHeight="1" x14ac:dyDescent="0.25"/>
    <row r="14775" ht="30.75" customHeight="1" x14ac:dyDescent="0.25"/>
    <row r="14776" ht="30.75" customHeight="1" x14ac:dyDescent="0.25"/>
    <row r="14777" ht="30.75" customHeight="1" x14ac:dyDescent="0.25"/>
    <row r="14778" ht="30.75" customHeight="1" x14ac:dyDescent="0.25"/>
    <row r="14779" ht="30.75" customHeight="1" x14ac:dyDescent="0.25"/>
    <row r="14780" ht="30.75" customHeight="1" x14ac:dyDescent="0.25"/>
    <row r="14781" ht="30.75" customHeight="1" x14ac:dyDescent="0.25"/>
    <row r="14782" ht="30.75" customHeight="1" x14ac:dyDescent="0.25"/>
    <row r="14783" ht="30.75" customHeight="1" x14ac:dyDescent="0.25"/>
    <row r="14784" ht="30.75" customHeight="1" x14ac:dyDescent="0.25"/>
    <row r="14785" ht="30.75" customHeight="1" x14ac:dyDescent="0.25"/>
    <row r="14786" ht="30.75" customHeight="1" x14ac:dyDescent="0.25"/>
    <row r="14787" ht="30.75" customHeight="1" x14ac:dyDescent="0.25"/>
    <row r="14788" ht="30.75" customHeight="1" x14ac:dyDescent="0.25"/>
    <row r="14789" ht="30.75" customHeight="1" x14ac:dyDescent="0.25"/>
    <row r="14790" ht="30.75" customHeight="1" x14ac:dyDescent="0.25"/>
    <row r="14791" ht="30.75" customHeight="1" x14ac:dyDescent="0.25"/>
    <row r="14792" ht="30.75" customHeight="1" x14ac:dyDescent="0.25"/>
    <row r="14793" ht="30.75" customHeight="1" x14ac:dyDescent="0.25"/>
    <row r="14794" ht="30.75" customHeight="1" x14ac:dyDescent="0.25"/>
    <row r="14795" ht="30.75" customHeight="1" x14ac:dyDescent="0.25"/>
    <row r="14796" ht="30.75" customHeight="1" x14ac:dyDescent="0.25"/>
    <row r="14797" ht="30.75" customHeight="1" x14ac:dyDescent="0.25"/>
    <row r="14798" ht="30.75" customHeight="1" x14ac:dyDescent="0.25"/>
    <row r="14799" ht="30.75" customHeight="1" x14ac:dyDescent="0.25"/>
    <row r="14800" ht="30.75" customHeight="1" x14ac:dyDescent="0.25"/>
    <row r="14801" ht="30.75" customHeight="1" x14ac:dyDescent="0.25"/>
    <row r="14802" ht="30.75" customHeight="1" x14ac:dyDescent="0.25"/>
    <row r="14803" ht="30.75" customHeight="1" x14ac:dyDescent="0.25"/>
    <row r="14804" ht="30.75" customHeight="1" x14ac:dyDescent="0.25"/>
    <row r="14805" ht="30.75" customHeight="1" x14ac:dyDescent="0.25"/>
    <row r="14806" ht="30.75" customHeight="1" x14ac:dyDescent="0.25"/>
    <row r="14807" ht="30.75" customHeight="1" x14ac:dyDescent="0.25"/>
    <row r="14808" ht="30.75" customHeight="1" x14ac:dyDescent="0.25"/>
    <row r="14809" ht="30.75" customHeight="1" x14ac:dyDescent="0.25"/>
    <row r="14810" ht="30.75" customHeight="1" x14ac:dyDescent="0.25"/>
    <row r="14811" ht="30.75" customHeight="1" x14ac:dyDescent="0.25"/>
    <row r="14812" ht="30.75" customHeight="1" x14ac:dyDescent="0.25"/>
    <row r="14813" ht="30.75" customHeight="1" x14ac:dyDescent="0.25"/>
    <row r="14814" ht="30.75" customHeight="1" x14ac:dyDescent="0.25"/>
    <row r="14815" ht="30.75" customHeight="1" x14ac:dyDescent="0.25"/>
    <row r="14816" ht="30.75" customHeight="1" x14ac:dyDescent="0.25"/>
    <row r="14817" ht="30.75" customHeight="1" x14ac:dyDescent="0.25"/>
    <row r="14818" ht="30.75" customHeight="1" x14ac:dyDescent="0.25"/>
    <row r="14819" ht="30.75" customHeight="1" x14ac:dyDescent="0.25"/>
    <row r="14820" ht="30.75" customHeight="1" x14ac:dyDescent="0.25"/>
    <row r="14821" ht="30.75" customHeight="1" x14ac:dyDescent="0.25"/>
    <row r="14822" ht="30.75" customHeight="1" x14ac:dyDescent="0.25"/>
    <row r="14823" ht="30.75" customHeight="1" x14ac:dyDescent="0.25"/>
    <row r="14824" ht="30.75" customHeight="1" x14ac:dyDescent="0.25"/>
    <row r="14825" ht="30.75" customHeight="1" x14ac:dyDescent="0.25"/>
    <row r="14826" ht="30.75" customHeight="1" x14ac:dyDescent="0.25"/>
    <row r="14827" ht="30.75" customHeight="1" x14ac:dyDescent="0.25"/>
    <row r="14828" ht="30.75" customHeight="1" x14ac:dyDescent="0.25"/>
    <row r="14829" ht="30.75" customHeight="1" x14ac:dyDescent="0.25"/>
    <row r="14830" ht="30.75" customHeight="1" x14ac:dyDescent="0.25"/>
    <row r="14831" ht="30.75" customHeight="1" x14ac:dyDescent="0.25"/>
    <row r="14832" ht="30.75" customHeight="1" x14ac:dyDescent="0.25"/>
    <row r="14833" ht="30.75" customHeight="1" x14ac:dyDescent="0.25"/>
    <row r="14834" ht="30.75" customHeight="1" x14ac:dyDescent="0.25"/>
    <row r="14835" ht="30.75" customHeight="1" x14ac:dyDescent="0.25"/>
    <row r="14836" ht="30.75" customHeight="1" x14ac:dyDescent="0.25"/>
    <row r="14837" ht="30.75" customHeight="1" x14ac:dyDescent="0.25"/>
    <row r="14838" ht="30.75" customHeight="1" x14ac:dyDescent="0.25"/>
    <row r="14839" ht="30.75" customHeight="1" x14ac:dyDescent="0.25"/>
    <row r="14840" ht="30.75" customHeight="1" x14ac:dyDescent="0.25"/>
    <row r="14841" ht="30.75" customHeight="1" x14ac:dyDescent="0.25"/>
    <row r="14842" ht="30.75" customHeight="1" x14ac:dyDescent="0.25"/>
    <row r="14843" ht="30.75" customHeight="1" x14ac:dyDescent="0.25"/>
    <row r="14844" ht="30.75" customHeight="1" x14ac:dyDescent="0.25"/>
    <row r="14845" ht="30.75" customHeight="1" x14ac:dyDescent="0.25"/>
    <row r="14846" ht="30.75" customHeight="1" x14ac:dyDescent="0.25"/>
    <row r="14847" ht="30.75" customHeight="1" x14ac:dyDescent="0.25"/>
    <row r="14848" ht="30.75" customHeight="1" x14ac:dyDescent="0.25"/>
    <row r="14849" ht="30.75" customHeight="1" x14ac:dyDescent="0.25"/>
    <row r="14850" ht="30.75" customHeight="1" x14ac:dyDescent="0.25"/>
    <row r="14851" ht="30.75" customHeight="1" x14ac:dyDescent="0.25"/>
    <row r="14852" ht="30.75" customHeight="1" x14ac:dyDescent="0.25"/>
    <row r="14853" ht="30.75" customHeight="1" x14ac:dyDescent="0.25"/>
    <row r="14854" ht="30.75" customHeight="1" x14ac:dyDescent="0.25"/>
    <row r="14855" ht="30.75" customHeight="1" x14ac:dyDescent="0.25"/>
    <row r="14856" ht="30.75" customHeight="1" x14ac:dyDescent="0.25"/>
    <row r="14857" ht="30.75" customHeight="1" x14ac:dyDescent="0.25"/>
    <row r="14858" ht="30.75" customHeight="1" x14ac:dyDescent="0.25"/>
    <row r="14859" ht="30.75" customHeight="1" x14ac:dyDescent="0.25"/>
    <row r="14860" ht="30.75" customHeight="1" x14ac:dyDescent="0.25"/>
    <row r="14861" ht="30.75" customHeight="1" x14ac:dyDescent="0.25"/>
    <row r="14862" ht="30.75" customHeight="1" x14ac:dyDescent="0.25"/>
    <row r="14863" ht="30.75" customHeight="1" x14ac:dyDescent="0.25"/>
    <row r="14864" ht="30.75" customHeight="1" x14ac:dyDescent="0.25"/>
    <row r="14865" ht="30.75" customHeight="1" x14ac:dyDescent="0.25"/>
    <row r="14866" ht="30.75" customHeight="1" x14ac:dyDescent="0.25"/>
    <row r="14867" ht="30.75" customHeight="1" x14ac:dyDescent="0.25"/>
    <row r="14868" ht="30.75" customHeight="1" x14ac:dyDescent="0.25"/>
    <row r="14869" ht="30.75" customHeight="1" x14ac:dyDescent="0.25"/>
    <row r="14870" ht="30.75" customHeight="1" x14ac:dyDescent="0.25"/>
    <row r="14871" ht="30.75" customHeight="1" x14ac:dyDescent="0.25"/>
    <row r="14872" ht="30.75" customHeight="1" x14ac:dyDescent="0.25"/>
    <row r="14873" ht="30.75" customHeight="1" x14ac:dyDescent="0.25"/>
    <row r="14874" ht="30.75" customHeight="1" x14ac:dyDescent="0.25"/>
    <row r="14875" ht="30.75" customHeight="1" x14ac:dyDescent="0.25"/>
    <row r="14876" ht="30.75" customHeight="1" x14ac:dyDescent="0.25"/>
    <row r="14877" ht="30.75" customHeight="1" x14ac:dyDescent="0.25"/>
    <row r="14878" ht="30.75" customHeight="1" x14ac:dyDescent="0.25"/>
    <row r="14879" ht="30.75" customHeight="1" x14ac:dyDescent="0.25"/>
    <row r="14880" ht="30.75" customHeight="1" x14ac:dyDescent="0.25"/>
    <row r="14881" ht="30.75" customHeight="1" x14ac:dyDescent="0.25"/>
    <row r="14882" ht="30.75" customHeight="1" x14ac:dyDescent="0.25"/>
    <row r="14883" ht="30.75" customHeight="1" x14ac:dyDescent="0.25"/>
    <row r="14884" ht="30.75" customHeight="1" x14ac:dyDescent="0.25"/>
    <row r="14885" ht="30.75" customHeight="1" x14ac:dyDescent="0.25"/>
    <row r="14886" ht="30.75" customHeight="1" x14ac:dyDescent="0.25"/>
    <row r="14887" ht="30.75" customHeight="1" x14ac:dyDescent="0.25"/>
    <row r="14888" ht="30.75" customHeight="1" x14ac:dyDescent="0.25"/>
    <row r="14889" ht="30.75" customHeight="1" x14ac:dyDescent="0.25"/>
    <row r="14890" ht="30.75" customHeight="1" x14ac:dyDescent="0.25"/>
    <row r="14891" ht="30.75" customHeight="1" x14ac:dyDescent="0.25"/>
    <row r="14892" ht="30.75" customHeight="1" x14ac:dyDescent="0.25"/>
    <row r="14893" ht="30.75" customHeight="1" x14ac:dyDescent="0.25"/>
    <row r="14894" ht="30.75" customHeight="1" x14ac:dyDescent="0.25"/>
    <row r="14895" ht="30.75" customHeight="1" x14ac:dyDescent="0.25"/>
    <row r="14896" ht="30.75" customHeight="1" x14ac:dyDescent="0.25"/>
    <row r="14897" ht="30.75" customHeight="1" x14ac:dyDescent="0.25"/>
    <row r="14898" ht="30.75" customHeight="1" x14ac:dyDescent="0.25"/>
    <row r="14899" ht="30.75" customHeight="1" x14ac:dyDescent="0.25"/>
    <row r="14900" ht="30.75" customHeight="1" x14ac:dyDescent="0.25"/>
    <row r="14901" ht="30.75" customHeight="1" x14ac:dyDescent="0.25"/>
    <row r="14902" ht="30.75" customHeight="1" x14ac:dyDescent="0.25"/>
    <row r="14903" ht="30.75" customHeight="1" x14ac:dyDescent="0.25"/>
    <row r="14904" ht="30.75" customHeight="1" x14ac:dyDescent="0.25"/>
    <row r="14905" ht="30.75" customHeight="1" x14ac:dyDescent="0.25"/>
    <row r="14906" ht="30.75" customHeight="1" x14ac:dyDescent="0.25"/>
    <row r="14907" ht="30.75" customHeight="1" x14ac:dyDescent="0.25"/>
    <row r="14908" ht="30.75" customHeight="1" x14ac:dyDescent="0.25"/>
    <row r="14909" ht="30.75" customHeight="1" x14ac:dyDescent="0.25"/>
    <row r="14910" ht="30.75" customHeight="1" x14ac:dyDescent="0.25"/>
    <row r="14911" ht="30.75" customHeight="1" x14ac:dyDescent="0.25"/>
    <row r="14912" ht="30.75" customHeight="1" x14ac:dyDescent="0.25"/>
    <row r="14913" ht="30.75" customHeight="1" x14ac:dyDescent="0.25"/>
    <row r="14914" ht="30.75" customHeight="1" x14ac:dyDescent="0.25"/>
    <row r="14915" ht="30.75" customHeight="1" x14ac:dyDescent="0.25"/>
    <row r="14916" ht="30.75" customHeight="1" x14ac:dyDescent="0.25"/>
    <row r="14917" ht="30.75" customHeight="1" x14ac:dyDescent="0.25"/>
    <row r="14918" ht="30.75" customHeight="1" x14ac:dyDescent="0.25"/>
    <row r="14919" ht="30.75" customHeight="1" x14ac:dyDescent="0.25"/>
    <row r="14920" ht="30.75" customHeight="1" x14ac:dyDescent="0.25"/>
    <row r="14921" ht="30.75" customHeight="1" x14ac:dyDescent="0.25"/>
    <row r="14922" ht="30.75" customHeight="1" x14ac:dyDescent="0.25"/>
    <row r="14923" ht="30.75" customHeight="1" x14ac:dyDescent="0.25"/>
    <row r="14924" ht="30.75" customHeight="1" x14ac:dyDescent="0.25"/>
    <row r="14925" ht="30.75" customHeight="1" x14ac:dyDescent="0.25"/>
    <row r="14926" ht="30.75" customHeight="1" x14ac:dyDescent="0.25"/>
    <row r="14927" ht="30.75" customHeight="1" x14ac:dyDescent="0.25"/>
    <row r="14928" ht="30.75" customHeight="1" x14ac:dyDescent="0.25"/>
    <row r="14929" ht="30.75" customHeight="1" x14ac:dyDescent="0.25"/>
    <row r="14930" ht="30.75" customHeight="1" x14ac:dyDescent="0.25"/>
    <row r="14931" ht="30.75" customHeight="1" x14ac:dyDescent="0.25"/>
    <row r="14932" ht="30.75" customHeight="1" x14ac:dyDescent="0.25"/>
    <row r="14933" ht="30.75" customHeight="1" x14ac:dyDescent="0.25"/>
    <row r="14934" ht="30.75" customHeight="1" x14ac:dyDescent="0.25"/>
    <row r="14935" ht="30.75" customHeight="1" x14ac:dyDescent="0.25"/>
    <row r="14936" ht="30.75" customHeight="1" x14ac:dyDescent="0.25"/>
    <row r="14937" ht="30.75" customHeight="1" x14ac:dyDescent="0.25"/>
    <row r="14938" ht="30.75" customHeight="1" x14ac:dyDescent="0.25"/>
    <row r="14939" ht="30.75" customHeight="1" x14ac:dyDescent="0.25"/>
    <row r="14940" ht="30.75" customHeight="1" x14ac:dyDescent="0.25"/>
    <row r="14941" ht="30.75" customHeight="1" x14ac:dyDescent="0.25"/>
    <row r="14942" ht="30.75" customHeight="1" x14ac:dyDescent="0.25"/>
    <row r="14943" ht="30.75" customHeight="1" x14ac:dyDescent="0.25"/>
    <row r="14944" ht="30.75" customHeight="1" x14ac:dyDescent="0.25"/>
    <row r="14945" ht="30.75" customHeight="1" x14ac:dyDescent="0.25"/>
    <row r="14946" ht="30.75" customHeight="1" x14ac:dyDescent="0.25"/>
    <row r="14947" ht="30.75" customHeight="1" x14ac:dyDescent="0.25"/>
    <row r="14948" ht="30.75" customHeight="1" x14ac:dyDescent="0.25"/>
    <row r="14949" ht="30.75" customHeight="1" x14ac:dyDescent="0.25"/>
    <row r="14950" ht="30.75" customHeight="1" x14ac:dyDescent="0.25"/>
    <row r="14951" ht="30.75" customHeight="1" x14ac:dyDescent="0.25"/>
    <row r="14952" ht="30.75" customHeight="1" x14ac:dyDescent="0.25"/>
    <row r="14953" ht="30.75" customHeight="1" x14ac:dyDescent="0.25"/>
    <row r="14954" ht="30.75" customHeight="1" x14ac:dyDescent="0.25"/>
    <row r="14955" ht="30.75" customHeight="1" x14ac:dyDescent="0.25"/>
    <row r="14956" ht="30.75" customHeight="1" x14ac:dyDescent="0.25"/>
    <row r="14957" ht="30.75" customHeight="1" x14ac:dyDescent="0.25"/>
    <row r="14958" ht="30.75" customHeight="1" x14ac:dyDescent="0.25"/>
    <row r="14959" ht="30.75" customHeight="1" x14ac:dyDescent="0.25"/>
    <row r="14960" ht="30.75" customHeight="1" x14ac:dyDescent="0.25"/>
    <row r="14961" ht="30.75" customHeight="1" x14ac:dyDescent="0.25"/>
    <row r="14962" ht="30.75" customHeight="1" x14ac:dyDescent="0.25"/>
    <row r="14963" ht="30.75" customHeight="1" x14ac:dyDescent="0.25"/>
    <row r="14964" ht="30.75" customHeight="1" x14ac:dyDescent="0.25"/>
    <row r="14965" ht="30.75" customHeight="1" x14ac:dyDescent="0.25"/>
    <row r="14966" ht="30.75" customHeight="1" x14ac:dyDescent="0.25"/>
    <row r="14967" ht="30.75" customHeight="1" x14ac:dyDescent="0.25"/>
    <row r="14968" ht="30.75" customHeight="1" x14ac:dyDescent="0.25"/>
    <row r="14969" ht="30.75" customHeight="1" x14ac:dyDescent="0.25"/>
    <row r="14970" ht="30.75" customHeight="1" x14ac:dyDescent="0.25"/>
    <row r="14971" ht="30.75" customHeight="1" x14ac:dyDescent="0.25"/>
    <row r="14972" ht="30.75" customHeight="1" x14ac:dyDescent="0.25"/>
    <row r="14973" ht="30.75" customHeight="1" x14ac:dyDescent="0.25"/>
    <row r="14974" ht="30.75" customHeight="1" x14ac:dyDescent="0.25"/>
    <row r="14975" ht="30.75" customHeight="1" x14ac:dyDescent="0.25"/>
    <row r="14976" ht="30.75" customHeight="1" x14ac:dyDescent="0.25"/>
    <row r="14977" ht="30.75" customHeight="1" x14ac:dyDescent="0.25"/>
    <row r="14978" ht="30.75" customHeight="1" x14ac:dyDescent="0.25"/>
    <row r="14979" ht="30.75" customHeight="1" x14ac:dyDescent="0.25"/>
    <row r="14980" ht="30.75" customHeight="1" x14ac:dyDescent="0.25"/>
    <row r="14981" ht="30.75" customHeight="1" x14ac:dyDescent="0.25"/>
    <row r="14982" ht="30.75" customHeight="1" x14ac:dyDescent="0.25"/>
    <row r="14983" ht="30.75" customHeight="1" x14ac:dyDescent="0.25"/>
    <row r="14984" ht="30.75" customHeight="1" x14ac:dyDescent="0.25"/>
    <row r="14985" ht="30.75" customHeight="1" x14ac:dyDescent="0.25"/>
    <row r="14986" ht="30.75" customHeight="1" x14ac:dyDescent="0.25"/>
    <row r="14987" ht="30.75" customHeight="1" x14ac:dyDescent="0.25"/>
    <row r="14988" ht="30.75" customHeight="1" x14ac:dyDescent="0.25"/>
    <row r="14989" ht="30.75" customHeight="1" x14ac:dyDescent="0.25"/>
    <row r="14990" ht="30.75" customHeight="1" x14ac:dyDescent="0.25"/>
    <row r="14991" ht="30.75" customHeight="1" x14ac:dyDescent="0.25"/>
    <row r="14992" ht="30.75" customHeight="1" x14ac:dyDescent="0.25"/>
    <row r="14993" ht="30.75" customHeight="1" x14ac:dyDescent="0.25"/>
    <row r="14994" ht="30.75" customHeight="1" x14ac:dyDescent="0.25"/>
    <row r="14995" ht="30.75" customHeight="1" x14ac:dyDescent="0.25"/>
    <row r="14996" ht="30.75" customHeight="1" x14ac:dyDescent="0.25"/>
    <row r="14997" ht="30.75" customHeight="1" x14ac:dyDescent="0.25"/>
    <row r="14998" ht="30.75" customHeight="1" x14ac:dyDescent="0.25"/>
    <row r="14999" ht="30.75" customHeight="1" x14ac:dyDescent="0.25"/>
    <row r="15000" ht="30.75" customHeight="1" x14ac:dyDescent="0.25"/>
    <row r="15001" ht="30.75" customHeight="1" x14ac:dyDescent="0.25"/>
    <row r="15002" ht="30.75" customHeight="1" x14ac:dyDescent="0.25"/>
    <row r="15003" ht="30.75" customHeight="1" x14ac:dyDescent="0.25"/>
    <row r="15004" ht="30.75" customHeight="1" x14ac:dyDescent="0.25"/>
    <row r="15005" ht="30.75" customHeight="1" x14ac:dyDescent="0.25"/>
    <row r="15006" ht="30.75" customHeight="1" x14ac:dyDescent="0.25"/>
    <row r="15007" ht="30.75" customHeight="1" x14ac:dyDescent="0.25"/>
    <row r="15008" ht="30.75" customHeight="1" x14ac:dyDescent="0.25"/>
    <row r="15009" ht="30.75" customHeight="1" x14ac:dyDescent="0.25"/>
    <row r="15010" ht="30.75" customHeight="1" x14ac:dyDescent="0.25"/>
    <row r="15011" ht="30.75" customHeight="1" x14ac:dyDescent="0.25"/>
    <row r="15012" ht="30.75" customHeight="1" x14ac:dyDescent="0.25"/>
    <row r="15013" ht="30.75" customHeight="1" x14ac:dyDescent="0.25"/>
    <row r="15014" ht="30.75" customHeight="1" x14ac:dyDescent="0.25"/>
    <row r="15015" ht="30.75" customHeight="1" x14ac:dyDescent="0.25"/>
    <row r="15016" ht="30.75" customHeight="1" x14ac:dyDescent="0.25"/>
    <row r="15017" ht="30.75" customHeight="1" x14ac:dyDescent="0.25"/>
    <row r="15018" ht="30.75" customHeight="1" x14ac:dyDescent="0.25"/>
    <row r="15019" ht="30.75" customHeight="1" x14ac:dyDescent="0.25"/>
    <row r="15020" ht="30.75" customHeight="1" x14ac:dyDescent="0.25"/>
    <row r="15021" ht="30.75" customHeight="1" x14ac:dyDescent="0.25"/>
    <row r="15022" ht="30.75" customHeight="1" x14ac:dyDescent="0.25"/>
    <row r="15023" ht="30.75" customHeight="1" x14ac:dyDescent="0.25"/>
    <row r="15024" ht="30.75" customHeight="1" x14ac:dyDescent="0.25"/>
    <row r="15025" ht="30.75" customHeight="1" x14ac:dyDescent="0.25"/>
    <row r="15026" ht="30.75" customHeight="1" x14ac:dyDescent="0.25"/>
    <row r="15027" ht="30.75" customHeight="1" x14ac:dyDescent="0.25"/>
    <row r="15028" ht="30.75" customHeight="1" x14ac:dyDescent="0.25"/>
    <row r="15029" ht="30.75" customHeight="1" x14ac:dyDescent="0.25"/>
    <row r="15030" ht="30.75" customHeight="1" x14ac:dyDescent="0.25"/>
    <row r="15031" ht="30.75" customHeight="1" x14ac:dyDescent="0.25"/>
    <row r="15032" ht="30.75" customHeight="1" x14ac:dyDescent="0.25"/>
    <row r="15033" ht="30.75" customHeight="1" x14ac:dyDescent="0.25"/>
    <row r="15034" ht="30.75" customHeight="1" x14ac:dyDescent="0.25"/>
    <row r="15035" ht="30.75" customHeight="1" x14ac:dyDescent="0.25"/>
    <row r="15036" ht="30.75" customHeight="1" x14ac:dyDescent="0.25"/>
    <row r="15037" ht="30.75" customHeight="1" x14ac:dyDescent="0.25"/>
    <row r="15038" ht="30.75" customHeight="1" x14ac:dyDescent="0.25"/>
    <row r="15039" ht="30.75" customHeight="1" x14ac:dyDescent="0.25"/>
    <row r="15040" ht="30.75" customHeight="1" x14ac:dyDescent="0.25"/>
    <row r="15041" ht="30.75" customHeight="1" x14ac:dyDescent="0.25"/>
    <row r="15042" ht="30.75" customHeight="1" x14ac:dyDescent="0.25"/>
    <row r="15043" ht="30.75" customHeight="1" x14ac:dyDescent="0.25"/>
    <row r="15044" ht="30.75" customHeight="1" x14ac:dyDescent="0.25"/>
    <row r="15045" ht="30.75" customHeight="1" x14ac:dyDescent="0.25"/>
    <row r="15046" ht="30.75" customHeight="1" x14ac:dyDescent="0.25"/>
    <row r="15047" ht="30.75" customHeight="1" x14ac:dyDescent="0.25"/>
    <row r="15048" ht="30.75" customHeight="1" x14ac:dyDescent="0.25"/>
    <row r="15049" ht="30.75" customHeight="1" x14ac:dyDescent="0.25"/>
    <row r="15050" ht="30.75" customHeight="1" x14ac:dyDescent="0.25"/>
    <row r="15051" ht="30.75" customHeight="1" x14ac:dyDescent="0.25"/>
    <row r="15052" ht="30.75" customHeight="1" x14ac:dyDescent="0.25"/>
    <row r="15053" ht="30.75" customHeight="1" x14ac:dyDescent="0.25"/>
    <row r="15054" ht="30.75" customHeight="1" x14ac:dyDescent="0.25"/>
    <row r="15055" ht="30.75" customHeight="1" x14ac:dyDescent="0.25"/>
    <row r="15056" ht="30.75" customHeight="1" x14ac:dyDescent="0.25"/>
    <row r="15057" ht="30.75" customHeight="1" x14ac:dyDescent="0.25"/>
    <row r="15058" ht="30.75" customHeight="1" x14ac:dyDescent="0.25"/>
    <row r="15059" ht="30.75" customHeight="1" x14ac:dyDescent="0.25"/>
    <row r="15060" ht="30.75" customHeight="1" x14ac:dyDescent="0.25"/>
    <row r="15061" ht="30.75" customHeight="1" x14ac:dyDescent="0.25"/>
    <row r="15062" ht="30.75" customHeight="1" x14ac:dyDescent="0.25"/>
    <row r="15063" ht="30.75" customHeight="1" x14ac:dyDescent="0.25"/>
    <row r="15064" ht="30.75" customHeight="1" x14ac:dyDescent="0.25"/>
    <row r="15065" ht="30.75" customHeight="1" x14ac:dyDescent="0.25"/>
    <row r="15066" ht="30.75" customHeight="1" x14ac:dyDescent="0.25"/>
    <row r="15067" ht="30.75" customHeight="1" x14ac:dyDescent="0.25"/>
    <row r="15068" ht="30.75" customHeight="1" x14ac:dyDescent="0.25"/>
    <row r="15069" ht="30.75" customHeight="1" x14ac:dyDescent="0.25"/>
    <row r="15070" ht="30.75" customHeight="1" x14ac:dyDescent="0.25"/>
    <row r="15071" ht="30.75" customHeight="1" x14ac:dyDescent="0.25"/>
    <row r="15072" ht="30.75" customHeight="1" x14ac:dyDescent="0.25"/>
    <row r="15073" ht="30.75" customHeight="1" x14ac:dyDescent="0.25"/>
    <row r="15074" ht="30.75" customHeight="1" x14ac:dyDescent="0.25"/>
    <row r="15075" ht="30.75" customHeight="1" x14ac:dyDescent="0.25"/>
    <row r="15076" ht="30.75" customHeight="1" x14ac:dyDescent="0.25"/>
    <row r="15077" ht="30.75" customHeight="1" x14ac:dyDescent="0.25"/>
    <row r="15078" ht="30.75" customHeight="1" x14ac:dyDescent="0.25"/>
    <row r="15079" ht="30.75" customHeight="1" x14ac:dyDescent="0.25"/>
    <row r="15080" ht="30.75" customHeight="1" x14ac:dyDescent="0.25"/>
    <row r="15081" ht="30.75" customHeight="1" x14ac:dyDescent="0.25"/>
    <row r="15082" ht="30.75" customHeight="1" x14ac:dyDescent="0.25"/>
    <row r="15083" ht="30.75" customHeight="1" x14ac:dyDescent="0.25"/>
    <row r="15084" ht="30.75" customHeight="1" x14ac:dyDescent="0.25"/>
    <row r="15085" ht="30.75" customHeight="1" x14ac:dyDescent="0.25"/>
    <row r="15086" ht="30.75" customHeight="1" x14ac:dyDescent="0.25"/>
    <row r="15087" ht="30.75" customHeight="1" x14ac:dyDescent="0.25"/>
    <row r="15088" ht="30.75" customHeight="1" x14ac:dyDescent="0.25"/>
    <row r="15089" ht="30.75" customHeight="1" x14ac:dyDescent="0.25"/>
    <row r="15090" ht="30.75" customHeight="1" x14ac:dyDescent="0.25"/>
    <row r="15091" ht="30.75" customHeight="1" x14ac:dyDescent="0.25"/>
    <row r="15092" ht="30.75" customHeight="1" x14ac:dyDescent="0.25"/>
    <row r="15093" ht="30.75" customHeight="1" x14ac:dyDescent="0.25"/>
    <row r="15094" ht="30.75" customHeight="1" x14ac:dyDescent="0.25"/>
    <row r="15095" ht="30.75" customHeight="1" x14ac:dyDescent="0.25"/>
    <row r="15096" ht="30.75" customHeight="1" x14ac:dyDescent="0.25"/>
    <row r="15097" ht="30.75" customHeight="1" x14ac:dyDescent="0.25"/>
    <row r="15098" ht="30.75" customHeight="1" x14ac:dyDescent="0.25"/>
    <row r="15099" ht="30.75" customHeight="1" x14ac:dyDescent="0.25"/>
    <row r="15100" ht="30.75" customHeight="1" x14ac:dyDescent="0.25"/>
    <row r="15101" ht="30.75" customHeight="1" x14ac:dyDescent="0.25"/>
    <row r="15102" ht="30.75" customHeight="1" x14ac:dyDescent="0.25"/>
    <row r="15103" ht="30.75" customHeight="1" x14ac:dyDescent="0.25"/>
    <row r="15104" ht="30.75" customHeight="1" x14ac:dyDescent="0.25"/>
    <row r="15105" ht="30.75" customHeight="1" x14ac:dyDescent="0.25"/>
    <row r="15106" ht="30.75" customHeight="1" x14ac:dyDescent="0.25"/>
    <row r="15107" ht="30.75" customHeight="1" x14ac:dyDescent="0.25"/>
    <row r="15108" ht="30.75" customHeight="1" x14ac:dyDescent="0.25"/>
    <row r="15109" ht="30.75" customHeight="1" x14ac:dyDescent="0.25"/>
    <row r="15110" ht="30.75" customHeight="1" x14ac:dyDescent="0.25"/>
    <row r="15111" ht="30.75" customHeight="1" x14ac:dyDescent="0.25"/>
    <row r="15112" ht="30.75" customHeight="1" x14ac:dyDescent="0.25"/>
    <row r="15113" ht="30.75" customHeight="1" x14ac:dyDescent="0.25"/>
    <row r="15114" ht="30.75" customHeight="1" x14ac:dyDescent="0.25"/>
    <row r="15115" ht="30.75" customHeight="1" x14ac:dyDescent="0.25"/>
    <row r="15116" ht="30.75" customHeight="1" x14ac:dyDescent="0.25"/>
    <row r="15117" ht="30.75" customHeight="1" x14ac:dyDescent="0.25"/>
    <row r="15118" ht="30.75" customHeight="1" x14ac:dyDescent="0.25"/>
    <row r="15119" ht="30.75" customHeight="1" x14ac:dyDescent="0.25"/>
    <row r="15120" ht="30.75" customHeight="1" x14ac:dyDescent="0.25"/>
    <row r="15121" ht="30.75" customHeight="1" x14ac:dyDescent="0.25"/>
    <row r="15122" ht="30.75" customHeight="1" x14ac:dyDescent="0.25"/>
    <row r="15123" ht="30.75" customHeight="1" x14ac:dyDescent="0.25"/>
    <row r="15124" ht="30.75" customHeight="1" x14ac:dyDescent="0.25"/>
    <row r="15125" ht="30.75" customHeight="1" x14ac:dyDescent="0.25"/>
    <row r="15126" ht="30.75" customHeight="1" x14ac:dyDescent="0.25"/>
    <row r="15127" ht="30.75" customHeight="1" x14ac:dyDescent="0.25"/>
    <row r="15128" ht="30.75" customHeight="1" x14ac:dyDescent="0.25"/>
    <row r="15129" ht="30.75" customHeight="1" x14ac:dyDescent="0.25"/>
    <row r="15130" ht="30.75" customHeight="1" x14ac:dyDescent="0.25"/>
    <row r="15131" ht="30.75" customHeight="1" x14ac:dyDescent="0.25"/>
    <row r="15132" ht="30.75" customHeight="1" x14ac:dyDescent="0.25"/>
    <row r="15133" ht="30.75" customHeight="1" x14ac:dyDescent="0.25"/>
    <row r="15134" ht="30.75" customHeight="1" x14ac:dyDescent="0.25"/>
    <row r="15135" ht="30.75" customHeight="1" x14ac:dyDescent="0.25"/>
    <row r="15136" ht="30.75" customHeight="1" x14ac:dyDescent="0.25"/>
    <row r="15137" ht="30.75" customHeight="1" x14ac:dyDescent="0.25"/>
    <row r="15138" ht="30.75" customHeight="1" x14ac:dyDescent="0.25"/>
    <row r="15139" ht="30.75" customHeight="1" x14ac:dyDescent="0.25"/>
    <row r="15140" ht="30.75" customHeight="1" x14ac:dyDescent="0.25"/>
    <row r="15141" ht="30.75" customHeight="1" x14ac:dyDescent="0.25"/>
    <row r="15142" ht="30.75" customHeight="1" x14ac:dyDescent="0.25"/>
    <row r="15143" ht="30.75" customHeight="1" x14ac:dyDescent="0.25"/>
    <row r="15144" ht="30.75" customHeight="1" x14ac:dyDescent="0.25"/>
    <row r="15145" ht="30.75" customHeight="1" x14ac:dyDescent="0.25"/>
    <row r="15146" ht="30.75" customHeight="1" x14ac:dyDescent="0.25"/>
    <row r="15147" ht="30.75" customHeight="1" x14ac:dyDescent="0.25"/>
    <row r="15148" ht="30.75" customHeight="1" x14ac:dyDescent="0.25"/>
    <row r="15149" ht="30.75" customHeight="1" x14ac:dyDescent="0.25"/>
    <row r="15150" ht="30.75" customHeight="1" x14ac:dyDescent="0.25"/>
    <row r="15151" ht="30.75" customHeight="1" x14ac:dyDescent="0.25"/>
    <row r="15152" ht="30.75" customHeight="1" x14ac:dyDescent="0.25"/>
    <row r="15153" ht="30.75" customHeight="1" x14ac:dyDescent="0.25"/>
    <row r="15154" ht="30.75" customHeight="1" x14ac:dyDescent="0.25"/>
    <row r="15155" ht="30.75" customHeight="1" x14ac:dyDescent="0.25"/>
    <row r="15156" ht="30.75" customHeight="1" x14ac:dyDescent="0.25"/>
    <row r="15157" ht="30.75" customHeight="1" x14ac:dyDescent="0.25"/>
    <row r="15158" ht="30.75" customHeight="1" x14ac:dyDescent="0.25"/>
    <row r="15159" ht="30.75" customHeight="1" x14ac:dyDescent="0.25"/>
    <row r="15160" ht="30.75" customHeight="1" x14ac:dyDescent="0.25"/>
    <row r="15161" ht="30.75" customHeight="1" x14ac:dyDescent="0.25"/>
    <row r="15162" ht="30.75" customHeight="1" x14ac:dyDescent="0.25"/>
    <row r="15163" ht="30.75" customHeight="1" x14ac:dyDescent="0.25"/>
    <row r="15164" ht="30.75" customHeight="1" x14ac:dyDescent="0.25"/>
    <row r="15165" ht="30.75" customHeight="1" x14ac:dyDescent="0.25"/>
    <row r="15166" ht="30.75" customHeight="1" x14ac:dyDescent="0.25"/>
    <row r="15167" ht="30.75" customHeight="1" x14ac:dyDescent="0.25"/>
    <row r="15168" ht="30.75" customHeight="1" x14ac:dyDescent="0.25"/>
    <row r="15169" ht="30.75" customHeight="1" x14ac:dyDescent="0.25"/>
    <row r="15170" ht="30.75" customHeight="1" x14ac:dyDescent="0.25"/>
    <row r="15171" ht="30.75" customHeight="1" x14ac:dyDescent="0.25"/>
    <row r="15172" ht="30.75" customHeight="1" x14ac:dyDescent="0.25"/>
    <row r="15173" ht="30.75" customHeight="1" x14ac:dyDescent="0.25"/>
    <row r="15174" ht="30.75" customHeight="1" x14ac:dyDescent="0.25"/>
    <row r="15175" ht="30.75" customHeight="1" x14ac:dyDescent="0.25"/>
    <row r="15176" ht="30.75" customHeight="1" x14ac:dyDescent="0.25"/>
    <row r="15177" ht="30.75" customHeight="1" x14ac:dyDescent="0.25"/>
    <row r="15178" ht="30.75" customHeight="1" x14ac:dyDescent="0.25"/>
    <row r="15179" ht="30.75" customHeight="1" x14ac:dyDescent="0.25"/>
    <row r="15180" ht="30.75" customHeight="1" x14ac:dyDescent="0.25"/>
    <row r="15181" ht="30.75" customHeight="1" x14ac:dyDescent="0.25"/>
    <row r="15182" ht="30.75" customHeight="1" x14ac:dyDescent="0.25"/>
    <row r="15183" ht="30.75" customHeight="1" x14ac:dyDescent="0.25"/>
    <row r="15184" ht="30.75" customHeight="1" x14ac:dyDescent="0.25"/>
    <row r="15185" ht="30.75" customHeight="1" x14ac:dyDescent="0.25"/>
    <row r="15186" ht="30.75" customHeight="1" x14ac:dyDescent="0.25"/>
    <row r="15187" ht="30.75" customHeight="1" x14ac:dyDescent="0.25"/>
    <row r="15188" ht="30.75" customHeight="1" x14ac:dyDescent="0.25"/>
    <row r="15189" ht="30.75" customHeight="1" x14ac:dyDescent="0.25"/>
    <row r="15190" ht="30.75" customHeight="1" x14ac:dyDescent="0.25"/>
    <row r="15191" ht="30.75" customHeight="1" x14ac:dyDescent="0.25"/>
    <row r="15192" ht="30.75" customHeight="1" x14ac:dyDescent="0.25"/>
    <row r="15193" ht="30.75" customHeight="1" x14ac:dyDescent="0.25"/>
    <row r="15194" ht="30.75" customHeight="1" x14ac:dyDescent="0.25"/>
    <row r="15195" ht="30.75" customHeight="1" x14ac:dyDescent="0.25"/>
    <row r="15196" ht="30.75" customHeight="1" x14ac:dyDescent="0.25"/>
    <row r="15197" ht="30.75" customHeight="1" x14ac:dyDescent="0.25"/>
    <row r="15198" ht="30.75" customHeight="1" x14ac:dyDescent="0.25"/>
    <row r="15199" ht="30.75" customHeight="1" x14ac:dyDescent="0.25"/>
    <row r="15200" ht="30.75" customHeight="1" x14ac:dyDescent="0.25"/>
    <row r="15201" ht="30.75" customHeight="1" x14ac:dyDescent="0.25"/>
    <row r="15202" ht="30.75" customHeight="1" x14ac:dyDescent="0.25"/>
    <row r="15203" ht="30.75" customHeight="1" x14ac:dyDescent="0.25"/>
    <row r="15204" ht="30.75" customHeight="1" x14ac:dyDescent="0.25"/>
    <row r="15205" ht="30.75" customHeight="1" x14ac:dyDescent="0.25"/>
    <row r="15206" ht="30.75" customHeight="1" x14ac:dyDescent="0.25"/>
    <row r="15207" ht="30.75" customHeight="1" x14ac:dyDescent="0.25"/>
    <row r="15208" ht="30.75" customHeight="1" x14ac:dyDescent="0.25"/>
    <row r="15209" ht="30.75" customHeight="1" x14ac:dyDescent="0.25"/>
    <row r="15210" ht="30.75" customHeight="1" x14ac:dyDescent="0.25"/>
    <row r="15211" ht="30.75" customHeight="1" x14ac:dyDescent="0.25"/>
    <row r="15212" ht="30.75" customHeight="1" x14ac:dyDescent="0.25"/>
    <row r="15213" ht="30.75" customHeight="1" x14ac:dyDescent="0.25"/>
    <row r="15214" ht="30.75" customHeight="1" x14ac:dyDescent="0.25"/>
    <row r="15215" ht="30.75" customHeight="1" x14ac:dyDescent="0.25"/>
    <row r="15216" ht="30.75" customHeight="1" x14ac:dyDescent="0.25"/>
    <row r="15217" ht="30.75" customHeight="1" x14ac:dyDescent="0.25"/>
    <row r="15218" ht="30.75" customHeight="1" x14ac:dyDescent="0.25"/>
    <row r="15219" ht="30.75" customHeight="1" x14ac:dyDescent="0.25"/>
    <row r="15220" ht="30.75" customHeight="1" x14ac:dyDescent="0.25"/>
    <row r="15221" ht="30.75" customHeight="1" x14ac:dyDescent="0.25"/>
    <row r="15222" ht="30.75" customHeight="1" x14ac:dyDescent="0.25"/>
    <row r="15223" ht="30.75" customHeight="1" x14ac:dyDescent="0.25"/>
    <row r="15224" ht="30.75" customHeight="1" x14ac:dyDescent="0.25"/>
    <row r="15225" ht="30.75" customHeight="1" x14ac:dyDescent="0.25"/>
    <row r="15226" ht="30.75" customHeight="1" x14ac:dyDescent="0.25"/>
    <row r="15227" ht="30.75" customHeight="1" x14ac:dyDescent="0.25"/>
    <row r="15228" ht="30.75" customHeight="1" x14ac:dyDescent="0.25"/>
    <row r="15229" ht="30.75" customHeight="1" x14ac:dyDescent="0.25"/>
    <row r="15230" ht="30.75" customHeight="1" x14ac:dyDescent="0.25"/>
    <row r="15231" ht="30.75" customHeight="1" x14ac:dyDescent="0.25"/>
    <row r="15232" ht="30.75" customHeight="1" x14ac:dyDescent="0.25"/>
    <row r="15233" ht="30.75" customHeight="1" x14ac:dyDescent="0.25"/>
    <row r="15234" ht="30.75" customHeight="1" x14ac:dyDescent="0.25"/>
    <row r="15235" ht="30.75" customHeight="1" x14ac:dyDescent="0.25"/>
    <row r="15236" ht="30.75" customHeight="1" x14ac:dyDescent="0.25"/>
    <row r="15237" ht="30.75" customHeight="1" x14ac:dyDescent="0.25"/>
    <row r="15238" ht="30.75" customHeight="1" x14ac:dyDescent="0.25"/>
    <row r="15239" ht="30.75" customHeight="1" x14ac:dyDescent="0.25"/>
    <row r="15240" ht="30.75" customHeight="1" x14ac:dyDescent="0.25"/>
    <row r="15241" ht="30.75" customHeight="1" x14ac:dyDescent="0.25"/>
    <row r="15242" ht="30.75" customHeight="1" x14ac:dyDescent="0.25"/>
    <row r="15243" ht="30.75" customHeight="1" x14ac:dyDescent="0.25"/>
    <row r="15244" ht="30.75" customHeight="1" x14ac:dyDescent="0.25"/>
    <row r="15245" ht="30.75" customHeight="1" x14ac:dyDescent="0.25"/>
    <row r="15246" ht="30.75" customHeight="1" x14ac:dyDescent="0.25"/>
    <row r="15247" ht="30.75" customHeight="1" x14ac:dyDescent="0.25"/>
    <row r="15248" ht="30.75" customHeight="1" x14ac:dyDescent="0.25"/>
    <row r="15249" ht="30.75" customHeight="1" x14ac:dyDescent="0.25"/>
    <row r="15250" ht="30.75" customHeight="1" x14ac:dyDescent="0.25"/>
    <row r="15251" ht="30.75" customHeight="1" x14ac:dyDescent="0.25"/>
    <row r="15252" ht="30.75" customHeight="1" x14ac:dyDescent="0.25"/>
    <row r="15253" ht="30.75" customHeight="1" x14ac:dyDescent="0.25"/>
    <row r="15254" ht="30.75" customHeight="1" x14ac:dyDescent="0.25"/>
    <row r="15255" ht="30.75" customHeight="1" x14ac:dyDescent="0.25"/>
    <row r="15256" ht="30.75" customHeight="1" x14ac:dyDescent="0.25"/>
    <row r="15257" ht="30.75" customHeight="1" x14ac:dyDescent="0.25"/>
    <row r="15258" ht="30.75" customHeight="1" x14ac:dyDescent="0.25"/>
    <row r="15259" ht="30.75" customHeight="1" x14ac:dyDescent="0.25"/>
    <row r="15260" ht="30.75" customHeight="1" x14ac:dyDescent="0.25"/>
    <row r="15261" ht="30.75" customHeight="1" x14ac:dyDescent="0.25"/>
    <row r="15262" ht="30.75" customHeight="1" x14ac:dyDescent="0.25"/>
    <row r="15263" ht="30.75" customHeight="1" x14ac:dyDescent="0.25"/>
    <row r="15264" ht="30.75" customHeight="1" x14ac:dyDescent="0.25"/>
    <row r="15265" ht="30.75" customHeight="1" x14ac:dyDescent="0.25"/>
    <row r="15266" ht="30.75" customHeight="1" x14ac:dyDescent="0.25"/>
    <row r="15267" ht="30.75" customHeight="1" x14ac:dyDescent="0.25"/>
    <row r="15268" ht="30.75" customHeight="1" x14ac:dyDescent="0.25"/>
    <row r="15269" ht="30.75" customHeight="1" x14ac:dyDescent="0.25"/>
    <row r="15270" ht="30.75" customHeight="1" x14ac:dyDescent="0.25"/>
    <row r="15271" ht="30.75" customHeight="1" x14ac:dyDescent="0.25"/>
    <row r="15272" ht="30.75" customHeight="1" x14ac:dyDescent="0.25"/>
    <row r="15273" ht="30.75" customHeight="1" x14ac:dyDescent="0.25"/>
    <row r="15274" ht="30.75" customHeight="1" x14ac:dyDescent="0.25"/>
    <row r="15275" ht="30.75" customHeight="1" x14ac:dyDescent="0.25"/>
    <row r="15276" ht="30.75" customHeight="1" x14ac:dyDescent="0.25"/>
    <row r="15277" ht="30.75" customHeight="1" x14ac:dyDescent="0.25"/>
    <row r="15278" ht="30.75" customHeight="1" x14ac:dyDescent="0.25"/>
    <row r="15279" ht="30.75" customHeight="1" x14ac:dyDescent="0.25"/>
    <row r="15280" ht="30.75" customHeight="1" x14ac:dyDescent="0.25"/>
    <row r="15281" ht="30.75" customHeight="1" x14ac:dyDescent="0.25"/>
    <row r="15282" ht="30.75" customHeight="1" x14ac:dyDescent="0.25"/>
    <row r="15283" ht="30.75" customHeight="1" x14ac:dyDescent="0.25"/>
    <row r="15284" ht="30.75" customHeight="1" x14ac:dyDescent="0.25"/>
    <row r="15285" ht="30.75" customHeight="1" x14ac:dyDescent="0.25"/>
    <row r="15286" ht="30.75" customHeight="1" x14ac:dyDescent="0.25"/>
    <row r="15287" ht="30.75" customHeight="1" x14ac:dyDescent="0.25"/>
    <row r="15288" ht="30.75" customHeight="1" x14ac:dyDescent="0.25"/>
    <row r="15289" ht="30.75" customHeight="1" x14ac:dyDescent="0.25"/>
    <row r="15290" ht="30.75" customHeight="1" x14ac:dyDescent="0.25"/>
    <row r="15291" ht="30.75" customHeight="1" x14ac:dyDescent="0.25"/>
    <row r="15292" ht="30.75" customHeight="1" x14ac:dyDescent="0.25"/>
    <row r="15293" ht="30.75" customHeight="1" x14ac:dyDescent="0.25"/>
    <row r="15294" ht="30.75" customHeight="1" x14ac:dyDescent="0.25"/>
    <row r="15295" ht="30.75" customHeight="1" x14ac:dyDescent="0.25"/>
    <row r="15296" ht="30.75" customHeight="1" x14ac:dyDescent="0.25"/>
    <row r="15297" ht="30.75" customHeight="1" x14ac:dyDescent="0.25"/>
    <row r="15298" ht="30.75" customHeight="1" x14ac:dyDescent="0.25"/>
    <row r="15299" ht="30.75" customHeight="1" x14ac:dyDescent="0.25"/>
    <row r="15300" ht="30.75" customHeight="1" x14ac:dyDescent="0.25"/>
    <row r="15301" ht="30.75" customHeight="1" x14ac:dyDescent="0.25"/>
    <row r="15302" ht="30.75" customHeight="1" x14ac:dyDescent="0.25"/>
    <row r="15303" ht="30.75" customHeight="1" x14ac:dyDescent="0.25"/>
    <row r="15304" ht="30.75" customHeight="1" x14ac:dyDescent="0.25"/>
    <row r="15305" ht="30.75" customHeight="1" x14ac:dyDescent="0.25"/>
    <row r="15306" ht="30.75" customHeight="1" x14ac:dyDescent="0.25"/>
    <row r="15307" ht="30.75" customHeight="1" x14ac:dyDescent="0.25"/>
    <row r="15308" ht="30.75" customHeight="1" x14ac:dyDescent="0.25"/>
    <row r="15309" ht="30.75" customHeight="1" x14ac:dyDescent="0.25"/>
    <row r="15310" ht="30.75" customHeight="1" x14ac:dyDescent="0.25"/>
    <row r="15311" ht="30.75" customHeight="1" x14ac:dyDescent="0.25"/>
    <row r="15312" ht="30.75" customHeight="1" x14ac:dyDescent="0.25"/>
    <row r="15313" ht="30.75" customHeight="1" x14ac:dyDescent="0.25"/>
    <row r="15314" ht="30.75" customHeight="1" x14ac:dyDescent="0.25"/>
    <row r="15315" ht="30.75" customHeight="1" x14ac:dyDescent="0.25"/>
    <row r="15316" ht="30.75" customHeight="1" x14ac:dyDescent="0.25"/>
    <row r="15317" ht="30.75" customHeight="1" x14ac:dyDescent="0.25"/>
    <row r="15318" ht="30.75" customHeight="1" x14ac:dyDescent="0.25"/>
    <row r="15319" ht="30.75" customHeight="1" x14ac:dyDescent="0.25"/>
    <row r="15320" ht="30.75" customHeight="1" x14ac:dyDescent="0.25"/>
    <row r="15321" ht="30.75" customHeight="1" x14ac:dyDescent="0.25"/>
    <row r="15322" ht="30.75" customHeight="1" x14ac:dyDescent="0.25"/>
    <row r="15323" ht="30.75" customHeight="1" x14ac:dyDescent="0.25"/>
    <row r="15324" ht="30.75" customHeight="1" x14ac:dyDescent="0.25"/>
    <row r="15325" ht="30.75" customHeight="1" x14ac:dyDescent="0.25"/>
    <row r="15326" ht="30.75" customHeight="1" x14ac:dyDescent="0.25"/>
    <row r="15327" ht="30.75" customHeight="1" x14ac:dyDescent="0.25"/>
    <row r="15328" ht="30.75" customHeight="1" x14ac:dyDescent="0.25"/>
    <row r="15329" ht="30.75" customHeight="1" x14ac:dyDescent="0.25"/>
    <row r="15330" ht="30.75" customHeight="1" x14ac:dyDescent="0.25"/>
    <row r="15331" ht="30.75" customHeight="1" x14ac:dyDescent="0.25"/>
    <row r="15332" ht="30.75" customHeight="1" x14ac:dyDescent="0.25"/>
    <row r="15333" ht="30.75" customHeight="1" x14ac:dyDescent="0.25"/>
    <row r="15334" ht="30.75" customHeight="1" x14ac:dyDescent="0.25"/>
    <row r="15335" ht="30.75" customHeight="1" x14ac:dyDescent="0.25"/>
    <row r="15336" ht="30.75" customHeight="1" x14ac:dyDescent="0.25"/>
    <row r="15337" ht="30.75" customHeight="1" x14ac:dyDescent="0.25"/>
    <row r="15338" ht="30.75" customHeight="1" x14ac:dyDescent="0.25"/>
    <row r="15339" ht="30.75" customHeight="1" x14ac:dyDescent="0.25"/>
    <row r="15340" ht="30.75" customHeight="1" x14ac:dyDescent="0.25"/>
    <row r="15341" ht="30.75" customHeight="1" x14ac:dyDescent="0.25"/>
    <row r="15342" ht="30.75" customHeight="1" x14ac:dyDescent="0.25"/>
    <row r="15343" ht="30.75" customHeight="1" x14ac:dyDescent="0.25"/>
    <row r="15344" ht="30.75" customHeight="1" x14ac:dyDescent="0.25"/>
    <row r="15345" ht="30.75" customHeight="1" x14ac:dyDescent="0.25"/>
    <row r="15346" ht="30.75" customHeight="1" x14ac:dyDescent="0.25"/>
    <row r="15347" ht="30.75" customHeight="1" x14ac:dyDescent="0.25"/>
    <row r="15348" ht="30.75" customHeight="1" x14ac:dyDescent="0.25"/>
    <row r="15349" ht="30.75" customHeight="1" x14ac:dyDescent="0.25"/>
    <row r="15350" ht="30.75" customHeight="1" x14ac:dyDescent="0.25"/>
    <row r="15351" ht="30.75" customHeight="1" x14ac:dyDescent="0.25"/>
    <row r="15352" ht="30.75" customHeight="1" x14ac:dyDescent="0.25"/>
    <row r="15353" ht="30.75" customHeight="1" x14ac:dyDescent="0.25"/>
    <row r="15354" ht="30.75" customHeight="1" x14ac:dyDescent="0.25"/>
    <row r="15355" ht="30.75" customHeight="1" x14ac:dyDescent="0.25"/>
    <row r="15356" ht="30.75" customHeight="1" x14ac:dyDescent="0.25"/>
    <row r="15357" ht="30.75" customHeight="1" x14ac:dyDescent="0.25"/>
    <row r="15358" ht="30.75" customHeight="1" x14ac:dyDescent="0.25"/>
    <row r="15359" ht="30.75" customHeight="1" x14ac:dyDescent="0.25"/>
    <row r="15360" ht="30.75" customHeight="1" x14ac:dyDescent="0.25"/>
    <row r="15361" ht="30.75" customHeight="1" x14ac:dyDescent="0.25"/>
    <row r="15362" ht="30.75" customHeight="1" x14ac:dyDescent="0.25"/>
    <row r="15363" ht="30.75" customHeight="1" x14ac:dyDescent="0.25"/>
    <row r="15364" ht="30.75" customHeight="1" x14ac:dyDescent="0.25"/>
    <row r="15365" ht="30.75" customHeight="1" x14ac:dyDescent="0.25"/>
    <row r="15366" ht="30.75" customHeight="1" x14ac:dyDescent="0.25"/>
    <row r="15367" ht="30.75" customHeight="1" x14ac:dyDescent="0.25"/>
    <row r="15368" ht="30.75" customHeight="1" x14ac:dyDescent="0.25"/>
    <row r="15369" ht="30.75" customHeight="1" x14ac:dyDescent="0.25"/>
    <row r="15370" ht="30.75" customHeight="1" x14ac:dyDescent="0.25"/>
    <row r="15371" ht="30.75" customHeight="1" x14ac:dyDescent="0.25"/>
    <row r="15372" ht="30.75" customHeight="1" x14ac:dyDescent="0.25"/>
    <row r="15373" ht="30.75" customHeight="1" x14ac:dyDescent="0.25"/>
    <row r="15374" ht="30.75" customHeight="1" x14ac:dyDescent="0.25"/>
    <row r="15375" ht="30.75" customHeight="1" x14ac:dyDescent="0.25"/>
    <row r="15376" ht="30.75" customHeight="1" x14ac:dyDescent="0.25"/>
    <row r="15377" ht="30.75" customHeight="1" x14ac:dyDescent="0.25"/>
    <row r="15378" ht="30.75" customHeight="1" x14ac:dyDescent="0.25"/>
    <row r="15379" ht="30.75" customHeight="1" x14ac:dyDescent="0.25"/>
    <row r="15380" ht="30.75" customHeight="1" x14ac:dyDescent="0.25"/>
    <row r="15381" ht="30.75" customHeight="1" x14ac:dyDescent="0.25"/>
    <row r="15382" ht="30.75" customHeight="1" x14ac:dyDescent="0.25"/>
    <row r="15383" ht="30.75" customHeight="1" x14ac:dyDescent="0.25"/>
    <row r="15384" ht="30.75" customHeight="1" x14ac:dyDescent="0.25"/>
    <row r="15385" ht="30.75" customHeight="1" x14ac:dyDescent="0.25"/>
    <row r="15386" ht="30.75" customHeight="1" x14ac:dyDescent="0.25"/>
    <row r="15387" ht="30.75" customHeight="1" x14ac:dyDescent="0.25"/>
    <row r="15388" ht="30.75" customHeight="1" x14ac:dyDescent="0.25"/>
    <row r="15389" ht="30.75" customHeight="1" x14ac:dyDescent="0.25"/>
    <row r="15390" ht="30.75" customHeight="1" x14ac:dyDescent="0.25"/>
    <row r="15391" ht="30.75" customHeight="1" x14ac:dyDescent="0.25"/>
    <row r="15392" ht="30.75" customHeight="1" x14ac:dyDescent="0.25"/>
    <row r="15393" ht="30.75" customHeight="1" x14ac:dyDescent="0.25"/>
    <row r="15394" ht="30.75" customHeight="1" x14ac:dyDescent="0.25"/>
    <row r="15395" ht="30.75" customHeight="1" x14ac:dyDescent="0.25"/>
    <row r="15396" ht="30.75" customHeight="1" x14ac:dyDescent="0.25"/>
    <row r="15397" ht="30.75" customHeight="1" x14ac:dyDescent="0.25"/>
    <row r="15398" ht="30.75" customHeight="1" x14ac:dyDescent="0.25"/>
    <row r="15399" ht="30.75" customHeight="1" x14ac:dyDescent="0.25"/>
    <row r="15400" ht="30.75" customHeight="1" x14ac:dyDescent="0.25"/>
    <row r="15401" ht="30.75" customHeight="1" x14ac:dyDescent="0.25"/>
    <row r="15402" ht="30.75" customHeight="1" x14ac:dyDescent="0.25"/>
    <row r="15403" ht="30.75" customHeight="1" x14ac:dyDescent="0.25"/>
    <row r="15404" ht="30.75" customHeight="1" x14ac:dyDescent="0.25"/>
    <row r="15405" ht="30.75" customHeight="1" x14ac:dyDescent="0.25"/>
    <row r="15406" ht="30.75" customHeight="1" x14ac:dyDescent="0.25"/>
    <row r="15407" ht="30.75" customHeight="1" x14ac:dyDescent="0.25"/>
    <row r="15408" ht="30.75" customHeight="1" x14ac:dyDescent="0.25"/>
    <row r="15409" ht="30.75" customHeight="1" x14ac:dyDescent="0.25"/>
    <row r="15410" ht="30.75" customHeight="1" x14ac:dyDescent="0.25"/>
    <row r="15411" ht="30.75" customHeight="1" x14ac:dyDescent="0.25"/>
    <row r="15412" ht="30.75" customHeight="1" x14ac:dyDescent="0.25"/>
    <row r="15413" ht="30.75" customHeight="1" x14ac:dyDescent="0.25"/>
    <row r="15414" ht="30.75" customHeight="1" x14ac:dyDescent="0.25"/>
    <row r="15415" ht="30.75" customHeight="1" x14ac:dyDescent="0.25"/>
    <row r="15416" ht="30.75" customHeight="1" x14ac:dyDescent="0.25"/>
    <row r="15417" ht="30.75" customHeight="1" x14ac:dyDescent="0.25"/>
    <row r="15418" ht="30.75" customHeight="1" x14ac:dyDescent="0.25"/>
    <row r="15419" ht="30.75" customHeight="1" x14ac:dyDescent="0.25"/>
    <row r="15420" ht="30.75" customHeight="1" x14ac:dyDescent="0.25"/>
    <row r="15421" ht="30.75" customHeight="1" x14ac:dyDescent="0.25"/>
    <row r="15422" ht="30.75" customHeight="1" x14ac:dyDescent="0.25"/>
    <row r="15423" ht="30.75" customHeight="1" x14ac:dyDescent="0.25"/>
    <row r="15424" ht="30.75" customHeight="1" x14ac:dyDescent="0.25"/>
    <row r="15425" ht="30.75" customHeight="1" x14ac:dyDescent="0.25"/>
    <row r="15426" ht="30.75" customHeight="1" x14ac:dyDescent="0.25"/>
    <row r="15427" ht="30.75" customHeight="1" x14ac:dyDescent="0.25"/>
    <row r="15428" ht="30.75" customHeight="1" x14ac:dyDescent="0.25"/>
    <row r="15429" ht="30.75" customHeight="1" x14ac:dyDescent="0.25"/>
    <row r="15430" ht="30.75" customHeight="1" x14ac:dyDescent="0.25"/>
    <row r="15431" ht="30.75" customHeight="1" x14ac:dyDescent="0.25"/>
    <row r="15432" ht="30.75" customHeight="1" x14ac:dyDescent="0.25"/>
    <row r="15433" ht="30.75" customHeight="1" x14ac:dyDescent="0.25"/>
    <row r="15434" ht="30.75" customHeight="1" x14ac:dyDescent="0.25"/>
    <row r="15435" ht="30.75" customHeight="1" x14ac:dyDescent="0.25"/>
    <row r="15436" ht="30.75" customHeight="1" x14ac:dyDescent="0.25"/>
    <row r="15437" ht="30.75" customHeight="1" x14ac:dyDescent="0.25"/>
    <row r="15438" ht="30.75" customHeight="1" x14ac:dyDescent="0.25"/>
    <row r="15439" ht="30.75" customHeight="1" x14ac:dyDescent="0.25"/>
    <row r="15440" ht="30.75" customHeight="1" x14ac:dyDescent="0.25"/>
    <row r="15441" ht="30.75" customHeight="1" x14ac:dyDescent="0.25"/>
    <row r="15442" ht="30.75" customHeight="1" x14ac:dyDescent="0.25"/>
    <row r="15443" ht="30.75" customHeight="1" x14ac:dyDescent="0.25"/>
    <row r="15444" ht="30.75" customHeight="1" x14ac:dyDescent="0.25"/>
    <row r="15445" ht="30.75" customHeight="1" x14ac:dyDescent="0.25"/>
    <row r="15446" ht="30.75" customHeight="1" x14ac:dyDescent="0.25"/>
    <row r="15447" ht="30.75" customHeight="1" x14ac:dyDescent="0.25"/>
    <row r="15448" ht="30.75" customHeight="1" x14ac:dyDescent="0.25"/>
    <row r="15449" ht="30.75" customHeight="1" x14ac:dyDescent="0.25"/>
    <row r="15450" ht="30.75" customHeight="1" x14ac:dyDescent="0.25"/>
    <row r="15451" ht="30.75" customHeight="1" x14ac:dyDescent="0.25"/>
    <row r="15452" ht="30.75" customHeight="1" x14ac:dyDescent="0.25"/>
    <row r="15453" ht="30.75" customHeight="1" x14ac:dyDescent="0.25"/>
    <row r="15454" ht="30.75" customHeight="1" x14ac:dyDescent="0.25"/>
    <row r="15455" ht="30.75" customHeight="1" x14ac:dyDescent="0.25"/>
    <row r="15456" ht="30.75" customHeight="1" x14ac:dyDescent="0.25"/>
    <row r="15457" ht="30.75" customHeight="1" x14ac:dyDescent="0.25"/>
    <row r="15458" ht="30.75" customHeight="1" x14ac:dyDescent="0.25"/>
    <row r="15459" ht="30.75" customHeight="1" x14ac:dyDescent="0.25"/>
    <row r="15460" ht="30.75" customHeight="1" x14ac:dyDescent="0.25"/>
    <row r="15461" ht="30.75" customHeight="1" x14ac:dyDescent="0.25"/>
    <row r="15462" ht="30.75" customHeight="1" x14ac:dyDescent="0.25"/>
    <row r="15463" ht="30.75" customHeight="1" x14ac:dyDescent="0.25"/>
    <row r="15464" ht="30.75" customHeight="1" x14ac:dyDescent="0.25"/>
    <row r="15465" ht="30.75" customHeight="1" x14ac:dyDescent="0.25"/>
    <row r="15466" ht="30.75" customHeight="1" x14ac:dyDescent="0.25"/>
    <row r="15467" ht="30.75" customHeight="1" x14ac:dyDescent="0.25"/>
    <row r="15468" ht="30.75" customHeight="1" x14ac:dyDescent="0.25"/>
    <row r="15469" ht="30.75" customHeight="1" x14ac:dyDescent="0.25"/>
    <row r="15470" ht="30.75" customHeight="1" x14ac:dyDescent="0.25"/>
    <row r="15471" ht="30.75" customHeight="1" x14ac:dyDescent="0.25"/>
    <row r="15472" ht="30.75" customHeight="1" x14ac:dyDescent="0.25"/>
    <row r="15473" ht="30.75" customHeight="1" x14ac:dyDescent="0.25"/>
    <row r="15474" ht="30.75" customHeight="1" x14ac:dyDescent="0.25"/>
    <row r="15475" ht="30.75" customHeight="1" x14ac:dyDescent="0.25"/>
    <row r="15476" ht="30.75" customHeight="1" x14ac:dyDescent="0.25"/>
    <row r="15477" ht="30.75" customHeight="1" x14ac:dyDescent="0.25"/>
    <row r="15478" ht="30.75" customHeight="1" x14ac:dyDescent="0.25"/>
    <row r="15479" ht="30.75" customHeight="1" x14ac:dyDescent="0.25"/>
    <row r="15480" ht="30.75" customHeight="1" x14ac:dyDescent="0.25"/>
    <row r="15481" ht="30.75" customHeight="1" x14ac:dyDescent="0.25"/>
    <row r="15482" ht="30.75" customHeight="1" x14ac:dyDescent="0.25"/>
    <row r="15483" ht="30.75" customHeight="1" x14ac:dyDescent="0.25"/>
    <row r="15484" ht="30.75" customHeight="1" x14ac:dyDescent="0.25"/>
    <row r="15485" ht="30.75" customHeight="1" x14ac:dyDescent="0.25"/>
    <row r="15486" ht="30.75" customHeight="1" x14ac:dyDescent="0.25"/>
    <row r="15487" ht="30.75" customHeight="1" x14ac:dyDescent="0.25"/>
    <row r="15488" ht="30.75" customHeight="1" x14ac:dyDescent="0.25"/>
    <row r="15489" ht="30.75" customHeight="1" x14ac:dyDescent="0.25"/>
    <row r="15490" ht="30.75" customHeight="1" x14ac:dyDescent="0.25"/>
    <row r="15491" ht="30.75" customHeight="1" x14ac:dyDescent="0.25"/>
    <row r="15492" ht="30.75" customHeight="1" x14ac:dyDescent="0.25"/>
    <row r="15493" ht="30.75" customHeight="1" x14ac:dyDescent="0.25"/>
    <row r="15494" ht="30.75" customHeight="1" x14ac:dyDescent="0.25"/>
    <row r="15495" ht="30.75" customHeight="1" x14ac:dyDescent="0.25"/>
    <row r="15496" ht="30.75" customHeight="1" x14ac:dyDescent="0.25"/>
    <row r="15497" ht="30.75" customHeight="1" x14ac:dyDescent="0.25"/>
    <row r="15498" ht="30.75" customHeight="1" x14ac:dyDescent="0.25"/>
    <row r="15499" ht="30.75" customHeight="1" x14ac:dyDescent="0.25"/>
    <row r="15500" ht="30.75" customHeight="1" x14ac:dyDescent="0.25"/>
    <row r="15501" ht="30.75" customHeight="1" x14ac:dyDescent="0.25"/>
    <row r="15502" ht="30.75" customHeight="1" x14ac:dyDescent="0.25"/>
    <row r="15503" ht="30.75" customHeight="1" x14ac:dyDescent="0.25"/>
    <row r="15504" ht="30.75" customHeight="1" x14ac:dyDescent="0.25"/>
    <row r="15505" ht="30.75" customHeight="1" x14ac:dyDescent="0.25"/>
    <row r="15506" ht="30.75" customHeight="1" x14ac:dyDescent="0.25"/>
    <row r="15507" ht="30.75" customHeight="1" x14ac:dyDescent="0.25"/>
    <row r="15508" ht="30.75" customHeight="1" x14ac:dyDescent="0.25"/>
    <row r="15509" ht="30.75" customHeight="1" x14ac:dyDescent="0.25"/>
    <row r="15510" ht="30.75" customHeight="1" x14ac:dyDescent="0.25"/>
    <row r="15511" ht="30.75" customHeight="1" x14ac:dyDescent="0.25"/>
    <row r="15512" ht="30.75" customHeight="1" x14ac:dyDescent="0.25"/>
    <row r="15513" ht="30.75" customHeight="1" x14ac:dyDescent="0.25"/>
    <row r="15514" ht="30.75" customHeight="1" x14ac:dyDescent="0.25"/>
    <row r="15515" ht="30.75" customHeight="1" x14ac:dyDescent="0.25"/>
    <row r="15516" ht="30.75" customHeight="1" x14ac:dyDescent="0.25"/>
    <row r="15517" ht="30.75" customHeight="1" x14ac:dyDescent="0.25"/>
    <row r="15518" ht="30.75" customHeight="1" x14ac:dyDescent="0.25"/>
    <row r="15519" ht="30.75" customHeight="1" x14ac:dyDescent="0.25"/>
    <row r="15520" ht="30.75" customHeight="1" x14ac:dyDescent="0.25"/>
    <row r="15521" ht="30.75" customHeight="1" x14ac:dyDescent="0.25"/>
    <row r="15522" ht="30.75" customHeight="1" x14ac:dyDescent="0.25"/>
    <row r="15523" ht="30.75" customHeight="1" x14ac:dyDescent="0.25"/>
    <row r="15524" ht="30.75" customHeight="1" x14ac:dyDescent="0.25"/>
    <row r="15525" ht="30.75" customHeight="1" x14ac:dyDescent="0.25"/>
    <row r="15526" ht="30.75" customHeight="1" x14ac:dyDescent="0.25"/>
    <row r="15527" ht="30.75" customHeight="1" x14ac:dyDescent="0.25"/>
    <row r="15528" ht="30.75" customHeight="1" x14ac:dyDescent="0.25"/>
    <row r="15529" ht="30.75" customHeight="1" x14ac:dyDescent="0.25"/>
    <row r="15530" ht="30.75" customHeight="1" x14ac:dyDescent="0.25"/>
    <row r="15531" ht="30.75" customHeight="1" x14ac:dyDescent="0.25"/>
    <row r="15532" ht="30.75" customHeight="1" x14ac:dyDescent="0.25"/>
    <row r="15533" ht="30.75" customHeight="1" x14ac:dyDescent="0.25"/>
    <row r="15534" ht="30.75" customHeight="1" x14ac:dyDescent="0.25"/>
    <row r="15535" ht="30.75" customHeight="1" x14ac:dyDescent="0.25"/>
    <row r="15536" ht="30.75" customHeight="1" x14ac:dyDescent="0.25"/>
    <row r="15537" ht="30.75" customHeight="1" x14ac:dyDescent="0.25"/>
    <row r="15538" ht="30.75" customHeight="1" x14ac:dyDescent="0.25"/>
    <row r="15539" ht="30.75" customHeight="1" x14ac:dyDescent="0.25"/>
    <row r="15540" ht="30.75" customHeight="1" x14ac:dyDescent="0.25"/>
    <row r="15541" ht="30.75" customHeight="1" x14ac:dyDescent="0.25"/>
    <row r="15542" ht="30.75" customHeight="1" x14ac:dyDescent="0.25"/>
    <row r="15543" ht="30.75" customHeight="1" x14ac:dyDescent="0.25"/>
    <row r="15544" ht="30.75" customHeight="1" x14ac:dyDescent="0.25"/>
    <row r="15545" ht="30.75" customHeight="1" x14ac:dyDescent="0.25"/>
    <row r="15546" ht="30.75" customHeight="1" x14ac:dyDescent="0.25"/>
    <row r="15547" ht="30.75" customHeight="1" x14ac:dyDescent="0.25"/>
    <row r="15548" ht="30.75" customHeight="1" x14ac:dyDescent="0.25"/>
    <row r="15549" ht="30.75" customHeight="1" x14ac:dyDescent="0.25"/>
    <row r="15550" ht="30.75" customHeight="1" x14ac:dyDescent="0.25"/>
    <row r="15551" ht="30.75" customHeight="1" x14ac:dyDescent="0.25"/>
    <row r="15552" ht="30.75" customHeight="1" x14ac:dyDescent="0.25"/>
    <row r="15553" ht="30.75" customHeight="1" x14ac:dyDescent="0.25"/>
    <row r="15554" ht="30.75" customHeight="1" x14ac:dyDescent="0.25"/>
    <row r="15555" ht="30.75" customHeight="1" x14ac:dyDescent="0.25"/>
    <row r="15556" ht="30.75" customHeight="1" x14ac:dyDescent="0.25"/>
    <row r="15557" ht="30.75" customHeight="1" x14ac:dyDescent="0.25"/>
    <row r="15558" ht="30.75" customHeight="1" x14ac:dyDescent="0.25"/>
    <row r="15559" ht="30.75" customHeight="1" x14ac:dyDescent="0.25"/>
    <row r="15560" ht="30.75" customHeight="1" x14ac:dyDescent="0.25"/>
    <row r="15561" ht="30.75" customHeight="1" x14ac:dyDescent="0.25"/>
    <row r="15562" ht="30.75" customHeight="1" x14ac:dyDescent="0.25"/>
    <row r="15563" ht="30.75" customHeight="1" x14ac:dyDescent="0.25"/>
    <row r="15564" ht="30.75" customHeight="1" x14ac:dyDescent="0.25"/>
    <row r="15565" ht="30.75" customHeight="1" x14ac:dyDescent="0.25"/>
    <row r="15566" ht="30.75" customHeight="1" x14ac:dyDescent="0.25"/>
    <row r="15567" ht="30.75" customHeight="1" x14ac:dyDescent="0.25"/>
    <row r="15568" ht="30.75" customHeight="1" x14ac:dyDescent="0.25"/>
    <row r="15569" ht="30.75" customHeight="1" x14ac:dyDescent="0.25"/>
    <row r="15570" ht="30.75" customHeight="1" x14ac:dyDescent="0.25"/>
    <row r="15571" ht="30.75" customHeight="1" x14ac:dyDescent="0.25"/>
    <row r="15572" ht="30.75" customHeight="1" x14ac:dyDescent="0.25"/>
    <row r="15573" ht="30.75" customHeight="1" x14ac:dyDescent="0.25"/>
    <row r="15574" ht="30.75" customHeight="1" x14ac:dyDescent="0.25"/>
    <row r="15575" ht="30.75" customHeight="1" x14ac:dyDescent="0.25"/>
    <row r="15576" ht="30.75" customHeight="1" x14ac:dyDescent="0.25"/>
    <row r="15577" ht="30.75" customHeight="1" x14ac:dyDescent="0.25"/>
    <row r="15578" ht="30.75" customHeight="1" x14ac:dyDescent="0.25"/>
    <row r="15579" ht="30.75" customHeight="1" x14ac:dyDescent="0.25"/>
    <row r="15580" ht="30.75" customHeight="1" x14ac:dyDescent="0.25"/>
    <row r="15581" ht="30.75" customHeight="1" x14ac:dyDescent="0.25"/>
    <row r="15582" ht="30.75" customHeight="1" x14ac:dyDescent="0.25"/>
    <row r="15583" ht="30.75" customHeight="1" x14ac:dyDescent="0.25"/>
    <row r="15584" ht="30.75" customHeight="1" x14ac:dyDescent="0.25"/>
    <row r="15585" ht="30.75" customHeight="1" x14ac:dyDescent="0.25"/>
    <row r="15586" ht="30.75" customHeight="1" x14ac:dyDescent="0.25"/>
    <row r="15587" ht="30.75" customHeight="1" x14ac:dyDescent="0.25"/>
    <row r="15588" ht="30.75" customHeight="1" x14ac:dyDescent="0.25"/>
    <row r="15589" ht="30.75" customHeight="1" x14ac:dyDescent="0.25"/>
    <row r="15590" ht="30.75" customHeight="1" x14ac:dyDescent="0.25"/>
    <row r="15591" ht="30.75" customHeight="1" x14ac:dyDescent="0.25"/>
    <row r="15592" ht="30.75" customHeight="1" x14ac:dyDescent="0.25"/>
    <row r="15593" ht="30.75" customHeight="1" x14ac:dyDescent="0.25"/>
    <row r="15594" ht="30.75" customHeight="1" x14ac:dyDescent="0.25"/>
    <row r="15595" ht="30.75" customHeight="1" x14ac:dyDescent="0.25"/>
    <row r="15596" ht="30.75" customHeight="1" x14ac:dyDescent="0.25"/>
    <row r="15597" ht="30.75" customHeight="1" x14ac:dyDescent="0.25"/>
    <row r="15598" ht="30.75" customHeight="1" x14ac:dyDescent="0.25"/>
    <row r="15599" ht="30.75" customHeight="1" x14ac:dyDescent="0.25"/>
    <row r="15600" ht="30.75" customHeight="1" x14ac:dyDescent="0.25"/>
    <row r="15601" ht="30.75" customHeight="1" x14ac:dyDescent="0.25"/>
    <row r="15602" ht="30.75" customHeight="1" x14ac:dyDescent="0.25"/>
    <row r="15603" ht="30.75" customHeight="1" x14ac:dyDescent="0.25"/>
    <row r="15604" ht="30.75" customHeight="1" x14ac:dyDescent="0.25"/>
    <row r="15605" ht="30.75" customHeight="1" x14ac:dyDescent="0.25"/>
    <row r="15606" ht="30.75" customHeight="1" x14ac:dyDescent="0.25"/>
    <row r="15607" ht="30.75" customHeight="1" x14ac:dyDescent="0.25"/>
    <row r="15608" ht="30.75" customHeight="1" x14ac:dyDescent="0.25"/>
    <row r="15609" ht="30.75" customHeight="1" x14ac:dyDescent="0.25"/>
    <row r="15610" ht="30.75" customHeight="1" x14ac:dyDescent="0.25"/>
    <row r="15611" ht="30.75" customHeight="1" x14ac:dyDescent="0.25"/>
    <row r="15612" ht="30.75" customHeight="1" x14ac:dyDescent="0.25"/>
    <row r="15613" ht="30.75" customHeight="1" x14ac:dyDescent="0.25"/>
    <row r="15614" ht="30.75" customHeight="1" x14ac:dyDescent="0.25"/>
    <row r="15615" ht="30.75" customHeight="1" x14ac:dyDescent="0.25"/>
    <row r="15616" ht="30.75" customHeight="1" x14ac:dyDescent="0.25"/>
    <row r="15617" ht="30.75" customHeight="1" x14ac:dyDescent="0.25"/>
    <row r="15618" ht="30.75" customHeight="1" x14ac:dyDescent="0.25"/>
    <row r="15619" ht="30.75" customHeight="1" x14ac:dyDescent="0.25"/>
    <row r="15620" ht="30.75" customHeight="1" x14ac:dyDescent="0.25"/>
    <row r="15621" ht="30.75" customHeight="1" x14ac:dyDescent="0.25"/>
    <row r="15622" ht="30.75" customHeight="1" x14ac:dyDescent="0.25"/>
    <row r="15623" ht="30.75" customHeight="1" x14ac:dyDescent="0.25"/>
    <row r="15624" ht="30.75" customHeight="1" x14ac:dyDescent="0.25"/>
    <row r="15625" ht="30.75" customHeight="1" x14ac:dyDescent="0.25"/>
    <row r="15626" ht="30.75" customHeight="1" x14ac:dyDescent="0.25"/>
    <row r="15627" ht="30.75" customHeight="1" x14ac:dyDescent="0.25"/>
    <row r="15628" ht="30.75" customHeight="1" x14ac:dyDescent="0.25"/>
    <row r="15629" ht="30.75" customHeight="1" x14ac:dyDescent="0.25"/>
    <row r="15630" ht="30.75" customHeight="1" x14ac:dyDescent="0.25"/>
    <row r="15631" ht="30.75" customHeight="1" x14ac:dyDescent="0.25"/>
    <row r="15632" ht="30.75" customHeight="1" x14ac:dyDescent="0.25"/>
    <row r="15633" ht="30.75" customHeight="1" x14ac:dyDescent="0.25"/>
    <row r="15634" ht="30.75" customHeight="1" x14ac:dyDescent="0.25"/>
    <row r="15635" ht="30.75" customHeight="1" x14ac:dyDescent="0.25"/>
    <row r="15636" ht="30.75" customHeight="1" x14ac:dyDescent="0.25"/>
    <row r="15637" ht="30.75" customHeight="1" x14ac:dyDescent="0.25"/>
    <row r="15638" ht="30.75" customHeight="1" x14ac:dyDescent="0.25"/>
    <row r="15639" ht="30.75" customHeight="1" x14ac:dyDescent="0.25"/>
    <row r="15640" ht="30.75" customHeight="1" x14ac:dyDescent="0.25"/>
    <row r="15641" ht="30.75" customHeight="1" x14ac:dyDescent="0.25"/>
    <row r="15642" ht="30.75" customHeight="1" x14ac:dyDescent="0.25"/>
    <row r="15643" ht="30.75" customHeight="1" x14ac:dyDescent="0.25"/>
    <row r="15644" ht="30.75" customHeight="1" x14ac:dyDescent="0.25"/>
    <row r="15645" ht="30.75" customHeight="1" x14ac:dyDescent="0.25"/>
    <row r="15646" ht="30.75" customHeight="1" x14ac:dyDescent="0.25"/>
    <row r="15647" ht="30.75" customHeight="1" x14ac:dyDescent="0.25"/>
    <row r="15648" ht="30.75" customHeight="1" x14ac:dyDescent="0.25"/>
    <row r="15649" ht="30.75" customHeight="1" x14ac:dyDescent="0.25"/>
    <row r="15650" ht="30.75" customHeight="1" x14ac:dyDescent="0.25"/>
    <row r="15651" ht="30.75" customHeight="1" x14ac:dyDescent="0.25"/>
    <row r="15652" ht="30.75" customHeight="1" x14ac:dyDescent="0.25"/>
    <row r="15653" ht="30.75" customHeight="1" x14ac:dyDescent="0.25"/>
    <row r="15654" ht="30.75" customHeight="1" x14ac:dyDescent="0.25"/>
    <row r="15655" ht="30.75" customHeight="1" x14ac:dyDescent="0.25"/>
    <row r="15656" ht="30.75" customHeight="1" x14ac:dyDescent="0.25"/>
    <row r="15657" ht="30.75" customHeight="1" x14ac:dyDescent="0.25"/>
    <row r="15658" ht="30.75" customHeight="1" x14ac:dyDescent="0.25"/>
    <row r="15659" ht="30.75" customHeight="1" x14ac:dyDescent="0.25"/>
    <row r="15660" ht="30.75" customHeight="1" x14ac:dyDescent="0.25"/>
    <row r="15661" ht="30.75" customHeight="1" x14ac:dyDescent="0.25"/>
    <row r="15662" ht="30.75" customHeight="1" x14ac:dyDescent="0.25"/>
    <row r="15663" ht="30.75" customHeight="1" x14ac:dyDescent="0.25"/>
    <row r="15664" ht="30.75" customHeight="1" x14ac:dyDescent="0.25"/>
    <row r="15665" ht="30.75" customHeight="1" x14ac:dyDescent="0.25"/>
    <row r="15666" ht="30.75" customHeight="1" x14ac:dyDescent="0.25"/>
    <row r="15667" ht="30.75" customHeight="1" x14ac:dyDescent="0.25"/>
    <row r="15668" ht="30.75" customHeight="1" x14ac:dyDescent="0.25"/>
    <row r="15669" ht="30.75" customHeight="1" x14ac:dyDescent="0.25"/>
    <row r="15670" ht="30.75" customHeight="1" x14ac:dyDescent="0.25"/>
    <row r="15671" ht="30.75" customHeight="1" x14ac:dyDescent="0.25"/>
    <row r="15672" ht="30.75" customHeight="1" x14ac:dyDescent="0.25"/>
    <row r="15673" ht="30.75" customHeight="1" x14ac:dyDescent="0.25"/>
    <row r="15674" ht="30.75" customHeight="1" x14ac:dyDescent="0.25"/>
    <row r="15675" ht="30.75" customHeight="1" x14ac:dyDescent="0.25"/>
    <row r="15676" ht="30.75" customHeight="1" x14ac:dyDescent="0.25"/>
    <row r="15677" ht="30.75" customHeight="1" x14ac:dyDescent="0.25"/>
    <row r="15678" ht="30.75" customHeight="1" x14ac:dyDescent="0.25"/>
    <row r="15679" ht="30.75" customHeight="1" x14ac:dyDescent="0.25"/>
    <row r="15680" ht="30.75" customHeight="1" x14ac:dyDescent="0.25"/>
    <row r="15681" ht="30.75" customHeight="1" x14ac:dyDescent="0.25"/>
    <row r="15682" ht="30.75" customHeight="1" x14ac:dyDescent="0.25"/>
    <row r="15683" ht="30.75" customHeight="1" x14ac:dyDescent="0.25"/>
    <row r="15684" ht="30.75" customHeight="1" x14ac:dyDescent="0.25"/>
    <row r="15685" ht="30.75" customHeight="1" x14ac:dyDescent="0.25"/>
    <row r="15686" ht="30.75" customHeight="1" x14ac:dyDescent="0.25"/>
    <row r="15687" ht="30.75" customHeight="1" x14ac:dyDescent="0.25"/>
    <row r="15688" ht="30.75" customHeight="1" x14ac:dyDescent="0.25"/>
    <row r="15689" ht="30.75" customHeight="1" x14ac:dyDescent="0.25"/>
    <row r="15690" ht="30.75" customHeight="1" x14ac:dyDescent="0.25"/>
    <row r="15691" ht="30.75" customHeight="1" x14ac:dyDescent="0.25"/>
    <row r="15692" ht="30.75" customHeight="1" x14ac:dyDescent="0.25"/>
    <row r="15693" ht="30.75" customHeight="1" x14ac:dyDescent="0.25"/>
    <row r="15694" ht="30.75" customHeight="1" x14ac:dyDescent="0.25"/>
    <row r="15695" ht="30.75" customHeight="1" x14ac:dyDescent="0.25"/>
    <row r="15696" ht="30.75" customHeight="1" x14ac:dyDescent="0.25"/>
    <row r="15697" ht="30.75" customHeight="1" x14ac:dyDescent="0.25"/>
    <row r="15698" ht="30.75" customHeight="1" x14ac:dyDescent="0.25"/>
    <row r="15699" ht="30.75" customHeight="1" x14ac:dyDescent="0.25"/>
    <row r="15700" ht="30.75" customHeight="1" x14ac:dyDescent="0.25"/>
    <row r="15701" ht="30.75" customHeight="1" x14ac:dyDescent="0.25"/>
    <row r="15702" ht="30.75" customHeight="1" x14ac:dyDescent="0.25"/>
    <row r="15703" ht="30.75" customHeight="1" x14ac:dyDescent="0.25"/>
    <row r="15704" ht="30.75" customHeight="1" x14ac:dyDescent="0.25"/>
    <row r="15705" ht="30.75" customHeight="1" x14ac:dyDescent="0.25"/>
    <row r="15706" ht="30.75" customHeight="1" x14ac:dyDescent="0.25"/>
    <row r="15707" ht="30.75" customHeight="1" x14ac:dyDescent="0.25"/>
    <row r="15708" ht="30.75" customHeight="1" x14ac:dyDescent="0.25"/>
    <row r="15709" ht="30.75" customHeight="1" x14ac:dyDescent="0.25"/>
    <row r="15710" ht="30.75" customHeight="1" x14ac:dyDescent="0.25"/>
    <row r="15711" ht="30.75" customHeight="1" x14ac:dyDescent="0.25"/>
    <row r="15712" ht="30.75" customHeight="1" x14ac:dyDescent="0.25"/>
    <row r="15713" ht="30.75" customHeight="1" x14ac:dyDescent="0.25"/>
    <row r="15714" ht="30.75" customHeight="1" x14ac:dyDescent="0.25"/>
    <row r="15715" ht="30.75" customHeight="1" x14ac:dyDescent="0.25"/>
    <row r="15716" ht="30.75" customHeight="1" x14ac:dyDescent="0.25"/>
    <row r="15717" ht="30.75" customHeight="1" x14ac:dyDescent="0.25"/>
    <row r="15718" ht="30.75" customHeight="1" x14ac:dyDescent="0.25"/>
    <row r="15719" ht="30.75" customHeight="1" x14ac:dyDescent="0.25"/>
    <row r="15720" ht="30.75" customHeight="1" x14ac:dyDescent="0.25"/>
    <row r="15721" ht="30.75" customHeight="1" x14ac:dyDescent="0.25"/>
    <row r="15722" ht="30.75" customHeight="1" x14ac:dyDescent="0.25"/>
    <row r="15723" ht="30.75" customHeight="1" x14ac:dyDescent="0.25"/>
    <row r="15724" ht="30.75" customHeight="1" x14ac:dyDescent="0.25"/>
    <row r="15725" ht="30.75" customHeight="1" x14ac:dyDescent="0.25"/>
    <row r="15726" ht="30.75" customHeight="1" x14ac:dyDescent="0.25"/>
    <row r="15727" ht="30.75" customHeight="1" x14ac:dyDescent="0.25"/>
    <row r="15728" ht="30.75" customHeight="1" x14ac:dyDescent="0.25"/>
    <row r="15729" ht="30.75" customHeight="1" x14ac:dyDescent="0.25"/>
    <row r="15730" ht="30.75" customHeight="1" x14ac:dyDescent="0.25"/>
    <row r="15731" ht="30.75" customHeight="1" x14ac:dyDescent="0.25"/>
    <row r="15732" ht="30.75" customHeight="1" x14ac:dyDescent="0.25"/>
    <row r="15733" ht="30.75" customHeight="1" x14ac:dyDescent="0.25"/>
    <row r="15734" ht="30.75" customHeight="1" x14ac:dyDescent="0.25"/>
    <row r="15735" ht="30.75" customHeight="1" x14ac:dyDescent="0.25"/>
    <row r="15736" ht="30.75" customHeight="1" x14ac:dyDescent="0.25"/>
    <row r="15737" ht="30.75" customHeight="1" x14ac:dyDescent="0.25"/>
    <row r="15738" ht="30.75" customHeight="1" x14ac:dyDescent="0.25"/>
    <row r="15739" ht="30.75" customHeight="1" x14ac:dyDescent="0.25"/>
    <row r="15740" ht="30.75" customHeight="1" x14ac:dyDescent="0.25"/>
    <row r="15741" ht="30.75" customHeight="1" x14ac:dyDescent="0.25"/>
    <row r="15742" ht="30.75" customHeight="1" x14ac:dyDescent="0.25"/>
    <row r="15743" ht="30.75" customHeight="1" x14ac:dyDescent="0.25"/>
    <row r="15744" ht="30.75" customHeight="1" x14ac:dyDescent="0.25"/>
    <row r="15745" ht="30.75" customHeight="1" x14ac:dyDescent="0.25"/>
    <row r="15746" ht="30.75" customHeight="1" x14ac:dyDescent="0.25"/>
    <row r="15747" ht="30.75" customHeight="1" x14ac:dyDescent="0.25"/>
    <row r="15748" ht="30.75" customHeight="1" x14ac:dyDescent="0.25"/>
    <row r="15749" ht="30.75" customHeight="1" x14ac:dyDescent="0.25"/>
    <row r="15750" ht="30.75" customHeight="1" x14ac:dyDescent="0.25"/>
    <row r="15751" ht="30.75" customHeight="1" x14ac:dyDescent="0.25"/>
    <row r="15752" ht="30.75" customHeight="1" x14ac:dyDescent="0.25"/>
    <row r="15753" ht="30.75" customHeight="1" x14ac:dyDescent="0.25"/>
    <row r="15754" ht="30.75" customHeight="1" x14ac:dyDescent="0.25"/>
    <row r="15755" ht="30.75" customHeight="1" x14ac:dyDescent="0.25"/>
    <row r="15756" ht="30.75" customHeight="1" x14ac:dyDescent="0.25"/>
    <row r="15757" ht="30.75" customHeight="1" x14ac:dyDescent="0.25"/>
    <row r="15758" ht="30.75" customHeight="1" x14ac:dyDescent="0.25"/>
    <row r="15759" ht="30.75" customHeight="1" x14ac:dyDescent="0.25"/>
    <row r="15760" ht="30.75" customHeight="1" x14ac:dyDescent="0.25"/>
    <row r="15761" ht="30.75" customHeight="1" x14ac:dyDescent="0.25"/>
    <row r="15762" ht="30.75" customHeight="1" x14ac:dyDescent="0.25"/>
    <row r="15763" ht="30.75" customHeight="1" x14ac:dyDescent="0.25"/>
    <row r="15764" ht="30.75" customHeight="1" x14ac:dyDescent="0.25"/>
    <row r="15765" ht="30.75" customHeight="1" x14ac:dyDescent="0.25"/>
    <row r="15766" ht="30.75" customHeight="1" x14ac:dyDescent="0.25"/>
    <row r="15767" ht="30.75" customHeight="1" x14ac:dyDescent="0.25"/>
    <row r="15768" ht="30.75" customHeight="1" x14ac:dyDescent="0.25"/>
    <row r="15769" ht="30.75" customHeight="1" x14ac:dyDescent="0.25"/>
    <row r="15770" ht="30.75" customHeight="1" x14ac:dyDescent="0.25"/>
    <row r="15771" ht="30.75" customHeight="1" x14ac:dyDescent="0.25"/>
    <row r="15772" ht="30.75" customHeight="1" x14ac:dyDescent="0.25"/>
    <row r="15773" ht="30.75" customHeight="1" x14ac:dyDescent="0.25"/>
    <row r="15774" ht="30.75" customHeight="1" x14ac:dyDescent="0.25"/>
    <row r="15775" ht="30.75" customHeight="1" x14ac:dyDescent="0.25"/>
    <row r="15776" ht="30.75" customHeight="1" x14ac:dyDescent="0.25"/>
    <row r="15777" ht="30.75" customHeight="1" x14ac:dyDescent="0.25"/>
    <row r="15778" ht="30.75" customHeight="1" x14ac:dyDescent="0.25"/>
    <row r="15779" ht="30.75" customHeight="1" x14ac:dyDescent="0.25"/>
    <row r="15780" ht="30.75" customHeight="1" x14ac:dyDescent="0.25"/>
    <row r="15781" ht="30.75" customHeight="1" x14ac:dyDescent="0.25"/>
    <row r="15782" ht="30.75" customHeight="1" x14ac:dyDescent="0.25"/>
    <row r="15783" ht="30.75" customHeight="1" x14ac:dyDescent="0.25"/>
    <row r="15784" ht="30.75" customHeight="1" x14ac:dyDescent="0.25"/>
    <row r="15785" ht="30.75" customHeight="1" x14ac:dyDescent="0.25"/>
    <row r="15786" ht="30.75" customHeight="1" x14ac:dyDescent="0.25"/>
    <row r="15787" ht="30.75" customHeight="1" x14ac:dyDescent="0.25"/>
    <row r="15788" ht="30.75" customHeight="1" x14ac:dyDescent="0.25"/>
    <row r="15789" ht="30.75" customHeight="1" x14ac:dyDescent="0.25"/>
    <row r="15790" ht="30.75" customHeight="1" x14ac:dyDescent="0.25"/>
    <row r="15791" ht="30.75" customHeight="1" x14ac:dyDescent="0.25"/>
    <row r="15792" ht="30.75" customHeight="1" x14ac:dyDescent="0.25"/>
    <row r="15793" ht="30.75" customHeight="1" x14ac:dyDescent="0.25"/>
    <row r="15794" ht="30.75" customHeight="1" x14ac:dyDescent="0.25"/>
    <row r="15795" ht="30.75" customHeight="1" x14ac:dyDescent="0.25"/>
    <row r="15796" ht="30.75" customHeight="1" x14ac:dyDescent="0.25"/>
    <row r="15797" ht="30.75" customHeight="1" x14ac:dyDescent="0.25"/>
    <row r="15798" ht="30.75" customHeight="1" x14ac:dyDescent="0.25"/>
    <row r="15799" ht="30.75" customHeight="1" x14ac:dyDescent="0.25"/>
    <row r="15800" ht="30.75" customHeight="1" x14ac:dyDescent="0.25"/>
    <row r="15801" ht="30.75" customHeight="1" x14ac:dyDescent="0.25"/>
    <row r="15802" ht="30.75" customHeight="1" x14ac:dyDescent="0.25"/>
    <row r="15803" ht="30.75" customHeight="1" x14ac:dyDescent="0.25"/>
    <row r="15804" ht="30.75" customHeight="1" x14ac:dyDescent="0.25"/>
    <row r="15805" ht="30.75" customHeight="1" x14ac:dyDescent="0.25"/>
    <row r="15806" ht="30.75" customHeight="1" x14ac:dyDescent="0.25"/>
    <row r="15807" ht="30.75" customHeight="1" x14ac:dyDescent="0.25"/>
    <row r="15808" ht="30.75" customHeight="1" x14ac:dyDescent="0.25"/>
    <row r="15809" ht="30.75" customHeight="1" x14ac:dyDescent="0.25"/>
    <row r="15810" ht="30.75" customHeight="1" x14ac:dyDescent="0.25"/>
    <row r="15811" ht="30.75" customHeight="1" x14ac:dyDescent="0.25"/>
    <row r="15812" ht="30.75" customHeight="1" x14ac:dyDescent="0.25"/>
    <row r="15813" ht="30.75" customHeight="1" x14ac:dyDescent="0.25"/>
    <row r="15814" ht="30.75" customHeight="1" x14ac:dyDescent="0.25"/>
    <row r="15815" ht="30.75" customHeight="1" x14ac:dyDescent="0.25"/>
    <row r="15816" ht="30.75" customHeight="1" x14ac:dyDescent="0.25"/>
    <row r="15817" ht="30.75" customHeight="1" x14ac:dyDescent="0.25"/>
    <row r="15818" ht="30.75" customHeight="1" x14ac:dyDescent="0.25"/>
    <row r="15819" ht="30.75" customHeight="1" x14ac:dyDescent="0.25"/>
    <row r="15820" ht="30.75" customHeight="1" x14ac:dyDescent="0.25"/>
    <row r="15821" ht="30.75" customHeight="1" x14ac:dyDescent="0.25"/>
    <row r="15822" ht="30.75" customHeight="1" x14ac:dyDescent="0.25"/>
    <row r="15823" ht="30.75" customHeight="1" x14ac:dyDescent="0.25"/>
    <row r="15824" ht="30.75" customHeight="1" x14ac:dyDescent="0.25"/>
    <row r="15825" ht="30.75" customHeight="1" x14ac:dyDescent="0.25"/>
    <row r="15826" ht="30.75" customHeight="1" x14ac:dyDescent="0.25"/>
    <row r="15827" ht="30.75" customHeight="1" x14ac:dyDescent="0.25"/>
    <row r="15828" ht="30.75" customHeight="1" x14ac:dyDescent="0.25"/>
    <row r="15829" ht="30.75" customHeight="1" x14ac:dyDescent="0.25"/>
    <row r="15830" ht="30.75" customHeight="1" x14ac:dyDescent="0.25"/>
    <row r="15831" ht="30.75" customHeight="1" x14ac:dyDescent="0.25"/>
    <row r="15832" ht="30.75" customHeight="1" x14ac:dyDescent="0.25"/>
    <row r="15833" ht="30.75" customHeight="1" x14ac:dyDescent="0.25"/>
    <row r="15834" ht="30.75" customHeight="1" x14ac:dyDescent="0.25"/>
    <row r="15835" ht="30.75" customHeight="1" x14ac:dyDescent="0.25"/>
    <row r="15836" ht="30.75" customHeight="1" x14ac:dyDescent="0.25"/>
    <row r="15837" ht="30.75" customHeight="1" x14ac:dyDescent="0.25"/>
    <row r="15838" ht="30.75" customHeight="1" x14ac:dyDescent="0.25"/>
    <row r="15839" ht="30.75" customHeight="1" x14ac:dyDescent="0.25"/>
    <row r="15840" ht="30.75" customHeight="1" x14ac:dyDescent="0.25"/>
    <row r="15841" ht="30.75" customHeight="1" x14ac:dyDescent="0.25"/>
    <row r="15842" ht="30.75" customHeight="1" x14ac:dyDescent="0.25"/>
    <row r="15843" ht="30.75" customHeight="1" x14ac:dyDescent="0.25"/>
    <row r="15844" ht="30.75" customHeight="1" x14ac:dyDescent="0.25"/>
    <row r="15845" ht="30.75" customHeight="1" x14ac:dyDescent="0.25"/>
    <row r="15846" ht="30.75" customHeight="1" x14ac:dyDescent="0.25"/>
    <row r="15847" ht="30.75" customHeight="1" x14ac:dyDescent="0.25"/>
    <row r="15848" ht="30.75" customHeight="1" x14ac:dyDescent="0.25"/>
    <row r="15849" ht="30.75" customHeight="1" x14ac:dyDescent="0.25"/>
    <row r="15850" ht="30.75" customHeight="1" x14ac:dyDescent="0.25"/>
    <row r="15851" ht="30.75" customHeight="1" x14ac:dyDescent="0.25"/>
    <row r="15852" ht="30.75" customHeight="1" x14ac:dyDescent="0.25"/>
    <row r="15853" ht="30.75" customHeight="1" x14ac:dyDescent="0.25"/>
    <row r="15854" ht="30.75" customHeight="1" x14ac:dyDescent="0.25"/>
    <row r="15855" ht="30.75" customHeight="1" x14ac:dyDescent="0.25"/>
    <row r="15856" ht="30.75" customHeight="1" x14ac:dyDescent="0.25"/>
    <row r="15857" ht="30.75" customHeight="1" x14ac:dyDescent="0.25"/>
    <row r="15858" ht="30.75" customHeight="1" x14ac:dyDescent="0.25"/>
    <row r="15859" ht="30.75" customHeight="1" x14ac:dyDescent="0.25"/>
    <row r="15860" ht="30.75" customHeight="1" x14ac:dyDescent="0.25"/>
    <row r="15861" ht="30.75" customHeight="1" x14ac:dyDescent="0.25"/>
    <row r="15862" ht="30.75" customHeight="1" x14ac:dyDescent="0.25"/>
    <row r="15863" ht="30.75" customHeight="1" x14ac:dyDescent="0.25"/>
    <row r="15864" ht="30.75" customHeight="1" x14ac:dyDescent="0.25"/>
    <row r="15865" ht="30.75" customHeight="1" x14ac:dyDescent="0.25"/>
    <row r="15866" ht="30.75" customHeight="1" x14ac:dyDescent="0.25"/>
    <row r="15867" ht="30.75" customHeight="1" x14ac:dyDescent="0.25"/>
    <row r="15868" ht="30.75" customHeight="1" x14ac:dyDescent="0.25"/>
    <row r="15869" ht="30.75" customHeight="1" x14ac:dyDescent="0.25"/>
    <row r="15870" ht="30.75" customHeight="1" x14ac:dyDescent="0.25"/>
    <row r="15871" ht="30.75" customHeight="1" x14ac:dyDescent="0.25"/>
    <row r="15872" ht="30.75" customHeight="1" x14ac:dyDescent="0.25"/>
    <row r="15873" ht="30.75" customHeight="1" x14ac:dyDescent="0.25"/>
    <row r="15874" ht="30.75" customHeight="1" x14ac:dyDescent="0.25"/>
    <row r="15875" ht="30.75" customHeight="1" x14ac:dyDescent="0.25"/>
    <row r="15876" ht="30.75" customHeight="1" x14ac:dyDescent="0.25"/>
    <row r="15877" ht="30.75" customHeight="1" x14ac:dyDescent="0.25"/>
    <row r="15878" ht="30.75" customHeight="1" x14ac:dyDescent="0.25"/>
    <row r="15879" ht="30.75" customHeight="1" x14ac:dyDescent="0.25"/>
    <row r="15880" ht="30.75" customHeight="1" x14ac:dyDescent="0.25"/>
    <row r="15881" ht="30.75" customHeight="1" x14ac:dyDescent="0.25"/>
    <row r="15882" ht="30.75" customHeight="1" x14ac:dyDescent="0.25"/>
    <row r="15883" ht="30.75" customHeight="1" x14ac:dyDescent="0.25"/>
    <row r="15884" ht="30.75" customHeight="1" x14ac:dyDescent="0.25"/>
    <row r="15885" ht="30.75" customHeight="1" x14ac:dyDescent="0.25"/>
    <row r="15886" ht="30.75" customHeight="1" x14ac:dyDescent="0.25"/>
    <row r="15887" ht="30.75" customHeight="1" x14ac:dyDescent="0.25"/>
    <row r="15888" ht="30.75" customHeight="1" x14ac:dyDescent="0.25"/>
    <row r="15889" ht="30.75" customHeight="1" x14ac:dyDescent="0.25"/>
    <row r="15890" ht="30.75" customHeight="1" x14ac:dyDescent="0.25"/>
    <row r="15891" ht="30.75" customHeight="1" x14ac:dyDescent="0.25"/>
    <row r="15892" ht="30.75" customHeight="1" x14ac:dyDescent="0.25"/>
    <row r="15893" ht="30.75" customHeight="1" x14ac:dyDescent="0.25"/>
    <row r="15894" ht="30.75" customHeight="1" x14ac:dyDescent="0.25"/>
    <row r="15895" ht="30.75" customHeight="1" x14ac:dyDescent="0.25"/>
    <row r="15896" ht="30.75" customHeight="1" x14ac:dyDescent="0.25"/>
    <row r="15897" ht="30.75" customHeight="1" x14ac:dyDescent="0.25"/>
    <row r="15898" ht="30.75" customHeight="1" x14ac:dyDescent="0.25"/>
    <row r="15899" ht="30.75" customHeight="1" x14ac:dyDescent="0.25"/>
    <row r="15900" ht="30.75" customHeight="1" x14ac:dyDescent="0.25"/>
    <row r="15901" ht="30.75" customHeight="1" x14ac:dyDescent="0.25"/>
    <row r="15902" ht="30.75" customHeight="1" x14ac:dyDescent="0.25"/>
    <row r="15903" ht="30.75" customHeight="1" x14ac:dyDescent="0.25"/>
    <row r="15904" ht="30.75" customHeight="1" x14ac:dyDescent="0.25"/>
    <row r="15905" ht="30.75" customHeight="1" x14ac:dyDescent="0.25"/>
    <row r="15906" ht="30.75" customHeight="1" x14ac:dyDescent="0.25"/>
    <row r="15907" ht="30.75" customHeight="1" x14ac:dyDescent="0.25"/>
    <row r="15908" ht="30.75" customHeight="1" x14ac:dyDescent="0.25"/>
    <row r="15909" ht="30.75" customHeight="1" x14ac:dyDescent="0.25"/>
    <row r="15910" ht="30.75" customHeight="1" x14ac:dyDescent="0.25"/>
    <row r="15911" ht="30.75" customHeight="1" x14ac:dyDescent="0.25"/>
    <row r="15912" ht="30.75" customHeight="1" x14ac:dyDescent="0.25"/>
    <row r="15913" ht="30.75" customHeight="1" x14ac:dyDescent="0.25"/>
    <row r="15914" ht="30.75" customHeight="1" x14ac:dyDescent="0.25"/>
    <row r="15915" ht="30.75" customHeight="1" x14ac:dyDescent="0.25"/>
    <row r="15916" ht="30.75" customHeight="1" x14ac:dyDescent="0.25"/>
    <row r="15917" ht="30.75" customHeight="1" x14ac:dyDescent="0.25"/>
    <row r="15918" ht="30.75" customHeight="1" x14ac:dyDescent="0.25"/>
    <row r="15919" ht="30.75" customHeight="1" x14ac:dyDescent="0.25"/>
    <row r="15920" ht="30.75" customHeight="1" x14ac:dyDescent="0.25"/>
    <row r="15921" ht="30.75" customHeight="1" x14ac:dyDescent="0.25"/>
    <row r="15922" ht="30.75" customHeight="1" x14ac:dyDescent="0.25"/>
    <row r="15923" ht="30.75" customHeight="1" x14ac:dyDescent="0.25"/>
    <row r="15924" ht="30.75" customHeight="1" x14ac:dyDescent="0.25"/>
    <row r="15925" ht="30.75" customHeight="1" x14ac:dyDescent="0.25"/>
    <row r="15926" ht="30.75" customHeight="1" x14ac:dyDescent="0.25"/>
    <row r="15927" ht="30.75" customHeight="1" x14ac:dyDescent="0.25"/>
    <row r="15928" ht="30.75" customHeight="1" x14ac:dyDescent="0.25"/>
    <row r="15929" ht="30.75" customHeight="1" x14ac:dyDescent="0.25"/>
    <row r="15930" ht="30.75" customHeight="1" x14ac:dyDescent="0.25"/>
    <row r="15931" ht="30.75" customHeight="1" x14ac:dyDescent="0.25"/>
    <row r="15932" ht="30.75" customHeight="1" x14ac:dyDescent="0.25"/>
    <row r="15933" ht="30.75" customHeight="1" x14ac:dyDescent="0.25"/>
    <row r="15934" ht="30.75" customHeight="1" x14ac:dyDescent="0.25"/>
    <row r="15935" ht="30.75" customHeight="1" x14ac:dyDescent="0.25"/>
    <row r="15936" ht="30.75" customHeight="1" x14ac:dyDescent="0.25"/>
    <row r="15937" ht="30.75" customHeight="1" x14ac:dyDescent="0.25"/>
    <row r="15938" ht="30.75" customHeight="1" x14ac:dyDescent="0.25"/>
    <row r="15939" ht="30.75" customHeight="1" x14ac:dyDescent="0.25"/>
    <row r="15940" ht="30.75" customHeight="1" x14ac:dyDescent="0.25"/>
    <row r="15941" ht="30.75" customHeight="1" x14ac:dyDescent="0.25"/>
    <row r="15942" ht="30.75" customHeight="1" x14ac:dyDescent="0.25"/>
    <row r="15943" ht="30.75" customHeight="1" x14ac:dyDescent="0.25"/>
    <row r="15944" ht="30.75" customHeight="1" x14ac:dyDescent="0.25"/>
    <row r="15945" ht="30.75" customHeight="1" x14ac:dyDescent="0.25"/>
    <row r="15946" ht="30.75" customHeight="1" x14ac:dyDescent="0.25"/>
    <row r="15947" ht="30.75" customHeight="1" x14ac:dyDescent="0.25"/>
    <row r="15948" ht="30.75" customHeight="1" x14ac:dyDescent="0.25"/>
    <row r="15949" ht="30.75" customHeight="1" x14ac:dyDescent="0.25"/>
    <row r="15950" ht="30.75" customHeight="1" x14ac:dyDescent="0.25"/>
    <row r="15951" ht="30.75" customHeight="1" x14ac:dyDescent="0.25"/>
    <row r="15952" ht="30.75" customHeight="1" x14ac:dyDescent="0.25"/>
    <row r="15953" ht="30.75" customHeight="1" x14ac:dyDescent="0.25"/>
    <row r="15954" ht="30.75" customHeight="1" x14ac:dyDescent="0.25"/>
    <row r="15955" ht="30.75" customHeight="1" x14ac:dyDescent="0.25"/>
    <row r="15956" ht="30.75" customHeight="1" x14ac:dyDescent="0.25"/>
    <row r="15957" ht="30.75" customHeight="1" x14ac:dyDescent="0.25"/>
    <row r="15958" ht="30.75" customHeight="1" x14ac:dyDescent="0.25"/>
    <row r="15959" ht="30.75" customHeight="1" x14ac:dyDescent="0.25"/>
    <row r="15960" ht="30.75" customHeight="1" x14ac:dyDescent="0.25"/>
    <row r="15961" ht="30.75" customHeight="1" x14ac:dyDescent="0.25"/>
    <row r="15962" ht="30.75" customHeight="1" x14ac:dyDescent="0.25"/>
    <row r="15963" ht="30.75" customHeight="1" x14ac:dyDescent="0.25"/>
    <row r="15964" ht="30.75" customHeight="1" x14ac:dyDescent="0.25"/>
    <row r="15965" ht="30.75" customHeight="1" x14ac:dyDescent="0.25"/>
    <row r="15966" ht="30.75" customHeight="1" x14ac:dyDescent="0.25"/>
    <row r="15967" ht="30.75" customHeight="1" x14ac:dyDescent="0.25"/>
    <row r="15968" ht="30.75" customHeight="1" x14ac:dyDescent="0.25"/>
    <row r="15969" ht="30.75" customHeight="1" x14ac:dyDescent="0.25"/>
    <row r="15970" ht="30.75" customHeight="1" x14ac:dyDescent="0.25"/>
    <row r="15971" ht="30.75" customHeight="1" x14ac:dyDescent="0.25"/>
    <row r="15972" ht="30.75" customHeight="1" x14ac:dyDescent="0.25"/>
    <row r="15973" ht="30.75" customHeight="1" x14ac:dyDescent="0.25"/>
    <row r="15974" ht="30.75" customHeight="1" x14ac:dyDescent="0.25"/>
    <row r="15975" ht="30.75" customHeight="1" x14ac:dyDescent="0.25"/>
    <row r="15976" ht="30.75" customHeight="1" x14ac:dyDescent="0.25"/>
    <row r="15977" ht="30.75" customHeight="1" x14ac:dyDescent="0.25"/>
    <row r="15978" ht="30.75" customHeight="1" x14ac:dyDescent="0.25"/>
    <row r="15979" ht="30.75" customHeight="1" x14ac:dyDescent="0.25"/>
    <row r="15980" ht="30.75" customHeight="1" x14ac:dyDescent="0.25"/>
    <row r="15981" ht="30.75" customHeight="1" x14ac:dyDescent="0.25"/>
    <row r="15982" ht="30.75" customHeight="1" x14ac:dyDescent="0.25"/>
    <row r="15983" ht="30.75" customHeight="1" x14ac:dyDescent="0.25"/>
    <row r="15984" ht="30.75" customHeight="1" x14ac:dyDescent="0.25"/>
    <row r="15985" ht="30.75" customHeight="1" x14ac:dyDescent="0.25"/>
    <row r="15986" ht="30.75" customHeight="1" x14ac:dyDescent="0.25"/>
    <row r="15987" ht="30.75" customHeight="1" x14ac:dyDescent="0.25"/>
    <row r="15988" ht="30.75" customHeight="1" x14ac:dyDescent="0.25"/>
    <row r="15989" ht="30.75" customHeight="1" x14ac:dyDescent="0.25"/>
    <row r="15990" ht="30.75" customHeight="1" x14ac:dyDescent="0.25"/>
    <row r="15991" ht="30.75" customHeight="1" x14ac:dyDescent="0.25"/>
    <row r="15992" ht="30.75" customHeight="1" x14ac:dyDescent="0.25"/>
    <row r="15993" ht="30.75" customHeight="1" x14ac:dyDescent="0.25"/>
    <row r="15994" ht="30.75" customHeight="1" x14ac:dyDescent="0.25"/>
    <row r="15995" ht="30.75" customHeight="1" x14ac:dyDescent="0.25"/>
    <row r="15996" ht="30.75" customHeight="1" x14ac:dyDescent="0.25"/>
    <row r="15997" ht="30.75" customHeight="1" x14ac:dyDescent="0.25"/>
    <row r="15998" ht="30.75" customHeight="1" x14ac:dyDescent="0.25"/>
    <row r="15999" ht="30.75" customHeight="1" x14ac:dyDescent="0.25"/>
    <row r="16000" ht="30.75" customHeight="1" x14ac:dyDescent="0.25"/>
    <row r="16001" ht="30.75" customHeight="1" x14ac:dyDescent="0.25"/>
    <row r="16002" ht="30.75" customHeight="1" x14ac:dyDescent="0.25"/>
    <row r="16003" ht="30.75" customHeight="1" x14ac:dyDescent="0.25"/>
    <row r="16004" ht="30.75" customHeight="1" x14ac:dyDescent="0.25"/>
    <row r="16005" ht="30.75" customHeight="1" x14ac:dyDescent="0.25"/>
    <row r="16006" ht="30.75" customHeight="1" x14ac:dyDescent="0.25"/>
    <row r="16007" ht="30.75" customHeight="1" x14ac:dyDescent="0.25"/>
    <row r="16008" ht="30.75" customHeight="1" x14ac:dyDescent="0.25"/>
    <row r="16009" ht="30.75" customHeight="1" x14ac:dyDescent="0.25"/>
    <row r="16010" ht="30.75" customHeight="1" x14ac:dyDescent="0.25"/>
    <row r="16011" ht="30.75" customHeight="1" x14ac:dyDescent="0.25"/>
    <row r="16012" ht="30.75" customHeight="1" x14ac:dyDescent="0.25"/>
    <row r="16013" ht="30.75" customHeight="1" x14ac:dyDescent="0.25"/>
    <row r="16014" ht="30.75" customHeight="1" x14ac:dyDescent="0.25"/>
    <row r="16015" ht="30.75" customHeight="1" x14ac:dyDescent="0.25"/>
    <row r="16016" ht="30.75" customHeight="1" x14ac:dyDescent="0.25"/>
    <row r="16017" ht="30.75" customHeight="1" x14ac:dyDescent="0.25"/>
    <row r="16018" ht="30.75" customHeight="1" x14ac:dyDescent="0.25"/>
    <row r="16019" ht="30.75" customHeight="1" x14ac:dyDescent="0.25"/>
    <row r="16020" ht="30.75" customHeight="1" x14ac:dyDescent="0.25"/>
    <row r="16021" ht="30.75" customHeight="1" x14ac:dyDescent="0.25"/>
    <row r="16022" ht="30.75" customHeight="1" x14ac:dyDescent="0.25"/>
    <row r="16023" ht="30.75" customHeight="1" x14ac:dyDescent="0.25"/>
    <row r="16024" ht="30.75" customHeight="1" x14ac:dyDescent="0.25"/>
    <row r="16025" ht="30.75" customHeight="1" x14ac:dyDescent="0.25"/>
    <row r="16026" ht="30.75" customHeight="1" x14ac:dyDescent="0.25"/>
    <row r="16027" ht="30.75" customHeight="1" x14ac:dyDescent="0.25"/>
    <row r="16028" ht="30.75" customHeight="1" x14ac:dyDescent="0.25"/>
    <row r="16029" ht="30.75" customHeight="1" x14ac:dyDescent="0.25"/>
    <row r="16030" ht="30.75" customHeight="1" x14ac:dyDescent="0.25"/>
    <row r="16031" ht="30.75" customHeight="1" x14ac:dyDescent="0.25"/>
    <row r="16032" ht="30.75" customHeight="1" x14ac:dyDescent="0.25"/>
    <row r="16033" ht="30.75" customHeight="1" x14ac:dyDescent="0.25"/>
    <row r="16034" ht="30.75" customHeight="1" x14ac:dyDescent="0.25"/>
    <row r="16035" ht="30.75" customHeight="1" x14ac:dyDescent="0.25"/>
    <row r="16036" ht="30.75" customHeight="1" x14ac:dyDescent="0.25"/>
    <row r="16037" ht="30.75" customHeight="1" x14ac:dyDescent="0.25"/>
    <row r="16038" ht="30.75" customHeight="1" x14ac:dyDescent="0.25"/>
    <row r="16039" ht="30.75" customHeight="1" x14ac:dyDescent="0.25"/>
    <row r="16040" ht="30.75" customHeight="1" x14ac:dyDescent="0.25"/>
    <row r="16041" ht="30.75" customHeight="1" x14ac:dyDescent="0.25"/>
    <row r="16042" ht="30.75" customHeight="1" x14ac:dyDescent="0.25"/>
    <row r="16043" ht="30.75" customHeight="1" x14ac:dyDescent="0.25"/>
    <row r="16044" ht="30.75" customHeight="1" x14ac:dyDescent="0.25"/>
    <row r="16045" ht="30.75" customHeight="1" x14ac:dyDescent="0.25"/>
    <row r="16046" ht="30.75" customHeight="1" x14ac:dyDescent="0.25"/>
    <row r="16047" ht="30.75" customHeight="1" x14ac:dyDescent="0.25"/>
    <row r="16048" ht="30.75" customHeight="1" x14ac:dyDescent="0.25"/>
    <row r="16049" ht="30.75" customHeight="1" x14ac:dyDescent="0.25"/>
    <row r="16050" ht="30.75" customHeight="1" x14ac:dyDescent="0.25"/>
    <row r="16051" ht="30.75" customHeight="1" x14ac:dyDescent="0.25"/>
    <row r="16052" ht="30.75" customHeight="1" x14ac:dyDescent="0.25"/>
    <row r="16053" ht="30.75" customHeight="1" x14ac:dyDescent="0.25"/>
    <row r="16054" ht="30.75" customHeight="1" x14ac:dyDescent="0.25"/>
    <row r="16055" ht="30.75" customHeight="1" x14ac:dyDescent="0.25"/>
    <row r="16056" ht="30.75" customHeight="1" x14ac:dyDescent="0.25"/>
    <row r="16057" ht="30.75" customHeight="1" x14ac:dyDescent="0.25"/>
    <row r="16058" ht="30.75" customHeight="1" x14ac:dyDescent="0.25"/>
    <row r="16059" ht="30.75" customHeight="1" x14ac:dyDescent="0.25"/>
    <row r="16060" ht="30.75" customHeight="1" x14ac:dyDescent="0.25"/>
    <row r="16061" ht="30.75" customHeight="1" x14ac:dyDescent="0.25"/>
    <row r="16062" ht="30.75" customHeight="1" x14ac:dyDescent="0.25"/>
    <row r="16063" ht="30.75" customHeight="1" x14ac:dyDescent="0.25"/>
    <row r="16064" ht="30.75" customHeight="1" x14ac:dyDescent="0.25"/>
    <row r="16065" ht="30.75" customHeight="1" x14ac:dyDescent="0.25"/>
    <row r="16066" ht="30.75" customHeight="1" x14ac:dyDescent="0.25"/>
    <row r="16067" ht="30.75" customHeight="1" x14ac:dyDescent="0.25"/>
    <row r="16068" ht="30.75" customHeight="1" x14ac:dyDescent="0.25"/>
    <row r="16069" ht="30.75" customHeight="1" x14ac:dyDescent="0.25"/>
    <row r="16070" ht="30.75" customHeight="1" x14ac:dyDescent="0.25"/>
    <row r="16071" ht="30.75" customHeight="1" x14ac:dyDescent="0.25"/>
    <row r="16072" ht="30.75" customHeight="1" x14ac:dyDescent="0.25"/>
    <row r="16073" ht="30.75" customHeight="1" x14ac:dyDescent="0.25"/>
    <row r="16074" ht="30.75" customHeight="1" x14ac:dyDescent="0.25"/>
    <row r="16075" ht="30.75" customHeight="1" x14ac:dyDescent="0.25"/>
    <row r="16076" ht="30.75" customHeight="1" x14ac:dyDescent="0.25"/>
    <row r="16077" ht="30.75" customHeight="1" x14ac:dyDescent="0.25"/>
    <row r="16078" ht="30.75" customHeight="1" x14ac:dyDescent="0.25"/>
    <row r="16079" ht="30.75" customHeight="1" x14ac:dyDescent="0.25"/>
    <row r="16080" ht="30.75" customHeight="1" x14ac:dyDescent="0.25"/>
    <row r="16081" ht="30.75" customHeight="1" x14ac:dyDescent="0.25"/>
    <row r="16082" ht="30.75" customHeight="1" x14ac:dyDescent="0.25"/>
    <row r="16083" ht="30.75" customHeight="1" x14ac:dyDescent="0.25"/>
    <row r="16084" ht="30.75" customHeight="1" x14ac:dyDescent="0.25"/>
    <row r="16085" ht="30.75" customHeight="1" x14ac:dyDescent="0.25"/>
    <row r="16086" ht="30.75" customHeight="1" x14ac:dyDescent="0.25"/>
    <row r="16087" ht="30.75" customHeight="1" x14ac:dyDescent="0.25"/>
    <row r="16088" ht="30.75" customHeight="1" x14ac:dyDescent="0.25"/>
    <row r="16089" ht="30.75" customHeight="1" x14ac:dyDescent="0.25"/>
    <row r="16090" ht="30.75" customHeight="1" x14ac:dyDescent="0.25"/>
    <row r="16091" ht="30.75" customHeight="1" x14ac:dyDescent="0.25"/>
    <row r="16092" ht="30.75" customHeight="1" x14ac:dyDescent="0.25"/>
    <row r="16093" ht="30.75" customHeight="1" x14ac:dyDescent="0.25"/>
    <row r="16094" ht="30.75" customHeight="1" x14ac:dyDescent="0.25"/>
    <row r="16095" ht="30.75" customHeight="1" x14ac:dyDescent="0.25"/>
    <row r="16096" ht="30.75" customHeight="1" x14ac:dyDescent="0.25"/>
    <row r="16097" ht="30.75" customHeight="1" x14ac:dyDescent="0.25"/>
    <row r="16098" ht="30.75" customHeight="1" x14ac:dyDescent="0.25"/>
    <row r="16099" ht="30.75" customHeight="1" x14ac:dyDescent="0.25"/>
    <row r="16100" ht="30.75" customHeight="1" x14ac:dyDescent="0.25"/>
    <row r="16101" ht="30.75" customHeight="1" x14ac:dyDescent="0.25"/>
    <row r="16102" ht="30.75" customHeight="1" x14ac:dyDescent="0.25"/>
    <row r="16103" ht="30.75" customHeight="1" x14ac:dyDescent="0.25"/>
    <row r="16104" ht="30.75" customHeight="1" x14ac:dyDescent="0.25"/>
    <row r="16105" ht="30.75" customHeight="1" x14ac:dyDescent="0.25"/>
    <row r="16106" ht="30.75" customHeight="1" x14ac:dyDescent="0.25"/>
    <row r="16107" ht="30.75" customHeight="1" x14ac:dyDescent="0.25"/>
    <row r="16108" ht="30.75" customHeight="1" x14ac:dyDescent="0.25"/>
    <row r="16109" ht="30.75" customHeight="1" x14ac:dyDescent="0.25"/>
    <row r="16110" ht="30.75" customHeight="1" x14ac:dyDescent="0.25"/>
    <row r="16111" ht="30.75" customHeight="1" x14ac:dyDescent="0.25"/>
    <row r="16112" ht="30.75" customHeight="1" x14ac:dyDescent="0.25"/>
    <row r="16113" ht="30.75" customHeight="1" x14ac:dyDescent="0.25"/>
    <row r="16114" ht="30.75" customHeight="1" x14ac:dyDescent="0.25"/>
    <row r="16115" ht="30.75" customHeight="1" x14ac:dyDescent="0.25"/>
    <row r="16116" ht="30.75" customHeight="1" x14ac:dyDescent="0.25"/>
    <row r="16117" ht="30.75" customHeight="1" x14ac:dyDescent="0.25"/>
    <row r="16118" ht="30.75" customHeight="1" x14ac:dyDescent="0.25"/>
    <row r="16119" ht="30.75" customHeight="1" x14ac:dyDescent="0.25"/>
    <row r="16120" ht="30.75" customHeight="1" x14ac:dyDescent="0.25"/>
    <row r="16121" ht="30.75" customHeight="1" x14ac:dyDescent="0.25"/>
    <row r="16122" ht="30.75" customHeight="1" x14ac:dyDescent="0.25"/>
    <row r="16123" ht="30.75" customHeight="1" x14ac:dyDescent="0.25"/>
    <row r="16124" ht="30.75" customHeight="1" x14ac:dyDescent="0.25"/>
    <row r="16125" ht="30.75" customHeight="1" x14ac:dyDescent="0.25"/>
    <row r="16126" ht="30.75" customHeight="1" x14ac:dyDescent="0.25"/>
    <row r="16127" ht="30.75" customHeight="1" x14ac:dyDescent="0.25"/>
    <row r="16128" ht="30.75" customHeight="1" x14ac:dyDescent="0.25"/>
    <row r="16129" ht="30.75" customHeight="1" x14ac:dyDescent="0.25"/>
    <row r="16130" ht="30.75" customHeight="1" x14ac:dyDescent="0.25"/>
    <row r="16131" ht="30.75" customHeight="1" x14ac:dyDescent="0.25"/>
    <row r="16132" ht="30.75" customHeight="1" x14ac:dyDescent="0.25"/>
    <row r="16133" ht="30.75" customHeight="1" x14ac:dyDescent="0.25"/>
    <row r="16134" ht="30.75" customHeight="1" x14ac:dyDescent="0.25"/>
    <row r="16135" ht="30.75" customHeight="1" x14ac:dyDescent="0.25"/>
    <row r="16136" ht="30.75" customHeight="1" x14ac:dyDescent="0.25"/>
    <row r="16137" ht="30.75" customHeight="1" x14ac:dyDescent="0.25"/>
    <row r="16138" ht="30.75" customHeight="1" x14ac:dyDescent="0.25"/>
    <row r="16139" ht="30.75" customHeight="1" x14ac:dyDescent="0.25"/>
    <row r="16140" ht="30.75" customHeight="1" x14ac:dyDescent="0.25"/>
    <row r="16141" ht="30.75" customHeight="1" x14ac:dyDescent="0.25"/>
    <row r="16142" ht="30.75" customHeight="1" x14ac:dyDescent="0.25"/>
    <row r="16143" ht="30.75" customHeight="1" x14ac:dyDescent="0.25"/>
    <row r="16144" ht="30.75" customHeight="1" x14ac:dyDescent="0.25"/>
    <row r="16145" ht="30.75" customHeight="1" x14ac:dyDescent="0.25"/>
    <row r="16146" ht="30.75" customHeight="1" x14ac:dyDescent="0.25"/>
    <row r="16147" ht="30.75" customHeight="1" x14ac:dyDescent="0.25"/>
    <row r="16148" ht="30.75" customHeight="1" x14ac:dyDescent="0.25"/>
    <row r="16149" ht="30.75" customHeight="1" x14ac:dyDescent="0.25"/>
    <row r="16150" ht="30.75" customHeight="1" x14ac:dyDescent="0.25"/>
    <row r="16151" ht="30.75" customHeight="1" x14ac:dyDescent="0.25"/>
    <row r="16152" ht="30.75" customHeight="1" x14ac:dyDescent="0.25"/>
    <row r="16153" ht="30.75" customHeight="1" x14ac:dyDescent="0.25"/>
    <row r="16154" ht="30.75" customHeight="1" x14ac:dyDescent="0.25"/>
    <row r="16155" ht="30.75" customHeight="1" x14ac:dyDescent="0.25"/>
    <row r="16156" ht="30.75" customHeight="1" x14ac:dyDescent="0.25"/>
    <row r="16157" ht="30.75" customHeight="1" x14ac:dyDescent="0.25"/>
    <row r="16158" ht="30.75" customHeight="1" x14ac:dyDescent="0.25"/>
    <row r="16159" ht="30.75" customHeight="1" x14ac:dyDescent="0.25"/>
    <row r="16160" ht="30.75" customHeight="1" x14ac:dyDescent="0.25"/>
    <row r="16161" ht="30.75" customHeight="1" x14ac:dyDescent="0.25"/>
    <row r="16162" ht="30.75" customHeight="1" x14ac:dyDescent="0.25"/>
    <row r="16163" ht="30.75" customHeight="1" x14ac:dyDescent="0.25"/>
    <row r="16164" ht="30.75" customHeight="1" x14ac:dyDescent="0.25"/>
    <row r="16165" ht="30.75" customHeight="1" x14ac:dyDescent="0.25"/>
    <row r="16166" ht="30.75" customHeight="1" x14ac:dyDescent="0.25"/>
    <row r="16167" ht="30.75" customHeight="1" x14ac:dyDescent="0.25"/>
    <row r="16168" ht="30.75" customHeight="1" x14ac:dyDescent="0.25"/>
    <row r="16169" ht="30.75" customHeight="1" x14ac:dyDescent="0.25"/>
    <row r="16170" ht="30.75" customHeight="1" x14ac:dyDescent="0.25"/>
    <row r="16171" ht="30.75" customHeight="1" x14ac:dyDescent="0.25"/>
    <row r="16172" ht="30.75" customHeight="1" x14ac:dyDescent="0.25"/>
    <row r="16173" ht="30.75" customHeight="1" x14ac:dyDescent="0.25"/>
    <row r="16174" ht="30.75" customHeight="1" x14ac:dyDescent="0.25"/>
    <row r="16175" ht="30.75" customHeight="1" x14ac:dyDescent="0.25"/>
    <row r="16176" ht="30.75" customHeight="1" x14ac:dyDescent="0.25"/>
    <row r="16177" ht="30.75" customHeight="1" x14ac:dyDescent="0.25"/>
    <row r="16178" ht="30.75" customHeight="1" x14ac:dyDescent="0.25"/>
    <row r="16179" ht="30.75" customHeight="1" x14ac:dyDescent="0.25"/>
    <row r="16180" ht="30.75" customHeight="1" x14ac:dyDescent="0.25"/>
    <row r="16181" ht="30.75" customHeight="1" x14ac:dyDescent="0.25"/>
    <row r="16182" ht="30.75" customHeight="1" x14ac:dyDescent="0.25"/>
    <row r="16183" ht="30.75" customHeight="1" x14ac:dyDescent="0.25"/>
    <row r="16184" ht="30.75" customHeight="1" x14ac:dyDescent="0.25"/>
    <row r="16185" ht="30.75" customHeight="1" x14ac:dyDescent="0.25"/>
    <row r="16186" ht="30.75" customHeight="1" x14ac:dyDescent="0.25"/>
    <row r="16187" ht="30.75" customHeight="1" x14ac:dyDescent="0.25"/>
    <row r="16188" ht="30.75" customHeight="1" x14ac:dyDescent="0.25"/>
    <row r="16189" ht="30.75" customHeight="1" x14ac:dyDescent="0.25"/>
    <row r="16190" ht="30.75" customHeight="1" x14ac:dyDescent="0.25"/>
    <row r="16191" ht="30.75" customHeight="1" x14ac:dyDescent="0.25"/>
    <row r="16192" ht="30.75" customHeight="1" x14ac:dyDescent="0.25"/>
    <row r="16193" ht="30.75" customHeight="1" x14ac:dyDescent="0.25"/>
    <row r="16194" ht="30.75" customHeight="1" x14ac:dyDescent="0.25"/>
    <row r="16195" ht="30.75" customHeight="1" x14ac:dyDescent="0.25"/>
    <row r="16196" ht="30.75" customHeight="1" x14ac:dyDescent="0.25"/>
    <row r="16197" ht="30.75" customHeight="1" x14ac:dyDescent="0.25"/>
    <row r="16198" ht="30.75" customHeight="1" x14ac:dyDescent="0.25"/>
    <row r="16199" ht="30.75" customHeight="1" x14ac:dyDescent="0.25"/>
    <row r="16200" ht="30.75" customHeight="1" x14ac:dyDescent="0.25"/>
    <row r="16201" ht="30.75" customHeight="1" x14ac:dyDescent="0.25"/>
    <row r="16202" ht="30.75" customHeight="1" x14ac:dyDescent="0.25"/>
    <row r="16203" ht="30.75" customHeight="1" x14ac:dyDescent="0.25"/>
    <row r="16204" ht="30.75" customHeight="1" x14ac:dyDescent="0.25"/>
    <row r="16205" ht="30.75" customHeight="1" x14ac:dyDescent="0.25"/>
    <row r="16206" ht="30.75" customHeight="1" x14ac:dyDescent="0.25"/>
    <row r="16207" ht="30.75" customHeight="1" x14ac:dyDescent="0.25"/>
    <row r="16208" ht="30.75" customHeight="1" x14ac:dyDescent="0.25"/>
    <row r="16209" ht="30.75" customHeight="1" x14ac:dyDescent="0.25"/>
    <row r="16210" ht="30.75" customHeight="1" x14ac:dyDescent="0.25"/>
    <row r="16211" ht="30.75" customHeight="1" x14ac:dyDescent="0.25"/>
    <row r="16212" ht="30.75" customHeight="1" x14ac:dyDescent="0.25"/>
    <row r="16213" ht="30.75" customHeight="1" x14ac:dyDescent="0.25"/>
    <row r="16214" ht="30.75" customHeight="1" x14ac:dyDescent="0.25"/>
    <row r="16215" ht="30.75" customHeight="1" x14ac:dyDescent="0.25"/>
    <row r="16216" ht="30.75" customHeight="1" x14ac:dyDescent="0.25"/>
    <row r="16217" ht="30.75" customHeight="1" x14ac:dyDescent="0.25"/>
    <row r="16218" ht="30.75" customHeight="1" x14ac:dyDescent="0.25"/>
    <row r="16219" ht="30.75" customHeight="1" x14ac:dyDescent="0.25"/>
    <row r="16220" ht="30.75" customHeight="1" x14ac:dyDescent="0.25"/>
    <row r="16221" ht="30.75" customHeight="1" x14ac:dyDescent="0.25"/>
    <row r="16222" ht="30.75" customHeight="1" x14ac:dyDescent="0.25"/>
    <row r="16223" ht="30.75" customHeight="1" x14ac:dyDescent="0.25"/>
    <row r="16224" ht="30.75" customHeight="1" x14ac:dyDescent="0.25"/>
    <row r="16225" ht="30.75" customHeight="1" x14ac:dyDescent="0.25"/>
    <row r="16226" ht="30.75" customHeight="1" x14ac:dyDescent="0.25"/>
    <row r="16227" ht="30.75" customHeight="1" x14ac:dyDescent="0.25"/>
    <row r="16228" ht="30.75" customHeight="1" x14ac:dyDescent="0.25"/>
    <row r="16229" ht="30.75" customHeight="1" x14ac:dyDescent="0.25"/>
    <row r="16230" ht="30.75" customHeight="1" x14ac:dyDescent="0.25"/>
    <row r="16231" ht="30.75" customHeight="1" x14ac:dyDescent="0.25"/>
    <row r="16232" ht="30.75" customHeight="1" x14ac:dyDescent="0.25"/>
    <row r="16233" ht="30.75" customHeight="1" x14ac:dyDescent="0.25"/>
    <row r="16234" ht="30.75" customHeight="1" x14ac:dyDescent="0.25"/>
    <row r="16235" ht="30.75" customHeight="1" x14ac:dyDescent="0.25"/>
    <row r="16236" ht="30.75" customHeight="1" x14ac:dyDescent="0.25"/>
    <row r="16237" ht="30.75" customHeight="1" x14ac:dyDescent="0.25"/>
    <row r="16238" ht="30.75" customHeight="1" x14ac:dyDescent="0.25"/>
    <row r="16239" ht="30.75" customHeight="1" x14ac:dyDescent="0.25"/>
    <row r="16240" ht="30.75" customHeight="1" x14ac:dyDescent="0.25"/>
    <row r="16241" ht="30.75" customHeight="1" x14ac:dyDescent="0.25"/>
    <row r="16242" ht="30.75" customHeight="1" x14ac:dyDescent="0.25"/>
    <row r="16243" ht="30.75" customHeight="1" x14ac:dyDescent="0.25"/>
    <row r="16244" ht="30.75" customHeight="1" x14ac:dyDescent="0.25"/>
    <row r="16245" ht="30.75" customHeight="1" x14ac:dyDescent="0.25"/>
    <row r="16246" ht="30.75" customHeight="1" x14ac:dyDescent="0.25"/>
    <row r="16247" ht="30.75" customHeight="1" x14ac:dyDescent="0.25"/>
    <row r="16248" ht="30.75" customHeight="1" x14ac:dyDescent="0.25"/>
    <row r="16249" ht="30.75" customHeight="1" x14ac:dyDescent="0.25"/>
    <row r="16250" ht="30.75" customHeight="1" x14ac:dyDescent="0.25"/>
    <row r="16251" ht="30.75" customHeight="1" x14ac:dyDescent="0.25"/>
    <row r="16252" ht="30.75" customHeight="1" x14ac:dyDescent="0.25"/>
    <row r="16253" ht="30.75" customHeight="1" x14ac:dyDescent="0.25"/>
    <row r="16254" ht="30.75" customHeight="1" x14ac:dyDescent="0.25"/>
    <row r="16255" ht="30.75" customHeight="1" x14ac:dyDescent="0.25"/>
    <row r="16256" ht="30.75" customHeight="1" x14ac:dyDescent="0.25"/>
    <row r="16257" ht="30.75" customHeight="1" x14ac:dyDescent="0.25"/>
    <row r="16258" ht="30.75" customHeight="1" x14ac:dyDescent="0.25"/>
    <row r="16259" ht="30.75" customHeight="1" x14ac:dyDescent="0.25"/>
    <row r="16260" ht="30.75" customHeight="1" x14ac:dyDescent="0.25"/>
    <row r="16261" ht="30.75" customHeight="1" x14ac:dyDescent="0.25"/>
    <row r="16262" ht="30.75" customHeight="1" x14ac:dyDescent="0.25"/>
    <row r="16263" ht="30.75" customHeight="1" x14ac:dyDescent="0.25"/>
    <row r="16264" ht="30.75" customHeight="1" x14ac:dyDescent="0.25"/>
    <row r="16265" ht="30.75" customHeight="1" x14ac:dyDescent="0.25"/>
    <row r="16266" ht="30.75" customHeight="1" x14ac:dyDescent="0.25"/>
    <row r="16267" ht="30.75" customHeight="1" x14ac:dyDescent="0.25"/>
    <row r="16268" ht="30.75" customHeight="1" x14ac:dyDescent="0.25"/>
    <row r="16269" ht="30.75" customHeight="1" x14ac:dyDescent="0.25"/>
    <row r="16270" ht="30.75" customHeight="1" x14ac:dyDescent="0.25"/>
    <row r="16271" ht="30.75" customHeight="1" x14ac:dyDescent="0.25"/>
    <row r="16272" ht="30.75" customHeight="1" x14ac:dyDescent="0.25"/>
    <row r="16273" ht="30.75" customHeight="1" x14ac:dyDescent="0.25"/>
    <row r="16274" ht="30.75" customHeight="1" x14ac:dyDescent="0.25"/>
    <row r="16275" ht="30.75" customHeight="1" x14ac:dyDescent="0.25"/>
    <row r="16276" ht="30.75" customHeight="1" x14ac:dyDescent="0.25"/>
    <row r="16277" ht="30.75" customHeight="1" x14ac:dyDescent="0.25"/>
    <row r="16278" ht="30.75" customHeight="1" x14ac:dyDescent="0.25"/>
    <row r="16279" ht="30.75" customHeight="1" x14ac:dyDescent="0.25"/>
    <row r="16280" ht="30.75" customHeight="1" x14ac:dyDescent="0.25"/>
    <row r="16281" ht="30.75" customHeight="1" x14ac:dyDescent="0.25"/>
    <row r="16282" ht="30.75" customHeight="1" x14ac:dyDescent="0.25"/>
    <row r="16283" ht="30.75" customHeight="1" x14ac:dyDescent="0.25"/>
    <row r="16284" ht="30.75" customHeight="1" x14ac:dyDescent="0.25"/>
    <row r="16285" ht="30.75" customHeight="1" x14ac:dyDescent="0.25"/>
    <row r="16286" ht="30.75" customHeight="1" x14ac:dyDescent="0.25"/>
    <row r="16287" ht="30.75" customHeight="1" x14ac:dyDescent="0.25"/>
    <row r="16288" ht="30.75" customHeight="1" x14ac:dyDescent="0.25"/>
    <row r="16289" ht="30.75" customHeight="1" x14ac:dyDescent="0.25"/>
    <row r="16290" ht="30.75" customHeight="1" x14ac:dyDescent="0.25"/>
    <row r="16291" ht="30.75" customHeight="1" x14ac:dyDescent="0.25"/>
    <row r="16292" ht="30.75" customHeight="1" x14ac:dyDescent="0.25"/>
    <row r="16293" ht="30.75" customHeight="1" x14ac:dyDescent="0.25"/>
    <row r="16294" ht="30.75" customHeight="1" x14ac:dyDescent="0.25"/>
    <row r="16295" ht="30.75" customHeight="1" x14ac:dyDescent="0.25"/>
    <row r="16296" ht="30.75" customHeight="1" x14ac:dyDescent="0.25"/>
    <row r="16297" ht="30.75" customHeight="1" x14ac:dyDescent="0.25"/>
    <row r="16298" ht="30.75" customHeight="1" x14ac:dyDescent="0.25"/>
    <row r="16299" ht="30.75" customHeight="1" x14ac:dyDescent="0.25"/>
    <row r="16300" ht="30.75" customHeight="1" x14ac:dyDescent="0.25"/>
    <row r="16301" ht="30.75" customHeight="1" x14ac:dyDescent="0.25"/>
    <row r="16302" ht="30.75" customHeight="1" x14ac:dyDescent="0.25"/>
    <row r="16303" ht="30.75" customHeight="1" x14ac:dyDescent="0.25"/>
    <row r="16304" ht="30.75" customHeight="1" x14ac:dyDescent="0.25"/>
    <row r="16305" ht="30.75" customHeight="1" x14ac:dyDescent="0.25"/>
    <row r="16306" ht="30.75" customHeight="1" x14ac:dyDescent="0.25"/>
    <row r="16307" ht="30.75" customHeight="1" x14ac:dyDescent="0.25"/>
    <row r="16308" ht="30.75" customHeight="1" x14ac:dyDescent="0.25"/>
    <row r="16309" ht="30.75" customHeight="1" x14ac:dyDescent="0.25"/>
    <row r="16310" ht="30.75" customHeight="1" x14ac:dyDescent="0.25"/>
    <row r="16311" ht="30.75" customHeight="1" x14ac:dyDescent="0.25"/>
    <row r="16312" ht="30.75" customHeight="1" x14ac:dyDescent="0.25"/>
    <row r="16313" ht="30.75" customHeight="1" x14ac:dyDescent="0.25"/>
    <row r="16314" ht="30.75" customHeight="1" x14ac:dyDescent="0.25"/>
    <row r="16315" ht="30.75" customHeight="1" x14ac:dyDescent="0.25"/>
    <row r="16316" ht="30.75" customHeight="1" x14ac:dyDescent="0.25"/>
    <row r="16317" ht="30.75" customHeight="1" x14ac:dyDescent="0.25"/>
    <row r="16318" ht="30.75" customHeight="1" x14ac:dyDescent="0.25"/>
    <row r="16319" ht="30.75" customHeight="1" x14ac:dyDescent="0.25"/>
    <row r="16320" ht="30.75" customHeight="1" x14ac:dyDescent="0.25"/>
    <row r="16321" ht="30.75" customHeight="1" x14ac:dyDescent="0.25"/>
    <row r="16322" ht="30.75" customHeight="1" x14ac:dyDescent="0.25"/>
    <row r="16323" ht="30.75" customHeight="1" x14ac:dyDescent="0.25"/>
    <row r="16324" ht="30.75" customHeight="1" x14ac:dyDescent="0.25"/>
    <row r="16325" ht="30.75" customHeight="1" x14ac:dyDescent="0.25"/>
    <row r="16326" ht="30.75" customHeight="1" x14ac:dyDescent="0.25"/>
    <row r="16327" ht="30.75" customHeight="1" x14ac:dyDescent="0.25"/>
    <row r="16328" ht="30.75" customHeight="1" x14ac:dyDescent="0.25"/>
    <row r="16329" ht="30.75" customHeight="1" x14ac:dyDescent="0.25"/>
    <row r="16330" ht="30.75" customHeight="1" x14ac:dyDescent="0.25"/>
    <row r="16331" ht="30.75" customHeight="1" x14ac:dyDescent="0.25"/>
    <row r="16332" ht="30.75" customHeight="1" x14ac:dyDescent="0.25"/>
    <row r="16333" ht="30.75" customHeight="1" x14ac:dyDescent="0.25"/>
    <row r="16334" ht="30.75" customHeight="1" x14ac:dyDescent="0.25"/>
    <row r="16335" ht="30.75" customHeight="1" x14ac:dyDescent="0.25"/>
    <row r="16336" ht="30.75" customHeight="1" x14ac:dyDescent="0.25"/>
    <row r="16337" ht="30.75" customHeight="1" x14ac:dyDescent="0.25"/>
    <row r="16338" ht="30.75" customHeight="1" x14ac:dyDescent="0.25"/>
    <row r="16339" ht="30.75" customHeight="1" x14ac:dyDescent="0.25"/>
    <row r="16340" ht="30.75" customHeight="1" x14ac:dyDescent="0.25"/>
    <row r="16341" ht="30.75" customHeight="1" x14ac:dyDescent="0.25"/>
    <row r="16342" ht="30.75" customHeight="1" x14ac:dyDescent="0.25"/>
    <row r="16343" ht="30.75" customHeight="1" x14ac:dyDescent="0.25"/>
    <row r="16344" ht="30.75" customHeight="1" x14ac:dyDescent="0.25"/>
    <row r="16345" ht="30.75" customHeight="1" x14ac:dyDescent="0.25"/>
    <row r="16346" ht="30.75" customHeight="1" x14ac:dyDescent="0.25"/>
    <row r="16347" ht="30.75" customHeight="1" x14ac:dyDescent="0.25"/>
    <row r="16348" ht="30.75" customHeight="1" x14ac:dyDescent="0.25"/>
    <row r="16349" ht="30.75" customHeight="1" x14ac:dyDescent="0.25"/>
    <row r="16350" ht="30.75" customHeight="1" x14ac:dyDescent="0.25"/>
    <row r="16351" ht="30.75" customHeight="1" x14ac:dyDescent="0.25"/>
    <row r="16352" ht="30.75" customHeight="1" x14ac:dyDescent="0.25"/>
    <row r="16353" ht="30.75" customHeight="1" x14ac:dyDescent="0.25"/>
    <row r="16354" ht="30.75" customHeight="1" x14ac:dyDescent="0.25"/>
    <row r="16355" ht="30.75" customHeight="1" x14ac:dyDescent="0.25"/>
    <row r="16356" ht="30.75" customHeight="1" x14ac:dyDescent="0.25"/>
    <row r="16357" ht="30.75" customHeight="1" x14ac:dyDescent="0.25"/>
    <row r="16358" ht="30.75" customHeight="1" x14ac:dyDescent="0.25"/>
    <row r="16359" ht="30.75" customHeight="1" x14ac:dyDescent="0.25"/>
    <row r="16360" ht="30.75" customHeight="1" x14ac:dyDescent="0.25"/>
    <row r="16361" ht="30.75" customHeight="1" x14ac:dyDescent="0.25"/>
    <row r="16362" ht="30.75" customHeight="1" x14ac:dyDescent="0.25"/>
    <row r="16363" ht="30.75" customHeight="1" x14ac:dyDescent="0.25"/>
    <row r="16364" ht="30.75" customHeight="1" x14ac:dyDescent="0.25"/>
    <row r="16365" ht="30.75" customHeight="1" x14ac:dyDescent="0.25"/>
    <row r="16366" ht="30.75" customHeight="1" x14ac:dyDescent="0.25"/>
    <row r="16367" ht="30.75" customHeight="1" x14ac:dyDescent="0.25"/>
    <row r="16368" ht="30.75" customHeight="1" x14ac:dyDescent="0.25"/>
    <row r="16369" ht="30.75" customHeight="1" x14ac:dyDescent="0.25"/>
    <row r="16370" ht="30.75" customHeight="1" x14ac:dyDescent="0.25"/>
    <row r="16371" ht="30.75" customHeight="1" x14ac:dyDescent="0.25"/>
    <row r="16372" ht="30.75" customHeight="1" x14ac:dyDescent="0.25"/>
    <row r="16373" ht="30.75" customHeight="1" x14ac:dyDescent="0.25"/>
    <row r="16374" ht="30.75" customHeight="1" x14ac:dyDescent="0.25"/>
    <row r="16375" ht="30.75" customHeight="1" x14ac:dyDescent="0.25"/>
    <row r="16376" ht="30.75" customHeight="1" x14ac:dyDescent="0.25"/>
    <row r="16377" ht="30.75" customHeight="1" x14ac:dyDescent="0.25"/>
    <row r="16378" ht="30.75" customHeight="1" x14ac:dyDescent="0.25"/>
    <row r="16379" ht="30.75" customHeight="1" x14ac:dyDescent="0.25"/>
    <row r="16380" ht="30.75" customHeight="1" x14ac:dyDescent="0.25"/>
    <row r="16381" ht="30.75" customHeight="1" x14ac:dyDescent="0.25"/>
    <row r="16382" ht="30.75" customHeight="1" x14ac:dyDescent="0.25"/>
    <row r="16383" ht="30.75" customHeight="1" x14ac:dyDescent="0.25"/>
    <row r="16384" ht="30.75" customHeight="1" x14ac:dyDescent="0.25"/>
    <row r="16385" ht="30.75" customHeight="1" x14ac:dyDescent="0.25"/>
    <row r="16386" ht="30.75" customHeight="1" x14ac:dyDescent="0.25"/>
    <row r="16387" ht="30.75" customHeight="1" x14ac:dyDescent="0.25"/>
    <row r="16388" ht="30.75" customHeight="1" x14ac:dyDescent="0.25"/>
    <row r="16389" ht="30.75" customHeight="1" x14ac:dyDescent="0.25"/>
    <row r="16390" ht="30.75" customHeight="1" x14ac:dyDescent="0.25"/>
    <row r="16391" ht="30.75" customHeight="1" x14ac:dyDescent="0.25"/>
    <row r="16392" ht="30.75" customHeight="1" x14ac:dyDescent="0.25"/>
    <row r="16393" ht="30.75" customHeight="1" x14ac:dyDescent="0.25"/>
    <row r="16394" ht="30.75" customHeight="1" x14ac:dyDescent="0.25"/>
    <row r="16395" ht="30.75" customHeight="1" x14ac:dyDescent="0.25"/>
    <row r="16396" ht="30.75" customHeight="1" x14ac:dyDescent="0.25"/>
    <row r="16397" ht="30.75" customHeight="1" x14ac:dyDescent="0.25"/>
    <row r="16398" ht="30.75" customHeight="1" x14ac:dyDescent="0.25"/>
    <row r="16399" ht="30.75" customHeight="1" x14ac:dyDescent="0.25"/>
    <row r="16400" ht="30.75" customHeight="1" x14ac:dyDescent="0.25"/>
    <row r="16401" ht="30.75" customHeight="1" x14ac:dyDescent="0.25"/>
    <row r="16402" ht="30.75" customHeight="1" x14ac:dyDescent="0.25"/>
    <row r="16403" ht="30.75" customHeight="1" x14ac:dyDescent="0.25"/>
    <row r="16404" ht="30.75" customHeight="1" x14ac:dyDescent="0.25"/>
    <row r="16405" ht="30.75" customHeight="1" x14ac:dyDescent="0.25"/>
    <row r="16406" ht="30.75" customHeight="1" x14ac:dyDescent="0.25"/>
    <row r="16407" ht="30.75" customHeight="1" x14ac:dyDescent="0.25"/>
    <row r="16408" ht="30.75" customHeight="1" x14ac:dyDescent="0.25"/>
    <row r="16409" ht="30.75" customHeight="1" x14ac:dyDescent="0.25"/>
    <row r="16410" ht="30.75" customHeight="1" x14ac:dyDescent="0.25"/>
    <row r="16411" ht="30.75" customHeight="1" x14ac:dyDescent="0.25"/>
    <row r="16412" ht="30.75" customHeight="1" x14ac:dyDescent="0.25"/>
    <row r="16413" ht="30.75" customHeight="1" x14ac:dyDescent="0.25"/>
    <row r="16414" ht="30.75" customHeight="1" x14ac:dyDescent="0.25"/>
    <row r="16415" ht="30.75" customHeight="1" x14ac:dyDescent="0.25"/>
    <row r="16416" ht="30.75" customHeight="1" x14ac:dyDescent="0.25"/>
    <row r="16417" ht="30.75" customHeight="1" x14ac:dyDescent="0.25"/>
    <row r="16418" ht="30.75" customHeight="1" x14ac:dyDescent="0.25"/>
    <row r="16419" ht="30.75" customHeight="1" x14ac:dyDescent="0.25"/>
    <row r="16420" ht="30.75" customHeight="1" x14ac:dyDescent="0.25"/>
    <row r="16421" ht="30.75" customHeight="1" x14ac:dyDescent="0.25"/>
    <row r="16422" ht="30.75" customHeight="1" x14ac:dyDescent="0.25"/>
    <row r="16423" ht="30.75" customHeight="1" x14ac:dyDescent="0.25"/>
    <row r="16424" ht="30.75" customHeight="1" x14ac:dyDescent="0.25"/>
    <row r="16425" ht="30.75" customHeight="1" x14ac:dyDescent="0.25"/>
    <row r="16426" ht="30.75" customHeight="1" x14ac:dyDescent="0.25"/>
    <row r="16427" ht="30.75" customHeight="1" x14ac:dyDescent="0.25"/>
    <row r="16428" ht="30.75" customHeight="1" x14ac:dyDescent="0.25"/>
    <row r="16429" ht="30.75" customHeight="1" x14ac:dyDescent="0.25"/>
    <row r="16430" ht="30.75" customHeight="1" x14ac:dyDescent="0.25"/>
    <row r="16431" ht="30.75" customHeight="1" x14ac:dyDescent="0.25"/>
    <row r="16432" ht="30.75" customHeight="1" x14ac:dyDescent="0.25"/>
    <row r="16433" ht="30.75" customHeight="1" x14ac:dyDescent="0.25"/>
    <row r="16434" ht="30.75" customHeight="1" x14ac:dyDescent="0.25"/>
    <row r="16435" ht="30.75" customHeight="1" x14ac:dyDescent="0.25"/>
    <row r="16436" ht="30.75" customHeight="1" x14ac:dyDescent="0.25"/>
    <row r="16437" ht="30.75" customHeight="1" x14ac:dyDescent="0.25"/>
    <row r="16438" ht="30.75" customHeight="1" x14ac:dyDescent="0.25"/>
    <row r="16439" ht="30.75" customHeight="1" x14ac:dyDescent="0.25"/>
    <row r="16440" ht="30.75" customHeight="1" x14ac:dyDescent="0.25"/>
    <row r="16441" ht="30.75" customHeight="1" x14ac:dyDescent="0.25"/>
    <row r="16442" ht="30.75" customHeight="1" x14ac:dyDescent="0.25"/>
    <row r="16443" ht="30.75" customHeight="1" x14ac:dyDescent="0.25"/>
    <row r="16444" ht="30.75" customHeight="1" x14ac:dyDescent="0.25"/>
    <row r="16445" ht="30.75" customHeight="1" x14ac:dyDescent="0.25"/>
    <row r="16446" ht="30.75" customHeight="1" x14ac:dyDescent="0.25"/>
    <row r="16447" ht="30.75" customHeight="1" x14ac:dyDescent="0.25"/>
    <row r="16448" ht="30.75" customHeight="1" x14ac:dyDescent="0.25"/>
    <row r="16449" ht="30.75" customHeight="1" x14ac:dyDescent="0.25"/>
    <row r="16450" ht="30.75" customHeight="1" x14ac:dyDescent="0.25"/>
    <row r="16451" ht="30.75" customHeight="1" x14ac:dyDescent="0.25"/>
    <row r="16452" ht="30.75" customHeight="1" x14ac:dyDescent="0.25"/>
    <row r="16453" ht="30.75" customHeight="1" x14ac:dyDescent="0.25"/>
    <row r="16454" ht="30.75" customHeight="1" x14ac:dyDescent="0.25"/>
    <row r="16455" ht="30.75" customHeight="1" x14ac:dyDescent="0.25"/>
    <row r="16456" ht="30.75" customHeight="1" x14ac:dyDescent="0.25"/>
    <row r="16457" ht="30.75" customHeight="1" x14ac:dyDescent="0.25"/>
    <row r="16458" ht="30.75" customHeight="1" x14ac:dyDescent="0.25"/>
    <row r="16459" ht="30.75" customHeight="1" x14ac:dyDescent="0.25"/>
    <row r="16460" ht="30.75" customHeight="1" x14ac:dyDescent="0.25"/>
    <row r="16461" ht="30.75" customHeight="1" x14ac:dyDescent="0.25"/>
    <row r="16462" ht="30.75" customHeight="1" x14ac:dyDescent="0.25"/>
    <row r="16463" ht="30.75" customHeight="1" x14ac:dyDescent="0.25"/>
    <row r="16464" ht="30.75" customHeight="1" x14ac:dyDescent="0.25"/>
    <row r="16465" ht="30.75" customHeight="1" x14ac:dyDescent="0.25"/>
    <row r="16466" ht="30.75" customHeight="1" x14ac:dyDescent="0.25"/>
    <row r="16467" ht="30.75" customHeight="1" x14ac:dyDescent="0.25"/>
    <row r="16468" ht="30.75" customHeight="1" x14ac:dyDescent="0.25"/>
    <row r="16469" ht="30.75" customHeight="1" x14ac:dyDescent="0.25"/>
    <row r="16470" ht="30.75" customHeight="1" x14ac:dyDescent="0.25"/>
    <row r="16471" ht="30.75" customHeight="1" x14ac:dyDescent="0.25"/>
    <row r="16472" ht="30.75" customHeight="1" x14ac:dyDescent="0.25"/>
    <row r="16473" ht="30.75" customHeight="1" x14ac:dyDescent="0.25"/>
    <row r="16474" ht="30.75" customHeight="1" x14ac:dyDescent="0.25"/>
    <row r="16475" ht="30.75" customHeight="1" x14ac:dyDescent="0.25"/>
    <row r="16476" ht="30.75" customHeight="1" x14ac:dyDescent="0.25"/>
    <row r="16477" ht="30.75" customHeight="1" x14ac:dyDescent="0.25"/>
    <row r="16478" ht="30.75" customHeight="1" x14ac:dyDescent="0.25"/>
    <row r="16479" ht="30.75" customHeight="1" x14ac:dyDescent="0.25"/>
    <row r="16480" ht="30.75" customHeight="1" x14ac:dyDescent="0.25"/>
    <row r="16481" ht="30.75" customHeight="1" x14ac:dyDescent="0.25"/>
    <row r="16482" ht="30.75" customHeight="1" x14ac:dyDescent="0.25"/>
    <row r="16483" ht="30.75" customHeight="1" x14ac:dyDescent="0.25"/>
    <row r="16484" ht="30.75" customHeight="1" x14ac:dyDescent="0.25"/>
    <row r="16485" ht="30.75" customHeight="1" x14ac:dyDescent="0.25"/>
    <row r="16486" ht="30.75" customHeight="1" x14ac:dyDescent="0.25"/>
    <row r="16487" ht="30.75" customHeight="1" x14ac:dyDescent="0.25"/>
    <row r="16488" ht="30.75" customHeight="1" x14ac:dyDescent="0.25"/>
    <row r="16489" ht="30.75" customHeight="1" x14ac:dyDescent="0.25"/>
    <row r="16490" ht="30.75" customHeight="1" x14ac:dyDescent="0.25"/>
    <row r="16491" ht="30.75" customHeight="1" x14ac:dyDescent="0.25"/>
    <row r="16492" ht="30.75" customHeight="1" x14ac:dyDescent="0.25"/>
    <row r="16493" ht="30.75" customHeight="1" x14ac:dyDescent="0.25"/>
    <row r="16494" ht="30.75" customHeight="1" x14ac:dyDescent="0.25"/>
    <row r="16495" ht="30.75" customHeight="1" x14ac:dyDescent="0.25"/>
    <row r="16496" ht="30.75" customHeight="1" x14ac:dyDescent="0.25"/>
    <row r="16497" ht="30.75" customHeight="1" x14ac:dyDescent="0.25"/>
    <row r="16498" ht="30.75" customHeight="1" x14ac:dyDescent="0.25"/>
    <row r="16499" ht="30.75" customHeight="1" x14ac:dyDescent="0.25"/>
    <row r="16500" ht="30.75" customHeight="1" x14ac:dyDescent="0.25"/>
    <row r="16501" ht="30.75" customHeight="1" x14ac:dyDescent="0.25"/>
    <row r="16502" ht="30.75" customHeight="1" x14ac:dyDescent="0.25"/>
    <row r="16503" ht="30.75" customHeight="1" x14ac:dyDescent="0.25"/>
    <row r="16504" ht="30.75" customHeight="1" x14ac:dyDescent="0.25"/>
    <row r="16505" ht="30.75" customHeight="1" x14ac:dyDescent="0.25"/>
    <row r="16506" ht="30.75" customHeight="1" x14ac:dyDescent="0.25"/>
    <row r="16507" ht="30.75" customHeight="1" x14ac:dyDescent="0.25"/>
    <row r="16508" ht="30.75" customHeight="1" x14ac:dyDescent="0.25"/>
    <row r="16509" ht="30.75" customHeight="1" x14ac:dyDescent="0.25"/>
    <row r="16510" ht="30.75" customHeight="1" x14ac:dyDescent="0.25"/>
    <row r="16511" ht="30.75" customHeight="1" x14ac:dyDescent="0.25"/>
    <row r="16512" ht="30.75" customHeight="1" x14ac:dyDescent="0.25"/>
    <row r="16513" ht="30.75" customHeight="1" x14ac:dyDescent="0.25"/>
    <row r="16514" ht="30.75" customHeight="1" x14ac:dyDescent="0.25"/>
    <row r="16515" ht="30.75" customHeight="1" x14ac:dyDescent="0.25"/>
    <row r="16516" ht="30.75" customHeight="1" x14ac:dyDescent="0.25"/>
    <row r="16517" ht="30.75" customHeight="1" x14ac:dyDescent="0.25"/>
    <row r="16518" ht="30.75" customHeight="1" x14ac:dyDescent="0.25"/>
    <row r="16519" ht="30.75" customHeight="1" x14ac:dyDescent="0.25"/>
    <row r="16520" ht="30.75" customHeight="1" x14ac:dyDescent="0.25"/>
    <row r="16521" ht="30.75" customHeight="1" x14ac:dyDescent="0.25"/>
    <row r="16522" ht="30.75" customHeight="1" x14ac:dyDescent="0.25"/>
    <row r="16523" ht="30.75" customHeight="1" x14ac:dyDescent="0.25"/>
    <row r="16524" ht="30.75" customHeight="1" x14ac:dyDescent="0.25"/>
    <row r="16525" ht="30.75" customHeight="1" x14ac:dyDescent="0.25"/>
    <row r="16526" ht="30.75" customHeight="1" x14ac:dyDescent="0.25"/>
    <row r="16527" ht="30.75" customHeight="1" x14ac:dyDescent="0.25"/>
    <row r="16528" ht="30.75" customHeight="1" x14ac:dyDescent="0.25"/>
    <row r="16529" ht="30.75" customHeight="1" x14ac:dyDescent="0.25"/>
    <row r="16530" ht="30.75" customHeight="1" x14ac:dyDescent="0.25"/>
    <row r="16531" ht="30.75" customHeight="1" x14ac:dyDescent="0.25"/>
    <row r="16532" ht="30.75" customHeight="1" x14ac:dyDescent="0.25"/>
    <row r="16533" ht="30.75" customHeight="1" x14ac:dyDescent="0.25"/>
    <row r="16534" ht="30.75" customHeight="1" x14ac:dyDescent="0.25"/>
    <row r="16535" ht="30.75" customHeight="1" x14ac:dyDescent="0.25"/>
    <row r="16536" ht="30.75" customHeight="1" x14ac:dyDescent="0.25"/>
    <row r="16537" ht="30.75" customHeight="1" x14ac:dyDescent="0.25"/>
    <row r="16538" ht="30.75" customHeight="1" x14ac:dyDescent="0.25"/>
    <row r="16539" ht="30.75" customHeight="1" x14ac:dyDescent="0.25"/>
    <row r="16540" ht="30.75" customHeight="1" x14ac:dyDescent="0.25"/>
    <row r="16541" ht="30.75" customHeight="1" x14ac:dyDescent="0.25"/>
    <row r="16542" ht="30.75" customHeight="1" x14ac:dyDescent="0.25"/>
    <row r="16543" ht="30.75" customHeight="1" x14ac:dyDescent="0.25"/>
    <row r="16544" ht="30.75" customHeight="1" x14ac:dyDescent="0.25"/>
    <row r="16545" ht="30.75" customHeight="1" x14ac:dyDescent="0.25"/>
    <row r="16546" ht="30.75" customHeight="1" x14ac:dyDescent="0.25"/>
    <row r="16547" ht="30.75" customHeight="1" x14ac:dyDescent="0.25"/>
    <row r="16548" ht="30.75" customHeight="1" x14ac:dyDescent="0.25"/>
    <row r="16549" ht="30.75" customHeight="1" x14ac:dyDescent="0.25"/>
    <row r="16550" ht="30.75" customHeight="1" x14ac:dyDescent="0.25"/>
    <row r="16551" ht="30.75" customHeight="1" x14ac:dyDescent="0.25"/>
    <row r="16552" ht="30.75" customHeight="1" x14ac:dyDescent="0.25"/>
    <row r="16553" ht="30.75" customHeight="1" x14ac:dyDescent="0.25"/>
    <row r="16554" ht="30.75" customHeight="1" x14ac:dyDescent="0.25"/>
    <row r="16555" ht="30.75" customHeight="1" x14ac:dyDescent="0.25"/>
    <row r="16556" ht="30.75" customHeight="1" x14ac:dyDescent="0.25"/>
    <row r="16557" ht="30.75" customHeight="1" x14ac:dyDescent="0.25"/>
    <row r="16558" ht="30.75" customHeight="1" x14ac:dyDescent="0.25"/>
    <row r="16559" ht="30.75" customHeight="1" x14ac:dyDescent="0.25"/>
    <row r="16560" ht="30.75" customHeight="1" x14ac:dyDescent="0.25"/>
    <row r="16561" ht="30.75" customHeight="1" x14ac:dyDescent="0.25"/>
    <row r="16562" ht="30.75" customHeight="1" x14ac:dyDescent="0.25"/>
    <row r="16563" ht="30.75" customHeight="1" x14ac:dyDescent="0.25"/>
    <row r="16564" ht="30.75" customHeight="1" x14ac:dyDescent="0.25"/>
    <row r="16565" ht="30.75" customHeight="1" x14ac:dyDescent="0.25"/>
    <row r="16566" ht="30.75" customHeight="1" x14ac:dyDescent="0.25"/>
    <row r="16567" ht="30.75" customHeight="1" x14ac:dyDescent="0.25"/>
    <row r="16568" ht="30.75" customHeight="1" x14ac:dyDescent="0.25"/>
    <row r="16569" ht="30.75" customHeight="1" x14ac:dyDescent="0.25"/>
    <row r="16570" ht="30.75" customHeight="1" x14ac:dyDescent="0.25"/>
    <row r="16571" ht="30.75" customHeight="1" x14ac:dyDescent="0.25"/>
    <row r="16572" ht="30.75" customHeight="1" x14ac:dyDescent="0.25"/>
    <row r="16573" ht="30.75" customHeight="1" x14ac:dyDescent="0.25"/>
    <row r="16574" ht="30.75" customHeight="1" x14ac:dyDescent="0.25"/>
    <row r="16575" ht="30.75" customHeight="1" x14ac:dyDescent="0.25"/>
    <row r="16576" ht="30.75" customHeight="1" x14ac:dyDescent="0.25"/>
    <row r="16577" ht="30.75" customHeight="1" x14ac:dyDescent="0.25"/>
    <row r="16578" ht="30.75" customHeight="1" x14ac:dyDescent="0.25"/>
    <row r="16579" ht="30.75" customHeight="1" x14ac:dyDescent="0.25"/>
    <row r="16580" ht="30.75" customHeight="1" x14ac:dyDescent="0.25"/>
    <row r="16581" ht="30.75" customHeight="1" x14ac:dyDescent="0.25"/>
    <row r="16582" ht="30.75" customHeight="1" x14ac:dyDescent="0.25"/>
    <row r="16583" ht="30.75" customHeight="1" x14ac:dyDescent="0.25"/>
    <row r="16584" ht="30.75" customHeight="1" x14ac:dyDescent="0.25"/>
    <row r="16585" ht="30.75" customHeight="1" x14ac:dyDescent="0.25"/>
    <row r="16586" ht="30.75" customHeight="1" x14ac:dyDescent="0.25"/>
    <row r="16587" ht="30.75" customHeight="1" x14ac:dyDescent="0.25"/>
    <row r="16588" ht="30.75" customHeight="1" x14ac:dyDescent="0.25"/>
    <row r="16589" ht="30.75" customHeight="1" x14ac:dyDescent="0.25"/>
    <row r="16590" ht="30.75" customHeight="1" x14ac:dyDescent="0.25"/>
    <row r="16591" ht="30.75" customHeight="1" x14ac:dyDescent="0.25"/>
    <row r="16592" ht="30.75" customHeight="1" x14ac:dyDescent="0.25"/>
    <row r="16593" ht="30.75" customHeight="1" x14ac:dyDescent="0.25"/>
    <row r="16594" ht="30.75" customHeight="1" x14ac:dyDescent="0.25"/>
    <row r="16595" ht="30.75" customHeight="1" x14ac:dyDescent="0.25"/>
    <row r="16596" ht="30.75" customHeight="1" x14ac:dyDescent="0.25"/>
    <row r="16597" ht="30.75" customHeight="1" x14ac:dyDescent="0.25"/>
    <row r="16598" ht="30.75" customHeight="1" x14ac:dyDescent="0.25"/>
    <row r="16599" ht="30.75" customHeight="1" x14ac:dyDescent="0.25"/>
    <row r="16600" ht="30.75" customHeight="1" x14ac:dyDescent="0.25"/>
    <row r="16601" ht="30.75" customHeight="1" x14ac:dyDescent="0.25"/>
    <row r="16602" ht="30.75" customHeight="1" x14ac:dyDescent="0.25"/>
    <row r="16603" ht="30.75" customHeight="1" x14ac:dyDescent="0.25"/>
    <row r="16604" ht="30.75" customHeight="1" x14ac:dyDescent="0.25"/>
    <row r="16605" ht="30.75" customHeight="1" x14ac:dyDescent="0.25"/>
    <row r="16606" ht="30.75" customHeight="1" x14ac:dyDescent="0.25"/>
    <row r="16607" ht="30.75" customHeight="1" x14ac:dyDescent="0.25"/>
    <row r="16608" ht="30.75" customHeight="1" x14ac:dyDescent="0.25"/>
    <row r="16609" ht="30.75" customHeight="1" x14ac:dyDescent="0.25"/>
    <row r="16610" ht="30.75" customHeight="1" x14ac:dyDescent="0.25"/>
    <row r="16611" ht="30.75" customHeight="1" x14ac:dyDescent="0.25"/>
    <row r="16612" ht="30.75" customHeight="1" x14ac:dyDescent="0.25"/>
    <row r="16613" ht="30.75" customHeight="1" x14ac:dyDescent="0.25"/>
    <row r="16614" ht="30.75" customHeight="1" x14ac:dyDescent="0.25"/>
    <row r="16615" ht="30.75" customHeight="1" x14ac:dyDescent="0.25"/>
    <row r="16616" ht="30.75" customHeight="1" x14ac:dyDescent="0.25"/>
    <row r="16617" ht="30.75" customHeight="1" x14ac:dyDescent="0.25"/>
    <row r="16618" ht="30.75" customHeight="1" x14ac:dyDescent="0.25"/>
    <row r="16619" ht="30.75" customHeight="1" x14ac:dyDescent="0.25"/>
    <row r="16620" ht="30.75" customHeight="1" x14ac:dyDescent="0.25"/>
    <row r="16621" ht="30.75" customHeight="1" x14ac:dyDescent="0.25"/>
    <row r="16622" ht="30.75" customHeight="1" x14ac:dyDescent="0.25"/>
    <row r="16623" ht="30.75" customHeight="1" x14ac:dyDescent="0.25"/>
    <row r="16624" ht="30.75" customHeight="1" x14ac:dyDescent="0.25"/>
    <row r="16625" ht="30.75" customHeight="1" x14ac:dyDescent="0.25"/>
    <row r="16626" ht="30.75" customHeight="1" x14ac:dyDescent="0.25"/>
    <row r="16627" ht="30.75" customHeight="1" x14ac:dyDescent="0.25"/>
    <row r="16628" ht="30.75" customHeight="1" x14ac:dyDescent="0.25"/>
    <row r="16629" ht="30.75" customHeight="1" x14ac:dyDescent="0.25"/>
    <row r="16630" ht="30.75" customHeight="1" x14ac:dyDescent="0.25"/>
    <row r="16631" ht="30.75" customHeight="1" x14ac:dyDescent="0.25"/>
    <row r="16632" ht="30.75" customHeight="1" x14ac:dyDescent="0.25"/>
    <row r="16633" ht="30.75" customHeight="1" x14ac:dyDescent="0.25"/>
    <row r="16634" ht="30.75" customHeight="1" x14ac:dyDescent="0.25"/>
    <row r="16635" ht="30.75" customHeight="1" x14ac:dyDescent="0.25"/>
    <row r="16636" ht="30.75" customHeight="1" x14ac:dyDescent="0.25"/>
    <row r="16637" ht="30.75" customHeight="1" x14ac:dyDescent="0.25"/>
    <row r="16638" ht="30.75" customHeight="1" x14ac:dyDescent="0.25"/>
    <row r="16639" ht="30.75" customHeight="1" x14ac:dyDescent="0.25"/>
    <row r="16640" ht="30.75" customHeight="1" x14ac:dyDescent="0.25"/>
    <row r="16641" ht="30.75" customHeight="1" x14ac:dyDescent="0.25"/>
    <row r="16642" ht="30.75" customHeight="1" x14ac:dyDescent="0.25"/>
    <row r="16643" ht="30.75" customHeight="1" x14ac:dyDescent="0.25"/>
    <row r="16644" ht="30.75" customHeight="1" x14ac:dyDescent="0.25"/>
    <row r="16645" ht="30.75" customHeight="1" x14ac:dyDescent="0.25"/>
    <row r="16646" ht="30.75" customHeight="1" x14ac:dyDescent="0.25"/>
    <row r="16647" ht="30.75" customHeight="1" x14ac:dyDescent="0.25"/>
    <row r="16648" ht="30.75" customHeight="1" x14ac:dyDescent="0.25"/>
    <row r="16649" ht="30.75" customHeight="1" x14ac:dyDescent="0.25"/>
    <row r="16650" ht="30.75" customHeight="1" x14ac:dyDescent="0.25"/>
    <row r="16651" ht="30.75" customHeight="1" x14ac:dyDescent="0.25"/>
    <row r="16652" ht="30.75" customHeight="1" x14ac:dyDescent="0.25"/>
    <row r="16653" ht="30.75" customHeight="1" x14ac:dyDescent="0.25"/>
    <row r="16654" ht="30.75" customHeight="1" x14ac:dyDescent="0.25"/>
    <row r="16655" ht="30.75" customHeight="1" x14ac:dyDescent="0.25"/>
    <row r="16656" ht="30.75" customHeight="1" x14ac:dyDescent="0.25"/>
    <row r="16657" ht="30.75" customHeight="1" x14ac:dyDescent="0.25"/>
    <row r="16658" ht="30.75" customHeight="1" x14ac:dyDescent="0.25"/>
    <row r="16659" ht="30.75" customHeight="1" x14ac:dyDescent="0.25"/>
    <row r="16660" ht="30.75" customHeight="1" x14ac:dyDescent="0.25"/>
    <row r="16661" ht="30.75" customHeight="1" x14ac:dyDescent="0.25"/>
    <row r="16662" ht="30.75" customHeight="1" x14ac:dyDescent="0.25"/>
    <row r="16663" ht="30.75" customHeight="1" x14ac:dyDescent="0.25"/>
    <row r="16664" ht="30.75" customHeight="1" x14ac:dyDescent="0.25"/>
    <row r="16665" ht="30.75" customHeight="1" x14ac:dyDescent="0.25"/>
    <row r="16666" ht="30.75" customHeight="1" x14ac:dyDescent="0.25"/>
    <row r="16667" ht="30.75" customHeight="1" x14ac:dyDescent="0.25"/>
    <row r="16668" ht="30.75" customHeight="1" x14ac:dyDescent="0.25"/>
    <row r="16669" ht="30.75" customHeight="1" x14ac:dyDescent="0.25"/>
    <row r="16670" ht="30.75" customHeight="1" x14ac:dyDescent="0.25"/>
    <row r="16671" ht="30.75" customHeight="1" x14ac:dyDescent="0.25"/>
    <row r="16672" ht="30.75" customHeight="1" x14ac:dyDescent="0.25"/>
    <row r="16673" ht="30.75" customHeight="1" x14ac:dyDescent="0.25"/>
    <row r="16674" ht="30.75" customHeight="1" x14ac:dyDescent="0.25"/>
    <row r="16675" ht="30.75" customHeight="1" x14ac:dyDescent="0.25"/>
    <row r="16676" ht="30.75" customHeight="1" x14ac:dyDescent="0.25"/>
    <row r="16677" ht="30.75" customHeight="1" x14ac:dyDescent="0.25"/>
    <row r="16678" ht="30.75" customHeight="1" x14ac:dyDescent="0.25"/>
    <row r="16679" ht="30.75" customHeight="1" x14ac:dyDescent="0.25"/>
    <row r="16680" ht="30.75" customHeight="1" x14ac:dyDescent="0.25"/>
    <row r="16681" ht="30.75" customHeight="1" x14ac:dyDescent="0.25"/>
    <row r="16682" ht="30.75" customHeight="1" x14ac:dyDescent="0.25"/>
    <row r="16683" ht="30.75" customHeight="1" x14ac:dyDescent="0.25"/>
    <row r="16684" ht="30.75" customHeight="1" x14ac:dyDescent="0.25"/>
    <row r="16685" ht="30.75" customHeight="1" x14ac:dyDescent="0.25"/>
    <row r="16686" ht="30.75" customHeight="1" x14ac:dyDescent="0.25"/>
    <row r="16687" ht="30.75" customHeight="1" x14ac:dyDescent="0.25"/>
    <row r="16688" ht="30.75" customHeight="1" x14ac:dyDescent="0.25"/>
    <row r="16689" ht="30.75" customHeight="1" x14ac:dyDescent="0.25"/>
    <row r="16690" ht="30.75" customHeight="1" x14ac:dyDescent="0.25"/>
    <row r="16691" ht="30.75" customHeight="1" x14ac:dyDescent="0.25"/>
    <row r="16692" ht="30.75" customHeight="1" x14ac:dyDescent="0.25"/>
    <row r="16693" ht="30.75" customHeight="1" x14ac:dyDescent="0.25"/>
    <row r="16694" ht="30.75" customHeight="1" x14ac:dyDescent="0.25"/>
    <row r="16695" ht="30.75" customHeight="1" x14ac:dyDescent="0.25"/>
    <row r="16696" ht="30.75" customHeight="1" x14ac:dyDescent="0.25"/>
    <row r="16697" ht="30.75" customHeight="1" x14ac:dyDescent="0.25"/>
    <row r="16698" ht="30.75" customHeight="1" x14ac:dyDescent="0.25"/>
    <row r="16699" ht="30.75" customHeight="1" x14ac:dyDescent="0.25"/>
    <row r="16700" ht="30.75" customHeight="1" x14ac:dyDescent="0.25"/>
    <row r="16701" ht="30.75" customHeight="1" x14ac:dyDescent="0.25"/>
    <row r="16702" ht="30.75" customHeight="1" x14ac:dyDescent="0.25"/>
    <row r="16703" ht="30.75" customHeight="1" x14ac:dyDescent="0.25"/>
    <row r="16704" ht="30.75" customHeight="1" x14ac:dyDescent="0.25"/>
    <row r="16705" ht="30.75" customHeight="1" x14ac:dyDescent="0.25"/>
    <row r="16706" ht="30.75" customHeight="1" x14ac:dyDescent="0.25"/>
    <row r="16707" ht="30.75" customHeight="1" x14ac:dyDescent="0.25"/>
    <row r="16708" ht="30.75" customHeight="1" x14ac:dyDescent="0.25"/>
    <row r="16709" ht="30.75" customHeight="1" x14ac:dyDescent="0.25"/>
    <row r="16710" ht="30.75" customHeight="1" x14ac:dyDescent="0.25"/>
    <row r="16711" ht="30.75" customHeight="1" x14ac:dyDescent="0.25"/>
    <row r="16712" ht="30.75" customHeight="1" x14ac:dyDescent="0.25"/>
    <row r="16713" ht="30.75" customHeight="1" x14ac:dyDescent="0.25"/>
    <row r="16714" ht="30.75" customHeight="1" x14ac:dyDescent="0.25"/>
    <row r="16715" ht="30.75" customHeight="1" x14ac:dyDescent="0.25"/>
    <row r="16716" ht="30.75" customHeight="1" x14ac:dyDescent="0.25"/>
    <row r="16717" ht="30.75" customHeight="1" x14ac:dyDescent="0.25"/>
    <row r="16718" ht="30.75" customHeight="1" x14ac:dyDescent="0.25"/>
    <row r="16719" ht="30.75" customHeight="1" x14ac:dyDescent="0.25"/>
    <row r="16720" ht="30.75" customHeight="1" x14ac:dyDescent="0.25"/>
    <row r="16721" ht="30.75" customHeight="1" x14ac:dyDescent="0.25"/>
    <row r="16722" ht="30.75" customHeight="1" x14ac:dyDescent="0.25"/>
    <row r="16723" ht="30.75" customHeight="1" x14ac:dyDescent="0.25"/>
    <row r="16724" ht="30.75" customHeight="1" x14ac:dyDescent="0.25"/>
    <row r="16725" ht="30.75" customHeight="1" x14ac:dyDescent="0.25"/>
    <row r="16726" ht="30.75" customHeight="1" x14ac:dyDescent="0.25"/>
    <row r="16727" ht="30.75" customHeight="1" x14ac:dyDescent="0.25"/>
    <row r="16728" ht="30.75" customHeight="1" x14ac:dyDescent="0.25"/>
    <row r="16729" ht="30.75" customHeight="1" x14ac:dyDescent="0.25"/>
    <row r="16730" ht="30.75" customHeight="1" x14ac:dyDescent="0.25"/>
    <row r="16731" ht="30.75" customHeight="1" x14ac:dyDescent="0.25"/>
    <row r="16732" ht="30.75" customHeight="1" x14ac:dyDescent="0.25"/>
    <row r="16733" ht="30.75" customHeight="1" x14ac:dyDescent="0.25"/>
    <row r="16734" ht="30.75" customHeight="1" x14ac:dyDescent="0.25"/>
    <row r="16735" ht="30.75" customHeight="1" x14ac:dyDescent="0.25"/>
    <row r="16736" ht="30.75" customHeight="1" x14ac:dyDescent="0.25"/>
    <row r="16737" ht="30.75" customHeight="1" x14ac:dyDescent="0.25"/>
    <row r="16738" ht="30.75" customHeight="1" x14ac:dyDescent="0.25"/>
    <row r="16739" ht="30.75" customHeight="1" x14ac:dyDescent="0.25"/>
    <row r="16740" ht="30.75" customHeight="1" x14ac:dyDescent="0.25"/>
    <row r="16741" ht="30.75" customHeight="1" x14ac:dyDescent="0.25"/>
    <row r="16742" ht="30.75" customHeight="1" x14ac:dyDescent="0.25"/>
    <row r="16743" ht="30.75" customHeight="1" x14ac:dyDescent="0.25"/>
    <row r="16744" ht="30.75" customHeight="1" x14ac:dyDescent="0.25"/>
    <row r="16745" ht="30.75" customHeight="1" x14ac:dyDescent="0.25"/>
    <row r="16746" ht="30.75" customHeight="1" x14ac:dyDescent="0.25"/>
    <row r="16747" ht="30.75" customHeight="1" x14ac:dyDescent="0.25"/>
    <row r="16748" ht="30.75" customHeight="1" x14ac:dyDescent="0.25"/>
    <row r="16749" ht="30.75" customHeight="1" x14ac:dyDescent="0.25"/>
    <row r="16750" ht="30.75" customHeight="1" x14ac:dyDescent="0.25"/>
    <row r="16751" ht="30.75" customHeight="1" x14ac:dyDescent="0.25"/>
    <row r="16752" ht="30.75" customHeight="1" x14ac:dyDescent="0.25"/>
    <row r="16753" ht="30.75" customHeight="1" x14ac:dyDescent="0.25"/>
    <row r="16754" ht="30.75" customHeight="1" x14ac:dyDescent="0.25"/>
    <row r="16755" ht="30.75" customHeight="1" x14ac:dyDescent="0.25"/>
    <row r="16756" ht="30.75" customHeight="1" x14ac:dyDescent="0.25"/>
    <row r="16757" ht="30.75" customHeight="1" x14ac:dyDescent="0.25"/>
    <row r="16758" ht="30.75" customHeight="1" x14ac:dyDescent="0.25"/>
    <row r="16759" ht="30.75" customHeight="1" x14ac:dyDescent="0.25"/>
    <row r="16760" ht="30.75" customHeight="1" x14ac:dyDescent="0.25"/>
    <row r="16761" ht="30.75" customHeight="1" x14ac:dyDescent="0.25"/>
    <row r="16762" ht="30.75" customHeight="1" x14ac:dyDescent="0.25"/>
    <row r="16763" ht="30.75" customHeight="1" x14ac:dyDescent="0.25"/>
    <row r="16764" ht="30.75" customHeight="1" x14ac:dyDescent="0.25"/>
    <row r="16765" ht="30.75" customHeight="1" x14ac:dyDescent="0.25"/>
    <row r="16766" ht="30.75" customHeight="1" x14ac:dyDescent="0.25"/>
    <row r="16767" ht="30.75" customHeight="1" x14ac:dyDescent="0.25"/>
    <row r="16768" ht="30.75" customHeight="1" x14ac:dyDescent="0.25"/>
    <row r="16769" ht="30.75" customHeight="1" x14ac:dyDescent="0.25"/>
    <row r="16770" ht="30.75" customHeight="1" x14ac:dyDescent="0.25"/>
    <row r="16771" ht="30.75" customHeight="1" x14ac:dyDescent="0.25"/>
    <row r="16772" ht="30.75" customHeight="1" x14ac:dyDescent="0.25"/>
    <row r="16773" ht="30.75" customHeight="1" x14ac:dyDescent="0.25"/>
    <row r="16774" ht="30.75" customHeight="1" x14ac:dyDescent="0.25"/>
    <row r="16775" ht="30.75" customHeight="1" x14ac:dyDescent="0.25"/>
    <row r="16776" ht="30.75" customHeight="1" x14ac:dyDescent="0.25"/>
    <row r="16777" ht="30.75" customHeight="1" x14ac:dyDescent="0.25"/>
    <row r="16778" ht="30.75" customHeight="1" x14ac:dyDescent="0.25"/>
    <row r="16779" ht="30.75" customHeight="1" x14ac:dyDescent="0.25"/>
    <row r="16780" ht="30.75" customHeight="1" x14ac:dyDescent="0.25"/>
    <row r="16781" ht="30.75" customHeight="1" x14ac:dyDescent="0.25"/>
    <row r="16782" ht="30.75" customHeight="1" x14ac:dyDescent="0.25"/>
    <row r="16783" ht="30.75" customHeight="1" x14ac:dyDescent="0.25"/>
    <row r="16784" ht="30.75" customHeight="1" x14ac:dyDescent="0.25"/>
    <row r="16785" ht="30.75" customHeight="1" x14ac:dyDescent="0.25"/>
    <row r="16786" ht="30.75" customHeight="1" x14ac:dyDescent="0.25"/>
    <row r="16787" ht="30.75" customHeight="1" x14ac:dyDescent="0.25"/>
    <row r="16788" ht="30.75" customHeight="1" x14ac:dyDescent="0.25"/>
    <row r="16789" ht="30.75" customHeight="1" x14ac:dyDescent="0.25"/>
    <row r="16790" ht="30.75" customHeight="1" x14ac:dyDescent="0.25"/>
    <row r="16791" ht="30.75" customHeight="1" x14ac:dyDescent="0.25"/>
    <row r="16792" ht="30.75" customHeight="1" x14ac:dyDescent="0.25"/>
    <row r="16793" ht="30.75" customHeight="1" x14ac:dyDescent="0.25"/>
    <row r="16794" ht="30.75" customHeight="1" x14ac:dyDescent="0.25"/>
    <row r="16795" ht="30.75" customHeight="1" x14ac:dyDescent="0.25"/>
    <row r="16796" ht="30.75" customHeight="1" x14ac:dyDescent="0.25"/>
    <row r="16797" ht="30.75" customHeight="1" x14ac:dyDescent="0.25"/>
    <row r="16798" ht="30.75" customHeight="1" x14ac:dyDescent="0.25"/>
    <row r="16799" ht="30.75" customHeight="1" x14ac:dyDescent="0.25"/>
    <row r="16800" ht="30.75" customHeight="1" x14ac:dyDescent="0.25"/>
    <row r="16801" ht="30.75" customHeight="1" x14ac:dyDescent="0.25"/>
    <row r="16802" ht="30.75" customHeight="1" x14ac:dyDescent="0.25"/>
    <row r="16803" ht="30.75" customHeight="1" x14ac:dyDescent="0.25"/>
    <row r="16804" ht="30.75" customHeight="1" x14ac:dyDescent="0.25"/>
    <row r="16805" ht="30.75" customHeight="1" x14ac:dyDescent="0.25"/>
    <row r="16806" ht="30.75" customHeight="1" x14ac:dyDescent="0.25"/>
    <row r="16807" ht="30.75" customHeight="1" x14ac:dyDescent="0.25"/>
    <row r="16808" ht="30.75" customHeight="1" x14ac:dyDescent="0.25"/>
    <row r="16809" ht="30.75" customHeight="1" x14ac:dyDescent="0.25"/>
    <row r="16810" ht="30.75" customHeight="1" x14ac:dyDescent="0.25"/>
    <row r="16811" ht="30.75" customHeight="1" x14ac:dyDescent="0.25"/>
    <row r="16812" ht="30.75" customHeight="1" x14ac:dyDescent="0.25"/>
    <row r="16813" ht="30.75" customHeight="1" x14ac:dyDescent="0.25"/>
    <row r="16814" ht="30.75" customHeight="1" x14ac:dyDescent="0.25"/>
    <row r="16815" ht="30.75" customHeight="1" x14ac:dyDescent="0.25"/>
    <row r="16816" ht="30.75" customHeight="1" x14ac:dyDescent="0.25"/>
    <row r="16817" ht="30.75" customHeight="1" x14ac:dyDescent="0.25"/>
    <row r="16818" ht="30.75" customHeight="1" x14ac:dyDescent="0.25"/>
    <row r="16819" ht="30.75" customHeight="1" x14ac:dyDescent="0.25"/>
    <row r="16820" ht="30.75" customHeight="1" x14ac:dyDescent="0.25"/>
    <row r="16821" ht="30.75" customHeight="1" x14ac:dyDescent="0.25"/>
    <row r="16822" ht="30.75" customHeight="1" x14ac:dyDescent="0.25"/>
    <row r="16823" ht="30.75" customHeight="1" x14ac:dyDescent="0.25"/>
    <row r="16824" ht="30.75" customHeight="1" x14ac:dyDescent="0.25"/>
    <row r="16825" ht="30.75" customHeight="1" x14ac:dyDescent="0.25"/>
    <row r="16826" ht="30.75" customHeight="1" x14ac:dyDescent="0.25"/>
    <row r="16827" ht="30.75" customHeight="1" x14ac:dyDescent="0.25"/>
    <row r="16828" ht="30.75" customHeight="1" x14ac:dyDescent="0.25"/>
    <row r="16829" ht="30.75" customHeight="1" x14ac:dyDescent="0.25"/>
    <row r="16830" ht="30.75" customHeight="1" x14ac:dyDescent="0.25"/>
    <row r="16831" ht="30.75" customHeight="1" x14ac:dyDescent="0.25"/>
    <row r="16832" ht="30.75" customHeight="1" x14ac:dyDescent="0.25"/>
    <row r="16833" ht="30.75" customHeight="1" x14ac:dyDescent="0.25"/>
    <row r="16834" ht="30.75" customHeight="1" x14ac:dyDescent="0.25"/>
    <row r="16835" ht="30.75" customHeight="1" x14ac:dyDescent="0.25"/>
    <row r="16836" ht="30.75" customHeight="1" x14ac:dyDescent="0.25"/>
    <row r="16837" ht="30.75" customHeight="1" x14ac:dyDescent="0.25"/>
    <row r="16838" ht="30.75" customHeight="1" x14ac:dyDescent="0.25"/>
    <row r="16839" ht="30.75" customHeight="1" x14ac:dyDescent="0.25"/>
    <row r="16840" ht="30.75" customHeight="1" x14ac:dyDescent="0.25"/>
    <row r="16841" ht="30.75" customHeight="1" x14ac:dyDescent="0.25"/>
    <row r="16842" ht="30.75" customHeight="1" x14ac:dyDescent="0.25"/>
    <row r="16843" ht="30.75" customHeight="1" x14ac:dyDescent="0.25"/>
    <row r="16844" ht="30.75" customHeight="1" x14ac:dyDescent="0.25"/>
    <row r="16845" ht="30.75" customHeight="1" x14ac:dyDescent="0.25"/>
    <row r="16846" ht="30.75" customHeight="1" x14ac:dyDescent="0.25"/>
    <row r="16847" ht="30.75" customHeight="1" x14ac:dyDescent="0.25"/>
    <row r="16848" ht="30.75" customHeight="1" x14ac:dyDescent="0.25"/>
    <row r="16849" ht="30.75" customHeight="1" x14ac:dyDescent="0.25"/>
    <row r="16850" ht="30.75" customHeight="1" x14ac:dyDescent="0.25"/>
    <row r="16851" ht="30.75" customHeight="1" x14ac:dyDescent="0.25"/>
    <row r="16852" ht="30.75" customHeight="1" x14ac:dyDescent="0.25"/>
    <row r="16853" ht="30.75" customHeight="1" x14ac:dyDescent="0.25"/>
    <row r="16854" ht="30.75" customHeight="1" x14ac:dyDescent="0.25"/>
    <row r="16855" ht="30.75" customHeight="1" x14ac:dyDescent="0.25"/>
    <row r="16856" ht="30.75" customHeight="1" x14ac:dyDescent="0.25"/>
    <row r="16857" ht="30.75" customHeight="1" x14ac:dyDescent="0.25"/>
    <row r="16858" ht="30.75" customHeight="1" x14ac:dyDescent="0.25"/>
    <row r="16859" ht="30.75" customHeight="1" x14ac:dyDescent="0.25"/>
    <row r="16860" ht="30.75" customHeight="1" x14ac:dyDescent="0.25"/>
    <row r="16861" ht="30.75" customHeight="1" x14ac:dyDescent="0.25"/>
    <row r="16862" ht="30.75" customHeight="1" x14ac:dyDescent="0.25"/>
    <row r="16863" ht="30.75" customHeight="1" x14ac:dyDescent="0.25"/>
    <row r="16864" ht="30.75" customHeight="1" x14ac:dyDescent="0.25"/>
    <row r="16865" ht="30.75" customHeight="1" x14ac:dyDescent="0.25"/>
    <row r="16866" ht="30.75" customHeight="1" x14ac:dyDescent="0.25"/>
    <row r="16867" ht="30.75" customHeight="1" x14ac:dyDescent="0.25"/>
    <row r="16868" ht="30.75" customHeight="1" x14ac:dyDescent="0.25"/>
    <row r="16869" ht="30.75" customHeight="1" x14ac:dyDescent="0.25"/>
    <row r="16870" ht="30.75" customHeight="1" x14ac:dyDescent="0.25"/>
    <row r="16871" ht="30.75" customHeight="1" x14ac:dyDescent="0.25"/>
    <row r="16872" ht="30.75" customHeight="1" x14ac:dyDescent="0.25"/>
    <row r="16873" ht="30.75" customHeight="1" x14ac:dyDescent="0.25"/>
    <row r="16874" ht="30.75" customHeight="1" x14ac:dyDescent="0.25"/>
    <row r="16875" ht="30.75" customHeight="1" x14ac:dyDescent="0.25"/>
    <row r="16876" ht="30.75" customHeight="1" x14ac:dyDescent="0.25"/>
    <row r="16877" ht="30.75" customHeight="1" x14ac:dyDescent="0.25"/>
    <row r="16878" ht="30.75" customHeight="1" x14ac:dyDescent="0.25"/>
    <row r="16879" ht="30.75" customHeight="1" x14ac:dyDescent="0.25"/>
    <row r="16880" ht="30.75" customHeight="1" x14ac:dyDescent="0.25"/>
    <row r="16881" ht="30.75" customHeight="1" x14ac:dyDescent="0.25"/>
    <row r="16882" ht="30.75" customHeight="1" x14ac:dyDescent="0.25"/>
    <row r="16883" ht="30.75" customHeight="1" x14ac:dyDescent="0.25"/>
    <row r="16884" ht="30.75" customHeight="1" x14ac:dyDescent="0.25"/>
    <row r="16885" ht="30.75" customHeight="1" x14ac:dyDescent="0.25"/>
    <row r="16886" ht="30.75" customHeight="1" x14ac:dyDescent="0.25"/>
    <row r="16887" ht="30.75" customHeight="1" x14ac:dyDescent="0.25"/>
    <row r="16888" ht="30.75" customHeight="1" x14ac:dyDescent="0.25"/>
    <row r="16889" ht="30.75" customHeight="1" x14ac:dyDescent="0.25"/>
    <row r="16890" ht="30.75" customHeight="1" x14ac:dyDescent="0.25"/>
    <row r="16891" ht="30.75" customHeight="1" x14ac:dyDescent="0.25"/>
    <row r="16892" ht="30.75" customHeight="1" x14ac:dyDescent="0.25"/>
    <row r="16893" ht="30.75" customHeight="1" x14ac:dyDescent="0.25"/>
    <row r="16894" ht="30.75" customHeight="1" x14ac:dyDescent="0.25"/>
    <row r="16895" ht="30.75" customHeight="1" x14ac:dyDescent="0.25"/>
    <row r="16896" ht="30.75" customHeight="1" x14ac:dyDescent="0.25"/>
    <row r="16897" ht="30.75" customHeight="1" x14ac:dyDescent="0.25"/>
    <row r="16898" ht="30.75" customHeight="1" x14ac:dyDescent="0.25"/>
    <row r="16899" ht="30.75" customHeight="1" x14ac:dyDescent="0.25"/>
    <row r="16900" ht="30.75" customHeight="1" x14ac:dyDescent="0.25"/>
    <row r="16901" ht="30.75" customHeight="1" x14ac:dyDescent="0.25"/>
    <row r="16902" ht="30.75" customHeight="1" x14ac:dyDescent="0.25"/>
    <row r="16903" ht="30.75" customHeight="1" x14ac:dyDescent="0.25"/>
    <row r="16904" ht="30.75" customHeight="1" x14ac:dyDescent="0.25"/>
    <row r="16905" ht="30.75" customHeight="1" x14ac:dyDescent="0.25"/>
    <row r="16906" ht="30.75" customHeight="1" x14ac:dyDescent="0.25"/>
    <row r="16907" ht="30.75" customHeight="1" x14ac:dyDescent="0.25"/>
    <row r="16908" ht="30.75" customHeight="1" x14ac:dyDescent="0.25"/>
    <row r="16909" ht="30.75" customHeight="1" x14ac:dyDescent="0.25"/>
    <row r="16910" ht="30.75" customHeight="1" x14ac:dyDescent="0.25"/>
    <row r="16911" ht="30.75" customHeight="1" x14ac:dyDescent="0.25"/>
    <row r="16912" ht="30.75" customHeight="1" x14ac:dyDescent="0.25"/>
    <row r="16913" ht="30.75" customHeight="1" x14ac:dyDescent="0.25"/>
    <row r="16914" ht="30.75" customHeight="1" x14ac:dyDescent="0.25"/>
    <row r="16915" ht="30.75" customHeight="1" x14ac:dyDescent="0.25"/>
    <row r="16916" ht="30.75" customHeight="1" x14ac:dyDescent="0.25"/>
    <row r="16917" ht="30.75" customHeight="1" x14ac:dyDescent="0.25"/>
    <row r="16918" ht="30.75" customHeight="1" x14ac:dyDescent="0.25"/>
    <row r="16919" ht="30.75" customHeight="1" x14ac:dyDescent="0.25"/>
    <row r="16920" ht="30.75" customHeight="1" x14ac:dyDescent="0.25"/>
    <row r="16921" ht="30.75" customHeight="1" x14ac:dyDescent="0.25"/>
    <row r="16922" ht="30.75" customHeight="1" x14ac:dyDescent="0.25"/>
    <row r="16923" ht="30.75" customHeight="1" x14ac:dyDescent="0.25"/>
    <row r="16924" ht="30.75" customHeight="1" x14ac:dyDescent="0.25"/>
    <row r="16925" ht="30.75" customHeight="1" x14ac:dyDescent="0.25"/>
    <row r="16926" ht="30.75" customHeight="1" x14ac:dyDescent="0.25"/>
    <row r="16927" ht="30.75" customHeight="1" x14ac:dyDescent="0.25"/>
    <row r="16928" ht="30.75" customHeight="1" x14ac:dyDescent="0.25"/>
    <row r="16929" ht="30.75" customHeight="1" x14ac:dyDescent="0.25"/>
    <row r="16930" ht="30.75" customHeight="1" x14ac:dyDescent="0.25"/>
    <row r="16931" ht="30.75" customHeight="1" x14ac:dyDescent="0.25"/>
    <row r="16932" ht="30.75" customHeight="1" x14ac:dyDescent="0.25"/>
    <row r="16933" ht="30.75" customHeight="1" x14ac:dyDescent="0.25"/>
    <row r="16934" ht="30.75" customHeight="1" x14ac:dyDescent="0.25"/>
    <row r="16935" ht="30.75" customHeight="1" x14ac:dyDescent="0.25"/>
    <row r="16936" ht="30.75" customHeight="1" x14ac:dyDescent="0.25"/>
    <row r="16937" ht="30.75" customHeight="1" x14ac:dyDescent="0.25"/>
    <row r="16938" ht="30.75" customHeight="1" x14ac:dyDescent="0.25"/>
    <row r="16939" ht="30.75" customHeight="1" x14ac:dyDescent="0.25"/>
    <row r="16940" ht="30.75" customHeight="1" x14ac:dyDescent="0.25"/>
    <row r="16941" ht="30.75" customHeight="1" x14ac:dyDescent="0.25"/>
    <row r="16942" ht="30.75" customHeight="1" x14ac:dyDescent="0.25"/>
    <row r="16943" ht="30.75" customHeight="1" x14ac:dyDescent="0.25"/>
    <row r="16944" ht="30.75" customHeight="1" x14ac:dyDescent="0.25"/>
    <row r="16945" ht="30.75" customHeight="1" x14ac:dyDescent="0.25"/>
    <row r="16946" ht="30.75" customHeight="1" x14ac:dyDescent="0.25"/>
    <row r="16947" ht="30.75" customHeight="1" x14ac:dyDescent="0.25"/>
    <row r="16948" ht="30.75" customHeight="1" x14ac:dyDescent="0.25"/>
    <row r="16949" ht="30.75" customHeight="1" x14ac:dyDescent="0.25"/>
    <row r="16950" ht="30.75" customHeight="1" x14ac:dyDescent="0.25"/>
    <row r="16951" ht="30.75" customHeight="1" x14ac:dyDescent="0.25"/>
    <row r="16952" ht="30.75" customHeight="1" x14ac:dyDescent="0.25"/>
    <row r="16953" ht="30.75" customHeight="1" x14ac:dyDescent="0.25"/>
    <row r="16954" ht="30.75" customHeight="1" x14ac:dyDescent="0.25"/>
    <row r="16955" ht="30.75" customHeight="1" x14ac:dyDescent="0.25"/>
    <row r="16956" ht="30.75" customHeight="1" x14ac:dyDescent="0.25"/>
    <row r="16957" ht="30.75" customHeight="1" x14ac:dyDescent="0.25"/>
    <row r="16958" ht="30.75" customHeight="1" x14ac:dyDescent="0.25"/>
    <row r="16959" ht="30.75" customHeight="1" x14ac:dyDescent="0.25"/>
    <row r="16960" ht="30.75" customHeight="1" x14ac:dyDescent="0.25"/>
    <row r="16961" ht="30.75" customHeight="1" x14ac:dyDescent="0.25"/>
    <row r="16962" ht="30.75" customHeight="1" x14ac:dyDescent="0.25"/>
    <row r="16963" ht="30.75" customHeight="1" x14ac:dyDescent="0.25"/>
    <row r="16964" ht="30.75" customHeight="1" x14ac:dyDescent="0.25"/>
    <row r="16965" ht="30.75" customHeight="1" x14ac:dyDescent="0.25"/>
    <row r="16966" ht="30.75" customHeight="1" x14ac:dyDescent="0.25"/>
    <row r="16967" ht="30.75" customHeight="1" x14ac:dyDescent="0.25"/>
    <row r="16968" ht="30.75" customHeight="1" x14ac:dyDescent="0.25"/>
    <row r="16969" ht="30.75" customHeight="1" x14ac:dyDescent="0.25"/>
    <row r="16970" ht="30.75" customHeight="1" x14ac:dyDescent="0.25"/>
    <row r="16971" ht="30.75" customHeight="1" x14ac:dyDescent="0.25"/>
    <row r="16972" ht="30.75" customHeight="1" x14ac:dyDescent="0.25"/>
    <row r="16973" ht="30.75" customHeight="1" x14ac:dyDescent="0.25"/>
    <row r="16974" ht="30.75" customHeight="1" x14ac:dyDescent="0.25"/>
    <row r="16975" ht="30.75" customHeight="1" x14ac:dyDescent="0.25"/>
    <row r="16976" ht="30.75" customHeight="1" x14ac:dyDescent="0.25"/>
    <row r="16977" ht="30.75" customHeight="1" x14ac:dyDescent="0.25"/>
    <row r="16978" ht="30.75" customHeight="1" x14ac:dyDescent="0.25"/>
    <row r="16979" ht="30.75" customHeight="1" x14ac:dyDescent="0.25"/>
    <row r="16980" ht="30.75" customHeight="1" x14ac:dyDescent="0.25"/>
    <row r="16981" ht="30.75" customHeight="1" x14ac:dyDescent="0.25"/>
    <row r="16982" ht="30.75" customHeight="1" x14ac:dyDescent="0.25"/>
    <row r="16983" ht="30.75" customHeight="1" x14ac:dyDescent="0.25"/>
    <row r="16984" ht="30.75" customHeight="1" x14ac:dyDescent="0.25"/>
    <row r="16985" ht="30.75" customHeight="1" x14ac:dyDescent="0.25"/>
    <row r="16986" ht="30.75" customHeight="1" x14ac:dyDescent="0.25"/>
    <row r="16987" ht="30.75" customHeight="1" x14ac:dyDescent="0.25"/>
    <row r="16988" ht="30.75" customHeight="1" x14ac:dyDescent="0.25"/>
    <row r="16989" ht="30.75" customHeight="1" x14ac:dyDescent="0.25"/>
    <row r="16990" ht="30.75" customHeight="1" x14ac:dyDescent="0.25"/>
    <row r="16991" ht="30.75" customHeight="1" x14ac:dyDescent="0.25"/>
    <row r="16992" ht="30.75" customHeight="1" x14ac:dyDescent="0.25"/>
    <row r="16993" ht="30.75" customHeight="1" x14ac:dyDescent="0.25"/>
    <row r="16994" ht="30.75" customHeight="1" x14ac:dyDescent="0.25"/>
    <row r="16995" ht="30.75" customHeight="1" x14ac:dyDescent="0.25"/>
    <row r="16996" ht="30.75" customHeight="1" x14ac:dyDescent="0.25"/>
    <row r="16997" ht="30.75" customHeight="1" x14ac:dyDescent="0.25"/>
    <row r="16998" ht="30.75" customHeight="1" x14ac:dyDescent="0.25"/>
    <row r="16999" ht="30.75" customHeight="1" x14ac:dyDescent="0.25"/>
    <row r="17000" ht="30.75" customHeight="1" x14ac:dyDescent="0.25"/>
    <row r="17001" ht="30.75" customHeight="1" x14ac:dyDescent="0.25"/>
    <row r="17002" ht="30.75" customHeight="1" x14ac:dyDescent="0.25"/>
    <row r="17003" ht="30.75" customHeight="1" x14ac:dyDescent="0.25"/>
    <row r="17004" ht="30.75" customHeight="1" x14ac:dyDescent="0.25"/>
    <row r="17005" ht="30.75" customHeight="1" x14ac:dyDescent="0.25"/>
    <row r="17006" ht="30.75" customHeight="1" x14ac:dyDescent="0.25"/>
    <row r="17007" ht="30.75" customHeight="1" x14ac:dyDescent="0.25"/>
    <row r="17008" ht="30.75" customHeight="1" x14ac:dyDescent="0.25"/>
    <row r="17009" ht="30.75" customHeight="1" x14ac:dyDescent="0.25"/>
    <row r="17010" ht="30.75" customHeight="1" x14ac:dyDescent="0.25"/>
    <row r="17011" ht="30.75" customHeight="1" x14ac:dyDescent="0.25"/>
    <row r="17012" ht="30.75" customHeight="1" x14ac:dyDescent="0.25"/>
    <row r="17013" ht="30.75" customHeight="1" x14ac:dyDescent="0.25"/>
    <row r="17014" ht="30.75" customHeight="1" x14ac:dyDescent="0.25"/>
    <row r="17015" ht="30.75" customHeight="1" x14ac:dyDescent="0.25"/>
    <row r="17016" ht="30.75" customHeight="1" x14ac:dyDescent="0.25"/>
    <row r="17017" ht="30.75" customHeight="1" x14ac:dyDescent="0.25"/>
    <row r="17018" ht="30.75" customHeight="1" x14ac:dyDescent="0.25"/>
    <row r="17019" ht="30.75" customHeight="1" x14ac:dyDescent="0.25"/>
    <row r="17020" ht="30.75" customHeight="1" x14ac:dyDescent="0.25"/>
    <row r="17021" ht="30.75" customHeight="1" x14ac:dyDescent="0.25"/>
    <row r="17022" ht="30.75" customHeight="1" x14ac:dyDescent="0.25"/>
    <row r="17023" ht="30.75" customHeight="1" x14ac:dyDescent="0.25"/>
    <row r="17024" ht="30.75" customHeight="1" x14ac:dyDescent="0.25"/>
    <row r="17025" ht="30.75" customHeight="1" x14ac:dyDescent="0.25"/>
    <row r="17026" ht="30.75" customHeight="1" x14ac:dyDescent="0.25"/>
    <row r="17027" ht="30.75" customHeight="1" x14ac:dyDescent="0.25"/>
    <row r="17028" ht="30.75" customHeight="1" x14ac:dyDescent="0.25"/>
    <row r="17029" ht="30.75" customHeight="1" x14ac:dyDescent="0.25"/>
    <row r="17030" ht="30.75" customHeight="1" x14ac:dyDescent="0.25"/>
    <row r="17031" ht="30.75" customHeight="1" x14ac:dyDescent="0.25"/>
    <row r="17032" ht="30.75" customHeight="1" x14ac:dyDescent="0.25"/>
    <row r="17033" ht="30.75" customHeight="1" x14ac:dyDescent="0.25"/>
    <row r="17034" ht="30.75" customHeight="1" x14ac:dyDescent="0.25"/>
    <row r="17035" ht="30.75" customHeight="1" x14ac:dyDescent="0.25"/>
    <row r="17036" ht="30.75" customHeight="1" x14ac:dyDescent="0.25"/>
    <row r="17037" ht="30.75" customHeight="1" x14ac:dyDescent="0.25"/>
    <row r="17038" ht="30.75" customHeight="1" x14ac:dyDescent="0.25"/>
    <row r="17039" ht="30.75" customHeight="1" x14ac:dyDescent="0.25"/>
    <row r="17040" ht="30.75" customHeight="1" x14ac:dyDescent="0.25"/>
    <row r="17041" ht="30.75" customHeight="1" x14ac:dyDescent="0.25"/>
    <row r="17042" ht="30.75" customHeight="1" x14ac:dyDescent="0.25"/>
    <row r="17043" ht="30.75" customHeight="1" x14ac:dyDescent="0.25"/>
    <row r="17044" ht="30.75" customHeight="1" x14ac:dyDescent="0.25"/>
    <row r="17045" ht="30.75" customHeight="1" x14ac:dyDescent="0.25"/>
    <row r="17046" ht="30.75" customHeight="1" x14ac:dyDescent="0.25"/>
    <row r="17047" ht="30.75" customHeight="1" x14ac:dyDescent="0.25"/>
    <row r="17048" ht="30.75" customHeight="1" x14ac:dyDescent="0.25"/>
    <row r="17049" ht="30.75" customHeight="1" x14ac:dyDescent="0.25"/>
    <row r="17050" ht="30.75" customHeight="1" x14ac:dyDescent="0.25"/>
    <row r="17051" ht="30.75" customHeight="1" x14ac:dyDescent="0.25"/>
    <row r="17052" ht="30.75" customHeight="1" x14ac:dyDescent="0.25"/>
    <row r="17053" ht="30.75" customHeight="1" x14ac:dyDescent="0.25"/>
    <row r="17054" ht="30.75" customHeight="1" x14ac:dyDescent="0.25"/>
    <row r="17055" ht="30.75" customHeight="1" x14ac:dyDescent="0.25"/>
    <row r="17056" ht="30.75" customHeight="1" x14ac:dyDescent="0.25"/>
    <row r="17057" ht="30.75" customHeight="1" x14ac:dyDescent="0.25"/>
    <row r="17058" ht="30.75" customHeight="1" x14ac:dyDescent="0.25"/>
    <row r="17059" ht="30.75" customHeight="1" x14ac:dyDescent="0.25"/>
    <row r="17060" ht="30.75" customHeight="1" x14ac:dyDescent="0.25"/>
    <row r="17061" ht="30.75" customHeight="1" x14ac:dyDescent="0.25"/>
    <row r="17062" ht="30.75" customHeight="1" x14ac:dyDescent="0.25"/>
    <row r="17063" ht="30.75" customHeight="1" x14ac:dyDescent="0.25"/>
    <row r="17064" ht="30.75" customHeight="1" x14ac:dyDescent="0.25"/>
    <row r="17065" ht="30.75" customHeight="1" x14ac:dyDescent="0.25"/>
    <row r="17066" ht="30.75" customHeight="1" x14ac:dyDescent="0.25"/>
    <row r="17067" ht="30.75" customHeight="1" x14ac:dyDescent="0.25"/>
    <row r="17068" ht="30.75" customHeight="1" x14ac:dyDescent="0.25"/>
    <row r="17069" ht="30.75" customHeight="1" x14ac:dyDescent="0.25"/>
    <row r="17070" ht="30.75" customHeight="1" x14ac:dyDescent="0.25"/>
    <row r="17071" ht="30.75" customHeight="1" x14ac:dyDescent="0.25"/>
    <row r="17072" ht="30.75" customHeight="1" x14ac:dyDescent="0.25"/>
    <row r="17073" ht="30.75" customHeight="1" x14ac:dyDescent="0.25"/>
    <row r="17074" ht="30.75" customHeight="1" x14ac:dyDescent="0.25"/>
    <row r="17075" ht="30.75" customHeight="1" x14ac:dyDescent="0.25"/>
    <row r="17076" ht="30.75" customHeight="1" x14ac:dyDescent="0.25"/>
    <row r="17077" ht="30.75" customHeight="1" x14ac:dyDescent="0.25"/>
    <row r="17078" ht="30.75" customHeight="1" x14ac:dyDescent="0.25"/>
    <row r="17079" ht="30.75" customHeight="1" x14ac:dyDescent="0.25"/>
    <row r="17080" ht="30.75" customHeight="1" x14ac:dyDescent="0.25"/>
    <row r="17081" ht="30.75" customHeight="1" x14ac:dyDescent="0.25"/>
    <row r="17082" ht="30.75" customHeight="1" x14ac:dyDescent="0.25"/>
    <row r="17083" ht="30.75" customHeight="1" x14ac:dyDescent="0.25"/>
    <row r="17084" ht="30.75" customHeight="1" x14ac:dyDescent="0.25"/>
    <row r="17085" ht="30.75" customHeight="1" x14ac:dyDescent="0.25"/>
    <row r="17086" ht="30.75" customHeight="1" x14ac:dyDescent="0.25"/>
    <row r="17087" ht="30.75" customHeight="1" x14ac:dyDescent="0.25"/>
    <row r="17088" ht="30.75" customHeight="1" x14ac:dyDescent="0.25"/>
    <row r="17089" ht="30.75" customHeight="1" x14ac:dyDescent="0.25"/>
    <row r="17090" ht="30.75" customHeight="1" x14ac:dyDescent="0.25"/>
    <row r="17091" ht="30.75" customHeight="1" x14ac:dyDescent="0.25"/>
    <row r="17092" ht="30.75" customHeight="1" x14ac:dyDescent="0.25"/>
    <row r="17093" ht="30.75" customHeight="1" x14ac:dyDescent="0.25"/>
    <row r="17094" ht="30.75" customHeight="1" x14ac:dyDescent="0.25"/>
    <row r="17095" ht="30.75" customHeight="1" x14ac:dyDescent="0.25"/>
    <row r="17096" ht="30.75" customHeight="1" x14ac:dyDescent="0.25"/>
    <row r="17097" ht="30.75" customHeight="1" x14ac:dyDescent="0.25"/>
    <row r="17098" ht="30.75" customHeight="1" x14ac:dyDescent="0.25"/>
    <row r="17099" ht="30.75" customHeight="1" x14ac:dyDescent="0.25"/>
    <row r="17100" ht="30.75" customHeight="1" x14ac:dyDescent="0.25"/>
    <row r="17101" ht="30.75" customHeight="1" x14ac:dyDescent="0.25"/>
    <row r="17102" ht="30.75" customHeight="1" x14ac:dyDescent="0.25"/>
    <row r="17103" ht="30.75" customHeight="1" x14ac:dyDescent="0.25"/>
    <row r="17104" ht="30.75" customHeight="1" x14ac:dyDescent="0.25"/>
    <row r="17105" ht="30.75" customHeight="1" x14ac:dyDescent="0.25"/>
    <row r="17106" ht="30.75" customHeight="1" x14ac:dyDescent="0.25"/>
    <row r="17107" ht="30.75" customHeight="1" x14ac:dyDescent="0.25"/>
    <row r="17108" ht="30.75" customHeight="1" x14ac:dyDescent="0.25"/>
    <row r="17109" ht="30.75" customHeight="1" x14ac:dyDescent="0.25"/>
    <row r="17110" ht="30.75" customHeight="1" x14ac:dyDescent="0.25"/>
    <row r="17111" ht="30.75" customHeight="1" x14ac:dyDescent="0.25"/>
    <row r="17112" ht="30.75" customHeight="1" x14ac:dyDescent="0.25"/>
    <row r="17113" ht="30.75" customHeight="1" x14ac:dyDescent="0.25"/>
    <row r="17114" ht="30.75" customHeight="1" x14ac:dyDescent="0.25"/>
    <row r="17115" ht="30.75" customHeight="1" x14ac:dyDescent="0.25"/>
    <row r="17116" ht="30.75" customHeight="1" x14ac:dyDescent="0.25"/>
    <row r="17117" ht="30.75" customHeight="1" x14ac:dyDescent="0.25"/>
    <row r="17118" ht="30.75" customHeight="1" x14ac:dyDescent="0.25"/>
    <row r="17119" ht="30.75" customHeight="1" x14ac:dyDescent="0.25"/>
    <row r="17120" ht="30.75" customHeight="1" x14ac:dyDescent="0.25"/>
    <row r="17121" ht="30.75" customHeight="1" x14ac:dyDescent="0.25"/>
    <row r="17122" ht="30.75" customHeight="1" x14ac:dyDescent="0.25"/>
    <row r="17123" ht="30.75" customHeight="1" x14ac:dyDescent="0.25"/>
    <row r="17124" ht="30.75" customHeight="1" x14ac:dyDescent="0.25"/>
    <row r="17125" ht="30.75" customHeight="1" x14ac:dyDescent="0.25"/>
    <row r="17126" ht="30.75" customHeight="1" x14ac:dyDescent="0.25"/>
    <row r="17127" ht="30.75" customHeight="1" x14ac:dyDescent="0.25"/>
    <row r="17128" ht="30.75" customHeight="1" x14ac:dyDescent="0.25"/>
    <row r="17129" ht="30.75" customHeight="1" x14ac:dyDescent="0.25"/>
    <row r="17130" ht="30.75" customHeight="1" x14ac:dyDescent="0.25"/>
    <row r="17131" ht="30.75" customHeight="1" x14ac:dyDescent="0.25"/>
    <row r="17132" ht="30.75" customHeight="1" x14ac:dyDescent="0.25"/>
    <row r="17133" ht="30.75" customHeight="1" x14ac:dyDescent="0.25"/>
    <row r="17134" ht="30.75" customHeight="1" x14ac:dyDescent="0.25"/>
    <row r="17135" ht="30.75" customHeight="1" x14ac:dyDescent="0.25"/>
    <row r="17136" ht="30.75" customHeight="1" x14ac:dyDescent="0.25"/>
    <row r="17137" ht="30.75" customHeight="1" x14ac:dyDescent="0.25"/>
    <row r="17138" ht="30.75" customHeight="1" x14ac:dyDescent="0.25"/>
    <row r="17139" ht="30.75" customHeight="1" x14ac:dyDescent="0.25"/>
    <row r="17140" ht="30.75" customHeight="1" x14ac:dyDescent="0.25"/>
    <row r="17141" ht="30.75" customHeight="1" x14ac:dyDescent="0.25"/>
    <row r="17142" ht="30.75" customHeight="1" x14ac:dyDescent="0.25"/>
    <row r="17143" ht="30.75" customHeight="1" x14ac:dyDescent="0.25"/>
    <row r="17144" ht="30.75" customHeight="1" x14ac:dyDescent="0.25"/>
    <row r="17145" ht="30.75" customHeight="1" x14ac:dyDescent="0.25"/>
    <row r="17146" ht="30.75" customHeight="1" x14ac:dyDescent="0.25"/>
    <row r="17147" ht="30.75" customHeight="1" x14ac:dyDescent="0.25"/>
    <row r="17148" ht="30.75" customHeight="1" x14ac:dyDescent="0.25"/>
    <row r="17149" ht="30.75" customHeight="1" x14ac:dyDescent="0.25"/>
    <row r="17150" ht="30.75" customHeight="1" x14ac:dyDescent="0.25"/>
    <row r="17151" ht="30.75" customHeight="1" x14ac:dyDescent="0.25"/>
    <row r="17152" ht="30.75" customHeight="1" x14ac:dyDescent="0.25"/>
    <row r="17153" ht="30.75" customHeight="1" x14ac:dyDescent="0.25"/>
    <row r="17154" ht="30.75" customHeight="1" x14ac:dyDescent="0.25"/>
    <row r="17155" ht="30.75" customHeight="1" x14ac:dyDescent="0.25"/>
    <row r="17156" ht="30.75" customHeight="1" x14ac:dyDescent="0.25"/>
    <row r="17157" ht="30.75" customHeight="1" x14ac:dyDescent="0.25"/>
    <row r="17158" ht="30.75" customHeight="1" x14ac:dyDescent="0.25"/>
    <row r="17159" ht="30.75" customHeight="1" x14ac:dyDescent="0.25"/>
    <row r="17160" ht="30.75" customHeight="1" x14ac:dyDescent="0.25"/>
    <row r="17161" ht="30.75" customHeight="1" x14ac:dyDescent="0.25"/>
    <row r="17162" ht="30.75" customHeight="1" x14ac:dyDescent="0.25"/>
    <row r="17163" ht="30.75" customHeight="1" x14ac:dyDescent="0.25"/>
    <row r="17164" ht="30.75" customHeight="1" x14ac:dyDescent="0.25"/>
    <row r="17165" ht="30.75" customHeight="1" x14ac:dyDescent="0.25"/>
    <row r="17166" ht="30.75" customHeight="1" x14ac:dyDescent="0.25"/>
    <row r="17167" ht="30.75" customHeight="1" x14ac:dyDescent="0.25"/>
    <row r="17168" ht="30.75" customHeight="1" x14ac:dyDescent="0.25"/>
    <row r="17169" ht="30.75" customHeight="1" x14ac:dyDescent="0.25"/>
    <row r="17170" ht="30.75" customHeight="1" x14ac:dyDescent="0.25"/>
    <row r="17171" ht="30.75" customHeight="1" x14ac:dyDescent="0.25"/>
    <row r="17172" ht="30.75" customHeight="1" x14ac:dyDescent="0.25"/>
    <row r="17173" ht="30.75" customHeight="1" x14ac:dyDescent="0.25"/>
    <row r="17174" ht="30.75" customHeight="1" x14ac:dyDescent="0.25"/>
    <row r="17175" ht="30.75" customHeight="1" x14ac:dyDescent="0.25"/>
    <row r="17176" ht="30.75" customHeight="1" x14ac:dyDescent="0.25"/>
    <row r="17177" ht="30.75" customHeight="1" x14ac:dyDescent="0.25"/>
    <row r="17178" ht="30.75" customHeight="1" x14ac:dyDescent="0.25"/>
    <row r="17179" ht="30.75" customHeight="1" x14ac:dyDescent="0.25"/>
    <row r="17180" ht="30.75" customHeight="1" x14ac:dyDescent="0.25"/>
    <row r="17181" ht="30.75" customHeight="1" x14ac:dyDescent="0.25"/>
    <row r="17182" ht="30.75" customHeight="1" x14ac:dyDescent="0.25"/>
    <row r="17183" ht="30.75" customHeight="1" x14ac:dyDescent="0.25"/>
    <row r="17184" ht="30.75" customHeight="1" x14ac:dyDescent="0.25"/>
    <row r="17185" ht="30.75" customHeight="1" x14ac:dyDescent="0.25"/>
    <row r="17186" ht="30.75" customHeight="1" x14ac:dyDescent="0.25"/>
    <row r="17187" ht="30.75" customHeight="1" x14ac:dyDescent="0.25"/>
    <row r="17188" ht="30.75" customHeight="1" x14ac:dyDescent="0.25"/>
    <row r="17189" ht="30.75" customHeight="1" x14ac:dyDescent="0.25"/>
    <row r="17190" ht="30.75" customHeight="1" x14ac:dyDescent="0.25"/>
    <row r="17191" ht="30.75" customHeight="1" x14ac:dyDescent="0.25"/>
    <row r="17192" ht="30.75" customHeight="1" x14ac:dyDescent="0.25"/>
    <row r="17193" ht="30.75" customHeight="1" x14ac:dyDescent="0.25"/>
    <row r="17194" ht="30.75" customHeight="1" x14ac:dyDescent="0.25"/>
    <row r="17195" ht="30.75" customHeight="1" x14ac:dyDescent="0.25"/>
    <row r="17196" ht="30.75" customHeight="1" x14ac:dyDescent="0.25"/>
    <row r="17197" ht="30.75" customHeight="1" x14ac:dyDescent="0.25"/>
    <row r="17198" ht="30.75" customHeight="1" x14ac:dyDescent="0.25"/>
    <row r="17199" ht="30.75" customHeight="1" x14ac:dyDescent="0.25"/>
    <row r="17200" ht="30.75" customHeight="1" x14ac:dyDescent="0.25"/>
    <row r="17201" ht="30.75" customHeight="1" x14ac:dyDescent="0.25"/>
    <row r="17202" ht="30.75" customHeight="1" x14ac:dyDescent="0.25"/>
    <row r="17203" ht="30.75" customHeight="1" x14ac:dyDescent="0.25"/>
    <row r="17204" ht="30.75" customHeight="1" x14ac:dyDescent="0.25"/>
    <row r="17205" ht="30.75" customHeight="1" x14ac:dyDescent="0.25"/>
    <row r="17206" ht="30.75" customHeight="1" x14ac:dyDescent="0.25"/>
    <row r="17207" ht="30.75" customHeight="1" x14ac:dyDescent="0.25"/>
    <row r="17208" ht="30.75" customHeight="1" x14ac:dyDescent="0.25"/>
    <row r="17209" ht="30.75" customHeight="1" x14ac:dyDescent="0.25"/>
    <row r="17210" ht="30.75" customHeight="1" x14ac:dyDescent="0.25"/>
    <row r="17211" ht="30.75" customHeight="1" x14ac:dyDescent="0.25"/>
    <row r="17212" ht="30.75" customHeight="1" x14ac:dyDescent="0.25"/>
    <row r="17213" ht="30.75" customHeight="1" x14ac:dyDescent="0.25"/>
    <row r="17214" ht="30.75" customHeight="1" x14ac:dyDescent="0.25"/>
    <row r="17215" ht="30.75" customHeight="1" x14ac:dyDescent="0.25"/>
    <row r="17216" ht="30.75" customHeight="1" x14ac:dyDescent="0.25"/>
    <row r="17217" ht="30.75" customHeight="1" x14ac:dyDescent="0.25"/>
    <row r="17218" ht="30.75" customHeight="1" x14ac:dyDescent="0.25"/>
    <row r="17219" ht="30.75" customHeight="1" x14ac:dyDescent="0.25"/>
    <row r="17220" ht="30.75" customHeight="1" x14ac:dyDescent="0.25"/>
    <row r="17221" ht="30.75" customHeight="1" x14ac:dyDescent="0.25"/>
    <row r="17222" ht="30.75" customHeight="1" x14ac:dyDescent="0.25"/>
    <row r="17223" ht="30.75" customHeight="1" x14ac:dyDescent="0.25"/>
    <row r="17224" ht="30.75" customHeight="1" x14ac:dyDescent="0.25"/>
    <row r="17225" ht="30.75" customHeight="1" x14ac:dyDescent="0.25"/>
    <row r="17226" ht="30.75" customHeight="1" x14ac:dyDescent="0.25"/>
    <row r="17227" ht="30.75" customHeight="1" x14ac:dyDescent="0.25"/>
    <row r="17228" ht="30.75" customHeight="1" x14ac:dyDescent="0.25"/>
    <row r="17229" ht="30.75" customHeight="1" x14ac:dyDescent="0.25"/>
    <row r="17230" ht="30.75" customHeight="1" x14ac:dyDescent="0.25"/>
    <row r="17231" ht="30.75" customHeight="1" x14ac:dyDescent="0.25"/>
    <row r="17232" ht="30.75" customHeight="1" x14ac:dyDescent="0.25"/>
    <row r="17233" ht="30.75" customHeight="1" x14ac:dyDescent="0.25"/>
    <row r="17234" ht="30.75" customHeight="1" x14ac:dyDescent="0.25"/>
    <row r="17235" ht="30.75" customHeight="1" x14ac:dyDescent="0.25"/>
    <row r="17236" ht="30.75" customHeight="1" x14ac:dyDescent="0.25"/>
    <row r="17237" ht="30.75" customHeight="1" x14ac:dyDescent="0.25"/>
    <row r="17238" ht="30.75" customHeight="1" x14ac:dyDescent="0.25"/>
    <row r="17239" ht="30.75" customHeight="1" x14ac:dyDescent="0.25"/>
    <row r="17240" ht="30.75" customHeight="1" x14ac:dyDescent="0.25"/>
    <row r="17241" ht="30.75" customHeight="1" x14ac:dyDescent="0.25"/>
    <row r="17242" ht="30.75" customHeight="1" x14ac:dyDescent="0.25"/>
    <row r="17243" ht="30.75" customHeight="1" x14ac:dyDescent="0.25"/>
    <row r="17244" ht="30.75" customHeight="1" x14ac:dyDescent="0.25"/>
    <row r="17245" ht="30.75" customHeight="1" x14ac:dyDescent="0.25"/>
    <row r="17246" ht="30.75" customHeight="1" x14ac:dyDescent="0.25"/>
    <row r="17247" ht="30.75" customHeight="1" x14ac:dyDescent="0.25"/>
    <row r="17248" ht="30.75" customHeight="1" x14ac:dyDescent="0.25"/>
    <row r="17249" ht="30.75" customHeight="1" x14ac:dyDescent="0.25"/>
    <row r="17250" ht="30.75" customHeight="1" x14ac:dyDescent="0.25"/>
    <row r="17251" ht="30.75" customHeight="1" x14ac:dyDescent="0.25"/>
    <row r="17252" ht="30.75" customHeight="1" x14ac:dyDescent="0.25"/>
    <row r="17253" ht="30.75" customHeight="1" x14ac:dyDescent="0.25"/>
    <row r="17254" ht="30.75" customHeight="1" x14ac:dyDescent="0.25"/>
    <row r="17255" ht="30.75" customHeight="1" x14ac:dyDescent="0.25"/>
    <row r="17256" ht="30.75" customHeight="1" x14ac:dyDescent="0.25"/>
    <row r="17257" ht="30.75" customHeight="1" x14ac:dyDescent="0.25"/>
    <row r="17258" ht="30.75" customHeight="1" x14ac:dyDescent="0.25"/>
    <row r="17259" ht="30.75" customHeight="1" x14ac:dyDescent="0.25"/>
    <row r="17260" ht="30.75" customHeight="1" x14ac:dyDescent="0.25"/>
    <row r="17261" ht="30.75" customHeight="1" x14ac:dyDescent="0.25"/>
    <row r="17262" ht="30.75" customHeight="1" x14ac:dyDescent="0.25"/>
    <row r="17263" ht="30.75" customHeight="1" x14ac:dyDescent="0.25"/>
    <row r="17264" ht="30.75" customHeight="1" x14ac:dyDescent="0.25"/>
    <row r="17265" ht="30.75" customHeight="1" x14ac:dyDescent="0.25"/>
    <row r="17266" ht="30.75" customHeight="1" x14ac:dyDescent="0.25"/>
    <row r="17267" ht="30.75" customHeight="1" x14ac:dyDescent="0.25"/>
    <row r="17268" ht="30.75" customHeight="1" x14ac:dyDescent="0.25"/>
    <row r="17269" ht="30.75" customHeight="1" x14ac:dyDescent="0.25"/>
    <row r="17270" ht="30.75" customHeight="1" x14ac:dyDescent="0.25"/>
    <row r="17271" ht="30.75" customHeight="1" x14ac:dyDescent="0.25"/>
    <row r="17272" ht="30.75" customHeight="1" x14ac:dyDescent="0.25"/>
    <row r="17273" ht="30.75" customHeight="1" x14ac:dyDescent="0.25"/>
    <row r="17274" ht="30.75" customHeight="1" x14ac:dyDescent="0.25"/>
    <row r="17275" ht="30.75" customHeight="1" x14ac:dyDescent="0.25"/>
    <row r="17276" ht="30.75" customHeight="1" x14ac:dyDescent="0.25"/>
    <row r="17277" ht="30.75" customHeight="1" x14ac:dyDescent="0.25"/>
    <row r="17278" ht="30.75" customHeight="1" x14ac:dyDescent="0.25"/>
    <row r="17279" ht="30.75" customHeight="1" x14ac:dyDescent="0.25"/>
    <row r="17280" ht="30.75" customHeight="1" x14ac:dyDescent="0.25"/>
    <row r="17281" ht="30.75" customHeight="1" x14ac:dyDescent="0.25"/>
    <row r="17282" ht="30.75" customHeight="1" x14ac:dyDescent="0.25"/>
    <row r="17283" ht="30.75" customHeight="1" x14ac:dyDescent="0.25"/>
    <row r="17284" ht="30.75" customHeight="1" x14ac:dyDescent="0.25"/>
    <row r="17285" ht="30.75" customHeight="1" x14ac:dyDescent="0.25"/>
    <row r="17286" ht="30.75" customHeight="1" x14ac:dyDescent="0.25"/>
    <row r="17287" ht="30.75" customHeight="1" x14ac:dyDescent="0.25"/>
    <row r="17288" ht="30.75" customHeight="1" x14ac:dyDescent="0.25"/>
    <row r="17289" ht="30.75" customHeight="1" x14ac:dyDescent="0.25"/>
    <row r="17290" ht="30.75" customHeight="1" x14ac:dyDescent="0.25"/>
    <row r="17291" ht="30.75" customHeight="1" x14ac:dyDescent="0.25"/>
    <row r="17292" ht="30.75" customHeight="1" x14ac:dyDescent="0.25"/>
    <row r="17293" ht="30.75" customHeight="1" x14ac:dyDescent="0.25"/>
    <row r="17294" ht="30.75" customHeight="1" x14ac:dyDescent="0.25"/>
    <row r="17295" ht="30.75" customHeight="1" x14ac:dyDescent="0.25"/>
    <row r="17296" ht="30.75" customHeight="1" x14ac:dyDescent="0.25"/>
    <row r="17297" ht="30.75" customHeight="1" x14ac:dyDescent="0.25"/>
    <row r="17298" ht="30.75" customHeight="1" x14ac:dyDescent="0.25"/>
    <row r="17299" ht="30.75" customHeight="1" x14ac:dyDescent="0.25"/>
    <row r="17300" ht="30.75" customHeight="1" x14ac:dyDescent="0.25"/>
    <row r="17301" ht="30.75" customHeight="1" x14ac:dyDescent="0.25"/>
    <row r="17302" ht="30.75" customHeight="1" x14ac:dyDescent="0.25"/>
    <row r="17303" ht="30.75" customHeight="1" x14ac:dyDescent="0.25"/>
    <row r="17304" ht="30.75" customHeight="1" x14ac:dyDescent="0.25"/>
    <row r="17305" ht="30.75" customHeight="1" x14ac:dyDescent="0.25"/>
    <row r="17306" ht="30.75" customHeight="1" x14ac:dyDescent="0.25"/>
    <row r="17307" ht="30.75" customHeight="1" x14ac:dyDescent="0.25"/>
    <row r="17308" ht="30.75" customHeight="1" x14ac:dyDescent="0.25"/>
    <row r="17309" ht="30.75" customHeight="1" x14ac:dyDescent="0.25"/>
    <row r="17310" ht="30.75" customHeight="1" x14ac:dyDescent="0.25"/>
    <row r="17311" ht="30.75" customHeight="1" x14ac:dyDescent="0.25"/>
    <row r="17312" ht="30.75" customHeight="1" x14ac:dyDescent="0.25"/>
    <row r="17313" ht="30.75" customHeight="1" x14ac:dyDescent="0.25"/>
    <row r="17314" ht="30.75" customHeight="1" x14ac:dyDescent="0.25"/>
    <row r="17315" ht="30.75" customHeight="1" x14ac:dyDescent="0.25"/>
    <row r="17316" ht="30.75" customHeight="1" x14ac:dyDescent="0.25"/>
    <row r="17317" ht="30.75" customHeight="1" x14ac:dyDescent="0.25"/>
    <row r="17318" ht="30.75" customHeight="1" x14ac:dyDescent="0.25"/>
    <row r="17319" ht="30.75" customHeight="1" x14ac:dyDescent="0.25"/>
    <row r="17320" ht="30.75" customHeight="1" x14ac:dyDescent="0.25"/>
    <row r="17321" ht="30.75" customHeight="1" x14ac:dyDescent="0.25"/>
    <row r="17322" ht="30.75" customHeight="1" x14ac:dyDescent="0.25"/>
    <row r="17323" ht="30.75" customHeight="1" x14ac:dyDescent="0.25"/>
    <row r="17324" ht="30.75" customHeight="1" x14ac:dyDescent="0.25"/>
    <row r="17325" ht="30.75" customHeight="1" x14ac:dyDescent="0.25"/>
    <row r="17326" ht="30.75" customHeight="1" x14ac:dyDescent="0.25"/>
    <row r="17327" ht="30.75" customHeight="1" x14ac:dyDescent="0.25"/>
    <row r="17328" ht="30.75" customHeight="1" x14ac:dyDescent="0.25"/>
    <row r="17329" ht="30.75" customHeight="1" x14ac:dyDescent="0.25"/>
    <row r="17330" ht="30.75" customHeight="1" x14ac:dyDescent="0.25"/>
    <row r="17331" ht="30.75" customHeight="1" x14ac:dyDescent="0.25"/>
    <row r="17332" ht="30.75" customHeight="1" x14ac:dyDescent="0.25"/>
    <row r="17333" ht="30.75" customHeight="1" x14ac:dyDescent="0.25"/>
    <row r="17334" ht="30.75" customHeight="1" x14ac:dyDescent="0.25"/>
    <row r="17335" ht="30.75" customHeight="1" x14ac:dyDescent="0.25"/>
    <row r="17336" ht="30.75" customHeight="1" x14ac:dyDescent="0.25"/>
    <row r="17337" ht="30.75" customHeight="1" x14ac:dyDescent="0.25"/>
    <row r="17338" ht="30.75" customHeight="1" x14ac:dyDescent="0.25"/>
    <row r="17339" ht="30.75" customHeight="1" x14ac:dyDescent="0.25"/>
    <row r="17340" ht="30.75" customHeight="1" x14ac:dyDescent="0.25"/>
    <row r="17341" ht="30.75" customHeight="1" x14ac:dyDescent="0.25"/>
    <row r="17342" ht="30.75" customHeight="1" x14ac:dyDescent="0.25"/>
    <row r="17343" ht="30.75" customHeight="1" x14ac:dyDescent="0.25"/>
    <row r="17344" ht="30.75" customHeight="1" x14ac:dyDescent="0.25"/>
    <row r="17345" ht="30.75" customHeight="1" x14ac:dyDescent="0.25"/>
    <row r="17346" ht="30.75" customHeight="1" x14ac:dyDescent="0.25"/>
    <row r="17347" ht="30.75" customHeight="1" x14ac:dyDescent="0.25"/>
    <row r="17348" ht="30.75" customHeight="1" x14ac:dyDescent="0.25"/>
    <row r="17349" ht="30.75" customHeight="1" x14ac:dyDescent="0.25"/>
    <row r="17350" ht="30.75" customHeight="1" x14ac:dyDescent="0.25"/>
    <row r="17351" ht="30.75" customHeight="1" x14ac:dyDescent="0.25"/>
    <row r="17352" ht="30.75" customHeight="1" x14ac:dyDescent="0.25"/>
    <row r="17353" ht="30.75" customHeight="1" x14ac:dyDescent="0.25"/>
    <row r="17354" ht="30.75" customHeight="1" x14ac:dyDescent="0.25"/>
    <row r="17355" ht="30.75" customHeight="1" x14ac:dyDescent="0.25"/>
    <row r="17356" ht="30.75" customHeight="1" x14ac:dyDescent="0.25"/>
    <row r="17357" ht="30.75" customHeight="1" x14ac:dyDescent="0.25"/>
    <row r="17358" ht="30.75" customHeight="1" x14ac:dyDescent="0.25"/>
    <row r="17359" ht="30.75" customHeight="1" x14ac:dyDescent="0.25"/>
    <row r="17360" ht="30.75" customHeight="1" x14ac:dyDescent="0.25"/>
    <row r="17361" ht="30.75" customHeight="1" x14ac:dyDescent="0.25"/>
    <row r="17362" ht="30.75" customHeight="1" x14ac:dyDescent="0.25"/>
    <row r="17363" ht="30.75" customHeight="1" x14ac:dyDescent="0.25"/>
    <row r="17364" ht="30.75" customHeight="1" x14ac:dyDescent="0.25"/>
    <row r="17365" ht="30.75" customHeight="1" x14ac:dyDescent="0.25"/>
    <row r="17366" ht="30.75" customHeight="1" x14ac:dyDescent="0.25"/>
    <row r="17367" ht="30.75" customHeight="1" x14ac:dyDescent="0.25"/>
    <row r="17368" ht="30.75" customHeight="1" x14ac:dyDescent="0.25"/>
    <row r="17369" ht="30.75" customHeight="1" x14ac:dyDescent="0.25"/>
    <row r="17370" ht="30.75" customHeight="1" x14ac:dyDescent="0.25"/>
    <row r="17371" ht="30.75" customHeight="1" x14ac:dyDescent="0.25"/>
    <row r="17372" ht="30.75" customHeight="1" x14ac:dyDescent="0.25"/>
    <row r="17373" ht="30.75" customHeight="1" x14ac:dyDescent="0.25"/>
    <row r="17374" ht="30.75" customHeight="1" x14ac:dyDescent="0.25"/>
    <row r="17375" ht="30.75" customHeight="1" x14ac:dyDescent="0.25"/>
    <row r="17376" ht="30.75" customHeight="1" x14ac:dyDescent="0.25"/>
    <row r="17377" ht="30.75" customHeight="1" x14ac:dyDescent="0.25"/>
    <row r="17378" ht="30.75" customHeight="1" x14ac:dyDescent="0.25"/>
    <row r="17379" ht="30.75" customHeight="1" x14ac:dyDescent="0.25"/>
    <row r="17380" ht="30.75" customHeight="1" x14ac:dyDescent="0.25"/>
    <row r="17381" ht="30.75" customHeight="1" x14ac:dyDescent="0.25"/>
    <row r="17382" ht="30.75" customHeight="1" x14ac:dyDescent="0.25"/>
    <row r="17383" ht="30.75" customHeight="1" x14ac:dyDescent="0.25"/>
    <row r="17384" ht="30.75" customHeight="1" x14ac:dyDescent="0.25"/>
    <row r="17385" ht="30.75" customHeight="1" x14ac:dyDescent="0.25"/>
    <row r="17386" ht="30.75" customHeight="1" x14ac:dyDescent="0.25"/>
    <row r="17387" ht="30.75" customHeight="1" x14ac:dyDescent="0.25"/>
    <row r="17388" ht="30.75" customHeight="1" x14ac:dyDescent="0.25"/>
    <row r="17389" ht="30.75" customHeight="1" x14ac:dyDescent="0.25"/>
    <row r="17390" ht="30.75" customHeight="1" x14ac:dyDescent="0.25"/>
    <row r="17391" ht="30.75" customHeight="1" x14ac:dyDescent="0.25"/>
    <row r="17392" ht="30.75" customHeight="1" x14ac:dyDescent="0.25"/>
    <row r="17393" ht="30.75" customHeight="1" x14ac:dyDescent="0.25"/>
    <row r="17394" ht="30.75" customHeight="1" x14ac:dyDescent="0.25"/>
    <row r="17395" ht="30.75" customHeight="1" x14ac:dyDescent="0.25"/>
    <row r="17396" ht="30.75" customHeight="1" x14ac:dyDescent="0.25"/>
    <row r="17397" ht="30.75" customHeight="1" x14ac:dyDescent="0.25"/>
    <row r="17398" ht="30.75" customHeight="1" x14ac:dyDescent="0.25"/>
    <row r="17399" ht="30.75" customHeight="1" x14ac:dyDescent="0.25"/>
    <row r="17400" ht="30.75" customHeight="1" x14ac:dyDescent="0.25"/>
    <row r="17401" ht="30.75" customHeight="1" x14ac:dyDescent="0.25"/>
    <row r="17402" ht="30.75" customHeight="1" x14ac:dyDescent="0.25"/>
    <row r="17403" ht="30.75" customHeight="1" x14ac:dyDescent="0.25"/>
    <row r="17404" ht="30.75" customHeight="1" x14ac:dyDescent="0.25"/>
    <row r="17405" ht="30.75" customHeight="1" x14ac:dyDescent="0.25"/>
    <row r="17406" ht="30.75" customHeight="1" x14ac:dyDescent="0.25"/>
    <row r="17407" ht="30.75" customHeight="1" x14ac:dyDescent="0.25"/>
    <row r="17408" ht="30.75" customHeight="1" x14ac:dyDescent="0.25"/>
    <row r="17409" ht="30.75" customHeight="1" x14ac:dyDescent="0.25"/>
    <row r="17410" ht="30.75" customHeight="1" x14ac:dyDescent="0.25"/>
    <row r="17411" ht="30.75" customHeight="1" x14ac:dyDescent="0.25"/>
    <row r="17412" ht="30.75" customHeight="1" x14ac:dyDescent="0.25"/>
    <row r="17413" ht="30.75" customHeight="1" x14ac:dyDescent="0.25"/>
    <row r="17414" ht="30.75" customHeight="1" x14ac:dyDescent="0.25"/>
    <row r="17415" ht="30.75" customHeight="1" x14ac:dyDescent="0.25"/>
    <row r="17416" ht="30.75" customHeight="1" x14ac:dyDescent="0.25"/>
    <row r="17417" ht="30.75" customHeight="1" x14ac:dyDescent="0.25"/>
    <row r="17418" ht="30.75" customHeight="1" x14ac:dyDescent="0.25"/>
    <row r="17419" ht="30.75" customHeight="1" x14ac:dyDescent="0.25"/>
    <row r="17420" ht="30.75" customHeight="1" x14ac:dyDescent="0.25"/>
    <row r="17421" ht="30.75" customHeight="1" x14ac:dyDescent="0.25"/>
    <row r="17422" ht="30.75" customHeight="1" x14ac:dyDescent="0.25"/>
    <row r="17423" ht="30.75" customHeight="1" x14ac:dyDescent="0.25"/>
    <row r="17424" ht="30.75" customHeight="1" x14ac:dyDescent="0.25"/>
    <row r="17425" ht="30.75" customHeight="1" x14ac:dyDescent="0.25"/>
    <row r="17426" ht="30.75" customHeight="1" x14ac:dyDescent="0.25"/>
    <row r="17427" ht="30.75" customHeight="1" x14ac:dyDescent="0.25"/>
    <row r="17428" ht="30.75" customHeight="1" x14ac:dyDescent="0.25"/>
    <row r="17429" ht="30.75" customHeight="1" x14ac:dyDescent="0.25"/>
    <row r="17430" ht="30.75" customHeight="1" x14ac:dyDescent="0.25"/>
    <row r="17431" ht="30.75" customHeight="1" x14ac:dyDescent="0.25"/>
    <row r="17432" ht="30.75" customHeight="1" x14ac:dyDescent="0.25"/>
    <row r="17433" ht="30.75" customHeight="1" x14ac:dyDescent="0.25"/>
    <row r="17434" ht="30.75" customHeight="1" x14ac:dyDescent="0.25"/>
    <row r="17435" ht="30.75" customHeight="1" x14ac:dyDescent="0.25"/>
    <row r="17436" ht="30.75" customHeight="1" x14ac:dyDescent="0.25"/>
    <row r="17437" ht="30.75" customHeight="1" x14ac:dyDescent="0.25"/>
    <row r="17438" ht="30.75" customHeight="1" x14ac:dyDescent="0.25"/>
    <row r="17439" ht="30.75" customHeight="1" x14ac:dyDescent="0.25"/>
    <row r="17440" ht="30.75" customHeight="1" x14ac:dyDescent="0.25"/>
    <row r="17441" ht="30.75" customHeight="1" x14ac:dyDescent="0.25"/>
    <row r="17442" ht="30.75" customHeight="1" x14ac:dyDescent="0.25"/>
    <row r="17443" ht="30.75" customHeight="1" x14ac:dyDescent="0.25"/>
    <row r="17444" ht="30.75" customHeight="1" x14ac:dyDescent="0.25"/>
    <row r="17445" ht="30.75" customHeight="1" x14ac:dyDescent="0.25"/>
    <row r="17446" ht="30.75" customHeight="1" x14ac:dyDescent="0.25"/>
    <row r="17447" ht="30.75" customHeight="1" x14ac:dyDescent="0.25"/>
    <row r="17448" ht="30.75" customHeight="1" x14ac:dyDescent="0.25"/>
    <row r="17449" ht="30.75" customHeight="1" x14ac:dyDescent="0.25"/>
    <row r="17450" ht="30.75" customHeight="1" x14ac:dyDescent="0.25"/>
    <row r="17451" ht="30.75" customHeight="1" x14ac:dyDescent="0.25"/>
    <row r="17452" ht="30.75" customHeight="1" x14ac:dyDescent="0.25"/>
    <row r="17453" ht="30.75" customHeight="1" x14ac:dyDescent="0.25"/>
    <row r="17454" ht="30.75" customHeight="1" x14ac:dyDescent="0.25"/>
    <row r="17455" ht="30.75" customHeight="1" x14ac:dyDescent="0.25"/>
    <row r="17456" ht="30.75" customHeight="1" x14ac:dyDescent="0.25"/>
    <row r="17457" ht="30.75" customHeight="1" x14ac:dyDescent="0.25"/>
    <row r="17458" ht="30.75" customHeight="1" x14ac:dyDescent="0.25"/>
    <row r="17459" ht="30.75" customHeight="1" x14ac:dyDescent="0.25"/>
    <row r="17460" ht="30.75" customHeight="1" x14ac:dyDescent="0.25"/>
    <row r="17461" ht="30.75" customHeight="1" x14ac:dyDescent="0.25"/>
    <row r="17462" ht="30.75" customHeight="1" x14ac:dyDescent="0.25"/>
    <row r="17463" ht="30.75" customHeight="1" x14ac:dyDescent="0.25"/>
    <row r="17464" ht="30.75" customHeight="1" x14ac:dyDescent="0.25"/>
    <row r="17465" ht="30.75" customHeight="1" x14ac:dyDescent="0.25"/>
    <row r="17466" ht="30.75" customHeight="1" x14ac:dyDescent="0.25"/>
    <row r="17467" ht="30.75" customHeight="1" x14ac:dyDescent="0.25"/>
    <row r="17468" ht="30.75" customHeight="1" x14ac:dyDescent="0.25"/>
    <row r="17469" ht="30.75" customHeight="1" x14ac:dyDescent="0.25"/>
    <row r="17470" ht="30.75" customHeight="1" x14ac:dyDescent="0.25"/>
    <row r="17471" ht="30.75" customHeight="1" x14ac:dyDescent="0.25"/>
    <row r="17472" ht="30.75" customHeight="1" x14ac:dyDescent="0.25"/>
    <row r="17473" ht="30.75" customHeight="1" x14ac:dyDescent="0.25"/>
    <row r="17474" ht="30.75" customHeight="1" x14ac:dyDescent="0.25"/>
    <row r="17475" ht="30.75" customHeight="1" x14ac:dyDescent="0.25"/>
    <row r="17476" ht="30.75" customHeight="1" x14ac:dyDescent="0.25"/>
    <row r="17477" ht="30.75" customHeight="1" x14ac:dyDescent="0.25"/>
    <row r="17478" ht="30.75" customHeight="1" x14ac:dyDescent="0.25"/>
    <row r="17479" ht="30.75" customHeight="1" x14ac:dyDescent="0.25"/>
    <row r="17480" ht="30.75" customHeight="1" x14ac:dyDescent="0.25"/>
    <row r="17481" ht="30.75" customHeight="1" x14ac:dyDescent="0.25"/>
    <row r="17482" ht="30.75" customHeight="1" x14ac:dyDescent="0.25"/>
    <row r="17483" ht="30.75" customHeight="1" x14ac:dyDescent="0.25"/>
    <row r="17484" ht="30.75" customHeight="1" x14ac:dyDescent="0.25"/>
    <row r="17485" ht="30.75" customHeight="1" x14ac:dyDescent="0.25"/>
    <row r="17486" ht="30.75" customHeight="1" x14ac:dyDescent="0.25"/>
    <row r="17487" ht="30.75" customHeight="1" x14ac:dyDescent="0.25"/>
    <row r="17488" ht="30.75" customHeight="1" x14ac:dyDescent="0.25"/>
    <row r="17489" ht="30.75" customHeight="1" x14ac:dyDescent="0.25"/>
    <row r="17490" ht="30.75" customHeight="1" x14ac:dyDescent="0.25"/>
    <row r="17491" ht="30.75" customHeight="1" x14ac:dyDescent="0.25"/>
    <row r="17492" ht="30.75" customHeight="1" x14ac:dyDescent="0.25"/>
    <row r="17493" ht="30.75" customHeight="1" x14ac:dyDescent="0.25"/>
    <row r="17494" ht="30.75" customHeight="1" x14ac:dyDescent="0.25"/>
    <row r="17495" ht="30.75" customHeight="1" x14ac:dyDescent="0.25"/>
    <row r="17496" ht="30.75" customHeight="1" x14ac:dyDescent="0.25"/>
    <row r="17497" ht="30.75" customHeight="1" x14ac:dyDescent="0.25"/>
    <row r="17498" ht="30.75" customHeight="1" x14ac:dyDescent="0.25"/>
    <row r="17499" ht="30.75" customHeight="1" x14ac:dyDescent="0.25"/>
    <row r="17500" ht="30.75" customHeight="1" x14ac:dyDescent="0.25"/>
    <row r="17501" ht="30.75" customHeight="1" x14ac:dyDescent="0.25"/>
    <row r="17502" ht="30.75" customHeight="1" x14ac:dyDescent="0.25"/>
    <row r="17503" ht="30.75" customHeight="1" x14ac:dyDescent="0.25"/>
    <row r="17504" ht="30.75" customHeight="1" x14ac:dyDescent="0.25"/>
    <row r="17505" ht="30.75" customHeight="1" x14ac:dyDescent="0.25"/>
    <row r="17506" ht="30.75" customHeight="1" x14ac:dyDescent="0.25"/>
    <row r="17507" ht="30.75" customHeight="1" x14ac:dyDescent="0.25"/>
    <row r="17508" ht="30.75" customHeight="1" x14ac:dyDescent="0.25"/>
    <row r="17509" ht="30.75" customHeight="1" x14ac:dyDescent="0.25"/>
    <row r="17510" ht="30.75" customHeight="1" x14ac:dyDescent="0.25"/>
    <row r="17511" ht="30.75" customHeight="1" x14ac:dyDescent="0.25"/>
    <row r="17512" ht="30.75" customHeight="1" x14ac:dyDescent="0.25"/>
    <row r="17513" ht="30.75" customHeight="1" x14ac:dyDescent="0.25"/>
    <row r="17514" ht="30.75" customHeight="1" x14ac:dyDescent="0.25"/>
    <row r="17515" ht="30.75" customHeight="1" x14ac:dyDescent="0.25"/>
    <row r="17516" ht="30.75" customHeight="1" x14ac:dyDescent="0.25"/>
    <row r="17517" ht="30.75" customHeight="1" x14ac:dyDescent="0.25"/>
    <row r="17518" ht="30.75" customHeight="1" x14ac:dyDescent="0.25"/>
    <row r="17519" ht="30.75" customHeight="1" x14ac:dyDescent="0.25"/>
    <row r="17520" ht="30.75" customHeight="1" x14ac:dyDescent="0.25"/>
    <row r="17521" ht="30.75" customHeight="1" x14ac:dyDescent="0.25"/>
    <row r="17522" ht="30.75" customHeight="1" x14ac:dyDescent="0.25"/>
    <row r="17523" ht="30.75" customHeight="1" x14ac:dyDescent="0.25"/>
    <row r="17524" ht="30.75" customHeight="1" x14ac:dyDescent="0.25"/>
    <row r="17525" ht="30.75" customHeight="1" x14ac:dyDescent="0.25"/>
    <row r="17526" ht="30.75" customHeight="1" x14ac:dyDescent="0.25"/>
    <row r="17527" ht="30.75" customHeight="1" x14ac:dyDescent="0.25"/>
    <row r="17528" ht="30.75" customHeight="1" x14ac:dyDescent="0.25"/>
    <row r="17529" ht="30.75" customHeight="1" x14ac:dyDescent="0.25"/>
    <row r="17530" ht="30.75" customHeight="1" x14ac:dyDescent="0.25"/>
    <row r="17531" ht="30.75" customHeight="1" x14ac:dyDescent="0.25"/>
    <row r="17532" ht="30.75" customHeight="1" x14ac:dyDescent="0.25"/>
    <row r="17533" ht="30.75" customHeight="1" x14ac:dyDescent="0.25"/>
    <row r="17534" ht="30.75" customHeight="1" x14ac:dyDescent="0.25"/>
    <row r="17535" ht="30.75" customHeight="1" x14ac:dyDescent="0.25"/>
    <row r="17536" ht="30.75" customHeight="1" x14ac:dyDescent="0.25"/>
    <row r="17537" ht="30.75" customHeight="1" x14ac:dyDescent="0.25"/>
    <row r="17538" ht="30.75" customHeight="1" x14ac:dyDescent="0.25"/>
    <row r="17539" ht="30.75" customHeight="1" x14ac:dyDescent="0.25"/>
    <row r="17540" ht="30.75" customHeight="1" x14ac:dyDescent="0.25"/>
    <row r="17541" ht="30.75" customHeight="1" x14ac:dyDescent="0.25"/>
    <row r="17542" ht="30.75" customHeight="1" x14ac:dyDescent="0.25"/>
    <row r="17543" ht="30.75" customHeight="1" x14ac:dyDescent="0.25"/>
    <row r="17544" ht="30.75" customHeight="1" x14ac:dyDescent="0.25"/>
    <row r="17545" ht="30.75" customHeight="1" x14ac:dyDescent="0.25"/>
    <row r="17546" ht="30.75" customHeight="1" x14ac:dyDescent="0.25"/>
    <row r="17547" ht="30.75" customHeight="1" x14ac:dyDescent="0.25"/>
    <row r="17548" ht="30.75" customHeight="1" x14ac:dyDescent="0.25"/>
    <row r="17549" ht="30.75" customHeight="1" x14ac:dyDescent="0.25"/>
    <row r="17550" ht="30.75" customHeight="1" x14ac:dyDescent="0.25"/>
    <row r="17551" ht="30.75" customHeight="1" x14ac:dyDescent="0.25"/>
    <row r="17552" ht="30.75" customHeight="1" x14ac:dyDescent="0.25"/>
    <row r="17553" ht="30.75" customHeight="1" x14ac:dyDescent="0.25"/>
    <row r="17554" ht="30.75" customHeight="1" x14ac:dyDescent="0.25"/>
    <row r="17555" ht="30.75" customHeight="1" x14ac:dyDescent="0.25"/>
    <row r="17556" ht="30.75" customHeight="1" x14ac:dyDescent="0.25"/>
    <row r="17557" ht="30.75" customHeight="1" x14ac:dyDescent="0.25"/>
    <row r="17558" ht="30.75" customHeight="1" x14ac:dyDescent="0.25"/>
    <row r="17559" ht="30.75" customHeight="1" x14ac:dyDescent="0.25"/>
    <row r="17560" ht="30.75" customHeight="1" x14ac:dyDescent="0.25"/>
    <row r="17561" ht="30.75" customHeight="1" x14ac:dyDescent="0.25"/>
    <row r="17562" ht="30.75" customHeight="1" x14ac:dyDescent="0.25"/>
    <row r="17563" ht="30.75" customHeight="1" x14ac:dyDescent="0.25"/>
    <row r="17564" ht="30.75" customHeight="1" x14ac:dyDescent="0.25"/>
    <row r="17565" ht="30.75" customHeight="1" x14ac:dyDescent="0.25"/>
    <row r="17566" ht="30.75" customHeight="1" x14ac:dyDescent="0.25"/>
    <row r="17567" ht="30.75" customHeight="1" x14ac:dyDescent="0.25"/>
    <row r="17568" ht="30.75" customHeight="1" x14ac:dyDescent="0.25"/>
    <row r="17569" ht="30.75" customHeight="1" x14ac:dyDescent="0.25"/>
    <row r="17570" ht="30.75" customHeight="1" x14ac:dyDescent="0.25"/>
    <row r="17571" ht="30.75" customHeight="1" x14ac:dyDescent="0.25"/>
    <row r="17572" ht="30.75" customHeight="1" x14ac:dyDescent="0.25"/>
    <row r="17573" ht="30.75" customHeight="1" x14ac:dyDescent="0.25"/>
    <row r="17574" ht="30.75" customHeight="1" x14ac:dyDescent="0.25"/>
    <row r="17575" ht="30.75" customHeight="1" x14ac:dyDescent="0.25"/>
    <row r="17576" ht="30.75" customHeight="1" x14ac:dyDescent="0.25"/>
    <row r="17577" ht="30.75" customHeight="1" x14ac:dyDescent="0.25"/>
    <row r="17578" ht="30.75" customHeight="1" x14ac:dyDescent="0.25"/>
    <row r="17579" ht="30.75" customHeight="1" x14ac:dyDescent="0.25"/>
    <row r="17580" ht="30.75" customHeight="1" x14ac:dyDescent="0.25"/>
    <row r="17581" ht="30.75" customHeight="1" x14ac:dyDescent="0.25"/>
    <row r="17582" ht="30.75" customHeight="1" x14ac:dyDescent="0.25"/>
    <row r="17583" ht="30.75" customHeight="1" x14ac:dyDescent="0.25"/>
    <row r="17584" ht="30.75" customHeight="1" x14ac:dyDescent="0.25"/>
    <row r="17585" ht="30.75" customHeight="1" x14ac:dyDescent="0.25"/>
    <row r="17586" ht="30.75" customHeight="1" x14ac:dyDescent="0.25"/>
    <row r="17587" ht="30.75" customHeight="1" x14ac:dyDescent="0.25"/>
    <row r="17588" ht="30.75" customHeight="1" x14ac:dyDescent="0.25"/>
    <row r="17589" ht="30.75" customHeight="1" x14ac:dyDescent="0.25"/>
    <row r="17590" ht="30.75" customHeight="1" x14ac:dyDescent="0.25"/>
    <row r="17591" ht="30.75" customHeight="1" x14ac:dyDescent="0.25"/>
    <row r="17592" ht="30.75" customHeight="1" x14ac:dyDescent="0.25"/>
    <row r="17593" ht="30.75" customHeight="1" x14ac:dyDescent="0.25"/>
    <row r="17594" ht="30.75" customHeight="1" x14ac:dyDescent="0.25"/>
    <row r="17595" ht="30.75" customHeight="1" x14ac:dyDescent="0.25"/>
    <row r="17596" ht="30.75" customHeight="1" x14ac:dyDescent="0.25"/>
    <row r="17597" ht="30.75" customHeight="1" x14ac:dyDescent="0.25"/>
    <row r="17598" ht="30.75" customHeight="1" x14ac:dyDescent="0.25"/>
    <row r="17599" ht="30.75" customHeight="1" x14ac:dyDescent="0.25"/>
    <row r="17600" ht="30.75" customHeight="1" x14ac:dyDescent="0.25"/>
    <row r="17601" ht="30.75" customHeight="1" x14ac:dyDescent="0.25"/>
    <row r="17602" ht="30.75" customHeight="1" x14ac:dyDescent="0.25"/>
    <row r="17603" ht="30.75" customHeight="1" x14ac:dyDescent="0.25"/>
    <row r="17604" ht="30.75" customHeight="1" x14ac:dyDescent="0.25"/>
    <row r="17605" ht="30.75" customHeight="1" x14ac:dyDescent="0.25"/>
    <row r="17606" ht="30.75" customHeight="1" x14ac:dyDescent="0.25"/>
    <row r="17607" ht="30.75" customHeight="1" x14ac:dyDescent="0.25"/>
    <row r="17608" ht="30.75" customHeight="1" x14ac:dyDescent="0.25"/>
    <row r="17609" ht="30.75" customHeight="1" x14ac:dyDescent="0.25"/>
    <row r="17610" ht="30.75" customHeight="1" x14ac:dyDescent="0.25"/>
    <row r="17611" ht="30.75" customHeight="1" x14ac:dyDescent="0.25"/>
    <row r="17612" ht="30.75" customHeight="1" x14ac:dyDescent="0.25"/>
    <row r="17613" ht="30.75" customHeight="1" x14ac:dyDescent="0.25"/>
    <row r="17614" ht="30.75" customHeight="1" x14ac:dyDescent="0.25"/>
    <row r="17615" ht="30.75" customHeight="1" x14ac:dyDescent="0.25"/>
    <row r="17616" ht="30.75" customHeight="1" x14ac:dyDescent="0.25"/>
    <row r="17617" ht="30.75" customHeight="1" x14ac:dyDescent="0.25"/>
    <row r="17618" ht="30.75" customHeight="1" x14ac:dyDescent="0.25"/>
    <row r="17619" ht="30.75" customHeight="1" x14ac:dyDescent="0.25"/>
    <row r="17620" ht="30.75" customHeight="1" x14ac:dyDescent="0.25"/>
    <row r="17621" ht="30.75" customHeight="1" x14ac:dyDescent="0.25"/>
    <row r="17622" ht="30.75" customHeight="1" x14ac:dyDescent="0.25"/>
    <row r="17623" ht="30.75" customHeight="1" x14ac:dyDescent="0.25"/>
    <row r="17624" ht="30.75" customHeight="1" x14ac:dyDescent="0.25"/>
    <row r="17625" ht="30.75" customHeight="1" x14ac:dyDescent="0.25"/>
    <row r="17626" ht="30.75" customHeight="1" x14ac:dyDescent="0.25"/>
    <row r="17627" ht="30.75" customHeight="1" x14ac:dyDescent="0.25"/>
    <row r="17628" ht="30.75" customHeight="1" x14ac:dyDescent="0.25"/>
    <row r="17629" ht="30.75" customHeight="1" x14ac:dyDescent="0.25"/>
    <row r="17630" ht="30.75" customHeight="1" x14ac:dyDescent="0.25"/>
    <row r="17631" ht="30.75" customHeight="1" x14ac:dyDescent="0.25"/>
    <row r="17632" ht="30.75" customHeight="1" x14ac:dyDescent="0.25"/>
    <row r="17633" ht="30.75" customHeight="1" x14ac:dyDescent="0.25"/>
    <row r="17634" ht="30.75" customHeight="1" x14ac:dyDescent="0.25"/>
    <row r="17635" ht="30.75" customHeight="1" x14ac:dyDescent="0.25"/>
    <row r="17636" ht="30.75" customHeight="1" x14ac:dyDescent="0.25"/>
    <row r="17637" ht="30.75" customHeight="1" x14ac:dyDescent="0.25"/>
    <row r="17638" ht="30.75" customHeight="1" x14ac:dyDescent="0.25"/>
    <row r="17639" ht="30.75" customHeight="1" x14ac:dyDescent="0.25"/>
    <row r="17640" ht="30.75" customHeight="1" x14ac:dyDescent="0.25"/>
    <row r="17641" ht="30.75" customHeight="1" x14ac:dyDescent="0.25"/>
    <row r="17642" ht="30.75" customHeight="1" x14ac:dyDescent="0.25"/>
    <row r="17643" ht="30.75" customHeight="1" x14ac:dyDescent="0.25"/>
    <row r="17644" ht="30.75" customHeight="1" x14ac:dyDescent="0.25"/>
    <row r="17645" ht="30.75" customHeight="1" x14ac:dyDescent="0.25"/>
    <row r="17646" ht="30.75" customHeight="1" x14ac:dyDescent="0.25"/>
    <row r="17647" ht="30.75" customHeight="1" x14ac:dyDescent="0.25"/>
    <row r="17648" ht="30.75" customHeight="1" x14ac:dyDescent="0.25"/>
    <row r="17649" ht="30.75" customHeight="1" x14ac:dyDescent="0.25"/>
    <row r="17650" ht="30.75" customHeight="1" x14ac:dyDescent="0.25"/>
    <row r="17651" ht="30.75" customHeight="1" x14ac:dyDescent="0.25"/>
    <row r="17652" ht="30.75" customHeight="1" x14ac:dyDescent="0.25"/>
    <row r="17653" ht="30.75" customHeight="1" x14ac:dyDescent="0.25"/>
    <row r="17654" ht="30.75" customHeight="1" x14ac:dyDescent="0.25"/>
    <row r="17655" ht="30.75" customHeight="1" x14ac:dyDescent="0.25"/>
    <row r="17656" ht="30.75" customHeight="1" x14ac:dyDescent="0.25"/>
    <row r="17657" ht="30.75" customHeight="1" x14ac:dyDescent="0.25"/>
    <row r="17658" ht="30.75" customHeight="1" x14ac:dyDescent="0.25"/>
    <row r="17659" ht="30.75" customHeight="1" x14ac:dyDescent="0.25"/>
    <row r="17660" ht="30.75" customHeight="1" x14ac:dyDescent="0.25"/>
    <row r="17661" ht="30.75" customHeight="1" x14ac:dyDescent="0.25"/>
    <row r="17662" ht="30.75" customHeight="1" x14ac:dyDescent="0.25"/>
    <row r="17663" ht="30.75" customHeight="1" x14ac:dyDescent="0.25"/>
    <row r="17664" ht="30.75" customHeight="1" x14ac:dyDescent="0.25"/>
    <row r="17665" ht="30.75" customHeight="1" x14ac:dyDescent="0.25"/>
    <row r="17666" ht="30.75" customHeight="1" x14ac:dyDescent="0.25"/>
    <row r="17667" ht="30.75" customHeight="1" x14ac:dyDescent="0.25"/>
    <row r="17668" ht="30.75" customHeight="1" x14ac:dyDescent="0.25"/>
    <row r="17669" ht="30.75" customHeight="1" x14ac:dyDescent="0.25"/>
    <row r="17670" ht="30.75" customHeight="1" x14ac:dyDescent="0.25"/>
    <row r="17671" ht="30.75" customHeight="1" x14ac:dyDescent="0.25"/>
    <row r="17672" ht="30.75" customHeight="1" x14ac:dyDescent="0.25"/>
    <row r="17673" ht="30.75" customHeight="1" x14ac:dyDescent="0.25"/>
    <row r="17674" ht="30.75" customHeight="1" x14ac:dyDescent="0.25"/>
    <row r="17675" ht="30.75" customHeight="1" x14ac:dyDescent="0.25"/>
    <row r="17676" ht="30.75" customHeight="1" x14ac:dyDescent="0.25"/>
    <row r="17677" ht="30.75" customHeight="1" x14ac:dyDescent="0.25"/>
    <row r="17678" ht="30.75" customHeight="1" x14ac:dyDescent="0.25"/>
    <row r="17679" ht="30.75" customHeight="1" x14ac:dyDescent="0.25"/>
    <row r="17680" ht="30.75" customHeight="1" x14ac:dyDescent="0.25"/>
    <row r="17681" ht="30.75" customHeight="1" x14ac:dyDescent="0.25"/>
    <row r="17682" ht="30.75" customHeight="1" x14ac:dyDescent="0.25"/>
    <row r="17683" ht="30.75" customHeight="1" x14ac:dyDescent="0.25"/>
    <row r="17684" ht="30.75" customHeight="1" x14ac:dyDescent="0.25"/>
    <row r="17685" ht="30.75" customHeight="1" x14ac:dyDescent="0.25"/>
    <row r="17686" ht="30.75" customHeight="1" x14ac:dyDescent="0.25"/>
    <row r="17687" ht="30.75" customHeight="1" x14ac:dyDescent="0.25"/>
    <row r="17688" ht="30.75" customHeight="1" x14ac:dyDescent="0.25"/>
    <row r="17689" ht="30.75" customHeight="1" x14ac:dyDescent="0.25"/>
    <row r="17690" ht="30.75" customHeight="1" x14ac:dyDescent="0.25"/>
    <row r="17691" ht="30.75" customHeight="1" x14ac:dyDescent="0.25"/>
    <row r="17692" ht="30.75" customHeight="1" x14ac:dyDescent="0.25"/>
    <row r="17693" ht="30.75" customHeight="1" x14ac:dyDescent="0.25"/>
    <row r="17694" ht="30.75" customHeight="1" x14ac:dyDescent="0.25"/>
    <row r="17695" ht="30.75" customHeight="1" x14ac:dyDescent="0.25"/>
    <row r="17696" ht="30.75" customHeight="1" x14ac:dyDescent="0.25"/>
    <row r="17697" ht="30.75" customHeight="1" x14ac:dyDescent="0.25"/>
    <row r="17698" ht="30.75" customHeight="1" x14ac:dyDescent="0.25"/>
    <row r="17699" ht="30.75" customHeight="1" x14ac:dyDescent="0.25"/>
    <row r="17700" ht="30.75" customHeight="1" x14ac:dyDescent="0.25"/>
    <row r="17701" ht="30.75" customHeight="1" x14ac:dyDescent="0.25"/>
    <row r="17702" ht="30.75" customHeight="1" x14ac:dyDescent="0.25"/>
    <row r="17703" ht="30.75" customHeight="1" x14ac:dyDescent="0.25"/>
    <row r="17704" ht="30.75" customHeight="1" x14ac:dyDescent="0.25"/>
    <row r="17705" ht="30.75" customHeight="1" x14ac:dyDescent="0.25"/>
    <row r="17706" ht="30.75" customHeight="1" x14ac:dyDescent="0.25"/>
    <row r="17707" ht="30.75" customHeight="1" x14ac:dyDescent="0.25"/>
    <row r="17708" ht="30.75" customHeight="1" x14ac:dyDescent="0.25"/>
    <row r="17709" ht="30.75" customHeight="1" x14ac:dyDescent="0.25"/>
    <row r="17710" ht="30.75" customHeight="1" x14ac:dyDescent="0.25"/>
    <row r="17711" ht="30.75" customHeight="1" x14ac:dyDescent="0.25"/>
    <row r="17712" ht="30.75" customHeight="1" x14ac:dyDescent="0.25"/>
    <row r="17713" ht="30.75" customHeight="1" x14ac:dyDescent="0.25"/>
    <row r="17714" ht="30.75" customHeight="1" x14ac:dyDescent="0.25"/>
    <row r="17715" ht="30.75" customHeight="1" x14ac:dyDescent="0.25"/>
    <row r="17716" ht="30.75" customHeight="1" x14ac:dyDescent="0.25"/>
    <row r="17717" ht="30.75" customHeight="1" x14ac:dyDescent="0.25"/>
    <row r="17718" ht="30.75" customHeight="1" x14ac:dyDescent="0.25"/>
    <row r="17719" ht="30.75" customHeight="1" x14ac:dyDescent="0.25"/>
    <row r="17720" ht="30.75" customHeight="1" x14ac:dyDescent="0.25"/>
    <row r="17721" ht="30.75" customHeight="1" x14ac:dyDescent="0.25"/>
    <row r="17722" ht="30.75" customHeight="1" x14ac:dyDescent="0.25"/>
    <row r="17723" ht="30.75" customHeight="1" x14ac:dyDescent="0.25"/>
    <row r="17724" ht="30.75" customHeight="1" x14ac:dyDescent="0.25"/>
    <row r="17725" ht="30.75" customHeight="1" x14ac:dyDescent="0.25"/>
    <row r="17726" ht="30.75" customHeight="1" x14ac:dyDescent="0.25"/>
    <row r="17727" ht="30.75" customHeight="1" x14ac:dyDescent="0.25"/>
    <row r="17728" ht="30.75" customHeight="1" x14ac:dyDescent="0.25"/>
    <row r="17729" ht="30.75" customHeight="1" x14ac:dyDescent="0.25"/>
    <row r="17730" ht="30.75" customHeight="1" x14ac:dyDescent="0.25"/>
    <row r="17731" ht="30.75" customHeight="1" x14ac:dyDescent="0.25"/>
    <row r="17732" ht="30.75" customHeight="1" x14ac:dyDescent="0.25"/>
    <row r="17733" ht="30.75" customHeight="1" x14ac:dyDescent="0.25"/>
    <row r="17734" ht="30.75" customHeight="1" x14ac:dyDescent="0.25"/>
    <row r="17735" ht="30.75" customHeight="1" x14ac:dyDescent="0.25"/>
    <row r="17736" ht="30.75" customHeight="1" x14ac:dyDescent="0.25"/>
    <row r="17737" ht="30.75" customHeight="1" x14ac:dyDescent="0.25"/>
    <row r="17738" ht="30.75" customHeight="1" x14ac:dyDescent="0.25"/>
    <row r="17739" ht="30.75" customHeight="1" x14ac:dyDescent="0.25"/>
    <row r="17740" ht="30.75" customHeight="1" x14ac:dyDescent="0.25"/>
    <row r="17741" ht="30.75" customHeight="1" x14ac:dyDescent="0.25"/>
    <row r="17742" ht="30.75" customHeight="1" x14ac:dyDescent="0.25"/>
    <row r="17743" ht="30.75" customHeight="1" x14ac:dyDescent="0.25"/>
    <row r="17744" ht="30.75" customHeight="1" x14ac:dyDescent="0.25"/>
    <row r="17745" ht="30.75" customHeight="1" x14ac:dyDescent="0.25"/>
    <row r="17746" ht="30.75" customHeight="1" x14ac:dyDescent="0.25"/>
    <row r="17747" ht="30.75" customHeight="1" x14ac:dyDescent="0.25"/>
    <row r="17748" ht="30.75" customHeight="1" x14ac:dyDescent="0.25"/>
    <row r="17749" ht="30.75" customHeight="1" x14ac:dyDescent="0.25"/>
    <row r="17750" ht="30.75" customHeight="1" x14ac:dyDescent="0.25"/>
    <row r="17751" ht="30.75" customHeight="1" x14ac:dyDescent="0.25"/>
    <row r="17752" ht="30.75" customHeight="1" x14ac:dyDescent="0.25"/>
    <row r="17753" ht="30.75" customHeight="1" x14ac:dyDescent="0.25"/>
    <row r="17754" ht="30.75" customHeight="1" x14ac:dyDescent="0.25"/>
    <row r="17755" ht="30.75" customHeight="1" x14ac:dyDescent="0.25"/>
    <row r="17756" ht="30.75" customHeight="1" x14ac:dyDescent="0.25"/>
    <row r="17757" ht="30.75" customHeight="1" x14ac:dyDescent="0.25"/>
    <row r="17758" ht="30.75" customHeight="1" x14ac:dyDescent="0.25"/>
    <row r="17759" ht="30.75" customHeight="1" x14ac:dyDescent="0.25"/>
    <row r="17760" ht="30.75" customHeight="1" x14ac:dyDescent="0.25"/>
    <row r="17761" ht="30.75" customHeight="1" x14ac:dyDescent="0.25"/>
    <row r="17762" ht="30.75" customHeight="1" x14ac:dyDescent="0.25"/>
    <row r="17763" ht="30.75" customHeight="1" x14ac:dyDescent="0.25"/>
    <row r="17764" ht="30.75" customHeight="1" x14ac:dyDescent="0.25"/>
    <row r="17765" ht="30.75" customHeight="1" x14ac:dyDescent="0.25"/>
    <row r="17766" ht="30.75" customHeight="1" x14ac:dyDescent="0.25"/>
    <row r="17767" ht="30.75" customHeight="1" x14ac:dyDescent="0.25"/>
    <row r="17768" ht="30.75" customHeight="1" x14ac:dyDescent="0.25"/>
    <row r="17769" ht="30.75" customHeight="1" x14ac:dyDescent="0.25"/>
    <row r="17770" ht="30.75" customHeight="1" x14ac:dyDescent="0.25"/>
    <row r="17771" ht="30.75" customHeight="1" x14ac:dyDescent="0.25"/>
    <row r="17772" ht="30.75" customHeight="1" x14ac:dyDescent="0.25"/>
    <row r="17773" ht="30.75" customHeight="1" x14ac:dyDescent="0.25"/>
    <row r="17774" ht="30.75" customHeight="1" x14ac:dyDescent="0.25"/>
    <row r="17775" ht="30.75" customHeight="1" x14ac:dyDescent="0.25"/>
    <row r="17776" ht="30.75" customHeight="1" x14ac:dyDescent="0.25"/>
    <row r="17777" ht="30.75" customHeight="1" x14ac:dyDescent="0.25"/>
    <row r="17778" ht="30.75" customHeight="1" x14ac:dyDescent="0.25"/>
    <row r="17779" ht="30.75" customHeight="1" x14ac:dyDescent="0.25"/>
    <row r="17780" ht="30.75" customHeight="1" x14ac:dyDescent="0.25"/>
    <row r="17781" ht="30.75" customHeight="1" x14ac:dyDescent="0.25"/>
    <row r="17782" ht="30.75" customHeight="1" x14ac:dyDescent="0.25"/>
    <row r="17783" ht="30.75" customHeight="1" x14ac:dyDescent="0.25"/>
    <row r="17784" ht="30.75" customHeight="1" x14ac:dyDescent="0.25"/>
    <row r="17785" ht="30.75" customHeight="1" x14ac:dyDescent="0.25"/>
    <row r="17786" ht="30.75" customHeight="1" x14ac:dyDescent="0.25"/>
    <row r="17787" ht="30.75" customHeight="1" x14ac:dyDescent="0.25"/>
    <row r="17788" ht="30.75" customHeight="1" x14ac:dyDescent="0.25"/>
    <row r="17789" ht="30.75" customHeight="1" x14ac:dyDescent="0.25"/>
    <row r="17790" ht="30.75" customHeight="1" x14ac:dyDescent="0.25"/>
    <row r="17791" ht="30.75" customHeight="1" x14ac:dyDescent="0.25"/>
    <row r="17792" ht="30.75" customHeight="1" x14ac:dyDescent="0.25"/>
    <row r="17793" ht="30.75" customHeight="1" x14ac:dyDescent="0.25"/>
    <row r="17794" ht="30.75" customHeight="1" x14ac:dyDescent="0.25"/>
    <row r="17795" ht="30.75" customHeight="1" x14ac:dyDescent="0.25"/>
    <row r="17796" ht="30.75" customHeight="1" x14ac:dyDescent="0.25"/>
    <row r="17797" ht="30.75" customHeight="1" x14ac:dyDescent="0.25"/>
    <row r="17798" ht="30.75" customHeight="1" x14ac:dyDescent="0.25"/>
    <row r="17799" ht="30.75" customHeight="1" x14ac:dyDescent="0.25"/>
    <row r="17800" ht="30.75" customHeight="1" x14ac:dyDescent="0.25"/>
    <row r="17801" ht="30.75" customHeight="1" x14ac:dyDescent="0.25"/>
    <row r="17802" ht="30.75" customHeight="1" x14ac:dyDescent="0.25"/>
    <row r="17803" ht="30.75" customHeight="1" x14ac:dyDescent="0.25"/>
    <row r="17804" ht="30.75" customHeight="1" x14ac:dyDescent="0.25"/>
    <row r="17805" ht="30.75" customHeight="1" x14ac:dyDescent="0.25"/>
    <row r="17806" ht="30.75" customHeight="1" x14ac:dyDescent="0.25"/>
    <row r="17807" ht="30.75" customHeight="1" x14ac:dyDescent="0.25"/>
    <row r="17808" ht="30.75" customHeight="1" x14ac:dyDescent="0.25"/>
    <row r="17809" ht="30.75" customHeight="1" x14ac:dyDescent="0.25"/>
    <row r="17810" ht="30.75" customHeight="1" x14ac:dyDescent="0.25"/>
    <row r="17811" ht="30.75" customHeight="1" x14ac:dyDescent="0.25"/>
    <row r="17812" ht="30.75" customHeight="1" x14ac:dyDescent="0.25"/>
    <row r="17813" ht="30.75" customHeight="1" x14ac:dyDescent="0.25"/>
    <row r="17814" ht="30.75" customHeight="1" x14ac:dyDescent="0.25"/>
    <row r="17815" ht="30.75" customHeight="1" x14ac:dyDescent="0.25"/>
    <row r="17816" ht="30.75" customHeight="1" x14ac:dyDescent="0.25"/>
    <row r="17817" ht="30.75" customHeight="1" x14ac:dyDescent="0.25"/>
    <row r="17818" ht="30.75" customHeight="1" x14ac:dyDescent="0.25"/>
    <row r="17819" ht="30.75" customHeight="1" x14ac:dyDescent="0.25"/>
    <row r="17820" ht="30.75" customHeight="1" x14ac:dyDescent="0.25"/>
    <row r="17821" ht="30.75" customHeight="1" x14ac:dyDescent="0.25"/>
    <row r="17822" ht="30.75" customHeight="1" x14ac:dyDescent="0.25"/>
    <row r="17823" ht="30.75" customHeight="1" x14ac:dyDescent="0.25"/>
    <row r="17824" ht="30.75" customHeight="1" x14ac:dyDescent="0.25"/>
    <row r="17825" ht="30.75" customHeight="1" x14ac:dyDescent="0.25"/>
    <row r="17826" ht="30.75" customHeight="1" x14ac:dyDescent="0.25"/>
    <row r="17827" ht="30.75" customHeight="1" x14ac:dyDescent="0.25"/>
    <row r="17828" ht="30.75" customHeight="1" x14ac:dyDescent="0.25"/>
    <row r="17829" ht="30.75" customHeight="1" x14ac:dyDescent="0.25"/>
    <row r="17830" ht="30.75" customHeight="1" x14ac:dyDescent="0.25"/>
    <row r="17831" ht="30.75" customHeight="1" x14ac:dyDescent="0.25"/>
    <row r="17832" ht="30.75" customHeight="1" x14ac:dyDescent="0.25"/>
    <row r="17833" ht="30.75" customHeight="1" x14ac:dyDescent="0.25"/>
    <row r="17834" ht="30.75" customHeight="1" x14ac:dyDescent="0.25"/>
    <row r="17835" ht="30.75" customHeight="1" x14ac:dyDescent="0.25"/>
    <row r="17836" ht="30.75" customHeight="1" x14ac:dyDescent="0.25"/>
    <row r="17837" ht="30.75" customHeight="1" x14ac:dyDescent="0.25"/>
    <row r="17838" ht="30.75" customHeight="1" x14ac:dyDescent="0.25"/>
    <row r="17839" ht="30.75" customHeight="1" x14ac:dyDescent="0.25"/>
    <row r="17840" ht="30.75" customHeight="1" x14ac:dyDescent="0.25"/>
    <row r="17841" ht="30.75" customHeight="1" x14ac:dyDescent="0.25"/>
    <row r="17842" ht="30.75" customHeight="1" x14ac:dyDescent="0.25"/>
    <row r="17843" ht="30.75" customHeight="1" x14ac:dyDescent="0.25"/>
    <row r="17844" ht="30.75" customHeight="1" x14ac:dyDescent="0.25"/>
    <row r="17845" ht="30.75" customHeight="1" x14ac:dyDescent="0.25"/>
    <row r="17846" ht="30.75" customHeight="1" x14ac:dyDescent="0.25"/>
    <row r="17847" ht="30.75" customHeight="1" x14ac:dyDescent="0.25"/>
    <row r="17848" ht="30.75" customHeight="1" x14ac:dyDescent="0.25"/>
    <row r="17849" ht="30.75" customHeight="1" x14ac:dyDescent="0.25"/>
    <row r="17850" ht="30.75" customHeight="1" x14ac:dyDescent="0.25"/>
    <row r="17851" ht="30.75" customHeight="1" x14ac:dyDescent="0.25"/>
    <row r="17852" ht="30.75" customHeight="1" x14ac:dyDescent="0.25"/>
    <row r="17853" ht="30.75" customHeight="1" x14ac:dyDescent="0.25"/>
    <row r="17854" ht="30.75" customHeight="1" x14ac:dyDescent="0.25"/>
    <row r="17855" ht="30.75" customHeight="1" x14ac:dyDescent="0.25"/>
    <row r="17856" ht="30.75" customHeight="1" x14ac:dyDescent="0.25"/>
    <row r="17857" ht="30.75" customHeight="1" x14ac:dyDescent="0.25"/>
    <row r="17858" ht="30.75" customHeight="1" x14ac:dyDescent="0.25"/>
    <row r="17859" ht="30.75" customHeight="1" x14ac:dyDescent="0.25"/>
    <row r="17860" ht="30.75" customHeight="1" x14ac:dyDescent="0.25"/>
    <row r="17861" ht="30.75" customHeight="1" x14ac:dyDescent="0.25"/>
    <row r="17862" ht="30.75" customHeight="1" x14ac:dyDescent="0.25"/>
    <row r="17863" ht="30.75" customHeight="1" x14ac:dyDescent="0.25"/>
    <row r="17864" ht="30.75" customHeight="1" x14ac:dyDescent="0.25"/>
    <row r="17865" ht="30.75" customHeight="1" x14ac:dyDescent="0.25"/>
    <row r="17866" ht="30.75" customHeight="1" x14ac:dyDescent="0.25"/>
    <row r="17867" ht="30.75" customHeight="1" x14ac:dyDescent="0.25"/>
    <row r="17868" ht="30.75" customHeight="1" x14ac:dyDescent="0.25"/>
    <row r="17869" ht="30.75" customHeight="1" x14ac:dyDescent="0.25"/>
    <row r="17870" ht="30.75" customHeight="1" x14ac:dyDescent="0.25"/>
    <row r="17871" ht="30.75" customHeight="1" x14ac:dyDescent="0.25"/>
    <row r="17872" ht="30.75" customHeight="1" x14ac:dyDescent="0.25"/>
    <row r="17873" ht="30.75" customHeight="1" x14ac:dyDescent="0.25"/>
    <row r="17874" ht="30.75" customHeight="1" x14ac:dyDescent="0.25"/>
    <row r="17875" ht="30.75" customHeight="1" x14ac:dyDescent="0.25"/>
    <row r="17876" ht="30.75" customHeight="1" x14ac:dyDescent="0.25"/>
    <row r="17877" ht="30.75" customHeight="1" x14ac:dyDescent="0.25"/>
    <row r="17878" ht="30.75" customHeight="1" x14ac:dyDescent="0.25"/>
    <row r="17879" ht="30.75" customHeight="1" x14ac:dyDescent="0.25"/>
    <row r="17880" ht="30.75" customHeight="1" x14ac:dyDescent="0.25"/>
    <row r="17881" ht="30.75" customHeight="1" x14ac:dyDescent="0.25"/>
    <row r="17882" ht="30.75" customHeight="1" x14ac:dyDescent="0.25"/>
    <row r="17883" ht="30.75" customHeight="1" x14ac:dyDescent="0.25"/>
    <row r="17884" ht="30.75" customHeight="1" x14ac:dyDescent="0.25"/>
    <row r="17885" ht="30.75" customHeight="1" x14ac:dyDescent="0.25"/>
    <row r="17886" ht="30.75" customHeight="1" x14ac:dyDescent="0.25"/>
    <row r="17887" ht="30.75" customHeight="1" x14ac:dyDescent="0.25"/>
    <row r="17888" ht="30.75" customHeight="1" x14ac:dyDescent="0.25"/>
    <row r="17889" ht="30.75" customHeight="1" x14ac:dyDescent="0.25"/>
    <row r="17890" ht="30.75" customHeight="1" x14ac:dyDescent="0.25"/>
    <row r="17891" ht="30.75" customHeight="1" x14ac:dyDescent="0.25"/>
    <row r="17892" ht="30.75" customHeight="1" x14ac:dyDescent="0.25"/>
    <row r="17893" ht="30.75" customHeight="1" x14ac:dyDescent="0.25"/>
    <row r="17894" ht="30.75" customHeight="1" x14ac:dyDescent="0.25"/>
    <row r="17895" ht="30.75" customHeight="1" x14ac:dyDescent="0.25"/>
    <row r="17896" ht="30.75" customHeight="1" x14ac:dyDescent="0.25"/>
    <row r="17897" ht="30.75" customHeight="1" x14ac:dyDescent="0.25"/>
    <row r="17898" ht="30.75" customHeight="1" x14ac:dyDescent="0.25"/>
    <row r="17899" ht="30.75" customHeight="1" x14ac:dyDescent="0.25"/>
    <row r="17900" ht="30.75" customHeight="1" x14ac:dyDescent="0.25"/>
    <row r="17901" ht="30.75" customHeight="1" x14ac:dyDescent="0.25"/>
    <row r="17902" ht="30.75" customHeight="1" x14ac:dyDescent="0.25"/>
    <row r="17903" ht="30.75" customHeight="1" x14ac:dyDescent="0.25"/>
    <row r="17904" ht="30.75" customHeight="1" x14ac:dyDescent="0.25"/>
    <row r="17905" ht="30.75" customHeight="1" x14ac:dyDescent="0.25"/>
    <row r="17906" ht="30.75" customHeight="1" x14ac:dyDescent="0.25"/>
    <row r="17907" ht="30.75" customHeight="1" x14ac:dyDescent="0.25"/>
    <row r="17908" ht="30.75" customHeight="1" x14ac:dyDescent="0.25"/>
    <row r="17909" ht="30.75" customHeight="1" x14ac:dyDescent="0.25"/>
    <row r="17910" ht="30.75" customHeight="1" x14ac:dyDescent="0.25"/>
    <row r="17911" ht="30.75" customHeight="1" x14ac:dyDescent="0.25"/>
    <row r="17912" ht="30.75" customHeight="1" x14ac:dyDescent="0.25"/>
    <row r="17913" ht="30.75" customHeight="1" x14ac:dyDescent="0.25"/>
    <row r="17914" ht="30.75" customHeight="1" x14ac:dyDescent="0.25"/>
    <row r="17915" ht="30.75" customHeight="1" x14ac:dyDescent="0.25"/>
    <row r="17916" ht="30.75" customHeight="1" x14ac:dyDescent="0.25"/>
    <row r="17917" ht="30.75" customHeight="1" x14ac:dyDescent="0.25"/>
    <row r="17918" ht="30.75" customHeight="1" x14ac:dyDescent="0.25"/>
    <row r="17919" ht="30.75" customHeight="1" x14ac:dyDescent="0.25"/>
    <row r="17920" ht="30.75" customHeight="1" x14ac:dyDescent="0.25"/>
    <row r="17921" ht="30.75" customHeight="1" x14ac:dyDescent="0.25"/>
    <row r="17922" ht="30.75" customHeight="1" x14ac:dyDescent="0.25"/>
    <row r="17923" ht="30.75" customHeight="1" x14ac:dyDescent="0.25"/>
    <row r="17924" ht="30.75" customHeight="1" x14ac:dyDescent="0.25"/>
    <row r="17925" ht="30.75" customHeight="1" x14ac:dyDescent="0.25"/>
    <row r="17926" ht="30.75" customHeight="1" x14ac:dyDescent="0.25"/>
    <row r="17927" ht="30.75" customHeight="1" x14ac:dyDescent="0.25"/>
    <row r="17928" ht="30.75" customHeight="1" x14ac:dyDescent="0.25"/>
    <row r="17929" ht="30.75" customHeight="1" x14ac:dyDescent="0.25"/>
    <row r="17930" ht="30.75" customHeight="1" x14ac:dyDescent="0.25"/>
    <row r="17931" ht="30.75" customHeight="1" x14ac:dyDescent="0.25"/>
    <row r="17932" ht="30.75" customHeight="1" x14ac:dyDescent="0.25"/>
    <row r="17933" ht="30.75" customHeight="1" x14ac:dyDescent="0.25"/>
    <row r="17934" ht="30.75" customHeight="1" x14ac:dyDescent="0.25"/>
    <row r="17935" ht="30.75" customHeight="1" x14ac:dyDescent="0.25"/>
    <row r="17936" ht="30.75" customHeight="1" x14ac:dyDescent="0.25"/>
    <row r="17937" ht="30.75" customHeight="1" x14ac:dyDescent="0.25"/>
    <row r="17938" ht="30.75" customHeight="1" x14ac:dyDescent="0.25"/>
    <row r="17939" ht="30.75" customHeight="1" x14ac:dyDescent="0.25"/>
    <row r="17940" ht="30.75" customHeight="1" x14ac:dyDescent="0.25"/>
    <row r="17941" ht="30.75" customHeight="1" x14ac:dyDescent="0.25"/>
    <row r="17942" ht="30.75" customHeight="1" x14ac:dyDescent="0.25"/>
    <row r="17943" ht="30.75" customHeight="1" x14ac:dyDescent="0.25"/>
    <row r="17944" ht="30.75" customHeight="1" x14ac:dyDescent="0.25"/>
    <row r="17945" ht="30.75" customHeight="1" x14ac:dyDescent="0.25"/>
    <row r="17946" ht="30.75" customHeight="1" x14ac:dyDescent="0.25"/>
    <row r="17947" ht="30.75" customHeight="1" x14ac:dyDescent="0.25"/>
    <row r="17948" ht="30.75" customHeight="1" x14ac:dyDescent="0.25"/>
    <row r="17949" ht="30.75" customHeight="1" x14ac:dyDescent="0.25"/>
    <row r="17950" ht="30.75" customHeight="1" x14ac:dyDescent="0.25"/>
    <row r="17951" ht="30.75" customHeight="1" x14ac:dyDescent="0.25"/>
    <row r="17952" ht="30.75" customHeight="1" x14ac:dyDescent="0.25"/>
    <row r="17953" ht="30.75" customHeight="1" x14ac:dyDescent="0.25"/>
    <row r="17954" ht="30.75" customHeight="1" x14ac:dyDescent="0.25"/>
    <row r="17955" ht="30.75" customHeight="1" x14ac:dyDescent="0.25"/>
    <row r="17956" ht="30.75" customHeight="1" x14ac:dyDescent="0.25"/>
    <row r="17957" ht="30.75" customHeight="1" x14ac:dyDescent="0.25"/>
    <row r="17958" ht="30.75" customHeight="1" x14ac:dyDescent="0.25"/>
    <row r="17959" ht="30.75" customHeight="1" x14ac:dyDescent="0.25"/>
    <row r="17960" ht="30.75" customHeight="1" x14ac:dyDescent="0.25"/>
    <row r="17961" ht="30.75" customHeight="1" x14ac:dyDescent="0.25"/>
    <row r="17962" ht="30.75" customHeight="1" x14ac:dyDescent="0.25"/>
    <row r="17963" ht="30.75" customHeight="1" x14ac:dyDescent="0.25"/>
    <row r="17964" ht="30.75" customHeight="1" x14ac:dyDescent="0.25"/>
    <row r="17965" ht="30.75" customHeight="1" x14ac:dyDescent="0.25"/>
    <row r="17966" ht="30.75" customHeight="1" x14ac:dyDescent="0.25"/>
    <row r="17967" ht="30.75" customHeight="1" x14ac:dyDescent="0.25"/>
    <row r="17968" ht="30.75" customHeight="1" x14ac:dyDescent="0.25"/>
    <row r="17969" ht="30.75" customHeight="1" x14ac:dyDescent="0.25"/>
    <row r="17970" ht="30.75" customHeight="1" x14ac:dyDescent="0.25"/>
    <row r="17971" ht="30.75" customHeight="1" x14ac:dyDescent="0.25"/>
    <row r="17972" ht="30.75" customHeight="1" x14ac:dyDescent="0.25"/>
    <row r="17973" ht="30.75" customHeight="1" x14ac:dyDescent="0.25"/>
    <row r="17974" ht="30.75" customHeight="1" x14ac:dyDescent="0.25"/>
    <row r="17975" ht="30.75" customHeight="1" x14ac:dyDescent="0.25"/>
    <row r="17976" ht="30.75" customHeight="1" x14ac:dyDescent="0.25"/>
    <row r="17977" ht="30.75" customHeight="1" x14ac:dyDescent="0.25"/>
    <row r="17978" ht="30.75" customHeight="1" x14ac:dyDescent="0.25"/>
    <row r="17979" ht="30.75" customHeight="1" x14ac:dyDescent="0.25"/>
    <row r="17980" ht="30.75" customHeight="1" x14ac:dyDescent="0.25"/>
    <row r="17981" ht="30.75" customHeight="1" x14ac:dyDescent="0.25"/>
    <row r="17982" ht="30.75" customHeight="1" x14ac:dyDescent="0.25"/>
    <row r="17983" ht="30.75" customHeight="1" x14ac:dyDescent="0.25"/>
    <row r="17984" ht="30.75" customHeight="1" x14ac:dyDescent="0.25"/>
    <row r="17985" ht="30.75" customHeight="1" x14ac:dyDescent="0.25"/>
    <row r="17986" ht="30.75" customHeight="1" x14ac:dyDescent="0.25"/>
    <row r="17987" ht="30.75" customHeight="1" x14ac:dyDescent="0.25"/>
    <row r="17988" ht="30.75" customHeight="1" x14ac:dyDescent="0.25"/>
    <row r="17989" ht="30.75" customHeight="1" x14ac:dyDescent="0.25"/>
    <row r="17990" ht="30.75" customHeight="1" x14ac:dyDescent="0.25"/>
    <row r="17991" ht="30.75" customHeight="1" x14ac:dyDescent="0.25"/>
    <row r="17992" ht="30.75" customHeight="1" x14ac:dyDescent="0.25"/>
    <row r="17993" ht="30.75" customHeight="1" x14ac:dyDescent="0.25"/>
    <row r="17994" ht="30.75" customHeight="1" x14ac:dyDescent="0.25"/>
    <row r="17995" ht="30.75" customHeight="1" x14ac:dyDescent="0.25"/>
    <row r="17996" ht="30.75" customHeight="1" x14ac:dyDescent="0.25"/>
    <row r="17997" ht="30.75" customHeight="1" x14ac:dyDescent="0.25"/>
    <row r="17998" ht="30.75" customHeight="1" x14ac:dyDescent="0.25"/>
    <row r="17999" ht="30.75" customHeight="1" x14ac:dyDescent="0.25"/>
    <row r="18000" ht="30.75" customHeight="1" x14ac:dyDescent="0.25"/>
    <row r="18001" ht="30.75" customHeight="1" x14ac:dyDescent="0.25"/>
    <row r="18002" ht="30.75" customHeight="1" x14ac:dyDescent="0.25"/>
    <row r="18003" ht="30.75" customHeight="1" x14ac:dyDescent="0.25"/>
    <row r="18004" ht="30.75" customHeight="1" x14ac:dyDescent="0.25"/>
    <row r="18005" ht="30.75" customHeight="1" x14ac:dyDescent="0.25"/>
    <row r="18006" ht="30.75" customHeight="1" x14ac:dyDescent="0.25"/>
    <row r="18007" ht="30.75" customHeight="1" x14ac:dyDescent="0.25"/>
    <row r="18008" ht="30.75" customHeight="1" x14ac:dyDescent="0.25"/>
    <row r="18009" ht="30.75" customHeight="1" x14ac:dyDescent="0.25"/>
    <row r="18010" ht="30.75" customHeight="1" x14ac:dyDescent="0.25"/>
    <row r="18011" ht="30.75" customHeight="1" x14ac:dyDescent="0.25"/>
    <row r="18012" ht="30.75" customHeight="1" x14ac:dyDescent="0.25"/>
    <row r="18013" ht="30.75" customHeight="1" x14ac:dyDescent="0.25"/>
    <row r="18014" ht="30.75" customHeight="1" x14ac:dyDescent="0.25"/>
    <row r="18015" ht="30.75" customHeight="1" x14ac:dyDescent="0.25"/>
    <row r="18016" ht="30.75" customHeight="1" x14ac:dyDescent="0.25"/>
    <row r="18017" ht="30.75" customHeight="1" x14ac:dyDescent="0.25"/>
    <row r="18018" ht="30.75" customHeight="1" x14ac:dyDescent="0.25"/>
    <row r="18019" ht="30.75" customHeight="1" x14ac:dyDescent="0.25"/>
    <row r="18020" ht="30.75" customHeight="1" x14ac:dyDescent="0.25"/>
    <row r="18021" ht="30.75" customHeight="1" x14ac:dyDescent="0.25"/>
    <row r="18022" ht="30.75" customHeight="1" x14ac:dyDescent="0.25"/>
    <row r="18023" ht="30.75" customHeight="1" x14ac:dyDescent="0.25"/>
    <row r="18024" ht="30.75" customHeight="1" x14ac:dyDescent="0.25"/>
    <row r="18025" ht="30.75" customHeight="1" x14ac:dyDescent="0.25"/>
    <row r="18026" ht="30.75" customHeight="1" x14ac:dyDescent="0.25"/>
    <row r="18027" ht="30.75" customHeight="1" x14ac:dyDescent="0.25"/>
    <row r="18028" ht="30.75" customHeight="1" x14ac:dyDescent="0.25"/>
    <row r="18029" ht="30.75" customHeight="1" x14ac:dyDescent="0.25"/>
    <row r="18030" ht="30.75" customHeight="1" x14ac:dyDescent="0.25"/>
    <row r="18031" ht="30.75" customHeight="1" x14ac:dyDescent="0.25"/>
    <row r="18032" ht="30.75" customHeight="1" x14ac:dyDescent="0.25"/>
    <row r="18033" ht="30.75" customHeight="1" x14ac:dyDescent="0.25"/>
    <row r="18034" ht="30.75" customHeight="1" x14ac:dyDescent="0.25"/>
    <row r="18035" ht="30.75" customHeight="1" x14ac:dyDescent="0.25"/>
    <row r="18036" ht="30.75" customHeight="1" x14ac:dyDescent="0.25"/>
    <row r="18037" ht="30.75" customHeight="1" x14ac:dyDescent="0.25"/>
    <row r="18038" ht="30.75" customHeight="1" x14ac:dyDescent="0.25"/>
    <row r="18039" ht="30.75" customHeight="1" x14ac:dyDescent="0.25"/>
    <row r="18040" ht="30.75" customHeight="1" x14ac:dyDescent="0.25"/>
    <row r="18041" ht="30.75" customHeight="1" x14ac:dyDescent="0.25"/>
    <row r="18042" ht="30.75" customHeight="1" x14ac:dyDescent="0.25"/>
    <row r="18043" ht="30.75" customHeight="1" x14ac:dyDescent="0.25"/>
    <row r="18044" ht="30.75" customHeight="1" x14ac:dyDescent="0.25"/>
    <row r="18045" ht="30.75" customHeight="1" x14ac:dyDescent="0.25"/>
    <row r="18046" ht="30.75" customHeight="1" x14ac:dyDescent="0.25"/>
    <row r="18047" ht="30.75" customHeight="1" x14ac:dyDescent="0.25"/>
    <row r="18048" ht="30.75" customHeight="1" x14ac:dyDescent="0.25"/>
    <row r="18049" ht="30.75" customHeight="1" x14ac:dyDescent="0.25"/>
    <row r="18050" ht="30.75" customHeight="1" x14ac:dyDescent="0.25"/>
    <row r="18051" ht="30.75" customHeight="1" x14ac:dyDescent="0.25"/>
    <row r="18052" ht="30.75" customHeight="1" x14ac:dyDescent="0.25"/>
    <row r="18053" ht="30.75" customHeight="1" x14ac:dyDescent="0.25"/>
    <row r="18054" ht="30.75" customHeight="1" x14ac:dyDescent="0.25"/>
    <row r="18055" ht="30.75" customHeight="1" x14ac:dyDescent="0.25"/>
    <row r="18056" ht="30.75" customHeight="1" x14ac:dyDescent="0.25"/>
    <row r="18057" ht="30.75" customHeight="1" x14ac:dyDescent="0.25"/>
    <row r="18058" ht="30.75" customHeight="1" x14ac:dyDescent="0.25"/>
    <row r="18059" ht="30.75" customHeight="1" x14ac:dyDescent="0.25"/>
    <row r="18060" ht="30.75" customHeight="1" x14ac:dyDescent="0.25"/>
    <row r="18061" ht="30.75" customHeight="1" x14ac:dyDescent="0.25"/>
    <row r="18062" ht="30.75" customHeight="1" x14ac:dyDescent="0.25"/>
    <row r="18063" ht="30.75" customHeight="1" x14ac:dyDescent="0.25"/>
    <row r="18064" ht="30.75" customHeight="1" x14ac:dyDescent="0.25"/>
    <row r="18065" ht="30.75" customHeight="1" x14ac:dyDescent="0.25"/>
    <row r="18066" ht="30.75" customHeight="1" x14ac:dyDescent="0.25"/>
    <row r="18067" ht="30.75" customHeight="1" x14ac:dyDescent="0.25"/>
    <row r="18068" ht="30.75" customHeight="1" x14ac:dyDescent="0.25"/>
    <row r="18069" ht="30.75" customHeight="1" x14ac:dyDescent="0.25"/>
    <row r="18070" ht="30.75" customHeight="1" x14ac:dyDescent="0.25"/>
    <row r="18071" ht="30.75" customHeight="1" x14ac:dyDescent="0.25"/>
    <row r="18072" ht="30.75" customHeight="1" x14ac:dyDescent="0.25"/>
    <row r="18073" ht="30.75" customHeight="1" x14ac:dyDescent="0.25"/>
    <row r="18074" ht="30.75" customHeight="1" x14ac:dyDescent="0.25"/>
    <row r="18075" ht="30.75" customHeight="1" x14ac:dyDescent="0.25"/>
    <row r="18076" ht="30.75" customHeight="1" x14ac:dyDescent="0.25"/>
    <row r="18077" ht="30.75" customHeight="1" x14ac:dyDescent="0.25"/>
    <row r="18078" ht="30.75" customHeight="1" x14ac:dyDescent="0.25"/>
    <row r="18079" ht="30.75" customHeight="1" x14ac:dyDescent="0.25"/>
    <row r="18080" ht="30.75" customHeight="1" x14ac:dyDescent="0.25"/>
    <row r="18081" ht="30.75" customHeight="1" x14ac:dyDescent="0.25"/>
    <row r="18082" ht="30.75" customHeight="1" x14ac:dyDescent="0.25"/>
    <row r="18083" ht="30.75" customHeight="1" x14ac:dyDescent="0.25"/>
    <row r="18084" ht="30.75" customHeight="1" x14ac:dyDescent="0.25"/>
    <row r="18085" ht="30.75" customHeight="1" x14ac:dyDescent="0.25"/>
    <row r="18086" ht="30.75" customHeight="1" x14ac:dyDescent="0.25"/>
    <row r="18087" ht="30.75" customHeight="1" x14ac:dyDescent="0.25"/>
    <row r="18088" ht="30.75" customHeight="1" x14ac:dyDescent="0.25"/>
    <row r="18089" ht="30.75" customHeight="1" x14ac:dyDescent="0.25"/>
    <row r="18090" ht="30.75" customHeight="1" x14ac:dyDescent="0.25"/>
    <row r="18091" ht="30.75" customHeight="1" x14ac:dyDescent="0.25"/>
    <row r="18092" ht="30.75" customHeight="1" x14ac:dyDescent="0.25"/>
    <row r="18093" ht="30.75" customHeight="1" x14ac:dyDescent="0.25"/>
    <row r="18094" ht="30.75" customHeight="1" x14ac:dyDescent="0.25"/>
    <row r="18095" ht="30.75" customHeight="1" x14ac:dyDescent="0.25"/>
    <row r="18096" ht="30.75" customHeight="1" x14ac:dyDescent="0.25"/>
    <row r="18097" ht="30.75" customHeight="1" x14ac:dyDescent="0.25"/>
    <row r="18098" ht="30.75" customHeight="1" x14ac:dyDescent="0.25"/>
    <row r="18099" ht="30.75" customHeight="1" x14ac:dyDescent="0.25"/>
    <row r="18100" ht="30.75" customHeight="1" x14ac:dyDescent="0.25"/>
    <row r="18101" ht="30.75" customHeight="1" x14ac:dyDescent="0.25"/>
    <row r="18102" ht="30.75" customHeight="1" x14ac:dyDescent="0.25"/>
    <row r="18103" ht="30.75" customHeight="1" x14ac:dyDescent="0.25"/>
    <row r="18104" ht="30.75" customHeight="1" x14ac:dyDescent="0.25"/>
    <row r="18105" ht="30.75" customHeight="1" x14ac:dyDescent="0.25"/>
    <row r="18106" ht="30.75" customHeight="1" x14ac:dyDescent="0.25"/>
    <row r="18107" ht="30.75" customHeight="1" x14ac:dyDescent="0.25"/>
    <row r="18108" ht="30.75" customHeight="1" x14ac:dyDescent="0.25"/>
    <row r="18109" ht="30.75" customHeight="1" x14ac:dyDescent="0.25"/>
    <row r="18110" ht="30.75" customHeight="1" x14ac:dyDescent="0.25"/>
    <row r="18111" ht="30.75" customHeight="1" x14ac:dyDescent="0.25"/>
    <row r="18112" ht="30.75" customHeight="1" x14ac:dyDescent="0.25"/>
    <row r="18113" ht="30.75" customHeight="1" x14ac:dyDescent="0.25"/>
    <row r="18114" ht="30.75" customHeight="1" x14ac:dyDescent="0.25"/>
    <row r="18115" ht="30.75" customHeight="1" x14ac:dyDescent="0.25"/>
    <row r="18116" ht="30.75" customHeight="1" x14ac:dyDescent="0.25"/>
    <row r="18117" ht="30.75" customHeight="1" x14ac:dyDescent="0.25"/>
    <row r="18118" ht="30.75" customHeight="1" x14ac:dyDescent="0.25"/>
    <row r="18119" ht="30.75" customHeight="1" x14ac:dyDescent="0.25"/>
    <row r="18120" ht="30.75" customHeight="1" x14ac:dyDescent="0.25"/>
    <row r="18121" ht="30.75" customHeight="1" x14ac:dyDescent="0.25"/>
    <row r="18122" ht="30.75" customHeight="1" x14ac:dyDescent="0.25"/>
    <row r="18123" ht="30.75" customHeight="1" x14ac:dyDescent="0.25"/>
    <row r="18124" ht="30.75" customHeight="1" x14ac:dyDescent="0.25"/>
    <row r="18125" ht="30.75" customHeight="1" x14ac:dyDescent="0.25"/>
    <row r="18126" ht="30.75" customHeight="1" x14ac:dyDescent="0.25"/>
    <row r="18127" ht="30.75" customHeight="1" x14ac:dyDescent="0.25"/>
    <row r="18128" ht="30.75" customHeight="1" x14ac:dyDescent="0.25"/>
    <row r="18129" ht="30.75" customHeight="1" x14ac:dyDescent="0.25"/>
    <row r="18130" ht="30.75" customHeight="1" x14ac:dyDescent="0.25"/>
    <row r="18131" ht="30.75" customHeight="1" x14ac:dyDescent="0.25"/>
    <row r="18132" ht="30.75" customHeight="1" x14ac:dyDescent="0.25"/>
    <row r="18133" ht="30.75" customHeight="1" x14ac:dyDescent="0.25"/>
    <row r="18134" ht="30.75" customHeight="1" x14ac:dyDescent="0.25"/>
    <row r="18135" ht="30.75" customHeight="1" x14ac:dyDescent="0.25"/>
    <row r="18136" ht="30.75" customHeight="1" x14ac:dyDescent="0.25"/>
    <row r="18137" ht="30.75" customHeight="1" x14ac:dyDescent="0.25"/>
    <row r="18138" ht="30.75" customHeight="1" x14ac:dyDescent="0.25"/>
    <row r="18139" ht="30.75" customHeight="1" x14ac:dyDescent="0.25"/>
    <row r="18140" ht="30.75" customHeight="1" x14ac:dyDescent="0.25"/>
    <row r="18141" ht="30.75" customHeight="1" x14ac:dyDescent="0.25"/>
    <row r="18142" ht="30.75" customHeight="1" x14ac:dyDescent="0.25"/>
    <row r="18143" ht="30.75" customHeight="1" x14ac:dyDescent="0.25"/>
    <row r="18144" ht="30.75" customHeight="1" x14ac:dyDescent="0.25"/>
    <row r="18145" ht="30.75" customHeight="1" x14ac:dyDescent="0.25"/>
    <row r="18146" ht="30.75" customHeight="1" x14ac:dyDescent="0.25"/>
    <row r="18147" ht="30.75" customHeight="1" x14ac:dyDescent="0.25"/>
    <row r="18148" ht="30.75" customHeight="1" x14ac:dyDescent="0.25"/>
    <row r="18149" ht="30.75" customHeight="1" x14ac:dyDescent="0.25"/>
    <row r="18150" ht="30.75" customHeight="1" x14ac:dyDescent="0.25"/>
    <row r="18151" ht="30.75" customHeight="1" x14ac:dyDescent="0.25"/>
    <row r="18152" ht="30.75" customHeight="1" x14ac:dyDescent="0.25"/>
    <row r="18153" ht="30.75" customHeight="1" x14ac:dyDescent="0.25"/>
    <row r="18154" ht="30.75" customHeight="1" x14ac:dyDescent="0.25"/>
    <row r="18155" ht="30.75" customHeight="1" x14ac:dyDescent="0.25"/>
    <row r="18156" ht="30.75" customHeight="1" x14ac:dyDescent="0.25"/>
    <row r="18157" ht="30.75" customHeight="1" x14ac:dyDescent="0.25"/>
    <row r="18158" ht="30.75" customHeight="1" x14ac:dyDescent="0.25"/>
    <row r="18159" ht="30.75" customHeight="1" x14ac:dyDescent="0.25"/>
    <row r="18160" ht="30.75" customHeight="1" x14ac:dyDescent="0.25"/>
    <row r="18161" ht="30.75" customHeight="1" x14ac:dyDescent="0.25"/>
    <row r="18162" ht="30.75" customHeight="1" x14ac:dyDescent="0.25"/>
    <row r="18163" ht="30.75" customHeight="1" x14ac:dyDescent="0.25"/>
    <row r="18164" ht="30.75" customHeight="1" x14ac:dyDescent="0.25"/>
    <row r="18165" ht="30.75" customHeight="1" x14ac:dyDescent="0.25"/>
    <row r="18166" ht="30.75" customHeight="1" x14ac:dyDescent="0.25"/>
    <row r="18167" ht="30.75" customHeight="1" x14ac:dyDescent="0.25"/>
    <row r="18168" ht="30.75" customHeight="1" x14ac:dyDescent="0.25"/>
    <row r="18169" ht="30.75" customHeight="1" x14ac:dyDescent="0.25"/>
    <row r="18170" ht="30.75" customHeight="1" x14ac:dyDescent="0.25"/>
    <row r="18171" ht="30.75" customHeight="1" x14ac:dyDescent="0.25"/>
    <row r="18172" ht="30.75" customHeight="1" x14ac:dyDescent="0.25"/>
    <row r="18173" ht="30.75" customHeight="1" x14ac:dyDescent="0.25"/>
    <row r="18174" ht="30.75" customHeight="1" x14ac:dyDescent="0.25"/>
    <row r="18175" ht="30.75" customHeight="1" x14ac:dyDescent="0.25"/>
    <row r="18176" ht="30.75" customHeight="1" x14ac:dyDescent="0.25"/>
    <row r="18177" ht="30.75" customHeight="1" x14ac:dyDescent="0.25"/>
    <row r="18178" ht="30.75" customHeight="1" x14ac:dyDescent="0.25"/>
    <row r="18179" ht="30.75" customHeight="1" x14ac:dyDescent="0.25"/>
    <row r="18180" ht="30.75" customHeight="1" x14ac:dyDescent="0.25"/>
    <row r="18181" ht="30.75" customHeight="1" x14ac:dyDescent="0.25"/>
    <row r="18182" ht="30.75" customHeight="1" x14ac:dyDescent="0.25"/>
    <row r="18183" ht="30.75" customHeight="1" x14ac:dyDescent="0.25"/>
    <row r="18184" ht="30.75" customHeight="1" x14ac:dyDescent="0.25"/>
    <row r="18185" ht="30.75" customHeight="1" x14ac:dyDescent="0.25"/>
    <row r="18186" ht="30.75" customHeight="1" x14ac:dyDescent="0.25"/>
    <row r="18187" ht="30.75" customHeight="1" x14ac:dyDescent="0.25"/>
    <row r="18188" ht="30.75" customHeight="1" x14ac:dyDescent="0.25"/>
    <row r="18189" ht="30.75" customHeight="1" x14ac:dyDescent="0.25"/>
    <row r="18190" ht="30.75" customHeight="1" x14ac:dyDescent="0.25"/>
    <row r="18191" ht="30.75" customHeight="1" x14ac:dyDescent="0.25"/>
    <row r="18192" ht="30.75" customHeight="1" x14ac:dyDescent="0.25"/>
    <row r="18193" ht="30.75" customHeight="1" x14ac:dyDescent="0.25"/>
    <row r="18194" ht="30.75" customHeight="1" x14ac:dyDescent="0.25"/>
    <row r="18195" ht="30.75" customHeight="1" x14ac:dyDescent="0.25"/>
    <row r="18196" ht="30.75" customHeight="1" x14ac:dyDescent="0.25"/>
    <row r="18197" ht="30.75" customHeight="1" x14ac:dyDescent="0.25"/>
    <row r="18198" ht="30.75" customHeight="1" x14ac:dyDescent="0.25"/>
    <row r="18199" ht="30.75" customHeight="1" x14ac:dyDescent="0.25"/>
    <row r="18200" ht="30.75" customHeight="1" x14ac:dyDescent="0.25"/>
    <row r="18201" ht="30.75" customHeight="1" x14ac:dyDescent="0.25"/>
    <row r="18202" ht="30.75" customHeight="1" x14ac:dyDescent="0.25"/>
    <row r="18203" ht="30.75" customHeight="1" x14ac:dyDescent="0.25"/>
    <row r="18204" ht="30.75" customHeight="1" x14ac:dyDescent="0.25"/>
    <row r="18205" ht="30.75" customHeight="1" x14ac:dyDescent="0.25"/>
    <row r="18206" ht="30.75" customHeight="1" x14ac:dyDescent="0.25"/>
    <row r="18207" ht="30.75" customHeight="1" x14ac:dyDescent="0.25"/>
    <row r="18208" ht="30.75" customHeight="1" x14ac:dyDescent="0.25"/>
    <row r="18209" ht="30.75" customHeight="1" x14ac:dyDescent="0.25"/>
    <row r="18210" ht="30.75" customHeight="1" x14ac:dyDescent="0.25"/>
    <row r="18211" ht="30.75" customHeight="1" x14ac:dyDescent="0.25"/>
    <row r="18212" ht="30.75" customHeight="1" x14ac:dyDescent="0.25"/>
    <row r="18213" ht="30.75" customHeight="1" x14ac:dyDescent="0.25"/>
    <row r="18214" ht="30.75" customHeight="1" x14ac:dyDescent="0.25"/>
    <row r="18215" ht="30.75" customHeight="1" x14ac:dyDescent="0.25"/>
    <row r="18216" ht="30.75" customHeight="1" x14ac:dyDescent="0.25"/>
    <row r="18217" ht="30.75" customHeight="1" x14ac:dyDescent="0.25"/>
    <row r="18218" ht="30.75" customHeight="1" x14ac:dyDescent="0.25"/>
    <row r="18219" ht="30.75" customHeight="1" x14ac:dyDescent="0.25"/>
    <row r="18220" ht="30.75" customHeight="1" x14ac:dyDescent="0.25"/>
    <row r="18221" ht="30.75" customHeight="1" x14ac:dyDescent="0.25"/>
    <row r="18222" ht="30.75" customHeight="1" x14ac:dyDescent="0.25"/>
    <row r="18223" ht="30.75" customHeight="1" x14ac:dyDescent="0.25"/>
    <row r="18224" ht="30.75" customHeight="1" x14ac:dyDescent="0.25"/>
    <row r="18225" ht="30.75" customHeight="1" x14ac:dyDescent="0.25"/>
    <row r="18226" ht="30.75" customHeight="1" x14ac:dyDescent="0.25"/>
    <row r="18227" ht="30.75" customHeight="1" x14ac:dyDescent="0.25"/>
    <row r="18228" ht="30.75" customHeight="1" x14ac:dyDescent="0.25"/>
    <row r="18229" ht="30.75" customHeight="1" x14ac:dyDescent="0.25"/>
    <row r="18230" ht="30.75" customHeight="1" x14ac:dyDescent="0.25"/>
    <row r="18231" ht="30.75" customHeight="1" x14ac:dyDescent="0.25"/>
    <row r="18232" ht="30.75" customHeight="1" x14ac:dyDescent="0.25"/>
    <row r="18233" ht="30.75" customHeight="1" x14ac:dyDescent="0.25"/>
    <row r="18234" ht="30.75" customHeight="1" x14ac:dyDescent="0.25"/>
    <row r="18235" ht="30.75" customHeight="1" x14ac:dyDescent="0.25"/>
    <row r="18236" ht="30.75" customHeight="1" x14ac:dyDescent="0.25"/>
    <row r="18237" ht="30.75" customHeight="1" x14ac:dyDescent="0.25"/>
    <row r="18238" ht="30.75" customHeight="1" x14ac:dyDescent="0.25"/>
    <row r="18239" ht="30.75" customHeight="1" x14ac:dyDescent="0.25"/>
    <row r="18240" ht="30.75" customHeight="1" x14ac:dyDescent="0.25"/>
    <row r="18241" ht="30.75" customHeight="1" x14ac:dyDescent="0.25"/>
    <row r="18242" ht="30.75" customHeight="1" x14ac:dyDescent="0.25"/>
    <row r="18243" ht="30.75" customHeight="1" x14ac:dyDescent="0.25"/>
    <row r="18244" ht="30.75" customHeight="1" x14ac:dyDescent="0.25"/>
    <row r="18245" ht="30.75" customHeight="1" x14ac:dyDescent="0.25"/>
    <row r="18246" ht="30.75" customHeight="1" x14ac:dyDescent="0.25"/>
    <row r="18247" ht="30.75" customHeight="1" x14ac:dyDescent="0.25"/>
    <row r="18248" ht="30.75" customHeight="1" x14ac:dyDescent="0.25"/>
    <row r="18249" ht="30.75" customHeight="1" x14ac:dyDescent="0.25"/>
    <row r="18250" ht="30.75" customHeight="1" x14ac:dyDescent="0.25"/>
    <row r="18251" ht="30.75" customHeight="1" x14ac:dyDescent="0.25"/>
    <row r="18252" ht="30.75" customHeight="1" x14ac:dyDescent="0.25"/>
    <row r="18253" ht="30.75" customHeight="1" x14ac:dyDescent="0.25"/>
    <row r="18254" ht="30.75" customHeight="1" x14ac:dyDescent="0.25"/>
    <row r="18255" ht="30.75" customHeight="1" x14ac:dyDescent="0.25"/>
    <row r="18256" ht="30.75" customHeight="1" x14ac:dyDescent="0.25"/>
    <row r="18257" ht="30.75" customHeight="1" x14ac:dyDescent="0.25"/>
    <row r="18258" ht="30.75" customHeight="1" x14ac:dyDescent="0.25"/>
    <row r="18259" ht="30.75" customHeight="1" x14ac:dyDescent="0.25"/>
    <row r="18260" ht="30.75" customHeight="1" x14ac:dyDescent="0.25"/>
    <row r="18261" ht="30.75" customHeight="1" x14ac:dyDescent="0.25"/>
    <row r="18262" ht="30.75" customHeight="1" x14ac:dyDescent="0.25"/>
    <row r="18263" ht="30.75" customHeight="1" x14ac:dyDescent="0.25"/>
    <row r="18264" ht="30.75" customHeight="1" x14ac:dyDescent="0.25"/>
    <row r="18265" ht="30.75" customHeight="1" x14ac:dyDescent="0.25"/>
    <row r="18266" ht="30.75" customHeight="1" x14ac:dyDescent="0.25"/>
    <row r="18267" ht="30.75" customHeight="1" x14ac:dyDescent="0.25"/>
    <row r="18268" ht="30.75" customHeight="1" x14ac:dyDescent="0.25"/>
    <row r="18269" ht="30.75" customHeight="1" x14ac:dyDescent="0.25"/>
    <row r="18270" ht="30.75" customHeight="1" x14ac:dyDescent="0.25"/>
    <row r="18271" ht="30.75" customHeight="1" x14ac:dyDescent="0.25"/>
    <row r="18272" ht="30.75" customHeight="1" x14ac:dyDescent="0.25"/>
    <row r="18273" ht="30.75" customHeight="1" x14ac:dyDescent="0.25"/>
    <row r="18274" ht="30.75" customHeight="1" x14ac:dyDescent="0.25"/>
    <row r="18275" ht="30.75" customHeight="1" x14ac:dyDescent="0.25"/>
    <row r="18276" ht="30.75" customHeight="1" x14ac:dyDescent="0.25"/>
    <row r="18277" ht="30.75" customHeight="1" x14ac:dyDescent="0.25"/>
    <row r="18278" ht="30.75" customHeight="1" x14ac:dyDescent="0.25"/>
    <row r="18279" ht="30.75" customHeight="1" x14ac:dyDescent="0.25"/>
    <row r="18280" ht="30.75" customHeight="1" x14ac:dyDescent="0.25"/>
    <row r="18281" ht="30.75" customHeight="1" x14ac:dyDescent="0.25"/>
    <row r="18282" ht="30.75" customHeight="1" x14ac:dyDescent="0.25"/>
    <row r="18283" ht="30.75" customHeight="1" x14ac:dyDescent="0.25"/>
    <row r="18284" ht="30.75" customHeight="1" x14ac:dyDescent="0.25"/>
    <row r="18285" ht="30.75" customHeight="1" x14ac:dyDescent="0.25"/>
    <row r="18286" ht="30.75" customHeight="1" x14ac:dyDescent="0.25"/>
    <row r="18287" ht="30.75" customHeight="1" x14ac:dyDescent="0.25"/>
    <row r="18288" ht="30.75" customHeight="1" x14ac:dyDescent="0.25"/>
    <row r="18289" ht="30.75" customHeight="1" x14ac:dyDescent="0.25"/>
    <row r="18290" ht="30.75" customHeight="1" x14ac:dyDescent="0.25"/>
    <row r="18291" ht="30.75" customHeight="1" x14ac:dyDescent="0.25"/>
    <row r="18292" ht="30.75" customHeight="1" x14ac:dyDescent="0.25"/>
    <row r="18293" ht="30.75" customHeight="1" x14ac:dyDescent="0.25"/>
    <row r="18294" ht="30.75" customHeight="1" x14ac:dyDescent="0.25"/>
    <row r="18295" ht="30.75" customHeight="1" x14ac:dyDescent="0.25"/>
    <row r="18296" ht="30.75" customHeight="1" x14ac:dyDescent="0.25"/>
    <row r="18297" ht="30.75" customHeight="1" x14ac:dyDescent="0.25"/>
    <row r="18298" ht="30.75" customHeight="1" x14ac:dyDescent="0.25"/>
    <row r="18299" ht="30.75" customHeight="1" x14ac:dyDescent="0.25"/>
    <row r="18300" ht="30.75" customHeight="1" x14ac:dyDescent="0.25"/>
    <row r="18301" ht="30.75" customHeight="1" x14ac:dyDescent="0.25"/>
    <row r="18302" ht="30.75" customHeight="1" x14ac:dyDescent="0.25"/>
    <row r="18303" ht="30.75" customHeight="1" x14ac:dyDescent="0.25"/>
    <row r="18304" ht="30.75" customHeight="1" x14ac:dyDescent="0.25"/>
    <row r="18305" ht="30.75" customHeight="1" x14ac:dyDescent="0.25"/>
    <row r="18306" ht="30.75" customHeight="1" x14ac:dyDescent="0.25"/>
    <row r="18307" ht="30.75" customHeight="1" x14ac:dyDescent="0.25"/>
    <row r="18308" ht="30.75" customHeight="1" x14ac:dyDescent="0.25"/>
    <row r="18309" ht="30.75" customHeight="1" x14ac:dyDescent="0.25"/>
    <row r="18310" ht="30.75" customHeight="1" x14ac:dyDescent="0.25"/>
    <row r="18311" ht="30.75" customHeight="1" x14ac:dyDescent="0.25"/>
    <row r="18312" ht="30.75" customHeight="1" x14ac:dyDescent="0.25"/>
    <row r="18313" ht="30.75" customHeight="1" x14ac:dyDescent="0.25"/>
    <row r="18314" ht="30.75" customHeight="1" x14ac:dyDescent="0.25"/>
    <row r="18315" ht="30.75" customHeight="1" x14ac:dyDescent="0.25"/>
    <row r="18316" ht="30.75" customHeight="1" x14ac:dyDescent="0.25"/>
    <row r="18317" ht="30.75" customHeight="1" x14ac:dyDescent="0.25"/>
    <row r="18318" ht="30.75" customHeight="1" x14ac:dyDescent="0.25"/>
    <row r="18319" ht="30.75" customHeight="1" x14ac:dyDescent="0.25"/>
    <row r="18320" ht="30.75" customHeight="1" x14ac:dyDescent="0.25"/>
    <row r="18321" ht="30.75" customHeight="1" x14ac:dyDescent="0.25"/>
    <row r="18322" ht="30.75" customHeight="1" x14ac:dyDescent="0.25"/>
    <row r="18323" ht="30.75" customHeight="1" x14ac:dyDescent="0.25"/>
    <row r="18324" ht="30.75" customHeight="1" x14ac:dyDescent="0.25"/>
    <row r="18325" ht="30.75" customHeight="1" x14ac:dyDescent="0.25"/>
    <row r="18326" ht="30.75" customHeight="1" x14ac:dyDescent="0.25"/>
    <row r="18327" ht="30.75" customHeight="1" x14ac:dyDescent="0.25"/>
    <row r="18328" ht="30.75" customHeight="1" x14ac:dyDescent="0.25"/>
    <row r="18329" ht="30.75" customHeight="1" x14ac:dyDescent="0.25"/>
    <row r="18330" ht="30.75" customHeight="1" x14ac:dyDescent="0.25"/>
    <row r="18331" ht="30.75" customHeight="1" x14ac:dyDescent="0.25"/>
    <row r="18332" ht="30.75" customHeight="1" x14ac:dyDescent="0.25"/>
    <row r="18333" ht="30.75" customHeight="1" x14ac:dyDescent="0.25"/>
    <row r="18334" ht="30.75" customHeight="1" x14ac:dyDescent="0.25"/>
    <row r="18335" ht="30.75" customHeight="1" x14ac:dyDescent="0.25"/>
    <row r="18336" ht="30.75" customHeight="1" x14ac:dyDescent="0.25"/>
    <row r="18337" ht="30.75" customHeight="1" x14ac:dyDescent="0.25"/>
    <row r="18338" ht="30.75" customHeight="1" x14ac:dyDescent="0.25"/>
    <row r="18339" ht="30.75" customHeight="1" x14ac:dyDescent="0.25"/>
    <row r="18340" ht="30.75" customHeight="1" x14ac:dyDescent="0.25"/>
    <row r="18341" ht="30.75" customHeight="1" x14ac:dyDescent="0.25"/>
    <row r="18342" ht="30.75" customHeight="1" x14ac:dyDescent="0.25"/>
    <row r="18343" ht="30.75" customHeight="1" x14ac:dyDescent="0.25"/>
    <row r="18344" ht="30.75" customHeight="1" x14ac:dyDescent="0.25"/>
    <row r="18345" ht="30.75" customHeight="1" x14ac:dyDescent="0.25"/>
    <row r="18346" ht="30.75" customHeight="1" x14ac:dyDescent="0.25"/>
    <row r="18347" ht="30.75" customHeight="1" x14ac:dyDescent="0.25"/>
    <row r="18348" ht="30.75" customHeight="1" x14ac:dyDescent="0.25"/>
    <row r="18349" ht="30.75" customHeight="1" x14ac:dyDescent="0.25"/>
    <row r="18350" ht="30.75" customHeight="1" x14ac:dyDescent="0.25"/>
    <row r="18351" ht="30.75" customHeight="1" x14ac:dyDescent="0.25"/>
    <row r="18352" ht="30.75" customHeight="1" x14ac:dyDescent="0.25"/>
    <row r="18353" ht="30.75" customHeight="1" x14ac:dyDescent="0.25"/>
    <row r="18354" ht="30.75" customHeight="1" x14ac:dyDescent="0.25"/>
    <row r="18355" ht="30.75" customHeight="1" x14ac:dyDescent="0.25"/>
    <row r="18356" ht="30.75" customHeight="1" x14ac:dyDescent="0.25"/>
    <row r="18357" ht="30.75" customHeight="1" x14ac:dyDescent="0.25"/>
    <row r="18358" ht="30.75" customHeight="1" x14ac:dyDescent="0.25"/>
    <row r="18359" ht="30.75" customHeight="1" x14ac:dyDescent="0.25"/>
    <row r="18360" ht="30.75" customHeight="1" x14ac:dyDescent="0.25"/>
    <row r="18361" ht="30.75" customHeight="1" x14ac:dyDescent="0.25"/>
    <row r="18362" ht="30.75" customHeight="1" x14ac:dyDescent="0.25"/>
    <row r="18363" ht="30.75" customHeight="1" x14ac:dyDescent="0.25"/>
    <row r="18364" ht="30.75" customHeight="1" x14ac:dyDescent="0.25"/>
    <row r="18365" ht="30.75" customHeight="1" x14ac:dyDescent="0.25"/>
    <row r="18366" ht="30.75" customHeight="1" x14ac:dyDescent="0.25"/>
    <row r="18367" ht="30.75" customHeight="1" x14ac:dyDescent="0.25"/>
    <row r="18368" ht="30.75" customHeight="1" x14ac:dyDescent="0.25"/>
    <row r="18369" ht="30.75" customHeight="1" x14ac:dyDescent="0.25"/>
    <row r="18370" ht="30.75" customHeight="1" x14ac:dyDescent="0.25"/>
    <row r="18371" ht="30.75" customHeight="1" x14ac:dyDescent="0.25"/>
    <row r="18372" ht="30.75" customHeight="1" x14ac:dyDescent="0.25"/>
    <row r="18373" ht="30.75" customHeight="1" x14ac:dyDescent="0.25"/>
    <row r="18374" ht="30.75" customHeight="1" x14ac:dyDescent="0.25"/>
    <row r="18375" ht="30.75" customHeight="1" x14ac:dyDescent="0.25"/>
    <row r="18376" ht="30.75" customHeight="1" x14ac:dyDescent="0.25"/>
    <row r="18377" ht="30.75" customHeight="1" x14ac:dyDescent="0.25"/>
    <row r="18378" ht="30.75" customHeight="1" x14ac:dyDescent="0.25"/>
    <row r="18379" ht="30.75" customHeight="1" x14ac:dyDescent="0.25"/>
    <row r="18380" ht="30.75" customHeight="1" x14ac:dyDescent="0.25"/>
    <row r="18381" ht="30.75" customHeight="1" x14ac:dyDescent="0.25"/>
    <row r="18382" ht="30.75" customHeight="1" x14ac:dyDescent="0.25"/>
    <row r="18383" ht="30.75" customHeight="1" x14ac:dyDescent="0.25"/>
    <row r="18384" ht="30.75" customHeight="1" x14ac:dyDescent="0.25"/>
    <row r="18385" ht="30.75" customHeight="1" x14ac:dyDescent="0.25"/>
    <row r="18386" ht="30.75" customHeight="1" x14ac:dyDescent="0.25"/>
    <row r="18387" ht="30.75" customHeight="1" x14ac:dyDescent="0.25"/>
    <row r="18388" ht="30.75" customHeight="1" x14ac:dyDescent="0.25"/>
    <row r="18389" ht="30.75" customHeight="1" x14ac:dyDescent="0.25"/>
    <row r="18390" ht="30.75" customHeight="1" x14ac:dyDescent="0.25"/>
    <row r="18391" ht="30.75" customHeight="1" x14ac:dyDescent="0.25"/>
    <row r="18392" ht="30.75" customHeight="1" x14ac:dyDescent="0.25"/>
    <row r="18393" ht="30.75" customHeight="1" x14ac:dyDescent="0.25"/>
    <row r="18394" ht="30.75" customHeight="1" x14ac:dyDescent="0.25"/>
    <row r="18395" ht="30.75" customHeight="1" x14ac:dyDescent="0.25"/>
    <row r="18396" ht="30.75" customHeight="1" x14ac:dyDescent="0.25"/>
    <row r="18397" ht="30.75" customHeight="1" x14ac:dyDescent="0.25"/>
    <row r="18398" ht="30.75" customHeight="1" x14ac:dyDescent="0.25"/>
    <row r="18399" ht="30.75" customHeight="1" x14ac:dyDescent="0.25"/>
    <row r="18400" ht="30.75" customHeight="1" x14ac:dyDescent="0.25"/>
    <row r="18401" ht="30.75" customHeight="1" x14ac:dyDescent="0.25"/>
    <row r="18402" ht="30.75" customHeight="1" x14ac:dyDescent="0.25"/>
    <row r="18403" ht="30.75" customHeight="1" x14ac:dyDescent="0.25"/>
    <row r="18404" ht="30.75" customHeight="1" x14ac:dyDescent="0.25"/>
    <row r="18405" ht="30.75" customHeight="1" x14ac:dyDescent="0.25"/>
    <row r="18406" ht="30.75" customHeight="1" x14ac:dyDescent="0.25"/>
    <row r="18407" ht="30.75" customHeight="1" x14ac:dyDescent="0.25"/>
    <row r="18408" ht="30.75" customHeight="1" x14ac:dyDescent="0.25"/>
    <row r="18409" ht="30.75" customHeight="1" x14ac:dyDescent="0.25"/>
    <row r="18410" ht="30.75" customHeight="1" x14ac:dyDescent="0.25"/>
    <row r="18411" ht="30.75" customHeight="1" x14ac:dyDescent="0.25"/>
    <row r="18412" ht="30.75" customHeight="1" x14ac:dyDescent="0.25"/>
    <row r="18413" ht="30.75" customHeight="1" x14ac:dyDescent="0.25"/>
    <row r="18414" ht="30.75" customHeight="1" x14ac:dyDescent="0.25"/>
    <row r="18415" ht="30.75" customHeight="1" x14ac:dyDescent="0.25"/>
    <row r="18416" ht="30.75" customHeight="1" x14ac:dyDescent="0.25"/>
    <row r="18417" ht="30.75" customHeight="1" x14ac:dyDescent="0.25"/>
    <row r="18418" ht="30.75" customHeight="1" x14ac:dyDescent="0.25"/>
    <row r="18419" ht="30.75" customHeight="1" x14ac:dyDescent="0.25"/>
    <row r="18420" ht="30.75" customHeight="1" x14ac:dyDescent="0.25"/>
    <row r="18421" ht="30.75" customHeight="1" x14ac:dyDescent="0.25"/>
    <row r="18422" ht="30.75" customHeight="1" x14ac:dyDescent="0.25"/>
    <row r="18423" ht="30.75" customHeight="1" x14ac:dyDescent="0.25"/>
    <row r="18424" ht="30.75" customHeight="1" x14ac:dyDescent="0.25"/>
    <row r="18425" ht="30.75" customHeight="1" x14ac:dyDescent="0.25"/>
    <row r="18426" ht="30.75" customHeight="1" x14ac:dyDescent="0.25"/>
    <row r="18427" ht="30.75" customHeight="1" x14ac:dyDescent="0.25"/>
    <row r="18428" ht="30.75" customHeight="1" x14ac:dyDescent="0.25"/>
    <row r="18429" ht="30.75" customHeight="1" x14ac:dyDescent="0.25"/>
    <row r="18430" ht="30.75" customHeight="1" x14ac:dyDescent="0.25"/>
    <row r="18431" ht="30.75" customHeight="1" x14ac:dyDescent="0.25"/>
    <row r="18432" ht="30.75" customHeight="1" x14ac:dyDescent="0.25"/>
    <row r="18433" ht="30.75" customHeight="1" x14ac:dyDescent="0.25"/>
    <row r="18434" ht="30.75" customHeight="1" x14ac:dyDescent="0.25"/>
    <row r="18435" ht="30.75" customHeight="1" x14ac:dyDescent="0.25"/>
    <row r="18436" ht="30.75" customHeight="1" x14ac:dyDescent="0.25"/>
    <row r="18437" ht="30.75" customHeight="1" x14ac:dyDescent="0.25"/>
    <row r="18438" ht="30.75" customHeight="1" x14ac:dyDescent="0.25"/>
    <row r="18439" ht="30.75" customHeight="1" x14ac:dyDescent="0.25"/>
    <row r="18440" ht="30.75" customHeight="1" x14ac:dyDescent="0.25"/>
    <row r="18441" ht="30.75" customHeight="1" x14ac:dyDescent="0.25"/>
    <row r="18442" ht="30.75" customHeight="1" x14ac:dyDescent="0.25"/>
    <row r="18443" ht="30.75" customHeight="1" x14ac:dyDescent="0.25"/>
    <row r="18444" ht="30.75" customHeight="1" x14ac:dyDescent="0.25"/>
    <row r="18445" ht="30.75" customHeight="1" x14ac:dyDescent="0.25"/>
    <row r="18446" ht="30.75" customHeight="1" x14ac:dyDescent="0.25"/>
    <row r="18447" ht="30.75" customHeight="1" x14ac:dyDescent="0.25"/>
    <row r="18448" ht="30.75" customHeight="1" x14ac:dyDescent="0.25"/>
    <row r="18449" ht="30.75" customHeight="1" x14ac:dyDescent="0.25"/>
    <row r="18450" ht="30.75" customHeight="1" x14ac:dyDescent="0.25"/>
    <row r="18451" ht="30.75" customHeight="1" x14ac:dyDescent="0.25"/>
    <row r="18452" ht="30.75" customHeight="1" x14ac:dyDescent="0.25"/>
    <row r="18453" ht="30.75" customHeight="1" x14ac:dyDescent="0.25"/>
    <row r="18454" ht="30.75" customHeight="1" x14ac:dyDescent="0.25"/>
    <row r="18455" ht="30.75" customHeight="1" x14ac:dyDescent="0.25"/>
    <row r="18456" ht="30.75" customHeight="1" x14ac:dyDescent="0.25"/>
    <row r="18457" ht="30.75" customHeight="1" x14ac:dyDescent="0.25"/>
    <row r="18458" ht="30.75" customHeight="1" x14ac:dyDescent="0.25"/>
    <row r="18459" ht="30.75" customHeight="1" x14ac:dyDescent="0.25"/>
    <row r="18460" ht="30.75" customHeight="1" x14ac:dyDescent="0.25"/>
    <row r="18461" ht="30.75" customHeight="1" x14ac:dyDescent="0.25"/>
    <row r="18462" ht="30.75" customHeight="1" x14ac:dyDescent="0.25"/>
    <row r="18463" ht="30.75" customHeight="1" x14ac:dyDescent="0.25"/>
    <row r="18464" ht="30.75" customHeight="1" x14ac:dyDescent="0.25"/>
    <row r="18465" ht="30.75" customHeight="1" x14ac:dyDescent="0.25"/>
    <row r="18466" ht="30.75" customHeight="1" x14ac:dyDescent="0.25"/>
    <row r="18467" ht="30.75" customHeight="1" x14ac:dyDescent="0.25"/>
    <row r="18468" ht="30.75" customHeight="1" x14ac:dyDescent="0.25"/>
    <row r="18469" ht="30.75" customHeight="1" x14ac:dyDescent="0.25"/>
    <row r="18470" ht="30.75" customHeight="1" x14ac:dyDescent="0.25"/>
    <row r="18471" ht="30.75" customHeight="1" x14ac:dyDescent="0.25"/>
    <row r="18472" ht="30.75" customHeight="1" x14ac:dyDescent="0.25"/>
    <row r="18473" ht="30.75" customHeight="1" x14ac:dyDescent="0.25"/>
    <row r="18474" ht="30.75" customHeight="1" x14ac:dyDescent="0.25"/>
    <row r="18475" ht="30.75" customHeight="1" x14ac:dyDescent="0.25"/>
    <row r="18476" ht="30.75" customHeight="1" x14ac:dyDescent="0.25"/>
    <row r="18477" ht="30.75" customHeight="1" x14ac:dyDescent="0.25"/>
    <row r="18478" ht="30.75" customHeight="1" x14ac:dyDescent="0.25"/>
    <row r="18479" ht="30.75" customHeight="1" x14ac:dyDescent="0.25"/>
    <row r="18480" ht="30.75" customHeight="1" x14ac:dyDescent="0.25"/>
    <row r="18481" ht="30.75" customHeight="1" x14ac:dyDescent="0.25"/>
    <row r="18482" ht="30.75" customHeight="1" x14ac:dyDescent="0.25"/>
    <row r="18483" ht="30.75" customHeight="1" x14ac:dyDescent="0.25"/>
    <row r="18484" ht="30.75" customHeight="1" x14ac:dyDescent="0.25"/>
    <row r="18485" ht="30.75" customHeight="1" x14ac:dyDescent="0.25"/>
    <row r="18486" ht="30.75" customHeight="1" x14ac:dyDescent="0.25"/>
    <row r="18487" ht="30.75" customHeight="1" x14ac:dyDescent="0.25"/>
    <row r="18488" ht="30.75" customHeight="1" x14ac:dyDescent="0.25"/>
    <row r="18489" ht="30.75" customHeight="1" x14ac:dyDescent="0.25"/>
    <row r="18490" ht="30.75" customHeight="1" x14ac:dyDescent="0.25"/>
    <row r="18491" ht="30.75" customHeight="1" x14ac:dyDescent="0.25"/>
    <row r="18492" ht="30.75" customHeight="1" x14ac:dyDescent="0.25"/>
    <row r="18493" ht="30.75" customHeight="1" x14ac:dyDescent="0.25"/>
    <row r="18494" ht="30.75" customHeight="1" x14ac:dyDescent="0.25"/>
    <row r="18495" ht="30.75" customHeight="1" x14ac:dyDescent="0.25"/>
    <row r="18496" ht="30.75" customHeight="1" x14ac:dyDescent="0.25"/>
    <row r="18497" ht="30.75" customHeight="1" x14ac:dyDescent="0.25"/>
    <row r="18498" ht="30.75" customHeight="1" x14ac:dyDescent="0.25"/>
    <row r="18499" ht="30.75" customHeight="1" x14ac:dyDescent="0.25"/>
    <row r="18500" ht="30.75" customHeight="1" x14ac:dyDescent="0.25"/>
    <row r="18501" ht="30.75" customHeight="1" x14ac:dyDescent="0.25"/>
    <row r="18502" ht="30.75" customHeight="1" x14ac:dyDescent="0.25"/>
    <row r="18503" ht="30.75" customHeight="1" x14ac:dyDescent="0.25"/>
    <row r="18504" ht="30.75" customHeight="1" x14ac:dyDescent="0.25"/>
    <row r="18505" ht="30.75" customHeight="1" x14ac:dyDescent="0.25"/>
    <row r="18506" ht="30.75" customHeight="1" x14ac:dyDescent="0.25"/>
    <row r="18507" ht="30.75" customHeight="1" x14ac:dyDescent="0.25"/>
    <row r="18508" ht="30.75" customHeight="1" x14ac:dyDescent="0.25"/>
    <row r="18509" ht="30.75" customHeight="1" x14ac:dyDescent="0.25"/>
    <row r="18510" ht="30.75" customHeight="1" x14ac:dyDescent="0.25"/>
    <row r="18511" ht="30.75" customHeight="1" x14ac:dyDescent="0.25"/>
    <row r="18512" ht="30.75" customHeight="1" x14ac:dyDescent="0.25"/>
    <row r="18513" ht="30.75" customHeight="1" x14ac:dyDescent="0.25"/>
    <row r="18514" ht="30.75" customHeight="1" x14ac:dyDescent="0.25"/>
    <row r="18515" ht="30.75" customHeight="1" x14ac:dyDescent="0.25"/>
    <row r="18516" ht="30.75" customHeight="1" x14ac:dyDescent="0.25"/>
    <row r="18517" ht="30.75" customHeight="1" x14ac:dyDescent="0.25"/>
    <row r="18518" ht="30.75" customHeight="1" x14ac:dyDescent="0.25"/>
    <row r="18519" ht="30.75" customHeight="1" x14ac:dyDescent="0.25"/>
    <row r="18520" ht="30.75" customHeight="1" x14ac:dyDescent="0.25"/>
    <row r="18521" ht="30.75" customHeight="1" x14ac:dyDescent="0.25"/>
    <row r="18522" ht="30.75" customHeight="1" x14ac:dyDescent="0.25"/>
    <row r="18523" ht="30.75" customHeight="1" x14ac:dyDescent="0.25"/>
    <row r="18524" ht="30.75" customHeight="1" x14ac:dyDescent="0.25"/>
    <row r="18525" ht="30.75" customHeight="1" x14ac:dyDescent="0.25"/>
    <row r="18526" ht="30.75" customHeight="1" x14ac:dyDescent="0.25"/>
    <row r="18527" ht="30.75" customHeight="1" x14ac:dyDescent="0.25"/>
    <row r="18528" ht="30.75" customHeight="1" x14ac:dyDescent="0.25"/>
    <row r="18529" ht="30.75" customHeight="1" x14ac:dyDescent="0.25"/>
    <row r="18530" ht="30.75" customHeight="1" x14ac:dyDescent="0.25"/>
    <row r="18531" ht="30.75" customHeight="1" x14ac:dyDescent="0.25"/>
    <row r="18532" ht="30.75" customHeight="1" x14ac:dyDescent="0.25"/>
    <row r="18533" ht="30.75" customHeight="1" x14ac:dyDescent="0.25"/>
    <row r="18534" ht="30.75" customHeight="1" x14ac:dyDescent="0.25"/>
    <row r="18535" ht="30.75" customHeight="1" x14ac:dyDescent="0.25"/>
    <row r="18536" ht="30.75" customHeight="1" x14ac:dyDescent="0.25"/>
    <row r="18537" ht="30.75" customHeight="1" x14ac:dyDescent="0.25"/>
    <row r="18538" ht="30.75" customHeight="1" x14ac:dyDescent="0.25"/>
    <row r="18539" ht="30.75" customHeight="1" x14ac:dyDescent="0.25"/>
    <row r="18540" ht="30.75" customHeight="1" x14ac:dyDescent="0.25"/>
    <row r="18541" ht="30.75" customHeight="1" x14ac:dyDescent="0.25"/>
    <row r="18542" ht="30.75" customHeight="1" x14ac:dyDescent="0.25"/>
    <row r="18543" ht="30.75" customHeight="1" x14ac:dyDescent="0.25"/>
    <row r="18544" ht="30.75" customHeight="1" x14ac:dyDescent="0.25"/>
    <row r="18545" ht="30.75" customHeight="1" x14ac:dyDescent="0.25"/>
    <row r="18546" ht="30.75" customHeight="1" x14ac:dyDescent="0.25"/>
    <row r="18547" ht="30.75" customHeight="1" x14ac:dyDescent="0.25"/>
    <row r="18548" ht="30.75" customHeight="1" x14ac:dyDescent="0.25"/>
    <row r="18549" ht="30.75" customHeight="1" x14ac:dyDescent="0.25"/>
    <row r="18550" ht="30.75" customHeight="1" x14ac:dyDescent="0.25"/>
    <row r="18551" ht="30.75" customHeight="1" x14ac:dyDescent="0.25"/>
    <row r="18552" ht="30.75" customHeight="1" x14ac:dyDescent="0.25"/>
    <row r="18553" ht="30.75" customHeight="1" x14ac:dyDescent="0.25"/>
    <row r="18554" ht="30.75" customHeight="1" x14ac:dyDescent="0.25"/>
    <row r="18555" ht="30.75" customHeight="1" x14ac:dyDescent="0.25"/>
    <row r="18556" ht="30.75" customHeight="1" x14ac:dyDescent="0.25"/>
    <row r="18557" ht="30.75" customHeight="1" x14ac:dyDescent="0.25"/>
    <row r="18558" ht="30.75" customHeight="1" x14ac:dyDescent="0.25"/>
    <row r="18559" ht="30.75" customHeight="1" x14ac:dyDescent="0.25"/>
    <row r="18560" ht="30.75" customHeight="1" x14ac:dyDescent="0.25"/>
    <row r="18561" ht="30.75" customHeight="1" x14ac:dyDescent="0.25"/>
    <row r="18562" ht="30.75" customHeight="1" x14ac:dyDescent="0.25"/>
    <row r="18563" ht="30.75" customHeight="1" x14ac:dyDescent="0.25"/>
    <row r="18564" ht="30.75" customHeight="1" x14ac:dyDescent="0.25"/>
    <row r="18565" ht="30.75" customHeight="1" x14ac:dyDescent="0.25"/>
    <row r="18566" ht="30.75" customHeight="1" x14ac:dyDescent="0.25"/>
    <row r="18567" ht="30.75" customHeight="1" x14ac:dyDescent="0.25"/>
    <row r="18568" ht="30.75" customHeight="1" x14ac:dyDescent="0.25"/>
    <row r="18569" ht="30.75" customHeight="1" x14ac:dyDescent="0.25"/>
    <row r="18570" ht="30.75" customHeight="1" x14ac:dyDescent="0.25"/>
    <row r="18571" ht="30.75" customHeight="1" x14ac:dyDescent="0.25"/>
    <row r="18572" ht="30.75" customHeight="1" x14ac:dyDescent="0.25"/>
    <row r="18573" ht="30.75" customHeight="1" x14ac:dyDescent="0.25"/>
    <row r="18574" ht="30.75" customHeight="1" x14ac:dyDescent="0.25"/>
    <row r="18575" ht="30.75" customHeight="1" x14ac:dyDescent="0.25"/>
    <row r="18576" ht="30.75" customHeight="1" x14ac:dyDescent="0.25"/>
    <row r="18577" ht="30.75" customHeight="1" x14ac:dyDescent="0.25"/>
    <row r="18578" ht="30.75" customHeight="1" x14ac:dyDescent="0.25"/>
    <row r="18579" ht="30.75" customHeight="1" x14ac:dyDescent="0.25"/>
    <row r="18580" ht="30.75" customHeight="1" x14ac:dyDescent="0.25"/>
    <row r="18581" ht="30.75" customHeight="1" x14ac:dyDescent="0.25"/>
    <row r="18582" ht="30.75" customHeight="1" x14ac:dyDescent="0.25"/>
    <row r="18583" ht="30.75" customHeight="1" x14ac:dyDescent="0.25"/>
    <row r="18584" ht="30.75" customHeight="1" x14ac:dyDescent="0.25"/>
    <row r="18585" ht="30.75" customHeight="1" x14ac:dyDescent="0.25"/>
    <row r="18586" ht="30.75" customHeight="1" x14ac:dyDescent="0.25"/>
    <row r="18587" ht="30.75" customHeight="1" x14ac:dyDescent="0.25"/>
    <row r="18588" ht="30.75" customHeight="1" x14ac:dyDescent="0.25"/>
    <row r="18589" ht="30.75" customHeight="1" x14ac:dyDescent="0.25"/>
    <row r="18590" ht="30.75" customHeight="1" x14ac:dyDescent="0.25"/>
    <row r="18591" ht="30.75" customHeight="1" x14ac:dyDescent="0.25"/>
    <row r="18592" ht="30.75" customHeight="1" x14ac:dyDescent="0.25"/>
    <row r="18593" ht="30.75" customHeight="1" x14ac:dyDescent="0.25"/>
    <row r="18594" ht="30.75" customHeight="1" x14ac:dyDescent="0.25"/>
    <row r="18595" ht="30.75" customHeight="1" x14ac:dyDescent="0.25"/>
    <row r="18596" ht="30.75" customHeight="1" x14ac:dyDescent="0.25"/>
    <row r="18597" ht="30.75" customHeight="1" x14ac:dyDescent="0.25"/>
    <row r="18598" ht="30.75" customHeight="1" x14ac:dyDescent="0.25"/>
    <row r="18599" ht="30.75" customHeight="1" x14ac:dyDescent="0.25"/>
    <row r="18600" ht="30.75" customHeight="1" x14ac:dyDescent="0.25"/>
    <row r="18601" ht="30.75" customHeight="1" x14ac:dyDescent="0.25"/>
    <row r="18602" ht="30.75" customHeight="1" x14ac:dyDescent="0.25"/>
    <row r="18603" ht="30.75" customHeight="1" x14ac:dyDescent="0.25"/>
    <row r="18604" ht="30.75" customHeight="1" x14ac:dyDescent="0.25"/>
    <row r="18605" ht="30.75" customHeight="1" x14ac:dyDescent="0.25"/>
    <row r="18606" ht="30.75" customHeight="1" x14ac:dyDescent="0.25"/>
    <row r="18607" ht="30.75" customHeight="1" x14ac:dyDescent="0.25"/>
    <row r="18608" ht="30.75" customHeight="1" x14ac:dyDescent="0.25"/>
    <row r="18609" ht="30.75" customHeight="1" x14ac:dyDescent="0.25"/>
    <row r="18610" ht="30.75" customHeight="1" x14ac:dyDescent="0.25"/>
    <row r="18611" ht="30.75" customHeight="1" x14ac:dyDescent="0.25"/>
    <row r="18612" ht="30.75" customHeight="1" x14ac:dyDescent="0.25"/>
    <row r="18613" ht="30.75" customHeight="1" x14ac:dyDescent="0.25"/>
    <row r="18614" ht="30.75" customHeight="1" x14ac:dyDescent="0.25"/>
    <row r="18615" ht="30.75" customHeight="1" x14ac:dyDescent="0.25"/>
    <row r="18616" ht="30.75" customHeight="1" x14ac:dyDescent="0.25"/>
    <row r="18617" ht="30.75" customHeight="1" x14ac:dyDescent="0.25"/>
    <row r="18618" ht="30.75" customHeight="1" x14ac:dyDescent="0.25"/>
    <row r="18619" ht="30.75" customHeight="1" x14ac:dyDescent="0.25"/>
    <row r="18620" ht="30.75" customHeight="1" x14ac:dyDescent="0.25"/>
    <row r="18621" ht="30.75" customHeight="1" x14ac:dyDescent="0.25"/>
    <row r="18622" ht="30.75" customHeight="1" x14ac:dyDescent="0.25"/>
    <row r="18623" ht="30.75" customHeight="1" x14ac:dyDescent="0.25"/>
    <row r="18624" ht="30.75" customHeight="1" x14ac:dyDescent="0.25"/>
    <row r="18625" ht="30.75" customHeight="1" x14ac:dyDescent="0.25"/>
    <row r="18626" ht="30.75" customHeight="1" x14ac:dyDescent="0.25"/>
    <row r="18627" ht="30.75" customHeight="1" x14ac:dyDescent="0.25"/>
    <row r="18628" ht="30.75" customHeight="1" x14ac:dyDescent="0.25"/>
    <row r="18629" ht="30.75" customHeight="1" x14ac:dyDescent="0.25"/>
    <row r="18630" ht="30.75" customHeight="1" x14ac:dyDescent="0.25"/>
    <row r="18631" ht="30.75" customHeight="1" x14ac:dyDescent="0.25"/>
    <row r="18632" ht="30.75" customHeight="1" x14ac:dyDescent="0.25"/>
    <row r="18633" ht="30.75" customHeight="1" x14ac:dyDescent="0.25"/>
    <row r="18634" ht="30.75" customHeight="1" x14ac:dyDescent="0.25"/>
    <row r="18635" ht="30.75" customHeight="1" x14ac:dyDescent="0.25"/>
    <row r="18636" ht="30.75" customHeight="1" x14ac:dyDescent="0.25"/>
    <row r="18637" ht="30.75" customHeight="1" x14ac:dyDescent="0.25"/>
    <row r="18638" ht="30.75" customHeight="1" x14ac:dyDescent="0.25"/>
    <row r="18639" ht="30.75" customHeight="1" x14ac:dyDescent="0.25"/>
    <row r="18640" ht="30.75" customHeight="1" x14ac:dyDescent="0.25"/>
    <row r="18641" ht="30.75" customHeight="1" x14ac:dyDescent="0.25"/>
    <row r="18642" ht="30.75" customHeight="1" x14ac:dyDescent="0.25"/>
    <row r="18643" ht="30.75" customHeight="1" x14ac:dyDescent="0.25"/>
    <row r="18644" ht="30.75" customHeight="1" x14ac:dyDescent="0.25"/>
    <row r="18645" ht="30.75" customHeight="1" x14ac:dyDescent="0.25"/>
    <row r="18646" ht="30.75" customHeight="1" x14ac:dyDescent="0.25"/>
    <row r="18647" ht="30.75" customHeight="1" x14ac:dyDescent="0.25"/>
    <row r="18648" ht="30.75" customHeight="1" x14ac:dyDescent="0.25"/>
    <row r="18649" ht="30.75" customHeight="1" x14ac:dyDescent="0.25"/>
    <row r="18650" ht="30.75" customHeight="1" x14ac:dyDescent="0.25"/>
    <row r="18651" ht="30.75" customHeight="1" x14ac:dyDescent="0.25"/>
    <row r="18652" ht="30.75" customHeight="1" x14ac:dyDescent="0.25"/>
    <row r="18653" ht="30.75" customHeight="1" x14ac:dyDescent="0.25"/>
    <row r="18654" ht="30.75" customHeight="1" x14ac:dyDescent="0.25"/>
    <row r="18655" ht="30.75" customHeight="1" x14ac:dyDescent="0.25"/>
    <row r="18656" ht="30.75" customHeight="1" x14ac:dyDescent="0.25"/>
    <row r="18657" ht="30.75" customHeight="1" x14ac:dyDescent="0.25"/>
    <row r="18658" ht="30.75" customHeight="1" x14ac:dyDescent="0.25"/>
    <row r="18659" ht="30.75" customHeight="1" x14ac:dyDescent="0.25"/>
    <row r="18660" ht="30.75" customHeight="1" x14ac:dyDescent="0.25"/>
    <row r="18661" ht="30.75" customHeight="1" x14ac:dyDescent="0.25"/>
    <row r="18662" ht="30.75" customHeight="1" x14ac:dyDescent="0.25"/>
    <row r="18663" ht="30.75" customHeight="1" x14ac:dyDescent="0.25"/>
    <row r="18664" ht="30.75" customHeight="1" x14ac:dyDescent="0.25"/>
    <row r="18665" ht="30.75" customHeight="1" x14ac:dyDescent="0.25"/>
    <row r="18666" ht="30.75" customHeight="1" x14ac:dyDescent="0.25"/>
    <row r="18667" ht="30.75" customHeight="1" x14ac:dyDescent="0.25"/>
    <row r="18668" ht="30.75" customHeight="1" x14ac:dyDescent="0.25"/>
    <row r="18669" ht="30.75" customHeight="1" x14ac:dyDescent="0.25"/>
    <row r="18670" ht="30.75" customHeight="1" x14ac:dyDescent="0.25"/>
    <row r="18671" ht="30.75" customHeight="1" x14ac:dyDescent="0.25"/>
    <row r="18672" ht="30.75" customHeight="1" x14ac:dyDescent="0.25"/>
    <row r="18673" ht="30.75" customHeight="1" x14ac:dyDescent="0.25"/>
    <row r="18674" ht="30.75" customHeight="1" x14ac:dyDescent="0.25"/>
    <row r="18675" ht="30.75" customHeight="1" x14ac:dyDescent="0.25"/>
    <row r="18676" ht="30.75" customHeight="1" x14ac:dyDescent="0.25"/>
    <row r="18677" ht="30.75" customHeight="1" x14ac:dyDescent="0.25"/>
    <row r="18678" ht="30.75" customHeight="1" x14ac:dyDescent="0.25"/>
    <row r="18679" ht="30.75" customHeight="1" x14ac:dyDescent="0.25"/>
    <row r="18680" ht="30.75" customHeight="1" x14ac:dyDescent="0.25"/>
    <row r="18681" ht="30.75" customHeight="1" x14ac:dyDescent="0.25"/>
    <row r="18682" ht="30.75" customHeight="1" x14ac:dyDescent="0.25"/>
    <row r="18683" ht="30.75" customHeight="1" x14ac:dyDescent="0.25"/>
    <row r="18684" ht="30.75" customHeight="1" x14ac:dyDescent="0.25"/>
    <row r="18685" ht="30.75" customHeight="1" x14ac:dyDescent="0.25"/>
    <row r="18686" ht="30.75" customHeight="1" x14ac:dyDescent="0.25"/>
    <row r="18687" ht="30.75" customHeight="1" x14ac:dyDescent="0.25"/>
    <row r="18688" ht="30.75" customHeight="1" x14ac:dyDescent="0.25"/>
    <row r="18689" ht="30.75" customHeight="1" x14ac:dyDescent="0.25"/>
    <row r="18690" ht="30.75" customHeight="1" x14ac:dyDescent="0.25"/>
    <row r="18691" ht="30.75" customHeight="1" x14ac:dyDescent="0.25"/>
    <row r="18692" ht="30.75" customHeight="1" x14ac:dyDescent="0.25"/>
    <row r="18693" ht="30.75" customHeight="1" x14ac:dyDescent="0.25"/>
    <row r="18694" ht="30.75" customHeight="1" x14ac:dyDescent="0.25"/>
    <row r="18695" ht="30.75" customHeight="1" x14ac:dyDescent="0.25"/>
    <row r="18696" ht="30.75" customHeight="1" x14ac:dyDescent="0.25"/>
    <row r="18697" ht="30.75" customHeight="1" x14ac:dyDescent="0.25"/>
    <row r="18698" ht="30.75" customHeight="1" x14ac:dyDescent="0.25"/>
    <row r="18699" ht="30.75" customHeight="1" x14ac:dyDescent="0.25"/>
    <row r="18700" ht="30.75" customHeight="1" x14ac:dyDescent="0.25"/>
    <row r="18701" ht="30.75" customHeight="1" x14ac:dyDescent="0.25"/>
    <row r="18702" ht="30.75" customHeight="1" x14ac:dyDescent="0.25"/>
    <row r="18703" ht="30.75" customHeight="1" x14ac:dyDescent="0.25"/>
    <row r="18704" ht="30.75" customHeight="1" x14ac:dyDescent="0.25"/>
    <row r="18705" ht="30.75" customHeight="1" x14ac:dyDescent="0.25"/>
    <row r="18706" ht="30.75" customHeight="1" x14ac:dyDescent="0.25"/>
    <row r="18707" ht="30.75" customHeight="1" x14ac:dyDescent="0.25"/>
    <row r="18708" ht="30.75" customHeight="1" x14ac:dyDescent="0.25"/>
    <row r="18709" ht="30.75" customHeight="1" x14ac:dyDescent="0.25"/>
    <row r="18710" ht="30.75" customHeight="1" x14ac:dyDescent="0.25"/>
    <row r="18711" ht="30.75" customHeight="1" x14ac:dyDescent="0.25"/>
    <row r="18712" ht="30.75" customHeight="1" x14ac:dyDescent="0.25"/>
    <row r="18713" ht="30.75" customHeight="1" x14ac:dyDescent="0.25"/>
    <row r="18714" ht="30.75" customHeight="1" x14ac:dyDescent="0.25"/>
    <row r="18715" ht="30.75" customHeight="1" x14ac:dyDescent="0.25"/>
    <row r="18716" ht="30.75" customHeight="1" x14ac:dyDescent="0.25"/>
    <row r="18717" ht="30.75" customHeight="1" x14ac:dyDescent="0.25"/>
    <row r="18718" ht="30.75" customHeight="1" x14ac:dyDescent="0.25"/>
    <row r="18719" ht="30.75" customHeight="1" x14ac:dyDescent="0.25"/>
    <row r="18720" ht="30.75" customHeight="1" x14ac:dyDescent="0.25"/>
    <row r="18721" ht="30.75" customHeight="1" x14ac:dyDescent="0.25"/>
    <row r="18722" ht="30.75" customHeight="1" x14ac:dyDescent="0.25"/>
    <row r="18723" ht="30.75" customHeight="1" x14ac:dyDescent="0.25"/>
    <row r="18724" ht="30.75" customHeight="1" x14ac:dyDescent="0.25"/>
    <row r="18725" ht="30.75" customHeight="1" x14ac:dyDescent="0.25"/>
    <row r="18726" ht="30.75" customHeight="1" x14ac:dyDescent="0.25"/>
    <row r="18727" ht="30.75" customHeight="1" x14ac:dyDescent="0.25"/>
    <row r="18728" ht="30.75" customHeight="1" x14ac:dyDescent="0.25"/>
    <row r="18729" ht="30.75" customHeight="1" x14ac:dyDescent="0.25"/>
    <row r="18730" ht="30.75" customHeight="1" x14ac:dyDescent="0.25"/>
    <row r="18731" ht="30.75" customHeight="1" x14ac:dyDescent="0.25"/>
    <row r="18732" ht="30.75" customHeight="1" x14ac:dyDescent="0.25"/>
    <row r="18733" ht="30.75" customHeight="1" x14ac:dyDescent="0.25"/>
    <row r="18734" ht="30.75" customHeight="1" x14ac:dyDescent="0.25"/>
    <row r="18735" ht="30.75" customHeight="1" x14ac:dyDescent="0.25"/>
    <row r="18736" ht="30.75" customHeight="1" x14ac:dyDescent="0.25"/>
    <row r="18737" ht="30.75" customHeight="1" x14ac:dyDescent="0.25"/>
    <row r="18738" ht="30.75" customHeight="1" x14ac:dyDescent="0.25"/>
    <row r="18739" ht="30.75" customHeight="1" x14ac:dyDescent="0.25"/>
    <row r="18740" ht="30.75" customHeight="1" x14ac:dyDescent="0.25"/>
    <row r="18741" ht="30.75" customHeight="1" x14ac:dyDescent="0.25"/>
    <row r="18742" ht="30.75" customHeight="1" x14ac:dyDescent="0.25"/>
    <row r="18743" ht="30.75" customHeight="1" x14ac:dyDescent="0.25"/>
    <row r="18744" ht="30.75" customHeight="1" x14ac:dyDescent="0.25"/>
    <row r="18745" ht="30.75" customHeight="1" x14ac:dyDescent="0.25"/>
    <row r="18746" ht="30.75" customHeight="1" x14ac:dyDescent="0.25"/>
    <row r="18747" ht="30.75" customHeight="1" x14ac:dyDescent="0.25"/>
    <row r="18748" ht="30.75" customHeight="1" x14ac:dyDescent="0.25"/>
    <row r="18749" ht="30.75" customHeight="1" x14ac:dyDescent="0.25"/>
    <row r="18750" ht="30.75" customHeight="1" x14ac:dyDescent="0.25"/>
    <row r="18751" ht="30.75" customHeight="1" x14ac:dyDescent="0.25"/>
    <row r="18752" ht="30.75" customHeight="1" x14ac:dyDescent="0.25"/>
    <row r="18753" ht="30.75" customHeight="1" x14ac:dyDescent="0.25"/>
    <row r="18754" ht="30.75" customHeight="1" x14ac:dyDescent="0.25"/>
    <row r="18755" ht="30.75" customHeight="1" x14ac:dyDescent="0.25"/>
    <row r="18756" ht="30.75" customHeight="1" x14ac:dyDescent="0.25"/>
    <row r="18757" ht="30.75" customHeight="1" x14ac:dyDescent="0.25"/>
    <row r="18758" ht="30.75" customHeight="1" x14ac:dyDescent="0.25"/>
    <row r="18759" ht="30.75" customHeight="1" x14ac:dyDescent="0.25"/>
    <row r="18760" ht="30.75" customHeight="1" x14ac:dyDescent="0.25"/>
    <row r="18761" ht="30.75" customHeight="1" x14ac:dyDescent="0.25"/>
    <row r="18762" ht="30.75" customHeight="1" x14ac:dyDescent="0.25"/>
    <row r="18763" ht="30.75" customHeight="1" x14ac:dyDescent="0.25"/>
    <row r="18764" ht="30.75" customHeight="1" x14ac:dyDescent="0.25"/>
    <row r="18765" ht="30.75" customHeight="1" x14ac:dyDescent="0.25"/>
    <row r="18766" ht="30.75" customHeight="1" x14ac:dyDescent="0.25"/>
    <row r="18767" ht="30.75" customHeight="1" x14ac:dyDescent="0.25"/>
    <row r="18768" ht="30.75" customHeight="1" x14ac:dyDescent="0.25"/>
    <row r="18769" ht="30.75" customHeight="1" x14ac:dyDescent="0.25"/>
    <row r="18770" ht="30.75" customHeight="1" x14ac:dyDescent="0.25"/>
    <row r="18771" ht="30.75" customHeight="1" x14ac:dyDescent="0.25"/>
    <row r="18772" ht="30.75" customHeight="1" x14ac:dyDescent="0.25"/>
    <row r="18773" ht="30.75" customHeight="1" x14ac:dyDescent="0.25"/>
    <row r="18774" ht="30.75" customHeight="1" x14ac:dyDescent="0.25"/>
    <row r="18775" ht="30.75" customHeight="1" x14ac:dyDescent="0.25"/>
    <row r="18776" ht="30.75" customHeight="1" x14ac:dyDescent="0.25"/>
    <row r="18777" ht="30.75" customHeight="1" x14ac:dyDescent="0.25"/>
    <row r="18778" ht="30.75" customHeight="1" x14ac:dyDescent="0.25"/>
    <row r="18779" ht="30.75" customHeight="1" x14ac:dyDescent="0.25"/>
    <row r="18780" ht="30.75" customHeight="1" x14ac:dyDescent="0.25"/>
    <row r="18781" ht="30.75" customHeight="1" x14ac:dyDescent="0.25"/>
    <row r="18782" ht="30.75" customHeight="1" x14ac:dyDescent="0.25"/>
    <row r="18783" ht="30.75" customHeight="1" x14ac:dyDescent="0.25"/>
    <row r="18784" ht="30.75" customHeight="1" x14ac:dyDescent="0.25"/>
    <row r="18785" ht="30.75" customHeight="1" x14ac:dyDescent="0.25"/>
    <row r="18786" ht="30.75" customHeight="1" x14ac:dyDescent="0.25"/>
    <row r="18787" ht="30.75" customHeight="1" x14ac:dyDescent="0.25"/>
    <row r="18788" ht="30.75" customHeight="1" x14ac:dyDescent="0.25"/>
    <row r="18789" ht="30.75" customHeight="1" x14ac:dyDescent="0.25"/>
    <row r="18790" ht="30.75" customHeight="1" x14ac:dyDescent="0.25"/>
    <row r="18791" ht="30.75" customHeight="1" x14ac:dyDescent="0.25"/>
    <row r="18792" ht="30.75" customHeight="1" x14ac:dyDescent="0.25"/>
    <row r="18793" ht="30.75" customHeight="1" x14ac:dyDescent="0.25"/>
    <row r="18794" ht="30.75" customHeight="1" x14ac:dyDescent="0.25"/>
    <row r="18795" ht="30.75" customHeight="1" x14ac:dyDescent="0.25"/>
    <row r="18796" ht="30.75" customHeight="1" x14ac:dyDescent="0.25"/>
    <row r="18797" ht="30.75" customHeight="1" x14ac:dyDescent="0.25"/>
    <row r="18798" ht="30.75" customHeight="1" x14ac:dyDescent="0.25"/>
    <row r="18799" ht="30.75" customHeight="1" x14ac:dyDescent="0.25"/>
    <row r="18800" ht="30.75" customHeight="1" x14ac:dyDescent="0.25"/>
    <row r="18801" ht="30.75" customHeight="1" x14ac:dyDescent="0.25"/>
    <row r="18802" ht="30.75" customHeight="1" x14ac:dyDescent="0.25"/>
    <row r="18803" ht="30.75" customHeight="1" x14ac:dyDescent="0.25"/>
    <row r="18804" ht="30.75" customHeight="1" x14ac:dyDescent="0.25"/>
    <row r="18805" ht="30.75" customHeight="1" x14ac:dyDescent="0.25"/>
    <row r="18806" ht="30.75" customHeight="1" x14ac:dyDescent="0.25"/>
    <row r="18807" ht="30.75" customHeight="1" x14ac:dyDescent="0.25"/>
    <row r="18808" ht="30.75" customHeight="1" x14ac:dyDescent="0.25"/>
    <row r="18809" ht="30.75" customHeight="1" x14ac:dyDescent="0.25"/>
    <row r="18810" ht="30.75" customHeight="1" x14ac:dyDescent="0.25"/>
    <row r="18811" ht="30.75" customHeight="1" x14ac:dyDescent="0.25"/>
    <row r="18812" ht="30.75" customHeight="1" x14ac:dyDescent="0.25"/>
    <row r="18813" ht="30.75" customHeight="1" x14ac:dyDescent="0.25"/>
    <row r="18814" ht="30.75" customHeight="1" x14ac:dyDescent="0.25"/>
    <row r="18815" ht="30.75" customHeight="1" x14ac:dyDescent="0.25"/>
    <row r="18816" ht="30.75" customHeight="1" x14ac:dyDescent="0.25"/>
    <row r="18817" ht="30.75" customHeight="1" x14ac:dyDescent="0.25"/>
    <row r="18818" ht="30.75" customHeight="1" x14ac:dyDescent="0.25"/>
    <row r="18819" ht="30.75" customHeight="1" x14ac:dyDescent="0.25"/>
    <row r="18820" ht="30.75" customHeight="1" x14ac:dyDescent="0.25"/>
    <row r="18821" ht="30.75" customHeight="1" x14ac:dyDescent="0.25"/>
    <row r="18822" ht="30.75" customHeight="1" x14ac:dyDescent="0.25"/>
    <row r="18823" ht="30.75" customHeight="1" x14ac:dyDescent="0.25"/>
    <row r="18824" ht="30.75" customHeight="1" x14ac:dyDescent="0.25"/>
    <row r="18825" ht="30.75" customHeight="1" x14ac:dyDescent="0.25"/>
    <row r="18826" ht="30.75" customHeight="1" x14ac:dyDescent="0.25"/>
    <row r="18827" ht="30.75" customHeight="1" x14ac:dyDescent="0.25"/>
    <row r="18828" ht="30.75" customHeight="1" x14ac:dyDescent="0.25"/>
    <row r="18829" ht="30.75" customHeight="1" x14ac:dyDescent="0.25"/>
    <row r="18830" ht="30.75" customHeight="1" x14ac:dyDescent="0.25"/>
    <row r="18831" ht="30.75" customHeight="1" x14ac:dyDescent="0.25"/>
    <row r="18832" ht="30.75" customHeight="1" x14ac:dyDescent="0.25"/>
    <row r="18833" ht="30.75" customHeight="1" x14ac:dyDescent="0.25"/>
    <row r="18834" ht="30.75" customHeight="1" x14ac:dyDescent="0.25"/>
    <row r="18835" ht="30.75" customHeight="1" x14ac:dyDescent="0.25"/>
    <row r="18836" ht="30.75" customHeight="1" x14ac:dyDescent="0.25"/>
    <row r="18837" ht="30.75" customHeight="1" x14ac:dyDescent="0.25"/>
    <row r="18838" ht="30.75" customHeight="1" x14ac:dyDescent="0.25"/>
    <row r="18839" ht="30.75" customHeight="1" x14ac:dyDescent="0.25"/>
    <row r="18840" ht="30.75" customHeight="1" x14ac:dyDescent="0.25"/>
    <row r="18841" ht="30.75" customHeight="1" x14ac:dyDescent="0.25"/>
    <row r="18842" ht="30.75" customHeight="1" x14ac:dyDescent="0.25"/>
    <row r="18843" ht="30.75" customHeight="1" x14ac:dyDescent="0.25"/>
    <row r="18844" ht="30.75" customHeight="1" x14ac:dyDescent="0.25"/>
    <row r="18845" ht="30.75" customHeight="1" x14ac:dyDescent="0.25"/>
    <row r="18846" ht="30.75" customHeight="1" x14ac:dyDescent="0.25"/>
    <row r="18847" ht="30.75" customHeight="1" x14ac:dyDescent="0.25"/>
    <row r="18848" ht="30.75" customHeight="1" x14ac:dyDescent="0.25"/>
    <row r="18849" ht="30.75" customHeight="1" x14ac:dyDescent="0.25"/>
    <row r="18850" ht="30.75" customHeight="1" x14ac:dyDescent="0.25"/>
    <row r="18851" ht="30.75" customHeight="1" x14ac:dyDescent="0.25"/>
    <row r="18852" ht="30.75" customHeight="1" x14ac:dyDescent="0.25"/>
    <row r="18853" ht="30.75" customHeight="1" x14ac:dyDescent="0.25"/>
    <row r="18854" ht="30.75" customHeight="1" x14ac:dyDescent="0.25"/>
    <row r="18855" ht="30.75" customHeight="1" x14ac:dyDescent="0.25"/>
    <row r="18856" ht="30.75" customHeight="1" x14ac:dyDescent="0.25"/>
    <row r="18857" ht="30.75" customHeight="1" x14ac:dyDescent="0.25"/>
    <row r="18858" ht="30.75" customHeight="1" x14ac:dyDescent="0.25"/>
    <row r="18859" ht="30.75" customHeight="1" x14ac:dyDescent="0.25"/>
    <row r="18860" ht="30.75" customHeight="1" x14ac:dyDescent="0.25"/>
    <row r="18861" ht="30.75" customHeight="1" x14ac:dyDescent="0.25"/>
    <row r="18862" ht="30.75" customHeight="1" x14ac:dyDescent="0.25"/>
    <row r="18863" ht="30.75" customHeight="1" x14ac:dyDescent="0.25"/>
    <row r="18864" ht="30.75" customHeight="1" x14ac:dyDescent="0.25"/>
    <row r="18865" ht="30.75" customHeight="1" x14ac:dyDescent="0.25"/>
    <row r="18866" ht="30.75" customHeight="1" x14ac:dyDescent="0.25"/>
    <row r="18867" ht="30.75" customHeight="1" x14ac:dyDescent="0.25"/>
    <row r="18868" ht="30.75" customHeight="1" x14ac:dyDescent="0.25"/>
    <row r="18869" ht="30.75" customHeight="1" x14ac:dyDescent="0.25"/>
    <row r="18870" ht="30.75" customHeight="1" x14ac:dyDescent="0.25"/>
    <row r="18871" ht="30.75" customHeight="1" x14ac:dyDescent="0.25"/>
    <row r="18872" ht="30.75" customHeight="1" x14ac:dyDescent="0.25"/>
    <row r="18873" ht="30.75" customHeight="1" x14ac:dyDescent="0.25"/>
    <row r="18874" ht="30.75" customHeight="1" x14ac:dyDescent="0.25"/>
    <row r="18875" ht="30.75" customHeight="1" x14ac:dyDescent="0.25"/>
    <row r="18876" ht="30.75" customHeight="1" x14ac:dyDescent="0.25"/>
    <row r="18877" ht="30.75" customHeight="1" x14ac:dyDescent="0.25"/>
    <row r="18878" ht="30.75" customHeight="1" x14ac:dyDescent="0.25"/>
    <row r="18879" ht="30.75" customHeight="1" x14ac:dyDescent="0.25"/>
    <row r="18880" ht="30.75" customHeight="1" x14ac:dyDescent="0.25"/>
    <row r="18881" ht="30.75" customHeight="1" x14ac:dyDescent="0.25"/>
    <row r="18882" ht="30.75" customHeight="1" x14ac:dyDescent="0.25"/>
    <row r="18883" ht="30.75" customHeight="1" x14ac:dyDescent="0.25"/>
    <row r="18884" ht="30.75" customHeight="1" x14ac:dyDescent="0.25"/>
    <row r="18885" ht="30.75" customHeight="1" x14ac:dyDescent="0.25"/>
    <row r="18886" ht="30.75" customHeight="1" x14ac:dyDescent="0.25"/>
    <row r="18887" ht="30.75" customHeight="1" x14ac:dyDescent="0.25"/>
    <row r="18888" ht="30.75" customHeight="1" x14ac:dyDescent="0.25"/>
    <row r="18889" ht="30.75" customHeight="1" x14ac:dyDescent="0.25"/>
    <row r="18890" ht="30.75" customHeight="1" x14ac:dyDescent="0.25"/>
    <row r="18891" ht="30.75" customHeight="1" x14ac:dyDescent="0.25"/>
    <row r="18892" ht="30.75" customHeight="1" x14ac:dyDescent="0.25"/>
    <row r="18893" ht="30.75" customHeight="1" x14ac:dyDescent="0.25"/>
    <row r="18894" ht="30.75" customHeight="1" x14ac:dyDescent="0.25"/>
    <row r="18895" ht="30.75" customHeight="1" x14ac:dyDescent="0.25"/>
    <row r="18896" ht="30.75" customHeight="1" x14ac:dyDescent="0.25"/>
    <row r="18897" ht="30.75" customHeight="1" x14ac:dyDescent="0.25"/>
    <row r="18898" ht="30.75" customHeight="1" x14ac:dyDescent="0.25"/>
    <row r="18899" ht="30.75" customHeight="1" x14ac:dyDescent="0.25"/>
    <row r="18900" ht="30.75" customHeight="1" x14ac:dyDescent="0.25"/>
    <row r="18901" ht="30.75" customHeight="1" x14ac:dyDescent="0.25"/>
    <row r="18902" ht="30.75" customHeight="1" x14ac:dyDescent="0.25"/>
    <row r="18903" ht="30.75" customHeight="1" x14ac:dyDescent="0.25"/>
    <row r="18904" ht="30.75" customHeight="1" x14ac:dyDescent="0.25"/>
    <row r="18905" ht="30.75" customHeight="1" x14ac:dyDescent="0.25"/>
    <row r="18906" ht="30.75" customHeight="1" x14ac:dyDescent="0.25"/>
    <row r="18907" ht="30.75" customHeight="1" x14ac:dyDescent="0.25"/>
    <row r="18908" ht="30.75" customHeight="1" x14ac:dyDescent="0.25"/>
    <row r="18909" ht="30.75" customHeight="1" x14ac:dyDescent="0.25"/>
    <row r="18910" ht="30.75" customHeight="1" x14ac:dyDescent="0.25"/>
    <row r="18911" ht="30.75" customHeight="1" x14ac:dyDescent="0.25"/>
    <row r="18912" ht="30.75" customHeight="1" x14ac:dyDescent="0.25"/>
    <row r="18913" ht="30.75" customHeight="1" x14ac:dyDescent="0.25"/>
    <row r="18914" ht="30.75" customHeight="1" x14ac:dyDescent="0.25"/>
    <row r="18915" ht="30.75" customHeight="1" x14ac:dyDescent="0.25"/>
    <row r="18916" ht="30.75" customHeight="1" x14ac:dyDescent="0.25"/>
    <row r="18917" ht="30.75" customHeight="1" x14ac:dyDescent="0.25"/>
    <row r="18918" ht="30.75" customHeight="1" x14ac:dyDescent="0.25"/>
    <row r="18919" ht="30.75" customHeight="1" x14ac:dyDescent="0.25"/>
    <row r="18920" ht="30.75" customHeight="1" x14ac:dyDescent="0.25"/>
    <row r="18921" ht="30.75" customHeight="1" x14ac:dyDescent="0.25"/>
    <row r="18922" ht="30.75" customHeight="1" x14ac:dyDescent="0.25"/>
    <row r="18923" ht="30.75" customHeight="1" x14ac:dyDescent="0.25"/>
    <row r="18924" ht="30.75" customHeight="1" x14ac:dyDescent="0.25"/>
    <row r="18925" ht="30.75" customHeight="1" x14ac:dyDescent="0.25"/>
    <row r="18926" ht="30.75" customHeight="1" x14ac:dyDescent="0.25"/>
    <row r="18927" ht="30.75" customHeight="1" x14ac:dyDescent="0.25"/>
    <row r="18928" ht="30.75" customHeight="1" x14ac:dyDescent="0.25"/>
    <row r="18929" ht="30.75" customHeight="1" x14ac:dyDescent="0.25"/>
    <row r="18930" ht="30.75" customHeight="1" x14ac:dyDescent="0.25"/>
    <row r="18931" ht="30.75" customHeight="1" x14ac:dyDescent="0.25"/>
    <row r="18932" ht="30.75" customHeight="1" x14ac:dyDescent="0.25"/>
    <row r="18933" ht="30.75" customHeight="1" x14ac:dyDescent="0.25"/>
    <row r="18934" ht="30.75" customHeight="1" x14ac:dyDescent="0.25"/>
    <row r="18935" ht="30.75" customHeight="1" x14ac:dyDescent="0.25"/>
    <row r="18936" ht="30.75" customHeight="1" x14ac:dyDescent="0.25"/>
    <row r="18937" ht="30.75" customHeight="1" x14ac:dyDescent="0.25"/>
    <row r="18938" ht="30.75" customHeight="1" x14ac:dyDescent="0.25"/>
    <row r="18939" ht="30.75" customHeight="1" x14ac:dyDescent="0.25"/>
    <row r="18940" ht="30.75" customHeight="1" x14ac:dyDescent="0.25"/>
    <row r="18941" ht="30.75" customHeight="1" x14ac:dyDescent="0.25"/>
    <row r="18942" ht="30.75" customHeight="1" x14ac:dyDescent="0.25"/>
    <row r="18943" ht="30.75" customHeight="1" x14ac:dyDescent="0.25"/>
    <row r="18944" ht="30.75" customHeight="1" x14ac:dyDescent="0.25"/>
    <row r="18945" ht="30.75" customHeight="1" x14ac:dyDescent="0.25"/>
    <row r="18946" ht="30.75" customHeight="1" x14ac:dyDescent="0.25"/>
    <row r="18947" ht="30.75" customHeight="1" x14ac:dyDescent="0.25"/>
    <row r="18948" ht="30.75" customHeight="1" x14ac:dyDescent="0.25"/>
    <row r="18949" ht="30.75" customHeight="1" x14ac:dyDescent="0.25"/>
    <row r="18950" ht="30.75" customHeight="1" x14ac:dyDescent="0.25"/>
    <row r="18951" ht="30.75" customHeight="1" x14ac:dyDescent="0.25"/>
    <row r="18952" ht="30.75" customHeight="1" x14ac:dyDescent="0.25"/>
    <row r="18953" ht="30.75" customHeight="1" x14ac:dyDescent="0.25"/>
    <row r="18954" ht="30.75" customHeight="1" x14ac:dyDescent="0.25"/>
    <row r="18955" ht="30.75" customHeight="1" x14ac:dyDescent="0.25"/>
    <row r="18956" ht="30.75" customHeight="1" x14ac:dyDescent="0.25"/>
    <row r="18957" ht="30.75" customHeight="1" x14ac:dyDescent="0.25"/>
    <row r="18958" ht="30.75" customHeight="1" x14ac:dyDescent="0.25"/>
    <row r="18959" ht="30.75" customHeight="1" x14ac:dyDescent="0.25"/>
    <row r="18960" ht="30.75" customHeight="1" x14ac:dyDescent="0.25"/>
    <row r="18961" ht="30.75" customHeight="1" x14ac:dyDescent="0.25"/>
    <row r="18962" ht="30.75" customHeight="1" x14ac:dyDescent="0.25"/>
    <row r="18963" ht="30.75" customHeight="1" x14ac:dyDescent="0.25"/>
    <row r="18964" ht="30.75" customHeight="1" x14ac:dyDescent="0.25"/>
    <row r="18965" ht="30.75" customHeight="1" x14ac:dyDescent="0.25"/>
    <row r="18966" ht="30.75" customHeight="1" x14ac:dyDescent="0.25"/>
    <row r="18967" ht="30.75" customHeight="1" x14ac:dyDescent="0.25"/>
    <row r="18968" ht="30.75" customHeight="1" x14ac:dyDescent="0.25"/>
    <row r="18969" ht="30.75" customHeight="1" x14ac:dyDescent="0.25"/>
    <row r="18970" ht="30.75" customHeight="1" x14ac:dyDescent="0.25"/>
    <row r="18971" ht="30.75" customHeight="1" x14ac:dyDescent="0.25"/>
    <row r="18972" ht="30.75" customHeight="1" x14ac:dyDescent="0.25"/>
    <row r="18973" ht="30.75" customHeight="1" x14ac:dyDescent="0.25"/>
    <row r="18974" ht="30.75" customHeight="1" x14ac:dyDescent="0.25"/>
    <row r="18975" ht="30.75" customHeight="1" x14ac:dyDescent="0.25"/>
    <row r="18976" ht="30.75" customHeight="1" x14ac:dyDescent="0.25"/>
    <row r="18977" ht="30.75" customHeight="1" x14ac:dyDescent="0.25"/>
    <row r="18978" ht="30.75" customHeight="1" x14ac:dyDescent="0.25"/>
    <row r="18979" ht="30.75" customHeight="1" x14ac:dyDescent="0.25"/>
    <row r="18980" ht="30.75" customHeight="1" x14ac:dyDescent="0.25"/>
    <row r="18981" ht="30.75" customHeight="1" x14ac:dyDescent="0.25"/>
    <row r="18982" ht="30.75" customHeight="1" x14ac:dyDescent="0.25"/>
    <row r="18983" ht="30.75" customHeight="1" x14ac:dyDescent="0.25"/>
    <row r="18984" ht="30.75" customHeight="1" x14ac:dyDescent="0.25"/>
    <row r="18985" ht="30.75" customHeight="1" x14ac:dyDescent="0.25"/>
    <row r="18986" ht="30.75" customHeight="1" x14ac:dyDescent="0.25"/>
    <row r="18987" ht="30.75" customHeight="1" x14ac:dyDescent="0.25"/>
    <row r="18988" ht="30.75" customHeight="1" x14ac:dyDescent="0.25"/>
    <row r="18989" ht="30.75" customHeight="1" x14ac:dyDescent="0.25"/>
    <row r="18990" ht="30.75" customHeight="1" x14ac:dyDescent="0.25"/>
    <row r="18991" ht="30.75" customHeight="1" x14ac:dyDescent="0.25"/>
    <row r="18992" ht="30.75" customHeight="1" x14ac:dyDescent="0.25"/>
    <row r="18993" ht="30.75" customHeight="1" x14ac:dyDescent="0.25"/>
    <row r="18994" ht="30.75" customHeight="1" x14ac:dyDescent="0.25"/>
    <row r="18995" ht="30.75" customHeight="1" x14ac:dyDescent="0.25"/>
    <row r="18996" ht="30.75" customHeight="1" x14ac:dyDescent="0.25"/>
    <row r="18997" ht="30.75" customHeight="1" x14ac:dyDescent="0.25"/>
    <row r="18998" ht="30.75" customHeight="1" x14ac:dyDescent="0.25"/>
    <row r="18999" ht="30.75" customHeight="1" x14ac:dyDescent="0.25"/>
    <row r="19000" ht="30.75" customHeight="1" x14ac:dyDescent="0.25"/>
    <row r="19001" ht="30.75" customHeight="1" x14ac:dyDescent="0.25"/>
    <row r="19002" ht="30.75" customHeight="1" x14ac:dyDescent="0.25"/>
    <row r="19003" ht="30.75" customHeight="1" x14ac:dyDescent="0.25"/>
    <row r="19004" ht="30.75" customHeight="1" x14ac:dyDescent="0.25"/>
    <row r="19005" ht="30.75" customHeight="1" x14ac:dyDescent="0.25"/>
    <row r="19006" ht="30.75" customHeight="1" x14ac:dyDescent="0.25"/>
    <row r="19007" ht="30.75" customHeight="1" x14ac:dyDescent="0.25"/>
    <row r="19008" ht="30.75" customHeight="1" x14ac:dyDescent="0.25"/>
    <row r="19009" ht="30.75" customHeight="1" x14ac:dyDescent="0.25"/>
    <row r="19010" ht="30.75" customHeight="1" x14ac:dyDescent="0.25"/>
    <row r="19011" ht="30.75" customHeight="1" x14ac:dyDescent="0.25"/>
    <row r="19012" ht="30.75" customHeight="1" x14ac:dyDescent="0.25"/>
    <row r="19013" ht="30.75" customHeight="1" x14ac:dyDescent="0.25"/>
    <row r="19014" ht="30.75" customHeight="1" x14ac:dyDescent="0.25"/>
    <row r="19015" ht="30.75" customHeight="1" x14ac:dyDescent="0.25"/>
    <row r="19016" ht="30.75" customHeight="1" x14ac:dyDescent="0.25"/>
    <row r="19017" ht="30.75" customHeight="1" x14ac:dyDescent="0.25"/>
    <row r="19018" ht="30.75" customHeight="1" x14ac:dyDescent="0.25"/>
    <row r="19019" ht="30.75" customHeight="1" x14ac:dyDescent="0.25"/>
    <row r="19020" ht="30.75" customHeight="1" x14ac:dyDescent="0.25"/>
    <row r="19021" ht="30.75" customHeight="1" x14ac:dyDescent="0.25"/>
    <row r="19022" ht="30.75" customHeight="1" x14ac:dyDescent="0.25"/>
    <row r="19023" ht="30.75" customHeight="1" x14ac:dyDescent="0.25"/>
    <row r="19024" ht="30.75" customHeight="1" x14ac:dyDescent="0.25"/>
    <row r="19025" ht="30.75" customHeight="1" x14ac:dyDescent="0.25"/>
    <row r="19026" ht="30.75" customHeight="1" x14ac:dyDescent="0.25"/>
    <row r="19027" ht="30.75" customHeight="1" x14ac:dyDescent="0.25"/>
    <row r="19028" ht="30.75" customHeight="1" x14ac:dyDescent="0.25"/>
    <row r="19029" ht="30.75" customHeight="1" x14ac:dyDescent="0.25"/>
    <row r="19030" ht="30.75" customHeight="1" x14ac:dyDescent="0.25"/>
    <row r="19031" ht="30.75" customHeight="1" x14ac:dyDescent="0.25"/>
    <row r="19032" ht="30.75" customHeight="1" x14ac:dyDescent="0.25"/>
    <row r="19033" ht="30.75" customHeight="1" x14ac:dyDescent="0.25"/>
    <row r="19034" ht="30.75" customHeight="1" x14ac:dyDescent="0.25"/>
    <row r="19035" ht="30.75" customHeight="1" x14ac:dyDescent="0.25"/>
    <row r="19036" ht="30.75" customHeight="1" x14ac:dyDescent="0.25"/>
    <row r="19037" ht="30.75" customHeight="1" x14ac:dyDescent="0.25"/>
    <row r="19038" ht="30.75" customHeight="1" x14ac:dyDescent="0.25"/>
    <row r="19039" ht="30.75" customHeight="1" x14ac:dyDescent="0.25"/>
    <row r="19040" ht="30.75" customHeight="1" x14ac:dyDescent="0.25"/>
    <row r="19041" ht="30.75" customHeight="1" x14ac:dyDescent="0.25"/>
    <row r="19042" ht="30.75" customHeight="1" x14ac:dyDescent="0.25"/>
    <row r="19043" ht="30.75" customHeight="1" x14ac:dyDescent="0.25"/>
    <row r="19044" ht="30.75" customHeight="1" x14ac:dyDescent="0.25"/>
    <row r="19045" ht="30.75" customHeight="1" x14ac:dyDescent="0.25"/>
    <row r="19046" ht="30.75" customHeight="1" x14ac:dyDescent="0.25"/>
    <row r="19047" ht="30.75" customHeight="1" x14ac:dyDescent="0.25"/>
    <row r="19048" ht="30.75" customHeight="1" x14ac:dyDescent="0.25"/>
    <row r="19049" ht="30.75" customHeight="1" x14ac:dyDescent="0.25"/>
    <row r="19050" ht="30.75" customHeight="1" x14ac:dyDescent="0.25"/>
    <row r="19051" ht="30.75" customHeight="1" x14ac:dyDescent="0.25"/>
    <row r="19052" ht="30.75" customHeight="1" x14ac:dyDescent="0.25"/>
    <row r="19053" ht="30.75" customHeight="1" x14ac:dyDescent="0.25"/>
    <row r="19054" ht="30.75" customHeight="1" x14ac:dyDescent="0.25"/>
    <row r="19055" ht="30.75" customHeight="1" x14ac:dyDescent="0.25"/>
    <row r="19056" ht="30.75" customHeight="1" x14ac:dyDescent="0.25"/>
    <row r="19057" ht="30.75" customHeight="1" x14ac:dyDescent="0.25"/>
    <row r="19058" ht="30.75" customHeight="1" x14ac:dyDescent="0.25"/>
    <row r="19059" ht="30.75" customHeight="1" x14ac:dyDescent="0.25"/>
    <row r="19060" ht="30.75" customHeight="1" x14ac:dyDescent="0.25"/>
    <row r="19061" ht="30.75" customHeight="1" x14ac:dyDescent="0.25"/>
    <row r="19062" ht="30.75" customHeight="1" x14ac:dyDescent="0.25"/>
    <row r="19063" ht="30.75" customHeight="1" x14ac:dyDescent="0.25"/>
    <row r="19064" ht="30.75" customHeight="1" x14ac:dyDescent="0.25"/>
    <row r="19065" ht="30.75" customHeight="1" x14ac:dyDescent="0.25"/>
    <row r="19066" ht="30.75" customHeight="1" x14ac:dyDescent="0.25"/>
    <row r="19067" ht="30.75" customHeight="1" x14ac:dyDescent="0.25"/>
    <row r="19068" ht="30.75" customHeight="1" x14ac:dyDescent="0.25"/>
    <row r="19069" ht="30.75" customHeight="1" x14ac:dyDescent="0.25"/>
    <row r="19070" ht="30.75" customHeight="1" x14ac:dyDescent="0.25"/>
    <row r="19071" ht="30.75" customHeight="1" x14ac:dyDescent="0.25"/>
    <row r="19072" ht="30.75" customHeight="1" x14ac:dyDescent="0.25"/>
    <row r="19073" ht="30.75" customHeight="1" x14ac:dyDescent="0.25"/>
    <row r="19074" ht="30.75" customHeight="1" x14ac:dyDescent="0.25"/>
    <row r="19075" ht="30.75" customHeight="1" x14ac:dyDescent="0.25"/>
    <row r="19076" ht="30.75" customHeight="1" x14ac:dyDescent="0.25"/>
    <row r="19077" ht="30.75" customHeight="1" x14ac:dyDescent="0.25"/>
    <row r="19078" ht="30.75" customHeight="1" x14ac:dyDescent="0.25"/>
    <row r="19079" ht="30.75" customHeight="1" x14ac:dyDescent="0.25"/>
    <row r="19080" ht="30.75" customHeight="1" x14ac:dyDescent="0.25"/>
    <row r="19081" ht="30.75" customHeight="1" x14ac:dyDescent="0.25"/>
    <row r="19082" ht="30.75" customHeight="1" x14ac:dyDescent="0.25"/>
    <row r="19083" ht="30.75" customHeight="1" x14ac:dyDescent="0.25"/>
    <row r="19084" ht="30.75" customHeight="1" x14ac:dyDescent="0.25"/>
    <row r="19085" ht="30.75" customHeight="1" x14ac:dyDescent="0.25"/>
    <row r="19086" ht="30.75" customHeight="1" x14ac:dyDescent="0.25"/>
    <row r="19087" ht="30.75" customHeight="1" x14ac:dyDescent="0.25"/>
    <row r="19088" ht="30.75" customHeight="1" x14ac:dyDescent="0.25"/>
    <row r="19089" ht="30.75" customHeight="1" x14ac:dyDescent="0.25"/>
    <row r="19090" ht="30.75" customHeight="1" x14ac:dyDescent="0.25"/>
    <row r="19091" ht="30.75" customHeight="1" x14ac:dyDescent="0.25"/>
    <row r="19092" ht="30.75" customHeight="1" x14ac:dyDescent="0.25"/>
    <row r="19093" ht="30.75" customHeight="1" x14ac:dyDescent="0.25"/>
    <row r="19094" ht="30.75" customHeight="1" x14ac:dyDescent="0.25"/>
    <row r="19095" ht="30.75" customHeight="1" x14ac:dyDescent="0.25"/>
    <row r="19096" ht="30.75" customHeight="1" x14ac:dyDescent="0.25"/>
    <row r="19097" ht="30.75" customHeight="1" x14ac:dyDescent="0.25"/>
    <row r="19098" ht="30.75" customHeight="1" x14ac:dyDescent="0.25"/>
    <row r="19099" ht="30.75" customHeight="1" x14ac:dyDescent="0.25"/>
    <row r="19100" ht="30.75" customHeight="1" x14ac:dyDescent="0.25"/>
    <row r="19101" ht="30.75" customHeight="1" x14ac:dyDescent="0.25"/>
    <row r="19102" ht="30.75" customHeight="1" x14ac:dyDescent="0.25"/>
    <row r="19103" ht="30.75" customHeight="1" x14ac:dyDescent="0.25"/>
    <row r="19104" ht="30.75" customHeight="1" x14ac:dyDescent="0.25"/>
    <row r="19105" ht="30.75" customHeight="1" x14ac:dyDescent="0.25"/>
    <row r="19106" ht="30.75" customHeight="1" x14ac:dyDescent="0.25"/>
    <row r="19107" ht="30.75" customHeight="1" x14ac:dyDescent="0.25"/>
    <row r="19108" ht="30.75" customHeight="1" x14ac:dyDescent="0.25"/>
    <row r="19109" ht="30.75" customHeight="1" x14ac:dyDescent="0.25"/>
    <row r="19110" ht="30.75" customHeight="1" x14ac:dyDescent="0.25"/>
    <row r="19111" ht="30.75" customHeight="1" x14ac:dyDescent="0.25"/>
    <row r="19112" ht="30.75" customHeight="1" x14ac:dyDescent="0.25"/>
    <row r="19113" ht="30.75" customHeight="1" x14ac:dyDescent="0.25"/>
    <row r="19114" ht="30.75" customHeight="1" x14ac:dyDescent="0.25"/>
    <row r="19115" ht="30.75" customHeight="1" x14ac:dyDescent="0.25"/>
    <row r="19116" ht="30.75" customHeight="1" x14ac:dyDescent="0.25"/>
    <row r="19117" ht="30.75" customHeight="1" x14ac:dyDescent="0.25"/>
    <row r="19118" ht="30.75" customHeight="1" x14ac:dyDescent="0.25"/>
    <row r="19119" ht="30.75" customHeight="1" x14ac:dyDescent="0.25"/>
    <row r="19120" ht="30.75" customHeight="1" x14ac:dyDescent="0.25"/>
    <row r="19121" ht="30.75" customHeight="1" x14ac:dyDescent="0.25"/>
    <row r="19122" ht="30.75" customHeight="1" x14ac:dyDescent="0.25"/>
    <row r="19123" ht="30.75" customHeight="1" x14ac:dyDescent="0.25"/>
    <row r="19124" ht="30.75" customHeight="1" x14ac:dyDescent="0.25"/>
    <row r="19125" ht="30.75" customHeight="1" x14ac:dyDescent="0.25"/>
    <row r="19126" ht="30.75" customHeight="1" x14ac:dyDescent="0.25"/>
    <row r="19127" ht="30.75" customHeight="1" x14ac:dyDescent="0.25"/>
    <row r="19128" ht="30.75" customHeight="1" x14ac:dyDescent="0.25"/>
    <row r="19129" ht="30.75" customHeight="1" x14ac:dyDescent="0.25"/>
    <row r="19130" ht="30.75" customHeight="1" x14ac:dyDescent="0.25"/>
    <row r="19131" ht="30.75" customHeight="1" x14ac:dyDescent="0.25"/>
    <row r="19132" ht="30.75" customHeight="1" x14ac:dyDescent="0.25"/>
    <row r="19133" ht="30.75" customHeight="1" x14ac:dyDescent="0.25"/>
    <row r="19134" ht="30.75" customHeight="1" x14ac:dyDescent="0.25"/>
    <row r="19135" ht="30.75" customHeight="1" x14ac:dyDescent="0.25"/>
    <row r="19136" ht="30.75" customHeight="1" x14ac:dyDescent="0.25"/>
    <row r="19137" ht="30.75" customHeight="1" x14ac:dyDescent="0.25"/>
    <row r="19138" ht="30.75" customHeight="1" x14ac:dyDescent="0.25"/>
    <row r="19139" ht="30.75" customHeight="1" x14ac:dyDescent="0.25"/>
    <row r="19140" ht="30.75" customHeight="1" x14ac:dyDescent="0.25"/>
    <row r="19141" ht="30.75" customHeight="1" x14ac:dyDescent="0.25"/>
    <row r="19142" ht="30.75" customHeight="1" x14ac:dyDescent="0.25"/>
    <row r="19143" ht="30.75" customHeight="1" x14ac:dyDescent="0.25"/>
    <row r="19144" ht="30.75" customHeight="1" x14ac:dyDescent="0.25"/>
    <row r="19145" ht="30.75" customHeight="1" x14ac:dyDescent="0.25"/>
    <row r="19146" ht="30.75" customHeight="1" x14ac:dyDescent="0.25"/>
    <row r="19147" ht="30.75" customHeight="1" x14ac:dyDescent="0.25"/>
    <row r="19148" ht="30.75" customHeight="1" x14ac:dyDescent="0.25"/>
    <row r="19149" ht="30.75" customHeight="1" x14ac:dyDescent="0.25"/>
    <row r="19150" ht="30.75" customHeight="1" x14ac:dyDescent="0.25"/>
    <row r="19151" ht="30.75" customHeight="1" x14ac:dyDescent="0.25"/>
    <row r="19152" ht="30.75" customHeight="1" x14ac:dyDescent="0.25"/>
    <row r="19153" ht="30.75" customHeight="1" x14ac:dyDescent="0.25"/>
    <row r="19154" ht="30.75" customHeight="1" x14ac:dyDescent="0.25"/>
    <row r="19155" ht="30.75" customHeight="1" x14ac:dyDescent="0.25"/>
    <row r="19156" ht="30.75" customHeight="1" x14ac:dyDescent="0.25"/>
    <row r="19157" ht="30.75" customHeight="1" x14ac:dyDescent="0.25"/>
    <row r="19158" ht="30.75" customHeight="1" x14ac:dyDescent="0.25"/>
    <row r="19159" ht="30.75" customHeight="1" x14ac:dyDescent="0.25"/>
    <row r="19160" ht="30.75" customHeight="1" x14ac:dyDescent="0.25"/>
    <row r="19161" ht="30.75" customHeight="1" x14ac:dyDescent="0.25"/>
    <row r="19162" ht="30.75" customHeight="1" x14ac:dyDescent="0.25"/>
    <row r="19163" ht="30.75" customHeight="1" x14ac:dyDescent="0.25"/>
    <row r="19164" ht="30.75" customHeight="1" x14ac:dyDescent="0.25"/>
    <row r="19165" ht="30.75" customHeight="1" x14ac:dyDescent="0.25"/>
    <row r="19166" ht="30.75" customHeight="1" x14ac:dyDescent="0.25"/>
    <row r="19167" ht="30.75" customHeight="1" x14ac:dyDescent="0.25"/>
    <row r="19168" ht="30.75" customHeight="1" x14ac:dyDescent="0.25"/>
    <row r="19169" ht="30.75" customHeight="1" x14ac:dyDescent="0.25"/>
    <row r="19170" ht="30.75" customHeight="1" x14ac:dyDescent="0.25"/>
    <row r="19171" ht="30.75" customHeight="1" x14ac:dyDescent="0.25"/>
    <row r="19172" ht="30.75" customHeight="1" x14ac:dyDescent="0.25"/>
    <row r="19173" ht="30.75" customHeight="1" x14ac:dyDescent="0.25"/>
    <row r="19174" ht="30.75" customHeight="1" x14ac:dyDescent="0.25"/>
    <row r="19175" ht="30.75" customHeight="1" x14ac:dyDescent="0.25"/>
    <row r="19176" ht="30.75" customHeight="1" x14ac:dyDescent="0.25"/>
    <row r="19177" ht="30.75" customHeight="1" x14ac:dyDescent="0.25"/>
    <row r="19178" ht="30.75" customHeight="1" x14ac:dyDescent="0.25"/>
    <row r="19179" ht="30.75" customHeight="1" x14ac:dyDescent="0.25"/>
    <row r="19180" ht="30.75" customHeight="1" x14ac:dyDescent="0.25"/>
    <row r="19181" ht="30.75" customHeight="1" x14ac:dyDescent="0.25"/>
    <row r="19182" ht="30.75" customHeight="1" x14ac:dyDescent="0.25"/>
    <row r="19183" ht="30.75" customHeight="1" x14ac:dyDescent="0.25"/>
    <row r="19184" ht="30.75" customHeight="1" x14ac:dyDescent="0.25"/>
    <row r="19185" ht="30.75" customHeight="1" x14ac:dyDescent="0.25"/>
    <row r="19186" ht="30.75" customHeight="1" x14ac:dyDescent="0.25"/>
    <row r="19187" ht="30.75" customHeight="1" x14ac:dyDescent="0.25"/>
    <row r="19188" ht="30.75" customHeight="1" x14ac:dyDescent="0.25"/>
    <row r="19189" ht="30.75" customHeight="1" x14ac:dyDescent="0.25"/>
    <row r="19190" ht="30.75" customHeight="1" x14ac:dyDescent="0.25"/>
    <row r="19191" ht="30.75" customHeight="1" x14ac:dyDescent="0.25"/>
    <row r="19192" ht="30.75" customHeight="1" x14ac:dyDescent="0.25"/>
    <row r="19193" ht="30.75" customHeight="1" x14ac:dyDescent="0.25"/>
    <row r="19194" ht="30.75" customHeight="1" x14ac:dyDescent="0.25"/>
    <row r="19195" ht="30.75" customHeight="1" x14ac:dyDescent="0.25"/>
    <row r="19196" ht="30.75" customHeight="1" x14ac:dyDescent="0.25"/>
    <row r="19197" ht="30.75" customHeight="1" x14ac:dyDescent="0.25"/>
    <row r="19198" ht="30.75" customHeight="1" x14ac:dyDescent="0.25"/>
    <row r="19199" ht="30.75" customHeight="1" x14ac:dyDescent="0.25"/>
    <row r="19200" ht="30.75" customHeight="1" x14ac:dyDescent="0.25"/>
    <row r="19201" ht="30.75" customHeight="1" x14ac:dyDescent="0.25"/>
    <row r="19202" ht="30.75" customHeight="1" x14ac:dyDescent="0.25"/>
    <row r="19203" ht="30.75" customHeight="1" x14ac:dyDescent="0.25"/>
    <row r="19204" ht="30.75" customHeight="1" x14ac:dyDescent="0.25"/>
    <row r="19205" ht="30.75" customHeight="1" x14ac:dyDescent="0.25"/>
    <row r="19206" ht="30.75" customHeight="1" x14ac:dyDescent="0.25"/>
    <row r="19207" ht="30.75" customHeight="1" x14ac:dyDescent="0.25"/>
    <row r="19208" ht="30.75" customHeight="1" x14ac:dyDescent="0.25"/>
    <row r="19209" ht="30.75" customHeight="1" x14ac:dyDescent="0.25"/>
    <row r="19210" ht="30.75" customHeight="1" x14ac:dyDescent="0.25"/>
    <row r="19211" ht="30.75" customHeight="1" x14ac:dyDescent="0.25"/>
    <row r="19212" ht="30.75" customHeight="1" x14ac:dyDescent="0.25"/>
    <row r="19213" ht="30.75" customHeight="1" x14ac:dyDescent="0.25"/>
    <row r="19214" ht="30.75" customHeight="1" x14ac:dyDescent="0.25"/>
    <row r="19215" ht="30.75" customHeight="1" x14ac:dyDescent="0.25"/>
    <row r="19216" ht="30.75" customHeight="1" x14ac:dyDescent="0.25"/>
    <row r="19217" ht="30.75" customHeight="1" x14ac:dyDescent="0.25"/>
    <row r="19218" ht="30.75" customHeight="1" x14ac:dyDescent="0.25"/>
    <row r="19219" ht="30.75" customHeight="1" x14ac:dyDescent="0.25"/>
    <row r="19220" ht="30.75" customHeight="1" x14ac:dyDescent="0.25"/>
    <row r="19221" ht="30.75" customHeight="1" x14ac:dyDescent="0.25"/>
    <row r="19222" ht="30.75" customHeight="1" x14ac:dyDescent="0.25"/>
    <row r="19223" ht="30.75" customHeight="1" x14ac:dyDescent="0.25"/>
    <row r="19224" ht="30.75" customHeight="1" x14ac:dyDescent="0.25"/>
    <row r="19225" ht="30.75" customHeight="1" x14ac:dyDescent="0.25"/>
    <row r="19226" ht="30.75" customHeight="1" x14ac:dyDescent="0.25"/>
    <row r="19227" ht="30.75" customHeight="1" x14ac:dyDescent="0.25"/>
    <row r="19228" ht="30.75" customHeight="1" x14ac:dyDescent="0.25"/>
    <row r="19229" ht="30.75" customHeight="1" x14ac:dyDescent="0.25"/>
    <row r="19230" ht="30.75" customHeight="1" x14ac:dyDescent="0.25"/>
    <row r="19231" ht="30.75" customHeight="1" x14ac:dyDescent="0.25"/>
    <row r="19232" ht="30.75" customHeight="1" x14ac:dyDescent="0.25"/>
    <row r="19233" ht="30.75" customHeight="1" x14ac:dyDescent="0.25"/>
    <row r="19234" ht="30.75" customHeight="1" x14ac:dyDescent="0.25"/>
    <row r="19235" ht="30.75" customHeight="1" x14ac:dyDescent="0.25"/>
    <row r="19236" ht="30.75" customHeight="1" x14ac:dyDescent="0.25"/>
    <row r="19237" ht="30.75" customHeight="1" x14ac:dyDescent="0.25"/>
    <row r="19238" ht="30.75" customHeight="1" x14ac:dyDescent="0.25"/>
    <row r="19239" ht="30.75" customHeight="1" x14ac:dyDescent="0.25"/>
    <row r="19240" ht="30.75" customHeight="1" x14ac:dyDescent="0.25"/>
    <row r="19241" ht="30.75" customHeight="1" x14ac:dyDescent="0.25"/>
    <row r="19242" ht="30.75" customHeight="1" x14ac:dyDescent="0.25"/>
    <row r="19243" ht="30.75" customHeight="1" x14ac:dyDescent="0.25"/>
    <row r="19244" ht="30.75" customHeight="1" x14ac:dyDescent="0.25"/>
    <row r="19245" ht="30.75" customHeight="1" x14ac:dyDescent="0.25"/>
    <row r="19246" ht="30.75" customHeight="1" x14ac:dyDescent="0.25"/>
    <row r="19247" ht="30.75" customHeight="1" x14ac:dyDescent="0.25"/>
    <row r="19248" ht="30.75" customHeight="1" x14ac:dyDescent="0.25"/>
    <row r="19249" ht="30.75" customHeight="1" x14ac:dyDescent="0.25"/>
    <row r="19250" ht="30.75" customHeight="1" x14ac:dyDescent="0.25"/>
    <row r="19251" ht="30.75" customHeight="1" x14ac:dyDescent="0.25"/>
    <row r="19252" ht="30.75" customHeight="1" x14ac:dyDescent="0.25"/>
    <row r="19253" ht="30.75" customHeight="1" x14ac:dyDescent="0.25"/>
    <row r="19254" ht="30.75" customHeight="1" x14ac:dyDescent="0.25"/>
    <row r="19255" ht="30.75" customHeight="1" x14ac:dyDescent="0.25"/>
    <row r="19256" ht="30.75" customHeight="1" x14ac:dyDescent="0.25"/>
    <row r="19257" ht="30.75" customHeight="1" x14ac:dyDescent="0.25"/>
    <row r="19258" ht="30.75" customHeight="1" x14ac:dyDescent="0.25"/>
    <row r="19259" ht="30.75" customHeight="1" x14ac:dyDescent="0.25"/>
    <row r="19260" ht="30.75" customHeight="1" x14ac:dyDescent="0.25"/>
    <row r="19261" ht="30.75" customHeight="1" x14ac:dyDescent="0.25"/>
    <row r="19262" ht="30.75" customHeight="1" x14ac:dyDescent="0.25"/>
    <row r="19263" ht="30.75" customHeight="1" x14ac:dyDescent="0.25"/>
    <row r="19264" ht="30.75" customHeight="1" x14ac:dyDescent="0.25"/>
    <row r="19265" ht="30.75" customHeight="1" x14ac:dyDescent="0.25"/>
    <row r="19266" ht="30.75" customHeight="1" x14ac:dyDescent="0.25"/>
    <row r="19267" ht="30.75" customHeight="1" x14ac:dyDescent="0.25"/>
    <row r="19268" ht="30.75" customHeight="1" x14ac:dyDescent="0.25"/>
    <row r="19269" ht="30.75" customHeight="1" x14ac:dyDescent="0.25"/>
    <row r="19270" ht="30.75" customHeight="1" x14ac:dyDescent="0.25"/>
    <row r="19271" ht="30.75" customHeight="1" x14ac:dyDescent="0.25"/>
    <row r="19272" ht="30.75" customHeight="1" x14ac:dyDescent="0.25"/>
    <row r="19273" ht="30.75" customHeight="1" x14ac:dyDescent="0.25"/>
    <row r="19274" ht="30.75" customHeight="1" x14ac:dyDescent="0.25"/>
    <row r="19275" ht="30.75" customHeight="1" x14ac:dyDescent="0.25"/>
    <row r="19276" ht="30.75" customHeight="1" x14ac:dyDescent="0.25"/>
    <row r="19277" ht="30.75" customHeight="1" x14ac:dyDescent="0.25"/>
    <row r="19278" ht="30.75" customHeight="1" x14ac:dyDescent="0.25"/>
    <row r="19279" ht="30.75" customHeight="1" x14ac:dyDescent="0.25"/>
    <row r="19280" ht="30.75" customHeight="1" x14ac:dyDescent="0.25"/>
    <row r="19281" ht="30.75" customHeight="1" x14ac:dyDescent="0.25"/>
    <row r="19282" ht="30.75" customHeight="1" x14ac:dyDescent="0.25"/>
    <row r="19283" ht="30.75" customHeight="1" x14ac:dyDescent="0.25"/>
    <row r="19284" ht="30.75" customHeight="1" x14ac:dyDescent="0.25"/>
    <row r="19285" ht="30.75" customHeight="1" x14ac:dyDescent="0.25"/>
    <row r="19286" ht="30.75" customHeight="1" x14ac:dyDescent="0.25"/>
    <row r="19287" ht="30.75" customHeight="1" x14ac:dyDescent="0.25"/>
    <row r="19288" ht="30.75" customHeight="1" x14ac:dyDescent="0.25"/>
    <row r="19289" ht="30.75" customHeight="1" x14ac:dyDescent="0.25"/>
    <row r="19290" ht="30.75" customHeight="1" x14ac:dyDescent="0.25"/>
    <row r="19291" ht="30.75" customHeight="1" x14ac:dyDescent="0.25"/>
    <row r="19292" ht="30.75" customHeight="1" x14ac:dyDescent="0.25"/>
    <row r="19293" ht="30.75" customHeight="1" x14ac:dyDescent="0.25"/>
    <row r="19294" ht="30.75" customHeight="1" x14ac:dyDescent="0.25"/>
    <row r="19295" ht="30.75" customHeight="1" x14ac:dyDescent="0.25"/>
    <row r="19296" ht="30.75" customHeight="1" x14ac:dyDescent="0.25"/>
    <row r="19297" ht="30.75" customHeight="1" x14ac:dyDescent="0.25"/>
    <row r="19298" ht="30.75" customHeight="1" x14ac:dyDescent="0.25"/>
    <row r="19299" ht="30.75" customHeight="1" x14ac:dyDescent="0.25"/>
    <row r="19300" ht="30.75" customHeight="1" x14ac:dyDescent="0.25"/>
    <row r="19301" ht="30.75" customHeight="1" x14ac:dyDescent="0.25"/>
    <row r="19302" ht="30.75" customHeight="1" x14ac:dyDescent="0.25"/>
    <row r="19303" ht="30.75" customHeight="1" x14ac:dyDescent="0.25"/>
    <row r="19304" ht="30.75" customHeight="1" x14ac:dyDescent="0.25"/>
    <row r="19305" ht="30.75" customHeight="1" x14ac:dyDescent="0.25"/>
    <row r="19306" ht="30.75" customHeight="1" x14ac:dyDescent="0.25"/>
    <row r="19307" ht="30.75" customHeight="1" x14ac:dyDescent="0.25"/>
    <row r="19308" ht="30.75" customHeight="1" x14ac:dyDescent="0.25"/>
    <row r="19309" ht="30.75" customHeight="1" x14ac:dyDescent="0.25"/>
    <row r="19310" ht="30.75" customHeight="1" x14ac:dyDescent="0.25"/>
    <row r="19311" ht="30.75" customHeight="1" x14ac:dyDescent="0.25"/>
    <row r="19312" ht="30.75" customHeight="1" x14ac:dyDescent="0.25"/>
    <row r="19313" ht="30.75" customHeight="1" x14ac:dyDescent="0.25"/>
    <row r="19314" ht="30.75" customHeight="1" x14ac:dyDescent="0.25"/>
    <row r="19315" ht="30.75" customHeight="1" x14ac:dyDescent="0.25"/>
    <row r="19316" ht="30.75" customHeight="1" x14ac:dyDescent="0.25"/>
    <row r="19317" ht="30.75" customHeight="1" x14ac:dyDescent="0.25"/>
    <row r="19318" ht="30.75" customHeight="1" x14ac:dyDescent="0.25"/>
    <row r="19319" ht="30.75" customHeight="1" x14ac:dyDescent="0.25"/>
    <row r="19320" ht="30.75" customHeight="1" x14ac:dyDescent="0.25"/>
    <row r="19321" ht="30.75" customHeight="1" x14ac:dyDescent="0.25"/>
    <row r="19322" ht="30.75" customHeight="1" x14ac:dyDescent="0.25"/>
    <row r="19323" ht="30.75" customHeight="1" x14ac:dyDescent="0.25"/>
    <row r="19324" ht="30.75" customHeight="1" x14ac:dyDescent="0.25"/>
    <row r="19325" ht="30.75" customHeight="1" x14ac:dyDescent="0.25"/>
    <row r="19326" ht="30.75" customHeight="1" x14ac:dyDescent="0.25"/>
    <row r="19327" ht="30.75" customHeight="1" x14ac:dyDescent="0.25"/>
    <row r="19328" ht="30.75" customHeight="1" x14ac:dyDescent="0.25"/>
    <row r="19329" ht="30.75" customHeight="1" x14ac:dyDescent="0.25"/>
    <row r="19330" ht="30.75" customHeight="1" x14ac:dyDescent="0.25"/>
    <row r="19331" ht="30.75" customHeight="1" x14ac:dyDescent="0.25"/>
    <row r="19332" ht="30.75" customHeight="1" x14ac:dyDescent="0.25"/>
    <row r="19333" ht="30.75" customHeight="1" x14ac:dyDescent="0.25"/>
    <row r="19334" ht="30.75" customHeight="1" x14ac:dyDescent="0.25"/>
    <row r="19335" ht="30.75" customHeight="1" x14ac:dyDescent="0.25"/>
    <row r="19336" ht="30.75" customHeight="1" x14ac:dyDescent="0.25"/>
    <row r="19337" ht="30.75" customHeight="1" x14ac:dyDescent="0.25"/>
    <row r="19338" ht="30.75" customHeight="1" x14ac:dyDescent="0.25"/>
    <row r="19339" ht="30.75" customHeight="1" x14ac:dyDescent="0.25"/>
    <row r="19340" ht="30.75" customHeight="1" x14ac:dyDescent="0.25"/>
    <row r="19341" ht="30.75" customHeight="1" x14ac:dyDescent="0.25"/>
    <row r="19342" ht="30.75" customHeight="1" x14ac:dyDescent="0.25"/>
    <row r="19343" ht="30.75" customHeight="1" x14ac:dyDescent="0.25"/>
    <row r="19344" ht="30.75" customHeight="1" x14ac:dyDescent="0.25"/>
    <row r="19345" ht="30.75" customHeight="1" x14ac:dyDescent="0.25"/>
    <row r="19346" ht="30.75" customHeight="1" x14ac:dyDescent="0.25"/>
    <row r="19347" ht="30.75" customHeight="1" x14ac:dyDescent="0.25"/>
    <row r="19348" ht="30.75" customHeight="1" x14ac:dyDescent="0.25"/>
    <row r="19349" ht="30.75" customHeight="1" x14ac:dyDescent="0.25"/>
    <row r="19350" ht="30.75" customHeight="1" x14ac:dyDescent="0.25"/>
    <row r="19351" ht="30.75" customHeight="1" x14ac:dyDescent="0.25"/>
    <row r="19352" ht="30.75" customHeight="1" x14ac:dyDescent="0.25"/>
    <row r="19353" ht="30.75" customHeight="1" x14ac:dyDescent="0.25"/>
    <row r="19354" ht="30.75" customHeight="1" x14ac:dyDescent="0.25"/>
    <row r="19355" ht="30.75" customHeight="1" x14ac:dyDescent="0.25"/>
    <row r="19356" ht="30.75" customHeight="1" x14ac:dyDescent="0.25"/>
    <row r="19357" ht="30.75" customHeight="1" x14ac:dyDescent="0.25"/>
    <row r="19358" ht="30.75" customHeight="1" x14ac:dyDescent="0.25"/>
    <row r="19359" ht="30.75" customHeight="1" x14ac:dyDescent="0.25"/>
    <row r="19360" ht="30.75" customHeight="1" x14ac:dyDescent="0.25"/>
    <row r="19361" ht="30.75" customHeight="1" x14ac:dyDescent="0.25"/>
    <row r="19362" ht="30.75" customHeight="1" x14ac:dyDescent="0.25"/>
    <row r="19363" ht="30.75" customHeight="1" x14ac:dyDescent="0.25"/>
    <row r="19364" ht="30.75" customHeight="1" x14ac:dyDescent="0.25"/>
    <row r="19365" ht="30.75" customHeight="1" x14ac:dyDescent="0.25"/>
    <row r="19366" ht="30.75" customHeight="1" x14ac:dyDescent="0.25"/>
    <row r="19367" ht="30.75" customHeight="1" x14ac:dyDescent="0.25"/>
    <row r="19368" ht="30.75" customHeight="1" x14ac:dyDescent="0.25"/>
    <row r="19369" ht="30.75" customHeight="1" x14ac:dyDescent="0.25"/>
    <row r="19370" ht="30.75" customHeight="1" x14ac:dyDescent="0.25"/>
    <row r="19371" ht="30.75" customHeight="1" x14ac:dyDescent="0.25"/>
    <row r="19372" ht="30.75" customHeight="1" x14ac:dyDescent="0.25"/>
    <row r="19373" ht="30.75" customHeight="1" x14ac:dyDescent="0.25"/>
    <row r="19374" ht="30.75" customHeight="1" x14ac:dyDescent="0.25"/>
    <row r="19375" ht="30.75" customHeight="1" x14ac:dyDescent="0.25"/>
    <row r="19376" ht="30.75" customHeight="1" x14ac:dyDescent="0.25"/>
    <row r="19377" ht="30.75" customHeight="1" x14ac:dyDescent="0.25"/>
    <row r="19378" ht="30.75" customHeight="1" x14ac:dyDescent="0.25"/>
    <row r="19379" ht="30.75" customHeight="1" x14ac:dyDescent="0.25"/>
    <row r="19380" ht="30.75" customHeight="1" x14ac:dyDescent="0.25"/>
    <row r="19381" ht="30.75" customHeight="1" x14ac:dyDescent="0.25"/>
    <row r="19382" ht="30.75" customHeight="1" x14ac:dyDescent="0.25"/>
    <row r="19383" ht="30.75" customHeight="1" x14ac:dyDescent="0.25"/>
    <row r="19384" ht="30.75" customHeight="1" x14ac:dyDescent="0.25"/>
    <row r="19385" ht="30.75" customHeight="1" x14ac:dyDescent="0.25"/>
    <row r="19386" ht="30.75" customHeight="1" x14ac:dyDescent="0.25"/>
    <row r="19387" ht="30.75" customHeight="1" x14ac:dyDescent="0.25"/>
    <row r="19388" ht="30.75" customHeight="1" x14ac:dyDescent="0.25"/>
    <row r="19389" ht="30.75" customHeight="1" x14ac:dyDescent="0.25"/>
    <row r="19390" ht="30.75" customHeight="1" x14ac:dyDescent="0.25"/>
    <row r="19391" ht="30.75" customHeight="1" x14ac:dyDescent="0.25"/>
    <row r="19392" ht="30.75" customHeight="1" x14ac:dyDescent="0.25"/>
    <row r="19393" ht="30.75" customHeight="1" x14ac:dyDescent="0.25"/>
    <row r="19394" ht="30.75" customHeight="1" x14ac:dyDescent="0.25"/>
    <row r="19395" ht="30.75" customHeight="1" x14ac:dyDescent="0.25"/>
    <row r="19396" ht="30.75" customHeight="1" x14ac:dyDescent="0.25"/>
    <row r="19397" ht="30.75" customHeight="1" x14ac:dyDescent="0.25"/>
    <row r="19398" ht="30.75" customHeight="1" x14ac:dyDescent="0.25"/>
    <row r="19399" ht="30.75" customHeight="1" x14ac:dyDescent="0.25"/>
    <row r="19400" ht="30.75" customHeight="1" x14ac:dyDescent="0.25"/>
    <row r="19401" ht="30.75" customHeight="1" x14ac:dyDescent="0.25"/>
    <row r="19402" ht="30.75" customHeight="1" x14ac:dyDescent="0.25"/>
    <row r="19403" ht="30.75" customHeight="1" x14ac:dyDescent="0.25"/>
    <row r="19404" ht="30.75" customHeight="1" x14ac:dyDescent="0.25"/>
    <row r="19405" ht="30.75" customHeight="1" x14ac:dyDescent="0.25"/>
    <row r="19406" ht="30.75" customHeight="1" x14ac:dyDescent="0.25"/>
    <row r="19407" ht="30.75" customHeight="1" x14ac:dyDescent="0.25"/>
    <row r="19408" ht="30.75" customHeight="1" x14ac:dyDescent="0.25"/>
    <row r="19409" ht="30.75" customHeight="1" x14ac:dyDescent="0.25"/>
    <row r="19410" ht="30.75" customHeight="1" x14ac:dyDescent="0.25"/>
    <row r="19411" ht="30.75" customHeight="1" x14ac:dyDescent="0.25"/>
    <row r="19412" ht="30.75" customHeight="1" x14ac:dyDescent="0.25"/>
    <row r="19413" ht="30.75" customHeight="1" x14ac:dyDescent="0.25"/>
    <row r="19414" ht="30.75" customHeight="1" x14ac:dyDescent="0.25"/>
    <row r="19415" ht="30.75" customHeight="1" x14ac:dyDescent="0.25"/>
    <row r="19416" ht="30.75" customHeight="1" x14ac:dyDescent="0.25"/>
    <row r="19417" ht="30.75" customHeight="1" x14ac:dyDescent="0.25"/>
    <row r="19418" ht="30.75" customHeight="1" x14ac:dyDescent="0.25"/>
    <row r="19419" ht="30.75" customHeight="1" x14ac:dyDescent="0.25"/>
    <row r="19420" ht="30.75" customHeight="1" x14ac:dyDescent="0.25"/>
    <row r="19421" ht="30.75" customHeight="1" x14ac:dyDescent="0.25"/>
    <row r="19422" ht="30.75" customHeight="1" x14ac:dyDescent="0.25"/>
    <row r="19423" ht="30.75" customHeight="1" x14ac:dyDescent="0.25"/>
    <row r="19424" ht="30.75" customHeight="1" x14ac:dyDescent="0.25"/>
    <row r="19425" ht="30.75" customHeight="1" x14ac:dyDescent="0.25"/>
    <row r="19426" ht="30.75" customHeight="1" x14ac:dyDescent="0.25"/>
    <row r="19427" ht="30.75" customHeight="1" x14ac:dyDescent="0.25"/>
    <row r="19428" ht="30.75" customHeight="1" x14ac:dyDescent="0.25"/>
    <row r="19429" ht="30.75" customHeight="1" x14ac:dyDescent="0.25"/>
    <row r="19430" ht="30.75" customHeight="1" x14ac:dyDescent="0.25"/>
    <row r="19431" ht="30.75" customHeight="1" x14ac:dyDescent="0.25"/>
    <row r="19432" ht="30.75" customHeight="1" x14ac:dyDescent="0.25"/>
    <row r="19433" ht="30.75" customHeight="1" x14ac:dyDescent="0.25"/>
    <row r="19434" ht="30.75" customHeight="1" x14ac:dyDescent="0.25"/>
    <row r="19435" ht="30.75" customHeight="1" x14ac:dyDescent="0.25"/>
    <row r="19436" ht="30.75" customHeight="1" x14ac:dyDescent="0.25"/>
    <row r="19437" ht="30.75" customHeight="1" x14ac:dyDescent="0.25"/>
    <row r="19438" ht="30.75" customHeight="1" x14ac:dyDescent="0.25"/>
    <row r="19439" ht="30.75" customHeight="1" x14ac:dyDescent="0.25"/>
    <row r="19440" ht="30.75" customHeight="1" x14ac:dyDescent="0.25"/>
    <row r="19441" ht="30.75" customHeight="1" x14ac:dyDescent="0.25"/>
    <row r="19442" ht="30.75" customHeight="1" x14ac:dyDescent="0.25"/>
    <row r="19443" ht="30.75" customHeight="1" x14ac:dyDescent="0.25"/>
    <row r="19444" ht="30.75" customHeight="1" x14ac:dyDescent="0.25"/>
    <row r="19445" ht="30.75" customHeight="1" x14ac:dyDescent="0.25"/>
    <row r="19446" ht="30.75" customHeight="1" x14ac:dyDescent="0.25"/>
    <row r="19447" ht="30.75" customHeight="1" x14ac:dyDescent="0.25"/>
    <row r="19448" ht="30.75" customHeight="1" x14ac:dyDescent="0.25"/>
    <row r="19449" ht="30.75" customHeight="1" x14ac:dyDescent="0.25"/>
    <row r="19450" ht="30.75" customHeight="1" x14ac:dyDescent="0.25"/>
    <row r="19451" ht="30.75" customHeight="1" x14ac:dyDescent="0.25"/>
    <row r="19452" ht="30.75" customHeight="1" x14ac:dyDescent="0.25"/>
    <row r="19453" ht="30.75" customHeight="1" x14ac:dyDescent="0.25"/>
    <row r="19454" ht="30.75" customHeight="1" x14ac:dyDescent="0.25"/>
    <row r="19455" ht="30.75" customHeight="1" x14ac:dyDescent="0.25"/>
    <row r="19456" ht="30.75" customHeight="1" x14ac:dyDescent="0.25"/>
    <row r="19457" ht="30.75" customHeight="1" x14ac:dyDescent="0.25"/>
    <row r="19458" ht="30.75" customHeight="1" x14ac:dyDescent="0.25"/>
    <row r="19459" ht="30.75" customHeight="1" x14ac:dyDescent="0.25"/>
    <row r="19460" ht="30.75" customHeight="1" x14ac:dyDescent="0.25"/>
    <row r="19461" ht="30.75" customHeight="1" x14ac:dyDescent="0.25"/>
    <row r="19462" ht="30.75" customHeight="1" x14ac:dyDescent="0.25"/>
    <row r="19463" ht="30.75" customHeight="1" x14ac:dyDescent="0.25"/>
    <row r="19464" ht="30.75" customHeight="1" x14ac:dyDescent="0.25"/>
    <row r="19465" ht="30.75" customHeight="1" x14ac:dyDescent="0.25"/>
    <row r="19466" ht="30.75" customHeight="1" x14ac:dyDescent="0.25"/>
    <row r="19467" ht="30.75" customHeight="1" x14ac:dyDescent="0.25"/>
    <row r="19468" ht="30.75" customHeight="1" x14ac:dyDescent="0.25"/>
    <row r="19469" ht="30.75" customHeight="1" x14ac:dyDescent="0.25"/>
    <row r="19470" ht="30.75" customHeight="1" x14ac:dyDescent="0.25"/>
    <row r="19471" ht="30.75" customHeight="1" x14ac:dyDescent="0.25"/>
    <row r="19472" ht="30.75" customHeight="1" x14ac:dyDescent="0.25"/>
    <row r="19473" ht="30.75" customHeight="1" x14ac:dyDescent="0.25"/>
    <row r="19474" ht="30.75" customHeight="1" x14ac:dyDescent="0.25"/>
    <row r="19475" ht="30.75" customHeight="1" x14ac:dyDescent="0.25"/>
    <row r="19476" ht="30.75" customHeight="1" x14ac:dyDescent="0.25"/>
    <row r="19477" ht="30.75" customHeight="1" x14ac:dyDescent="0.25"/>
    <row r="19478" ht="30.75" customHeight="1" x14ac:dyDescent="0.25"/>
    <row r="19479" ht="30.75" customHeight="1" x14ac:dyDescent="0.25"/>
    <row r="19480" ht="30.75" customHeight="1" x14ac:dyDescent="0.25"/>
    <row r="19481" ht="30.75" customHeight="1" x14ac:dyDescent="0.25"/>
    <row r="19482" ht="30.75" customHeight="1" x14ac:dyDescent="0.25"/>
    <row r="19483" ht="30.75" customHeight="1" x14ac:dyDescent="0.25"/>
    <row r="19484" ht="30.75" customHeight="1" x14ac:dyDescent="0.25"/>
    <row r="19485" ht="30.75" customHeight="1" x14ac:dyDescent="0.25"/>
    <row r="19486" ht="30.75" customHeight="1" x14ac:dyDescent="0.25"/>
    <row r="19487" ht="30.75" customHeight="1" x14ac:dyDescent="0.25"/>
    <row r="19488" ht="30.75" customHeight="1" x14ac:dyDescent="0.25"/>
    <row r="19489" ht="30.75" customHeight="1" x14ac:dyDescent="0.25"/>
    <row r="19490" ht="30.75" customHeight="1" x14ac:dyDescent="0.25"/>
    <row r="19491" ht="30.75" customHeight="1" x14ac:dyDescent="0.25"/>
    <row r="19492" ht="30.75" customHeight="1" x14ac:dyDescent="0.25"/>
    <row r="19493" ht="30.75" customHeight="1" x14ac:dyDescent="0.25"/>
    <row r="19494" ht="30.75" customHeight="1" x14ac:dyDescent="0.25"/>
    <row r="19495" ht="30.75" customHeight="1" x14ac:dyDescent="0.25"/>
    <row r="19496" ht="30.75" customHeight="1" x14ac:dyDescent="0.25"/>
    <row r="19497" ht="30.75" customHeight="1" x14ac:dyDescent="0.25"/>
    <row r="19498" ht="30.75" customHeight="1" x14ac:dyDescent="0.25"/>
    <row r="19499" ht="30.75" customHeight="1" x14ac:dyDescent="0.25"/>
    <row r="19500" ht="30.75" customHeight="1" x14ac:dyDescent="0.25"/>
    <row r="19501" ht="30.75" customHeight="1" x14ac:dyDescent="0.25"/>
    <row r="19502" ht="30.75" customHeight="1" x14ac:dyDescent="0.25"/>
    <row r="19503" ht="30.75" customHeight="1" x14ac:dyDescent="0.25"/>
    <row r="19504" ht="30.75" customHeight="1" x14ac:dyDescent="0.25"/>
    <row r="19505" ht="30.75" customHeight="1" x14ac:dyDescent="0.25"/>
    <row r="19506" ht="30.75" customHeight="1" x14ac:dyDescent="0.25"/>
    <row r="19507" ht="30.75" customHeight="1" x14ac:dyDescent="0.25"/>
    <row r="19508" ht="30.75" customHeight="1" x14ac:dyDescent="0.25"/>
    <row r="19509" ht="30.75" customHeight="1" x14ac:dyDescent="0.25"/>
    <row r="19510" ht="30.75" customHeight="1" x14ac:dyDescent="0.25"/>
    <row r="19511" ht="30.75" customHeight="1" x14ac:dyDescent="0.25"/>
    <row r="19512" ht="30.75" customHeight="1" x14ac:dyDescent="0.25"/>
    <row r="19513" ht="30.75" customHeight="1" x14ac:dyDescent="0.25"/>
    <row r="19514" ht="30.75" customHeight="1" x14ac:dyDescent="0.25"/>
    <row r="19515" ht="30.75" customHeight="1" x14ac:dyDescent="0.25"/>
    <row r="19516" ht="30.75" customHeight="1" x14ac:dyDescent="0.25"/>
    <row r="19517" ht="30.75" customHeight="1" x14ac:dyDescent="0.25"/>
    <row r="19518" ht="30.75" customHeight="1" x14ac:dyDescent="0.25"/>
    <row r="19519" ht="30.75" customHeight="1" x14ac:dyDescent="0.25"/>
    <row r="19520" ht="30.75" customHeight="1" x14ac:dyDescent="0.25"/>
    <row r="19521" ht="30.75" customHeight="1" x14ac:dyDescent="0.25"/>
    <row r="19522" ht="30.75" customHeight="1" x14ac:dyDescent="0.25"/>
    <row r="19523" ht="30.75" customHeight="1" x14ac:dyDescent="0.25"/>
    <row r="19524" ht="30.75" customHeight="1" x14ac:dyDescent="0.25"/>
    <row r="19525" ht="30.75" customHeight="1" x14ac:dyDescent="0.25"/>
    <row r="19526" ht="30.75" customHeight="1" x14ac:dyDescent="0.25"/>
    <row r="19527" ht="30.75" customHeight="1" x14ac:dyDescent="0.25"/>
    <row r="19528" ht="30.75" customHeight="1" x14ac:dyDescent="0.25"/>
    <row r="19529" ht="30.75" customHeight="1" x14ac:dyDescent="0.25"/>
    <row r="19530" ht="30.75" customHeight="1" x14ac:dyDescent="0.25"/>
    <row r="19531" ht="30.75" customHeight="1" x14ac:dyDescent="0.25"/>
    <row r="19532" ht="30.75" customHeight="1" x14ac:dyDescent="0.25"/>
    <row r="19533" ht="30.75" customHeight="1" x14ac:dyDescent="0.25"/>
    <row r="19534" ht="30.75" customHeight="1" x14ac:dyDescent="0.25"/>
    <row r="19535" ht="30.75" customHeight="1" x14ac:dyDescent="0.25"/>
    <row r="19536" ht="30.75" customHeight="1" x14ac:dyDescent="0.25"/>
    <row r="19537" ht="30.75" customHeight="1" x14ac:dyDescent="0.25"/>
    <row r="19538" ht="30.75" customHeight="1" x14ac:dyDescent="0.25"/>
    <row r="19539" ht="30.75" customHeight="1" x14ac:dyDescent="0.25"/>
    <row r="19540" ht="30.75" customHeight="1" x14ac:dyDescent="0.25"/>
    <row r="19541" ht="30.75" customHeight="1" x14ac:dyDescent="0.25"/>
    <row r="19542" ht="30.75" customHeight="1" x14ac:dyDescent="0.25"/>
    <row r="19543" ht="30.75" customHeight="1" x14ac:dyDescent="0.25"/>
    <row r="19544" ht="30.75" customHeight="1" x14ac:dyDescent="0.25"/>
    <row r="19545" ht="30.75" customHeight="1" x14ac:dyDescent="0.25"/>
    <row r="19546" ht="30.75" customHeight="1" x14ac:dyDescent="0.25"/>
    <row r="19547" ht="30.75" customHeight="1" x14ac:dyDescent="0.25"/>
    <row r="19548" ht="30.75" customHeight="1" x14ac:dyDescent="0.25"/>
    <row r="19549" ht="30.75" customHeight="1" x14ac:dyDescent="0.25"/>
    <row r="19550" ht="30.75" customHeight="1" x14ac:dyDescent="0.25"/>
    <row r="19551" ht="30.75" customHeight="1" x14ac:dyDescent="0.25"/>
    <row r="19552" ht="30.75" customHeight="1" x14ac:dyDescent="0.25"/>
    <row r="19553" ht="30.75" customHeight="1" x14ac:dyDescent="0.25"/>
    <row r="19554" ht="30.75" customHeight="1" x14ac:dyDescent="0.25"/>
    <row r="19555" ht="30.75" customHeight="1" x14ac:dyDescent="0.25"/>
    <row r="19556" ht="30.75" customHeight="1" x14ac:dyDescent="0.25"/>
    <row r="19557" ht="30.75" customHeight="1" x14ac:dyDescent="0.25"/>
    <row r="19558" ht="30.75" customHeight="1" x14ac:dyDescent="0.25"/>
    <row r="19559" ht="30.75" customHeight="1" x14ac:dyDescent="0.25"/>
    <row r="19560" ht="30.75" customHeight="1" x14ac:dyDescent="0.25"/>
    <row r="19561" ht="30.75" customHeight="1" x14ac:dyDescent="0.25"/>
    <row r="19562" ht="30.75" customHeight="1" x14ac:dyDescent="0.25"/>
    <row r="19563" ht="30.75" customHeight="1" x14ac:dyDescent="0.25"/>
    <row r="19564" ht="30.75" customHeight="1" x14ac:dyDescent="0.25"/>
    <row r="19565" ht="30.75" customHeight="1" x14ac:dyDescent="0.25"/>
    <row r="19566" ht="30.75" customHeight="1" x14ac:dyDescent="0.25"/>
    <row r="19567" ht="30.75" customHeight="1" x14ac:dyDescent="0.25"/>
    <row r="19568" ht="30.75" customHeight="1" x14ac:dyDescent="0.25"/>
    <row r="19569" ht="30.75" customHeight="1" x14ac:dyDescent="0.25"/>
    <row r="19570" ht="30.75" customHeight="1" x14ac:dyDescent="0.25"/>
    <row r="19571" ht="30.75" customHeight="1" x14ac:dyDescent="0.25"/>
    <row r="19572" ht="30.75" customHeight="1" x14ac:dyDescent="0.25"/>
    <row r="19573" ht="30.75" customHeight="1" x14ac:dyDescent="0.25"/>
    <row r="19574" ht="30.75" customHeight="1" x14ac:dyDescent="0.25"/>
    <row r="19575" ht="30.75" customHeight="1" x14ac:dyDescent="0.25"/>
    <row r="19576" ht="30.75" customHeight="1" x14ac:dyDescent="0.25"/>
    <row r="19577" ht="30.75" customHeight="1" x14ac:dyDescent="0.25"/>
    <row r="19578" ht="30.75" customHeight="1" x14ac:dyDescent="0.25"/>
    <row r="19579" ht="30.75" customHeight="1" x14ac:dyDescent="0.25"/>
    <row r="19580" ht="30.75" customHeight="1" x14ac:dyDescent="0.25"/>
    <row r="19581" ht="30.75" customHeight="1" x14ac:dyDescent="0.25"/>
    <row r="19582" ht="30.75" customHeight="1" x14ac:dyDescent="0.25"/>
    <row r="19583" ht="30.75" customHeight="1" x14ac:dyDescent="0.25"/>
    <row r="19584" ht="30.75" customHeight="1" x14ac:dyDescent="0.25"/>
    <row r="19585" ht="30.75" customHeight="1" x14ac:dyDescent="0.25"/>
    <row r="19586" ht="30.75" customHeight="1" x14ac:dyDescent="0.25"/>
    <row r="19587" ht="30.75" customHeight="1" x14ac:dyDescent="0.25"/>
    <row r="19588" ht="30.75" customHeight="1" x14ac:dyDescent="0.25"/>
    <row r="19589" ht="30.75" customHeight="1" x14ac:dyDescent="0.25"/>
    <row r="19590" ht="30.75" customHeight="1" x14ac:dyDescent="0.25"/>
    <row r="19591" ht="30.75" customHeight="1" x14ac:dyDescent="0.25"/>
    <row r="19592" ht="30.75" customHeight="1" x14ac:dyDescent="0.25"/>
    <row r="19593" ht="30.75" customHeight="1" x14ac:dyDescent="0.25"/>
    <row r="19594" ht="30.75" customHeight="1" x14ac:dyDescent="0.25"/>
    <row r="19595" ht="30.75" customHeight="1" x14ac:dyDescent="0.25"/>
    <row r="19596" ht="30.75" customHeight="1" x14ac:dyDescent="0.25"/>
    <row r="19597" ht="30.75" customHeight="1" x14ac:dyDescent="0.25"/>
    <row r="19598" ht="30.75" customHeight="1" x14ac:dyDescent="0.25"/>
    <row r="19599" ht="30.75" customHeight="1" x14ac:dyDescent="0.25"/>
    <row r="19600" ht="30.75" customHeight="1" x14ac:dyDescent="0.25"/>
    <row r="19601" ht="30.75" customHeight="1" x14ac:dyDescent="0.25"/>
    <row r="19602" ht="30.75" customHeight="1" x14ac:dyDescent="0.25"/>
    <row r="19603" ht="30.75" customHeight="1" x14ac:dyDescent="0.25"/>
    <row r="19604" ht="30.75" customHeight="1" x14ac:dyDescent="0.25"/>
    <row r="19605" ht="30.75" customHeight="1" x14ac:dyDescent="0.25"/>
    <row r="19606" ht="30.75" customHeight="1" x14ac:dyDescent="0.25"/>
    <row r="19607" ht="30.75" customHeight="1" x14ac:dyDescent="0.25"/>
    <row r="19608" ht="30.75" customHeight="1" x14ac:dyDescent="0.25"/>
    <row r="19609" ht="30.75" customHeight="1" x14ac:dyDescent="0.25"/>
    <row r="19610" ht="30.75" customHeight="1" x14ac:dyDescent="0.25"/>
    <row r="19611" ht="30.75" customHeight="1" x14ac:dyDescent="0.25"/>
    <row r="19612" ht="30.75" customHeight="1" x14ac:dyDescent="0.25"/>
    <row r="19613" ht="30.75" customHeight="1" x14ac:dyDescent="0.25"/>
    <row r="19614" ht="30.75" customHeight="1" x14ac:dyDescent="0.25"/>
    <row r="19615" ht="30.75" customHeight="1" x14ac:dyDescent="0.25"/>
    <row r="19616" ht="30.75" customHeight="1" x14ac:dyDescent="0.25"/>
    <row r="19617" ht="30.75" customHeight="1" x14ac:dyDescent="0.25"/>
    <row r="19618" ht="30.75" customHeight="1" x14ac:dyDescent="0.25"/>
    <row r="19619" ht="30.75" customHeight="1" x14ac:dyDescent="0.25"/>
    <row r="19620" ht="30.75" customHeight="1" x14ac:dyDescent="0.25"/>
    <row r="19621" ht="30.75" customHeight="1" x14ac:dyDescent="0.25"/>
    <row r="19622" ht="30.75" customHeight="1" x14ac:dyDescent="0.25"/>
    <row r="19623" ht="30.75" customHeight="1" x14ac:dyDescent="0.25"/>
    <row r="19624" ht="30.75" customHeight="1" x14ac:dyDescent="0.25"/>
    <row r="19625" ht="30.75" customHeight="1" x14ac:dyDescent="0.25"/>
    <row r="19626" ht="30.75" customHeight="1" x14ac:dyDescent="0.25"/>
    <row r="19627" ht="30.75" customHeight="1" x14ac:dyDescent="0.25"/>
    <row r="19628" ht="30.75" customHeight="1" x14ac:dyDescent="0.25"/>
    <row r="19629" ht="30.75" customHeight="1" x14ac:dyDescent="0.25"/>
    <row r="19630" ht="30.75" customHeight="1" x14ac:dyDescent="0.25"/>
    <row r="19631" ht="30.75" customHeight="1" x14ac:dyDescent="0.25"/>
    <row r="19632" ht="30.75" customHeight="1" x14ac:dyDescent="0.25"/>
    <row r="19633" ht="30.75" customHeight="1" x14ac:dyDescent="0.25"/>
    <row r="19634" ht="30.75" customHeight="1" x14ac:dyDescent="0.25"/>
    <row r="19635" ht="30.75" customHeight="1" x14ac:dyDescent="0.25"/>
    <row r="19636" ht="30.75" customHeight="1" x14ac:dyDescent="0.25"/>
    <row r="19637" ht="30.75" customHeight="1" x14ac:dyDescent="0.25"/>
    <row r="19638" ht="30.75" customHeight="1" x14ac:dyDescent="0.25"/>
    <row r="19639" ht="30.75" customHeight="1" x14ac:dyDescent="0.25"/>
    <row r="19640" ht="30.75" customHeight="1" x14ac:dyDescent="0.25"/>
    <row r="19641" ht="30.75" customHeight="1" x14ac:dyDescent="0.25"/>
    <row r="19642" ht="30.75" customHeight="1" x14ac:dyDescent="0.25"/>
    <row r="19643" ht="30.75" customHeight="1" x14ac:dyDescent="0.25"/>
    <row r="19644" ht="30.75" customHeight="1" x14ac:dyDescent="0.25"/>
    <row r="19645" ht="30.75" customHeight="1" x14ac:dyDescent="0.25"/>
    <row r="19646" ht="30.75" customHeight="1" x14ac:dyDescent="0.25"/>
    <row r="19647" ht="30.75" customHeight="1" x14ac:dyDescent="0.25"/>
    <row r="19648" ht="30.75" customHeight="1" x14ac:dyDescent="0.25"/>
    <row r="19649" ht="30.75" customHeight="1" x14ac:dyDescent="0.25"/>
    <row r="19650" ht="30.75" customHeight="1" x14ac:dyDescent="0.25"/>
    <row r="19651" ht="30.75" customHeight="1" x14ac:dyDescent="0.25"/>
    <row r="19652" ht="30.75" customHeight="1" x14ac:dyDescent="0.25"/>
    <row r="19653" ht="30.75" customHeight="1" x14ac:dyDescent="0.25"/>
    <row r="19654" ht="30.75" customHeight="1" x14ac:dyDescent="0.25"/>
    <row r="19655" ht="30.75" customHeight="1" x14ac:dyDescent="0.25"/>
    <row r="19656" ht="30.75" customHeight="1" x14ac:dyDescent="0.25"/>
    <row r="19657" ht="30.75" customHeight="1" x14ac:dyDescent="0.25"/>
    <row r="19658" ht="30.75" customHeight="1" x14ac:dyDescent="0.25"/>
    <row r="19659" ht="30.75" customHeight="1" x14ac:dyDescent="0.25"/>
    <row r="19660" ht="30.75" customHeight="1" x14ac:dyDescent="0.25"/>
    <row r="19661" ht="30.75" customHeight="1" x14ac:dyDescent="0.25"/>
    <row r="19662" ht="30.75" customHeight="1" x14ac:dyDescent="0.25"/>
    <row r="19663" ht="30.75" customHeight="1" x14ac:dyDescent="0.25"/>
    <row r="19664" ht="30.75" customHeight="1" x14ac:dyDescent="0.25"/>
    <row r="19665" ht="30.75" customHeight="1" x14ac:dyDescent="0.25"/>
    <row r="19666" ht="30.75" customHeight="1" x14ac:dyDescent="0.25"/>
    <row r="19667" ht="30.75" customHeight="1" x14ac:dyDescent="0.25"/>
    <row r="19668" ht="30.75" customHeight="1" x14ac:dyDescent="0.25"/>
    <row r="19669" ht="30.75" customHeight="1" x14ac:dyDescent="0.25"/>
    <row r="19670" ht="30.75" customHeight="1" x14ac:dyDescent="0.25"/>
    <row r="19671" ht="30.75" customHeight="1" x14ac:dyDescent="0.25"/>
    <row r="19672" ht="30.75" customHeight="1" x14ac:dyDescent="0.25"/>
    <row r="19673" ht="30.75" customHeight="1" x14ac:dyDescent="0.25"/>
    <row r="19674" ht="30.75" customHeight="1" x14ac:dyDescent="0.25"/>
    <row r="19675" ht="30.75" customHeight="1" x14ac:dyDescent="0.25"/>
    <row r="19676" ht="30.75" customHeight="1" x14ac:dyDescent="0.25"/>
    <row r="19677" ht="30.75" customHeight="1" x14ac:dyDescent="0.25"/>
    <row r="19678" ht="30.75" customHeight="1" x14ac:dyDescent="0.25"/>
    <row r="19679" ht="30.75" customHeight="1" x14ac:dyDescent="0.25"/>
    <row r="19680" ht="30.75" customHeight="1" x14ac:dyDescent="0.25"/>
    <row r="19681" ht="30.75" customHeight="1" x14ac:dyDescent="0.25"/>
    <row r="19682" ht="30.75" customHeight="1" x14ac:dyDescent="0.25"/>
    <row r="19683" ht="30.75" customHeight="1" x14ac:dyDescent="0.25"/>
    <row r="19684" ht="30.75" customHeight="1" x14ac:dyDescent="0.25"/>
    <row r="19685" ht="30.75" customHeight="1" x14ac:dyDescent="0.25"/>
    <row r="19686" ht="30.75" customHeight="1" x14ac:dyDescent="0.25"/>
    <row r="19687" ht="30.75" customHeight="1" x14ac:dyDescent="0.25"/>
    <row r="19688" ht="30.75" customHeight="1" x14ac:dyDescent="0.25"/>
    <row r="19689" ht="30.75" customHeight="1" x14ac:dyDescent="0.25"/>
    <row r="19690" ht="30.75" customHeight="1" x14ac:dyDescent="0.25"/>
    <row r="19691" ht="30.75" customHeight="1" x14ac:dyDescent="0.25"/>
    <row r="19692" ht="30.75" customHeight="1" x14ac:dyDescent="0.25"/>
    <row r="19693" ht="30.75" customHeight="1" x14ac:dyDescent="0.25"/>
    <row r="19694" ht="30.75" customHeight="1" x14ac:dyDescent="0.25"/>
    <row r="19695" ht="30.75" customHeight="1" x14ac:dyDescent="0.25"/>
    <row r="19696" ht="30.75" customHeight="1" x14ac:dyDescent="0.25"/>
    <row r="19697" ht="30.75" customHeight="1" x14ac:dyDescent="0.25"/>
    <row r="19698" ht="30.75" customHeight="1" x14ac:dyDescent="0.25"/>
    <row r="19699" ht="30.75" customHeight="1" x14ac:dyDescent="0.25"/>
    <row r="19700" ht="30.75" customHeight="1" x14ac:dyDescent="0.25"/>
    <row r="19701" ht="30.75" customHeight="1" x14ac:dyDescent="0.25"/>
    <row r="19702" ht="30.75" customHeight="1" x14ac:dyDescent="0.25"/>
    <row r="19703" ht="30.75" customHeight="1" x14ac:dyDescent="0.25"/>
    <row r="19704" ht="30.75" customHeight="1" x14ac:dyDescent="0.25"/>
    <row r="19705" ht="30.75" customHeight="1" x14ac:dyDescent="0.25"/>
    <row r="19706" ht="30.75" customHeight="1" x14ac:dyDescent="0.25"/>
    <row r="19707" ht="30.75" customHeight="1" x14ac:dyDescent="0.25"/>
    <row r="19708" ht="30.75" customHeight="1" x14ac:dyDescent="0.25"/>
    <row r="19709" ht="30.75" customHeight="1" x14ac:dyDescent="0.25"/>
    <row r="19710" ht="30.75" customHeight="1" x14ac:dyDescent="0.25"/>
    <row r="19711" ht="30.75" customHeight="1" x14ac:dyDescent="0.25"/>
    <row r="19712" ht="30.75" customHeight="1" x14ac:dyDescent="0.25"/>
    <row r="19713" ht="30.75" customHeight="1" x14ac:dyDescent="0.25"/>
    <row r="19714" ht="30.75" customHeight="1" x14ac:dyDescent="0.25"/>
    <row r="19715" ht="30.75" customHeight="1" x14ac:dyDescent="0.25"/>
    <row r="19716" ht="30.75" customHeight="1" x14ac:dyDescent="0.25"/>
    <row r="19717" ht="30.75" customHeight="1" x14ac:dyDescent="0.25"/>
    <row r="19718" ht="30.75" customHeight="1" x14ac:dyDescent="0.25"/>
    <row r="19719" ht="30.75" customHeight="1" x14ac:dyDescent="0.25"/>
    <row r="19720" ht="30.75" customHeight="1" x14ac:dyDescent="0.25"/>
    <row r="19721" ht="30.75" customHeight="1" x14ac:dyDescent="0.25"/>
    <row r="19722" ht="30.75" customHeight="1" x14ac:dyDescent="0.25"/>
    <row r="19723" ht="30.75" customHeight="1" x14ac:dyDescent="0.25"/>
    <row r="19724" ht="30.75" customHeight="1" x14ac:dyDescent="0.25"/>
    <row r="19725" ht="30.75" customHeight="1" x14ac:dyDescent="0.25"/>
    <row r="19726" ht="30.75" customHeight="1" x14ac:dyDescent="0.25"/>
    <row r="19727" ht="30.75" customHeight="1" x14ac:dyDescent="0.25"/>
    <row r="19728" ht="30.75" customHeight="1" x14ac:dyDescent="0.25"/>
    <row r="19729" ht="30.75" customHeight="1" x14ac:dyDescent="0.25"/>
    <row r="19730" ht="30.75" customHeight="1" x14ac:dyDescent="0.25"/>
    <row r="19731" ht="30.75" customHeight="1" x14ac:dyDescent="0.25"/>
    <row r="19732" ht="30.75" customHeight="1" x14ac:dyDescent="0.25"/>
    <row r="19733" ht="30.75" customHeight="1" x14ac:dyDescent="0.25"/>
    <row r="19734" ht="30.75" customHeight="1" x14ac:dyDescent="0.25"/>
    <row r="19735" ht="30.75" customHeight="1" x14ac:dyDescent="0.25"/>
    <row r="19736" ht="30.75" customHeight="1" x14ac:dyDescent="0.25"/>
    <row r="19737" ht="30.75" customHeight="1" x14ac:dyDescent="0.25"/>
    <row r="19738" ht="30.75" customHeight="1" x14ac:dyDescent="0.25"/>
    <row r="19739" ht="30.75" customHeight="1" x14ac:dyDescent="0.25"/>
    <row r="19740" ht="30.75" customHeight="1" x14ac:dyDescent="0.25"/>
    <row r="19741" ht="30.75" customHeight="1" x14ac:dyDescent="0.25"/>
    <row r="19742" ht="30.75" customHeight="1" x14ac:dyDescent="0.25"/>
    <row r="19743" ht="30.75" customHeight="1" x14ac:dyDescent="0.25"/>
    <row r="19744" ht="30.75" customHeight="1" x14ac:dyDescent="0.25"/>
    <row r="19745" ht="30.75" customHeight="1" x14ac:dyDescent="0.25"/>
    <row r="19746" ht="30.75" customHeight="1" x14ac:dyDescent="0.25"/>
    <row r="19747" ht="30.75" customHeight="1" x14ac:dyDescent="0.25"/>
    <row r="19748" ht="30.75" customHeight="1" x14ac:dyDescent="0.25"/>
    <row r="19749" ht="30.75" customHeight="1" x14ac:dyDescent="0.25"/>
    <row r="19750" ht="30.75" customHeight="1" x14ac:dyDescent="0.25"/>
    <row r="19751" ht="30.75" customHeight="1" x14ac:dyDescent="0.25"/>
    <row r="19752" ht="30.75" customHeight="1" x14ac:dyDescent="0.25"/>
    <row r="19753" ht="30.75" customHeight="1" x14ac:dyDescent="0.25"/>
    <row r="19754" ht="30.75" customHeight="1" x14ac:dyDescent="0.25"/>
    <row r="19755" ht="30.75" customHeight="1" x14ac:dyDescent="0.25"/>
    <row r="19756" ht="30.75" customHeight="1" x14ac:dyDescent="0.25"/>
    <row r="19757" ht="30.75" customHeight="1" x14ac:dyDescent="0.25"/>
    <row r="19758" ht="30.75" customHeight="1" x14ac:dyDescent="0.25"/>
    <row r="19759" ht="30.75" customHeight="1" x14ac:dyDescent="0.25"/>
    <row r="19760" ht="30.75" customHeight="1" x14ac:dyDescent="0.25"/>
    <row r="19761" ht="30.75" customHeight="1" x14ac:dyDescent="0.25"/>
    <row r="19762" ht="30.75" customHeight="1" x14ac:dyDescent="0.25"/>
    <row r="19763" ht="30.75" customHeight="1" x14ac:dyDescent="0.25"/>
    <row r="19764" ht="30.75" customHeight="1" x14ac:dyDescent="0.25"/>
    <row r="19765" ht="30.75" customHeight="1" x14ac:dyDescent="0.25"/>
    <row r="19766" ht="30.75" customHeight="1" x14ac:dyDescent="0.25"/>
    <row r="19767" ht="30.75" customHeight="1" x14ac:dyDescent="0.25"/>
    <row r="19768" ht="30.75" customHeight="1" x14ac:dyDescent="0.25"/>
    <row r="19769" ht="30.75" customHeight="1" x14ac:dyDescent="0.25"/>
    <row r="19770" ht="30.75" customHeight="1" x14ac:dyDescent="0.25"/>
    <row r="19771" ht="30.75" customHeight="1" x14ac:dyDescent="0.25"/>
    <row r="19772" ht="30.75" customHeight="1" x14ac:dyDescent="0.25"/>
    <row r="19773" ht="30.75" customHeight="1" x14ac:dyDescent="0.25"/>
    <row r="19774" ht="30.75" customHeight="1" x14ac:dyDescent="0.25"/>
    <row r="19775" ht="30.75" customHeight="1" x14ac:dyDescent="0.25"/>
    <row r="19776" ht="30.75" customHeight="1" x14ac:dyDescent="0.25"/>
    <row r="19777" ht="30.75" customHeight="1" x14ac:dyDescent="0.25"/>
    <row r="19778" ht="30.75" customHeight="1" x14ac:dyDescent="0.25"/>
    <row r="19779" ht="30.75" customHeight="1" x14ac:dyDescent="0.25"/>
    <row r="19780" ht="30.75" customHeight="1" x14ac:dyDescent="0.25"/>
    <row r="19781" ht="30.75" customHeight="1" x14ac:dyDescent="0.25"/>
    <row r="19782" ht="30.75" customHeight="1" x14ac:dyDescent="0.25"/>
    <row r="19783" ht="30.75" customHeight="1" x14ac:dyDescent="0.25"/>
    <row r="19784" ht="30.75" customHeight="1" x14ac:dyDescent="0.25"/>
    <row r="19785" ht="30.75" customHeight="1" x14ac:dyDescent="0.25"/>
    <row r="19786" ht="30.75" customHeight="1" x14ac:dyDescent="0.25"/>
    <row r="19787" ht="30.75" customHeight="1" x14ac:dyDescent="0.25"/>
    <row r="19788" ht="30.75" customHeight="1" x14ac:dyDescent="0.25"/>
    <row r="19789" ht="30.75" customHeight="1" x14ac:dyDescent="0.25"/>
    <row r="19790" ht="30.75" customHeight="1" x14ac:dyDescent="0.25"/>
    <row r="19791" ht="30.75" customHeight="1" x14ac:dyDescent="0.25"/>
    <row r="19792" ht="30.75" customHeight="1" x14ac:dyDescent="0.25"/>
    <row r="19793" ht="30.75" customHeight="1" x14ac:dyDescent="0.25"/>
    <row r="19794" ht="30.75" customHeight="1" x14ac:dyDescent="0.25"/>
    <row r="19795" ht="30.75" customHeight="1" x14ac:dyDescent="0.25"/>
    <row r="19796" ht="30.75" customHeight="1" x14ac:dyDescent="0.25"/>
    <row r="19797" ht="30.75" customHeight="1" x14ac:dyDescent="0.25"/>
    <row r="19798" ht="30.75" customHeight="1" x14ac:dyDescent="0.25"/>
    <row r="19799" ht="30.75" customHeight="1" x14ac:dyDescent="0.25"/>
    <row r="19800" ht="30.75" customHeight="1" x14ac:dyDescent="0.25"/>
    <row r="19801" ht="30.75" customHeight="1" x14ac:dyDescent="0.25"/>
    <row r="19802" ht="30.75" customHeight="1" x14ac:dyDescent="0.25"/>
    <row r="19803" ht="30.75" customHeight="1" x14ac:dyDescent="0.25"/>
    <row r="19804" ht="30.75" customHeight="1" x14ac:dyDescent="0.25"/>
    <row r="19805" ht="30.75" customHeight="1" x14ac:dyDescent="0.25"/>
    <row r="19806" ht="30.75" customHeight="1" x14ac:dyDescent="0.25"/>
    <row r="19807" ht="30.75" customHeight="1" x14ac:dyDescent="0.25"/>
    <row r="19808" ht="30.75" customHeight="1" x14ac:dyDescent="0.25"/>
    <row r="19809" ht="30.75" customHeight="1" x14ac:dyDescent="0.25"/>
    <row r="19810" ht="30.75" customHeight="1" x14ac:dyDescent="0.25"/>
    <row r="19811" ht="30.75" customHeight="1" x14ac:dyDescent="0.25"/>
    <row r="19812" ht="30.75" customHeight="1" x14ac:dyDescent="0.25"/>
    <row r="19813" ht="30.75" customHeight="1" x14ac:dyDescent="0.25"/>
    <row r="19814" ht="30.75" customHeight="1" x14ac:dyDescent="0.25"/>
    <row r="19815" ht="30.75" customHeight="1" x14ac:dyDescent="0.25"/>
    <row r="19816" ht="30.75" customHeight="1" x14ac:dyDescent="0.25"/>
    <row r="19817" ht="30.75" customHeight="1" x14ac:dyDescent="0.25"/>
    <row r="19818" ht="30.75" customHeight="1" x14ac:dyDescent="0.25"/>
    <row r="19819" ht="30.75" customHeight="1" x14ac:dyDescent="0.25"/>
    <row r="19820" ht="30.75" customHeight="1" x14ac:dyDescent="0.25"/>
    <row r="19821" ht="30.75" customHeight="1" x14ac:dyDescent="0.25"/>
    <row r="19822" ht="30.75" customHeight="1" x14ac:dyDescent="0.25"/>
    <row r="19823" ht="30.75" customHeight="1" x14ac:dyDescent="0.25"/>
    <row r="19824" ht="30.75" customHeight="1" x14ac:dyDescent="0.25"/>
    <row r="19825" ht="30.75" customHeight="1" x14ac:dyDescent="0.25"/>
    <row r="19826" ht="30.75" customHeight="1" x14ac:dyDescent="0.25"/>
    <row r="19827" ht="30.75" customHeight="1" x14ac:dyDescent="0.25"/>
    <row r="19828" ht="30.75" customHeight="1" x14ac:dyDescent="0.25"/>
    <row r="19829" ht="30.75" customHeight="1" x14ac:dyDescent="0.25"/>
    <row r="19830" ht="30.75" customHeight="1" x14ac:dyDescent="0.25"/>
    <row r="19831" ht="30.75" customHeight="1" x14ac:dyDescent="0.25"/>
    <row r="19832" ht="30.75" customHeight="1" x14ac:dyDescent="0.25"/>
    <row r="19833" ht="30.75" customHeight="1" x14ac:dyDescent="0.25"/>
    <row r="19834" ht="30.75" customHeight="1" x14ac:dyDescent="0.25"/>
    <row r="19835" ht="30.75" customHeight="1" x14ac:dyDescent="0.25"/>
    <row r="19836" ht="30.75" customHeight="1" x14ac:dyDescent="0.25"/>
    <row r="19837" ht="30.75" customHeight="1" x14ac:dyDescent="0.25"/>
    <row r="19838" ht="30.75" customHeight="1" x14ac:dyDescent="0.25"/>
    <row r="19839" ht="30.75" customHeight="1" x14ac:dyDescent="0.25"/>
    <row r="19840" ht="30.75" customHeight="1" x14ac:dyDescent="0.25"/>
    <row r="19841" ht="30.75" customHeight="1" x14ac:dyDescent="0.25"/>
    <row r="19842" ht="30.75" customHeight="1" x14ac:dyDescent="0.25"/>
    <row r="19843" ht="30.75" customHeight="1" x14ac:dyDescent="0.25"/>
    <row r="19844" ht="30.75" customHeight="1" x14ac:dyDescent="0.25"/>
    <row r="19845" ht="30.75" customHeight="1" x14ac:dyDescent="0.25"/>
    <row r="19846" ht="30.75" customHeight="1" x14ac:dyDescent="0.25"/>
    <row r="19847" ht="30.75" customHeight="1" x14ac:dyDescent="0.25"/>
    <row r="19848" ht="30.75" customHeight="1" x14ac:dyDescent="0.25"/>
    <row r="19849" ht="30.75" customHeight="1" x14ac:dyDescent="0.25"/>
    <row r="19850" ht="30.75" customHeight="1" x14ac:dyDescent="0.25"/>
    <row r="19851" ht="30.75" customHeight="1" x14ac:dyDescent="0.25"/>
    <row r="19852" ht="30.75" customHeight="1" x14ac:dyDescent="0.25"/>
    <row r="19853" ht="30.75" customHeight="1" x14ac:dyDescent="0.25"/>
    <row r="19854" ht="30.75" customHeight="1" x14ac:dyDescent="0.25"/>
    <row r="19855" ht="30.75" customHeight="1" x14ac:dyDescent="0.25"/>
    <row r="19856" ht="30.75" customHeight="1" x14ac:dyDescent="0.25"/>
    <row r="19857" ht="30.75" customHeight="1" x14ac:dyDescent="0.25"/>
    <row r="19858" ht="30.75" customHeight="1" x14ac:dyDescent="0.25"/>
    <row r="19859" ht="30.75" customHeight="1" x14ac:dyDescent="0.25"/>
    <row r="19860" ht="30.75" customHeight="1" x14ac:dyDescent="0.25"/>
    <row r="19861" ht="30.75" customHeight="1" x14ac:dyDescent="0.25"/>
    <row r="19862" ht="30.75" customHeight="1" x14ac:dyDescent="0.25"/>
    <row r="19863" ht="30.75" customHeight="1" x14ac:dyDescent="0.25"/>
    <row r="19864" ht="30.75" customHeight="1" x14ac:dyDescent="0.25"/>
    <row r="19865" ht="30.75" customHeight="1" x14ac:dyDescent="0.25"/>
    <row r="19866" ht="30.75" customHeight="1" x14ac:dyDescent="0.25"/>
    <row r="19867" ht="30.75" customHeight="1" x14ac:dyDescent="0.25"/>
    <row r="19868" ht="30.75" customHeight="1" x14ac:dyDescent="0.25"/>
    <row r="19869" ht="30.75" customHeight="1" x14ac:dyDescent="0.25"/>
    <row r="19870" ht="30.75" customHeight="1" x14ac:dyDescent="0.25"/>
    <row r="19871" ht="30.75" customHeight="1" x14ac:dyDescent="0.25"/>
    <row r="19872" ht="30.75" customHeight="1" x14ac:dyDescent="0.25"/>
    <row r="19873" ht="30.75" customHeight="1" x14ac:dyDescent="0.25"/>
    <row r="19874" ht="30.75" customHeight="1" x14ac:dyDescent="0.25"/>
    <row r="19875" ht="30.75" customHeight="1" x14ac:dyDescent="0.25"/>
    <row r="19876" ht="30.75" customHeight="1" x14ac:dyDescent="0.25"/>
    <row r="19877" ht="30.75" customHeight="1" x14ac:dyDescent="0.25"/>
    <row r="19878" ht="30.75" customHeight="1" x14ac:dyDescent="0.25"/>
    <row r="19879" ht="30.75" customHeight="1" x14ac:dyDescent="0.25"/>
    <row r="19880" ht="30.75" customHeight="1" x14ac:dyDescent="0.25"/>
    <row r="19881" ht="30.75" customHeight="1" x14ac:dyDescent="0.25"/>
    <row r="19882" ht="30.75" customHeight="1" x14ac:dyDescent="0.25"/>
    <row r="19883" ht="30.75" customHeight="1" x14ac:dyDescent="0.25"/>
    <row r="19884" ht="30.75" customHeight="1" x14ac:dyDescent="0.25"/>
    <row r="19885" ht="30.75" customHeight="1" x14ac:dyDescent="0.25"/>
    <row r="19886" ht="30.75" customHeight="1" x14ac:dyDescent="0.25"/>
    <row r="19887" ht="30.75" customHeight="1" x14ac:dyDescent="0.25"/>
    <row r="19888" ht="30.75" customHeight="1" x14ac:dyDescent="0.25"/>
    <row r="19889" ht="30.75" customHeight="1" x14ac:dyDescent="0.25"/>
    <row r="19890" ht="30.75" customHeight="1" x14ac:dyDescent="0.25"/>
    <row r="19891" ht="30.75" customHeight="1" x14ac:dyDescent="0.25"/>
    <row r="19892" ht="30.75" customHeight="1" x14ac:dyDescent="0.25"/>
    <row r="19893" ht="30.75" customHeight="1" x14ac:dyDescent="0.25"/>
    <row r="19894" ht="30.75" customHeight="1" x14ac:dyDescent="0.25"/>
    <row r="19895" ht="30.75" customHeight="1" x14ac:dyDescent="0.25"/>
    <row r="19896" ht="30.75" customHeight="1" x14ac:dyDescent="0.25"/>
    <row r="19897" ht="30.75" customHeight="1" x14ac:dyDescent="0.25"/>
    <row r="19898" ht="30.75" customHeight="1" x14ac:dyDescent="0.25"/>
    <row r="19899" ht="30.75" customHeight="1" x14ac:dyDescent="0.25"/>
    <row r="19900" ht="30.75" customHeight="1" x14ac:dyDescent="0.25"/>
    <row r="19901" ht="30.75" customHeight="1" x14ac:dyDescent="0.25"/>
    <row r="19902" ht="30.75" customHeight="1" x14ac:dyDescent="0.25"/>
    <row r="19903" ht="30.75" customHeight="1" x14ac:dyDescent="0.25"/>
    <row r="19904" ht="30.75" customHeight="1" x14ac:dyDescent="0.25"/>
    <row r="19905" ht="30.75" customHeight="1" x14ac:dyDescent="0.25"/>
    <row r="19906" ht="30.75" customHeight="1" x14ac:dyDescent="0.25"/>
    <row r="19907" ht="30.75" customHeight="1" x14ac:dyDescent="0.25"/>
    <row r="19908" ht="30.75" customHeight="1" x14ac:dyDescent="0.25"/>
    <row r="19909" ht="30.75" customHeight="1" x14ac:dyDescent="0.25"/>
    <row r="19910" ht="30.75" customHeight="1" x14ac:dyDescent="0.25"/>
    <row r="19911" ht="30.75" customHeight="1" x14ac:dyDescent="0.25"/>
    <row r="19912" ht="30.75" customHeight="1" x14ac:dyDescent="0.25"/>
    <row r="19913" ht="30.75" customHeight="1" x14ac:dyDescent="0.25"/>
    <row r="19914" ht="30.75" customHeight="1" x14ac:dyDescent="0.25"/>
    <row r="19915" ht="30.75" customHeight="1" x14ac:dyDescent="0.25"/>
    <row r="19916" ht="30.75" customHeight="1" x14ac:dyDescent="0.25"/>
    <row r="19917" ht="30.75" customHeight="1" x14ac:dyDescent="0.25"/>
    <row r="19918" ht="30.75" customHeight="1" x14ac:dyDescent="0.25"/>
    <row r="19919" ht="30.75" customHeight="1" x14ac:dyDescent="0.25"/>
    <row r="19920" ht="30.75" customHeight="1" x14ac:dyDescent="0.25"/>
    <row r="19921" ht="30.75" customHeight="1" x14ac:dyDescent="0.25"/>
    <row r="19922" ht="30.75" customHeight="1" x14ac:dyDescent="0.25"/>
    <row r="19923" ht="30.75" customHeight="1" x14ac:dyDescent="0.25"/>
    <row r="19924" ht="30.75" customHeight="1" x14ac:dyDescent="0.25"/>
    <row r="19925" ht="30.75" customHeight="1" x14ac:dyDescent="0.25"/>
    <row r="19926" ht="30.75" customHeight="1" x14ac:dyDescent="0.25"/>
    <row r="19927" ht="30.75" customHeight="1" x14ac:dyDescent="0.25"/>
    <row r="19928" ht="30.75" customHeight="1" x14ac:dyDescent="0.25"/>
    <row r="19929" ht="30.75" customHeight="1" x14ac:dyDescent="0.25"/>
    <row r="19930" ht="30.75" customHeight="1" x14ac:dyDescent="0.25"/>
    <row r="19931" ht="30.75" customHeight="1" x14ac:dyDescent="0.25"/>
    <row r="19932" ht="30.75" customHeight="1" x14ac:dyDescent="0.25"/>
    <row r="19933" ht="30.75" customHeight="1" x14ac:dyDescent="0.25"/>
    <row r="19934" ht="30.75" customHeight="1" x14ac:dyDescent="0.25"/>
    <row r="19935" ht="30.75" customHeight="1" x14ac:dyDescent="0.25"/>
    <row r="19936" ht="30.75" customHeight="1" x14ac:dyDescent="0.25"/>
    <row r="19937" ht="30.75" customHeight="1" x14ac:dyDescent="0.25"/>
    <row r="19938" ht="30.75" customHeight="1" x14ac:dyDescent="0.25"/>
    <row r="19939" ht="30.75" customHeight="1" x14ac:dyDescent="0.25"/>
    <row r="19940" ht="30.75" customHeight="1" x14ac:dyDescent="0.25"/>
    <row r="19941" ht="30.75" customHeight="1" x14ac:dyDescent="0.25"/>
    <row r="19942" ht="30.75" customHeight="1" x14ac:dyDescent="0.25"/>
    <row r="19943" ht="30.75" customHeight="1" x14ac:dyDescent="0.25"/>
    <row r="19944" ht="30.75" customHeight="1" x14ac:dyDescent="0.25"/>
    <row r="19945" ht="30.75" customHeight="1" x14ac:dyDescent="0.25"/>
    <row r="19946" ht="30.75" customHeight="1" x14ac:dyDescent="0.25"/>
    <row r="19947" ht="30.75" customHeight="1" x14ac:dyDescent="0.25"/>
    <row r="19948" ht="30.75" customHeight="1" x14ac:dyDescent="0.25"/>
    <row r="19949" ht="30.75" customHeight="1" x14ac:dyDescent="0.25"/>
    <row r="19950" ht="30.75" customHeight="1" x14ac:dyDescent="0.25"/>
    <row r="19951" ht="30.75" customHeight="1" x14ac:dyDescent="0.25"/>
    <row r="19952" ht="30.75" customHeight="1" x14ac:dyDescent="0.25"/>
    <row r="19953" ht="30.75" customHeight="1" x14ac:dyDescent="0.25"/>
    <row r="19954" ht="30.75" customHeight="1" x14ac:dyDescent="0.25"/>
    <row r="19955" ht="30.75" customHeight="1" x14ac:dyDescent="0.25"/>
    <row r="19956" ht="30.75" customHeight="1" x14ac:dyDescent="0.25"/>
    <row r="19957" ht="30.75" customHeight="1" x14ac:dyDescent="0.25"/>
    <row r="19958" ht="30.75" customHeight="1" x14ac:dyDescent="0.25"/>
    <row r="19959" ht="30.75" customHeight="1" x14ac:dyDescent="0.25"/>
    <row r="19960" ht="30.75" customHeight="1" x14ac:dyDescent="0.25"/>
    <row r="19961" ht="30.75" customHeight="1" x14ac:dyDescent="0.25"/>
    <row r="19962" ht="30.75" customHeight="1" x14ac:dyDescent="0.25"/>
    <row r="19963" ht="30.75" customHeight="1" x14ac:dyDescent="0.25"/>
    <row r="19964" ht="30.75" customHeight="1" x14ac:dyDescent="0.25"/>
    <row r="19965" ht="30.75" customHeight="1" x14ac:dyDescent="0.25"/>
    <row r="19966" ht="30.75" customHeight="1" x14ac:dyDescent="0.25"/>
    <row r="19967" ht="30.75" customHeight="1" x14ac:dyDescent="0.25"/>
    <row r="19968" ht="30.75" customHeight="1" x14ac:dyDescent="0.25"/>
    <row r="19969" ht="30.75" customHeight="1" x14ac:dyDescent="0.25"/>
    <row r="19970" ht="30.75" customHeight="1" x14ac:dyDescent="0.25"/>
    <row r="19971" ht="30.75" customHeight="1" x14ac:dyDescent="0.25"/>
    <row r="19972" ht="30.75" customHeight="1" x14ac:dyDescent="0.25"/>
    <row r="19973" ht="30.75" customHeight="1" x14ac:dyDescent="0.25"/>
    <row r="19974" ht="30.75" customHeight="1" x14ac:dyDescent="0.25"/>
    <row r="19975" ht="30.75" customHeight="1" x14ac:dyDescent="0.25"/>
    <row r="19976" ht="30.75" customHeight="1" x14ac:dyDescent="0.25"/>
    <row r="19977" ht="30.75" customHeight="1" x14ac:dyDescent="0.25"/>
    <row r="19978" ht="30.75" customHeight="1" x14ac:dyDescent="0.25"/>
    <row r="19979" ht="30.75" customHeight="1" x14ac:dyDescent="0.25"/>
    <row r="19980" ht="30.75" customHeight="1" x14ac:dyDescent="0.25"/>
    <row r="19981" ht="30.75" customHeight="1" x14ac:dyDescent="0.25"/>
    <row r="19982" ht="30.75" customHeight="1" x14ac:dyDescent="0.25"/>
    <row r="19983" ht="30.75" customHeight="1" x14ac:dyDescent="0.25"/>
    <row r="19984" ht="30.75" customHeight="1" x14ac:dyDescent="0.25"/>
    <row r="19985" ht="30.75" customHeight="1" x14ac:dyDescent="0.25"/>
    <row r="19986" ht="30.75" customHeight="1" x14ac:dyDescent="0.25"/>
    <row r="19987" ht="30.75" customHeight="1" x14ac:dyDescent="0.25"/>
    <row r="19988" ht="30.75" customHeight="1" x14ac:dyDescent="0.25"/>
    <row r="19989" ht="30.75" customHeight="1" x14ac:dyDescent="0.25"/>
    <row r="19990" ht="30.75" customHeight="1" x14ac:dyDescent="0.25"/>
    <row r="19991" ht="30.75" customHeight="1" x14ac:dyDescent="0.25"/>
    <row r="19992" ht="30.75" customHeight="1" x14ac:dyDescent="0.25"/>
    <row r="19993" ht="30.75" customHeight="1" x14ac:dyDescent="0.25"/>
    <row r="19994" ht="30.75" customHeight="1" x14ac:dyDescent="0.25"/>
    <row r="19995" ht="30.75" customHeight="1" x14ac:dyDescent="0.25"/>
    <row r="19996" ht="30.75" customHeight="1" x14ac:dyDescent="0.25"/>
    <row r="19997" ht="30.75" customHeight="1" x14ac:dyDescent="0.25"/>
    <row r="19998" ht="30.75" customHeight="1" x14ac:dyDescent="0.25"/>
    <row r="19999" ht="30.75" customHeight="1" x14ac:dyDescent="0.25"/>
    <row r="20000" ht="30.75" customHeight="1" x14ac:dyDescent="0.25"/>
    <row r="20001" ht="30.75" customHeight="1" x14ac:dyDescent="0.25"/>
    <row r="20002" ht="30.75" customHeight="1" x14ac:dyDescent="0.25"/>
    <row r="20003" ht="30.75" customHeight="1" x14ac:dyDescent="0.25"/>
    <row r="20004" ht="30.75" customHeight="1" x14ac:dyDescent="0.25"/>
    <row r="20005" ht="30.75" customHeight="1" x14ac:dyDescent="0.25"/>
    <row r="20006" ht="30.75" customHeight="1" x14ac:dyDescent="0.25"/>
    <row r="20007" ht="30.75" customHeight="1" x14ac:dyDescent="0.25"/>
    <row r="20008" ht="30.75" customHeight="1" x14ac:dyDescent="0.25"/>
    <row r="20009" ht="30.75" customHeight="1" x14ac:dyDescent="0.25"/>
    <row r="20010" ht="30.75" customHeight="1" x14ac:dyDescent="0.25"/>
    <row r="20011" ht="30.75" customHeight="1" x14ac:dyDescent="0.25"/>
    <row r="20012" ht="30.75" customHeight="1" x14ac:dyDescent="0.25"/>
    <row r="20013" ht="30.75" customHeight="1" x14ac:dyDescent="0.25"/>
    <row r="20014" ht="30.75" customHeight="1" x14ac:dyDescent="0.25"/>
    <row r="20015" ht="30.75" customHeight="1" x14ac:dyDescent="0.25"/>
    <row r="20016" ht="30.75" customHeight="1" x14ac:dyDescent="0.25"/>
    <row r="20017" ht="30.75" customHeight="1" x14ac:dyDescent="0.25"/>
    <row r="20018" ht="30.75" customHeight="1" x14ac:dyDescent="0.25"/>
    <row r="20019" ht="30.75" customHeight="1" x14ac:dyDescent="0.25"/>
    <row r="20020" ht="30.75" customHeight="1" x14ac:dyDescent="0.25"/>
    <row r="20021" ht="30.75" customHeight="1" x14ac:dyDescent="0.25"/>
    <row r="20022" ht="30.75" customHeight="1" x14ac:dyDescent="0.25"/>
    <row r="20023" ht="30.75" customHeight="1" x14ac:dyDescent="0.25"/>
    <row r="20024" ht="30.75" customHeight="1" x14ac:dyDescent="0.25"/>
    <row r="20025" ht="30.75" customHeight="1" x14ac:dyDescent="0.25"/>
    <row r="20026" ht="30.75" customHeight="1" x14ac:dyDescent="0.25"/>
    <row r="20027" ht="30.75" customHeight="1" x14ac:dyDescent="0.25"/>
    <row r="20028" ht="30.75" customHeight="1" x14ac:dyDescent="0.25"/>
    <row r="20029" ht="30.75" customHeight="1" x14ac:dyDescent="0.25"/>
    <row r="20030" ht="30.75" customHeight="1" x14ac:dyDescent="0.25"/>
    <row r="20031" ht="30.75" customHeight="1" x14ac:dyDescent="0.25"/>
    <row r="20032" ht="30.75" customHeight="1" x14ac:dyDescent="0.25"/>
    <row r="20033" ht="30.75" customHeight="1" x14ac:dyDescent="0.25"/>
    <row r="20034" ht="30.75" customHeight="1" x14ac:dyDescent="0.25"/>
    <row r="20035" ht="30.75" customHeight="1" x14ac:dyDescent="0.25"/>
    <row r="20036" ht="30.75" customHeight="1" x14ac:dyDescent="0.25"/>
    <row r="20037" ht="30.75" customHeight="1" x14ac:dyDescent="0.25"/>
    <row r="20038" ht="30.75" customHeight="1" x14ac:dyDescent="0.25"/>
    <row r="20039" ht="30.75" customHeight="1" x14ac:dyDescent="0.25"/>
    <row r="20040" ht="30.75" customHeight="1" x14ac:dyDescent="0.25"/>
    <row r="20041" ht="30.75" customHeight="1" x14ac:dyDescent="0.25"/>
    <row r="20042" ht="30.75" customHeight="1" x14ac:dyDescent="0.25"/>
    <row r="20043" ht="30.75" customHeight="1" x14ac:dyDescent="0.25"/>
    <row r="20044" ht="30.75" customHeight="1" x14ac:dyDescent="0.25"/>
    <row r="20045" ht="30.75" customHeight="1" x14ac:dyDescent="0.25"/>
    <row r="20046" ht="30.75" customHeight="1" x14ac:dyDescent="0.25"/>
    <row r="20047" ht="30.75" customHeight="1" x14ac:dyDescent="0.25"/>
    <row r="20048" ht="30.75" customHeight="1" x14ac:dyDescent="0.25"/>
    <row r="20049" ht="30.75" customHeight="1" x14ac:dyDescent="0.25"/>
    <row r="20050" ht="30.75" customHeight="1" x14ac:dyDescent="0.25"/>
    <row r="20051" ht="30.75" customHeight="1" x14ac:dyDescent="0.25"/>
    <row r="20052" ht="30.75" customHeight="1" x14ac:dyDescent="0.25"/>
    <row r="20053" ht="30.75" customHeight="1" x14ac:dyDescent="0.25"/>
    <row r="20054" ht="30.75" customHeight="1" x14ac:dyDescent="0.25"/>
    <row r="20055" ht="30.75" customHeight="1" x14ac:dyDescent="0.25"/>
    <row r="20056" ht="30.75" customHeight="1" x14ac:dyDescent="0.25"/>
    <row r="20057" ht="30.75" customHeight="1" x14ac:dyDescent="0.25"/>
    <row r="20058" ht="30.75" customHeight="1" x14ac:dyDescent="0.25"/>
    <row r="20059" ht="30.75" customHeight="1" x14ac:dyDescent="0.25"/>
    <row r="20060" ht="30.75" customHeight="1" x14ac:dyDescent="0.25"/>
    <row r="20061" ht="30.75" customHeight="1" x14ac:dyDescent="0.25"/>
    <row r="20062" ht="30.75" customHeight="1" x14ac:dyDescent="0.25"/>
    <row r="20063" ht="30.75" customHeight="1" x14ac:dyDescent="0.25"/>
    <row r="20064" ht="30.75" customHeight="1" x14ac:dyDescent="0.25"/>
    <row r="20065" ht="30.75" customHeight="1" x14ac:dyDescent="0.25"/>
    <row r="20066" ht="30.75" customHeight="1" x14ac:dyDescent="0.25"/>
    <row r="20067" ht="30.75" customHeight="1" x14ac:dyDescent="0.25"/>
    <row r="20068" ht="30.75" customHeight="1" x14ac:dyDescent="0.25"/>
    <row r="20069" ht="30.75" customHeight="1" x14ac:dyDescent="0.25"/>
    <row r="20070" ht="30.75" customHeight="1" x14ac:dyDescent="0.25"/>
    <row r="20071" ht="30.75" customHeight="1" x14ac:dyDescent="0.25"/>
    <row r="20072" ht="30.75" customHeight="1" x14ac:dyDescent="0.25"/>
    <row r="20073" ht="30.75" customHeight="1" x14ac:dyDescent="0.25"/>
    <row r="20074" ht="30.75" customHeight="1" x14ac:dyDescent="0.25"/>
    <row r="20075" ht="30.75" customHeight="1" x14ac:dyDescent="0.25"/>
    <row r="20076" ht="30.75" customHeight="1" x14ac:dyDescent="0.25"/>
    <row r="20077" ht="30.75" customHeight="1" x14ac:dyDescent="0.25"/>
    <row r="20078" ht="30.75" customHeight="1" x14ac:dyDescent="0.25"/>
    <row r="20079" ht="30.75" customHeight="1" x14ac:dyDescent="0.25"/>
    <row r="20080" ht="30.75" customHeight="1" x14ac:dyDescent="0.25"/>
    <row r="20081" ht="30.75" customHeight="1" x14ac:dyDescent="0.25"/>
    <row r="20082" ht="30.75" customHeight="1" x14ac:dyDescent="0.25"/>
    <row r="20083" ht="30.75" customHeight="1" x14ac:dyDescent="0.25"/>
    <row r="20084" ht="30.75" customHeight="1" x14ac:dyDescent="0.25"/>
    <row r="20085" ht="30.75" customHeight="1" x14ac:dyDescent="0.25"/>
    <row r="20086" ht="30.75" customHeight="1" x14ac:dyDescent="0.25"/>
    <row r="20087" ht="30.75" customHeight="1" x14ac:dyDescent="0.25"/>
    <row r="20088" ht="30.75" customHeight="1" x14ac:dyDescent="0.25"/>
    <row r="20089" ht="30.75" customHeight="1" x14ac:dyDescent="0.25"/>
    <row r="20090" ht="30.75" customHeight="1" x14ac:dyDescent="0.25"/>
    <row r="20091" ht="30.75" customHeight="1" x14ac:dyDescent="0.25"/>
    <row r="20092" ht="30.75" customHeight="1" x14ac:dyDescent="0.25"/>
    <row r="20093" ht="30.75" customHeight="1" x14ac:dyDescent="0.25"/>
    <row r="20094" ht="30.75" customHeight="1" x14ac:dyDescent="0.25"/>
    <row r="20095" ht="30.75" customHeight="1" x14ac:dyDescent="0.25"/>
    <row r="20096" ht="30.75" customHeight="1" x14ac:dyDescent="0.25"/>
    <row r="20097" ht="30.75" customHeight="1" x14ac:dyDescent="0.25"/>
    <row r="20098" ht="30.75" customHeight="1" x14ac:dyDescent="0.25"/>
    <row r="20099" ht="30.75" customHeight="1" x14ac:dyDescent="0.25"/>
    <row r="20100" ht="30.75" customHeight="1" x14ac:dyDescent="0.25"/>
    <row r="20101" ht="30.75" customHeight="1" x14ac:dyDescent="0.25"/>
    <row r="20102" ht="30.75" customHeight="1" x14ac:dyDescent="0.25"/>
    <row r="20103" ht="30.75" customHeight="1" x14ac:dyDescent="0.25"/>
    <row r="20104" ht="30.75" customHeight="1" x14ac:dyDescent="0.25"/>
    <row r="20105" ht="30.75" customHeight="1" x14ac:dyDescent="0.25"/>
    <row r="20106" ht="30.75" customHeight="1" x14ac:dyDescent="0.25"/>
    <row r="20107" ht="30.75" customHeight="1" x14ac:dyDescent="0.25"/>
    <row r="20108" ht="30.75" customHeight="1" x14ac:dyDescent="0.25"/>
    <row r="20109" ht="30.75" customHeight="1" x14ac:dyDescent="0.25"/>
    <row r="20110" ht="30.75" customHeight="1" x14ac:dyDescent="0.25"/>
    <row r="20111" ht="30.75" customHeight="1" x14ac:dyDescent="0.25"/>
    <row r="20112" ht="30.75" customHeight="1" x14ac:dyDescent="0.25"/>
    <row r="20113" ht="30.75" customHeight="1" x14ac:dyDescent="0.25"/>
    <row r="20114" ht="30.75" customHeight="1" x14ac:dyDescent="0.25"/>
    <row r="20115" ht="30.75" customHeight="1" x14ac:dyDescent="0.25"/>
    <row r="20116" ht="30.75" customHeight="1" x14ac:dyDescent="0.25"/>
    <row r="20117" ht="30.75" customHeight="1" x14ac:dyDescent="0.25"/>
    <row r="20118" ht="30.75" customHeight="1" x14ac:dyDescent="0.25"/>
    <row r="20119" ht="30.75" customHeight="1" x14ac:dyDescent="0.25"/>
    <row r="20120" ht="30.75" customHeight="1" x14ac:dyDescent="0.25"/>
    <row r="20121" ht="30.75" customHeight="1" x14ac:dyDescent="0.25"/>
    <row r="20122" ht="30.75" customHeight="1" x14ac:dyDescent="0.25"/>
    <row r="20123" ht="30.75" customHeight="1" x14ac:dyDescent="0.25"/>
    <row r="20124" ht="30.75" customHeight="1" x14ac:dyDescent="0.25"/>
    <row r="20125" ht="30.75" customHeight="1" x14ac:dyDescent="0.25"/>
    <row r="20126" ht="30.75" customHeight="1" x14ac:dyDescent="0.25"/>
    <row r="20127" ht="30.75" customHeight="1" x14ac:dyDescent="0.25"/>
    <row r="20128" ht="30.75" customHeight="1" x14ac:dyDescent="0.25"/>
    <row r="20129" ht="30.75" customHeight="1" x14ac:dyDescent="0.25"/>
    <row r="20130" ht="30.75" customHeight="1" x14ac:dyDescent="0.25"/>
    <row r="20131" ht="30.75" customHeight="1" x14ac:dyDescent="0.25"/>
    <row r="20132" ht="30.75" customHeight="1" x14ac:dyDescent="0.25"/>
    <row r="20133" ht="30.75" customHeight="1" x14ac:dyDescent="0.25"/>
    <row r="20134" ht="30.75" customHeight="1" x14ac:dyDescent="0.25"/>
    <row r="20135" ht="30.75" customHeight="1" x14ac:dyDescent="0.25"/>
    <row r="20136" ht="30.75" customHeight="1" x14ac:dyDescent="0.25"/>
    <row r="20137" ht="30.75" customHeight="1" x14ac:dyDescent="0.25"/>
    <row r="20138" ht="30.75" customHeight="1" x14ac:dyDescent="0.25"/>
    <row r="20139" ht="30.75" customHeight="1" x14ac:dyDescent="0.25"/>
    <row r="20140" ht="30.75" customHeight="1" x14ac:dyDescent="0.25"/>
    <row r="20141" ht="30.75" customHeight="1" x14ac:dyDescent="0.25"/>
    <row r="20142" ht="30.75" customHeight="1" x14ac:dyDescent="0.25"/>
    <row r="20143" ht="30.75" customHeight="1" x14ac:dyDescent="0.25"/>
    <row r="20144" ht="30.75" customHeight="1" x14ac:dyDescent="0.25"/>
    <row r="20145" ht="30.75" customHeight="1" x14ac:dyDescent="0.25"/>
    <row r="20146" ht="30.75" customHeight="1" x14ac:dyDescent="0.25"/>
    <row r="20147" ht="30.75" customHeight="1" x14ac:dyDescent="0.25"/>
    <row r="20148" ht="30.75" customHeight="1" x14ac:dyDescent="0.25"/>
    <row r="20149" ht="30.75" customHeight="1" x14ac:dyDescent="0.25"/>
    <row r="20150" ht="30.75" customHeight="1" x14ac:dyDescent="0.25"/>
    <row r="20151" ht="30.75" customHeight="1" x14ac:dyDescent="0.25"/>
    <row r="20152" ht="30.75" customHeight="1" x14ac:dyDescent="0.25"/>
    <row r="20153" ht="30.75" customHeight="1" x14ac:dyDescent="0.25"/>
    <row r="20154" ht="30.75" customHeight="1" x14ac:dyDescent="0.25"/>
    <row r="20155" ht="30.75" customHeight="1" x14ac:dyDescent="0.25"/>
    <row r="20156" ht="30.75" customHeight="1" x14ac:dyDescent="0.25"/>
    <row r="20157" ht="30.75" customHeight="1" x14ac:dyDescent="0.25"/>
    <row r="20158" ht="30.75" customHeight="1" x14ac:dyDescent="0.25"/>
    <row r="20159" ht="30.75" customHeight="1" x14ac:dyDescent="0.25"/>
    <row r="20160" ht="30.75" customHeight="1" x14ac:dyDescent="0.25"/>
    <row r="20161" ht="30.75" customHeight="1" x14ac:dyDescent="0.25"/>
    <row r="20162" ht="30.75" customHeight="1" x14ac:dyDescent="0.25"/>
    <row r="20163" ht="30.75" customHeight="1" x14ac:dyDescent="0.25"/>
    <row r="20164" ht="30.75" customHeight="1" x14ac:dyDescent="0.25"/>
    <row r="20165" ht="30.75" customHeight="1" x14ac:dyDescent="0.25"/>
    <row r="20166" ht="30.75" customHeight="1" x14ac:dyDescent="0.25"/>
    <row r="20167" ht="30.75" customHeight="1" x14ac:dyDescent="0.25"/>
    <row r="20168" ht="30.75" customHeight="1" x14ac:dyDescent="0.25"/>
    <row r="20169" ht="30.75" customHeight="1" x14ac:dyDescent="0.25"/>
    <row r="20170" ht="30.75" customHeight="1" x14ac:dyDescent="0.25"/>
    <row r="20171" ht="30.75" customHeight="1" x14ac:dyDescent="0.25"/>
    <row r="20172" ht="30.75" customHeight="1" x14ac:dyDescent="0.25"/>
    <row r="20173" ht="30.75" customHeight="1" x14ac:dyDescent="0.25"/>
    <row r="20174" ht="30.75" customHeight="1" x14ac:dyDescent="0.25"/>
    <row r="20175" ht="30.75" customHeight="1" x14ac:dyDescent="0.25"/>
    <row r="20176" ht="30.75" customHeight="1" x14ac:dyDescent="0.25"/>
    <row r="20177" ht="30.75" customHeight="1" x14ac:dyDescent="0.25"/>
    <row r="20178" ht="30.75" customHeight="1" x14ac:dyDescent="0.25"/>
    <row r="20179" ht="30.75" customHeight="1" x14ac:dyDescent="0.25"/>
    <row r="20180" ht="30.75" customHeight="1" x14ac:dyDescent="0.25"/>
    <row r="20181" ht="30.75" customHeight="1" x14ac:dyDescent="0.25"/>
    <row r="20182" ht="30.75" customHeight="1" x14ac:dyDescent="0.25"/>
    <row r="20183" ht="30.75" customHeight="1" x14ac:dyDescent="0.25"/>
    <row r="20184" ht="30.75" customHeight="1" x14ac:dyDescent="0.25"/>
    <row r="20185" ht="30.75" customHeight="1" x14ac:dyDescent="0.25"/>
    <row r="20186" ht="30.75" customHeight="1" x14ac:dyDescent="0.25"/>
    <row r="20187" ht="30.75" customHeight="1" x14ac:dyDescent="0.25"/>
    <row r="20188" ht="30.75" customHeight="1" x14ac:dyDescent="0.25"/>
    <row r="20189" ht="30.75" customHeight="1" x14ac:dyDescent="0.25"/>
    <row r="20190" ht="30.75" customHeight="1" x14ac:dyDescent="0.25"/>
    <row r="20191" ht="30.75" customHeight="1" x14ac:dyDescent="0.25"/>
    <row r="20192" ht="30.75" customHeight="1" x14ac:dyDescent="0.25"/>
    <row r="20193" ht="30.75" customHeight="1" x14ac:dyDescent="0.25"/>
    <row r="20194" ht="30.75" customHeight="1" x14ac:dyDescent="0.25"/>
    <row r="20195" ht="30.75" customHeight="1" x14ac:dyDescent="0.25"/>
    <row r="20196" ht="30.75" customHeight="1" x14ac:dyDescent="0.25"/>
    <row r="20197" ht="30.75" customHeight="1" x14ac:dyDescent="0.25"/>
    <row r="20198" ht="30.75" customHeight="1" x14ac:dyDescent="0.25"/>
    <row r="20199" ht="30.75" customHeight="1" x14ac:dyDescent="0.25"/>
    <row r="20200" ht="30.75" customHeight="1" x14ac:dyDescent="0.25"/>
    <row r="20201" ht="30.75" customHeight="1" x14ac:dyDescent="0.25"/>
    <row r="20202" ht="30.75" customHeight="1" x14ac:dyDescent="0.25"/>
    <row r="20203" ht="30.75" customHeight="1" x14ac:dyDescent="0.25"/>
    <row r="20204" ht="30.75" customHeight="1" x14ac:dyDescent="0.25"/>
    <row r="20205" ht="30.75" customHeight="1" x14ac:dyDescent="0.25"/>
    <row r="20206" ht="30.75" customHeight="1" x14ac:dyDescent="0.25"/>
    <row r="20207" ht="30.75" customHeight="1" x14ac:dyDescent="0.25"/>
    <row r="20208" ht="30.75" customHeight="1" x14ac:dyDescent="0.25"/>
    <row r="20209" ht="30.75" customHeight="1" x14ac:dyDescent="0.25"/>
    <row r="20210" ht="30.75" customHeight="1" x14ac:dyDescent="0.25"/>
    <row r="20211" ht="30.75" customHeight="1" x14ac:dyDescent="0.25"/>
    <row r="20212" ht="30.75" customHeight="1" x14ac:dyDescent="0.25"/>
    <row r="20213" ht="30.75" customHeight="1" x14ac:dyDescent="0.25"/>
    <row r="20214" ht="30.75" customHeight="1" x14ac:dyDescent="0.25"/>
    <row r="20215" ht="30.75" customHeight="1" x14ac:dyDescent="0.25"/>
    <row r="20216" ht="30.75" customHeight="1" x14ac:dyDescent="0.25"/>
    <row r="20217" ht="30.75" customHeight="1" x14ac:dyDescent="0.25"/>
    <row r="20218" ht="30.75" customHeight="1" x14ac:dyDescent="0.25"/>
    <row r="20219" ht="30.75" customHeight="1" x14ac:dyDescent="0.25"/>
    <row r="20220" ht="30.75" customHeight="1" x14ac:dyDescent="0.25"/>
    <row r="20221" ht="30.75" customHeight="1" x14ac:dyDescent="0.25"/>
    <row r="20222" ht="30.75" customHeight="1" x14ac:dyDescent="0.25"/>
    <row r="20223" ht="30.75" customHeight="1" x14ac:dyDescent="0.25"/>
    <row r="20224" ht="30.75" customHeight="1" x14ac:dyDescent="0.25"/>
    <row r="20225" ht="30.75" customHeight="1" x14ac:dyDescent="0.25"/>
    <row r="20226" ht="30.75" customHeight="1" x14ac:dyDescent="0.25"/>
    <row r="20227" ht="30.75" customHeight="1" x14ac:dyDescent="0.25"/>
    <row r="20228" ht="30.75" customHeight="1" x14ac:dyDescent="0.25"/>
    <row r="20229" ht="30.75" customHeight="1" x14ac:dyDescent="0.25"/>
    <row r="20230" ht="30.75" customHeight="1" x14ac:dyDescent="0.25"/>
    <row r="20231" ht="30.75" customHeight="1" x14ac:dyDescent="0.25"/>
    <row r="20232" ht="30.75" customHeight="1" x14ac:dyDescent="0.25"/>
    <row r="20233" ht="30.75" customHeight="1" x14ac:dyDescent="0.25"/>
    <row r="20234" ht="30.75" customHeight="1" x14ac:dyDescent="0.25"/>
    <row r="20235" ht="30.75" customHeight="1" x14ac:dyDescent="0.25"/>
    <row r="20236" ht="30.75" customHeight="1" x14ac:dyDescent="0.25"/>
    <row r="20237" ht="30.75" customHeight="1" x14ac:dyDescent="0.25"/>
    <row r="20238" ht="30.75" customHeight="1" x14ac:dyDescent="0.25"/>
    <row r="20239" ht="30.75" customHeight="1" x14ac:dyDescent="0.25"/>
    <row r="20240" ht="30.75" customHeight="1" x14ac:dyDescent="0.25"/>
    <row r="20241" ht="30.75" customHeight="1" x14ac:dyDescent="0.25"/>
    <row r="20242" ht="30.75" customHeight="1" x14ac:dyDescent="0.25"/>
    <row r="20243" ht="30.75" customHeight="1" x14ac:dyDescent="0.25"/>
    <row r="20244" ht="30.75" customHeight="1" x14ac:dyDescent="0.25"/>
    <row r="20245" ht="30.75" customHeight="1" x14ac:dyDescent="0.25"/>
    <row r="20246" ht="30.75" customHeight="1" x14ac:dyDescent="0.25"/>
    <row r="20247" ht="30.75" customHeight="1" x14ac:dyDescent="0.25"/>
    <row r="20248" ht="30.75" customHeight="1" x14ac:dyDescent="0.25"/>
    <row r="20249" ht="30.75" customHeight="1" x14ac:dyDescent="0.25"/>
    <row r="20250" ht="30.75" customHeight="1" x14ac:dyDescent="0.25"/>
    <row r="20251" ht="30.75" customHeight="1" x14ac:dyDescent="0.25"/>
    <row r="20252" ht="30.75" customHeight="1" x14ac:dyDescent="0.25"/>
    <row r="20253" ht="30.75" customHeight="1" x14ac:dyDescent="0.25"/>
    <row r="20254" ht="30.75" customHeight="1" x14ac:dyDescent="0.25"/>
    <row r="20255" ht="30.75" customHeight="1" x14ac:dyDescent="0.25"/>
    <row r="20256" ht="30.75" customHeight="1" x14ac:dyDescent="0.25"/>
    <row r="20257" ht="30.75" customHeight="1" x14ac:dyDescent="0.25"/>
    <row r="20258" ht="30.75" customHeight="1" x14ac:dyDescent="0.25"/>
    <row r="20259" ht="30.75" customHeight="1" x14ac:dyDescent="0.25"/>
    <row r="20260" ht="30.75" customHeight="1" x14ac:dyDescent="0.25"/>
    <row r="20261" ht="30.75" customHeight="1" x14ac:dyDescent="0.25"/>
    <row r="20262" ht="30.75" customHeight="1" x14ac:dyDescent="0.25"/>
    <row r="20263" ht="30.75" customHeight="1" x14ac:dyDescent="0.25"/>
    <row r="20264" ht="30.75" customHeight="1" x14ac:dyDescent="0.25"/>
    <row r="20265" ht="30.75" customHeight="1" x14ac:dyDescent="0.25"/>
    <row r="20266" ht="30.75" customHeight="1" x14ac:dyDescent="0.25"/>
    <row r="20267" ht="30.75" customHeight="1" x14ac:dyDescent="0.25"/>
    <row r="20268" ht="30.75" customHeight="1" x14ac:dyDescent="0.25"/>
    <row r="20269" ht="30.75" customHeight="1" x14ac:dyDescent="0.25"/>
    <row r="20270" ht="30.75" customHeight="1" x14ac:dyDescent="0.25"/>
    <row r="20271" ht="30.75" customHeight="1" x14ac:dyDescent="0.25"/>
    <row r="20272" ht="30.75" customHeight="1" x14ac:dyDescent="0.25"/>
    <row r="20273" ht="30.75" customHeight="1" x14ac:dyDescent="0.25"/>
    <row r="20274" ht="30.75" customHeight="1" x14ac:dyDescent="0.25"/>
    <row r="20275" ht="30.75" customHeight="1" x14ac:dyDescent="0.25"/>
    <row r="20276" ht="30.75" customHeight="1" x14ac:dyDescent="0.25"/>
    <row r="20277" ht="30.75" customHeight="1" x14ac:dyDescent="0.25"/>
    <row r="20278" ht="30.75" customHeight="1" x14ac:dyDescent="0.25"/>
    <row r="20279" ht="30.75" customHeight="1" x14ac:dyDescent="0.25"/>
    <row r="20280" ht="30.75" customHeight="1" x14ac:dyDescent="0.25"/>
    <row r="20281" ht="30.75" customHeight="1" x14ac:dyDescent="0.25"/>
    <row r="20282" ht="30.75" customHeight="1" x14ac:dyDescent="0.25"/>
    <row r="20283" ht="30.75" customHeight="1" x14ac:dyDescent="0.25"/>
    <row r="20284" ht="30.75" customHeight="1" x14ac:dyDescent="0.25"/>
    <row r="20285" ht="30.75" customHeight="1" x14ac:dyDescent="0.25"/>
    <row r="20286" ht="30.75" customHeight="1" x14ac:dyDescent="0.25"/>
    <row r="20287" ht="30.75" customHeight="1" x14ac:dyDescent="0.25"/>
    <row r="20288" ht="30.75" customHeight="1" x14ac:dyDescent="0.25"/>
    <row r="20289" ht="30.75" customHeight="1" x14ac:dyDescent="0.25"/>
    <row r="20290" ht="30.75" customHeight="1" x14ac:dyDescent="0.25"/>
    <row r="20291" ht="30.75" customHeight="1" x14ac:dyDescent="0.25"/>
    <row r="20292" ht="30.75" customHeight="1" x14ac:dyDescent="0.25"/>
    <row r="20293" ht="30.75" customHeight="1" x14ac:dyDescent="0.25"/>
    <row r="20294" ht="30.75" customHeight="1" x14ac:dyDescent="0.25"/>
    <row r="20295" ht="30.75" customHeight="1" x14ac:dyDescent="0.25"/>
    <row r="20296" ht="30.75" customHeight="1" x14ac:dyDescent="0.25"/>
    <row r="20297" ht="30.75" customHeight="1" x14ac:dyDescent="0.25"/>
    <row r="20298" ht="30.75" customHeight="1" x14ac:dyDescent="0.25"/>
    <row r="20299" ht="30.75" customHeight="1" x14ac:dyDescent="0.25"/>
    <row r="20300" ht="30.75" customHeight="1" x14ac:dyDescent="0.25"/>
    <row r="20301" ht="30.75" customHeight="1" x14ac:dyDescent="0.25"/>
    <row r="20302" ht="30.75" customHeight="1" x14ac:dyDescent="0.25"/>
    <row r="20303" ht="30.75" customHeight="1" x14ac:dyDescent="0.25"/>
    <row r="20304" ht="30.75" customHeight="1" x14ac:dyDescent="0.25"/>
    <row r="20305" ht="30.75" customHeight="1" x14ac:dyDescent="0.25"/>
    <row r="20306" ht="30.75" customHeight="1" x14ac:dyDescent="0.25"/>
    <row r="20307" ht="30.75" customHeight="1" x14ac:dyDescent="0.25"/>
    <row r="20308" ht="30.75" customHeight="1" x14ac:dyDescent="0.25"/>
    <row r="20309" ht="30.75" customHeight="1" x14ac:dyDescent="0.25"/>
    <row r="20310" ht="30.75" customHeight="1" x14ac:dyDescent="0.25"/>
    <row r="20311" ht="30.75" customHeight="1" x14ac:dyDescent="0.25"/>
    <row r="20312" ht="30.75" customHeight="1" x14ac:dyDescent="0.25"/>
    <row r="20313" ht="30.75" customHeight="1" x14ac:dyDescent="0.25"/>
    <row r="20314" ht="30.75" customHeight="1" x14ac:dyDescent="0.25"/>
    <row r="20315" ht="30.75" customHeight="1" x14ac:dyDescent="0.25"/>
    <row r="20316" ht="30.75" customHeight="1" x14ac:dyDescent="0.25"/>
    <row r="20317" ht="30.75" customHeight="1" x14ac:dyDescent="0.25"/>
    <row r="20318" ht="30.75" customHeight="1" x14ac:dyDescent="0.25"/>
    <row r="20319" ht="30.75" customHeight="1" x14ac:dyDescent="0.25"/>
    <row r="20320" ht="30.75" customHeight="1" x14ac:dyDescent="0.25"/>
    <row r="20321" ht="30.75" customHeight="1" x14ac:dyDescent="0.25"/>
    <row r="20322" ht="30.75" customHeight="1" x14ac:dyDescent="0.25"/>
    <row r="20323" ht="30.75" customHeight="1" x14ac:dyDescent="0.25"/>
    <row r="20324" ht="30.75" customHeight="1" x14ac:dyDescent="0.25"/>
    <row r="20325" ht="30.75" customHeight="1" x14ac:dyDescent="0.25"/>
    <row r="20326" ht="30.75" customHeight="1" x14ac:dyDescent="0.25"/>
    <row r="20327" ht="30.75" customHeight="1" x14ac:dyDescent="0.25"/>
    <row r="20328" ht="30.75" customHeight="1" x14ac:dyDescent="0.25"/>
    <row r="20329" ht="30.75" customHeight="1" x14ac:dyDescent="0.25"/>
    <row r="20330" ht="30.75" customHeight="1" x14ac:dyDescent="0.25"/>
    <row r="20331" ht="30.75" customHeight="1" x14ac:dyDescent="0.25"/>
    <row r="20332" ht="30.75" customHeight="1" x14ac:dyDescent="0.25"/>
    <row r="20333" ht="30.75" customHeight="1" x14ac:dyDescent="0.25"/>
    <row r="20334" ht="30.75" customHeight="1" x14ac:dyDescent="0.25"/>
    <row r="20335" ht="30.75" customHeight="1" x14ac:dyDescent="0.25"/>
    <row r="20336" ht="30.75" customHeight="1" x14ac:dyDescent="0.25"/>
    <row r="20337" ht="30.75" customHeight="1" x14ac:dyDescent="0.25"/>
    <row r="20338" ht="30.75" customHeight="1" x14ac:dyDescent="0.25"/>
    <row r="20339" ht="30.75" customHeight="1" x14ac:dyDescent="0.25"/>
    <row r="20340" ht="30.75" customHeight="1" x14ac:dyDescent="0.25"/>
    <row r="20341" ht="30.75" customHeight="1" x14ac:dyDescent="0.25"/>
    <row r="20342" ht="30.75" customHeight="1" x14ac:dyDescent="0.25"/>
    <row r="20343" ht="30.75" customHeight="1" x14ac:dyDescent="0.25"/>
    <row r="20344" ht="30.75" customHeight="1" x14ac:dyDescent="0.25"/>
    <row r="20345" ht="30.75" customHeight="1" x14ac:dyDescent="0.25"/>
    <row r="20346" ht="30.75" customHeight="1" x14ac:dyDescent="0.25"/>
    <row r="20347" ht="30.75" customHeight="1" x14ac:dyDescent="0.25"/>
    <row r="20348" ht="30.75" customHeight="1" x14ac:dyDescent="0.25"/>
    <row r="20349" ht="30.75" customHeight="1" x14ac:dyDescent="0.25"/>
    <row r="20350" ht="30.75" customHeight="1" x14ac:dyDescent="0.25"/>
    <row r="20351" ht="30.75" customHeight="1" x14ac:dyDescent="0.25"/>
    <row r="20352" ht="30.75" customHeight="1" x14ac:dyDescent="0.25"/>
    <row r="20353" ht="30.75" customHeight="1" x14ac:dyDescent="0.25"/>
    <row r="20354" ht="30.75" customHeight="1" x14ac:dyDescent="0.25"/>
    <row r="20355" ht="30.75" customHeight="1" x14ac:dyDescent="0.25"/>
    <row r="20356" ht="30.75" customHeight="1" x14ac:dyDescent="0.25"/>
    <row r="20357" ht="30.75" customHeight="1" x14ac:dyDescent="0.25"/>
    <row r="20358" ht="30.75" customHeight="1" x14ac:dyDescent="0.25"/>
    <row r="20359" ht="30.75" customHeight="1" x14ac:dyDescent="0.25"/>
    <row r="20360" ht="30.75" customHeight="1" x14ac:dyDescent="0.25"/>
    <row r="20361" ht="30.75" customHeight="1" x14ac:dyDescent="0.25"/>
    <row r="20362" ht="30.75" customHeight="1" x14ac:dyDescent="0.25"/>
    <row r="20363" ht="30.75" customHeight="1" x14ac:dyDescent="0.25"/>
    <row r="20364" ht="30.75" customHeight="1" x14ac:dyDescent="0.25"/>
    <row r="20365" ht="30.75" customHeight="1" x14ac:dyDescent="0.25"/>
    <row r="20366" ht="30.75" customHeight="1" x14ac:dyDescent="0.25"/>
    <row r="20367" ht="30.75" customHeight="1" x14ac:dyDescent="0.25"/>
    <row r="20368" ht="30.75" customHeight="1" x14ac:dyDescent="0.25"/>
    <row r="20369" ht="30.75" customHeight="1" x14ac:dyDescent="0.25"/>
    <row r="20370" ht="30.75" customHeight="1" x14ac:dyDescent="0.25"/>
    <row r="20371" ht="30.75" customHeight="1" x14ac:dyDescent="0.25"/>
    <row r="20372" ht="30.75" customHeight="1" x14ac:dyDescent="0.25"/>
    <row r="20373" ht="30.75" customHeight="1" x14ac:dyDescent="0.25"/>
    <row r="20374" ht="30.75" customHeight="1" x14ac:dyDescent="0.25"/>
    <row r="20375" ht="30.75" customHeight="1" x14ac:dyDescent="0.25"/>
    <row r="20376" ht="30.75" customHeight="1" x14ac:dyDescent="0.25"/>
    <row r="20377" ht="30.75" customHeight="1" x14ac:dyDescent="0.25"/>
    <row r="20378" ht="30.75" customHeight="1" x14ac:dyDescent="0.25"/>
    <row r="20379" ht="30.75" customHeight="1" x14ac:dyDescent="0.25"/>
    <row r="20380" ht="30.75" customHeight="1" x14ac:dyDescent="0.25"/>
    <row r="20381" ht="30.75" customHeight="1" x14ac:dyDescent="0.25"/>
    <row r="20382" ht="30.75" customHeight="1" x14ac:dyDescent="0.25"/>
    <row r="20383" ht="30.75" customHeight="1" x14ac:dyDescent="0.25"/>
    <row r="20384" ht="30.75" customHeight="1" x14ac:dyDescent="0.25"/>
    <row r="20385" ht="30.75" customHeight="1" x14ac:dyDescent="0.25"/>
    <row r="20386" ht="30.75" customHeight="1" x14ac:dyDescent="0.25"/>
    <row r="20387" ht="30.75" customHeight="1" x14ac:dyDescent="0.25"/>
    <row r="20388" ht="30.75" customHeight="1" x14ac:dyDescent="0.25"/>
    <row r="20389" ht="30.75" customHeight="1" x14ac:dyDescent="0.25"/>
    <row r="20390" ht="30.75" customHeight="1" x14ac:dyDescent="0.25"/>
    <row r="20391" ht="30.75" customHeight="1" x14ac:dyDescent="0.25"/>
    <row r="20392" ht="30.75" customHeight="1" x14ac:dyDescent="0.25"/>
    <row r="20393" ht="30.75" customHeight="1" x14ac:dyDescent="0.25"/>
    <row r="20394" ht="30.75" customHeight="1" x14ac:dyDescent="0.25"/>
    <row r="20395" ht="30.75" customHeight="1" x14ac:dyDescent="0.25"/>
    <row r="20396" ht="30.75" customHeight="1" x14ac:dyDescent="0.25"/>
    <row r="20397" ht="30.75" customHeight="1" x14ac:dyDescent="0.25"/>
    <row r="20398" ht="30.75" customHeight="1" x14ac:dyDescent="0.25"/>
    <row r="20399" ht="30.75" customHeight="1" x14ac:dyDescent="0.25"/>
    <row r="20400" ht="30.75" customHeight="1" x14ac:dyDescent="0.25"/>
    <row r="20401" ht="30.75" customHeight="1" x14ac:dyDescent="0.25"/>
    <row r="20402" ht="30.75" customHeight="1" x14ac:dyDescent="0.25"/>
    <row r="20403" ht="30.75" customHeight="1" x14ac:dyDescent="0.25"/>
    <row r="20404" ht="30.75" customHeight="1" x14ac:dyDescent="0.25"/>
    <row r="20405" ht="30.75" customHeight="1" x14ac:dyDescent="0.25"/>
    <row r="20406" ht="30.75" customHeight="1" x14ac:dyDescent="0.25"/>
    <row r="20407" ht="30.75" customHeight="1" x14ac:dyDescent="0.25"/>
    <row r="20408" ht="30.75" customHeight="1" x14ac:dyDescent="0.25"/>
    <row r="20409" ht="30.75" customHeight="1" x14ac:dyDescent="0.25"/>
    <row r="20410" ht="30.75" customHeight="1" x14ac:dyDescent="0.25"/>
    <row r="20411" ht="30.75" customHeight="1" x14ac:dyDescent="0.25"/>
    <row r="20412" ht="30.75" customHeight="1" x14ac:dyDescent="0.25"/>
    <row r="20413" ht="30.75" customHeight="1" x14ac:dyDescent="0.25"/>
    <row r="20414" ht="30.75" customHeight="1" x14ac:dyDescent="0.25"/>
    <row r="20415" ht="30.75" customHeight="1" x14ac:dyDescent="0.25"/>
    <row r="20416" ht="30.75" customHeight="1" x14ac:dyDescent="0.25"/>
    <row r="20417" ht="30.75" customHeight="1" x14ac:dyDescent="0.25"/>
    <row r="20418" ht="30.75" customHeight="1" x14ac:dyDescent="0.25"/>
    <row r="20419" ht="30.75" customHeight="1" x14ac:dyDescent="0.25"/>
    <row r="20420" ht="30.75" customHeight="1" x14ac:dyDescent="0.25"/>
    <row r="20421" ht="30.75" customHeight="1" x14ac:dyDescent="0.25"/>
    <row r="20422" ht="30.75" customHeight="1" x14ac:dyDescent="0.25"/>
    <row r="20423" ht="30.75" customHeight="1" x14ac:dyDescent="0.25"/>
    <row r="20424" ht="30.75" customHeight="1" x14ac:dyDescent="0.25"/>
    <row r="20425" ht="30.75" customHeight="1" x14ac:dyDescent="0.25"/>
    <row r="20426" ht="30.75" customHeight="1" x14ac:dyDescent="0.25"/>
    <row r="20427" ht="30.75" customHeight="1" x14ac:dyDescent="0.25"/>
    <row r="20428" ht="30.75" customHeight="1" x14ac:dyDescent="0.25"/>
    <row r="20429" ht="30.75" customHeight="1" x14ac:dyDescent="0.25"/>
    <row r="20430" ht="30.75" customHeight="1" x14ac:dyDescent="0.25"/>
    <row r="20431" ht="30.75" customHeight="1" x14ac:dyDescent="0.25"/>
    <row r="20432" ht="30.75" customHeight="1" x14ac:dyDescent="0.25"/>
    <row r="20433" ht="30.75" customHeight="1" x14ac:dyDescent="0.25"/>
    <row r="20434" ht="30.75" customHeight="1" x14ac:dyDescent="0.25"/>
    <row r="20435" ht="30.75" customHeight="1" x14ac:dyDescent="0.25"/>
    <row r="20436" ht="30.75" customHeight="1" x14ac:dyDescent="0.25"/>
    <row r="20437" ht="30.75" customHeight="1" x14ac:dyDescent="0.25"/>
    <row r="20438" ht="30.75" customHeight="1" x14ac:dyDescent="0.25"/>
    <row r="20439" ht="30.75" customHeight="1" x14ac:dyDescent="0.25"/>
    <row r="20440" ht="30.75" customHeight="1" x14ac:dyDescent="0.25"/>
    <row r="20441" ht="30.75" customHeight="1" x14ac:dyDescent="0.25"/>
    <row r="20442" ht="30.75" customHeight="1" x14ac:dyDescent="0.25"/>
    <row r="20443" ht="30.75" customHeight="1" x14ac:dyDescent="0.25"/>
    <row r="20444" ht="30.75" customHeight="1" x14ac:dyDescent="0.25"/>
    <row r="20445" ht="30.75" customHeight="1" x14ac:dyDescent="0.25"/>
    <row r="20446" ht="30.75" customHeight="1" x14ac:dyDescent="0.25"/>
    <row r="20447" ht="30.75" customHeight="1" x14ac:dyDescent="0.25"/>
    <row r="20448" ht="30.75" customHeight="1" x14ac:dyDescent="0.25"/>
    <row r="20449" ht="30.75" customHeight="1" x14ac:dyDescent="0.25"/>
    <row r="20450" ht="30.75" customHeight="1" x14ac:dyDescent="0.25"/>
    <row r="20451" ht="30.75" customHeight="1" x14ac:dyDescent="0.25"/>
    <row r="20452" ht="30.75" customHeight="1" x14ac:dyDescent="0.25"/>
    <row r="20453" ht="30.75" customHeight="1" x14ac:dyDescent="0.25"/>
    <row r="20454" ht="30.75" customHeight="1" x14ac:dyDescent="0.25"/>
    <row r="20455" ht="30.75" customHeight="1" x14ac:dyDescent="0.25"/>
    <row r="20456" ht="30.75" customHeight="1" x14ac:dyDescent="0.25"/>
    <row r="20457" ht="30.75" customHeight="1" x14ac:dyDescent="0.25"/>
    <row r="20458" ht="30.75" customHeight="1" x14ac:dyDescent="0.25"/>
    <row r="20459" ht="30.75" customHeight="1" x14ac:dyDescent="0.25"/>
    <row r="20460" ht="30.75" customHeight="1" x14ac:dyDescent="0.25"/>
    <row r="20461" ht="30.75" customHeight="1" x14ac:dyDescent="0.25"/>
    <row r="20462" ht="30.75" customHeight="1" x14ac:dyDescent="0.25"/>
    <row r="20463" ht="30.75" customHeight="1" x14ac:dyDescent="0.25"/>
    <row r="20464" ht="30.75" customHeight="1" x14ac:dyDescent="0.25"/>
    <row r="20465" ht="30.75" customHeight="1" x14ac:dyDescent="0.25"/>
    <row r="20466" ht="30.75" customHeight="1" x14ac:dyDescent="0.25"/>
    <row r="20467" ht="30.75" customHeight="1" x14ac:dyDescent="0.25"/>
    <row r="20468" ht="30.75" customHeight="1" x14ac:dyDescent="0.25"/>
    <row r="20469" ht="30.75" customHeight="1" x14ac:dyDescent="0.25"/>
    <row r="20470" ht="30.75" customHeight="1" x14ac:dyDescent="0.25"/>
    <row r="20471" ht="30.75" customHeight="1" x14ac:dyDescent="0.25"/>
    <row r="20472" ht="30.75" customHeight="1" x14ac:dyDescent="0.25"/>
    <row r="20473" ht="30.75" customHeight="1" x14ac:dyDescent="0.25"/>
    <row r="20474" ht="30.75" customHeight="1" x14ac:dyDescent="0.25"/>
    <row r="20475" ht="30.75" customHeight="1" x14ac:dyDescent="0.25"/>
    <row r="20476" ht="30.75" customHeight="1" x14ac:dyDescent="0.25"/>
    <row r="20477" ht="30.75" customHeight="1" x14ac:dyDescent="0.25"/>
    <row r="20478" ht="30.75" customHeight="1" x14ac:dyDescent="0.25"/>
    <row r="20479" ht="30.75" customHeight="1" x14ac:dyDescent="0.25"/>
    <row r="20480" ht="30.75" customHeight="1" x14ac:dyDescent="0.25"/>
    <row r="20481" ht="30.75" customHeight="1" x14ac:dyDescent="0.25"/>
    <row r="20482" ht="30.75" customHeight="1" x14ac:dyDescent="0.25"/>
    <row r="20483" ht="30.75" customHeight="1" x14ac:dyDescent="0.25"/>
    <row r="20484" ht="30.75" customHeight="1" x14ac:dyDescent="0.25"/>
    <row r="20485" ht="30.75" customHeight="1" x14ac:dyDescent="0.25"/>
    <row r="20486" ht="30.75" customHeight="1" x14ac:dyDescent="0.25"/>
    <row r="20487" ht="30.75" customHeight="1" x14ac:dyDescent="0.25"/>
    <row r="20488" ht="30.75" customHeight="1" x14ac:dyDescent="0.25"/>
    <row r="20489" ht="30.75" customHeight="1" x14ac:dyDescent="0.25"/>
    <row r="20490" ht="30.75" customHeight="1" x14ac:dyDescent="0.25"/>
    <row r="20491" ht="30.75" customHeight="1" x14ac:dyDescent="0.25"/>
    <row r="20492" ht="30.75" customHeight="1" x14ac:dyDescent="0.25"/>
    <row r="20493" ht="30.75" customHeight="1" x14ac:dyDescent="0.25"/>
    <row r="20494" ht="30.75" customHeight="1" x14ac:dyDescent="0.25"/>
    <row r="20495" ht="30.75" customHeight="1" x14ac:dyDescent="0.25"/>
    <row r="20496" ht="30.75" customHeight="1" x14ac:dyDescent="0.25"/>
    <row r="20497" ht="30.75" customHeight="1" x14ac:dyDescent="0.25"/>
    <row r="20498" ht="30.75" customHeight="1" x14ac:dyDescent="0.25"/>
    <row r="20499" ht="30.75" customHeight="1" x14ac:dyDescent="0.25"/>
    <row r="20500" ht="30.75" customHeight="1" x14ac:dyDescent="0.25"/>
    <row r="20501" ht="30.75" customHeight="1" x14ac:dyDescent="0.25"/>
    <row r="20502" ht="30.75" customHeight="1" x14ac:dyDescent="0.25"/>
    <row r="20503" ht="30.75" customHeight="1" x14ac:dyDescent="0.25"/>
    <row r="20504" ht="30.75" customHeight="1" x14ac:dyDescent="0.25"/>
    <row r="20505" ht="30.75" customHeight="1" x14ac:dyDescent="0.25"/>
    <row r="20506" ht="30.75" customHeight="1" x14ac:dyDescent="0.25"/>
    <row r="20507" ht="30.75" customHeight="1" x14ac:dyDescent="0.25"/>
    <row r="20508" ht="30.75" customHeight="1" x14ac:dyDescent="0.25"/>
    <row r="20509" ht="30.75" customHeight="1" x14ac:dyDescent="0.25"/>
    <row r="20510" ht="30.75" customHeight="1" x14ac:dyDescent="0.25"/>
    <row r="20511" ht="30.75" customHeight="1" x14ac:dyDescent="0.25"/>
    <row r="20512" ht="30.75" customHeight="1" x14ac:dyDescent="0.25"/>
    <row r="20513" ht="30.75" customHeight="1" x14ac:dyDescent="0.25"/>
    <row r="20514" ht="30.75" customHeight="1" x14ac:dyDescent="0.25"/>
    <row r="20515" ht="30.75" customHeight="1" x14ac:dyDescent="0.25"/>
    <row r="20516" ht="30.75" customHeight="1" x14ac:dyDescent="0.25"/>
    <row r="20517" ht="30.75" customHeight="1" x14ac:dyDescent="0.25"/>
    <row r="20518" ht="30.75" customHeight="1" x14ac:dyDescent="0.25"/>
    <row r="20519" ht="30.75" customHeight="1" x14ac:dyDescent="0.25"/>
    <row r="20520" ht="30.75" customHeight="1" x14ac:dyDescent="0.25"/>
    <row r="20521" ht="30.75" customHeight="1" x14ac:dyDescent="0.25"/>
    <row r="20522" ht="30.75" customHeight="1" x14ac:dyDescent="0.25"/>
    <row r="20523" ht="30.75" customHeight="1" x14ac:dyDescent="0.25"/>
    <row r="20524" ht="30.75" customHeight="1" x14ac:dyDescent="0.25"/>
    <row r="20525" ht="30.75" customHeight="1" x14ac:dyDescent="0.25"/>
    <row r="20526" ht="30.75" customHeight="1" x14ac:dyDescent="0.25"/>
    <row r="20527" ht="30.75" customHeight="1" x14ac:dyDescent="0.25"/>
    <row r="20528" ht="30.75" customHeight="1" x14ac:dyDescent="0.25"/>
    <row r="20529" ht="30.75" customHeight="1" x14ac:dyDescent="0.25"/>
    <row r="20530" ht="30.75" customHeight="1" x14ac:dyDescent="0.25"/>
    <row r="20531" ht="30.75" customHeight="1" x14ac:dyDescent="0.25"/>
    <row r="20532" ht="30.75" customHeight="1" x14ac:dyDescent="0.25"/>
    <row r="20533" ht="30.75" customHeight="1" x14ac:dyDescent="0.25"/>
    <row r="20534" ht="30.75" customHeight="1" x14ac:dyDescent="0.25"/>
    <row r="20535" ht="30.75" customHeight="1" x14ac:dyDescent="0.25"/>
    <row r="20536" ht="30.75" customHeight="1" x14ac:dyDescent="0.25"/>
    <row r="20537" ht="30.75" customHeight="1" x14ac:dyDescent="0.25"/>
    <row r="20538" ht="30.75" customHeight="1" x14ac:dyDescent="0.25"/>
    <row r="20539" ht="30.75" customHeight="1" x14ac:dyDescent="0.25"/>
    <row r="20540" ht="30.75" customHeight="1" x14ac:dyDescent="0.25"/>
    <row r="20541" ht="30.75" customHeight="1" x14ac:dyDescent="0.25"/>
    <row r="20542" ht="30.75" customHeight="1" x14ac:dyDescent="0.25"/>
    <row r="20543" ht="30.75" customHeight="1" x14ac:dyDescent="0.25"/>
    <row r="20544" ht="30.75" customHeight="1" x14ac:dyDescent="0.25"/>
    <row r="20545" ht="30.75" customHeight="1" x14ac:dyDescent="0.25"/>
    <row r="20546" ht="30.75" customHeight="1" x14ac:dyDescent="0.25"/>
    <row r="20547" ht="30.75" customHeight="1" x14ac:dyDescent="0.25"/>
    <row r="20548" ht="30.75" customHeight="1" x14ac:dyDescent="0.25"/>
    <row r="20549" ht="30.75" customHeight="1" x14ac:dyDescent="0.25"/>
    <row r="20550" ht="30.75" customHeight="1" x14ac:dyDescent="0.25"/>
    <row r="20551" ht="30.75" customHeight="1" x14ac:dyDescent="0.25"/>
    <row r="20552" ht="30.75" customHeight="1" x14ac:dyDescent="0.25"/>
    <row r="20553" ht="30.75" customHeight="1" x14ac:dyDescent="0.25"/>
    <row r="20554" ht="30.75" customHeight="1" x14ac:dyDescent="0.25"/>
    <row r="20555" ht="30.75" customHeight="1" x14ac:dyDescent="0.25"/>
    <row r="20556" ht="30.75" customHeight="1" x14ac:dyDescent="0.25"/>
    <row r="20557" ht="30.75" customHeight="1" x14ac:dyDescent="0.25"/>
    <row r="20558" ht="30.75" customHeight="1" x14ac:dyDescent="0.25"/>
    <row r="20559" ht="30.75" customHeight="1" x14ac:dyDescent="0.25"/>
    <row r="20560" ht="30.75" customHeight="1" x14ac:dyDescent="0.25"/>
    <row r="20561" ht="30.75" customHeight="1" x14ac:dyDescent="0.25"/>
    <row r="20562" ht="30.75" customHeight="1" x14ac:dyDescent="0.25"/>
    <row r="20563" ht="30.75" customHeight="1" x14ac:dyDescent="0.25"/>
    <row r="20564" ht="30.75" customHeight="1" x14ac:dyDescent="0.25"/>
    <row r="20565" ht="30.75" customHeight="1" x14ac:dyDescent="0.25"/>
    <row r="20566" ht="30.75" customHeight="1" x14ac:dyDescent="0.25"/>
    <row r="20567" ht="30.75" customHeight="1" x14ac:dyDescent="0.25"/>
    <row r="20568" ht="30.75" customHeight="1" x14ac:dyDescent="0.25"/>
    <row r="20569" ht="30.75" customHeight="1" x14ac:dyDescent="0.25"/>
    <row r="20570" ht="30.75" customHeight="1" x14ac:dyDescent="0.25"/>
    <row r="20571" ht="30.75" customHeight="1" x14ac:dyDescent="0.25"/>
    <row r="20572" ht="30.75" customHeight="1" x14ac:dyDescent="0.25"/>
    <row r="20573" ht="30.75" customHeight="1" x14ac:dyDescent="0.25"/>
    <row r="20574" ht="30.75" customHeight="1" x14ac:dyDescent="0.25"/>
    <row r="20575" ht="30.75" customHeight="1" x14ac:dyDescent="0.25"/>
    <row r="20576" ht="30.75" customHeight="1" x14ac:dyDescent="0.25"/>
    <row r="20577" ht="30.75" customHeight="1" x14ac:dyDescent="0.25"/>
    <row r="20578" ht="30.75" customHeight="1" x14ac:dyDescent="0.25"/>
    <row r="20579" ht="30.75" customHeight="1" x14ac:dyDescent="0.25"/>
    <row r="20580" ht="30.75" customHeight="1" x14ac:dyDescent="0.25"/>
    <row r="20581" ht="30.75" customHeight="1" x14ac:dyDescent="0.25"/>
    <row r="20582" ht="30.75" customHeight="1" x14ac:dyDescent="0.25"/>
    <row r="20583" ht="30.75" customHeight="1" x14ac:dyDescent="0.25"/>
    <row r="20584" ht="30.75" customHeight="1" x14ac:dyDescent="0.25"/>
    <row r="20585" ht="30.75" customHeight="1" x14ac:dyDescent="0.25"/>
    <row r="20586" ht="30.75" customHeight="1" x14ac:dyDescent="0.25"/>
    <row r="20587" ht="30.75" customHeight="1" x14ac:dyDescent="0.25"/>
    <row r="20588" ht="30.75" customHeight="1" x14ac:dyDescent="0.25"/>
    <row r="20589" ht="30.75" customHeight="1" x14ac:dyDescent="0.25"/>
    <row r="20590" ht="30.75" customHeight="1" x14ac:dyDescent="0.25"/>
    <row r="20591" ht="30.75" customHeight="1" x14ac:dyDescent="0.25"/>
    <row r="20592" ht="30.75" customHeight="1" x14ac:dyDescent="0.25"/>
    <row r="20593" ht="30.75" customHeight="1" x14ac:dyDescent="0.25"/>
    <row r="20594" ht="30.75" customHeight="1" x14ac:dyDescent="0.25"/>
    <row r="20595" ht="30.75" customHeight="1" x14ac:dyDescent="0.25"/>
    <row r="20596" ht="30.75" customHeight="1" x14ac:dyDescent="0.25"/>
    <row r="20597" ht="30.75" customHeight="1" x14ac:dyDescent="0.25"/>
    <row r="20598" ht="30.75" customHeight="1" x14ac:dyDescent="0.25"/>
    <row r="20599" ht="30.75" customHeight="1" x14ac:dyDescent="0.25"/>
    <row r="20600" ht="30.75" customHeight="1" x14ac:dyDescent="0.25"/>
    <row r="20601" ht="30.75" customHeight="1" x14ac:dyDescent="0.25"/>
    <row r="20602" ht="30.75" customHeight="1" x14ac:dyDescent="0.25"/>
    <row r="20603" ht="30.75" customHeight="1" x14ac:dyDescent="0.25"/>
    <row r="20604" ht="30.75" customHeight="1" x14ac:dyDescent="0.25"/>
    <row r="20605" ht="30.75" customHeight="1" x14ac:dyDescent="0.25"/>
    <row r="20606" ht="30.75" customHeight="1" x14ac:dyDescent="0.25"/>
    <row r="20607" ht="30.75" customHeight="1" x14ac:dyDescent="0.25"/>
    <row r="20608" ht="30.75" customHeight="1" x14ac:dyDescent="0.25"/>
    <row r="20609" ht="30.75" customHeight="1" x14ac:dyDescent="0.25"/>
    <row r="20610" ht="30.75" customHeight="1" x14ac:dyDescent="0.25"/>
    <row r="20611" ht="30.75" customHeight="1" x14ac:dyDescent="0.25"/>
    <row r="20612" ht="30.75" customHeight="1" x14ac:dyDescent="0.25"/>
    <row r="20613" ht="30.75" customHeight="1" x14ac:dyDescent="0.25"/>
    <row r="20614" ht="30.75" customHeight="1" x14ac:dyDescent="0.25"/>
    <row r="20615" ht="30.75" customHeight="1" x14ac:dyDescent="0.25"/>
    <row r="20616" ht="30.75" customHeight="1" x14ac:dyDescent="0.25"/>
    <row r="20617" ht="30.75" customHeight="1" x14ac:dyDescent="0.25"/>
    <row r="20618" ht="30.75" customHeight="1" x14ac:dyDescent="0.25"/>
    <row r="20619" ht="30.75" customHeight="1" x14ac:dyDescent="0.25"/>
    <row r="20620" ht="30.75" customHeight="1" x14ac:dyDescent="0.25"/>
    <row r="20621" ht="30.75" customHeight="1" x14ac:dyDescent="0.25"/>
    <row r="20622" ht="30.75" customHeight="1" x14ac:dyDescent="0.25"/>
    <row r="20623" ht="30.75" customHeight="1" x14ac:dyDescent="0.25"/>
    <row r="20624" ht="30.75" customHeight="1" x14ac:dyDescent="0.25"/>
    <row r="20625" ht="30.75" customHeight="1" x14ac:dyDescent="0.25"/>
    <row r="20626" ht="30.75" customHeight="1" x14ac:dyDescent="0.25"/>
    <row r="20627" ht="30.75" customHeight="1" x14ac:dyDescent="0.25"/>
    <row r="20628" ht="30.75" customHeight="1" x14ac:dyDescent="0.25"/>
    <row r="20629" ht="30.75" customHeight="1" x14ac:dyDescent="0.25"/>
    <row r="20630" ht="30.75" customHeight="1" x14ac:dyDescent="0.25"/>
    <row r="20631" ht="30.75" customHeight="1" x14ac:dyDescent="0.25"/>
    <row r="20632" ht="30.75" customHeight="1" x14ac:dyDescent="0.25"/>
    <row r="20633" ht="30.75" customHeight="1" x14ac:dyDescent="0.25"/>
    <row r="20634" ht="30.75" customHeight="1" x14ac:dyDescent="0.25"/>
    <row r="20635" ht="30.75" customHeight="1" x14ac:dyDescent="0.25"/>
    <row r="20636" ht="30.75" customHeight="1" x14ac:dyDescent="0.25"/>
    <row r="20637" ht="30.75" customHeight="1" x14ac:dyDescent="0.25"/>
    <row r="20638" ht="30.75" customHeight="1" x14ac:dyDescent="0.25"/>
    <row r="20639" ht="30.75" customHeight="1" x14ac:dyDescent="0.25"/>
    <row r="20640" ht="30.75" customHeight="1" x14ac:dyDescent="0.25"/>
    <row r="20641" ht="30.75" customHeight="1" x14ac:dyDescent="0.25"/>
    <row r="20642" ht="30.75" customHeight="1" x14ac:dyDescent="0.25"/>
    <row r="20643" ht="30.75" customHeight="1" x14ac:dyDescent="0.25"/>
    <row r="20644" ht="30.75" customHeight="1" x14ac:dyDescent="0.25"/>
    <row r="20645" ht="30.75" customHeight="1" x14ac:dyDescent="0.25"/>
    <row r="20646" ht="30.75" customHeight="1" x14ac:dyDescent="0.25"/>
    <row r="20647" ht="30.75" customHeight="1" x14ac:dyDescent="0.25"/>
    <row r="20648" ht="30.75" customHeight="1" x14ac:dyDescent="0.25"/>
    <row r="20649" ht="30.75" customHeight="1" x14ac:dyDescent="0.25"/>
    <row r="20650" ht="30.75" customHeight="1" x14ac:dyDescent="0.25"/>
    <row r="20651" ht="30.75" customHeight="1" x14ac:dyDescent="0.25"/>
    <row r="20652" ht="30.75" customHeight="1" x14ac:dyDescent="0.25"/>
    <row r="20653" ht="30.75" customHeight="1" x14ac:dyDescent="0.25"/>
    <row r="20654" ht="30.75" customHeight="1" x14ac:dyDescent="0.25"/>
    <row r="20655" ht="30.75" customHeight="1" x14ac:dyDescent="0.25"/>
    <row r="20656" ht="30.75" customHeight="1" x14ac:dyDescent="0.25"/>
    <row r="20657" ht="30.75" customHeight="1" x14ac:dyDescent="0.25"/>
    <row r="20658" ht="30.75" customHeight="1" x14ac:dyDescent="0.25"/>
    <row r="20659" ht="30.75" customHeight="1" x14ac:dyDescent="0.25"/>
    <row r="20660" ht="30.75" customHeight="1" x14ac:dyDescent="0.25"/>
    <row r="20661" ht="30.75" customHeight="1" x14ac:dyDescent="0.25"/>
    <row r="20662" ht="30.75" customHeight="1" x14ac:dyDescent="0.25"/>
    <row r="20663" ht="30.75" customHeight="1" x14ac:dyDescent="0.25"/>
    <row r="20664" ht="30.75" customHeight="1" x14ac:dyDescent="0.25"/>
    <row r="20665" ht="30.75" customHeight="1" x14ac:dyDescent="0.25"/>
    <row r="20666" ht="30.75" customHeight="1" x14ac:dyDescent="0.25"/>
    <row r="20667" ht="30.75" customHeight="1" x14ac:dyDescent="0.25"/>
    <row r="20668" ht="30.75" customHeight="1" x14ac:dyDescent="0.25"/>
    <row r="20669" ht="30.75" customHeight="1" x14ac:dyDescent="0.25"/>
    <row r="20670" ht="30.75" customHeight="1" x14ac:dyDescent="0.25"/>
    <row r="20671" ht="30.75" customHeight="1" x14ac:dyDescent="0.25"/>
    <row r="20672" ht="30.75" customHeight="1" x14ac:dyDescent="0.25"/>
    <row r="20673" ht="30.75" customHeight="1" x14ac:dyDescent="0.25"/>
    <row r="20674" ht="30.75" customHeight="1" x14ac:dyDescent="0.25"/>
    <row r="20675" ht="30.75" customHeight="1" x14ac:dyDescent="0.25"/>
    <row r="20676" ht="30.75" customHeight="1" x14ac:dyDescent="0.25"/>
    <row r="20677" ht="30.75" customHeight="1" x14ac:dyDescent="0.25"/>
    <row r="20678" ht="30.75" customHeight="1" x14ac:dyDescent="0.25"/>
    <row r="20679" ht="30.75" customHeight="1" x14ac:dyDescent="0.25"/>
    <row r="20680" ht="30.75" customHeight="1" x14ac:dyDescent="0.25"/>
    <row r="20681" ht="30.75" customHeight="1" x14ac:dyDescent="0.25"/>
    <row r="20682" ht="30.75" customHeight="1" x14ac:dyDescent="0.25"/>
    <row r="20683" ht="30.75" customHeight="1" x14ac:dyDescent="0.25"/>
    <row r="20684" ht="30.75" customHeight="1" x14ac:dyDescent="0.25"/>
    <row r="20685" ht="30.75" customHeight="1" x14ac:dyDescent="0.25"/>
    <row r="20686" ht="30.75" customHeight="1" x14ac:dyDescent="0.25"/>
    <row r="20687" ht="30.75" customHeight="1" x14ac:dyDescent="0.25"/>
    <row r="20688" ht="30.75" customHeight="1" x14ac:dyDescent="0.25"/>
    <row r="20689" ht="30.75" customHeight="1" x14ac:dyDescent="0.25"/>
    <row r="20690" ht="30.75" customHeight="1" x14ac:dyDescent="0.25"/>
    <row r="20691" ht="30.75" customHeight="1" x14ac:dyDescent="0.25"/>
    <row r="20692" ht="30.75" customHeight="1" x14ac:dyDescent="0.25"/>
    <row r="20693" ht="30.75" customHeight="1" x14ac:dyDescent="0.25"/>
    <row r="20694" ht="30.75" customHeight="1" x14ac:dyDescent="0.25"/>
    <row r="20695" ht="30.75" customHeight="1" x14ac:dyDescent="0.25"/>
    <row r="20696" ht="30.75" customHeight="1" x14ac:dyDescent="0.25"/>
    <row r="20697" ht="30.75" customHeight="1" x14ac:dyDescent="0.25"/>
    <row r="20698" ht="30.75" customHeight="1" x14ac:dyDescent="0.25"/>
    <row r="20699" ht="30.75" customHeight="1" x14ac:dyDescent="0.25"/>
    <row r="20700" ht="30.75" customHeight="1" x14ac:dyDescent="0.25"/>
    <row r="20701" ht="30.75" customHeight="1" x14ac:dyDescent="0.25"/>
    <row r="20702" ht="30.75" customHeight="1" x14ac:dyDescent="0.25"/>
    <row r="20703" ht="30.75" customHeight="1" x14ac:dyDescent="0.25"/>
    <row r="20704" ht="30.75" customHeight="1" x14ac:dyDescent="0.25"/>
    <row r="20705" ht="30.75" customHeight="1" x14ac:dyDescent="0.25"/>
    <row r="20706" ht="30.75" customHeight="1" x14ac:dyDescent="0.25"/>
    <row r="20707" ht="30.75" customHeight="1" x14ac:dyDescent="0.25"/>
    <row r="20708" ht="30.75" customHeight="1" x14ac:dyDescent="0.25"/>
    <row r="20709" ht="30.75" customHeight="1" x14ac:dyDescent="0.25"/>
    <row r="20710" ht="30.75" customHeight="1" x14ac:dyDescent="0.25"/>
    <row r="20711" ht="30.75" customHeight="1" x14ac:dyDescent="0.25"/>
    <row r="20712" ht="30.75" customHeight="1" x14ac:dyDescent="0.25"/>
    <row r="20713" ht="30.75" customHeight="1" x14ac:dyDescent="0.25"/>
    <row r="20714" ht="30.75" customHeight="1" x14ac:dyDescent="0.25"/>
    <row r="20715" ht="30.75" customHeight="1" x14ac:dyDescent="0.25"/>
    <row r="20716" ht="30.75" customHeight="1" x14ac:dyDescent="0.25"/>
    <row r="20717" ht="30.75" customHeight="1" x14ac:dyDescent="0.25"/>
    <row r="20718" ht="30.75" customHeight="1" x14ac:dyDescent="0.25"/>
    <row r="20719" ht="30.75" customHeight="1" x14ac:dyDescent="0.25"/>
    <row r="20720" ht="30.75" customHeight="1" x14ac:dyDescent="0.25"/>
    <row r="20721" ht="30.75" customHeight="1" x14ac:dyDescent="0.25"/>
    <row r="20722" ht="30.75" customHeight="1" x14ac:dyDescent="0.25"/>
    <row r="20723" ht="30.75" customHeight="1" x14ac:dyDescent="0.25"/>
    <row r="20724" ht="30.75" customHeight="1" x14ac:dyDescent="0.25"/>
    <row r="20725" ht="30.75" customHeight="1" x14ac:dyDescent="0.25"/>
    <row r="20726" ht="30.75" customHeight="1" x14ac:dyDescent="0.25"/>
    <row r="20727" ht="30.75" customHeight="1" x14ac:dyDescent="0.25"/>
    <row r="20728" ht="30.75" customHeight="1" x14ac:dyDescent="0.25"/>
    <row r="20729" ht="30.75" customHeight="1" x14ac:dyDescent="0.25"/>
    <row r="20730" ht="30.75" customHeight="1" x14ac:dyDescent="0.25"/>
    <row r="20731" ht="30.75" customHeight="1" x14ac:dyDescent="0.25"/>
    <row r="20732" ht="30.75" customHeight="1" x14ac:dyDescent="0.25"/>
    <row r="20733" ht="30.75" customHeight="1" x14ac:dyDescent="0.25"/>
    <row r="20734" ht="30.75" customHeight="1" x14ac:dyDescent="0.25"/>
    <row r="20735" ht="30.75" customHeight="1" x14ac:dyDescent="0.25"/>
    <row r="20736" ht="30.75" customHeight="1" x14ac:dyDescent="0.25"/>
    <row r="20737" ht="30.75" customHeight="1" x14ac:dyDescent="0.25"/>
    <row r="20738" ht="30.75" customHeight="1" x14ac:dyDescent="0.25"/>
    <row r="20739" ht="30.75" customHeight="1" x14ac:dyDescent="0.25"/>
    <row r="20740" ht="30.75" customHeight="1" x14ac:dyDescent="0.25"/>
    <row r="20741" ht="30.75" customHeight="1" x14ac:dyDescent="0.25"/>
    <row r="20742" ht="30.75" customHeight="1" x14ac:dyDescent="0.25"/>
    <row r="20743" ht="30.75" customHeight="1" x14ac:dyDescent="0.25"/>
    <row r="20744" ht="30.75" customHeight="1" x14ac:dyDescent="0.25"/>
    <row r="20745" ht="30.75" customHeight="1" x14ac:dyDescent="0.25"/>
    <row r="20746" ht="30.75" customHeight="1" x14ac:dyDescent="0.25"/>
    <row r="20747" ht="30.75" customHeight="1" x14ac:dyDescent="0.25"/>
    <row r="20748" ht="30.75" customHeight="1" x14ac:dyDescent="0.25"/>
    <row r="20749" ht="30.75" customHeight="1" x14ac:dyDescent="0.25"/>
    <row r="20750" ht="30.75" customHeight="1" x14ac:dyDescent="0.25"/>
    <row r="20751" ht="30.75" customHeight="1" x14ac:dyDescent="0.25"/>
    <row r="20752" ht="30.75" customHeight="1" x14ac:dyDescent="0.25"/>
    <row r="20753" ht="30.75" customHeight="1" x14ac:dyDescent="0.25"/>
    <row r="20754" ht="30.75" customHeight="1" x14ac:dyDescent="0.25"/>
    <row r="20755" ht="30.75" customHeight="1" x14ac:dyDescent="0.25"/>
    <row r="20756" ht="30.75" customHeight="1" x14ac:dyDescent="0.25"/>
    <row r="20757" ht="30.75" customHeight="1" x14ac:dyDescent="0.25"/>
    <row r="20758" ht="30.75" customHeight="1" x14ac:dyDescent="0.25"/>
    <row r="20759" ht="30.75" customHeight="1" x14ac:dyDescent="0.25"/>
    <row r="20760" ht="30.75" customHeight="1" x14ac:dyDescent="0.25"/>
    <row r="20761" ht="30.75" customHeight="1" x14ac:dyDescent="0.25"/>
    <row r="20762" ht="30.75" customHeight="1" x14ac:dyDescent="0.25"/>
    <row r="20763" ht="30.75" customHeight="1" x14ac:dyDescent="0.25"/>
    <row r="20764" ht="30.75" customHeight="1" x14ac:dyDescent="0.25"/>
    <row r="20765" ht="30.75" customHeight="1" x14ac:dyDescent="0.25"/>
    <row r="20766" ht="30.75" customHeight="1" x14ac:dyDescent="0.25"/>
    <row r="20767" ht="30.75" customHeight="1" x14ac:dyDescent="0.25"/>
    <row r="20768" ht="30.75" customHeight="1" x14ac:dyDescent="0.25"/>
    <row r="20769" ht="30.75" customHeight="1" x14ac:dyDescent="0.25"/>
    <row r="20770" ht="30.75" customHeight="1" x14ac:dyDescent="0.25"/>
    <row r="20771" ht="30.75" customHeight="1" x14ac:dyDescent="0.25"/>
    <row r="20772" ht="30.75" customHeight="1" x14ac:dyDescent="0.25"/>
    <row r="20773" ht="30.75" customHeight="1" x14ac:dyDescent="0.25"/>
    <row r="20774" ht="30.75" customHeight="1" x14ac:dyDescent="0.25"/>
    <row r="20775" ht="30.75" customHeight="1" x14ac:dyDescent="0.25"/>
    <row r="20776" ht="30.75" customHeight="1" x14ac:dyDescent="0.25"/>
    <row r="20777" ht="30.75" customHeight="1" x14ac:dyDescent="0.25"/>
    <row r="20778" ht="30.75" customHeight="1" x14ac:dyDescent="0.25"/>
    <row r="20779" ht="30.75" customHeight="1" x14ac:dyDescent="0.25"/>
    <row r="20780" ht="30.75" customHeight="1" x14ac:dyDescent="0.25"/>
    <row r="20781" ht="30.75" customHeight="1" x14ac:dyDescent="0.25"/>
    <row r="20782" ht="30.75" customHeight="1" x14ac:dyDescent="0.25"/>
    <row r="20783" ht="30.75" customHeight="1" x14ac:dyDescent="0.25"/>
    <row r="20784" ht="30.75" customHeight="1" x14ac:dyDescent="0.25"/>
    <row r="20785" ht="30.75" customHeight="1" x14ac:dyDescent="0.25"/>
    <row r="20786" ht="30.75" customHeight="1" x14ac:dyDescent="0.25"/>
    <row r="20787" ht="30.75" customHeight="1" x14ac:dyDescent="0.25"/>
    <row r="20788" ht="30.75" customHeight="1" x14ac:dyDescent="0.25"/>
    <row r="20789" ht="30.75" customHeight="1" x14ac:dyDescent="0.25"/>
    <row r="20790" ht="30.75" customHeight="1" x14ac:dyDescent="0.25"/>
    <row r="20791" ht="30.75" customHeight="1" x14ac:dyDescent="0.25"/>
    <row r="20792" ht="30.75" customHeight="1" x14ac:dyDescent="0.25"/>
    <row r="20793" ht="30.75" customHeight="1" x14ac:dyDescent="0.25"/>
    <row r="20794" ht="30.75" customHeight="1" x14ac:dyDescent="0.25"/>
    <row r="20795" ht="30.75" customHeight="1" x14ac:dyDescent="0.25"/>
    <row r="20796" ht="30.75" customHeight="1" x14ac:dyDescent="0.25"/>
    <row r="20797" ht="30.75" customHeight="1" x14ac:dyDescent="0.25"/>
    <row r="20798" ht="30.75" customHeight="1" x14ac:dyDescent="0.25"/>
    <row r="20799" ht="30.75" customHeight="1" x14ac:dyDescent="0.25"/>
    <row r="20800" ht="30.75" customHeight="1" x14ac:dyDescent="0.25"/>
    <row r="20801" ht="30.75" customHeight="1" x14ac:dyDescent="0.25"/>
    <row r="20802" ht="30.75" customHeight="1" x14ac:dyDescent="0.25"/>
    <row r="20803" ht="30.75" customHeight="1" x14ac:dyDescent="0.25"/>
    <row r="20804" ht="30.75" customHeight="1" x14ac:dyDescent="0.25"/>
    <row r="20805" ht="30.75" customHeight="1" x14ac:dyDescent="0.25"/>
    <row r="20806" ht="30.75" customHeight="1" x14ac:dyDescent="0.25"/>
    <row r="20807" ht="30.75" customHeight="1" x14ac:dyDescent="0.25"/>
    <row r="20808" ht="30.75" customHeight="1" x14ac:dyDescent="0.25"/>
    <row r="20809" ht="30.75" customHeight="1" x14ac:dyDescent="0.25"/>
    <row r="20810" ht="30.75" customHeight="1" x14ac:dyDescent="0.25"/>
    <row r="20811" ht="30.75" customHeight="1" x14ac:dyDescent="0.25"/>
    <row r="20812" ht="30.75" customHeight="1" x14ac:dyDescent="0.25"/>
    <row r="20813" ht="30.75" customHeight="1" x14ac:dyDescent="0.25"/>
    <row r="20814" ht="30.75" customHeight="1" x14ac:dyDescent="0.25"/>
    <row r="20815" ht="30.75" customHeight="1" x14ac:dyDescent="0.25"/>
    <row r="20816" ht="30.75" customHeight="1" x14ac:dyDescent="0.25"/>
    <row r="20817" ht="30.75" customHeight="1" x14ac:dyDescent="0.25"/>
    <row r="20818" ht="30.75" customHeight="1" x14ac:dyDescent="0.25"/>
    <row r="20819" ht="30.75" customHeight="1" x14ac:dyDescent="0.25"/>
    <row r="20820" ht="30.75" customHeight="1" x14ac:dyDescent="0.25"/>
    <row r="20821" ht="30.75" customHeight="1" x14ac:dyDescent="0.25"/>
    <row r="20822" ht="30.75" customHeight="1" x14ac:dyDescent="0.25"/>
    <row r="20823" ht="30.75" customHeight="1" x14ac:dyDescent="0.25"/>
    <row r="20824" ht="30.75" customHeight="1" x14ac:dyDescent="0.25"/>
    <row r="20825" ht="30.75" customHeight="1" x14ac:dyDescent="0.25"/>
    <row r="20826" ht="30.75" customHeight="1" x14ac:dyDescent="0.25"/>
    <row r="20827" ht="30.75" customHeight="1" x14ac:dyDescent="0.25"/>
    <row r="20828" ht="30.75" customHeight="1" x14ac:dyDescent="0.25"/>
    <row r="20829" ht="30.75" customHeight="1" x14ac:dyDescent="0.25"/>
    <row r="20830" ht="30.75" customHeight="1" x14ac:dyDescent="0.25"/>
    <row r="20831" ht="30.75" customHeight="1" x14ac:dyDescent="0.25"/>
    <row r="20832" ht="30.75" customHeight="1" x14ac:dyDescent="0.25"/>
    <row r="20833" ht="30.75" customHeight="1" x14ac:dyDescent="0.25"/>
    <row r="20834" ht="30.75" customHeight="1" x14ac:dyDescent="0.25"/>
    <row r="20835" ht="30.75" customHeight="1" x14ac:dyDescent="0.25"/>
    <row r="20836" ht="30.75" customHeight="1" x14ac:dyDescent="0.25"/>
    <row r="20837" ht="30.75" customHeight="1" x14ac:dyDescent="0.25"/>
    <row r="20838" ht="30.75" customHeight="1" x14ac:dyDescent="0.25"/>
    <row r="20839" ht="30.75" customHeight="1" x14ac:dyDescent="0.25"/>
    <row r="20840" ht="30.75" customHeight="1" x14ac:dyDescent="0.25"/>
    <row r="20841" ht="30.75" customHeight="1" x14ac:dyDescent="0.25"/>
    <row r="20842" ht="30.75" customHeight="1" x14ac:dyDescent="0.25"/>
    <row r="20843" ht="30.75" customHeight="1" x14ac:dyDescent="0.25"/>
    <row r="20844" ht="30.75" customHeight="1" x14ac:dyDescent="0.25"/>
    <row r="20845" ht="30.75" customHeight="1" x14ac:dyDescent="0.25"/>
    <row r="20846" ht="30.75" customHeight="1" x14ac:dyDescent="0.25"/>
    <row r="20847" ht="30.75" customHeight="1" x14ac:dyDescent="0.25"/>
    <row r="20848" ht="30.75" customHeight="1" x14ac:dyDescent="0.25"/>
    <row r="20849" ht="30.75" customHeight="1" x14ac:dyDescent="0.25"/>
    <row r="20850" ht="30.75" customHeight="1" x14ac:dyDescent="0.25"/>
    <row r="20851" ht="30.75" customHeight="1" x14ac:dyDescent="0.25"/>
    <row r="20852" ht="30.75" customHeight="1" x14ac:dyDescent="0.25"/>
    <row r="20853" ht="30.75" customHeight="1" x14ac:dyDescent="0.25"/>
    <row r="20854" ht="30.75" customHeight="1" x14ac:dyDescent="0.25"/>
    <row r="20855" ht="30.75" customHeight="1" x14ac:dyDescent="0.25"/>
    <row r="20856" ht="30.75" customHeight="1" x14ac:dyDescent="0.25"/>
    <row r="20857" ht="30.75" customHeight="1" x14ac:dyDescent="0.25"/>
    <row r="20858" ht="30.75" customHeight="1" x14ac:dyDescent="0.25"/>
    <row r="20859" ht="30.75" customHeight="1" x14ac:dyDescent="0.25"/>
    <row r="20860" ht="30.75" customHeight="1" x14ac:dyDescent="0.25"/>
    <row r="20861" ht="30.75" customHeight="1" x14ac:dyDescent="0.25"/>
    <row r="20862" ht="30.75" customHeight="1" x14ac:dyDescent="0.25"/>
    <row r="20863" ht="30.75" customHeight="1" x14ac:dyDescent="0.25"/>
    <row r="20864" ht="30.75" customHeight="1" x14ac:dyDescent="0.25"/>
    <row r="20865" ht="30.75" customHeight="1" x14ac:dyDescent="0.25"/>
    <row r="20866" ht="30.75" customHeight="1" x14ac:dyDescent="0.25"/>
    <row r="20867" ht="30.75" customHeight="1" x14ac:dyDescent="0.25"/>
    <row r="20868" ht="30.75" customHeight="1" x14ac:dyDescent="0.25"/>
    <row r="20869" ht="30.75" customHeight="1" x14ac:dyDescent="0.25"/>
    <row r="20870" ht="30.75" customHeight="1" x14ac:dyDescent="0.25"/>
    <row r="20871" ht="30.75" customHeight="1" x14ac:dyDescent="0.25"/>
    <row r="20872" ht="30.75" customHeight="1" x14ac:dyDescent="0.25"/>
    <row r="20873" ht="30.75" customHeight="1" x14ac:dyDescent="0.25"/>
    <row r="20874" ht="30.75" customHeight="1" x14ac:dyDescent="0.25"/>
    <row r="20875" ht="30.75" customHeight="1" x14ac:dyDescent="0.25"/>
    <row r="20876" ht="30.75" customHeight="1" x14ac:dyDescent="0.25"/>
    <row r="20877" ht="30.75" customHeight="1" x14ac:dyDescent="0.25"/>
    <row r="20878" ht="30.75" customHeight="1" x14ac:dyDescent="0.25"/>
    <row r="20879" ht="30.75" customHeight="1" x14ac:dyDescent="0.25"/>
    <row r="20880" ht="30.75" customHeight="1" x14ac:dyDescent="0.25"/>
    <row r="20881" ht="30.75" customHeight="1" x14ac:dyDescent="0.25"/>
    <row r="20882" ht="30.75" customHeight="1" x14ac:dyDescent="0.25"/>
    <row r="20883" ht="30.75" customHeight="1" x14ac:dyDescent="0.25"/>
    <row r="20884" ht="30.75" customHeight="1" x14ac:dyDescent="0.25"/>
    <row r="20885" ht="30.75" customHeight="1" x14ac:dyDescent="0.25"/>
    <row r="20886" ht="30.75" customHeight="1" x14ac:dyDescent="0.25"/>
    <row r="20887" ht="30.75" customHeight="1" x14ac:dyDescent="0.25"/>
    <row r="20888" ht="30.75" customHeight="1" x14ac:dyDescent="0.25"/>
    <row r="20889" ht="30.75" customHeight="1" x14ac:dyDescent="0.25"/>
    <row r="20890" ht="30.75" customHeight="1" x14ac:dyDescent="0.25"/>
    <row r="20891" ht="30.75" customHeight="1" x14ac:dyDescent="0.25"/>
    <row r="20892" ht="30.75" customHeight="1" x14ac:dyDescent="0.25"/>
    <row r="20893" ht="30.75" customHeight="1" x14ac:dyDescent="0.25"/>
    <row r="20894" ht="30.75" customHeight="1" x14ac:dyDescent="0.25"/>
    <row r="20895" ht="30.75" customHeight="1" x14ac:dyDescent="0.25"/>
    <row r="20896" ht="30.75" customHeight="1" x14ac:dyDescent="0.25"/>
    <row r="20897" ht="30.75" customHeight="1" x14ac:dyDescent="0.25"/>
    <row r="20898" ht="30.75" customHeight="1" x14ac:dyDescent="0.25"/>
    <row r="20899" ht="30.75" customHeight="1" x14ac:dyDescent="0.25"/>
    <row r="20900" ht="30.75" customHeight="1" x14ac:dyDescent="0.25"/>
    <row r="20901" ht="30.75" customHeight="1" x14ac:dyDescent="0.25"/>
    <row r="20902" ht="30.75" customHeight="1" x14ac:dyDescent="0.25"/>
    <row r="20903" ht="30.75" customHeight="1" x14ac:dyDescent="0.25"/>
    <row r="20904" ht="30.75" customHeight="1" x14ac:dyDescent="0.25"/>
    <row r="20905" ht="30.75" customHeight="1" x14ac:dyDescent="0.25"/>
    <row r="20906" ht="30.75" customHeight="1" x14ac:dyDescent="0.25"/>
    <row r="20907" ht="30.75" customHeight="1" x14ac:dyDescent="0.25"/>
    <row r="20908" ht="30.75" customHeight="1" x14ac:dyDescent="0.25"/>
    <row r="20909" ht="30.75" customHeight="1" x14ac:dyDescent="0.25"/>
    <row r="20910" ht="30.75" customHeight="1" x14ac:dyDescent="0.25"/>
    <row r="20911" ht="30.75" customHeight="1" x14ac:dyDescent="0.25"/>
    <row r="20912" ht="30.75" customHeight="1" x14ac:dyDescent="0.25"/>
    <row r="20913" ht="30.75" customHeight="1" x14ac:dyDescent="0.25"/>
    <row r="20914" ht="30.75" customHeight="1" x14ac:dyDescent="0.25"/>
    <row r="20915" ht="30.75" customHeight="1" x14ac:dyDescent="0.25"/>
    <row r="20916" ht="30.75" customHeight="1" x14ac:dyDescent="0.25"/>
    <row r="20917" ht="30.75" customHeight="1" x14ac:dyDescent="0.25"/>
    <row r="20918" ht="30.75" customHeight="1" x14ac:dyDescent="0.25"/>
    <row r="20919" ht="30.75" customHeight="1" x14ac:dyDescent="0.25"/>
    <row r="20920" ht="30.75" customHeight="1" x14ac:dyDescent="0.25"/>
    <row r="20921" ht="30.75" customHeight="1" x14ac:dyDescent="0.25"/>
    <row r="20922" ht="30.75" customHeight="1" x14ac:dyDescent="0.25"/>
    <row r="20923" ht="30.75" customHeight="1" x14ac:dyDescent="0.25"/>
    <row r="20924" ht="30.75" customHeight="1" x14ac:dyDescent="0.25"/>
    <row r="20925" ht="30.75" customHeight="1" x14ac:dyDescent="0.25"/>
    <row r="20926" ht="30.75" customHeight="1" x14ac:dyDescent="0.25"/>
    <row r="20927" ht="30.75" customHeight="1" x14ac:dyDescent="0.25"/>
    <row r="20928" ht="30.75" customHeight="1" x14ac:dyDescent="0.25"/>
    <row r="20929" ht="30.75" customHeight="1" x14ac:dyDescent="0.25"/>
    <row r="20930" ht="30.75" customHeight="1" x14ac:dyDescent="0.25"/>
    <row r="20931" ht="30.75" customHeight="1" x14ac:dyDescent="0.25"/>
    <row r="20932" ht="30.75" customHeight="1" x14ac:dyDescent="0.25"/>
    <row r="20933" ht="30.75" customHeight="1" x14ac:dyDescent="0.25"/>
    <row r="20934" ht="30.75" customHeight="1" x14ac:dyDescent="0.25"/>
    <row r="20935" ht="30.75" customHeight="1" x14ac:dyDescent="0.25"/>
    <row r="20936" ht="30.75" customHeight="1" x14ac:dyDescent="0.25"/>
    <row r="20937" ht="30.75" customHeight="1" x14ac:dyDescent="0.25"/>
    <row r="20938" ht="30.75" customHeight="1" x14ac:dyDescent="0.25"/>
    <row r="20939" ht="30.75" customHeight="1" x14ac:dyDescent="0.25"/>
    <row r="20940" ht="30.75" customHeight="1" x14ac:dyDescent="0.25"/>
    <row r="20941" ht="30.75" customHeight="1" x14ac:dyDescent="0.25"/>
    <row r="20942" ht="30.75" customHeight="1" x14ac:dyDescent="0.25"/>
    <row r="20943" ht="30.75" customHeight="1" x14ac:dyDescent="0.25"/>
    <row r="20944" ht="30.75" customHeight="1" x14ac:dyDescent="0.25"/>
    <row r="20945" ht="30.75" customHeight="1" x14ac:dyDescent="0.25"/>
    <row r="20946" ht="30.75" customHeight="1" x14ac:dyDescent="0.25"/>
    <row r="20947" ht="30.75" customHeight="1" x14ac:dyDescent="0.25"/>
    <row r="20948" ht="30.75" customHeight="1" x14ac:dyDescent="0.25"/>
    <row r="20949" ht="30.75" customHeight="1" x14ac:dyDescent="0.25"/>
    <row r="20950" ht="30.75" customHeight="1" x14ac:dyDescent="0.25"/>
    <row r="20951" ht="30.75" customHeight="1" x14ac:dyDescent="0.25"/>
    <row r="20952" ht="30.75" customHeight="1" x14ac:dyDescent="0.25"/>
    <row r="20953" ht="30.75" customHeight="1" x14ac:dyDescent="0.25"/>
    <row r="20954" ht="30.75" customHeight="1" x14ac:dyDescent="0.25"/>
    <row r="20955" ht="30.75" customHeight="1" x14ac:dyDescent="0.25"/>
    <row r="20956" ht="30.75" customHeight="1" x14ac:dyDescent="0.25"/>
    <row r="20957" ht="30.75" customHeight="1" x14ac:dyDescent="0.25"/>
    <row r="20958" ht="30.75" customHeight="1" x14ac:dyDescent="0.25"/>
    <row r="20959" ht="30.75" customHeight="1" x14ac:dyDescent="0.25"/>
    <row r="20960" ht="30.75" customHeight="1" x14ac:dyDescent="0.25"/>
    <row r="20961" ht="30.75" customHeight="1" x14ac:dyDescent="0.25"/>
    <row r="20962" ht="30.75" customHeight="1" x14ac:dyDescent="0.25"/>
    <row r="20963" ht="30.75" customHeight="1" x14ac:dyDescent="0.25"/>
    <row r="20964" ht="30.75" customHeight="1" x14ac:dyDescent="0.25"/>
    <row r="20965" ht="30.75" customHeight="1" x14ac:dyDescent="0.25"/>
    <row r="20966" ht="30.75" customHeight="1" x14ac:dyDescent="0.25"/>
    <row r="20967" ht="30.75" customHeight="1" x14ac:dyDescent="0.25"/>
    <row r="20968" ht="30.75" customHeight="1" x14ac:dyDescent="0.25"/>
    <row r="20969" ht="30.75" customHeight="1" x14ac:dyDescent="0.25"/>
    <row r="20970" ht="30.75" customHeight="1" x14ac:dyDescent="0.25"/>
    <row r="20971" ht="30.75" customHeight="1" x14ac:dyDescent="0.25"/>
    <row r="20972" ht="30.75" customHeight="1" x14ac:dyDescent="0.25"/>
    <row r="20973" ht="30.75" customHeight="1" x14ac:dyDescent="0.25"/>
    <row r="20974" ht="30.75" customHeight="1" x14ac:dyDescent="0.25"/>
    <row r="20975" ht="30.75" customHeight="1" x14ac:dyDescent="0.25"/>
    <row r="20976" ht="30.75" customHeight="1" x14ac:dyDescent="0.25"/>
    <row r="20977" ht="30.75" customHeight="1" x14ac:dyDescent="0.25"/>
    <row r="20978" ht="30.75" customHeight="1" x14ac:dyDescent="0.25"/>
    <row r="20979" ht="30.75" customHeight="1" x14ac:dyDescent="0.25"/>
    <row r="20980" ht="30.75" customHeight="1" x14ac:dyDescent="0.25"/>
    <row r="20981" ht="30.75" customHeight="1" x14ac:dyDescent="0.25"/>
    <row r="20982" ht="30.75" customHeight="1" x14ac:dyDescent="0.25"/>
    <row r="20983" ht="30.75" customHeight="1" x14ac:dyDescent="0.25"/>
    <row r="20984" ht="30.75" customHeight="1" x14ac:dyDescent="0.25"/>
    <row r="20985" ht="30.75" customHeight="1" x14ac:dyDescent="0.25"/>
    <row r="20986" ht="30.75" customHeight="1" x14ac:dyDescent="0.25"/>
    <row r="20987" ht="30.75" customHeight="1" x14ac:dyDescent="0.25"/>
    <row r="20988" ht="30.75" customHeight="1" x14ac:dyDescent="0.25"/>
    <row r="20989" ht="30.75" customHeight="1" x14ac:dyDescent="0.25"/>
    <row r="20990" ht="30.75" customHeight="1" x14ac:dyDescent="0.25"/>
    <row r="20991" ht="30.75" customHeight="1" x14ac:dyDescent="0.25"/>
    <row r="20992" ht="30.75" customHeight="1" x14ac:dyDescent="0.25"/>
    <row r="20993" ht="30.75" customHeight="1" x14ac:dyDescent="0.25"/>
    <row r="20994" ht="30.75" customHeight="1" x14ac:dyDescent="0.25"/>
    <row r="20995" ht="30.75" customHeight="1" x14ac:dyDescent="0.25"/>
    <row r="20996" ht="30.75" customHeight="1" x14ac:dyDescent="0.25"/>
    <row r="20997" ht="30.75" customHeight="1" x14ac:dyDescent="0.25"/>
    <row r="20998" ht="30.75" customHeight="1" x14ac:dyDescent="0.25"/>
    <row r="20999" ht="30.75" customHeight="1" x14ac:dyDescent="0.25"/>
    <row r="21000" ht="30.75" customHeight="1" x14ac:dyDescent="0.25"/>
    <row r="21001" ht="30.75" customHeight="1" x14ac:dyDescent="0.25"/>
    <row r="21002" ht="30.75" customHeight="1" x14ac:dyDescent="0.25"/>
    <row r="21003" ht="30.75" customHeight="1" x14ac:dyDescent="0.25"/>
    <row r="21004" ht="30.75" customHeight="1" x14ac:dyDescent="0.25"/>
    <row r="21005" ht="30.75" customHeight="1" x14ac:dyDescent="0.25"/>
    <row r="21006" ht="30.75" customHeight="1" x14ac:dyDescent="0.25"/>
    <row r="21007" ht="30.75" customHeight="1" x14ac:dyDescent="0.25"/>
    <row r="21008" ht="30.75" customHeight="1" x14ac:dyDescent="0.25"/>
    <row r="21009" ht="30.75" customHeight="1" x14ac:dyDescent="0.25"/>
    <row r="21010" ht="30.75" customHeight="1" x14ac:dyDescent="0.25"/>
    <row r="21011" ht="30.75" customHeight="1" x14ac:dyDescent="0.25"/>
    <row r="21012" ht="30.75" customHeight="1" x14ac:dyDescent="0.25"/>
    <row r="21013" ht="30.75" customHeight="1" x14ac:dyDescent="0.25"/>
    <row r="21014" ht="30.75" customHeight="1" x14ac:dyDescent="0.25"/>
    <row r="21015" ht="30.75" customHeight="1" x14ac:dyDescent="0.25"/>
    <row r="21016" ht="30.75" customHeight="1" x14ac:dyDescent="0.25"/>
    <row r="21017" ht="30.75" customHeight="1" x14ac:dyDescent="0.25"/>
    <row r="21018" ht="30.75" customHeight="1" x14ac:dyDescent="0.25"/>
    <row r="21019" ht="30.75" customHeight="1" x14ac:dyDescent="0.25"/>
    <row r="21020" ht="30.75" customHeight="1" x14ac:dyDescent="0.25"/>
    <row r="21021" ht="30.75" customHeight="1" x14ac:dyDescent="0.25"/>
    <row r="21022" ht="30.75" customHeight="1" x14ac:dyDescent="0.25"/>
    <row r="21023" ht="30.75" customHeight="1" x14ac:dyDescent="0.25"/>
    <row r="21024" ht="30.75" customHeight="1" x14ac:dyDescent="0.25"/>
    <row r="21025" ht="30.75" customHeight="1" x14ac:dyDescent="0.25"/>
    <row r="21026" ht="30.75" customHeight="1" x14ac:dyDescent="0.25"/>
    <row r="21027" ht="30.75" customHeight="1" x14ac:dyDescent="0.25"/>
    <row r="21028" ht="30.75" customHeight="1" x14ac:dyDescent="0.25"/>
    <row r="21029" ht="30.75" customHeight="1" x14ac:dyDescent="0.25"/>
    <row r="21030" ht="30.75" customHeight="1" x14ac:dyDescent="0.25"/>
    <row r="21031" ht="30.75" customHeight="1" x14ac:dyDescent="0.25"/>
    <row r="21032" ht="30.75" customHeight="1" x14ac:dyDescent="0.25"/>
    <row r="21033" ht="30.75" customHeight="1" x14ac:dyDescent="0.25"/>
    <row r="21034" ht="30.75" customHeight="1" x14ac:dyDescent="0.25"/>
    <row r="21035" ht="30.75" customHeight="1" x14ac:dyDescent="0.25"/>
    <row r="21036" ht="30.75" customHeight="1" x14ac:dyDescent="0.25"/>
    <row r="21037" ht="30.75" customHeight="1" x14ac:dyDescent="0.25"/>
    <row r="21038" ht="30.75" customHeight="1" x14ac:dyDescent="0.25"/>
    <row r="21039" ht="30.75" customHeight="1" x14ac:dyDescent="0.25"/>
    <row r="21040" ht="30.75" customHeight="1" x14ac:dyDescent="0.25"/>
    <row r="21041" ht="30.75" customHeight="1" x14ac:dyDescent="0.25"/>
    <row r="21042" ht="30.75" customHeight="1" x14ac:dyDescent="0.25"/>
    <row r="21043" ht="30.75" customHeight="1" x14ac:dyDescent="0.25"/>
    <row r="21044" ht="30.75" customHeight="1" x14ac:dyDescent="0.25"/>
    <row r="21045" ht="30.75" customHeight="1" x14ac:dyDescent="0.25"/>
    <row r="21046" ht="30.75" customHeight="1" x14ac:dyDescent="0.25"/>
    <row r="21047" ht="30.75" customHeight="1" x14ac:dyDescent="0.25"/>
    <row r="21048" ht="30.75" customHeight="1" x14ac:dyDescent="0.25"/>
    <row r="21049" ht="30.75" customHeight="1" x14ac:dyDescent="0.25"/>
    <row r="21050" ht="30.75" customHeight="1" x14ac:dyDescent="0.25"/>
    <row r="21051" ht="30.75" customHeight="1" x14ac:dyDescent="0.25"/>
    <row r="21052" ht="30.75" customHeight="1" x14ac:dyDescent="0.25"/>
    <row r="21053" ht="30.75" customHeight="1" x14ac:dyDescent="0.25"/>
    <row r="21054" ht="30.75" customHeight="1" x14ac:dyDescent="0.25"/>
    <row r="21055" ht="30.75" customHeight="1" x14ac:dyDescent="0.25"/>
    <row r="21056" ht="30.75" customHeight="1" x14ac:dyDescent="0.25"/>
    <row r="21057" ht="30.75" customHeight="1" x14ac:dyDescent="0.25"/>
    <row r="21058" ht="30.75" customHeight="1" x14ac:dyDescent="0.25"/>
    <row r="21059" ht="30.75" customHeight="1" x14ac:dyDescent="0.25"/>
    <row r="21060" ht="30.75" customHeight="1" x14ac:dyDescent="0.25"/>
    <row r="21061" ht="30.75" customHeight="1" x14ac:dyDescent="0.25"/>
    <row r="21062" ht="30.75" customHeight="1" x14ac:dyDescent="0.25"/>
    <row r="21063" ht="30.75" customHeight="1" x14ac:dyDescent="0.25"/>
    <row r="21064" ht="30.75" customHeight="1" x14ac:dyDescent="0.25"/>
    <row r="21065" ht="30.75" customHeight="1" x14ac:dyDescent="0.25"/>
    <row r="21066" ht="30.75" customHeight="1" x14ac:dyDescent="0.25"/>
    <row r="21067" ht="30.75" customHeight="1" x14ac:dyDescent="0.25"/>
    <row r="21068" ht="30.75" customHeight="1" x14ac:dyDescent="0.25"/>
    <row r="21069" ht="30.75" customHeight="1" x14ac:dyDescent="0.25"/>
    <row r="21070" ht="30.75" customHeight="1" x14ac:dyDescent="0.25"/>
    <row r="21071" ht="30.75" customHeight="1" x14ac:dyDescent="0.25"/>
    <row r="21072" ht="30.75" customHeight="1" x14ac:dyDescent="0.25"/>
    <row r="21073" ht="30.75" customHeight="1" x14ac:dyDescent="0.25"/>
    <row r="21074" ht="30.75" customHeight="1" x14ac:dyDescent="0.25"/>
    <row r="21075" ht="30.75" customHeight="1" x14ac:dyDescent="0.25"/>
    <row r="21076" ht="30.75" customHeight="1" x14ac:dyDescent="0.25"/>
    <row r="21077" ht="30.75" customHeight="1" x14ac:dyDescent="0.25"/>
    <row r="21078" ht="30.75" customHeight="1" x14ac:dyDescent="0.25"/>
    <row r="21079" ht="30.75" customHeight="1" x14ac:dyDescent="0.25"/>
    <row r="21080" ht="30.75" customHeight="1" x14ac:dyDescent="0.25"/>
    <row r="21081" ht="30.75" customHeight="1" x14ac:dyDescent="0.25"/>
    <row r="21082" ht="30.75" customHeight="1" x14ac:dyDescent="0.25"/>
    <row r="21083" ht="30.75" customHeight="1" x14ac:dyDescent="0.25"/>
    <row r="21084" ht="30.75" customHeight="1" x14ac:dyDescent="0.25"/>
    <row r="21085" ht="30.75" customHeight="1" x14ac:dyDescent="0.25"/>
    <row r="21086" ht="30.75" customHeight="1" x14ac:dyDescent="0.25"/>
    <row r="21087" ht="30.75" customHeight="1" x14ac:dyDescent="0.25"/>
    <row r="21088" ht="30.75" customHeight="1" x14ac:dyDescent="0.25"/>
    <row r="21089" ht="30.75" customHeight="1" x14ac:dyDescent="0.25"/>
    <row r="21090" ht="30.75" customHeight="1" x14ac:dyDescent="0.25"/>
    <row r="21091" ht="30.75" customHeight="1" x14ac:dyDescent="0.25"/>
    <row r="21092" ht="30.75" customHeight="1" x14ac:dyDescent="0.25"/>
    <row r="21093" ht="30.75" customHeight="1" x14ac:dyDescent="0.25"/>
    <row r="21094" ht="30.75" customHeight="1" x14ac:dyDescent="0.25"/>
    <row r="21095" ht="30.75" customHeight="1" x14ac:dyDescent="0.25"/>
    <row r="21096" ht="30.75" customHeight="1" x14ac:dyDescent="0.25"/>
    <row r="21097" ht="30.75" customHeight="1" x14ac:dyDescent="0.25"/>
    <row r="21098" ht="30.75" customHeight="1" x14ac:dyDescent="0.25"/>
    <row r="21099" ht="30.75" customHeight="1" x14ac:dyDescent="0.25"/>
    <row r="21100" ht="30.75" customHeight="1" x14ac:dyDescent="0.25"/>
    <row r="21101" ht="30.75" customHeight="1" x14ac:dyDescent="0.25"/>
    <row r="21102" ht="30.75" customHeight="1" x14ac:dyDescent="0.25"/>
    <row r="21103" ht="30.75" customHeight="1" x14ac:dyDescent="0.25"/>
    <row r="21104" ht="30.75" customHeight="1" x14ac:dyDescent="0.25"/>
    <row r="21105" ht="30.75" customHeight="1" x14ac:dyDescent="0.25"/>
    <row r="21106" ht="30.75" customHeight="1" x14ac:dyDescent="0.25"/>
    <row r="21107" ht="30.75" customHeight="1" x14ac:dyDescent="0.25"/>
    <row r="21108" ht="30.75" customHeight="1" x14ac:dyDescent="0.25"/>
    <row r="21109" ht="30.75" customHeight="1" x14ac:dyDescent="0.25"/>
    <row r="21110" ht="30.75" customHeight="1" x14ac:dyDescent="0.25"/>
    <row r="21111" ht="30.75" customHeight="1" x14ac:dyDescent="0.25"/>
    <row r="21112" ht="30.75" customHeight="1" x14ac:dyDescent="0.25"/>
    <row r="21113" ht="30.75" customHeight="1" x14ac:dyDescent="0.25"/>
    <row r="21114" ht="30.75" customHeight="1" x14ac:dyDescent="0.25"/>
    <row r="21115" ht="30.75" customHeight="1" x14ac:dyDescent="0.25"/>
    <row r="21116" ht="30.75" customHeight="1" x14ac:dyDescent="0.25"/>
    <row r="21117" ht="30.75" customHeight="1" x14ac:dyDescent="0.25"/>
    <row r="21118" ht="30.75" customHeight="1" x14ac:dyDescent="0.25"/>
    <row r="21119" ht="30.75" customHeight="1" x14ac:dyDescent="0.25"/>
    <row r="21120" ht="30.75" customHeight="1" x14ac:dyDescent="0.25"/>
    <row r="21121" ht="30.75" customHeight="1" x14ac:dyDescent="0.25"/>
    <row r="21122" ht="30.75" customHeight="1" x14ac:dyDescent="0.25"/>
    <row r="21123" ht="30.75" customHeight="1" x14ac:dyDescent="0.25"/>
    <row r="21124" ht="30.75" customHeight="1" x14ac:dyDescent="0.25"/>
    <row r="21125" ht="30.75" customHeight="1" x14ac:dyDescent="0.25"/>
    <row r="21126" ht="30.75" customHeight="1" x14ac:dyDescent="0.25"/>
    <row r="21127" ht="30.75" customHeight="1" x14ac:dyDescent="0.25"/>
    <row r="21128" ht="30.75" customHeight="1" x14ac:dyDescent="0.25"/>
    <row r="21129" ht="30.75" customHeight="1" x14ac:dyDescent="0.25"/>
    <row r="21130" ht="30.75" customHeight="1" x14ac:dyDescent="0.25"/>
    <row r="21131" ht="30.75" customHeight="1" x14ac:dyDescent="0.25"/>
    <row r="21132" ht="30.75" customHeight="1" x14ac:dyDescent="0.25"/>
    <row r="21133" ht="30.75" customHeight="1" x14ac:dyDescent="0.25"/>
    <row r="21134" ht="30.75" customHeight="1" x14ac:dyDescent="0.25"/>
    <row r="21135" ht="30.75" customHeight="1" x14ac:dyDescent="0.25"/>
    <row r="21136" ht="30.75" customHeight="1" x14ac:dyDescent="0.25"/>
    <row r="21137" ht="30.75" customHeight="1" x14ac:dyDescent="0.25"/>
    <row r="21138" ht="30.75" customHeight="1" x14ac:dyDescent="0.25"/>
    <row r="21139" ht="30.75" customHeight="1" x14ac:dyDescent="0.25"/>
    <row r="21140" ht="30.75" customHeight="1" x14ac:dyDescent="0.25"/>
    <row r="21141" ht="30.75" customHeight="1" x14ac:dyDescent="0.25"/>
    <row r="21142" ht="30.75" customHeight="1" x14ac:dyDescent="0.25"/>
    <row r="21143" ht="30.75" customHeight="1" x14ac:dyDescent="0.25"/>
    <row r="21144" ht="30.75" customHeight="1" x14ac:dyDescent="0.25"/>
    <row r="21145" ht="30.75" customHeight="1" x14ac:dyDescent="0.25"/>
    <row r="21146" ht="30.75" customHeight="1" x14ac:dyDescent="0.25"/>
    <row r="21147" ht="30.75" customHeight="1" x14ac:dyDescent="0.25"/>
    <row r="21148" ht="30.75" customHeight="1" x14ac:dyDescent="0.25"/>
    <row r="21149" ht="30.75" customHeight="1" x14ac:dyDescent="0.25"/>
    <row r="21150" ht="30.75" customHeight="1" x14ac:dyDescent="0.25"/>
    <row r="21151" ht="30.75" customHeight="1" x14ac:dyDescent="0.25"/>
    <row r="21152" ht="30.75" customHeight="1" x14ac:dyDescent="0.25"/>
    <row r="21153" ht="30.75" customHeight="1" x14ac:dyDescent="0.25"/>
    <row r="21154" ht="30.75" customHeight="1" x14ac:dyDescent="0.25"/>
    <row r="21155" ht="30.75" customHeight="1" x14ac:dyDescent="0.25"/>
    <row r="21156" ht="30.75" customHeight="1" x14ac:dyDescent="0.25"/>
    <row r="21157" ht="30.75" customHeight="1" x14ac:dyDescent="0.25"/>
    <row r="21158" ht="30.75" customHeight="1" x14ac:dyDescent="0.25"/>
    <row r="21159" ht="30.75" customHeight="1" x14ac:dyDescent="0.25"/>
    <row r="21160" ht="30.75" customHeight="1" x14ac:dyDescent="0.25"/>
    <row r="21161" ht="30.75" customHeight="1" x14ac:dyDescent="0.25"/>
    <row r="21162" ht="30.75" customHeight="1" x14ac:dyDescent="0.25"/>
    <row r="21163" ht="30.75" customHeight="1" x14ac:dyDescent="0.25"/>
    <row r="21164" ht="30.75" customHeight="1" x14ac:dyDescent="0.25"/>
    <row r="21165" ht="30.75" customHeight="1" x14ac:dyDescent="0.25"/>
    <row r="21166" ht="30.75" customHeight="1" x14ac:dyDescent="0.25"/>
    <row r="21167" ht="30.75" customHeight="1" x14ac:dyDescent="0.25"/>
    <row r="21168" ht="30.75" customHeight="1" x14ac:dyDescent="0.25"/>
    <row r="21169" ht="30.75" customHeight="1" x14ac:dyDescent="0.25"/>
    <row r="21170" ht="30.75" customHeight="1" x14ac:dyDescent="0.25"/>
    <row r="21171" ht="30.75" customHeight="1" x14ac:dyDescent="0.25"/>
    <row r="21172" ht="30.75" customHeight="1" x14ac:dyDescent="0.25"/>
    <row r="21173" ht="30.75" customHeight="1" x14ac:dyDescent="0.25"/>
    <row r="21174" ht="30.75" customHeight="1" x14ac:dyDescent="0.25"/>
    <row r="21175" ht="30.75" customHeight="1" x14ac:dyDescent="0.25"/>
    <row r="21176" ht="30.75" customHeight="1" x14ac:dyDescent="0.25"/>
    <row r="21177" ht="30.75" customHeight="1" x14ac:dyDescent="0.25"/>
    <row r="21178" ht="30.75" customHeight="1" x14ac:dyDescent="0.25"/>
    <row r="21179" ht="30.75" customHeight="1" x14ac:dyDescent="0.25"/>
    <row r="21180" ht="30.75" customHeight="1" x14ac:dyDescent="0.25"/>
    <row r="21181" ht="30.75" customHeight="1" x14ac:dyDescent="0.25"/>
    <row r="21182" ht="30.75" customHeight="1" x14ac:dyDescent="0.25"/>
    <row r="21183" ht="30.75" customHeight="1" x14ac:dyDescent="0.25"/>
    <row r="21184" ht="30.75" customHeight="1" x14ac:dyDescent="0.25"/>
    <row r="21185" ht="30.75" customHeight="1" x14ac:dyDescent="0.25"/>
    <row r="21186" ht="30.75" customHeight="1" x14ac:dyDescent="0.25"/>
    <row r="21187" ht="30.75" customHeight="1" x14ac:dyDescent="0.25"/>
    <row r="21188" ht="30.75" customHeight="1" x14ac:dyDescent="0.25"/>
    <row r="21189" ht="30.75" customHeight="1" x14ac:dyDescent="0.25"/>
    <row r="21190" ht="30.75" customHeight="1" x14ac:dyDescent="0.25"/>
    <row r="21191" ht="30.75" customHeight="1" x14ac:dyDescent="0.25"/>
    <row r="21192" ht="30.75" customHeight="1" x14ac:dyDescent="0.25"/>
    <row r="21193" ht="30.75" customHeight="1" x14ac:dyDescent="0.25"/>
    <row r="21194" ht="30.75" customHeight="1" x14ac:dyDescent="0.25"/>
    <row r="21195" ht="30.75" customHeight="1" x14ac:dyDescent="0.25"/>
    <row r="21196" ht="30.75" customHeight="1" x14ac:dyDescent="0.25"/>
    <row r="21197" ht="30.75" customHeight="1" x14ac:dyDescent="0.25"/>
    <row r="21198" ht="30.75" customHeight="1" x14ac:dyDescent="0.25"/>
    <row r="21199" ht="30.75" customHeight="1" x14ac:dyDescent="0.25"/>
    <row r="21200" ht="30.75" customHeight="1" x14ac:dyDescent="0.25"/>
    <row r="21201" ht="30.75" customHeight="1" x14ac:dyDescent="0.25"/>
    <row r="21202" ht="30.75" customHeight="1" x14ac:dyDescent="0.25"/>
    <row r="21203" ht="30.75" customHeight="1" x14ac:dyDescent="0.25"/>
    <row r="21204" ht="30.75" customHeight="1" x14ac:dyDescent="0.25"/>
    <row r="21205" ht="30.75" customHeight="1" x14ac:dyDescent="0.25"/>
    <row r="21206" ht="30.75" customHeight="1" x14ac:dyDescent="0.25"/>
    <row r="21207" ht="30.75" customHeight="1" x14ac:dyDescent="0.25"/>
    <row r="21208" ht="30.75" customHeight="1" x14ac:dyDescent="0.25"/>
    <row r="21209" ht="30.75" customHeight="1" x14ac:dyDescent="0.25"/>
    <row r="21210" ht="30.75" customHeight="1" x14ac:dyDescent="0.25"/>
    <row r="21211" ht="30.75" customHeight="1" x14ac:dyDescent="0.25"/>
    <row r="21212" ht="30.75" customHeight="1" x14ac:dyDescent="0.25"/>
    <row r="21213" ht="30.75" customHeight="1" x14ac:dyDescent="0.25"/>
    <row r="21214" ht="30.75" customHeight="1" x14ac:dyDescent="0.25"/>
    <row r="21215" ht="30.75" customHeight="1" x14ac:dyDescent="0.25"/>
    <row r="21216" ht="30.75" customHeight="1" x14ac:dyDescent="0.25"/>
    <row r="21217" ht="30.75" customHeight="1" x14ac:dyDescent="0.25"/>
    <row r="21218" ht="30.75" customHeight="1" x14ac:dyDescent="0.25"/>
    <row r="21219" ht="30.75" customHeight="1" x14ac:dyDescent="0.25"/>
    <row r="21220" ht="30.75" customHeight="1" x14ac:dyDescent="0.25"/>
    <row r="21221" ht="30.75" customHeight="1" x14ac:dyDescent="0.25"/>
    <row r="21222" ht="30.75" customHeight="1" x14ac:dyDescent="0.25"/>
    <row r="21223" ht="30.75" customHeight="1" x14ac:dyDescent="0.25"/>
    <row r="21224" ht="30.75" customHeight="1" x14ac:dyDescent="0.25"/>
    <row r="21225" ht="30.75" customHeight="1" x14ac:dyDescent="0.25"/>
    <row r="21226" ht="30.75" customHeight="1" x14ac:dyDescent="0.25"/>
    <row r="21227" ht="30.75" customHeight="1" x14ac:dyDescent="0.25"/>
    <row r="21228" ht="30.75" customHeight="1" x14ac:dyDescent="0.25"/>
    <row r="21229" ht="30.75" customHeight="1" x14ac:dyDescent="0.25"/>
    <row r="21230" ht="30.75" customHeight="1" x14ac:dyDescent="0.25"/>
    <row r="21231" ht="30.75" customHeight="1" x14ac:dyDescent="0.25"/>
    <row r="21232" ht="30.75" customHeight="1" x14ac:dyDescent="0.25"/>
    <row r="21233" ht="30.75" customHeight="1" x14ac:dyDescent="0.25"/>
    <row r="21234" ht="30.75" customHeight="1" x14ac:dyDescent="0.25"/>
    <row r="21235" ht="30.75" customHeight="1" x14ac:dyDescent="0.25"/>
    <row r="21236" ht="30.75" customHeight="1" x14ac:dyDescent="0.25"/>
    <row r="21237" ht="30.75" customHeight="1" x14ac:dyDescent="0.25"/>
    <row r="21238" ht="30.75" customHeight="1" x14ac:dyDescent="0.25"/>
    <row r="21239" ht="30.75" customHeight="1" x14ac:dyDescent="0.25"/>
    <row r="21240" ht="30.75" customHeight="1" x14ac:dyDescent="0.25"/>
    <row r="21241" ht="30.75" customHeight="1" x14ac:dyDescent="0.25"/>
    <row r="21242" ht="30.75" customHeight="1" x14ac:dyDescent="0.25"/>
    <row r="21243" ht="30.75" customHeight="1" x14ac:dyDescent="0.25"/>
    <row r="21244" ht="30.75" customHeight="1" x14ac:dyDescent="0.25"/>
    <row r="21245" ht="30.75" customHeight="1" x14ac:dyDescent="0.25"/>
    <row r="21246" ht="30.75" customHeight="1" x14ac:dyDescent="0.25"/>
    <row r="21247" ht="30.75" customHeight="1" x14ac:dyDescent="0.25"/>
    <row r="21248" ht="30.75" customHeight="1" x14ac:dyDescent="0.25"/>
    <row r="21249" ht="30.75" customHeight="1" x14ac:dyDescent="0.25"/>
    <row r="21250" ht="30.75" customHeight="1" x14ac:dyDescent="0.25"/>
    <row r="21251" ht="30.75" customHeight="1" x14ac:dyDescent="0.25"/>
    <row r="21252" ht="30.75" customHeight="1" x14ac:dyDescent="0.25"/>
    <row r="21253" ht="30.75" customHeight="1" x14ac:dyDescent="0.25"/>
    <row r="21254" ht="30.75" customHeight="1" x14ac:dyDescent="0.25"/>
    <row r="21255" ht="30.75" customHeight="1" x14ac:dyDescent="0.25"/>
    <row r="21256" ht="30.75" customHeight="1" x14ac:dyDescent="0.25"/>
    <row r="21257" ht="30.75" customHeight="1" x14ac:dyDescent="0.25"/>
    <row r="21258" ht="30.75" customHeight="1" x14ac:dyDescent="0.25"/>
    <row r="21259" ht="30.75" customHeight="1" x14ac:dyDescent="0.25"/>
    <row r="21260" ht="30.75" customHeight="1" x14ac:dyDescent="0.25"/>
    <row r="21261" ht="30.75" customHeight="1" x14ac:dyDescent="0.25"/>
    <row r="21262" ht="30.75" customHeight="1" x14ac:dyDescent="0.25"/>
    <row r="21263" ht="30.75" customHeight="1" x14ac:dyDescent="0.25"/>
    <row r="21264" ht="30.75" customHeight="1" x14ac:dyDescent="0.25"/>
    <row r="21265" ht="30.75" customHeight="1" x14ac:dyDescent="0.25"/>
    <row r="21266" ht="30.75" customHeight="1" x14ac:dyDescent="0.25"/>
    <row r="21267" ht="30.75" customHeight="1" x14ac:dyDescent="0.25"/>
    <row r="21268" ht="30.75" customHeight="1" x14ac:dyDescent="0.25"/>
    <row r="21269" ht="30.75" customHeight="1" x14ac:dyDescent="0.25"/>
    <row r="21270" ht="30.75" customHeight="1" x14ac:dyDescent="0.25"/>
    <row r="21271" ht="30.75" customHeight="1" x14ac:dyDescent="0.25"/>
    <row r="21272" ht="30.75" customHeight="1" x14ac:dyDescent="0.25"/>
    <row r="21273" ht="30.75" customHeight="1" x14ac:dyDescent="0.25"/>
    <row r="21274" ht="30.75" customHeight="1" x14ac:dyDescent="0.25"/>
    <row r="21275" ht="30.75" customHeight="1" x14ac:dyDescent="0.25"/>
    <row r="21276" ht="30.75" customHeight="1" x14ac:dyDescent="0.25"/>
    <row r="21277" ht="30.75" customHeight="1" x14ac:dyDescent="0.25"/>
    <row r="21278" ht="30.75" customHeight="1" x14ac:dyDescent="0.25"/>
    <row r="21279" ht="30.75" customHeight="1" x14ac:dyDescent="0.25"/>
    <row r="21280" ht="30.75" customHeight="1" x14ac:dyDescent="0.25"/>
    <row r="21281" ht="30.75" customHeight="1" x14ac:dyDescent="0.25"/>
    <row r="21282" ht="30.75" customHeight="1" x14ac:dyDescent="0.25"/>
    <row r="21283" ht="30.75" customHeight="1" x14ac:dyDescent="0.25"/>
    <row r="21284" ht="30.75" customHeight="1" x14ac:dyDescent="0.25"/>
    <row r="21285" ht="30.75" customHeight="1" x14ac:dyDescent="0.25"/>
    <row r="21286" ht="30.75" customHeight="1" x14ac:dyDescent="0.25"/>
    <row r="21287" ht="30.75" customHeight="1" x14ac:dyDescent="0.25"/>
    <row r="21288" ht="30.75" customHeight="1" x14ac:dyDescent="0.25"/>
    <row r="21289" ht="30.75" customHeight="1" x14ac:dyDescent="0.25"/>
    <row r="21290" ht="30.75" customHeight="1" x14ac:dyDescent="0.25"/>
    <row r="21291" ht="30.75" customHeight="1" x14ac:dyDescent="0.25"/>
    <row r="21292" ht="30.75" customHeight="1" x14ac:dyDescent="0.25"/>
    <row r="21293" ht="30.75" customHeight="1" x14ac:dyDescent="0.25"/>
    <row r="21294" ht="30.75" customHeight="1" x14ac:dyDescent="0.25"/>
    <row r="21295" ht="30.75" customHeight="1" x14ac:dyDescent="0.25"/>
    <row r="21296" ht="30.75" customHeight="1" x14ac:dyDescent="0.25"/>
    <row r="21297" ht="30.75" customHeight="1" x14ac:dyDescent="0.25"/>
    <row r="21298" ht="30.75" customHeight="1" x14ac:dyDescent="0.25"/>
    <row r="21299" ht="30.75" customHeight="1" x14ac:dyDescent="0.25"/>
    <row r="21300" ht="30.75" customHeight="1" x14ac:dyDescent="0.25"/>
    <row r="21301" ht="30.75" customHeight="1" x14ac:dyDescent="0.25"/>
    <row r="21302" ht="30.75" customHeight="1" x14ac:dyDescent="0.25"/>
    <row r="21303" ht="30.75" customHeight="1" x14ac:dyDescent="0.25"/>
    <row r="21304" ht="30.75" customHeight="1" x14ac:dyDescent="0.25"/>
    <row r="21305" ht="30.75" customHeight="1" x14ac:dyDescent="0.25"/>
    <row r="21306" ht="30.75" customHeight="1" x14ac:dyDescent="0.25"/>
    <row r="21307" ht="30.75" customHeight="1" x14ac:dyDescent="0.25"/>
    <row r="21308" ht="30.75" customHeight="1" x14ac:dyDescent="0.25"/>
    <row r="21309" ht="30.75" customHeight="1" x14ac:dyDescent="0.25"/>
    <row r="21310" ht="30.75" customHeight="1" x14ac:dyDescent="0.25"/>
    <row r="21311" ht="30.75" customHeight="1" x14ac:dyDescent="0.25"/>
    <row r="21312" ht="30.75" customHeight="1" x14ac:dyDescent="0.25"/>
    <row r="21313" ht="30.75" customHeight="1" x14ac:dyDescent="0.25"/>
    <row r="21314" ht="30.75" customHeight="1" x14ac:dyDescent="0.25"/>
    <row r="21315" ht="30.75" customHeight="1" x14ac:dyDescent="0.25"/>
    <row r="21316" ht="30.75" customHeight="1" x14ac:dyDescent="0.25"/>
    <row r="21317" ht="30.75" customHeight="1" x14ac:dyDescent="0.25"/>
    <row r="21318" ht="30.75" customHeight="1" x14ac:dyDescent="0.25"/>
    <row r="21319" ht="30.75" customHeight="1" x14ac:dyDescent="0.25"/>
    <row r="21320" ht="30.75" customHeight="1" x14ac:dyDescent="0.25"/>
    <row r="21321" ht="30.75" customHeight="1" x14ac:dyDescent="0.25"/>
    <row r="21322" ht="30.75" customHeight="1" x14ac:dyDescent="0.25"/>
    <row r="21323" ht="30.75" customHeight="1" x14ac:dyDescent="0.25"/>
    <row r="21324" ht="30.75" customHeight="1" x14ac:dyDescent="0.25"/>
    <row r="21325" ht="30.75" customHeight="1" x14ac:dyDescent="0.25"/>
    <row r="21326" ht="30.75" customHeight="1" x14ac:dyDescent="0.25"/>
    <row r="21327" ht="30.75" customHeight="1" x14ac:dyDescent="0.25"/>
    <row r="21328" ht="30.75" customHeight="1" x14ac:dyDescent="0.25"/>
    <row r="21329" ht="30.75" customHeight="1" x14ac:dyDescent="0.25"/>
    <row r="21330" ht="30.75" customHeight="1" x14ac:dyDescent="0.25"/>
    <row r="21331" ht="30.75" customHeight="1" x14ac:dyDescent="0.25"/>
    <row r="21332" ht="30.75" customHeight="1" x14ac:dyDescent="0.25"/>
    <row r="21333" ht="30.75" customHeight="1" x14ac:dyDescent="0.25"/>
    <row r="21334" ht="30.75" customHeight="1" x14ac:dyDescent="0.25"/>
    <row r="21335" ht="30.75" customHeight="1" x14ac:dyDescent="0.25"/>
    <row r="21336" ht="30.75" customHeight="1" x14ac:dyDescent="0.25"/>
    <row r="21337" ht="30.75" customHeight="1" x14ac:dyDescent="0.25"/>
    <row r="21338" ht="30.75" customHeight="1" x14ac:dyDescent="0.25"/>
    <row r="21339" ht="30.75" customHeight="1" x14ac:dyDescent="0.25"/>
    <row r="21340" ht="30.75" customHeight="1" x14ac:dyDescent="0.25"/>
    <row r="21341" ht="30.75" customHeight="1" x14ac:dyDescent="0.25"/>
    <row r="21342" ht="30.75" customHeight="1" x14ac:dyDescent="0.25"/>
    <row r="21343" ht="30.75" customHeight="1" x14ac:dyDescent="0.25"/>
    <row r="21344" ht="30.75" customHeight="1" x14ac:dyDescent="0.25"/>
    <row r="21345" ht="30.75" customHeight="1" x14ac:dyDescent="0.25"/>
    <row r="21346" ht="30.75" customHeight="1" x14ac:dyDescent="0.25"/>
    <row r="21347" ht="30.75" customHeight="1" x14ac:dyDescent="0.25"/>
    <row r="21348" ht="30.75" customHeight="1" x14ac:dyDescent="0.25"/>
    <row r="21349" ht="30.75" customHeight="1" x14ac:dyDescent="0.25"/>
    <row r="21350" ht="30.75" customHeight="1" x14ac:dyDescent="0.25"/>
    <row r="21351" ht="30.75" customHeight="1" x14ac:dyDescent="0.25"/>
    <row r="21352" ht="30.75" customHeight="1" x14ac:dyDescent="0.25"/>
    <row r="21353" ht="30.75" customHeight="1" x14ac:dyDescent="0.25"/>
    <row r="21354" ht="30.75" customHeight="1" x14ac:dyDescent="0.25"/>
    <row r="21355" ht="30.75" customHeight="1" x14ac:dyDescent="0.25"/>
    <row r="21356" ht="30.75" customHeight="1" x14ac:dyDescent="0.25"/>
    <row r="21357" ht="30.75" customHeight="1" x14ac:dyDescent="0.25"/>
    <row r="21358" ht="30.75" customHeight="1" x14ac:dyDescent="0.25"/>
    <row r="21359" ht="30.75" customHeight="1" x14ac:dyDescent="0.25"/>
    <row r="21360" ht="30.75" customHeight="1" x14ac:dyDescent="0.25"/>
    <row r="21361" ht="30.75" customHeight="1" x14ac:dyDescent="0.25"/>
    <row r="21362" ht="30.75" customHeight="1" x14ac:dyDescent="0.25"/>
    <row r="21363" ht="30.75" customHeight="1" x14ac:dyDescent="0.25"/>
    <row r="21364" ht="30.75" customHeight="1" x14ac:dyDescent="0.25"/>
    <row r="21365" ht="30.75" customHeight="1" x14ac:dyDescent="0.25"/>
    <row r="21366" ht="30.75" customHeight="1" x14ac:dyDescent="0.25"/>
    <row r="21367" ht="30.75" customHeight="1" x14ac:dyDescent="0.25"/>
    <row r="21368" ht="30.75" customHeight="1" x14ac:dyDescent="0.25"/>
    <row r="21369" ht="30.75" customHeight="1" x14ac:dyDescent="0.25"/>
    <row r="21370" ht="30.75" customHeight="1" x14ac:dyDescent="0.25"/>
    <row r="21371" ht="30.75" customHeight="1" x14ac:dyDescent="0.25"/>
    <row r="21372" ht="30.75" customHeight="1" x14ac:dyDescent="0.25"/>
    <row r="21373" ht="30.75" customHeight="1" x14ac:dyDescent="0.25"/>
    <row r="21374" ht="30.75" customHeight="1" x14ac:dyDescent="0.25"/>
    <row r="21375" ht="30.75" customHeight="1" x14ac:dyDescent="0.25"/>
    <row r="21376" ht="30.75" customHeight="1" x14ac:dyDescent="0.25"/>
    <row r="21377" ht="30.75" customHeight="1" x14ac:dyDescent="0.25"/>
    <row r="21378" ht="30.75" customHeight="1" x14ac:dyDescent="0.25"/>
    <row r="21379" ht="30.75" customHeight="1" x14ac:dyDescent="0.25"/>
    <row r="21380" ht="30.75" customHeight="1" x14ac:dyDescent="0.25"/>
    <row r="21381" ht="30.75" customHeight="1" x14ac:dyDescent="0.25"/>
    <row r="21382" ht="30.75" customHeight="1" x14ac:dyDescent="0.25"/>
    <row r="21383" ht="30.75" customHeight="1" x14ac:dyDescent="0.25"/>
    <row r="21384" ht="30.75" customHeight="1" x14ac:dyDescent="0.25"/>
    <row r="21385" ht="30.75" customHeight="1" x14ac:dyDescent="0.25"/>
    <row r="21386" ht="30.75" customHeight="1" x14ac:dyDescent="0.25"/>
    <row r="21387" ht="30.75" customHeight="1" x14ac:dyDescent="0.25"/>
    <row r="21388" ht="30.75" customHeight="1" x14ac:dyDescent="0.25"/>
    <row r="21389" ht="30.75" customHeight="1" x14ac:dyDescent="0.25"/>
    <row r="21390" ht="30.75" customHeight="1" x14ac:dyDescent="0.25"/>
    <row r="21391" ht="30.75" customHeight="1" x14ac:dyDescent="0.25"/>
    <row r="21392" ht="30.75" customHeight="1" x14ac:dyDescent="0.25"/>
    <row r="21393" ht="30.75" customHeight="1" x14ac:dyDescent="0.25"/>
    <row r="21394" ht="30.75" customHeight="1" x14ac:dyDescent="0.25"/>
    <row r="21395" ht="30.75" customHeight="1" x14ac:dyDescent="0.25"/>
    <row r="21396" ht="30.75" customHeight="1" x14ac:dyDescent="0.25"/>
    <row r="21397" ht="30.75" customHeight="1" x14ac:dyDescent="0.25"/>
    <row r="21398" ht="30.75" customHeight="1" x14ac:dyDescent="0.25"/>
    <row r="21399" ht="30.75" customHeight="1" x14ac:dyDescent="0.25"/>
    <row r="21400" ht="30.75" customHeight="1" x14ac:dyDescent="0.25"/>
    <row r="21401" ht="30.75" customHeight="1" x14ac:dyDescent="0.25"/>
    <row r="21402" ht="30.75" customHeight="1" x14ac:dyDescent="0.25"/>
    <row r="21403" ht="30.75" customHeight="1" x14ac:dyDescent="0.25"/>
    <row r="21404" ht="30.75" customHeight="1" x14ac:dyDescent="0.25"/>
    <row r="21405" ht="30.75" customHeight="1" x14ac:dyDescent="0.25"/>
    <row r="21406" ht="30.75" customHeight="1" x14ac:dyDescent="0.25"/>
    <row r="21407" ht="30.75" customHeight="1" x14ac:dyDescent="0.25"/>
    <row r="21408" ht="30.75" customHeight="1" x14ac:dyDescent="0.25"/>
    <row r="21409" ht="30.75" customHeight="1" x14ac:dyDescent="0.25"/>
    <row r="21410" ht="30.75" customHeight="1" x14ac:dyDescent="0.25"/>
    <row r="21411" ht="30.75" customHeight="1" x14ac:dyDescent="0.25"/>
    <row r="21412" ht="30.75" customHeight="1" x14ac:dyDescent="0.25"/>
    <row r="21413" ht="30.75" customHeight="1" x14ac:dyDescent="0.25"/>
    <row r="21414" ht="30.75" customHeight="1" x14ac:dyDescent="0.25"/>
    <row r="21415" ht="30.75" customHeight="1" x14ac:dyDescent="0.25"/>
    <row r="21416" ht="30.75" customHeight="1" x14ac:dyDescent="0.25"/>
    <row r="21417" ht="30.75" customHeight="1" x14ac:dyDescent="0.25"/>
    <row r="21418" ht="30.75" customHeight="1" x14ac:dyDescent="0.25"/>
    <row r="21419" ht="30.75" customHeight="1" x14ac:dyDescent="0.25"/>
    <row r="21420" ht="30.75" customHeight="1" x14ac:dyDescent="0.25"/>
    <row r="21421" ht="30.75" customHeight="1" x14ac:dyDescent="0.25"/>
    <row r="21422" ht="30.75" customHeight="1" x14ac:dyDescent="0.25"/>
    <row r="21423" ht="30.75" customHeight="1" x14ac:dyDescent="0.25"/>
    <row r="21424" ht="30.75" customHeight="1" x14ac:dyDescent="0.25"/>
    <row r="21425" ht="30.75" customHeight="1" x14ac:dyDescent="0.25"/>
    <row r="21426" ht="30.75" customHeight="1" x14ac:dyDescent="0.25"/>
    <row r="21427" ht="30.75" customHeight="1" x14ac:dyDescent="0.25"/>
    <row r="21428" ht="30.75" customHeight="1" x14ac:dyDescent="0.25"/>
    <row r="21429" ht="30.75" customHeight="1" x14ac:dyDescent="0.25"/>
    <row r="21430" ht="30.75" customHeight="1" x14ac:dyDescent="0.25"/>
    <row r="21431" ht="30.75" customHeight="1" x14ac:dyDescent="0.25"/>
    <row r="21432" ht="30.75" customHeight="1" x14ac:dyDescent="0.25"/>
    <row r="21433" ht="30.75" customHeight="1" x14ac:dyDescent="0.25"/>
    <row r="21434" ht="30.75" customHeight="1" x14ac:dyDescent="0.25"/>
    <row r="21435" ht="30.75" customHeight="1" x14ac:dyDescent="0.25"/>
    <row r="21436" ht="30.75" customHeight="1" x14ac:dyDescent="0.25"/>
    <row r="21437" ht="30.75" customHeight="1" x14ac:dyDescent="0.25"/>
    <row r="21438" ht="30.75" customHeight="1" x14ac:dyDescent="0.25"/>
    <row r="21439" ht="30.75" customHeight="1" x14ac:dyDescent="0.25"/>
    <row r="21440" ht="30.75" customHeight="1" x14ac:dyDescent="0.25"/>
    <row r="21441" ht="30.75" customHeight="1" x14ac:dyDescent="0.25"/>
    <row r="21442" ht="30.75" customHeight="1" x14ac:dyDescent="0.25"/>
    <row r="21443" ht="30.75" customHeight="1" x14ac:dyDescent="0.25"/>
    <row r="21444" ht="30.75" customHeight="1" x14ac:dyDescent="0.25"/>
    <row r="21445" ht="30.75" customHeight="1" x14ac:dyDescent="0.25"/>
    <row r="21446" ht="30.75" customHeight="1" x14ac:dyDescent="0.25"/>
    <row r="21447" ht="30.75" customHeight="1" x14ac:dyDescent="0.25"/>
    <row r="21448" ht="30.75" customHeight="1" x14ac:dyDescent="0.25"/>
    <row r="21449" ht="30.75" customHeight="1" x14ac:dyDescent="0.25"/>
    <row r="21450" ht="30.75" customHeight="1" x14ac:dyDescent="0.25"/>
    <row r="21451" ht="30.75" customHeight="1" x14ac:dyDescent="0.25"/>
    <row r="21452" ht="30.75" customHeight="1" x14ac:dyDescent="0.25"/>
    <row r="21453" ht="30.75" customHeight="1" x14ac:dyDescent="0.25"/>
    <row r="21454" ht="30.75" customHeight="1" x14ac:dyDescent="0.25"/>
    <row r="21455" ht="30.75" customHeight="1" x14ac:dyDescent="0.25"/>
    <row r="21456" ht="30.75" customHeight="1" x14ac:dyDescent="0.25"/>
    <row r="21457" ht="30.75" customHeight="1" x14ac:dyDescent="0.25"/>
    <row r="21458" ht="30.75" customHeight="1" x14ac:dyDescent="0.25"/>
    <row r="21459" ht="30.75" customHeight="1" x14ac:dyDescent="0.25"/>
    <row r="21460" ht="30.75" customHeight="1" x14ac:dyDescent="0.25"/>
    <row r="21461" ht="30.75" customHeight="1" x14ac:dyDescent="0.25"/>
    <row r="21462" ht="30.75" customHeight="1" x14ac:dyDescent="0.25"/>
    <row r="21463" ht="30.75" customHeight="1" x14ac:dyDescent="0.25"/>
    <row r="21464" ht="30.75" customHeight="1" x14ac:dyDescent="0.25"/>
    <row r="21465" ht="30.75" customHeight="1" x14ac:dyDescent="0.25"/>
    <row r="21466" ht="30.75" customHeight="1" x14ac:dyDescent="0.25"/>
    <row r="21467" ht="30.75" customHeight="1" x14ac:dyDescent="0.25"/>
    <row r="21468" ht="30.75" customHeight="1" x14ac:dyDescent="0.25"/>
    <row r="21469" ht="30.75" customHeight="1" x14ac:dyDescent="0.25"/>
    <row r="21470" ht="30.75" customHeight="1" x14ac:dyDescent="0.25"/>
    <row r="21471" ht="30.75" customHeight="1" x14ac:dyDescent="0.25"/>
    <row r="21472" ht="30.75" customHeight="1" x14ac:dyDescent="0.25"/>
    <row r="21473" ht="30.75" customHeight="1" x14ac:dyDescent="0.25"/>
    <row r="21474" ht="30.75" customHeight="1" x14ac:dyDescent="0.25"/>
    <row r="21475" ht="30.75" customHeight="1" x14ac:dyDescent="0.25"/>
    <row r="21476" ht="30.75" customHeight="1" x14ac:dyDescent="0.25"/>
    <row r="21477" ht="30.75" customHeight="1" x14ac:dyDescent="0.25"/>
    <row r="21478" ht="30.75" customHeight="1" x14ac:dyDescent="0.25"/>
    <row r="21479" ht="30.75" customHeight="1" x14ac:dyDescent="0.25"/>
    <row r="21480" ht="30.75" customHeight="1" x14ac:dyDescent="0.25"/>
    <row r="21481" ht="30.75" customHeight="1" x14ac:dyDescent="0.25"/>
    <row r="21482" ht="30.75" customHeight="1" x14ac:dyDescent="0.25"/>
    <row r="21483" ht="30.75" customHeight="1" x14ac:dyDescent="0.25"/>
    <row r="21484" ht="30.75" customHeight="1" x14ac:dyDescent="0.25"/>
    <row r="21485" ht="30.75" customHeight="1" x14ac:dyDescent="0.25"/>
    <row r="21486" ht="30.75" customHeight="1" x14ac:dyDescent="0.25"/>
    <row r="21487" ht="30.75" customHeight="1" x14ac:dyDescent="0.25"/>
    <row r="21488" ht="30.75" customHeight="1" x14ac:dyDescent="0.25"/>
    <row r="21489" ht="30.75" customHeight="1" x14ac:dyDescent="0.25"/>
    <row r="21490" ht="30.75" customHeight="1" x14ac:dyDescent="0.25"/>
    <row r="21491" ht="30.75" customHeight="1" x14ac:dyDescent="0.25"/>
    <row r="21492" ht="30.75" customHeight="1" x14ac:dyDescent="0.25"/>
    <row r="21493" ht="30.75" customHeight="1" x14ac:dyDescent="0.25"/>
    <row r="21494" ht="30.75" customHeight="1" x14ac:dyDescent="0.25"/>
    <row r="21495" ht="30.75" customHeight="1" x14ac:dyDescent="0.25"/>
    <row r="21496" ht="30.75" customHeight="1" x14ac:dyDescent="0.25"/>
    <row r="21497" ht="30.75" customHeight="1" x14ac:dyDescent="0.25"/>
    <row r="21498" ht="30.75" customHeight="1" x14ac:dyDescent="0.25"/>
    <row r="21499" ht="30.75" customHeight="1" x14ac:dyDescent="0.25"/>
    <row r="21500" ht="30.75" customHeight="1" x14ac:dyDescent="0.25"/>
    <row r="21501" ht="30.75" customHeight="1" x14ac:dyDescent="0.25"/>
    <row r="21502" ht="30.75" customHeight="1" x14ac:dyDescent="0.25"/>
    <row r="21503" ht="30.75" customHeight="1" x14ac:dyDescent="0.25"/>
    <row r="21504" ht="30.75" customHeight="1" x14ac:dyDescent="0.25"/>
    <row r="21505" ht="30.75" customHeight="1" x14ac:dyDescent="0.25"/>
    <row r="21506" ht="30.75" customHeight="1" x14ac:dyDescent="0.25"/>
    <row r="21507" ht="30.75" customHeight="1" x14ac:dyDescent="0.25"/>
    <row r="21508" ht="30.75" customHeight="1" x14ac:dyDescent="0.25"/>
    <row r="21509" ht="30.75" customHeight="1" x14ac:dyDescent="0.25"/>
    <row r="21510" ht="30.75" customHeight="1" x14ac:dyDescent="0.25"/>
    <row r="21511" ht="30.75" customHeight="1" x14ac:dyDescent="0.25"/>
    <row r="21512" ht="30.75" customHeight="1" x14ac:dyDescent="0.25"/>
    <row r="21513" ht="30.75" customHeight="1" x14ac:dyDescent="0.25"/>
    <row r="21514" ht="30.75" customHeight="1" x14ac:dyDescent="0.25"/>
    <row r="21515" ht="30.75" customHeight="1" x14ac:dyDescent="0.25"/>
    <row r="21516" ht="30.75" customHeight="1" x14ac:dyDescent="0.25"/>
    <row r="21517" ht="30.75" customHeight="1" x14ac:dyDescent="0.25"/>
    <row r="21518" ht="30.75" customHeight="1" x14ac:dyDescent="0.25"/>
    <row r="21519" ht="30.75" customHeight="1" x14ac:dyDescent="0.25"/>
    <row r="21520" ht="30.75" customHeight="1" x14ac:dyDescent="0.25"/>
    <row r="21521" ht="30.75" customHeight="1" x14ac:dyDescent="0.25"/>
    <row r="21522" ht="30.75" customHeight="1" x14ac:dyDescent="0.25"/>
    <row r="21523" ht="30.75" customHeight="1" x14ac:dyDescent="0.25"/>
    <row r="21524" ht="30.75" customHeight="1" x14ac:dyDescent="0.25"/>
    <row r="21525" ht="30.75" customHeight="1" x14ac:dyDescent="0.25"/>
    <row r="21526" ht="30.75" customHeight="1" x14ac:dyDescent="0.25"/>
    <row r="21527" ht="30.75" customHeight="1" x14ac:dyDescent="0.25"/>
    <row r="21528" ht="30.75" customHeight="1" x14ac:dyDescent="0.25"/>
    <row r="21529" ht="30.75" customHeight="1" x14ac:dyDescent="0.25"/>
    <row r="21530" ht="30.75" customHeight="1" x14ac:dyDescent="0.25"/>
    <row r="21531" ht="30.75" customHeight="1" x14ac:dyDescent="0.25"/>
    <row r="21532" ht="30.75" customHeight="1" x14ac:dyDescent="0.25"/>
    <row r="21533" ht="30.75" customHeight="1" x14ac:dyDescent="0.25"/>
    <row r="21534" ht="30.75" customHeight="1" x14ac:dyDescent="0.25"/>
    <row r="21535" ht="30.75" customHeight="1" x14ac:dyDescent="0.25"/>
    <row r="21536" ht="30.75" customHeight="1" x14ac:dyDescent="0.25"/>
    <row r="21537" ht="30.75" customHeight="1" x14ac:dyDescent="0.25"/>
    <row r="21538" ht="30.75" customHeight="1" x14ac:dyDescent="0.25"/>
    <row r="21539" ht="30.75" customHeight="1" x14ac:dyDescent="0.25"/>
    <row r="21540" ht="30.75" customHeight="1" x14ac:dyDescent="0.25"/>
    <row r="21541" ht="30.75" customHeight="1" x14ac:dyDescent="0.25"/>
    <row r="21542" ht="30.75" customHeight="1" x14ac:dyDescent="0.25"/>
    <row r="21543" ht="30.75" customHeight="1" x14ac:dyDescent="0.25"/>
    <row r="21544" ht="30.75" customHeight="1" x14ac:dyDescent="0.25"/>
    <row r="21545" ht="30.75" customHeight="1" x14ac:dyDescent="0.25"/>
    <row r="21546" ht="30.75" customHeight="1" x14ac:dyDescent="0.25"/>
    <row r="21547" ht="30.75" customHeight="1" x14ac:dyDescent="0.25"/>
    <row r="21548" ht="30.75" customHeight="1" x14ac:dyDescent="0.25"/>
    <row r="21549" ht="30.75" customHeight="1" x14ac:dyDescent="0.25"/>
    <row r="21550" ht="30.75" customHeight="1" x14ac:dyDescent="0.25"/>
    <row r="21551" ht="30.75" customHeight="1" x14ac:dyDescent="0.25"/>
    <row r="21552" ht="30.75" customHeight="1" x14ac:dyDescent="0.25"/>
    <row r="21553" ht="30.75" customHeight="1" x14ac:dyDescent="0.25"/>
    <row r="21554" ht="30.75" customHeight="1" x14ac:dyDescent="0.25"/>
    <row r="21555" ht="30.75" customHeight="1" x14ac:dyDescent="0.25"/>
    <row r="21556" ht="30.75" customHeight="1" x14ac:dyDescent="0.25"/>
    <row r="21557" ht="30.75" customHeight="1" x14ac:dyDescent="0.25"/>
    <row r="21558" ht="30.75" customHeight="1" x14ac:dyDescent="0.25"/>
    <row r="21559" ht="30.75" customHeight="1" x14ac:dyDescent="0.25"/>
    <row r="21560" ht="30.75" customHeight="1" x14ac:dyDescent="0.25"/>
    <row r="21561" ht="30.75" customHeight="1" x14ac:dyDescent="0.25"/>
    <row r="21562" ht="30.75" customHeight="1" x14ac:dyDescent="0.25"/>
    <row r="21563" ht="30.75" customHeight="1" x14ac:dyDescent="0.25"/>
    <row r="21564" ht="30.75" customHeight="1" x14ac:dyDescent="0.25"/>
    <row r="21565" ht="30.75" customHeight="1" x14ac:dyDescent="0.25"/>
    <row r="21566" ht="30.75" customHeight="1" x14ac:dyDescent="0.25"/>
    <row r="21567" ht="30.75" customHeight="1" x14ac:dyDescent="0.25"/>
    <row r="21568" ht="30.75" customHeight="1" x14ac:dyDescent="0.25"/>
    <row r="21569" ht="30.75" customHeight="1" x14ac:dyDescent="0.25"/>
    <row r="21570" ht="30.75" customHeight="1" x14ac:dyDescent="0.25"/>
    <row r="21571" ht="30.75" customHeight="1" x14ac:dyDescent="0.25"/>
    <row r="21572" ht="30.75" customHeight="1" x14ac:dyDescent="0.25"/>
    <row r="21573" ht="30.75" customHeight="1" x14ac:dyDescent="0.25"/>
    <row r="21574" ht="30.75" customHeight="1" x14ac:dyDescent="0.25"/>
    <row r="21575" ht="30.75" customHeight="1" x14ac:dyDescent="0.25"/>
    <row r="21576" ht="30.75" customHeight="1" x14ac:dyDescent="0.25"/>
    <row r="21577" ht="30.75" customHeight="1" x14ac:dyDescent="0.25"/>
    <row r="21578" ht="30.75" customHeight="1" x14ac:dyDescent="0.25"/>
    <row r="21579" ht="30.75" customHeight="1" x14ac:dyDescent="0.25"/>
    <row r="21580" ht="30.75" customHeight="1" x14ac:dyDescent="0.25"/>
    <row r="21581" ht="30.75" customHeight="1" x14ac:dyDescent="0.25"/>
    <row r="21582" ht="30.75" customHeight="1" x14ac:dyDescent="0.25"/>
    <row r="21583" ht="30.75" customHeight="1" x14ac:dyDescent="0.25"/>
    <row r="21584" ht="30.75" customHeight="1" x14ac:dyDescent="0.25"/>
    <row r="21585" ht="30.75" customHeight="1" x14ac:dyDescent="0.25"/>
    <row r="21586" ht="30.75" customHeight="1" x14ac:dyDescent="0.25"/>
    <row r="21587" ht="30.75" customHeight="1" x14ac:dyDescent="0.25"/>
    <row r="21588" ht="30.75" customHeight="1" x14ac:dyDescent="0.25"/>
    <row r="21589" ht="30.75" customHeight="1" x14ac:dyDescent="0.25"/>
    <row r="21590" ht="30.75" customHeight="1" x14ac:dyDescent="0.25"/>
    <row r="21591" ht="30.75" customHeight="1" x14ac:dyDescent="0.25"/>
    <row r="21592" ht="30.75" customHeight="1" x14ac:dyDescent="0.25"/>
    <row r="21593" ht="30.75" customHeight="1" x14ac:dyDescent="0.25"/>
    <row r="21594" ht="30.75" customHeight="1" x14ac:dyDescent="0.25"/>
    <row r="21595" ht="30.75" customHeight="1" x14ac:dyDescent="0.25"/>
    <row r="21596" ht="30.75" customHeight="1" x14ac:dyDescent="0.25"/>
    <row r="21597" ht="30.75" customHeight="1" x14ac:dyDescent="0.25"/>
    <row r="21598" ht="30.75" customHeight="1" x14ac:dyDescent="0.25"/>
    <row r="21599" ht="30.75" customHeight="1" x14ac:dyDescent="0.25"/>
    <row r="21600" ht="30.75" customHeight="1" x14ac:dyDescent="0.25"/>
    <row r="21601" ht="30.75" customHeight="1" x14ac:dyDescent="0.25"/>
    <row r="21602" ht="30.75" customHeight="1" x14ac:dyDescent="0.25"/>
    <row r="21603" ht="30.75" customHeight="1" x14ac:dyDescent="0.25"/>
    <row r="21604" ht="30.75" customHeight="1" x14ac:dyDescent="0.25"/>
    <row r="21605" ht="30.75" customHeight="1" x14ac:dyDescent="0.25"/>
    <row r="21606" ht="30.75" customHeight="1" x14ac:dyDescent="0.25"/>
    <row r="21607" ht="30.75" customHeight="1" x14ac:dyDescent="0.25"/>
    <row r="21608" ht="30.75" customHeight="1" x14ac:dyDescent="0.25"/>
    <row r="21609" ht="30.75" customHeight="1" x14ac:dyDescent="0.25"/>
    <row r="21610" ht="30.75" customHeight="1" x14ac:dyDescent="0.25"/>
    <row r="21611" ht="30.75" customHeight="1" x14ac:dyDescent="0.25"/>
    <row r="21612" ht="30.75" customHeight="1" x14ac:dyDescent="0.25"/>
    <row r="21613" ht="30.75" customHeight="1" x14ac:dyDescent="0.25"/>
    <row r="21614" ht="30.75" customHeight="1" x14ac:dyDescent="0.25"/>
    <row r="21615" ht="30.75" customHeight="1" x14ac:dyDescent="0.25"/>
    <row r="21616" ht="30.75" customHeight="1" x14ac:dyDescent="0.25"/>
    <row r="21617" ht="30.75" customHeight="1" x14ac:dyDescent="0.25"/>
    <row r="21618" ht="30.75" customHeight="1" x14ac:dyDescent="0.25"/>
    <row r="21619" ht="30.75" customHeight="1" x14ac:dyDescent="0.25"/>
    <row r="21620" ht="30.75" customHeight="1" x14ac:dyDescent="0.25"/>
    <row r="21621" ht="30.75" customHeight="1" x14ac:dyDescent="0.25"/>
    <row r="21622" ht="30.75" customHeight="1" x14ac:dyDescent="0.25"/>
    <row r="21623" ht="30.75" customHeight="1" x14ac:dyDescent="0.25"/>
    <row r="21624" ht="30.75" customHeight="1" x14ac:dyDescent="0.25"/>
    <row r="21625" ht="30.75" customHeight="1" x14ac:dyDescent="0.25"/>
    <row r="21626" ht="30.75" customHeight="1" x14ac:dyDescent="0.25"/>
    <row r="21627" ht="30.75" customHeight="1" x14ac:dyDescent="0.25"/>
    <row r="21628" ht="30.75" customHeight="1" x14ac:dyDescent="0.25"/>
    <row r="21629" ht="30.75" customHeight="1" x14ac:dyDescent="0.25"/>
    <row r="21630" ht="30.75" customHeight="1" x14ac:dyDescent="0.25"/>
    <row r="21631" ht="30.75" customHeight="1" x14ac:dyDescent="0.25"/>
    <row r="21632" ht="30.75" customHeight="1" x14ac:dyDescent="0.25"/>
    <row r="21633" ht="30.75" customHeight="1" x14ac:dyDescent="0.25"/>
    <row r="21634" ht="30.75" customHeight="1" x14ac:dyDescent="0.25"/>
    <row r="21635" ht="30.75" customHeight="1" x14ac:dyDescent="0.25"/>
    <row r="21636" ht="30.75" customHeight="1" x14ac:dyDescent="0.25"/>
    <row r="21637" ht="30.75" customHeight="1" x14ac:dyDescent="0.25"/>
    <row r="21638" ht="30.75" customHeight="1" x14ac:dyDescent="0.25"/>
    <row r="21639" ht="30.75" customHeight="1" x14ac:dyDescent="0.25"/>
    <row r="21640" ht="30.75" customHeight="1" x14ac:dyDescent="0.25"/>
    <row r="21641" ht="30.75" customHeight="1" x14ac:dyDescent="0.25"/>
    <row r="21642" ht="30.75" customHeight="1" x14ac:dyDescent="0.25"/>
    <row r="21643" ht="30.75" customHeight="1" x14ac:dyDescent="0.25"/>
    <row r="21644" ht="30.75" customHeight="1" x14ac:dyDescent="0.25"/>
    <row r="21645" ht="30.75" customHeight="1" x14ac:dyDescent="0.25"/>
    <row r="21646" ht="30.75" customHeight="1" x14ac:dyDescent="0.25"/>
    <row r="21647" ht="30.75" customHeight="1" x14ac:dyDescent="0.25"/>
    <row r="21648" ht="30.75" customHeight="1" x14ac:dyDescent="0.25"/>
    <row r="21649" ht="30.75" customHeight="1" x14ac:dyDescent="0.25"/>
    <row r="21650" ht="30.75" customHeight="1" x14ac:dyDescent="0.25"/>
    <row r="21651" ht="30.75" customHeight="1" x14ac:dyDescent="0.25"/>
    <row r="21652" ht="30.75" customHeight="1" x14ac:dyDescent="0.25"/>
    <row r="21653" ht="30.75" customHeight="1" x14ac:dyDescent="0.25"/>
    <row r="21654" ht="30.75" customHeight="1" x14ac:dyDescent="0.25"/>
    <row r="21655" ht="30.75" customHeight="1" x14ac:dyDescent="0.25"/>
    <row r="21656" ht="30.75" customHeight="1" x14ac:dyDescent="0.25"/>
    <row r="21657" ht="30.75" customHeight="1" x14ac:dyDescent="0.25"/>
    <row r="21658" ht="30.75" customHeight="1" x14ac:dyDescent="0.25"/>
    <row r="21659" ht="30.75" customHeight="1" x14ac:dyDescent="0.25"/>
    <row r="21660" ht="30.75" customHeight="1" x14ac:dyDescent="0.25"/>
    <row r="21661" ht="30.75" customHeight="1" x14ac:dyDescent="0.25"/>
    <row r="21662" ht="30.75" customHeight="1" x14ac:dyDescent="0.25"/>
    <row r="21663" ht="30.75" customHeight="1" x14ac:dyDescent="0.25"/>
    <row r="21664" ht="30.75" customHeight="1" x14ac:dyDescent="0.25"/>
    <row r="21665" ht="30.75" customHeight="1" x14ac:dyDescent="0.25"/>
    <row r="21666" ht="30.75" customHeight="1" x14ac:dyDescent="0.25"/>
    <row r="21667" ht="30.75" customHeight="1" x14ac:dyDescent="0.25"/>
    <row r="21668" ht="30.75" customHeight="1" x14ac:dyDescent="0.25"/>
    <row r="21669" ht="30.75" customHeight="1" x14ac:dyDescent="0.25"/>
    <row r="21670" ht="30.75" customHeight="1" x14ac:dyDescent="0.25"/>
    <row r="21671" ht="30.75" customHeight="1" x14ac:dyDescent="0.25"/>
    <row r="21672" ht="30.75" customHeight="1" x14ac:dyDescent="0.25"/>
    <row r="21673" ht="30.75" customHeight="1" x14ac:dyDescent="0.25"/>
    <row r="21674" ht="30.75" customHeight="1" x14ac:dyDescent="0.25"/>
    <row r="21675" ht="30.75" customHeight="1" x14ac:dyDescent="0.25"/>
    <row r="21676" ht="30.75" customHeight="1" x14ac:dyDescent="0.25"/>
    <row r="21677" ht="30.75" customHeight="1" x14ac:dyDescent="0.25"/>
    <row r="21678" ht="30.75" customHeight="1" x14ac:dyDescent="0.25"/>
    <row r="21679" ht="30.75" customHeight="1" x14ac:dyDescent="0.25"/>
    <row r="21680" ht="30.75" customHeight="1" x14ac:dyDescent="0.25"/>
    <row r="21681" ht="30.75" customHeight="1" x14ac:dyDescent="0.25"/>
    <row r="21682" ht="30.75" customHeight="1" x14ac:dyDescent="0.25"/>
    <row r="21683" ht="30.75" customHeight="1" x14ac:dyDescent="0.25"/>
    <row r="21684" ht="30.75" customHeight="1" x14ac:dyDescent="0.25"/>
    <row r="21685" ht="30.75" customHeight="1" x14ac:dyDescent="0.25"/>
    <row r="21686" ht="30.75" customHeight="1" x14ac:dyDescent="0.25"/>
    <row r="21687" ht="30.75" customHeight="1" x14ac:dyDescent="0.25"/>
    <row r="21688" ht="30.75" customHeight="1" x14ac:dyDescent="0.25"/>
    <row r="21689" ht="30.75" customHeight="1" x14ac:dyDescent="0.25"/>
    <row r="21690" ht="30.75" customHeight="1" x14ac:dyDescent="0.25"/>
    <row r="21691" ht="30.75" customHeight="1" x14ac:dyDescent="0.25"/>
    <row r="21692" ht="30.75" customHeight="1" x14ac:dyDescent="0.25"/>
    <row r="21693" ht="30.75" customHeight="1" x14ac:dyDescent="0.25"/>
    <row r="21694" ht="30.75" customHeight="1" x14ac:dyDescent="0.25"/>
    <row r="21695" ht="30.75" customHeight="1" x14ac:dyDescent="0.25"/>
    <row r="21696" ht="30.75" customHeight="1" x14ac:dyDescent="0.25"/>
    <row r="21697" ht="30.75" customHeight="1" x14ac:dyDescent="0.25"/>
    <row r="21698" ht="30.75" customHeight="1" x14ac:dyDescent="0.25"/>
    <row r="21699" ht="30.75" customHeight="1" x14ac:dyDescent="0.25"/>
    <row r="21700" ht="30.75" customHeight="1" x14ac:dyDescent="0.25"/>
    <row r="21701" ht="30.75" customHeight="1" x14ac:dyDescent="0.25"/>
    <row r="21702" ht="30.75" customHeight="1" x14ac:dyDescent="0.25"/>
    <row r="21703" ht="30.75" customHeight="1" x14ac:dyDescent="0.25"/>
    <row r="21704" ht="30.75" customHeight="1" x14ac:dyDescent="0.25"/>
    <row r="21705" ht="30.75" customHeight="1" x14ac:dyDescent="0.25"/>
    <row r="21706" ht="30.75" customHeight="1" x14ac:dyDescent="0.25"/>
    <row r="21707" ht="30.75" customHeight="1" x14ac:dyDescent="0.25"/>
    <row r="21708" ht="30.75" customHeight="1" x14ac:dyDescent="0.25"/>
    <row r="21709" ht="30.75" customHeight="1" x14ac:dyDescent="0.25"/>
    <row r="21710" ht="30.75" customHeight="1" x14ac:dyDescent="0.25"/>
    <row r="21711" ht="30.75" customHeight="1" x14ac:dyDescent="0.25"/>
    <row r="21712" ht="30.75" customHeight="1" x14ac:dyDescent="0.25"/>
    <row r="21713" ht="30.75" customHeight="1" x14ac:dyDescent="0.25"/>
    <row r="21714" ht="30.75" customHeight="1" x14ac:dyDescent="0.25"/>
    <row r="21715" ht="30.75" customHeight="1" x14ac:dyDescent="0.25"/>
    <row r="21716" ht="30.75" customHeight="1" x14ac:dyDescent="0.25"/>
    <row r="21717" ht="30.75" customHeight="1" x14ac:dyDescent="0.25"/>
    <row r="21718" ht="30.75" customHeight="1" x14ac:dyDescent="0.25"/>
    <row r="21719" ht="30.75" customHeight="1" x14ac:dyDescent="0.25"/>
    <row r="21720" ht="30.75" customHeight="1" x14ac:dyDescent="0.25"/>
    <row r="21721" ht="30.75" customHeight="1" x14ac:dyDescent="0.25"/>
    <row r="21722" ht="30.75" customHeight="1" x14ac:dyDescent="0.25"/>
    <row r="21723" ht="30.75" customHeight="1" x14ac:dyDescent="0.25"/>
    <row r="21724" ht="30.75" customHeight="1" x14ac:dyDescent="0.25"/>
    <row r="21725" ht="30.75" customHeight="1" x14ac:dyDescent="0.25"/>
    <row r="21726" ht="30.75" customHeight="1" x14ac:dyDescent="0.25"/>
    <row r="21727" ht="30.75" customHeight="1" x14ac:dyDescent="0.25"/>
    <row r="21728" ht="30.75" customHeight="1" x14ac:dyDescent="0.25"/>
    <row r="21729" ht="30.75" customHeight="1" x14ac:dyDescent="0.25"/>
    <row r="21730" ht="30.75" customHeight="1" x14ac:dyDescent="0.25"/>
    <row r="21731" ht="30.75" customHeight="1" x14ac:dyDescent="0.25"/>
    <row r="21732" ht="30.75" customHeight="1" x14ac:dyDescent="0.25"/>
    <row r="21733" ht="30.75" customHeight="1" x14ac:dyDescent="0.25"/>
    <row r="21734" ht="30.75" customHeight="1" x14ac:dyDescent="0.25"/>
    <row r="21735" ht="30.75" customHeight="1" x14ac:dyDescent="0.25"/>
    <row r="21736" ht="30.75" customHeight="1" x14ac:dyDescent="0.25"/>
    <row r="21737" ht="30.75" customHeight="1" x14ac:dyDescent="0.25"/>
    <row r="21738" ht="30.75" customHeight="1" x14ac:dyDescent="0.25"/>
    <row r="21739" ht="30.75" customHeight="1" x14ac:dyDescent="0.25"/>
    <row r="21740" ht="30.75" customHeight="1" x14ac:dyDescent="0.25"/>
    <row r="21741" ht="30.75" customHeight="1" x14ac:dyDescent="0.25"/>
    <row r="21742" ht="30.75" customHeight="1" x14ac:dyDescent="0.25"/>
    <row r="21743" ht="30.75" customHeight="1" x14ac:dyDescent="0.25"/>
    <row r="21744" ht="30.75" customHeight="1" x14ac:dyDescent="0.25"/>
    <row r="21745" ht="30.75" customHeight="1" x14ac:dyDescent="0.25"/>
    <row r="21746" ht="30.75" customHeight="1" x14ac:dyDescent="0.25"/>
    <row r="21747" ht="30.75" customHeight="1" x14ac:dyDescent="0.25"/>
    <row r="21748" ht="30.75" customHeight="1" x14ac:dyDescent="0.25"/>
    <row r="21749" ht="30.75" customHeight="1" x14ac:dyDescent="0.25"/>
    <row r="21750" ht="30.75" customHeight="1" x14ac:dyDescent="0.25"/>
    <row r="21751" ht="30.75" customHeight="1" x14ac:dyDescent="0.25"/>
    <row r="21752" ht="30.75" customHeight="1" x14ac:dyDescent="0.25"/>
    <row r="21753" ht="30.75" customHeight="1" x14ac:dyDescent="0.25"/>
    <row r="21754" ht="30.75" customHeight="1" x14ac:dyDescent="0.25"/>
    <row r="21755" ht="30.75" customHeight="1" x14ac:dyDescent="0.25"/>
    <row r="21756" ht="30.75" customHeight="1" x14ac:dyDescent="0.25"/>
    <row r="21757" ht="30.75" customHeight="1" x14ac:dyDescent="0.25"/>
    <row r="21758" ht="30.75" customHeight="1" x14ac:dyDescent="0.25"/>
    <row r="21759" ht="30.75" customHeight="1" x14ac:dyDescent="0.25"/>
    <row r="21760" ht="30.75" customHeight="1" x14ac:dyDescent="0.25"/>
    <row r="21761" ht="30.75" customHeight="1" x14ac:dyDescent="0.25"/>
    <row r="21762" ht="30.75" customHeight="1" x14ac:dyDescent="0.25"/>
    <row r="21763" ht="30.75" customHeight="1" x14ac:dyDescent="0.25"/>
    <row r="21764" ht="30.75" customHeight="1" x14ac:dyDescent="0.25"/>
    <row r="21765" ht="30.75" customHeight="1" x14ac:dyDescent="0.25"/>
    <row r="21766" ht="30.75" customHeight="1" x14ac:dyDescent="0.25"/>
    <row r="21767" ht="30.75" customHeight="1" x14ac:dyDescent="0.25"/>
    <row r="21768" ht="30.75" customHeight="1" x14ac:dyDescent="0.25"/>
    <row r="21769" ht="30.75" customHeight="1" x14ac:dyDescent="0.25"/>
    <row r="21770" ht="30.75" customHeight="1" x14ac:dyDescent="0.25"/>
    <row r="21771" ht="30.75" customHeight="1" x14ac:dyDescent="0.25"/>
    <row r="21772" ht="30.75" customHeight="1" x14ac:dyDescent="0.25"/>
    <row r="21773" ht="30.75" customHeight="1" x14ac:dyDescent="0.25"/>
    <row r="21774" ht="30.75" customHeight="1" x14ac:dyDescent="0.25"/>
    <row r="21775" ht="30.75" customHeight="1" x14ac:dyDescent="0.25"/>
    <row r="21776" ht="30.75" customHeight="1" x14ac:dyDescent="0.25"/>
    <row r="21777" ht="30.75" customHeight="1" x14ac:dyDescent="0.25"/>
    <row r="21778" ht="30.75" customHeight="1" x14ac:dyDescent="0.25"/>
    <row r="21779" ht="30.75" customHeight="1" x14ac:dyDescent="0.25"/>
    <row r="21780" ht="30.75" customHeight="1" x14ac:dyDescent="0.25"/>
    <row r="21781" ht="30.75" customHeight="1" x14ac:dyDescent="0.25"/>
    <row r="21782" ht="30.75" customHeight="1" x14ac:dyDescent="0.25"/>
    <row r="21783" ht="30.75" customHeight="1" x14ac:dyDescent="0.25"/>
    <row r="21784" ht="30.75" customHeight="1" x14ac:dyDescent="0.25"/>
    <row r="21785" ht="30.75" customHeight="1" x14ac:dyDescent="0.25"/>
    <row r="21786" ht="30.75" customHeight="1" x14ac:dyDescent="0.25"/>
    <row r="21787" ht="30.75" customHeight="1" x14ac:dyDescent="0.25"/>
    <row r="21788" ht="30.75" customHeight="1" x14ac:dyDescent="0.25"/>
    <row r="21789" ht="30.75" customHeight="1" x14ac:dyDescent="0.25"/>
    <row r="21790" ht="30.75" customHeight="1" x14ac:dyDescent="0.25"/>
    <row r="21791" ht="30.75" customHeight="1" x14ac:dyDescent="0.25"/>
    <row r="21792" ht="30.75" customHeight="1" x14ac:dyDescent="0.25"/>
    <row r="21793" ht="30.75" customHeight="1" x14ac:dyDescent="0.25"/>
    <row r="21794" ht="30.75" customHeight="1" x14ac:dyDescent="0.25"/>
    <row r="21795" ht="30.75" customHeight="1" x14ac:dyDescent="0.25"/>
    <row r="21796" ht="30.75" customHeight="1" x14ac:dyDescent="0.25"/>
    <row r="21797" ht="30.75" customHeight="1" x14ac:dyDescent="0.25"/>
    <row r="21798" ht="30.75" customHeight="1" x14ac:dyDescent="0.25"/>
    <row r="21799" ht="30.75" customHeight="1" x14ac:dyDescent="0.25"/>
    <row r="21800" ht="30.75" customHeight="1" x14ac:dyDescent="0.25"/>
    <row r="21801" ht="30.75" customHeight="1" x14ac:dyDescent="0.25"/>
    <row r="21802" ht="30.75" customHeight="1" x14ac:dyDescent="0.25"/>
    <row r="21803" ht="30.75" customHeight="1" x14ac:dyDescent="0.25"/>
    <row r="21804" ht="30.75" customHeight="1" x14ac:dyDescent="0.25"/>
    <row r="21805" ht="30.75" customHeight="1" x14ac:dyDescent="0.25"/>
    <row r="21806" ht="30.75" customHeight="1" x14ac:dyDescent="0.25"/>
    <row r="21807" ht="30.75" customHeight="1" x14ac:dyDescent="0.25"/>
    <row r="21808" ht="30.75" customHeight="1" x14ac:dyDescent="0.25"/>
    <row r="21809" ht="30.75" customHeight="1" x14ac:dyDescent="0.25"/>
    <row r="21810" ht="30.75" customHeight="1" x14ac:dyDescent="0.25"/>
    <row r="21811" ht="30.75" customHeight="1" x14ac:dyDescent="0.25"/>
    <row r="21812" ht="30.75" customHeight="1" x14ac:dyDescent="0.25"/>
    <row r="21813" ht="30.75" customHeight="1" x14ac:dyDescent="0.25"/>
    <row r="21814" ht="30.75" customHeight="1" x14ac:dyDescent="0.25"/>
    <row r="21815" ht="30.75" customHeight="1" x14ac:dyDescent="0.25"/>
    <row r="21816" ht="30.75" customHeight="1" x14ac:dyDescent="0.25"/>
    <row r="21817" ht="30.75" customHeight="1" x14ac:dyDescent="0.25"/>
    <row r="21818" ht="30.75" customHeight="1" x14ac:dyDescent="0.25"/>
    <row r="21819" ht="30.75" customHeight="1" x14ac:dyDescent="0.25"/>
    <row r="21820" ht="30.75" customHeight="1" x14ac:dyDescent="0.25"/>
    <row r="21821" ht="30.75" customHeight="1" x14ac:dyDescent="0.25"/>
    <row r="21822" ht="30.75" customHeight="1" x14ac:dyDescent="0.25"/>
    <row r="21823" ht="30.75" customHeight="1" x14ac:dyDescent="0.25"/>
    <row r="21824" ht="30.75" customHeight="1" x14ac:dyDescent="0.25"/>
    <row r="21825" ht="30.75" customHeight="1" x14ac:dyDescent="0.25"/>
    <row r="21826" ht="30.75" customHeight="1" x14ac:dyDescent="0.25"/>
    <row r="21827" ht="30.75" customHeight="1" x14ac:dyDescent="0.25"/>
    <row r="21828" ht="30.75" customHeight="1" x14ac:dyDescent="0.25"/>
    <row r="21829" ht="30.75" customHeight="1" x14ac:dyDescent="0.25"/>
    <row r="21830" ht="30.75" customHeight="1" x14ac:dyDescent="0.25"/>
    <row r="21831" ht="30.75" customHeight="1" x14ac:dyDescent="0.25"/>
    <row r="21832" ht="30.75" customHeight="1" x14ac:dyDescent="0.25"/>
    <row r="21833" ht="30.75" customHeight="1" x14ac:dyDescent="0.25"/>
    <row r="21834" ht="30.75" customHeight="1" x14ac:dyDescent="0.25"/>
    <row r="21835" ht="30.75" customHeight="1" x14ac:dyDescent="0.25"/>
    <row r="21836" ht="30.75" customHeight="1" x14ac:dyDescent="0.25"/>
    <row r="21837" ht="30.75" customHeight="1" x14ac:dyDescent="0.25"/>
    <row r="21838" ht="30.75" customHeight="1" x14ac:dyDescent="0.25"/>
    <row r="21839" ht="30.75" customHeight="1" x14ac:dyDescent="0.25"/>
    <row r="21840" ht="30.75" customHeight="1" x14ac:dyDescent="0.25"/>
    <row r="21841" ht="30.75" customHeight="1" x14ac:dyDescent="0.25"/>
    <row r="21842" ht="30.75" customHeight="1" x14ac:dyDescent="0.25"/>
    <row r="21843" ht="30.75" customHeight="1" x14ac:dyDescent="0.25"/>
    <row r="21844" ht="30.75" customHeight="1" x14ac:dyDescent="0.25"/>
    <row r="21845" ht="30.75" customHeight="1" x14ac:dyDescent="0.25"/>
    <row r="21846" ht="30.75" customHeight="1" x14ac:dyDescent="0.25"/>
    <row r="21847" ht="30.75" customHeight="1" x14ac:dyDescent="0.25"/>
    <row r="21848" ht="30.75" customHeight="1" x14ac:dyDescent="0.25"/>
    <row r="21849" ht="30.75" customHeight="1" x14ac:dyDescent="0.25"/>
    <row r="21850" ht="30.75" customHeight="1" x14ac:dyDescent="0.25"/>
    <row r="21851" ht="30.75" customHeight="1" x14ac:dyDescent="0.25"/>
    <row r="21852" ht="30.75" customHeight="1" x14ac:dyDescent="0.25"/>
    <row r="21853" ht="30.75" customHeight="1" x14ac:dyDescent="0.25"/>
    <row r="21854" ht="30.75" customHeight="1" x14ac:dyDescent="0.25"/>
    <row r="21855" ht="30.75" customHeight="1" x14ac:dyDescent="0.25"/>
    <row r="21856" ht="30.75" customHeight="1" x14ac:dyDescent="0.25"/>
    <row r="21857" ht="30.75" customHeight="1" x14ac:dyDescent="0.25"/>
    <row r="21858" ht="30.75" customHeight="1" x14ac:dyDescent="0.25"/>
    <row r="21859" ht="30.75" customHeight="1" x14ac:dyDescent="0.25"/>
    <row r="21860" ht="30.75" customHeight="1" x14ac:dyDescent="0.25"/>
    <row r="21861" ht="30.75" customHeight="1" x14ac:dyDescent="0.25"/>
    <row r="21862" ht="30.75" customHeight="1" x14ac:dyDescent="0.25"/>
    <row r="21863" ht="30.75" customHeight="1" x14ac:dyDescent="0.25"/>
    <row r="21864" ht="30.75" customHeight="1" x14ac:dyDescent="0.25"/>
    <row r="21865" ht="30.75" customHeight="1" x14ac:dyDescent="0.25"/>
    <row r="21866" ht="30.75" customHeight="1" x14ac:dyDescent="0.25"/>
    <row r="21867" ht="30.75" customHeight="1" x14ac:dyDescent="0.25"/>
    <row r="21868" ht="30.75" customHeight="1" x14ac:dyDescent="0.25"/>
    <row r="21869" ht="30.75" customHeight="1" x14ac:dyDescent="0.25"/>
    <row r="21870" ht="30.75" customHeight="1" x14ac:dyDescent="0.25"/>
    <row r="21871" ht="30.75" customHeight="1" x14ac:dyDescent="0.25"/>
    <row r="21872" ht="30.75" customHeight="1" x14ac:dyDescent="0.25"/>
    <row r="21873" ht="30.75" customHeight="1" x14ac:dyDescent="0.25"/>
    <row r="21874" ht="30.75" customHeight="1" x14ac:dyDescent="0.25"/>
    <row r="21875" ht="30.75" customHeight="1" x14ac:dyDescent="0.25"/>
    <row r="21876" ht="30.75" customHeight="1" x14ac:dyDescent="0.25"/>
    <row r="21877" ht="30.75" customHeight="1" x14ac:dyDescent="0.25"/>
    <row r="21878" ht="30.75" customHeight="1" x14ac:dyDescent="0.25"/>
    <row r="21879" ht="30.75" customHeight="1" x14ac:dyDescent="0.25"/>
    <row r="21880" ht="30.75" customHeight="1" x14ac:dyDescent="0.25"/>
    <row r="21881" ht="30.75" customHeight="1" x14ac:dyDescent="0.25"/>
    <row r="21882" ht="30.75" customHeight="1" x14ac:dyDescent="0.25"/>
    <row r="21883" ht="30.75" customHeight="1" x14ac:dyDescent="0.25"/>
    <row r="21884" ht="30.75" customHeight="1" x14ac:dyDescent="0.25"/>
    <row r="21885" ht="30.75" customHeight="1" x14ac:dyDescent="0.25"/>
    <row r="21886" ht="30.75" customHeight="1" x14ac:dyDescent="0.25"/>
    <row r="21887" ht="30.75" customHeight="1" x14ac:dyDescent="0.25"/>
    <row r="21888" ht="30.75" customHeight="1" x14ac:dyDescent="0.25"/>
    <row r="21889" ht="30.75" customHeight="1" x14ac:dyDescent="0.25"/>
    <row r="21890" ht="30.75" customHeight="1" x14ac:dyDescent="0.25"/>
    <row r="21891" ht="30.75" customHeight="1" x14ac:dyDescent="0.25"/>
    <row r="21892" ht="30.75" customHeight="1" x14ac:dyDescent="0.25"/>
    <row r="21893" ht="30.75" customHeight="1" x14ac:dyDescent="0.25"/>
    <row r="21894" ht="30.75" customHeight="1" x14ac:dyDescent="0.25"/>
    <row r="21895" ht="30.75" customHeight="1" x14ac:dyDescent="0.25"/>
    <row r="21896" ht="30.75" customHeight="1" x14ac:dyDescent="0.25"/>
    <row r="21897" ht="30.75" customHeight="1" x14ac:dyDescent="0.25"/>
    <row r="21898" ht="30.75" customHeight="1" x14ac:dyDescent="0.25"/>
    <row r="21899" ht="30.75" customHeight="1" x14ac:dyDescent="0.25"/>
    <row r="21900" ht="30.75" customHeight="1" x14ac:dyDescent="0.25"/>
    <row r="21901" ht="30.75" customHeight="1" x14ac:dyDescent="0.25"/>
    <row r="21902" ht="30.75" customHeight="1" x14ac:dyDescent="0.25"/>
    <row r="21903" ht="30.75" customHeight="1" x14ac:dyDescent="0.25"/>
    <row r="21904" ht="30.75" customHeight="1" x14ac:dyDescent="0.25"/>
    <row r="21905" ht="30.75" customHeight="1" x14ac:dyDescent="0.25"/>
    <row r="21906" ht="30.75" customHeight="1" x14ac:dyDescent="0.25"/>
    <row r="21907" ht="30.75" customHeight="1" x14ac:dyDescent="0.25"/>
    <row r="21908" ht="30.75" customHeight="1" x14ac:dyDescent="0.25"/>
    <row r="21909" ht="30.75" customHeight="1" x14ac:dyDescent="0.25"/>
    <row r="21910" ht="30.75" customHeight="1" x14ac:dyDescent="0.25"/>
    <row r="21911" ht="30.75" customHeight="1" x14ac:dyDescent="0.25"/>
    <row r="21912" ht="30.75" customHeight="1" x14ac:dyDescent="0.25"/>
    <row r="21913" ht="30.75" customHeight="1" x14ac:dyDescent="0.25"/>
    <row r="21914" ht="30.75" customHeight="1" x14ac:dyDescent="0.25"/>
    <row r="21915" ht="30.75" customHeight="1" x14ac:dyDescent="0.25"/>
    <row r="21916" ht="30.75" customHeight="1" x14ac:dyDescent="0.25"/>
    <row r="21917" ht="30.75" customHeight="1" x14ac:dyDescent="0.25"/>
    <row r="21918" ht="30.75" customHeight="1" x14ac:dyDescent="0.25"/>
    <row r="21919" ht="30.75" customHeight="1" x14ac:dyDescent="0.25"/>
    <row r="21920" ht="30.75" customHeight="1" x14ac:dyDescent="0.25"/>
    <row r="21921" ht="30.75" customHeight="1" x14ac:dyDescent="0.25"/>
    <row r="21922" ht="30.75" customHeight="1" x14ac:dyDescent="0.25"/>
    <row r="21923" ht="30.75" customHeight="1" x14ac:dyDescent="0.25"/>
    <row r="21924" ht="30.75" customHeight="1" x14ac:dyDescent="0.25"/>
    <row r="21925" ht="30.75" customHeight="1" x14ac:dyDescent="0.25"/>
    <row r="21926" ht="30.75" customHeight="1" x14ac:dyDescent="0.25"/>
    <row r="21927" ht="30.75" customHeight="1" x14ac:dyDescent="0.25"/>
    <row r="21928" ht="30.75" customHeight="1" x14ac:dyDescent="0.25"/>
    <row r="21929" ht="30.75" customHeight="1" x14ac:dyDescent="0.25"/>
    <row r="21930" ht="30.75" customHeight="1" x14ac:dyDescent="0.25"/>
    <row r="21931" ht="30.75" customHeight="1" x14ac:dyDescent="0.25"/>
    <row r="21932" ht="30.75" customHeight="1" x14ac:dyDescent="0.25"/>
    <row r="21933" ht="30.75" customHeight="1" x14ac:dyDescent="0.25"/>
    <row r="21934" ht="30.75" customHeight="1" x14ac:dyDescent="0.25"/>
    <row r="21935" ht="30.75" customHeight="1" x14ac:dyDescent="0.25"/>
    <row r="21936" ht="30.75" customHeight="1" x14ac:dyDescent="0.25"/>
    <row r="21937" ht="30.75" customHeight="1" x14ac:dyDescent="0.25"/>
    <row r="21938" ht="30.75" customHeight="1" x14ac:dyDescent="0.25"/>
    <row r="21939" ht="30.75" customHeight="1" x14ac:dyDescent="0.25"/>
    <row r="21940" ht="30.75" customHeight="1" x14ac:dyDescent="0.25"/>
    <row r="21941" ht="30.75" customHeight="1" x14ac:dyDescent="0.25"/>
    <row r="21942" ht="30.75" customHeight="1" x14ac:dyDescent="0.25"/>
    <row r="21943" ht="30.75" customHeight="1" x14ac:dyDescent="0.25"/>
    <row r="21944" ht="30.75" customHeight="1" x14ac:dyDescent="0.25"/>
    <row r="21945" ht="30.75" customHeight="1" x14ac:dyDescent="0.25"/>
    <row r="21946" ht="30.75" customHeight="1" x14ac:dyDescent="0.25"/>
    <row r="21947" ht="30.75" customHeight="1" x14ac:dyDescent="0.25"/>
    <row r="21948" ht="30.75" customHeight="1" x14ac:dyDescent="0.25"/>
    <row r="21949" ht="30.75" customHeight="1" x14ac:dyDescent="0.25"/>
    <row r="21950" ht="30.75" customHeight="1" x14ac:dyDescent="0.25"/>
    <row r="21951" ht="30.75" customHeight="1" x14ac:dyDescent="0.25"/>
    <row r="21952" ht="30.75" customHeight="1" x14ac:dyDescent="0.25"/>
    <row r="21953" ht="30.75" customHeight="1" x14ac:dyDescent="0.25"/>
    <row r="21954" ht="30.75" customHeight="1" x14ac:dyDescent="0.25"/>
    <row r="21955" ht="30.75" customHeight="1" x14ac:dyDescent="0.25"/>
    <row r="21956" ht="30.75" customHeight="1" x14ac:dyDescent="0.25"/>
    <row r="21957" ht="30.75" customHeight="1" x14ac:dyDescent="0.25"/>
    <row r="21958" ht="30.75" customHeight="1" x14ac:dyDescent="0.25"/>
    <row r="21959" ht="30.75" customHeight="1" x14ac:dyDescent="0.25"/>
    <row r="21960" ht="30.75" customHeight="1" x14ac:dyDescent="0.25"/>
    <row r="21961" ht="30.75" customHeight="1" x14ac:dyDescent="0.25"/>
    <row r="21962" ht="30.75" customHeight="1" x14ac:dyDescent="0.25"/>
    <row r="21963" ht="30.75" customHeight="1" x14ac:dyDescent="0.25"/>
    <row r="21964" ht="30.75" customHeight="1" x14ac:dyDescent="0.25"/>
    <row r="21965" ht="30.75" customHeight="1" x14ac:dyDescent="0.25"/>
    <row r="21966" ht="30.75" customHeight="1" x14ac:dyDescent="0.25"/>
    <row r="21967" ht="30.75" customHeight="1" x14ac:dyDescent="0.25"/>
    <row r="21968" ht="30.75" customHeight="1" x14ac:dyDescent="0.25"/>
    <row r="21969" ht="30.75" customHeight="1" x14ac:dyDescent="0.25"/>
    <row r="21970" ht="30.75" customHeight="1" x14ac:dyDescent="0.25"/>
    <row r="21971" ht="30.75" customHeight="1" x14ac:dyDescent="0.25"/>
    <row r="21972" ht="30.75" customHeight="1" x14ac:dyDescent="0.25"/>
    <row r="21973" ht="30.75" customHeight="1" x14ac:dyDescent="0.25"/>
    <row r="21974" ht="30.75" customHeight="1" x14ac:dyDescent="0.25"/>
    <row r="21975" ht="30.75" customHeight="1" x14ac:dyDescent="0.25"/>
    <row r="21976" ht="30.75" customHeight="1" x14ac:dyDescent="0.25"/>
    <row r="21977" ht="30.75" customHeight="1" x14ac:dyDescent="0.25"/>
    <row r="21978" ht="30.75" customHeight="1" x14ac:dyDescent="0.25"/>
    <row r="21979" ht="30.75" customHeight="1" x14ac:dyDescent="0.25"/>
    <row r="21980" ht="30.75" customHeight="1" x14ac:dyDescent="0.25"/>
    <row r="21981" ht="30.75" customHeight="1" x14ac:dyDescent="0.25"/>
    <row r="21982" ht="30.75" customHeight="1" x14ac:dyDescent="0.25"/>
    <row r="21983" ht="30.75" customHeight="1" x14ac:dyDescent="0.25"/>
    <row r="21984" ht="30.75" customHeight="1" x14ac:dyDescent="0.25"/>
    <row r="21985" ht="30.75" customHeight="1" x14ac:dyDescent="0.25"/>
    <row r="21986" ht="30.75" customHeight="1" x14ac:dyDescent="0.25"/>
    <row r="21987" ht="30.75" customHeight="1" x14ac:dyDescent="0.25"/>
    <row r="21988" ht="30.75" customHeight="1" x14ac:dyDescent="0.25"/>
    <row r="21989" ht="30.75" customHeight="1" x14ac:dyDescent="0.25"/>
    <row r="21990" ht="30.75" customHeight="1" x14ac:dyDescent="0.25"/>
    <row r="21991" ht="30.75" customHeight="1" x14ac:dyDescent="0.25"/>
    <row r="21992" ht="30.75" customHeight="1" x14ac:dyDescent="0.25"/>
    <row r="21993" ht="30.75" customHeight="1" x14ac:dyDescent="0.25"/>
    <row r="21994" ht="30.75" customHeight="1" x14ac:dyDescent="0.25"/>
    <row r="21995" ht="30.75" customHeight="1" x14ac:dyDescent="0.25"/>
    <row r="21996" ht="30.75" customHeight="1" x14ac:dyDescent="0.25"/>
    <row r="21997" ht="30.75" customHeight="1" x14ac:dyDescent="0.25"/>
    <row r="21998" ht="30.75" customHeight="1" x14ac:dyDescent="0.25"/>
    <row r="21999" ht="30.75" customHeight="1" x14ac:dyDescent="0.25"/>
    <row r="22000" ht="30.75" customHeight="1" x14ac:dyDescent="0.25"/>
    <row r="22001" ht="30.75" customHeight="1" x14ac:dyDescent="0.25"/>
    <row r="22002" ht="30.75" customHeight="1" x14ac:dyDescent="0.25"/>
    <row r="22003" ht="30.75" customHeight="1" x14ac:dyDescent="0.25"/>
    <row r="22004" ht="30.75" customHeight="1" x14ac:dyDescent="0.25"/>
    <row r="22005" ht="30.75" customHeight="1" x14ac:dyDescent="0.25"/>
    <row r="22006" ht="30.75" customHeight="1" x14ac:dyDescent="0.25"/>
    <row r="22007" ht="30.75" customHeight="1" x14ac:dyDescent="0.25"/>
    <row r="22008" ht="30.75" customHeight="1" x14ac:dyDescent="0.25"/>
    <row r="22009" ht="30.75" customHeight="1" x14ac:dyDescent="0.25"/>
    <row r="22010" ht="30.75" customHeight="1" x14ac:dyDescent="0.25"/>
    <row r="22011" ht="30.75" customHeight="1" x14ac:dyDescent="0.25"/>
    <row r="22012" ht="30.75" customHeight="1" x14ac:dyDescent="0.25"/>
    <row r="22013" ht="30.75" customHeight="1" x14ac:dyDescent="0.25"/>
    <row r="22014" ht="30.75" customHeight="1" x14ac:dyDescent="0.25"/>
    <row r="22015" ht="30.75" customHeight="1" x14ac:dyDescent="0.25"/>
    <row r="22016" ht="30.75" customHeight="1" x14ac:dyDescent="0.25"/>
    <row r="22017" ht="30.75" customHeight="1" x14ac:dyDescent="0.25"/>
    <row r="22018" ht="30.75" customHeight="1" x14ac:dyDescent="0.25"/>
    <row r="22019" ht="30.75" customHeight="1" x14ac:dyDescent="0.25"/>
    <row r="22020" ht="30.75" customHeight="1" x14ac:dyDescent="0.25"/>
    <row r="22021" ht="30.75" customHeight="1" x14ac:dyDescent="0.25"/>
    <row r="22022" ht="30.75" customHeight="1" x14ac:dyDescent="0.25"/>
    <row r="22023" ht="30.75" customHeight="1" x14ac:dyDescent="0.25"/>
    <row r="22024" ht="30.75" customHeight="1" x14ac:dyDescent="0.25"/>
    <row r="22025" ht="30.75" customHeight="1" x14ac:dyDescent="0.25"/>
    <row r="22026" ht="30.75" customHeight="1" x14ac:dyDescent="0.25"/>
    <row r="22027" ht="30.75" customHeight="1" x14ac:dyDescent="0.25"/>
    <row r="22028" ht="30.75" customHeight="1" x14ac:dyDescent="0.25"/>
    <row r="22029" ht="30.75" customHeight="1" x14ac:dyDescent="0.25"/>
    <row r="22030" ht="30.75" customHeight="1" x14ac:dyDescent="0.25"/>
    <row r="22031" ht="30.75" customHeight="1" x14ac:dyDescent="0.25"/>
    <row r="22032" ht="30.75" customHeight="1" x14ac:dyDescent="0.25"/>
    <row r="22033" ht="30.75" customHeight="1" x14ac:dyDescent="0.25"/>
    <row r="22034" ht="30.75" customHeight="1" x14ac:dyDescent="0.25"/>
    <row r="22035" ht="30.75" customHeight="1" x14ac:dyDescent="0.25"/>
    <row r="22036" ht="30.75" customHeight="1" x14ac:dyDescent="0.25"/>
    <row r="22037" ht="30.75" customHeight="1" x14ac:dyDescent="0.25"/>
    <row r="22038" ht="30.75" customHeight="1" x14ac:dyDescent="0.25"/>
    <row r="22039" ht="30.75" customHeight="1" x14ac:dyDescent="0.25"/>
    <row r="22040" ht="30.75" customHeight="1" x14ac:dyDescent="0.25"/>
    <row r="22041" ht="30.75" customHeight="1" x14ac:dyDescent="0.25"/>
    <row r="22042" ht="30.75" customHeight="1" x14ac:dyDescent="0.25"/>
    <row r="22043" ht="30.75" customHeight="1" x14ac:dyDescent="0.25"/>
    <row r="22044" ht="30.75" customHeight="1" x14ac:dyDescent="0.25"/>
    <row r="22045" ht="30.75" customHeight="1" x14ac:dyDescent="0.25"/>
    <row r="22046" ht="30.75" customHeight="1" x14ac:dyDescent="0.25"/>
    <row r="22047" ht="30.75" customHeight="1" x14ac:dyDescent="0.25"/>
    <row r="22048" ht="30.75" customHeight="1" x14ac:dyDescent="0.25"/>
    <row r="22049" ht="30.75" customHeight="1" x14ac:dyDescent="0.25"/>
    <row r="22050" ht="30.75" customHeight="1" x14ac:dyDescent="0.25"/>
    <row r="22051" ht="30.75" customHeight="1" x14ac:dyDescent="0.25"/>
    <row r="22052" ht="30.75" customHeight="1" x14ac:dyDescent="0.25"/>
    <row r="22053" ht="30.75" customHeight="1" x14ac:dyDescent="0.25"/>
    <row r="22054" ht="30.75" customHeight="1" x14ac:dyDescent="0.25"/>
    <row r="22055" ht="30.75" customHeight="1" x14ac:dyDescent="0.25"/>
    <row r="22056" ht="30.75" customHeight="1" x14ac:dyDescent="0.25"/>
    <row r="22057" ht="30.75" customHeight="1" x14ac:dyDescent="0.25"/>
    <row r="22058" ht="30.75" customHeight="1" x14ac:dyDescent="0.25"/>
    <row r="22059" ht="30.75" customHeight="1" x14ac:dyDescent="0.25"/>
    <row r="22060" ht="30.75" customHeight="1" x14ac:dyDescent="0.25"/>
    <row r="22061" ht="30.75" customHeight="1" x14ac:dyDescent="0.25"/>
    <row r="22062" ht="30.75" customHeight="1" x14ac:dyDescent="0.25"/>
    <row r="22063" ht="30.75" customHeight="1" x14ac:dyDescent="0.25"/>
    <row r="22064" ht="30.75" customHeight="1" x14ac:dyDescent="0.25"/>
    <row r="22065" ht="30.75" customHeight="1" x14ac:dyDescent="0.25"/>
    <row r="22066" ht="30.75" customHeight="1" x14ac:dyDescent="0.25"/>
    <row r="22067" ht="30.75" customHeight="1" x14ac:dyDescent="0.25"/>
    <row r="22068" ht="30.75" customHeight="1" x14ac:dyDescent="0.25"/>
    <row r="22069" ht="30.75" customHeight="1" x14ac:dyDescent="0.25"/>
    <row r="22070" ht="30.75" customHeight="1" x14ac:dyDescent="0.25"/>
    <row r="22071" ht="30.75" customHeight="1" x14ac:dyDescent="0.25"/>
    <row r="22072" ht="30.75" customHeight="1" x14ac:dyDescent="0.25"/>
    <row r="22073" ht="30.75" customHeight="1" x14ac:dyDescent="0.25"/>
    <row r="22074" ht="30.75" customHeight="1" x14ac:dyDescent="0.25"/>
    <row r="22075" ht="30.75" customHeight="1" x14ac:dyDescent="0.25"/>
    <row r="22076" ht="30.75" customHeight="1" x14ac:dyDescent="0.25"/>
    <row r="22077" ht="30.75" customHeight="1" x14ac:dyDescent="0.25"/>
    <row r="22078" ht="30.75" customHeight="1" x14ac:dyDescent="0.25"/>
    <row r="22079" ht="30.75" customHeight="1" x14ac:dyDescent="0.25"/>
    <row r="22080" ht="30.75" customHeight="1" x14ac:dyDescent="0.25"/>
    <row r="22081" ht="30.75" customHeight="1" x14ac:dyDescent="0.25"/>
    <row r="22082" ht="30.75" customHeight="1" x14ac:dyDescent="0.25"/>
    <row r="22083" ht="30.75" customHeight="1" x14ac:dyDescent="0.25"/>
    <row r="22084" ht="30.75" customHeight="1" x14ac:dyDescent="0.25"/>
    <row r="22085" ht="30.75" customHeight="1" x14ac:dyDescent="0.25"/>
    <row r="22086" ht="30.75" customHeight="1" x14ac:dyDescent="0.25"/>
    <row r="22087" ht="30.75" customHeight="1" x14ac:dyDescent="0.25"/>
    <row r="22088" ht="30.75" customHeight="1" x14ac:dyDescent="0.25"/>
    <row r="22089" ht="30.75" customHeight="1" x14ac:dyDescent="0.25"/>
    <row r="22090" ht="30.75" customHeight="1" x14ac:dyDescent="0.25"/>
    <row r="22091" ht="30.75" customHeight="1" x14ac:dyDescent="0.25"/>
    <row r="22092" ht="30.75" customHeight="1" x14ac:dyDescent="0.25"/>
    <row r="22093" ht="30.75" customHeight="1" x14ac:dyDescent="0.25"/>
    <row r="22094" ht="30.75" customHeight="1" x14ac:dyDescent="0.25"/>
    <row r="22095" ht="30.75" customHeight="1" x14ac:dyDescent="0.25"/>
    <row r="22096" ht="30.75" customHeight="1" x14ac:dyDescent="0.25"/>
    <row r="22097" ht="30.75" customHeight="1" x14ac:dyDescent="0.25"/>
    <row r="22098" ht="30.75" customHeight="1" x14ac:dyDescent="0.25"/>
    <row r="22099" ht="30.75" customHeight="1" x14ac:dyDescent="0.25"/>
    <row r="22100" ht="30.75" customHeight="1" x14ac:dyDescent="0.25"/>
    <row r="22101" ht="30.75" customHeight="1" x14ac:dyDescent="0.25"/>
    <row r="22102" ht="30.75" customHeight="1" x14ac:dyDescent="0.25"/>
    <row r="22103" ht="30.75" customHeight="1" x14ac:dyDescent="0.25"/>
    <row r="22104" ht="30.75" customHeight="1" x14ac:dyDescent="0.25"/>
    <row r="22105" ht="30.75" customHeight="1" x14ac:dyDescent="0.25"/>
    <row r="22106" ht="30.75" customHeight="1" x14ac:dyDescent="0.25"/>
    <row r="22107" ht="30.75" customHeight="1" x14ac:dyDescent="0.25"/>
    <row r="22108" ht="30.75" customHeight="1" x14ac:dyDescent="0.25"/>
    <row r="22109" ht="30.75" customHeight="1" x14ac:dyDescent="0.25"/>
    <row r="22110" ht="30.75" customHeight="1" x14ac:dyDescent="0.25"/>
    <row r="22111" ht="30.75" customHeight="1" x14ac:dyDescent="0.25"/>
    <row r="22112" ht="30.75" customHeight="1" x14ac:dyDescent="0.25"/>
    <row r="22113" ht="30.75" customHeight="1" x14ac:dyDescent="0.25"/>
    <row r="22114" ht="30.75" customHeight="1" x14ac:dyDescent="0.25"/>
    <row r="22115" ht="30.75" customHeight="1" x14ac:dyDescent="0.25"/>
    <row r="22116" ht="30.75" customHeight="1" x14ac:dyDescent="0.25"/>
    <row r="22117" ht="30.75" customHeight="1" x14ac:dyDescent="0.25"/>
    <row r="22118" ht="30.75" customHeight="1" x14ac:dyDescent="0.25"/>
    <row r="22119" ht="30.75" customHeight="1" x14ac:dyDescent="0.25"/>
    <row r="22120" ht="30.75" customHeight="1" x14ac:dyDescent="0.25"/>
    <row r="22121" ht="30.75" customHeight="1" x14ac:dyDescent="0.25"/>
    <row r="22122" ht="30.75" customHeight="1" x14ac:dyDescent="0.25"/>
    <row r="22123" ht="30.75" customHeight="1" x14ac:dyDescent="0.25"/>
    <row r="22124" ht="30.75" customHeight="1" x14ac:dyDescent="0.25"/>
    <row r="22125" ht="30.75" customHeight="1" x14ac:dyDescent="0.25"/>
    <row r="22126" ht="30.75" customHeight="1" x14ac:dyDescent="0.25"/>
    <row r="22127" ht="30.75" customHeight="1" x14ac:dyDescent="0.25"/>
    <row r="22128" ht="30.75" customHeight="1" x14ac:dyDescent="0.25"/>
    <row r="22129" ht="30.75" customHeight="1" x14ac:dyDescent="0.25"/>
    <row r="22130" ht="30.75" customHeight="1" x14ac:dyDescent="0.25"/>
    <row r="22131" ht="30.75" customHeight="1" x14ac:dyDescent="0.25"/>
    <row r="22132" ht="30.75" customHeight="1" x14ac:dyDescent="0.25"/>
    <row r="22133" ht="30.75" customHeight="1" x14ac:dyDescent="0.25"/>
    <row r="22134" ht="30.75" customHeight="1" x14ac:dyDescent="0.25"/>
    <row r="22135" ht="30.75" customHeight="1" x14ac:dyDescent="0.25"/>
    <row r="22136" ht="30.75" customHeight="1" x14ac:dyDescent="0.25"/>
    <row r="22137" ht="30.75" customHeight="1" x14ac:dyDescent="0.25"/>
    <row r="22138" ht="30.75" customHeight="1" x14ac:dyDescent="0.25"/>
    <row r="22139" ht="30.75" customHeight="1" x14ac:dyDescent="0.25"/>
    <row r="22140" ht="30.75" customHeight="1" x14ac:dyDescent="0.25"/>
    <row r="22141" ht="30.75" customHeight="1" x14ac:dyDescent="0.25"/>
    <row r="22142" ht="30.75" customHeight="1" x14ac:dyDescent="0.25"/>
    <row r="22143" ht="30.75" customHeight="1" x14ac:dyDescent="0.25"/>
    <row r="22144" ht="30.75" customHeight="1" x14ac:dyDescent="0.25"/>
    <row r="22145" ht="30.75" customHeight="1" x14ac:dyDescent="0.25"/>
    <row r="22146" ht="30.75" customHeight="1" x14ac:dyDescent="0.25"/>
    <row r="22147" ht="30.75" customHeight="1" x14ac:dyDescent="0.25"/>
    <row r="22148" ht="30.75" customHeight="1" x14ac:dyDescent="0.25"/>
    <row r="22149" ht="30.75" customHeight="1" x14ac:dyDescent="0.25"/>
    <row r="22150" ht="30.75" customHeight="1" x14ac:dyDescent="0.25"/>
    <row r="22151" ht="30.75" customHeight="1" x14ac:dyDescent="0.25"/>
    <row r="22152" ht="30.75" customHeight="1" x14ac:dyDescent="0.25"/>
    <row r="22153" ht="30.75" customHeight="1" x14ac:dyDescent="0.25"/>
    <row r="22154" ht="30.75" customHeight="1" x14ac:dyDescent="0.25"/>
    <row r="22155" ht="30.75" customHeight="1" x14ac:dyDescent="0.25"/>
    <row r="22156" ht="30.75" customHeight="1" x14ac:dyDescent="0.25"/>
    <row r="22157" ht="30.75" customHeight="1" x14ac:dyDescent="0.25"/>
    <row r="22158" ht="30.75" customHeight="1" x14ac:dyDescent="0.25"/>
    <row r="22159" ht="30.75" customHeight="1" x14ac:dyDescent="0.25"/>
    <row r="22160" ht="30.75" customHeight="1" x14ac:dyDescent="0.25"/>
    <row r="22161" ht="30.75" customHeight="1" x14ac:dyDescent="0.25"/>
    <row r="22162" ht="30.75" customHeight="1" x14ac:dyDescent="0.25"/>
    <row r="22163" ht="30.75" customHeight="1" x14ac:dyDescent="0.25"/>
    <row r="22164" ht="30.75" customHeight="1" x14ac:dyDescent="0.25"/>
    <row r="22165" ht="30.75" customHeight="1" x14ac:dyDescent="0.25"/>
    <row r="22166" ht="30.75" customHeight="1" x14ac:dyDescent="0.25"/>
    <row r="22167" ht="30.75" customHeight="1" x14ac:dyDescent="0.25"/>
    <row r="22168" ht="30.75" customHeight="1" x14ac:dyDescent="0.25"/>
    <row r="22169" ht="30.75" customHeight="1" x14ac:dyDescent="0.25"/>
    <row r="22170" ht="30.75" customHeight="1" x14ac:dyDescent="0.25"/>
    <row r="22171" ht="30.75" customHeight="1" x14ac:dyDescent="0.25"/>
    <row r="22172" ht="30.75" customHeight="1" x14ac:dyDescent="0.25"/>
    <row r="22173" ht="30.75" customHeight="1" x14ac:dyDescent="0.25"/>
    <row r="22174" ht="30.75" customHeight="1" x14ac:dyDescent="0.25"/>
    <row r="22175" ht="30.75" customHeight="1" x14ac:dyDescent="0.25"/>
    <row r="22176" ht="30.75" customHeight="1" x14ac:dyDescent="0.25"/>
    <row r="22177" ht="30.75" customHeight="1" x14ac:dyDescent="0.25"/>
    <row r="22178" ht="30.75" customHeight="1" x14ac:dyDescent="0.25"/>
    <row r="22179" ht="30.75" customHeight="1" x14ac:dyDescent="0.25"/>
    <row r="22180" ht="30.75" customHeight="1" x14ac:dyDescent="0.25"/>
    <row r="22181" ht="30.75" customHeight="1" x14ac:dyDescent="0.25"/>
    <row r="22182" ht="30.75" customHeight="1" x14ac:dyDescent="0.25"/>
    <row r="22183" ht="30.75" customHeight="1" x14ac:dyDescent="0.25"/>
    <row r="22184" ht="30.75" customHeight="1" x14ac:dyDescent="0.25"/>
    <row r="22185" ht="30.75" customHeight="1" x14ac:dyDescent="0.25"/>
    <row r="22186" ht="30.75" customHeight="1" x14ac:dyDescent="0.25"/>
    <row r="22187" ht="30.75" customHeight="1" x14ac:dyDescent="0.25"/>
    <row r="22188" ht="30.75" customHeight="1" x14ac:dyDescent="0.25"/>
    <row r="22189" ht="30.75" customHeight="1" x14ac:dyDescent="0.25"/>
    <row r="22190" ht="30.75" customHeight="1" x14ac:dyDescent="0.25"/>
    <row r="22191" ht="30.75" customHeight="1" x14ac:dyDescent="0.25"/>
    <row r="22192" ht="30.75" customHeight="1" x14ac:dyDescent="0.25"/>
    <row r="22193" ht="30.75" customHeight="1" x14ac:dyDescent="0.25"/>
    <row r="22194" ht="30.75" customHeight="1" x14ac:dyDescent="0.25"/>
    <row r="22195" ht="30.75" customHeight="1" x14ac:dyDescent="0.25"/>
    <row r="22196" ht="30.75" customHeight="1" x14ac:dyDescent="0.25"/>
    <row r="22197" ht="30.75" customHeight="1" x14ac:dyDescent="0.25"/>
    <row r="22198" ht="30.75" customHeight="1" x14ac:dyDescent="0.25"/>
    <row r="22199" ht="30.75" customHeight="1" x14ac:dyDescent="0.25"/>
    <row r="22200" ht="30.75" customHeight="1" x14ac:dyDescent="0.25"/>
    <row r="22201" ht="30.75" customHeight="1" x14ac:dyDescent="0.25"/>
    <row r="22202" ht="30.75" customHeight="1" x14ac:dyDescent="0.25"/>
    <row r="22203" ht="30.75" customHeight="1" x14ac:dyDescent="0.25"/>
    <row r="22204" ht="30.75" customHeight="1" x14ac:dyDescent="0.25"/>
    <row r="22205" ht="30.75" customHeight="1" x14ac:dyDescent="0.25"/>
    <row r="22206" ht="30.75" customHeight="1" x14ac:dyDescent="0.25"/>
    <row r="22207" ht="30.75" customHeight="1" x14ac:dyDescent="0.25"/>
    <row r="22208" ht="30.75" customHeight="1" x14ac:dyDescent="0.25"/>
    <row r="22209" ht="30.75" customHeight="1" x14ac:dyDescent="0.25"/>
    <row r="22210" ht="30.75" customHeight="1" x14ac:dyDescent="0.25"/>
    <row r="22211" ht="30.75" customHeight="1" x14ac:dyDescent="0.25"/>
    <row r="22212" ht="30.75" customHeight="1" x14ac:dyDescent="0.25"/>
    <row r="22213" ht="30.75" customHeight="1" x14ac:dyDescent="0.25"/>
    <row r="22214" ht="30.75" customHeight="1" x14ac:dyDescent="0.25"/>
    <row r="22215" ht="30.75" customHeight="1" x14ac:dyDescent="0.25"/>
    <row r="22216" ht="30.75" customHeight="1" x14ac:dyDescent="0.25"/>
    <row r="22217" ht="30.75" customHeight="1" x14ac:dyDescent="0.25"/>
    <row r="22218" ht="30.75" customHeight="1" x14ac:dyDescent="0.25"/>
    <row r="22219" ht="30.75" customHeight="1" x14ac:dyDescent="0.25"/>
    <row r="22220" ht="30.75" customHeight="1" x14ac:dyDescent="0.25"/>
    <row r="22221" ht="30.75" customHeight="1" x14ac:dyDescent="0.25"/>
    <row r="22222" ht="30.75" customHeight="1" x14ac:dyDescent="0.25"/>
    <row r="22223" ht="30.75" customHeight="1" x14ac:dyDescent="0.25"/>
    <row r="22224" ht="30.75" customHeight="1" x14ac:dyDescent="0.25"/>
    <row r="22225" ht="30.75" customHeight="1" x14ac:dyDescent="0.25"/>
    <row r="22226" ht="30.75" customHeight="1" x14ac:dyDescent="0.25"/>
    <row r="22227" ht="30.75" customHeight="1" x14ac:dyDescent="0.25"/>
    <row r="22228" ht="30.75" customHeight="1" x14ac:dyDescent="0.25"/>
    <row r="22229" ht="30.75" customHeight="1" x14ac:dyDescent="0.25"/>
    <row r="22230" ht="30.75" customHeight="1" x14ac:dyDescent="0.25"/>
    <row r="22231" ht="30.75" customHeight="1" x14ac:dyDescent="0.25"/>
    <row r="22232" ht="30.75" customHeight="1" x14ac:dyDescent="0.25"/>
    <row r="22233" ht="30.75" customHeight="1" x14ac:dyDescent="0.25"/>
    <row r="22234" ht="30.75" customHeight="1" x14ac:dyDescent="0.25"/>
    <row r="22235" ht="30.75" customHeight="1" x14ac:dyDescent="0.25"/>
    <row r="22236" ht="30.75" customHeight="1" x14ac:dyDescent="0.25"/>
    <row r="22237" ht="30.75" customHeight="1" x14ac:dyDescent="0.25"/>
    <row r="22238" ht="30.75" customHeight="1" x14ac:dyDescent="0.25"/>
    <row r="22239" ht="30.75" customHeight="1" x14ac:dyDescent="0.25"/>
    <row r="22240" ht="30.75" customHeight="1" x14ac:dyDescent="0.25"/>
    <row r="22241" ht="30.75" customHeight="1" x14ac:dyDescent="0.25"/>
    <row r="22242" ht="30.75" customHeight="1" x14ac:dyDescent="0.25"/>
    <row r="22243" ht="30.75" customHeight="1" x14ac:dyDescent="0.25"/>
    <row r="22244" ht="30.75" customHeight="1" x14ac:dyDescent="0.25"/>
    <row r="22245" ht="30.75" customHeight="1" x14ac:dyDescent="0.25"/>
    <row r="22246" ht="30.75" customHeight="1" x14ac:dyDescent="0.25"/>
    <row r="22247" ht="30.75" customHeight="1" x14ac:dyDescent="0.25"/>
    <row r="22248" ht="30.75" customHeight="1" x14ac:dyDescent="0.25"/>
    <row r="22249" ht="30.75" customHeight="1" x14ac:dyDescent="0.25"/>
    <row r="22250" ht="30.75" customHeight="1" x14ac:dyDescent="0.25"/>
    <row r="22251" ht="30.75" customHeight="1" x14ac:dyDescent="0.25"/>
    <row r="22252" ht="30.75" customHeight="1" x14ac:dyDescent="0.25"/>
    <row r="22253" ht="30.75" customHeight="1" x14ac:dyDescent="0.25"/>
    <row r="22254" ht="30.75" customHeight="1" x14ac:dyDescent="0.25"/>
    <row r="22255" ht="30.75" customHeight="1" x14ac:dyDescent="0.25"/>
    <row r="22256" ht="30.75" customHeight="1" x14ac:dyDescent="0.25"/>
    <row r="22257" ht="30.75" customHeight="1" x14ac:dyDescent="0.25"/>
    <row r="22258" ht="30.75" customHeight="1" x14ac:dyDescent="0.25"/>
    <row r="22259" ht="30.75" customHeight="1" x14ac:dyDescent="0.25"/>
    <row r="22260" ht="30.75" customHeight="1" x14ac:dyDescent="0.25"/>
    <row r="22261" ht="30.75" customHeight="1" x14ac:dyDescent="0.25"/>
    <row r="22262" ht="30.75" customHeight="1" x14ac:dyDescent="0.25"/>
    <row r="22263" ht="30.75" customHeight="1" x14ac:dyDescent="0.25"/>
    <row r="22264" ht="30.75" customHeight="1" x14ac:dyDescent="0.25"/>
    <row r="22265" ht="30.75" customHeight="1" x14ac:dyDescent="0.25"/>
    <row r="22266" ht="30.75" customHeight="1" x14ac:dyDescent="0.25"/>
    <row r="22267" ht="30.75" customHeight="1" x14ac:dyDescent="0.25"/>
    <row r="22268" ht="30.75" customHeight="1" x14ac:dyDescent="0.25"/>
    <row r="22269" ht="30.75" customHeight="1" x14ac:dyDescent="0.25"/>
    <row r="22270" ht="30.75" customHeight="1" x14ac:dyDescent="0.25"/>
    <row r="22271" ht="30.75" customHeight="1" x14ac:dyDescent="0.25"/>
    <row r="22272" ht="30.75" customHeight="1" x14ac:dyDescent="0.25"/>
    <row r="22273" ht="30.75" customHeight="1" x14ac:dyDescent="0.25"/>
    <row r="22274" ht="30.75" customHeight="1" x14ac:dyDescent="0.25"/>
    <row r="22275" ht="30.75" customHeight="1" x14ac:dyDescent="0.25"/>
    <row r="22276" ht="30.75" customHeight="1" x14ac:dyDescent="0.25"/>
    <row r="22277" ht="30.75" customHeight="1" x14ac:dyDescent="0.25"/>
    <row r="22278" ht="30.75" customHeight="1" x14ac:dyDescent="0.25"/>
    <row r="22279" ht="30.75" customHeight="1" x14ac:dyDescent="0.25"/>
    <row r="22280" ht="30.75" customHeight="1" x14ac:dyDescent="0.25"/>
    <row r="22281" ht="30.75" customHeight="1" x14ac:dyDescent="0.25"/>
    <row r="22282" ht="30.75" customHeight="1" x14ac:dyDescent="0.25"/>
    <row r="22283" ht="30.75" customHeight="1" x14ac:dyDescent="0.25"/>
    <row r="22284" ht="30.75" customHeight="1" x14ac:dyDescent="0.25"/>
    <row r="22285" ht="30.75" customHeight="1" x14ac:dyDescent="0.25"/>
    <row r="22286" ht="30.75" customHeight="1" x14ac:dyDescent="0.25"/>
    <row r="22287" ht="30.75" customHeight="1" x14ac:dyDescent="0.25"/>
    <row r="22288" ht="30.75" customHeight="1" x14ac:dyDescent="0.25"/>
    <row r="22289" ht="30.75" customHeight="1" x14ac:dyDescent="0.25"/>
    <row r="22290" ht="30.75" customHeight="1" x14ac:dyDescent="0.25"/>
    <row r="22291" ht="30.75" customHeight="1" x14ac:dyDescent="0.25"/>
    <row r="22292" ht="30.75" customHeight="1" x14ac:dyDescent="0.25"/>
    <row r="22293" ht="30.75" customHeight="1" x14ac:dyDescent="0.25"/>
    <row r="22294" ht="30.75" customHeight="1" x14ac:dyDescent="0.25"/>
    <row r="22295" ht="30.75" customHeight="1" x14ac:dyDescent="0.25"/>
    <row r="22296" ht="30.75" customHeight="1" x14ac:dyDescent="0.25"/>
    <row r="22297" ht="30.75" customHeight="1" x14ac:dyDescent="0.25"/>
    <row r="22298" ht="30.75" customHeight="1" x14ac:dyDescent="0.25"/>
    <row r="22299" ht="30.75" customHeight="1" x14ac:dyDescent="0.25"/>
    <row r="22300" ht="30.75" customHeight="1" x14ac:dyDescent="0.25"/>
    <row r="22301" ht="30.75" customHeight="1" x14ac:dyDescent="0.25"/>
    <row r="22302" ht="30.75" customHeight="1" x14ac:dyDescent="0.25"/>
    <row r="22303" ht="30.75" customHeight="1" x14ac:dyDescent="0.25"/>
    <row r="22304" ht="30.75" customHeight="1" x14ac:dyDescent="0.25"/>
    <row r="22305" ht="30.75" customHeight="1" x14ac:dyDescent="0.25"/>
    <row r="22306" ht="30.75" customHeight="1" x14ac:dyDescent="0.25"/>
    <row r="22307" ht="30.75" customHeight="1" x14ac:dyDescent="0.25"/>
    <row r="22308" ht="30.75" customHeight="1" x14ac:dyDescent="0.25"/>
    <row r="22309" ht="30.75" customHeight="1" x14ac:dyDescent="0.25"/>
    <row r="22310" ht="30.75" customHeight="1" x14ac:dyDescent="0.25"/>
    <row r="22311" ht="30.75" customHeight="1" x14ac:dyDescent="0.25"/>
    <row r="22312" ht="30.75" customHeight="1" x14ac:dyDescent="0.25"/>
    <row r="22313" ht="30.75" customHeight="1" x14ac:dyDescent="0.25"/>
    <row r="22314" ht="30.75" customHeight="1" x14ac:dyDescent="0.25"/>
    <row r="22315" ht="30.75" customHeight="1" x14ac:dyDescent="0.25"/>
    <row r="22316" ht="30.75" customHeight="1" x14ac:dyDescent="0.25"/>
    <row r="22317" ht="30.75" customHeight="1" x14ac:dyDescent="0.25"/>
    <row r="22318" ht="30.75" customHeight="1" x14ac:dyDescent="0.25"/>
    <row r="22319" ht="30.75" customHeight="1" x14ac:dyDescent="0.25"/>
    <row r="22320" ht="30.75" customHeight="1" x14ac:dyDescent="0.25"/>
    <row r="22321" ht="30.75" customHeight="1" x14ac:dyDescent="0.25"/>
    <row r="22322" ht="30.75" customHeight="1" x14ac:dyDescent="0.25"/>
    <row r="22323" ht="30.75" customHeight="1" x14ac:dyDescent="0.25"/>
    <row r="22324" ht="30.75" customHeight="1" x14ac:dyDescent="0.25"/>
    <row r="22325" ht="30.75" customHeight="1" x14ac:dyDescent="0.25"/>
    <row r="22326" ht="30.75" customHeight="1" x14ac:dyDescent="0.25"/>
    <row r="22327" ht="30.75" customHeight="1" x14ac:dyDescent="0.25"/>
    <row r="22328" ht="30.75" customHeight="1" x14ac:dyDescent="0.25"/>
    <row r="22329" ht="30.75" customHeight="1" x14ac:dyDescent="0.25"/>
    <row r="22330" ht="30.75" customHeight="1" x14ac:dyDescent="0.25"/>
    <row r="22331" ht="30.75" customHeight="1" x14ac:dyDescent="0.25"/>
    <row r="22332" ht="30.75" customHeight="1" x14ac:dyDescent="0.25"/>
    <row r="22333" ht="30.75" customHeight="1" x14ac:dyDescent="0.25"/>
    <row r="22334" ht="30.75" customHeight="1" x14ac:dyDescent="0.25"/>
    <row r="22335" ht="30.75" customHeight="1" x14ac:dyDescent="0.25"/>
    <row r="22336" ht="30.75" customHeight="1" x14ac:dyDescent="0.25"/>
    <row r="22337" ht="30.75" customHeight="1" x14ac:dyDescent="0.25"/>
    <row r="22338" ht="30.75" customHeight="1" x14ac:dyDescent="0.25"/>
    <row r="22339" ht="30.75" customHeight="1" x14ac:dyDescent="0.25"/>
    <row r="22340" ht="30.75" customHeight="1" x14ac:dyDescent="0.25"/>
    <row r="22341" ht="30.75" customHeight="1" x14ac:dyDescent="0.25"/>
    <row r="22342" ht="30.75" customHeight="1" x14ac:dyDescent="0.25"/>
    <row r="22343" ht="30.75" customHeight="1" x14ac:dyDescent="0.25"/>
    <row r="22344" ht="30.75" customHeight="1" x14ac:dyDescent="0.25"/>
    <row r="22345" ht="30.75" customHeight="1" x14ac:dyDescent="0.25"/>
    <row r="22346" ht="30.75" customHeight="1" x14ac:dyDescent="0.25"/>
    <row r="22347" ht="30.75" customHeight="1" x14ac:dyDescent="0.25"/>
    <row r="22348" ht="30.75" customHeight="1" x14ac:dyDescent="0.25"/>
    <row r="22349" ht="30.75" customHeight="1" x14ac:dyDescent="0.25"/>
    <row r="22350" ht="30.75" customHeight="1" x14ac:dyDescent="0.25"/>
    <row r="22351" ht="30.75" customHeight="1" x14ac:dyDescent="0.25"/>
    <row r="22352" ht="30.75" customHeight="1" x14ac:dyDescent="0.25"/>
    <row r="22353" ht="30.75" customHeight="1" x14ac:dyDescent="0.25"/>
    <row r="22354" ht="30.75" customHeight="1" x14ac:dyDescent="0.25"/>
    <row r="22355" ht="30.75" customHeight="1" x14ac:dyDescent="0.25"/>
    <row r="22356" ht="30.75" customHeight="1" x14ac:dyDescent="0.25"/>
    <row r="22357" ht="30.75" customHeight="1" x14ac:dyDescent="0.25"/>
    <row r="22358" ht="30.75" customHeight="1" x14ac:dyDescent="0.25"/>
    <row r="22359" ht="30.75" customHeight="1" x14ac:dyDescent="0.25"/>
    <row r="22360" ht="30.75" customHeight="1" x14ac:dyDescent="0.25"/>
    <row r="22361" ht="30.75" customHeight="1" x14ac:dyDescent="0.25"/>
    <row r="22362" ht="30.75" customHeight="1" x14ac:dyDescent="0.25"/>
    <row r="22363" ht="30.75" customHeight="1" x14ac:dyDescent="0.25"/>
    <row r="22364" ht="30.75" customHeight="1" x14ac:dyDescent="0.25"/>
    <row r="22365" ht="30.75" customHeight="1" x14ac:dyDescent="0.25"/>
    <row r="22366" ht="30.75" customHeight="1" x14ac:dyDescent="0.25"/>
    <row r="22367" ht="30.75" customHeight="1" x14ac:dyDescent="0.25"/>
    <row r="22368" ht="30.75" customHeight="1" x14ac:dyDescent="0.25"/>
    <row r="22369" ht="30.75" customHeight="1" x14ac:dyDescent="0.25"/>
    <row r="22370" ht="30.75" customHeight="1" x14ac:dyDescent="0.25"/>
    <row r="22371" ht="30.75" customHeight="1" x14ac:dyDescent="0.25"/>
    <row r="22372" ht="30.75" customHeight="1" x14ac:dyDescent="0.25"/>
    <row r="22373" ht="30.75" customHeight="1" x14ac:dyDescent="0.25"/>
    <row r="22374" ht="30.75" customHeight="1" x14ac:dyDescent="0.25"/>
    <row r="22375" ht="30.75" customHeight="1" x14ac:dyDescent="0.25"/>
    <row r="22376" ht="30.75" customHeight="1" x14ac:dyDescent="0.25"/>
    <row r="22377" ht="30.75" customHeight="1" x14ac:dyDescent="0.25"/>
    <row r="22378" ht="30.75" customHeight="1" x14ac:dyDescent="0.25"/>
    <row r="22379" ht="30.75" customHeight="1" x14ac:dyDescent="0.25"/>
    <row r="22380" ht="30.75" customHeight="1" x14ac:dyDescent="0.25"/>
    <row r="22381" ht="30.75" customHeight="1" x14ac:dyDescent="0.25"/>
    <row r="22382" ht="30.75" customHeight="1" x14ac:dyDescent="0.25"/>
    <row r="22383" ht="30.75" customHeight="1" x14ac:dyDescent="0.25"/>
    <row r="22384" ht="30.75" customHeight="1" x14ac:dyDescent="0.25"/>
    <row r="22385" ht="30.75" customHeight="1" x14ac:dyDescent="0.25"/>
    <row r="22386" ht="30.75" customHeight="1" x14ac:dyDescent="0.25"/>
    <row r="22387" ht="30.75" customHeight="1" x14ac:dyDescent="0.25"/>
    <row r="22388" ht="30.75" customHeight="1" x14ac:dyDescent="0.25"/>
    <row r="22389" ht="30.75" customHeight="1" x14ac:dyDescent="0.25"/>
    <row r="22390" ht="30.75" customHeight="1" x14ac:dyDescent="0.25"/>
    <row r="22391" ht="30.75" customHeight="1" x14ac:dyDescent="0.25"/>
    <row r="22392" ht="30.75" customHeight="1" x14ac:dyDescent="0.25"/>
    <row r="22393" ht="30.75" customHeight="1" x14ac:dyDescent="0.25"/>
    <row r="22394" ht="30.75" customHeight="1" x14ac:dyDescent="0.25"/>
    <row r="22395" ht="30.75" customHeight="1" x14ac:dyDescent="0.25"/>
    <row r="22396" ht="30.75" customHeight="1" x14ac:dyDescent="0.25"/>
    <row r="22397" ht="30.75" customHeight="1" x14ac:dyDescent="0.25"/>
    <row r="22398" ht="30.75" customHeight="1" x14ac:dyDescent="0.25"/>
    <row r="22399" ht="30.75" customHeight="1" x14ac:dyDescent="0.25"/>
    <row r="22400" ht="30.75" customHeight="1" x14ac:dyDescent="0.25"/>
    <row r="22401" ht="30.75" customHeight="1" x14ac:dyDescent="0.25"/>
    <row r="22402" ht="30.75" customHeight="1" x14ac:dyDescent="0.25"/>
    <row r="22403" ht="30.75" customHeight="1" x14ac:dyDescent="0.25"/>
    <row r="22404" ht="30.75" customHeight="1" x14ac:dyDescent="0.25"/>
    <row r="22405" ht="30.75" customHeight="1" x14ac:dyDescent="0.25"/>
    <row r="22406" ht="30.75" customHeight="1" x14ac:dyDescent="0.25"/>
    <row r="22407" ht="30.75" customHeight="1" x14ac:dyDescent="0.25"/>
    <row r="22408" ht="30.75" customHeight="1" x14ac:dyDescent="0.25"/>
    <row r="22409" ht="30.75" customHeight="1" x14ac:dyDescent="0.25"/>
    <row r="22410" ht="30.75" customHeight="1" x14ac:dyDescent="0.25"/>
    <row r="22411" ht="30.75" customHeight="1" x14ac:dyDescent="0.25"/>
    <row r="22412" ht="30.75" customHeight="1" x14ac:dyDescent="0.25"/>
    <row r="22413" ht="30.75" customHeight="1" x14ac:dyDescent="0.25"/>
    <row r="22414" ht="30.75" customHeight="1" x14ac:dyDescent="0.25"/>
    <row r="22415" ht="30.75" customHeight="1" x14ac:dyDescent="0.25"/>
    <row r="22416" ht="30.75" customHeight="1" x14ac:dyDescent="0.25"/>
    <row r="22417" ht="30.75" customHeight="1" x14ac:dyDescent="0.25"/>
    <row r="22418" ht="30.75" customHeight="1" x14ac:dyDescent="0.25"/>
    <row r="22419" ht="30.75" customHeight="1" x14ac:dyDescent="0.25"/>
    <row r="22420" ht="30.75" customHeight="1" x14ac:dyDescent="0.25"/>
    <row r="22421" ht="30.75" customHeight="1" x14ac:dyDescent="0.25"/>
    <row r="22422" ht="30.75" customHeight="1" x14ac:dyDescent="0.25"/>
    <row r="22423" ht="30.75" customHeight="1" x14ac:dyDescent="0.25"/>
    <row r="22424" ht="30.75" customHeight="1" x14ac:dyDescent="0.25"/>
    <row r="22425" ht="30.75" customHeight="1" x14ac:dyDescent="0.25"/>
    <row r="22426" ht="30.75" customHeight="1" x14ac:dyDescent="0.25"/>
    <row r="22427" ht="30.75" customHeight="1" x14ac:dyDescent="0.25"/>
    <row r="22428" ht="30.75" customHeight="1" x14ac:dyDescent="0.25"/>
    <row r="22429" ht="30.75" customHeight="1" x14ac:dyDescent="0.25"/>
    <row r="22430" ht="30.75" customHeight="1" x14ac:dyDescent="0.25"/>
    <row r="22431" ht="30.75" customHeight="1" x14ac:dyDescent="0.25"/>
    <row r="22432" ht="30.75" customHeight="1" x14ac:dyDescent="0.25"/>
    <row r="22433" ht="30.75" customHeight="1" x14ac:dyDescent="0.25"/>
    <row r="22434" ht="30.75" customHeight="1" x14ac:dyDescent="0.25"/>
    <row r="22435" ht="30.75" customHeight="1" x14ac:dyDescent="0.25"/>
    <row r="22436" ht="30.75" customHeight="1" x14ac:dyDescent="0.25"/>
    <row r="22437" ht="30.75" customHeight="1" x14ac:dyDescent="0.25"/>
    <row r="22438" ht="30.75" customHeight="1" x14ac:dyDescent="0.25"/>
    <row r="22439" ht="30.75" customHeight="1" x14ac:dyDescent="0.25"/>
    <row r="22440" ht="30.75" customHeight="1" x14ac:dyDescent="0.25"/>
    <row r="22441" ht="30.75" customHeight="1" x14ac:dyDescent="0.25"/>
    <row r="22442" ht="30.75" customHeight="1" x14ac:dyDescent="0.25"/>
    <row r="22443" ht="30.75" customHeight="1" x14ac:dyDescent="0.25"/>
    <row r="22444" ht="30.75" customHeight="1" x14ac:dyDescent="0.25"/>
    <row r="22445" ht="30.75" customHeight="1" x14ac:dyDescent="0.25"/>
    <row r="22446" ht="30.75" customHeight="1" x14ac:dyDescent="0.25"/>
    <row r="22447" ht="30.75" customHeight="1" x14ac:dyDescent="0.25"/>
    <row r="22448" ht="30.75" customHeight="1" x14ac:dyDescent="0.25"/>
    <row r="22449" ht="30.75" customHeight="1" x14ac:dyDescent="0.25"/>
    <row r="22450" ht="30.75" customHeight="1" x14ac:dyDescent="0.25"/>
    <row r="22451" ht="30.75" customHeight="1" x14ac:dyDescent="0.25"/>
    <row r="22452" ht="30.75" customHeight="1" x14ac:dyDescent="0.25"/>
    <row r="22453" ht="30.75" customHeight="1" x14ac:dyDescent="0.25"/>
    <row r="22454" ht="30.75" customHeight="1" x14ac:dyDescent="0.25"/>
    <row r="22455" ht="30.75" customHeight="1" x14ac:dyDescent="0.25"/>
    <row r="22456" ht="30.75" customHeight="1" x14ac:dyDescent="0.25"/>
    <row r="22457" ht="30.75" customHeight="1" x14ac:dyDescent="0.25"/>
    <row r="22458" ht="30.75" customHeight="1" x14ac:dyDescent="0.25"/>
    <row r="22459" ht="30.75" customHeight="1" x14ac:dyDescent="0.25"/>
    <row r="22460" ht="30.75" customHeight="1" x14ac:dyDescent="0.25"/>
    <row r="22461" ht="30.75" customHeight="1" x14ac:dyDescent="0.25"/>
    <row r="22462" ht="30.75" customHeight="1" x14ac:dyDescent="0.25"/>
    <row r="22463" ht="30.75" customHeight="1" x14ac:dyDescent="0.25"/>
    <row r="22464" ht="30.75" customHeight="1" x14ac:dyDescent="0.25"/>
    <row r="22465" ht="30.75" customHeight="1" x14ac:dyDescent="0.25"/>
    <row r="22466" ht="30.75" customHeight="1" x14ac:dyDescent="0.25"/>
    <row r="22467" ht="30.75" customHeight="1" x14ac:dyDescent="0.25"/>
    <row r="22468" ht="30.75" customHeight="1" x14ac:dyDescent="0.25"/>
    <row r="22469" ht="30.75" customHeight="1" x14ac:dyDescent="0.25"/>
    <row r="22470" ht="30.75" customHeight="1" x14ac:dyDescent="0.25"/>
    <row r="22471" ht="30.75" customHeight="1" x14ac:dyDescent="0.25"/>
    <row r="22472" ht="30.75" customHeight="1" x14ac:dyDescent="0.25"/>
    <row r="22473" ht="30.75" customHeight="1" x14ac:dyDescent="0.25"/>
    <row r="22474" ht="30.75" customHeight="1" x14ac:dyDescent="0.25"/>
    <row r="22475" ht="30.75" customHeight="1" x14ac:dyDescent="0.25"/>
    <row r="22476" ht="30.75" customHeight="1" x14ac:dyDescent="0.25"/>
    <row r="22477" ht="30.75" customHeight="1" x14ac:dyDescent="0.25"/>
    <row r="22478" ht="30.75" customHeight="1" x14ac:dyDescent="0.25"/>
    <row r="22479" ht="30.75" customHeight="1" x14ac:dyDescent="0.25"/>
    <row r="22480" ht="30.75" customHeight="1" x14ac:dyDescent="0.25"/>
    <row r="22481" ht="30.75" customHeight="1" x14ac:dyDescent="0.25"/>
    <row r="22482" ht="30.75" customHeight="1" x14ac:dyDescent="0.25"/>
    <row r="22483" ht="30.75" customHeight="1" x14ac:dyDescent="0.25"/>
    <row r="22484" ht="30.75" customHeight="1" x14ac:dyDescent="0.25"/>
    <row r="22485" ht="30.75" customHeight="1" x14ac:dyDescent="0.25"/>
    <row r="22486" ht="30.75" customHeight="1" x14ac:dyDescent="0.25"/>
    <row r="22487" ht="30.75" customHeight="1" x14ac:dyDescent="0.25"/>
    <row r="22488" ht="30.75" customHeight="1" x14ac:dyDescent="0.25"/>
    <row r="22489" ht="30.75" customHeight="1" x14ac:dyDescent="0.25"/>
    <row r="22490" ht="30.75" customHeight="1" x14ac:dyDescent="0.25"/>
    <row r="22491" ht="30.75" customHeight="1" x14ac:dyDescent="0.25"/>
    <row r="22492" ht="30.75" customHeight="1" x14ac:dyDescent="0.25"/>
    <row r="22493" ht="30.75" customHeight="1" x14ac:dyDescent="0.25"/>
    <row r="22494" ht="30.75" customHeight="1" x14ac:dyDescent="0.25"/>
    <row r="22495" ht="30.75" customHeight="1" x14ac:dyDescent="0.25"/>
    <row r="22496" ht="30.75" customHeight="1" x14ac:dyDescent="0.25"/>
    <row r="22497" ht="30.75" customHeight="1" x14ac:dyDescent="0.25"/>
    <row r="22498" ht="30.75" customHeight="1" x14ac:dyDescent="0.25"/>
    <row r="22499" ht="30.75" customHeight="1" x14ac:dyDescent="0.25"/>
    <row r="22500" ht="30.75" customHeight="1" x14ac:dyDescent="0.25"/>
    <row r="22501" ht="30.75" customHeight="1" x14ac:dyDescent="0.25"/>
    <row r="22502" ht="30.75" customHeight="1" x14ac:dyDescent="0.25"/>
    <row r="22503" ht="30.75" customHeight="1" x14ac:dyDescent="0.25"/>
    <row r="22504" ht="30.75" customHeight="1" x14ac:dyDescent="0.25"/>
    <row r="22505" ht="30.75" customHeight="1" x14ac:dyDescent="0.25"/>
    <row r="22506" ht="30.75" customHeight="1" x14ac:dyDescent="0.25"/>
    <row r="22507" ht="30.75" customHeight="1" x14ac:dyDescent="0.25"/>
    <row r="22508" ht="30.75" customHeight="1" x14ac:dyDescent="0.25"/>
    <row r="22509" ht="30.75" customHeight="1" x14ac:dyDescent="0.25"/>
    <row r="22510" ht="30.75" customHeight="1" x14ac:dyDescent="0.25"/>
    <row r="22511" ht="30.75" customHeight="1" x14ac:dyDescent="0.25"/>
    <row r="22512" ht="30.75" customHeight="1" x14ac:dyDescent="0.25"/>
    <row r="22513" ht="30.75" customHeight="1" x14ac:dyDescent="0.25"/>
    <row r="22514" ht="30.75" customHeight="1" x14ac:dyDescent="0.25"/>
    <row r="22515" ht="30.75" customHeight="1" x14ac:dyDescent="0.25"/>
    <row r="22516" ht="30.75" customHeight="1" x14ac:dyDescent="0.25"/>
    <row r="22517" ht="30.75" customHeight="1" x14ac:dyDescent="0.25"/>
    <row r="22518" ht="30.75" customHeight="1" x14ac:dyDescent="0.25"/>
    <row r="22519" ht="30.75" customHeight="1" x14ac:dyDescent="0.25"/>
    <row r="22520" ht="30.75" customHeight="1" x14ac:dyDescent="0.25"/>
    <row r="22521" ht="30.75" customHeight="1" x14ac:dyDescent="0.25"/>
    <row r="22522" ht="30.75" customHeight="1" x14ac:dyDescent="0.25"/>
    <row r="22523" ht="30.75" customHeight="1" x14ac:dyDescent="0.25"/>
    <row r="22524" ht="30.75" customHeight="1" x14ac:dyDescent="0.25"/>
    <row r="22525" ht="30.75" customHeight="1" x14ac:dyDescent="0.25"/>
    <row r="22526" ht="30.75" customHeight="1" x14ac:dyDescent="0.25"/>
    <row r="22527" ht="30.75" customHeight="1" x14ac:dyDescent="0.25"/>
    <row r="22528" ht="30.75" customHeight="1" x14ac:dyDescent="0.25"/>
    <row r="22529" ht="30.75" customHeight="1" x14ac:dyDescent="0.25"/>
    <row r="22530" ht="30.75" customHeight="1" x14ac:dyDescent="0.25"/>
    <row r="22531" ht="30.75" customHeight="1" x14ac:dyDescent="0.25"/>
    <row r="22532" ht="30.75" customHeight="1" x14ac:dyDescent="0.25"/>
    <row r="22533" ht="30.75" customHeight="1" x14ac:dyDescent="0.25"/>
    <row r="22534" ht="30.75" customHeight="1" x14ac:dyDescent="0.25"/>
    <row r="22535" ht="30.75" customHeight="1" x14ac:dyDescent="0.25"/>
    <row r="22536" ht="30.75" customHeight="1" x14ac:dyDescent="0.25"/>
    <row r="22537" ht="30.75" customHeight="1" x14ac:dyDescent="0.25"/>
    <row r="22538" ht="30.75" customHeight="1" x14ac:dyDescent="0.25"/>
    <row r="22539" ht="30.75" customHeight="1" x14ac:dyDescent="0.25"/>
    <row r="22540" ht="30.75" customHeight="1" x14ac:dyDescent="0.25"/>
    <row r="22541" ht="30.75" customHeight="1" x14ac:dyDescent="0.25"/>
    <row r="22542" ht="30.75" customHeight="1" x14ac:dyDescent="0.25"/>
    <row r="22543" ht="30.75" customHeight="1" x14ac:dyDescent="0.25"/>
    <row r="22544" ht="30.75" customHeight="1" x14ac:dyDescent="0.25"/>
    <row r="22545" ht="30.75" customHeight="1" x14ac:dyDescent="0.25"/>
    <row r="22546" ht="30.75" customHeight="1" x14ac:dyDescent="0.25"/>
    <row r="22547" ht="30.75" customHeight="1" x14ac:dyDescent="0.25"/>
    <row r="22548" ht="30.75" customHeight="1" x14ac:dyDescent="0.25"/>
    <row r="22549" ht="30.75" customHeight="1" x14ac:dyDescent="0.25"/>
    <row r="22550" ht="30.75" customHeight="1" x14ac:dyDescent="0.25"/>
    <row r="22551" ht="30.75" customHeight="1" x14ac:dyDescent="0.25"/>
    <row r="22552" ht="30.75" customHeight="1" x14ac:dyDescent="0.25"/>
    <row r="22553" ht="30.75" customHeight="1" x14ac:dyDescent="0.25"/>
    <row r="22554" ht="30.75" customHeight="1" x14ac:dyDescent="0.25"/>
    <row r="22555" ht="30.75" customHeight="1" x14ac:dyDescent="0.25"/>
    <row r="22556" ht="30.75" customHeight="1" x14ac:dyDescent="0.25"/>
    <row r="22557" ht="30.75" customHeight="1" x14ac:dyDescent="0.25"/>
    <row r="22558" ht="30.75" customHeight="1" x14ac:dyDescent="0.25"/>
    <row r="22559" ht="30.75" customHeight="1" x14ac:dyDescent="0.25"/>
    <row r="22560" ht="30.75" customHeight="1" x14ac:dyDescent="0.25"/>
    <row r="22561" ht="30.75" customHeight="1" x14ac:dyDescent="0.25"/>
    <row r="22562" ht="30.75" customHeight="1" x14ac:dyDescent="0.25"/>
    <row r="22563" ht="30.75" customHeight="1" x14ac:dyDescent="0.25"/>
    <row r="22564" ht="30.75" customHeight="1" x14ac:dyDescent="0.25"/>
    <row r="22565" ht="30.75" customHeight="1" x14ac:dyDescent="0.25"/>
    <row r="22566" ht="30.75" customHeight="1" x14ac:dyDescent="0.25"/>
    <row r="22567" ht="30.75" customHeight="1" x14ac:dyDescent="0.25"/>
    <row r="22568" ht="30.75" customHeight="1" x14ac:dyDescent="0.25"/>
    <row r="22569" ht="30.75" customHeight="1" x14ac:dyDescent="0.25"/>
    <row r="22570" ht="30.75" customHeight="1" x14ac:dyDescent="0.25"/>
    <row r="22571" ht="30.75" customHeight="1" x14ac:dyDescent="0.25"/>
    <row r="22572" ht="30.75" customHeight="1" x14ac:dyDescent="0.25"/>
    <row r="22573" ht="30.75" customHeight="1" x14ac:dyDescent="0.25"/>
    <row r="22574" ht="30.75" customHeight="1" x14ac:dyDescent="0.25"/>
    <row r="22575" ht="30.75" customHeight="1" x14ac:dyDescent="0.25"/>
    <row r="22576" ht="30.75" customHeight="1" x14ac:dyDescent="0.25"/>
    <row r="22577" ht="30.75" customHeight="1" x14ac:dyDescent="0.25"/>
    <row r="22578" ht="30.75" customHeight="1" x14ac:dyDescent="0.25"/>
    <row r="22579" ht="30.75" customHeight="1" x14ac:dyDescent="0.25"/>
    <row r="22580" ht="30.75" customHeight="1" x14ac:dyDescent="0.25"/>
    <row r="22581" ht="30.75" customHeight="1" x14ac:dyDescent="0.25"/>
    <row r="22582" ht="30.75" customHeight="1" x14ac:dyDescent="0.25"/>
    <row r="22583" ht="30.75" customHeight="1" x14ac:dyDescent="0.25"/>
    <row r="22584" ht="30.75" customHeight="1" x14ac:dyDescent="0.25"/>
    <row r="22585" ht="30.75" customHeight="1" x14ac:dyDescent="0.25"/>
    <row r="22586" ht="30.75" customHeight="1" x14ac:dyDescent="0.25"/>
    <row r="22587" ht="30.75" customHeight="1" x14ac:dyDescent="0.25"/>
    <row r="22588" ht="30.75" customHeight="1" x14ac:dyDescent="0.25"/>
    <row r="22589" ht="30.75" customHeight="1" x14ac:dyDescent="0.25"/>
    <row r="22590" ht="30.75" customHeight="1" x14ac:dyDescent="0.25"/>
    <row r="22591" ht="30.75" customHeight="1" x14ac:dyDescent="0.25"/>
    <row r="22592" ht="30.75" customHeight="1" x14ac:dyDescent="0.25"/>
    <row r="22593" ht="30.75" customHeight="1" x14ac:dyDescent="0.25"/>
    <row r="22594" ht="30.75" customHeight="1" x14ac:dyDescent="0.25"/>
    <row r="22595" ht="30.75" customHeight="1" x14ac:dyDescent="0.25"/>
    <row r="22596" ht="30.75" customHeight="1" x14ac:dyDescent="0.25"/>
    <row r="22597" ht="30.75" customHeight="1" x14ac:dyDescent="0.25"/>
    <row r="22598" ht="30.75" customHeight="1" x14ac:dyDescent="0.25"/>
    <row r="22599" ht="30.75" customHeight="1" x14ac:dyDescent="0.25"/>
    <row r="22600" ht="30.75" customHeight="1" x14ac:dyDescent="0.25"/>
    <row r="22601" ht="30.75" customHeight="1" x14ac:dyDescent="0.25"/>
    <row r="22602" ht="30.75" customHeight="1" x14ac:dyDescent="0.25"/>
    <row r="22603" ht="30.75" customHeight="1" x14ac:dyDescent="0.25"/>
    <row r="22604" ht="30.75" customHeight="1" x14ac:dyDescent="0.25"/>
    <row r="22605" ht="30.75" customHeight="1" x14ac:dyDescent="0.25"/>
    <row r="22606" ht="30.75" customHeight="1" x14ac:dyDescent="0.25"/>
    <row r="22607" ht="30.75" customHeight="1" x14ac:dyDescent="0.25"/>
    <row r="22608" ht="30.75" customHeight="1" x14ac:dyDescent="0.25"/>
    <row r="22609" ht="30.75" customHeight="1" x14ac:dyDescent="0.25"/>
    <row r="22610" ht="30.75" customHeight="1" x14ac:dyDescent="0.25"/>
    <row r="22611" ht="30.75" customHeight="1" x14ac:dyDescent="0.25"/>
    <row r="22612" ht="30.75" customHeight="1" x14ac:dyDescent="0.25"/>
    <row r="22613" ht="30.75" customHeight="1" x14ac:dyDescent="0.25"/>
    <row r="22614" ht="30.75" customHeight="1" x14ac:dyDescent="0.25"/>
    <row r="22615" ht="30.75" customHeight="1" x14ac:dyDescent="0.25"/>
    <row r="22616" ht="30.75" customHeight="1" x14ac:dyDescent="0.25"/>
    <row r="22617" ht="30.75" customHeight="1" x14ac:dyDescent="0.25"/>
    <row r="22618" ht="30.75" customHeight="1" x14ac:dyDescent="0.25"/>
    <row r="22619" ht="30.75" customHeight="1" x14ac:dyDescent="0.25"/>
    <row r="22620" ht="30.75" customHeight="1" x14ac:dyDescent="0.25"/>
    <row r="22621" ht="30.75" customHeight="1" x14ac:dyDescent="0.25"/>
    <row r="22622" ht="30.75" customHeight="1" x14ac:dyDescent="0.25"/>
    <row r="22623" ht="30.75" customHeight="1" x14ac:dyDescent="0.25"/>
    <row r="22624" ht="30.75" customHeight="1" x14ac:dyDescent="0.25"/>
    <row r="22625" ht="30.75" customHeight="1" x14ac:dyDescent="0.25"/>
    <row r="22626" ht="30.75" customHeight="1" x14ac:dyDescent="0.25"/>
    <row r="22627" ht="30.75" customHeight="1" x14ac:dyDescent="0.25"/>
    <row r="22628" ht="30.75" customHeight="1" x14ac:dyDescent="0.25"/>
    <row r="22629" ht="30.75" customHeight="1" x14ac:dyDescent="0.25"/>
    <row r="22630" ht="30.75" customHeight="1" x14ac:dyDescent="0.25"/>
    <row r="22631" ht="30.75" customHeight="1" x14ac:dyDescent="0.25"/>
    <row r="22632" ht="30.75" customHeight="1" x14ac:dyDescent="0.25"/>
    <row r="22633" ht="30.75" customHeight="1" x14ac:dyDescent="0.25"/>
    <row r="22634" ht="30.75" customHeight="1" x14ac:dyDescent="0.25"/>
    <row r="22635" ht="30.75" customHeight="1" x14ac:dyDescent="0.25"/>
    <row r="22636" ht="30.75" customHeight="1" x14ac:dyDescent="0.25"/>
    <row r="22637" ht="30.75" customHeight="1" x14ac:dyDescent="0.25"/>
    <row r="22638" ht="30.75" customHeight="1" x14ac:dyDescent="0.25"/>
    <row r="22639" ht="30.75" customHeight="1" x14ac:dyDescent="0.25"/>
    <row r="22640" ht="30.75" customHeight="1" x14ac:dyDescent="0.25"/>
    <row r="22641" ht="30.75" customHeight="1" x14ac:dyDescent="0.25"/>
    <row r="22642" ht="30.75" customHeight="1" x14ac:dyDescent="0.25"/>
    <row r="22643" ht="30.75" customHeight="1" x14ac:dyDescent="0.25"/>
    <row r="22644" ht="30.75" customHeight="1" x14ac:dyDescent="0.25"/>
    <row r="22645" ht="30.75" customHeight="1" x14ac:dyDescent="0.25"/>
    <row r="22646" ht="30.75" customHeight="1" x14ac:dyDescent="0.25"/>
    <row r="22647" ht="30.75" customHeight="1" x14ac:dyDescent="0.25"/>
    <row r="22648" ht="30.75" customHeight="1" x14ac:dyDescent="0.25"/>
    <row r="22649" ht="30.75" customHeight="1" x14ac:dyDescent="0.25"/>
    <row r="22650" ht="30.75" customHeight="1" x14ac:dyDescent="0.25"/>
    <row r="22651" ht="30.75" customHeight="1" x14ac:dyDescent="0.25"/>
    <row r="22652" ht="30.75" customHeight="1" x14ac:dyDescent="0.25"/>
    <row r="22653" ht="30.75" customHeight="1" x14ac:dyDescent="0.25"/>
    <row r="22654" ht="30.75" customHeight="1" x14ac:dyDescent="0.25"/>
    <row r="22655" ht="30.75" customHeight="1" x14ac:dyDescent="0.25"/>
    <row r="22656" ht="30.75" customHeight="1" x14ac:dyDescent="0.25"/>
    <row r="22657" ht="30.75" customHeight="1" x14ac:dyDescent="0.25"/>
    <row r="22658" ht="30.75" customHeight="1" x14ac:dyDescent="0.25"/>
    <row r="22659" ht="30.75" customHeight="1" x14ac:dyDescent="0.25"/>
    <row r="22660" ht="30.75" customHeight="1" x14ac:dyDescent="0.25"/>
    <row r="22661" ht="30.75" customHeight="1" x14ac:dyDescent="0.25"/>
    <row r="22662" ht="30.75" customHeight="1" x14ac:dyDescent="0.25"/>
    <row r="22663" ht="30.75" customHeight="1" x14ac:dyDescent="0.25"/>
    <row r="22664" ht="30.75" customHeight="1" x14ac:dyDescent="0.25"/>
    <row r="22665" ht="30.75" customHeight="1" x14ac:dyDescent="0.25"/>
    <row r="22666" ht="30.75" customHeight="1" x14ac:dyDescent="0.25"/>
    <row r="22667" ht="30.75" customHeight="1" x14ac:dyDescent="0.25"/>
    <row r="22668" ht="30.75" customHeight="1" x14ac:dyDescent="0.25"/>
    <row r="22669" ht="30.75" customHeight="1" x14ac:dyDescent="0.25"/>
    <row r="22670" ht="30.75" customHeight="1" x14ac:dyDescent="0.25"/>
    <row r="22671" ht="30.75" customHeight="1" x14ac:dyDescent="0.25"/>
    <row r="22672" ht="30.75" customHeight="1" x14ac:dyDescent="0.25"/>
    <row r="22673" ht="30.75" customHeight="1" x14ac:dyDescent="0.25"/>
    <row r="22674" ht="30.75" customHeight="1" x14ac:dyDescent="0.25"/>
    <row r="22675" ht="30.75" customHeight="1" x14ac:dyDescent="0.25"/>
    <row r="22676" ht="30.75" customHeight="1" x14ac:dyDescent="0.25"/>
    <row r="22677" ht="30.75" customHeight="1" x14ac:dyDescent="0.25"/>
    <row r="22678" ht="30.75" customHeight="1" x14ac:dyDescent="0.25"/>
    <row r="22679" ht="30.75" customHeight="1" x14ac:dyDescent="0.25"/>
    <row r="22680" ht="30.75" customHeight="1" x14ac:dyDescent="0.25"/>
    <row r="22681" ht="30.75" customHeight="1" x14ac:dyDescent="0.25"/>
    <row r="22682" ht="30.75" customHeight="1" x14ac:dyDescent="0.25"/>
    <row r="22683" ht="30.75" customHeight="1" x14ac:dyDescent="0.25"/>
    <row r="22684" ht="30.75" customHeight="1" x14ac:dyDescent="0.25"/>
    <row r="22685" ht="30.75" customHeight="1" x14ac:dyDescent="0.25"/>
    <row r="22686" ht="30.75" customHeight="1" x14ac:dyDescent="0.25"/>
    <row r="22687" ht="30.75" customHeight="1" x14ac:dyDescent="0.25"/>
    <row r="22688" ht="30.75" customHeight="1" x14ac:dyDescent="0.25"/>
    <row r="22689" ht="30.75" customHeight="1" x14ac:dyDescent="0.25"/>
    <row r="22690" ht="30.75" customHeight="1" x14ac:dyDescent="0.25"/>
    <row r="22691" ht="30.75" customHeight="1" x14ac:dyDescent="0.25"/>
    <row r="22692" ht="30.75" customHeight="1" x14ac:dyDescent="0.25"/>
    <row r="22693" ht="30.75" customHeight="1" x14ac:dyDescent="0.25"/>
    <row r="22694" ht="30.75" customHeight="1" x14ac:dyDescent="0.25"/>
    <row r="22695" ht="30.75" customHeight="1" x14ac:dyDescent="0.25"/>
    <row r="22696" ht="30.75" customHeight="1" x14ac:dyDescent="0.25"/>
    <row r="22697" ht="30.75" customHeight="1" x14ac:dyDescent="0.25"/>
    <row r="22698" ht="30.75" customHeight="1" x14ac:dyDescent="0.25"/>
    <row r="22699" ht="30.75" customHeight="1" x14ac:dyDescent="0.25"/>
    <row r="22700" ht="30.75" customHeight="1" x14ac:dyDescent="0.25"/>
    <row r="22701" ht="30.75" customHeight="1" x14ac:dyDescent="0.25"/>
    <row r="22702" ht="30.75" customHeight="1" x14ac:dyDescent="0.25"/>
    <row r="22703" ht="30.75" customHeight="1" x14ac:dyDescent="0.25"/>
    <row r="22704" ht="30.75" customHeight="1" x14ac:dyDescent="0.25"/>
    <row r="22705" ht="30.75" customHeight="1" x14ac:dyDescent="0.25"/>
    <row r="22706" ht="30.75" customHeight="1" x14ac:dyDescent="0.25"/>
    <row r="22707" ht="30.75" customHeight="1" x14ac:dyDescent="0.25"/>
    <row r="22708" ht="30.75" customHeight="1" x14ac:dyDescent="0.25"/>
    <row r="22709" ht="30.75" customHeight="1" x14ac:dyDescent="0.25"/>
    <row r="22710" ht="30.75" customHeight="1" x14ac:dyDescent="0.25"/>
    <row r="22711" ht="30.75" customHeight="1" x14ac:dyDescent="0.25"/>
    <row r="22712" ht="30.75" customHeight="1" x14ac:dyDescent="0.25"/>
    <row r="22713" ht="30.75" customHeight="1" x14ac:dyDescent="0.25"/>
    <row r="22714" ht="30.75" customHeight="1" x14ac:dyDescent="0.25"/>
    <row r="22715" ht="30.75" customHeight="1" x14ac:dyDescent="0.25"/>
    <row r="22716" ht="30.75" customHeight="1" x14ac:dyDescent="0.25"/>
    <row r="22717" ht="30.75" customHeight="1" x14ac:dyDescent="0.25"/>
    <row r="22718" ht="30.75" customHeight="1" x14ac:dyDescent="0.25"/>
    <row r="22719" ht="30.75" customHeight="1" x14ac:dyDescent="0.25"/>
    <row r="22720" ht="30.75" customHeight="1" x14ac:dyDescent="0.25"/>
    <row r="22721" ht="30.75" customHeight="1" x14ac:dyDescent="0.25"/>
    <row r="22722" ht="30.75" customHeight="1" x14ac:dyDescent="0.25"/>
    <row r="22723" ht="30.75" customHeight="1" x14ac:dyDescent="0.25"/>
    <row r="22724" ht="30.75" customHeight="1" x14ac:dyDescent="0.25"/>
    <row r="22725" ht="30.75" customHeight="1" x14ac:dyDescent="0.25"/>
    <row r="22726" ht="30.75" customHeight="1" x14ac:dyDescent="0.25"/>
    <row r="22727" ht="30.75" customHeight="1" x14ac:dyDescent="0.25"/>
    <row r="22728" ht="30.75" customHeight="1" x14ac:dyDescent="0.25"/>
    <row r="22729" ht="30.75" customHeight="1" x14ac:dyDescent="0.25"/>
    <row r="22730" ht="30.75" customHeight="1" x14ac:dyDescent="0.25"/>
    <row r="22731" ht="30.75" customHeight="1" x14ac:dyDescent="0.25"/>
    <row r="22732" ht="30.75" customHeight="1" x14ac:dyDescent="0.25"/>
    <row r="22733" ht="30.75" customHeight="1" x14ac:dyDescent="0.25"/>
    <row r="22734" ht="30.75" customHeight="1" x14ac:dyDescent="0.25"/>
    <row r="22735" ht="30.75" customHeight="1" x14ac:dyDescent="0.25"/>
    <row r="22736" ht="30.75" customHeight="1" x14ac:dyDescent="0.25"/>
    <row r="22737" ht="30.75" customHeight="1" x14ac:dyDescent="0.25"/>
    <row r="22738" ht="30.75" customHeight="1" x14ac:dyDescent="0.25"/>
    <row r="22739" ht="30.75" customHeight="1" x14ac:dyDescent="0.25"/>
    <row r="22740" ht="30.75" customHeight="1" x14ac:dyDescent="0.25"/>
    <row r="22741" ht="30.75" customHeight="1" x14ac:dyDescent="0.25"/>
    <row r="22742" ht="30.75" customHeight="1" x14ac:dyDescent="0.25"/>
    <row r="22743" ht="30.75" customHeight="1" x14ac:dyDescent="0.25"/>
    <row r="22744" ht="30.75" customHeight="1" x14ac:dyDescent="0.25"/>
    <row r="22745" ht="30.75" customHeight="1" x14ac:dyDescent="0.25"/>
    <row r="22746" ht="30.75" customHeight="1" x14ac:dyDescent="0.25"/>
    <row r="22747" ht="30.75" customHeight="1" x14ac:dyDescent="0.25"/>
    <row r="22748" ht="30.75" customHeight="1" x14ac:dyDescent="0.25"/>
    <row r="22749" ht="30.75" customHeight="1" x14ac:dyDescent="0.25"/>
    <row r="22750" ht="30.75" customHeight="1" x14ac:dyDescent="0.25"/>
    <row r="22751" ht="30.75" customHeight="1" x14ac:dyDescent="0.25"/>
    <row r="22752" ht="30.75" customHeight="1" x14ac:dyDescent="0.25"/>
    <row r="22753" ht="30.75" customHeight="1" x14ac:dyDescent="0.25"/>
    <row r="22754" ht="30.75" customHeight="1" x14ac:dyDescent="0.25"/>
    <row r="22755" ht="30.75" customHeight="1" x14ac:dyDescent="0.25"/>
    <row r="22756" ht="30.75" customHeight="1" x14ac:dyDescent="0.25"/>
    <row r="22757" ht="30.75" customHeight="1" x14ac:dyDescent="0.25"/>
    <row r="22758" ht="30.75" customHeight="1" x14ac:dyDescent="0.25"/>
    <row r="22759" ht="30.75" customHeight="1" x14ac:dyDescent="0.25"/>
    <row r="22760" ht="30.75" customHeight="1" x14ac:dyDescent="0.25"/>
    <row r="22761" ht="30.75" customHeight="1" x14ac:dyDescent="0.25"/>
    <row r="22762" ht="30.75" customHeight="1" x14ac:dyDescent="0.25"/>
    <row r="22763" ht="30.75" customHeight="1" x14ac:dyDescent="0.25"/>
    <row r="22764" ht="30.75" customHeight="1" x14ac:dyDescent="0.25"/>
    <row r="22765" ht="30.75" customHeight="1" x14ac:dyDescent="0.25"/>
    <row r="22766" ht="30.75" customHeight="1" x14ac:dyDescent="0.25"/>
    <row r="22767" ht="30.75" customHeight="1" x14ac:dyDescent="0.25"/>
    <row r="22768" ht="30.75" customHeight="1" x14ac:dyDescent="0.25"/>
    <row r="22769" ht="30.75" customHeight="1" x14ac:dyDescent="0.25"/>
    <row r="22770" ht="30.75" customHeight="1" x14ac:dyDescent="0.25"/>
    <row r="22771" ht="30.75" customHeight="1" x14ac:dyDescent="0.25"/>
    <row r="22772" ht="30.75" customHeight="1" x14ac:dyDescent="0.25"/>
    <row r="22773" ht="30.75" customHeight="1" x14ac:dyDescent="0.25"/>
    <row r="22774" ht="30.75" customHeight="1" x14ac:dyDescent="0.25"/>
    <row r="22775" ht="30.75" customHeight="1" x14ac:dyDescent="0.25"/>
    <row r="22776" ht="30.75" customHeight="1" x14ac:dyDescent="0.25"/>
    <row r="22777" ht="30.75" customHeight="1" x14ac:dyDescent="0.25"/>
    <row r="22778" ht="30.75" customHeight="1" x14ac:dyDescent="0.25"/>
    <row r="22779" ht="30.75" customHeight="1" x14ac:dyDescent="0.25"/>
    <row r="22780" ht="30.75" customHeight="1" x14ac:dyDescent="0.25"/>
    <row r="22781" ht="30.75" customHeight="1" x14ac:dyDescent="0.25"/>
    <row r="22782" ht="30.75" customHeight="1" x14ac:dyDescent="0.25"/>
    <row r="22783" ht="30.75" customHeight="1" x14ac:dyDescent="0.25"/>
    <row r="22784" ht="30.75" customHeight="1" x14ac:dyDescent="0.25"/>
    <row r="22785" ht="30.75" customHeight="1" x14ac:dyDescent="0.25"/>
    <row r="22786" ht="30.75" customHeight="1" x14ac:dyDescent="0.25"/>
    <row r="22787" ht="30.75" customHeight="1" x14ac:dyDescent="0.25"/>
    <row r="22788" ht="30.75" customHeight="1" x14ac:dyDescent="0.25"/>
    <row r="22789" ht="30.75" customHeight="1" x14ac:dyDescent="0.25"/>
    <row r="22790" ht="30.75" customHeight="1" x14ac:dyDescent="0.25"/>
    <row r="22791" ht="30.75" customHeight="1" x14ac:dyDescent="0.25"/>
    <row r="22792" ht="30.75" customHeight="1" x14ac:dyDescent="0.25"/>
    <row r="22793" ht="30.75" customHeight="1" x14ac:dyDescent="0.25"/>
    <row r="22794" ht="30.75" customHeight="1" x14ac:dyDescent="0.25"/>
    <row r="22795" ht="30.75" customHeight="1" x14ac:dyDescent="0.25"/>
    <row r="22796" ht="30.75" customHeight="1" x14ac:dyDescent="0.25"/>
    <row r="22797" ht="30.75" customHeight="1" x14ac:dyDescent="0.25"/>
    <row r="22798" ht="30.75" customHeight="1" x14ac:dyDescent="0.25"/>
    <row r="22799" ht="30.75" customHeight="1" x14ac:dyDescent="0.25"/>
    <row r="22800" ht="30.75" customHeight="1" x14ac:dyDescent="0.25"/>
    <row r="22801" ht="30.75" customHeight="1" x14ac:dyDescent="0.25"/>
    <row r="22802" ht="30.75" customHeight="1" x14ac:dyDescent="0.25"/>
    <row r="22803" ht="30.75" customHeight="1" x14ac:dyDescent="0.25"/>
    <row r="22804" ht="30.75" customHeight="1" x14ac:dyDescent="0.25"/>
    <row r="22805" ht="30.75" customHeight="1" x14ac:dyDescent="0.25"/>
    <row r="22806" ht="30.75" customHeight="1" x14ac:dyDescent="0.25"/>
    <row r="22807" ht="30.75" customHeight="1" x14ac:dyDescent="0.25"/>
    <row r="22808" ht="30.75" customHeight="1" x14ac:dyDescent="0.25"/>
    <row r="22809" ht="30.75" customHeight="1" x14ac:dyDescent="0.25"/>
    <row r="22810" ht="30.75" customHeight="1" x14ac:dyDescent="0.25"/>
    <row r="22811" ht="30.75" customHeight="1" x14ac:dyDescent="0.25"/>
    <row r="22812" ht="30.75" customHeight="1" x14ac:dyDescent="0.25"/>
    <row r="22813" ht="30.75" customHeight="1" x14ac:dyDescent="0.25"/>
    <row r="22814" ht="30.75" customHeight="1" x14ac:dyDescent="0.25"/>
    <row r="22815" ht="30.75" customHeight="1" x14ac:dyDescent="0.25"/>
    <row r="22816" ht="30.75" customHeight="1" x14ac:dyDescent="0.25"/>
    <row r="22817" ht="30.75" customHeight="1" x14ac:dyDescent="0.25"/>
    <row r="22818" ht="30.75" customHeight="1" x14ac:dyDescent="0.25"/>
    <row r="22819" ht="30.75" customHeight="1" x14ac:dyDescent="0.25"/>
    <row r="22820" ht="30.75" customHeight="1" x14ac:dyDescent="0.25"/>
    <row r="22821" ht="30.75" customHeight="1" x14ac:dyDescent="0.25"/>
    <row r="22822" ht="30.75" customHeight="1" x14ac:dyDescent="0.25"/>
    <row r="22823" ht="30.75" customHeight="1" x14ac:dyDescent="0.25"/>
    <row r="22824" ht="30.75" customHeight="1" x14ac:dyDescent="0.25"/>
    <row r="22825" ht="30.75" customHeight="1" x14ac:dyDescent="0.25"/>
    <row r="22826" ht="30.75" customHeight="1" x14ac:dyDescent="0.25"/>
    <row r="22827" ht="30.75" customHeight="1" x14ac:dyDescent="0.25"/>
    <row r="22828" ht="30.75" customHeight="1" x14ac:dyDescent="0.25"/>
    <row r="22829" ht="30.75" customHeight="1" x14ac:dyDescent="0.25"/>
    <row r="22830" ht="30.75" customHeight="1" x14ac:dyDescent="0.25"/>
    <row r="22831" ht="30.75" customHeight="1" x14ac:dyDescent="0.25"/>
    <row r="22832" ht="30.75" customHeight="1" x14ac:dyDescent="0.25"/>
    <row r="22833" ht="30.75" customHeight="1" x14ac:dyDescent="0.25"/>
    <row r="22834" ht="30.75" customHeight="1" x14ac:dyDescent="0.25"/>
    <row r="22835" ht="30.75" customHeight="1" x14ac:dyDescent="0.25"/>
    <row r="22836" ht="30.75" customHeight="1" x14ac:dyDescent="0.25"/>
    <row r="22837" ht="30.75" customHeight="1" x14ac:dyDescent="0.25"/>
    <row r="22838" ht="30.75" customHeight="1" x14ac:dyDescent="0.25"/>
    <row r="22839" ht="30.75" customHeight="1" x14ac:dyDescent="0.25"/>
    <row r="22840" ht="30.75" customHeight="1" x14ac:dyDescent="0.25"/>
    <row r="22841" ht="30.75" customHeight="1" x14ac:dyDescent="0.25"/>
    <row r="22842" ht="30.75" customHeight="1" x14ac:dyDescent="0.25"/>
    <row r="22843" ht="30.75" customHeight="1" x14ac:dyDescent="0.25"/>
    <row r="22844" ht="30.75" customHeight="1" x14ac:dyDescent="0.25"/>
    <row r="22845" ht="30.75" customHeight="1" x14ac:dyDescent="0.25"/>
    <row r="22846" ht="30.75" customHeight="1" x14ac:dyDescent="0.25"/>
    <row r="22847" ht="30.75" customHeight="1" x14ac:dyDescent="0.25"/>
    <row r="22848" ht="30.75" customHeight="1" x14ac:dyDescent="0.25"/>
    <row r="22849" ht="30.75" customHeight="1" x14ac:dyDescent="0.25"/>
    <row r="22850" ht="30.75" customHeight="1" x14ac:dyDescent="0.25"/>
    <row r="22851" ht="30.75" customHeight="1" x14ac:dyDescent="0.25"/>
    <row r="22852" ht="30.75" customHeight="1" x14ac:dyDescent="0.25"/>
    <row r="22853" ht="30.75" customHeight="1" x14ac:dyDescent="0.25"/>
    <row r="22854" ht="30.75" customHeight="1" x14ac:dyDescent="0.25"/>
    <row r="22855" ht="30.75" customHeight="1" x14ac:dyDescent="0.25"/>
    <row r="22856" ht="30.75" customHeight="1" x14ac:dyDescent="0.25"/>
    <row r="22857" ht="30.75" customHeight="1" x14ac:dyDescent="0.25"/>
    <row r="22858" ht="30.75" customHeight="1" x14ac:dyDescent="0.25"/>
    <row r="22859" ht="30.75" customHeight="1" x14ac:dyDescent="0.25"/>
    <row r="22860" ht="30.75" customHeight="1" x14ac:dyDescent="0.25"/>
    <row r="22861" ht="30.75" customHeight="1" x14ac:dyDescent="0.25"/>
    <row r="22862" ht="30.75" customHeight="1" x14ac:dyDescent="0.25"/>
    <row r="22863" ht="30.75" customHeight="1" x14ac:dyDescent="0.25"/>
    <row r="22864" ht="30.75" customHeight="1" x14ac:dyDescent="0.25"/>
    <row r="22865" ht="30.75" customHeight="1" x14ac:dyDescent="0.25"/>
    <row r="22866" ht="30.75" customHeight="1" x14ac:dyDescent="0.25"/>
    <row r="22867" ht="30.75" customHeight="1" x14ac:dyDescent="0.25"/>
    <row r="22868" ht="30.75" customHeight="1" x14ac:dyDescent="0.25"/>
    <row r="22869" ht="30.75" customHeight="1" x14ac:dyDescent="0.25"/>
    <row r="22870" ht="30.75" customHeight="1" x14ac:dyDescent="0.25"/>
    <row r="22871" ht="30.75" customHeight="1" x14ac:dyDescent="0.25"/>
    <row r="22872" ht="30.75" customHeight="1" x14ac:dyDescent="0.25"/>
    <row r="22873" ht="30.75" customHeight="1" x14ac:dyDescent="0.25"/>
    <row r="22874" ht="30.75" customHeight="1" x14ac:dyDescent="0.25"/>
    <row r="22875" ht="30.75" customHeight="1" x14ac:dyDescent="0.25"/>
    <row r="22876" ht="30.75" customHeight="1" x14ac:dyDescent="0.25"/>
    <row r="22877" ht="30.75" customHeight="1" x14ac:dyDescent="0.25"/>
    <row r="22878" ht="30.75" customHeight="1" x14ac:dyDescent="0.25"/>
    <row r="22879" ht="30.75" customHeight="1" x14ac:dyDescent="0.25"/>
    <row r="22880" ht="30.75" customHeight="1" x14ac:dyDescent="0.25"/>
    <row r="22881" ht="30.75" customHeight="1" x14ac:dyDescent="0.25"/>
    <row r="22882" ht="30.75" customHeight="1" x14ac:dyDescent="0.25"/>
    <row r="22883" ht="30.75" customHeight="1" x14ac:dyDescent="0.25"/>
    <row r="22884" ht="30.75" customHeight="1" x14ac:dyDescent="0.25"/>
    <row r="22885" ht="30.75" customHeight="1" x14ac:dyDescent="0.25"/>
    <row r="22886" ht="30.75" customHeight="1" x14ac:dyDescent="0.25"/>
    <row r="22887" ht="30.75" customHeight="1" x14ac:dyDescent="0.25"/>
    <row r="22888" ht="30.75" customHeight="1" x14ac:dyDescent="0.25"/>
    <row r="22889" ht="30.75" customHeight="1" x14ac:dyDescent="0.25"/>
    <row r="22890" ht="30.75" customHeight="1" x14ac:dyDescent="0.25"/>
    <row r="22891" ht="30.75" customHeight="1" x14ac:dyDescent="0.25"/>
    <row r="22892" ht="30.75" customHeight="1" x14ac:dyDescent="0.25"/>
    <row r="22893" ht="30.75" customHeight="1" x14ac:dyDescent="0.25"/>
    <row r="22894" ht="30.75" customHeight="1" x14ac:dyDescent="0.25"/>
    <row r="22895" ht="30.75" customHeight="1" x14ac:dyDescent="0.25"/>
    <row r="22896" ht="30.75" customHeight="1" x14ac:dyDescent="0.25"/>
    <row r="22897" ht="30.75" customHeight="1" x14ac:dyDescent="0.25"/>
    <row r="22898" ht="30.75" customHeight="1" x14ac:dyDescent="0.25"/>
    <row r="22899" ht="30.75" customHeight="1" x14ac:dyDescent="0.25"/>
    <row r="22900" ht="30.75" customHeight="1" x14ac:dyDescent="0.25"/>
    <row r="22901" ht="30.75" customHeight="1" x14ac:dyDescent="0.25"/>
    <row r="22902" ht="30.75" customHeight="1" x14ac:dyDescent="0.25"/>
    <row r="22903" ht="30.75" customHeight="1" x14ac:dyDescent="0.25"/>
    <row r="22904" ht="30.75" customHeight="1" x14ac:dyDescent="0.25"/>
    <row r="22905" ht="30.75" customHeight="1" x14ac:dyDescent="0.25"/>
    <row r="22906" ht="30.75" customHeight="1" x14ac:dyDescent="0.25"/>
    <row r="22907" ht="30.75" customHeight="1" x14ac:dyDescent="0.25"/>
    <row r="22908" ht="30.75" customHeight="1" x14ac:dyDescent="0.25"/>
    <row r="22909" ht="30.75" customHeight="1" x14ac:dyDescent="0.25"/>
    <row r="22910" ht="30.75" customHeight="1" x14ac:dyDescent="0.25"/>
    <row r="22911" ht="30.75" customHeight="1" x14ac:dyDescent="0.25"/>
    <row r="22912" ht="30.75" customHeight="1" x14ac:dyDescent="0.25"/>
    <row r="22913" ht="30.75" customHeight="1" x14ac:dyDescent="0.25"/>
    <row r="22914" ht="30.75" customHeight="1" x14ac:dyDescent="0.25"/>
    <row r="22915" ht="30.75" customHeight="1" x14ac:dyDescent="0.25"/>
    <row r="22916" ht="30.75" customHeight="1" x14ac:dyDescent="0.25"/>
    <row r="22917" ht="30.75" customHeight="1" x14ac:dyDescent="0.25"/>
    <row r="22918" ht="30.75" customHeight="1" x14ac:dyDescent="0.25"/>
    <row r="22919" ht="30.75" customHeight="1" x14ac:dyDescent="0.25"/>
    <row r="22920" ht="30.75" customHeight="1" x14ac:dyDescent="0.25"/>
    <row r="22921" ht="30.75" customHeight="1" x14ac:dyDescent="0.25"/>
    <row r="22922" ht="30.75" customHeight="1" x14ac:dyDescent="0.25"/>
    <row r="22923" ht="30.75" customHeight="1" x14ac:dyDescent="0.25"/>
    <row r="22924" ht="30.75" customHeight="1" x14ac:dyDescent="0.25"/>
    <row r="22925" ht="30.75" customHeight="1" x14ac:dyDescent="0.25"/>
    <row r="22926" ht="30.75" customHeight="1" x14ac:dyDescent="0.25"/>
    <row r="22927" ht="30.75" customHeight="1" x14ac:dyDescent="0.25"/>
    <row r="22928" ht="30.75" customHeight="1" x14ac:dyDescent="0.25"/>
    <row r="22929" ht="30.75" customHeight="1" x14ac:dyDescent="0.25"/>
    <row r="22930" ht="30.75" customHeight="1" x14ac:dyDescent="0.25"/>
    <row r="22931" ht="30.75" customHeight="1" x14ac:dyDescent="0.25"/>
    <row r="22932" ht="30.75" customHeight="1" x14ac:dyDescent="0.25"/>
    <row r="22933" ht="30.75" customHeight="1" x14ac:dyDescent="0.25"/>
    <row r="22934" ht="30.75" customHeight="1" x14ac:dyDescent="0.25"/>
    <row r="22935" ht="30.75" customHeight="1" x14ac:dyDescent="0.25"/>
    <row r="22936" ht="30.75" customHeight="1" x14ac:dyDescent="0.25"/>
    <row r="22937" ht="30.75" customHeight="1" x14ac:dyDescent="0.25"/>
    <row r="22938" ht="30.75" customHeight="1" x14ac:dyDescent="0.25"/>
    <row r="22939" ht="30.75" customHeight="1" x14ac:dyDescent="0.25"/>
    <row r="22940" ht="30.75" customHeight="1" x14ac:dyDescent="0.25"/>
    <row r="22941" ht="30.75" customHeight="1" x14ac:dyDescent="0.25"/>
    <row r="22942" ht="30.75" customHeight="1" x14ac:dyDescent="0.25"/>
    <row r="22943" ht="30.75" customHeight="1" x14ac:dyDescent="0.25"/>
    <row r="22944" ht="30.75" customHeight="1" x14ac:dyDescent="0.25"/>
    <row r="22945" ht="30.75" customHeight="1" x14ac:dyDescent="0.25"/>
    <row r="22946" ht="30.75" customHeight="1" x14ac:dyDescent="0.25"/>
    <row r="22947" ht="30.75" customHeight="1" x14ac:dyDescent="0.25"/>
    <row r="22948" ht="30.75" customHeight="1" x14ac:dyDescent="0.25"/>
    <row r="22949" ht="30.75" customHeight="1" x14ac:dyDescent="0.25"/>
    <row r="22950" ht="30.75" customHeight="1" x14ac:dyDescent="0.25"/>
    <row r="22951" ht="30.75" customHeight="1" x14ac:dyDescent="0.25"/>
    <row r="22952" ht="30.75" customHeight="1" x14ac:dyDescent="0.25"/>
    <row r="22953" ht="30.75" customHeight="1" x14ac:dyDescent="0.25"/>
    <row r="22954" ht="30.75" customHeight="1" x14ac:dyDescent="0.25"/>
    <row r="22955" ht="30.75" customHeight="1" x14ac:dyDescent="0.25"/>
    <row r="22956" ht="30.75" customHeight="1" x14ac:dyDescent="0.25"/>
    <row r="22957" ht="30.75" customHeight="1" x14ac:dyDescent="0.25"/>
    <row r="22958" ht="30.75" customHeight="1" x14ac:dyDescent="0.25"/>
    <row r="22959" ht="30.75" customHeight="1" x14ac:dyDescent="0.25"/>
    <row r="22960" ht="30.75" customHeight="1" x14ac:dyDescent="0.25"/>
    <row r="22961" ht="30.75" customHeight="1" x14ac:dyDescent="0.25"/>
    <row r="22962" ht="30.75" customHeight="1" x14ac:dyDescent="0.25"/>
    <row r="22963" ht="30.75" customHeight="1" x14ac:dyDescent="0.25"/>
    <row r="22964" ht="30.75" customHeight="1" x14ac:dyDescent="0.25"/>
    <row r="22965" ht="30.75" customHeight="1" x14ac:dyDescent="0.25"/>
    <row r="22966" ht="30.75" customHeight="1" x14ac:dyDescent="0.25"/>
    <row r="22967" ht="30.75" customHeight="1" x14ac:dyDescent="0.25"/>
    <row r="22968" ht="30.75" customHeight="1" x14ac:dyDescent="0.25"/>
    <row r="22969" ht="30.75" customHeight="1" x14ac:dyDescent="0.25"/>
    <row r="22970" ht="30.75" customHeight="1" x14ac:dyDescent="0.25"/>
    <row r="22971" ht="30.75" customHeight="1" x14ac:dyDescent="0.25"/>
    <row r="22972" ht="30.75" customHeight="1" x14ac:dyDescent="0.25"/>
    <row r="22973" ht="30.75" customHeight="1" x14ac:dyDescent="0.25"/>
    <row r="22974" ht="30.75" customHeight="1" x14ac:dyDescent="0.25"/>
    <row r="22975" ht="30.75" customHeight="1" x14ac:dyDescent="0.25"/>
    <row r="22976" ht="30.75" customHeight="1" x14ac:dyDescent="0.25"/>
    <row r="22977" ht="30.75" customHeight="1" x14ac:dyDescent="0.25"/>
    <row r="22978" ht="30.75" customHeight="1" x14ac:dyDescent="0.25"/>
    <row r="22979" ht="30.75" customHeight="1" x14ac:dyDescent="0.25"/>
    <row r="22980" ht="30.75" customHeight="1" x14ac:dyDescent="0.25"/>
    <row r="22981" ht="30.75" customHeight="1" x14ac:dyDescent="0.25"/>
    <row r="22982" ht="30.75" customHeight="1" x14ac:dyDescent="0.25"/>
    <row r="22983" ht="30.75" customHeight="1" x14ac:dyDescent="0.25"/>
    <row r="22984" ht="30.75" customHeight="1" x14ac:dyDescent="0.25"/>
    <row r="22985" ht="30.75" customHeight="1" x14ac:dyDescent="0.25"/>
    <row r="22986" ht="30.75" customHeight="1" x14ac:dyDescent="0.25"/>
    <row r="22987" ht="30.75" customHeight="1" x14ac:dyDescent="0.25"/>
    <row r="22988" ht="30.75" customHeight="1" x14ac:dyDescent="0.25"/>
    <row r="22989" ht="30.75" customHeight="1" x14ac:dyDescent="0.25"/>
    <row r="22990" ht="30.75" customHeight="1" x14ac:dyDescent="0.25"/>
    <row r="22991" ht="30.75" customHeight="1" x14ac:dyDescent="0.25"/>
    <row r="22992" ht="30.75" customHeight="1" x14ac:dyDescent="0.25"/>
    <row r="22993" ht="30.75" customHeight="1" x14ac:dyDescent="0.25"/>
    <row r="22994" ht="30.75" customHeight="1" x14ac:dyDescent="0.25"/>
    <row r="22995" ht="30.75" customHeight="1" x14ac:dyDescent="0.25"/>
    <row r="22996" ht="30.75" customHeight="1" x14ac:dyDescent="0.25"/>
    <row r="22997" ht="30.75" customHeight="1" x14ac:dyDescent="0.25"/>
    <row r="22998" ht="30.75" customHeight="1" x14ac:dyDescent="0.25"/>
    <row r="22999" ht="30.75" customHeight="1" x14ac:dyDescent="0.25"/>
    <row r="23000" ht="30.75" customHeight="1" x14ac:dyDescent="0.25"/>
    <row r="23001" ht="30.75" customHeight="1" x14ac:dyDescent="0.25"/>
    <row r="23002" ht="30.75" customHeight="1" x14ac:dyDescent="0.25"/>
    <row r="23003" ht="30.75" customHeight="1" x14ac:dyDescent="0.25"/>
    <row r="23004" ht="30.75" customHeight="1" x14ac:dyDescent="0.25"/>
    <row r="23005" ht="30.75" customHeight="1" x14ac:dyDescent="0.25"/>
    <row r="23006" ht="30.75" customHeight="1" x14ac:dyDescent="0.25"/>
    <row r="23007" ht="30.75" customHeight="1" x14ac:dyDescent="0.25"/>
    <row r="23008" ht="30.75" customHeight="1" x14ac:dyDescent="0.25"/>
    <row r="23009" ht="30.75" customHeight="1" x14ac:dyDescent="0.25"/>
    <row r="23010" ht="30.75" customHeight="1" x14ac:dyDescent="0.25"/>
    <row r="23011" ht="30.75" customHeight="1" x14ac:dyDescent="0.25"/>
    <row r="23012" ht="30.75" customHeight="1" x14ac:dyDescent="0.25"/>
    <row r="23013" ht="30.75" customHeight="1" x14ac:dyDescent="0.25"/>
    <row r="23014" ht="30.75" customHeight="1" x14ac:dyDescent="0.25"/>
    <row r="23015" ht="30.75" customHeight="1" x14ac:dyDescent="0.25"/>
    <row r="23016" ht="30.75" customHeight="1" x14ac:dyDescent="0.25"/>
    <row r="23017" ht="30.75" customHeight="1" x14ac:dyDescent="0.25"/>
    <row r="23018" ht="30.75" customHeight="1" x14ac:dyDescent="0.25"/>
    <row r="23019" ht="30.75" customHeight="1" x14ac:dyDescent="0.25"/>
    <row r="23020" ht="30.75" customHeight="1" x14ac:dyDescent="0.25"/>
    <row r="23021" ht="30.75" customHeight="1" x14ac:dyDescent="0.25"/>
    <row r="23022" ht="30.75" customHeight="1" x14ac:dyDescent="0.25"/>
    <row r="23023" ht="30.75" customHeight="1" x14ac:dyDescent="0.25"/>
    <row r="23024" ht="30.75" customHeight="1" x14ac:dyDescent="0.25"/>
    <row r="23025" ht="30.75" customHeight="1" x14ac:dyDescent="0.25"/>
    <row r="23026" ht="30.75" customHeight="1" x14ac:dyDescent="0.25"/>
    <row r="23027" ht="30.75" customHeight="1" x14ac:dyDescent="0.25"/>
    <row r="23028" ht="30.75" customHeight="1" x14ac:dyDescent="0.25"/>
    <row r="23029" ht="30.75" customHeight="1" x14ac:dyDescent="0.25"/>
    <row r="23030" ht="30.75" customHeight="1" x14ac:dyDescent="0.25"/>
    <row r="23031" ht="30.75" customHeight="1" x14ac:dyDescent="0.25"/>
    <row r="23032" ht="30.75" customHeight="1" x14ac:dyDescent="0.25"/>
    <row r="23033" ht="30.75" customHeight="1" x14ac:dyDescent="0.25"/>
    <row r="23034" ht="30.75" customHeight="1" x14ac:dyDescent="0.25"/>
    <row r="23035" ht="30.75" customHeight="1" x14ac:dyDescent="0.25"/>
    <row r="23036" ht="30.75" customHeight="1" x14ac:dyDescent="0.25"/>
    <row r="23037" ht="30.75" customHeight="1" x14ac:dyDescent="0.25"/>
    <row r="23038" ht="30.75" customHeight="1" x14ac:dyDescent="0.25"/>
    <row r="23039" ht="30.75" customHeight="1" x14ac:dyDescent="0.25"/>
    <row r="23040" ht="30.75" customHeight="1" x14ac:dyDescent="0.25"/>
    <row r="23041" ht="30.75" customHeight="1" x14ac:dyDescent="0.25"/>
    <row r="23042" ht="30.75" customHeight="1" x14ac:dyDescent="0.25"/>
    <row r="23043" ht="30.75" customHeight="1" x14ac:dyDescent="0.25"/>
    <row r="23044" ht="30.75" customHeight="1" x14ac:dyDescent="0.25"/>
    <row r="23045" ht="30.75" customHeight="1" x14ac:dyDescent="0.25"/>
    <row r="23046" ht="30.75" customHeight="1" x14ac:dyDescent="0.25"/>
    <row r="23047" ht="30.75" customHeight="1" x14ac:dyDescent="0.25"/>
    <row r="23048" ht="30.75" customHeight="1" x14ac:dyDescent="0.25"/>
    <row r="23049" ht="30.75" customHeight="1" x14ac:dyDescent="0.25"/>
    <row r="23050" ht="30.75" customHeight="1" x14ac:dyDescent="0.25"/>
    <row r="23051" ht="30.75" customHeight="1" x14ac:dyDescent="0.25"/>
    <row r="23052" ht="30.75" customHeight="1" x14ac:dyDescent="0.25"/>
    <row r="23053" ht="30.75" customHeight="1" x14ac:dyDescent="0.25"/>
    <row r="23054" ht="30.75" customHeight="1" x14ac:dyDescent="0.25"/>
    <row r="23055" ht="30.75" customHeight="1" x14ac:dyDescent="0.25"/>
    <row r="23056" ht="30.75" customHeight="1" x14ac:dyDescent="0.25"/>
    <row r="23057" ht="30.75" customHeight="1" x14ac:dyDescent="0.25"/>
    <row r="23058" ht="30.75" customHeight="1" x14ac:dyDescent="0.25"/>
    <row r="23059" ht="30.75" customHeight="1" x14ac:dyDescent="0.25"/>
    <row r="23060" ht="30.75" customHeight="1" x14ac:dyDescent="0.25"/>
    <row r="23061" ht="30.75" customHeight="1" x14ac:dyDescent="0.25"/>
    <row r="23062" ht="30.75" customHeight="1" x14ac:dyDescent="0.25"/>
    <row r="23063" ht="30.75" customHeight="1" x14ac:dyDescent="0.25"/>
    <row r="23064" ht="30.75" customHeight="1" x14ac:dyDescent="0.25"/>
    <row r="23065" ht="30.75" customHeight="1" x14ac:dyDescent="0.25"/>
    <row r="23066" ht="30.75" customHeight="1" x14ac:dyDescent="0.25"/>
    <row r="23067" ht="30.75" customHeight="1" x14ac:dyDescent="0.25"/>
    <row r="23068" ht="30.75" customHeight="1" x14ac:dyDescent="0.25"/>
    <row r="23069" ht="30.75" customHeight="1" x14ac:dyDescent="0.25"/>
    <row r="23070" ht="30.75" customHeight="1" x14ac:dyDescent="0.25"/>
    <row r="23071" ht="30.75" customHeight="1" x14ac:dyDescent="0.25"/>
    <row r="23072" ht="30.75" customHeight="1" x14ac:dyDescent="0.25"/>
    <row r="23073" ht="30.75" customHeight="1" x14ac:dyDescent="0.25"/>
    <row r="23074" ht="30.75" customHeight="1" x14ac:dyDescent="0.25"/>
    <row r="23075" ht="30.75" customHeight="1" x14ac:dyDescent="0.25"/>
    <row r="23076" ht="30.75" customHeight="1" x14ac:dyDescent="0.25"/>
    <row r="23077" ht="30.75" customHeight="1" x14ac:dyDescent="0.25"/>
    <row r="23078" ht="30.75" customHeight="1" x14ac:dyDescent="0.25"/>
    <row r="23079" ht="30.75" customHeight="1" x14ac:dyDescent="0.25"/>
    <row r="23080" ht="30.75" customHeight="1" x14ac:dyDescent="0.25"/>
    <row r="23081" ht="30.75" customHeight="1" x14ac:dyDescent="0.25"/>
    <row r="23082" ht="30.75" customHeight="1" x14ac:dyDescent="0.25"/>
    <row r="23083" ht="30.75" customHeight="1" x14ac:dyDescent="0.25"/>
    <row r="23084" ht="30.75" customHeight="1" x14ac:dyDescent="0.25"/>
    <row r="23085" ht="30.75" customHeight="1" x14ac:dyDescent="0.25"/>
    <row r="23086" ht="30.75" customHeight="1" x14ac:dyDescent="0.25"/>
    <row r="23087" ht="30.75" customHeight="1" x14ac:dyDescent="0.25"/>
    <row r="23088" ht="30.75" customHeight="1" x14ac:dyDescent="0.25"/>
    <row r="23089" ht="30.75" customHeight="1" x14ac:dyDescent="0.25"/>
    <row r="23090" ht="30.75" customHeight="1" x14ac:dyDescent="0.25"/>
    <row r="23091" ht="30.75" customHeight="1" x14ac:dyDescent="0.25"/>
    <row r="23092" ht="30.75" customHeight="1" x14ac:dyDescent="0.25"/>
    <row r="23093" ht="30.75" customHeight="1" x14ac:dyDescent="0.25"/>
    <row r="23094" ht="30.75" customHeight="1" x14ac:dyDescent="0.25"/>
    <row r="23095" ht="30.75" customHeight="1" x14ac:dyDescent="0.25"/>
    <row r="23096" ht="30.75" customHeight="1" x14ac:dyDescent="0.25"/>
    <row r="23097" ht="30.75" customHeight="1" x14ac:dyDescent="0.25"/>
    <row r="23098" ht="30.75" customHeight="1" x14ac:dyDescent="0.25"/>
    <row r="23099" ht="30.75" customHeight="1" x14ac:dyDescent="0.25"/>
    <row r="23100" ht="30.75" customHeight="1" x14ac:dyDescent="0.25"/>
    <row r="23101" ht="30.75" customHeight="1" x14ac:dyDescent="0.25"/>
    <row r="23102" ht="30.75" customHeight="1" x14ac:dyDescent="0.25"/>
    <row r="23103" ht="30.75" customHeight="1" x14ac:dyDescent="0.25"/>
    <row r="23104" ht="30.75" customHeight="1" x14ac:dyDescent="0.25"/>
    <row r="23105" ht="30.75" customHeight="1" x14ac:dyDescent="0.25"/>
    <row r="23106" ht="30.75" customHeight="1" x14ac:dyDescent="0.25"/>
    <row r="23107" ht="30.75" customHeight="1" x14ac:dyDescent="0.25"/>
    <row r="23108" ht="30.75" customHeight="1" x14ac:dyDescent="0.25"/>
    <row r="23109" ht="30.75" customHeight="1" x14ac:dyDescent="0.25"/>
    <row r="23110" ht="30.75" customHeight="1" x14ac:dyDescent="0.25"/>
    <row r="23111" ht="30.75" customHeight="1" x14ac:dyDescent="0.25"/>
    <row r="23112" ht="30.75" customHeight="1" x14ac:dyDescent="0.25"/>
    <row r="23113" ht="30.75" customHeight="1" x14ac:dyDescent="0.25"/>
    <row r="23114" ht="30.75" customHeight="1" x14ac:dyDescent="0.25"/>
    <row r="23115" ht="30.75" customHeight="1" x14ac:dyDescent="0.25"/>
    <row r="23116" ht="30.75" customHeight="1" x14ac:dyDescent="0.25"/>
    <row r="23117" ht="30.75" customHeight="1" x14ac:dyDescent="0.25"/>
    <row r="23118" ht="30.75" customHeight="1" x14ac:dyDescent="0.25"/>
    <row r="23119" ht="30.75" customHeight="1" x14ac:dyDescent="0.25"/>
    <row r="23120" ht="30.75" customHeight="1" x14ac:dyDescent="0.25"/>
    <row r="23121" ht="30.75" customHeight="1" x14ac:dyDescent="0.25"/>
    <row r="23122" ht="30.75" customHeight="1" x14ac:dyDescent="0.25"/>
    <row r="23123" ht="30.75" customHeight="1" x14ac:dyDescent="0.25"/>
    <row r="23124" ht="30.75" customHeight="1" x14ac:dyDescent="0.25"/>
    <row r="23125" ht="30.75" customHeight="1" x14ac:dyDescent="0.25"/>
    <row r="23126" ht="30.75" customHeight="1" x14ac:dyDescent="0.25"/>
    <row r="23127" ht="30.75" customHeight="1" x14ac:dyDescent="0.25"/>
    <row r="23128" ht="30.75" customHeight="1" x14ac:dyDescent="0.25"/>
    <row r="23129" ht="30.75" customHeight="1" x14ac:dyDescent="0.25"/>
    <row r="23130" ht="30.75" customHeight="1" x14ac:dyDescent="0.25"/>
    <row r="23131" ht="30.75" customHeight="1" x14ac:dyDescent="0.25"/>
    <row r="23132" ht="30.75" customHeight="1" x14ac:dyDescent="0.25"/>
    <row r="23133" ht="30.75" customHeight="1" x14ac:dyDescent="0.25"/>
    <row r="23134" ht="30.75" customHeight="1" x14ac:dyDescent="0.25"/>
    <row r="23135" ht="30.75" customHeight="1" x14ac:dyDescent="0.25"/>
    <row r="23136" ht="30.75" customHeight="1" x14ac:dyDescent="0.25"/>
    <row r="23137" ht="30.75" customHeight="1" x14ac:dyDescent="0.25"/>
    <row r="23138" ht="30.75" customHeight="1" x14ac:dyDescent="0.25"/>
    <row r="23139" ht="30.75" customHeight="1" x14ac:dyDescent="0.25"/>
    <row r="23140" ht="30.75" customHeight="1" x14ac:dyDescent="0.25"/>
    <row r="23141" ht="30.75" customHeight="1" x14ac:dyDescent="0.25"/>
    <row r="23142" ht="30.75" customHeight="1" x14ac:dyDescent="0.25"/>
    <row r="23143" ht="30.75" customHeight="1" x14ac:dyDescent="0.25"/>
    <row r="23144" ht="30.75" customHeight="1" x14ac:dyDescent="0.25"/>
    <row r="23145" ht="30.75" customHeight="1" x14ac:dyDescent="0.25"/>
    <row r="23146" ht="30.75" customHeight="1" x14ac:dyDescent="0.25"/>
    <row r="23147" ht="30.75" customHeight="1" x14ac:dyDescent="0.25"/>
    <row r="23148" ht="30.75" customHeight="1" x14ac:dyDescent="0.25"/>
    <row r="23149" ht="30.75" customHeight="1" x14ac:dyDescent="0.25"/>
    <row r="23150" ht="30.75" customHeight="1" x14ac:dyDescent="0.25"/>
    <row r="23151" ht="30.75" customHeight="1" x14ac:dyDescent="0.25"/>
    <row r="23152" ht="30.75" customHeight="1" x14ac:dyDescent="0.25"/>
    <row r="23153" ht="30.75" customHeight="1" x14ac:dyDescent="0.25"/>
    <row r="23154" ht="30.75" customHeight="1" x14ac:dyDescent="0.25"/>
    <row r="23155" ht="30.75" customHeight="1" x14ac:dyDescent="0.25"/>
    <row r="23156" ht="30.75" customHeight="1" x14ac:dyDescent="0.25"/>
    <row r="23157" ht="30.75" customHeight="1" x14ac:dyDescent="0.25"/>
    <row r="23158" ht="30.75" customHeight="1" x14ac:dyDescent="0.25"/>
    <row r="23159" ht="30.75" customHeight="1" x14ac:dyDescent="0.25"/>
    <row r="23160" ht="30.75" customHeight="1" x14ac:dyDescent="0.25"/>
    <row r="23161" ht="30.75" customHeight="1" x14ac:dyDescent="0.25"/>
    <row r="23162" ht="30.75" customHeight="1" x14ac:dyDescent="0.25"/>
    <row r="23163" ht="30.75" customHeight="1" x14ac:dyDescent="0.25"/>
    <row r="23164" ht="30.75" customHeight="1" x14ac:dyDescent="0.25"/>
    <row r="23165" ht="30.75" customHeight="1" x14ac:dyDescent="0.25"/>
    <row r="23166" ht="30.75" customHeight="1" x14ac:dyDescent="0.25"/>
    <row r="23167" ht="30.75" customHeight="1" x14ac:dyDescent="0.25"/>
    <row r="23168" ht="30.75" customHeight="1" x14ac:dyDescent="0.25"/>
    <row r="23169" ht="30.75" customHeight="1" x14ac:dyDescent="0.25"/>
    <row r="23170" ht="30.75" customHeight="1" x14ac:dyDescent="0.25"/>
    <row r="23171" ht="30.75" customHeight="1" x14ac:dyDescent="0.25"/>
    <row r="23172" ht="30.75" customHeight="1" x14ac:dyDescent="0.25"/>
    <row r="23173" ht="30.75" customHeight="1" x14ac:dyDescent="0.25"/>
    <row r="23174" ht="30.75" customHeight="1" x14ac:dyDescent="0.25"/>
    <row r="23175" ht="30.75" customHeight="1" x14ac:dyDescent="0.25"/>
    <row r="23176" ht="30.75" customHeight="1" x14ac:dyDescent="0.25"/>
    <row r="23177" ht="30.75" customHeight="1" x14ac:dyDescent="0.25"/>
    <row r="23178" ht="30.75" customHeight="1" x14ac:dyDescent="0.25"/>
    <row r="23179" ht="30.75" customHeight="1" x14ac:dyDescent="0.25"/>
    <row r="23180" ht="30.75" customHeight="1" x14ac:dyDescent="0.25"/>
    <row r="23181" ht="30.75" customHeight="1" x14ac:dyDescent="0.25"/>
    <row r="23182" ht="30.75" customHeight="1" x14ac:dyDescent="0.25"/>
    <row r="23183" ht="30.75" customHeight="1" x14ac:dyDescent="0.25"/>
    <row r="23184" ht="30.75" customHeight="1" x14ac:dyDescent="0.25"/>
    <row r="23185" ht="30.75" customHeight="1" x14ac:dyDescent="0.25"/>
    <row r="23186" ht="30.75" customHeight="1" x14ac:dyDescent="0.25"/>
    <row r="23187" ht="30.75" customHeight="1" x14ac:dyDescent="0.25"/>
    <row r="23188" ht="30.75" customHeight="1" x14ac:dyDescent="0.25"/>
    <row r="23189" ht="30.75" customHeight="1" x14ac:dyDescent="0.25"/>
    <row r="23190" ht="30.75" customHeight="1" x14ac:dyDescent="0.25"/>
    <row r="23191" ht="30.75" customHeight="1" x14ac:dyDescent="0.25"/>
    <row r="23192" ht="30.75" customHeight="1" x14ac:dyDescent="0.25"/>
    <row r="23193" ht="30.75" customHeight="1" x14ac:dyDescent="0.25"/>
    <row r="23194" ht="30.75" customHeight="1" x14ac:dyDescent="0.25"/>
    <row r="23195" ht="30.75" customHeight="1" x14ac:dyDescent="0.25"/>
    <row r="23196" ht="30.75" customHeight="1" x14ac:dyDescent="0.25"/>
    <row r="23197" ht="30.75" customHeight="1" x14ac:dyDescent="0.25"/>
    <row r="23198" ht="30.75" customHeight="1" x14ac:dyDescent="0.25"/>
    <row r="23199" ht="30.75" customHeight="1" x14ac:dyDescent="0.25"/>
    <row r="23200" ht="30.75" customHeight="1" x14ac:dyDescent="0.25"/>
    <row r="23201" ht="30.75" customHeight="1" x14ac:dyDescent="0.25"/>
    <row r="23202" ht="30.75" customHeight="1" x14ac:dyDescent="0.25"/>
    <row r="23203" ht="30.75" customHeight="1" x14ac:dyDescent="0.25"/>
    <row r="23204" ht="30.75" customHeight="1" x14ac:dyDescent="0.25"/>
    <row r="23205" ht="30.75" customHeight="1" x14ac:dyDescent="0.25"/>
    <row r="23206" ht="30.75" customHeight="1" x14ac:dyDescent="0.25"/>
    <row r="23207" ht="30.75" customHeight="1" x14ac:dyDescent="0.25"/>
    <row r="23208" ht="30.75" customHeight="1" x14ac:dyDescent="0.25"/>
    <row r="23209" ht="30.75" customHeight="1" x14ac:dyDescent="0.25"/>
    <row r="23210" ht="30.75" customHeight="1" x14ac:dyDescent="0.25"/>
    <row r="23211" ht="30.75" customHeight="1" x14ac:dyDescent="0.25"/>
    <row r="23212" ht="30.75" customHeight="1" x14ac:dyDescent="0.25"/>
    <row r="23213" ht="30.75" customHeight="1" x14ac:dyDescent="0.25"/>
    <row r="23214" ht="30.75" customHeight="1" x14ac:dyDescent="0.25"/>
    <row r="23215" ht="30.75" customHeight="1" x14ac:dyDescent="0.25"/>
    <row r="23216" ht="30.75" customHeight="1" x14ac:dyDescent="0.25"/>
    <row r="23217" ht="30.75" customHeight="1" x14ac:dyDescent="0.25"/>
    <row r="23218" ht="30.75" customHeight="1" x14ac:dyDescent="0.25"/>
    <row r="23219" ht="30.75" customHeight="1" x14ac:dyDescent="0.25"/>
    <row r="23220" ht="30.75" customHeight="1" x14ac:dyDescent="0.25"/>
    <row r="23221" ht="30.75" customHeight="1" x14ac:dyDescent="0.25"/>
    <row r="23222" ht="30.75" customHeight="1" x14ac:dyDescent="0.25"/>
    <row r="23223" ht="30.75" customHeight="1" x14ac:dyDescent="0.25"/>
    <row r="23224" ht="30.75" customHeight="1" x14ac:dyDescent="0.25"/>
    <row r="23225" ht="30.75" customHeight="1" x14ac:dyDescent="0.25"/>
    <row r="23226" ht="30.75" customHeight="1" x14ac:dyDescent="0.25"/>
    <row r="23227" ht="30.75" customHeight="1" x14ac:dyDescent="0.25"/>
    <row r="23228" ht="30.75" customHeight="1" x14ac:dyDescent="0.25"/>
    <row r="23229" ht="30.75" customHeight="1" x14ac:dyDescent="0.25"/>
    <row r="23230" ht="30.75" customHeight="1" x14ac:dyDescent="0.25"/>
    <row r="23231" ht="30.75" customHeight="1" x14ac:dyDescent="0.25"/>
    <row r="23232" ht="30.75" customHeight="1" x14ac:dyDescent="0.25"/>
    <row r="23233" ht="30.75" customHeight="1" x14ac:dyDescent="0.25"/>
    <row r="23234" ht="30.75" customHeight="1" x14ac:dyDescent="0.25"/>
    <row r="23235" ht="30.75" customHeight="1" x14ac:dyDescent="0.25"/>
    <row r="23236" ht="30.75" customHeight="1" x14ac:dyDescent="0.25"/>
    <row r="23237" ht="30.75" customHeight="1" x14ac:dyDescent="0.25"/>
    <row r="23238" ht="30.75" customHeight="1" x14ac:dyDescent="0.25"/>
    <row r="23239" ht="30.75" customHeight="1" x14ac:dyDescent="0.25"/>
    <row r="23240" ht="30.75" customHeight="1" x14ac:dyDescent="0.25"/>
    <row r="23241" ht="30.75" customHeight="1" x14ac:dyDescent="0.25"/>
    <row r="23242" ht="30.75" customHeight="1" x14ac:dyDescent="0.25"/>
    <row r="23243" ht="30.75" customHeight="1" x14ac:dyDescent="0.25"/>
    <row r="23244" ht="30.75" customHeight="1" x14ac:dyDescent="0.25"/>
    <row r="23245" ht="30.75" customHeight="1" x14ac:dyDescent="0.25"/>
    <row r="23246" ht="30.75" customHeight="1" x14ac:dyDescent="0.25"/>
    <row r="23247" ht="30.75" customHeight="1" x14ac:dyDescent="0.25"/>
    <row r="23248" ht="30.75" customHeight="1" x14ac:dyDescent="0.25"/>
    <row r="23249" ht="30.75" customHeight="1" x14ac:dyDescent="0.25"/>
    <row r="23250" ht="30.75" customHeight="1" x14ac:dyDescent="0.25"/>
    <row r="23251" ht="30.75" customHeight="1" x14ac:dyDescent="0.25"/>
    <row r="23252" ht="30.75" customHeight="1" x14ac:dyDescent="0.25"/>
    <row r="23253" ht="30.75" customHeight="1" x14ac:dyDescent="0.25"/>
    <row r="23254" ht="30.75" customHeight="1" x14ac:dyDescent="0.25"/>
    <row r="23255" ht="30.75" customHeight="1" x14ac:dyDescent="0.25"/>
    <row r="23256" ht="30.75" customHeight="1" x14ac:dyDescent="0.25"/>
    <row r="23257" ht="30.75" customHeight="1" x14ac:dyDescent="0.25"/>
    <row r="23258" ht="30.75" customHeight="1" x14ac:dyDescent="0.25"/>
    <row r="23259" ht="30.75" customHeight="1" x14ac:dyDescent="0.25"/>
    <row r="23260" ht="30.75" customHeight="1" x14ac:dyDescent="0.25"/>
    <row r="23261" ht="30.75" customHeight="1" x14ac:dyDescent="0.25"/>
    <row r="23262" ht="30.75" customHeight="1" x14ac:dyDescent="0.25"/>
    <row r="23263" ht="30.75" customHeight="1" x14ac:dyDescent="0.25"/>
    <row r="23264" ht="30.75" customHeight="1" x14ac:dyDescent="0.25"/>
    <row r="23265" ht="30.75" customHeight="1" x14ac:dyDescent="0.25"/>
    <row r="23266" ht="30.75" customHeight="1" x14ac:dyDescent="0.25"/>
    <row r="23267" ht="30.75" customHeight="1" x14ac:dyDescent="0.25"/>
    <row r="23268" ht="30.75" customHeight="1" x14ac:dyDescent="0.25"/>
    <row r="23269" ht="30.75" customHeight="1" x14ac:dyDescent="0.25"/>
    <row r="23270" ht="30.75" customHeight="1" x14ac:dyDescent="0.25"/>
    <row r="23271" ht="30.75" customHeight="1" x14ac:dyDescent="0.25"/>
    <row r="23272" ht="30.75" customHeight="1" x14ac:dyDescent="0.25"/>
    <row r="23273" ht="30.75" customHeight="1" x14ac:dyDescent="0.25"/>
    <row r="23274" ht="30.75" customHeight="1" x14ac:dyDescent="0.25"/>
    <row r="23275" ht="30.75" customHeight="1" x14ac:dyDescent="0.25"/>
    <row r="23276" ht="30.75" customHeight="1" x14ac:dyDescent="0.25"/>
    <row r="23277" ht="30.75" customHeight="1" x14ac:dyDescent="0.25"/>
    <row r="23278" ht="30.75" customHeight="1" x14ac:dyDescent="0.25"/>
    <row r="23279" ht="30.75" customHeight="1" x14ac:dyDescent="0.25"/>
    <row r="23280" ht="30.75" customHeight="1" x14ac:dyDescent="0.25"/>
    <row r="23281" ht="30.75" customHeight="1" x14ac:dyDescent="0.25"/>
    <row r="23282" ht="30.75" customHeight="1" x14ac:dyDescent="0.25"/>
    <row r="23283" ht="30.75" customHeight="1" x14ac:dyDescent="0.25"/>
    <row r="23284" ht="30.75" customHeight="1" x14ac:dyDescent="0.25"/>
    <row r="23285" ht="30.75" customHeight="1" x14ac:dyDescent="0.25"/>
    <row r="23286" ht="30.75" customHeight="1" x14ac:dyDescent="0.25"/>
    <row r="23287" ht="30.75" customHeight="1" x14ac:dyDescent="0.25"/>
    <row r="23288" ht="30.75" customHeight="1" x14ac:dyDescent="0.25"/>
    <row r="23289" ht="30.75" customHeight="1" x14ac:dyDescent="0.25"/>
    <row r="23290" ht="30.75" customHeight="1" x14ac:dyDescent="0.25"/>
    <row r="23291" ht="30.75" customHeight="1" x14ac:dyDescent="0.25"/>
    <row r="23292" ht="30.75" customHeight="1" x14ac:dyDescent="0.25"/>
    <row r="23293" ht="30.75" customHeight="1" x14ac:dyDescent="0.25"/>
    <row r="23294" ht="30.75" customHeight="1" x14ac:dyDescent="0.25"/>
    <row r="23295" ht="30.75" customHeight="1" x14ac:dyDescent="0.25"/>
    <row r="23296" ht="30.75" customHeight="1" x14ac:dyDescent="0.25"/>
    <row r="23297" ht="30.75" customHeight="1" x14ac:dyDescent="0.25"/>
    <row r="23298" ht="30.75" customHeight="1" x14ac:dyDescent="0.25"/>
    <row r="23299" ht="30.75" customHeight="1" x14ac:dyDescent="0.25"/>
    <row r="23300" ht="30.75" customHeight="1" x14ac:dyDescent="0.25"/>
    <row r="23301" ht="30.75" customHeight="1" x14ac:dyDescent="0.25"/>
    <row r="23302" ht="30.75" customHeight="1" x14ac:dyDescent="0.25"/>
    <row r="23303" ht="30.75" customHeight="1" x14ac:dyDescent="0.25"/>
    <row r="23304" ht="30.75" customHeight="1" x14ac:dyDescent="0.25"/>
    <row r="23305" ht="30.75" customHeight="1" x14ac:dyDescent="0.25"/>
    <row r="23306" ht="30.75" customHeight="1" x14ac:dyDescent="0.25"/>
    <row r="23307" ht="30.75" customHeight="1" x14ac:dyDescent="0.25"/>
    <row r="23308" ht="30.75" customHeight="1" x14ac:dyDescent="0.25"/>
    <row r="23309" ht="30.75" customHeight="1" x14ac:dyDescent="0.25"/>
    <row r="23310" ht="30.75" customHeight="1" x14ac:dyDescent="0.25"/>
    <row r="23311" ht="30.75" customHeight="1" x14ac:dyDescent="0.25"/>
    <row r="23312" ht="30.75" customHeight="1" x14ac:dyDescent="0.25"/>
    <row r="23313" ht="30.75" customHeight="1" x14ac:dyDescent="0.25"/>
    <row r="23314" ht="30.75" customHeight="1" x14ac:dyDescent="0.25"/>
    <row r="23315" ht="30.75" customHeight="1" x14ac:dyDescent="0.25"/>
    <row r="23316" ht="30.75" customHeight="1" x14ac:dyDescent="0.25"/>
    <row r="23317" ht="30.75" customHeight="1" x14ac:dyDescent="0.25"/>
    <row r="23318" ht="30.75" customHeight="1" x14ac:dyDescent="0.25"/>
    <row r="23319" ht="30.75" customHeight="1" x14ac:dyDescent="0.25"/>
    <row r="23320" ht="30.75" customHeight="1" x14ac:dyDescent="0.25"/>
    <row r="23321" ht="30.75" customHeight="1" x14ac:dyDescent="0.25"/>
    <row r="23322" ht="30.75" customHeight="1" x14ac:dyDescent="0.25"/>
    <row r="23323" ht="30.75" customHeight="1" x14ac:dyDescent="0.25"/>
    <row r="23324" ht="30.75" customHeight="1" x14ac:dyDescent="0.25"/>
    <row r="23325" ht="30.75" customHeight="1" x14ac:dyDescent="0.25"/>
    <row r="23326" ht="30.75" customHeight="1" x14ac:dyDescent="0.25"/>
    <row r="23327" ht="30.75" customHeight="1" x14ac:dyDescent="0.25"/>
    <row r="23328" ht="30.75" customHeight="1" x14ac:dyDescent="0.25"/>
    <row r="23329" ht="30.75" customHeight="1" x14ac:dyDescent="0.25"/>
    <row r="23330" ht="30.75" customHeight="1" x14ac:dyDescent="0.25"/>
    <row r="23331" ht="30.75" customHeight="1" x14ac:dyDescent="0.25"/>
    <row r="23332" ht="30.75" customHeight="1" x14ac:dyDescent="0.25"/>
    <row r="23333" ht="30.75" customHeight="1" x14ac:dyDescent="0.25"/>
    <row r="23334" ht="30.75" customHeight="1" x14ac:dyDescent="0.25"/>
    <row r="23335" ht="30.75" customHeight="1" x14ac:dyDescent="0.25"/>
    <row r="23336" ht="30.75" customHeight="1" x14ac:dyDescent="0.25"/>
    <row r="23337" ht="30.75" customHeight="1" x14ac:dyDescent="0.25"/>
    <row r="23338" ht="30.75" customHeight="1" x14ac:dyDescent="0.25"/>
    <row r="23339" ht="30.75" customHeight="1" x14ac:dyDescent="0.25"/>
    <row r="23340" ht="30.75" customHeight="1" x14ac:dyDescent="0.25"/>
    <row r="23341" ht="30.75" customHeight="1" x14ac:dyDescent="0.25"/>
    <row r="23342" ht="30.75" customHeight="1" x14ac:dyDescent="0.25"/>
    <row r="23343" ht="30.75" customHeight="1" x14ac:dyDescent="0.25"/>
    <row r="23344" ht="30.75" customHeight="1" x14ac:dyDescent="0.25"/>
    <row r="23345" ht="30.75" customHeight="1" x14ac:dyDescent="0.25"/>
    <row r="23346" ht="30.75" customHeight="1" x14ac:dyDescent="0.25"/>
    <row r="23347" ht="30.75" customHeight="1" x14ac:dyDescent="0.25"/>
    <row r="23348" ht="30.75" customHeight="1" x14ac:dyDescent="0.25"/>
    <row r="23349" ht="30.75" customHeight="1" x14ac:dyDescent="0.25"/>
    <row r="23350" ht="30.75" customHeight="1" x14ac:dyDescent="0.25"/>
    <row r="23351" ht="30.75" customHeight="1" x14ac:dyDescent="0.25"/>
    <row r="23352" ht="30.75" customHeight="1" x14ac:dyDescent="0.25"/>
    <row r="23353" ht="30.75" customHeight="1" x14ac:dyDescent="0.25"/>
    <row r="23354" ht="30.75" customHeight="1" x14ac:dyDescent="0.25"/>
    <row r="23355" ht="30.75" customHeight="1" x14ac:dyDescent="0.25"/>
    <row r="23356" ht="30.75" customHeight="1" x14ac:dyDescent="0.25"/>
    <row r="23357" ht="30.75" customHeight="1" x14ac:dyDescent="0.25"/>
    <row r="23358" ht="30.75" customHeight="1" x14ac:dyDescent="0.25"/>
    <row r="23359" ht="30.75" customHeight="1" x14ac:dyDescent="0.25"/>
    <row r="23360" ht="30.75" customHeight="1" x14ac:dyDescent="0.25"/>
    <row r="23361" ht="30.75" customHeight="1" x14ac:dyDescent="0.25"/>
    <row r="23362" ht="30.75" customHeight="1" x14ac:dyDescent="0.25"/>
    <row r="23363" ht="30.75" customHeight="1" x14ac:dyDescent="0.25"/>
    <row r="23364" ht="30.75" customHeight="1" x14ac:dyDescent="0.25"/>
    <row r="23365" ht="30.75" customHeight="1" x14ac:dyDescent="0.25"/>
    <row r="23366" ht="30.75" customHeight="1" x14ac:dyDescent="0.25"/>
    <row r="23367" ht="30.75" customHeight="1" x14ac:dyDescent="0.25"/>
    <row r="23368" ht="30.75" customHeight="1" x14ac:dyDescent="0.25"/>
    <row r="23369" ht="30.75" customHeight="1" x14ac:dyDescent="0.25"/>
    <row r="23370" ht="30.75" customHeight="1" x14ac:dyDescent="0.25"/>
    <row r="23371" ht="30.75" customHeight="1" x14ac:dyDescent="0.25"/>
    <row r="23372" ht="30.75" customHeight="1" x14ac:dyDescent="0.25"/>
    <row r="23373" ht="30.75" customHeight="1" x14ac:dyDescent="0.25"/>
    <row r="23374" ht="30.75" customHeight="1" x14ac:dyDescent="0.25"/>
    <row r="23375" ht="30.75" customHeight="1" x14ac:dyDescent="0.25"/>
    <row r="23376" ht="30.75" customHeight="1" x14ac:dyDescent="0.25"/>
    <row r="23377" ht="30.75" customHeight="1" x14ac:dyDescent="0.25"/>
    <row r="23378" ht="30.75" customHeight="1" x14ac:dyDescent="0.25"/>
    <row r="23379" ht="30.75" customHeight="1" x14ac:dyDescent="0.25"/>
    <row r="23380" ht="30.75" customHeight="1" x14ac:dyDescent="0.25"/>
    <row r="23381" ht="30.75" customHeight="1" x14ac:dyDescent="0.25"/>
    <row r="23382" ht="30.75" customHeight="1" x14ac:dyDescent="0.25"/>
    <row r="23383" ht="30.75" customHeight="1" x14ac:dyDescent="0.25"/>
    <row r="23384" ht="30.75" customHeight="1" x14ac:dyDescent="0.25"/>
    <row r="23385" ht="30.75" customHeight="1" x14ac:dyDescent="0.25"/>
    <row r="23386" ht="30.75" customHeight="1" x14ac:dyDescent="0.25"/>
    <row r="23387" ht="30.75" customHeight="1" x14ac:dyDescent="0.25"/>
    <row r="23388" ht="30.75" customHeight="1" x14ac:dyDescent="0.25"/>
    <row r="23389" ht="30.75" customHeight="1" x14ac:dyDescent="0.25"/>
    <row r="23390" ht="30.75" customHeight="1" x14ac:dyDescent="0.25"/>
    <row r="23391" ht="30.75" customHeight="1" x14ac:dyDescent="0.25"/>
    <row r="23392" ht="30.75" customHeight="1" x14ac:dyDescent="0.25"/>
    <row r="23393" ht="30.75" customHeight="1" x14ac:dyDescent="0.25"/>
    <row r="23394" ht="30.75" customHeight="1" x14ac:dyDescent="0.25"/>
    <row r="23395" ht="30.75" customHeight="1" x14ac:dyDescent="0.25"/>
    <row r="23396" ht="30.75" customHeight="1" x14ac:dyDescent="0.25"/>
    <row r="23397" ht="30.75" customHeight="1" x14ac:dyDescent="0.25"/>
    <row r="23398" ht="30.75" customHeight="1" x14ac:dyDescent="0.25"/>
    <row r="23399" ht="30.75" customHeight="1" x14ac:dyDescent="0.25"/>
    <row r="23400" ht="30.75" customHeight="1" x14ac:dyDescent="0.25"/>
    <row r="23401" ht="30.75" customHeight="1" x14ac:dyDescent="0.25"/>
    <row r="23402" ht="30.75" customHeight="1" x14ac:dyDescent="0.25"/>
    <row r="23403" ht="30.75" customHeight="1" x14ac:dyDescent="0.25"/>
    <row r="23404" ht="30.75" customHeight="1" x14ac:dyDescent="0.25"/>
    <row r="23405" ht="30.75" customHeight="1" x14ac:dyDescent="0.25"/>
    <row r="23406" ht="30.75" customHeight="1" x14ac:dyDescent="0.25"/>
    <row r="23407" ht="30.75" customHeight="1" x14ac:dyDescent="0.25"/>
    <row r="23408" ht="30.75" customHeight="1" x14ac:dyDescent="0.25"/>
    <row r="23409" ht="30.75" customHeight="1" x14ac:dyDescent="0.25"/>
    <row r="23410" ht="30.75" customHeight="1" x14ac:dyDescent="0.25"/>
    <row r="23411" ht="30.75" customHeight="1" x14ac:dyDescent="0.25"/>
    <row r="23412" ht="30.75" customHeight="1" x14ac:dyDescent="0.25"/>
    <row r="23413" ht="30.75" customHeight="1" x14ac:dyDescent="0.25"/>
    <row r="23414" ht="30.75" customHeight="1" x14ac:dyDescent="0.25"/>
    <row r="23415" ht="30.75" customHeight="1" x14ac:dyDescent="0.25"/>
    <row r="23416" ht="30.75" customHeight="1" x14ac:dyDescent="0.25"/>
    <row r="23417" ht="30.75" customHeight="1" x14ac:dyDescent="0.25"/>
    <row r="23418" ht="30.75" customHeight="1" x14ac:dyDescent="0.25"/>
    <row r="23419" ht="30.75" customHeight="1" x14ac:dyDescent="0.25"/>
    <row r="23420" ht="30.75" customHeight="1" x14ac:dyDescent="0.25"/>
    <row r="23421" ht="30.75" customHeight="1" x14ac:dyDescent="0.25"/>
    <row r="23422" ht="30.75" customHeight="1" x14ac:dyDescent="0.25"/>
    <row r="23423" ht="30.75" customHeight="1" x14ac:dyDescent="0.25"/>
    <row r="23424" ht="30.75" customHeight="1" x14ac:dyDescent="0.25"/>
    <row r="23425" ht="30.75" customHeight="1" x14ac:dyDescent="0.25"/>
    <row r="23426" ht="30.75" customHeight="1" x14ac:dyDescent="0.25"/>
    <row r="23427" ht="30.75" customHeight="1" x14ac:dyDescent="0.25"/>
    <row r="23428" ht="30.75" customHeight="1" x14ac:dyDescent="0.25"/>
    <row r="23429" ht="30.75" customHeight="1" x14ac:dyDescent="0.25"/>
    <row r="23430" ht="30.75" customHeight="1" x14ac:dyDescent="0.25"/>
    <row r="23431" ht="30.75" customHeight="1" x14ac:dyDescent="0.25"/>
    <row r="23432" ht="30.75" customHeight="1" x14ac:dyDescent="0.25"/>
    <row r="23433" ht="30.75" customHeight="1" x14ac:dyDescent="0.25"/>
    <row r="23434" ht="30.75" customHeight="1" x14ac:dyDescent="0.25"/>
    <row r="23435" ht="30.75" customHeight="1" x14ac:dyDescent="0.25"/>
    <row r="23436" ht="30.75" customHeight="1" x14ac:dyDescent="0.25"/>
    <row r="23437" ht="30.75" customHeight="1" x14ac:dyDescent="0.25"/>
    <row r="23438" ht="30.75" customHeight="1" x14ac:dyDescent="0.25"/>
    <row r="23439" ht="30.75" customHeight="1" x14ac:dyDescent="0.25"/>
    <row r="23440" ht="30.75" customHeight="1" x14ac:dyDescent="0.25"/>
    <row r="23441" ht="30.75" customHeight="1" x14ac:dyDescent="0.25"/>
    <row r="23442" ht="30.75" customHeight="1" x14ac:dyDescent="0.25"/>
    <row r="23443" ht="30.75" customHeight="1" x14ac:dyDescent="0.25"/>
    <row r="23444" ht="30.75" customHeight="1" x14ac:dyDescent="0.25"/>
    <row r="23445" ht="30.75" customHeight="1" x14ac:dyDescent="0.25"/>
    <row r="23446" ht="30.75" customHeight="1" x14ac:dyDescent="0.25"/>
    <row r="23447" ht="30.75" customHeight="1" x14ac:dyDescent="0.25"/>
    <row r="23448" ht="30.75" customHeight="1" x14ac:dyDescent="0.25"/>
    <row r="23449" ht="30.75" customHeight="1" x14ac:dyDescent="0.25"/>
    <row r="23450" ht="30.75" customHeight="1" x14ac:dyDescent="0.25"/>
    <row r="23451" ht="30.75" customHeight="1" x14ac:dyDescent="0.25"/>
    <row r="23452" ht="30.75" customHeight="1" x14ac:dyDescent="0.25"/>
    <row r="23453" ht="30.75" customHeight="1" x14ac:dyDescent="0.25"/>
    <row r="23454" ht="30.75" customHeight="1" x14ac:dyDescent="0.25"/>
    <row r="23455" ht="30.75" customHeight="1" x14ac:dyDescent="0.25"/>
    <row r="23456" ht="30.75" customHeight="1" x14ac:dyDescent="0.25"/>
    <row r="23457" ht="30.75" customHeight="1" x14ac:dyDescent="0.25"/>
    <row r="23458" ht="30.75" customHeight="1" x14ac:dyDescent="0.25"/>
    <row r="23459" ht="30.75" customHeight="1" x14ac:dyDescent="0.25"/>
    <row r="23460" ht="30.75" customHeight="1" x14ac:dyDescent="0.25"/>
    <row r="23461" ht="30.75" customHeight="1" x14ac:dyDescent="0.25"/>
    <row r="23462" ht="30.75" customHeight="1" x14ac:dyDescent="0.25"/>
    <row r="23463" ht="30.75" customHeight="1" x14ac:dyDescent="0.25"/>
    <row r="23464" ht="30.75" customHeight="1" x14ac:dyDescent="0.25"/>
    <row r="23465" ht="30.75" customHeight="1" x14ac:dyDescent="0.25"/>
    <row r="23466" ht="30.75" customHeight="1" x14ac:dyDescent="0.25"/>
    <row r="23467" ht="30.75" customHeight="1" x14ac:dyDescent="0.25"/>
    <row r="23468" ht="30.75" customHeight="1" x14ac:dyDescent="0.25"/>
    <row r="23469" ht="30.75" customHeight="1" x14ac:dyDescent="0.25"/>
    <row r="23470" ht="30.75" customHeight="1" x14ac:dyDescent="0.25"/>
    <row r="23471" ht="30.75" customHeight="1" x14ac:dyDescent="0.25"/>
    <row r="23472" ht="30.75" customHeight="1" x14ac:dyDescent="0.25"/>
    <row r="23473" ht="30.75" customHeight="1" x14ac:dyDescent="0.25"/>
    <row r="23474" ht="30.75" customHeight="1" x14ac:dyDescent="0.25"/>
    <row r="23475" ht="30.75" customHeight="1" x14ac:dyDescent="0.25"/>
    <row r="23476" ht="30.75" customHeight="1" x14ac:dyDescent="0.25"/>
    <row r="23477" ht="30.75" customHeight="1" x14ac:dyDescent="0.25"/>
    <row r="23478" ht="30.75" customHeight="1" x14ac:dyDescent="0.25"/>
    <row r="23479" ht="30.75" customHeight="1" x14ac:dyDescent="0.25"/>
    <row r="23480" ht="30.75" customHeight="1" x14ac:dyDescent="0.25"/>
    <row r="23481" ht="30.75" customHeight="1" x14ac:dyDescent="0.25"/>
    <row r="23482" ht="30.75" customHeight="1" x14ac:dyDescent="0.25"/>
    <row r="23483" ht="30.75" customHeight="1" x14ac:dyDescent="0.25"/>
    <row r="23484" ht="30.75" customHeight="1" x14ac:dyDescent="0.25"/>
    <row r="23485" ht="30.75" customHeight="1" x14ac:dyDescent="0.25"/>
    <row r="23486" ht="30.75" customHeight="1" x14ac:dyDescent="0.25"/>
    <row r="23487" ht="30.75" customHeight="1" x14ac:dyDescent="0.25"/>
    <row r="23488" ht="30.75" customHeight="1" x14ac:dyDescent="0.25"/>
    <row r="23489" ht="30.75" customHeight="1" x14ac:dyDescent="0.25"/>
    <row r="23490" ht="30.75" customHeight="1" x14ac:dyDescent="0.25"/>
    <row r="23491" ht="30.75" customHeight="1" x14ac:dyDescent="0.25"/>
    <row r="23492" ht="30.75" customHeight="1" x14ac:dyDescent="0.25"/>
    <row r="23493" ht="30.75" customHeight="1" x14ac:dyDescent="0.25"/>
    <row r="23494" ht="30.75" customHeight="1" x14ac:dyDescent="0.25"/>
    <row r="23495" ht="30.75" customHeight="1" x14ac:dyDescent="0.25"/>
    <row r="23496" ht="30.75" customHeight="1" x14ac:dyDescent="0.25"/>
    <row r="23497" ht="30.75" customHeight="1" x14ac:dyDescent="0.25"/>
    <row r="23498" ht="30.75" customHeight="1" x14ac:dyDescent="0.25"/>
    <row r="23499" ht="30.75" customHeight="1" x14ac:dyDescent="0.25"/>
    <row r="23500" ht="30.75" customHeight="1" x14ac:dyDescent="0.25"/>
    <row r="23501" ht="30.75" customHeight="1" x14ac:dyDescent="0.25"/>
    <row r="23502" ht="30.75" customHeight="1" x14ac:dyDescent="0.25"/>
    <row r="23503" ht="30.75" customHeight="1" x14ac:dyDescent="0.25"/>
    <row r="23504" ht="30.75" customHeight="1" x14ac:dyDescent="0.25"/>
    <row r="23505" ht="30.75" customHeight="1" x14ac:dyDescent="0.25"/>
    <row r="23506" ht="30.75" customHeight="1" x14ac:dyDescent="0.25"/>
    <row r="23507" ht="30.75" customHeight="1" x14ac:dyDescent="0.25"/>
    <row r="23508" ht="30.75" customHeight="1" x14ac:dyDescent="0.25"/>
    <row r="23509" ht="30.75" customHeight="1" x14ac:dyDescent="0.25"/>
    <row r="23510" ht="30.75" customHeight="1" x14ac:dyDescent="0.25"/>
    <row r="23511" ht="30.75" customHeight="1" x14ac:dyDescent="0.25"/>
    <row r="23512" ht="30.75" customHeight="1" x14ac:dyDescent="0.25"/>
    <row r="23513" ht="30.75" customHeight="1" x14ac:dyDescent="0.25"/>
    <row r="23514" ht="30.75" customHeight="1" x14ac:dyDescent="0.25"/>
    <row r="23515" ht="30.75" customHeight="1" x14ac:dyDescent="0.25"/>
    <row r="23516" ht="30.75" customHeight="1" x14ac:dyDescent="0.25"/>
    <row r="23517" ht="30.75" customHeight="1" x14ac:dyDescent="0.25"/>
    <row r="23518" ht="30.75" customHeight="1" x14ac:dyDescent="0.25"/>
    <row r="23519" ht="30.75" customHeight="1" x14ac:dyDescent="0.25"/>
    <row r="23520" ht="30.75" customHeight="1" x14ac:dyDescent="0.25"/>
    <row r="23521" ht="30.75" customHeight="1" x14ac:dyDescent="0.25"/>
    <row r="23522" ht="30.75" customHeight="1" x14ac:dyDescent="0.25"/>
    <row r="23523" ht="30.75" customHeight="1" x14ac:dyDescent="0.25"/>
    <row r="23524" ht="30.75" customHeight="1" x14ac:dyDescent="0.25"/>
    <row r="23525" ht="30.75" customHeight="1" x14ac:dyDescent="0.25"/>
    <row r="23526" ht="30.75" customHeight="1" x14ac:dyDescent="0.25"/>
    <row r="23527" ht="30.75" customHeight="1" x14ac:dyDescent="0.25"/>
    <row r="23528" ht="30.75" customHeight="1" x14ac:dyDescent="0.25"/>
    <row r="23529" ht="30.75" customHeight="1" x14ac:dyDescent="0.25"/>
    <row r="23530" ht="30.75" customHeight="1" x14ac:dyDescent="0.25"/>
    <row r="23531" ht="30.75" customHeight="1" x14ac:dyDescent="0.25"/>
    <row r="23532" ht="30.75" customHeight="1" x14ac:dyDescent="0.25"/>
    <row r="23533" ht="30.75" customHeight="1" x14ac:dyDescent="0.25"/>
    <row r="23534" ht="30.75" customHeight="1" x14ac:dyDescent="0.25"/>
    <row r="23535" ht="30.75" customHeight="1" x14ac:dyDescent="0.25"/>
    <row r="23536" ht="30.75" customHeight="1" x14ac:dyDescent="0.25"/>
    <row r="23537" ht="30.75" customHeight="1" x14ac:dyDescent="0.25"/>
    <row r="23538" ht="30.75" customHeight="1" x14ac:dyDescent="0.25"/>
    <row r="23539" ht="30.75" customHeight="1" x14ac:dyDescent="0.25"/>
    <row r="23540" ht="30.75" customHeight="1" x14ac:dyDescent="0.25"/>
    <row r="23541" ht="30.75" customHeight="1" x14ac:dyDescent="0.25"/>
    <row r="23542" ht="30.75" customHeight="1" x14ac:dyDescent="0.25"/>
    <row r="23543" ht="30.75" customHeight="1" x14ac:dyDescent="0.25"/>
    <row r="23544" ht="30.75" customHeight="1" x14ac:dyDescent="0.25"/>
    <row r="23545" ht="30.75" customHeight="1" x14ac:dyDescent="0.25"/>
    <row r="23546" ht="30.75" customHeight="1" x14ac:dyDescent="0.25"/>
    <row r="23547" ht="30.75" customHeight="1" x14ac:dyDescent="0.25"/>
    <row r="23548" ht="30.75" customHeight="1" x14ac:dyDescent="0.25"/>
    <row r="23549" ht="30.75" customHeight="1" x14ac:dyDescent="0.25"/>
    <row r="23550" ht="30.75" customHeight="1" x14ac:dyDescent="0.25"/>
    <row r="23551" ht="30.75" customHeight="1" x14ac:dyDescent="0.25"/>
    <row r="23552" ht="30.75" customHeight="1" x14ac:dyDescent="0.25"/>
    <row r="23553" ht="30.75" customHeight="1" x14ac:dyDescent="0.25"/>
    <row r="23554" ht="30.75" customHeight="1" x14ac:dyDescent="0.25"/>
    <row r="23555" ht="30.75" customHeight="1" x14ac:dyDescent="0.25"/>
    <row r="23556" ht="30.75" customHeight="1" x14ac:dyDescent="0.25"/>
    <row r="23557" ht="30.75" customHeight="1" x14ac:dyDescent="0.25"/>
    <row r="23558" ht="30.75" customHeight="1" x14ac:dyDescent="0.25"/>
    <row r="23559" ht="30.75" customHeight="1" x14ac:dyDescent="0.25"/>
    <row r="23560" ht="30.75" customHeight="1" x14ac:dyDescent="0.25"/>
    <row r="23561" ht="30.75" customHeight="1" x14ac:dyDescent="0.25"/>
    <row r="23562" ht="30.75" customHeight="1" x14ac:dyDescent="0.25"/>
    <row r="23563" ht="30.75" customHeight="1" x14ac:dyDescent="0.25"/>
    <row r="23564" ht="30.75" customHeight="1" x14ac:dyDescent="0.25"/>
    <row r="23565" ht="30.75" customHeight="1" x14ac:dyDescent="0.25"/>
    <row r="23566" ht="30.75" customHeight="1" x14ac:dyDescent="0.25"/>
    <row r="23567" ht="30.75" customHeight="1" x14ac:dyDescent="0.25"/>
    <row r="23568" ht="30.75" customHeight="1" x14ac:dyDescent="0.25"/>
    <row r="23569" ht="30.75" customHeight="1" x14ac:dyDescent="0.25"/>
    <row r="23570" ht="30.75" customHeight="1" x14ac:dyDescent="0.25"/>
    <row r="23571" ht="30.75" customHeight="1" x14ac:dyDescent="0.25"/>
    <row r="23572" ht="30.75" customHeight="1" x14ac:dyDescent="0.25"/>
    <row r="23573" ht="30.75" customHeight="1" x14ac:dyDescent="0.25"/>
    <row r="23574" ht="30.75" customHeight="1" x14ac:dyDescent="0.25"/>
    <row r="23575" ht="30.75" customHeight="1" x14ac:dyDescent="0.25"/>
    <row r="23576" ht="30.75" customHeight="1" x14ac:dyDescent="0.25"/>
    <row r="23577" ht="30.75" customHeight="1" x14ac:dyDescent="0.25"/>
    <row r="23578" ht="30.75" customHeight="1" x14ac:dyDescent="0.25"/>
    <row r="23579" ht="30.75" customHeight="1" x14ac:dyDescent="0.25"/>
    <row r="23580" ht="30.75" customHeight="1" x14ac:dyDescent="0.25"/>
    <row r="23581" ht="30.75" customHeight="1" x14ac:dyDescent="0.25"/>
    <row r="23582" ht="30.75" customHeight="1" x14ac:dyDescent="0.25"/>
    <row r="23583" ht="30.75" customHeight="1" x14ac:dyDescent="0.25"/>
    <row r="23584" ht="30.75" customHeight="1" x14ac:dyDescent="0.25"/>
    <row r="23585" ht="30.75" customHeight="1" x14ac:dyDescent="0.25"/>
    <row r="23586" ht="30.75" customHeight="1" x14ac:dyDescent="0.25"/>
    <row r="23587" ht="30.75" customHeight="1" x14ac:dyDescent="0.25"/>
    <row r="23588" ht="30.75" customHeight="1" x14ac:dyDescent="0.25"/>
    <row r="23589" ht="30.75" customHeight="1" x14ac:dyDescent="0.25"/>
    <row r="23590" ht="30.75" customHeight="1" x14ac:dyDescent="0.25"/>
    <row r="23591" ht="30.75" customHeight="1" x14ac:dyDescent="0.25"/>
    <row r="23592" ht="30.75" customHeight="1" x14ac:dyDescent="0.25"/>
    <row r="23593" ht="30.75" customHeight="1" x14ac:dyDescent="0.25"/>
    <row r="23594" ht="30.75" customHeight="1" x14ac:dyDescent="0.25"/>
    <row r="23595" ht="30.75" customHeight="1" x14ac:dyDescent="0.25"/>
    <row r="23596" ht="30.75" customHeight="1" x14ac:dyDescent="0.25"/>
    <row r="23597" ht="30.75" customHeight="1" x14ac:dyDescent="0.25"/>
    <row r="23598" ht="30.75" customHeight="1" x14ac:dyDescent="0.25"/>
    <row r="23599" ht="30.75" customHeight="1" x14ac:dyDescent="0.25"/>
    <row r="23600" ht="30.75" customHeight="1" x14ac:dyDescent="0.25"/>
    <row r="23601" ht="30.75" customHeight="1" x14ac:dyDescent="0.25"/>
    <row r="23602" ht="30.75" customHeight="1" x14ac:dyDescent="0.25"/>
    <row r="23603" ht="30.75" customHeight="1" x14ac:dyDescent="0.25"/>
    <row r="23604" ht="30.75" customHeight="1" x14ac:dyDescent="0.25"/>
    <row r="23605" ht="30.75" customHeight="1" x14ac:dyDescent="0.25"/>
    <row r="23606" ht="30.75" customHeight="1" x14ac:dyDescent="0.25"/>
    <row r="23607" ht="30.75" customHeight="1" x14ac:dyDescent="0.25"/>
    <row r="23608" ht="30.75" customHeight="1" x14ac:dyDescent="0.25"/>
    <row r="23609" ht="30.75" customHeight="1" x14ac:dyDescent="0.25"/>
    <row r="23610" ht="30.75" customHeight="1" x14ac:dyDescent="0.25"/>
    <row r="23611" ht="30.75" customHeight="1" x14ac:dyDescent="0.25"/>
    <row r="23612" ht="30.75" customHeight="1" x14ac:dyDescent="0.25"/>
    <row r="23613" ht="30.75" customHeight="1" x14ac:dyDescent="0.25"/>
    <row r="23614" ht="30.75" customHeight="1" x14ac:dyDescent="0.25"/>
    <row r="23615" ht="30.75" customHeight="1" x14ac:dyDescent="0.25"/>
    <row r="23616" ht="30.75" customHeight="1" x14ac:dyDescent="0.25"/>
    <row r="23617" ht="30.75" customHeight="1" x14ac:dyDescent="0.25"/>
    <row r="23618" ht="30.75" customHeight="1" x14ac:dyDescent="0.25"/>
    <row r="23619" ht="30.75" customHeight="1" x14ac:dyDescent="0.25"/>
    <row r="23620" ht="30.75" customHeight="1" x14ac:dyDescent="0.25"/>
    <row r="23621" ht="30.75" customHeight="1" x14ac:dyDescent="0.25"/>
    <row r="23622" ht="30.75" customHeight="1" x14ac:dyDescent="0.25"/>
    <row r="23623" ht="30.75" customHeight="1" x14ac:dyDescent="0.25"/>
    <row r="23624" ht="30.75" customHeight="1" x14ac:dyDescent="0.25"/>
    <row r="23625" ht="30.75" customHeight="1" x14ac:dyDescent="0.25"/>
    <row r="23626" ht="30.75" customHeight="1" x14ac:dyDescent="0.25"/>
    <row r="23627" ht="30.75" customHeight="1" x14ac:dyDescent="0.25"/>
    <row r="23628" ht="30.75" customHeight="1" x14ac:dyDescent="0.25"/>
    <row r="23629" ht="30.75" customHeight="1" x14ac:dyDescent="0.25"/>
    <row r="23630" ht="30.75" customHeight="1" x14ac:dyDescent="0.25"/>
    <row r="23631" ht="30.75" customHeight="1" x14ac:dyDescent="0.25"/>
    <row r="23632" ht="30.75" customHeight="1" x14ac:dyDescent="0.25"/>
    <row r="23633" ht="30.75" customHeight="1" x14ac:dyDescent="0.25"/>
    <row r="23634" ht="30.75" customHeight="1" x14ac:dyDescent="0.25"/>
    <row r="23635" ht="30.75" customHeight="1" x14ac:dyDescent="0.25"/>
    <row r="23636" ht="30.75" customHeight="1" x14ac:dyDescent="0.25"/>
    <row r="23637" ht="30.75" customHeight="1" x14ac:dyDescent="0.25"/>
    <row r="23638" ht="30.75" customHeight="1" x14ac:dyDescent="0.25"/>
    <row r="23639" ht="30.75" customHeight="1" x14ac:dyDescent="0.25"/>
    <row r="23640" ht="30.75" customHeight="1" x14ac:dyDescent="0.25"/>
    <row r="23641" ht="30.75" customHeight="1" x14ac:dyDescent="0.25"/>
    <row r="23642" ht="30.75" customHeight="1" x14ac:dyDescent="0.25"/>
    <row r="23643" ht="30.75" customHeight="1" x14ac:dyDescent="0.25"/>
    <row r="23644" ht="30.75" customHeight="1" x14ac:dyDescent="0.25"/>
    <row r="23645" ht="30.75" customHeight="1" x14ac:dyDescent="0.25"/>
    <row r="23646" ht="30.75" customHeight="1" x14ac:dyDescent="0.25"/>
    <row r="23647" ht="30.75" customHeight="1" x14ac:dyDescent="0.25"/>
    <row r="23648" ht="30.75" customHeight="1" x14ac:dyDescent="0.25"/>
    <row r="23649" ht="30.75" customHeight="1" x14ac:dyDescent="0.25"/>
    <row r="23650" ht="30.75" customHeight="1" x14ac:dyDescent="0.25"/>
    <row r="23651" ht="30.75" customHeight="1" x14ac:dyDescent="0.25"/>
    <row r="23652" ht="30.75" customHeight="1" x14ac:dyDescent="0.25"/>
    <row r="23653" ht="30.75" customHeight="1" x14ac:dyDescent="0.25"/>
    <row r="23654" ht="30.75" customHeight="1" x14ac:dyDescent="0.25"/>
    <row r="23655" ht="30.75" customHeight="1" x14ac:dyDescent="0.25"/>
    <row r="23656" ht="30.75" customHeight="1" x14ac:dyDescent="0.25"/>
    <row r="23657" ht="30.75" customHeight="1" x14ac:dyDescent="0.25"/>
    <row r="23658" ht="30.75" customHeight="1" x14ac:dyDescent="0.25"/>
    <row r="23659" ht="30.75" customHeight="1" x14ac:dyDescent="0.25"/>
    <row r="23660" ht="30.75" customHeight="1" x14ac:dyDescent="0.25"/>
    <row r="23661" ht="30.75" customHeight="1" x14ac:dyDescent="0.25"/>
    <row r="23662" ht="30.75" customHeight="1" x14ac:dyDescent="0.25"/>
    <row r="23663" ht="30.75" customHeight="1" x14ac:dyDescent="0.25"/>
    <row r="23664" ht="30.75" customHeight="1" x14ac:dyDescent="0.25"/>
    <row r="23665" ht="30.75" customHeight="1" x14ac:dyDescent="0.25"/>
    <row r="23666" ht="30.75" customHeight="1" x14ac:dyDescent="0.25"/>
    <row r="23667" ht="30.75" customHeight="1" x14ac:dyDescent="0.25"/>
    <row r="23668" ht="30.75" customHeight="1" x14ac:dyDescent="0.25"/>
    <row r="23669" ht="30.75" customHeight="1" x14ac:dyDescent="0.25"/>
    <row r="23670" ht="30.75" customHeight="1" x14ac:dyDescent="0.25"/>
    <row r="23671" ht="30.75" customHeight="1" x14ac:dyDescent="0.25"/>
    <row r="23672" ht="30.75" customHeight="1" x14ac:dyDescent="0.25"/>
    <row r="23673" ht="30.75" customHeight="1" x14ac:dyDescent="0.25"/>
    <row r="23674" ht="30.75" customHeight="1" x14ac:dyDescent="0.25"/>
    <row r="23675" ht="30.75" customHeight="1" x14ac:dyDescent="0.25"/>
    <row r="23676" ht="30.75" customHeight="1" x14ac:dyDescent="0.25"/>
    <row r="23677" ht="30.75" customHeight="1" x14ac:dyDescent="0.25"/>
    <row r="23678" ht="30.75" customHeight="1" x14ac:dyDescent="0.25"/>
    <row r="23679" ht="30.75" customHeight="1" x14ac:dyDescent="0.25"/>
    <row r="23680" ht="30.75" customHeight="1" x14ac:dyDescent="0.25"/>
    <row r="23681" ht="30.75" customHeight="1" x14ac:dyDescent="0.25"/>
    <row r="23682" ht="30.75" customHeight="1" x14ac:dyDescent="0.25"/>
    <row r="23683" ht="30.75" customHeight="1" x14ac:dyDescent="0.25"/>
    <row r="23684" ht="30.75" customHeight="1" x14ac:dyDescent="0.25"/>
    <row r="23685" ht="30.75" customHeight="1" x14ac:dyDescent="0.25"/>
    <row r="23686" ht="30.75" customHeight="1" x14ac:dyDescent="0.25"/>
    <row r="23687" ht="30.75" customHeight="1" x14ac:dyDescent="0.25"/>
    <row r="23688" ht="30.75" customHeight="1" x14ac:dyDescent="0.25"/>
    <row r="23689" ht="30.75" customHeight="1" x14ac:dyDescent="0.25"/>
    <row r="23690" ht="30.75" customHeight="1" x14ac:dyDescent="0.25"/>
    <row r="23691" ht="30.75" customHeight="1" x14ac:dyDescent="0.25"/>
    <row r="23692" ht="30.75" customHeight="1" x14ac:dyDescent="0.25"/>
    <row r="23693" ht="30.75" customHeight="1" x14ac:dyDescent="0.25"/>
    <row r="23694" ht="30.75" customHeight="1" x14ac:dyDescent="0.25"/>
    <row r="23695" ht="30.75" customHeight="1" x14ac:dyDescent="0.25"/>
    <row r="23696" ht="30.75" customHeight="1" x14ac:dyDescent="0.25"/>
    <row r="23697" ht="30.75" customHeight="1" x14ac:dyDescent="0.25"/>
    <row r="23698" ht="30.75" customHeight="1" x14ac:dyDescent="0.25"/>
    <row r="23699" ht="30.75" customHeight="1" x14ac:dyDescent="0.25"/>
    <row r="23700" ht="30.75" customHeight="1" x14ac:dyDescent="0.25"/>
    <row r="23701" ht="30.75" customHeight="1" x14ac:dyDescent="0.25"/>
    <row r="23702" ht="30.75" customHeight="1" x14ac:dyDescent="0.25"/>
    <row r="23703" ht="30.75" customHeight="1" x14ac:dyDescent="0.25"/>
    <row r="23704" ht="30.75" customHeight="1" x14ac:dyDescent="0.25"/>
    <row r="23705" ht="30.75" customHeight="1" x14ac:dyDescent="0.25"/>
    <row r="23706" ht="30.75" customHeight="1" x14ac:dyDescent="0.25"/>
    <row r="23707" ht="30.75" customHeight="1" x14ac:dyDescent="0.25"/>
    <row r="23708" ht="30.75" customHeight="1" x14ac:dyDescent="0.25"/>
    <row r="23709" ht="30.75" customHeight="1" x14ac:dyDescent="0.25"/>
    <row r="23710" ht="30.75" customHeight="1" x14ac:dyDescent="0.25"/>
    <row r="23711" ht="30.75" customHeight="1" x14ac:dyDescent="0.25"/>
    <row r="23712" ht="30.75" customHeight="1" x14ac:dyDescent="0.25"/>
    <row r="23713" ht="30.75" customHeight="1" x14ac:dyDescent="0.25"/>
    <row r="23714" ht="30.75" customHeight="1" x14ac:dyDescent="0.25"/>
    <row r="23715" ht="30.75" customHeight="1" x14ac:dyDescent="0.25"/>
    <row r="23716" ht="30.75" customHeight="1" x14ac:dyDescent="0.25"/>
    <row r="23717" ht="30.75" customHeight="1" x14ac:dyDescent="0.25"/>
    <row r="23718" ht="30.75" customHeight="1" x14ac:dyDescent="0.25"/>
    <row r="23719" ht="30.75" customHeight="1" x14ac:dyDescent="0.25"/>
    <row r="23720" ht="30.75" customHeight="1" x14ac:dyDescent="0.25"/>
    <row r="23721" ht="30.75" customHeight="1" x14ac:dyDescent="0.25"/>
    <row r="23722" ht="30.75" customHeight="1" x14ac:dyDescent="0.25"/>
    <row r="23723" ht="30.75" customHeight="1" x14ac:dyDescent="0.25"/>
    <row r="23724" ht="30.75" customHeight="1" x14ac:dyDescent="0.25"/>
    <row r="23725" ht="30.75" customHeight="1" x14ac:dyDescent="0.25"/>
    <row r="23726" ht="30.75" customHeight="1" x14ac:dyDescent="0.25"/>
    <row r="23727" ht="30.75" customHeight="1" x14ac:dyDescent="0.25"/>
    <row r="23728" ht="30.75" customHeight="1" x14ac:dyDescent="0.25"/>
    <row r="23729" ht="30.75" customHeight="1" x14ac:dyDescent="0.25"/>
    <row r="23730" ht="30.75" customHeight="1" x14ac:dyDescent="0.25"/>
    <row r="23731" ht="30.75" customHeight="1" x14ac:dyDescent="0.25"/>
    <row r="23732" ht="30.75" customHeight="1" x14ac:dyDescent="0.25"/>
    <row r="23733" ht="30.75" customHeight="1" x14ac:dyDescent="0.25"/>
    <row r="23734" ht="30.75" customHeight="1" x14ac:dyDescent="0.25"/>
    <row r="23735" ht="30.75" customHeight="1" x14ac:dyDescent="0.25"/>
    <row r="23736" ht="30.75" customHeight="1" x14ac:dyDescent="0.25"/>
    <row r="23737" ht="30.75" customHeight="1" x14ac:dyDescent="0.25"/>
    <row r="23738" ht="30.75" customHeight="1" x14ac:dyDescent="0.25"/>
    <row r="23739" ht="30.75" customHeight="1" x14ac:dyDescent="0.25"/>
    <row r="23740" ht="30.75" customHeight="1" x14ac:dyDescent="0.25"/>
    <row r="23741" ht="30.75" customHeight="1" x14ac:dyDescent="0.25"/>
    <row r="23742" ht="30.75" customHeight="1" x14ac:dyDescent="0.25"/>
    <row r="23743" ht="30.75" customHeight="1" x14ac:dyDescent="0.25"/>
    <row r="23744" ht="30.75" customHeight="1" x14ac:dyDescent="0.25"/>
    <row r="23745" ht="30.75" customHeight="1" x14ac:dyDescent="0.25"/>
    <row r="23746" ht="30.75" customHeight="1" x14ac:dyDescent="0.25"/>
    <row r="23747" ht="30.75" customHeight="1" x14ac:dyDescent="0.25"/>
    <row r="23748" ht="30.75" customHeight="1" x14ac:dyDescent="0.25"/>
    <row r="23749" ht="30.75" customHeight="1" x14ac:dyDescent="0.25"/>
    <row r="23750" ht="30.75" customHeight="1" x14ac:dyDescent="0.25"/>
    <row r="23751" ht="30.75" customHeight="1" x14ac:dyDescent="0.25"/>
    <row r="23752" ht="30.75" customHeight="1" x14ac:dyDescent="0.25"/>
    <row r="23753" ht="30.75" customHeight="1" x14ac:dyDescent="0.25"/>
    <row r="23754" ht="30.75" customHeight="1" x14ac:dyDescent="0.25"/>
    <row r="23755" ht="30.75" customHeight="1" x14ac:dyDescent="0.25"/>
    <row r="23756" ht="30.75" customHeight="1" x14ac:dyDescent="0.25"/>
    <row r="23757" ht="30.75" customHeight="1" x14ac:dyDescent="0.25"/>
    <row r="23758" ht="30.75" customHeight="1" x14ac:dyDescent="0.25"/>
    <row r="23759" ht="30.75" customHeight="1" x14ac:dyDescent="0.25"/>
    <row r="23760" ht="30.75" customHeight="1" x14ac:dyDescent="0.25"/>
    <row r="23761" ht="30.75" customHeight="1" x14ac:dyDescent="0.25"/>
    <row r="23762" ht="30.75" customHeight="1" x14ac:dyDescent="0.25"/>
    <row r="23763" ht="30.75" customHeight="1" x14ac:dyDescent="0.25"/>
    <row r="23764" ht="30.75" customHeight="1" x14ac:dyDescent="0.25"/>
    <row r="23765" ht="30.75" customHeight="1" x14ac:dyDescent="0.25"/>
    <row r="23766" ht="30.75" customHeight="1" x14ac:dyDescent="0.25"/>
    <row r="23767" ht="30.75" customHeight="1" x14ac:dyDescent="0.25"/>
    <row r="23768" ht="30.75" customHeight="1" x14ac:dyDescent="0.25"/>
    <row r="23769" ht="30.75" customHeight="1" x14ac:dyDescent="0.25"/>
    <row r="23770" ht="30.75" customHeight="1" x14ac:dyDescent="0.25"/>
    <row r="23771" ht="30.75" customHeight="1" x14ac:dyDescent="0.25"/>
    <row r="23772" ht="30.75" customHeight="1" x14ac:dyDescent="0.25"/>
    <row r="23773" ht="30.75" customHeight="1" x14ac:dyDescent="0.25"/>
    <row r="23774" ht="30.75" customHeight="1" x14ac:dyDescent="0.25"/>
    <row r="23775" ht="30.75" customHeight="1" x14ac:dyDescent="0.25"/>
    <row r="23776" ht="30.75" customHeight="1" x14ac:dyDescent="0.25"/>
    <row r="23777" ht="30.75" customHeight="1" x14ac:dyDescent="0.25"/>
    <row r="23778" ht="30.75" customHeight="1" x14ac:dyDescent="0.25"/>
    <row r="23779" ht="30.75" customHeight="1" x14ac:dyDescent="0.25"/>
    <row r="23780" ht="30.75" customHeight="1" x14ac:dyDescent="0.25"/>
    <row r="23781" ht="30.75" customHeight="1" x14ac:dyDescent="0.25"/>
    <row r="23782" ht="30.75" customHeight="1" x14ac:dyDescent="0.25"/>
    <row r="23783" ht="30.75" customHeight="1" x14ac:dyDescent="0.25"/>
    <row r="23784" ht="30.75" customHeight="1" x14ac:dyDescent="0.25"/>
    <row r="23785" ht="30.75" customHeight="1" x14ac:dyDescent="0.25"/>
    <row r="23786" ht="30.75" customHeight="1" x14ac:dyDescent="0.25"/>
    <row r="23787" ht="30.75" customHeight="1" x14ac:dyDescent="0.25"/>
    <row r="23788" ht="30.75" customHeight="1" x14ac:dyDescent="0.25"/>
    <row r="23789" ht="30.75" customHeight="1" x14ac:dyDescent="0.25"/>
    <row r="23790" ht="30.75" customHeight="1" x14ac:dyDescent="0.25"/>
    <row r="23791" ht="30.75" customHeight="1" x14ac:dyDescent="0.25"/>
    <row r="23792" ht="30.75" customHeight="1" x14ac:dyDescent="0.25"/>
    <row r="23793" ht="30.75" customHeight="1" x14ac:dyDescent="0.25"/>
    <row r="23794" ht="30.75" customHeight="1" x14ac:dyDescent="0.25"/>
    <row r="23795" ht="30.75" customHeight="1" x14ac:dyDescent="0.25"/>
    <row r="23796" ht="30.75" customHeight="1" x14ac:dyDescent="0.25"/>
    <row r="23797" ht="30.75" customHeight="1" x14ac:dyDescent="0.25"/>
    <row r="23798" ht="30.75" customHeight="1" x14ac:dyDescent="0.25"/>
    <row r="23799" ht="30.75" customHeight="1" x14ac:dyDescent="0.25"/>
    <row r="23800" ht="30.75" customHeight="1" x14ac:dyDescent="0.25"/>
    <row r="23801" ht="30.75" customHeight="1" x14ac:dyDescent="0.25"/>
    <row r="23802" ht="30.75" customHeight="1" x14ac:dyDescent="0.25"/>
    <row r="23803" ht="30.75" customHeight="1" x14ac:dyDescent="0.25"/>
    <row r="23804" ht="30.75" customHeight="1" x14ac:dyDescent="0.25"/>
    <row r="23805" ht="30.75" customHeight="1" x14ac:dyDescent="0.25"/>
    <row r="23806" ht="30.75" customHeight="1" x14ac:dyDescent="0.25"/>
    <row r="23807" ht="30.75" customHeight="1" x14ac:dyDescent="0.25"/>
    <row r="23808" ht="30.75" customHeight="1" x14ac:dyDescent="0.25"/>
    <row r="23809" ht="30.75" customHeight="1" x14ac:dyDescent="0.25"/>
    <row r="23810" ht="30.75" customHeight="1" x14ac:dyDescent="0.25"/>
    <row r="23811" ht="30.75" customHeight="1" x14ac:dyDescent="0.25"/>
    <row r="23812" ht="30.75" customHeight="1" x14ac:dyDescent="0.25"/>
    <row r="23813" ht="30.75" customHeight="1" x14ac:dyDescent="0.25"/>
    <row r="23814" ht="30.75" customHeight="1" x14ac:dyDescent="0.25"/>
    <row r="23815" ht="30.75" customHeight="1" x14ac:dyDescent="0.25"/>
    <row r="23816" ht="30.75" customHeight="1" x14ac:dyDescent="0.25"/>
    <row r="23817" ht="30.75" customHeight="1" x14ac:dyDescent="0.25"/>
    <row r="23818" ht="30.75" customHeight="1" x14ac:dyDescent="0.25"/>
    <row r="23819" ht="30.75" customHeight="1" x14ac:dyDescent="0.25"/>
    <row r="23820" ht="30.75" customHeight="1" x14ac:dyDescent="0.25"/>
    <row r="23821" ht="30.75" customHeight="1" x14ac:dyDescent="0.25"/>
    <row r="23822" ht="30.75" customHeight="1" x14ac:dyDescent="0.25"/>
    <row r="23823" ht="30.75" customHeight="1" x14ac:dyDescent="0.25"/>
    <row r="23824" ht="30.75" customHeight="1" x14ac:dyDescent="0.25"/>
    <row r="23825" ht="30.75" customHeight="1" x14ac:dyDescent="0.25"/>
    <row r="23826" ht="30.75" customHeight="1" x14ac:dyDescent="0.25"/>
    <row r="23827" ht="30.75" customHeight="1" x14ac:dyDescent="0.25"/>
    <row r="23828" ht="30.75" customHeight="1" x14ac:dyDescent="0.25"/>
    <row r="23829" ht="30.75" customHeight="1" x14ac:dyDescent="0.25"/>
    <row r="23830" ht="30.75" customHeight="1" x14ac:dyDescent="0.25"/>
    <row r="23831" ht="30.75" customHeight="1" x14ac:dyDescent="0.25"/>
    <row r="23832" ht="30.75" customHeight="1" x14ac:dyDescent="0.25"/>
    <row r="23833" ht="30.75" customHeight="1" x14ac:dyDescent="0.25"/>
    <row r="23834" ht="30.75" customHeight="1" x14ac:dyDescent="0.25"/>
    <row r="23835" ht="30.75" customHeight="1" x14ac:dyDescent="0.25"/>
    <row r="23836" ht="30.75" customHeight="1" x14ac:dyDescent="0.25"/>
    <row r="23837" ht="30.75" customHeight="1" x14ac:dyDescent="0.25"/>
    <row r="23838" ht="30.75" customHeight="1" x14ac:dyDescent="0.25"/>
    <row r="23839" ht="30.75" customHeight="1" x14ac:dyDescent="0.25"/>
    <row r="23840" ht="30.75" customHeight="1" x14ac:dyDescent="0.25"/>
    <row r="23841" ht="30.75" customHeight="1" x14ac:dyDescent="0.25"/>
    <row r="23842" ht="30.75" customHeight="1" x14ac:dyDescent="0.25"/>
    <row r="23843" ht="30.75" customHeight="1" x14ac:dyDescent="0.25"/>
    <row r="23844" ht="30.75" customHeight="1" x14ac:dyDescent="0.25"/>
    <row r="23845" ht="30.75" customHeight="1" x14ac:dyDescent="0.25"/>
    <row r="23846" ht="30.75" customHeight="1" x14ac:dyDescent="0.25"/>
    <row r="23847" ht="30.75" customHeight="1" x14ac:dyDescent="0.25"/>
    <row r="23848" ht="30.75" customHeight="1" x14ac:dyDescent="0.25"/>
    <row r="23849" ht="30.75" customHeight="1" x14ac:dyDescent="0.25"/>
    <row r="23850" ht="30.75" customHeight="1" x14ac:dyDescent="0.25"/>
    <row r="23851" ht="30.75" customHeight="1" x14ac:dyDescent="0.25"/>
    <row r="23852" ht="30.75" customHeight="1" x14ac:dyDescent="0.25"/>
    <row r="23853" ht="30.75" customHeight="1" x14ac:dyDescent="0.25"/>
    <row r="23854" ht="30.75" customHeight="1" x14ac:dyDescent="0.25"/>
    <row r="23855" ht="30.75" customHeight="1" x14ac:dyDescent="0.25"/>
    <row r="23856" ht="30.75" customHeight="1" x14ac:dyDescent="0.25"/>
    <row r="23857" ht="30.75" customHeight="1" x14ac:dyDescent="0.25"/>
    <row r="23858" ht="30.75" customHeight="1" x14ac:dyDescent="0.25"/>
    <row r="23859" ht="30.75" customHeight="1" x14ac:dyDescent="0.25"/>
    <row r="23860" ht="30.75" customHeight="1" x14ac:dyDescent="0.25"/>
    <row r="23861" ht="30.75" customHeight="1" x14ac:dyDescent="0.25"/>
    <row r="23862" ht="30.75" customHeight="1" x14ac:dyDescent="0.25"/>
    <row r="23863" ht="30.75" customHeight="1" x14ac:dyDescent="0.25"/>
    <row r="23864" ht="30.75" customHeight="1" x14ac:dyDescent="0.25"/>
    <row r="23865" ht="30.75" customHeight="1" x14ac:dyDescent="0.25"/>
    <row r="23866" ht="30.75" customHeight="1" x14ac:dyDescent="0.25"/>
    <row r="23867" ht="30.75" customHeight="1" x14ac:dyDescent="0.25"/>
    <row r="23868" ht="30.75" customHeight="1" x14ac:dyDescent="0.25"/>
    <row r="23869" ht="30.75" customHeight="1" x14ac:dyDescent="0.25"/>
    <row r="23870" ht="30.75" customHeight="1" x14ac:dyDescent="0.25"/>
    <row r="23871" ht="30.75" customHeight="1" x14ac:dyDescent="0.25"/>
    <row r="23872" ht="30.75" customHeight="1" x14ac:dyDescent="0.25"/>
    <row r="23873" ht="30.75" customHeight="1" x14ac:dyDescent="0.25"/>
    <row r="23874" ht="30.75" customHeight="1" x14ac:dyDescent="0.25"/>
    <row r="23875" ht="30.75" customHeight="1" x14ac:dyDescent="0.25"/>
    <row r="23876" ht="30.75" customHeight="1" x14ac:dyDescent="0.25"/>
    <row r="23877" ht="30.75" customHeight="1" x14ac:dyDescent="0.25"/>
    <row r="23878" ht="30.75" customHeight="1" x14ac:dyDescent="0.25"/>
    <row r="23879" ht="30.75" customHeight="1" x14ac:dyDescent="0.25"/>
    <row r="23880" ht="30.75" customHeight="1" x14ac:dyDescent="0.25"/>
    <row r="23881" ht="30.75" customHeight="1" x14ac:dyDescent="0.25"/>
    <row r="23882" ht="30.75" customHeight="1" x14ac:dyDescent="0.25"/>
    <row r="23883" ht="30.75" customHeight="1" x14ac:dyDescent="0.25"/>
    <row r="23884" ht="30.75" customHeight="1" x14ac:dyDescent="0.25"/>
    <row r="23885" ht="30.75" customHeight="1" x14ac:dyDescent="0.25"/>
    <row r="23886" ht="30.75" customHeight="1" x14ac:dyDescent="0.25"/>
    <row r="23887" ht="30.75" customHeight="1" x14ac:dyDescent="0.25"/>
    <row r="23888" ht="30.75" customHeight="1" x14ac:dyDescent="0.25"/>
    <row r="23889" ht="30.75" customHeight="1" x14ac:dyDescent="0.25"/>
    <row r="23890" ht="30.75" customHeight="1" x14ac:dyDescent="0.25"/>
    <row r="23891" ht="30.75" customHeight="1" x14ac:dyDescent="0.25"/>
    <row r="23892" ht="30.75" customHeight="1" x14ac:dyDescent="0.25"/>
    <row r="23893" ht="30.75" customHeight="1" x14ac:dyDescent="0.25"/>
    <row r="23894" ht="30.75" customHeight="1" x14ac:dyDescent="0.25"/>
    <row r="23895" ht="30.75" customHeight="1" x14ac:dyDescent="0.25"/>
    <row r="23896" ht="30.75" customHeight="1" x14ac:dyDescent="0.25"/>
    <row r="23897" ht="30.75" customHeight="1" x14ac:dyDescent="0.25"/>
    <row r="23898" ht="30.75" customHeight="1" x14ac:dyDescent="0.25"/>
    <row r="23899" ht="30.75" customHeight="1" x14ac:dyDescent="0.25"/>
    <row r="23900" ht="30.75" customHeight="1" x14ac:dyDescent="0.25"/>
    <row r="23901" ht="30.75" customHeight="1" x14ac:dyDescent="0.25"/>
    <row r="23902" ht="30.75" customHeight="1" x14ac:dyDescent="0.25"/>
    <row r="23903" ht="30.75" customHeight="1" x14ac:dyDescent="0.25"/>
    <row r="23904" ht="30.75" customHeight="1" x14ac:dyDescent="0.25"/>
    <row r="23905" ht="30.75" customHeight="1" x14ac:dyDescent="0.25"/>
    <row r="23906" ht="30.75" customHeight="1" x14ac:dyDescent="0.25"/>
    <row r="23907" ht="30.75" customHeight="1" x14ac:dyDescent="0.25"/>
    <row r="23908" ht="30.75" customHeight="1" x14ac:dyDescent="0.25"/>
    <row r="23909" ht="30.75" customHeight="1" x14ac:dyDescent="0.25"/>
    <row r="23910" ht="30.75" customHeight="1" x14ac:dyDescent="0.25"/>
    <row r="23911" ht="30.75" customHeight="1" x14ac:dyDescent="0.25"/>
    <row r="23912" ht="30.75" customHeight="1" x14ac:dyDescent="0.25"/>
    <row r="23913" ht="30.75" customHeight="1" x14ac:dyDescent="0.25"/>
    <row r="23914" ht="30.75" customHeight="1" x14ac:dyDescent="0.25"/>
    <row r="23915" ht="30.75" customHeight="1" x14ac:dyDescent="0.25"/>
    <row r="23916" ht="30.75" customHeight="1" x14ac:dyDescent="0.25"/>
    <row r="23917" ht="30.75" customHeight="1" x14ac:dyDescent="0.25"/>
    <row r="23918" ht="30.75" customHeight="1" x14ac:dyDescent="0.25"/>
    <row r="23919" ht="30.75" customHeight="1" x14ac:dyDescent="0.25"/>
    <row r="23920" ht="30.75" customHeight="1" x14ac:dyDescent="0.25"/>
    <row r="23921" ht="30.75" customHeight="1" x14ac:dyDescent="0.25"/>
    <row r="23922" ht="30.75" customHeight="1" x14ac:dyDescent="0.25"/>
    <row r="23923" ht="30.75" customHeight="1" x14ac:dyDescent="0.25"/>
    <row r="23924" ht="30.75" customHeight="1" x14ac:dyDescent="0.25"/>
    <row r="23925" ht="30.75" customHeight="1" x14ac:dyDescent="0.25"/>
    <row r="23926" ht="30.75" customHeight="1" x14ac:dyDescent="0.25"/>
    <row r="23927" ht="30.75" customHeight="1" x14ac:dyDescent="0.25"/>
    <row r="23928" ht="30.75" customHeight="1" x14ac:dyDescent="0.25"/>
    <row r="23929" ht="30.75" customHeight="1" x14ac:dyDescent="0.25"/>
    <row r="23930" ht="30.75" customHeight="1" x14ac:dyDescent="0.25"/>
    <row r="23931" ht="30.75" customHeight="1" x14ac:dyDescent="0.25"/>
    <row r="23932" ht="30.75" customHeight="1" x14ac:dyDescent="0.25"/>
    <row r="23933" ht="30.75" customHeight="1" x14ac:dyDescent="0.25"/>
    <row r="23934" ht="30.75" customHeight="1" x14ac:dyDescent="0.25"/>
    <row r="23935" ht="30.75" customHeight="1" x14ac:dyDescent="0.25"/>
    <row r="23936" ht="30.75" customHeight="1" x14ac:dyDescent="0.25"/>
    <row r="23937" ht="30.75" customHeight="1" x14ac:dyDescent="0.25"/>
    <row r="23938" ht="30.75" customHeight="1" x14ac:dyDescent="0.25"/>
    <row r="23939" ht="30.75" customHeight="1" x14ac:dyDescent="0.25"/>
    <row r="23940" ht="30.75" customHeight="1" x14ac:dyDescent="0.25"/>
    <row r="23941" ht="30.75" customHeight="1" x14ac:dyDescent="0.25"/>
    <row r="23942" ht="30.75" customHeight="1" x14ac:dyDescent="0.25"/>
    <row r="23943" ht="30.75" customHeight="1" x14ac:dyDescent="0.25"/>
    <row r="23944" ht="30.75" customHeight="1" x14ac:dyDescent="0.25"/>
    <row r="23945" ht="30.75" customHeight="1" x14ac:dyDescent="0.25"/>
    <row r="23946" ht="30.75" customHeight="1" x14ac:dyDescent="0.25"/>
    <row r="23947" ht="30.75" customHeight="1" x14ac:dyDescent="0.25"/>
    <row r="23948" ht="30.75" customHeight="1" x14ac:dyDescent="0.25"/>
    <row r="23949" ht="30.75" customHeight="1" x14ac:dyDescent="0.25"/>
    <row r="23950" ht="30.75" customHeight="1" x14ac:dyDescent="0.25"/>
    <row r="23951" ht="30.75" customHeight="1" x14ac:dyDescent="0.25"/>
    <row r="23952" ht="30.75" customHeight="1" x14ac:dyDescent="0.25"/>
    <row r="23953" ht="30.75" customHeight="1" x14ac:dyDescent="0.25"/>
    <row r="23954" ht="30.75" customHeight="1" x14ac:dyDescent="0.25"/>
    <row r="23955" ht="30.75" customHeight="1" x14ac:dyDescent="0.25"/>
    <row r="23956" ht="30.75" customHeight="1" x14ac:dyDescent="0.25"/>
    <row r="23957" ht="30.75" customHeight="1" x14ac:dyDescent="0.25"/>
    <row r="23958" ht="30.75" customHeight="1" x14ac:dyDescent="0.25"/>
    <row r="23959" ht="30.75" customHeight="1" x14ac:dyDescent="0.25"/>
    <row r="23960" ht="30.75" customHeight="1" x14ac:dyDescent="0.25"/>
    <row r="23961" ht="30.75" customHeight="1" x14ac:dyDescent="0.25"/>
    <row r="23962" ht="30.75" customHeight="1" x14ac:dyDescent="0.25"/>
    <row r="23963" ht="30.75" customHeight="1" x14ac:dyDescent="0.25"/>
    <row r="23964" ht="30.75" customHeight="1" x14ac:dyDescent="0.25"/>
    <row r="23965" ht="30.75" customHeight="1" x14ac:dyDescent="0.25"/>
    <row r="23966" ht="30.75" customHeight="1" x14ac:dyDescent="0.25"/>
    <row r="23967" ht="30.75" customHeight="1" x14ac:dyDescent="0.25"/>
    <row r="23968" ht="30.75" customHeight="1" x14ac:dyDescent="0.25"/>
    <row r="23969" ht="30.75" customHeight="1" x14ac:dyDescent="0.25"/>
    <row r="23970" ht="30.75" customHeight="1" x14ac:dyDescent="0.25"/>
    <row r="23971" ht="30.75" customHeight="1" x14ac:dyDescent="0.25"/>
    <row r="23972" ht="30.75" customHeight="1" x14ac:dyDescent="0.25"/>
    <row r="23973" ht="30.75" customHeight="1" x14ac:dyDescent="0.25"/>
    <row r="23974" ht="30.75" customHeight="1" x14ac:dyDescent="0.25"/>
    <row r="23975" ht="30.75" customHeight="1" x14ac:dyDescent="0.25"/>
    <row r="23976" ht="30.75" customHeight="1" x14ac:dyDescent="0.25"/>
    <row r="23977" ht="30.75" customHeight="1" x14ac:dyDescent="0.25"/>
    <row r="23978" ht="30.75" customHeight="1" x14ac:dyDescent="0.25"/>
    <row r="23979" ht="30.75" customHeight="1" x14ac:dyDescent="0.25"/>
    <row r="23980" ht="30.75" customHeight="1" x14ac:dyDescent="0.25"/>
    <row r="23981" ht="30.75" customHeight="1" x14ac:dyDescent="0.25"/>
    <row r="23982" ht="30.75" customHeight="1" x14ac:dyDescent="0.25"/>
    <row r="23983" ht="30.75" customHeight="1" x14ac:dyDescent="0.25"/>
    <row r="23984" ht="30.75" customHeight="1" x14ac:dyDescent="0.25"/>
    <row r="23985" ht="30.75" customHeight="1" x14ac:dyDescent="0.25"/>
    <row r="23986" ht="30.75" customHeight="1" x14ac:dyDescent="0.25"/>
    <row r="23987" ht="30.75" customHeight="1" x14ac:dyDescent="0.25"/>
    <row r="23988" ht="30.75" customHeight="1" x14ac:dyDescent="0.25"/>
    <row r="23989" ht="30.75" customHeight="1" x14ac:dyDescent="0.25"/>
    <row r="23990" ht="30.75" customHeight="1" x14ac:dyDescent="0.25"/>
    <row r="23991" ht="30.75" customHeight="1" x14ac:dyDescent="0.25"/>
    <row r="23992" ht="30.75" customHeight="1" x14ac:dyDescent="0.25"/>
    <row r="23993" ht="30.75" customHeight="1" x14ac:dyDescent="0.25"/>
    <row r="23994" ht="30.75" customHeight="1" x14ac:dyDescent="0.25"/>
    <row r="23995" ht="30.75" customHeight="1" x14ac:dyDescent="0.25"/>
    <row r="23996" ht="30.75" customHeight="1" x14ac:dyDescent="0.25"/>
    <row r="23997" ht="30.75" customHeight="1" x14ac:dyDescent="0.25"/>
    <row r="23998" ht="30.75" customHeight="1" x14ac:dyDescent="0.25"/>
    <row r="23999" ht="30.75" customHeight="1" x14ac:dyDescent="0.25"/>
    <row r="24000" ht="30.75" customHeight="1" x14ac:dyDescent="0.25"/>
    <row r="24001" ht="30.75" customHeight="1" x14ac:dyDescent="0.25"/>
    <row r="24002" ht="30.75" customHeight="1" x14ac:dyDescent="0.25"/>
    <row r="24003" ht="30.75" customHeight="1" x14ac:dyDescent="0.25"/>
    <row r="24004" ht="30.75" customHeight="1" x14ac:dyDescent="0.25"/>
    <row r="24005" ht="30.75" customHeight="1" x14ac:dyDescent="0.25"/>
    <row r="24006" ht="30.75" customHeight="1" x14ac:dyDescent="0.25"/>
    <row r="24007" ht="30.75" customHeight="1" x14ac:dyDescent="0.25"/>
    <row r="24008" ht="30.75" customHeight="1" x14ac:dyDescent="0.25"/>
    <row r="24009" ht="30.75" customHeight="1" x14ac:dyDescent="0.25"/>
    <row r="24010" ht="30.75" customHeight="1" x14ac:dyDescent="0.25"/>
    <row r="24011" ht="30.75" customHeight="1" x14ac:dyDescent="0.25"/>
    <row r="24012" ht="30.75" customHeight="1" x14ac:dyDescent="0.25"/>
    <row r="24013" ht="30.75" customHeight="1" x14ac:dyDescent="0.25"/>
    <row r="24014" ht="30.75" customHeight="1" x14ac:dyDescent="0.25"/>
    <row r="24015" ht="30.75" customHeight="1" x14ac:dyDescent="0.25"/>
    <row r="24016" ht="30.75" customHeight="1" x14ac:dyDescent="0.25"/>
    <row r="24017" ht="30.75" customHeight="1" x14ac:dyDescent="0.25"/>
    <row r="24018" ht="30.75" customHeight="1" x14ac:dyDescent="0.25"/>
    <row r="24019" ht="30.75" customHeight="1" x14ac:dyDescent="0.25"/>
    <row r="24020" ht="30.75" customHeight="1" x14ac:dyDescent="0.25"/>
    <row r="24021" ht="30.75" customHeight="1" x14ac:dyDescent="0.25"/>
    <row r="24022" ht="30.75" customHeight="1" x14ac:dyDescent="0.25"/>
    <row r="24023" ht="30.75" customHeight="1" x14ac:dyDescent="0.25"/>
    <row r="24024" ht="30.75" customHeight="1" x14ac:dyDescent="0.25"/>
    <row r="24025" ht="30.75" customHeight="1" x14ac:dyDescent="0.25"/>
    <row r="24026" ht="30.75" customHeight="1" x14ac:dyDescent="0.25"/>
    <row r="24027" ht="30.75" customHeight="1" x14ac:dyDescent="0.25"/>
    <row r="24028" ht="30.75" customHeight="1" x14ac:dyDescent="0.25"/>
    <row r="24029" ht="30.75" customHeight="1" x14ac:dyDescent="0.25"/>
    <row r="24030" ht="30.75" customHeight="1" x14ac:dyDescent="0.25"/>
    <row r="24031" ht="30.75" customHeight="1" x14ac:dyDescent="0.25"/>
    <row r="24032" ht="30.75" customHeight="1" x14ac:dyDescent="0.25"/>
    <row r="24033" ht="30.75" customHeight="1" x14ac:dyDescent="0.25"/>
    <row r="24034" ht="30.75" customHeight="1" x14ac:dyDescent="0.25"/>
    <row r="24035" ht="30.75" customHeight="1" x14ac:dyDescent="0.25"/>
    <row r="24036" ht="30.75" customHeight="1" x14ac:dyDescent="0.25"/>
    <row r="24037" ht="30.75" customHeight="1" x14ac:dyDescent="0.25"/>
    <row r="24038" ht="30.75" customHeight="1" x14ac:dyDescent="0.25"/>
    <row r="24039" ht="30.75" customHeight="1" x14ac:dyDescent="0.25"/>
    <row r="24040" ht="30.75" customHeight="1" x14ac:dyDescent="0.25"/>
    <row r="24041" ht="30.75" customHeight="1" x14ac:dyDescent="0.25"/>
    <row r="24042" ht="30.75" customHeight="1" x14ac:dyDescent="0.25"/>
    <row r="24043" ht="30.75" customHeight="1" x14ac:dyDescent="0.25"/>
    <row r="24044" ht="30.75" customHeight="1" x14ac:dyDescent="0.25"/>
    <row r="24045" ht="30.75" customHeight="1" x14ac:dyDescent="0.25"/>
    <row r="24046" ht="30.75" customHeight="1" x14ac:dyDescent="0.25"/>
    <row r="24047" ht="30.75" customHeight="1" x14ac:dyDescent="0.25"/>
    <row r="24048" ht="30.75" customHeight="1" x14ac:dyDescent="0.25"/>
    <row r="24049" ht="30.75" customHeight="1" x14ac:dyDescent="0.25"/>
    <row r="24050" ht="30.75" customHeight="1" x14ac:dyDescent="0.25"/>
    <row r="24051" ht="30.75" customHeight="1" x14ac:dyDescent="0.25"/>
    <row r="24052" ht="30.75" customHeight="1" x14ac:dyDescent="0.25"/>
    <row r="24053" ht="30.75" customHeight="1" x14ac:dyDescent="0.25"/>
    <row r="24054" ht="30.75" customHeight="1" x14ac:dyDescent="0.25"/>
    <row r="24055" ht="30.75" customHeight="1" x14ac:dyDescent="0.25"/>
    <row r="24056" ht="30.75" customHeight="1" x14ac:dyDescent="0.25"/>
    <row r="24057" ht="30.75" customHeight="1" x14ac:dyDescent="0.25"/>
    <row r="24058" ht="30.75" customHeight="1" x14ac:dyDescent="0.25"/>
    <row r="24059" ht="30.75" customHeight="1" x14ac:dyDescent="0.25"/>
    <row r="24060" ht="30.75" customHeight="1" x14ac:dyDescent="0.25"/>
    <row r="24061" ht="30.75" customHeight="1" x14ac:dyDescent="0.25"/>
    <row r="24062" ht="30.75" customHeight="1" x14ac:dyDescent="0.25"/>
    <row r="24063" ht="30.75" customHeight="1" x14ac:dyDescent="0.25"/>
    <row r="24064" ht="30.75" customHeight="1" x14ac:dyDescent="0.25"/>
    <row r="24065" ht="30.75" customHeight="1" x14ac:dyDescent="0.25"/>
    <row r="24066" ht="30.75" customHeight="1" x14ac:dyDescent="0.25"/>
    <row r="24067" ht="30.75" customHeight="1" x14ac:dyDescent="0.25"/>
    <row r="24068" ht="30.75" customHeight="1" x14ac:dyDescent="0.25"/>
    <row r="24069" ht="30.75" customHeight="1" x14ac:dyDescent="0.25"/>
    <row r="24070" ht="30.75" customHeight="1" x14ac:dyDescent="0.25"/>
    <row r="24071" ht="30.75" customHeight="1" x14ac:dyDescent="0.25"/>
    <row r="24072" ht="30.75" customHeight="1" x14ac:dyDescent="0.25"/>
    <row r="24073" ht="30.75" customHeight="1" x14ac:dyDescent="0.25"/>
    <row r="24074" ht="30.75" customHeight="1" x14ac:dyDescent="0.25"/>
    <row r="24075" ht="30.75" customHeight="1" x14ac:dyDescent="0.25"/>
    <row r="24076" ht="30.75" customHeight="1" x14ac:dyDescent="0.25"/>
    <row r="24077" ht="30.75" customHeight="1" x14ac:dyDescent="0.25"/>
    <row r="24078" ht="30.75" customHeight="1" x14ac:dyDescent="0.25"/>
    <row r="24079" ht="30.75" customHeight="1" x14ac:dyDescent="0.25"/>
    <row r="24080" ht="30.75" customHeight="1" x14ac:dyDescent="0.25"/>
    <row r="24081" ht="30.75" customHeight="1" x14ac:dyDescent="0.25"/>
    <row r="24082" ht="30.75" customHeight="1" x14ac:dyDescent="0.25"/>
    <row r="24083" ht="30.75" customHeight="1" x14ac:dyDescent="0.25"/>
    <row r="24084" ht="30.75" customHeight="1" x14ac:dyDescent="0.25"/>
    <row r="24085" ht="30.75" customHeight="1" x14ac:dyDescent="0.25"/>
    <row r="24086" ht="30.75" customHeight="1" x14ac:dyDescent="0.25"/>
    <row r="24087" ht="30.75" customHeight="1" x14ac:dyDescent="0.25"/>
    <row r="24088" ht="30.75" customHeight="1" x14ac:dyDescent="0.25"/>
    <row r="24089" ht="30.75" customHeight="1" x14ac:dyDescent="0.25"/>
    <row r="24090" ht="30.75" customHeight="1" x14ac:dyDescent="0.25"/>
    <row r="24091" ht="30.75" customHeight="1" x14ac:dyDescent="0.25"/>
    <row r="24092" ht="30.75" customHeight="1" x14ac:dyDescent="0.25"/>
    <row r="24093" ht="30.75" customHeight="1" x14ac:dyDescent="0.25"/>
    <row r="24094" ht="30.75" customHeight="1" x14ac:dyDescent="0.25"/>
    <row r="24095" ht="30.75" customHeight="1" x14ac:dyDescent="0.25"/>
    <row r="24096" ht="30.75" customHeight="1" x14ac:dyDescent="0.25"/>
    <row r="24097" ht="30.75" customHeight="1" x14ac:dyDescent="0.25"/>
    <row r="24098" ht="30.75" customHeight="1" x14ac:dyDescent="0.25"/>
    <row r="24099" ht="30.75" customHeight="1" x14ac:dyDescent="0.25"/>
    <row r="24100" ht="30.75" customHeight="1" x14ac:dyDescent="0.25"/>
    <row r="24101" ht="30.75" customHeight="1" x14ac:dyDescent="0.25"/>
    <row r="24102" ht="30.75" customHeight="1" x14ac:dyDescent="0.25"/>
    <row r="24103" ht="30.75" customHeight="1" x14ac:dyDescent="0.25"/>
    <row r="24104" ht="30.75" customHeight="1" x14ac:dyDescent="0.25"/>
    <row r="24105" ht="30.75" customHeight="1" x14ac:dyDescent="0.25"/>
    <row r="24106" ht="30.75" customHeight="1" x14ac:dyDescent="0.25"/>
    <row r="24107" ht="30.75" customHeight="1" x14ac:dyDescent="0.25"/>
    <row r="24108" ht="30.75" customHeight="1" x14ac:dyDescent="0.25"/>
    <row r="24109" ht="30.75" customHeight="1" x14ac:dyDescent="0.25"/>
    <row r="24110" ht="30.75" customHeight="1" x14ac:dyDescent="0.25"/>
    <row r="24111" ht="30.75" customHeight="1" x14ac:dyDescent="0.25"/>
    <row r="24112" ht="30.75" customHeight="1" x14ac:dyDescent="0.25"/>
    <row r="24113" ht="30.75" customHeight="1" x14ac:dyDescent="0.25"/>
    <row r="24114" ht="30.75" customHeight="1" x14ac:dyDescent="0.25"/>
    <row r="24115" ht="30.75" customHeight="1" x14ac:dyDescent="0.25"/>
    <row r="24116" ht="30.75" customHeight="1" x14ac:dyDescent="0.25"/>
    <row r="24117" ht="30.75" customHeight="1" x14ac:dyDescent="0.25"/>
    <row r="24118" ht="30.75" customHeight="1" x14ac:dyDescent="0.25"/>
    <row r="24119" ht="30.75" customHeight="1" x14ac:dyDescent="0.25"/>
    <row r="24120" ht="30.75" customHeight="1" x14ac:dyDescent="0.25"/>
    <row r="24121" ht="30.75" customHeight="1" x14ac:dyDescent="0.25"/>
    <row r="24122" ht="30.75" customHeight="1" x14ac:dyDescent="0.25"/>
    <row r="24123" ht="30.75" customHeight="1" x14ac:dyDescent="0.25"/>
    <row r="24124" ht="30.75" customHeight="1" x14ac:dyDescent="0.25"/>
    <row r="24125" ht="30.75" customHeight="1" x14ac:dyDescent="0.25"/>
    <row r="24126" ht="30.75" customHeight="1" x14ac:dyDescent="0.25"/>
    <row r="24127" ht="30.75" customHeight="1" x14ac:dyDescent="0.25"/>
    <row r="24128" ht="30.75" customHeight="1" x14ac:dyDescent="0.25"/>
    <row r="24129" ht="30.75" customHeight="1" x14ac:dyDescent="0.25"/>
    <row r="24130" ht="30.75" customHeight="1" x14ac:dyDescent="0.25"/>
    <row r="24131" ht="30.75" customHeight="1" x14ac:dyDescent="0.25"/>
    <row r="24132" ht="30.75" customHeight="1" x14ac:dyDescent="0.25"/>
    <row r="24133" ht="30.75" customHeight="1" x14ac:dyDescent="0.25"/>
    <row r="24134" ht="30.75" customHeight="1" x14ac:dyDescent="0.25"/>
    <row r="24135" ht="30.75" customHeight="1" x14ac:dyDescent="0.25"/>
    <row r="24136" ht="30.75" customHeight="1" x14ac:dyDescent="0.25"/>
    <row r="24137" ht="30.75" customHeight="1" x14ac:dyDescent="0.25"/>
    <row r="24138" ht="30.75" customHeight="1" x14ac:dyDescent="0.25"/>
    <row r="24139" ht="30.75" customHeight="1" x14ac:dyDescent="0.25"/>
    <row r="24140" ht="30.75" customHeight="1" x14ac:dyDescent="0.25"/>
    <row r="24141" ht="30.75" customHeight="1" x14ac:dyDescent="0.25"/>
    <row r="24142" ht="30.75" customHeight="1" x14ac:dyDescent="0.25"/>
    <row r="24143" ht="30.75" customHeight="1" x14ac:dyDescent="0.25"/>
    <row r="24144" ht="30.75" customHeight="1" x14ac:dyDescent="0.25"/>
    <row r="24145" ht="30.75" customHeight="1" x14ac:dyDescent="0.25"/>
    <row r="24146" ht="30.75" customHeight="1" x14ac:dyDescent="0.25"/>
    <row r="24147" ht="30.75" customHeight="1" x14ac:dyDescent="0.25"/>
    <row r="24148" ht="30.75" customHeight="1" x14ac:dyDescent="0.25"/>
    <row r="24149" ht="30.75" customHeight="1" x14ac:dyDescent="0.25"/>
    <row r="24150" ht="30.75" customHeight="1" x14ac:dyDescent="0.25"/>
    <row r="24151" ht="30.75" customHeight="1" x14ac:dyDescent="0.25"/>
    <row r="24152" ht="30.75" customHeight="1" x14ac:dyDescent="0.25"/>
    <row r="24153" ht="30.75" customHeight="1" x14ac:dyDescent="0.25"/>
    <row r="24154" ht="30.75" customHeight="1" x14ac:dyDescent="0.25"/>
    <row r="24155" ht="30.75" customHeight="1" x14ac:dyDescent="0.25"/>
    <row r="24156" ht="30.75" customHeight="1" x14ac:dyDescent="0.25"/>
    <row r="24157" ht="30.75" customHeight="1" x14ac:dyDescent="0.25"/>
    <row r="24158" ht="30.75" customHeight="1" x14ac:dyDescent="0.25"/>
    <row r="24159" ht="30.75" customHeight="1" x14ac:dyDescent="0.25"/>
    <row r="24160" ht="30.75" customHeight="1" x14ac:dyDescent="0.25"/>
    <row r="24161" ht="30.75" customHeight="1" x14ac:dyDescent="0.25"/>
    <row r="24162" ht="30.75" customHeight="1" x14ac:dyDescent="0.25"/>
    <row r="24163" ht="30.75" customHeight="1" x14ac:dyDescent="0.25"/>
    <row r="24164" ht="30.75" customHeight="1" x14ac:dyDescent="0.25"/>
    <row r="24165" ht="30.75" customHeight="1" x14ac:dyDescent="0.25"/>
    <row r="24166" ht="30.75" customHeight="1" x14ac:dyDescent="0.25"/>
    <row r="24167" ht="30.75" customHeight="1" x14ac:dyDescent="0.25"/>
    <row r="24168" ht="30.75" customHeight="1" x14ac:dyDescent="0.25"/>
    <row r="24169" ht="30.75" customHeight="1" x14ac:dyDescent="0.25"/>
    <row r="24170" ht="30.75" customHeight="1" x14ac:dyDescent="0.25"/>
    <row r="24171" ht="30.75" customHeight="1" x14ac:dyDescent="0.25"/>
    <row r="24172" ht="30.75" customHeight="1" x14ac:dyDescent="0.25"/>
    <row r="24173" ht="30.75" customHeight="1" x14ac:dyDescent="0.25"/>
    <row r="24174" ht="30.75" customHeight="1" x14ac:dyDescent="0.25"/>
    <row r="24175" ht="30.75" customHeight="1" x14ac:dyDescent="0.25"/>
    <row r="24176" ht="30.75" customHeight="1" x14ac:dyDescent="0.25"/>
    <row r="24177" ht="30.75" customHeight="1" x14ac:dyDescent="0.25"/>
    <row r="24178" ht="30.75" customHeight="1" x14ac:dyDescent="0.25"/>
    <row r="24179" ht="30.75" customHeight="1" x14ac:dyDescent="0.25"/>
    <row r="24180" ht="30.75" customHeight="1" x14ac:dyDescent="0.25"/>
    <row r="24181" ht="30.75" customHeight="1" x14ac:dyDescent="0.25"/>
    <row r="24182" ht="30.75" customHeight="1" x14ac:dyDescent="0.25"/>
    <row r="24183" ht="30.75" customHeight="1" x14ac:dyDescent="0.25"/>
    <row r="24184" ht="30.75" customHeight="1" x14ac:dyDescent="0.25"/>
    <row r="24185" ht="30.75" customHeight="1" x14ac:dyDescent="0.25"/>
    <row r="24186" ht="30.75" customHeight="1" x14ac:dyDescent="0.25"/>
    <row r="24187" ht="30.75" customHeight="1" x14ac:dyDescent="0.25"/>
    <row r="24188" ht="30.75" customHeight="1" x14ac:dyDescent="0.25"/>
    <row r="24189" ht="30.75" customHeight="1" x14ac:dyDescent="0.25"/>
    <row r="24190" ht="30.75" customHeight="1" x14ac:dyDescent="0.25"/>
    <row r="24191" ht="30.75" customHeight="1" x14ac:dyDescent="0.25"/>
    <row r="24192" ht="30.75" customHeight="1" x14ac:dyDescent="0.25"/>
    <row r="24193" ht="30.75" customHeight="1" x14ac:dyDescent="0.25"/>
    <row r="24194" ht="30.75" customHeight="1" x14ac:dyDescent="0.25"/>
    <row r="24195" ht="30.75" customHeight="1" x14ac:dyDescent="0.25"/>
    <row r="24196" ht="30.75" customHeight="1" x14ac:dyDescent="0.25"/>
    <row r="24197" ht="30.75" customHeight="1" x14ac:dyDescent="0.25"/>
    <row r="24198" ht="30.75" customHeight="1" x14ac:dyDescent="0.25"/>
    <row r="24199" ht="30.75" customHeight="1" x14ac:dyDescent="0.25"/>
    <row r="24200" ht="30.75" customHeight="1" x14ac:dyDescent="0.25"/>
    <row r="24201" ht="30.75" customHeight="1" x14ac:dyDescent="0.25"/>
    <row r="24202" ht="30.75" customHeight="1" x14ac:dyDescent="0.25"/>
    <row r="24203" ht="30.75" customHeight="1" x14ac:dyDescent="0.25"/>
    <row r="24204" ht="30.75" customHeight="1" x14ac:dyDescent="0.25"/>
    <row r="24205" ht="30.75" customHeight="1" x14ac:dyDescent="0.25"/>
    <row r="24206" ht="30.75" customHeight="1" x14ac:dyDescent="0.25"/>
    <row r="24207" ht="30.75" customHeight="1" x14ac:dyDescent="0.25"/>
    <row r="24208" ht="30.75" customHeight="1" x14ac:dyDescent="0.25"/>
    <row r="24209" ht="30.75" customHeight="1" x14ac:dyDescent="0.25"/>
    <row r="24210" ht="30.75" customHeight="1" x14ac:dyDescent="0.25"/>
    <row r="24211" ht="30.75" customHeight="1" x14ac:dyDescent="0.25"/>
    <row r="24212" ht="30.75" customHeight="1" x14ac:dyDescent="0.25"/>
    <row r="24213" ht="30.75" customHeight="1" x14ac:dyDescent="0.25"/>
    <row r="24214" ht="30.75" customHeight="1" x14ac:dyDescent="0.25"/>
    <row r="24215" ht="30.75" customHeight="1" x14ac:dyDescent="0.25"/>
    <row r="24216" ht="30.75" customHeight="1" x14ac:dyDescent="0.25"/>
    <row r="24217" ht="30.75" customHeight="1" x14ac:dyDescent="0.25"/>
    <row r="24218" ht="30.75" customHeight="1" x14ac:dyDescent="0.25"/>
    <row r="24219" ht="30.75" customHeight="1" x14ac:dyDescent="0.25"/>
    <row r="24220" ht="30.75" customHeight="1" x14ac:dyDescent="0.25"/>
    <row r="24221" ht="30.75" customHeight="1" x14ac:dyDescent="0.25"/>
    <row r="24222" ht="30.75" customHeight="1" x14ac:dyDescent="0.25"/>
    <row r="24223" ht="30.75" customHeight="1" x14ac:dyDescent="0.25"/>
    <row r="24224" ht="30.75" customHeight="1" x14ac:dyDescent="0.25"/>
    <row r="24225" ht="30.75" customHeight="1" x14ac:dyDescent="0.25"/>
    <row r="24226" ht="30.75" customHeight="1" x14ac:dyDescent="0.25"/>
    <row r="24227" ht="30.75" customHeight="1" x14ac:dyDescent="0.25"/>
    <row r="24228" ht="30.75" customHeight="1" x14ac:dyDescent="0.25"/>
    <row r="24229" ht="30.75" customHeight="1" x14ac:dyDescent="0.25"/>
    <row r="24230" ht="30.75" customHeight="1" x14ac:dyDescent="0.25"/>
    <row r="24231" ht="30.75" customHeight="1" x14ac:dyDescent="0.25"/>
    <row r="24232" ht="30.75" customHeight="1" x14ac:dyDescent="0.25"/>
    <row r="24233" ht="30.75" customHeight="1" x14ac:dyDescent="0.25"/>
    <row r="24234" ht="30.75" customHeight="1" x14ac:dyDescent="0.25"/>
    <row r="24235" ht="30.75" customHeight="1" x14ac:dyDescent="0.25"/>
    <row r="24236" ht="30.75" customHeight="1" x14ac:dyDescent="0.25"/>
    <row r="24237" ht="30.75" customHeight="1" x14ac:dyDescent="0.25"/>
    <row r="24238" ht="30.75" customHeight="1" x14ac:dyDescent="0.25"/>
    <row r="24239" ht="30.75" customHeight="1" x14ac:dyDescent="0.25"/>
    <row r="24240" ht="30.75" customHeight="1" x14ac:dyDescent="0.25"/>
    <row r="24241" ht="30.75" customHeight="1" x14ac:dyDescent="0.25"/>
    <row r="24242" ht="30.75" customHeight="1" x14ac:dyDescent="0.25"/>
    <row r="24243" ht="30.75" customHeight="1" x14ac:dyDescent="0.25"/>
    <row r="24244" ht="30.75" customHeight="1" x14ac:dyDescent="0.25"/>
    <row r="24245" ht="30.75" customHeight="1" x14ac:dyDescent="0.25"/>
    <row r="24246" ht="30.75" customHeight="1" x14ac:dyDescent="0.25"/>
    <row r="24247" ht="30.75" customHeight="1" x14ac:dyDescent="0.25"/>
    <row r="24248" ht="30.75" customHeight="1" x14ac:dyDescent="0.25"/>
    <row r="24249" ht="30.75" customHeight="1" x14ac:dyDescent="0.25"/>
    <row r="24250" ht="30.75" customHeight="1" x14ac:dyDescent="0.25"/>
    <row r="24251" ht="30.75" customHeight="1" x14ac:dyDescent="0.25"/>
    <row r="24252" ht="30.75" customHeight="1" x14ac:dyDescent="0.25"/>
    <row r="24253" ht="30.75" customHeight="1" x14ac:dyDescent="0.25"/>
    <row r="24254" ht="30.75" customHeight="1" x14ac:dyDescent="0.25"/>
    <row r="24255" ht="30.75" customHeight="1" x14ac:dyDescent="0.25"/>
    <row r="24256" ht="30.75" customHeight="1" x14ac:dyDescent="0.25"/>
    <row r="24257" ht="30.75" customHeight="1" x14ac:dyDescent="0.25"/>
    <row r="24258" ht="30.75" customHeight="1" x14ac:dyDescent="0.25"/>
    <row r="24259" ht="30.75" customHeight="1" x14ac:dyDescent="0.25"/>
    <row r="24260" ht="30.75" customHeight="1" x14ac:dyDescent="0.25"/>
    <row r="24261" ht="30.75" customHeight="1" x14ac:dyDescent="0.25"/>
    <row r="24262" ht="30.75" customHeight="1" x14ac:dyDescent="0.25"/>
    <row r="24263" ht="30.75" customHeight="1" x14ac:dyDescent="0.25"/>
    <row r="24264" ht="30.75" customHeight="1" x14ac:dyDescent="0.25"/>
    <row r="24265" ht="30.75" customHeight="1" x14ac:dyDescent="0.25"/>
    <row r="24266" ht="30.75" customHeight="1" x14ac:dyDescent="0.25"/>
    <row r="24267" ht="30.75" customHeight="1" x14ac:dyDescent="0.25"/>
    <row r="24268" ht="30.75" customHeight="1" x14ac:dyDescent="0.25"/>
    <row r="24269" ht="30.75" customHeight="1" x14ac:dyDescent="0.25"/>
    <row r="24270" ht="30.75" customHeight="1" x14ac:dyDescent="0.25"/>
    <row r="24271" ht="30.75" customHeight="1" x14ac:dyDescent="0.25"/>
    <row r="24272" ht="30.75" customHeight="1" x14ac:dyDescent="0.25"/>
    <row r="24273" ht="30.75" customHeight="1" x14ac:dyDescent="0.25"/>
    <row r="24274" ht="30.75" customHeight="1" x14ac:dyDescent="0.25"/>
    <row r="24275" ht="30.75" customHeight="1" x14ac:dyDescent="0.25"/>
    <row r="24276" ht="30.75" customHeight="1" x14ac:dyDescent="0.25"/>
    <row r="24277" ht="30.75" customHeight="1" x14ac:dyDescent="0.25"/>
    <row r="24278" ht="30.75" customHeight="1" x14ac:dyDescent="0.25"/>
    <row r="24279" ht="30.75" customHeight="1" x14ac:dyDescent="0.25"/>
    <row r="24280" ht="30.75" customHeight="1" x14ac:dyDescent="0.25"/>
    <row r="24281" ht="30.75" customHeight="1" x14ac:dyDescent="0.25"/>
    <row r="24282" ht="30.75" customHeight="1" x14ac:dyDescent="0.25"/>
    <row r="24283" ht="30.75" customHeight="1" x14ac:dyDescent="0.25"/>
    <row r="24284" ht="30.75" customHeight="1" x14ac:dyDescent="0.25"/>
    <row r="24285" ht="30.75" customHeight="1" x14ac:dyDescent="0.25"/>
    <row r="24286" ht="30.75" customHeight="1" x14ac:dyDescent="0.25"/>
    <row r="24287" ht="30.75" customHeight="1" x14ac:dyDescent="0.25"/>
    <row r="24288" ht="30.75" customHeight="1" x14ac:dyDescent="0.25"/>
    <row r="24289" ht="30.75" customHeight="1" x14ac:dyDescent="0.25"/>
    <row r="24290" ht="30.75" customHeight="1" x14ac:dyDescent="0.25"/>
    <row r="24291" ht="30.75" customHeight="1" x14ac:dyDescent="0.25"/>
    <row r="24292" ht="30.75" customHeight="1" x14ac:dyDescent="0.25"/>
    <row r="24293" ht="30.75" customHeight="1" x14ac:dyDescent="0.25"/>
    <row r="24294" ht="30.75" customHeight="1" x14ac:dyDescent="0.25"/>
    <row r="24295" ht="30.75" customHeight="1" x14ac:dyDescent="0.25"/>
    <row r="24296" ht="30.75" customHeight="1" x14ac:dyDescent="0.25"/>
    <row r="24297" ht="30.75" customHeight="1" x14ac:dyDescent="0.25"/>
    <row r="24298" ht="30.75" customHeight="1" x14ac:dyDescent="0.25"/>
    <row r="24299" ht="30.75" customHeight="1" x14ac:dyDescent="0.25"/>
    <row r="24300" ht="30.75" customHeight="1" x14ac:dyDescent="0.25"/>
    <row r="24301" ht="30.75" customHeight="1" x14ac:dyDescent="0.25"/>
    <row r="24302" ht="30.75" customHeight="1" x14ac:dyDescent="0.25"/>
    <row r="24303" ht="30.75" customHeight="1" x14ac:dyDescent="0.25"/>
    <row r="24304" ht="30.75" customHeight="1" x14ac:dyDescent="0.25"/>
    <row r="24305" ht="30.75" customHeight="1" x14ac:dyDescent="0.25"/>
    <row r="24306" ht="30.75" customHeight="1" x14ac:dyDescent="0.25"/>
    <row r="24307" ht="30.75" customHeight="1" x14ac:dyDescent="0.25"/>
    <row r="24308" ht="30.75" customHeight="1" x14ac:dyDescent="0.25"/>
    <row r="24309" ht="30.75" customHeight="1" x14ac:dyDescent="0.25"/>
    <row r="24310" ht="30.75" customHeight="1" x14ac:dyDescent="0.25"/>
    <row r="24311" ht="30.75" customHeight="1" x14ac:dyDescent="0.25"/>
    <row r="24312" ht="30.75" customHeight="1" x14ac:dyDescent="0.25"/>
    <row r="24313" ht="30.75" customHeight="1" x14ac:dyDescent="0.25"/>
    <row r="24314" ht="30.75" customHeight="1" x14ac:dyDescent="0.25"/>
    <row r="24315" ht="30.75" customHeight="1" x14ac:dyDescent="0.25"/>
    <row r="24316" ht="30.75" customHeight="1" x14ac:dyDescent="0.25"/>
    <row r="24317" ht="30.75" customHeight="1" x14ac:dyDescent="0.25"/>
    <row r="24318" ht="30.75" customHeight="1" x14ac:dyDescent="0.25"/>
    <row r="24319" ht="30.75" customHeight="1" x14ac:dyDescent="0.25"/>
    <row r="24320" ht="30.75" customHeight="1" x14ac:dyDescent="0.25"/>
    <row r="24321" ht="30.75" customHeight="1" x14ac:dyDescent="0.25"/>
    <row r="24322" ht="30.75" customHeight="1" x14ac:dyDescent="0.25"/>
    <row r="24323" ht="30.75" customHeight="1" x14ac:dyDescent="0.25"/>
    <row r="24324" ht="30.75" customHeight="1" x14ac:dyDescent="0.25"/>
    <row r="24325" ht="30.75" customHeight="1" x14ac:dyDescent="0.25"/>
    <row r="24326" ht="30.75" customHeight="1" x14ac:dyDescent="0.25"/>
    <row r="24327" ht="30.75" customHeight="1" x14ac:dyDescent="0.25"/>
    <row r="24328" ht="30.75" customHeight="1" x14ac:dyDescent="0.25"/>
    <row r="24329" ht="30.75" customHeight="1" x14ac:dyDescent="0.25"/>
    <row r="24330" ht="30.75" customHeight="1" x14ac:dyDescent="0.25"/>
    <row r="24331" ht="30.75" customHeight="1" x14ac:dyDescent="0.25"/>
    <row r="24332" ht="30.75" customHeight="1" x14ac:dyDescent="0.25"/>
    <row r="24333" ht="30.75" customHeight="1" x14ac:dyDescent="0.25"/>
    <row r="24334" ht="30.75" customHeight="1" x14ac:dyDescent="0.25"/>
    <row r="24335" ht="30.75" customHeight="1" x14ac:dyDescent="0.25"/>
    <row r="24336" ht="30.75" customHeight="1" x14ac:dyDescent="0.25"/>
    <row r="24337" ht="30.75" customHeight="1" x14ac:dyDescent="0.25"/>
    <row r="24338" ht="30.75" customHeight="1" x14ac:dyDescent="0.25"/>
    <row r="24339" ht="30.75" customHeight="1" x14ac:dyDescent="0.25"/>
    <row r="24340" ht="30.75" customHeight="1" x14ac:dyDescent="0.25"/>
    <row r="24341" ht="30.75" customHeight="1" x14ac:dyDescent="0.25"/>
    <row r="24342" ht="30.75" customHeight="1" x14ac:dyDescent="0.25"/>
    <row r="24343" ht="30.75" customHeight="1" x14ac:dyDescent="0.25"/>
    <row r="24344" ht="30.75" customHeight="1" x14ac:dyDescent="0.25"/>
    <row r="24345" ht="30.75" customHeight="1" x14ac:dyDescent="0.25"/>
    <row r="24346" ht="30.75" customHeight="1" x14ac:dyDescent="0.25"/>
    <row r="24347" ht="30.75" customHeight="1" x14ac:dyDescent="0.25"/>
    <row r="24348" ht="30.75" customHeight="1" x14ac:dyDescent="0.25"/>
    <row r="24349" ht="30.75" customHeight="1" x14ac:dyDescent="0.25"/>
    <row r="24350" ht="30.75" customHeight="1" x14ac:dyDescent="0.25"/>
    <row r="24351" ht="30.75" customHeight="1" x14ac:dyDescent="0.25"/>
    <row r="24352" ht="30.75" customHeight="1" x14ac:dyDescent="0.25"/>
    <row r="24353" ht="30.75" customHeight="1" x14ac:dyDescent="0.25"/>
    <row r="24354" ht="30.75" customHeight="1" x14ac:dyDescent="0.25"/>
    <row r="24355" ht="30.75" customHeight="1" x14ac:dyDescent="0.25"/>
    <row r="24356" ht="30.75" customHeight="1" x14ac:dyDescent="0.25"/>
    <row r="24357" ht="30.75" customHeight="1" x14ac:dyDescent="0.25"/>
    <row r="24358" ht="30.75" customHeight="1" x14ac:dyDescent="0.25"/>
    <row r="24359" ht="30.75" customHeight="1" x14ac:dyDescent="0.25"/>
    <row r="24360" ht="30.75" customHeight="1" x14ac:dyDescent="0.25"/>
    <row r="24361" ht="30.75" customHeight="1" x14ac:dyDescent="0.25"/>
    <row r="24362" ht="30.75" customHeight="1" x14ac:dyDescent="0.25"/>
    <row r="24363" ht="30.75" customHeight="1" x14ac:dyDescent="0.25"/>
    <row r="24364" ht="30.75" customHeight="1" x14ac:dyDescent="0.25"/>
    <row r="24365" ht="30.75" customHeight="1" x14ac:dyDescent="0.25"/>
    <row r="24366" ht="30.75" customHeight="1" x14ac:dyDescent="0.25"/>
    <row r="24367" ht="30.75" customHeight="1" x14ac:dyDescent="0.25"/>
    <row r="24368" ht="30.75" customHeight="1" x14ac:dyDescent="0.25"/>
    <row r="24369" ht="30.75" customHeight="1" x14ac:dyDescent="0.25"/>
    <row r="24370" ht="30.75" customHeight="1" x14ac:dyDescent="0.25"/>
    <row r="24371" ht="30.75" customHeight="1" x14ac:dyDescent="0.25"/>
    <row r="24372" ht="30.75" customHeight="1" x14ac:dyDescent="0.25"/>
    <row r="24373" ht="30.75" customHeight="1" x14ac:dyDescent="0.25"/>
    <row r="24374" ht="30.75" customHeight="1" x14ac:dyDescent="0.25"/>
    <row r="24375" ht="30.75" customHeight="1" x14ac:dyDescent="0.25"/>
    <row r="24376" ht="30.75" customHeight="1" x14ac:dyDescent="0.25"/>
    <row r="24377" ht="30.75" customHeight="1" x14ac:dyDescent="0.25"/>
    <row r="24378" ht="30.75" customHeight="1" x14ac:dyDescent="0.25"/>
    <row r="24379" ht="30.75" customHeight="1" x14ac:dyDescent="0.25"/>
    <row r="24380" ht="30.75" customHeight="1" x14ac:dyDescent="0.25"/>
    <row r="24381" ht="30.75" customHeight="1" x14ac:dyDescent="0.25"/>
    <row r="24382" ht="30.75" customHeight="1" x14ac:dyDescent="0.25"/>
    <row r="24383" ht="30.75" customHeight="1" x14ac:dyDescent="0.25"/>
    <row r="24384" ht="30.75" customHeight="1" x14ac:dyDescent="0.25"/>
    <row r="24385" ht="30.75" customHeight="1" x14ac:dyDescent="0.25"/>
    <row r="24386" ht="30.75" customHeight="1" x14ac:dyDescent="0.25"/>
    <row r="24387" ht="30.75" customHeight="1" x14ac:dyDescent="0.25"/>
    <row r="24388" ht="30.75" customHeight="1" x14ac:dyDescent="0.25"/>
    <row r="24389" ht="30.75" customHeight="1" x14ac:dyDescent="0.25"/>
    <row r="24390" ht="30.75" customHeight="1" x14ac:dyDescent="0.25"/>
    <row r="24391" ht="30.75" customHeight="1" x14ac:dyDescent="0.25"/>
    <row r="24392" ht="30.75" customHeight="1" x14ac:dyDescent="0.25"/>
    <row r="24393" ht="30.75" customHeight="1" x14ac:dyDescent="0.25"/>
    <row r="24394" ht="30.75" customHeight="1" x14ac:dyDescent="0.25"/>
    <row r="24395" ht="30.75" customHeight="1" x14ac:dyDescent="0.25"/>
    <row r="24396" ht="30.75" customHeight="1" x14ac:dyDescent="0.25"/>
    <row r="24397" ht="30.75" customHeight="1" x14ac:dyDescent="0.25"/>
    <row r="24398" ht="30.75" customHeight="1" x14ac:dyDescent="0.25"/>
    <row r="24399" ht="30.75" customHeight="1" x14ac:dyDescent="0.25"/>
    <row r="24400" ht="30.75" customHeight="1" x14ac:dyDescent="0.25"/>
    <row r="24401" ht="30.75" customHeight="1" x14ac:dyDescent="0.25"/>
    <row r="24402" ht="30.75" customHeight="1" x14ac:dyDescent="0.25"/>
    <row r="24403" ht="30.75" customHeight="1" x14ac:dyDescent="0.25"/>
    <row r="24404" ht="30.75" customHeight="1" x14ac:dyDescent="0.25"/>
    <row r="24405" ht="30.75" customHeight="1" x14ac:dyDescent="0.25"/>
    <row r="24406" ht="30.75" customHeight="1" x14ac:dyDescent="0.25"/>
    <row r="24407" ht="30.75" customHeight="1" x14ac:dyDescent="0.25"/>
    <row r="24408" ht="30.75" customHeight="1" x14ac:dyDescent="0.25"/>
    <row r="24409" ht="30.75" customHeight="1" x14ac:dyDescent="0.25"/>
    <row r="24410" ht="30.75" customHeight="1" x14ac:dyDescent="0.25"/>
    <row r="24411" ht="30.75" customHeight="1" x14ac:dyDescent="0.25"/>
    <row r="24412" ht="30.75" customHeight="1" x14ac:dyDescent="0.25"/>
    <row r="24413" ht="30.75" customHeight="1" x14ac:dyDescent="0.25"/>
    <row r="24414" ht="30.75" customHeight="1" x14ac:dyDescent="0.25"/>
    <row r="24415" ht="30.75" customHeight="1" x14ac:dyDescent="0.25"/>
    <row r="24416" ht="30.75" customHeight="1" x14ac:dyDescent="0.25"/>
    <row r="24417" ht="30.75" customHeight="1" x14ac:dyDescent="0.25"/>
    <row r="24418" ht="30.75" customHeight="1" x14ac:dyDescent="0.25"/>
    <row r="24419" ht="30.75" customHeight="1" x14ac:dyDescent="0.25"/>
    <row r="24420" ht="30.75" customHeight="1" x14ac:dyDescent="0.25"/>
    <row r="24421" ht="30.75" customHeight="1" x14ac:dyDescent="0.25"/>
    <row r="24422" ht="30.75" customHeight="1" x14ac:dyDescent="0.25"/>
    <row r="24423" ht="30.75" customHeight="1" x14ac:dyDescent="0.25"/>
    <row r="24424" ht="30.75" customHeight="1" x14ac:dyDescent="0.25"/>
    <row r="24425" ht="30.75" customHeight="1" x14ac:dyDescent="0.25"/>
    <row r="24426" ht="30.75" customHeight="1" x14ac:dyDescent="0.25"/>
    <row r="24427" ht="30.75" customHeight="1" x14ac:dyDescent="0.25"/>
    <row r="24428" ht="30.75" customHeight="1" x14ac:dyDescent="0.25"/>
    <row r="24429" ht="30.75" customHeight="1" x14ac:dyDescent="0.25"/>
    <row r="24430" ht="30.75" customHeight="1" x14ac:dyDescent="0.25"/>
    <row r="24431" ht="30.75" customHeight="1" x14ac:dyDescent="0.25"/>
    <row r="24432" ht="30.75" customHeight="1" x14ac:dyDescent="0.25"/>
    <row r="24433" ht="30.75" customHeight="1" x14ac:dyDescent="0.25"/>
    <row r="24434" ht="30.75" customHeight="1" x14ac:dyDescent="0.25"/>
    <row r="24435" ht="30.75" customHeight="1" x14ac:dyDescent="0.25"/>
    <row r="24436" ht="30.75" customHeight="1" x14ac:dyDescent="0.25"/>
    <row r="24437" ht="30.75" customHeight="1" x14ac:dyDescent="0.25"/>
    <row r="24438" ht="30.75" customHeight="1" x14ac:dyDescent="0.25"/>
    <row r="24439" ht="30.75" customHeight="1" x14ac:dyDescent="0.25"/>
    <row r="24440" ht="30.75" customHeight="1" x14ac:dyDescent="0.25"/>
    <row r="24441" ht="30.75" customHeight="1" x14ac:dyDescent="0.25"/>
    <row r="24442" ht="30.75" customHeight="1" x14ac:dyDescent="0.25"/>
    <row r="24443" ht="30.75" customHeight="1" x14ac:dyDescent="0.25"/>
    <row r="24444" ht="30.75" customHeight="1" x14ac:dyDescent="0.25"/>
    <row r="24445" ht="30.75" customHeight="1" x14ac:dyDescent="0.25"/>
    <row r="24446" ht="30.75" customHeight="1" x14ac:dyDescent="0.25"/>
    <row r="24447" ht="30.75" customHeight="1" x14ac:dyDescent="0.25"/>
    <row r="24448" ht="30.75" customHeight="1" x14ac:dyDescent="0.25"/>
    <row r="24449" ht="30.75" customHeight="1" x14ac:dyDescent="0.25"/>
    <row r="24450" ht="30.75" customHeight="1" x14ac:dyDescent="0.25"/>
    <row r="24451" ht="30.75" customHeight="1" x14ac:dyDescent="0.25"/>
    <row r="24452" ht="30.75" customHeight="1" x14ac:dyDescent="0.25"/>
    <row r="24453" ht="30.75" customHeight="1" x14ac:dyDescent="0.25"/>
    <row r="24454" ht="30.75" customHeight="1" x14ac:dyDescent="0.25"/>
    <row r="24455" ht="30.75" customHeight="1" x14ac:dyDescent="0.25"/>
    <row r="24456" ht="30.75" customHeight="1" x14ac:dyDescent="0.25"/>
    <row r="24457" ht="30.75" customHeight="1" x14ac:dyDescent="0.25"/>
    <row r="24458" ht="30.75" customHeight="1" x14ac:dyDescent="0.25"/>
    <row r="24459" ht="30.75" customHeight="1" x14ac:dyDescent="0.25"/>
    <row r="24460" ht="30.75" customHeight="1" x14ac:dyDescent="0.25"/>
    <row r="24461" ht="30.75" customHeight="1" x14ac:dyDescent="0.25"/>
    <row r="24462" ht="30.75" customHeight="1" x14ac:dyDescent="0.25"/>
    <row r="24463" ht="30.75" customHeight="1" x14ac:dyDescent="0.25"/>
    <row r="24464" ht="30.75" customHeight="1" x14ac:dyDescent="0.25"/>
    <row r="24465" ht="30.75" customHeight="1" x14ac:dyDescent="0.25"/>
    <row r="24466" ht="30.75" customHeight="1" x14ac:dyDescent="0.25"/>
    <row r="24467" ht="30.75" customHeight="1" x14ac:dyDescent="0.25"/>
    <row r="24468" ht="30.75" customHeight="1" x14ac:dyDescent="0.25"/>
    <row r="24469" ht="30.75" customHeight="1" x14ac:dyDescent="0.25"/>
    <row r="24470" ht="30.75" customHeight="1" x14ac:dyDescent="0.25"/>
    <row r="24471" ht="30.75" customHeight="1" x14ac:dyDescent="0.25"/>
    <row r="24472" ht="30.75" customHeight="1" x14ac:dyDescent="0.25"/>
    <row r="24473" ht="30.75" customHeight="1" x14ac:dyDescent="0.25"/>
    <row r="24474" ht="30.75" customHeight="1" x14ac:dyDescent="0.25"/>
    <row r="24475" ht="30.75" customHeight="1" x14ac:dyDescent="0.25"/>
    <row r="24476" ht="30.75" customHeight="1" x14ac:dyDescent="0.25"/>
    <row r="24477" ht="30.75" customHeight="1" x14ac:dyDescent="0.25"/>
    <row r="24478" ht="30.75" customHeight="1" x14ac:dyDescent="0.25"/>
    <row r="24479" ht="30.75" customHeight="1" x14ac:dyDescent="0.25"/>
    <row r="24480" ht="30.75" customHeight="1" x14ac:dyDescent="0.25"/>
    <row r="24481" ht="30.75" customHeight="1" x14ac:dyDescent="0.25"/>
    <row r="24482" ht="30.75" customHeight="1" x14ac:dyDescent="0.25"/>
    <row r="24483" ht="30.75" customHeight="1" x14ac:dyDescent="0.25"/>
    <row r="24484" ht="30.75" customHeight="1" x14ac:dyDescent="0.25"/>
    <row r="24485" ht="30.75" customHeight="1" x14ac:dyDescent="0.25"/>
    <row r="24486" ht="30.75" customHeight="1" x14ac:dyDescent="0.25"/>
    <row r="24487" ht="30.75" customHeight="1" x14ac:dyDescent="0.25"/>
    <row r="24488" ht="30.75" customHeight="1" x14ac:dyDescent="0.25"/>
    <row r="24489" ht="30.75" customHeight="1" x14ac:dyDescent="0.25"/>
    <row r="24490" ht="30.75" customHeight="1" x14ac:dyDescent="0.25"/>
    <row r="24491" ht="30.75" customHeight="1" x14ac:dyDescent="0.25"/>
    <row r="24492" ht="30.75" customHeight="1" x14ac:dyDescent="0.25"/>
    <row r="24493" ht="30.75" customHeight="1" x14ac:dyDescent="0.25"/>
    <row r="24494" ht="30.75" customHeight="1" x14ac:dyDescent="0.25"/>
    <row r="24495" ht="30.75" customHeight="1" x14ac:dyDescent="0.25"/>
    <row r="24496" ht="30.75" customHeight="1" x14ac:dyDescent="0.25"/>
    <row r="24497" ht="30.75" customHeight="1" x14ac:dyDescent="0.25"/>
    <row r="24498" ht="30.75" customHeight="1" x14ac:dyDescent="0.25"/>
    <row r="24499" ht="30.75" customHeight="1" x14ac:dyDescent="0.25"/>
    <row r="24500" ht="30.75" customHeight="1" x14ac:dyDescent="0.25"/>
    <row r="24501" ht="30.75" customHeight="1" x14ac:dyDescent="0.25"/>
    <row r="24502" ht="30.75" customHeight="1" x14ac:dyDescent="0.25"/>
    <row r="24503" ht="30.75" customHeight="1" x14ac:dyDescent="0.25"/>
    <row r="24504" ht="30.75" customHeight="1" x14ac:dyDescent="0.25"/>
    <row r="24505" ht="30.75" customHeight="1" x14ac:dyDescent="0.25"/>
    <row r="24506" ht="30.75" customHeight="1" x14ac:dyDescent="0.25"/>
    <row r="24507" ht="30.75" customHeight="1" x14ac:dyDescent="0.25"/>
    <row r="24508" ht="30.75" customHeight="1" x14ac:dyDescent="0.25"/>
    <row r="24509" ht="30.75" customHeight="1" x14ac:dyDescent="0.25"/>
    <row r="24510" ht="30.75" customHeight="1" x14ac:dyDescent="0.25"/>
    <row r="24511" ht="30.75" customHeight="1" x14ac:dyDescent="0.25"/>
    <row r="24512" ht="30.75" customHeight="1" x14ac:dyDescent="0.25"/>
    <row r="24513" ht="30.75" customHeight="1" x14ac:dyDescent="0.25"/>
    <row r="24514" ht="30.75" customHeight="1" x14ac:dyDescent="0.25"/>
    <row r="24515" ht="30.75" customHeight="1" x14ac:dyDescent="0.25"/>
    <row r="24516" ht="30.75" customHeight="1" x14ac:dyDescent="0.25"/>
    <row r="24517" ht="30.75" customHeight="1" x14ac:dyDescent="0.25"/>
    <row r="24518" ht="30.75" customHeight="1" x14ac:dyDescent="0.25"/>
    <row r="24519" ht="30.75" customHeight="1" x14ac:dyDescent="0.25"/>
    <row r="24520" ht="30.75" customHeight="1" x14ac:dyDescent="0.25"/>
    <row r="24521" ht="30.75" customHeight="1" x14ac:dyDescent="0.25"/>
    <row r="24522" ht="30.75" customHeight="1" x14ac:dyDescent="0.25"/>
    <row r="24523" ht="30.75" customHeight="1" x14ac:dyDescent="0.25"/>
    <row r="24524" ht="30.75" customHeight="1" x14ac:dyDescent="0.25"/>
    <row r="24525" ht="30.75" customHeight="1" x14ac:dyDescent="0.25"/>
    <row r="24526" ht="30.75" customHeight="1" x14ac:dyDescent="0.25"/>
    <row r="24527" ht="30.75" customHeight="1" x14ac:dyDescent="0.25"/>
    <row r="24528" ht="30.75" customHeight="1" x14ac:dyDescent="0.25"/>
    <row r="24529" ht="30.75" customHeight="1" x14ac:dyDescent="0.25"/>
    <row r="24530" ht="30.75" customHeight="1" x14ac:dyDescent="0.25"/>
    <row r="24531" ht="30.75" customHeight="1" x14ac:dyDescent="0.25"/>
    <row r="24532" ht="30.75" customHeight="1" x14ac:dyDescent="0.25"/>
    <row r="24533" ht="30.75" customHeight="1" x14ac:dyDescent="0.25"/>
    <row r="24534" ht="30.75" customHeight="1" x14ac:dyDescent="0.25"/>
    <row r="24535" ht="30.75" customHeight="1" x14ac:dyDescent="0.25"/>
    <row r="24536" ht="30.75" customHeight="1" x14ac:dyDescent="0.25"/>
    <row r="24537" ht="30.75" customHeight="1" x14ac:dyDescent="0.25"/>
    <row r="24538" ht="30.75" customHeight="1" x14ac:dyDescent="0.25"/>
    <row r="24539" ht="30.75" customHeight="1" x14ac:dyDescent="0.25"/>
    <row r="24540" ht="30.75" customHeight="1" x14ac:dyDescent="0.25"/>
    <row r="24541" ht="30.75" customHeight="1" x14ac:dyDescent="0.25"/>
    <row r="24542" ht="30.75" customHeight="1" x14ac:dyDescent="0.25"/>
    <row r="24543" ht="30.75" customHeight="1" x14ac:dyDescent="0.25"/>
    <row r="24544" ht="30.75" customHeight="1" x14ac:dyDescent="0.25"/>
    <row r="24545" ht="30.75" customHeight="1" x14ac:dyDescent="0.25"/>
    <row r="24546" ht="30.75" customHeight="1" x14ac:dyDescent="0.25"/>
    <row r="24547" ht="30.75" customHeight="1" x14ac:dyDescent="0.25"/>
    <row r="24548" ht="30.75" customHeight="1" x14ac:dyDescent="0.25"/>
    <row r="24549" ht="30.75" customHeight="1" x14ac:dyDescent="0.25"/>
    <row r="24550" ht="30.75" customHeight="1" x14ac:dyDescent="0.25"/>
    <row r="24551" ht="30.75" customHeight="1" x14ac:dyDescent="0.25"/>
    <row r="24552" ht="30.75" customHeight="1" x14ac:dyDescent="0.25"/>
    <row r="24553" ht="30.75" customHeight="1" x14ac:dyDescent="0.25"/>
    <row r="24554" ht="30.75" customHeight="1" x14ac:dyDescent="0.25"/>
    <row r="24555" ht="30.75" customHeight="1" x14ac:dyDescent="0.25"/>
    <row r="24556" ht="30.75" customHeight="1" x14ac:dyDescent="0.25"/>
    <row r="24557" ht="30.75" customHeight="1" x14ac:dyDescent="0.25"/>
    <row r="24558" ht="30.75" customHeight="1" x14ac:dyDescent="0.25"/>
    <row r="24559" ht="30.75" customHeight="1" x14ac:dyDescent="0.25"/>
    <row r="24560" ht="30.75" customHeight="1" x14ac:dyDescent="0.25"/>
    <row r="24561" ht="30.75" customHeight="1" x14ac:dyDescent="0.25"/>
    <row r="24562" ht="30.75" customHeight="1" x14ac:dyDescent="0.25"/>
    <row r="24563" ht="30.75" customHeight="1" x14ac:dyDescent="0.25"/>
    <row r="24564" ht="30.75" customHeight="1" x14ac:dyDescent="0.25"/>
    <row r="24565" ht="30.75" customHeight="1" x14ac:dyDescent="0.25"/>
    <row r="24566" ht="30.75" customHeight="1" x14ac:dyDescent="0.25"/>
    <row r="24567" ht="30.75" customHeight="1" x14ac:dyDescent="0.25"/>
    <row r="24568" ht="30.75" customHeight="1" x14ac:dyDescent="0.25"/>
    <row r="24569" ht="30.75" customHeight="1" x14ac:dyDescent="0.25"/>
    <row r="24570" ht="30.75" customHeight="1" x14ac:dyDescent="0.25"/>
    <row r="24571" ht="30.75" customHeight="1" x14ac:dyDescent="0.25"/>
    <row r="24572" ht="30.75" customHeight="1" x14ac:dyDescent="0.25"/>
    <row r="24573" ht="30.75" customHeight="1" x14ac:dyDescent="0.25"/>
    <row r="24574" ht="30.75" customHeight="1" x14ac:dyDescent="0.25"/>
    <row r="24575" ht="30.75" customHeight="1" x14ac:dyDescent="0.25"/>
    <row r="24576" ht="30.75" customHeight="1" x14ac:dyDescent="0.25"/>
    <row r="24577" ht="30.75" customHeight="1" x14ac:dyDescent="0.25"/>
    <row r="24578" ht="30.75" customHeight="1" x14ac:dyDescent="0.25"/>
    <row r="24579" ht="30.75" customHeight="1" x14ac:dyDescent="0.25"/>
    <row r="24580" ht="30.75" customHeight="1" x14ac:dyDescent="0.25"/>
    <row r="24581" ht="30.75" customHeight="1" x14ac:dyDescent="0.25"/>
    <row r="24582" ht="30.75" customHeight="1" x14ac:dyDescent="0.25"/>
    <row r="24583" ht="30.75" customHeight="1" x14ac:dyDescent="0.25"/>
    <row r="24584" ht="30.75" customHeight="1" x14ac:dyDescent="0.25"/>
    <row r="24585" ht="30.75" customHeight="1" x14ac:dyDescent="0.25"/>
    <row r="24586" ht="30.75" customHeight="1" x14ac:dyDescent="0.25"/>
    <row r="24587" ht="30.75" customHeight="1" x14ac:dyDescent="0.25"/>
    <row r="24588" ht="30.75" customHeight="1" x14ac:dyDescent="0.25"/>
    <row r="24589" ht="30.75" customHeight="1" x14ac:dyDescent="0.25"/>
    <row r="24590" ht="30.75" customHeight="1" x14ac:dyDescent="0.25"/>
    <row r="24591" ht="30.75" customHeight="1" x14ac:dyDescent="0.25"/>
    <row r="24592" ht="30.75" customHeight="1" x14ac:dyDescent="0.25"/>
    <row r="24593" ht="30.75" customHeight="1" x14ac:dyDescent="0.25"/>
    <row r="24594" ht="30.75" customHeight="1" x14ac:dyDescent="0.25"/>
    <row r="24595" ht="30.75" customHeight="1" x14ac:dyDescent="0.25"/>
    <row r="24596" ht="30.75" customHeight="1" x14ac:dyDescent="0.25"/>
    <row r="24597" ht="30.75" customHeight="1" x14ac:dyDescent="0.25"/>
    <row r="24598" ht="30.75" customHeight="1" x14ac:dyDescent="0.25"/>
    <row r="24599" ht="30.75" customHeight="1" x14ac:dyDescent="0.25"/>
    <row r="24600" ht="30.75" customHeight="1" x14ac:dyDescent="0.25"/>
    <row r="24601" ht="30.75" customHeight="1" x14ac:dyDescent="0.25"/>
    <row r="24602" ht="30.75" customHeight="1" x14ac:dyDescent="0.25"/>
    <row r="24603" ht="30.75" customHeight="1" x14ac:dyDescent="0.25"/>
    <row r="24604" ht="30.75" customHeight="1" x14ac:dyDescent="0.25"/>
    <row r="24605" ht="30.75" customHeight="1" x14ac:dyDescent="0.25"/>
    <row r="24606" ht="30.75" customHeight="1" x14ac:dyDescent="0.25"/>
    <row r="24607" ht="30.75" customHeight="1" x14ac:dyDescent="0.25"/>
    <row r="24608" ht="30.75" customHeight="1" x14ac:dyDescent="0.25"/>
    <row r="24609" ht="30.75" customHeight="1" x14ac:dyDescent="0.25"/>
    <row r="24610" ht="30.75" customHeight="1" x14ac:dyDescent="0.25"/>
    <row r="24611" ht="30.75" customHeight="1" x14ac:dyDescent="0.25"/>
    <row r="24612" ht="30.75" customHeight="1" x14ac:dyDescent="0.25"/>
    <row r="24613" ht="30.75" customHeight="1" x14ac:dyDescent="0.25"/>
    <row r="24614" ht="30.75" customHeight="1" x14ac:dyDescent="0.25"/>
    <row r="24615" ht="30.75" customHeight="1" x14ac:dyDescent="0.25"/>
    <row r="24616" ht="30.75" customHeight="1" x14ac:dyDescent="0.25"/>
    <row r="24617" ht="30.75" customHeight="1" x14ac:dyDescent="0.25"/>
    <row r="24618" ht="30.75" customHeight="1" x14ac:dyDescent="0.25"/>
    <row r="24619" ht="30.75" customHeight="1" x14ac:dyDescent="0.25"/>
    <row r="24620" ht="30.75" customHeight="1" x14ac:dyDescent="0.25"/>
    <row r="24621" ht="30.75" customHeight="1" x14ac:dyDescent="0.25"/>
    <row r="24622" ht="30.75" customHeight="1" x14ac:dyDescent="0.25"/>
    <row r="24623" ht="30.75" customHeight="1" x14ac:dyDescent="0.25"/>
    <row r="24624" ht="30.75" customHeight="1" x14ac:dyDescent="0.25"/>
    <row r="24625" ht="30.75" customHeight="1" x14ac:dyDescent="0.25"/>
    <row r="24626" ht="30.75" customHeight="1" x14ac:dyDescent="0.25"/>
    <row r="24627" ht="30.75" customHeight="1" x14ac:dyDescent="0.25"/>
    <row r="24628" ht="30.75" customHeight="1" x14ac:dyDescent="0.25"/>
    <row r="24629" ht="30.75" customHeight="1" x14ac:dyDescent="0.25"/>
    <row r="24630" ht="30.75" customHeight="1" x14ac:dyDescent="0.25"/>
    <row r="24631" ht="30.75" customHeight="1" x14ac:dyDescent="0.25"/>
    <row r="24632" ht="30.75" customHeight="1" x14ac:dyDescent="0.25"/>
    <row r="24633" ht="30.75" customHeight="1" x14ac:dyDescent="0.25"/>
    <row r="24634" ht="30.75" customHeight="1" x14ac:dyDescent="0.25"/>
    <row r="24635" ht="30.75" customHeight="1" x14ac:dyDescent="0.25"/>
    <row r="24636" ht="30.75" customHeight="1" x14ac:dyDescent="0.25"/>
    <row r="24637" ht="30.75" customHeight="1" x14ac:dyDescent="0.25"/>
    <row r="24638" ht="30.75" customHeight="1" x14ac:dyDescent="0.25"/>
    <row r="24639" ht="30.75" customHeight="1" x14ac:dyDescent="0.25"/>
    <row r="24640" ht="30.75" customHeight="1" x14ac:dyDescent="0.25"/>
    <row r="24641" ht="30.75" customHeight="1" x14ac:dyDescent="0.25"/>
    <row r="24642" ht="30.75" customHeight="1" x14ac:dyDescent="0.25"/>
    <row r="24643" ht="30.75" customHeight="1" x14ac:dyDescent="0.25"/>
    <row r="24644" ht="30.75" customHeight="1" x14ac:dyDescent="0.25"/>
    <row r="24645" ht="30.75" customHeight="1" x14ac:dyDescent="0.25"/>
    <row r="24646" ht="30.75" customHeight="1" x14ac:dyDescent="0.25"/>
    <row r="24647" ht="30.75" customHeight="1" x14ac:dyDescent="0.25"/>
    <row r="24648" ht="30.75" customHeight="1" x14ac:dyDescent="0.25"/>
    <row r="24649" ht="30.75" customHeight="1" x14ac:dyDescent="0.25"/>
    <row r="24650" ht="30.75" customHeight="1" x14ac:dyDescent="0.25"/>
    <row r="24651" ht="30.75" customHeight="1" x14ac:dyDescent="0.25"/>
    <row r="24652" ht="30.75" customHeight="1" x14ac:dyDescent="0.25"/>
    <row r="24653" ht="30.75" customHeight="1" x14ac:dyDescent="0.25"/>
    <row r="24654" ht="30.75" customHeight="1" x14ac:dyDescent="0.25"/>
    <row r="24655" ht="30.75" customHeight="1" x14ac:dyDescent="0.25"/>
    <row r="24656" ht="30.75" customHeight="1" x14ac:dyDescent="0.25"/>
    <row r="24657" ht="30.75" customHeight="1" x14ac:dyDescent="0.25"/>
    <row r="24658" ht="30.75" customHeight="1" x14ac:dyDescent="0.25"/>
    <row r="24659" ht="30.75" customHeight="1" x14ac:dyDescent="0.25"/>
    <row r="24660" ht="30.75" customHeight="1" x14ac:dyDescent="0.25"/>
    <row r="24661" ht="30.75" customHeight="1" x14ac:dyDescent="0.25"/>
    <row r="24662" ht="30.75" customHeight="1" x14ac:dyDescent="0.25"/>
    <row r="24663" ht="30.75" customHeight="1" x14ac:dyDescent="0.25"/>
    <row r="24664" ht="30.75" customHeight="1" x14ac:dyDescent="0.25"/>
    <row r="24665" ht="30.75" customHeight="1" x14ac:dyDescent="0.25"/>
    <row r="24666" ht="30.75" customHeight="1" x14ac:dyDescent="0.25"/>
    <row r="24667" ht="30.75" customHeight="1" x14ac:dyDescent="0.25"/>
    <row r="24668" ht="30.75" customHeight="1" x14ac:dyDescent="0.25"/>
    <row r="24669" ht="30.75" customHeight="1" x14ac:dyDescent="0.25"/>
    <row r="24670" ht="30.75" customHeight="1" x14ac:dyDescent="0.25"/>
    <row r="24671" ht="30.75" customHeight="1" x14ac:dyDescent="0.25"/>
    <row r="24672" ht="30.75" customHeight="1" x14ac:dyDescent="0.25"/>
    <row r="24673" ht="30.75" customHeight="1" x14ac:dyDescent="0.25"/>
    <row r="24674" ht="30.75" customHeight="1" x14ac:dyDescent="0.25"/>
    <row r="24675" ht="30.75" customHeight="1" x14ac:dyDescent="0.25"/>
    <row r="24676" ht="30.75" customHeight="1" x14ac:dyDescent="0.25"/>
    <row r="24677" ht="30.75" customHeight="1" x14ac:dyDescent="0.25"/>
    <row r="24678" ht="30.75" customHeight="1" x14ac:dyDescent="0.25"/>
    <row r="24679" ht="30.75" customHeight="1" x14ac:dyDescent="0.25"/>
    <row r="24680" ht="30.75" customHeight="1" x14ac:dyDescent="0.25"/>
    <row r="24681" ht="30.75" customHeight="1" x14ac:dyDescent="0.25"/>
    <row r="24682" ht="30.75" customHeight="1" x14ac:dyDescent="0.25"/>
    <row r="24683" ht="30.75" customHeight="1" x14ac:dyDescent="0.25"/>
    <row r="24684" ht="30.75" customHeight="1" x14ac:dyDescent="0.25"/>
    <row r="24685" ht="30.75" customHeight="1" x14ac:dyDescent="0.25"/>
    <row r="24686" ht="30.75" customHeight="1" x14ac:dyDescent="0.25"/>
    <row r="24687" ht="30.75" customHeight="1" x14ac:dyDescent="0.25"/>
    <row r="24688" ht="30.75" customHeight="1" x14ac:dyDescent="0.25"/>
    <row r="24689" ht="30.75" customHeight="1" x14ac:dyDescent="0.25"/>
    <row r="24690" ht="30.75" customHeight="1" x14ac:dyDescent="0.25"/>
    <row r="24691" ht="30.75" customHeight="1" x14ac:dyDescent="0.25"/>
    <row r="24692" ht="30.75" customHeight="1" x14ac:dyDescent="0.25"/>
    <row r="24693" ht="30.75" customHeight="1" x14ac:dyDescent="0.25"/>
    <row r="24694" ht="30.75" customHeight="1" x14ac:dyDescent="0.25"/>
    <row r="24695" ht="30.75" customHeight="1" x14ac:dyDescent="0.25"/>
    <row r="24696" ht="30.75" customHeight="1" x14ac:dyDescent="0.25"/>
    <row r="24697" ht="30.75" customHeight="1" x14ac:dyDescent="0.25"/>
    <row r="24698" ht="30.75" customHeight="1" x14ac:dyDescent="0.25"/>
    <row r="24699" ht="30.75" customHeight="1" x14ac:dyDescent="0.25"/>
    <row r="24700" ht="30.75" customHeight="1" x14ac:dyDescent="0.25"/>
    <row r="24701" ht="30.75" customHeight="1" x14ac:dyDescent="0.25"/>
    <row r="24702" ht="30.75" customHeight="1" x14ac:dyDescent="0.25"/>
    <row r="24703" ht="30.75" customHeight="1" x14ac:dyDescent="0.25"/>
    <row r="24704" ht="30.75" customHeight="1" x14ac:dyDescent="0.25"/>
    <row r="24705" ht="30.75" customHeight="1" x14ac:dyDescent="0.25"/>
    <row r="24706" ht="30.75" customHeight="1" x14ac:dyDescent="0.25"/>
    <row r="24707" ht="30.75" customHeight="1" x14ac:dyDescent="0.25"/>
    <row r="24708" ht="30.75" customHeight="1" x14ac:dyDescent="0.25"/>
    <row r="24709" ht="30.75" customHeight="1" x14ac:dyDescent="0.25"/>
    <row r="24710" ht="30.75" customHeight="1" x14ac:dyDescent="0.25"/>
    <row r="24711" ht="30.75" customHeight="1" x14ac:dyDescent="0.25"/>
    <row r="24712" ht="30.75" customHeight="1" x14ac:dyDescent="0.25"/>
    <row r="24713" ht="30.75" customHeight="1" x14ac:dyDescent="0.25"/>
    <row r="24714" ht="30.75" customHeight="1" x14ac:dyDescent="0.25"/>
    <row r="24715" ht="30.75" customHeight="1" x14ac:dyDescent="0.25"/>
    <row r="24716" ht="30.75" customHeight="1" x14ac:dyDescent="0.25"/>
    <row r="24717" ht="30.75" customHeight="1" x14ac:dyDescent="0.25"/>
    <row r="24718" ht="30.75" customHeight="1" x14ac:dyDescent="0.25"/>
    <row r="24719" ht="30.75" customHeight="1" x14ac:dyDescent="0.25"/>
    <row r="24720" ht="30.75" customHeight="1" x14ac:dyDescent="0.25"/>
    <row r="24721" ht="30.75" customHeight="1" x14ac:dyDescent="0.25"/>
    <row r="24722" ht="30.75" customHeight="1" x14ac:dyDescent="0.25"/>
    <row r="24723" ht="30.75" customHeight="1" x14ac:dyDescent="0.25"/>
    <row r="24724" ht="30.75" customHeight="1" x14ac:dyDescent="0.25"/>
    <row r="24725" ht="30.75" customHeight="1" x14ac:dyDescent="0.25"/>
    <row r="24726" ht="30.75" customHeight="1" x14ac:dyDescent="0.25"/>
    <row r="24727" ht="30.75" customHeight="1" x14ac:dyDescent="0.25"/>
    <row r="24728" ht="30.75" customHeight="1" x14ac:dyDescent="0.25"/>
    <row r="24729" ht="30.75" customHeight="1" x14ac:dyDescent="0.25"/>
    <row r="24730" ht="30.75" customHeight="1" x14ac:dyDescent="0.25"/>
    <row r="24731" ht="30.75" customHeight="1" x14ac:dyDescent="0.25"/>
    <row r="24732" ht="30.75" customHeight="1" x14ac:dyDescent="0.25"/>
    <row r="24733" ht="30.75" customHeight="1" x14ac:dyDescent="0.25"/>
    <row r="24734" ht="30.75" customHeight="1" x14ac:dyDescent="0.25"/>
    <row r="24735" ht="30.75" customHeight="1" x14ac:dyDescent="0.25"/>
    <row r="24736" ht="30.75" customHeight="1" x14ac:dyDescent="0.25"/>
    <row r="24737" ht="30.75" customHeight="1" x14ac:dyDescent="0.25"/>
    <row r="24738" ht="30.75" customHeight="1" x14ac:dyDescent="0.25"/>
    <row r="24739" ht="30.75" customHeight="1" x14ac:dyDescent="0.25"/>
    <row r="24740" ht="30.75" customHeight="1" x14ac:dyDescent="0.25"/>
    <row r="24741" ht="30.75" customHeight="1" x14ac:dyDescent="0.25"/>
    <row r="24742" ht="30.75" customHeight="1" x14ac:dyDescent="0.25"/>
    <row r="24743" ht="30.75" customHeight="1" x14ac:dyDescent="0.25"/>
    <row r="24744" ht="30.75" customHeight="1" x14ac:dyDescent="0.25"/>
    <row r="24745" ht="30.75" customHeight="1" x14ac:dyDescent="0.25"/>
    <row r="24746" ht="30.75" customHeight="1" x14ac:dyDescent="0.25"/>
    <row r="24747" ht="30.75" customHeight="1" x14ac:dyDescent="0.25"/>
    <row r="24748" ht="30.75" customHeight="1" x14ac:dyDescent="0.25"/>
    <row r="24749" ht="30.75" customHeight="1" x14ac:dyDescent="0.25"/>
    <row r="24750" ht="30.75" customHeight="1" x14ac:dyDescent="0.25"/>
    <row r="24751" ht="30.75" customHeight="1" x14ac:dyDescent="0.25"/>
    <row r="24752" ht="30.75" customHeight="1" x14ac:dyDescent="0.25"/>
    <row r="24753" ht="30.75" customHeight="1" x14ac:dyDescent="0.25"/>
    <row r="24754" ht="30.75" customHeight="1" x14ac:dyDescent="0.25"/>
    <row r="24755" ht="30.75" customHeight="1" x14ac:dyDescent="0.25"/>
    <row r="24756" ht="30.75" customHeight="1" x14ac:dyDescent="0.25"/>
    <row r="24757" ht="30.75" customHeight="1" x14ac:dyDescent="0.25"/>
    <row r="24758" ht="30.75" customHeight="1" x14ac:dyDescent="0.25"/>
    <row r="24759" ht="30.75" customHeight="1" x14ac:dyDescent="0.25"/>
    <row r="24760" ht="30.75" customHeight="1" x14ac:dyDescent="0.25"/>
    <row r="24761" ht="30.75" customHeight="1" x14ac:dyDescent="0.25"/>
    <row r="24762" ht="30.75" customHeight="1" x14ac:dyDescent="0.25"/>
    <row r="24763" ht="30.75" customHeight="1" x14ac:dyDescent="0.25"/>
    <row r="24764" ht="30.75" customHeight="1" x14ac:dyDescent="0.25"/>
    <row r="24765" ht="30.75" customHeight="1" x14ac:dyDescent="0.25"/>
    <row r="24766" ht="30.75" customHeight="1" x14ac:dyDescent="0.25"/>
    <row r="24767" ht="30.75" customHeight="1" x14ac:dyDescent="0.25"/>
    <row r="24768" ht="30.75" customHeight="1" x14ac:dyDescent="0.25"/>
    <row r="24769" ht="30.75" customHeight="1" x14ac:dyDescent="0.25"/>
    <row r="24770" ht="30.75" customHeight="1" x14ac:dyDescent="0.25"/>
    <row r="24771" ht="30.75" customHeight="1" x14ac:dyDescent="0.25"/>
    <row r="24772" ht="30.75" customHeight="1" x14ac:dyDescent="0.25"/>
    <row r="24773" ht="30.75" customHeight="1" x14ac:dyDescent="0.25"/>
    <row r="24774" ht="30.75" customHeight="1" x14ac:dyDescent="0.25"/>
    <row r="24775" ht="30.75" customHeight="1" x14ac:dyDescent="0.25"/>
    <row r="24776" ht="30.75" customHeight="1" x14ac:dyDescent="0.25"/>
    <row r="24777" ht="30.75" customHeight="1" x14ac:dyDescent="0.25"/>
    <row r="24778" ht="30.75" customHeight="1" x14ac:dyDescent="0.25"/>
    <row r="24779" ht="30.75" customHeight="1" x14ac:dyDescent="0.25"/>
    <row r="24780" ht="30.75" customHeight="1" x14ac:dyDescent="0.25"/>
    <row r="24781" ht="30.75" customHeight="1" x14ac:dyDescent="0.25"/>
    <row r="24782" ht="30.75" customHeight="1" x14ac:dyDescent="0.25"/>
    <row r="24783" ht="30.75" customHeight="1" x14ac:dyDescent="0.25"/>
    <row r="24784" ht="30.75" customHeight="1" x14ac:dyDescent="0.25"/>
    <row r="24785" ht="30.75" customHeight="1" x14ac:dyDescent="0.25"/>
    <row r="24786" ht="30.75" customHeight="1" x14ac:dyDescent="0.25"/>
    <row r="24787" ht="30.75" customHeight="1" x14ac:dyDescent="0.25"/>
    <row r="24788" ht="30.75" customHeight="1" x14ac:dyDescent="0.25"/>
    <row r="24789" ht="30.75" customHeight="1" x14ac:dyDescent="0.25"/>
    <row r="24790" ht="30.75" customHeight="1" x14ac:dyDescent="0.25"/>
    <row r="24791" ht="30.75" customHeight="1" x14ac:dyDescent="0.25"/>
    <row r="24792" ht="30.75" customHeight="1" x14ac:dyDescent="0.25"/>
    <row r="24793" ht="30.75" customHeight="1" x14ac:dyDescent="0.25"/>
    <row r="24794" ht="30.75" customHeight="1" x14ac:dyDescent="0.25"/>
    <row r="24795" ht="30.75" customHeight="1" x14ac:dyDescent="0.25"/>
    <row r="24796" ht="30.75" customHeight="1" x14ac:dyDescent="0.25"/>
    <row r="24797" ht="30.75" customHeight="1" x14ac:dyDescent="0.25"/>
    <row r="24798" ht="30.75" customHeight="1" x14ac:dyDescent="0.25"/>
    <row r="24799" ht="30.75" customHeight="1" x14ac:dyDescent="0.25"/>
    <row r="24800" ht="30.75" customHeight="1" x14ac:dyDescent="0.25"/>
    <row r="24801" ht="30.75" customHeight="1" x14ac:dyDescent="0.25"/>
    <row r="24802" ht="30.75" customHeight="1" x14ac:dyDescent="0.25"/>
    <row r="24803" ht="30.75" customHeight="1" x14ac:dyDescent="0.25"/>
    <row r="24804" ht="30.75" customHeight="1" x14ac:dyDescent="0.25"/>
    <row r="24805" ht="30.75" customHeight="1" x14ac:dyDescent="0.25"/>
    <row r="24806" ht="30.75" customHeight="1" x14ac:dyDescent="0.25"/>
    <row r="24807" ht="30.75" customHeight="1" x14ac:dyDescent="0.25"/>
    <row r="24808" ht="30.75" customHeight="1" x14ac:dyDescent="0.25"/>
    <row r="24809" ht="30.75" customHeight="1" x14ac:dyDescent="0.25"/>
    <row r="24810" ht="30.75" customHeight="1" x14ac:dyDescent="0.25"/>
    <row r="24811" ht="30.75" customHeight="1" x14ac:dyDescent="0.25"/>
    <row r="24812" ht="30.75" customHeight="1" x14ac:dyDescent="0.25"/>
    <row r="24813" ht="30.75" customHeight="1" x14ac:dyDescent="0.25"/>
    <row r="24814" ht="30.75" customHeight="1" x14ac:dyDescent="0.25"/>
    <row r="24815" ht="30.75" customHeight="1" x14ac:dyDescent="0.25"/>
    <row r="24816" ht="30.75" customHeight="1" x14ac:dyDescent="0.25"/>
    <row r="24817" ht="30.75" customHeight="1" x14ac:dyDescent="0.25"/>
    <row r="24818" ht="30.75" customHeight="1" x14ac:dyDescent="0.25"/>
    <row r="24819" ht="30.75" customHeight="1" x14ac:dyDescent="0.25"/>
    <row r="24820" ht="30.75" customHeight="1" x14ac:dyDescent="0.25"/>
    <row r="24821" ht="30.75" customHeight="1" x14ac:dyDescent="0.25"/>
    <row r="24822" ht="30.75" customHeight="1" x14ac:dyDescent="0.25"/>
    <row r="24823" ht="30.75" customHeight="1" x14ac:dyDescent="0.25"/>
    <row r="24824" ht="30.75" customHeight="1" x14ac:dyDescent="0.25"/>
    <row r="24825" ht="30.75" customHeight="1" x14ac:dyDescent="0.25"/>
    <row r="24826" ht="30.75" customHeight="1" x14ac:dyDescent="0.25"/>
    <row r="24827" ht="30.75" customHeight="1" x14ac:dyDescent="0.25"/>
    <row r="24828" ht="30.75" customHeight="1" x14ac:dyDescent="0.25"/>
    <row r="24829" ht="30.75" customHeight="1" x14ac:dyDescent="0.25"/>
    <row r="24830" ht="30.75" customHeight="1" x14ac:dyDescent="0.25"/>
    <row r="24831" ht="30.75" customHeight="1" x14ac:dyDescent="0.25"/>
    <row r="24832" ht="30.75" customHeight="1" x14ac:dyDescent="0.25"/>
    <row r="24833" ht="30.75" customHeight="1" x14ac:dyDescent="0.25"/>
    <row r="24834" ht="30.75" customHeight="1" x14ac:dyDescent="0.25"/>
    <row r="24835" ht="30.75" customHeight="1" x14ac:dyDescent="0.25"/>
    <row r="24836" ht="30.75" customHeight="1" x14ac:dyDescent="0.25"/>
    <row r="24837" ht="30.75" customHeight="1" x14ac:dyDescent="0.25"/>
    <row r="24838" ht="30.75" customHeight="1" x14ac:dyDescent="0.25"/>
    <row r="24839" ht="30.75" customHeight="1" x14ac:dyDescent="0.25"/>
    <row r="24840" ht="30.75" customHeight="1" x14ac:dyDescent="0.25"/>
    <row r="24841" ht="30.75" customHeight="1" x14ac:dyDescent="0.25"/>
    <row r="24842" ht="30.75" customHeight="1" x14ac:dyDescent="0.25"/>
    <row r="24843" ht="30.75" customHeight="1" x14ac:dyDescent="0.25"/>
    <row r="24844" ht="30.75" customHeight="1" x14ac:dyDescent="0.25"/>
    <row r="24845" ht="30.75" customHeight="1" x14ac:dyDescent="0.25"/>
    <row r="24846" ht="30.75" customHeight="1" x14ac:dyDescent="0.25"/>
    <row r="24847" ht="30.75" customHeight="1" x14ac:dyDescent="0.25"/>
    <row r="24848" ht="30.75" customHeight="1" x14ac:dyDescent="0.25"/>
    <row r="24849" ht="30.75" customHeight="1" x14ac:dyDescent="0.25"/>
    <row r="24850" ht="30.75" customHeight="1" x14ac:dyDescent="0.25"/>
    <row r="24851" ht="30.75" customHeight="1" x14ac:dyDescent="0.25"/>
    <row r="24852" ht="30.75" customHeight="1" x14ac:dyDescent="0.25"/>
    <row r="24853" ht="30.75" customHeight="1" x14ac:dyDescent="0.25"/>
    <row r="24854" ht="30.75" customHeight="1" x14ac:dyDescent="0.25"/>
    <row r="24855" ht="30.75" customHeight="1" x14ac:dyDescent="0.25"/>
    <row r="24856" ht="30.75" customHeight="1" x14ac:dyDescent="0.25"/>
    <row r="24857" ht="30.75" customHeight="1" x14ac:dyDescent="0.25"/>
    <row r="24858" ht="30.75" customHeight="1" x14ac:dyDescent="0.25"/>
    <row r="24859" ht="30.75" customHeight="1" x14ac:dyDescent="0.25"/>
    <row r="24860" ht="30.75" customHeight="1" x14ac:dyDescent="0.25"/>
    <row r="24861" ht="30.75" customHeight="1" x14ac:dyDescent="0.25"/>
    <row r="24862" ht="30.75" customHeight="1" x14ac:dyDescent="0.25"/>
    <row r="24863" ht="30.75" customHeight="1" x14ac:dyDescent="0.25"/>
    <row r="24864" ht="30.75" customHeight="1" x14ac:dyDescent="0.25"/>
    <row r="24865" ht="30.75" customHeight="1" x14ac:dyDescent="0.25"/>
    <row r="24866" ht="30.75" customHeight="1" x14ac:dyDescent="0.25"/>
    <row r="24867" ht="30.75" customHeight="1" x14ac:dyDescent="0.25"/>
    <row r="24868" ht="30.75" customHeight="1" x14ac:dyDescent="0.25"/>
    <row r="24869" ht="30.75" customHeight="1" x14ac:dyDescent="0.25"/>
    <row r="24870" ht="30.75" customHeight="1" x14ac:dyDescent="0.25"/>
    <row r="24871" ht="30.75" customHeight="1" x14ac:dyDescent="0.25"/>
    <row r="24872" ht="30.75" customHeight="1" x14ac:dyDescent="0.25"/>
    <row r="24873" ht="30.75" customHeight="1" x14ac:dyDescent="0.25"/>
    <row r="24874" ht="30.75" customHeight="1" x14ac:dyDescent="0.25"/>
    <row r="24875" ht="30.75" customHeight="1" x14ac:dyDescent="0.25"/>
    <row r="24876" ht="30.75" customHeight="1" x14ac:dyDescent="0.25"/>
    <row r="24877" ht="30.75" customHeight="1" x14ac:dyDescent="0.25"/>
    <row r="24878" ht="30.75" customHeight="1" x14ac:dyDescent="0.25"/>
    <row r="24879" ht="30.75" customHeight="1" x14ac:dyDescent="0.25"/>
    <row r="24880" ht="30.75" customHeight="1" x14ac:dyDescent="0.25"/>
    <row r="24881" ht="30.75" customHeight="1" x14ac:dyDescent="0.25"/>
    <row r="24882" ht="30.75" customHeight="1" x14ac:dyDescent="0.25"/>
    <row r="24883" ht="30.75" customHeight="1" x14ac:dyDescent="0.25"/>
    <row r="24884" ht="30.75" customHeight="1" x14ac:dyDescent="0.25"/>
    <row r="24885" ht="30.75" customHeight="1" x14ac:dyDescent="0.25"/>
    <row r="24886" ht="30.75" customHeight="1" x14ac:dyDescent="0.25"/>
    <row r="24887" ht="30.75" customHeight="1" x14ac:dyDescent="0.25"/>
    <row r="24888" ht="30.75" customHeight="1" x14ac:dyDescent="0.25"/>
    <row r="24889" ht="30.75" customHeight="1" x14ac:dyDescent="0.25"/>
    <row r="24890" ht="30.75" customHeight="1" x14ac:dyDescent="0.25"/>
    <row r="24891" ht="30.75" customHeight="1" x14ac:dyDescent="0.25"/>
    <row r="24892" ht="30.75" customHeight="1" x14ac:dyDescent="0.25"/>
    <row r="24893" ht="30.75" customHeight="1" x14ac:dyDescent="0.25"/>
    <row r="24894" ht="30.75" customHeight="1" x14ac:dyDescent="0.25"/>
    <row r="24895" ht="30.75" customHeight="1" x14ac:dyDescent="0.25"/>
    <row r="24896" ht="30.75" customHeight="1" x14ac:dyDescent="0.25"/>
    <row r="24897" ht="30.75" customHeight="1" x14ac:dyDescent="0.25"/>
    <row r="24898" ht="30.75" customHeight="1" x14ac:dyDescent="0.25"/>
    <row r="24899" ht="30.75" customHeight="1" x14ac:dyDescent="0.25"/>
    <row r="24900" ht="30.75" customHeight="1" x14ac:dyDescent="0.25"/>
    <row r="24901" ht="30.75" customHeight="1" x14ac:dyDescent="0.25"/>
    <row r="24902" ht="30.75" customHeight="1" x14ac:dyDescent="0.25"/>
    <row r="24903" ht="30.75" customHeight="1" x14ac:dyDescent="0.25"/>
    <row r="24904" ht="30.75" customHeight="1" x14ac:dyDescent="0.25"/>
    <row r="24905" ht="30.75" customHeight="1" x14ac:dyDescent="0.25"/>
    <row r="24906" ht="30.75" customHeight="1" x14ac:dyDescent="0.25"/>
    <row r="24907" ht="30.75" customHeight="1" x14ac:dyDescent="0.25"/>
    <row r="24908" ht="30.75" customHeight="1" x14ac:dyDescent="0.25"/>
    <row r="24909" ht="30.75" customHeight="1" x14ac:dyDescent="0.25"/>
    <row r="24910" ht="30.75" customHeight="1" x14ac:dyDescent="0.25"/>
    <row r="24911" ht="30.75" customHeight="1" x14ac:dyDescent="0.25"/>
    <row r="24912" ht="30.75" customHeight="1" x14ac:dyDescent="0.25"/>
    <row r="24913" ht="30.75" customHeight="1" x14ac:dyDescent="0.25"/>
    <row r="24914" ht="30.75" customHeight="1" x14ac:dyDescent="0.25"/>
    <row r="24915" ht="30.75" customHeight="1" x14ac:dyDescent="0.25"/>
    <row r="24916" ht="30.75" customHeight="1" x14ac:dyDescent="0.25"/>
    <row r="24917" ht="30.75" customHeight="1" x14ac:dyDescent="0.25"/>
    <row r="24918" ht="30.75" customHeight="1" x14ac:dyDescent="0.25"/>
    <row r="24919" ht="30.75" customHeight="1" x14ac:dyDescent="0.25"/>
    <row r="24920" ht="30.75" customHeight="1" x14ac:dyDescent="0.25"/>
    <row r="24921" ht="30.75" customHeight="1" x14ac:dyDescent="0.25"/>
    <row r="24922" ht="30.75" customHeight="1" x14ac:dyDescent="0.25"/>
    <row r="24923" ht="30.75" customHeight="1" x14ac:dyDescent="0.25"/>
    <row r="24924" ht="30.75" customHeight="1" x14ac:dyDescent="0.25"/>
    <row r="24925" ht="30.75" customHeight="1" x14ac:dyDescent="0.25"/>
    <row r="24926" ht="30.75" customHeight="1" x14ac:dyDescent="0.25"/>
    <row r="24927" ht="30.75" customHeight="1" x14ac:dyDescent="0.25"/>
    <row r="24928" ht="30.75" customHeight="1" x14ac:dyDescent="0.25"/>
    <row r="24929" ht="30.75" customHeight="1" x14ac:dyDescent="0.25"/>
    <row r="24930" ht="30.75" customHeight="1" x14ac:dyDescent="0.25"/>
    <row r="24931" ht="30.75" customHeight="1" x14ac:dyDescent="0.25"/>
    <row r="24932" ht="30.75" customHeight="1" x14ac:dyDescent="0.25"/>
    <row r="24933" ht="30.75" customHeight="1" x14ac:dyDescent="0.25"/>
    <row r="24934" ht="30.75" customHeight="1" x14ac:dyDescent="0.25"/>
    <row r="24935" ht="30.75" customHeight="1" x14ac:dyDescent="0.25"/>
    <row r="24936" ht="30.75" customHeight="1" x14ac:dyDescent="0.25"/>
    <row r="24937" ht="30.75" customHeight="1" x14ac:dyDescent="0.25"/>
    <row r="24938" ht="30.75" customHeight="1" x14ac:dyDescent="0.25"/>
    <row r="24939" ht="30.75" customHeight="1" x14ac:dyDescent="0.25"/>
    <row r="24940" ht="30.75" customHeight="1" x14ac:dyDescent="0.25"/>
    <row r="24941" ht="30.75" customHeight="1" x14ac:dyDescent="0.25"/>
    <row r="24942" ht="30.75" customHeight="1" x14ac:dyDescent="0.25"/>
    <row r="24943" ht="30.75" customHeight="1" x14ac:dyDescent="0.25"/>
    <row r="24944" ht="30.75" customHeight="1" x14ac:dyDescent="0.25"/>
    <row r="24945" ht="30.75" customHeight="1" x14ac:dyDescent="0.25"/>
    <row r="24946" ht="30.75" customHeight="1" x14ac:dyDescent="0.25"/>
    <row r="24947" ht="30.75" customHeight="1" x14ac:dyDescent="0.25"/>
    <row r="24948" ht="30.75" customHeight="1" x14ac:dyDescent="0.25"/>
    <row r="24949" ht="30.75" customHeight="1" x14ac:dyDescent="0.25"/>
    <row r="24950" ht="30.75" customHeight="1" x14ac:dyDescent="0.25"/>
    <row r="24951" ht="30.75" customHeight="1" x14ac:dyDescent="0.25"/>
    <row r="24952" ht="30.75" customHeight="1" x14ac:dyDescent="0.25"/>
    <row r="24953" ht="30.75" customHeight="1" x14ac:dyDescent="0.25"/>
    <row r="24954" ht="30.75" customHeight="1" x14ac:dyDescent="0.25"/>
    <row r="24955" ht="30.75" customHeight="1" x14ac:dyDescent="0.25"/>
    <row r="24956" ht="30.75" customHeight="1" x14ac:dyDescent="0.25"/>
    <row r="24957" ht="30.75" customHeight="1" x14ac:dyDescent="0.25"/>
    <row r="24958" ht="30.75" customHeight="1" x14ac:dyDescent="0.25"/>
    <row r="24959" ht="30.75" customHeight="1" x14ac:dyDescent="0.25"/>
    <row r="24960" ht="30.75" customHeight="1" x14ac:dyDescent="0.25"/>
    <row r="24961" ht="30.75" customHeight="1" x14ac:dyDescent="0.25"/>
    <row r="24962" ht="30.75" customHeight="1" x14ac:dyDescent="0.25"/>
    <row r="24963" ht="30.75" customHeight="1" x14ac:dyDescent="0.25"/>
    <row r="24964" ht="30.75" customHeight="1" x14ac:dyDescent="0.25"/>
    <row r="24965" ht="30.75" customHeight="1" x14ac:dyDescent="0.25"/>
    <row r="24966" ht="30.75" customHeight="1" x14ac:dyDescent="0.25"/>
    <row r="24967" ht="30.75" customHeight="1" x14ac:dyDescent="0.25"/>
    <row r="24968" ht="30.75" customHeight="1" x14ac:dyDescent="0.25"/>
    <row r="24969" ht="30.75" customHeight="1" x14ac:dyDescent="0.25"/>
    <row r="24970" ht="30.75" customHeight="1" x14ac:dyDescent="0.25"/>
    <row r="24971" ht="30.75" customHeight="1" x14ac:dyDescent="0.25"/>
    <row r="24972" ht="30.75" customHeight="1" x14ac:dyDescent="0.25"/>
    <row r="24973" ht="30.75" customHeight="1" x14ac:dyDescent="0.25"/>
    <row r="24974" ht="30.75" customHeight="1" x14ac:dyDescent="0.25"/>
    <row r="24975" ht="30.75" customHeight="1" x14ac:dyDescent="0.25"/>
    <row r="24976" ht="30.75" customHeight="1" x14ac:dyDescent="0.25"/>
    <row r="24977" ht="30.75" customHeight="1" x14ac:dyDescent="0.25"/>
    <row r="24978" ht="30.75" customHeight="1" x14ac:dyDescent="0.25"/>
    <row r="24979" ht="30.75" customHeight="1" x14ac:dyDescent="0.25"/>
    <row r="24980" ht="30.75" customHeight="1" x14ac:dyDescent="0.25"/>
    <row r="24981" ht="30.75" customHeight="1" x14ac:dyDescent="0.25"/>
    <row r="24982" ht="30.75" customHeight="1" x14ac:dyDescent="0.25"/>
    <row r="24983" ht="30.75" customHeight="1" x14ac:dyDescent="0.25"/>
    <row r="24984" ht="30.75" customHeight="1" x14ac:dyDescent="0.25"/>
    <row r="24985" ht="30.75" customHeight="1" x14ac:dyDescent="0.25"/>
    <row r="24986" ht="30.75" customHeight="1" x14ac:dyDescent="0.25"/>
    <row r="24987" ht="30.75" customHeight="1" x14ac:dyDescent="0.25"/>
    <row r="24988" ht="30.75" customHeight="1" x14ac:dyDescent="0.25"/>
    <row r="24989" ht="30.75" customHeight="1" x14ac:dyDescent="0.25"/>
    <row r="24990" ht="30.75" customHeight="1" x14ac:dyDescent="0.25"/>
    <row r="24991" ht="30.75" customHeight="1" x14ac:dyDescent="0.25"/>
    <row r="24992" ht="30.75" customHeight="1" x14ac:dyDescent="0.25"/>
    <row r="24993" ht="30.75" customHeight="1" x14ac:dyDescent="0.25"/>
    <row r="24994" ht="30.75" customHeight="1" x14ac:dyDescent="0.25"/>
    <row r="24995" ht="30.75" customHeight="1" x14ac:dyDescent="0.25"/>
    <row r="24996" ht="30.75" customHeight="1" x14ac:dyDescent="0.25"/>
    <row r="24997" ht="30.75" customHeight="1" x14ac:dyDescent="0.25"/>
    <row r="24998" ht="30.75" customHeight="1" x14ac:dyDescent="0.25"/>
    <row r="24999" ht="30.75" customHeight="1" x14ac:dyDescent="0.25"/>
    <row r="25000" ht="30.75" customHeight="1" x14ac:dyDescent="0.25"/>
    <row r="25001" ht="30.75" customHeight="1" x14ac:dyDescent="0.25"/>
    <row r="25002" ht="30.75" customHeight="1" x14ac:dyDescent="0.25"/>
    <row r="25003" ht="30.75" customHeight="1" x14ac:dyDescent="0.25"/>
    <row r="25004" ht="30.75" customHeight="1" x14ac:dyDescent="0.25"/>
    <row r="25005" ht="30.75" customHeight="1" x14ac:dyDescent="0.25"/>
    <row r="25006" ht="30.75" customHeight="1" x14ac:dyDescent="0.25"/>
    <row r="25007" ht="30.75" customHeight="1" x14ac:dyDescent="0.25"/>
    <row r="25008" ht="30.75" customHeight="1" x14ac:dyDescent="0.25"/>
    <row r="25009" ht="30.75" customHeight="1" x14ac:dyDescent="0.25"/>
    <row r="25010" ht="30.75" customHeight="1" x14ac:dyDescent="0.25"/>
    <row r="25011" ht="30.75" customHeight="1" x14ac:dyDescent="0.25"/>
    <row r="25012" ht="30.75" customHeight="1" x14ac:dyDescent="0.25"/>
    <row r="25013" ht="30.75" customHeight="1" x14ac:dyDescent="0.25"/>
    <row r="25014" ht="30.75" customHeight="1" x14ac:dyDescent="0.25"/>
    <row r="25015" ht="30.75" customHeight="1" x14ac:dyDescent="0.25"/>
    <row r="25016" ht="30.75" customHeight="1" x14ac:dyDescent="0.25"/>
    <row r="25017" ht="30.75" customHeight="1" x14ac:dyDescent="0.25"/>
    <row r="25018" ht="30.75" customHeight="1" x14ac:dyDescent="0.25"/>
    <row r="25019" ht="30.75" customHeight="1" x14ac:dyDescent="0.25"/>
    <row r="25020" ht="30.75" customHeight="1" x14ac:dyDescent="0.25"/>
    <row r="25021" ht="30.75" customHeight="1" x14ac:dyDescent="0.25"/>
    <row r="25022" ht="30.75" customHeight="1" x14ac:dyDescent="0.25"/>
    <row r="25023" ht="30.75" customHeight="1" x14ac:dyDescent="0.25"/>
    <row r="25024" ht="30.75" customHeight="1" x14ac:dyDescent="0.25"/>
    <row r="25025" ht="30.75" customHeight="1" x14ac:dyDescent="0.25"/>
    <row r="25026" ht="30.75" customHeight="1" x14ac:dyDescent="0.25"/>
    <row r="25027" ht="30.75" customHeight="1" x14ac:dyDescent="0.25"/>
    <row r="25028" ht="30.75" customHeight="1" x14ac:dyDescent="0.25"/>
    <row r="25029" ht="30.75" customHeight="1" x14ac:dyDescent="0.25"/>
    <row r="25030" ht="30.75" customHeight="1" x14ac:dyDescent="0.25"/>
    <row r="25031" ht="30.75" customHeight="1" x14ac:dyDescent="0.25"/>
    <row r="25032" ht="30.75" customHeight="1" x14ac:dyDescent="0.25"/>
    <row r="25033" ht="30.75" customHeight="1" x14ac:dyDescent="0.25"/>
    <row r="25034" ht="30.75" customHeight="1" x14ac:dyDescent="0.25"/>
    <row r="25035" ht="30.75" customHeight="1" x14ac:dyDescent="0.25"/>
    <row r="25036" ht="30.75" customHeight="1" x14ac:dyDescent="0.25"/>
    <row r="25037" ht="30.75" customHeight="1" x14ac:dyDescent="0.25"/>
    <row r="25038" ht="30.75" customHeight="1" x14ac:dyDescent="0.25"/>
    <row r="25039" ht="30.75" customHeight="1" x14ac:dyDescent="0.25"/>
    <row r="25040" ht="30.75" customHeight="1" x14ac:dyDescent="0.25"/>
    <row r="25041" ht="30.75" customHeight="1" x14ac:dyDescent="0.25"/>
    <row r="25042" ht="30.75" customHeight="1" x14ac:dyDescent="0.25"/>
    <row r="25043" ht="30.75" customHeight="1" x14ac:dyDescent="0.25"/>
    <row r="25044" ht="30.75" customHeight="1" x14ac:dyDescent="0.25"/>
    <row r="25045" ht="30.75" customHeight="1" x14ac:dyDescent="0.25"/>
    <row r="25046" ht="30.75" customHeight="1" x14ac:dyDescent="0.25"/>
    <row r="25047" ht="30.75" customHeight="1" x14ac:dyDescent="0.25"/>
    <row r="25048" ht="30.75" customHeight="1" x14ac:dyDescent="0.25"/>
    <row r="25049" ht="30.75" customHeight="1" x14ac:dyDescent="0.25"/>
    <row r="25050" ht="30.75" customHeight="1" x14ac:dyDescent="0.25"/>
    <row r="25051" ht="30.75" customHeight="1" x14ac:dyDescent="0.25"/>
    <row r="25052" ht="30.75" customHeight="1" x14ac:dyDescent="0.25"/>
    <row r="25053" ht="30.75" customHeight="1" x14ac:dyDescent="0.25"/>
    <row r="25054" ht="30.75" customHeight="1" x14ac:dyDescent="0.25"/>
    <row r="25055" ht="30.75" customHeight="1" x14ac:dyDescent="0.25"/>
    <row r="25056" ht="30.75" customHeight="1" x14ac:dyDescent="0.25"/>
    <row r="25057" ht="30.75" customHeight="1" x14ac:dyDescent="0.25"/>
    <row r="25058" ht="30.75" customHeight="1" x14ac:dyDescent="0.25"/>
    <row r="25059" ht="30.75" customHeight="1" x14ac:dyDescent="0.25"/>
    <row r="25060" ht="30.75" customHeight="1" x14ac:dyDescent="0.25"/>
    <row r="25061" ht="30.75" customHeight="1" x14ac:dyDescent="0.25"/>
    <row r="25062" ht="30.75" customHeight="1" x14ac:dyDescent="0.25"/>
    <row r="25063" ht="30.75" customHeight="1" x14ac:dyDescent="0.25"/>
    <row r="25064" ht="30.75" customHeight="1" x14ac:dyDescent="0.25"/>
    <row r="25065" ht="30.75" customHeight="1" x14ac:dyDescent="0.25"/>
    <row r="25066" ht="30.75" customHeight="1" x14ac:dyDescent="0.25"/>
    <row r="25067" ht="30.75" customHeight="1" x14ac:dyDescent="0.25"/>
    <row r="25068" ht="30.75" customHeight="1" x14ac:dyDescent="0.25"/>
    <row r="25069" ht="30.75" customHeight="1" x14ac:dyDescent="0.25"/>
    <row r="25070" ht="30.75" customHeight="1" x14ac:dyDescent="0.25"/>
    <row r="25071" ht="30.75" customHeight="1" x14ac:dyDescent="0.25"/>
    <row r="25072" ht="30.75" customHeight="1" x14ac:dyDescent="0.25"/>
    <row r="25073" ht="30.75" customHeight="1" x14ac:dyDescent="0.25"/>
    <row r="25074" ht="30.75" customHeight="1" x14ac:dyDescent="0.25"/>
    <row r="25075" ht="30.75" customHeight="1" x14ac:dyDescent="0.25"/>
    <row r="25076" ht="30.75" customHeight="1" x14ac:dyDescent="0.25"/>
    <row r="25077" ht="30.75" customHeight="1" x14ac:dyDescent="0.25"/>
    <row r="25078" ht="30.75" customHeight="1" x14ac:dyDescent="0.25"/>
    <row r="25079" ht="30.75" customHeight="1" x14ac:dyDescent="0.25"/>
    <row r="25080" ht="30.75" customHeight="1" x14ac:dyDescent="0.25"/>
    <row r="25081" ht="30.75" customHeight="1" x14ac:dyDescent="0.25"/>
    <row r="25082" ht="30.75" customHeight="1" x14ac:dyDescent="0.25"/>
    <row r="25083" ht="30.75" customHeight="1" x14ac:dyDescent="0.25"/>
    <row r="25084" ht="30.75" customHeight="1" x14ac:dyDescent="0.25"/>
    <row r="25085" ht="30.75" customHeight="1" x14ac:dyDescent="0.25"/>
    <row r="25086" ht="30.75" customHeight="1" x14ac:dyDescent="0.25"/>
    <row r="25087" ht="30.75" customHeight="1" x14ac:dyDescent="0.25"/>
    <row r="25088" ht="30.75" customHeight="1" x14ac:dyDescent="0.25"/>
    <row r="25089" ht="30.75" customHeight="1" x14ac:dyDescent="0.25"/>
    <row r="25090" ht="30.75" customHeight="1" x14ac:dyDescent="0.25"/>
    <row r="25091" ht="30.75" customHeight="1" x14ac:dyDescent="0.25"/>
    <row r="25092" ht="30.75" customHeight="1" x14ac:dyDescent="0.25"/>
    <row r="25093" ht="30.75" customHeight="1" x14ac:dyDescent="0.25"/>
    <row r="25094" ht="30.75" customHeight="1" x14ac:dyDescent="0.25"/>
    <row r="25095" ht="30.75" customHeight="1" x14ac:dyDescent="0.25"/>
    <row r="25096" ht="30.75" customHeight="1" x14ac:dyDescent="0.25"/>
    <row r="25097" ht="30.75" customHeight="1" x14ac:dyDescent="0.25"/>
    <row r="25098" ht="30.75" customHeight="1" x14ac:dyDescent="0.25"/>
    <row r="25099" ht="30.75" customHeight="1" x14ac:dyDescent="0.25"/>
    <row r="25100" ht="30.75" customHeight="1" x14ac:dyDescent="0.25"/>
    <row r="25101" ht="30.75" customHeight="1" x14ac:dyDescent="0.25"/>
    <row r="25102" ht="30.75" customHeight="1" x14ac:dyDescent="0.25"/>
    <row r="25103" ht="30.75" customHeight="1" x14ac:dyDescent="0.25"/>
    <row r="25104" ht="30.75" customHeight="1" x14ac:dyDescent="0.25"/>
    <row r="25105" ht="30.75" customHeight="1" x14ac:dyDescent="0.25"/>
    <row r="25106" ht="30.75" customHeight="1" x14ac:dyDescent="0.25"/>
    <row r="25107" ht="30.75" customHeight="1" x14ac:dyDescent="0.25"/>
    <row r="25108" ht="30.75" customHeight="1" x14ac:dyDescent="0.25"/>
    <row r="25109" ht="30.75" customHeight="1" x14ac:dyDescent="0.25"/>
    <row r="25110" ht="30.75" customHeight="1" x14ac:dyDescent="0.25"/>
    <row r="25111" ht="30.75" customHeight="1" x14ac:dyDescent="0.25"/>
    <row r="25112" ht="30.75" customHeight="1" x14ac:dyDescent="0.25"/>
    <row r="25113" ht="30.75" customHeight="1" x14ac:dyDescent="0.25"/>
    <row r="25114" ht="30.75" customHeight="1" x14ac:dyDescent="0.25"/>
    <row r="25115" ht="30.75" customHeight="1" x14ac:dyDescent="0.25"/>
    <row r="25116" ht="30.75" customHeight="1" x14ac:dyDescent="0.25"/>
    <row r="25117" ht="30.75" customHeight="1" x14ac:dyDescent="0.25"/>
    <row r="25118" ht="30.75" customHeight="1" x14ac:dyDescent="0.25"/>
    <row r="25119" ht="30.75" customHeight="1" x14ac:dyDescent="0.25"/>
    <row r="25120" ht="30.75" customHeight="1" x14ac:dyDescent="0.25"/>
    <row r="25121" ht="30.75" customHeight="1" x14ac:dyDescent="0.25"/>
    <row r="25122" ht="30.75" customHeight="1" x14ac:dyDescent="0.25"/>
    <row r="25123" ht="30.75" customHeight="1" x14ac:dyDescent="0.25"/>
    <row r="25124" ht="30.75" customHeight="1" x14ac:dyDescent="0.25"/>
    <row r="25125" ht="30.75" customHeight="1" x14ac:dyDescent="0.25"/>
    <row r="25126" ht="30.75" customHeight="1" x14ac:dyDescent="0.25"/>
    <row r="25127" ht="30.75" customHeight="1" x14ac:dyDescent="0.25"/>
    <row r="25128" ht="30.75" customHeight="1" x14ac:dyDescent="0.25"/>
    <row r="25129" ht="30.75" customHeight="1" x14ac:dyDescent="0.25"/>
    <row r="25130" ht="30.75" customHeight="1" x14ac:dyDescent="0.25"/>
    <row r="25131" ht="30.75" customHeight="1" x14ac:dyDescent="0.25"/>
    <row r="25132" ht="30.75" customHeight="1" x14ac:dyDescent="0.25"/>
    <row r="25133" ht="30.75" customHeight="1" x14ac:dyDescent="0.25"/>
    <row r="25134" ht="30.75" customHeight="1" x14ac:dyDescent="0.25"/>
    <row r="25135" ht="30.75" customHeight="1" x14ac:dyDescent="0.25"/>
    <row r="25136" ht="30.75" customHeight="1" x14ac:dyDescent="0.25"/>
    <row r="25137" ht="30.75" customHeight="1" x14ac:dyDescent="0.25"/>
    <row r="25138" ht="30.75" customHeight="1" x14ac:dyDescent="0.25"/>
    <row r="25139" ht="30.75" customHeight="1" x14ac:dyDescent="0.25"/>
    <row r="25140" ht="30.75" customHeight="1" x14ac:dyDescent="0.25"/>
    <row r="25141" ht="30.75" customHeight="1" x14ac:dyDescent="0.25"/>
    <row r="25142" ht="30.75" customHeight="1" x14ac:dyDescent="0.25"/>
    <row r="25143" ht="30.75" customHeight="1" x14ac:dyDescent="0.25"/>
    <row r="25144" ht="30.75" customHeight="1" x14ac:dyDescent="0.25"/>
    <row r="25145" ht="30.75" customHeight="1" x14ac:dyDescent="0.25"/>
    <row r="25146" ht="30.75" customHeight="1" x14ac:dyDescent="0.25"/>
    <row r="25147" ht="30.75" customHeight="1" x14ac:dyDescent="0.25"/>
    <row r="25148" ht="30.75" customHeight="1" x14ac:dyDescent="0.25"/>
    <row r="25149" ht="30.75" customHeight="1" x14ac:dyDescent="0.25"/>
    <row r="25150" ht="30.75" customHeight="1" x14ac:dyDescent="0.25"/>
    <row r="25151" ht="30.75" customHeight="1" x14ac:dyDescent="0.25"/>
    <row r="25152" ht="30.75" customHeight="1" x14ac:dyDescent="0.25"/>
    <row r="25153" ht="30.75" customHeight="1" x14ac:dyDescent="0.25"/>
    <row r="25154" ht="30.75" customHeight="1" x14ac:dyDescent="0.25"/>
    <row r="25155" ht="30.75" customHeight="1" x14ac:dyDescent="0.25"/>
    <row r="25156" ht="30.75" customHeight="1" x14ac:dyDescent="0.25"/>
    <row r="25157" ht="30.75" customHeight="1" x14ac:dyDescent="0.25"/>
    <row r="25158" ht="30.75" customHeight="1" x14ac:dyDescent="0.25"/>
    <row r="25159" ht="30.75" customHeight="1" x14ac:dyDescent="0.25"/>
    <row r="25160" ht="30.75" customHeight="1" x14ac:dyDescent="0.25"/>
    <row r="25161" ht="30.75" customHeight="1" x14ac:dyDescent="0.25"/>
    <row r="25162" ht="30.75" customHeight="1" x14ac:dyDescent="0.25"/>
    <row r="25163" ht="30.75" customHeight="1" x14ac:dyDescent="0.25"/>
    <row r="25164" ht="30.75" customHeight="1" x14ac:dyDescent="0.25"/>
    <row r="25165" ht="30.75" customHeight="1" x14ac:dyDescent="0.25"/>
    <row r="25166" ht="30.75" customHeight="1" x14ac:dyDescent="0.25"/>
    <row r="25167" ht="30.75" customHeight="1" x14ac:dyDescent="0.25"/>
    <row r="25168" ht="30.75" customHeight="1" x14ac:dyDescent="0.25"/>
    <row r="25169" ht="30.75" customHeight="1" x14ac:dyDescent="0.25"/>
    <row r="25170" ht="30.75" customHeight="1" x14ac:dyDescent="0.25"/>
    <row r="25171" ht="30.75" customHeight="1" x14ac:dyDescent="0.25"/>
    <row r="25172" ht="30.75" customHeight="1" x14ac:dyDescent="0.25"/>
    <row r="25173" ht="30.75" customHeight="1" x14ac:dyDescent="0.25"/>
    <row r="25174" ht="30.75" customHeight="1" x14ac:dyDescent="0.25"/>
    <row r="25175" ht="30.75" customHeight="1" x14ac:dyDescent="0.25"/>
    <row r="25176" ht="30.75" customHeight="1" x14ac:dyDescent="0.25"/>
    <row r="25177" ht="30.75" customHeight="1" x14ac:dyDescent="0.25"/>
    <row r="25178" ht="30.75" customHeight="1" x14ac:dyDescent="0.25"/>
    <row r="25179" ht="30.75" customHeight="1" x14ac:dyDescent="0.25"/>
    <row r="25180" ht="30.75" customHeight="1" x14ac:dyDescent="0.25"/>
    <row r="25181" ht="30.75" customHeight="1" x14ac:dyDescent="0.25"/>
    <row r="25182" ht="30.75" customHeight="1" x14ac:dyDescent="0.25"/>
    <row r="25183" ht="30.75" customHeight="1" x14ac:dyDescent="0.25"/>
    <row r="25184" ht="30.75" customHeight="1" x14ac:dyDescent="0.25"/>
    <row r="25185" ht="30.75" customHeight="1" x14ac:dyDescent="0.25"/>
    <row r="25186" ht="30.75" customHeight="1" x14ac:dyDescent="0.25"/>
    <row r="25187" ht="30.75" customHeight="1" x14ac:dyDescent="0.25"/>
    <row r="25188" ht="30.75" customHeight="1" x14ac:dyDescent="0.25"/>
    <row r="25189" ht="30.75" customHeight="1" x14ac:dyDescent="0.25"/>
    <row r="25190" ht="30.75" customHeight="1" x14ac:dyDescent="0.25"/>
    <row r="25191" ht="30.75" customHeight="1" x14ac:dyDescent="0.25"/>
    <row r="25192" ht="30.75" customHeight="1" x14ac:dyDescent="0.25"/>
    <row r="25193" ht="30.75" customHeight="1" x14ac:dyDescent="0.25"/>
    <row r="25194" ht="30.75" customHeight="1" x14ac:dyDescent="0.25"/>
    <row r="25195" ht="30.75" customHeight="1" x14ac:dyDescent="0.25"/>
    <row r="25196" ht="30.75" customHeight="1" x14ac:dyDescent="0.25"/>
    <row r="25197" ht="30.75" customHeight="1" x14ac:dyDescent="0.25"/>
    <row r="25198" ht="30.75" customHeight="1" x14ac:dyDescent="0.25"/>
    <row r="25199" ht="30.75" customHeight="1" x14ac:dyDescent="0.25"/>
    <row r="25200" ht="30.75" customHeight="1" x14ac:dyDescent="0.25"/>
    <row r="25201" ht="30.75" customHeight="1" x14ac:dyDescent="0.25"/>
    <row r="25202" ht="30.75" customHeight="1" x14ac:dyDescent="0.25"/>
    <row r="25203" ht="30.75" customHeight="1" x14ac:dyDescent="0.25"/>
    <row r="25204" ht="30.75" customHeight="1" x14ac:dyDescent="0.25"/>
    <row r="25205" ht="30.75" customHeight="1" x14ac:dyDescent="0.25"/>
    <row r="25206" ht="30.75" customHeight="1" x14ac:dyDescent="0.25"/>
    <row r="25207" ht="30.75" customHeight="1" x14ac:dyDescent="0.25"/>
    <row r="25208" ht="30.75" customHeight="1" x14ac:dyDescent="0.25"/>
    <row r="25209" ht="30.75" customHeight="1" x14ac:dyDescent="0.25"/>
    <row r="25210" ht="30.75" customHeight="1" x14ac:dyDescent="0.25"/>
    <row r="25211" ht="30.75" customHeight="1" x14ac:dyDescent="0.25"/>
    <row r="25212" ht="30.75" customHeight="1" x14ac:dyDescent="0.25"/>
    <row r="25213" ht="30.75" customHeight="1" x14ac:dyDescent="0.25"/>
    <row r="25214" ht="30.75" customHeight="1" x14ac:dyDescent="0.25"/>
    <row r="25215" ht="30.75" customHeight="1" x14ac:dyDescent="0.25"/>
    <row r="25216" ht="30.75" customHeight="1" x14ac:dyDescent="0.25"/>
    <row r="25217" ht="30.75" customHeight="1" x14ac:dyDescent="0.25"/>
    <row r="25218" ht="30.75" customHeight="1" x14ac:dyDescent="0.25"/>
    <row r="25219" ht="30.75" customHeight="1" x14ac:dyDescent="0.25"/>
    <row r="25220" ht="30.75" customHeight="1" x14ac:dyDescent="0.25"/>
    <row r="25221" ht="30.75" customHeight="1" x14ac:dyDescent="0.25"/>
    <row r="25222" ht="30.75" customHeight="1" x14ac:dyDescent="0.25"/>
    <row r="25223" ht="30.75" customHeight="1" x14ac:dyDescent="0.25"/>
    <row r="25224" ht="30.75" customHeight="1" x14ac:dyDescent="0.25"/>
    <row r="25225" ht="30.75" customHeight="1" x14ac:dyDescent="0.25"/>
    <row r="25226" ht="30.75" customHeight="1" x14ac:dyDescent="0.25"/>
    <row r="25227" ht="30.75" customHeight="1" x14ac:dyDescent="0.25"/>
    <row r="25228" ht="30.75" customHeight="1" x14ac:dyDescent="0.25"/>
    <row r="25229" ht="30.75" customHeight="1" x14ac:dyDescent="0.25"/>
    <row r="25230" ht="30.75" customHeight="1" x14ac:dyDescent="0.25"/>
    <row r="25231" ht="30.75" customHeight="1" x14ac:dyDescent="0.25"/>
    <row r="25232" ht="30.75" customHeight="1" x14ac:dyDescent="0.25"/>
    <row r="25233" ht="30.75" customHeight="1" x14ac:dyDescent="0.25"/>
    <row r="25234" ht="30.75" customHeight="1" x14ac:dyDescent="0.25"/>
    <row r="25235" ht="30.75" customHeight="1" x14ac:dyDescent="0.25"/>
    <row r="25236" ht="30.75" customHeight="1" x14ac:dyDescent="0.25"/>
    <row r="25237" ht="30.75" customHeight="1" x14ac:dyDescent="0.25"/>
    <row r="25238" ht="30.75" customHeight="1" x14ac:dyDescent="0.25"/>
    <row r="25239" ht="30.75" customHeight="1" x14ac:dyDescent="0.25"/>
    <row r="25240" ht="30.75" customHeight="1" x14ac:dyDescent="0.25"/>
    <row r="25241" ht="30.75" customHeight="1" x14ac:dyDescent="0.25"/>
    <row r="25242" ht="30.75" customHeight="1" x14ac:dyDescent="0.25"/>
    <row r="25243" ht="30.75" customHeight="1" x14ac:dyDescent="0.25"/>
    <row r="25244" ht="30.75" customHeight="1" x14ac:dyDescent="0.25"/>
    <row r="25245" ht="30.75" customHeight="1" x14ac:dyDescent="0.25"/>
    <row r="25246" ht="30.75" customHeight="1" x14ac:dyDescent="0.25"/>
    <row r="25247" ht="30.75" customHeight="1" x14ac:dyDescent="0.25"/>
    <row r="25248" ht="30.75" customHeight="1" x14ac:dyDescent="0.25"/>
    <row r="25249" ht="30.75" customHeight="1" x14ac:dyDescent="0.25"/>
    <row r="25250" ht="30.75" customHeight="1" x14ac:dyDescent="0.25"/>
    <row r="25251" ht="30.75" customHeight="1" x14ac:dyDescent="0.25"/>
    <row r="25252" ht="30.75" customHeight="1" x14ac:dyDescent="0.25"/>
    <row r="25253" ht="30.75" customHeight="1" x14ac:dyDescent="0.25"/>
    <row r="25254" ht="30.75" customHeight="1" x14ac:dyDescent="0.25"/>
    <row r="25255" ht="30.75" customHeight="1" x14ac:dyDescent="0.25"/>
    <row r="25256" ht="30.75" customHeight="1" x14ac:dyDescent="0.25"/>
    <row r="25257" ht="30.75" customHeight="1" x14ac:dyDescent="0.25"/>
    <row r="25258" ht="30.75" customHeight="1" x14ac:dyDescent="0.25"/>
    <row r="25259" ht="30.75" customHeight="1" x14ac:dyDescent="0.25"/>
    <row r="25260" ht="30.75" customHeight="1" x14ac:dyDescent="0.25"/>
    <row r="25261" ht="30.75" customHeight="1" x14ac:dyDescent="0.25"/>
    <row r="25262" ht="30.75" customHeight="1" x14ac:dyDescent="0.25"/>
    <row r="25263" ht="30.75" customHeight="1" x14ac:dyDescent="0.25"/>
    <row r="25264" ht="30.75" customHeight="1" x14ac:dyDescent="0.25"/>
    <row r="25265" ht="30.75" customHeight="1" x14ac:dyDescent="0.25"/>
    <row r="25266" ht="30.75" customHeight="1" x14ac:dyDescent="0.25"/>
    <row r="25267" ht="30.75" customHeight="1" x14ac:dyDescent="0.25"/>
    <row r="25268" ht="30.75" customHeight="1" x14ac:dyDescent="0.25"/>
    <row r="25269" ht="30.75" customHeight="1" x14ac:dyDescent="0.25"/>
    <row r="25270" ht="30.75" customHeight="1" x14ac:dyDescent="0.25"/>
    <row r="25271" ht="30.75" customHeight="1" x14ac:dyDescent="0.25"/>
    <row r="25272" ht="30.75" customHeight="1" x14ac:dyDescent="0.25"/>
    <row r="25273" ht="30.75" customHeight="1" x14ac:dyDescent="0.25"/>
    <row r="25274" ht="30.75" customHeight="1" x14ac:dyDescent="0.25"/>
    <row r="25275" ht="30.75" customHeight="1" x14ac:dyDescent="0.25"/>
    <row r="25276" ht="30.75" customHeight="1" x14ac:dyDescent="0.25"/>
    <row r="25277" ht="30.75" customHeight="1" x14ac:dyDescent="0.25"/>
    <row r="25278" ht="30.75" customHeight="1" x14ac:dyDescent="0.25"/>
    <row r="25279" ht="30.75" customHeight="1" x14ac:dyDescent="0.25"/>
    <row r="25280" ht="30.75" customHeight="1" x14ac:dyDescent="0.25"/>
    <row r="25281" ht="30.75" customHeight="1" x14ac:dyDescent="0.25"/>
    <row r="25282" ht="30.75" customHeight="1" x14ac:dyDescent="0.25"/>
    <row r="25283" ht="30.75" customHeight="1" x14ac:dyDescent="0.25"/>
    <row r="25284" ht="30.75" customHeight="1" x14ac:dyDescent="0.25"/>
    <row r="25285" ht="30.75" customHeight="1" x14ac:dyDescent="0.25"/>
    <row r="25286" ht="30.75" customHeight="1" x14ac:dyDescent="0.25"/>
    <row r="25287" ht="30.75" customHeight="1" x14ac:dyDescent="0.25"/>
    <row r="25288" ht="30.75" customHeight="1" x14ac:dyDescent="0.25"/>
    <row r="25289" ht="30.75" customHeight="1" x14ac:dyDescent="0.25"/>
    <row r="25290" ht="30.75" customHeight="1" x14ac:dyDescent="0.25"/>
    <row r="25291" ht="30.75" customHeight="1" x14ac:dyDescent="0.25"/>
    <row r="25292" ht="30.75" customHeight="1" x14ac:dyDescent="0.25"/>
    <row r="25293" ht="30.75" customHeight="1" x14ac:dyDescent="0.25"/>
    <row r="25294" ht="30.75" customHeight="1" x14ac:dyDescent="0.25"/>
    <row r="25295" ht="30.75" customHeight="1" x14ac:dyDescent="0.25"/>
    <row r="25296" ht="30.75" customHeight="1" x14ac:dyDescent="0.25"/>
    <row r="25297" ht="30.75" customHeight="1" x14ac:dyDescent="0.25"/>
    <row r="25298" ht="30.75" customHeight="1" x14ac:dyDescent="0.25"/>
    <row r="25299" ht="30.75" customHeight="1" x14ac:dyDescent="0.25"/>
    <row r="25300" ht="30.75" customHeight="1" x14ac:dyDescent="0.25"/>
    <row r="25301" ht="30.75" customHeight="1" x14ac:dyDescent="0.25"/>
    <row r="25302" ht="30.75" customHeight="1" x14ac:dyDescent="0.25"/>
    <row r="25303" ht="30.75" customHeight="1" x14ac:dyDescent="0.25"/>
    <row r="25304" ht="30.75" customHeight="1" x14ac:dyDescent="0.25"/>
    <row r="25305" ht="30.75" customHeight="1" x14ac:dyDescent="0.25"/>
    <row r="25306" ht="30.75" customHeight="1" x14ac:dyDescent="0.25"/>
    <row r="25307" ht="30.75" customHeight="1" x14ac:dyDescent="0.25"/>
    <row r="25308" ht="30.75" customHeight="1" x14ac:dyDescent="0.25"/>
    <row r="25309" ht="30.75" customHeight="1" x14ac:dyDescent="0.25"/>
    <row r="25310" ht="30.75" customHeight="1" x14ac:dyDescent="0.25"/>
    <row r="25311" ht="30.75" customHeight="1" x14ac:dyDescent="0.25"/>
    <row r="25312" ht="30.75" customHeight="1" x14ac:dyDescent="0.25"/>
    <row r="25313" ht="30.75" customHeight="1" x14ac:dyDescent="0.25"/>
    <row r="25314" ht="30.75" customHeight="1" x14ac:dyDescent="0.25"/>
    <row r="25315" ht="30.75" customHeight="1" x14ac:dyDescent="0.25"/>
    <row r="25316" ht="30.75" customHeight="1" x14ac:dyDescent="0.25"/>
    <row r="25317" ht="30.75" customHeight="1" x14ac:dyDescent="0.25"/>
    <row r="25318" ht="30.75" customHeight="1" x14ac:dyDescent="0.25"/>
    <row r="25319" ht="30.75" customHeight="1" x14ac:dyDescent="0.25"/>
    <row r="25320" ht="30.75" customHeight="1" x14ac:dyDescent="0.25"/>
    <row r="25321" ht="30.75" customHeight="1" x14ac:dyDescent="0.25"/>
    <row r="25322" ht="30.75" customHeight="1" x14ac:dyDescent="0.25"/>
    <row r="25323" ht="30.75" customHeight="1" x14ac:dyDescent="0.25"/>
    <row r="25324" ht="30.75" customHeight="1" x14ac:dyDescent="0.25"/>
    <row r="25325" ht="30.75" customHeight="1" x14ac:dyDescent="0.25"/>
    <row r="25326" ht="30.75" customHeight="1" x14ac:dyDescent="0.25"/>
    <row r="25327" ht="30.75" customHeight="1" x14ac:dyDescent="0.25"/>
    <row r="25328" ht="30.75" customHeight="1" x14ac:dyDescent="0.25"/>
    <row r="25329" ht="30.75" customHeight="1" x14ac:dyDescent="0.25"/>
    <row r="25330" ht="30.75" customHeight="1" x14ac:dyDescent="0.25"/>
    <row r="25331" ht="30.75" customHeight="1" x14ac:dyDescent="0.25"/>
    <row r="25332" ht="30.75" customHeight="1" x14ac:dyDescent="0.25"/>
    <row r="25333" ht="30.75" customHeight="1" x14ac:dyDescent="0.25"/>
    <row r="25334" ht="30.75" customHeight="1" x14ac:dyDescent="0.25"/>
    <row r="25335" ht="30.75" customHeight="1" x14ac:dyDescent="0.25"/>
    <row r="25336" ht="30.75" customHeight="1" x14ac:dyDescent="0.25"/>
    <row r="25337" ht="30.75" customHeight="1" x14ac:dyDescent="0.25"/>
    <row r="25338" ht="30.75" customHeight="1" x14ac:dyDescent="0.25"/>
    <row r="25339" ht="30.75" customHeight="1" x14ac:dyDescent="0.25"/>
    <row r="25340" ht="30.75" customHeight="1" x14ac:dyDescent="0.25"/>
    <row r="25341" ht="30.75" customHeight="1" x14ac:dyDescent="0.25"/>
    <row r="25342" ht="30.75" customHeight="1" x14ac:dyDescent="0.25"/>
    <row r="25343" ht="30.75" customHeight="1" x14ac:dyDescent="0.25"/>
    <row r="25344" ht="30.75" customHeight="1" x14ac:dyDescent="0.25"/>
    <row r="25345" ht="30.75" customHeight="1" x14ac:dyDescent="0.25"/>
    <row r="25346" ht="30.75" customHeight="1" x14ac:dyDescent="0.25"/>
    <row r="25347" ht="30.75" customHeight="1" x14ac:dyDescent="0.25"/>
    <row r="25348" ht="30.75" customHeight="1" x14ac:dyDescent="0.25"/>
    <row r="25349" ht="30.75" customHeight="1" x14ac:dyDescent="0.25"/>
    <row r="25350" ht="30.75" customHeight="1" x14ac:dyDescent="0.25"/>
    <row r="25351" ht="30.75" customHeight="1" x14ac:dyDescent="0.25"/>
    <row r="25352" ht="30.75" customHeight="1" x14ac:dyDescent="0.25"/>
    <row r="25353" ht="30.75" customHeight="1" x14ac:dyDescent="0.25"/>
    <row r="25354" ht="30.75" customHeight="1" x14ac:dyDescent="0.25"/>
    <row r="25355" ht="30.75" customHeight="1" x14ac:dyDescent="0.25"/>
    <row r="25356" ht="30.75" customHeight="1" x14ac:dyDescent="0.25"/>
    <row r="25357" ht="30.75" customHeight="1" x14ac:dyDescent="0.25"/>
    <row r="25358" ht="30.75" customHeight="1" x14ac:dyDescent="0.25"/>
    <row r="25359" ht="30.75" customHeight="1" x14ac:dyDescent="0.25"/>
    <row r="25360" ht="30.75" customHeight="1" x14ac:dyDescent="0.25"/>
    <row r="25361" ht="30.75" customHeight="1" x14ac:dyDescent="0.25"/>
    <row r="25362" ht="30.75" customHeight="1" x14ac:dyDescent="0.25"/>
    <row r="25363" ht="30.75" customHeight="1" x14ac:dyDescent="0.25"/>
    <row r="25364" ht="30.75" customHeight="1" x14ac:dyDescent="0.25"/>
    <row r="25365" ht="30.75" customHeight="1" x14ac:dyDescent="0.25"/>
    <row r="25366" ht="30.75" customHeight="1" x14ac:dyDescent="0.25"/>
    <row r="25367" ht="30.75" customHeight="1" x14ac:dyDescent="0.25"/>
    <row r="25368" ht="30.75" customHeight="1" x14ac:dyDescent="0.25"/>
    <row r="25369" ht="30.75" customHeight="1" x14ac:dyDescent="0.25"/>
    <row r="25370" ht="30.75" customHeight="1" x14ac:dyDescent="0.25"/>
    <row r="25371" ht="30.75" customHeight="1" x14ac:dyDescent="0.25"/>
    <row r="25372" ht="30.75" customHeight="1" x14ac:dyDescent="0.25"/>
    <row r="25373" ht="30.75" customHeight="1" x14ac:dyDescent="0.25"/>
    <row r="25374" ht="30.75" customHeight="1" x14ac:dyDescent="0.25"/>
    <row r="25375" ht="30.75" customHeight="1" x14ac:dyDescent="0.25"/>
    <row r="25376" ht="30.75" customHeight="1" x14ac:dyDescent="0.25"/>
    <row r="25377" ht="30.75" customHeight="1" x14ac:dyDescent="0.25"/>
    <row r="25378" ht="30.75" customHeight="1" x14ac:dyDescent="0.25"/>
    <row r="25379" ht="30.75" customHeight="1" x14ac:dyDescent="0.25"/>
    <row r="25380" ht="30.75" customHeight="1" x14ac:dyDescent="0.25"/>
    <row r="25381" ht="30.75" customHeight="1" x14ac:dyDescent="0.25"/>
    <row r="25382" ht="30.75" customHeight="1" x14ac:dyDescent="0.25"/>
    <row r="25383" ht="30.75" customHeight="1" x14ac:dyDescent="0.25"/>
    <row r="25384" ht="30.75" customHeight="1" x14ac:dyDescent="0.25"/>
    <row r="25385" ht="30.75" customHeight="1" x14ac:dyDescent="0.25"/>
    <row r="25386" ht="30.75" customHeight="1" x14ac:dyDescent="0.25"/>
    <row r="25387" ht="30.75" customHeight="1" x14ac:dyDescent="0.25"/>
    <row r="25388" ht="30.75" customHeight="1" x14ac:dyDescent="0.25"/>
    <row r="25389" ht="30.75" customHeight="1" x14ac:dyDescent="0.25"/>
    <row r="25390" ht="30.75" customHeight="1" x14ac:dyDescent="0.25"/>
    <row r="25391" ht="30.75" customHeight="1" x14ac:dyDescent="0.25"/>
    <row r="25392" ht="30.75" customHeight="1" x14ac:dyDescent="0.25"/>
    <row r="25393" ht="30.75" customHeight="1" x14ac:dyDescent="0.25"/>
    <row r="25394" ht="30.75" customHeight="1" x14ac:dyDescent="0.25"/>
    <row r="25395" ht="30.75" customHeight="1" x14ac:dyDescent="0.25"/>
    <row r="25396" ht="30.75" customHeight="1" x14ac:dyDescent="0.25"/>
    <row r="25397" ht="30.75" customHeight="1" x14ac:dyDescent="0.25"/>
    <row r="25398" ht="30.75" customHeight="1" x14ac:dyDescent="0.25"/>
    <row r="25399" ht="30.75" customHeight="1" x14ac:dyDescent="0.25"/>
    <row r="25400" ht="30.75" customHeight="1" x14ac:dyDescent="0.25"/>
    <row r="25401" ht="30.75" customHeight="1" x14ac:dyDescent="0.25"/>
    <row r="25402" ht="30.75" customHeight="1" x14ac:dyDescent="0.25"/>
    <row r="25403" ht="30.75" customHeight="1" x14ac:dyDescent="0.25"/>
    <row r="25404" ht="30.75" customHeight="1" x14ac:dyDescent="0.25"/>
    <row r="25405" ht="30.75" customHeight="1" x14ac:dyDescent="0.25"/>
    <row r="25406" ht="30.75" customHeight="1" x14ac:dyDescent="0.25"/>
    <row r="25407" ht="30.75" customHeight="1" x14ac:dyDescent="0.25"/>
    <row r="25408" ht="30.75" customHeight="1" x14ac:dyDescent="0.25"/>
    <row r="25409" ht="30.75" customHeight="1" x14ac:dyDescent="0.25"/>
    <row r="25410" ht="30.75" customHeight="1" x14ac:dyDescent="0.25"/>
    <row r="25411" ht="30.75" customHeight="1" x14ac:dyDescent="0.25"/>
    <row r="25412" ht="30.75" customHeight="1" x14ac:dyDescent="0.25"/>
    <row r="25413" ht="30.75" customHeight="1" x14ac:dyDescent="0.25"/>
    <row r="25414" ht="30.75" customHeight="1" x14ac:dyDescent="0.25"/>
    <row r="25415" ht="30.75" customHeight="1" x14ac:dyDescent="0.25"/>
    <row r="25416" ht="30.75" customHeight="1" x14ac:dyDescent="0.25"/>
    <row r="25417" ht="30.75" customHeight="1" x14ac:dyDescent="0.25"/>
    <row r="25418" ht="30.75" customHeight="1" x14ac:dyDescent="0.25"/>
    <row r="25419" ht="30.75" customHeight="1" x14ac:dyDescent="0.25"/>
    <row r="25420" ht="30.75" customHeight="1" x14ac:dyDescent="0.25"/>
    <row r="25421" ht="30.75" customHeight="1" x14ac:dyDescent="0.25"/>
    <row r="25422" ht="30.75" customHeight="1" x14ac:dyDescent="0.25"/>
    <row r="25423" ht="30.75" customHeight="1" x14ac:dyDescent="0.25"/>
    <row r="25424" ht="30.75" customHeight="1" x14ac:dyDescent="0.25"/>
    <row r="25425" ht="30.75" customHeight="1" x14ac:dyDescent="0.25"/>
    <row r="25426" ht="30.75" customHeight="1" x14ac:dyDescent="0.25"/>
    <row r="25427" ht="30.75" customHeight="1" x14ac:dyDescent="0.25"/>
    <row r="25428" ht="30.75" customHeight="1" x14ac:dyDescent="0.25"/>
    <row r="25429" ht="30.75" customHeight="1" x14ac:dyDescent="0.25"/>
    <row r="25430" ht="30.75" customHeight="1" x14ac:dyDescent="0.25"/>
    <row r="25431" ht="30.75" customHeight="1" x14ac:dyDescent="0.25"/>
    <row r="25432" ht="30.75" customHeight="1" x14ac:dyDescent="0.25"/>
    <row r="25433" ht="30.75" customHeight="1" x14ac:dyDescent="0.25"/>
    <row r="25434" ht="30.75" customHeight="1" x14ac:dyDescent="0.25"/>
    <row r="25435" ht="30.75" customHeight="1" x14ac:dyDescent="0.25"/>
    <row r="25436" ht="30.75" customHeight="1" x14ac:dyDescent="0.25"/>
    <row r="25437" ht="30.75" customHeight="1" x14ac:dyDescent="0.25"/>
    <row r="25438" ht="30.75" customHeight="1" x14ac:dyDescent="0.25"/>
    <row r="25439" ht="30.75" customHeight="1" x14ac:dyDescent="0.25"/>
    <row r="25440" ht="30.75" customHeight="1" x14ac:dyDescent="0.25"/>
    <row r="25441" ht="30.75" customHeight="1" x14ac:dyDescent="0.25"/>
    <row r="25442" ht="30.75" customHeight="1" x14ac:dyDescent="0.25"/>
    <row r="25443" ht="30.75" customHeight="1" x14ac:dyDescent="0.25"/>
    <row r="25444" ht="30.75" customHeight="1" x14ac:dyDescent="0.25"/>
    <row r="25445" ht="30.75" customHeight="1" x14ac:dyDescent="0.25"/>
    <row r="25446" ht="30.75" customHeight="1" x14ac:dyDescent="0.25"/>
    <row r="25447" ht="30.75" customHeight="1" x14ac:dyDescent="0.25"/>
    <row r="25448" ht="30.75" customHeight="1" x14ac:dyDescent="0.25"/>
    <row r="25449" ht="30.75" customHeight="1" x14ac:dyDescent="0.25"/>
    <row r="25450" ht="30.75" customHeight="1" x14ac:dyDescent="0.25"/>
    <row r="25451" ht="30.75" customHeight="1" x14ac:dyDescent="0.25"/>
    <row r="25452" ht="30.75" customHeight="1" x14ac:dyDescent="0.25"/>
    <row r="25453" ht="30.75" customHeight="1" x14ac:dyDescent="0.25"/>
    <row r="25454" ht="30.75" customHeight="1" x14ac:dyDescent="0.25"/>
    <row r="25455" ht="30.75" customHeight="1" x14ac:dyDescent="0.25"/>
    <row r="25456" ht="30.75" customHeight="1" x14ac:dyDescent="0.25"/>
    <row r="25457" ht="30.75" customHeight="1" x14ac:dyDescent="0.25"/>
    <row r="25458" ht="30.75" customHeight="1" x14ac:dyDescent="0.25"/>
    <row r="25459" ht="30.75" customHeight="1" x14ac:dyDescent="0.25"/>
    <row r="25460" ht="30.75" customHeight="1" x14ac:dyDescent="0.25"/>
    <row r="25461" ht="30.75" customHeight="1" x14ac:dyDescent="0.25"/>
    <row r="25462" ht="30.75" customHeight="1" x14ac:dyDescent="0.25"/>
    <row r="25463" ht="30.75" customHeight="1" x14ac:dyDescent="0.25"/>
    <row r="25464" ht="30.75" customHeight="1" x14ac:dyDescent="0.25"/>
    <row r="25465" ht="30.75" customHeight="1" x14ac:dyDescent="0.25"/>
    <row r="25466" ht="30.75" customHeight="1" x14ac:dyDescent="0.25"/>
    <row r="25467" ht="30.75" customHeight="1" x14ac:dyDescent="0.25"/>
    <row r="25468" ht="30.75" customHeight="1" x14ac:dyDescent="0.25"/>
    <row r="25469" ht="30.75" customHeight="1" x14ac:dyDescent="0.25"/>
    <row r="25470" ht="30.75" customHeight="1" x14ac:dyDescent="0.25"/>
    <row r="25471" ht="30.75" customHeight="1" x14ac:dyDescent="0.25"/>
    <row r="25472" ht="30.75" customHeight="1" x14ac:dyDescent="0.25"/>
    <row r="25473" ht="30.75" customHeight="1" x14ac:dyDescent="0.25"/>
    <row r="25474" ht="30.75" customHeight="1" x14ac:dyDescent="0.25"/>
    <row r="25475" ht="30.75" customHeight="1" x14ac:dyDescent="0.25"/>
    <row r="25476" ht="30.75" customHeight="1" x14ac:dyDescent="0.25"/>
    <row r="25477" ht="30.75" customHeight="1" x14ac:dyDescent="0.25"/>
    <row r="25478" ht="30.75" customHeight="1" x14ac:dyDescent="0.25"/>
    <row r="25479" ht="30.75" customHeight="1" x14ac:dyDescent="0.25"/>
    <row r="25480" ht="30.75" customHeight="1" x14ac:dyDescent="0.25"/>
    <row r="25481" ht="30.75" customHeight="1" x14ac:dyDescent="0.25"/>
    <row r="25482" ht="30.75" customHeight="1" x14ac:dyDescent="0.25"/>
    <row r="25483" ht="30.75" customHeight="1" x14ac:dyDescent="0.25"/>
    <row r="25484" ht="30.75" customHeight="1" x14ac:dyDescent="0.25"/>
    <row r="25485" ht="30.75" customHeight="1" x14ac:dyDescent="0.25"/>
    <row r="25486" ht="30.75" customHeight="1" x14ac:dyDescent="0.25"/>
    <row r="25487" ht="30.75" customHeight="1" x14ac:dyDescent="0.25"/>
    <row r="25488" ht="30.75" customHeight="1" x14ac:dyDescent="0.25"/>
    <row r="25489" ht="30.75" customHeight="1" x14ac:dyDescent="0.25"/>
    <row r="25490" ht="30.75" customHeight="1" x14ac:dyDescent="0.25"/>
    <row r="25491" ht="30.75" customHeight="1" x14ac:dyDescent="0.25"/>
    <row r="25492" ht="30.75" customHeight="1" x14ac:dyDescent="0.25"/>
    <row r="25493" ht="30.75" customHeight="1" x14ac:dyDescent="0.25"/>
    <row r="25494" ht="30.75" customHeight="1" x14ac:dyDescent="0.25"/>
    <row r="25495" ht="30.75" customHeight="1" x14ac:dyDescent="0.25"/>
    <row r="25496" ht="30.75" customHeight="1" x14ac:dyDescent="0.25"/>
    <row r="25497" ht="30.75" customHeight="1" x14ac:dyDescent="0.25"/>
    <row r="25498" ht="30.75" customHeight="1" x14ac:dyDescent="0.25"/>
    <row r="25499" ht="30.75" customHeight="1" x14ac:dyDescent="0.25"/>
    <row r="25500" ht="30.75" customHeight="1" x14ac:dyDescent="0.25"/>
    <row r="25501" ht="30.75" customHeight="1" x14ac:dyDescent="0.25"/>
    <row r="25502" ht="30.75" customHeight="1" x14ac:dyDescent="0.25"/>
    <row r="25503" ht="30.75" customHeight="1" x14ac:dyDescent="0.25"/>
    <row r="25504" ht="30.75" customHeight="1" x14ac:dyDescent="0.25"/>
    <row r="25505" ht="30.75" customHeight="1" x14ac:dyDescent="0.25"/>
    <row r="25506" ht="30.75" customHeight="1" x14ac:dyDescent="0.25"/>
    <row r="25507" ht="30.75" customHeight="1" x14ac:dyDescent="0.25"/>
    <row r="25508" ht="30.75" customHeight="1" x14ac:dyDescent="0.25"/>
    <row r="25509" ht="30.75" customHeight="1" x14ac:dyDescent="0.25"/>
    <row r="25510" ht="30.75" customHeight="1" x14ac:dyDescent="0.25"/>
    <row r="25511" ht="30.75" customHeight="1" x14ac:dyDescent="0.25"/>
    <row r="25512" ht="30.75" customHeight="1" x14ac:dyDescent="0.25"/>
    <row r="25513" ht="30.75" customHeight="1" x14ac:dyDescent="0.25"/>
    <row r="25514" ht="30.75" customHeight="1" x14ac:dyDescent="0.25"/>
    <row r="25515" ht="30.75" customHeight="1" x14ac:dyDescent="0.25"/>
    <row r="25516" ht="30.75" customHeight="1" x14ac:dyDescent="0.25"/>
    <row r="25517" ht="30.75" customHeight="1" x14ac:dyDescent="0.25"/>
    <row r="25518" ht="30.75" customHeight="1" x14ac:dyDescent="0.25"/>
    <row r="25519" ht="30.75" customHeight="1" x14ac:dyDescent="0.25"/>
    <row r="25520" ht="30.75" customHeight="1" x14ac:dyDescent="0.25"/>
    <row r="25521" ht="30.75" customHeight="1" x14ac:dyDescent="0.25"/>
    <row r="25522" ht="30.75" customHeight="1" x14ac:dyDescent="0.25"/>
    <row r="25523" ht="30.75" customHeight="1" x14ac:dyDescent="0.25"/>
    <row r="25524" ht="30.75" customHeight="1" x14ac:dyDescent="0.25"/>
    <row r="25525" ht="30.75" customHeight="1" x14ac:dyDescent="0.25"/>
    <row r="25526" ht="30.75" customHeight="1" x14ac:dyDescent="0.25"/>
    <row r="25527" ht="30.75" customHeight="1" x14ac:dyDescent="0.25"/>
    <row r="25528" ht="30.75" customHeight="1" x14ac:dyDescent="0.25"/>
    <row r="25529" ht="30.75" customHeight="1" x14ac:dyDescent="0.25"/>
    <row r="25530" ht="30.75" customHeight="1" x14ac:dyDescent="0.25"/>
    <row r="25531" ht="30.75" customHeight="1" x14ac:dyDescent="0.25"/>
    <row r="25532" ht="30.75" customHeight="1" x14ac:dyDescent="0.25"/>
    <row r="25533" ht="30.75" customHeight="1" x14ac:dyDescent="0.25"/>
    <row r="25534" ht="30.75" customHeight="1" x14ac:dyDescent="0.25"/>
    <row r="25535" ht="30.75" customHeight="1" x14ac:dyDescent="0.25"/>
    <row r="25536" ht="30.75" customHeight="1" x14ac:dyDescent="0.25"/>
    <row r="25537" ht="30.75" customHeight="1" x14ac:dyDescent="0.25"/>
    <row r="25538" ht="30.75" customHeight="1" x14ac:dyDescent="0.25"/>
    <row r="25539" ht="30.75" customHeight="1" x14ac:dyDescent="0.25"/>
    <row r="25540" ht="30.75" customHeight="1" x14ac:dyDescent="0.25"/>
    <row r="25541" ht="30.75" customHeight="1" x14ac:dyDescent="0.25"/>
    <row r="25542" ht="30.75" customHeight="1" x14ac:dyDescent="0.25"/>
    <row r="25543" ht="30.75" customHeight="1" x14ac:dyDescent="0.25"/>
    <row r="25544" ht="30.75" customHeight="1" x14ac:dyDescent="0.25"/>
    <row r="25545" ht="30.75" customHeight="1" x14ac:dyDescent="0.25"/>
    <row r="25546" ht="30.75" customHeight="1" x14ac:dyDescent="0.25"/>
    <row r="25547" ht="30.75" customHeight="1" x14ac:dyDescent="0.25"/>
    <row r="25548" ht="30.75" customHeight="1" x14ac:dyDescent="0.25"/>
    <row r="25549" ht="30.75" customHeight="1" x14ac:dyDescent="0.25"/>
    <row r="25550" ht="30.75" customHeight="1" x14ac:dyDescent="0.25"/>
    <row r="25551" ht="30.75" customHeight="1" x14ac:dyDescent="0.25"/>
    <row r="25552" ht="30.75" customHeight="1" x14ac:dyDescent="0.25"/>
    <row r="25553" ht="30.75" customHeight="1" x14ac:dyDescent="0.25"/>
    <row r="25554" ht="30.75" customHeight="1" x14ac:dyDescent="0.25"/>
    <row r="25555" ht="30.75" customHeight="1" x14ac:dyDescent="0.25"/>
    <row r="25556" ht="30.75" customHeight="1" x14ac:dyDescent="0.25"/>
    <row r="25557" ht="30.75" customHeight="1" x14ac:dyDescent="0.25"/>
    <row r="25558" ht="30.75" customHeight="1" x14ac:dyDescent="0.25"/>
    <row r="25559" ht="30.75" customHeight="1" x14ac:dyDescent="0.25"/>
    <row r="25560" ht="30.75" customHeight="1" x14ac:dyDescent="0.25"/>
    <row r="25561" ht="30.75" customHeight="1" x14ac:dyDescent="0.25"/>
    <row r="25562" ht="30.75" customHeight="1" x14ac:dyDescent="0.25"/>
    <row r="25563" ht="30.75" customHeight="1" x14ac:dyDescent="0.25"/>
    <row r="25564" ht="30.75" customHeight="1" x14ac:dyDescent="0.25"/>
    <row r="25565" ht="30.75" customHeight="1" x14ac:dyDescent="0.25"/>
    <row r="25566" ht="30.75" customHeight="1" x14ac:dyDescent="0.25"/>
    <row r="25567" ht="30.75" customHeight="1" x14ac:dyDescent="0.25"/>
    <row r="25568" ht="30.75" customHeight="1" x14ac:dyDescent="0.25"/>
    <row r="25569" ht="30.75" customHeight="1" x14ac:dyDescent="0.25"/>
    <row r="25570" ht="30.75" customHeight="1" x14ac:dyDescent="0.25"/>
    <row r="25571" ht="30.75" customHeight="1" x14ac:dyDescent="0.25"/>
    <row r="25572" ht="30.75" customHeight="1" x14ac:dyDescent="0.25"/>
    <row r="25573" ht="30.75" customHeight="1" x14ac:dyDescent="0.25"/>
    <row r="25574" ht="30.75" customHeight="1" x14ac:dyDescent="0.25"/>
    <row r="25575" ht="30.75" customHeight="1" x14ac:dyDescent="0.25"/>
    <row r="25576" ht="30.75" customHeight="1" x14ac:dyDescent="0.25"/>
    <row r="25577" ht="30.75" customHeight="1" x14ac:dyDescent="0.25"/>
    <row r="25578" ht="30.75" customHeight="1" x14ac:dyDescent="0.25"/>
    <row r="25579" ht="30.75" customHeight="1" x14ac:dyDescent="0.25"/>
    <row r="25580" ht="30.75" customHeight="1" x14ac:dyDescent="0.25"/>
    <row r="25581" ht="30.75" customHeight="1" x14ac:dyDescent="0.25"/>
    <row r="25582" ht="30.75" customHeight="1" x14ac:dyDescent="0.25"/>
    <row r="25583" ht="30.75" customHeight="1" x14ac:dyDescent="0.25"/>
    <row r="25584" ht="30.75" customHeight="1" x14ac:dyDescent="0.25"/>
    <row r="25585" ht="30.75" customHeight="1" x14ac:dyDescent="0.25"/>
    <row r="25586" ht="30.75" customHeight="1" x14ac:dyDescent="0.25"/>
    <row r="25587" ht="30.75" customHeight="1" x14ac:dyDescent="0.25"/>
    <row r="25588" ht="30.75" customHeight="1" x14ac:dyDescent="0.25"/>
    <row r="25589" ht="30.75" customHeight="1" x14ac:dyDescent="0.25"/>
    <row r="25590" ht="30.75" customHeight="1" x14ac:dyDescent="0.25"/>
    <row r="25591" ht="30.75" customHeight="1" x14ac:dyDescent="0.25"/>
    <row r="25592" ht="30.75" customHeight="1" x14ac:dyDescent="0.25"/>
    <row r="25593" ht="30.75" customHeight="1" x14ac:dyDescent="0.25"/>
    <row r="25594" ht="30.75" customHeight="1" x14ac:dyDescent="0.25"/>
    <row r="25595" ht="30.75" customHeight="1" x14ac:dyDescent="0.25"/>
    <row r="25596" ht="30.75" customHeight="1" x14ac:dyDescent="0.25"/>
    <row r="25597" ht="30.75" customHeight="1" x14ac:dyDescent="0.25"/>
    <row r="25598" ht="30.75" customHeight="1" x14ac:dyDescent="0.25"/>
    <row r="25599" ht="30.75" customHeight="1" x14ac:dyDescent="0.25"/>
    <row r="25600" ht="30.75" customHeight="1" x14ac:dyDescent="0.25"/>
    <row r="25601" ht="30.75" customHeight="1" x14ac:dyDescent="0.25"/>
    <row r="25602" ht="30.75" customHeight="1" x14ac:dyDescent="0.25"/>
    <row r="25603" ht="30.75" customHeight="1" x14ac:dyDescent="0.25"/>
    <row r="25604" ht="30.75" customHeight="1" x14ac:dyDescent="0.25"/>
    <row r="25605" ht="30.75" customHeight="1" x14ac:dyDescent="0.25"/>
    <row r="25606" ht="30.75" customHeight="1" x14ac:dyDescent="0.25"/>
    <row r="25607" ht="30.75" customHeight="1" x14ac:dyDescent="0.25"/>
    <row r="25608" ht="30.75" customHeight="1" x14ac:dyDescent="0.25"/>
    <row r="25609" ht="30.75" customHeight="1" x14ac:dyDescent="0.25"/>
    <row r="25610" ht="30.75" customHeight="1" x14ac:dyDescent="0.25"/>
    <row r="25611" ht="30.75" customHeight="1" x14ac:dyDescent="0.25"/>
    <row r="25612" ht="30.75" customHeight="1" x14ac:dyDescent="0.25"/>
    <row r="25613" ht="30.75" customHeight="1" x14ac:dyDescent="0.25"/>
    <row r="25614" ht="30.75" customHeight="1" x14ac:dyDescent="0.25"/>
    <row r="25615" ht="30.75" customHeight="1" x14ac:dyDescent="0.25"/>
    <row r="25616" ht="30.75" customHeight="1" x14ac:dyDescent="0.25"/>
    <row r="25617" ht="30.75" customHeight="1" x14ac:dyDescent="0.25"/>
    <row r="25618" ht="30.75" customHeight="1" x14ac:dyDescent="0.25"/>
    <row r="25619" ht="30.75" customHeight="1" x14ac:dyDescent="0.25"/>
    <row r="25620" ht="30.75" customHeight="1" x14ac:dyDescent="0.25"/>
    <row r="25621" ht="30.75" customHeight="1" x14ac:dyDescent="0.25"/>
    <row r="25622" ht="30.75" customHeight="1" x14ac:dyDescent="0.25"/>
    <row r="25623" ht="30.75" customHeight="1" x14ac:dyDescent="0.25"/>
    <row r="25624" ht="30.75" customHeight="1" x14ac:dyDescent="0.25"/>
    <row r="25625" ht="30.75" customHeight="1" x14ac:dyDescent="0.25"/>
    <row r="25626" ht="30.75" customHeight="1" x14ac:dyDescent="0.25"/>
    <row r="25627" ht="30.75" customHeight="1" x14ac:dyDescent="0.25"/>
    <row r="25628" ht="30.75" customHeight="1" x14ac:dyDescent="0.25"/>
    <row r="25629" ht="30.75" customHeight="1" x14ac:dyDescent="0.25"/>
    <row r="25630" ht="30.75" customHeight="1" x14ac:dyDescent="0.25"/>
    <row r="25631" ht="30.75" customHeight="1" x14ac:dyDescent="0.25"/>
    <row r="25632" ht="30.75" customHeight="1" x14ac:dyDescent="0.25"/>
    <row r="25633" ht="30.75" customHeight="1" x14ac:dyDescent="0.25"/>
    <row r="25634" ht="30.75" customHeight="1" x14ac:dyDescent="0.25"/>
    <row r="25635" ht="30.75" customHeight="1" x14ac:dyDescent="0.25"/>
    <row r="25636" ht="30.75" customHeight="1" x14ac:dyDescent="0.25"/>
    <row r="25637" ht="30.75" customHeight="1" x14ac:dyDescent="0.25"/>
    <row r="25638" ht="30.75" customHeight="1" x14ac:dyDescent="0.25"/>
    <row r="25639" ht="30.75" customHeight="1" x14ac:dyDescent="0.25"/>
    <row r="25640" ht="30.75" customHeight="1" x14ac:dyDescent="0.25"/>
    <row r="25641" ht="30.75" customHeight="1" x14ac:dyDescent="0.25"/>
    <row r="25642" ht="30.75" customHeight="1" x14ac:dyDescent="0.25"/>
    <row r="25643" ht="30.75" customHeight="1" x14ac:dyDescent="0.25"/>
    <row r="25644" ht="30.75" customHeight="1" x14ac:dyDescent="0.25"/>
    <row r="25645" ht="30.75" customHeight="1" x14ac:dyDescent="0.25"/>
    <row r="25646" ht="30.75" customHeight="1" x14ac:dyDescent="0.25"/>
    <row r="25647" ht="30.75" customHeight="1" x14ac:dyDescent="0.25"/>
    <row r="25648" ht="30.75" customHeight="1" x14ac:dyDescent="0.25"/>
    <row r="25649" ht="30.75" customHeight="1" x14ac:dyDescent="0.25"/>
    <row r="25650" ht="30.75" customHeight="1" x14ac:dyDescent="0.25"/>
    <row r="25651" ht="30.75" customHeight="1" x14ac:dyDescent="0.25"/>
    <row r="25652" ht="30.75" customHeight="1" x14ac:dyDescent="0.25"/>
    <row r="25653" ht="30.75" customHeight="1" x14ac:dyDescent="0.25"/>
    <row r="25654" ht="30.75" customHeight="1" x14ac:dyDescent="0.25"/>
    <row r="25655" ht="30.75" customHeight="1" x14ac:dyDescent="0.25"/>
    <row r="25656" ht="30.75" customHeight="1" x14ac:dyDescent="0.25"/>
    <row r="25657" ht="30.75" customHeight="1" x14ac:dyDescent="0.25"/>
    <row r="25658" ht="30.75" customHeight="1" x14ac:dyDescent="0.25"/>
    <row r="25659" ht="30.75" customHeight="1" x14ac:dyDescent="0.25"/>
    <row r="25660" ht="30.75" customHeight="1" x14ac:dyDescent="0.25"/>
    <row r="25661" ht="30.75" customHeight="1" x14ac:dyDescent="0.25"/>
    <row r="25662" ht="30.75" customHeight="1" x14ac:dyDescent="0.25"/>
    <row r="25663" ht="30.75" customHeight="1" x14ac:dyDescent="0.25"/>
    <row r="25664" ht="30.75" customHeight="1" x14ac:dyDescent="0.25"/>
    <row r="25665" ht="30.75" customHeight="1" x14ac:dyDescent="0.25"/>
    <row r="25666" ht="30.75" customHeight="1" x14ac:dyDescent="0.25"/>
    <row r="25667" ht="30.75" customHeight="1" x14ac:dyDescent="0.25"/>
    <row r="25668" ht="30.75" customHeight="1" x14ac:dyDescent="0.25"/>
    <row r="25669" ht="30.75" customHeight="1" x14ac:dyDescent="0.25"/>
    <row r="25670" ht="30.75" customHeight="1" x14ac:dyDescent="0.25"/>
    <row r="25671" ht="30.75" customHeight="1" x14ac:dyDescent="0.25"/>
    <row r="25672" ht="30.75" customHeight="1" x14ac:dyDescent="0.25"/>
    <row r="25673" ht="30.75" customHeight="1" x14ac:dyDescent="0.25"/>
    <row r="25674" ht="30.75" customHeight="1" x14ac:dyDescent="0.25"/>
    <row r="25675" ht="30.75" customHeight="1" x14ac:dyDescent="0.25"/>
    <row r="25676" ht="30.75" customHeight="1" x14ac:dyDescent="0.25"/>
    <row r="25677" ht="30.75" customHeight="1" x14ac:dyDescent="0.25"/>
    <row r="25678" ht="30.75" customHeight="1" x14ac:dyDescent="0.25"/>
    <row r="25679" ht="30.75" customHeight="1" x14ac:dyDescent="0.25"/>
    <row r="25680" ht="30.75" customHeight="1" x14ac:dyDescent="0.25"/>
    <row r="25681" ht="30.75" customHeight="1" x14ac:dyDescent="0.25"/>
    <row r="25682" ht="30.75" customHeight="1" x14ac:dyDescent="0.25"/>
    <row r="25683" ht="30.75" customHeight="1" x14ac:dyDescent="0.25"/>
    <row r="25684" ht="30.75" customHeight="1" x14ac:dyDescent="0.25"/>
    <row r="25685" ht="30.75" customHeight="1" x14ac:dyDescent="0.25"/>
    <row r="25686" ht="30.75" customHeight="1" x14ac:dyDescent="0.25"/>
    <row r="25687" ht="30.75" customHeight="1" x14ac:dyDescent="0.25"/>
    <row r="25688" ht="30.75" customHeight="1" x14ac:dyDescent="0.25"/>
    <row r="25689" ht="30.75" customHeight="1" x14ac:dyDescent="0.25"/>
    <row r="25690" ht="30.75" customHeight="1" x14ac:dyDescent="0.25"/>
    <row r="25691" ht="30.75" customHeight="1" x14ac:dyDescent="0.25"/>
    <row r="25692" ht="30.75" customHeight="1" x14ac:dyDescent="0.25"/>
    <row r="25693" ht="30.75" customHeight="1" x14ac:dyDescent="0.25"/>
    <row r="25694" ht="30.75" customHeight="1" x14ac:dyDescent="0.25"/>
    <row r="25695" ht="30.75" customHeight="1" x14ac:dyDescent="0.25"/>
    <row r="25696" ht="30.75" customHeight="1" x14ac:dyDescent="0.25"/>
    <row r="25697" ht="30.75" customHeight="1" x14ac:dyDescent="0.25"/>
    <row r="25698" ht="30.75" customHeight="1" x14ac:dyDescent="0.25"/>
    <row r="25699" ht="30.75" customHeight="1" x14ac:dyDescent="0.25"/>
    <row r="25700" ht="30.75" customHeight="1" x14ac:dyDescent="0.25"/>
    <row r="25701" ht="30.75" customHeight="1" x14ac:dyDescent="0.25"/>
    <row r="25702" ht="30.75" customHeight="1" x14ac:dyDescent="0.25"/>
    <row r="25703" ht="30.75" customHeight="1" x14ac:dyDescent="0.25"/>
    <row r="25704" ht="30.75" customHeight="1" x14ac:dyDescent="0.25"/>
    <row r="25705" ht="30.75" customHeight="1" x14ac:dyDescent="0.25"/>
    <row r="25706" ht="30.75" customHeight="1" x14ac:dyDescent="0.25"/>
    <row r="25707" ht="30.75" customHeight="1" x14ac:dyDescent="0.25"/>
    <row r="25708" ht="30.75" customHeight="1" x14ac:dyDescent="0.25"/>
    <row r="25709" ht="30.75" customHeight="1" x14ac:dyDescent="0.25"/>
    <row r="25710" ht="30.75" customHeight="1" x14ac:dyDescent="0.25"/>
    <row r="25711" ht="30.75" customHeight="1" x14ac:dyDescent="0.25"/>
    <row r="25712" ht="30.75" customHeight="1" x14ac:dyDescent="0.25"/>
    <row r="25713" ht="30.75" customHeight="1" x14ac:dyDescent="0.25"/>
    <row r="25714" ht="30.75" customHeight="1" x14ac:dyDescent="0.25"/>
    <row r="25715" ht="30.75" customHeight="1" x14ac:dyDescent="0.25"/>
    <row r="25716" ht="30.75" customHeight="1" x14ac:dyDescent="0.25"/>
    <row r="25717" ht="30.75" customHeight="1" x14ac:dyDescent="0.25"/>
    <row r="25718" ht="30.75" customHeight="1" x14ac:dyDescent="0.25"/>
    <row r="25719" ht="30.75" customHeight="1" x14ac:dyDescent="0.25"/>
    <row r="25720" ht="30.75" customHeight="1" x14ac:dyDescent="0.25"/>
    <row r="25721" ht="30.75" customHeight="1" x14ac:dyDescent="0.25"/>
    <row r="25722" ht="30.75" customHeight="1" x14ac:dyDescent="0.25"/>
    <row r="25723" ht="30.75" customHeight="1" x14ac:dyDescent="0.25"/>
    <row r="25724" ht="30.75" customHeight="1" x14ac:dyDescent="0.25"/>
    <row r="25725" ht="30.75" customHeight="1" x14ac:dyDescent="0.25"/>
    <row r="25726" ht="30.75" customHeight="1" x14ac:dyDescent="0.25"/>
    <row r="25727" ht="30.75" customHeight="1" x14ac:dyDescent="0.25"/>
    <row r="25728" ht="30.75" customHeight="1" x14ac:dyDescent="0.25"/>
    <row r="25729" ht="30.75" customHeight="1" x14ac:dyDescent="0.25"/>
    <row r="25730" ht="30.75" customHeight="1" x14ac:dyDescent="0.25"/>
    <row r="25731" ht="30.75" customHeight="1" x14ac:dyDescent="0.25"/>
    <row r="25732" ht="30.75" customHeight="1" x14ac:dyDescent="0.25"/>
    <row r="25733" ht="30.75" customHeight="1" x14ac:dyDescent="0.25"/>
    <row r="25734" ht="30.75" customHeight="1" x14ac:dyDescent="0.25"/>
    <row r="25735" ht="30.75" customHeight="1" x14ac:dyDescent="0.25"/>
    <row r="25736" ht="30.75" customHeight="1" x14ac:dyDescent="0.25"/>
    <row r="25737" ht="30.75" customHeight="1" x14ac:dyDescent="0.25"/>
    <row r="25738" ht="30.75" customHeight="1" x14ac:dyDescent="0.25"/>
    <row r="25739" ht="30.75" customHeight="1" x14ac:dyDescent="0.25"/>
    <row r="25740" ht="30.75" customHeight="1" x14ac:dyDescent="0.25"/>
    <row r="25741" ht="30.75" customHeight="1" x14ac:dyDescent="0.25"/>
    <row r="25742" ht="30.75" customHeight="1" x14ac:dyDescent="0.25"/>
    <row r="25743" ht="30.75" customHeight="1" x14ac:dyDescent="0.25"/>
    <row r="25744" ht="30.75" customHeight="1" x14ac:dyDescent="0.25"/>
    <row r="25745" ht="30.75" customHeight="1" x14ac:dyDescent="0.25"/>
    <row r="25746" ht="30.75" customHeight="1" x14ac:dyDescent="0.25"/>
    <row r="25747" ht="30.75" customHeight="1" x14ac:dyDescent="0.25"/>
    <row r="25748" ht="30.75" customHeight="1" x14ac:dyDescent="0.25"/>
    <row r="25749" ht="30.75" customHeight="1" x14ac:dyDescent="0.25"/>
    <row r="25750" ht="30.75" customHeight="1" x14ac:dyDescent="0.25"/>
    <row r="25751" ht="30.75" customHeight="1" x14ac:dyDescent="0.25"/>
    <row r="25752" ht="30.75" customHeight="1" x14ac:dyDescent="0.25"/>
    <row r="25753" ht="30.75" customHeight="1" x14ac:dyDescent="0.25"/>
    <row r="25754" ht="30.75" customHeight="1" x14ac:dyDescent="0.25"/>
    <row r="25755" ht="30.75" customHeight="1" x14ac:dyDescent="0.25"/>
    <row r="25756" ht="30.75" customHeight="1" x14ac:dyDescent="0.25"/>
    <row r="25757" ht="30.75" customHeight="1" x14ac:dyDescent="0.25"/>
    <row r="25758" ht="30.75" customHeight="1" x14ac:dyDescent="0.25"/>
    <row r="25759" ht="30.75" customHeight="1" x14ac:dyDescent="0.25"/>
    <row r="25760" ht="30.75" customHeight="1" x14ac:dyDescent="0.25"/>
    <row r="25761" ht="30.75" customHeight="1" x14ac:dyDescent="0.25"/>
    <row r="25762" ht="30.75" customHeight="1" x14ac:dyDescent="0.25"/>
    <row r="25763" ht="30.75" customHeight="1" x14ac:dyDescent="0.25"/>
    <row r="25764" ht="30.75" customHeight="1" x14ac:dyDescent="0.25"/>
    <row r="25765" ht="30.75" customHeight="1" x14ac:dyDescent="0.25"/>
    <row r="25766" ht="30.75" customHeight="1" x14ac:dyDescent="0.25"/>
    <row r="25767" ht="30.75" customHeight="1" x14ac:dyDescent="0.25"/>
    <row r="25768" ht="30.75" customHeight="1" x14ac:dyDescent="0.25"/>
    <row r="25769" ht="30.75" customHeight="1" x14ac:dyDescent="0.25"/>
    <row r="25770" ht="30.75" customHeight="1" x14ac:dyDescent="0.25"/>
    <row r="25771" ht="30.75" customHeight="1" x14ac:dyDescent="0.25"/>
    <row r="25772" ht="30.75" customHeight="1" x14ac:dyDescent="0.25"/>
    <row r="25773" ht="30.75" customHeight="1" x14ac:dyDescent="0.25"/>
    <row r="25774" ht="30.75" customHeight="1" x14ac:dyDescent="0.25"/>
    <row r="25775" ht="30.75" customHeight="1" x14ac:dyDescent="0.25"/>
    <row r="25776" ht="30.75" customHeight="1" x14ac:dyDescent="0.25"/>
    <row r="25777" ht="30.75" customHeight="1" x14ac:dyDescent="0.25"/>
    <row r="25778" ht="30.75" customHeight="1" x14ac:dyDescent="0.25"/>
    <row r="25779" ht="30.75" customHeight="1" x14ac:dyDescent="0.25"/>
    <row r="25780" ht="30.75" customHeight="1" x14ac:dyDescent="0.25"/>
    <row r="25781" ht="30.75" customHeight="1" x14ac:dyDescent="0.25"/>
    <row r="25782" ht="30.75" customHeight="1" x14ac:dyDescent="0.25"/>
    <row r="25783" ht="30.75" customHeight="1" x14ac:dyDescent="0.25"/>
    <row r="25784" ht="30.75" customHeight="1" x14ac:dyDescent="0.25"/>
    <row r="25785" ht="30.75" customHeight="1" x14ac:dyDescent="0.25"/>
    <row r="25786" ht="30.75" customHeight="1" x14ac:dyDescent="0.25"/>
    <row r="25787" ht="30.75" customHeight="1" x14ac:dyDescent="0.25"/>
    <row r="25788" ht="30.75" customHeight="1" x14ac:dyDescent="0.25"/>
    <row r="25789" ht="30.75" customHeight="1" x14ac:dyDescent="0.25"/>
    <row r="25790" ht="30.75" customHeight="1" x14ac:dyDescent="0.25"/>
    <row r="25791" ht="30.75" customHeight="1" x14ac:dyDescent="0.25"/>
    <row r="25792" ht="30.75" customHeight="1" x14ac:dyDescent="0.25"/>
    <row r="25793" ht="30.75" customHeight="1" x14ac:dyDescent="0.25"/>
    <row r="25794" ht="30.75" customHeight="1" x14ac:dyDescent="0.25"/>
    <row r="25795" ht="30.75" customHeight="1" x14ac:dyDescent="0.25"/>
    <row r="25796" ht="30.75" customHeight="1" x14ac:dyDescent="0.25"/>
    <row r="25797" ht="30.75" customHeight="1" x14ac:dyDescent="0.25"/>
    <row r="25798" ht="30.75" customHeight="1" x14ac:dyDescent="0.25"/>
    <row r="25799" ht="30.75" customHeight="1" x14ac:dyDescent="0.25"/>
    <row r="25800" ht="30.75" customHeight="1" x14ac:dyDescent="0.25"/>
    <row r="25801" ht="30.75" customHeight="1" x14ac:dyDescent="0.25"/>
    <row r="25802" ht="30.75" customHeight="1" x14ac:dyDescent="0.25"/>
    <row r="25803" ht="30.75" customHeight="1" x14ac:dyDescent="0.25"/>
    <row r="25804" ht="30.75" customHeight="1" x14ac:dyDescent="0.25"/>
    <row r="25805" ht="30.75" customHeight="1" x14ac:dyDescent="0.25"/>
    <row r="25806" ht="30.75" customHeight="1" x14ac:dyDescent="0.25"/>
    <row r="25807" ht="30.75" customHeight="1" x14ac:dyDescent="0.25"/>
    <row r="25808" ht="30.75" customHeight="1" x14ac:dyDescent="0.25"/>
    <row r="25809" ht="30.75" customHeight="1" x14ac:dyDescent="0.25"/>
    <row r="25810" ht="30.75" customHeight="1" x14ac:dyDescent="0.25"/>
    <row r="25811" ht="30.75" customHeight="1" x14ac:dyDescent="0.25"/>
    <row r="25812" ht="30.75" customHeight="1" x14ac:dyDescent="0.25"/>
    <row r="25813" ht="30.75" customHeight="1" x14ac:dyDescent="0.25"/>
    <row r="25814" ht="30.75" customHeight="1" x14ac:dyDescent="0.25"/>
    <row r="25815" ht="30.75" customHeight="1" x14ac:dyDescent="0.25"/>
    <row r="25816" ht="30.75" customHeight="1" x14ac:dyDescent="0.25"/>
    <row r="25817" ht="30.75" customHeight="1" x14ac:dyDescent="0.25"/>
    <row r="25818" ht="30.75" customHeight="1" x14ac:dyDescent="0.25"/>
    <row r="25819" ht="30.75" customHeight="1" x14ac:dyDescent="0.25"/>
    <row r="25820" ht="30.75" customHeight="1" x14ac:dyDescent="0.25"/>
    <row r="25821" ht="30.75" customHeight="1" x14ac:dyDescent="0.25"/>
    <row r="25822" ht="30.75" customHeight="1" x14ac:dyDescent="0.25"/>
    <row r="25823" ht="30.75" customHeight="1" x14ac:dyDescent="0.25"/>
    <row r="25824" ht="30.75" customHeight="1" x14ac:dyDescent="0.25"/>
    <row r="25825" ht="30.75" customHeight="1" x14ac:dyDescent="0.25"/>
    <row r="25826" ht="30.75" customHeight="1" x14ac:dyDescent="0.25"/>
    <row r="25827" ht="30.75" customHeight="1" x14ac:dyDescent="0.25"/>
    <row r="25828" ht="30.75" customHeight="1" x14ac:dyDescent="0.25"/>
    <row r="25829" ht="30.75" customHeight="1" x14ac:dyDescent="0.25"/>
    <row r="25830" ht="30.75" customHeight="1" x14ac:dyDescent="0.25"/>
    <row r="25831" ht="30.75" customHeight="1" x14ac:dyDescent="0.25"/>
    <row r="25832" ht="30.75" customHeight="1" x14ac:dyDescent="0.25"/>
    <row r="25833" ht="30.75" customHeight="1" x14ac:dyDescent="0.25"/>
    <row r="25834" ht="30.75" customHeight="1" x14ac:dyDescent="0.25"/>
    <row r="25835" ht="30.75" customHeight="1" x14ac:dyDescent="0.25"/>
    <row r="25836" ht="30.75" customHeight="1" x14ac:dyDescent="0.25"/>
    <row r="25837" ht="30.75" customHeight="1" x14ac:dyDescent="0.25"/>
    <row r="25838" ht="30.75" customHeight="1" x14ac:dyDescent="0.25"/>
    <row r="25839" ht="30.75" customHeight="1" x14ac:dyDescent="0.25"/>
    <row r="25840" ht="30.75" customHeight="1" x14ac:dyDescent="0.25"/>
    <row r="25841" ht="30.75" customHeight="1" x14ac:dyDescent="0.25"/>
    <row r="25842" ht="30.75" customHeight="1" x14ac:dyDescent="0.25"/>
    <row r="25843" ht="30.75" customHeight="1" x14ac:dyDescent="0.25"/>
    <row r="25844" ht="30.75" customHeight="1" x14ac:dyDescent="0.25"/>
    <row r="25845" ht="30.75" customHeight="1" x14ac:dyDescent="0.25"/>
    <row r="25846" ht="30.75" customHeight="1" x14ac:dyDescent="0.25"/>
    <row r="25847" ht="30.75" customHeight="1" x14ac:dyDescent="0.25"/>
    <row r="25848" ht="30.75" customHeight="1" x14ac:dyDescent="0.25"/>
    <row r="25849" ht="30.75" customHeight="1" x14ac:dyDescent="0.25"/>
    <row r="25850" ht="30.75" customHeight="1" x14ac:dyDescent="0.25"/>
    <row r="25851" ht="30.75" customHeight="1" x14ac:dyDescent="0.25"/>
    <row r="25852" ht="30.75" customHeight="1" x14ac:dyDescent="0.25"/>
    <row r="25853" ht="30.75" customHeight="1" x14ac:dyDescent="0.25"/>
    <row r="25854" ht="30.75" customHeight="1" x14ac:dyDescent="0.25"/>
    <row r="25855" ht="30.75" customHeight="1" x14ac:dyDescent="0.25"/>
    <row r="25856" ht="30.75" customHeight="1" x14ac:dyDescent="0.25"/>
    <row r="25857" ht="30.75" customHeight="1" x14ac:dyDescent="0.25"/>
    <row r="25858" ht="30.75" customHeight="1" x14ac:dyDescent="0.25"/>
    <row r="25859" ht="30.75" customHeight="1" x14ac:dyDescent="0.25"/>
    <row r="25860" ht="30.75" customHeight="1" x14ac:dyDescent="0.25"/>
    <row r="25861" ht="30.75" customHeight="1" x14ac:dyDescent="0.25"/>
    <row r="25862" ht="30.75" customHeight="1" x14ac:dyDescent="0.25"/>
    <row r="25863" ht="30.75" customHeight="1" x14ac:dyDescent="0.25"/>
    <row r="25864" ht="30.75" customHeight="1" x14ac:dyDescent="0.25"/>
    <row r="25865" ht="30.75" customHeight="1" x14ac:dyDescent="0.25"/>
    <row r="25866" ht="30.75" customHeight="1" x14ac:dyDescent="0.25"/>
    <row r="25867" ht="30.75" customHeight="1" x14ac:dyDescent="0.25"/>
    <row r="25868" ht="30.75" customHeight="1" x14ac:dyDescent="0.25"/>
    <row r="25869" ht="30.75" customHeight="1" x14ac:dyDescent="0.25"/>
    <row r="25870" ht="30.75" customHeight="1" x14ac:dyDescent="0.25"/>
    <row r="25871" ht="30.75" customHeight="1" x14ac:dyDescent="0.25"/>
    <row r="25872" ht="30.75" customHeight="1" x14ac:dyDescent="0.25"/>
    <row r="25873" ht="30.75" customHeight="1" x14ac:dyDescent="0.25"/>
    <row r="25874" ht="30.75" customHeight="1" x14ac:dyDescent="0.25"/>
    <row r="25875" ht="30.75" customHeight="1" x14ac:dyDescent="0.25"/>
    <row r="25876" ht="30.75" customHeight="1" x14ac:dyDescent="0.25"/>
    <row r="25877" ht="30.75" customHeight="1" x14ac:dyDescent="0.25"/>
    <row r="25878" ht="30.75" customHeight="1" x14ac:dyDescent="0.25"/>
    <row r="25879" ht="30.75" customHeight="1" x14ac:dyDescent="0.25"/>
    <row r="25880" ht="30.75" customHeight="1" x14ac:dyDescent="0.25"/>
    <row r="25881" ht="30.75" customHeight="1" x14ac:dyDescent="0.25"/>
    <row r="25882" ht="30.75" customHeight="1" x14ac:dyDescent="0.25"/>
    <row r="25883" ht="30.75" customHeight="1" x14ac:dyDescent="0.25"/>
    <row r="25884" ht="30.75" customHeight="1" x14ac:dyDescent="0.25"/>
    <row r="25885" ht="30.75" customHeight="1" x14ac:dyDescent="0.25"/>
    <row r="25886" ht="30.75" customHeight="1" x14ac:dyDescent="0.25"/>
    <row r="25887" ht="30.75" customHeight="1" x14ac:dyDescent="0.25"/>
    <row r="25888" ht="30.75" customHeight="1" x14ac:dyDescent="0.25"/>
    <row r="25889" ht="30.75" customHeight="1" x14ac:dyDescent="0.25"/>
    <row r="25890" ht="30.75" customHeight="1" x14ac:dyDescent="0.25"/>
    <row r="25891" ht="30.75" customHeight="1" x14ac:dyDescent="0.25"/>
    <row r="25892" ht="30.75" customHeight="1" x14ac:dyDescent="0.25"/>
    <row r="25893" ht="30.75" customHeight="1" x14ac:dyDescent="0.25"/>
    <row r="25894" ht="30.75" customHeight="1" x14ac:dyDescent="0.25"/>
    <row r="25895" ht="30.75" customHeight="1" x14ac:dyDescent="0.25"/>
    <row r="25896" ht="30.75" customHeight="1" x14ac:dyDescent="0.25"/>
    <row r="25897" ht="30.75" customHeight="1" x14ac:dyDescent="0.25"/>
    <row r="25898" ht="30.75" customHeight="1" x14ac:dyDescent="0.25"/>
    <row r="25899" ht="30.75" customHeight="1" x14ac:dyDescent="0.25"/>
    <row r="25900" ht="30.75" customHeight="1" x14ac:dyDescent="0.25"/>
    <row r="25901" ht="30.75" customHeight="1" x14ac:dyDescent="0.25"/>
    <row r="25902" ht="30.75" customHeight="1" x14ac:dyDescent="0.25"/>
    <row r="25903" ht="30.75" customHeight="1" x14ac:dyDescent="0.25"/>
    <row r="25904" ht="30.75" customHeight="1" x14ac:dyDescent="0.25"/>
    <row r="25905" ht="30.75" customHeight="1" x14ac:dyDescent="0.25"/>
    <row r="25906" ht="30.75" customHeight="1" x14ac:dyDescent="0.25"/>
    <row r="25907" ht="30.75" customHeight="1" x14ac:dyDescent="0.25"/>
    <row r="25908" ht="30.75" customHeight="1" x14ac:dyDescent="0.25"/>
    <row r="25909" ht="30.75" customHeight="1" x14ac:dyDescent="0.25"/>
    <row r="25910" ht="30.75" customHeight="1" x14ac:dyDescent="0.25"/>
    <row r="25911" ht="30.75" customHeight="1" x14ac:dyDescent="0.25"/>
    <row r="25912" ht="30.75" customHeight="1" x14ac:dyDescent="0.25"/>
    <row r="25913" ht="30.75" customHeight="1" x14ac:dyDescent="0.25"/>
    <row r="25914" ht="30.75" customHeight="1" x14ac:dyDescent="0.25"/>
    <row r="25915" ht="30.75" customHeight="1" x14ac:dyDescent="0.25"/>
    <row r="25916" ht="30.75" customHeight="1" x14ac:dyDescent="0.25"/>
    <row r="25917" ht="30.75" customHeight="1" x14ac:dyDescent="0.25"/>
    <row r="25918" ht="30.75" customHeight="1" x14ac:dyDescent="0.25"/>
    <row r="25919" ht="30.75" customHeight="1" x14ac:dyDescent="0.25"/>
    <row r="25920" ht="30.75" customHeight="1" x14ac:dyDescent="0.25"/>
    <row r="25921" ht="30.75" customHeight="1" x14ac:dyDescent="0.25"/>
    <row r="25922" ht="30.75" customHeight="1" x14ac:dyDescent="0.25"/>
    <row r="25923" ht="30.75" customHeight="1" x14ac:dyDescent="0.25"/>
    <row r="25924" ht="30.75" customHeight="1" x14ac:dyDescent="0.25"/>
    <row r="25925" ht="30.75" customHeight="1" x14ac:dyDescent="0.25"/>
    <row r="25926" ht="30.75" customHeight="1" x14ac:dyDescent="0.25"/>
    <row r="25927" ht="30.75" customHeight="1" x14ac:dyDescent="0.25"/>
    <row r="25928" ht="30.75" customHeight="1" x14ac:dyDescent="0.25"/>
    <row r="25929" ht="30.75" customHeight="1" x14ac:dyDescent="0.25"/>
    <row r="25930" ht="30.75" customHeight="1" x14ac:dyDescent="0.25"/>
    <row r="25931" ht="30.75" customHeight="1" x14ac:dyDescent="0.25"/>
    <row r="25932" ht="30.75" customHeight="1" x14ac:dyDescent="0.25"/>
    <row r="25933" ht="30.75" customHeight="1" x14ac:dyDescent="0.25"/>
    <row r="25934" ht="30.75" customHeight="1" x14ac:dyDescent="0.25"/>
    <row r="25935" ht="30.75" customHeight="1" x14ac:dyDescent="0.25"/>
    <row r="25936" ht="30.75" customHeight="1" x14ac:dyDescent="0.25"/>
    <row r="25937" ht="30.75" customHeight="1" x14ac:dyDescent="0.25"/>
    <row r="25938" ht="30.75" customHeight="1" x14ac:dyDescent="0.25"/>
    <row r="25939" ht="30.75" customHeight="1" x14ac:dyDescent="0.25"/>
    <row r="25940" ht="30.75" customHeight="1" x14ac:dyDescent="0.25"/>
    <row r="25941" ht="30.75" customHeight="1" x14ac:dyDescent="0.25"/>
    <row r="25942" ht="30.75" customHeight="1" x14ac:dyDescent="0.25"/>
    <row r="25943" ht="30.75" customHeight="1" x14ac:dyDescent="0.25"/>
    <row r="25944" ht="30.75" customHeight="1" x14ac:dyDescent="0.25"/>
    <row r="25945" ht="30.75" customHeight="1" x14ac:dyDescent="0.25"/>
    <row r="25946" ht="30.75" customHeight="1" x14ac:dyDescent="0.25"/>
    <row r="25947" ht="30.75" customHeight="1" x14ac:dyDescent="0.25"/>
    <row r="25948" ht="30.75" customHeight="1" x14ac:dyDescent="0.25"/>
    <row r="25949" ht="30.75" customHeight="1" x14ac:dyDescent="0.25"/>
    <row r="25950" ht="30.75" customHeight="1" x14ac:dyDescent="0.25"/>
    <row r="25951" ht="30.75" customHeight="1" x14ac:dyDescent="0.25"/>
    <row r="25952" ht="30.75" customHeight="1" x14ac:dyDescent="0.25"/>
    <row r="25953" ht="30.75" customHeight="1" x14ac:dyDescent="0.25"/>
    <row r="25954" ht="30.75" customHeight="1" x14ac:dyDescent="0.25"/>
    <row r="25955" ht="30.75" customHeight="1" x14ac:dyDescent="0.25"/>
    <row r="25956" ht="30.75" customHeight="1" x14ac:dyDescent="0.25"/>
    <row r="25957" ht="30.75" customHeight="1" x14ac:dyDescent="0.25"/>
    <row r="25958" ht="30.75" customHeight="1" x14ac:dyDescent="0.25"/>
    <row r="25959" ht="30.75" customHeight="1" x14ac:dyDescent="0.25"/>
    <row r="25960" ht="30.75" customHeight="1" x14ac:dyDescent="0.25"/>
    <row r="25961" ht="30.75" customHeight="1" x14ac:dyDescent="0.25"/>
    <row r="25962" ht="30.75" customHeight="1" x14ac:dyDescent="0.25"/>
    <row r="25963" ht="30.75" customHeight="1" x14ac:dyDescent="0.25"/>
    <row r="25964" ht="30.75" customHeight="1" x14ac:dyDescent="0.25"/>
    <row r="25965" ht="30.75" customHeight="1" x14ac:dyDescent="0.25"/>
    <row r="25966" ht="30.75" customHeight="1" x14ac:dyDescent="0.25"/>
    <row r="25967" ht="30.75" customHeight="1" x14ac:dyDescent="0.25"/>
    <row r="25968" ht="30.75" customHeight="1" x14ac:dyDescent="0.25"/>
    <row r="25969" ht="30.75" customHeight="1" x14ac:dyDescent="0.25"/>
    <row r="25970" ht="30.75" customHeight="1" x14ac:dyDescent="0.25"/>
    <row r="25971" ht="30.75" customHeight="1" x14ac:dyDescent="0.25"/>
    <row r="25972" ht="30.75" customHeight="1" x14ac:dyDescent="0.25"/>
    <row r="25973" ht="30.75" customHeight="1" x14ac:dyDescent="0.25"/>
    <row r="25974" ht="30.75" customHeight="1" x14ac:dyDescent="0.25"/>
    <row r="25975" ht="30.75" customHeight="1" x14ac:dyDescent="0.25"/>
    <row r="25976" ht="30.75" customHeight="1" x14ac:dyDescent="0.25"/>
    <row r="25977" ht="30.75" customHeight="1" x14ac:dyDescent="0.25"/>
    <row r="25978" ht="30.75" customHeight="1" x14ac:dyDescent="0.25"/>
    <row r="25979" ht="30.75" customHeight="1" x14ac:dyDescent="0.25"/>
    <row r="25980" ht="30.75" customHeight="1" x14ac:dyDescent="0.25"/>
    <row r="25981" ht="30.75" customHeight="1" x14ac:dyDescent="0.25"/>
    <row r="25982" ht="30.75" customHeight="1" x14ac:dyDescent="0.25"/>
    <row r="25983" ht="30.75" customHeight="1" x14ac:dyDescent="0.25"/>
    <row r="25984" ht="30.75" customHeight="1" x14ac:dyDescent="0.25"/>
    <row r="25985" ht="30.75" customHeight="1" x14ac:dyDescent="0.25"/>
    <row r="25986" ht="30.75" customHeight="1" x14ac:dyDescent="0.25"/>
    <row r="25987" ht="30.75" customHeight="1" x14ac:dyDescent="0.25"/>
    <row r="25988" ht="30.75" customHeight="1" x14ac:dyDescent="0.25"/>
    <row r="25989" ht="30.75" customHeight="1" x14ac:dyDescent="0.25"/>
    <row r="25990" ht="30.75" customHeight="1" x14ac:dyDescent="0.25"/>
    <row r="25991" ht="30.75" customHeight="1" x14ac:dyDescent="0.25"/>
    <row r="25992" ht="30.75" customHeight="1" x14ac:dyDescent="0.25"/>
    <row r="25993" ht="30.75" customHeight="1" x14ac:dyDescent="0.25"/>
    <row r="25994" ht="30.75" customHeight="1" x14ac:dyDescent="0.25"/>
    <row r="25995" ht="30.75" customHeight="1" x14ac:dyDescent="0.25"/>
    <row r="25996" ht="30.75" customHeight="1" x14ac:dyDescent="0.25"/>
    <row r="25997" ht="30.75" customHeight="1" x14ac:dyDescent="0.25"/>
    <row r="25998" ht="30.75" customHeight="1" x14ac:dyDescent="0.25"/>
    <row r="25999" ht="30.75" customHeight="1" x14ac:dyDescent="0.25"/>
    <row r="26000" ht="30.75" customHeight="1" x14ac:dyDescent="0.25"/>
    <row r="26001" ht="30.75" customHeight="1" x14ac:dyDescent="0.25"/>
    <row r="26002" ht="30.75" customHeight="1" x14ac:dyDescent="0.25"/>
    <row r="26003" ht="30.75" customHeight="1" x14ac:dyDescent="0.25"/>
    <row r="26004" ht="30.75" customHeight="1" x14ac:dyDescent="0.25"/>
    <row r="26005" ht="30.75" customHeight="1" x14ac:dyDescent="0.25"/>
    <row r="26006" ht="30.75" customHeight="1" x14ac:dyDescent="0.25"/>
    <row r="26007" ht="30.75" customHeight="1" x14ac:dyDescent="0.25"/>
    <row r="26008" ht="30.75" customHeight="1" x14ac:dyDescent="0.25"/>
    <row r="26009" ht="30.75" customHeight="1" x14ac:dyDescent="0.25"/>
    <row r="26010" ht="30.75" customHeight="1" x14ac:dyDescent="0.25"/>
    <row r="26011" ht="30.75" customHeight="1" x14ac:dyDescent="0.25"/>
    <row r="26012" ht="30.75" customHeight="1" x14ac:dyDescent="0.25"/>
    <row r="26013" ht="30.75" customHeight="1" x14ac:dyDescent="0.25"/>
    <row r="26014" ht="30.75" customHeight="1" x14ac:dyDescent="0.25"/>
    <row r="26015" ht="30.75" customHeight="1" x14ac:dyDescent="0.25"/>
    <row r="26016" ht="30.75" customHeight="1" x14ac:dyDescent="0.25"/>
    <row r="26017" ht="30.75" customHeight="1" x14ac:dyDescent="0.25"/>
    <row r="26018" ht="30.75" customHeight="1" x14ac:dyDescent="0.25"/>
    <row r="26019" ht="30.75" customHeight="1" x14ac:dyDescent="0.25"/>
    <row r="26020" ht="30.75" customHeight="1" x14ac:dyDescent="0.25"/>
    <row r="26021" ht="30.75" customHeight="1" x14ac:dyDescent="0.25"/>
    <row r="26022" ht="30.75" customHeight="1" x14ac:dyDescent="0.25"/>
    <row r="26023" ht="30.75" customHeight="1" x14ac:dyDescent="0.25"/>
    <row r="26024" ht="30.75" customHeight="1" x14ac:dyDescent="0.25"/>
    <row r="26025" ht="30.75" customHeight="1" x14ac:dyDescent="0.25"/>
    <row r="26026" ht="30.75" customHeight="1" x14ac:dyDescent="0.25"/>
    <row r="26027" ht="30.75" customHeight="1" x14ac:dyDescent="0.25"/>
    <row r="26028" ht="30.75" customHeight="1" x14ac:dyDescent="0.25"/>
    <row r="26029" ht="30.75" customHeight="1" x14ac:dyDescent="0.25"/>
    <row r="26030" ht="30.75" customHeight="1" x14ac:dyDescent="0.25"/>
    <row r="26031" ht="30.75" customHeight="1" x14ac:dyDescent="0.25"/>
    <row r="26032" ht="30.75" customHeight="1" x14ac:dyDescent="0.25"/>
    <row r="26033" ht="30.75" customHeight="1" x14ac:dyDescent="0.25"/>
    <row r="26034" ht="30.75" customHeight="1" x14ac:dyDescent="0.25"/>
    <row r="26035" ht="30.75" customHeight="1" x14ac:dyDescent="0.25"/>
    <row r="26036" ht="30.75" customHeight="1" x14ac:dyDescent="0.25"/>
    <row r="26037" ht="30.75" customHeight="1" x14ac:dyDescent="0.25"/>
    <row r="26038" ht="30.75" customHeight="1" x14ac:dyDescent="0.25"/>
    <row r="26039" ht="30.75" customHeight="1" x14ac:dyDescent="0.25"/>
    <row r="26040" ht="30.75" customHeight="1" x14ac:dyDescent="0.25"/>
    <row r="26041" ht="30.75" customHeight="1" x14ac:dyDescent="0.25"/>
    <row r="26042" ht="30.75" customHeight="1" x14ac:dyDescent="0.25"/>
    <row r="26043" ht="30.75" customHeight="1" x14ac:dyDescent="0.25"/>
    <row r="26044" ht="30.75" customHeight="1" x14ac:dyDescent="0.25"/>
    <row r="26045" ht="30.75" customHeight="1" x14ac:dyDescent="0.25"/>
    <row r="26046" ht="30.75" customHeight="1" x14ac:dyDescent="0.25"/>
    <row r="26047" ht="30.75" customHeight="1" x14ac:dyDescent="0.25"/>
    <row r="26048" ht="30.75" customHeight="1" x14ac:dyDescent="0.25"/>
    <row r="26049" ht="30.75" customHeight="1" x14ac:dyDescent="0.25"/>
    <row r="26050" ht="30.75" customHeight="1" x14ac:dyDescent="0.25"/>
    <row r="26051" ht="30.75" customHeight="1" x14ac:dyDescent="0.25"/>
    <row r="26052" ht="30.75" customHeight="1" x14ac:dyDescent="0.25"/>
    <row r="26053" ht="30.75" customHeight="1" x14ac:dyDescent="0.25"/>
    <row r="26054" ht="30.75" customHeight="1" x14ac:dyDescent="0.25"/>
    <row r="26055" ht="30.75" customHeight="1" x14ac:dyDescent="0.25"/>
    <row r="26056" ht="30.75" customHeight="1" x14ac:dyDescent="0.25"/>
    <row r="26057" ht="30.75" customHeight="1" x14ac:dyDescent="0.25"/>
    <row r="26058" ht="30.75" customHeight="1" x14ac:dyDescent="0.25"/>
    <row r="26059" ht="30.75" customHeight="1" x14ac:dyDescent="0.25"/>
    <row r="26060" ht="30.75" customHeight="1" x14ac:dyDescent="0.25"/>
    <row r="26061" ht="30.75" customHeight="1" x14ac:dyDescent="0.25"/>
    <row r="26062" ht="30.75" customHeight="1" x14ac:dyDescent="0.25"/>
    <row r="26063" ht="30.75" customHeight="1" x14ac:dyDescent="0.25"/>
    <row r="26064" ht="30.75" customHeight="1" x14ac:dyDescent="0.25"/>
    <row r="26065" ht="30.75" customHeight="1" x14ac:dyDescent="0.25"/>
    <row r="26066" ht="30.75" customHeight="1" x14ac:dyDescent="0.25"/>
    <row r="26067" ht="30.75" customHeight="1" x14ac:dyDescent="0.25"/>
    <row r="26068" ht="30.75" customHeight="1" x14ac:dyDescent="0.25"/>
    <row r="26069" ht="30.75" customHeight="1" x14ac:dyDescent="0.25"/>
    <row r="26070" ht="30.75" customHeight="1" x14ac:dyDescent="0.25"/>
    <row r="26071" ht="30.75" customHeight="1" x14ac:dyDescent="0.25"/>
    <row r="26072" ht="30.75" customHeight="1" x14ac:dyDescent="0.25"/>
    <row r="26073" ht="30.75" customHeight="1" x14ac:dyDescent="0.25"/>
    <row r="26074" ht="30.75" customHeight="1" x14ac:dyDescent="0.25"/>
    <row r="26075" ht="30.75" customHeight="1" x14ac:dyDescent="0.25"/>
    <row r="26076" ht="30.75" customHeight="1" x14ac:dyDescent="0.25"/>
    <row r="26077" ht="30.75" customHeight="1" x14ac:dyDescent="0.25"/>
    <row r="26078" ht="30.75" customHeight="1" x14ac:dyDescent="0.25"/>
    <row r="26079" ht="30.75" customHeight="1" x14ac:dyDescent="0.25"/>
    <row r="26080" ht="30.75" customHeight="1" x14ac:dyDescent="0.25"/>
    <row r="26081" ht="30.75" customHeight="1" x14ac:dyDescent="0.25"/>
    <row r="26082" ht="30.75" customHeight="1" x14ac:dyDescent="0.25"/>
    <row r="26083" ht="30.75" customHeight="1" x14ac:dyDescent="0.25"/>
    <row r="26084" ht="30.75" customHeight="1" x14ac:dyDescent="0.25"/>
    <row r="26085" ht="30.75" customHeight="1" x14ac:dyDescent="0.25"/>
    <row r="26086" ht="30.75" customHeight="1" x14ac:dyDescent="0.25"/>
    <row r="26087" ht="30.75" customHeight="1" x14ac:dyDescent="0.25"/>
    <row r="26088" ht="30.75" customHeight="1" x14ac:dyDescent="0.25"/>
    <row r="26089" ht="30.75" customHeight="1" x14ac:dyDescent="0.25"/>
    <row r="26090" ht="30.75" customHeight="1" x14ac:dyDescent="0.25"/>
    <row r="26091" ht="30.75" customHeight="1" x14ac:dyDescent="0.25"/>
    <row r="26092" ht="30.75" customHeight="1" x14ac:dyDescent="0.25"/>
    <row r="26093" ht="30.75" customHeight="1" x14ac:dyDescent="0.25"/>
    <row r="26094" ht="30.75" customHeight="1" x14ac:dyDescent="0.25"/>
    <row r="26095" ht="30.75" customHeight="1" x14ac:dyDescent="0.25"/>
    <row r="26096" ht="30.75" customHeight="1" x14ac:dyDescent="0.25"/>
    <row r="26097" ht="30.75" customHeight="1" x14ac:dyDescent="0.25"/>
    <row r="26098" ht="30.75" customHeight="1" x14ac:dyDescent="0.25"/>
    <row r="26099" ht="30.75" customHeight="1" x14ac:dyDescent="0.25"/>
    <row r="26100" ht="30.75" customHeight="1" x14ac:dyDescent="0.25"/>
    <row r="26101" ht="30.75" customHeight="1" x14ac:dyDescent="0.25"/>
    <row r="26102" ht="30.75" customHeight="1" x14ac:dyDescent="0.25"/>
    <row r="26103" ht="30.75" customHeight="1" x14ac:dyDescent="0.25"/>
    <row r="26104" ht="30.75" customHeight="1" x14ac:dyDescent="0.25"/>
    <row r="26105" ht="30.75" customHeight="1" x14ac:dyDescent="0.25"/>
    <row r="26106" ht="30.75" customHeight="1" x14ac:dyDescent="0.25"/>
    <row r="26107" ht="30.75" customHeight="1" x14ac:dyDescent="0.25"/>
    <row r="26108" ht="30.75" customHeight="1" x14ac:dyDescent="0.25"/>
    <row r="26109" ht="30.75" customHeight="1" x14ac:dyDescent="0.25"/>
    <row r="26110" ht="30.75" customHeight="1" x14ac:dyDescent="0.25"/>
    <row r="26111" ht="30.75" customHeight="1" x14ac:dyDescent="0.25"/>
    <row r="26112" ht="30.75" customHeight="1" x14ac:dyDescent="0.25"/>
    <row r="26113" ht="30.75" customHeight="1" x14ac:dyDescent="0.25"/>
    <row r="26114" ht="30.75" customHeight="1" x14ac:dyDescent="0.25"/>
    <row r="26115" ht="30.75" customHeight="1" x14ac:dyDescent="0.25"/>
    <row r="26116" ht="30.75" customHeight="1" x14ac:dyDescent="0.25"/>
    <row r="26117" ht="30.75" customHeight="1" x14ac:dyDescent="0.25"/>
    <row r="26118" ht="30.75" customHeight="1" x14ac:dyDescent="0.25"/>
    <row r="26119" ht="30.75" customHeight="1" x14ac:dyDescent="0.25"/>
    <row r="26120" ht="30.75" customHeight="1" x14ac:dyDescent="0.25"/>
    <row r="26121" ht="30.75" customHeight="1" x14ac:dyDescent="0.25"/>
    <row r="26122" ht="30.75" customHeight="1" x14ac:dyDescent="0.25"/>
    <row r="26123" ht="30.75" customHeight="1" x14ac:dyDescent="0.25"/>
    <row r="26124" ht="30.75" customHeight="1" x14ac:dyDescent="0.25"/>
    <row r="26125" ht="30.75" customHeight="1" x14ac:dyDescent="0.25"/>
    <row r="26126" ht="30.75" customHeight="1" x14ac:dyDescent="0.25"/>
    <row r="26127" ht="30.75" customHeight="1" x14ac:dyDescent="0.25"/>
    <row r="26128" ht="30.75" customHeight="1" x14ac:dyDescent="0.25"/>
    <row r="26129" ht="30.75" customHeight="1" x14ac:dyDescent="0.25"/>
    <row r="26130" ht="30.75" customHeight="1" x14ac:dyDescent="0.25"/>
    <row r="26131" ht="30.75" customHeight="1" x14ac:dyDescent="0.25"/>
    <row r="26132" ht="30.75" customHeight="1" x14ac:dyDescent="0.25"/>
    <row r="26133" ht="30.75" customHeight="1" x14ac:dyDescent="0.25"/>
    <row r="26134" ht="30.75" customHeight="1" x14ac:dyDescent="0.25"/>
    <row r="26135" ht="30.75" customHeight="1" x14ac:dyDescent="0.25"/>
    <row r="26136" ht="30.75" customHeight="1" x14ac:dyDescent="0.25"/>
    <row r="26137" ht="30.75" customHeight="1" x14ac:dyDescent="0.25"/>
    <row r="26138" ht="30.75" customHeight="1" x14ac:dyDescent="0.25"/>
    <row r="26139" ht="30.75" customHeight="1" x14ac:dyDescent="0.25"/>
    <row r="26140" ht="30.75" customHeight="1" x14ac:dyDescent="0.25"/>
    <row r="26141" ht="30.75" customHeight="1" x14ac:dyDescent="0.25"/>
    <row r="26142" ht="30.75" customHeight="1" x14ac:dyDescent="0.25"/>
    <row r="26143" ht="30.75" customHeight="1" x14ac:dyDescent="0.25"/>
    <row r="26144" ht="30.75" customHeight="1" x14ac:dyDescent="0.25"/>
    <row r="26145" ht="30.75" customHeight="1" x14ac:dyDescent="0.25"/>
    <row r="26146" ht="30.75" customHeight="1" x14ac:dyDescent="0.25"/>
    <row r="26147" ht="30.75" customHeight="1" x14ac:dyDescent="0.25"/>
    <row r="26148" ht="30.75" customHeight="1" x14ac:dyDescent="0.25"/>
    <row r="26149" ht="30.75" customHeight="1" x14ac:dyDescent="0.25"/>
    <row r="26150" ht="30.75" customHeight="1" x14ac:dyDescent="0.25"/>
    <row r="26151" ht="30.75" customHeight="1" x14ac:dyDescent="0.25"/>
    <row r="26152" ht="30.75" customHeight="1" x14ac:dyDescent="0.25"/>
    <row r="26153" ht="30.75" customHeight="1" x14ac:dyDescent="0.25"/>
    <row r="26154" ht="30.75" customHeight="1" x14ac:dyDescent="0.25"/>
    <row r="26155" ht="30.75" customHeight="1" x14ac:dyDescent="0.25"/>
    <row r="26156" ht="30.75" customHeight="1" x14ac:dyDescent="0.25"/>
    <row r="26157" ht="30.75" customHeight="1" x14ac:dyDescent="0.25"/>
    <row r="26158" ht="30.75" customHeight="1" x14ac:dyDescent="0.25"/>
    <row r="26159" ht="30.75" customHeight="1" x14ac:dyDescent="0.25"/>
    <row r="26160" ht="30.75" customHeight="1" x14ac:dyDescent="0.25"/>
    <row r="26161" ht="30.75" customHeight="1" x14ac:dyDescent="0.25"/>
    <row r="26162" ht="30.75" customHeight="1" x14ac:dyDescent="0.25"/>
    <row r="26163" ht="30.75" customHeight="1" x14ac:dyDescent="0.25"/>
    <row r="26164" ht="30.75" customHeight="1" x14ac:dyDescent="0.25"/>
    <row r="26165" ht="30.75" customHeight="1" x14ac:dyDescent="0.25"/>
    <row r="26166" ht="30.75" customHeight="1" x14ac:dyDescent="0.25"/>
    <row r="26167" ht="30.75" customHeight="1" x14ac:dyDescent="0.25"/>
    <row r="26168" ht="30.75" customHeight="1" x14ac:dyDescent="0.25"/>
    <row r="26169" ht="30.75" customHeight="1" x14ac:dyDescent="0.25"/>
    <row r="26170" ht="30.75" customHeight="1" x14ac:dyDescent="0.25"/>
    <row r="26171" ht="30.75" customHeight="1" x14ac:dyDescent="0.25"/>
    <row r="26172" ht="30.75" customHeight="1" x14ac:dyDescent="0.25"/>
    <row r="26173" ht="30.75" customHeight="1" x14ac:dyDescent="0.25"/>
    <row r="26174" ht="30.75" customHeight="1" x14ac:dyDescent="0.25"/>
    <row r="26175" ht="30.75" customHeight="1" x14ac:dyDescent="0.25"/>
    <row r="26176" ht="30.75" customHeight="1" x14ac:dyDescent="0.25"/>
    <row r="26177" ht="30.75" customHeight="1" x14ac:dyDescent="0.25"/>
    <row r="26178" ht="30.75" customHeight="1" x14ac:dyDescent="0.25"/>
    <row r="26179" ht="30.75" customHeight="1" x14ac:dyDescent="0.25"/>
    <row r="26180" ht="30.75" customHeight="1" x14ac:dyDescent="0.25"/>
    <row r="26181" ht="30.75" customHeight="1" x14ac:dyDescent="0.25"/>
    <row r="26182" ht="30.75" customHeight="1" x14ac:dyDescent="0.25"/>
    <row r="26183" ht="30.75" customHeight="1" x14ac:dyDescent="0.25"/>
    <row r="26184" ht="30.75" customHeight="1" x14ac:dyDescent="0.25"/>
    <row r="26185" ht="30.75" customHeight="1" x14ac:dyDescent="0.25"/>
    <row r="26186" ht="30.75" customHeight="1" x14ac:dyDescent="0.25"/>
    <row r="26187" ht="30.75" customHeight="1" x14ac:dyDescent="0.25"/>
    <row r="26188" ht="30.75" customHeight="1" x14ac:dyDescent="0.25"/>
    <row r="26189" ht="30.75" customHeight="1" x14ac:dyDescent="0.25"/>
    <row r="26190" ht="30.75" customHeight="1" x14ac:dyDescent="0.25"/>
    <row r="26191" ht="30.75" customHeight="1" x14ac:dyDescent="0.25"/>
    <row r="26192" ht="30.75" customHeight="1" x14ac:dyDescent="0.25"/>
    <row r="26193" ht="30.75" customHeight="1" x14ac:dyDescent="0.25"/>
    <row r="26194" ht="30.75" customHeight="1" x14ac:dyDescent="0.25"/>
    <row r="26195" ht="30.75" customHeight="1" x14ac:dyDescent="0.25"/>
    <row r="26196" ht="30.75" customHeight="1" x14ac:dyDescent="0.25"/>
    <row r="26197" ht="30.75" customHeight="1" x14ac:dyDescent="0.25"/>
    <row r="26198" ht="30.75" customHeight="1" x14ac:dyDescent="0.25"/>
    <row r="26199" ht="30.75" customHeight="1" x14ac:dyDescent="0.25"/>
    <row r="26200" ht="30.75" customHeight="1" x14ac:dyDescent="0.25"/>
    <row r="26201" ht="30.75" customHeight="1" x14ac:dyDescent="0.25"/>
    <row r="26202" ht="30.75" customHeight="1" x14ac:dyDescent="0.25"/>
    <row r="26203" ht="30.75" customHeight="1" x14ac:dyDescent="0.25"/>
    <row r="26204" ht="30.75" customHeight="1" x14ac:dyDescent="0.25"/>
    <row r="26205" ht="30.75" customHeight="1" x14ac:dyDescent="0.25"/>
    <row r="26206" ht="30.75" customHeight="1" x14ac:dyDescent="0.25"/>
    <row r="26207" ht="30.75" customHeight="1" x14ac:dyDescent="0.25"/>
    <row r="26208" ht="30.75" customHeight="1" x14ac:dyDescent="0.25"/>
    <row r="26209" ht="30.75" customHeight="1" x14ac:dyDescent="0.25"/>
    <row r="26210" ht="30.75" customHeight="1" x14ac:dyDescent="0.25"/>
    <row r="26211" ht="30.75" customHeight="1" x14ac:dyDescent="0.25"/>
    <row r="26212" ht="30.75" customHeight="1" x14ac:dyDescent="0.25"/>
    <row r="26213" ht="30.75" customHeight="1" x14ac:dyDescent="0.25"/>
    <row r="26214" ht="30.75" customHeight="1" x14ac:dyDescent="0.25"/>
    <row r="26215" ht="30.75" customHeight="1" x14ac:dyDescent="0.25"/>
    <row r="26216" ht="30.75" customHeight="1" x14ac:dyDescent="0.25"/>
    <row r="26217" ht="30.75" customHeight="1" x14ac:dyDescent="0.25"/>
    <row r="26218" ht="30.75" customHeight="1" x14ac:dyDescent="0.25"/>
    <row r="26219" ht="30.75" customHeight="1" x14ac:dyDescent="0.25"/>
    <row r="26220" ht="30.75" customHeight="1" x14ac:dyDescent="0.25"/>
    <row r="26221" ht="30.75" customHeight="1" x14ac:dyDescent="0.25"/>
    <row r="26222" ht="30.75" customHeight="1" x14ac:dyDescent="0.25"/>
    <row r="26223" ht="30.75" customHeight="1" x14ac:dyDescent="0.25"/>
    <row r="26224" ht="30.75" customHeight="1" x14ac:dyDescent="0.25"/>
    <row r="26225" ht="30.75" customHeight="1" x14ac:dyDescent="0.25"/>
    <row r="26226" ht="30.75" customHeight="1" x14ac:dyDescent="0.25"/>
    <row r="26227" ht="30.75" customHeight="1" x14ac:dyDescent="0.25"/>
    <row r="26228" ht="30.75" customHeight="1" x14ac:dyDescent="0.25"/>
    <row r="26229" ht="30.75" customHeight="1" x14ac:dyDescent="0.25"/>
    <row r="26230" ht="30.75" customHeight="1" x14ac:dyDescent="0.25"/>
    <row r="26231" ht="30.75" customHeight="1" x14ac:dyDescent="0.25"/>
    <row r="26232" ht="30.75" customHeight="1" x14ac:dyDescent="0.25"/>
    <row r="26233" ht="30.75" customHeight="1" x14ac:dyDescent="0.25"/>
    <row r="26234" ht="30.75" customHeight="1" x14ac:dyDescent="0.25"/>
    <row r="26235" ht="30.75" customHeight="1" x14ac:dyDescent="0.25"/>
    <row r="26236" ht="30.75" customHeight="1" x14ac:dyDescent="0.25"/>
    <row r="26237" ht="30.75" customHeight="1" x14ac:dyDescent="0.25"/>
    <row r="26238" ht="30.75" customHeight="1" x14ac:dyDescent="0.25"/>
    <row r="26239" ht="30.75" customHeight="1" x14ac:dyDescent="0.25"/>
    <row r="26240" ht="30.75" customHeight="1" x14ac:dyDescent="0.25"/>
    <row r="26241" ht="30.75" customHeight="1" x14ac:dyDescent="0.25"/>
    <row r="26242" ht="30.75" customHeight="1" x14ac:dyDescent="0.25"/>
    <row r="26243" ht="30.75" customHeight="1" x14ac:dyDescent="0.25"/>
    <row r="26244" ht="30.75" customHeight="1" x14ac:dyDescent="0.25"/>
    <row r="26245" ht="30.75" customHeight="1" x14ac:dyDescent="0.25"/>
    <row r="26246" ht="30.75" customHeight="1" x14ac:dyDescent="0.25"/>
    <row r="26247" ht="30.75" customHeight="1" x14ac:dyDescent="0.25"/>
    <row r="26248" ht="30.75" customHeight="1" x14ac:dyDescent="0.25"/>
    <row r="26249" ht="30.75" customHeight="1" x14ac:dyDescent="0.25"/>
    <row r="26250" ht="30.75" customHeight="1" x14ac:dyDescent="0.25"/>
    <row r="26251" ht="30.75" customHeight="1" x14ac:dyDescent="0.25"/>
    <row r="26252" ht="30.75" customHeight="1" x14ac:dyDescent="0.25"/>
    <row r="26253" ht="30.75" customHeight="1" x14ac:dyDescent="0.25"/>
    <row r="26254" ht="30.75" customHeight="1" x14ac:dyDescent="0.25"/>
    <row r="26255" ht="30.75" customHeight="1" x14ac:dyDescent="0.25"/>
    <row r="26256" ht="30.75" customHeight="1" x14ac:dyDescent="0.25"/>
    <row r="26257" ht="30.75" customHeight="1" x14ac:dyDescent="0.25"/>
    <row r="26258" ht="30.75" customHeight="1" x14ac:dyDescent="0.25"/>
    <row r="26259" ht="30.75" customHeight="1" x14ac:dyDescent="0.25"/>
    <row r="26260" ht="30.75" customHeight="1" x14ac:dyDescent="0.25"/>
    <row r="26261" ht="30.75" customHeight="1" x14ac:dyDescent="0.25"/>
    <row r="26262" ht="30.75" customHeight="1" x14ac:dyDescent="0.25"/>
    <row r="26263" ht="30.75" customHeight="1" x14ac:dyDescent="0.25"/>
    <row r="26264" ht="30.75" customHeight="1" x14ac:dyDescent="0.25"/>
    <row r="26265" ht="30.75" customHeight="1" x14ac:dyDescent="0.25"/>
    <row r="26266" ht="30.75" customHeight="1" x14ac:dyDescent="0.25"/>
    <row r="26267" ht="30.75" customHeight="1" x14ac:dyDescent="0.25"/>
    <row r="26268" ht="30.75" customHeight="1" x14ac:dyDescent="0.25"/>
    <row r="26269" ht="30.75" customHeight="1" x14ac:dyDescent="0.25"/>
    <row r="26270" ht="30.75" customHeight="1" x14ac:dyDescent="0.25"/>
    <row r="26271" ht="30.75" customHeight="1" x14ac:dyDescent="0.25"/>
    <row r="26272" ht="30.75" customHeight="1" x14ac:dyDescent="0.25"/>
    <row r="26273" ht="30.75" customHeight="1" x14ac:dyDescent="0.25"/>
    <row r="26274" ht="30.75" customHeight="1" x14ac:dyDescent="0.25"/>
    <row r="26275" ht="30.75" customHeight="1" x14ac:dyDescent="0.25"/>
    <row r="26276" ht="30.75" customHeight="1" x14ac:dyDescent="0.25"/>
    <row r="26277" ht="30.75" customHeight="1" x14ac:dyDescent="0.25"/>
    <row r="26278" ht="30.75" customHeight="1" x14ac:dyDescent="0.25"/>
    <row r="26279" ht="30.75" customHeight="1" x14ac:dyDescent="0.25"/>
    <row r="26280" ht="30.75" customHeight="1" x14ac:dyDescent="0.25"/>
    <row r="26281" ht="30.75" customHeight="1" x14ac:dyDescent="0.25"/>
    <row r="26282" ht="30.75" customHeight="1" x14ac:dyDescent="0.25"/>
    <row r="26283" ht="30.75" customHeight="1" x14ac:dyDescent="0.25"/>
    <row r="26284" ht="30.75" customHeight="1" x14ac:dyDescent="0.25"/>
    <row r="26285" ht="30.75" customHeight="1" x14ac:dyDescent="0.25"/>
    <row r="26286" ht="30.75" customHeight="1" x14ac:dyDescent="0.25"/>
    <row r="26287" ht="30.75" customHeight="1" x14ac:dyDescent="0.25"/>
    <row r="26288" ht="30.75" customHeight="1" x14ac:dyDescent="0.25"/>
    <row r="26289" ht="30.75" customHeight="1" x14ac:dyDescent="0.25"/>
    <row r="26290" ht="30.75" customHeight="1" x14ac:dyDescent="0.25"/>
    <row r="26291" ht="30.75" customHeight="1" x14ac:dyDescent="0.25"/>
    <row r="26292" ht="30.75" customHeight="1" x14ac:dyDescent="0.25"/>
    <row r="26293" ht="30.75" customHeight="1" x14ac:dyDescent="0.25"/>
    <row r="26294" ht="30.75" customHeight="1" x14ac:dyDescent="0.25"/>
    <row r="26295" ht="30.75" customHeight="1" x14ac:dyDescent="0.25"/>
    <row r="26296" ht="30.75" customHeight="1" x14ac:dyDescent="0.25"/>
    <row r="26297" ht="30.75" customHeight="1" x14ac:dyDescent="0.25"/>
    <row r="26298" ht="30.75" customHeight="1" x14ac:dyDescent="0.25"/>
    <row r="26299" ht="30.75" customHeight="1" x14ac:dyDescent="0.25"/>
    <row r="26300" ht="30.75" customHeight="1" x14ac:dyDescent="0.25"/>
    <row r="26301" ht="30.75" customHeight="1" x14ac:dyDescent="0.25"/>
    <row r="26302" ht="30.75" customHeight="1" x14ac:dyDescent="0.25"/>
    <row r="26303" ht="30.75" customHeight="1" x14ac:dyDescent="0.25"/>
    <row r="26304" ht="30.75" customHeight="1" x14ac:dyDescent="0.25"/>
    <row r="26305" ht="30.75" customHeight="1" x14ac:dyDescent="0.25"/>
    <row r="26306" ht="30.75" customHeight="1" x14ac:dyDescent="0.25"/>
    <row r="26307" ht="30.75" customHeight="1" x14ac:dyDescent="0.25"/>
    <row r="26308" ht="30.75" customHeight="1" x14ac:dyDescent="0.25"/>
    <row r="26309" ht="30.75" customHeight="1" x14ac:dyDescent="0.25"/>
    <row r="26310" ht="30.75" customHeight="1" x14ac:dyDescent="0.25"/>
    <row r="26311" ht="30.75" customHeight="1" x14ac:dyDescent="0.25"/>
    <row r="26312" ht="30.75" customHeight="1" x14ac:dyDescent="0.25"/>
    <row r="26313" ht="30.75" customHeight="1" x14ac:dyDescent="0.25"/>
    <row r="26314" ht="30.75" customHeight="1" x14ac:dyDescent="0.25"/>
    <row r="26315" ht="30.75" customHeight="1" x14ac:dyDescent="0.25"/>
    <row r="26316" ht="30.75" customHeight="1" x14ac:dyDescent="0.25"/>
    <row r="26317" ht="30.75" customHeight="1" x14ac:dyDescent="0.25"/>
    <row r="26318" ht="30.75" customHeight="1" x14ac:dyDescent="0.25"/>
    <row r="26319" ht="30.75" customHeight="1" x14ac:dyDescent="0.25"/>
    <row r="26320" ht="30.75" customHeight="1" x14ac:dyDescent="0.25"/>
    <row r="26321" ht="30.75" customHeight="1" x14ac:dyDescent="0.25"/>
    <row r="26322" ht="30.75" customHeight="1" x14ac:dyDescent="0.25"/>
    <row r="26323" ht="30.75" customHeight="1" x14ac:dyDescent="0.25"/>
    <row r="26324" ht="30.75" customHeight="1" x14ac:dyDescent="0.25"/>
    <row r="26325" ht="30.75" customHeight="1" x14ac:dyDescent="0.25"/>
    <row r="26326" ht="30.75" customHeight="1" x14ac:dyDescent="0.25"/>
    <row r="26327" ht="30.75" customHeight="1" x14ac:dyDescent="0.25"/>
    <row r="26328" ht="30.75" customHeight="1" x14ac:dyDescent="0.25"/>
    <row r="26329" ht="30.75" customHeight="1" x14ac:dyDescent="0.25"/>
    <row r="26330" ht="30.75" customHeight="1" x14ac:dyDescent="0.25"/>
    <row r="26331" ht="30.75" customHeight="1" x14ac:dyDescent="0.25"/>
    <row r="26332" ht="30.75" customHeight="1" x14ac:dyDescent="0.25"/>
    <row r="26333" ht="30.75" customHeight="1" x14ac:dyDescent="0.25"/>
    <row r="26334" ht="30.75" customHeight="1" x14ac:dyDescent="0.25"/>
    <row r="26335" ht="30.75" customHeight="1" x14ac:dyDescent="0.25"/>
    <row r="26336" ht="30.75" customHeight="1" x14ac:dyDescent="0.25"/>
    <row r="26337" ht="30.75" customHeight="1" x14ac:dyDescent="0.25"/>
    <row r="26338" ht="30.75" customHeight="1" x14ac:dyDescent="0.25"/>
    <row r="26339" ht="30.75" customHeight="1" x14ac:dyDescent="0.25"/>
    <row r="26340" ht="30.75" customHeight="1" x14ac:dyDescent="0.25"/>
    <row r="26341" ht="30.75" customHeight="1" x14ac:dyDescent="0.25"/>
    <row r="26342" ht="30.75" customHeight="1" x14ac:dyDescent="0.25"/>
    <row r="26343" ht="30.75" customHeight="1" x14ac:dyDescent="0.25"/>
    <row r="26344" ht="30.75" customHeight="1" x14ac:dyDescent="0.25"/>
    <row r="26345" ht="30.75" customHeight="1" x14ac:dyDescent="0.25"/>
    <row r="26346" ht="30.75" customHeight="1" x14ac:dyDescent="0.25"/>
    <row r="26347" ht="30.75" customHeight="1" x14ac:dyDescent="0.25"/>
    <row r="26348" ht="30.75" customHeight="1" x14ac:dyDescent="0.25"/>
    <row r="26349" ht="30.75" customHeight="1" x14ac:dyDescent="0.25"/>
    <row r="26350" ht="30.75" customHeight="1" x14ac:dyDescent="0.25"/>
    <row r="26351" ht="30.75" customHeight="1" x14ac:dyDescent="0.25"/>
    <row r="26352" ht="30.75" customHeight="1" x14ac:dyDescent="0.25"/>
    <row r="26353" ht="30.75" customHeight="1" x14ac:dyDescent="0.25"/>
    <row r="26354" ht="30.75" customHeight="1" x14ac:dyDescent="0.25"/>
    <row r="26355" ht="30.75" customHeight="1" x14ac:dyDescent="0.25"/>
    <row r="26356" ht="30.75" customHeight="1" x14ac:dyDescent="0.25"/>
    <row r="26357" ht="30.75" customHeight="1" x14ac:dyDescent="0.25"/>
    <row r="26358" ht="30.75" customHeight="1" x14ac:dyDescent="0.25"/>
    <row r="26359" ht="30.75" customHeight="1" x14ac:dyDescent="0.25"/>
    <row r="26360" ht="30.75" customHeight="1" x14ac:dyDescent="0.25"/>
    <row r="26361" ht="30.75" customHeight="1" x14ac:dyDescent="0.25"/>
    <row r="26362" ht="30.75" customHeight="1" x14ac:dyDescent="0.25"/>
    <row r="26363" ht="30.75" customHeight="1" x14ac:dyDescent="0.25"/>
    <row r="26364" ht="30.75" customHeight="1" x14ac:dyDescent="0.25"/>
    <row r="26365" ht="30.75" customHeight="1" x14ac:dyDescent="0.25"/>
    <row r="26366" ht="30.75" customHeight="1" x14ac:dyDescent="0.25"/>
    <row r="26367" ht="30.75" customHeight="1" x14ac:dyDescent="0.25"/>
    <row r="26368" ht="30.75" customHeight="1" x14ac:dyDescent="0.25"/>
    <row r="26369" ht="30.75" customHeight="1" x14ac:dyDescent="0.25"/>
    <row r="26370" ht="30.75" customHeight="1" x14ac:dyDescent="0.25"/>
    <row r="26371" ht="30.75" customHeight="1" x14ac:dyDescent="0.25"/>
    <row r="26372" ht="30.75" customHeight="1" x14ac:dyDescent="0.25"/>
    <row r="26373" ht="30.75" customHeight="1" x14ac:dyDescent="0.25"/>
    <row r="26374" ht="30.75" customHeight="1" x14ac:dyDescent="0.25"/>
    <row r="26375" ht="30.75" customHeight="1" x14ac:dyDescent="0.25"/>
    <row r="26376" ht="30.75" customHeight="1" x14ac:dyDescent="0.25"/>
    <row r="26377" ht="30.75" customHeight="1" x14ac:dyDescent="0.25"/>
    <row r="26378" ht="30.75" customHeight="1" x14ac:dyDescent="0.25"/>
    <row r="26379" ht="30.75" customHeight="1" x14ac:dyDescent="0.25"/>
    <row r="26380" ht="30.75" customHeight="1" x14ac:dyDescent="0.25"/>
    <row r="26381" ht="30.75" customHeight="1" x14ac:dyDescent="0.25"/>
    <row r="26382" ht="30.75" customHeight="1" x14ac:dyDescent="0.25"/>
    <row r="26383" ht="30.75" customHeight="1" x14ac:dyDescent="0.25"/>
    <row r="26384" ht="30.75" customHeight="1" x14ac:dyDescent="0.25"/>
    <row r="26385" ht="30.75" customHeight="1" x14ac:dyDescent="0.25"/>
    <row r="26386" ht="30.75" customHeight="1" x14ac:dyDescent="0.25"/>
    <row r="26387" ht="30.75" customHeight="1" x14ac:dyDescent="0.25"/>
    <row r="26388" ht="30.75" customHeight="1" x14ac:dyDescent="0.25"/>
    <row r="26389" ht="30.75" customHeight="1" x14ac:dyDescent="0.25"/>
    <row r="26390" ht="30.75" customHeight="1" x14ac:dyDescent="0.25"/>
    <row r="26391" ht="30.75" customHeight="1" x14ac:dyDescent="0.25"/>
    <row r="26392" ht="30.75" customHeight="1" x14ac:dyDescent="0.25"/>
    <row r="26393" ht="30.75" customHeight="1" x14ac:dyDescent="0.25"/>
    <row r="26394" ht="30.75" customHeight="1" x14ac:dyDescent="0.25"/>
    <row r="26395" ht="30.75" customHeight="1" x14ac:dyDescent="0.25"/>
    <row r="26396" ht="30.75" customHeight="1" x14ac:dyDescent="0.25"/>
    <row r="26397" ht="30.75" customHeight="1" x14ac:dyDescent="0.25"/>
    <row r="26398" ht="30.75" customHeight="1" x14ac:dyDescent="0.25"/>
    <row r="26399" ht="30.75" customHeight="1" x14ac:dyDescent="0.25"/>
    <row r="26400" ht="30.75" customHeight="1" x14ac:dyDescent="0.25"/>
    <row r="26401" ht="30.75" customHeight="1" x14ac:dyDescent="0.25"/>
    <row r="26402" ht="30.75" customHeight="1" x14ac:dyDescent="0.25"/>
    <row r="26403" ht="30.75" customHeight="1" x14ac:dyDescent="0.25"/>
    <row r="26404" ht="30.75" customHeight="1" x14ac:dyDescent="0.25"/>
    <row r="26405" ht="30.75" customHeight="1" x14ac:dyDescent="0.25"/>
    <row r="26406" ht="30.75" customHeight="1" x14ac:dyDescent="0.25"/>
    <row r="26407" ht="30.75" customHeight="1" x14ac:dyDescent="0.25"/>
    <row r="26408" ht="30.75" customHeight="1" x14ac:dyDescent="0.25"/>
    <row r="26409" ht="30.75" customHeight="1" x14ac:dyDescent="0.25"/>
    <row r="26410" ht="30.75" customHeight="1" x14ac:dyDescent="0.25"/>
    <row r="26411" ht="30.75" customHeight="1" x14ac:dyDescent="0.25"/>
    <row r="26412" ht="30.75" customHeight="1" x14ac:dyDescent="0.25"/>
    <row r="26413" ht="30.75" customHeight="1" x14ac:dyDescent="0.25"/>
    <row r="26414" ht="30.75" customHeight="1" x14ac:dyDescent="0.25"/>
    <row r="26415" ht="30.75" customHeight="1" x14ac:dyDescent="0.25"/>
    <row r="26416" ht="30.75" customHeight="1" x14ac:dyDescent="0.25"/>
    <row r="26417" ht="30.75" customHeight="1" x14ac:dyDescent="0.25"/>
    <row r="26418" ht="30.75" customHeight="1" x14ac:dyDescent="0.25"/>
    <row r="26419" ht="30.75" customHeight="1" x14ac:dyDescent="0.25"/>
    <row r="26420" ht="30.75" customHeight="1" x14ac:dyDescent="0.25"/>
    <row r="26421" ht="30.75" customHeight="1" x14ac:dyDescent="0.25"/>
    <row r="26422" ht="30.75" customHeight="1" x14ac:dyDescent="0.25"/>
    <row r="26423" ht="30.75" customHeight="1" x14ac:dyDescent="0.25"/>
    <row r="26424" ht="30.75" customHeight="1" x14ac:dyDescent="0.25"/>
    <row r="26425" ht="30.75" customHeight="1" x14ac:dyDescent="0.25"/>
    <row r="26426" ht="30.75" customHeight="1" x14ac:dyDescent="0.25"/>
    <row r="26427" ht="30.75" customHeight="1" x14ac:dyDescent="0.25"/>
    <row r="26428" ht="30.75" customHeight="1" x14ac:dyDescent="0.25"/>
    <row r="26429" ht="30.75" customHeight="1" x14ac:dyDescent="0.25"/>
    <row r="26430" ht="30.75" customHeight="1" x14ac:dyDescent="0.25"/>
    <row r="26431" ht="30.75" customHeight="1" x14ac:dyDescent="0.25"/>
    <row r="26432" ht="30.75" customHeight="1" x14ac:dyDescent="0.25"/>
    <row r="26433" ht="30.75" customHeight="1" x14ac:dyDescent="0.25"/>
    <row r="26434" ht="30.75" customHeight="1" x14ac:dyDescent="0.25"/>
    <row r="26435" ht="30.75" customHeight="1" x14ac:dyDescent="0.25"/>
    <row r="26436" ht="30.75" customHeight="1" x14ac:dyDescent="0.25"/>
    <row r="26437" ht="30.75" customHeight="1" x14ac:dyDescent="0.25"/>
    <row r="26438" ht="30.75" customHeight="1" x14ac:dyDescent="0.25"/>
    <row r="26439" ht="30.75" customHeight="1" x14ac:dyDescent="0.25"/>
    <row r="26440" ht="30.75" customHeight="1" x14ac:dyDescent="0.25"/>
    <row r="26441" ht="30.75" customHeight="1" x14ac:dyDescent="0.25"/>
    <row r="26442" ht="30.75" customHeight="1" x14ac:dyDescent="0.25"/>
    <row r="26443" ht="30.75" customHeight="1" x14ac:dyDescent="0.25"/>
    <row r="26444" ht="30.75" customHeight="1" x14ac:dyDescent="0.25"/>
    <row r="26445" ht="30.75" customHeight="1" x14ac:dyDescent="0.25"/>
    <row r="26446" ht="30.75" customHeight="1" x14ac:dyDescent="0.25"/>
    <row r="26447" ht="30.75" customHeight="1" x14ac:dyDescent="0.25"/>
    <row r="26448" ht="30.75" customHeight="1" x14ac:dyDescent="0.25"/>
    <row r="26449" ht="30.75" customHeight="1" x14ac:dyDescent="0.25"/>
    <row r="26450" ht="30.75" customHeight="1" x14ac:dyDescent="0.25"/>
    <row r="26451" ht="30.75" customHeight="1" x14ac:dyDescent="0.25"/>
    <row r="26452" ht="30.75" customHeight="1" x14ac:dyDescent="0.25"/>
    <row r="26453" ht="30.75" customHeight="1" x14ac:dyDescent="0.25"/>
    <row r="26454" ht="30.75" customHeight="1" x14ac:dyDescent="0.25"/>
    <row r="26455" ht="30.75" customHeight="1" x14ac:dyDescent="0.25"/>
    <row r="26456" ht="30.75" customHeight="1" x14ac:dyDescent="0.25"/>
    <row r="26457" ht="30.75" customHeight="1" x14ac:dyDescent="0.25"/>
    <row r="26458" ht="30.75" customHeight="1" x14ac:dyDescent="0.25"/>
    <row r="26459" ht="30.75" customHeight="1" x14ac:dyDescent="0.25"/>
    <row r="26460" ht="30.75" customHeight="1" x14ac:dyDescent="0.25"/>
    <row r="26461" ht="30.75" customHeight="1" x14ac:dyDescent="0.25"/>
    <row r="26462" ht="30.75" customHeight="1" x14ac:dyDescent="0.25"/>
    <row r="26463" ht="30.75" customHeight="1" x14ac:dyDescent="0.25"/>
    <row r="26464" ht="30.75" customHeight="1" x14ac:dyDescent="0.25"/>
    <row r="26465" ht="30.75" customHeight="1" x14ac:dyDescent="0.25"/>
    <row r="26466" ht="30.75" customHeight="1" x14ac:dyDescent="0.25"/>
    <row r="26467" ht="30.75" customHeight="1" x14ac:dyDescent="0.25"/>
    <row r="26468" ht="30.75" customHeight="1" x14ac:dyDescent="0.25"/>
    <row r="26469" ht="30.75" customHeight="1" x14ac:dyDescent="0.25"/>
    <row r="26470" ht="30.75" customHeight="1" x14ac:dyDescent="0.25"/>
    <row r="26471" ht="30.75" customHeight="1" x14ac:dyDescent="0.25"/>
    <row r="26472" ht="30.75" customHeight="1" x14ac:dyDescent="0.25"/>
    <row r="26473" ht="30.75" customHeight="1" x14ac:dyDescent="0.25"/>
    <row r="26474" ht="30.75" customHeight="1" x14ac:dyDescent="0.25"/>
    <row r="26475" ht="30.75" customHeight="1" x14ac:dyDescent="0.25"/>
    <row r="26476" ht="30.75" customHeight="1" x14ac:dyDescent="0.25"/>
    <row r="26477" ht="30.75" customHeight="1" x14ac:dyDescent="0.25"/>
    <row r="26478" ht="30.75" customHeight="1" x14ac:dyDescent="0.25"/>
    <row r="26479" ht="30.75" customHeight="1" x14ac:dyDescent="0.25"/>
    <row r="26480" ht="30.75" customHeight="1" x14ac:dyDescent="0.25"/>
    <row r="26481" ht="30.75" customHeight="1" x14ac:dyDescent="0.25"/>
    <row r="26482" ht="30.75" customHeight="1" x14ac:dyDescent="0.25"/>
    <row r="26483" ht="30.75" customHeight="1" x14ac:dyDescent="0.25"/>
    <row r="26484" ht="30.75" customHeight="1" x14ac:dyDescent="0.25"/>
    <row r="26485" ht="30.75" customHeight="1" x14ac:dyDescent="0.25"/>
    <row r="26486" ht="30.75" customHeight="1" x14ac:dyDescent="0.25"/>
    <row r="26487" ht="30.75" customHeight="1" x14ac:dyDescent="0.25"/>
    <row r="26488" ht="30.75" customHeight="1" x14ac:dyDescent="0.25"/>
    <row r="26489" ht="30.75" customHeight="1" x14ac:dyDescent="0.25"/>
    <row r="26490" ht="30.75" customHeight="1" x14ac:dyDescent="0.25"/>
    <row r="26491" ht="30.75" customHeight="1" x14ac:dyDescent="0.25"/>
    <row r="26492" ht="30.75" customHeight="1" x14ac:dyDescent="0.25"/>
    <row r="26493" ht="30.75" customHeight="1" x14ac:dyDescent="0.25"/>
    <row r="26494" ht="30.75" customHeight="1" x14ac:dyDescent="0.25"/>
    <row r="26495" ht="30.75" customHeight="1" x14ac:dyDescent="0.25"/>
    <row r="26496" ht="30.75" customHeight="1" x14ac:dyDescent="0.25"/>
    <row r="26497" ht="30.75" customHeight="1" x14ac:dyDescent="0.25"/>
    <row r="26498" ht="30.75" customHeight="1" x14ac:dyDescent="0.25"/>
    <row r="26499" ht="30.75" customHeight="1" x14ac:dyDescent="0.25"/>
    <row r="26500" ht="30.75" customHeight="1" x14ac:dyDescent="0.25"/>
    <row r="26501" ht="30.75" customHeight="1" x14ac:dyDescent="0.25"/>
    <row r="26502" ht="30.75" customHeight="1" x14ac:dyDescent="0.25"/>
    <row r="26503" ht="30.75" customHeight="1" x14ac:dyDescent="0.25"/>
    <row r="26504" ht="30.75" customHeight="1" x14ac:dyDescent="0.25"/>
    <row r="26505" ht="30.75" customHeight="1" x14ac:dyDescent="0.25"/>
    <row r="26506" ht="30.75" customHeight="1" x14ac:dyDescent="0.25"/>
    <row r="26507" ht="30.75" customHeight="1" x14ac:dyDescent="0.25"/>
    <row r="26508" ht="30.75" customHeight="1" x14ac:dyDescent="0.25"/>
    <row r="26509" ht="30.75" customHeight="1" x14ac:dyDescent="0.25"/>
    <row r="26510" ht="30.75" customHeight="1" x14ac:dyDescent="0.25"/>
    <row r="26511" ht="30.75" customHeight="1" x14ac:dyDescent="0.25"/>
    <row r="26512" ht="30.75" customHeight="1" x14ac:dyDescent="0.25"/>
    <row r="26513" ht="30.75" customHeight="1" x14ac:dyDescent="0.25"/>
    <row r="26514" ht="30.75" customHeight="1" x14ac:dyDescent="0.25"/>
    <row r="26515" ht="30.75" customHeight="1" x14ac:dyDescent="0.25"/>
    <row r="26516" ht="30.75" customHeight="1" x14ac:dyDescent="0.25"/>
    <row r="26517" ht="30.75" customHeight="1" x14ac:dyDescent="0.25"/>
    <row r="26518" ht="30.75" customHeight="1" x14ac:dyDescent="0.25"/>
    <row r="26519" ht="30.75" customHeight="1" x14ac:dyDescent="0.25"/>
    <row r="26520" ht="30.75" customHeight="1" x14ac:dyDescent="0.25"/>
    <row r="26521" ht="30.75" customHeight="1" x14ac:dyDescent="0.25"/>
    <row r="26522" ht="30.75" customHeight="1" x14ac:dyDescent="0.25"/>
    <row r="26523" ht="30.75" customHeight="1" x14ac:dyDescent="0.25"/>
    <row r="26524" ht="30.75" customHeight="1" x14ac:dyDescent="0.25"/>
    <row r="26525" ht="30.75" customHeight="1" x14ac:dyDescent="0.25"/>
    <row r="26526" ht="30.75" customHeight="1" x14ac:dyDescent="0.25"/>
    <row r="26527" ht="30.75" customHeight="1" x14ac:dyDescent="0.25"/>
    <row r="26528" ht="30.75" customHeight="1" x14ac:dyDescent="0.25"/>
    <row r="26529" ht="30.75" customHeight="1" x14ac:dyDescent="0.25"/>
    <row r="26530" ht="30.75" customHeight="1" x14ac:dyDescent="0.25"/>
    <row r="26531" ht="30.75" customHeight="1" x14ac:dyDescent="0.25"/>
    <row r="26532" ht="30.75" customHeight="1" x14ac:dyDescent="0.25"/>
    <row r="26533" ht="30.75" customHeight="1" x14ac:dyDescent="0.25"/>
    <row r="26534" ht="30.75" customHeight="1" x14ac:dyDescent="0.25"/>
    <row r="26535" ht="30.75" customHeight="1" x14ac:dyDescent="0.25"/>
    <row r="26536" ht="30.75" customHeight="1" x14ac:dyDescent="0.25"/>
    <row r="26537" ht="30.75" customHeight="1" x14ac:dyDescent="0.25"/>
    <row r="26538" ht="30.75" customHeight="1" x14ac:dyDescent="0.25"/>
    <row r="26539" ht="30.75" customHeight="1" x14ac:dyDescent="0.25"/>
    <row r="26540" ht="30.75" customHeight="1" x14ac:dyDescent="0.25"/>
    <row r="26541" ht="30.75" customHeight="1" x14ac:dyDescent="0.25"/>
    <row r="26542" ht="30.75" customHeight="1" x14ac:dyDescent="0.25"/>
    <row r="26543" ht="30.75" customHeight="1" x14ac:dyDescent="0.25"/>
    <row r="26544" ht="30.75" customHeight="1" x14ac:dyDescent="0.25"/>
    <row r="26545" ht="30.75" customHeight="1" x14ac:dyDescent="0.25"/>
    <row r="26546" ht="30.75" customHeight="1" x14ac:dyDescent="0.25"/>
    <row r="26547" ht="30.75" customHeight="1" x14ac:dyDescent="0.25"/>
    <row r="26548" ht="30.75" customHeight="1" x14ac:dyDescent="0.25"/>
    <row r="26549" ht="30.75" customHeight="1" x14ac:dyDescent="0.25"/>
    <row r="26550" ht="30.75" customHeight="1" x14ac:dyDescent="0.25"/>
    <row r="26551" ht="30.75" customHeight="1" x14ac:dyDescent="0.25"/>
    <row r="26552" ht="30.75" customHeight="1" x14ac:dyDescent="0.25"/>
    <row r="26553" ht="30.75" customHeight="1" x14ac:dyDescent="0.25"/>
    <row r="26554" ht="30.75" customHeight="1" x14ac:dyDescent="0.25"/>
    <row r="26555" ht="30.75" customHeight="1" x14ac:dyDescent="0.25"/>
    <row r="26556" ht="30.75" customHeight="1" x14ac:dyDescent="0.25"/>
    <row r="26557" ht="30.75" customHeight="1" x14ac:dyDescent="0.25"/>
    <row r="26558" ht="30.75" customHeight="1" x14ac:dyDescent="0.25"/>
    <row r="26559" ht="30.75" customHeight="1" x14ac:dyDescent="0.25"/>
    <row r="26560" ht="30.75" customHeight="1" x14ac:dyDescent="0.25"/>
    <row r="26561" ht="30.75" customHeight="1" x14ac:dyDescent="0.25"/>
    <row r="26562" ht="30.75" customHeight="1" x14ac:dyDescent="0.25"/>
    <row r="26563" ht="30.75" customHeight="1" x14ac:dyDescent="0.25"/>
    <row r="26564" ht="30.75" customHeight="1" x14ac:dyDescent="0.25"/>
    <row r="26565" ht="30.75" customHeight="1" x14ac:dyDescent="0.25"/>
    <row r="26566" ht="30.75" customHeight="1" x14ac:dyDescent="0.25"/>
    <row r="26567" ht="30.75" customHeight="1" x14ac:dyDescent="0.25"/>
    <row r="26568" ht="30.75" customHeight="1" x14ac:dyDescent="0.25"/>
    <row r="26569" ht="30.75" customHeight="1" x14ac:dyDescent="0.25"/>
    <row r="26570" ht="30.75" customHeight="1" x14ac:dyDescent="0.25"/>
    <row r="26571" ht="30.75" customHeight="1" x14ac:dyDescent="0.25"/>
    <row r="26572" ht="30.75" customHeight="1" x14ac:dyDescent="0.25"/>
    <row r="26573" ht="30.75" customHeight="1" x14ac:dyDescent="0.25"/>
    <row r="26574" ht="30.75" customHeight="1" x14ac:dyDescent="0.25"/>
    <row r="26575" ht="30.75" customHeight="1" x14ac:dyDescent="0.25"/>
    <row r="26576" ht="30.75" customHeight="1" x14ac:dyDescent="0.25"/>
    <row r="26577" ht="30.75" customHeight="1" x14ac:dyDescent="0.25"/>
    <row r="26578" ht="30.75" customHeight="1" x14ac:dyDescent="0.25"/>
    <row r="26579" ht="30.75" customHeight="1" x14ac:dyDescent="0.25"/>
    <row r="26580" ht="30.75" customHeight="1" x14ac:dyDescent="0.25"/>
    <row r="26581" ht="30.75" customHeight="1" x14ac:dyDescent="0.25"/>
    <row r="26582" ht="30.75" customHeight="1" x14ac:dyDescent="0.25"/>
    <row r="26583" ht="30.75" customHeight="1" x14ac:dyDescent="0.25"/>
    <row r="26584" ht="30.75" customHeight="1" x14ac:dyDescent="0.25"/>
    <row r="26585" ht="30.75" customHeight="1" x14ac:dyDescent="0.25"/>
    <row r="26586" ht="30.75" customHeight="1" x14ac:dyDescent="0.25"/>
    <row r="26587" ht="30.75" customHeight="1" x14ac:dyDescent="0.25"/>
    <row r="26588" ht="30.75" customHeight="1" x14ac:dyDescent="0.25"/>
    <row r="26589" ht="30.75" customHeight="1" x14ac:dyDescent="0.25"/>
    <row r="26590" ht="30.75" customHeight="1" x14ac:dyDescent="0.25"/>
    <row r="26591" ht="30.75" customHeight="1" x14ac:dyDescent="0.25"/>
    <row r="26592" ht="30.75" customHeight="1" x14ac:dyDescent="0.25"/>
    <row r="26593" ht="30.75" customHeight="1" x14ac:dyDescent="0.25"/>
    <row r="26594" ht="30.75" customHeight="1" x14ac:dyDescent="0.25"/>
    <row r="26595" ht="30.75" customHeight="1" x14ac:dyDescent="0.25"/>
    <row r="26596" ht="30.75" customHeight="1" x14ac:dyDescent="0.25"/>
    <row r="26597" ht="30.75" customHeight="1" x14ac:dyDescent="0.25"/>
    <row r="26598" ht="30.75" customHeight="1" x14ac:dyDescent="0.25"/>
    <row r="26599" ht="30.75" customHeight="1" x14ac:dyDescent="0.25"/>
    <row r="26600" ht="30.75" customHeight="1" x14ac:dyDescent="0.25"/>
    <row r="26601" ht="30.75" customHeight="1" x14ac:dyDescent="0.25"/>
    <row r="26602" ht="30.75" customHeight="1" x14ac:dyDescent="0.25"/>
    <row r="26603" ht="30.75" customHeight="1" x14ac:dyDescent="0.25"/>
    <row r="26604" ht="30.75" customHeight="1" x14ac:dyDescent="0.25"/>
    <row r="26605" ht="30.75" customHeight="1" x14ac:dyDescent="0.25"/>
    <row r="26606" ht="30.75" customHeight="1" x14ac:dyDescent="0.25"/>
    <row r="26607" ht="30.75" customHeight="1" x14ac:dyDescent="0.25"/>
    <row r="26608" ht="30.75" customHeight="1" x14ac:dyDescent="0.25"/>
    <row r="26609" ht="30.75" customHeight="1" x14ac:dyDescent="0.25"/>
    <row r="26610" ht="30.75" customHeight="1" x14ac:dyDescent="0.25"/>
    <row r="26611" ht="30.75" customHeight="1" x14ac:dyDescent="0.25"/>
    <row r="26612" ht="30.75" customHeight="1" x14ac:dyDescent="0.25"/>
    <row r="26613" ht="30.75" customHeight="1" x14ac:dyDescent="0.25"/>
    <row r="26614" ht="30.75" customHeight="1" x14ac:dyDescent="0.25"/>
    <row r="26615" ht="30.75" customHeight="1" x14ac:dyDescent="0.25"/>
    <row r="26616" ht="30.75" customHeight="1" x14ac:dyDescent="0.25"/>
    <row r="26617" ht="30.75" customHeight="1" x14ac:dyDescent="0.25"/>
    <row r="26618" ht="30.75" customHeight="1" x14ac:dyDescent="0.25"/>
    <row r="26619" ht="30.75" customHeight="1" x14ac:dyDescent="0.25"/>
    <row r="26620" ht="30.75" customHeight="1" x14ac:dyDescent="0.25"/>
    <row r="26621" ht="30.75" customHeight="1" x14ac:dyDescent="0.25"/>
    <row r="26622" ht="30.75" customHeight="1" x14ac:dyDescent="0.25"/>
    <row r="26623" ht="30.75" customHeight="1" x14ac:dyDescent="0.25"/>
    <row r="26624" ht="30.75" customHeight="1" x14ac:dyDescent="0.25"/>
    <row r="26625" ht="30.75" customHeight="1" x14ac:dyDescent="0.25"/>
    <row r="26626" ht="30.75" customHeight="1" x14ac:dyDescent="0.25"/>
    <row r="26627" ht="30.75" customHeight="1" x14ac:dyDescent="0.25"/>
    <row r="26628" ht="30.75" customHeight="1" x14ac:dyDescent="0.25"/>
    <row r="26629" ht="30.75" customHeight="1" x14ac:dyDescent="0.25"/>
    <row r="26630" ht="30.75" customHeight="1" x14ac:dyDescent="0.25"/>
    <row r="26631" ht="30.75" customHeight="1" x14ac:dyDescent="0.25"/>
    <row r="26632" ht="30.75" customHeight="1" x14ac:dyDescent="0.25"/>
    <row r="26633" ht="30.75" customHeight="1" x14ac:dyDescent="0.25"/>
    <row r="26634" ht="30.75" customHeight="1" x14ac:dyDescent="0.25"/>
    <row r="26635" ht="30.75" customHeight="1" x14ac:dyDescent="0.25"/>
    <row r="26636" ht="30.75" customHeight="1" x14ac:dyDescent="0.25"/>
    <row r="26637" ht="30.75" customHeight="1" x14ac:dyDescent="0.25"/>
    <row r="26638" ht="30.75" customHeight="1" x14ac:dyDescent="0.25"/>
    <row r="26639" ht="30.75" customHeight="1" x14ac:dyDescent="0.25"/>
    <row r="26640" ht="30.75" customHeight="1" x14ac:dyDescent="0.25"/>
    <row r="26641" ht="30.75" customHeight="1" x14ac:dyDescent="0.25"/>
    <row r="26642" ht="30.75" customHeight="1" x14ac:dyDescent="0.25"/>
    <row r="26643" ht="30.75" customHeight="1" x14ac:dyDescent="0.25"/>
    <row r="26644" ht="30.75" customHeight="1" x14ac:dyDescent="0.25"/>
    <row r="26645" ht="30.75" customHeight="1" x14ac:dyDescent="0.25"/>
    <row r="26646" ht="30.75" customHeight="1" x14ac:dyDescent="0.25"/>
    <row r="26647" ht="30.75" customHeight="1" x14ac:dyDescent="0.25"/>
    <row r="26648" ht="30.75" customHeight="1" x14ac:dyDescent="0.25"/>
    <row r="26649" ht="30.75" customHeight="1" x14ac:dyDescent="0.25"/>
    <row r="26650" ht="30.75" customHeight="1" x14ac:dyDescent="0.25"/>
    <row r="26651" ht="30.75" customHeight="1" x14ac:dyDescent="0.25"/>
    <row r="26652" ht="30.75" customHeight="1" x14ac:dyDescent="0.25"/>
    <row r="26653" ht="30.75" customHeight="1" x14ac:dyDescent="0.25"/>
    <row r="26654" ht="30.75" customHeight="1" x14ac:dyDescent="0.25"/>
    <row r="26655" ht="30.75" customHeight="1" x14ac:dyDescent="0.25"/>
    <row r="26656" ht="30.75" customHeight="1" x14ac:dyDescent="0.25"/>
    <row r="26657" ht="30.75" customHeight="1" x14ac:dyDescent="0.25"/>
    <row r="26658" ht="30.75" customHeight="1" x14ac:dyDescent="0.25"/>
    <row r="26659" ht="30.75" customHeight="1" x14ac:dyDescent="0.25"/>
    <row r="26660" ht="30.75" customHeight="1" x14ac:dyDescent="0.25"/>
    <row r="26661" ht="30.75" customHeight="1" x14ac:dyDescent="0.25"/>
    <row r="26662" ht="30.75" customHeight="1" x14ac:dyDescent="0.25"/>
    <row r="26663" ht="30.75" customHeight="1" x14ac:dyDescent="0.25"/>
    <row r="26664" ht="30.75" customHeight="1" x14ac:dyDescent="0.25"/>
    <row r="26665" ht="30.75" customHeight="1" x14ac:dyDescent="0.25"/>
    <row r="26666" ht="30.75" customHeight="1" x14ac:dyDescent="0.25"/>
    <row r="26667" ht="30.75" customHeight="1" x14ac:dyDescent="0.25"/>
    <row r="26668" ht="30.75" customHeight="1" x14ac:dyDescent="0.25"/>
    <row r="26669" ht="30.75" customHeight="1" x14ac:dyDescent="0.25"/>
    <row r="26670" ht="30.75" customHeight="1" x14ac:dyDescent="0.25"/>
    <row r="26671" ht="30.75" customHeight="1" x14ac:dyDescent="0.25"/>
    <row r="26672" ht="30.75" customHeight="1" x14ac:dyDescent="0.25"/>
    <row r="26673" ht="30.75" customHeight="1" x14ac:dyDescent="0.25"/>
    <row r="26674" ht="30.75" customHeight="1" x14ac:dyDescent="0.25"/>
    <row r="26675" ht="30.75" customHeight="1" x14ac:dyDescent="0.25"/>
    <row r="26676" ht="30.75" customHeight="1" x14ac:dyDescent="0.25"/>
    <row r="26677" ht="30.75" customHeight="1" x14ac:dyDescent="0.25"/>
    <row r="26678" ht="30.75" customHeight="1" x14ac:dyDescent="0.25"/>
    <row r="26679" ht="30.75" customHeight="1" x14ac:dyDescent="0.25"/>
    <row r="26680" ht="30.75" customHeight="1" x14ac:dyDescent="0.25"/>
    <row r="26681" ht="30.75" customHeight="1" x14ac:dyDescent="0.25"/>
    <row r="26682" ht="30.75" customHeight="1" x14ac:dyDescent="0.25"/>
    <row r="26683" ht="30.75" customHeight="1" x14ac:dyDescent="0.25"/>
    <row r="26684" ht="30.75" customHeight="1" x14ac:dyDescent="0.25"/>
    <row r="26685" ht="30.75" customHeight="1" x14ac:dyDescent="0.25"/>
    <row r="26686" ht="30.75" customHeight="1" x14ac:dyDescent="0.25"/>
    <row r="26687" ht="30.75" customHeight="1" x14ac:dyDescent="0.25"/>
    <row r="26688" ht="30.75" customHeight="1" x14ac:dyDescent="0.25"/>
    <row r="26689" ht="30.75" customHeight="1" x14ac:dyDescent="0.25"/>
    <row r="26690" ht="30.75" customHeight="1" x14ac:dyDescent="0.25"/>
    <row r="26691" ht="30.75" customHeight="1" x14ac:dyDescent="0.25"/>
    <row r="26692" ht="30.75" customHeight="1" x14ac:dyDescent="0.25"/>
    <row r="26693" ht="30.75" customHeight="1" x14ac:dyDescent="0.25"/>
    <row r="26694" ht="30.75" customHeight="1" x14ac:dyDescent="0.25"/>
    <row r="26695" ht="30.75" customHeight="1" x14ac:dyDescent="0.25"/>
    <row r="26696" ht="30.75" customHeight="1" x14ac:dyDescent="0.25"/>
    <row r="26697" ht="30.75" customHeight="1" x14ac:dyDescent="0.25"/>
    <row r="26698" ht="30.75" customHeight="1" x14ac:dyDescent="0.25"/>
    <row r="26699" ht="30.75" customHeight="1" x14ac:dyDescent="0.25"/>
    <row r="26700" ht="30.75" customHeight="1" x14ac:dyDescent="0.25"/>
    <row r="26701" ht="30.75" customHeight="1" x14ac:dyDescent="0.25"/>
    <row r="26702" ht="30.75" customHeight="1" x14ac:dyDescent="0.25"/>
    <row r="26703" ht="30.75" customHeight="1" x14ac:dyDescent="0.25"/>
    <row r="26704" ht="30.75" customHeight="1" x14ac:dyDescent="0.25"/>
    <row r="26705" ht="30.75" customHeight="1" x14ac:dyDescent="0.25"/>
    <row r="26706" ht="30.75" customHeight="1" x14ac:dyDescent="0.25"/>
    <row r="26707" ht="30.75" customHeight="1" x14ac:dyDescent="0.25"/>
    <row r="26708" ht="30.75" customHeight="1" x14ac:dyDescent="0.25"/>
    <row r="26709" ht="30.75" customHeight="1" x14ac:dyDescent="0.25"/>
    <row r="26710" ht="30.75" customHeight="1" x14ac:dyDescent="0.25"/>
    <row r="26711" ht="30.75" customHeight="1" x14ac:dyDescent="0.25"/>
    <row r="26712" ht="30.75" customHeight="1" x14ac:dyDescent="0.25"/>
    <row r="26713" ht="30.75" customHeight="1" x14ac:dyDescent="0.25"/>
    <row r="26714" ht="30.75" customHeight="1" x14ac:dyDescent="0.25"/>
    <row r="26715" ht="30.75" customHeight="1" x14ac:dyDescent="0.25"/>
    <row r="26716" ht="30.75" customHeight="1" x14ac:dyDescent="0.25"/>
    <row r="26717" ht="30.75" customHeight="1" x14ac:dyDescent="0.25"/>
    <row r="26718" ht="30.75" customHeight="1" x14ac:dyDescent="0.25"/>
    <row r="26719" ht="30.75" customHeight="1" x14ac:dyDescent="0.25"/>
    <row r="26720" ht="30.75" customHeight="1" x14ac:dyDescent="0.25"/>
    <row r="26721" ht="30.75" customHeight="1" x14ac:dyDescent="0.25"/>
    <row r="26722" ht="30.75" customHeight="1" x14ac:dyDescent="0.25"/>
    <row r="26723" ht="30.75" customHeight="1" x14ac:dyDescent="0.25"/>
    <row r="26724" ht="30.75" customHeight="1" x14ac:dyDescent="0.25"/>
    <row r="26725" ht="30.75" customHeight="1" x14ac:dyDescent="0.25"/>
    <row r="26726" ht="30.75" customHeight="1" x14ac:dyDescent="0.25"/>
    <row r="26727" ht="30.75" customHeight="1" x14ac:dyDescent="0.25"/>
    <row r="26728" ht="30.75" customHeight="1" x14ac:dyDescent="0.25"/>
    <row r="26729" ht="30.75" customHeight="1" x14ac:dyDescent="0.25"/>
    <row r="26730" ht="30.75" customHeight="1" x14ac:dyDescent="0.25"/>
    <row r="26731" ht="30.75" customHeight="1" x14ac:dyDescent="0.25"/>
    <row r="26732" ht="30.75" customHeight="1" x14ac:dyDescent="0.25"/>
    <row r="26733" ht="30.75" customHeight="1" x14ac:dyDescent="0.25"/>
    <row r="26734" ht="30.75" customHeight="1" x14ac:dyDescent="0.25"/>
    <row r="26735" ht="30.75" customHeight="1" x14ac:dyDescent="0.25"/>
    <row r="26736" ht="30.75" customHeight="1" x14ac:dyDescent="0.25"/>
    <row r="26737" ht="30.75" customHeight="1" x14ac:dyDescent="0.25"/>
    <row r="26738" ht="30.75" customHeight="1" x14ac:dyDescent="0.25"/>
    <row r="26739" ht="30.75" customHeight="1" x14ac:dyDescent="0.25"/>
    <row r="26740" ht="30.75" customHeight="1" x14ac:dyDescent="0.25"/>
    <row r="26741" ht="30.75" customHeight="1" x14ac:dyDescent="0.25"/>
    <row r="26742" ht="30.75" customHeight="1" x14ac:dyDescent="0.25"/>
    <row r="26743" ht="30.75" customHeight="1" x14ac:dyDescent="0.25"/>
    <row r="26744" ht="30.75" customHeight="1" x14ac:dyDescent="0.25"/>
    <row r="26745" ht="30.75" customHeight="1" x14ac:dyDescent="0.25"/>
    <row r="26746" ht="30.75" customHeight="1" x14ac:dyDescent="0.25"/>
    <row r="26747" ht="30.75" customHeight="1" x14ac:dyDescent="0.25"/>
    <row r="26748" ht="30.75" customHeight="1" x14ac:dyDescent="0.25"/>
    <row r="26749" ht="30.75" customHeight="1" x14ac:dyDescent="0.25"/>
    <row r="26750" ht="30.75" customHeight="1" x14ac:dyDescent="0.25"/>
    <row r="26751" ht="30.75" customHeight="1" x14ac:dyDescent="0.25"/>
    <row r="26752" ht="30.75" customHeight="1" x14ac:dyDescent="0.25"/>
    <row r="26753" ht="30.75" customHeight="1" x14ac:dyDescent="0.25"/>
    <row r="26754" ht="30.75" customHeight="1" x14ac:dyDescent="0.25"/>
    <row r="26755" ht="30.75" customHeight="1" x14ac:dyDescent="0.25"/>
    <row r="26756" ht="30.75" customHeight="1" x14ac:dyDescent="0.25"/>
    <row r="26757" ht="30.75" customHeight="1" x14ac:dyDescent="0.25"/>
    <row r="26758" ht="30.75" customHeight="1" x14ac:dyDescent="0.25"/>
    <row r="26759" ht="30.75" customHeight="1" x14ac:dyDescent="0.25"/>
    <row r="26760" ht="30.75" customHeight="1" x14ac:dyDescent="0.25"/>
    <row r="26761" ht="30.75" customHeight="1" x14ac:dyDescent="0.25"/>
    <row r="26762" ht="30.75" customHeight="1" x14ac:dyDescent="0.25"/>
    <row r="26763" ht="30.75" customHeight="1" x14ac:dyDescent="0.25"/>
    <row r="26764" ht="30.75" customHeight="1" x14ac:dyDescent="0.25"/>
    <row r="26765" ht="30.75" customHeight="1" x14ac:dyDescent="0.25"/>
    <row r="26766" ht="30.75" customHeight="1" x14ac:dyDescent="0.25"/>
    <row r="26767" ht="30.75" customHeight="1" x14ac:dyDescent="0.25"/>
    <row r="26768" ht="30.75" customHeight="1" x14ac:dyDescent="0.25"/>
    <row r="26769" ht="30.75" customHeight="1" x14ac:dyDescent="0.25"/>
    <row r="26770" ht="30.75" customHeight="1" x14ac:dyDescent="0.25"/>
    <row r="26771" ht="30.75" customHeight="1" x14ac:dyDescent="0.25"/>
    <row r="26772" ht="30.75" customHeight="1" x14ac:dyDescent="0.25"/>
    <row r="26773" ht="30.75" customHeight="1" x14ac:dyDescent="0.25"/>
    <row r="26774" ht="30.75" customHeight="1" x14ac:dyDescent="0.25"/>
    <row r="26775" ht="30.75" customHeight="1" x14ac:dyDescent="0.25"/>
    <row r="26776" ht="30.75" customHeight="1" x14ac:dyDescent="0.25"/>
    <row r="26777" ht="30.75" customHeight="1" x14ac:dyDescent="0.25"/>
    <row r="26778" ht="30.75" customHeight="1" x14ac:dyDescent="0.25"/>
    <row r="26779" ht="30.75" customHeight="1" x14ac:dyDescent="0.25"/>
    <row r="26780" ht="30.75" customHeight="1" x14ac:dyDescent="0.25"/>
    <row r="26781" ht="30.75" customHeight="1" x14ac:dyDescent="0.25"/>
    <row r="26782" ht="30.75" customHeight="1" x14ac:dyDescent="0.25"/>
    <row r="26783" ht="30.75" customHeight="1" x14ac:dyDescent="0.25"/>
    <row r="26784" ht="30.75" customHeight="1" x14ac:dyDescent="0.25"/>
    <row r="26785" ht="30.75" customHeight="1" x14ac:dyDescent="0.25"/>
    <row r="26786" ht="30.75" customHeight="1" x14ac:dyDescent="0.25"/>
    <row r="26787" ht="30.75" customHeight="1" x14ac:dyDescent="0.25"/>
    <row r="26788" ht="30.75" customHeight="1" x14ac:dyDescent="0.25"/>
    <row r="26789" ht="30.75" customHeight="1" x14ac:dyDescent="0.25"/>
    <row r="26790" ht="30.75" customHeight="1" x14ac:dyDescent="0.25"/>
    <row r="26791" ht="30.75" customHeight="1" x14ac:dyDescent="0.25"/>
    <row r="26792" ht="30.75" customHeight="1" x14ac:dyDescent="0.25"/>
    <row r="26793" ht="30.75" customHeight="1" x14ac:dyDescent="0.25"/>
    <row r="26794" ht="30.75" customHeight="1" x14ac:dyDescent="0.25"/>
    <row r="26795" ht="30.75" customHeight="1" x14ac:dyDescent="0.25"/>
    <row r="26796" ht="30.75" customHeight="1" x14ac:dyDescent="0.25"/>
    <row r="26797" ht="30.75" customHeight="1" x14ac:dyDescent="0.25"/>
    <row r="26798" ht="30.75" customHeight="1" x14ac:dyDescent="0.25"/>
    <row r="26799" ht="30.75" customHeight="1" x14ac:dyDescent="0.25"/>
    <row r="26800" ht="30.75" customHeight="1" x14ac:dyDescent="0.25"/>
    <row r="26801" ht="30.75" customHeight="1" x14ac:dyDescent="0.25"/>
    <row r="26802" ht="30.75" customHeight="1" x14ac:dyDescent="0.25"/>
    <row r="26803" ht="30.75" customHeight="1" x14ac:dyDescent="0.25"/>
    <row r="26804" ht="30.75" customHeight="1" x14ac:dyDescent="0.25"/>
    <row r="26805" ht="30.75" customHeight="1" x14ac:dyDescent="0.25"/>
    <row r="26806" ht="30.75" customHeight="1" x14ac:dyDescent="0.25"/>
    <row r="26807" ht="30.75" customHeight="1" x14ac:dyDescent="0.25"/>
    <row r="26808" ht="30.75" customHeight="1" x14ac:dyDescent="0.25"/>
    <row r="26809" ht="30.75" customHeight="1" x14ac:dyDescent="0.25"/>
    <row r="26810" ht="30.75" customHeight="1" x14ac:dyDescent="0.25"/>
    <row r="26811" ht="30.75" customHeight="1" x14ac:dyDescent="0.25"/>
    <row r="26812" ht="30.75" customHeight="1" x14ac:dyDescent="0.25"/>
    <row r="26813" ht="30.75" customHeight="1" x14ac:dyDescent="0.25"/>
    <row r="26814" ht="30.75" customHeight="1" x14ac:dyDescent="0.25"/>
    <row r="26815" ht="30.75" customHeight="1" x14ac:dyDescent="0.25"/>
    <row r="26816" ht="30.75" customHeight="1" x14ac:dyDescent="0.25"/>
    <row r="26817" ht="30.75" customHeight="1" x14ac:dyDescent="0.25"/>
    <row r="26818" ht="30.75" customHeight="1" x14ac:dyDescent="0.25"/>
    <row r="26819" ht="30.75" customHeight="1" x14ac:dyDescent="0.25"/>
    <row r="26820" ht="30.75" customHeight="1" x14ac:dyDescent="0.25"/>
    <row r="26821" ht="30.75" customHeight="1" x14ac:dyDescent="0.25"/>
    <row r="26822" ht="30.75" customHeight="1" x14ac:dyDescent="0.25"/>
    <row r="26823" ht="30.75" customHeight="1" x14ac:dyDescent="0.25"/>
    <row r="26824" ht="30.75" customHeight="1" x14ac:dyDescent="0.25"/>
    <row r="26825" ht="30.75" customHeight="1" x14ac:dyDescent="0.25"/>
    <row r="26826" ht="30.75" customHeight="1" x14ac:dyDescent="0.25"/>
    <row r="26827" ht="30.75" customHeight="1" x14ac:dyDescent="0.25"/>
    <row r="26828" ht="30.75" customHeight="1" x14ac:dyDescent="0.25"/>
    <row r="26829" ht="30.75" customHeight="1" x14ac:dyDescent="0.25"/>
    <row r="26830" ht="30.75" customHeight="1" x14ac:dyDescent="0.25"/>
    <row r="26831" ht="30.75" customHeight="1" x14ac:dyDescent="0.25"/>
    <row r="26832" ht="30.75" customHeight="1" x14ac:dyDescent="0.25"/>
    <row r="26833" ht="30.75" customHeight="1" x14ac:dyDescent="0.25"/>
    <row r="26834" ht="30.75" customHeight="1" x14ac:dyDescent="0.25"/>
    <row r="26835" ht="30.75" customHeight="1" x14ac:dyDescent="0.25"/>
    <row r="26836" ht="30.75" customHeight="1" x14ac:dyDescent="0.25"/>
    <row r="26837" ht="30.75" customHeight="1" x14ac:dyDescent="0.25"/>
    <row r="26838" ht="30.75" customHeight="1" x14ac:dyDescent="0.25"/>
    <row r="26839" ht="30.75" customHeight="1" x14ac:dyDescent="0.25"/>
    <row r="26840" ht="30.75" customHeight="1" x14ac:dyDescent="0.25"/>
    <row r="26841" ht="30.75" customHeight="1" x14ac:dyDescent="0.25"/>
    <row r="26842" ht="30.75" customHeight="1" x14ac:dyDescent="0.25"/>
    <row r="26843" ht="30.75" customHeight="1" x14ac:dyDescent="0.25"/>
    <row r="26844" ht="30.75" customHeight="1" x14ac:dyDescent="0.25"/>
    <row r="26845" ht="30.75" customHeight="1" x14ac:dyDescent="0.25"/>
    <row r="26846" ht="30.75" customHeight="1" x14ac:dyDescent="0.25"/>
    <row r="26847" ht="30.75" customHeight="1" x14ac:dyDescent="0.25"/>
    <row r="26848" ht="30.75" customHeight="1" x14ac:dyDescent="0.25"/>
    <row r="26849" ht="30.75" customHeight="1" x14ac:dyDescent="0.25"/>
    <row r="26850" ht="30.75" customHeight="1" x14ac:dyDescent="0.25"/>
    <row r="26851" ht="30.75" customHeight="1" x14ac:dyDescent="0.25"/>
    <row r="26852" ht="30.75" customHeight="1" x14ac:dyDescent="0.25"/>
    <row r="26853" ht="30.75" customHeight="1" x14ac:dyDescent="0.25"/>
    <row r="26854" ht="30.75" customHeight="1" x14ac:dyDescent="0.25"/>
    <row r="26855" ht="30.75" customHeight="1" x14ac:dyDescent="0.25"/>
    <row r="26856" ht="30.75" customHeight="1" x14ac:dyDescent="0.25"/>
    <row r="26857" ht="30.75" customHeight="1" x14ac:dyDescent="0.25"/>
    <row r="26858" ht="30.75" customHeight="1" x14ac:dyDescent="0.25"/>
    <row r="26859" ht="30.75" customHeight="1" x14ac:dyDescent="0.25"/>
    <row r="26860" ht="30.75" customHeight="1" x14ac:dyDescent="0.25"/>
    <row r="26861" ht="30.75" customHeight="1" x14ac:dyDescent="0.25"/>
    <row r="26862" ht="30.75" customHeight="1" x14ac:dyDescent="0.25"/>
    <row r="26863" ht="30.75" customHeight="1" x14ac:dyDescent="0.25"/>
    <row r="26864" ht="30.75" customHeight="1" x14ac:dyDescent="0.25"/>
    <row r="26865" ht="30.75" customHeight="1" x14ac:dyDescent="0.25"/>
    <row r="26866" ht="30.75" customHeight="1" x14ac:dyDescent="0.25"/>
    <row r="26867" ht="30.75" customHeight="1" x14ac:dyDescent="0.25"/>
    <row r="26868" ht="30.75" customHeight="1" x14ac:dyDescent="0.25"/>
    <row r="26869" ht="30.75" customHeight="1" x14ac:dyDescent="0.25"/>
    <row r="26870" ht="30.75" customHeight="1" x14ac:dyDescent="0.25"/>
    <row r="26871" ht="30.75" customHeight="1" x14ac:dyDescent="0.25"/>
    <row r="26872" ht="30.75" customHeight="1" x14ac:dyDescent="0.25"/>
    <row r="26873" ht="30.75" customHeight="1" x14ac:dyDescent="0.25"/>
    <row r="26874" ht="30.75" customHeight="1" x14ac:dyDescent="0.25"/>
    <row r="26875" ht="30.75" customHeight="1" x14ac:dyDescent="0.25"/>
    <row r="26876" ht="30.75" customHeight="1" x14ac:dyDescent="0.25"/>
    <row r="26877" ht="30.75" customHeight="1" x14ac:dyDescent="0.25"/>
    <row r="26878" ht="30.75" customHeight="1" x14ac:dyDescent="0.25"/>
    <row r="26879" ht="30.75" customHeight="1" x14ac:dyDescent="0.25"/>
    <row r="26880" ht="30.75" customHeight="1" x14ac:dyDescent="0.25"/>
    <row r="26881" ht="30.75" customHeight="1" x14ac:dyDescent="0.25"/>
    <row r="26882" ht="30.75" customHeight="1" x14ac:dyDescent="0.25"/>
    <row r="26883" ht="30.75" customHeight="1" x14ac:dyDescent="0.25"/>
    <row r="26884" ht="30.75" customHeight="1" x14ac:dyDescent="0.25"/>
    <row r="26885" ht="30.75" customHeight="1" x14ac:dyDescent="0.25"/>
    <row r="26886" ht="30.75" customHeight="1" x14ac:dyDescent="0.25"/>
    <row r="26887" ht="30.75" customHeight="1" x14ac:dyDescent="0.25"/>
    <row r="26888" ht="30.75" customHeight="1" x14ac:dyDescent="0.25"/>
    <row r="26889" ht="30.75" customHeight="1" x14ac:dyDescent="0.25"/>
    <row r="26890" ht="30.75" customHeight="1" x14ac:dyDescent="0.25"/>
    <row r="26891" ht="30.75" customHeight="1" x14ac:dyDescent="0.25"/>
    <row r="26892" ht="30.75" customHeight="1" x14ac:dyDescent="0.25"/>
    <row r="26893" ht="30.75" customHeight="1" x14ac:dyDescent="0.25"/>
    <row r="26894" ht="30.75" customHeight="1" x14ac:dyDescent="0.25"/>
    <row r="26895" ht="30.75" customHeight="1" x14ac:dyDescent="0.25"/>
    <row r="26896" ht="30.75" customHeight="1" x14ac:dyDescent="0.25"/>
    <row r="26897" ht="30.75" customHeight="1" x14ac:dyDescent="0.25"/>
    <row r="26898" ht="30.75" customHeight="1" x14ac:dyDescent="0.25"/>
    <row r="26899" ht="30.75" customHeight="1" x14ac:dyDescent="0.25"/>
    <row r="26900" ht="30.75" customHeight="1" x14ac:dyDescent="0.25"/>
    <row r="26901" ht="30.75" customHeight="1" x14ac:dyDescent="0.25"/>
    <row r="26902" ht="30.75" customHeight="1" x14ac:dyDescent="0.25"/>
    <row r="26903" ht="30.75" customHeight="1" x14ac:dyDescent="0.25"/>
    <row r="26904" ht="30.75" customHeight="1" x14ac:dyDescent="0.25"/>
    <row r="26905" ht="30.75" customHeight="1" x14ac:dyDescent="0.25"/>
    <row r="26906" ht="30.75" customHeight="1" x14ac:dyDescent="0.25"/>
    <row r="26907" ht="30.75" customHeight="1" x14ac:dyDescent="0.25"/>
    <row r="26908" ht="30.75" customHeight="1" x14ac:dyDescent="0.25"/>
    <row r="26909" ht="30.75" customHeight="1" x14ac:dyDescent="0.25"/>
    <row r="26910" ht="30.75" customHeight="1" x14ac:dyDescent="0.25"/>
    <row r="26911" ht="30.75" customHeight="1" x14ac:dyDescent="0.25"/>
    <row r="26912" ht="30.75" customHeight="1" x14ac:dyDescent="0.25"/>
    <row r="26913" ht="30.75" customHeight="1" x14ac:dyDescent="0.25"/>
    <row r="26914" ht="30.75" customHeight="1" x14ac:dyDescent="0.25"/>
    <row r="26915" ht="30.75" customHeight="1" x14ac:dyDescent="0.25"/>
    <row r="26916" ht="30.75" customHeight="1" x14ac:dyDescent="0.25"/>
    <row r="26917" ht="30.75" customHeight="1" x14ac:dyDescent="0.25"/>
    <row r="26918" ht="30.75" customHeight="1" x14ac:dyDescent="0.25"/>
    <row r="26919" ht="30.75" customHeight="1" x14ac:dyDescent="0.25"/>
    <row r="26920" ht="30.75" customHeight="1" x14ac:dyDescent="0.25"/>
    <row r="26921" ht="30.75" customHeight="1" x14ac:dyDescent="0.25"/>
    <row r="26922" ht="30.75" customHeight="1" x14ac:dyDescent="0.25"/>
    <row r="26923" ht="30.75" customHeight="1" x14ac:dyDescent="0.25"/>
    <row r="26924" ht="30.75" customHeight="1" x14ac:dyDescent="0.25"/>
    <row r="26925" ht="30.75" customHeight="1" x14ac:dyDescent="0.25"/>
    <row r="26926" ht="30.75" customHeight="1" x14ac:dyDescent="0.25"/>
    <row r="26927" ht="30.75" customHeight="1" x14ac:dyDescent="0.25"/>
    <row r="26928" ht="30.75" customHeight="1" x14ac:dyDescent="0.25"/>
    <row r="26929" ht="30.75" customHeight="1" x14ac:dyDescent="0.25"/>
    <row r="26930" ht="30.75" customHeight="1" x14ac:dyDescent="0.25"/>
    <row r="26931" ht="30.75" customHeight="1" x14ac:dyDescent="0.25"/>
    <row r="26932" ht="30.75" customHeight="1" x14ac:dyDescent="0.25"/>
    <row r="26933" ht="30.75" customHeight="1" x14ac:dyDescent="0.25"/>
    <row r="26934" ht="30.75" customHeight="1" x14ac:dyDescent="0.25"/>
    <row r="26935" ht="30.75" customHeight="1" x14ac:dyDescent="0.25"/>
    <row r="26936" ht="30.75" customHeight="1" x14ac:dyDescent="0.25"/>
    <row r="26937" ht="30.75" customHeight="1" x14ac:dyDescent="0.25"/>
    <row r="26938" ht="30.75" customHeight="1" x14ac:dyDescent="0.25"/>
    <row r="26939" ht="30.75" customHeight="1" x14ac:dyDescent="0.25"/>
    <row r="26940" ht="30.75" customHeight="1" x14ac:dyDescent="0.25"/>
    <row r="26941" ht="30.75" customHeight="1" x14ac:dyDescent="0.25"/>
    <row r="26942" ht="30.75" customHeight="1" x14ac:dyDescent="0.25"/>
    <row r="26943" ht="30.75" customHeight="1" x14ac:dyDescent="0.25"/>
    <row r="26944" ht="30.75" customHeight="1" x14ac:dyDescent="0.25"/>
    <row r="26945" ht="30.75" customHeight="1" x14ac:dyDescent="0.25"/>
    <row r="26946" ht="30.75" customHeight="1" x14ac:dyDescent="0.25"/>
    <row r="26947" ht="30.75" customHeight="1" x14ac:dyDescent="0.25"/>
    <row r="26948" ht="30.75" customHeight="1" x14ac:dyDescent="0.25"/>
    <row r="26949" ht="30.75" customHeight="1" x14ac:dyDescent="0.25"/>
    <row r="26950" ht="30.75" customHeight="1" x14ac:dyDescent="0.25"/>
    <row r="26951" ht="30.75" customHeight="1" x14ac:dyDescent="0.25"/>
    <row r="26952" ht="30.75" customHeight="1" x14ac:dyDescent="0.25"/>
    <row r="26953" ht="30.75" customHeight="1" x14ac:dyDescent="0.25"/>
    <row r="26954" ht="30.75" customHeight="1" x14ac:dyDescent="0.25"/>
    <row r="26955" ht="30.75" customHeight="1" x14ac:dyDescent="0.25"/>
    <row r="26956" ht="30.75" customHeight="1" x14ac:dyDescent="0.25"/>
    <row r="26957" ht="30.75" customHeight="1" x14ac:dyDescent="0.25"/>
    <row r="26958" ht="30.75" customHeight="1" x14ac:dyDescent="0.25"/>
    <row r="26959" ht="30.75" customHeight="1" x14ac:dyDescent="0.25"/>
    <row r="26960" ht="30.75" customHeight="1" x14ac:dyDescent="0.25"/>
    <row r="26961" ht="30.75" customHeight="1" x14ac:dyDescent="0.25"/>
    <row r="26962" ht="30.75" customHeight="1" x14ac:dyDescent="0.25"/>
    <row r="26963" ht="30.75" customHeight="1" x14ac:dyDescent="0.25"/>
    <row r="26964" ht="30.75" customHeight="1" x14ac:dyDescent="0.25"/>
    <row r="26965" ht="30.75" customHeight="1" x14ac:dyDescent="0.25"/>
    <row r="26966" ht="30.75" customHeight="1" x14ac:dyDescent="0.25"/>
    <row r="26967" ht="30.75" customHeight="1" x14ac:dyDescent="0.25"/>
    <row r="26968" ht="30.75" customHeight="1" x14ac:dyDescent="0.25"/>
    <row r="26969" ht="30.75" customHeight="1" x14ac:dyDescent="0.25"/>
    <row r="26970" ht="30.75" customHeight="1" x14ac:dyDescent="0.25"/>
    <row r="26971" ht="30.75" customHeight="1" x14ac:dyDescent="0.25"/>
    <row r="26972" ht="30.75" customHeight="1" x14ac:dyDescent="0.25"/>
    <row r="26973" ht="30.75" customHeight="1" x14ac:dyDescent="0.25"/>
    <row r="26974" ht="30.75" customHeight="1" x14ac:dyDescent="0.25"/>
    <row r="26975" ht="30.75" customHeight="1" x14ac:dyDescent="0.25"/>
    <row r="26976" ht="30.75" customHeight="1" x14ac:dyDescent="0.25"/>
    <row r="26977" ht="30.75" customHeight="1" x14ac:dyDescent="0.25"/>
    <row r="26978" ht="30.75" customHeight="1" x14ac:dyDescent="0.25"/>
    <row r="26979" ht="30.75" customHeight="1" x14ac:dyDescent="0.25"/>
    <row r="26980" ht="30.75" customHeight="1" x14ac:dyDescent="0.25"/>
    <row r="26981" ht="30.75" customHeight="1" x14ac:dyDescent="0.25"/>
    <row r="26982" ht="30.75" customHeight="1" x14ac:dyDescent="0.25"/>
    <row r="26983" ht="30.75" customHeight="1" x14ac:dyDescent="0.25"/>
    <row r="26984" ht="30.75" customHeight="1" x14ac:dyDescent="0.25"/>
    <row r="26985" ht="30.75" customHeight="1" x14ac:dyDescent="0.25"/>
    <row r="26986" ht="30.75" customHeight="1" x14ac:dyDescent="0.25"/>
    <row r="26987" ht="30.75" customHeight="1" x14ac:dyDescent="0.25"/>
    <row r="26988" ht="30.75" customHeight="1" x14ac:dyDescent="0.25"/>
    <row r="26989" ht="30.75" customHeight="1" x14ac:dyDescent="0.25"/>
    <row r="26990" ht="30.75" customHeight="1" x14ac:dyDescent="0.25"/>
    <row r="26991" ht="30.75" customHeight="1" x14ac:dyDescent="0.25"/>
    <row r="26992" ht="30.75" customHeight="1" x14ac:dyDescent="0.25"/>
    <row r="26993" ht="30.75" customHeight="1" x14ac:dyDescent="0.25"/>
    <row r="26994" ht="30.75" customHeight="1" x14ac:dyDescent="0.25"/>
    <row r="26995" ht="30.75" customHeight="1" x14ac:dyDescent="0.25"/>
    <row r="26996" ht="30.75" customHeight="1" x14ac:dyDescent="0.25"/>
    <row r="26997" ht="30.75" customHeight="1" x14ac:dyDescent="0.25"/>
    <row r="26998" ht="30.75" customHeight="1" x14ac:dyDescent="0.25"/>
    <row r="26999" ht="30.75" customHeight="1" x14ac:dyDescent="0.25"/>
    <row r="27000" ht="30.75" customHeight="1" x14ac:dyDescent="0.25"/>
    <row r="27001" ht="30.75" customHeight="1" x14ac:dyDescent="0.25"/>
    <row r="27002" ht="30.75" customHeight="1" x14ac:dyDescent="0.25"/>
    <row r="27003" ht="30.75" customHeight="1" x14ac:dyDescent="0.25"/>
    <row r="27004" ht="30.75" customHeight="1" x14ac:dyDescent="0.25"/>
    <row r="27005" ht="30.75" customHeight="1" x14ac:dyDescent="0.25"/>
    <row r="27006" ht="30.75" customHeight="1" x14ac:dyDescent="0.25"/>
    <row r="27007" ht="30.75" customHeight="1" x14ac:dyDescent="0.25"/>
    <row r="27008" ht="30.75" customHeight="1" x14ac:dyDescent="0.25"/>
    <row r="27009" ht="30.75" customHeight="1" x14ac:dyDescent="0.25"/>
    <row r="27010" ht="30.75" customHeight="1" x14ac:dyDescent="0.25"/>
    <row r="27011" ht="30.75" customHeight="1" x14ac:dyDescent="0.25"/>
    <row r="27012" ht="30.75" customHeight="1" x14ac:dyDescent="0.25"/>
    <row r="27013" ht="30.75" customHeight="1" x14ac:dyDescent="0.25"/>
    <row r="27014" ht="30.75" customHeight="1" x14ac:dyDescent="0.25"/>
    <row r="27015" ht="30.75" customHeight="1" x14ac:dyDescent="0.25"/>
    <row r="27016" ht="30.75" customHeight="1" x14ac:dyDescent="0.25"/>
    <row r="27017" ht="30.75" customHeight="1" x14ac:dyDescent="0.25"/>
    <row r="27018" ht="30.75" customHeight="1" x14ac:dyDescent="0.25"/>
    <row r="27019" ht="30.75" customHeight="1" x14ac:dyDescent="0.25"/>
    <row r="27020" ht="30.75" customHeight="1" x14ac:dyDescent="0.25"/>
    <row r="27021" ht="30.75" customHeight="1" x14ac:dyDescent="0.25"/>
    <row r="27022" ht="30.75" customHeight="1" x14ac:dyDescent="0.25"/>
    <row r="27023" ht="30.75" customHeight="1" x14ac:dyDescent="0.25"/>
    <row r="27024" ht="30.75" customHeight="1" x14ac:dyDescent="0.25"/>
    <row r="27025" ht="30.75" customHeight="1" x14ac:dyDescent="0.25"/>
    <row r="27026" ht="30.75" customHeight="1" x14ac:dyDescent="0.25"/>
    <row r="27027" ht="30.75" customHeight="1" x14ac:dyDescent="0.25"/>
    <row r="27028" ht="30.75" customHeight="1" x14ac:dyDescent="0.25"/>
    <row r="27029" ht="30.75" customHeight="1" x14ac:dyDescent="0.25"/>
    <row r="27030" ht="30.75" customHeight="1" x14ac:dyDescent="0.25"/>
    <row r="27031" ht="30.75" customHeight="1" x14ac:dyDescent="0.25"/>
    <row r="27032" ht="30.75" customHeight="1" x14ac:dyDescent="0.25"/>
    <row r="27033" ht="30.75" customHeight="1" x14ac:dyDescent="0.25"/>
    <row r="27034" ht="30.75" customHeight="1" x14ac:dyDescent="0.25"/>
    <row r="27035" ht="30.75" customHeight="1" x14ac:dyDescent="0.25"/>
    <row r="27036" ht="30.75" customHeight="1" x14ac:dyDescent="0.25"/>
    <row r="27037" ht="30.75" customHeight="1" x14ac:dyDescent="0.25"/>
    <row r="27038" ht="30.75" customHeight="1" x14ac:dyDescent="0.25"/>
    <row r="27039" ht="30.75" customHeight="1" x14ac:dyDescent="0.25"/>
    <row r="27040" ht="30.75" customHeight="1" x14ac:dyDescent="0.25"/>
    <row r="27041" ht="30.75" customHeight="1" x14ac:dyDescent="0.25"/>
    <row r="27042" ht="30.75" customHeight="1" x14ac:dyDescent="0.25"/>
    <row r="27043" ht="30.75" customHeight="1" x14ac:dyDescent="0.25"/>
    <row r="27044" ht="30.75" customHeight="1" x14ac:dyDescent="0.25"/>
    <row r="27045" ht="30.75" customHeight="1" x14ac:dyDescent="0.25"/>
    <row r="27046" ht="30.75" customHeight="1" x14ac:dyDescent="0.25"/>
    <row r="27047" ht="30.75" customHeight="1" x14ac:dyDescent="0.25"/>
    <row r="27048" ht="30.75" customHeight="1" x14ac:dyDescent="0.25"/>
    <row r="27049" ht="30.75" customHeight="1" x14ac:dyDescent="0.25"/>
    <row r="27050" ht="30.75" customHeight="1" x14ac:dyDescent="0.25"/>
    <row r="27051" ht="30.75" customHeight="1" x14ac:dyDescent="0.25"/>
    <row r="27052" ht="30.75" customHeight="1" x14ac:dyDescent="0.25"/>
    <row r="27053" ht="30.75" customHeight="1" x14ac:dyDescent="0.25"/>
    <row r="27054" ht="30.75" customHeight="1" x14ac:dyDescent="0.25"/>
    <row r="27055" ht="30.75" customHeight="1" x14ac:dyDescent="0.25"/>
    <row r="27056" ht="30.75" customHeight="1" x14ac:dyDescent="0.25"/>
    <row r="27057" ht="30.75" customHeight="1" x14ac:dyDescent="0.25"/>
    <row r="27058" ht="30.75" customHeight="1" x14ac:dyDescent="0.25"/>
    <row r="27059" ht="30.75" customHeight="1" x14ac:dyDescent="0.25"/>
    <row r="27060" ht="30.75" customHeight="1" x14ac:dyDescent="0.25"/>
    <row r="27061" ht="30.75" customHeight="1" x14ac:dyDescent="0.25"/>
    <row r="27062" ht="30.75" customHeight="1" x14ac:dyDescent="0.25"/>
    <row r="27063" ht="30.75" customHeight="1" x14ac:dyDescent="0.25"/>
    <row r="27064" ht="30.75" customHeight="1" x14ac:dyDescent="0.25"/>
    <row r="27065" ht="30.75" customHeight="1" x14ac:dyDescent="0.25"/>
    <row r="27066" ht="30.75" customHeight="1" x14ac:dyDescent="0.25"/>
    <row r="27067" ht="30.75" customHeight="1" x14ac:dyDescent="0.25"/>
    <row r="27068" ht="30.75" customHeight="1" x14ac:dyDescent="0.25"/>
    <row r="27069" ht="30.75" customHeight="1" x14ac:dyDescent="0.25"/>
    <row r="27070" ht="30.75" customHeight="1" x14ac:dyDescent="0.25"/>
    <row r="27071" ht="30.75" customHeight="1" x14ac:dyDescent="0.25"/>
    <row r="27072" ht="30.75" customHeight="1" x14ac:dyDescent="0.25"/>
    <row r="27073" ht="30.75" customHeight="1" x14ac:dyDescent="0.25"/>
    <row r="27074" ht="30.75" customHeight="1" x14ac:dyDescent="0.25"/>
    <row r="27075" ht="30.75" customHeight="1" x14ac:dyDescent="0.25"/>
    <row r="27076" ht="30.75" customHeight="1" x14ac:dyDescent="0.25"/>
    <row r="27077" ht="30.75" customHeight="1" x14ac:dyDescent="0.25"/>
    <row r="27078" ht="30.75" customHeight="1" x14ac:dyDescent="0.25"/>
    <row r="27079" ht="30.75" customHeight="1" x14ac:dyDescent="0.25"/>
    <row r="27080" ht="30.75" customHeight="1" x14ac:dyDescent="0.25"/>
    <row r="27081" ht="30.75" customHeight="1" x14ac:dyDescent="0.25"/>
    <row r="27082" ht="30.75" customHeight="1" x14ac:dyDescent="0.25"/>
    <row r="27083" ht="30.75" customHeight="1" x14ac:dyDescent="0.25"/>
    <row r="27084" ht="30.75" customHeight="1" x14ac:dyDescent="0.25"/>
    <row r="27085" ht="30.75" customHeight="1" x14ac:dyDescent="0.25"/>
    <row r="27086" ht="30.75" customHeight="1" x14ac:dyDescent="0.25"/>
    <row r="27087" ht="30.75" customHeight="1" x14ac:dyDescent="0.25"/>
    <row r="27088" ht="30.75" customHeight="1" x14ac:dyDescent="0.25"/>
    <row r="27089" ht="30.75" customHeight="1" x14ac:dyDescent="0.25"/>
    <row r="27090" ht="30.75" customHeight="1" x14ac:dyDescent="0.25"/>
    <row r="27091" ht="30.75" customHeight="1" x14ac:dyDescent="0.25"/>
    <row r="27092" ht="30.75" customHeight="1" x14ac:dyDescent="0.25"/>
    <row r="27093" ht="30.75" customHeight="1" x14ac:dyDescent="0.25"/>
    <row r="27094" ht="30.75" customHeight="1" x14ac:dyDescent="0.25"/>
    <row r="27095" ht="30.75" customHeight="1" x14ac:dyDescent="0.25"/>
    <row r="27096" ht="30.75" customHeight="1" x14ac:dyDescent="0.25"/>
    <row r="27097" ht="30.75" customHeight="1" x14ac:dyDescent="0.25"/>
    <row r="27098" ht="30.75" customHeight="1" x14ac:dyDescent="0.25"/>
    <row r="27099" ht="30.75" customHeight="1" x14ac:dyDescent="0.25"/>
    <row r="27100" ht="30.75" customHeight="1" x14ac:dyDescent="0.25"/>
    <row r="27101" ht="30.75" customHeight="1" x14ac:dyDescent="0.25"/>
    <row r="27102" ht="30.75" customHeight="1" x14ac:dyDescent="0.25"/>
    <row r="27103" ht="30.75" customHeight="1" x14ac:dyDescent="0.25"/>
    <row r="27104" ht="30.75" customHeight="1" x14ac:dyDescent="0.25"/>
    <row r="27105" ht="30.75" customHeight="1" x14ac:dyDescent="0.25"/>
    <row r="27106" ht="30.75" customHeight="1" x14ac:dyDescent="0.25"/>
    <row r="27107" ht="30.75" customHeight="1" x14ac:dyDescent="0.25"/>
    <row r="27108" ht="30.75" customHeight="1" x14ac:dyDescent="0.25"/>
    <row r="27109" ht="30.75" customHeight="1" x14ac:dyDescent="0.25"/>
    <row r="27110" ht="30.75" customHeight="1" x14ac:dyDescent="0.25"/>
    <row r="27111" ht="30.75" customHeight="1" x14ac:dyDescent="0.25"/>
    <row r="27112" ht="30.75" customHeight="1" x14ac:dyDescent="0.25"/>
    <row r="27113" ht="30.75" customHeight="1" x14ac:dyDescent="0.25"/>
    <row r="27114" ht="30.75" customHeight="1" x14ac:dyDescent="0.25"/>
    <row r="27115" ht="30.75" customHeight="1" x14ac:dyDescent="0.25"/>
    <row r="27116" ht="30.75" customHeight="1" x14ac:dyDescent="0.25"/>
    <row r="27117" ht="30.75" customHeight="1" x14ac:dyDescent="0.25"/>
    <row r="27118" ht="30.75" customHeight="1" x14ac:dyDescent="0.25"/>
    <row r="27119" ht="30.75" customHeight="1" x14ac:dyDescent="0.25"/>
    <row r="27120" ht="30.75" customHeight="1" x14ac:dyDescent="0.25"/>
    <row r="27121" ht="30.75" customHeight="1" x14ac:dyDescent="0.25"/>
    <row r="27122" ht="30.75" customHeight="1" x14ac:dyDescent="0.25"/>
    <row r="27123" ht="30.75" customHeight="1" x14ac:dyDescent="0.25"/>
    <row r="27124" ht="30.75" customHeight="1" x14ac:dyDescent="0.25"/>
    <row r="27125" ht="30.75" customHeight="1" x14ac:dyDescent="0.25"/>
    <row r="27126" ht="30.75" customHeight="1" x14ac:dyDescent="0.25"/>
    <row r="27127" ht="30.75" customHeight="1" x14ac:dyDescent="0.25"/>
    <row r="27128" ht="30.75" customHeight="1" x14ac:dyDescent="0.25"/>
    <row r="27129" ht="30.75" customHeight="1" x14ac:dyDescent="0.25"/>
    <row r="27130" ht="30.75" customHeight="1" x14ac:dyDescent="0.25"/>
    <row r="27131" ht="30.75" customHeight="1" x14ac:dyDescent="0.25"/>
    <row r="27132" ht="30.75" customHeight="1" x14ac:dyDescent="0.25"/>
    <row r="27133" ht="30.75" customHeight="1" x14ac:dyDescent="0.25"/>
    <row r="27134" ht="30.75" customHeight="1" x14ac:dyDescent="0.25"/>
    <row r="27135" ht="30.75" customHeight="1" x14ac:dyDescent="0.25"/>
    <row r="27136" ht="30.75" customHeight="1" x14ac:dyDescent="0.25"/>
    <row r="27137" ht="30.75" customHeight="1" x14ac:dyDescent="0.25"/>
    <row r="27138" ht="30.75" customHeight="1" x14ac:dyDescent="0.25"/>
    <row r="27139" ht="30.75" customHeight="1" x14ac:dyDescent="0.25"/>
    <row r="27140" ht="30.75" customHeight="1" x14ac:dyDescent="0.25"/>
    <row r="27141" ht="30.75" customHeight="1" x14ac:dyDescent="0.25"/>
    <row r="27142" ht="30.75" customHeight="1" x14ac:dyDescent="0.25"/>
    <row r="27143" ht="30.75" customHeight="1" x14ac:dyDescent="0.25"/>
    <row r="27144" ht="30.75" customHeight="1" x14ac:dyDescent="0.25"/>
    <row r="27145" ht="30.75" customHeight="1" x14ac:dyDescent="0.25"/>
    <row r="27146" ht="30.75" customHeight="1" x14ac:dyDescent="0.25"/>
    <row r="27147" ht="30.75" customHeight="1" x14ac:dyDescent="0.25"/>
    <row r="27148" ht="30.75" customHeight="1" x14ac:dyDescent="0.25"/>
    <row r="27149" ht="30.75" customHeight="1" x14ac:dyDescent="0.25"/>
    <row r="27150" ht="30.75" customHeight="1" x14ac:dyDescent="0.25"/>
    <row r="27151" ht="30.75" customHeight="1" x14ac:dyDescent="0.25"/>
    <row r="27152" ht="30.75" customHeight="1" x14ac:dyDescent="0.25"/>
    <row r="27153" ht="30.75" customHeight="1" x14ac:dyDescent="0.25"/>
    <row r="27154" ht="30.75" customHeight="1" x14ac:dyDescent="0.25"/>
    <row r="27155" ht="30.75" customHeight="1" x14ac:dyDescent="0.25"/>
    <row r="27156" ht="30.75" customHeight="1" x14ac:dyDescent="0.25"/>
    <row r="27157" ht="30.75" customHeight="1" x14ac:dyDescent="0.25"/>
    <row r="27158" ht="30.75" customHeight="1" x14ac:dyDescent="0.25"/>
    <row r="27159" ht="30.75" customHeight="1" x14ac:dyDescent="0.25"/>
    <row r="27160" ht="30.75" customHeight="1" x14ac:dyDescent="0.25"/>
    <row r="27161" ht="30.75" customHeight="1" x14ac:dyDescent="0.25"/>
    <row r="27162" ht="30.75" customHeight="1" x14ac:dyDescent="0.25"/>
    <row r="27163" ht="30.75" customHeight="1" x14ac:dyDescent="0.25"/>
    <row r="27164" ht="30.75" customHeight="1" x14ac:dyDescent="0.25"/>
    <row r="27165" ht="30.75" customHeight="1" x14ac:dyDescent="0.25"/>
    <row r="27166" ht="30.75" customHeight="1" x14ac:dyDescent="0.25"/>
    <row r="27167" ht="30.75" customHeight="1" x14ac:dyDescent="0.25"/>
    <row r="27168" ht="30.75" customHeight="1" x14ac:dyDescent="0.25"/>
    <row r="27169" ht="30.75" customHeight="1" x14ac:dyDescent="0.25"/>
    <row r="27170" ht="30.75" customHeight="1" x14ac:dyDescent="0.25"/>
    <row r="27171" ht="30.75" customHeight="1" x14ac:dyDescent="0.25"/>
    <row r="27172" ht="30.75" customHeight="1" x14ac:dyDescent="0.25"/>
    <row r="27173" ht="30.75" customHeight="1" x14ac:dyDescent="0.25"/>
    <row r="27174" ht="30.75" customHeight="1" x14ac:dyDescent="0.25"/>
    <row r="27175" ht="30.75" customHeight="1" x14ac:dyDescent="0.25"/>
    <row r="27176" ht="30.75" customHeight="1" x14ac:dyDescent="0.25"/>
    <row r="27177" ht="30.75" customHeight="1" x14ac:dyDescent="0.25"/>
    <row r="27178" ht="30.75" customHeight="1" x14ac:dyDescent="0.25"/>
    <row r="27179" ht="30.75" customHeight="1" x14ac:dyDescent="0.25"/>
    <row r="27180" ht="30.75" customHeight="1" x14ac:dyDescent="0.25"/>
    <row r="27181" ht="30.75" customHeight="1" x14ac:dyDescent="0.25"/>
    <row r="27182" ht="30.75" customHeight="1" x14ac:dyDescent="0.25"/>
    <row r="27183" ht="30.75" customHeight="1" x14ac:dyDescent="0.25"/>
    <row r="27184" ht="30.75" customHeight="1" x14ac:dyDescent="0.25"/>
    <row r="27185" ht="30.75" customHeight="1" x14ac:dyDescent="0.25"/>
    <row r="27186" ht="30.75" customHeight="1" x14ac:dyDescent="0.25"/>
    <row r="27187" ht="30.75" customHeight="1" x14ac:dyDescent="0.25"/>
    <row r="27188" ht="30.75" customHeight="1" x14ac:dyDescent="0.25"/>
    <row r="27189" ht="30.75" customHeight="1" x14ac:dyDescent="0.25"/>
    <row r="27190" ht="30.75" customHeight="1" x14ac:dyDescent="0.25"/>
    <row r="27191" ht="30.75" customHeight="1" x14ac:dyDescent="0.25"/>
    <row r="27192" ht="30.75" customHeight="1" x14ac:dyDescent="0.25"/>
    <row r="27193" ht="30.75" customHeight="1" x14ac:dyDescent="0.25"/>
    <row r="27194" ht="30.75" customHeight="1" x14ac:dyDescent="0.25"/>
    <row r="27195" ht="30.75" customHeight="1" x14ac:dyDescent="0.25"/>
    <row r="27196" ht="30.75" customHeight="1" x14ac:dyDescent="0.25"/>
    <row r="27197" ht="30.75" customHeight="1" x14ac:dyDescent="0.25"/>
    <row r="27198" ht="30.75" customHeight="1" x14ac:dyDescent="0.25"/>
    <row r="27199" ht="30.75" customHeight="1" x14ac:dyDescent="0.25"/>
    <row r="27200" ht="30.75" customHeight="1" x14ac:dyDescent="0.25"/>
    <row r="27201" ht="30.75" customHeight="1" x14ac:dyDescent="0.25"/>
    <row r="27202" ht="30.75" customHeight="1" x14ac:dyDescent="0.25"/>
    <row r="27203" ht="30.75" customHeight="1" x14ac:dyDescent="0.25"/>
    <row r="27204" ht="30.75" customHeight="1" x14ac:dyDescent="0.25"/>
    <row r="27205" ht="30.75" customHeight="1" x14ac:dyDescent="0.25"/>
    <row r="27206" ht="30.75" customHeight="1" x14ac:dyDescent="0.25"/>
    <row r="27207" ht="30.75" customHeight="1" x14ac:dyDescent="0.25"/>
    <row r="27208" ht="30.75" customHeight="1" x14ac:dyDescent="0.25"/>
    <row r="27209" ht="30.75" customHeight="1" x14ac:dyDescent="0.25"/>
    <row r="27210" ht="30.75" customHeight="1" x14ac:dyDescent="0.25"/>
    <row r="27211" ht="30.75" customHeight="1" x14ac:dyDescent="0.25"/>
    <row r="27212" ht="30.75" customHeight="1" x14ac:dyDescent="0.25"/>
    <row r="27213" ht="30.75" customHeight="1" x14ac:dyDescent="0.25"/>
    <row r="27214" ht="30.75" customHeight="1" x14ac:dyDescent="0.25"/>
    <row r="27215" ht="30.75" customHeight="1" x14ac:dyDescent="0.25"/>
    <row r="27216" ht="30.75" customHeight="1" x14ac:dyDescent="0.25"/>
    <row r="27217" ht="30.75" customHeight="1" x14ac:dyDescent="0.25"/>
    <row r="27218" ht="30.75" customHeight="1" x14ac:dyDescent="0.25"/>
    <row r="27219" ht="30.75" customHeight="1" x14ac:dyDescent="0.25"/>
    <row r="27220" ht="30.75" customHeight="1" x14ac:dyDescent="0.25"/>
    <row r="27221" ht="30.75" customHeight="1" x14ac:dyDescent="0.25"/>
    <row r="27222" ht="30.75" customHeight="1" x14ac:dyDescent="0.25"/>
    <row r="27223" ht="30.75" customHeight="1" x14ac:dyDescent="0.25"/>
    <row r="27224" ht="30.75" customHeight="1" x14ac:dyDescent="0.25"/>
    <row r="27225" ht="30.75" customHeight="1" x14ac:dyDescent="0.25"/>
    <row r="27226" ht="30.75" customHeight="1" x14ac:dyDescent="0.25"/>
    <row r="27227" ht="30.75" customHeight="1" x14ac:dyDescent="0.25"/>
    <row r="27228" ht="30.75" customHeight="1" x14ac:dyDescent="0.25"/>
    <row r="27229" ht="30.75" customHeight="1" x14ac:dyDescent="0.25"/>
    <row r="27230" ht="30.75" customHeight="1" x14ac:dyDescent="0.25"/>
    <row r="27231" ht="30.75" customHeight="1" x14ac:dyDescent="0.25"/>
    <row r="27232" ht="30.75" customHeight="1" x14ac:dyDescent="0.25"/>
    <row r="27233" ht="30.75" customHeight="1" x14ac:dyDescent="0.25"/>
    <row r="27234" ht="30.75" customHeight="1" x14ac:dyDescent="0.25"/>
    <row r="27235" ht="30.75" customHeight="1" x14ac:dyDescent="0.25"/>
    <row r="27236" ht="30.75" customHeight="1" x14ac:dyDescent="0.25"/>
    <row r="27237" ht="30.75" customHeight="1" x14ac:dyDescent="0.25"/>
    <row r="27238" ht="30.75" customHeight="1" x14ac:dyDescent="0.25"/>
    <row r="27239" ht="30.75" customHeight="1" x14ac:dyDescent="0.25"/>
    <row r="27240" ht="30.75" customHeight="1" x14ac:dyDescent="0.25"/>
    <row r="27241" ht="30.75" customHeight="1" x14ac:dyDescent="0.25"/>
    <row r="27242" ht="30.75" customHeight="1" x14ac:dyDescent="0.25"/>
    <row r="27243" ht="30.75" customHeight="1" x14ac:dyDescent="0.25"/>
    <row r="27244" ht="30.75" customHeight="1" x14ac:dyDescent="0.25"/>
    <row r="27245" ht="30.75" customHeight="1" x14ac:dyDescent="0.25"/>
    <row r="27246" ht="30.75" customHeight="1" x14ac:dyDescent="0.25"/>
    <row r="27247" ht="30.75" customHeight="1" x14ac:dyDescent="0.25"/>
    <row r="27248" ht="30.75" customHeight="1" x14ac:dyDescent="0.25"/>
    <row r="27249" ht="30.75" customHeight="1" x14ac:dyDescent="0.25"/>
    <row r="27250" ht="30.75" customHeight="1" x14ac:dyDescent="0.25"/>
    <row r="27251" ht="30.75" customHeight="1" x14ac:dyDescent="0.25"/>
    <row r="27252" ht="30.75" customHeight="1" x14ac:dyDescent="0.25"/>
    <row r="27253" ht="30.75" customHeight="1" x14ac:dyDescent="0.25"/>
    <row r="27254" ht="30.75" customHeight="1" x14ac:dyDescent="0.25"/>
    <row r="27255" ht="30.75" customHeight="1" x14ac:dyDescent="0.25"/>
    <row r="27256" ht="30.75" customHeight="1" x14ac:dyDescent="0.25"/>
    <row r="27257" ht="30.75" customHeight="1" x14ac:dyDescent="0.25"/>
    <row r="27258" ht="30.75" customHeight="1" x14ac:dyDescent="0.25"/>
    <row r="27259" ht="30.75" customHeight="1" x14ac:dyDescent="0.25"/>
    <row r="27260" ht="30.75" customHeight="1" x14ac:dyDescent="0.25"/>
    <row r="27261" ht="30.75" customHeight="1" x14ac:dyDescent="0.25"/>
    <row r="27262" ht="30.75" customHeight="1" x14ac:dyDescent="0.25"/>
    <row r="27263" ht="30.75" customHeight="1" x14ac:dyDescent="0.25"/>
    <row r="27264" ht="30.75" customHeight="1" x14ac:dyDescent="0.25"/>
    <row r="27265" ht="30.75" customHeight="1" x14ac:dyDescent="0.25"/>
    <row r="27266" ht="30.75" customHeight="1" x14ac:dyDescent="0.25"/>
    <row r="27267" ht="30.75" customHeight="1" x14ac:dyDescent="0.25"/>
    <row r="27268" ht="30.75" customHeight="1" x14ac:dyDescent="0.25"/>
    <row r="27269" ht="30.75" customHeight="1" x14ac:dyDescent="0.25"/>
    <row r="27270" ht="30.75" customHeight="1" x14ac:dyDescent="0.25"/>
    <row r="27271" ht="30.75" customHeight="1" x14ac:dyDescent="0.25"/>
    <row r="27272" ht="30.75" customHeight="1" x14ac:dyDescent="0.25"/>
    <row r="27273" ht="30.75" customHeight="1" x14ac:dyDescent="0.25"/>
    <row r="27274" ht="30.75" customHeight="1" x14ac:dyDescent="0.25"/>
    <row r="27275" ht="30.75" customHeight="1" x14ac:dyDescent="0.25"/>
    <row r="27276" ht="30.75" customHeight="1" x14ac:dyDescent="0.25"/>
    <row r="27277" ht="30.75" customHeight="1" x14ac:dyDescent="0.25"/>
    <row r="27278" ht="30.75" customHeight="1" x14ac:dyDescent="0.25"/>
    <row r="27279" ht="30.75" customHeight="1" x14ac:dyDescent="0.25"/>
    <row r="27280" ht="30.75" customHeight="1" x14ac:dyDescent="0.25"/>
    <row r="27281" ht="30.75" customHeight="1" x14ac:dyDescent="0.25"/>
    <row r="27282" ht="30.75" customHeight="1" x14ac:dyDescent="0.25"/>
    <row r="27283" ht="30.75" customHeight="1" x14ac:dyDescent="0.25"/>
    <row r="27284" ht="30.75" customHeight="1" x14ac:dyDescent="0.25"/>
    <row r="27285" ht="30.75" customHeight="1" x14ac:dyDescent="0.25"/>
    <row r="27286" ht="30.75" customHeight="1" x14ac:dyDescent="0.25"/>
    <row r="27287" ht="30.75" customHeight="1" x14ac:dyDescent="0.25"/>
    <row r="27288" ht="30.75" customHeight="1" x14ac:dyDescent="0.25"/>
    <row r="27289" ht="30.75" customHeight="1" x14ac:dyDescent="0.25"/>
    <row r="27290" ht="30.75" customHeight="1" x14ac:dyDescent="0.25"/>
    <row r="27291" ht="30.75" customHeight="1" x14ac:dyDescent="0.25"/>
    <row r="27292" ht="30.75" customHeight="1" x14ac:dyDescent="0.25"/>
    <row r="27293" ht="30.75" customHeight="1" x14ac:dyDescent="0.25"/>
    <row r="27294" ht="30.75" customHeight="1" x14ac:dyDescent="0.25"/>
    <row r="27295" ht="30.75" customHeight="1" x14ac:dyDescent="0.25"/>
    <row r="27296" ht="30.75" customHeight="1" x14ac:dyDescent="0.25"/>
    <row r="27297" ht="30.75" customHeight="1" x14ac:dyDescent="0.25"/>
    <row r="27298" ht="30.75" customHeight="1" x14ac:dyDescent="0.25"/>
    <row r="27299" ht="30.75" customHeight="1" x14ac:dyDescent="0.25"/>
    <row r="27300" ht="30.75" customHeight="1" x14ac:dyDescent="0.25"/>
    <row r="27301" ht="30.75" customHeight="1" x14ac:dyDescent="0.25"/>
    <row r="27302" ht="30.75" customHeight="1" x14ac:dyDescent="0.25"/>
    <row r="27303" ht="30.75" customHeight="1" x14ac:dyDescent="0.25"/>
    <row r="27304" ht="30.75" customHeight="1" x14ac:dyDescent="0.25"/>
    <row r="27305" ht="30.75" customHeight="1" x14ac:dyDescent="0.25"/>
    <row r="27306" ht="30.75" customHeight="1" x14ac:dyDescent="0.25"/>
    <row r="27307" ht="30.75" customHeight="1" x14ac:dyDescent="0.25"/>
    <row r="27308" ht="30.75" customHeight="1" x14ac:dyDescent="0.25"/>
    <row r="27309" ht="30.75" customHeight="1" x14ac:dyDescent="0.25"/>
    <row r="27310" ht="30.75" customHeight="1" x14ac:dyDescent="0.25"/>
    <row r="27311" ht="30.75" customHeight="1" x14ac:dyDescent="0.25"/>
    <row r="27312" ht="30.75" customHeight="1" x14ac:dyDescent="0.25"/>
    <row r="27313" ht="30.75" customHeight="1" x14ac:dyDescent="0.25"/>
    <row r="27314" ht="30.75" customHeight="1" x14ac:dyDescent="0.25"/>
    <row r="27315" ht="30.75" customHeight="1" x14ac:dyDescent="0.25"/>
    <row r="27316" ht="30.75" customHeight="1" x14ac:dyDescent="0.25"/>
    <row r="27317" ht="30.75" customHeight="1" x14ac:dyDescent="0.25"/>
    <row r="27318" ht="30.75" customHeight="1" x14ac:dyDescent="0.25"/>
    <row r="27319" ht="30.75" customHeight="1" x14ac:dyDescent="0.25"/>
    <row r="27320" ht="30.75" customHeight="1" x14ac:dyDescent="0.25"/>
    <row r="27321" ht="30.75" customHeight="1" x14ac:dyDescent="0.25"/>
    <row r="27322" ht="30.75" customHeight="1" x14ac:dyDescent="0.25"/>
    <row r="27323" ht="30.75" customHeight="1" x14ac:dyDescent="0.25"/>
    <row r="27324" ht="30.75" customHeight="1" x14ac:dyDescent="0.25"/>
    <row r="27325" ht="30.75" customHeight="1" x14ac:dyDescent="0.25"/>
    <row r="27326" ht="30.75" customHeight="1" x14ac:dyDescent="0.25"/>
    <row r="27327" ht="30.75" customHeight="1" x14ac:dyDescent="0.25"/>
    <row r="27328" ht="30.75" customHeight="1" x14ac:dyDescent="0.25"/>
    <row r="27329" ht="30.75" customHeight="1" x14ac:dyDescent="0.25"/>
    <row r="27330" ht="30.75" customHeight="1" x14ac:dyDescent="0.25"/>
    <row r="27331" ht="30.75" customHeight="1" x14ac:dyDescent="0.25"/>
    <row r="27332" ht="30.75" customHeight="1" x14ac:dyDescent="0.25"/>
    <row r="27333" ht="30.75" customHeight="1" x14ac:dyDescent="0.25"/>
    <row r="27334" ht="30.75" customHeight="1" x14ac:dyDescent="0.25"/>
    <row r="27335" ht="30.75" customHeight="1" x14ac:dyDescent="0.25"/>
    <row r="27336" ht="30.75" customHeight="1" x14ac:dyDescent="0.25"/>
    <row r="27337" ht="30.75" customHeight="1" x14ac:dyDescent="0.25"/>
    <row r="27338" ht="30.75" customHeight="1" x14ac:dyDescent="0.25"/>
    <row r="27339" ht="30.75" customHeight="1" x14ac:dyDescent="0.25"/>
    <row r="27340" ht="30.75" customHeight="1" x14ac:dyDescent="0.25"/>
    <row r="27341" ht="30.75" customHeight="1" x14ac:dyDescent="0.25"/>
    <row r="27342" ht="30.75" customHeight="1" x14ac:dyDescent="0.25"/>
    <row r="27343" ht="30.75" customHeight="1" x14ac:dyDescent="0.25"/>
    <row r="27344" ht="30.75" customHeight="1" x14ac:dyDescent="0.25"/>
    <row r="27345" ht="30.75" customHeight="1" x14ac:dyDescent="0.25"/>
    <row r="27346" ht="30.75" customHeight="1" x14ac:dyDescent="0.25"/>
    <row r="27347" ht="30.75" customHeight="1" x14ac:dyDescent="0.25"/>
    <row r="27348" ht="30.75" customHeight="1" x14ac:dyDescent="0.25"/>
    <row r="27349" ht="30.75" customHeight="1" x14ac:dyDescent="0.25"/>
    <row r="27350" ht="30.75" customHeight="1" x14ac:dyDescent="0.25"/>
    <row r="27351" ht="30.75" customHeight="1" x14ac:dyDescent="0.25"/>
    <row r="27352" ht="30.75" customHeight="1" x14ac:dyDescent="0.25"/>
    <row r="27353" ht="30.75" customHeight="1" x14ac:dyDescent="0.25"/>
    <row r="27354" ht="30.75" customHeight="1" x14ac:dyDescent="0.25"/>
    <row r="27355" ht="30.75" customHeight="1" x14ac:dyDescent="0.25"/>
    <row r="27356" ht="30.75" customHeight="1" x14ac:dyDescent="0.25"/>
    <row r="27357" ht="30.75" customHeight="1" x14ac:dyDescent="0.25"/>
    <row r="27358" ht="30.75" customHeight="1" x14ac:dyDescent="0.25"/>
    <row r="27359" ht="30.75" customHeight="1" x14ac:dyDescent="0.25"/>
    <row r="27360" ht="30.75" customHeight="1" x14ac:dyDescent="0.25"/>
    <row r="27361" ht="30.75" customHeight="1" x14ac:dyDescent="0.25"/>
    <row r="27362" ht="30.75" customHeight="1" x14ac:dyDescent="0.25"/>
    <row r="27363" ht="30.75" customHeight="1" x14ac:dyDescent="0.25"/>
    <row r="27364" ht="30.75" customHeight="1" x14ac:dyDescent="0.25"/>
    <row r="27365" ht="30.75" customHeight="1" x14ac:dyDescent="0.25"/>
    <row r="27366" ht="30.75" customHeight="1" x14ac:dyDescent="0.25"/>
    <row r="27367" ht="30.75" customHeight="1" x14ac:dyDescent="0.25"/>
    <row r="27368" ht="30.75" customHeight="1" x14ac:dyDescent="0.25"/>
    <row r="27369" ht="30.75" customHeight="1" x14ac:dyDescent="0.25"/>
    <row r="27370" ht="30.75" customHeight="1" x14ac:dyDescent="0.25"/>
    <row r="27371" ht="30.75" customHeight="1" x14ac:dyDescent="0.25"/>
    <row r="27372" ht="30.75" customHeight="1" x14ac:dyDescent="0.25"/>
    <row r="27373" ht="30.75" customHeight="1" x14ac:dyDescent="0.25"/>
    <row r="27374" ht="30.75" customHeight="1" x14ac:dyDescent="0.25"/>
    <row r="27375" ht="30.75" customHeight="1" x14ac:dyDescent="0.25"/>
    <row r="27376" ht="30.75" customHeight="1" x14ac:dyDescent="0.25"/>
    <row r="27377" ht="30.75" customHeight="1" x14ac:dyDescent="0.25"/>
    <row r="27378" ht="30.75" customHeight="1" x14ac:dyDescent="0.25"/>
    <row r="27379" ht="30.75" customHeight="1" x14ac:dyDescent="0.25"/>
    <row r="27380" ht="30.75" customHeight="1" x14ac:dyDescent="0.25"/>
    <row r="27381" ht="30.75" customHeight="1" x14ac:dyDescent="0.25"/>
    <row r="27382" ht="30.75" customHeight="1" x14ac:dyDescent="0.25"/>
    <row r="27383" ht="30.75" customHeight="1" x14ac:dyDescent="0.25"/>
    <row r="27384" ht="30.75" customHeight="1" x14ac:dyDescent="0.25"/>
    <row r="27385" ht="30.75" customHeight="1" x14ac:dyDescent="0.25"/>
    <row r="27386" ht="30.75" customHeight="1" x14ac:dyDescent="0.25"/>
    <row r="27387" ht="30.75" customHeight="1" x14ac:dyDescent="0.25"/>
    <row r="27388" ht="30.75" customHeight="1" x14ac:dyDescent="0.25"/>
    <row r="27389" ht="30.75" customHeight="1" x14ac:dyDescent="0.25"/>
    <row r="27390" ht="30.75" customHeight="1" x14ac:dyDescent="0.25"/>
    <row r="27391" ht="30.75" customHeight="1" x14ac:dyDescent="0.25"/>
    <row r="27392" ht="30.75" customHeight="1" x14ac:dyDescent="0.25"/>
    <row r="27393" ht="30.75" customHeight="1" x14ac:dyDescent="0.25"/>
    <row r="27394" ht="30.75" customHeight="1" x14ac:dyDescent="0.25"/>
    <row r="27395" ht="30.75" customHeight="1" x14ac:dyDescent="0.25"/>
    <row r="27396" ht="30.75" customHeight="1" x14ac:dyDescent="0.25"/>
    <row r="27397" ht="30.75" customHeight="1" x14ac:dyDescent="0.25"/>
    <row r="27398" ht="30.75" customHeight="1" x14ac:dyDescent="0.25"/>
    <row r="27399" ht="30.75" customHeight="1" x14ac:dyDescent="0.25"/>
    <row r="27400" ht="30.75" customHeight="1" x14ac:dyDescent="0.25"/>
    <row r="27401" ht="30.75" customHeight="1" x14ac:dyDescent="0.25"/>
    <row r="27402" ht="30.75" customHeight="1" x14ac:dyDescent="0.25"/>
    <row r="27403" ht="30.75" customHeight="1" x14ac:dyDescent="0.25"/>
    <row r="27404" ht="30.75" customHeight="1" x14ac:dyDescent="0.25"/>
    <row r="27405" ht="30.75" customHeight="1" x14ac:dyDescent="0.25"/>
    <row r="27406" ht="30.75" customHeight="1" x14ac:dyDescent="0.25"/>
    <row r="27407" ht="30.75" customHeight="1" x14ac:dyDescent="0.25"/>
    <row r="27408" ht="30.75" customHeight="1" x14ac:dyDescent="0.25"/>
    <row r="27409" ht="30.75" customHeight="1" x14ac:dyDescent="0.25"/>
    <row r="27410" ht="30.75" customHeight="1" x14ac:dyDescent="0.25"/>
    <row r="27411" ht="30.75" customHeight="1" x14ac:dyDescent="0.25"/>
    <row r="27412" ht="30.75" customHeight="1" x14ac:dyDescent="0.25"/>
    <row r="27413" ht="30.75" customHeight="1" x14ac:dyDescent="0.25"/>
    <row r="27414" ht="30.75" customHeight="1" x14ac:dyDescent="0.25"/>
    <row r="27415" ht="30.75" customHeight="1" x14ac:dyDescent="0.25"/>
    <row r="27416" ht="30.75" customHeight="1" x14ac:dyDescent="0.25"/>
    <row r="27417" ht="30.75" customHeight="1" x14ac:dyDescent="0.25"/>
    <row r="27418" ht="30.75" customHeight="1" x14ac:dyDescent="0.25"/>
    <row r="27419" ht="30.75" customHeight="1" x14ac:dyDescent="0.25"/>
    <row r="27420" ht="30.75" customHeight="1" x14ac:dyDescent="0.25"/>
    <row r="27421" ht="30.75" customHeight="1" x14ac:dyDescent="0.25"/>
    <row r="27422" ht="30.75" customHeight="1" x14ac:dyDescent="0.25"/>
    <row r="27423" ht="30.75" customHeight="1" x14ac:dyDescent="0.25"/>
    <row r="27424" ht="30.75" customHeight="1" x14ac:dyDescent="0.25"/>
    <row r="27425" ht="30.75" customHeight="1" x14ac:dyDescent="0.25"/>
    <row r="27426" ht="30.75" customHeight="1" x14ac:dyDescent="0.25"/>
    <row r="27427" ht="30.75" customHeight="1" x14ac:dyDescent="0.25"/>
    <row r="27428" ht="30.75" customHeight="1" x14ac:dyDescent="0.25"/>
    <row r="27429" ht="30.75" customHeight="1" x14ac:dyDescent="0.25"/>
    <row r="27430" ht="30.75" customHeight="1" x14ac:dyDescent="0.25"/>
    <row r="27431" ht="30.75" customHeight="1" x14ac:dyDescent="0.25"/>
    <row r="27432" ht="30.75" customHeight="1" x14ac:dyDescent="0.25"/>
    <row r="27433" ht="30.75" customHeight="1" x14ac:dyDescent="0.25"/>
    <row r="27434" ht="30.75" customHeight="1" x14ac:dyDescent="0.25"/>
    <row r="27435" ht="30.75" customHeight="1" x14ac:dyDescent="0.25"/>
    <row r="27436" ht="30.75" customHeight="1" x14ac:dyDescent="0.25"/>
    <row r="27437" ht="30.75" customHeight="1" x14ac:dyDescent="0.25"/>
    <row r="27438" ht="30.75" customHeight="1" x14ac:dyDescent="0.25"/>
    <row r="27439" ht="30.75" customHeight="1" x14ac:dyDescent="0.25"/>
    <row r="27440" ht="30.75" customHeight="1" x14ac:dyDescent="0.25"/>
    <row r="27441" ht="30.75" customHeight="1" x14ac:dyDescent="0.25"/>
    <row r="27442" ht="30.75" customHeight="1" x14ac:dyDescent="0.25"/>
    <row r="27443" ht="30.75" customHeight="1" x14ac:dyDescent="0.25"/>
    <row r="27444" ht="30.75" customHeight="1" x14ac:dyDescent="0.25"/>
    <row r="27445" ht="30.75" customHeight="1" x14ac:dyDescent="0.25"/>
    <row r="27446" ht="30.75" customHeight="1" x14ac:dyDescent="0.25"/>
    <row r="27447" ht="30.75" customHeight="1" x14ac:dyDescent="0.25"/>
    <row r="27448" ht="30.75" customHeight="1" x14ac:dyDescent="0.25"/>
    <row r="27449" ht="30.75" customHeight="1" x14ac:dyDescent="0.25"/>
    <row r="27450" ht="30.75" customHeight="1" x14ac:dyDescent="0.25"/>
    <row r="27451" ht="30.75" customHeight="1" x14ac:dyDescent="0.25"/>
    <row r="27452" ht="30.75" customHeight="1" x14ac:dyDescent="0.25"/>
    <row r="27453" ht="30.75" customHeight="1" x14ac:dyDescent="0.25"/>
    <row r="27454" ht="30.75" customHeight="1" x14ac:dyDescent="0.25"/>
    <row r="27455" ht="30.75" customHeight="1" x14ac:dyDescent="0.25"/>
    <row r="27456" ht="30.75" customHeight="1" x14ac:dyDescent="0.25"/>
    <row r="27457" ht="30.75" customHeight="1" x14ac:dyDescent="0.25"/>
    <row r="27458" ht="30.75" customHeight="1" x14ac:dyDescent="0.25"/>
    <row r="27459" ht="30.75" customHeight="1" x14ac:dyDescent="0.25"/>
    <row r="27460" ht="30.75" customHeight="1" x14ac:dyDescent="0.25"/>
    <row r="27461" ht="30.75" customHeight="1" x14ac:dyDescent="0.25"/>
    <row r="27462" ht="30.75" customHeight="1" x14ac:dyDescent="0.25"/>
    <row r="27463" ht="30.75" customHeight="1" x14ac:dyDescent="0.25"/>
    <row r="27464" ht="30.75" customHeight="1" x14ac:dyDescent="0.25"/>
    <row r="27465" ht="30.75" customHeight="1" x14ac:dyDescent="0.25"/>
    <row r="27466" ht="30.75" customHeight="1" x14ac:dyDescent="0.25"/>
    <row r="27467" ht="30.75" customHeight="1" x14ac:dyDescent="0.25"/>
    <row r="27468" ht="30.75" customHeight="1" x14ac:dyDescent="0.25"/>
    <row r="27469" ht="30.75" customHeight="1" x14ac:dyDescent="0.25"/>
    <row r="27470" ht="30.75" customHeight="1" x14ac:dyDescent="0.25"/>
    <row r="27471" ht="30.75" customHeight="1" x14ac:dyDescent="0.25"/>
    <row r="27472" ht="30.75" customHeight="1" x14ac:dyDescent="0.25"/>
    <row r="27473" ht="30.75" customHeight="1" x14ac:dyDescent="0.25"/>
    <row r="27474" ht="30.75" customHeight="1" x14ac:dyDescent="0.25"/>
    <row r="27475" ht="30.75" customHeight="1" x14ac:dyDescent="0.25"/>
    <row r="27476" ht="30.75" customHeight="1" x14ac:dyDescent="0.25"/>
    <row r="27477" ht="30.75" customHeight="1" x14ac:dyDescent="0.25"/>
    <row r="27478" ht="30.75" customHeight="1" x14ac:dyDescent="0.25"/>
    <row r="27479" ht="30.75" customHeight="1" x14ac:dyDescent="0.25"/>
    <row r="27480" ht="30.75" customHeight="1" x14ac:dyDescent="0.25"/>
    <row r="27481" ht="30.75" customHeight="1" x14ac:dyDescent="0.25"/>
    <row r="27482" ht="30.75" customHeight="1" x14ac:dyDescent="0.25"/>
    <row r="27483" ht="30.75" customHeight="1" x14ac:dyDescent="0.25"/>
    <row r="27484" ht="30.75" customHeight="1" x14ac:dyDescent="0.25"/>
    <row r="27485" ht="30.75" customHeight="1" x14ac:dyDescent="0.25"/>
    <row r="27486" ht="30.75" customHeight="1" x14ac:dyDescent="0.25"/>
    <row r="27487" ht="30.75" customHeight="1" x14ac:dyDescent="0.25"/>
    <row r="27488" ht="30.75" customHeight="1" x14ac:dyDescent="0.25"/>
    <row r="27489" ht="30.75" customHeight="1" x14ac:dyDescent="0.25"/>
    <row r="27490" ht="30.75" customHeight="1" x14ac:dyDescent="0.25"/>
    <row r="27491" ht="30.75" customHeight="1" x14ac:dyDescent="0.25"/>
    <row r="27492" ht="30.75" customHeight="1" x14ac:dyDescent="0.25"/>
    <row r="27493" ht="30.75" customHeight="1" x14ac:dyDescent="0.25"/>
    <row r="27494" ht="30.75" customHeight="1" x14ac:dyDescent="0.25"/>
    <row r="27495" ht="30.75" customHeight="1" x14ac:dyDescent="0.25"/>
    <row r="27496" ht="30.75" customHeight="1" x14ac:dyDescent="0.25"/>
    <row r="27497" ht="30.75" customHeight="1" x14ac:dyDescent="0.25"/>
    <row r="27498" ht="30.75" customHeight="1" x14ac:dyDescent="0.25"/>
    <row r="27499" ht="30.75" customHeight="1" x14ac:dyDescent="0.25"/>
    <row r="27500" ht="30.75" customHeight="1" x14ac:dyDescent="0.25"/>
    <row r="27501" ht="30.75" customHeight="1" x14ac:dyDescent="0.25"/>
    <row r="27502" ht="30.75" customHeight="1" x14ac:dyDescent="0.25"/>
    <row r="27503" ht="30.75" customHeight="1" x14ac:dyDescent="0.25"/>
    <row r="27504" ht="30.75" customHeight="1" x14ac:dyDescent="0.25"/>
    <row r="27505" ht="30.75" customHeight="1" x14ac:dyDescent="0.25"/>
    <row r="27506" ht="30.75" customHeight="1" x14ac:dyDescent="0.25"/>
    <row r="27507" ht="30.75" customHeight="1" x14ac:dyDescent="0.25"/>
    <row r="27508" ht="30.75" customHeight="1" x14ac:dyDescent="0.25"/>
    <row r="27509" ht="30.75" customHeight="1" x14ac:dyDescent="0.25"/>
    <row r="27510" ht="30.75" customHeight="1" x14ac:dyDescent="0.25"/>
    <row r="27511" ht="30.75" customHeight="1" x14ac:dyDescent="0.25"/>
    <row r="27512" ht="30.75" customHeight="1" x14ac:dyDescent="0.25"/>
    <row r="27513" ht="30.75" customHeight="1" x14ac:dyDescent="0.25"/>
    <row r="27514" ht="30.75" customHeight="1" x14ac:dyDescent="0.25"/>
    <row r="27515" ht="30.75" customHeight="1" x14ac:dyDescent="0.25"/>
    <row r="27516" ht="30.75" customHeight="1" x14ac:dyDescent="0.25"/>
    <row r="27517" ht="30.75" customHeight="1" x14ac:dyDescent="0.25"/>
    <row r="27518" ht="30.75" customHeight="1" x14ac:dyDescent="0.25"/>
    <row r="27519" ht="30.75" customHeight="1" x14ac:dyDescent="0.25"/>
    <row r="27520" ht="30.75" customHeight="1" x14ac:dyDescent="0.25"/>
    <row r="27521" ht="30.75" customHeight="1" x14ac:dyDescent="0.25"/>
    <row r="27522" ht="30.75" customHeight="1" x14ac:dyDescent="0.25"/>
    <row r="27523" ht="30.75" customHeight="1" x14ac:dyDescent="0.25"/>
    <row r="27524" ht="30.75" customHeight="1" x14ac:dyDescent="0.25"/>
    <row r="27525" ht="30.75" customHeight="1" x14ac:dyDescent="0.25"/>
    <row r="27526" ht="30.75" customHeight="1" x14ac:dyDescent="0.25"/>
    <row r="27527" ht="30.75" customHeight="1" x14ac:dyDescent="0.25"/>
    <row r="27528" ht="30.75" customHeight="1" x14ac:dyDescent="0.25"/>
    <row r="27529" ht="30.75" customHeight="1" x14ac:dyDescent="0.25"/>
    <row r="27530" ht="30.75" customHeight="1" x14ac:dyDescent="0.25"/>
    <row r="27531" ht="30.75" customHeight="1" x14ac:dyDescent="0.25"/>
    <row r="27532" ht="30.75" customHeight="1" x14ac:dyDescent="0.25"/>
    <row r="27533" ht="30.75" customHeight="1" x14ac:dyDescent="0.25"/>
    <row r="27534" ht="30.75" customHeight="1" x14ac:dyDescent="0.25"/>
    <row r="27535" ht="30.75" customHeight="1" x14ac:dyDescent="0.25"/>
    <row r="27536" ht="30.75" customHeight="1" x14ac:dyDescent="0.25"/>
    <row r="27537" ht="30.75" customHeight="1" x14ac:dyDescent="0.25"/>
    <row r="27538" ht="30.75" customHeight="1" x14ac:dyDescent="0.25"/>
    <row r="27539" ht="30.75" customHeight="1" x14ac:dyDescent="0.25"/>
    <row r="27540" ht="30.75" customHeight="1" x14ac:dyDescent="0.25"/>
    <row r="27541" ht="30.75" customHeight="1" x14ac:dyDescent="0.25"/>
    <row r="27542" ht="30.75" customHeight="1" x14ac:dyDescent="0.25"/>
    <row r="27543" ht="30.75" customHeight="1" x14ac:dyDescent="0.25"/>
    <row r="27544" ht="30.75" customHeight="1" x14ac:dyDescent="0.25"/>
    <row r="27545" ht="30.75" customHeight="1" x14ac:dyDescent="0.25"/>
    <row r="27546" ht="30.75" customHeight="1" x14ac:dyDescent="0.25"/>
    <row r="27547" ht="30.75" customHeight="1" x14ac:dyDescent="0.25"/>
    <row r="27548" ht="30.75" customHeight="1" x14ac:dyDescent="0.25"/>
    <row r="27549" ht="30.75" customHeight="1" x14ac:dyDescent="0.25"/>
    <row r="27550" ht="30.75" customHeight="1" x14ac:dyDescent="0.25"/>
    <row r="27551" ht="30.75" customHeight="1" x14ac:dyDescent="0.25"/>
    <row r="27552" ht="30.75" customHeight="1" x14ac:dyDescent="0.25"/>
    <row r="27553" ht="30.75" customHeight="1" x14ac:dyDescent="0.25"/>
    <row r="27554" ht="30.75" customHeight="1" x14ac:dyDescent="0.25"/>
    <row r="27555" ht="30.75" customHeight="1" x14ac:dyDescent="0.25"/>
    <row r="27556" ht="30.75" customHeight="1" x14ac:dyDescent="0.25"/>
    <row r="27557" ht="30.75" customHeight="1" x14ac:dyDescent="0.25"/>
    <row r="27558" ht="30.75" customHeight="1" x14ac:dyDescent="0.25"/>
    <row r="27559" ht="30.75" customHeight="1" x14ac:dyDescent="0.25"/>
    <row r="27560" ht="30.75" customHeight="1" x14ac:dyDescent="0.25"/>
    <row r="27561" ht="30.75" customHeight="1" x14ac:dyDescent="0.25"/>
    <row r="27562" ht="30.75" customHeight="1" x14ac:dyDescent="0.25"/>
    <row r="27563" ht="30.75" customHeight="1" x14ac:dyDescent="0.25"/>
    <row r="27564" ht="30.75" customHeight="1" x14ac:dyDescent="0.25"/>
    <row r="27565" ht="30.75" customHeight="1" x14ac:dyDescent="0.25"/>
    <row r="27566" ht="30.75" customHeight="1" x14ac:dyDescent="0.25"/>
    <row r="27567" ht="30.75" customHeight="1" x14ac:dyDescent="0.25"/>
    <row r="27568" ht="30.75" customHeight="1" x14ac:dyDescent="0.25"/>
    <row r="27569" ht="30.75" customHeight="1" x14ac:dyDescent="0.25"/>
    <row r="27570" ht="30.75" customHeight="1" x14ac:dyDescent="0.25"/>
    <row r="27571" ht="30.75" customHeight="1" x14ac:dyDescent="0.25"/>
    <row r="27572" ht="30.75" customHeight="1" x14ac:dyDescent="0.25"/>
    <row r="27573" ht="30.75" customHeight="1" x14ac:dyDescent="0.25"/>
    <row r="27574" ht="30.75" customHeight="1" x14ac:dyDescent="0.25"/>
    <row r="27575" ht="30.75" customHeight="1" x14ac:dyDescent="0.25"/>
    <row r="27576" ht="30.75" customHeight="1" x14ac:dyDescent="0.25"/>
    <row r="27577" ht="30.75" customHeight="1" x14ac:dyDescent="0.25"/>
    <row r="27578" ht="30.75" customHeight="1" x14ac:dyDescent="0.25"/>
    <row r="27579" ht="30.75" customHeight="1" x14ac:dyDescent="0.25"/>
    <row r="27580" ht="30.75" customHeight="1" x14ac:dyDescent="0.25"/>
    <row r="27581" ht="30.75" customHeight="1" x14ac:dyDescent="0.25"/>
    <row r="27582" ht="30.75" customHeight="1" x14ac:dyDescent="0.25"/>
    <row r="27583" ht="30.75" customHeight="1" x14ac:dyDescent="0.25"/>
    <row r="27584" ht="30.75" customHeight="1" x14ac:dyDescent="0.25"/>
    <row r="27585" ht="30.75" customHeight="1" x14ac:dyDescent="0.25"/>
    <row r="27586" ht="30.75" customHeight="1" x14ac:dyDescent="0.25"/>
    <row r="27587" ht="30.75" customHeight="1" x14ac:dyDescent="0.25"/>
    <row r="27588" ht="30.75" customHeight="1" x14ac:dyDescent="0.25"/>
    <row r="27589" ht="30.75" customHeight="1" x14ac:dyDescent="0.25"/>
    <row r="27590" ht="30.75" customHeight="1" x14ac:dyDescent="0.25"/>
    <row r="27591" ht="30.75" customHeight="1" x14ac:dyDescent="0.25"/>
    <row r="27592" ht="30.75" customHeight="1" x14ac:dyDescent="0.25"/>
    <row r="27593" ht="30.75" customHeight="1" x14ac:dyDescent="0.25"/>
    <row r="27594" ht="30.75" customHeight="1" x14ac:dyDescent="0.25"/>
    <row r="27595" ht="30.75" customHeight="1" x14ac:dyDescent="0.25"/>
    <row r="27596" ht="30.75" customHeight="1" x14ac:dyDescent="0.25"/>
    <row r="27597" ht="30.75" customHeight="1" x14ac:dyDescent="0.25"/>
    <row r="27598" ht="30.75" customHeight="1" x14ac:dyDescent="0.25"/>
    <row r="27599" ht="30.75" customHeight="1" x14ac:dyDescent="0.25"/>
    <row r="27600" ht="30.75" customHeight="1" x14ac:dyDescent="0.25"/>
    <row r="27601" ht="30.75" customHeight="1" x14ac:dyDescent="0.25"/>
    <row r="27602" ht="30.75" customHeight="1" x14ac:dyDescent="0.25"/>
    <row r="27603" ht="30.75" customHeight="1" x14ac:dyDescent="0.25"/>
    <row r="27604" ht="30.75" customHeight="1" x14ac:dyDescent="0.25"/>
    <row r="27605" ht="30.75" customHeight="1" x14ac:dyDescent="0.25"/>
    <row r="27606" ht="30.75" customHeight="1" x14ac:dyDescent="0.25"/>
    <row r="27607" ht="30.75" customHeight="1" x14ac:dyDescent="0.25"/>
    <row r="27608" ht="30.75" customHeight="1" x14ac:dyDescent="0.25"/>
    <row r="27609" ht="30.75" customHeight="1" x14ac:dyDescent="0.25"/>
    <row r="27610" ht="30.75" customHeight="1" x14ac:dyDescent="0.25"/>
    <row r="27611" ht="30.75" customHeight="1" x14ac:dyDescent="0.25"/>
    <row r="27612" ht="30.75" customHeight="1" x14ac:dyDescent="0.25"/>
    <row r="27613" ht="30.75" customHeight="1" x14ac:dyDescent="0.25"/>
    <row r="27614" ht="30.75" customHeight="1" x14ac:dyDescent="0.25"/>
    <row r="27615" ht="30.75" customHeight="1" x14ac:dyDescent="0.25"/>
    <row r="27616" ht="30.75" customHeight="1" x14ac:dyDescent="0.25"/>
    <row r="27617" ht="30.75" customHeight="1" x14ac:dyDescent="0.25"/>
    <row r="27618" ht="30.75" customHeight="1" x14ac:dyDescent="0.25"/>
    <row r="27619" ht="30.75" customHeight="1" x14ac:dyDescent="0.25"/>
    <row r="27620" ht="30.75" customHeight="1" x14ac:dyDescent="0.25"/>
    <row r="27621" ht="30.75" customHeight="1" x14ac:dyDescent="0.25"/>
    <row r="27622" ht="30.75" customHeight="1" x14ac:dyDescent="0.25"/>
    <row r="27623" ht="30.75" customHeight="1" x14ac:dyDescent="0.25"/>
    <row r="27624" ht="30.75" customHeight="1" x14ac:dyDescent="0.25"/>
    <row r="27625" ht="30.75" customHeight="1" x14ac:dyDescent="0.25"/>
    <row r="27626" ht="30.75" customHeight="1" x14ac:dyDescent="0.25"/>
    <row r="27627" ht="30.75" customHeight="1" x14ac:dyDescent="0.25"/>
    <row r="27628" ht="30.75" customHeight="1" x14ac:dyDescent="0.25"/>
    <row r="27629" ht="30.75" customHeight="1" x14ac:dyDescent="0.25"/>
    <row r="27630" ht="30.75" customHeight="1" x14ac:dyDescent="0.25"/>
    <row r="27631" ht="30.75" customHeight="1" x14ac:dyDescent="0.25"/>
    <row r="27632" ht="30.75" customHeight="1" x14ac:dyDescent="0.25"/>
    <row r="27633" ht="30.75" customHeight="1" x14ac:dyDescent="0.25"/>
    <row r="27634" ht="30.75" customHeight="1" x14ac:dyDescent="0.25"/>
    <row r="27635" ht="30.75" customHeight="1" x14ac:dyDescent="0.25"/>
    <row r="27636" ht="30.75" customHeight="1" x14ac:dyDescent="0.25"/>
    <row r="27637" ht="30.75" customHeight="1" x14ac:dyDescent="0.25"/>
    <row r="27638" ht="30.75" customHeight="1" x14ac:dyDescent="0.25"/>
    <row r="27639" ht="30.75" customHeight="1" x14ac:dyDescent="0.25"/>
    <row r="27640" ht="30.75" customHeight="1" x14ac:dyDescent="0.25"/>
    <row r="27641" ht="30.75" customHeight="1" x14ac:dyDescent="0.25"/>
    <row r="27642" ht="30.75" customHeight="1" x14ac:dyDescent="0.25"/>
    <row r="27643" ht="30.75" customHeight="1" x14ac:dyDescent="0.25"/>
    <row r="27644" ht="30.75" customHeight="1" x14ac:dyDescent="0.25"/>
    <row r="27645" ht="30.75" customHeight="1" x14ac:dyDescent="0.25"/>
    <row r="27646" ht="30.75" customHeight="1" x14ac:dyDescent="0.25"/>
    <row r="27647" ht="30.75" customHeight="1" x14ac:dyDescent="0.25"/>
    <row r="27648" ht="30.75" customHeight="1" x14ac:dyDescent="0.25"/>
    <row r="27649" ht="30.75" customHeight="1" x14ac:dyDescent="0.25"/>
    <row r="27650" ht="30.75" customHeight="1" x14ac:dyDescent="0.25"/>
    <row r="27651" ht="30.75" customHeight="1" x14ac:dyDescent="0.25"/>
    <row r="27652" ht="30.75" customHeight="1" x14ac:dyDescent="0.25"/>
    <row r="27653" ht="30.75" customHeight="1" x14ac:dyDescent="0.25"/>
    <row r="27654" ht="30.75" customHeight="1" x14ac:dyDescent="0.25"/>
    <row r="27655" ht="30.75" customHeight="1" x14ac:dyDescent="0.25"/>
    <row r="27656" ht="30.75" customHeight="1" x14ac:dyDescent="0.25"/>
    <row r="27657" ht="30.75" customHeight="1" x14ac:dyDescent="0.25"/>
    <row r="27658" ht="30.75" customHeight="1" x14ac:dyDescent="0.25"/>
    <row r="27659" ht="30.75" customHeight="1" x14ac:dyDescent="0.25"/>
    <row r="27660" ht="30.75" customHeight="1" x14ac:dyDescent="0.25"/>
    <row r="27661" ht="30.75" customHeight="1" x14ac:dyDescent="0.25"/>
    <row r="27662" ht="30.75" customHeight="1" x14ac:dyDescent="0.25"/>
    <row r="27663" ht="30.75" customHeight="1" x14ac:dyDescent="0.25"/>
    <row r="27664" ht="30.75" customHeight="1" x14ac:dyDescent="0.25"/>
    <row r="27665" ht="30.75" customHeight="1" x14ac:dyDescent="0.25"/>
    <row r="27666" ht="30.75" customHeight="1" x14ac:dyDescent="0.25"/>
    <row r="27667" ht="30.75" customHeight="1" x14ac:dyDescent="0.25"/>
    <row r="27668" ht="30.75" customHeight="1" x14ac:dyDescent="0.25"/>
    <row r="27669" ht="30.75" customHeight="1" x14ac:dyDescent="0.25"/>
    <row r="27670" ht="30.75" customHeight="1" x14ac:dyDescent="0.25"/>
    <row r="27671" ht="30.75" customHeight="1" x14ac:dyDescent="0.25"/>
    <row r="27672" ht="30.75" customHeight="1" x14ac:dyDescent="0.25"/>
    <row r="27673" ht="30.75" customHeight="1" x14ac:dyDescent="0.25"/>
    <row r="27674" ht="30.75" customHeight="1" x14ac:dyDescent="0.25"/>
    <row r="27675" ht="30.75" customHeight="1" x14ac:dyDescent="0.25"/>
    <row r="27676" ht="30.75" customHeight="1" x14ac:dyDescent="0.25"/>
    <row r="27677" ht="30.75" customHeight="1" x14ac:dyDescent="0.25"/>
    <row r="27678" ht="30.75" customHeight="1" x14ac:dyDescent="0.25"/>
    <row r="27679" ht="30.75" customHeight="1" x14ac:dyDescent="0.25"/>
    <row r="27680" ht="30.75" customHeight="1" x14ac:dyDescent="0.25"/>
    <row r="27681" ht="30.75" customHeight="1" x14ac:dyDescent="0.25"/>
    <row r="27682" ht="30.75" customHeight="1" x14ac:dyDescent="0.25"/>
    <row r="27683" ht="30.75" customHeight="1" x14ac:dyDescent="0.25"/>
    <row r="27684" ht="30.75" customHeight="1" x14ac:dyDescent="0.25"/>
    <row r="27685" ht="30.75" customHeight="1" x14ac:dyDescent="0.25"/>
    <row r="27686" ht="30.75" customHeight="1" x14ac:dyDescent="0.25"/>
    <row r="27687" ht="30.75" customHeight="1" x14ac:dyDescent="0.25"/>
    <row r="27688" ht="30.75" customHeight="1" x14ac:dyDescent="0.25"/>
    <row r="27689" ht="30.75" customHeight="1" x14ac:dyDescent="0.25"/>
    <row r="27690" ht="30.75" customHeight="1" x14ac:dyDescent="0.25"/>
    <row r="27691" ht="30.75" customHeight="1" x14ac:dyDescent="0.25"/>
    <row r="27692" ht="30.75" customHeight="1" x14ac:dyDescent="0.25"/>
    <row r="27693" ht="30.75" customHeight="1" x14ac:dyDescent="0.25"/>
    <row r="27694" ht="30.75" customHeight="1" x14ac:dyDescent="0.25"/>
    <row r="27695" ht="30.75" customHeight="1" x14ac:dyDescent="0.25"/>
    <row r="27696" ht="30.75" customHeight="1" x14ac:dyDescent="0.25"/>
    <row r="27697" ht="30.75" customHeight="1" x14ac:dyDescent="0.25"/>
    <row r="27698" ht="30.75" customHeight="1" x14ac:dyDescent="0.25"/>
    <row r="27699" ht="30.75" customHeight="1" x14ac:dyDescent="0.25"/>
    <row r="27700" ht="30.75" customHeight="1" x14ac:dyDescent="0.25"/>
    <row r="27701" ht="30.75" customHeight="1" x14ac:dyDescent="0.25"/>
    <row r="27702" ht="30.75" customHeight="1" x14ac:dyDescent="0.25"/>
    <row r="27703" ht="30.75" customHeight="1" x14ac:dyDescent="0.25"/>
    <row r="27704" ht="30.75" customHeight="1" x14ac:dyDescent="0.25"/>
    <row r="27705" ht="30.75" customHeight="1" x14ac:dyDescent="0.25"/>
    <row r="27706" ht="30.75" customHeight="1" x14ac:dyDescent="0.25"/>
    <row r="27707" ht="30.75" customHeight="1" x14ac:dyDescent="0.25"/>
    <row r="27708" ht="30.75" customHeight="1" x14ac:dyDescent="0.25"/>
    <row r="27709" ht="30.75" customHeight="1" x14ac:dyDescent="0.25"/>
    <row r="27710" ht="30.75" customHeight="1" x14ac:dyDescent="0.25"/>
    <row r="27711" ht="30.75" customHeight="1" x14ac:dyDescent="0.25"/>
    <row r="27712" ht="30.75" customHeight="1" x14ac:dyDescent="0.25"/>
    <row r="27713" ht="30.75" customHeight="1" x14ac:dyDescent="0.25"/>
    <row r="27714" ht="30.75" customHeight="1" x14ac:dyDescent="0.25"/>
    <row r="27715" ht="30.75" customHeight="1" x14ac:dyDescent="0.25"/>
    <row r="27716" ht="30.75" customHeight="1" x14ac:dyDescent="0.25"/>
    <row r="27717" ht="30.75" customHeight="1" x14ac:dyDescent="0.25"/>
    <row r="27718" ht="30.75" customHeight="1" x14ac:dyDescent="0.25"/>
    <row r="27719" ht="30.75" customHeight="1" x14ac:dyDescent="0.25"/>
    <row r="27720" ht="30.75" customHeight="1" x14ac:dyDescent="0.25"/>
    <row r="27721" ht="30.75" customHeight="1" x14ac:dyDescent="0.25"/>
    <row r="27722" ht="30.75" customHeight="1" x14ac:dyDescent="0.25"/>
    <row r="27723" ht="30.75" customHeight="1" x14ac:dyDescent="0.25"/>
    <row r="27724" ht="30.75" customHeight="1" x14ac:dyDescent="0.25"/>
    <row r="27725" ht="30.75" customHeight="1" x14ac:dyDescent="0.25"/>
    <row r="27726" ht="30.75" customHeight="1" x14ac:dyDescent="0.25"/>
    <row r="27727" ht="30.75" customHeight="1" x14ac:dyDescent="0.25"/>
    <row r="27728" ht="30.75" customHeight="1" x14ac:dyDescent="0.25"/>
    <row r="27729" ht="30.75" customHeight="1" x14ac:dyDescent="0.25"/>
    <row r="27730" ht="30.75" customHeight="1" x14ac:dyDescent="0.25"/>
    <row r="27731" ht="30.75" customHeight="1" x14ac:dyDescent="0.25"/>
    <row r="27732" ht="30.75" customHeight="1" x14ac:dyDescent="0.25"/>
    <row r="27733" ht="30.75" customHeight="1" x14ac:dyDescent="0.25"/>
    <row r="27734" ht="30.75" customHeight="1" x14ac:dyDescent="0.25"/>
    <row r="27735" ht="30.75" customHeight="1" x14ac:dyDescent="0.25"/>
    <row r="27736" ht="30.75" customHeight="1" x14ac:dyDescent="0.25"/>
    <row r="27737" ht="30.75" customHeight="1" x14ac:dyDescent="0.25"/>
    <row r="27738" ht="30.75" customHeight="1" x14ac:dyDescent="0.25"/>
    <row r="27739" ht="30.75" customHeight="1" x14ac:dyDescent="0.25"/>
    <row r="27740" ht="30.75" customHeight="1" x14ac:dyDescent="0.25"/>
    <row r="27741" ht="30.75" customHeight="1" x14ac:dyDescent="0.25"/>
    <row r="27742" ht="30.75" customHeight="1" x14ac:dyDescent="0.25"/>
    <row r="27743" ht="30.75" customHeight="1" x14ac:dyDescent="0.25"/>
    <row r="27744" ht="30.75" customHeight="1" x14ac:dyDescent="0.25"/>
    <row r="27745" ht="30.75" customHeight="1" x14ac:dyDescent="0.25"/>
    <row r="27746" ht="30.75" customHeight="1" x14ac:dyDescent="0.25"/>
    <row r="27747" ht="30.75" customHeight="1" x14ac:dyDescent="0.25"/>
    <row r="27748" ht="30.75" customHeight="1" x14ac:dyDescent="0.25"/>
    <row r="27749" ht="30.75" customHeight="1" x14ac:dyDescent="0.25"/>
    <row r="27750" ht="30.75" customHeight="1" x14ac:dyDescent="0.25"/>
    <row r="27751" ht="30.75" customHeight="1" x14ac:dyDescent="0.25"/>
    <row r="27752" ht="30.75" customHeight="1" x14ac:dyDescent="0.25"/>
    <row r="27753" ht="30.75" customHeight="1" x14ac:dyDescent="0.25"/>
    <row r="27754" ht="30.75" customHeight="1" x14ac:dyDescent="0.25"/>
    <row r="27755" ht="30.75" customHeight="1" x14ac:dyDescent="0.25"/>
    <row r="27756" ht="30.75" customHeight="1" x14ac:dyDescent="0.25"/>
    <row r="27757" ht="30.75" customHeight="1" x14ac:dyDescent="0.25"/>
    <row r="27758" ht="30.75" customHeight="1" x14ac:dyDescent="0.25"/>
    <row r="27759" ht="30.75" customHeight="1" x14ac:dyDescent="0.25"/>
    <row r="27760" ht="30.75" customHeight="1" x14ac:dyDescent="0.25"/>
    <row r="27761" ht="30.75" customHeight="1" x14ac:dyDescent="0.25"/>
    <row r="27762" ht="30.75" customHeight="1" x14ac:dyDescent="0.25"/>
    <row r="27763" ht="30.75" customHeight="1" x14ac:dyDescent="0.25"/>
    <row r="27764" ht="30.75" customHeight="1" x14ac:dyDescent="0.25"/>
    <row r="27765" ht="30.75" customHeight="1" x14ac:dyDescent="0.25"/>
    <row r="27766" ht="30.75" customHeight="1" x14ac:dyDescent="0.25"/>
    <row r="27767" ht="30.75" customHeight="1" x14ac:dyDescent="0.25"/>
    <row r="27768" ht="30.75" customHeight="1" x14ac:dyDescent="0.25"/>
    <row r="27769" ht="30.75" customHeight="1" x14ac:dyDescent="0.25"/>
    <row r="27770" ht="30.75" customHeight="1" x14ac:dyDescent="0.25"/>
    <row r="27771" ht="30.75" customHeight="1" x14ac:dyDescent="0.25"/>
    <row r="27772" ht="30.75" customHeight="1" x14ac:dyDescent="0.25"/>
    <row r="27773" ht="30.75" customHeight="1" x14ac:dyDescent="0.25"/>
    <row r="27774" ht="30.75" customHeight="1" x14ac:dyDescent="0.25"/>
    <row r="27775" ht="30.75" customHeight="1" x14ac:dyDescent="0.25"/>
    <row r="27776" ht="30.75" customHeight="1" x14ac:dyDescent="0.25"/>
    <row r="27777" ht="30.75" customHeight="1" x14ac:dyDescent="0.25"/>
    <row r="27778" ht="30.75" customHeight="1" x14ac:dyDescent="0.25"/>
    <row r="27779" ht="30.75" customHeight="1" x14ac:dyDescent="0.25"/>
    <row r="27780" ht="30.75" customHeight="1" x14ac:dyDescent="0.25"/>
    <row r="27781" ht="30.75" customHeight="1" x14ac:dyDescent="0.25"/>
    <row r="27782" ht="30.75" customHeight="1" x14ac:dyDescent="0.25"/>
    <row r="27783" ht="30.75" customHeight="1" x14ac:dyDescent="0.25"/>
    <row r="27784" ht="30.75" customHeight="1" x14ac:dyDescent="0.25"/>
    <row r="27785" ht="30.75" customHeight="1" x14ac:dyDescent="0.25"/>
    <row r="27786" ht="30.75" customHeight="1" x14ac:dyDescent="0.25"/>
    <row r="27787" ht="30.75" customHeight="1" x14ac:dyDescent="0.25"/>
    <row r="27788" ht="30.75" customHeight="1" x14ac:dyDescent="0.25"/>
    <row r="27789" ht="30.75" customHeight="1" x14ac:dyDescent="0.25"/>
    <row r="27790" ht="30.75" customHeight="1" x14ac:dyDescent="0.25"/>
    <row r="27791" ht="30.75" customHeight="1" x14ac:dyDescent="0.25"/>
    <row r="27792" ht="30.75" customHeight="1" x14ac:dyDescent="0.25"/>
    <row r="27793" ht="30.75" customHeight="1" x14ac:dyDescent="0.25"/>
    <row r="27794" ht="30.75" customHeight="1" x14ac:dyDescent="0.25"/>
    <row r="27795" ht="30.75" customHeight="1" x14ac:dyDescent="0.25"/>
    <row r="27796" ht="30.75" customHeight="1" x14ac:dyDescent="0.25"/>
    <row r="27797" ht="30.75" customHeight="1" x14ac:dyDescent="0.25"/>
    <row r="27798" ht="30.75" customHeight="1" x14ac:dyDescent="0.25"/>
    <row r="27799" ht="30.75" customHeight="1" x14ac:dyDescent="0.25"/>
    <row r="27800" ht="30.75" customHeight="1" x14ac:dyDescent="0.25"/>
    <row r="27801" ht="30.75" customHeight="1" x14ac:dyDescent="0.25"/>
    <row r="27802" ht="30.75" customHeight="1" x14ac:dyDescent="0.25"/>
    <row r="27803" ht="30.75" customHeight="1" x14ac:dyDescent="0.25"/>
    <row r="27804" ht="30.75" customHeight="1" x14ac:dyDescent="0.25"/>
    <row r="27805" ht="30.75" customHeight="1" x14ac:dyDescent="0.25"/>
    <row r="27806" ht="30.75" customHeight="1" x14ac:dyDescent="0.25"/>
    <row r="27807" ht="30.75" customHeight="1" x14ac:dyDescent="0.25"/>
    <row r="27808" ht="30.75" customHeight="1" x14ac:dyDescent="0.25"/>
    <row r="27809" ht="30.75" customHeight="1" x14ac:dyDescent="0.25"/>
    <row r="27810" ht="30.75" customHeight="1" x14ac:dyDescent="0.25"/>
    <row r="27811" ht="30.75" customHeight="1" x14ac:dyDescent="0.25"/>
    <row r="27812" ht="30.75" customHeight="1" x14ac:dyDescent="0.25"/>
    <row r="27813" ht="30.75" customHeight="1" x14ac:dyDescent="0.25"/>
    <row r="27814" ht="30.75" customHeight="1" x14ac:dyDescent="0.25"/>
    <row r="27815" ht="30.75" customHeight="1" x14ac:dyDescent="0.25"/>
    <row r="27816" ht="30.75" customHeight="1" x14ac:dyDescent="0.25"/>
    <row r="27817" ht="30.75" customHeight="1" x14ac:dyDescent="0.25"/>
    <row r="27818" ht="30.75" customHeight="1" x14ac:dyDescent="0.25"/>
    <row r="27819" ht="30.75" customHeight="1" x14ac:dyDescent="0.25"/>
    <row r="27820" ht="30.75" customHeight="1" x14ac:dyDescent="0.25"/>
    <row r="27821" ht="30.75" customHeight="1" x14ac:dyDescent="0.25"/>
    <row r="27822" ht="30.75" customHeight="1" x14ac:dyDescent="0.25"/>
    <row r="27823" ht="30.75" customHeight="1" x14ac:dyDescent="0.25"/>
    <row r="27824" ht="30.75" customHeight="1" x14ac:dyDescent="0.25"/>
    <row r="27825" ht="30.75" customHeight="1" x14ac:dyDescent="0.25"/>
    <row r="27826" ht="30.75" customHeight="1" x14ac:dyDescent="0.25"/>
    <row r="27827" ht="30.75" customHeight="1" x14ac:dyDescent="0.25"/>
    <row r="27828" ht="30.75" customHeight="1" x14ac:dyDescent="0.25"/>
    <row r="27829" ht="30.75" customHeight="1" x14ac:dyDescent="0.25"/>
    <row r="27830" ht="30.75" customHeight="1" x14ac:dyDescent="0.25"/>
    <row r="27831" ht="30.75" customHeight="1" x14ac:dyDescent="0.25"/>
    <row r="27832" ht="30.75" customHeight="1" x14ac:dyDescent="0.25"/>
    <row r="27833" ht="30.75" customHeight="1" x14ac:dyDescent="0.25"/>
    <row r="27834" ht="30.75" customHeight="1" x14ac:dyDescent="0.25"/>
    <row r="27835" ht="30.75" customHeight="1" x14ac:dyDescent="0.25"/>
    <row r="27836" ht="30.75" customHeight="1" x14ac:dyDescent="0.25"/>
    <row r="27837" ht="30.75" customHeight="1" x14ac:dyDescent="0.25"/>
    <row r="27838" ht="30.75" customHeight="1" x14ac:dyDescent="0.25"/>
    <row r="27839" ht="30.75" customHeight="1" x14ac:dyDescent="0.25"/>
    <row r="27840" ht="30.75" customHeight="1" x14ac:dyDescent="0.25"/>
    <row r="27841" ht="30.75" customHeight="1" x14ac:dyDescent="0.25"/>
    <row r="27842" ht="30.75" customHeight="1" x14ac:dyDescent="0.25"/>
    <row r="27843" ht="30.75" customHeight="1" x14ac:dyDescent="0.25"/>
    <row r="27844" ht="30.75" customHeight="1" x14ac:dyDescent="0.25"/>
    <row r="27845" ht="30.75" customHeight="1" x14ac:dyDescent="0.25"/>
    <row r="27846" ht="30.75" customHeight="1" x14ac:dyDescent="0.25"/>
    <row r="27847" ht="30.75" customHeight="1" x14ac:dyDescent="0.25"/>
    <row r="27848" ht="30.75" customHeight="1" x14ac:dyDescent="0.25"/>
    <row r="27849" ht="30.75" customHeight="1" x14ac:dyDescent="0.25"/>
    <row r="27850" ht="30.75" customHeight="1" x14ac:dyDescent="0.25"/>
    <row r="27851" ht="30.75" customHeight="1" x14ac:dyDescent="0.25"/>
    <row r="27852" ht="30.75" customHeight="1" x14ac:dyDescent="0.25"/>
    <row r="27853" ht="30.75" customHeight="1" x14ac:dyDescent="0.25"/>
    <row r="27854" ht="30.75" customHeight="1" x14ac:dyDescent="0.25"/>
    <row r="27855" ht="30.75" customHeight="1" x14ac:dyDescent="0.25"/>
    <row r="27856" ht="30.75" customHeight="1" x14ac:dyDescent="0.25"/>
    <row r="27857" ht="30.75" customHeight="1" x14ac:dyDescent="0.25"/>
    <row r="27858" ht="30.75" customHeight="1" x14ac:dyDescent="0.25"/>
    <row r="27859" ht="30.75" customHeight="1" x14ac:dyDescent="0.25"/>
    <row r="27860" ht="30.75" customHeight="1" x14ac:dyDescent="0.25"/>
    <row r="27861" ht="30.75" customHeight="1" x14ac:dyDescent="0.25"/>
    <row r="27862" ht="30.75" customHeight="1" x14ac:dyDescent="0.25"/>
    <row r="27863" ht="30.75" customHeight="1" x14ac:dyDescent="0.25"/>
    <row r="27864" ht="30.75" customHeight="1" x14ac:dyDescent="0.25"/>
    <row r="27865" ht="30.75" customHeight="1" x14ac:dyDescent="0.25"/>
    <row r="27866" ht="30.75" customHeight="1" x14ac:dyDescent="0.25"/>
    <row r="27867" ht="30.75" customHeight="1" x14ac:dyDescent="0.25"/>
    <row r="27868" ht="30.75" customHeight="1" x14ac:dyDescent="0.25"/>
    <row r="27869" ht="30.75" customHeight="1" x14ac:dyDescent="0.25"/>
    <row r="27870" ht="30.75" customHeight="1" x14ac:dyDescent="0.25"/>
    <row r="27871" ht="30.75" customHeight="1" x14ac:dyDescent="0.25"/>
    <row r="27872" ht="30.75" customHeight="1" x14ac:dyDescent="0.25"/>
    <row r="27873" ht="30.75" customHeight="1" x14ac:dyDescent="0.25"/>
    <row r="27874" ht="30.75" customHeight="1" x14ac:dyDescent="0.25"/>
    <row r="27875" ht="30.75" customHeight="1" x14ac:dyDescent="0.25"/>
    <row r="27876" ht="30.75" customHeight="1" x14ac:dyDescent="0.25"/>
    <row r="27877" ht="30.75" customHeight="1" x14ac:dyDescent="0.25"/>
    <row r="27878" ht="30.75" customHeight="1" x14ac:dyDescent="0.25"/>
    <row r="27879" ht="30.75" customHeight="1" x14ac:dyDescent="0.25"/>
    <row r="27880" ht="30.75" customHeight="1" x14ac:dyDescent="0.25"/>
    <row r="27881" ht="30.75" customHeight="1" x14ac:dyDescent="0.25"/>
    <row r="27882" ht="30.75" customHeight="1" x14ac:dyDescent="0.25"/>
    <row r="27883" ht="30.75" customHeight="1" x14ac:dyDescent="0.25"/>
    <row r="27884" ht="30.75" customHeight="1" x14ac:dyDescent="0.25"/>
    <row r="27885" ht="30.75" customHeight="1" x14ac:dyDescent="0.25"/>
    <row r="27886" ht="30.75" customHeight="1" x14ac:dyDescent="0.25"/>
    <row r="27887" ht="30.75" customHeight="1" x14ac:dyDescent="0.25"/>
    <row r="27888" ht="30.75" customHeight="1" x14ac:dyDescent="0.25"/>
    <row r="27889" ht="30.75" customHeight="1" x14ac:dyDescent="0.25"/>
    <row r="27890" ht="30.75" customHeight="1" x14ac:dyDescent="0.25"/>
    <row r="27891" ht="30.75" customHeight="1" x14ac:dyDescent="0.25"/>
    <row r="27892" ht="30.75" customHeight="1" x14ac:dyDescent="0.25"/>
    <row r="27893" ht="30.75" customHeight="1" x14ac:dyDescent="0.25"/>
    <row r="27894" ht="30.75" customHeight="1" x14ac:dyDescent="0.25"/>
    <row r="27895" ht="30.75" customHeight="1" x14ac:dyDescent="0.25"/>
    <row r="27896" ht="30.75" customHeight="1" x14ac:dyDescent="0.25"/>
    <row r="27897" ht="30.75" customHeight="1" x14ac:dyDescent="0.25"/>
    <row r="27898" ht="30.75" customHeight="1" x14ac:dyDescent="0.25"/>
    <row r="27899" ht="30.75" customHeight="1" x14ac:dyDescent="0.25"/>
    <row r="27900" ht="30.75" customHeight="1" x14ac:dyDescent="0.25"/>
    <row r="27901" ht="30.75" customHeight="1" x14ac:dyDescent="0.25"/>
    <row r="27902" ht="30.75" customHeight="1" x14ac:dyDescent="0.25"/>
    <row r="27903" ht="30.75" customHeight="1" x14ac:dyDescent="0.25"/>
    <row r="27904" ht="30.75" customHeight="1" x14ac:dyDescent="0.25"/>
    <row r="27905" ht="30.75" customHeight="1" x14ac:dyDescent="0.25"/>
    <row r="27906" ht="30.75" customHeight="1" x14ac:dyDescent="0.25"/>
    <row r="27907" ht="30.75" customHeight="1" x14ac:dyDescent="0.25"/>
    <row r="27908" ht="30.75" customHeight="1" x14ac:dyDescent="0.25"/>
    <row r="27909" ht="30.75" customHeight="1" x14ac:dyDescent="0.25"/>
    <row r="27910" ht="30.75" customHeight="1" x14ac:dyDescent="0.25"/>
    <row r="27911" ht="30.75" customHeight="1" x14ac:dyDescent="0.25"/>
    <row r="27912" ht="30.75" customHeight="1" x14ac:dyDescent="0.25"/>
    <row r="27913" ht="30.75" customHeight="1" x14ac:dyDescent="0.25"/>
    <row r="27914" ht="30.75" customHeight="1" x14ac:dyDescent="0.25"/>
    <row r="27915" ht="30.75" customHeight="1" x14ac:dyDescent="0.25"/>
    <row r="27916" ht="30.75" customHeight="1" x14ac:dyDescent="0.25"/>
    <row r="27917" ht="30.75" customHeight="1" x14ac:dyDescent="0.25"/>
    <row r="27918" ht="30.75" customHeight="1" x14ac:dyDescent="0.25"/>
    <row r="27919" ht="30.75" customHeight="1" x14ac:dyDescent="0.25"/>
    <row r="27920" ht="30.75" customHeight="1" x14ac:dyDescent="0.25"/>
    <row r="27921" ht="30.75" customHeight="1" x14ac:dyDescent="0.25"/>
    <row r="27922" ht="30.75" customHeight="1" x14ac:dyDescent="0.25"/>
    <row r="27923" ht="30.75" customHeight="1" x14ac:dyDescent="0.25"/>
    <row r="27924" ht="30.75" customHeight="1" x14ac:dyDescent="0.25"/>
    <row r="27925" ht="30.75" customHeight="1" x14ac:dyDescent="0.25"/>
    <row r="27926" ht="30.75" customHeight="1" x14ac:dyDescent="0.25"/>
    <row r="27927" ht="30.75" customHeight="1" x14ac:dyDescent="0.25"/>
    <row r="27928" ht="30.75" customHeight="1" x14ac:dyDescent="0.25"/>
    <row r="27929" ht="30.75" customHeight="1" x14ac:dyDescent="0.25"/>
    <row r="27930" ht="30.75" customHeight="1" x14ac:dyDescent="0.25"/>
    <row r="27931" ht="30.75" customHeight="1" x14ac:dyDescent="0.25"/>
    <row r="27932" ht="30.75" customHeight="1" x14ac:dyDescent="0.25"/>
    <row r="27933" ht="30.75" customHeight="1" x14ac:dyDescent="0.25"/>
    <row r="27934" ht="30.75" customHeight="1" x14ac:dyDescent="0.25"/>
    <row r="27935" ht="30.75" customHeight="1" x14ac:dyDescent="0.25"/>
    <row r="27936" ht="30.75" customHeight="1" x14ac:dyDescent="0.25"/>
    <row r="27937" ht="30.75" customHeight="1" x14ac:dyDescent="0.25"/>
    <row r="27938" ht="30.75" customHeight="1" x14ac:dyDescent="0.25"/>
    <row r="27939" ht="30.75" customHeight="1" x14ac:dyDescent="0.25"/>
    <row r="27940" ht="30.75" customHeight="1" x14ac:dyDescent="0.25"/>
    <row r="27941" ht="30.75" customHeight="1" x14ac:dyDescent="0.25"/>
    <row r="27942" ht="30.75" customHeight="1" x14ac:dyDescent="0.25"/>
    <row r="27943" ht="30.75" customHeight="1" x14ac:dyDescent="0.25"/>
    <row r="27944" ht="30.75" customHeight="1" x14ac:dyDescent="0.25"/>
    <row r="27945" ht="30.75" customHeight="1" x14ac:dyDescent="0.25"/>
    <row r="27946" ht="30.75" customHeight="1" x14ac:dyDescent="0.25"/>
    <row r="27947" ht="30.75" customHeight="1" x14ac:dyDescent="0.25"/>
    <row r="27948" ht="30.75" customHeight="1" x14ac:dyDescent="0.25"/>
    <row r="27949" ht="30.75" customHeight="1" x14ac:dyDescent="0.25"/>
    <row r="27950" ht="30.75" customHeight="1" x14ac:dyDescent="0.25"/>
    <row r="27951" ht="30.75" customHeight="1" x14ac:dyDescent="0.25"/>
    <row r="27952" ht="30.75" customHeight="1" x14ac:dyDescent="0.25"/>
    <row r="27953" ht="30.75" customHeight="1" x14ac:dyDescent="0.25"/>
    <row r="27954" ht="30.75" customHeight="1" x14ac:dyDescent="0.25"/>
    <row r="27955" ht="30.75" customHeight="1" x14ac:dyDescent="0.25"/>
    <row r="27956" ht="30.75" customHeight="1" x14ac:dyDescent="0.25"/>
    <row r="27957" ht="30.75" customHeight="1" x14ac:dyDescent="0.25"/>
    <row r="27958" ht="30.75" customHeight="1" x14ac:dyDescent="0.25"/>
    <row r="27959" ht="30.75" customHeight="1" x14ac:dyDescent="0.25"/>
    <row r="27960" ht="30.75" customHeight="1" x14ac:dyDescent="0.25"/>
    <row r="27961" ht="30.75" customHeight="1" x14ac:dyDescent="0.25"/>
    <row r="27962" ht="30.75" customHeight="1" x14ac:dyDescent="0.25"/>
    <row r="27963" ht="30.75" customHeight="1" x14ac:dyDescent="0.25"/>
    <row r="27964" ht="30.75" customHeight="1" x14ac:dyDescent="0.25"/>
    <row r="27965" ht="30.75" customHeight="1" x14ac:dyDescent="0.25"/>
    <row r="27966" ht="30.75" customHeight="1" x14ac:dyDescent="0.25"/>
    <row r="27967" ht="30.75" customHeight="1" x14ac:dyDescent="0.25"/>
    <row r="27968" ht="30.75" customHeight="1" x14ac:dyDescent="0.25"/>
    <row r="27969" ht="30.75" customHeight="1" x14ac:dyDescent="0.25"/>
    <row r="27970" ht="30.75" customHeight="1" x14ac:dyDescent="0.25"/>
    <row r="27971" ht="30.75" customHeight="1" x14ac:dyDescent="0.25"/>
    <row r="27972" ht="30.75" customHeight="1" x14ac:dyDescent="0.25"/>
    <row r="27973" ht="30.75" customHeight="1" x14ac:dyDescent="0.25"/>
    <row r="27974" ht="30.75" customHeight="1" x14ac:dyDescent="0.25"/>
    <row r="27975" ht="30.75" customHeight="1" x14ac:dyDescent="0.25"/>
    <row r="27976" ht="30.75" customHeight="1" x14ac:dyDescent="0.25"/>
    <row r="27977" ht="30.75" customHeight="1" x14ac:dyDescent="0.25"/>
    <row r="27978" ht="30.75" customHeight="1" x14ac:dyDescent="0.25"/>
    <row r="27979" ht="30.75" customHeight="1" x14ac:dyDescent="0.25"/>
    <row r="27980" ht="30.75" customHeight="1" x14ac:dyDescent="0.25"/>
    <row r="27981" ht="30.75" customHeight="1" x14ac:dyDescent="0.25"/>
    <row r="27982" ht="30.75" customHeight="1" x14ac:dyDescent="0.25"/>
    <row r="27983" ht="30.75" customHeight="1" x14ac:dyDescent="0.25"/>
    <row r="27984" ht="30.75" customHeight="1" x14ac:dyDescent="0.25"/>
    <row r="27985" ht="30.75" customHeight="1" x14ac:dyDescent="0.25"/>
    <row r="27986" ht="30.75" customHeight="1" x14ac:dyDescent="0.25"/>
    <row r="27987" ht="30.75" customHeight="1" x14ac:dyDescent="0.25"/>
    <row r="27988" ht="30.75" customHeight="1" x14ac:dyDescent="0.25"/>
    <row r="27989" ht="30.75" customHeight="1" x14ac:dyDescent="0.25"/>
    <row r="27990" ht="30.75" customHeight="1" x14ac:dyDescent="0.25"/>
    <row r="27991" ht="30.75" customHeight="1" x14ac:dyDescent="0.25"/>
    <row r="27992" ht="30.75" customHeight="1" x14ac:dyDescent="0.25"/>
    <row r="27993" ht="30.75" customHeight="1" x14ac:dyDescent="0.25"/>
    <row r="27994" ht="30.75" customHeight="1" x14ac:dyDescent="0.25"/>
    <row r="27995" ht="30.75" customHeight="1" x14ac:dyDescent="0.25"/>
    <row r="27996" ht="30.75" customHeight="1" x14ac:dyDescent="0.25"/>
    <row r="27997" ht="30.75" customHeight="1" x14ac:dyDescent="0.25"/>
    <row r="27998" ht="30.75" customHeight="1" x14ac:dyDescent="0.25"/>
    <row r="27999" ht="30.75" customHeight="1" x14ac:dyDescent="0.25"/>
    <row r="28000" ht="30.75" customHeight="1" x14ac:dyDescent="0.25"/>
    <row r="28001" ht="30.75" customHeight="1" x14ac:dyDescent="0.25"/>
    <row r="28002" ht="30.75" customHeight="1" x14ac:dyDescent="0.25"/>
    <row r="28003" ht="30.75" customHeight="1" x14ac:dyDescent="0.25"/>
    <row r="28004" ht="30.75" customHeight="1" x14ac:dyDescent="0.25"/>
    <row r="28005" ht="30.75" customHeight="1" x14ac:dyDescent="0.25"/>
    <row r="28006" ht="30.75" customHeight="1" x14ac:dyDescent="0.25"/>
    <row r="28007" ht="30.75" customHeight="1" x14ac:dyDescent="0.25"/>
    <row r="28008" ht="30.75" customHeight="1" x14ac:dyDescent="0.25"/>
    <row r="28009" ht="30.75" customHeight="1" x14ac:dyDescent="0.25"/>
    <row r="28010" ht="30.75" customHeight="1" x14ac:dyDescent="0.25"/>
    <row r="28011" ht="30.75" customHeight="1" x14ac:dyDescent="0.25"/>
    <row r="28012" ht="30.75" customHeight="1" x14ac:dyDescent="0.25"/>
    <row r="28013" ht="30.75" customHeight="1" x14ac:dyDescent="0.25"/>
    <row r="28014" ht="30.75" customHeight="1" x14ac:dyDescent="0.25"/>
    <row r="28015" ht="30.75" customHeight="1" x14ac:dyDescent="0.25"/>
    <row r="28016" ht="30.75" customHeight="1" x14ac:dyDescent="0.25"/>
    <row r="28017" ht="30.75" customHeight="1" x14ac:dyDescent="0.25"/>
    <row r="28018" ht="30.75" customHeight="1" x14ac:dyDescent="0.25"/>
    <row r="28019" ht="30.75" customHeight="1" x14ac:dyDescent="0.25"/>
    <row r="28020" ht="30.75" customHeight="1" x14ac:dyDescent="0.25"/>
    <row r="28021" ht="30.75" customHeight="1" x14ac:dyDescent="0.25"/>
    <row r="28022" ht="30.75" customHeight="1" x14ac:dyDescent="0.25"/>
    <row r="28023" ht="30.75" customHeight="1" x14ac:dyDescent="0.25"/>
    <row r="28024" ht="30.75" customHeight="1" x14ac:dyDescent="0.25"/>
    <row r="28025" ht="30.75" customHeight="1" x14ac:dyDescent="0.25"/>
    <row r="28026" ht="30.75" customHeight="1" x14ac:dyDescent="0.25"/>
    <row r="28027" ht="30.75" customHeight="1" x14ac:dyDescent="0.25"/>
    <row r="28028" ht="30.75" customHeight="1" x14ac:dyDescent="0.25"/>
    <row r="28029" ht="30.75" customHeight="1" x14ac:dyDescent="0.25"/>
    <row r="28030" ht="30.75" customHeight="1" x14ac:dyDescent="0.25"/>
    <row r="28031" ht="30.75" customHeight="1" x14ac:dyDescent="0.25"/>
    <row r="28032" ht="30.75" customHeight="1" x14ac:dyDescent="0.25"/>
    <row r="28033" ht="30.75" customHeight="1" x14ac:dyDescent="0.25"/>
    <row r="28034" ht="30.75" customHeight="1" x14ac:dyDescent="0.25"/>
    <row r="28035" ht="30.75" customHeight="1" x14ac:dyDescent="0.25"/>
    <row r="28036" ht="30.75" customHeight="1" x14ac:dyDescent="0.25"/>
    <row r="28037" ht="30.75" customHeight="1" x14ac:dyDescent="0.25"/>
    <row r="28038" ht="30.75" customHeight="1" x14ac:dyDescent="0.25"/>
    <row r="28039" ht="30.75" customHeight="1" x14ac:dyDescent="0.25"/>
    <row r="28040" ht="30.75" customHeight="1" x14ac:dyDescent="0.25"/>
    <row r="28041" ht="30.75" customHeight="1" x14ac:dyDescent="0.25"/>
    <row r="28042" ht="30.75" customHeight="1" x14ac:dyDescent="0.25"/>
    <row r="28043" ht="30.75" customHeight="1" x14ac:dyDescent="0.25"/>
    <row r="28044" ht="30.75" customHeight="1" x14ac:dyDescent="0.25"/>
    <row r="28045" ht="30.75" customHeight="1" x14ac:dyDescent="0.25"/>
    <row r="28046" ht="30.75" customHeight="1" x14ac:dyDescent="0.25"/>
    <row r="28047" ht="30.75" customHeight="1" x14ac:dyDescent="0.25"/>
    <row r="28048" ht="30.75" customHeight="1" x14ac:dyDescent="0.25"/>
    <row r="28049" ht="30.75" customHeight="1" x14ac:dyDescent="0.25"/>
    <row r="28050" ht="30.75" customHeight="1" x14ac:dyDescent="0.25"/>
    <row r="28051" ht="30.75" customHeight="1" x14ac:dyDescent="0.25"/>
    <row r="28052" ht="30.75" customHeight="1" x14ac:dyDescent="0.25"/>
    <row r="28053" ht="30.75" customHeight="1" x14ac:dyDescent="0.25"/>
    <row r="28054" ht="30.75" customHeight="1" x14ac:dyDescent="0.25"/>
    <row r="28055" ht="30.75" customHeight="1" x14ac:dyDescent="0.25"/>
    <row r="28056" ht="30.75" customHeight="1" x14ac:dyDescent="0.25"/>
    <row r="28057" ht="30.75" customHeight="1" x14ac:dyDescent="0.25"/>
    <row r="28058" ht="30.75" customHeight="1" x14ac:dyDescent="0.25"/>
    <row r="28059" ht="30.75" customHeight="1" x14ac:dyDescent="0.25"/>
    <row r="28060" ht="30.75" customHeight="1" x14ac:dyDescent="0.25"/>
    <row r="28061" ht="30.75" customHeight="1" x14ac:dyDescent="0.25"/>
    <row r="28062" ht="30.75" customHeight="1" x14ac:dyDescent="0.25"/>
    <row r="28063" ht="30.75" customHeight="1" x14ac:dyDescent="0.25"/>
    <row r="28064" ht="30.75" customHeight="1" x14ac:dyDescent="0.25"/>
    <row r="28065" ht="30.75" customHeight="1" x14ac:dyDescent="0.25"/>
    <row r="28066" ht="30.75" customHeight="1" x14ac:dyDescent="0.25"/>
    <row r="28067" ht="30.75" customHeight="1" x14ac:dyDescent="0.25"/>
    <row r="28068" ht="30.75" customHeight="1" x14ac:dyDescent="0.25"/>
    <row r="28069" ht="30.75" customHeight="1" x14ac:dyDescent="0.25"/>
    <row r="28070" ht="30.75" customHeight="1" x14ac:dyDescent="0.25"/>
    <row r="28071" ht="30.75" customHeight="1" x14ac:dyDescent="0.25"/>
    <row r="28072" ht="30.75" customHeight="1" x14ac:dyDescent="0.25"/>
    <row r="28073" ht="30.75" customHeight="1" x14ac:dyDescent="0.25"/>
    <row r="28074" ht="30.75" customHeight="1" x14ac:dyDescent="0.25"/>
    <row r="28075" ht="30.75" customHeight="1" x14ac:dyDescent="0.25"/>
    <row r="28076" ht="30.75" customHeight="1" x14ac:dyDescent="0.25"/>
    <row r="28077" ht="30.75" customHeight="1" x14ac:dyDescent="0.25"/>
    <row r="28078" ht="30.75" customHeight="1" x14ac:dyDescent="0.25"/>
    <row r="28079" ht="30.75" customHeight="1" x14ac:dyDescent="0.25"/>
    <row r="28080" ht="30.75" customHeight="1" x14ac:dyDescent="0.25"/>
    <row r="28081" ht="30.75" customHeight="1" x14ac:dyDescent="0.25"/>
    <row r="28082" ht="30.75" customHeight="1" x14ac:dyDescent="0.25"/>
    <row r="28083" ht="30.75" customHeight="1" x14ac:dyDescent="0.25"/>
    <row r="28084" ht="30.75" customHeight="1" x14ac:dyDescent="0.25"/>
    <row r="28085" ht="30.75" customHeight="1" x14ac:dyDescent="0.25"/>
    <row r="28086" ht="30.75" customHeight="1" x14ac:dyDescent="0.25"/>
    <row r="28087" ht="30.75" customHeight="1" x14ac:dyDescent="0.25"/>
    <row r="28088" ht="30.75" customHeight="1" x14ac:dyDescent="0.25"/>
    <row r="28089" ht="30.75" customHeight="1" x14ac:dyDescent="0.25"/>
    <row r="28090" ht="30.75" customHeight="1" x14ac:dyDescent="0.25"/>
    <row r="28091" ht="30.75" customHeight="1" x14ac:dyDescent="0.25"/>
    <row r="28092" ht="30.75" customHeight="1" x14ac:dyDescent="0.25"/>
    <row r="28093" ht="30.75" customHeight="1" x14ac:dyDescent="0.25"/>
    <row r="28094" ht="30.75" customHeight="1" x14ac:dyDescent="0.25"/>
    <row r="28095" ht="30.75" customHeight="1" x14ac:dyDescent="0.25"/>
    <row r="28096" ht="30.75" customHeight="1" x14ac:dyDescent="0.25"/>
    <row r="28097" ht="30.75" customHeight="1" x14ac:dyDescent="0.25"/>
    <row r="28098" ht="30.75" customHeight="1" x14ac:dyDescent="0.25"/>
    <row r="28099" ht="30.75" customHeight="1" x14ac:dyDescent="0.25"/>
    <row r="28100" ht="30.75" customHeight="1" x14ac:dyDescent="0.25"/>
    <row r="28101" ht="30.75" customHeight="1" x14ac:dyDescent="0.25"/>
    <row r="28102" ht="30.75" customHeight="1" x14ac:dyDescent="0.25"/>
    <row r="28103" ht="30.75" customHeight="1" x14ac:dyDescent="0.25"/>
    <row r="28104" ht="30.75" customHeight="1" x14ac:dyDescent="0.25"/>
    <row r="28105" ht="30.75" customHeight="1" x14ac:dyDescent="0.25"/>
    <row r="28106" ht="30.75" customHeight="1" x14ac:dyDescent="0.25"/>
    <row r="28107" ht="30.75" customHeight="1" x14ac:dyDescent="0.25"/>
    <row r="28108" ht="30.75" customHeight="1" x14ac:dyDescent="0.25"/>
    <row r="28109" ht="30.75" customHeight="1" x14ac:dyDescent="0.25"/>
    <row r="28110" ht="30.75" customHeight="1" x14ac:dyDescent="0.25"/>
    <row r="28111" ht="30.75" customHeight="1" x14ac:dyDescent="0.25"/>
    <row r="28112" ht="30.75" customHeight="1" x14ac:dyDescent="0.25"/>
    <row r="28113" ht="30.75" customHeight="1" x14ac:dyDescent="0.25"/>
    <row r="28114" ht="30.75" customHeight="1" x14ac:dyDescent="0.25"/>
    <row r="28115" ht="30.75" customHeight="1" x14ac:dyDescent="0.25"/>
    <row r="28116" ht="30.75" customHeight="1" x14ac:dyDescent="0.25"/>
    <row r="28117" ht="30.75" customHeight="1" x14ac:dyDescent="0.25"/>
    <row r="28118" ht="30.75" customHeight="1" x14ac:dyDescent="0.25"/>
    <row r="28119" ht="30.75" customHeight="1" x14ac:dyDescent="0.25"/>
    <row r="28120" ht="30.75" customHeight="1" x14ac:dyDescent="0.25"/>
    <row r="28121" ht="30.75" customHeight="1" x14ac:dyDescent="0.25"/>
    <row r="28122" ht="30.75" customHeight="1" x14ac:dyDescent="0.25"/>
    <row r="28123" ht="30.75" customHeight="1" x14ac:dyDescent="0.25"/>
    <row r="28124" ht="30.75" customHeight="1" x14ac:dyDescent="0.25"/>
    <row r="28125" ht="30.75" customHeight="1" x14ac:dyDescent="0.25"/>
    <row r="28126" ht="30.75" customHeight="1" x14ac:dyDescent="0.25"/>
    <row r="28127" ht="30.75" customHeight="1" x14ac:dyDescent="0.25"/>
    <row r="28128" ht="30.75" customHeight="1" x14ac:dyDescent="0.25"/>
    <row r="28129" ht="30.75" customHeight="1" x14ac:dyDescent="0.25"/>
    <row r="28130" ht="30.75" customHeight="1" x14ac:dyDescent="0.25"/>
    <row r="28131" ht="30.75" customHeight="1" x14ac:dyDescent="0.25"/>
    <row r="28132" ht="30.75" customHeight="1" x14ac:dyDescent="0.25"/>
    <row r="28133" ht="30.75" customHeight="1" x14ac:dyDescent="0.25"/>
    <row r="28134" ht="30.75" customHeight="1" x14ac:dyDescent="0.25"/>
    <row r="28135" ht="30.75" customHeight="1" x14ac:dyDescent="0.25"/>
    <row r="28136" ht="30.75" customHeight="1" x14ac:dyDescent="0.25"/>
    <row r="28137" ht="30.75" customHeight="1" x14ac:dyDescent="0.25"/>
    <row r="28138" ht="30.75" customHeight="1" x14ac:dyDescent="0.25"/>
    <row r="28139" ht="30.75" customHeight="1" x14ac:dyDescent="0.25"/>
    <row r="28140" ht="30.75" customHeight="1" x14ac:dyDescent="0.25"/>
    <row r="28141" ht="30.75" customHeight="1" x14ac:dyDescent="0.25"/>
    <row r="28142" ht="30.75" customHeight="1" x14ac:dyDescent="0.25"/>
    <row r="28143" ht="30.75" customHeight="1" x14ac:dyDescent="0.25"/>
    <row r="28144" ht="30.75" customHeight="1" x14ac:dyDescent="0.25"/>
    <row r="28145" ht="30.75" customHeight="1" x14ac:dyDescent="0.25"/>
    <row r="28146" ht="30.75" customHeight="1" x14ac:dyDescent="0.25"/>
    <row r="28147" ht="30.75" customHeight="1" x14ac:dyDescent="0.25"/>
    <row r="28148" ht="30.75" customHeight="1" x14ac:dyDescent="0.25"/>
    <row r="28149" ht="30.75" customHeight="1" x14ac:dyDescent="0.25"/>
    <row r="28150" ht="30.75" customHeight="1" x14ac:dyDescent="0.25"/>
    <row r="28151" ht="30.75" customHeight="1" x14ac:dyDescent="0.25"/>
    <row r="28152" ht="30.75" customHeight="1" x14ac:dyDescent="0.25"/>
    <row r="28153" ht="30.75" customHeight="1" x14ac:dyDescent="0.25"/>
    <row r="28154" ht="30.75" customHeight="1" x14ac:dyDescent="0.25"/>
    <row r="28155" ht="30.75" customHeight="1" x14ac:dyDescent="0.25"/>
    <row r="28156" ht="30.75" customHeight="1" x14ac:dyDescent="0.25"/>
    <row r="28157" ht="30.75" customHeight="1" x14ac:dyDescent="0.25"/>
    <row r="28158" ht="30.75" customHeight="1" x14ac:dyDescent="0.25"/>
    <row r="28159" ht="30.75" customHeight="1" x14ac:dyDescent="0.25"/>
    <row r="28160" ht="30.75" customHeight="1" x14ac:dyDescent="0.25"/>
    <row r="28161" ht="30.75" customHeight="1" x14ac:dyDescent="0.25"/>
    <row r="28162" ht="30.75" customHeight="1" x14ac:dyDescent="0.25"/>
    <row r="28163" ht="30.75" customHeight="1" x14ac:dyDescent="0.25"/>
    <row r="28164" ht="30.75" customHeight="1" x14ac:dyDescent="0.25"/>
    <row r="28165" ht="30.75" customHeight="1" x14ac:dyDescent="0.25"/>
    <row r="28166" ht="30.75" customHeight="1" x14ac:dyDescent="0.25"/>
    <row r="28167" ht="30.75" customHeight="1" x14ac:dyDescent="0.25"/>
    <row r="28168" ht="30.75" customHeight="1" x14ac:dyDescent="0.25"/>
    <row r="28169" ht="30.75" customHeight="1" x14ac:dyDescent="0.25"/>
    <row r="28170" ht="30.75" customHeight="1" x14ac:dyDescent="0.25"/>
    <row r="28171" ht="30.75" customHeight="1" x14ac:dyDescent="0.25"/>
    <row r="28172" ht="30.75" customHeight="1" x14ac:dyDescent="0.25"/>
    <row r="28173" ht="30.75" customHeight="1" x14ac:dyDescent="0.25"/>
    <row r="28174" ht="30.75" customHeight="1" x14ac:dyDescent="0.25"/>
    <row r="28175" ht="30.75" customHeight="1" x14ac:dyDescent="0.25"/>
    <row r="28176" ht="30.75" customHeight="1" x14ac:dyDescent="0.25"/>
    <row r="28177" ht="30.75" customHeight="1" x14ac:dyDescent="0.25"/>
    <row r="28178" ht="30.75" customHeight="1" x14ac:dyDescent="0.25"/>
    <row r="28179" ht="30.75" customHeight="1" x14ac:dyDescent="0.25"/>
    <row r="28180" ht="30.75" customHeight="1" x14ac:dyDescent="0.25"/>
    <row r="28181" ht="30.75" customHeight="1" x14ac:dyDescent="0.25"/>
    <row r="28182" ht="30.75" customHeight="1" x14ac:dyDescent="0.25"/>
    <row r="28183" ht="30.75" customHeight="1" x14ac:dyDescent="0.25"/>
    <row r="28184" ht="30.75" customHeight="1" x14ac:dyDescent="0.25"/>
    <row r="28185" ht="30.75" customHeight="1" x14ac:dyDescent="0.25"/>
    <row r="28186" ht="30.75" customHeight="1" x14ac:dyDescent="0.25"/>
    <row r="28187" ht="30.75" customHeight="1" x14ac:dyDescent="0.25"/>
    <row r="28188" ht="30.75" customHeight="1" x14ac:dyDescent="0.25"/>
    <row r="28189" ht="30.75" customHeight="1" x14ac:dyDescent="0.25"/>
    <row r="28190" ht="30.75" customHeight="1" x14ac:dyDescent="0.25"/>
    <row r="28191" ht="30.75" customHeight="1" x14ac:dyDescent="0.25"/>
    <row r="28192" ht="30.75" customHeight="1" x14ac:dyDescent="0.25"/>
    <row r="28193" ht="30.75" customHeight="1" x14ac:dyDescent="0.25"/>
    <row r="28194" ht="30.75" customHeight="1" x14ac:dyDescent="0.25"/>
    <row r="28195" ht="30.75" customHeight="1" x14ac:dyDescent="0.25"/>
    <row r="28196" ht="30.75" customHeight="1" x14ac:dyDescent="0.25"/>
    <row r="28197" ht="30.75" customHeight="1" x14ac:dyDescent="0.25"/>
    <row r="28198" ht="30.75" customHeight="1" x14ac:dyDescent="0.25"/>
    <row r="28199" ht="30.75" customHeight="1" x14ac:dyDescent="0.25"/>
    <row r="28200" ht="30.75" customHeight="1" x14ac:dyDescent="0.25"/>
    <row r="28201" ht="30.75" customHeight="1" x14ac:dyDescent="0.25"/>
    <row r="28202" ht="30.75" customHeight="1" x14ac:dyDescent="0.25"/>
    <row r="28203" ht="30.75" customHeight="1" x14ac:dyDescent="0.25"/>
    <row r="28204" ht="30.75" customHeight="1" x14ac:dyDescent="0.25"/>
    <row r="28205" ht="30.75" customHeight="1" x14ac:dyDescent="0.25"/>
    <row r="28206" ht="30.75" customHeight="1" x14ac:dyDescent="0.25"/>
    <row r="28207" ht="30.75" customHeight="1" x14ac:dyDescent="0.25"/>
    <row r="28208" ht="30.75" customHeight="1" x14ac:dyDescent="0.25"/>
    <row r="28209" ht="30.75" customHeight="1" x14ac:dyDescent="0.25"/>
    <row r="28210" ht="30.75" customHeight="1" x14ac:dyDescent="0.25"/>
    <row r="28211" ht="30.75" customHeight="1" x14ac:dyDescent="0.25"/>
    <row r="28212" ht="30.75" customHeight="1" x14ac:dyDescent="0.25"/>
    <row r="28213" ht="30.75" customHeight="1" x14ac:dyDescent="0.25"/>
    <row r="28214" ht="30.75" customHeight="1" x14ac:dyDescent="0.25"/>
    <row r="28215" ht="30.75" customHeight="1" x14ac:dyDescent="0.25"/>
    <row r="28216" ht="30.75" customHeight="1" x14ac:dyDescent="0.25"/>
    <row r="28217" ht="30.75" customHeight="1" x14ac:dyDescent="0.25"/>
    <row r="28218" ht="30.75" customHeight="1" x14ac:dyDescent="0.25"/>
    <row r="28219" ht="30.75" customHeight="1" x14ac:dyDescent="0.25"/>
    <row r="28220" ht="30.75" customHeight="1" x14ac:dyDescent="0.25"/>
    <row r="28221" ht="30.75" customHeight="1" x14ac:dyDescent="0.25"/>
    <row r="28222" ht="30.75" customHeight="1" x14ac:dyDescent="0.25"/>
    <row r="28223" ht="30.75" customHeight="1" x14ac:dyDescent="0.25"/>
    <row r="28224" ht="30.75" customHeight="1" x14ac:dyDescent="0.25"/>
    <row r="28225" ht="30.75" customHeight="1" x14ac:dyDescent="0.25"/>
    <row r="28226" ht="30.75" customHeight="1" x14ac:dyDescent="0.25"/>
    <row r="28227" ht="30.75" customHeight="1" x14ac:dyDescent="0.25"/>
    <row r="28228" ht="30.75" customHeight="1" x14ac:dyDescent="0.25"/>
    <row r="28229" ht="30.75" customHeight="1" x14ac:dyDescent="0.25"/>
    <row r="28230" ht="30.75" customHeight="1" x14ac:dyDescent="0.25"/>
    <row r="28231" ht="30.75" customHeight="1" x14ac:dyDescent="0.25"/>
    <row r="28232" ht="30.75" customHeight="1" x14ac:dyDescent="0.25"/>
    <row r="28233" ht="30.75" customHeight="1" x14ac:dyDescent="0.25"/>
    <row r="28234" ht="30.75" customHeight="1" x14ac:dyDescent="0.25"/>
    <row r="28235" ht="30.75" customHeight="1" x14ac:dyDescent="0.25"/>
    <row r="28236" ht="30.75" customHeight="1" x14ac:dyDescent="0.25"/>
    <row r="28237" ht="30.75" customHeight="1" x14ac:dyDescent="0.25"/>
    <row r="28238" ht="30.75" customHeight="1" x14ac:dyDescent="0.25"/>
    <row r="28239" ht="30.75" customHeight="1" x14ac:dyDescent="0.25"/>
    <row r="28240" ht="30.75" customHeight="1" x14ac:dyDescent="0.25"/>
    <row r="28241" ht="30.75" customHeight="1" x14ac:dyDescent="0.25"/>
    <row r="28242" ht="30.75" customHeight="1" x14ac:dyDescent="0.25"/>
    <row r="28243" ht="30.75" customHeight="1" x14ac:dyDescent="0.25"/>
    <row r="28244" ht="30.75" customHeight="1" x14ac:dyDescent="0.25"/>
    <row r="28245" ht="30.75" customHeight="1" x14ac:dyDescent="0.25"/>
    <row r="28246" ht="30.75" customHeight="1" x14ac:dyDescent="0.25"/>
    <row r="28247" ht="30.75" customHeight="1" x14ac:dyDescent="0.25"/>
    <row r="28248" ht="30.75" customHeight="1" x14ac:dyDescent="0.25"/>
    <row r="28249" ht="30.75" customHeight="1" x14ac:dyDescent="0.25"/>
    <row r="28250" ht="30.75" customHeight="1" x14ac:dyDescent="0.25"/>
    <row r="28251" ht="30.75" customHeight="1" x14ac:dyDescent="0.25"/>
    <row r="28252" ht="30.75" customHeight="1" x14ac:dyDescent="0.25"/>
    <row r="28253" ht="30.75" customHeight="1" x14ac:dyDescent="0.25"/>
    <row r="28254" ht="30.75" customHeight="1" x14ac:dyDescent="0.25"/>
    <row r="28255" ht="30.75" customHeight="1" x14ac:dyDescent="0.25"/>
    <row r="28256" ht="30.75" customHeight="1" x14ac:dyDescent="0.25"/>
    <row r="28257" ht="30.75" customHeight="1" x14ac:dyDescent="0.25"/>
    <row r="28258" ht="30.75" customHeight="1" x14ac:dyDescent="0.25"/>
    <row r="28259" ht="30.75" customHeight="1" x14ac:dyDescent="0.25"/>
    <row r="28260" ht="30.75" customHeight="1" x14ac:dyDescent="0.25"/>
    <row r="28261" ht="30.75" customHeight="1" x14ac:dyDescent="0.25"/>
    <row r="28262" ht="30.75" customHeight="1" x14ac:dyDescent="0.25"/>
    <row r="28263" ht="30.75" customHeight="1" x14ac:dyDescent="0.25"/>
    <row r="28264" ht="30.75" customHeight="1" x14ac:dyDescent="0.25"/>
    <row r="28265" ht="30.75" customHeight="1" x14ac:dyDescent="0.25"/>
    <row r="28266" ht="30.75" customHeight="1" x14ac:dyDescent="0.25"/>
    <row r="28267" ht="30.75" customHeight="1" x14ac:dyDescent="0.25"/>
    <row r="28268" ht="30.75" customHeight="1" x14ac:dyDescent="0.25"/>
    <row r="28269" ht="30.75" customHeight="1" x14ac:dyDescent="0.25"/>
    <row r="28270" ht="30.75" customHeight="1" x14ac:dyDescent="0.25"/>
    <row r="28271" ht="30.75" customHeight="1" x14ac:dyDescent="0.25"/>
    <row r="28272" ht="30.75" customHeight="1" x14ac:dyDescent="0.25"/>
    <row r="28273" ht="30.75" customHeight="1" x14ac:dyDescent="0.25"/>
    <row r="28274" ht="30.75" customHeight="1" x14ac:dyDescent="0.25"/>
    <row r="28275" ht="30.75" customHeight="1" x14ac:dyDescent="0.25"/>
    <row r="28276" ht="30.75" customHeight="1" x14ac:dyDescent="0.25"/>
    <row r="28277" ht="30.75" customHeight="1" x14ac:dyDescent="0.25"/>
    <row r="28278" ht="30.75" customHeight="1" x14ac:dyDescent="0.25"/>
    <row r="28279" ht="30.75" customHeight="1" x14ac:dyDescent="0.25"/>
    <row r="28280" ht="30.75" customHeight="1" x14ac:dyDescent="0.25"/>
    <row r="28281" ht="30.75" customHeight="1" x14ac:dyDescent="0.25"/>
    <row r="28282" ht="30.75" customHeight="1" x14ac:dyDescent="0.25"/>
    <row r="28283" ht="30.75" customHeight="1" x14ac:dyDescent="0.25"/>
    <row r="28284" ht="30.75" customHeight="1" x14ac:dyDescent="0.25"/>
    <row r="28285" ht="30.75" customHeight="1" x14ac:dyDescent="0.25"/>
    <row r="28286" ht="30.75" customHeight="1" x14ac:dyDescent="0.25"/>
    <row r="28287" ht="30.75" customHeight="1" x14ac:dyDescent="0.25"/>
    <row r="28288" ht="30.75" customHeight="1" x14ac:dyDescent="0.25"/>
    <row r="28289" ht="30.75" customHeight="1" x14ac:dyDescent="0.25"/>
    <row r="28290" ht="30.75" customHeight="1" x14ac:dyDescent="0.25"/>
    <row r="28291" ht="30.75" customHeight="1" x14ac:dyDescent="0.25"/>
    <row r="28292" ht="30.75" customHeight="1" x14ac:dyDescent="0.25"/>
    <row r="28293" ht="30.75" customHeight="1" x14ac:dyDescent="0.25"/>
    <row r="28294" ht="30.75" customHeight="1" x14ac:dyDescent="0.25"/>
    <row r="28295" ht="30.75" customHeight="1" x14ac:dyDescent="0.25"/>
    <row r="28296" ht="30.75" customHeight="1" x14ac:dyDescent="0.25"/>
    <row r="28297" ht="30.75" customHeight="1" x14ac:dyDescent="0.25"/>
    <row r="28298" ht="30.75" customHeight="1" x14ac:dyDescent="0.25"/>
    <row r="28299" ht="30.75" customHeight="1" x14ac:dyDescent="0.25"/>
    <row r="28300" ht="30.75" customHeight="1" x14ac:dyDescent="0.25"/>
    <row r="28301" ht="30.75" customHeight="1" x14ac:dyDescent="0.25"/>
    <row r="28302" ht="30.75" customHeight="1" x14ac:dyDescent="0.25"/>
    <row r="28303" ht="30.75" customHeight="1" x14ac:dyDescent="0.25"/>
    <row r="28304" ht="30.75" customHeight="1" x14ac:dyDescent="0.25"/>
    <row r="28305" ht="30.75" customHeight="1" x14ac:dyDescent="0.25"/>
    <row r="28306" ht="30.75" customHeight="1" x14ac:dyDescent="0.25"/>
    <row r="28307" ht="30.75" customHeight="1" x14ac:dyDescent="0.25"/>
    <row r="28308" ht="30.75" customHeight="1" x14ac:dyDescent="0.25"/>
    <row r="28309" ht="30.75" customHeight="1" x14ac:dyDescent="0.25"/>
    <row r="28310" ht="30.75" customHeight="1" x14ac:dyDescent="0.25"/>
    <row r="28311" ht="30.75" customHeight="1" x14ac:dyDescent="0.25"/>
    <row r="28312" ht="30.75" customHeight="1" x14ac:dyDescent="0.25"/>
    <row r="28313" ht="30.75" customHeight="1" x14ac:dyDescent="0.25"/>
    <row r="28314" ht="30.75" customHeight="1" x14ac:dyDescent="0.25"/>
    <row r="28315" ht="30.75" customHeight="1" x14ac:dyDescent="0.25"/>
    <row r="28316" ht="30.75" customHeight="1" x14ac:dyDescent="0.25"/>
    <row r="28317" ht="30.75" customHeight="1" x14ac:dyDescent="0.25"/>
    <row r="28318" ht="30.75" customHeight="1" x14ac:dyDescent="0.25"/>
    <row r="28319" ht="30.75" customHeight="1" x14ac:dyDescent="0.25"/>
    <row r="28320" ht="30.75" customHeight="1" x14ac:dyDescent="0.25"/>
    <row r="28321" ht="30.75" customHeight="1" x14ac:dyDescent="0.25"/>
    <row r="28322" ht="30.75" customHeight="1" x14ac:dyDescent="0.25"/>
    <row r="28323" ht="30.75" customHeight="1" x14ac:dyDescent="0.25"/>
    <row r="28324" ht="30.75" customHeight="1" x14ac:dyDescent="0.25"/>
    <row r="28325" ht="30.75" customHeight="1" x14ac:dyDescent="0.25"/>
    <row r="28326" ht="30.75" customHeight="1" x14ac:dyDescent="0.25"/>
    <row r="28327" ht="30.75" customHeight="1" x14ac:dyDescent="0.25"/>
    <row r="28328" ht="30.75" customHeight="1" x14ac:dyDescent="0.25"/>
    <row r="28329" ht="30.75" customHeight="1" x14ac:dyDescent="0.25"/>
    <row r="28330" ht="30.75" customHeight="1" x14ac:dyDescent="0.25"/>
    <row r="28331" ht="30.75" customHeight="1" x14ac:dyDescent="0.25"/>
    <row r="28332" ht="30.75" customHeight="1" x14ac:dyDescent="0.25"/>
    <row r="28333" ht="30.75" customHeight="1" x14ac:dyDescent="0.25"/>
    <row r="28334" ht="30.75" customHeight="1" x14ac:dyDescent="0.25"/>
    <row r="28335" ht="30.75" customHeight="1" x14ac:dyDescent="0.25"/>
    <row r="28336" ht="30.75" customHeight="1" x14ac:dyDescent="0.25"/>
    <row r="28337" ht="30.75" customHeight="1" x14ac:dyDescent="0.25"/>
    <row r="28338" ht="30.75" customHeight="1" x14ac:dyDescent="0.25"/>
    <row r="28339" ht="30.75" customHeight="1" x14ac:dyDescent="0.25"/>
    <row r="28340" ht="30.75" customHeight="1" x14ac:dyDescent="0.25"/>
    <row r="28341" ht="30.75" customHeight="1" x14ac:dyDescent="0.25"/>
    <row r="28342" ht="30.75" customHeight="1" x14ac:dyDescent="0.25"/>
    <row r="28343" ht="30.75" customHeight="1" x14ac:dyDescent="0.25"/>
    <row r="28344" ht="30.75" customHeight="1" x14ac:dyDescent="0.25"/>
    <row r="28345" ht="30.75" customHeight="1" x14ac:dyDescent="0.25"/>
    <row r="28346" ht="30.75" customHeight="1" x14ac:dyDescent="0.25"/>
    <row r="28347" ht="30.75" customHeight="1" x14ac:dyDescent="0.25"/>
    <row r="28348" ht="30.75" customHeight="1" x14ac:dyDescent="0.25"/>
    <row r="28349" ht="30.75" customHeight="1" x14ac:dyDescent="0.25"/>
    <row r="28350" ht="30.75" customHeight="1" x14ac:dyDescent="0.25"/>
    <row r="28351" ht="30.75" customHeight="1" x14ac:dyDescent="0.25"/>
    <row r="28352" ht="30.75" customHeight="1" x14ac:dyDescent="0.25"/>
    <row r="28353" ht="30.75" customHeight="1" x14ac:dyDescent="0.25"/>
    <row r="28354" ht="30.75" customHeight="1" x14ac:dyDescent="0.25"/>
    <row r="28355" ht="30.75" customHeight="1" x14ac:dyDescent="0.25"/>
    <row r="28356" ht="30.75" customHeight="1" x14ac:dyDescent="0.25"/>
    <row r="28357" ht="30.75" customHeight="1" x14ac:dyDescent="0.25"/>
    <row r="28358" ht="30.75" customHeight="1" x14ac:dyDescent="0.25"/>
    <row r="28359" ht="30.75" customHeight="1" x14ac:dyDescent="0.25"/>
    <row r="28360" ht="30.75" customHeight="1" x14ac:dyDescent="0.25"/>
    <row r="28361" ht="30.75" customHeight="1" x14ac:dyDescent="0.25"/>
    <row r="28362" ht="30.75" customHeight="1" x14ac:dyDescent="0.25"/>
    <row r="28363" ht="30.75" customHeight="1" x14ac:dyDescent="0.25"/>
    <row r="28364" ht="30.75" customHeight="1" x14ac:dyDescent="0.25"/>
    <row r="28365" ht="30.75" customHeight="1" x14ac:dyDescent="0.25"/>
    <row r="28366" ht="30.75" customHeight="1" x14ac:dyDescent="0.25"/>
    <row r="28367" ht="30.75" customHeight="1" x14ac:dyDescent="0.25"/>
    <row r="28368" ht="30.75" customHeight="1" x14ac:dyDescent="0.25"/>
    <row r="28369" ht="30.75" customHeight="1" x14ac:dyDescent="0.25"/>
    <row r="28370" ht="30.75" customHeight="1" x14ac:dyDescent="0.25"/>
    <row r="28371" ht="30.75" customHeight="1" x14ac:dyDescent="0.25"/>
    <row r="28372" ht="30.75" customHeight="1" x14ac:dyDescent="0.25"/>
    <row r="28373" ht="30.75" customHeight="1" x14ac:dyDescent="0.25"/>
    <row r="28374" ht="30.75" customHeight="1" x14ac:dyDescent="0.25"/>
    <row r="28375" ht="30.75" customHeight="1" x14ac:dyDescent="0.25"/>
    <row r="28376" ht="30.75" customHeight="1" x14ac:dyDescent="0.25"/>
    <row r="28377" ht="30.75" customHeight="1" x14ac:dyDescent="0.25"/>
    <row r="28378" ht="30.75" customHeight="1" x14ac:dyDescent="0.25"/>
    <row r="28379" ht="30.75" customHeight="1" x14ac:dyDescent="0.25"/>
    <row r="28380" ht="30.75" customHeight="1" x14ac:dyDescent="0.25"/>
    <row r="28381" ht="30.75" customHeight="1" x14ac:dyDescent="0.25"/>
    <row r="28382" ht="30.75" customHeight="1" x14ac:dyDescent="0.25"/>
    <row r="28383" ht="30.75" customHeight="1" x14ac:dyDescent="0.25"/>
    <row r="28384" ht="30.75" customHeight="1" x14ac:dyDescent="0.25"/>
    <row r="28385" ht="30.75" customHeight="1" x14ac:dyDescent="0.25"/>
    <row r="28386" ht="30.75" customHeight="1" x14ac:dyDescent="0.25"/>
    <row r="28387" ht="30.75" customHeight="1" x14ac:dyDescent="0.25"/>
    <row r="28388" ht="30.75" customHeight="1" x14ac:dyDescent="0.25"/>
    <row r="28389" ht="30.75" customHeight="1" x14ac:dyDescent="0.25"/>
    <row r="28390" ht="30.75" customHeight="1" x14ac:dyDescent="0.25"/>
    <row r="28391" ht="30.75" customHeight="1" x14ac:dyDescent="0.25"/>
    <row r="28392" ht="30.75" customHeight="1" x14ac:dyDescent="0.25"/>
    <row r="28393" ht="30.75" customHeight="1" x14ac:dyDescent="0.25"/>
    <row r="28394" ht="30.75" customHeight="1" x14ac:dyDescent="0.25"/>
    <row r="28395" ht="30.75" customHeight="1" x14ac:dyDescent="0.25"/>
    <row r="28396" ht="30.75" customHeight="1" x14ac:dyDescent="0.25"/>
    <row r="28397" ht="30.75" customHeight="1" x14ac:dyDescent="0.25"/>
    <row r="28398" ht="30.75" customHeight="1" x14ac:dyDescent="0.25"/>
    <row r="28399" ht="30.75" customHeight="1" x14ac:dyDescent="0.25"/>
    <row r="28400" ht="30.75" customHeight="1" x14ac:dyDescent="0.25"/>
    <row r="28401" ht="30.75" customHeight="1" x14ac:dyDescent="0.25"/>
    <row r="28402" ht="30.75" customHeight="1" x14ac:dyDescent="0.25"/>
    <row r="28403" ht="30.75" customHeight="1" x14ac:dyDescent="0.25"/>
    <row r="28404" ht="30.75" customHeight="1" x14ac:dyDescent="0.25"/>
    <row r="28405" ht="30.75" customHeight="1" x14ac:dyDescent="0.25"/>
    <row r="28406" ht="30.75" customHeight="1" x14ac:dyDescent="0.25"/>
    <row r="28407" ht="30.75" customHeight="1" x14ac:dyDescent="0.25"/>
    <row r="28408" ht="30.75" customHeight="1" x14ac:dyDescent="0.25"/>
    <row r="28409" ht="30.75" customHeight="1" x14ac:dyDescent="0.25"/>
    <row r="28410" ht="30.75" customHeight="1" x14ac:dyDescent="0.25"/>
    <row r="28411" ht="30.75" customHeight="1" x14ac:dyDescent="0.25"/>
    <row r="28412" ht="30.75" customHeight="1" x14ac:dyDescent="0.25"/>
    <row r="28413" ht="30.75" customHeight="1" x14ac:dyDescent="0.25"/>
    <row r="28414" ht="30.75" customHeight="1" x14ac:dyDescent="0.25"/>
    <row r="28415" ht="30.75" customHeight="1" x14ac:dyDescent="0.25"/>
    <row r="28416" ht="30.75" customHeight="1" x14ac:dyDescent="0.25"/>
    <row r="28417" ht="30.75" customHeight="1" x14ac:dyDescent="0.25"/>
    <row r="28418" ht="30.75" customHeight="1" x14ac:dyDescent="0.25"/>
    <row r="28419" ht="30.75" customHeight="1" x14ac:dyDescent="0.25"/>
    <row r="28420" ht="30.75" customHeight="1" x14ac:dyDescent="0.25"/>
    <row r="28421" ht="30.75" customHeight="1" x14ac:dyDescent="0.25"/>
    <row r="28422" ht="30.75" customHeight="1" x14ac:dyDescent="0.25"/>
    <row r="28423" ht="30.75" customHeight="1" x14ac:dyDescent="0.25"/>
    <row r="28424" ht="30.75" customHeight="1" x14ac:dyDescent="0.25"/>
    <row r="28425" ht="30.75" customHeight="1" x14ac:dyDescent="0.25"/>
    <row r="28426" ht="30.75" customHeight="1" x14ac:dyDescent="0.25"/>
    <row r="28427" ht="30.75" customHeight="1" x14ac:dyDescent="0.25"/>
    <row r="28428" ht="30.75" customHeight="1" x14ac:dyDescent="0.25"/>
    <row r="28429" ht="30.75" customHeight="1" x14ac:dyDescent="0.25"/>
    <row r="28430" ht="30.75" customHeight="1" x14ac:dyDescent="0.25"/>
    <row r="28431" ht="30.75" customHeight="1" x14ac:dyDescent="0.25"/>
    <row r="28432" ht="30.75" customHeight="1" x14ac:dyDescent="0.25"/>
    <row r="28433" ht="30.75" customHeight="1" x14ac:dyDescent="0.25"/>
    <row r="28434" ht="30.75" customHeight="1" x14ac:dyDescent="0.25"/>
    <row r="28435" ht="30.75" customHeight="1" x14ac:dyDescent="0.25"/>
    <row r="28436" ht="30.75" customHeight="1" x14ac:dyDescent="0.25"/>
    <row r="28437" ht="30.75" customHeight="1" x14ac:dyDescent="0.25"/>
    <row r="28438" ht="30.75" customHeight="1" x14ac:dyDescent="0.25"/>
    <row r="28439" ht="30.75" customHeight="1" x14ac:dyDescent="0.25"/>
    <row r="28440" ht="30.75" customHeight="1" x14ac:dyDescent="0.25"/>
    <row r="28441" ht="30.75" customHeight="1" x14ac:dyDescent="0.25"/>
    <row r="28442" ht="30.75" customHeight="1" x14ac:dyDescent="0.25"/>
    <row r="28443" ht="30.75" customHeight="1" x14ac:dyDescent="0.25"/>
    <row r="28444" ht="30.75" customHeight="1" x14ac:dyDescent="0.25"/>
    <row r="28445" ht="30.75" customHeight="1" x14ac:dyDescent="0.25"/>
    <row r="28446" ht="30.75" customHeight="1" x14ac:dyDescent="0.25"/>
    <row r="28447" ht="30.75" customHeight="1" x14ac:dyDescent="0.25"/>
    <row r="28448" ht="30.75" customHeight="1" x14ac:dyDescent="0.25"/>
    <row r="28449" ht="30.75" customHeight="1" x14ac:dyDescent="0.25"/>
    <row r="28450" ht="30.75" customHeight="1" x14ac:dyDescent="0.25"/>
    <row r="28451" ht="30.75" customHeight="1" x14ac:dyDescent="0.25"/>
    <row r="28452" ht="30.75" customHeight="1" x14ac:dyDescent="0.25"/>
    <row r="28453" ht="30.75" customHeight="1" x14ac:dyDescent="0.25"/>
    <row r="28454" ht="30.75" customHeight="1" x14ac:dyDescent="0.25"/>
    <row r="28455" ht="30.75" customHeight="1" x14ac:dyDescent="0.25"/>
    <row r="28456" ht="30.75" customHeight="1" x14ac:dyDescent="0.25"/>
    <row r="28457" ht="30.75" customHeight="1" x14ac:dyDescent="0.25"/>
    <row r="28458" ht="30.75" customHeight="1" x14ac:dyDescent="0.25"/>
    <row r="28459" ht="30.75" customHeight="1" x14ac:dyDescent="0.25"/>
    <row r="28460" ht="30.75" customHeight="1" x14ac:dyDescent="0.25"/>
    <row r="28461" ht="30.75" customHeight="1" x14ac:dyDescent="0.25"/>
    <row r="28462" ht="30.75" customHeight="1" x14ac:dyDescent="0.25"/>
    <row r="28463" ht="30.75" customHeight="1" x14ac:dyDescent="0.25"/>
    <row r="28464" ht="30.75" customHeight="1" x14ac:dyDescent="0.25"/>
    <row r="28465" ht="30.75" customHeight="1" x14ac:dyDescent="0.25"/>
    <row r="28466" ht="30.75" customHeight="1" x14ac:dyDescent="0.25"/>
    <row r="28467" ht="30.75" customHeight="1" x14ac:dyDescent="0.25"/>
    <row r="28468" ht="30.75" customHeight="1" x14ac:dyDescent="0.25"/>
    <row r="28469" ht="30.75" customHeight="1" x14ac:dyDescent="0.25"/>
    <row r="28470" ht="30.75" customHeight="1" x14ac:dyDescent="0.25"/>
    <row r="28471" ht="30.75" customHeight="1" x14ac:dyDescent="0.25"/>
    <row r="28472" ht="30.75" customHeight="1" x14ac:dyDescent="0.25"/>
    <row r="28473" ht="30.75" customHeight="1" x14ac:dyDescent="0.25"/>
    <row r="28474" ht="30.75" customHeight="1" x14ac:dyDescent="0.25"/>
    <row r="28475" ht="30.75" customHeight="1" x14ac:dyDescent="0.25"/>
    <row r="28476" ht="30.75" customHeight="1" x14ac:dyDescent="0.25"/>
    <row r="28477" ht="30.75" customHeight="1" x14ac:dyDescent="0.25"/>
    <row r="28478" ht="30.75" customHeight="1" x14ac:dyDescent="0.25"/>
    <row r="28479" ht="30.75" customHeight="1" x14ac:dyDescent="0.25"/>
    <row r="28480" ht="30.75" customHeight="1" x14ac:dyDescent="0.25"/>
    <row r="28481" ht="30.75" customHeight="1" x14ac:dyDescent="0.25"/>
    <row r="28482" ht="30.75" customHeight="1" x14ac:dyDescent="0.25"/>
    <row r="28483" ht="30.75" customHeight="1" x14ac:dyDescent="0.25"/>
    <row r="28484" ht="30.75" customHeight="1" x14ac:dyDescent="0.25"/>
    <row r="28485" ht="30.75" customHeight="1" x14ac:dyDescent="0.25"/>
    <row r="28486" ht="30.75" customHeight="1" x14ac:dyDescent="0.25"/>
    <row r="28487" ht="30.75" customHeight="1" x14ac:dyDescent="0.25"/>
    <row r="28488" ht="30.75" customHeight="1" x14ac:dyDescent="0.25"/>
    <row r="28489" ht="30.75" customHeight="1" x14ac:dyDescent="0.25"/>
    <row r="28490" ht="30.75" customHeight="1" x14ac:dyDescent="0.25"/>
    <row r="28491" ht="30.75" customHeight="1" x14ac:dyDescent="0.25"/>
    <row r="28492" ht="30.75" customHeight="1" x14ac:dyDescent="0.25"/>
    <row r="28493" ht="30.75" customHeight="1" x14ac:dyDescent="0.25"/>
    <row r="28494" ht="30.75" customHeight="1" x14ac:dyDescent="0.25"/>
    <row r="28495" ht="30.75" customHeight="1" x14ac:dyDescent="0.25"/>
    <row r="28496" ht="30.75" customHeight="1" x14ac:dyDescent="0.25"/>
    <row r="28497" ht="30.75" customHeight="1" x14ac:dyDescent="0.25"/>
    <row r="28498" ht="30.75" customHeight="1" x14ac:dyDescent="0.25"/>
    <row r="28499" ht="30.75" customHeight="1" x14ac:dyDescent="0.25"/>
    <row r="28500" ht="30.75" customHeight="1" x14ac:dyDescent="0.25"/>
    <row r="28501" ht="30.75" customHeight="1" x14ac:dyDescent="0.25"/>
    <row r="28502" ht="30.75" customHeight="1" x14ac:dyDescent="0.25"/>
    <row r="28503" ht="30.75" customHeight="1" x14ac:dyDescent="0.25"/>
    <row r="28504" ht="30.75" customHeight="1" x14ac:dyDescent="0.25"/>
    <row r="28505" ht="30.75" customHeight="1" x14ac:dyDescent="0.25"/>
    <row r="28506" ht="30.75" customHeight="1" x14ac:dyDescent="0.25"/>
    <row r="28507" ht="30.75" customHeight="1" x14ac:dyDescent="0.25"/>
    <row r="28508" ht="30.75" customHeight="1" x14ac:dyDescent="0.25"/>
    <row r="28509" ht="30.75" customHeight="1" x14ac:dyDescent="0.25"/>
    <row r="28510" ht="30.75" customHeight="1" x14ac:dyDescent="0.25"/>
    <row r="28511" ht="30.75" customHeight="1" x14ac:dyDescent="0.25"/>
    <row r="28512" ht="30.75" customHeight="1" x14ac:dyDescent="0.25"/>
    <row r="28513" ht="30.75" customHeight="1" x14ac:dyDescent="0.25"/>
    <row r="28514" ht="30.75" customHeight="1" x14ac:dyDescent="0.25"/>
    <row r="28515" ht="30.75" customHeight="1" x14ac:dyDescent="0.25"/>
    <row r="28516" ht="30.75" customHeight="1" x14ac:dyDescent="0.25"/>
    <row r="28517" ht="30.75" customHeight="1" x14ac:dyDescent="0.25"/>
    <row r="28518" ht="30.75" customHeight="1" x14ac:dyDescent="0.25"/>
    <row r="28519" ht="30.75" customHeight="1" x14ac:dyDescent="0.25"/>
    <row r="28520" ht="30.75" customHeight="1" x14ac:dyDescent="0.25"/>
    <row r="28521" ht="30.75" customHeight="1" x14ac:dyDescent="0.25"/>
    <row r="28522" ht="30.75" customHeight="1" x14ac:dyDescent="0.25"/>
    <row r="28523" ht="30.75" customHeight="1" x14ac:dyDescent="0.25"/>
    <row r="28524" ht="30.75" customHeight="1" x14ac:dyDescent="0.25"/>
    <row r="28525" ht="30.75" customHeight="1" x14ac:dyDescent="0.25"/>
    <row r="28526" ht="30.75" customHeight="1" x14ac:dyDescent="0.25"/>
    <row r="28527" ht="30.75" customHeight="1" x14ac:dyDescent="0.25"/>
    <row r="28528" ht="30.75" customHeight="1" x14ac:dyDescent="0.25"/>
    <row r="28529" ht="30.75" customHeight="1" x14ac:dyDescent="0.25"/>
    <row r="28530" ht="30.75" customHeight="1" x14ac:dyDescent="0.25"/>
    <row r="28531" ht="30.75" customHeight="1" x14ac:dyDescent="0.25"/>
    <row r="28532" ht="30.75" customHeight="1" x14ac:dyDescent="0.25"/>
    <row r="28533" ht="30.75" customHeight="1" x14ac:dyDescent="0.25"/>
    <row r="28534" ht="30.75" customHeight="1" x14ac:dyDescent="0.25"/>
    <row r="28535" ht="30.75" customHeight="1" x14ac:dyDescent="0.25"/>
    <row r="28536" ht="30.75" customHeight="1" x14ac:dyDescent="0.25"/>
    <row r="28537" ht="30.75" customHeight="1" x14ac:dyDescent="0.25"/>
    <row r="28538" ht="30.75" customHeight="1" x14ac:dyDescent="0.25"/>
    <row r="28539" ht="30.75" customHeight="1" x14ac:dyDescent="0.25"/>
    <row r="28540" ht="30.75" customHeight="1" x14ac:dyDescent="0.25"/>
    <row r="28541" ht="30.75" customHeight="1" x14ac:dyDescent="0.25"/>
    <row r="28542" ht="30.75" customHeight="1" x14ac:dyDescent="0.25"/>
    <row r="28543" ht="30.75" customHeight="1" x14ac:dyDescent="0.25"/>
    <row r="28544" ht="30.75" customHeight="1" x14ac:dyDescent="0.25"/>
    <row r="28545" ht="30.75" customHeight="1" x14ac:dyDescent="0.25"/>
    <row r="28546" ht="30.75" customHeight="1" x14ac:dyDescent="0.25"/>
    <row r="28547" ht="30.75" customHeight="1" x14ac:dyDescent="0.25"/>
    <row r="28548" ht="30.75" customHeight="1" x14ac:dyDescent="0.25"/>
    <row r="28549" ht="30.75" customHeight="1" x14ac:dyDescent="0.25"/>
    <row r="28550" ht="30.75" customHeight="1" x14ac:dyDescent="0.25"/>
    <row r="28551" ht="30.75" customHeight="1" x14ac:dyDescent="0.25"/>
    <row r="28552" ht="30.75" customHeight="1" x14ac:dyDescent="0.25"/>
    <row r="28553" ht="30.75" customHeight="1" x14ac:dyDescent="0.25"/>
    <row r="28554" ht="30.75" customHeight="1" x14ac:dyDescent="0.25"/>
    <row r="28555" ht="30.75" customHeight="1" x14ac:dyDescent="0.25"/>
    <row r="28556" ht="30.75" customHeight="1" x14ac:dyDescent="0.25"/>
    <row r="28557" ht="30.75" customHeight="1" x14ac:dyDescent="0.25"/>
    <row r="28558" ht="30.75" customHeight="1" x14ac:dyDescent="0.25"/>
    <row r="28559" ht="30.75" customHeight="1" x14ac:dyDescent="0.25"/>
    <row r="28560" ht="30.75" customHeight="1" x14ac:dyDescent="0.25"/>
    <row r="28561" ht="30.75" customHeight="1" x14ac:dyDescent="0.25"/>
    <row r="28562" ht="30.75" customHeight="1" x14ac:dyDescent="0.25"/>
    <row r="28563" ht="30.75" customHeight="1" x14ac:dyDescent="0.25"/>
    <row r="28564" ht="30.75" customHeight="1" x14ac:dyDescent="0.25"/>
    <row r="28565" ht="30.75" customHeight="1" x14ac:dyDescent="0.25"/>
    <row r="28566" ht="30.75" customHeight="1" x14ac:dyDescent="0.25"/>
    <row r="28567" ht="30.75" customHeight="1" x14ac:dyDescent="0.25"/>
    <row r="28568" ht="30.75" customHeight="1" x14ac:dyDescent="0.25"/>
    <row r="28569" ht="30.75" customHeight="1" x14ac:dyDescent="0.25"/>
    <row r="28570" ht="30.75" customHeight="1" x14ac:dyDescent="0.25"/>
    <row r="28571" ht="30.75" customHeight="1" x14ac:dyDescent="0.25"/>
    <row r="28572" ht="30.75" customHeight="1" x14ac:dyDescent="0.25"/>
    <row r="28573" ht="30.75" customHeight="1" x14ac:dyDescent="0.25"/>
    <row r="28574" ht="30.75" customHeight="1" x14ac:dyDescent="0.25"/>
    <row r="28575" ht="30.75" customHeight="1" x14ac:dyDescent="0.25"/>
    <row r="28576" ht="30.75" customHeight="1" x14ac:dyDescent="0.25"/>
    <row r="28577" ht="30.75" customHeight="1" x14ac:dyDescent="0.25"/>
    <row r="28578" ht="30.75" customHeight="1" x14ac:dyDescent="0.25"/>
    <row r="28579" ht="30.75" customHeight="1" x14ac:dyDescent="0.25"/>
    <row r="28580" ht="30.75" customHeight="1" x14ac:dyDescent="0.25"/>
    <row r="28581" ht="30.75" customHeight="1" x14ac:dyDescent="0.25"/>
    <row r="28582" ht="30.75" customHeight="1" x14ac:dyDescent="0.25"/>
    <row r="28583" ht="30.75" customHeight="1" x14ac:dyDescent="0.25"/>
    <row r="28584" ht="30.75" customHeight="1" x14ac:dyDescent="0.25"/>
    <row r="28585" ht="30.75" customHeight="1" x14ac:dyDescent="0.25"/>
    <row r="28586" ht="30.75" customHeight="1" x14ac:dyDescent="0.25"/>
    <row r="28587" ht="30.75" customHeight="1" x14ac:dyDescent="0.25"/>
    <row r="28588" ht="30.75" customHeight="1" x14ac:dyDescent="0.25"/>
    <row r="28589" ht="30.75" customHeight="1" x14ac:dyDescent="0.25"/>
    <row r="28590" ht="30.75" customHeight="1" x14ac:dyDescent="0.25"/>
    <row r="28591" ht="30.75" customHeight="1" x14ac:dyDescent="0.25"/>
    <row r="28592" ht="30.75" customHeight="1" x14ac:dyDescent="0.25"/>
    <row r="28593" ht="30.75" customHeight="1" x14ac:dyDescent="0.25"/>
    <row r="28594" ht="30.75" customHeight="1" x14ac:dyDescent="0.25"/>
    <row r="28595" ht="30.75" customHeight="1" x14ac:dyDescent="0.25"/>
    <row r="28596" ht="30.75" customHeight="1" x14ac:dyDescent="0.25"/>
    <row r="28597" ht="30.75" customHeight="1" x14ac:dyDescent="0.25"/>
    <row r="28598" ht="30.75" customHeight="1" x14ac:dyDescent="0.25"/>
    <row r="28599" ht="30.75" customHeight="1" x14ac:dyDescent="0.25"/>
    <row r="28600" ht="30.75" customHeight="1" x14ac:dyDescent="0.25"/>
    <row r="28601" ht="30.75" customHeight="1" x14ac:dyDescent="0.25"/>
    <row r="28602" ht="30.75" customHeight="1" x14ac:dyDescent="0.25"/>
    <row r="28603" ht="30.75" customHeight="1" x14ac:dyDescent="0.25"/>
    <row r="28604" ht="30.75" customHeight="1" x14ac:dyDescent="0.25"/>
    <row r="28605" ht="30.75" customHeight="1" x14ac:dyDescent="0.25"/>
    <row r="28606" ht="30.75" customHeight="1" x14ac:dyDescent="0.25"/>
    <row r="28607" ht="30.75" customHeight="1" x14ac:dyDescent="0.25"/>
    <row r="28608" ht="30.75" customHeight="1" x14ac:dyDescent="0.25"/>
    <row r="28609" ht="30.75" customHeight="1" x14ac:dyDescent="0.25"/>
    <row r="28610" ht="30.75" customHeight="1" x14ac:dyDescent="0.25"/>
    <row r="28611" ht="30.75" customHeight="1" x14ac:dyDescent="0.25"/>
    <row r="28612" ht="30.75" customHeight="1" x14ac:dyDescent="0.25"/>
    <row r="28613" ht="30.75" customHeight="1" x14ac:dyDescent="0.25"/>
    <row r="28614" ht="30.75" customHeight="1" x14ac:dyDescent="0.25"/>
    <row r="28615" ht="30.75" customHeight="1" x14ac:dyDescent="0.25"/>
    <row r="28616" ht="30.75" customHeight="1" x14ac:dyDescent="0.25"/>
    <row r="28617" ht="30.75" customHeight="1" x14ac:dyDescent="0.25"/>
    <row r="28618" ht="30.75" customHeight="1" x14ac:dyDescent="0.25"/>
    <row r="28619" ht="30.75" customHeight="1" x14ac:dyDescent="0.25"/>
    <row r="28620" ht="30.75" customHeight="1" x14ac:dyDescent="0.25"/>
    <row r="28621" ht="30.75" customHeight="1" x14ac:dyDescent="0.25"/>
    <row r="28622" ht="30.75" customHeight="1" x14ac:dyDescent="0.25"/>
    <row r="28623" ht="30.75" customHeight="1" x14ac:dyDescent="0.25"/>
    <row r="28624" ht="30.75" customHeight="1" x14ac:dyDescent="0.25"/>
    <row r="28625" ht="30.75" customHeight="1" x14ac:dyDescent="0.25"/>
    <row r="28626" ht="30.75" customHeight="1" x14ac:dyDescent="0.25"/>
    <row r="28627" ht="30.75" customHeight="1" x14ac:dyDescent="0.25"/>
    <row r="28628" ht="30.75" customHeight="1" x14ac:dyDescent="0.25"/>
    <row r="28629" ht="30.75" customHeight="1" x14ac:dyDescent="0.25"/>
    <row r="28630" ht="30.75" customHeight="1" x14ac:dyDescent="0.25"/>
    <row r="28631" ht="30.75" customHeight="1" x14ac:dyDescent="0.25"/>
    <row r="28632" ht="30.75" customHeight="1" x14ac:dyDescent="0.25"/>
    <row r="28633" ht="30.75" customHeight="1" x14ac:dyDescent="0.25"/>
    <row r="28634" ht="30.75" customHeight="1" x14ac:dyDescent="0.25"/>
    <row r="28635" ht="30.75" customHeight="1" x14ac:dyDescent="0.25"/>
    <row r="28636" ht="30.75" customHeight="1" x14ac:dyDescent="0.25"/>
    <row r="28637" ht="30.75" customHeight="1" x14ac:dyDescent="0.25"/>
    <row r="28638" ht="30.75" customHeight="1" x14ac:dyDescent="0.25"/>
    <row r="28639" ht="30.75" customHeight="1" x14ac:dyDescent="0.25"/>
    <row r="28640" ht="30.75" customHeight="1" x14ac:dyDescent="0.25"/>
    <row r="28641" ht="30.75" customHeight="1" x14ac:dyDescent="0.25"/>
    <row r="28642" ht="30.75" customHeight="1" x14ac:dyDescent="0.25"/>
    <row r="28643" ht="30.75" customHeight="1" x14ac:dyDescent="0.25"/>
    <row r="28644" ht="30.75" customHeight="1" x14ac:dyDescent="0.25"/>
    <row r="28645" ht="30.75" customHeight="1" x14ac:dyDescent="0.25"/>
    <row r="28646" ht="30.75" customHeight="1" x14ac:dyDescent="0.25"/>
    <row r="28647" ht="30.75" customHeight="1" x14ac:dyDescent="0.25"/>
    <row r="28648" ht="30.75" customHeight="1" x14ac:dyDescent="0.25"/>
    <row r="28649" ht="30.75" customHeight="1" x14ac:dyDescent="0.25"/>
    <row r="28650" ht="30.75" customHeight="1" x14ac:dyDescent="0.25"/>
    <row r="28651" ht="30.75" customHeight="1" x14ac:dyDescent="0.25"/>
    <row r="28652" ht="30.75" customHeight="1" x14ac:dyDescent="0.25"/>
    <row r="28653" ht="30.75" customHeight="1" x14ac:dyDescent="0.25"/>
    <row r="28654" ht="30.75" customHeight="1" x14ac:dyDescent="0.25"/>
    <row r="28655" ht="30.75" customHeight="1" x14ac:dyDescent="0.25"/>
    <row r="28656" ht="30.75" customHeight="1" x14ac:dyDescent="0.25"/>
    <row r="28657" ht="30.75" customHeight="1" x14ac:dyDescent="0.25"/>
    <row r="28658" ht="30.75" customHeight="1" x14ac:dyDescent="0.25"/>
    <row r="28659" ht="30.75" customHeight="1" x14ac:dyDescent="0.25"/>
    <row r="28660" ht="30.75" customHeight="1" x14ac:dyDescent="0.25"/>
    <row r="28661" ht="30.75" customHeight="1" x14ac:dyDescent="0.25"/>
    <row r="28662" ht="30.75" customHeight="1" x14ac:dyDescent="0.25"/>
    <row r="28663" ht="30.75" customHeight="1" x14ac:dyDescent="0.25"/>
    <row r="28664" ht="30.75" customHeight="1" x14ac:dyDescent="0.25"/>
    <row r="28665" ht="30.75" customHeight="1" x14ac:dyDescent="0.25"/>
    <row r="28666" ht="30.75" customHeight="1" x14ac:dyDescent="0.25"/>
    <row r="28667" ht="30.75" customHeight="1" x14ac:dyDescent="0.25"/>
    <row r="28668" ht="30.75" customHeight="1" x14ac:dyDescent="0.25"/>
    <row r="28669" ht="30.75" customHeight="1" x14ac:dyDescent="0.25"/>
    <row r="28670" ht="30.75" customHeight="1" x14ac:dyDescent="0.25"/>
    <row r="28671" ht="30.75" customHeight="1" x14ac:dyDescent="0.25"/>
    <row r="28672" ht="30.75" customHeight="1" x14ac:dyDescent="0.25"/>
    <row r="28673" ht="30.75" customHeight="1" x14ac:dyDescent="0.25"/>
    <row r="28674" ht="30.75" customHeight="1" x14ac:dyDescent="0.25"/>
    <row r="28675" ht="30.75" customHeight="1" x14ac:dyDescent="0.25"/>
    <row r="28676" ht="30.75" customHeight="1" x14ac:dyDescent="0.25"/>
    <row r="28677" ht="30.75" customHeight="1" x14ac:dyDescent="0.25"/>
    <row r="28678" ht="30.75" customHeight="1" x14ac:dyDescent="0.25"/>
    <row r="28679" ht="30.75" customHeight="1" x14ac:dyDescent="0.25"/>
    <row r="28680" ht="30.75" customHeight="1" x14ac:dyDescent="0.25"/>
    <row r="28681" ht="30.75" customHeight="1" x14ac:dyDescent="0.25"/>
    <row r="28682" ht="30.75" customHeight="1" x14ac:dyDescent="0.25"/>
    <row r="28683" ht="30.75" customHeight="1" x14ac:dyDescent="0.25"/>
    <row r="28684" ht="30.75" customHeight="1" x14ac:dyDescent="0.25"/>
    <row r="28685" ht="30.75" customHeight="1" x14ac:dyDescent="0.25"/>
    <row r="28686" ht="30.75" customHeight="1" x14ac:dyDescent="0.25"/>
    <row r="28687" ht="30.75" customHeight="1" x14ac:dyDescent="0.25"/>
    <row r="28688" ht="30.75" customHeight="1" x14ac:dyDescent="0.25"/>
    <row r="28689" ht="30.75" customHeight="1" x14ac:dyDescent="0.25"/>
    <row r="28690" ht="30.75" customHeight="1" x14ac:dyDescent="0.25"/>
    <row r="28691" ht="30.75" customHeight="1" x14ac:dyDescent="0.25"/>
    <row r="28692" ht="30.75" customHeight="1" x14ac:dyDescent="0.25"/>
    <row r="28693" ht="30.75" customHeight="1" x14ac:dyDescent="0.25"/>
    <row r="28694" ht="30.75" customHeight="1" x14ac:dyDescent="0.25"/>
    <row r="28695" ht="30.75" customHeight="1" x14ac:dyDescent="0.25"/>
    <row r="28696" ht="30.75" customHeight="1" x14ac:dyDescent="0.25"/>
    <row r="28697" ht="30.75" customHeight="1" x14ac:dyDescent="0.25"/>
    <row r="28698" ht="30.75" customHeight="1" x14ac:dyDescent="0.25"/>
    <row r="28699" ht="30.75" customHeight="1" x14ac:dyDescent="0.25"/>
    <row r="28700" ht="30.75" customHeight="1" x14ac:dyDescent="0.25"/>
    <row r="28701" ht="30.75" customHeight="1" x14ac:dyDescent="0.25"/>
    <row r="28702" ht="30.75" customHeight="1" x14ac:dyDescent="0.25"/>
    <row r="28703" ht="30.75" customHeight="1" x14ac:dyDescent="0.25"/>
    <row r="28704" ht="30.75" customHeight="1" x14ac:dyDescent="0.25"/>
    <row r="28705" ht="30.75" customHeight="1" x14ac:dyDescent="0.25"/>
    <row r="28706" ht="30.75" customHeight="1" x14ac:dyDescent="0.25"/>
    <row r="28707" ht="30.75" customHeight="1" x14ac:dyDescent="0.25"/>
    <row r="28708" ht="30.75" customHeight="1" x14ac:dyDescent="0.25"/>
    <row r="28709" ht="30.75" customHeight="1" x14ac:dyDescent="0.25"/>
    <row r="28710" ht="30.75" customHeight="1" x14ac:dyDescent="0.25"/>
    <row r="28711" ht="30.75" customHeight="1" x14ac:dyDescent="0.25"/>
    <row r="28712" ht="30.75" customHeight="1" x14ac:dyDescent="0.25"/>
    <row r="28713" ht="30.75" customHeight="1" x14ac:dyDescent="0.25"/>
    <row r="28714" ht="30.75" customHeight="1" x14ac:dyDescent="0.25"/>
    <row r="28715" ht="30.75" customHeight="1" x14ac:dyDescent="0.25"/>
    <row r="28716" ht="30.75" customHeight="1" x14ac:dyDescent="0.25"/>
    <row r="28717" ht="30.75" customHeight="1" x14ac:dyDescent="0.25"/>
    <row r="28718" ht="30.75" customHeight="1" x14ac:dyDescent="0.25"/>
    <row r="28719" ht="30.75" customHeight="1" x14ac:dyDescent="0.25"/>
    <row r="28720" ht="30.75" customHeight="1" x14ac:dyDescent="0.25"/>
    <row r="28721" ht="30.75" customHeight="1" x14ac:dyDescent="0.25"/>
    <row r="28722" ht="30.75" customHeight="1" x14ac:dyDescent="0.25"/>
    <row r="28723" ht="30.75" customHeight="1" x14ac:dyDescent="0.25"/>
    <row r="28724" ht="30.75" customHeight="1" x14ac:dyDescent="0.25"/>
    <row r="28725" ht="30.75" customHeight="1" x14ac:dyDescent="0.25"/>
    <row r="28726" ht="30.75" customHeight="1" x14ac:dyDescent="0.25"/>
    <row r="28727" ht="30.75" customHeight="1" x14ac:dyDescent="0.25"/>
    <row r="28728" ht="30.75" customHeight="1" x14ac:dyDescent="0.25"/>
    <row r="28729" ht="30.75" customHeight="1" x14ac:dyDescent="0.25"/>
    <row r="28730" ht="30.75" customHeight="1" x14ac:dyDescent="0.25"/>
    <row r="28731" ht="30.75" customHeight="1" x14ac:dyDescent="0.25"/>
    <row r="28732" ht="30.75" customHeight="1" x14ac:dyDescent="0.25"/>
    <row r="28733" ht="30.75" customHeight="1" x14ac:dyDescent="0.25"/>
    <row r="28734" ht="30.75" customHeight="1" x14ac:dyDescent="0.25"/>
    <row r="28735" ht="30.75" customHeight="1" x14ac:dyDescent="0.25"/>
    <row r="28736" ht="30.75" customHeight="1" x14ac:dyDescent="0.25"/>
    <row r="28737" ht="30.75" customHeight="1" x14ac:dyDescent="0.25"/>
    <row r="28738" ht="30.75" customHeight="1" x14ac:dyDescent="0.25"/>
    <row r="28739" ht="30.75" customHeight="1" x14ac:dyDescent="0.25"/>
    <row r="28740" ht="30.75" customHeight="1" x14ac:dyDescent="0.25"/>
    <row r="28741" ht="30.75" customHeight="1" x14ac:dyDescent="0.25"/>
    <row r="28742" ht="30.75" customHeight="1" x14ac:dyDescent="0.25"/>
    <row r="28743" ht="30.75" customHeight="1" x14ac:dyDescent="0.25"/>
    <row r="28744" ht="30.75" customHeight="1" x14ac:dyDescent="0.25"/>
    <row r="28745" ht="30.75" customHeight="1" x14ac:dyDescent="0.25"/>
    <row r="28746" ht="30.75" customHeight="1" x14ac:dyDescent="0.25"/>
    <row r="28747" ht="30.75" customHeight="1" x14ac:dyDescent="0.25"/>
    <row r="28748" ht="30.75" customHeight="1" x14ac:dyDescent="0.25"/>
    <row r="28749" ht="30.75" customHeight="1" x14ac:dyDescent="0.25"/>
    <row r="28750" ht="30.75" customHeight="1" x14ac:dyDescent="0.25"/>
    <row r="28751" ht="30.75" customHeight="1" x14ac:dyDescent="0.25"/>
    <row r="28752" ht="30.75" customHeight="1" x14ac:dyDescent="0.25"/>
    <row r="28753" ht="30.75" customHeight="1" x14ac:dyDescent="0.25"/>
    <row r="28754" ht="30.75" customHeight="1" x14ac:dyDescent="0.25"/>
    <row r="28755" ht="30.75" customHeight="1" x14ac:dyDescent="0.25"/>
    <row r="28756" ht="30.75" customHeight="1" x14ac:dyDescent="0.25"/>
    <row r="28757" ht="30.75" customHeight="1" x14ac:dyDescent="0.25"/>
    <row r="28758" ht="30.75" customHeight="1" x14ac:dyDescent="0.25"/>
    <row r="28759" ht="30.75" customHeight="1" x14ac:dyDescent="0.25"/>
    <row r="28760" ht="30.75" customHeight="1" x14ac:dyDescent="0.25"/>
    <row r="28761" ht="30.75" customHeight="1" x14ac:dyDescent="0.25"/>
    <row r="28762" ht="30.75" customHeight="1" x14ac:dyDescent="0.25"/>
    <row r="28763" ht="30.75" customHeight="1" x14ac:dyDescent="0.25"/>
    <row r="28764" ht="30.75" customHeight="1" x14ac:dyDescent="0.25"/>
    <row r="28765" ht="30.75" customHeight="1" x14ac:dyDescent="0.25"/>
    <row r="28766" ht="30.75" customHeight="1" x14ac:dyDescent="0.25"/>
    <row r="28767" ht="30.75" customHeight="1" x14ac:dyDescent="0.25"/>
    <row r="28768" ht="30.75" customHeight="1" x14ac:dyDescent="0.25"/>
    <row r="28769" ht="30.75" customHeight="1" x14ac:dyDescent="0.25"/>
    <row r="28770" ht="30.75" customHeight="1" x14ac:dyDescent="0.25"/>
    <row r="28771" ht="30.75" customHeight="1" x14ac:dyDescent="0.25"/>
    <row r="28772" ht="30.75" customHeight="1" x14ac:dyDescent="0.25"/>
    <row r="28773" ht="30.75" customHeight="1" x14ac:dyDescent="0.25"/>
    <row r="28774" ht="30.75" customHeight="1" x14ac:dyDescent="0.25"/>
    <row r="28775" ht="30.75" customHeight="1" x14ac:dyDescent="0.25"/>
    <row r="28776" ht="30.75" customHeight="1" x14ac:dyDescent="0.25"/>
    <row r="28777" ht="30.75" customHeight="1" x14ac:dyDescent="0.25"/>
    <row r="28778" ht="30.75" customHeight="1" x14ac:dyDescent="0.25"/>
    <row r="28779" ht="30.75" customHeight="1" x14ac:dyDescent="0.25"/>
    <row r="28780" ht="30.75" customHeight="1" x14ac:dyDescent="0.25"/>
    <row r="28781" ht="30.75" customHeight="1" x14ac:dyDescent="0.25"/>
    <row r="28782" ht="30.75" customHeight="1" x14ac:dyDescent="0.25"/>
    <row r="28783" ht="30.75" customHeight="1" x14ac:dyDescent="0.25"/>
    <row r="28784" ht="30.75" customHeight="1" x14ac:dyDescent="0.25"/>
    <row r="28785" ht="30.75" customHeight="1" x14ac:dyDescent="0.25"/>
    <row r="28786" ht="30.75" customHeight="1" x14ac:dyDescent="0.25"/>
    <row r="28787" ht="30.75" customHeight="1" x14ac:dyDescent="0.25"/>
    <row r="28788" ht="30.75" customHeight="1" x14ac:dyDescent="0.25"/>
    <row r="28789" ht="30.75" customHeight="1" x14ac:dyDescent="0.25"/>
    <row r="28790" ht="30.75" customHeight="1" x14ac:dyDescent="0.25"/>
    <row r="28791" ht="30.75" customHeight="1" x14ac:dyDescent="0.25"/>
    <row r="28792" ht="30.75" customHeight="1" x14ac:dyDescent="0.25"/>
    <row r="28793" ht="30.75" customHeight="1" x14ac:dyDescent="0.25"/>
    <row r="28794" ht="30.75" customHeight="1" x14ac:dyDescent="0.25"/>
    <row r="28795" ht="30.75" customHeight="1" x14ac:dyDescent="0.25"/>
    <row r="28796" ht="30.75" customHeight="1" x14ac:dyDescent="0.25"/>
    <row r="28797" ht="30.75" customHeight="1" x14ac:dyDescent="0.25"/>
    <row r="28798" ht="30.75" customHeight="1" x14ac:dyDescent="0.25"/>
    <row r="28799" ht="30.75" customHeight="1" x14ac:dyDescent="0.25"/>
    <row r="28800" ht="30.75" customHeight="1" x14ac:dyDescent="0.25"/>
    <row r="28801" ht="30.75" customHeight="1" x14ac:dyDescent="0.25"/>
    <row r="28802" ht="30.75" customHeight="1" x14ac:dyDescent="0.25"/>
    <row r="28803" ht="30.75" customHeight="1" x14ac:dyDescent="0.25"/>
    <row r="28804" ht="30.75" customHeight="1" x14ac:dyDescent="0.25"/>
    <row r="28805" ht="30.75" customHeight="1" x14ac:dyDescent="0.25"/>
    <row r="28806" ht="30.75" customHeight="1" x14ac:dyDescent="0.25"/>
    <row r="28807" ht="30.75" customHeight="1" x14ac:dyDescent="0.25"/>
    <row r="28808" ht="30.75" customHeight="1" x14ac:dyDescent="0.25"/>
    <row r="28809" ht="30.75" customHeight="1" x14ac:dyDescent="0.25"/>
    <row r="28810" ht="30.75" customHeight="1" x14ac:dyDescent="0.25"/>
    <row r="28811" ht="30.75" customHeight="1" x14ac:dyDescent="0.25"/>
    <row r="28812" ht="30.75" customHeight="1" x14ac:dyDescent="0.25"/>
    <row r="28813" ht="30.75" customHeight="1" x14ac:dyDescent="0.25"/>
    <row r="28814" ht="30.75" customHeight="1" x14ac:dyDescent="0.25"/>
    <row r="28815" ht="30.75" customHeight="1" x14ac:dyDescent="0.25"/>
    <row r="28816" ht="30.75" customHeight="1" x14ac:dyDescent="0.25"/>
    <row r="28817" ht="30.75" customHeight="1" x14ac:dyDescent="0.25"/>
    <row r="28818" ht="30.75" customHeight="1" x14ac:dyDescent="0.25"/>
    <row r="28819" ht="30.75" customHeight="1" x14ac:dyDescent="0.25"/>
    <row r="28820" ht="30.75" customHeight="1" x14ac:dyDescent="0.25"/>
    <row r="28821" ht="30.75" customHeight="1" x14ac:dyDescent="0.25"/>
    <row r="28822" ht="30.75" customHeight="1" x14ac:dyDescent="0.25"/>
    <row r="28823" ht="30.75" customHeight="1" x14ac:dyDescent="0.25"/>
    <row r="28824" ht="30.75" customHeight="1" x14ac:dyDescent="0.25"/>
    <row r="28825" ht="30.75" customHeight="1" x14ac:dyDescent="0.25"/>
    <row r="28826" ht="30.75" customHeight="1" x14ac:dyDescent="0.25"/>
    <row r="28827" ht="30.75" customHeight="1" x14ac:dyDescent="0.25"/>
    <row r="28828" ht="30.75" customHeight="1" x14ac:dyDescent="0.25"/>
    <row r="28829" ht="30.75" customHeight="1" x14ac:dyDescent="0.25"/>
    <row r="28830" ht="30.75" customHeight="1" x14ac:dyDescent="0.25"/>
    <row r="28831" ht="30.75" customHeight="1" x14ac:dyDescent="0.25"/>
    <row r="28832" ht="30.75" customHeight="1" x14ac:dyDescent="0.25"/>
    <row r="28833" ht="30.75" customHeight="1" x14ac:dyDescent="0.25"/>
    <row r="28834" ht="30.75" customHeight="1" x14ac:dyDescent="0.25"/>
    <row r="28835" ht="30.75" customHeight="1" x14ac:dyDescent="0.25"/>
    <row r="28836" ht="30.75" customHeight="1" x14ac:dyDescent="0.25"/>
    <row r="28837" ht="30.75" customHeight="1" x14ac:dyDescent="0.25"/>
    <row r="28838" ht="30.75" customHeight="1" x14ac:dyDescent="0.25"/>
    <row r="28839" ht="30.75" customHeight="1" x14ac:dyDescent="0.25"/>
    <row r="28840" ht="30.75" customHeight="1" x14ac:dyDescent="0.25"/>
    <row r="28841" ht="30.75" customHeight="1" x14ac:dyDescent="0.25"/>
    <row r="28842" ht="30.75" customHeight="1" x14ac:dyDescent="0.25"/>
    <row r="28843" ht="30.75" customHeight="1" x14ac:dyDescent="0.25"/>
    <row r="28844" ht="30.75" customHeight="1" x14ac:dyDescent="0.25"/>
    <row r="28845" ht="30.75" customHeight="1" x14ac:dyDescent="0.25"/>
    <row r="28846" ht="30.75" customHeight="1" x14ac:dyDescent="0.25"/>
    <row r="28847" ht="30.75" customHeight="1" x14ac:dyDescent="0.25"/>
    <row r="28848" ht="30.75" customHeight="1" x14ac:dyDescent="0.25"/>
    <row r="28849" ht="30.75" customHeight="1" x14ac:dyDescent="0.25"/>
    <row r="28850" ht="30.75" customHeight="1" x14ac:dyDescent="0.25"/>
    <row r="28851" ht="30.75" customHeight="1" x14ac:dyDescent="0.25"/>
    <row r="28852" ht="30.75" customHeight="1" x14ac:dyDescent="0.25"/>
    <row r="28853" ht="30.75" customHeight="1" x14ac:dyDescent="0.25"/>
    <row r="28854" ht="30.75" customHeight="1" x14ac:dyDescent="0.25"/>
    <row r="28855" ht="30.75" customHeight="1" x14ac:dyDescent="0.25"/>
    <row r="28856" ht="30.75" customHeight="1" x14ac:dyDescent="0.25"/>
    <row r="28857" ht="30.75" customHeight="1" x14ac:dyDescent="0.25"/>
    <row r="28858" ht="30.75" customHeight="1" x14ac:dyDescent="0.25"/>
    <row r="28859" ht="30.75" customHeight="1" x14ac:dyDescent="0.25"/>
    <row r="28860" ht="30.75" customHeight="1" x14ac:dyDescent="0.25"/>
    <row r="28861" ht="30.75" customHeight="1" x14ac:dyDescent="0.25"/>
    <row r="28862" ht="30.75" customHeight="1" x14ac:dyDescent="0.25"/>
    <row r="28863" ht="30.75" customHeight="1" x14ac:dyDescent="0.25"/>
    <row r="28864" ht="30.75" customHeight="1" x14ac:dyDescent="0.25"/>
    <row r="28865" ht="30.75" customHeight="1" x14ac:dyDescent="0.25"/>
    <row r="28866" ht="30.75" customHeight="1" x14ac:dyDescent="0.25"/>
    <row r="28867" ht="30.75" customHeight="1" x14ac:dyDescent="0.25"/>
    <row r="28868" ht="30.75" customHeight="1" x14ac:dyDescent="0.25"/>
    <row r="28869" ht="30.75" customHeight="1" x14ac:dyDescent="0.25"/>
    <row r="28870" ht="30.75" customHeight="1" x14ac:dyDescent="0.25"/>
    <row r="28871" ht="30.75" customHeight="1" x14ac:dyDescent="0.25"/>
    <row r="28872" ht="30.75" customHeight="1" x14ac:dyDescent="0.25"/>
    <row r="28873" ht="30.75" customHeight="1" x14ac:dyDescent="0.25"/>
    <row r="28874" ht="30.75" customHeight="1" x14ac:dyDescent="0.25"/>
    <row r="28875" ht="30.75" customHeight="1" x14ac:dyDescent="0.25"/>
    <row r="28876" ht="30.75" customHeight="1" x14ac:dyDescent="0.25"/>
    <row r="28877" ht="30.75" customHeight="1" x14ac:dyDescent="0.25"/>
    <row r="28878" ht="30.75" customHeight="1" x14ac:dyDescent="0.25"/>
    <row r="28879" ht="30.75" customHeight="1" x14ac:dyDescent="0.25"/>
    <row r="28880" ht="30.75" customHeight="1" x14ac:dyDescent="0.25"/>
    <row r="28881" ht="30.75" customHeight="1" x14ac:dyDescent="0.25"/>
    <row r="28882" ht="30.75" customHeight="1" x14ac:dyDescent="0.25"/>
    <row r="28883" ht="30.75" customHeight="1" x14ac:dyDescent="0.25"/>
    <row r="28884" ht="30.75" customHeight="1" x14ac:dyDescent="0.25"/>
    <row r="28885" ht="30.75" customHeight="1" x14ac:dyDescent="0.25"/>
    <row r="28886" ht="30.75" customHeight="1" x14ac:dyDescent="0.25"/>
    <row r="28887" ht="30.75" customHeight="1" x14ac:dyDescent="0.25"/>
    <row r="28888" ht="30.75" customHeight="1" x14ac:dyDescent="0.25"/>
    <row r="28889" ht="30.75" customHeight="1" x14ac:dyDescent="0.25"/>
    <row r="28890" ht="30.75" customHeight="1" x14ac:dyDescent="0.25"/>
    <row r="28891" ht="30.75" customHeight="1" x14ac:dyDescent="0.25"/>
    <row r="28892" ht="30.75" customHeight="1" x14ac:dyDescent="0.25"/>
    <row r="28893" ht="30.75" customHeight="1" x14ac:dyDescent="0.25"/>
    <row r="28894" ht="30.75" customHeight="1" x14ac:dyDescent="0.25"/>
    <row r="28895" ht="30.75" customHeight="1" x14ac:dyDescent="0.25"/>
    <row r="28896" ht="30.75" customHeight="1" x14ac:dyDescent="0.25"/>
    <row r="28897" ht="30.75" customHeight="1" x14ac:dyDescent="0.25"/>
    <row r="28898" ht="30.75" customHeight="1" x14ac:dyDescent="0.25"/>
    <row r="28899" ht="30.75" customHeight="1" x14ac:dyDescent="0.25"/>
    <row r="28900" ht="30.75" customHeight="1" x14ac:dyDescent="0.25"/>
    <row r="28901" ht="30.75" customHeight="1" x14ac:dyDescent="0.25"/>
    <row r="28902" ht="30.75" customHeight="1" x14ac:dyDescent="0.25"/>
    <row r="28903" ht="30.75" customHeight="1" x14ac:dyDescent="0.25"/>
    <row r="28904" ht="30.75" customHeight="1" x14ac:dyDescent="0.25"/>
    <row r="28905" ht="30.75" customHeight="1" x14ac:dyDescent="0.25"/>
    <row r="28906" ht="30.75" customHeight="1" x14ac:dyDescent="0.25"/>
    <row r="28907" ht="30.75" customHeight="1" x14ac:dyDescent="0.25"/>
    <row r="28908" ht="30.75" customHeight="1" x14ac:dyDescent="0.25"/>
    <row r="28909" ht="30.75" customHeight="1" x14ac:dyDescent="0.25"/>
    <row r="28910" ht="30.75" customHeight="1" x14ac:dyDescent="0.25"/>
    <row r="28911" ht="30.75" customHeight="1" x14ac:dyDescent="0.25"/>
    <row r="28912" ht="30.75" customHeight="1" x14ac:dyDescent="0.25"/>
    <row r="28913" ht="30.75" customHeight="1" x14ac:dyDescent="0.25"/>
    <row r="28914" ht="30.75" customHeight="1" x14ac:dyDescent="0.25"/>
    <row r="28915" ht="30.75" customHeight="1" x14ac:dyDescent="0.25"/>
    <row r="28916" ht="30.75" customHeight="1" x14ac:dyDescent="0.25"/>
    <row r="28917" ht="30.75" customHeight="1" x14ac:dyDescent="0.25"/>
    <row r="28918" ht="30.75" customHeight="1" x14ac:dyDescent="0.25"/>
    <row r="28919" ht="30.75" customHeight="1" x14ac:dyDescent="0.25"/>
    <row r="28920" ht="30.75" customHeight="1" x14ac:dyDescent="0.25"/>
    <row r="28921" ht="30.75" customHeight="1" x14ac:dyDescent="0.25"/>
    <row r="28922" ht="30.75" customHeight="1" x14ac:dyDescent="0.25"/>
    <row r="28923" ht="30.75" customHeight="1" x14ac:dyDescent="0.25"/>
    <row r="28924" ht="30.75" customHeight="1" x14ac:dyDescent="0.25"/>
    <row r="28925" ht="30.75" customHeight="1" x14ac:dyDescent="0.25"/>
    <row r="28926" ht="30.75" customHeight="1" x14ac:dyDescent="0.25"/>
    <row r="28927" ht="30.75" customHeight="1" x14ac:dyDescent="0.25"/>
    <row r="28928" ht="30.75" customHeight="1" x14ac:dyDescent="0.25"/>
    <row r="28929" ht="30.75" customHeight="1" x14ac:dyDescent="0.25"/>
    <row r="28930" ht="30.75" customHeight="1" x14ac:dyDescent="0.25"/>
    <row r="28931" ht="30.75" customHeight="1" x14ac:dyDescent="0.25"/>
    <row r="28932" ht="30.75" customHeight="1" x14ac:dyDescent="0.25"/>
    <row r="28933" ht="30.75" customHeight="1" x14ac:dyDescent="0.25"/>
    <row r="28934" ht="30.75" customHeight="1" x14ac:dyDescent="0.25"/>
    <row r="28935" ht="30.75" customHeight="1" x14ac:dyDescent="0.25"/>
    <row r="28936" ht="30.75" customHeight="1" x14ac:dyDescent="0.25"/>
    <row r="28937" ht="30.75" customHeight="1" x14ac:dyDescent="0.25"/>
    <row r="28938" ht="30.75" customHeight="1" x14ac:dyDescent="0.25"/>
    <row r="28939" ht="30.75" customHeight="1" x14ac:dyDescent="0.25"/>
    <row r="28940" ht="30.75" customHeight="1" x14ac:dyDescent="0.25"/>
    <row r="28941" ht="30.75" customHeight="1" x14ac:dyDescent="0.25"/>
    <row r="28942" ht="30.75" customHeight="1" x14ac:dyDescent="0.25"/>
    <row r="28943" ht="30.75" customHeight="1" x14ac:dyDescent="0.25"/>
    <row r="28944" ht="30.75" customHeight="1" x14ac:dyDescent="0.25"/>
    <row r="28945" ht="30.75" customHeight="1" x14ac:dyDescent="0.25"/>
    <row r="28946" ht="30.75" customHeight="1" x14ac:dyDescent="0.25"/>
    <row r="28947" ht="30.75" customHeight="1" x14ac:dyDescent="0.25"/>
    <row r="28948" ht="30.75" customHeight="1" x14ac:dyDescent="0.25"/>
    <row r="28949" ht="30.75" customHeight="1" x14ac:dyDescent="0.25"/>
    <row r="28950" ht="30.75" customHeight="1" x14ac:dyDescent="0.25"/>
    <row r="28951" ht="30.75" customHeight="1" x14ac:dyDescent="0.25"/>
    <row r="28952" ht="30.75" customHeight="1" x14ac:dyDescent="0.25"/>
    <row r="28953" ht="30.75" customHeight="1" x14ac:dyDescent="0.25"/>
    <row r="28954" ht="30.75" customHeight="1" x14ac:dyDescent="0.25"/>
    <row r="28955" ht="30.75" customHeight="1" x14ac:dyDescent="0.25"/>
    <row r="28956" ht="30.75" customHeight="1" x14ac:dyDescent="0.25"/>
    <row r="28957" ht="30.75" customHeight="1" x14ac:dyDescent="0.25"/>
    <row r="28958" ht="30.75" customHeight="1" x14ac:dyDescent="0.25"/>
    <row r="28959" ht="30.75" customHeight="1" x14ac:dyDescent="0.25"/>
    <row r="28960" ht="30.75" customHeight="1" x14ac:dyDescent="0.25"/>
    <row r="28961" ht="30.75" customHeight="1" x14ac:dyDescent="0.25"/>
    <row r="28962" ht="30.75" customHeight="1" x14ac:dyDescent="0.25"/>
    <row r="28963" ht="30.75" customHeight="1" x14ac:dyDescent="0.25"/>
    <row r="28964" ht="30.75" customHeight="1" x14ac:dyDescent="0.25"/>
    <row r="28965" ht="30.75" customHeight="1" x14ac:dyDescent="0.25"/>
    <row r="28966" ht="30.75" customHeight="1" x14ac:dyDescent="0.25"/>
    <row r="28967" ht="30.75" customHeight="1" x14ac:dyDescent="0.25"/>
    <row r="28968" ht="30.75" customHeight="1" x14ac:dyDescent="0.25"/>
    <row r="28969" ht="30.75" customHeight="1" x14ac:dyDescent="0.25"/>
    <row r="28970" ht="30.75" customHeight="1" x14ac:dyDescent="0.25"/>
    <row r="28971" ht="30.75" customHeight="1" x14ac:dyDescent="0.25"/>
    <row r="28972" ht="30.75" customHeight="1" x14ac:dyDescent="0.25"/>
    <row r="28973" ht="30.75" customHeight="1" x14ac:dyDescent="0.25"/>
    <row r="28974" ht="30.75" customHeight="1" x14ac:dyDescent="0.25"/>
    <row r="28975" ht="30.75" customHeight="1" x14ac:dyDescent="0.25"/>
    <row r="28976" ht="30.75" customHeight="1" x14ac:dyDescent="0.25"/>
    <row r="28977" ht="30.75" customHeight="1" x14ac:dyDescent="0.25"/>
    <row r="28978" ht="30.75" customHeight="1" x14ac:dyDescent="0.25"/>
    <row r="28979" ht="30.75" customHeight="1" x14ac:dyDescent="0.25"/>
    <row r="28980" ht="30.75" customHeight="1" x14ac:dyDescent="0.25"/>
    <row r="28981" ht="30.75" customHeight="1" x14ac:dyDescent="0.25"/>
    <row r="28982" ht="30.75" customHeight="1" x14ac:dyDescent="0.25"/>
    <row r="28983" ht="30.75" customHeight="1" x14ac:dyDescent="0.25"/>
    <row r="28984" ht="30.75" customHeight="1" x14ac:dyDescent="0.25"/>
    <row r="28985" ht="30.75" customHeight="1" x14ac:dyDescent="0.25"/>
    <row r="28986" ht="30.75" customHeight="1" x14ac:dyDescent="0.25"/>
    <row r="28987" ht="30.75" customHeight="1" x14ac:dyDescent="0.25"/>
    <row r="28988" ht="30.75" customHeight="1" x14ac:dyDescent="0.25"/>
    <row r="28989" ht="30.75" customHeight="1" x14ac:dyDescent="0.25"/>
    <row r="28990" ht="30.75" customHeight="1" x14ac:dyDescent="0.25"/>
    <row r="28991" ht="30.75" customHeight="1" x14ac:dyDescent="0.25"/>
    <row r="28992" ht="30.75" customHeight="1" x14ac:dyDescent="0.25"/>
    <row r="28993" ht="30.75" customHeight="1" x14ac:dyDescent="0.25"/>
    <row r="28994" ht="30.75" customHeight="1" x14ac:dyDescent="0.25"/>
    <row r="28995" ht="30.75" customHeight="1" x14ac:dyDescent="0.25"/>
    <row r="28996" ht="30.75" customHeight="1" x14ac:dyDescent="0.25"/>
    <row r="28997" ht="30.75" customHeight="1" x14ac:dyDescent="0.25"/>
    <row r="28998" ht="30.75" customHeight="1" x14ac:dyDescent="0.25"/>
    <row r="28999" ht="30.75" customHeight="1" x14ac:dyDescent="0.25"/>
    <row r="29000" ht="30.75" customHeight="1" x14ac:dyDescent="0.25"/>
    <row r="29001" ht="30.75" customHeight="1" x14ac:dyDescent="0.25"/>
    <row r="29002" ht="30.75" customHeight="1" x14ac:dyDescent="0.25"/>
    <row r="29003" ht="30.75" customHeight="1" x14ac:dyDescent="0.25"/>
    <row r="29004" ht="30.75" customHeight="1" x14ac:dyDescent="0.25"/>
    <row r="29005" ht="30.75" customHeight="1" x14ac:dyDescent="0.25"/>
    <row r="29006" ht="30.75" customHeight="1" x14ac:dyDescent="0.25"/>
    <row r="29007" ht="30.75" customHeight="1" x14ac:dyDescent="0.25"/>
    <row r="29008" ht="30.75" customHeight="1" x14ac:dyDescent="0.25"/>
    <row r="29009" ht="30.75" customHeight="1" x14ac:dyDescent="0.25"/>
    <row r="29010" ht="30.75" customHeight="1" x14ac:dyDescent="0.25"/>
    <row r="29011" ht="30.75" customHeight="1" x14ac:dyDescent="0.25"/>
    <row r="29012" ht="30.75" customHeight="1" x14ac:dyDescent="0.25"/>
    <row r="29013" ht="30.75" customHeight="1" x14ac:dyDescent="0.25"/>
    <row r="29014" ht="30.75" customHeight="1" x14ac:dyDescent="0.25"/>
    <row r="29015" ht="30.75" customHeight="1" x14ac:dyDescent="0.25"/>
    <row r="29016" ht="30.75" customHeight="1" x14ac:dyDescent="0.25"/>
    <row r="29017" ht="30.75" customHeight="1" x14ac:dyDescent="0.25"/>
    <row r="29018" ht="30.75" customHeight="1" x14ac:dyDescent="0.25"/>
    <row r="29019" ht="30.75" customHeight="1" x14ac:dyDescent="0.25"/>
    <row r="29020" ht="30.75" customHeight="1" x14ac:dyDescent="0.25"/>
    <row r="29021" ht="30.75" customHeight="1" x14ac:dyDescent="0.25"/>
    <row r="29022" ht="30.75" customHeight="1" x14ac:dyDescent="0.25"/>
    <row r="29023" ht="30.75" customHeight="1" x14ac:dyDescent="0.25"/>
    <row r="29024" ht="30.75" customHeight="1" x14ac:dyDescent="0.25"/>
    <row r="29025" ht="30.75" customHeight="1" x14ac:dyDescent="0.25"/>
    <row r="29026" ht="30.75" customHeight="1" x14ac:dyDescent="0.25"/>
    <row r="29027" ht="30.75" customHeight="1" x14ac:dyDescent="0.25"/>
    <row r="29028" ht="30.75" customHeight="1" x14ac:dyDescent="0.25"/>
    <row r="29029" ht="30.75" customHeight="1" x14ac:dyDescent="0.25"/>
    <row r="29030" ht="30.75" customHeight="1" x14ac:dyDescent="0.25"/>
    <row r="29031" ht="30.75" customHeight="1" x14ac:dyDescent="0.25"/>
    <row r="29032" ht="30.75" customHeight="1" x14ac:dyDescent="0.25"/>
    <row r="29033" ht="30.75" customHeight="1" x14ac:dyDescent="0.25"/>
    <row r="29034" ht="30.75" customHeight="1" x14ac:dyDescent="0.25"/>
    <row r="29035" ht="30.75" customHeight="1" x14ac:dyDescent="0.25"/>
    <row r="29036" ht="30.75" customHeight="1" x14ac:dyDescent="0.25"/>
    <row r="29037" ht="30.75" customHeight="1" x14ac:dyDescent="0.25"/>
    <row r="29038" ht="30.75" customHeight="1" x14ac:dyDescent="0.25"/>
    <row r="29039" ht="30.75" customHeight="1" x14ac:dyDescent="0.25"/>
    <row r="29040" ht="30.75" customHeight="1" x14ac:dyDescent="0.25"/>
    <row r="29041" ht="30.75" customHeight="1" x14ac:dyDescent="0.25"/>
    <row r="29042" ht="30.75" customHeight="1" x14ac:dyDescent="0.25"/>
    <row r="29043" ht="30.75" customHeight="1" x14ac:dyDescent="0.25"/>
    <row r="29044" ht="30.75" customHeight="1" x14ac:dyDescent="0.25"/>
    <row r="29045" ht="30.75" customHeight="1" x14ac:dyDescent="0.25"/>
    <row r="29046" ht="30.75" customHeight="1" x14ac:dyDescent="0.25"/>
    <row r="29047" ht="30.75" customHeight="1" x14ac:dyDescent="0.25"/>
    <row r="29048" ht="30.75" customHeight="1" x14ac:dyDescent="0.25"/>
    <row r="29049" ht="30.75" customHeight="1" x14ac:dyDescent="0.25"/>
    <row r="29050" ht="30.75" customHeight="1" x14ac:dyDescent="0.25"/>
    <row r="29051" ht="30.75" customHeight="1" x14ac:dyDescent="0.25"/>
    <row r="29052" ht="30.75" customHeight="1" x14ac:dyDescent="0.25"/>
    <row r="29053" ht="30.75" customHeight="1" x14ac:dyDescent="0.25"/>
    <row r="29054" ht="30.75" customHeight="1" x14ac:dyDescent="0.25"/>
    <row r="29055" ht="30.75" customHeight="1" x14ac:dyDescent="0.25"/>
    <row r="29056" ht="30.75" customHeight="1" x14ac:dyDescent="0.25"/>
    <row r="29057" ht="30.75" customHeight="1" x14ac:dyDescent="0.25"/>
    <row r="29058" ht="30.75" customHeight="1" x14ac:dyDescent="0.25"/>
    <row r="29059" ht="30.75" customHeight="1" x14ac:dyDescent="0.25"/>
    <row r="29060" ht="30.75" customHeight="1" x14ac:dyDescent="0.25"/>
    <row r="29061" ht="30.75" customHeight="1" x14ac:dyDescent="0.25"/>
    <row r="29062" ht="30.75" customHeight="1" x14ac:dyDescent="0.25"/>
    <row r="29063" ht="30.75" customHeight="1" x14ac:dyDescent="0.25"/>
    <row r="29064" ht="30.75" customHeight="1" x14ac:dyDescent="0.25"/>
    <row r="29065" ht="30.75" customHeight="1" x14ac:dyDescent="0.25"/>
    <row r="29066" ht="30.75" customHeight="1" x14ac:dyDescent="0.25"/>
    <row r="29067" ht="30.75" customHeight="1" x14ac:dyDescent="0.25"/>
    <row r="29068" ht="30.75" customHeight="1" x14ac:dyDescent="0.25"/>
    <row r="29069" ht="30.75" customHeight="1" x14ac:dyDescent="0.25"/>
    <row r="29070" ht="30.75" customHeight="1" x14ac:dyDescent="0.25"/>
    <row r="29071" ht="30.75" customHeight="1" x14ac:dyDescent="0.25"/>
    <row r="29072" ht="30.75" customHeight="1" x14ac:dyDescent="0.25"/>
    <row r="29073" ht="30.75" customHeight="1" x14ac:dyDescent="0.25"/>
    <row r="29074" ht="30.75" customHeight="1" x14ac:dyDescent="0.25"/>
    <row r="29075" ht="30.75" customHeight="1" x14ac:dyDescent="0.25"/>
    <row r="29076" ht="30.75" customHeight="1" x14ac:dyDescent="0.25"/>
    <row r="29077" ht="30.75" customHeight="1" x14ac:dyDescent="0.25"/>
    <row r="29078" ht="30.75" customHeight="1" x14ac:dyDescent="0.25"/>
    <row r="29079" ht="30.75" customHeight="1" x14ac:dyDescent="0.25"/>
    <row r="29080" ht="30.75" customHeight="1" x14ac:dyDescent="0.25"/>
    <row r="29081" ht="30.75" customHeight="1" x14ac:dyDescent="0.25"/>
    <row r="29082" ht="30.75" customHeight="1" x14ac:dyDescent="0.25"/>
    <row r="29083" ht="30.75" customHeight="1" x14ac:dyDescent="0.25"/>
    <row r="29084" ht="30.75" customHeight="1" x14ac:dyDescent="0.25"/>
    <row r="29085" ht="30.75" customHeight="1" x14ac:dyDescent="0.25"/>
    <row r="29086" ht="30.75" customHeight="1" x14ac:dyDescent="0.25"/>
    <row r="29087" ht="30.75" customHeight="1" x14ac:dyDescent="0.25"/>
    <row r="29088" ht="30.75" customHeight="1" x14ac:dyDescent="0.25"/>
    <row r="29089" ht="30.75" customHeight="1" x14ac:dyDescent="0.25"/>
    <row r="29090" ht="30.75" customHeight="1" x14ac:dyDescent="0.25"/>
    <row r="29091" ht="30.75" customHeight="1" x14ac:dyDescent="0.25"/>
    <row r="29092" ht="30.75" customHeight="1" x14ac:dyDescent="0.25"/>
    <row r="29093" ht="30.75" customHeight="1" x14ac:dyDescent="0.25"/>
    <row r="29094" ht="30.75" customHeight="1" x14ac:dyDescent="0.25"/>
    <row r="29095" ht="30.75" customHeight="1" x14ac:dyDescent="0.25"/>
    <row r="29096" ht="30.75" customHeight="1" x14ac:dyDescent="0.25"/>
    <row r="29097" ht="30.75" customHeight="1" x14ac:dyDescent="0.25"/>
    <row r="29098" ht="30.75" customHeight="1" x14ac:dyDescent="0.25"/>
    <row r="29099" ht="30.75" customHeight="1" x14ac:dyDescent="0.25"/>
    <row r="29100" ht="30.75" customHeight="1" x14ac:dyDescent="0.25"/>
    <row r="29101" ht="30.75" customHeight="1" x14ac:dyDescent="0.25"/>
    <row r="29102" ht="30.75" customHeight="1" x14ac:dyDescent="0.25"/>
    <row r="29103" ht="30.75" customHeight="1" x14ac:dyDescent="0.25"/>
    <row r="29104" ht="30.75" customHeight="1" x14ac:dyDescent="0.25"/>
    <row r="29105" ht="30.75" customHeight="1" x14ac:dyDescent="0.25"/>
    <row r="29106" ht="30.75" customHeight="1" x14ac:dyDescent="0.25"/>
    <row r="29107" ht="30.75" customHeight="1" x14ac:dyDescent="0.25"/>
    <row r="29108" ht="30.75" customHeight="1" x14ac:dyDescent="0.25"/>
    <row r="29109" ht="30.75" customHeight="1" x14ac:dyDescent="0.25"/>
    <row r="29110" ht="30.75" customHeight="1" x14ac:dyDescent="0.25"/>
    <row r="29111" ht="30.75" customHeight="1" x14ac:dyDescent="0.25"/>
    <row r="29112" ht="30.75" customHeight="1" x14ac:dyDescent="0.25"/>
    <row r="29113" ht="30.75" customHeight="1" x14ac:dyDescent="0.25"/>
    <row r="29114" ht="30.75" customHeight="1" x14ac:dyDescent="0.25"/>
    <row r="29115" ht="30.75" customHeight="1" x14ac:dyDescent="0.25"/>
    <row r="29116" ht="30.75" customHeight="1" x14ac:dyDescent="0.25"/>
    <row r="29117" ht="30.75" customHeight="1" x14ac:dyDescent="0.25"/>
    <row r="29118" ht="30.75" customHeight="1" x14ac:dyDescent="0.25"/>
    <row r="29119" ht="30.75" customHeight="1" x14ac:dyDescent="0.25"/>
    <row r="29120" ht="30.75" customHeight="1" x14ac:dyDescent="0.25"/>
    <row r="29121" ht="30.75" customHeight="1" x14ac:dyDescent="0.25"/>
    <row r="29122" ht="30.75" customHeight="1" x14ac:dyDescent="0.25"/>
    <row r="29123" ht="30.75" customHeight="1" x14ac:dyDescent="0.25"/>
    <row r="29124" ht="30.75" customHeight="1" x14ac:dyDescent="0.25"/>
    <row r="29125" ht="30.75" customHeight="1" x14ac:dyDescent="0.25"/>
    <row r="29126" ht="30.75" customHeight="1" x14ac:dyDescent="0.25"/>
    <row r="29127" ht="30.75" customHeight="1" x14ac:dyDescent="0.25"/>
    <row r="29128" ht="30.75" customHeight="1" x14ac:dyDescent="0.25"/>
    <row r="29129" ht="30.75" customHeight="1" x14ac:dyDescent="0.25"/>
    <row r="29130" ht="30.75" customHeight="1" x14ac:dyDescent="0.25"/>
    <row r="29131" ht="30.75" customHeight="1" x14ac:dyDescent="0.25"/>
    <row r="29132" ht="30.75" customHeight="1" x14ac:dyDescent="0.25"/>
    <row r="29133" ht="30.75" customHeight="1" x14ac:dyDescent="0.25"/>
    <row r="29134" ht="30.75" customHeight="1" x14ac:dyDescent="0.25"/>
    <row r="29135" ht="30.75" customHeight="1" x14ac:dyDescent="0.25"/>
    <row r="29136" ht="30.75" customHeight="1" x14ac:dyDescent="0.25"/>
    <row r="29137" ht="30.75" customHeight="1" x14ac:dyDescent="0.25"/>
    <row r="29138" ht="30.75" customHeight="1" x14ac:dyDescent="0.25"/>
    <row r="29139" ht="30.75" customHeight="1" x14ac:dyDescent="0.25"/>
    <row r="29140" ht="30.75" customHeight="1" x14ac:dyDescent="0.25"/>
    <row r="29141" ht="30.75" customHeight="1" x14ac:dyDescent="0.25"/>
    <row r="29142" ht="30.75" customHeight="1" x14ac:dyDescent="0.25"/>
    <row r="29143" ht="30.75" customHeight="1" x14ac:dyDescent="0.25"/>
    <row r="29144" ht="30.75" customHeight="1" x14ac:dyDescent="0.25"/>
    <row r="29145" ht="30.75" customHeight="1" x14ac:dyDescent="0.25"/>
    <row r="29146" ht="30.75" customHeight="1" x14ac:dyDescent="0.25"/>
    <row r="29147" ht="30.75" customHeight="1" x14ac:dyDescent="0.25"/>
    <row r="29148" ht="30.75" customHeight="1" x14ac:dyDescent="0.25"/>
    <row r="29149" ht="30.75" customHeight="1" x14ac:dyDescent="0.25"/>
    <row r="29150" ht="30.75" customHeight="1" x14ac:dyDescent="0.25"/>
    <row r="29151" ht="30.75" customHeight="1" x14ac:dyDescent="0.25"/>
    <row r="29152" ht="30.75" customHeight="1" x14ac:dyDescent="0.25"/>
    <row r="29153" ht="30.75" customHeight="1" x14ac:dyDescent="0.25"/>
    <row r="29154" ht="30.75" customHeight="1" x14ac:dyDescent="0.25"/>
    <row r="29155" ht="30.75" customHeight="1" x14ac:dyDescent="0.25"/>
    <row r="29156" ht="30.75" customHeight="1" x14ac:dyDescent="0.25"/>
    <row r="29157" ht="30.75" customHeight="1" x14ac:dyDescent="0.25"/>
    <row r="29158" ht="30.75" customHeight="1" x14ac:dyDescent="0.25"/>
    <row r="29159" ht="30.75" customHeight="1" x14ac:dyDescent="0.25"/>
    <row r="29160" ht="30.75" customHeight="1" x14ac:dyDescent="0.25"/>
    <row r="29161" ht="30.75" customHeight="1" x14ac:dyDescent="0.25"/>
    <row r="29162" ht="30.75" customHeight="1" x14ac:dyDescent="0.25"/>
    <row r="29163" ht="30.75" customHeight="1" x14ac:dyDescent="0.25"/>
    <row r="29164" ht="30.75" customHeight="1" x14ac:dyDescent="0.25"/>
    <row r="29165" ht="30.75" customHeight="1" x14ac:dyDescent="0.25"/>
    <row r="29166" ht="30.75" customHeight="1" x14ac:dyDescent="0.25"/>
    <row r="29167" ht="30.75" customHeight="1" x14ac:dyDescent="0.25"/>
    <row r="29168" ht="30.75" customHeight="1" x14ac:dyDescent="0.25"/>
    <row r="29169" ht="30.75" customHeight="1" x14ac:dyDescent="0.25"/>
    <row r="29170" ht="30.75" customHeight="1" x14ac:dyDescent="0.25"/>
    <row r="29171" ht="30.75" customHeight="1" x14ac:dyDescent="0.25"/>
    <row r="29172" ht="30.75" customHeight="1" x14ac:dyDescent="0.25"/>
    <row r="29173" ht="30.75" customHeight="1" x14ac:dyDescent="0.25"/>
    <row r="29174" ht="30.75" customHeight="1" x14ac:dyDescent="0.25"/>
    <row r="29175" ht="30.75" customHeight="1" x14ac:dyDescent="0.25"/>
    <row r="29176" ht="30.75" customHeight="1" x14ac:dyDescent="0.25"/>
    <row r="29177" ht="30.75" customHeight="1" x14ac:dyDescent="0.25"/>
    <row r="29178" ht="30.75" customHeight="1" x14ac:dyDescent="0.25"/>
    <row r="29179" ht="30.75" customHeight="1" x14ac:dyDescent="0.25"/>
    <row r="29180" ht="30.75" customHeight="1" x14ac:dyDescent="0.25"/>
    <row r="29181" ht="30.75" customHeight="1" x14ac:dyDescent="0.25"/>
    <row r="29182" ht="30.75" customHeight="1" x14ac:dyDescent="0.25"/>
    <row r="29183" ht="30.75" customHeight="1" x14ac:dyDescent="0.25"/>
    <row r="29184" ht="30.75" customHeight="1" x14ac:dyDescent="0.25"/>
    <row r="29185" ht="30.75" customHeight="1" x14ac:dyDescent="0.25"/>
    <row r="29186" ht="30.75" customHeight="1" x14ac:dyDescent="0.25"/>
    <row r="29187" ht="30.75" customHeight="1" x14ac:dyDescent="0.25"/>
    <row r="29188" ht="30.75" customHeight="1" x14ac:dyDescent="0.25"/>
    <row r="29189" ht="30.75" customHeight="1" x14ac:dyDescent="0.25"/>
    <row r="29190" ht="30.75" customHeight="1" x14ac:dyDescent="0.25"/>
    <row r="29191" ht="30.75" customHeight="1" x14ac:dyDescent="0.25"/>
    <row r="29192" ht="30.75" customHeight="1" x14ac:dyDescent="0.25"/>
    <row r="29193" ht="30.75" customHeight="1" x14ac:dyDescent="0.25"/>
    <row r="29194" ht="30.75" customHeight="1" x14ac:dyDescent="0.25"/>
    <row r="29195" ht="30.75" customHeight="1" x14ac:dyDescent="0.25"/>
    <row r="29196" ht="30.75" customHeight="1" x14ac:dyDescent="0.25"/>
    <row r="29197" ht="30.75" customHeight="1" x14ac:dyDescent="0.25"/>
    <row r="29198" ht="30.75" customHeight="1" x14ac:dyDescent="0.25"/>
    <row r="29199" ht="30.75" customHeight="1" x14ac:dyDescent="0.25"/>
    <row r="29200" ht="30.75" customHeight="1" x14ac:dyDescent="0.25"/>
    <row r="29201" ht="30.75" customHeight="1" x14ac:dyDescent="0.25"/>
    <row r="29202" ht="30.75" customHeight="1" x14ac:dyDescent="0.25"/>
    <row r="29203" ht="30.75" customHeight="1" x14ac:dyDescent="0.25"/>
    <row r="29204" ht="30.75" customHeight="1" x14ac:dyDescent="0.25"/>
    <row r="29205" ht="30.75" customHeight="1" x14ac:dyDescent="0.25"/>
    <row r="29206" ht="30.75" customHeight="1" x14ac:dyDescent="0.25"/>
    <row r="29207" ht="30.75" customHeight="1" x14ac:dyDescent="0.25"/>
    <row r="29208" ht="30.75" customHeight="1" x14ac:dyDescent="0.25"/>
    <row r="29209" ht="30.75" customHeight="1" x14ac:dyDescent="0.25"/>
    <row r="29210" ht="30.75" customHeight="1" x14ac:dyDescent="0.25"/>
    <row r="29211" ht="30.75" customHeight="1" x14ac:dyDescent="0.25"/>
    <row r="29212" ht="30.75" customHeight="1" x14ac:dyDescent="0.25"/>
    <row r="29213" ht="30.75" customHeight="1" x14ac:dyDescent="0.25"/>
    <row r="29214" ht="30.75" customHeight="1" x14ac:dyDescent="0.25"/>
    <row r="29215" ht="30.75" customHeight="1" x14ac:dyDescent="0.25"/>
    <row r="29216" ht="30.75" customHeight="1" x14ac:dyDescent="0.25"/>
    <row r="29217" ht="30.75" customHeight="1" x14ac:dyDescent="0.25"/>
    <row r="29218" ht="30.75" customHeight="1" x14ac:dyDescent="0.25"/>
    <row r="29219" ht="30.75" customHeight="1" x14ac:dyDescent="0.25"/>
    <row r="29220" ht="30.75" customHeight="1" x14ac:dyDescent="0.25"/>
    <row r="29221" ht="30.75" customHeight="1" x14ac:dyDescent="0.25"/>
    <row r="29222" ht="30.75" customHeight="1" x14ac:dyDescent="0.25"/>
    <row r="29223" ht="30.75" customHeight="1" x14ac:dyDescent="0.25"/>
    <row r="29224" ht="30.75" customHeight="1" x14ac:dyDescent="0.25"/>
    <row r="29225" ht="30.75" customHeight="1" x14ac:dyDescent="0.25"/>
    <row r="29226" ht="30.75" customHeight="1" x14ac:dyDescent="0.25"/>
    <row r="29227" ht="30.75" customHeight="1" x14ac:dyDescent="0.25"/>
    <row r="29228" ht="30.75" customHeight="1" x14ac:dyDescent="0.25"/>
    <row r="29229" ht="30.75" customHeight="1" x14ac:dyDescent="0.25"/>
    <row r="29230" ht="30.75" customHeight="1" x14ac:dyDescent="0.25"/>
    <row r="29231" ht="30.75" customHeight="1" x14ac:dyDescent="0.25"/>
    <row r="29232" ht="30.75" customHeight="1" x14ac:dyDescent="0.25"/>
    <row r="29233" ht="30.75" customHeight="1" x14ac:dyDescent="0.25"/>
    <row r="29234" ht="30.75" customHeight="1" x14ac:dyDescent="0.25"/>
    <row r="29235" ht="30.75" customHeight="1" x14ac:dyDescent="0.25"/>
    <row r="29236" ht="30.75" customHeight="1" x14ac:dyDescent="0.25"/>
    <row r="29237" ht="30.75" customHeight="1" x14ac:dyDescent="0.25"/>
    <row r="29238" ht="30.75" customHeight="1" x14ac:dyDescent="0.25"/>
    <row r="29239" ht="30.75" customHeight="1" x14ac:dyDescent="0.25"/>
    <row r="29240" ht="30.75" customHeight="1" x14ac:dyDescent="0.25"/>
    <row r="29241" ht="30.75" customHeight="1" x14ac:dyDescent="0.25"/>
    <row r="29242" ht="30.75" customHeight="1" x14ac:dyDescent="0.25"/>
    <row r="29243" ht="30.75" customHeight="1" x14ac:dyDescent="0.25"/>
    <row r="29244" ht="30.75" customHeight="1" x14ac:dyDescent="0.25"/>
    <row r="29245" ht="30.75" customHeight="1" x14ac:dyDescent="0.25"/>
    <row r="29246" ht="30.75" customHeight="1" x14ac:dyDescent="0.25"/>
    <row r="29247" ht="30.75" customHeight="1" x14ac:dyDescent="0.25"/>
    <row r="29248" ht="30.75" customHeight="1" x14ac:dyDescent="0.25"/>
    <row r="29249" ht="30.75" customHeight="1" x14ac:dyDescent="0.25"/>
    <row r="29250" ht="30.75" customHeight="1" x14ac:dyDescent="0.25"/>
    <row r="29251" ht="30.75" customHeight="1" x14ac:dyDescent="0.25"/>
    <row r="29252" ht="30.75" customHeight="1" x14ac:dyDescent="0.25"/>
    <row r="29253" ht="30.75" customHeight="1" x14ac:dyDescent="0.25"/>
    <row r="29254" ht="30.75" customHeight="1" x14ac:dyDescent="0.25"/>
    <row r="29255" ht="30.75" customHeight="1" x14ac:dyDescent="0.25"/>
    <row r="29256" ht="30.75" customHeight="1" x14ac:dyDescent="0.25"/>
    <row r="29257" ht="30.75" customHeight="1" x14ac:dyDescent="0.25"/>
    <row r="29258" ht="30.75" customHeight="1" x14ac:dyDescent="0.25"/>
    <row r="29259" ht="30.75" customHeight="1" x14ac:dyDescent="0.25"/>
    <row r="29260" ht="30.75" customHeight="1" x14ac:dyDescent="0.25"/>
    <row r="29261" ht="30.75" customHeight="1" x14ac:dyDescent="0.25"/>
    <row r="29262" ht="30.75" customHeight="1" x14ac:dyDescent="0.25"/>
    <row r="29263" ht="30.75" customHeight="1" x14ac:dyDescent="0.25"/>
    <row r="29264" ht="30.75" customHeight="1" x14ac:dyDescent="0.25"/>
    <row r="29265" ht="30.75" customHeight="1" x14ac:dyDescent="0.25"/>
    <row r="29266" ht="30.75" customHeight="1" x14ac:dyDescent="0.25"/>
    <row r="29267" ht="30.75" customHeight="1" x14ac:dyDescent="0.25"/>
    <row r="29268" ht="30.75" customHeight="1" x14ac:dyDescent="0.25"/>
    <row r="29269" ht="30.75" customHeight="1" x14ac:dyDescent="0.25"/>
    <row r="29270" ht="30.75" customHeight="1" x14ac:dyDescent="0.25"/>
    <row r="29271" ht="30.75" customHeight="1" x14ac:dyDescent="0.25"/>
    <row r="29272" ht="30.75" customHeight="1" x14ac:dyDescent="0.25"/>
    <row r="29273" ht="30.75" customHeight="1" x14ac:dyDescent="0.25"/>
    <row r="29274" ht="30.75" customHeight="1" x14ac:dyDescent="0.25"/>
    <row r="29275" ht="30.75" customHeight="1" x14ac:dyDescent="0.25"/>
    <row r="29276" ht="30.75" customHeight="1" x14ac:dyDescent="0.25"/>
    <row r="29277" ht="30.75" customHeight="1" x14ac:dyDescent="0.25"/>
    <row r="29278" ht="30.75" customHeight="1" x14ac:dyDescent="0.25"/>
    <row r="29279" ht="30.75" customHeight="1" x14ac:dyDescent="0.25"/>
    <row r="29280" ht="30.75" customHeight="1" x14ac:dyDescent="0.25"/>
    <row r="29281" ht="30.75" customHeight="1" x14ac:dyDescent="0.25"/>
    <row r="29282" ht="30.75" customHeight="1" x14ac:dyDescent="0.25"/>
    <row r="29283" ht="30.75" customHeight="1" x14ac:dyDescent="0.25"/>
    <row r="29284" ht="30.75" customHeight="1" x14ac:dyDescent="0.25"/>
    <row r="29285" ht="30.75" customHeight="1" x14ac:dyDescent="0.25"/>
    <row r="29286" ht="30.75" customHeight="1" x14ac:dyDescent="0.25"/>
    <row r="29287" ht="30.75" customHeight="1" x14ac:dyDescent="0.25"/>
    <row r="29288" ht="30.75" customHeight="1" x14ac:dyDescent="0.25"/>
    <row r="29289" ht="30.75" customHeight="1" x14ac:dyDescent="0.25"/>
    <row r="29290" ht="30.75" customHeight="1" x14ac:dyDescent="0.25"/>
    <row r="29291" ht="30.75" customHeight="1" x14ac:dyDescent="0.25"/>
    <row r="29292" ht="30.75" customHeight="1" x14ac:dyDescent="0.25"/>
    <row r="29293" ht="30.75" customHeight="1" x14ac:dyDescent="0.25"/>
    <row r="29294" ht="30.75" customHeight="1" x14ac:dyDescent="0.25"/>
    <row r="29295" ht="30.75" customHeight="1" x14ac:dyDescent="0.25"/>
    <row r="29296" ht="30.75" customHeight="1" x14ac:dyDescent="0.25"/>
    <row r="29297" ht="30.75" customHeight="1" x14ac:dyDescent="0.25"/>
    <row r="29298" ht="30.75" customHeight="1" x14ac:dyDescent="0.25"/>
    <row r="29299" ht="30.75" customHeight="1" x14ac:dyDescent="0.25"/>
    <row r="29300" ht="30.75" customHeight="1" x14ac:dyDescent="0.25"/>
    <row r="29301" ht="30.75" customHeight="1" x14ac:dyDescent="0.25"/>
    <row r="29302" ht="30.75" customHeight="1" x14ac:dyDescent="0.25"/>
    <row r="29303" ht="30.75" customHeight="1" x14ac:dyDescent="0.25"/>
    <row r="29304" ht="30.75" customHeight="1" x14ac:dyDescent="0.25"/>
    <row r="29305" ht="30.75" customHeight="1" x14ac:dyDescent="0.25"/>
    <row r="29306" ht="30.75" customHeight="1" x14ac:dyDescent="0.25"/>
    <row r="29307" ht="30.75" customHeight="1" x14ac:dyDescent="0.25"/>
    <row r="29308" ht="30.75" customHeight="1" x14ac:dyDescent="0.25"/>
    <row r="29309" ht="30.75" customHeight="1" x14ac:dyDescent="0.25"/>
    <row r="29310" ht="30.75" customHeight="1" x14ac:dyDescent="0.25"/>
    <row r="29311" ht="30.75" customHeight="1" x14ac:dyDescent="0.25"/>
    <row r="29312" ht="30.75" customHeight="1" x14ac:dyDescent="0.25"/>
    <row r="29313" ht="30.75" customHeight="1" x14ac:dyDescent="0.25"/>
    <row r="29314" ht="30.75" customHeight="1" x14ac:dyDescent="0.25"/>
    <row r="29315" ht="30.75" customHeight="1" x14ac:dyDescent="0.25"/>
    <row r="29316" ht="30.75" customHeight="1" x14ac:dyDescent="0.25"/>
    <row r="29317" ht="30.75" customHeight="1" x14ac:dyDescent="0.25"/>
    <row r="29318" ht="30.75" customHeight="1" x14ac:dyDescent="0.25"/>
    <row r="29319" ht="30.75" customHeight="1" x14ac:dyDescent="0.25"/>
    <row r="29320" ht="30.75" customHeight="1" x14ac:dyDescent="0.25"/>
    <row r="29321" ht="30.75" customHeight="1" x14ac:dyDescent="0.25"/>
    <row r="29322" ht="30.75" customHeight="1" x14ac:dyDescent="0.25"/>
    <row r="29323" ht="30.75" customHeight="1" x14ac:dyDescent="0.25"/>
    <row r="29324" ht="30.75" customHeight="1" x14ac:dyDescent="0.25"/>
    <row r="29325" ht="30.75" customHeight="1" x14ac:dyDescent="0.25"/>
    <row r="29326" ht="30.75" customHeight="1" x14ac:dyDescent="0.25"/>
    <row r="29327" ht="30.75" customHeight="1" x14ac:dyDescent="0.25"/>
    <row r="29328" ht="30.75" customHeight="1" x14ac:dyDescent="0.25"/>
    <row r="29329" ht="30.75" customHeight="1" x14ac:dyDescent="0.25"/>
    <row r="29330" ht="30.75" customHeight="1" x14ac:dyDescent="0.25"/>
    <row r="29331" ht="30.75" customHeight="1" x14ac:dyDescent="0.25"/>
    <row r="29332" ht="30.75" customHeight="1" x14ac:dyDescent="0.25"/>
    <row r="29333" ht="30.75" customHeight="1" x14ac:dyDescent="0.25"/>
    <row r="29334" ht="30.75" customHeight="1" x14ac:dyDescent="0.25"/>
    <row r="29335" ht="30.75" customHeight="1" x14ac:dyDescent="0.25"/>
    <row r="29336" ht="30.75" customHeight="1" x14ac:dyDescent="0.25"/>
    <row r="29337" ht="30.75" customHeight="1" x14ac:dyDescent="0.25"/>
    <row r="29338" ht="30.75" customHeight="1" x14ac:dyDescent="0.25"/>
    <row r="29339" ht="30.75" customHeight="1" x14ac:dyDescent="0.25"/>
    <row r="29340" ht="30.75" customHeight="1" x14ac:dyDescent="0.25"/>
    <row r="29341" ht="30.75" customHeight="1" x14ac:dyDescent="0.25"/>
    <row r="29342" ht="30.75" customHeight="1" x14ac:dyDescent="0.25"/>
    <row r="29343" ht="30.75" customHeight="1" x14ac:dyDescent="0.25"/>
    <row r="29344" ht="30.75" customHeight="1" x14ac:dyDescent="0.25"/>
    <row r="29345" ht="30.75" customHeight="1" x14ac:dyDescent="0.25"/>
    <row r="29346" ht="30.75" customHeight="1" x14ac:dyDescent="0.25"/>
    <row r="29347" ht="30.75" customHeight="1" x14ac:dyDescent="0.25"/>
    <row r="29348" ht="30.75" customHeight="1" x14ac:dyDescent="0.25"/>
    <row r="29349" ht="30.75" customHeight="1" x14ac:dyDescent="0.25"/>
    <row r="29350" ht="30.75" customHeight="1" x14ac:dyDescent="0.25"/>
    <row r="29351" ht="30.75" customHeight="1" x14ac:dyDescent="0.25"/>
    <row r="29352" ht="30.75" customHeight="1" x14ac:dyDescent="0.25"/>
    <row r="29353" ht="30.75" customHeight="1" x14ac:dyDescent="0.25"/>
    <row r="29354" ht="30.75" customHeight="1" x14ac:dyDescent="0.25"/>
    <row r="29355" ht="30.75" customHeight="1" x14ac:dyDescent="0.25"/>
    <row r="29356" ht="30.75" customHeight="1" x14ac:dyDescent="0.25"/>
    <row r="29357" ht="30.75" customHeight="1" x14ac:dyDescent="0.25"/>
    <row r="29358" ht="30.75" customHeight="1" x14ac:dyDescent="0.25"/>
    <row r="29359" ht="30.75" customHeight="1" x14ac:dyDescent="0.25"/>
    <row r="29360" ht="30.75" customHeight="1" x14ac:dyDescent="0.25"/>
    <row r="29361" ht="30.75" customHeight="1" x14ac:dyDescent="0.25"/>
    <row r="29362" ht="30.75" customHeight="1" x14ac:dyDescent="0.25"/>
    <row r="29363" ht="30.75" customHeight="1" x14ac:dyDescent="0.25"/>
    <row r="29364" ht="30.75" customHeight="1" x14ac:dyDescent="0.25"/>
    <row r="29365" ht="30.75" customHeight="1" x14ac:dyDescent="0.25"/>
    <row r="29366" ht="30.75" customHeight="1" x14ac:dyDescent="0.25"/>
    <row r="29367" ht="30.75" customHeight="1" x14ac:dyDescent="0.25"/>
    <row r="29368" ht="30.75" customHeight="1" x14ac:dyDescent="0.25"/>
    <row r="29369" ht="30.75" customHeight="1" x14ac:dyDescent="0.25"/>
    <row r="29370" ht="30.75" customHeight="1" x14ac:dyDescent="0.25"/>
    <row r="29371" ht="30.75" customHeight="1" x14ac:dyDescent="0.25"/>
    <row r="29372" ht="30.75" customHeight="1" x14ac:dyDescent="0.25"/>
    <row r="29373" ht="30.75" customHeight="1" x14ac:dyDescent="0.25"/>
    <row r="29374" ht="30.75" customHeight="1" x14ac:dyDescent="0.25"/>
    <row r="29375" ht="30.75" customHeight="1" x14ac:dyDescent="0.25"/>
    <row r="29376" ht="30.75" customHeight="1" x14ac:dyDescent="0.25"/>
    <row r="29377" ht="30.75" customHeight="1" x14ac:dyDescent="0.25"/>
    <row r="29378" ht="30.75" customHeight="1" x14ac:dyDescent="0.25"/>
    <row r="29379" ht="30.75" customHeight="1" x14ac:dyDescent="0.25"/>
    <row r="29380" ht="30.75" customHeight="1" x14ac:dyDescent="0.25"/>
    <row r="29381" ht="30.75" customHeight="1" x14ac:dyDescent="0.25"/>
    <row r="29382" ht="30.75" customHeight="1" x14ac:dyDescent="0.25"/>
    <row r="29383" ht="30.75" customHeight="1" x14ac:dyDescent="0.25"/>
    <row r="29384" ht="30.75" customHeight="1" x14ac:dyDescent="0.25"/>
    <row r="29385" ht="30.75" customHeight="1" x14ac:dyDescent="0.25"/>
    <row r="29386" ht="30.75" customHeight="1" x14ac:dyDescent="0.25"/>
    <row r="29387" ht="30.75" customHeight="1" x14ac:dyDescent="0.25"/>
    <row r="29388" ht="30.75" customHeight="1" x14ac:dyDescent="0.25"/>
    <row r="29389" ht="30.75" customHeight="1" x14ac:dyDescent="0.25"/>
    <row r="29390" ht="30.75" customHeight="1" x14ac:dyDescent="0.25"/>
    <row r="29391" ht="30.75" customHeight="1" x14ac:dyDescent="0.25"/>
    <row r="29392" ht="30.75" customHeight="1" x14ac:dyDescent="0.25"/>
    <row r="29393" ht="30.75" customHeight="1" x14ac:dyDescent="0.25"/>
    <row r="29394" ht="30.75" customHeight="1" x14ac:dyDescent="0.25"/>
    <row r="29395" ht="30.75" customHeight="1" x14ac:dyDescent="0.25"/>
    <row r="29396" ht="30.75" customHeight="1" x14ac:dyDescent="0.25"/>
    <row r="29397" ht="30.75" customHeight="1" x14ac:dyDescent="0.25"/>
    <row r="29398" ht="30.75" customHeight="1" x14ac:dyDescent="0.25"/>
    <row r="29399" ht="30.75" customHeight="1" x14ac:dyDescent="0.25"/>
    <row r="29400" ht="30.75" customHeight="1" x14ac:dyDescent="0.25"/>
    <row r="29401" ht="30.75" customHeight="1" x14ac:dyDescent="0.25"/>
    <row r="29402" ht="30.75" customHeight="1" x14ac:dyDescent="0.25"/>
    <row r="29403" ht="30.75" customHeight="1" x14ac:dyDescent="0.25"/>
    <row r="29404" ht="30.75" customHeight="1" x14ac:dyDescent="0.25"/>
    <row r="29405" ht="30.75" customHeight="1" x14ac:dyDescent="0.25"/>
    <row r="29406" ht="30.75" customHeight="1" x14ac:dyDescent="0.25"/>
    <row r="29407" ht="30.75" customHeight="1" x14ac:dyDescent="0.25"/>
    <row r="29408" ht="30.75" customHeight="1" x14ac:dyDescent="0.25"/>
    <row r="29409" ht="30.75" customHeight="1" x14ac:dyDescent="0.25"/>
    <row r="29410" ht="30.75" customHeight="1" x14ac:dyDescent="0.25"/>
    <row r="29411" ht="30.75" customHeight="1" x14ac:dyDescent="0.25"/>
    <row r="29412" ht="30.75" customHeight="1" x14ac:dyDescent="0.25"/>
    <row r="29413" ht="30.75" customHeight="1" x14ac:dyDescent="0.25"/>
    <row r="29414" ht="30.75" customHeight="1" x14ac:dyDescent="0.25"/>
    <row r="29415" ht="30.75" customHeight="1" x14ac:dyDescent="0.25"/>
    <row r="29416" ht="30.75" customHeight="1" x14ac:dyDescent="0.25"/>
    <row r="29417" ht="30.75" customHeight="1" x14ac:dyDescent="0.25"/>
    <row r="29418" ht="30.75" customHeight="1" x14ac:dyDescent="0.25"/>
    <row r="29419" ht="30.75" customHeight="1" x14ac:dyDescent="0.25"/>
    <row r="29420" ht="30.75" customHeight="1" x14ac:dyDescent="0.25"/>
    <row r="29421" ht="30.75" customHeight="1" x14ac:dyDescent="0.25"/>
    <row r="29422" ht="30.75" customHeight="1" x14ac:dyDescent="0.25"/>
    <row r="29423" ht="30.75" customHeight="1" x14ac:dyDescent="0.25"/>
    <row r="29424" ht="30.75" customHeight="1" x14ac:dyDescent="0.25"/>
    <row r="29425" ht="30.75" customHeight="1" x14ac:dyDescent="0.25"/>
    <row r="29426" ht="30.75" customHeight="1" x14ac:dyDescent="0.25"/>
    <row r="29427" ht="30.75" customHeight="1" x14ac:dyDescent="0.25"/>
    <row r="29428" ht="30.75" customHeight="1" x14ac:dyDescent="0.25"/>
    <row r="29429" ht="30.75" customHeight="1" x14ac:dyDescent="0.25"/>
    <row r="29430" ht="30.75" customHeight="1" x14ac:dyDescent="0.25"/>
    <row r="29431" ht="30.75" customHeight="1" x14ac:dyDescent="0.25"/>
    <row r="29432" ht="30.75" customHeight="1" x14ac:dyDescent="0.25"/>
    <row r="29433" ht="30.75" customHeight="1" x14ac:dyDescent="0.25"/>
    <row r="29434" ht="30.75" customHeight="1" x14ac:dyDescent="0.25"/>
    <row r="29435" ht="30.75" customHeight="1" x14ac:dyDescent="0.25"/>
    <row r="29436" ht="30.75" customHeight="1" x14ac:dyDescent="0.25"/>
    <row r="29437" ht="30.75" customHeight="1" x14ac:dyDescent="0.25"/>
    <row r="29438" ht="30.75" customHeight="1" x14ac:dyDescent="0.25"/>
    <row r="29439" ht="30.75" customHeight="1" x14ac:dyDescent="0.25"/>
    <row r="29440" ht="30.75" customHeight="1" x14ac:dyDescent="0.25"/>
    <row r="29441" ht="30.75" customHeight="1" x14ac:dyDescent="0.25"/>
    <row r="29442" ht="30.75" customHeight="1" x14ac:dyDescent="0.25"/>
    <row r="29443" ht="30.75" customHeight="1" x14ac:dyDescent="0.25"/>
    <row r="29444" ht="30.75" customHeight="1" x14ac:dyDescent="0.25"/>
    <row r="29445" ht="30.75" customHeight="1" x14ac:dyDescent="0.25"/>
    <row r="29446" ht="30.75" customHeight="1" x14ac:dyDescent="0.25"/>
    <row r="29447" ht="30.75" customHeight="1" x14ac:dyDescent="0.25"/>
    <row r="29448" ht="30.75" customHeight="1" x14ac:dyDescent="0.25"/>
    <row r="29449" ht="30.75" customHeight="1" x14ac:dyDescent="0.25"/>
    <row r="29450" ht="30.75" customHeight="1" x14ac:dyDescent="0.25"/>
    <row r="29451" ht="30.75" customHeight="1" x14ac:dyDescent="0.25"/>
    <row r="29452" ht="30.75" customHeight="1" x14ac:dyDescent="0.25"/>
    <row r="29453" ht="30.75" customHeight="1" x14ac:dyDescent="0.25"/>
    <row r="29454" ht="30.75" customHeight="1" x14ac:dyDescent="0.25"/>
    <row r="29455" ht="30.75" customHeight="1" x14ac:dyDescent="0.25"/>
    <row r="29456" ht="30.75" customHeight="1" x14ac:dyDescent="0.25"/>
    <row r="29457" ht="30.75" customHeight="1" x14ac:dyDescent="0.25"/>
    <row r="29458" ht="30.75" customHeight="1" x14ac:dyDescent="0.25"/>
    <row r="29459" ht="30.75" customHeight="1" x14ac:dyDescent="0.25"/>
    <row r="29460" ht="30.75" customHeight="1" x14ac:dyDescent="0.25"/>
    <row r="29461" ht="30.75" customHeight="1" x14ac:dyDescent="0.25"/>
    <row r="29462" ht="30.75" customHeight="1" x14ac:dyDescent="0.25"/>
    <row r="29463" ht="30.75" customHeight="1" x14ac:dyDescent="0.25"/>
    <row r="29464" ht="30.75" customHeight="1" x14ac:dyDescent="0.25"/>
    <row r="29465" ht="30.75" customHeight="1" x14ac:dyDescent="0.25"/>
    <row r="29466" ht="30.75" customHeight="1" x14ac:dyDescent="0.25"/>
    <row r="29467" ht="30.75" customHeight="1" x14ac:dyDescent="0.25"/>
    <row r="29468" ht="30.75" customHeight="1" x14ac:dyDescent="0.25"/>
    <row r="29469" ht="30.75" customHeight="1" x14ac:dyDescent="0.25"/>
    <row r="29470" ht="30.75" customHeight="1" x14ac:dyDescent="0.25"/>
    <row r="29471" ht="30.75" customHeight="1" x14ac:dyDescent="0.25"/>
    <row r="29472" ht="30.75" customHeight="1" x14ac:dyDescent="0.25"/>
    <row r="29473" ht="30.75" customHeight="1" x14ac:dyDescent="0.25"/>
    <row r="29474" ht="30.75" customHeight="1" x14ac:dyDescent="0.25"/>
    <row r="29475" ht="30.75" customHeight="1" x14ac:dyDescent="0.25"/>
    <row r="29476" ht="30.75" customHeight="1" x14ac:dyDescent="0.25"/>
    <row r="29477" ht="30.75" customHeight="1" x14ac:dyDescent="0.25"/>
    <row r="29478" ht="30.75" customHeight="1" x14ac:dyDescent="0.25"/>
    <row r="29479" ht="30.75" customHeight="1" x14ac:dyDescent="0.25"/>
    <row r="29480" ht="30.75" customHeight="1" x14ac:dyDescent="0.25"/>
    <row r="29481" ht="30.75" customHeight="1" x14ac:dyDescent="0.25"/>
    <row r="29482" ht="30.75" customHeight="1" x14ac:dyDescent="0.25"/>
    <row r="29483" ht="30.75" customHeight="1" x14ac:dyDescent="0.25"/>
    <row r="29484" ht="30.75" customHeight="1" x14ac:dyDescent="0.25"/>
    <row r="29485" ht="30.75" customHeight="1" x14ac:dyDescent="0.25"/>
    <row r="29486" ht="30.75" customHeight="1" x14ac:dyDescent="0.25"/>
    <row r="29487" ht="30.75" customHeight="1" x14ac:dyDescent="0.25"/>
    <row r="29488" ht="30.75" customHeight="1" x14ac:dyDescent="0.25"/>
    <row r="29489" ht="30.75" customHeight="1" x14ac:dyDescent="0.25"/>
    <row r="29490" ht="30.75" customHeight="1" x14ac:dyDescent="0.25"/>
    <row r="29491" ht="30.75" customHeight="1" x14ac:dyDescent="0.25"/>
    <row r="29492" ht="30.75" customHeight="1" x14ac:dyDescent="0.25"/>
    <row r="29493" ht="30.75" customHeight="1" x14ac:dyDescent="0.25"/>
    <row r="29494" ht="30.75" customHeight="1" x14ac:dyDescent="0.25"/>
    <row r="29495" ht="30.75" customHeight="1" x14ac:dyDescent="0.25"/>
    <row r="29496" ht="30.75" customHeight="1" x14ac:dyDescent="0.25"/>
    <row r="29497" ht="30.75" customHeight="1" x14ac:dyDescent="0.25"/>
    <row r="29498" ht="30.75" customHeight="1" x14ac:dyDescent="0.25"/>
    <row r="29499" ht="30.75" customHeight="1" x14ac:dyDescent="0.25"/>
    <row r="29500" ht="30.75" customHeight="1" x14ac:dyDescent="0.25"/>
    <row r="29501" ht="30.75" customHeight="1" x14ac:dyDescent="0.25"/>
    <row r="29502" ht="30.75" customHeight="1" x14ac:dyDescent="0.25"/>
    <row r="29503" ht="30.75" customHeight="1" x14ac:dyDescent="0.25"/>
    <row r="29504" ht="30.75" customHeight="1" x14ac:dyDescent="0.25"/>
    <row r="29505" ht="30.75" customHeight="1" x14ac:dyDescent="0.25"/>
    <row r="29506" ht="30.75" customHeight="1" x14ac:dyDescent="0.25"/>
    <row r="29507" ht="30.75" customHeight="1" x14ac:dyDescent="0.25"/>
    <row r="29508" ht="30.75" customHeight="1" x14ac:dyDescent="0.25"/>
    <row r="29509" ht="30.75" customHeight="1" x14ac:dyDescent="0.25"/>
    <row r="29510" ht="30.75" customHeight="1" x14ac:dyDescent="0.25"/>
    <row r="29511" ht="30.75" customHeight="1" x14ac:dyDescent="0.25"/>
    <row r="29512" ht="30.75" customHeight="1" x14ac:dyDescent="0.25"/>
    <row r="29513" ht="30.75" customHeight="1" x14ac:dyDescent="0.25"/>
    <row r="29514" ht="30.75" customHeight="1" x14ac:dyDescent="0.25"/>
    <row r="29515" ht="30.75" customHeight="1" x14ac:dyDescent="0.25"/>
    <row r="29516" ht="30.75" customHeight="1" x14ac:dyDescent="0.25"/>
    <row r="29517" ht="30.75" customHeight="1" x14ac:dyDescent="0.25"/>
    <row r="29518" ht="30.75" customHeight="1" x14ac:dyDescent="0.25"/>
    <row r="29519" ht="30.75" customHeight="1" x14ac:dyDescent="0.25"/>
    <row r="29520" ht="30.75" customHeight="1" x14ac:dyDescent="0.25"/>
    <row r="29521" ht="30.75" customHeight="1" x14ac:dyDescent="0.25"/>
    <row r="29522" ht="30.75" customHeight="1" x14ac:dyDescent="0.25"/>
    <row r="29523" ht="30.75" customHeight="1" x14ac:dyDescent="0.25"/>
    <row r="29524" ht="30.75" customHeight="1" x14ac:dyDescent="0.25"/>
    <row r="29525" ht="30.75" customHeight="1" x14ac:dyDescent="0.25"/>
    <row r="29526" ht="30.75" customHeight="1" x14ac:dyDescent="0.25"/>
    <row r="29527" ht="30.75" customHeight="1" x14ac:dyDescent="0.25"/>
    <row r="29528" ht="30.75" customHeight="1" x14ac:dyDescent="0.25"/>
    <row r="29529" ht="30.75" customHeight="1" x14ac:dyDescent="0.25"/>
    <row r="29530" ht="30.75" customHeight="1" x14ac:dyDescent="0.25"/>
    <row r="29531" ht="30.75" customHeight="1" x14ac:dyDescent="0.25"/>
    <row r="29532" ht="30.75" customHeight="1" x14ac:dyDescent="0.25"/>
    <row r="29533" ht="30.75" customHeight="1" x14ac:dyDescent="0.25"/>
    <row r="29534" ht="30.75" customHeight="1" x14ac:dyDescent="0.25"/>
    <row r="29535" ht="30.75" customHeight="1" x14ac:dyDescent="0.25"/>
    <row r="29536" ht="30.75" customHeight="1" x14ac:dyDescent="0.25"/>
    <row r="29537" ht="30.75" customHeight="1" x14ac:dyDescent="0.25"/>
    <row r="29538" ht="30.75" customHeight="1" x14ac:dyDescent="0.25"/>
    <row r="29539" ht="30.75" customHeight="1" x14ac:dyDescent="0.25"/>
    <row r="29540" ht="30.75" customHeight="1" x14ac:dyDescent="0.25"/>
    <row r="29541" ht="30.75" customHeight="1" x14ac:dyDescent="0.25"/>
    <row r="29542" ht="30.75" customHeight="1" x14ac:dyDescent="0.25"/>
    <row r="29543" ht="30.75" customHeight="1" x14ac:dyDescent="0.25"/>
    <row r="29544" ht="30.75" customHeight="1" x14ac:dyDescent="0.25"/>
    <row r="29545" ht="30.75" customHeight="1" x14ac:dyDescent="0.25"/>
    <row r="29546" ht="30.75" customHeight="1" x14ac:dyDescent="0.25"/>
    <row r="29547" ht="30.75" customHeight="1" x14ac:dyDescent="0.25"/>
    <row r="29548" ht="30.75" customHeight="1" x14ac:dyDescent="0.25"/>
    <row r="29549" ht="30.75" customHeight="1" x14ac:dyDescent="0.25"/>
    <row r="29550" ht="30.75" customHeight="1" x14ac:dyDescent="0.25"/>
    <row r="29551" ht="30.75" customHeight="1" x14ac:dyDescent="0.25"/>
    <row r="29552" ht="30.75" customHeight="1" x14ac:dyDescent="0.25"/>
    <row r="29553" ht="30.75" customHeight="1" x14ac:dyDescent="0.25"/>
    <row r="29554" ht="30.75" customHeight="1" x14ac:dyDescent="0.25"/>
    <row r="29555" ht="30.75" customHeight="1" x14ac:dyDescent="0.25"/>
    <row r="29556" ht="30.75" customHeight="1" x14ac:dyDescent="0.25"/>
    <row r="29557" ht="30.75" customHeight="1" x14ac:dyDescent="0.25"/>
    <row r="29558" ht="30.75" customHeight="1" x14ac:dyDescent="0.25"/>
    <row r="29559" ht="30.75" customHeight="1" x14ac:dyDescent="0.25"/>
    <row r="29560" ht="30.75" customHeight="1" x14ac:dyDescent="0.25"/>
    <row r="29561" ht="30.75" customHeight="1" x14ac:dyDescent="0.25"/>
    <row r="29562" ht="30.75" customHeight="1" x14ac:dyDescent="0.25"/>
    <row r="29563" ht="30.75" customHeight="1" x14ac:dyDescent="0.25"/>
    <row r="29564" ht="30.75" customHeight="1" x14ac:dyDescent="0.25"/>
    <row r="29565" ht="30.75" customHeight="1" x14ac:dyDescent="0.25"/>
    <row r="29566" ht="30.75" customHeight="1" x14ac:dyDescent="0.25"/>
    <row r="29567" ht="30.75" customHeight="1" x14ac:dyDescent="0.25"/>
    <row r="29568" ht="30.75" customHeight="1" x14ac:dyDescent="0.25"/>
    <row r="29569" ht="30.75" customHeight="1" x14ac:dyDescent="0.25"/>
    <row r="29570" ht="30.75" customHeight="1" x14ac:dyDescent="0.25"/>
    <row r="29571" ht="30.75" customHeight="1" x14ac:dyDescent="0.25"/>
    <row r="29572" ht="30.75" customHeight="1" x14ac:dyDescent="0.25"/>
    <row r="29573" ht="30.75" customHeight="1" x14ac:dyDescent="0.25"/>
    <row r="29574" ht="30.75" customHeight="1" x14ac:dyDescent="0.25"/>
    <row r="29575" ht="30.75" customHeight="1" x14ac:dyDescent="0.25"/>
    <row r="29576" ht="30.75" customHeight="1" x14ac:dyDescent="0.25"/>
    <row r="29577" ht="30.75" customHeight="1" x14ac:dyDescent="0.25"/>
    <row r="29578" ht="30.75" customHeight="1" x14ac:dyDescent="0.25"/>
    <row r="29579" ht="30.75" customHeight="1" x14ac:dyDescent="0.25"/>
    <row r="29580" ht="30.75" customHeight="1" x14ac:dyDescent="0.25"/>
    <row r="29581" ht="30.75" customHeight="1" x14ac:dyDescent="0.25"/>
    <row r="29582" ht="30.75" customHeight="1" x14ac:dyDescent="0.25"/>
    <row r="29583" ht="30.75" customHeight="1" x14ac:dyDescent="0.25"/>
    <row r="29584" ht="30.75" customHeight="1" x14ac:dyDescent="0.25"/>
    <row r="29585" ht="30.75" customHeight="1" x14ac:dyDescent="0.25"/>
    <row r="29586" ht="30.75" customHeight="1" x14ac:dyDescent="0.25"/>
    <row r="29587" ht="30.75" customHeight="1" x14ac:dyDescent="0.25"/>
    <row r="29588" ht="30.75" customHeight="1" x14ac:dyDescent="0.25"/>
    <row r="29589" ht="30.75" customHeight="1" x14ac:dyDescent="0.25"/>
    <row r="29590" ht="30.75" customHeight="1" x14ac:dyDescent="0.25"/>
    <row r="29591" ht="30.75" customHeight="1" x14ac:dyDescent="0.25"/>
    <row r="29592" ht="30.75" customHeight="1" x14ac:dyDescent="0.25"/>
    <row r="29593" ht="30.75" customHeight="1" x14ac:dyDescent="0.25"/>
    <row r="29594" ht="30.75" customHeight="1" x14ac:dyDescent="0.25"/>
    <row r="29595" ht="30.75" customHeight="1" x14ac:dyDescent="0.25"/>
    <row r="29596" ht="30.75" customHeight="1" x14ac:dyDescent="0.25"/>
    <row r="29597" ht="30.75" customHeight="1" x14ac:dyDescent="0.25"/>
    <row r="29598" ht="30.75" customHeight="1" x14ac:dyDescent="0.25"/>
    <row r="29599" ht="30.75" customHeight="1" x14ac:dyDescent="0.25"/>
    <row r="29600" ht="30.75" customHeight="1" x14ac:dyDescent="0.25"/>
    <row r="29601" ht="30.75" customHeight="1" x14ac:dyDescent="0.25"/>
    <row r="29602" ht="30.75" customHeight="1" x14ac:dyDescent="0.25"/>
    <row r="29603" ht="30.75" customHeight="1" x14ac:dyDescent="0.25"/>
    <row r="29604" ht="30.75" customHeight="1" x14ac:dyDescent="0.25"/>
    <row r="29605" ht="30.75" customHeight="1" x14ac:dyDescent="0.25"/>
    <row r="29606" ht="30.75" customHeight="1" x14ac:dyDescent="0.25"/>
    <row r="29607" ht="30.75" customHeight="1" x14ac:dyDescent="0.25"/>
    <row r="29608" ht="30.75" customHeight="1" x14ac:dyDescent="0.25"/>
    <row r="29609" ht="30.75" customHeight="1" x14ac:dyDescent="0.25"/>
    <row r="29610" ht="30.75" customHeight="1" x14ac:dyDescent="0.25"/>
    <row r="29611" ht="30.75" customHeight="1" x14ac:dyDescent="0.25"/>
    <row r="29612" ht="30.75" customHeight="1" x14ac:dyDescent="0.25"/>
    <row r="29613" ht="30.75" customHeight="1" x14ac:dyDescent="0.25"/>
    <row r="29614" ht="30.75" customHeight="1" x14ac:dyDescent="0.25"/>
    <row r="29615" ht="30.75" customHeight="1" x14ac:dyDescent="0.25"/>
    <row r="29616" ht="30.75" customHeight="1" x14ac:dyDescent="0.25"/>
    <row r="29617" ht="30.75" customHeight="1" x14ac:dyDescent="0.25"/>
    <row r="29618" ht="30.75" customHeight="1" x14ac:dyDescent="0.25"/>
    <row r="29619" ht="30.75" customHeight="1" x14ac:dyDescent="0.25"/>
    <row r="29620" ht="30.75" customHeight="1" x14ac:dyDescent="0.25"/>
    <row r="29621" ht="30.75" customHeight="1" x14ac:dyDescent="0.25"/>
    <row r="29622" ht="30.75" customHeight="1" x14ac:dyDescent="0.25"/>
    <row r="29623" ht="30.75" customHeight="1" x14ac:dyDescent="0.25"/>
    <row r="29624" ht="30.75" customHeight="1" x14ac:dyDescent="0.25"/>
    <row r="29625" ht="30.75" customHeight="1" x14ac:dyDescent="0.25"/>
    <row r="29626" ht="30.75" customHeight="1" x14ac:dyDescent="0.25"/>
    <row r="29627" ht="30.75" customHeight="1" x14ac:dyDescent="0.25"/>
    <row r="29628" ht="30.75" customHeight="1" x14ac:dyDescent="0.25"/>
    <row r="29629" ht="30.75" customHeight="1" x14ac:dyDescent="0.25"/>
    <row r="29630" ht="30.75" customHeight="1" x14ac:dyDescent="0.25"/>
    <row r="29631" ht="30.75" customHeight="1" x14ac:dyDescent="0.25"/>
    <row r="29632" ht="30.75" customHeight="1" x14ac:dyDescent="0.25"/>
    <row r="29633" ht="30.75" customHeight="1" x14ac:dyDescent="0.25"/>
    <row r="29634" ht="30.75" customHeight="1" x14ac:dyDescent="0.25"/>
    <row r="29635" ht="30.75" customHeight="1" x14ac:dyDescent="0.25"/>
    <row r="29636" ht="30.75" customHeight="1" x14ac:dyDescent="0.25"/>
    <row r="29637" ht="30.75" customHeight="1" x14ac:dyDescent="0.25"/>
    <row r="29638" ht="30.75" customHeight="1" x14ac:dyDescent="0.25"/>
    <row r="29639" ht="30.75" customHeight="1" x14ac:dyDescent="0.25"/>
    <row r="29640" ht="30.75" customHeight="1" x14ac:dyDescent="0.25"/>
    <row r="29641" ht="30.75" customHeight="1" x14ac:dyDescent="0.25"/>
    <row r="29642" ht="30.75" customHeight="1" x14ac:dyDescent="0.25"/>
    <row r="29643" ht="30.75" customHeight="1" x14ac:dyDescent="0.25"/>
    <row r="29644" ht="30.75" customHeight="1" x14ac:dyDescent="0.25"/>
    <row r="29645" ht="30.75" customHeight="1" x14ac:dyDescent="0.25"/>
    <row r="29646" ht="30.75" customHeight="1" x14ac:dyDescent="0.25"/>
    <row r="29647" ht="30.75" customHeight="1" x14ac:dyDescent="0.25"/>
    <row r="29648" ht="30.75" customHeight="1" x14ac:dyDescent="0.25"/>
    <row r="29649" ht="30.75" customHeight="1" x14ac:dyDescent="0.25"/>
    <row r="29650" ht="30.75" customHeight="1" x14ac:dyDescent="0.25"/>
    <row r="29651" ht="30.75" customHeight="1" x14ac:dyDescent="0.25"/>
    <row r="29652" ht="30.75" customHeight="1" x14ac:dyDescent="0.25"/>
    <row r="29653" ht="30.75" customHeight="1" x14ac:dyDescent="0.25"/>
    <row r="29654" ht="30.75" customHeight="1" x14ac:dyDescent="0.25"/>
    <row r="29655" ht="30.75" customHeight="1" x14ac:dyDescent="0.25"/>
    <row r="29656" ht="30.75" customHeight="1" x14ac:dyDescent="0.25"/>
    <row r="29657" ht="30.75" customHeight="1" x14ac:dyDescent="0.25"/>
    <row r="29658" ht="30.75" customHeight="1" x14ac:dyDescent="0.25"/>
    <row r="29659" ht="30.75" customHeight="1" x14ac:dyDescent="0.25"/>
    <row r="29660" ht="30.75" customHeight="1" x14ac:dyDescent="0.25"/>
    <row r="29661" ht="30.75" customHeight="1" x14ac:dyDescent="0.25"/>
    <row r="29662" ht="30.75" customHeight="1" x14ac:dyDescent="0.25"/>
    <row r="29663" ht="30.75" customHeight="1" x14ac:dyDescent="0.25"/>
    <row r="29664" ht="30.75" customHeight="1" x14ac:dyDescent="0.25"/>
    <row r="29665" ht="30.75" customHeight="1" x14ac:dyDescent="0.25"/>
    <row r="29666" ht="30.75" customHeight="1" x14ac:dyDescent="0.25"/>
    <row r="29667" ht="30.75" customHeight="1" x14ac:dyDescent="0.25"/>
    <row r="29668" ht="30.75" customHeight="1" x14ac:dyDescent="0.25"/>
    <row r="29669" ht="30.75" customHeight="1" x14ac:dyDescent="0.25"/>
    <row r="29670" ht="30.75" customHeight="1" x14ac:dyDescent="0.25"/>
    <row r="29671" ht="30.75" customHeight="1" x14ac:dyDescent="0.25"/>
    <row r="29672" ht="30.75" customHeight="1" x14ac:dyDescent="0.25"/>
    <row r="29673" ht="30.75" customHeight="1" x14ac:dyDescent="0.25"/>
    <row r="29674" ht="30.75" customHeight="1" x14ac:dyDescent="0.25"/>
    <row r="29675" ht="30.75" customHeight="1" x14ac:dyDescent="0.25"/>
    <row r="29676" ht="30.75" customHeight="1" x14ac:dyDescent="0.25"/>
    <row r="29677" ht="30.75" customHeight="1" x14ac:dyDescent="0.25"/>
    <row r="29678" ht="30.75" customHeight="1" x14ac:dyDescent="0.25"/>
    <row r="29679" ht="30.75" customHeight="1" x14ac:dyDescent="0.25"/>
    <row r="29680" ht="30.75" customHeight="1" x14ac:dyDescent="0.25"/>
    <row r="29681" ht="30.75" customHeight="1" x14ac:dyDescent="0.25"/>
    <row r="29682" ht="30.75" customHeight="1" x14ac:dyDescent="0.25"/>
    <row r="29683" ht="30.75" customHeight="1" x14ac:dyDescent="0.25"/>
    <row r="29684" ht="30.75" customHeight="1" x14ac:dyDescent="0.25"/>
    <row r="29685" ht="30.75" customHeight="1" x14ac:dyDescent="0.25"/>
    <row r="29686" ht="30.75" customHeight="1" x14ac:dyDescent="0.25"/>
    <row r="29687" ht="30.75" customHeight="1" x14ac:dyDescent="0.25"/>
    <row r="29688" ht="30.75" customHeight="1" x14ac:dyDescent="0.25"/>
    <row r="29689" ht="30.75" customHeight="1" x14ac:dyDescent="0.25"/>
    <row r="29690" ht="30.75" customHeight="1" x14ac:dyDescent="0.25"/>
    <row r="29691" ht="30.75" customHeight="1" x14ac:dyDescent="0.25"/>
    <row r="29692" ht="30.75" customHeight="1" x14ac:dyDescent="0.25"/>
    <row r="29693" ht="30.75" customHeight="1" x14ac:dyDescent="0.25"/>
    <row r="29694" ht="30.75" customHeight="1" x14ac:dyDescent="0.25"/>
    <row r="29695" ht="30.75" customHeight="1" x14ac:dyDescent="0.25"/>
    <row r="29696" ht="30.75" customHeight="1" x14ac:dyDescent="0.25"/>
    <row r="29697" ht="30.75" customHeight="1" x14ac:dyDescent="0.25"/>
    <row r="29698" ht="30.75" customHeight="1" x14ac:dyDescent="0.25"/>
    <row r="29699" ht="30.75" customHeight="1" x14ac:dyDescent="0.25"/>
    <row r="29700" ht="30.75" customHeight="1" x14ac:dyDescent="0.25"/>
    <row r="29701" ht="30.75" customHeight="1" x14ac:dyDescent="0.25"/>
    <row r="29702" ht="30.75" customHeight="1" x14ac:dyDescent="0.25"/>
    <row r="29703" ht="30.75" customHeight="1" x14ac:dyDescent="0.25"/>
    <row r="29704" ht="30.75" customHeight="1" x14ac:dyDescent="0.25"/>
    <row r="29705" ht="30.75" customHeight="1" x14ac:dyDescent="0.25"/>
    <row r="29706" ht="30.75" customHeight="1" x14ac:dyDescent="0.25"/>
    <row r="29707" ht="30.75" customHeight="1" x14ac:dyDescent="0.25"/>
    <row r="29708" ht="30.75" customHeight="1" x14ac:dyDescent="0.25"/>
    <row r="29709" ht="30.75" customHeight="1" x14ac:dyDescent="0.25"/>
    <row r="29710" ht="30.75" customHeight="1" x14ac:dyDescent="0.25"/>
    <row r="29711" ht="30.75" customHeight="1" x14ac:dyDescent="0.25"/>
    <row r="29712" ht="30.75" customHeight="1" x14ac:dyDescent="0.25"/>
    <row r="29713" ht="30.75" customHeight="1" x14ac:dyDescent="0.25"/>
    <row r="29714" ht="30.75" customHeight="1" x14ac:dyDescent="0.25"/>
    <row r="29715" ht="30.75" customHeight="1" x14ac:dyDescent="0.25"/>
    <row r="29716" ht="30.75" customHeight="1" x14ac:dyDescent="0.25"/>
    <row r="29717" ht="30.75" customHeight="1" x14ac:dyDescent="0.25"/>
    <row r="29718" ht="30.75" customHeight="1" x14ac:dyDescent="0.25"/>
    <row r="29719" ht="30.75" customHeight="1" x14ac:dyDescent="0.25"/>
    <row r="29720" ht="30.75" customHeight="1" x14ac:dyDescent="0.25"/>
    <row r="29721" ht="30.75" customHeight="1" x14ac:dyDescent="0.25"/>
    <row r="29722" ht="30.75" customHeight="1" x14ac:dyDescent="0.25"/>
    <row r="29723" ht="30.75" customHeight="1" x14ac:dyDescent="0.25"/>
    <row r="29724" ht="30.75" customHeight="1" x14ac:dyDescent="0.25"/>
    <row r="29725" ht="30.75" customHeight="1" x14ac:dyDescent="0.25"/>
    <row r="29726" ht="30.75" customHeight="1" x14ac:dyDescent="0.25"/>
    <row r="29727" ht="30.75" customHeight="1" x14ac:dyDescent="0.25"/>
    <row r="29728" ht="30.75" customHeight="1" x14ac:dyDescent="0.25"/>
    <row r="29729" ht="30.75" customHeight="1" x14ac:dyDescent="0.25"/>
    <row r="29730" ht="30.75" customHeight="1" x14ac:dyDescent="0.25"/>
    <row r="29731" ht="30.75" customHeight="1" x14ac:dyDescent="0.25"/>
    <row r="29732" ht="30.75" customHeight="1" x14ac:dyDescent="0.25"/>
    <row r="29733" ht="30.75" customHeight="1" x14ac:dyDescent="0.25"/>
    <row r="29734" ht="30.75" customHeight="1" x14ac:dyDescent="0.25"/>
    <row r="29735" ht="30.75" customHeight="1" x14ac:dyDescent="0.25"/>
    <row r="29736" ht="30.75" customHeight="1" x14ac:dyDescent="0.25"/>
    <row r="29737" ht="30.75" customHeight="1" x14ac:dyDescent="0.25"/>
    <row r="29738" ht="30.75" customHeight="1" x14ac:dyDescent="0.25"/>
    <row r="29739" ht="30.75" customHeight="1" x14ac:dyDescent="0.25"/>
    <row r="29740" ht="30.75" customHeight="1" x14ac:dyDescent="0.25"/>
    <row r="29741" ht="30.75" customHeight="1" x14ac:dyDescent="0.25"/>
    <row r="29742" ht="30.75" customHeight="1" x14ac:dyDescent="0.25"/>
    <row r="29743" ht="30.75" customHeight="1" x14ac:dyDescent="0.25"/>
    <row r="29744" ht="30.75" customHeight="1" x14ac:dyDescent="0.25"/>
    <row r="29745" ht="30.75" customHeight="1" x14ac:dyDescent="0.25"/>
    <row r="29746" ht="30.75" customHeight="1" x14ac:dyDescent="0.25"/>
    <row r="29747" ht="30.75" customHeight="1" x14ac:dyDescent="0.25"/>
    <row r="29748" ht="30.75" customHeight="1" x14ac:dyDescent="0.25"/>
    <row r="29749" ht="30.75" customHeight="1" x14ac:dyDescent="0.25"/>
    <row r="29750" ht="30.75" customHeight="1" x14ac:dyDescent="0.25"/>
    <row r="29751" ht="30.75" customHeight="1" x14ac:dyDescent="0.25"/>
    <row r="29752" ht="30.75" customHeight="1" x14ac:dyDescent="0.25"/>
    <row r="29753" ht="30.75" customHeight="1" x14ac:dyDescent="0.25"/>
    <row r="29754" ht="30.75" customHeight="1" x14ac:dyDescent="0.25"/>
    <row r="29755" ht="30.75" customHeight="1" x14ac:dyDescent="0.25"/>
    <row r="29756" ht="30.75" customHeight="1" x14ac:dyDescent="0.25"/>
    <row r="29757" ht="30.75" customHeight="1" x14ac:dyDescent="0.25"/>
    <row r="29758" ht="30.75" customHeight="1" x14ac:dyDescent="0.25"/>
    <row r="29759" ht="30.75" customHeight="1" x14ac:dyDescent="0.25"/>
    <row r="29760" ht="30.75" customHeight="1" x14ac:dyDescent="0.25"/>
    <row r="29761" ht="30.75" customHeight="1" x14ac:dyDescent="0.25"/>
    <row r="29762" ht="30.75" customHeight="1" x14ac:dyDescent="0.25"/>
    <row r="29763" ht="30.75" customHeight="1" x14ac:dyDescent="0.25"/>
    <row r="29764" ht="30.75" customHeight="1" x14ac:dyDescent="0.25"/>
    <row r="29765" ht="30.75" customHeight="1" x14ac:dyDescent="0.25"/>
    <row r="29766" ht="30.75" customHeight="1" x14ac:dyDescent="0.25"/>
    <row r="29767" ht="30.75" customHeight="1" x14ac:dyDescent="0.25"/>
    <row r="29768" ht="30.75" customHeight="1" x14ac:dyDescent="0.25"/>
    <row r="29769" ht="30.75" customHeight="1" x14ac:dyDescent="0.25"/>
    <row r="29770" ht="30.75" customHeight="1" x14ac:dyDescent="0.25"/>
    <row r="29771" ht="30.75" customHeight="1" x14ac:dyDescent="0.25"/>
    <row r="29772" ht="30.75" customHeight="1" x14ac:dyDescent="0.25"/>
    <row r="29773" ht="30.75" customHeight="1" x14ac:dyDescent="0.25"/>
    <row r="29774" ht="30.75" customHeight="1" x14ac:dyDescent="0.25"/>
    <row r="29775" ht="30.75" customHeight="1" x14ac:dyDescent="0.25"/>
    <row r="29776" ht="30.75" customHeight="1" x14ac:dyDescent="0.25"/>
    <row r="29777" ht="30.75" customHeight="1" x14ac:dyDescent="0.25"/>
    <row r="29778" ht="30.75" customHeight="1" x14ac:dyDescent="0.25"/>
    <row r="29779" ht="30.75" customHeight="1" x14ac:dyDescent="0.25"/>
    <row r="29780" ht="30.75" customHeight="1" x14ac:dyDescent="0.25"/>
    <row r="29781" ht="30.75" customHeight="1" x14ac:dyDescent="0.25"/>
    <row r="29782" ht="30.75" customHeight="1" x14ac:dyDescent="0.25"/>
    <row r="29783" ht="30.75" customHeight="1" x14ac:dyDescent="0.25"/>
    <row r="29784" ht="30.75" customHeight="1" x14ac:dyDescent="0.25"/>
    <row r="29785" ht="30.75" customHeight="1" x14ac:dyDescent="0.25"/>
    <row r="29786" ht="30.75" customHeight="1" x14ac:dyDescent="0.25"/>
    <row r="29787" ht="30.75" customHeight="1" x14ac:dyDescent="0.25"/>
    <row r="29788" ht="30.75" customHeight="1" x14ac:dyDescent="0.25"/>
    <row r="29789" ht="30.75" customHeight="1" x14ac:dyDescent="0.25"/>
    <row r="29790" ht="30.75" customHeight="1" x14ac:dyDescent="0.25"/>
    <row r="29791" ht="30.75" customHeight="1" x14ac:dyDescent="0.25"/>
    <row r="29792" ht="30.75" customHeight="1" x14ac:dyDescent="0.25"/>
    <row r="29793" ht="30.75" customHeight="1" x14ac:dyDescent="0.25"/>
    <row r="29794" ht="30.75" customHeight="1" x14ac:dyDescent="0.25"/>
    <row r="29795" ht="30.75" customHeight="1" x14ac:dyDescent="0.25"/>
    <row r="29796" ht="30.75" customHeight="1" x14ac:dyDescent="0.25"/>
    <row r="29797" ht="30.75" customHeight="1" x14ac:dyDescent="0.25"/>
    <row r="29798" ht="30.75" customHeight="1" x14ac:dyDescent="0.25"/>
    <row r="29799" ht="30.75" customHeight="1" x14ac:dyDescent="0.25"/>
    <row r="29800" ht="30.75" customHeight="1" x14ac:dyDescent="0.25"/>
    <row r="29801" ht="30.75" customHeight="1" x14ac:dyDescent="0.25"/>
    <row r="29802" ht="30.75" customHeight="1" x14ac:dyDescent="0.25"/>
    <row r="29803" ht="30.75" customHeight="1" x14ac:dyDescent="0.25"/>
    <row r="29804" ht="30.75" customHeight="1" x14ac:dyDescent="0.25"/>
    <row r="29805" ht="30.75" customHeight="1" x14ac:dyDescent="0.25"/>
    <row r="29806" ht="30.75" customHeight="1" x14ac:dyDescent="0.25"/>
    <row r="29807" ht="30.75" customHeight="1" x14ac:dyDescent="0.25"/>
    <row r="29808" ht="30.75" customHeight="1" x14ac:dyDescent="0.25"/>
    <row r="29809" ht="30.75" customHeight="1" x14ac:dyDescent="0.25"/>
    <row r="29810" ht="30.75" customHeight="1" x14ac:dyDescent="0.25"/>
    <row r="29811" ht="30.75" customHeight="1" x14ac:dyDescent="0.25"/>
    <row r="29812" ht="30.75" customHeight="1" x14ac:dyDescent="0.25"/>
    <row r="29813" ht="30.75" customHeight="1" x14ac:dyDescent="0.25"/>
    <row r="29814" ht="30.75" customHeight="1" x14ac:dyDescent="0.25"/>
    <row r="29815" ht="30.75" customHeight="1" x14ac:dyDescent="0.25"/>
    <row r="29816" ht="30.75" customHeight="1" x14ac:dyDescent="0.25"/>
    <row r="29817" ht="30.75" customHeight="1" x14ac:dyDescent="0.25"/>
    <row r="29818" ht="30.75" customHeight="1" x14ac:dyDescent="0.25"/>
    <row r="29819" ht="30.75" customHeight="1" x14ac:dyDescent="0.25"/>
    <row r="29820" ht="30.75" customHeight="1" x14ac:dyDescent="0.25"/>
    <row r="29821" ht="30.75" customHeight="1" x14ac:dyDescent="0.25"/>
    <row r="29822" ht="30.75" customHeight="1" x14ac:dyDescent="0.25"/>
    <row r="29823" ht="30.75" customHeight="1" x14ac:dyDescent="0.25"/>
    <row r="29824" ht="30.75" customHeight="1" x14ac:dyDescent="0.25"/>
    <row r="29825" ht="30.75" customHeight="1" x14ac:dyDescent="0.25"/>
    <row r="29826" ht="30.75" customHeight="1" x14ac:dyDescent="0.25"/>
    <row r="29827" ht="30.75" customHeight="1" x14ac:dyDescent="0.25"/>
    <row r="29828" ht="30.75" customHeight="1" x14ac:dyDescent="0.25"/>
    <row r="29829" ht="30.75" customHeight="1" x14ac:dyDescent="0.25"/>
    <row r="29830" ht="30.75" customHeight="1" x14ac:dyDescent="0.25"/>
    <row r="29831" ht="30.75" customHeight="1" x14ac:dyDescent="0.25"/>
    <row r="29832" ht="30.75" customHeight="1" x14ac:dyDescent="0.25"/>
    <row r="29833" ht="30.75" customHeight="1" x14ac:dyDescent="0.25"/>
    <row r="29834" ht="30.75" customHeight="1" x14ac:dyDescent="0.25"/>
    <row r="29835" ht="30.75" customHeight="1" x14ac:dyDescent="0.25"/>
    <row r="29836" ht="30.75" customHeight="1" x14ac:dyDescent="0.25"/>
    <row r="29837" ht="30.75" customHeight="1" x14ac:dyDescent="0.25"/>
    <row r="29838" ht="30.75" customHeight="1" x14ac:dyDescent="0.25"/>
    <row r="29839" ht="30.75" customHeight="1" x14ac:dyDescent="0.25"/>
    <row r="29840" ht="30.75" customHeight="1" x14ac:dyDescent="0.25"/>
    <row r="29841" ht="30.75" customHeight="1" x14ac:dyDescent="0.25"/>
    <row r="29842" ht="30.75" customHeight="1" x14ac:dyDescent="0.25"/>
    <row r="29843" ht="30.75" customHeight="1" x14ac:dyDescent="0.25"/>
    <row r="29844" ht="30.75" customHeight="1" x14ac:dyDescent="0.25"/>
    <row r="29845" ht="30.75" customHeight="1" x14ac:dyDescent="0.25"/>
    <row r="29846" ht="30.75" customHeight="1" x14ac:dyDescent="0.25"/>
    <row r="29847" ht="30.75" customHeight="1" x14ac:dyDescent="0.25"/>
    <row r="29848" ht="30.75" customHeight="1" x14ac:dyDescent="0.25"/>
    <row r="29849" ht="30.75" customHeight="1" x14ac:dyDescent="0.25"/>
    <row r="29850" ht="30.75" customHeight="1" x14ac:dyDescent="0.25"/>
    <row r="29851" ht="30.75" customHeight="1" x14ac:dyDescent="0.25"/>
    <row r="29852" ht="30.75" customHeight="1" x14ac:dyDescent="0.25"/>
    <row r="29853" ht="30.75" customHeight="1" x14ac:dyDescent="0.25"/>
    <row r="29854" ht="30.75" customHeight="1" x14ac:dyDescent="0.25"/>
    <row r="29855" ht="30.75" customHeight="1" x14ac:dyDescent="0.25"/>
    <row r="29856" ht="30.75" customHeight="1" x14ac:dyDescent="0.25"/>
    <row r="29857" ht="30.75" customHeight="1" x14ac:dyDescent="0.25"/>
    <row r="29858" ht="30.75" customHeight="1" x14ac:dyDescent="0.25"/>
    <row r="29859" ht="30.75" customHeight="1" x14ac:dyDescent="0.25"/>
    <row r="29860" ht="30.75" customHeight="1" x14ac:dyDescent="0.25"/>
    <row r="29861" ht="30.75" customHeight="1" x14ac:dyDescent="0.25"/>
    <row r="29862" ht="30.75" customHeight="1" x14ac:dyDescent="0.25"/>
    <row r="29863" ht="30.75" customHeight="1" x14ac:dyDescent="0.25"/>
    <row r="29864" ht="30.75" customHeight="1" x14ac:dyDescent="0.25"/>
    <row r="29865" ht="30.75" customHeight="1" x14ac:dyDescent="0.25"/>
    <row r="29866" ht="30.75" customHeight="1" x14ac:dyDescent="0.25"/>
    <row r="29867" ht="30.75" customHeight="1" x14ac:dyDescent="0.25"/>
    <row r="29868" ht="30.75" customHeight="1" x14ac:dyDescent="0.25"/>
    <row r="29869" ht="30.75" customHeight="1" x14ac:dyDescent="0.25"/>
    <row r="29870" ht="30.75" customHeight="1" x14ac:dyDescent="0.25"/>
    <row r="29871" ht="30.75" customHeight="1" x14ac:dyDescent="0.25"/>
    <row r="29872" ht="30.75" customHeight="1" x14ac:dyDescent="0.25"/>
    <row r="29873" ht="30.75" customHeight="1" x14ac:dyDescent="0.25"/>
    <row r="29874" ht="30.75" customHeight="1" x14ac:dyDescent="0.25"/>
    <row r="29875" ht="30.75" customHeight="1" x14ac:dyDescent="0.25"/>
    <row r="29876" ht="30.75" customHeight="1" x14ac:dyDescent="0.25"/>
    <row r="29877" ht="30.75" customHeight="1" x14ac:dyDescent="0.25"/>
    <row r="29878" ht="30.75" customHeight="1" x14ac:dyDescent="0.25"/>
    <row r="29879" ht="30.75" customHeight="1" x14ac:dyDescent="0.25"/>
    <row r="29880" ht="30.75" customHeight="1" x14ac:dyDescent="0.25"/>
    <row r="29881" ht="30.75" customHeight="1" x14ac:dyDescent="0.25"/>
    <row r="29882" ht="30.75" customHeight="1" x14ac:dyDescent="0.25"/>
    <row r="29883" ht="30.75" customHeight="1" x14ac:dyDescent="0.25"/>
    <row r="29884" ht="30.75" customHeight="1" x14ac:dyDescent="0.25"/>
    <row r="29885" ht="30.75" customHeight="1" x14ac:dyDescent="0.25"/>
    <row r="29886" ht="30.75" customHeight="1" x14ac:dyDescent="0.25"/>
    <row r="29887" ht="30.75" customHeight="1" x14ac:dyDescent="0.25"/>
    <row r="29888" ht="30.75" customHeight="1" x14ac:dyDescent="0.25"/>
    <row r="29889" ht="30.75" customHeight="1" x14ac:dyDescent="0.25"/>
    <row r="29890" ht="30.75" customHeight="1" x14ac:dyDescent="0.25"/>
    <row r="29891" ht="30.75" customHeight="1" x14ac:dyDescent="0.25"/>
    <row r="29892" ht="30.75" customHeight="1" x14ac:dyDescent="0.25"/>
    <row r="29893" ht="30.75" customHeight="1" x14ac:dyDescent="0.25"/>
    <row r="29894" ht="30.75" customHeight="1" x14ac:dyDescent="0.25"/>
    <row r="29895" ht="30.75" customHeight="1" x14ac:dyDescent="0.25"/>
    <row r="29896" ht="30.75" customHeight="1" x14ac:dyDescent="0.25"/>
    <row r="29897" ht="30.75" customHeight="1" x14ac:dyDescent="0.25"/>
    <row r="29898" ht="30.75" customHeight="1" x14ac:dyDescent="0.25"/>
    <row r="29899" ht="30.75" customHeight="1" x14ac:dyDescent="0.25"/>
    <row r="29900" ht="30.75" customHeight="1" x14ac:dyDescent="0.25"/>
    <row r="29901" ht="30.75" customHeight="1" x14ac:dyDescent="0.25"/>
    <row r="29902" ht="30.75" customHeight="1" x14ac:dyDescent="0.25"/>
    <row r="29903" ht="30.75" customHeight="1" x14ac:dyDescent="0.25"/>
    <row r="29904" ht="30.75" customHeight="1" x14ac:dyDescent="0.25"/>
    <row r="29905" ht="30.75" customHeight="1" x14ac:dyDescent="0.25"/>
    <row r="29906" ht="30.75" customHeight="1" x14ac:dyDescent="0.25"/>
    <row r="29907" ht="30.75" customHeight="1" x14ac:dyDescent="0.25"/>
    <row r="29908" ht="30.75" customHeight="1" x14ac:dyDescent="0.25"/>
    <row r="29909" ht="30.75" customHeight="1" x14ac:dyDescent="0.25"/>
    <row r="29910" ht="30.75" customHeight="1" x14ac:dyDescent="0.25"/>
    <row r="29911" ht="30.75" customHeight="1" x14ac:dyDescent="0.25"/>
    <row r="29912" ht="30.75" customHeight="1" x14ac:dyDescent="0.25"/>
    <row r="29913" ht="30.75" customHeight="1" x14ac:dyDescent="0.25"/>
    <row r="29914" ht="30.75" customHeight="1" x14ac:dyDescent="0.25"/>
    <row r="29915" ht="30.75" customHeight="1" x14ac:dyDescent="0.25"/>
    <row r="29916" ht="30.75" customHeight="1" x14ac:dyDescent="0.25"/>
    <row r="29917" ht="30.75" customHeight="1" x14ac:dyDescent="0.25"/>
    <row r="29918" ht="30.75" customHeight="1" x14ac:dyDescent="0.25"/>
    <row r="29919" ht="30.75" customHeight="1" x14ac:dyDescent="0.25"/>
    <row r="29920" ht="30.75" customHeight="1" x14ac:dyDescent="0.25"/>
    <row r="29921" ht="30.75" customHeight="1" x14ac:dyDescent="0.25"/>
    <row r="29922" ht="30.75" customHeight="1" x14ac:dyDescent="0.25"/>
    <row r="29923" ht="30.75" customHeight="1" x14ac:dyDescent="0.25"/>
    <row r="29924" ht="30.75" customHeight="1" x14ac:dyDescent="0.25"/>
    <row r="29925" ht="30.75" customHeight="1" x14ac:dyDescent="0.25"/>
    <row r="29926" ht="30.75" customHeight="1" x14ac:dyDescent="0.25"/>
    <row r="29927" ht="30.75" customHeight="1" x14ac:dyDescent="0.25"/>
    <row r="29928" ht="30.75" customHeight="1" x14ac:dyDescent="0.25"/>
    <row r="29929" ht="30.75" customHeight="1" x14ac:dyDescent="0.25"/>
    <row r="29930" ht="30.75" customHeight="1" x14ac:dyDescent="0.25"/>
    <row r="29931" ht="30.75" customHeight="1" x14ac:dyDescent="0.25"/>
    <row r="29932" ht="30.75" customHeight="1" x14ac:dyDescent="0.25"/>
    <row r="29933" ht="30.75" customHeight="1" x14ac:dyDescent="0.25"/>
    <row r="29934" ht="30.75" customHeight="1" x14ac:dyDescent="0.25"/>
    <row r="29935" ht="30.75" customHeight="1" x14ac:dyDescent="0.25"/>
    <row r="29936" ht="30.75" customHeight="1" x14ac:dyDescent="0.25"/>
    <row r="29937" ht="30.75" customHeight="1" x14ac:dyDescent="0.25"/>
    <row r="29938" ht="30.75" customHeight="1" x14ac:dyDescent="0.25"/>
    <row r="29939" ht="30.75" customHeight="1" x14ac:dyDescent="0.25"/>
    <row r="29940" ht="30.75" customHeight="1" x14ac:dyDescent="0.25"/>
    <row r="29941" ht="30.75" customHeight="1" x14ac:dyDescent="0.25"/>
    <row r="29942" ht="30.75" customHeight="1" x14ac:dyDescent="0.25"/>
    <row r="29943" ht="30.75" customHeight="1" x14ac:dyDescent="0.25"/>
    <row r="29944" ht="30.75" customHeight="1" x14ac:dyDescent="0.25"/>
    <row r="29945" ht="30.75" customHeight="1" x14ac:dyDescent="0.25"/>
    <row r="29946" ht="30.75" customHeight="1" x14ac:dyDescent="0.25"/>
    <row r="29947" ht="30.75" customHeight="1" x14ac:dyDescent="0.25"/>
    <row r="29948" ht="30.75" customHeight="1" x14ac:dyDescent="0.25"/>
    <row r="29949" ht="30.75" customHeight="1" x14ac:dyDescent="0.25"/>
    <row r="29950" ht="30.75" customHeight="1" x14ac:dyDescent="0.25"/>
    <row r="29951" ht="30.75" customHeight="1" x14ac:dyDescent="0.25"/>
    <row r="29952" ht="30.75" customHeight="1" x14ac:dyDescent="0.25"/>
    <row r="29953" ht="30.75" customHeight="1" x14ac:dyDescent="0.25"/>
    <row r="29954" ht="30.75" customHeight="1" x14ac:dyDescent="0.25"/>
    <row r="29955" ht="30.75" customHeight="1" x14ac:dyDescent="0.25"/>
    <row r="29956" ht="30.75" customHeight="1" x14ac:dyDescent="0.25"/>
    <row r="29957" ht="30.75" customHeight="1" x14ac:dyDescent="0.25"/>
    <row r="29958" ht="30.75" customHeight="1" x14ac:dyDescent="0.25"/>
    <row r="29959" ht="30.75" customHeight="1" x14ac:dyDescent="0.25"/>
    <row r="29960" ht="30.75" customHeight="1" x14ac:dyDescent="0.25"/>
    <row r="29961" ht="30.75" customHeight="1" x14ac:dyDescent="0.25"/>
    <row r="29962" ht="30.75" customHeight="1" x14ac:dyDescent="0.25"/>
    <row r="29963" ht="30.75" customHeight="1" x14ac:dyDescent="0.25"/>
    <row r="29964" ht="30.75" customHeight="1" x14ac:dyDescent="0.25"/>
    <row r="29965" ht="30.75" customHeight="1" x14ac:dyDescent="0.25"/>
    <row r="29966" ht="30.75" customHeight="1" x14ac:dyDescent="0.25"/>
    <row r="29967" ht="30.75" customHeight="1" x14ac:dyDescent="0.25"/>
    <row r="29968" ht="30.75" customHeight="1" x14ac:dyDescent="0.25"/>
    <row r="29969" ht="30.75" customHeight="1" x14ac:dyDescent="0.25"/>
    <row r="29970" ht="30.75" customHeight="1" x14ac:dyDescent="0.25"/>
    <row r="29971" ht="30.75" customHeight="1" x14ac:dyDescent="0.25"/>
    <row r="29972" ht="30.75" customHeight="1" x14ac:dyDescent="0.25"/>
    <row r="29973" ht="30.75" customHeight="1" x14ac:dyDescent="0.25"/>
    <row r="29974" ht="30.75" customHeight="1" x14ac:dyDescent="0.25"/>
    <row r="29975" ht="30.75" customHeight="1" x14ac:dyDescent="0.25"/>
    <row r="29976" ht="30.75" customHeight="1" x14ac:dyDescent="0.25"/>
    <row r="29977" ht="30.75" customHeight="1" x14ac:dyDescent="0.25"/>
    <row r="29978" ht="30.75" customHeight="1" x14ac:dyDescent="0.25"/>
    <row r="29979" ht="30.75" customHeight="1" x14ac:dyDescent="0.25"/>
    <row r="29980" ht="30.75" customHeight="1" x14ac:dyDescent="0.25"/>
    <row r="29981" ht="30.75" customHeight="1" x14ac:dyDescent="0.25"/>
    <row r="29982" ht="30.75" customHeight="1" x14ac:dyDescent="0.25"/>
    <row r="29983" ht="30.75" customHeight="1" x14ac:dyDescent="0.25"/>
    <row r="29984" ht="30.75" customHeight="1" x14ac:dyDescent="0.25"/>
    <row r="29985" ht="30.75" customHeight="1" x14ac:dyDescent="0.25"/>
    <row r="29986" ht="30.75" customHeight="1" x14ac:dyDescent="0.25"/>
    <row r="29987" ht="30.75" customHeight="1" x14ac:dyDescent="0.25"/>
    <row r="29988" ht="30.75" customHeight="1" x14ac:dyDescent="0.25"/>
    <row r="29989" ht="30.75" customHeight="1" x14ac:dyDescent="0.25"/>
    <row r="29990" ht="30.75" customHeight="1" x14ac:dyDescent="0.25"/>
    <row r="29991" ht="30.75" customHeight="1" x14ac:dyDescent="0.25"/>
    <row r="29992" ht="30.75" customHeight="1" x14ac:dyDescent="0.25"/>
    <row r="29993" ht="30.75" customHeight="1" x14ac:dyDescent="0.25"/>
    <row r="29994" ht="30.75" customHeight="1" x14ac:dyDescent="0.25"/>
    <row r="29995" ht="30.75" customHeight="1" x14ac:dyDescent="0.25"/>
    <row r="29996" ht="30.75" customHeight="1" x14ac:dyDescent="0.25"/>
    <row r="29997" ht="30.75" customHeight="1" x14ac:dyDescent="0.25"/>
    <row r="29998" ht="30.75" customHeight="1" x14ac:dyDescent="0.25"/>
    <row r="29999" ht="30.75" customHeight="1" x14ac:dyDescent="0.25"/>
    <row r="30000" ht="30.75" customHeight="1" x14ac:dyDescent="0.25"/>
    <row r="30001" ht="30.75" customHeight="1" x14ac:dyDescent="0.25"/>
    <row r="30002" ht="30.75" customHeight="1" x14ac:dyDescent="0.25"/>
    <row r="30003" ht="30.75" customHeight="1" x14ac:dyDescent="0.25"/>
    <row r="30004" ht="30.75" customHeight="1" x14ac:dyDescent="0.25"/>
    <row r="30005" ht="30.75" customHeight="1" x14ac:dyDescent="0.25"/>
    <row r="30006" ht="30.75" customHeight="1" x14ac:dyDescent="0.25"/>
    <row r="30007" ht="30.75" customHeight="1" x14ac:dyDescent="0.25"/>
    <row r="30008" ht="30.75" customHeight="1" x14ac:dyDescent="0.25"/>
    <row r="30009" ht="30.75" customHeight="1" x14ac:dyDescent="0.25"/>
    <row r="30010" ht="30.75" customHeight="1" x14ac:dyDescent="0.25"/>
    <row r="30011" ht="30.75" customHeight="1" x14ac:dyDescent="0.25"/>
    <row r="30012" ht="30.75" customHeight="1" x14ac:dyDescent="0.25"/>
    <row r="30013" ht="30.75" customHeight="1" x14ac:dyDescent="0.25"/>
    <row r="30014" ht="30.75" customHeight="1" x14ac:dyDescent="0.25"/>
    <row r="30015" ht="30.75" customHeight="1" x14ac:dyDescent="0.25"/>
    <row r="30016" ht="30.75" customHeight="1" x14ac:dyDescent="0.25"/>
    <row r="30017" ht="30.75" customHeight="1" x14ac:dyDescent="0.25"/>
    <row r="30018" ht="30.75" customHeight="1" x14ac:dyDescent="0.25"/>
    <row r="30019" ht="30.75" customHeight="1" x14ac:dyDescent="0.25"/>
    <row r="30020" ht="30.75" customHeight="1" x14ac:dyDescent="0.25"/>
    <row r="30021" ht="30.75" customHeight="1" x14ac:dyDescent="0.25"/>
    <row r="30022" ht="30.75" customHeight="1" x14ac:dyDescent="0.25"/>
    <row r="30023" ht="30.75" customHeight="1" x14ac:dyDescent="0.25"/>
    <row r="30024" ht="30.75" customHeight="1" x14ac:dyDescent="0.25"/>
    <row r="30025" ht="30.75" customHeight="1" x14ac:dyDescent="0.25"/>
    <row r="30026" ht="30.75" customHeight="1" x14ac:dyDescent="0.25"/>
    <row r="30027" ht="30.75" customHeight="1" x14ac:dyDescent="0.25"/>
    <row r="30028" ht="30.75" customHeight="1" x14ac:dyDescent="0.25"/>
    <row r="30029" ht="30.75" customHeight="1" x14ac:dyDescent="0.25"/>
    <row r="30030" ht="30.75" customHeight="1" x14ac:dyDescent="0.25"/>
    <row r="30031" ht="30.75" customHeight="1" x14ac:dyDescent="0.25"/>
    <row r="30032" ht="30.75" customHeight="1" x14ac:dyDescent="0.25"/>
    <row r="30033" ht="30.75" customHeight="1" x14ac:dyDescent="0.25"/>
    <row r="30034" ht="30.75" customHeight="1" x14ac:dyDescent="0.25"/>
    <row r="30035" ht="30.75" customHeight="1" x14ac:dyDescent="0.25"/>
    <row r="30036" ht="30.75" customHeight="1" x14ac:dyDescent="0.25"/>
    <row r="30037" ht="30.75" customHeight="1" x14ac:dyDescent="0.25"/>
    <row r="30038" ht="30.75" customHeight="1" x14ac:dyDescent="0.25"/>
    <row r="30039" ht="30.75" customHeight="1" x14ac:dyDescent="0.25"/>
    <row r="30040" ht="30.75" customHeight="1" x14ac:dyDescent="0.25"/>
    <row r="30041" ht="30.75" customHeight="1" x14ac:dyDescent="0.25"/>
    <row r="30042" ht="30.75" customHeight="1" x14ac:dyDescent="0.25"/>
    <row r="30043" ht="30.75" customHeight="1" x14ac:dyDescent="0.25"/>
    <row r="30044" ht="30.75" customHeight="1" x14ac:dyDescent="0.25"/>
    <row r="30045" ht="30.75" customHeight="1" x14ac:dyDescent="0.25"/>
    <row r="30046" ht="30.75" customHeight="1" x14ac:dyDescent="0.25"/>
    <row r="30047" ht="30.75" customHeight="1" x14ac:dyDescent="0.25"/>
    <row r="30048" ht="30.75" customHeight="1" x14ac:dyDescent="0.25"/>
    <row r="30049" ht="30.75" customHeight="1" x14ac:dyDescent="0.25"/>
    <row r="30050" ht="30.75" customHeight="1" x14ac:dyDescent="0.25"/>
    <row r="30051" ht="30.75" customHeight="1" x14ac:dyDescent="0.25"/>
    <row r="30052" ht="30.75" customHeight="1" x14ac:dyDescent="0.25"/>
    <row r="30053" ht="30.75" customHeight="1" x14ac:dyDescent="0.25"/>
    <row r="30054" ht="30.75" customHeight="1" x14ac:dyDescent="0.25"/>
    <row r="30055" ht="30.75" customHeight="1" x14ac:dyDescent="0.25"/>
    <row r="30056" ht="30.75" customHeight="1" x14ac:dyDescent="0.25"/>
    <row r="30057" ht="30.75" customHeight="1" x14ac:dyDescent="0.25"/>
    <row r="30058" ht="30.75" customHeight="1" x14ac:dyDescent="0.25"/>
    <row r="30059" ht="30.75" customHeight="1" x14ac:dyDescent="0.25"/>
    <row r="30060" ht="30.75" customHeight="1" x14ac:dyDescent="0.25"/>
    <row r="30061" ht="30.75" customHeight="1" x14ac:dyDescent="0.25"/>
    <row r="30062" ht="30.75" customHeight="1" x14ac:dyDescent="0.25"/>
    <row r="30063" ht="30.75" customHeight="1" x14ac:dyDescent="0.25"/>
    <row r="30064" ht="30.75" customHeight="1" x14ac:dyDescent="0.25"/>
    <row r="30065" ht="30.75" customHeight="1" x14ac:dyDescent="0.25"/>
    <row r="30066" ht="30.75" customHeight="1" x14ac:dyDescent="0.25"/>
    <row r="30067" ht="30.75" customHeight="1" x14ac:dyDescent="0.25"/>
    <row r="30068" ht="30.75" customHeight="1" x14ac:dyDescent="0.25"/>
    <row r="30069" ht="30.75" customHeight="1" x14ac:dyDescent="0.25"/>
    <row r="30070" ht="30.75" customHeight="1" x14ac:dyDescent="0.25"/>
    <row r="30071" ht="30.75" customHeight="1" x14ac:dyDescent="0.25"/>
    <row r="30072" ht="30.75" customHeight="1" x14ac:dyDescent="0.25"/>
    <row r="30073" ht="30.75" customHeight="1" x14ac:dyDescent="0.25"/>
    <row r="30074" ht="30.75" customHeight="1" x14ac:dyDescent="0.25"/>
    <row r="30075" ht="30.75" customHeight="1" x14ac:dyDescent="0.25"/>
    <row r="30076" ht="30.75" customHeight="1" x14ac:dyDescent="0.25"/>
    <row r="30077" ht="30.75" customHeight="1" x14ac:dyDescent="0.25"/>
    <row r="30078" ht="30.75" customHeight="1" x14ac:dyDescent="0.25"/>
    <row r="30079" ht="30.75" customHeight="1" x14ac:dyDescent="0.25"/>
    <row r="30080" ht="30.75" customHeight="1" x14ac:dyDescent="0.25"/>
    <row r="30081" ht="30.75" customHeight="1" x14ac:dyDescent="0.25"/>
    <row r="30082" ht="30.75" customHeight="1" x14ac:dyDescent="0.25"/>
    <row r="30083" ht="30.75" customHeight="1" x14ac:dyDescent="0.25"/>
    <row r="30084" ht="30.75" customHeight="1" x14ac:dyDescent="0.25"/>
    <row r="30085" ht="30.75" customHeight="1" x14ac:dyDescent="0.25"/>
    <row r="30086" ht="30.75" customHeight="1" x14ac:dyDescent="0.25"/>
    <row r="30087" ht="30.75" customHeight="1" x14ac:dyDescent="0.25"/>
    <row r="30088" ht="30.75" customHeight="1" x14ac:dyDescent="0.25"/>
    <row r="30089" ht="30.75" customHeight="1" x14ac:dyDescent="0.25"/>
    <row r="30090" ht="30.75" customHeight="1" x14ac:dyDescent="0.25"/>
    <row r="30091" ht="30.75" customHeight="1" x14ac:dyDescent="0.25"/>
    <row r="30092" ht="30.75" customHeight="1" x14ac:dyDescent="0.25"/>
    <row r="30093" ht="30.75" customHeight="1" x14ac:dyDescent="0.25"/>
    <row r="30094" ht="30.75" customHeight="1" x14ac:dyDescent="0.25"/>
    <row r="30095" ht="30.75" customHeight="1" x14ac:dyDescent="0.25"/>
    <row r="30096" ht="30.75" customHeight="1" x14ac:dyDescent="0.25"/>
    <row r="30097" ht="30.75" customHeight="1" x14ac:dyDescent="0.25"/>
    <row r="30098" ht="30.75" customHeight="1" x14ac:dyDescent="0.25"/>
    <row r="30099" ht="30.75" customHeight="1" x14ac:dyDescent="0.25"/>
    <row r="30100" ht="30.75" customHeight="1" x14ac:dyDescent="0.25"/>
    <row r="30101" ht="30.75" customHeight="1" x14ac:dyDescent="0.25"/>
    <row r="30102" ht="30.75" customHeight="1" x14ac:dyDescent="0.25"/>
    <row r="30103" ht="30.75" customHeight="1" x14ac:dyDescent="0.25"/>
    <row r="30104" ht="30.75" customHeight="1" x14ac:dyDescent="0.25"/>
    <row r="30105" ht="30.75" customHeight="1" x14ac:dyDescent="0.25"/>
    <row r="30106" ht="30.75" customHeight="1" x14ac:dyDescent="0.25"/>
    <row r="30107" ht="30.75" customHeight="1" x14ac:dyDescent="0.25"/>
    <row r="30108" ht="30.75" customHeight="1" x14ac:dyDescent="0.25"/>
    <row r="30109" ht="30.75" customHeight="1" x14ac:dyDescent="0.25"/>
    <row r="30110" ht="30.75" customHeight="1" x14ac:dyDescent="0.25"/>
    <row r="30111" ht="30.75" customHeight="1" x14ac:dyDescent="0.25"/>
    <row r="30112" ht="30.75" customHeight="1" x14ac:dyDescent="0.25"/>
    <row r="30113" ht="30.75" customHeight="1" x14ac:dyDescent="0.25"/>
    <row r="30114" ht="30.75" customHeight="1" x14ac:dyDescent="0.25"/>
    <row r="30115" ht="30.75" customHeight="1" x14ac:dyDescent="0.25"/>
    <row r="30116" ht="30.75" customHeight="1" x14ac:dyDescent="0.25"/>
    <row r="30117" ht="30.75" customHeight="1" x14ac:dyDescent="0.25"/>
    <row r="30118" ht="30.75" customHeight="1" x14ac:dyDescent="0.25"/>
    <row r="30119" ht="30.75" customHeight="1" x14ac:dyDescent="0.25"/>
    <row r="30120" ht="30.75" customHeight="1" x14ac:dyDescent="0.25"/>
    <row r="30121" ht="30.75" customHeight="1" x14ac:dyDescent="0.25"/>
    <row r="30122" ht="30.75" customHeight="1" x14ac:dyDescent="0.25"/>
    <row r="30123" ht="30.75" customHeight="1" x14ac:dyDescent="0.25"/>
    <row r="30124" ht="30.75" customHeight="1" x14ac:dyDescent="0.25"/>
    <row r="30125" ht="30.75" customHeight="1" x14ac:dyDescent="0.25"/>
    <row r="30126" ht="30.75" customHeight="1" x14ac:dyDescent="0.25"/>
    <row r="30127" ht="30.75" customHeight="1" x14ac:dyDescent="0.25"/>
    <row r="30128" ht="30.75" customHeight="1" x14ac:dyDescent="0.25"/>
    <row r="30129" ht="30.75" customHeight="1" x14ac:dyDescent="0.25"/>
    <row r="30130" ht="30.75" customHeight="1" x14ac:dyDescent="0.25"/>
    <row r="30131" ht="30.75" customHeight="1" x14ac:dyDescent="0.25"/>
    <row r="30132" ht="30.75" customHeight="1" x14ac:dyDescent="0.25"/>
    <row r="30133" ht="30.75" customHeight="1" x14ac:dyDescent="0.25"/>
    <row r="30134" ht="30.75" customHeight="1" x14ac:dyDescent="0.25"/>
    <row r="30135" ht="30.75" customHeight="1" x14ac:dyDescent="0.25"/>
    <row r="30136" ht="30.75" customHeight="1" x14ac:dyDescent="0.25"/>
    <row r="30137" ht="30.75" customHeight="1" x14ac:dyDescent="0.25"/>
    <row r="30138" ht="30.75" customHeight="1" x14ac:dyDescent="0.25"/>
    <row r="30139" ht="30.75" customHeight="1" x14ac:dyDescent="0.25"/>
    <row r="30140" ht="30.75" customHeight="1" x14ac:dyDescent="0.25"/>
    <row r="30141" ht="30.75" customHeight="1" x14ac:dyDescent="0.25"/>
    <row r="30142" ht="30.75" customHeight="1" x14ac:dyDescent="0.25"/>
    <row r="30143" ht="30.75" customHeight="1" x14ac:dyDescent="0.25"/>
    <row r="30144" ht="30.75" customHeight="1" x14ac:dyDescent="0.25"/>
    <row r="30145" ht="30.75" customHeight="1" x14ac:dyDescent="0.25"/>
    <row r="30146" ht="30.75" customHeight="1" x14ac:dyDescent="0.25"/>
    <row r="30147" ht="30.75" customHeight="1" x14ac:dyDescent="0.25"/>
    <row r="30148" ht="30.75" customHeight="1" x14ac:dyDescent="0.25"/>
    <row r="30149" ht="30.75" customHeight="1" x14ac:dyDescent="0.25"/>
    <row r="30150" ht="30.75" customHeight="1" x14ac:dyDescent="0.25"/>
    <row r="30151" ht="30.75" customHeight="1" x14ac:dyDescent="0.25"/>
    <row r="30152" ht="30.75" customHeight="1" x14ac:dyDescent="0.25"/>
    <row r="30153" ht="30.75" customHeight="1" x14ac:dyDescent="0.25"/>
    <row r="30154" ht="30.75" customHeight="1" x14ac:dyDescent="0.25"/>
    <row r="30155" ht="30.75" customHeight="1" x14ac:dyDescent="0.25"/>
    <row r="30156" ht="30.75" customHeight="1" x14ac:dyDescent="0.25"/>
    <row r="30157" ht="30.75" customHeight="1" x14ac:dyDescent="0.25"/>
    <row r="30158" ht="30.75" customHeight="1" x14ac:dyDescent="0.25"/>
    <row r="30159" ht="30.75" customHeight="1" x14ac:dyDescent="0.25"/>
    <row r="30160" ht="30.75" customHeight="1" x14ac:dyDescent="0.25"/>
    <row r="30161" ht="30.75" customHeight="1" x14ac:dyDescent="0.25"/>
    <row r="30162" ht="30.75" customHeight="1" x14ac:dyDescent="0.25"/>
    <row r="30163" ht="30.75" customHeight="1" x14ac:dyDescent="0.25"/>
    <row r="30164" ht="30.75" customHeight="1" x14ac:dyDescent="0.25"/>
    <row r="30165" ht="30.75" customHeight="1" x14ac:dyDescent="0.25"/>
    <row r="30166" ht="30.75" customHeight="1" x14ac:dyDescent="0.25"/>
    <row r="30167" ht="30.75" customHeight="1" x14ac:dyDescent="0.25"/>
    <row r="30168" ht="30.75" customHeight="1" x14ac:dyDescent="0.25"/>
    <row r="30169" ht="30.75" customHeight="1" x14ac:dyDescent="0.25"/>
    <row r="30170" ht="30.75" customHeight="1" x14ac:dyDescent="0.25"/>
    <row r="30171" ht="30.75" customHeight="1" x14ac:dyDescent="0.25"/>
    <row r="30172" ht="30.75" customHeight="1" x14ac:dyDescent="0.25"/>
    <row r="30173" ht="30.75" customHeight="1" x14ac:dyDescent="0.25"/>
    <row r="30174" ht="30.75" customHeight="1" x14ac:dyDescent="0.25"/>
    <row r="30175" ht="30.75" customHeight="1" x14ac:dyDescent="0.25"/>
    <row r="30176" ht="30.75" customHeight="1" x14ac:dyDescent="0.25"/>
    <row r="30177" ht="30.75" customHeight="1" x14ac:dyDescent="0.25"/>
    <row r="30178" ht="30.75" customHeight="1" x14ac:dyDescent="0.25"/>
    <row r="30179" ht="30.75" customHeight="1" x14ac:dyDescent="0.25"/>
    <row r="30180" ht="30.75" customHeight="1" x14ac:dyDescent="0.25"/>
    <row r="30181" ht="30.75" customHeight="1" x14ac:dyDescent="0.25"/>
    <row r="30182" ht="30.75" customHeight="1" x14ac:dyDescent="0.25"/>
    <row r="30183" ht="30.75" customHeight="1" x14ac:dyDescent="0.25"/>
    <row r="30184" ht="30.75" customHeight="1" x14ac:dyDescent="0.25"/>
    <row r="30185" ht="30.75" customHeight="1" x14ac:dyDescent="0.25"/>
    <row r="30186" ht="30.75" customHeight="1" x14ac:dyDescent="0.25"/>
    <row r="30187" ht="30.75" customHeight="1" x14ac:dyDescent="0.25"/>
    <row r="30188" ht="30.75" customHeight="1" x14ac:dyDescent="0.25"/>
    <row r="30189" ht="30.75" customHeight="1" x14ac:dyDescent="0.25"/>
    <row r="30190" ht="30.75" customHeight="1" x14ac:dyDescent="0.25"/>
    <row r="30191" ht="30.75" customHeight="1" x14ac:dyDescent="0.25"/>
    <row r="30192" ht="30.75" customHeight="1" x14ac:dyDescent="0.25"/>
    <row r="30193" ht="30.75" customHeight="1" x14ac:dyDescent="0.25"/>
    <row r="30194" ht="30.75" customHeight="1" x14ac:dyDescent="0.25"/>
    <row r="30195" ht="30.75" customHeight="1" x14ac:dyDescent="0.25"/>
    <row r="30196" ht="30.75" customHeight="1" x14ac:dyDescent="0.25"/>
    <row r="30197" ht="30.75" customHeight="1" x14ac:dyDescent="0.25"/>
    <row r="30198" ht="30.75" customHeight="1" x14ac:dyDescent="0.25"/>
    <row r="30199" ht="30.75" customHeight="1" x14ac:dyDescent="0.25"/>
    <row r="30200" ht="30.75" customHeight="1" x14ac:dyDescent="0.25"/>
    <row r="30201" ht="30.75" customHeight="1" x14ac:dyDescent="0.25"/>
    <row r="30202" ht="30.75" customHeight="1" x14ac:dyDescent="0.25"/>
    <row r="30203" ht="30.75" customHeight="1" x14ac:dyDescent="0.25"/>
    <row r="30204" ht="30.75" customHeight="1" x14ac:dyDescent="0.25"/>
    <row r="30205" ht="30.75" customHeight="1" x14ac:dyDescent="0.25"/>
    <row r="30206" ht="30.75" customHeight="1" x14ac:dyDescent="0.25"/>
    <row r="30207" ht="30.75" customHeight="1" x14ac:dyDescent="0.25"/>
    <row r="30208" ht="30.75" customHeight="1" x14ac:dyDescent="0.25"/>
    <row r="30209" ht="30.75" customHeight="1" x14ac:dyDescent="0.25"/>
    <row r="30210" ht="30.75" customHeight="1" x14ac:dyDescent="0.25"/>
    <row r="30211" ht="30.75" customHeight="1" x14ac:dyDescent="0.25"/>
    <row r="30212" ht="30.75" customHeight="1" x14ac:dyDescent="0.25"/>
    <row r="30213" ht="30.75" customHeight="1" x14ac:dyDescent="0.25"/>
    <row r="30214" ht="30.75" customHeight="1" x14ac:dyDescent="0.25"/>
    <row r="30215" ht="30.75" customHeight="1" x14ac:dyDescent="0.25"/>
    <row r="30216" ht="30.75" customHeight="1" x14ac:dyDescent="0.25"/>
    <row r="30217" ht="30.75" customHeight="1" x14ac:dyDescent="0.25"/>
    <row r="30218" ht="30.75" customHeight="1" x14ac:dyDescent="0.25"/>
    <row r="30219" ht="30.75" customHeight="1" x14ac:dyDescent="0.25"/>
    <row r="30220" ht="30.75" customHeight="1" x14ac:dyDescent="0.25"/>
    <row r="30221" ht="30.75" customHeight="1" x14ac:dyDescent="0.25"/>
    <row r="30222" ht="30.75" customHeight="1" x14ac:dyDescent="0.25"/>
    <row r="30223" ht="30.75" customHeight="1" x14ac:dyDescent="0.25"/>
    <row r="30224" ht="30.75" customHeight="1" x14ac:dyDescent="0.25"/>
    <row r="30225" ht="30.75" customHeight="1" x14ac:dyDescent="0.25"/>
    <row r="30226" ht="30.75" customHeight="1" x14ac:dyDescent="0.25"/>
    <row r="30227" ht="30.75" customHeight="1" x14ac:dyDescent="0.25"/>
    <row r="30228" ht="30.75" customHeight="1" x14ac:dyDescent="0.25"/>
    <row r="30229" ht="30.75" customHeight="1" x14ac:dyDescent="0.25"/>
    <row r="30230" ht="30.75" customHeight="1" x14ac:dyDescent="0.25"/>
    <row r="30231" ht="30.75" customHeight="1" x14ac:dyDescent="0.25"/>
    <row r="30232" ht="30.75" customHeight="1" x14ac:dyDescent="0.25"/>
    <row r="30233" ht="30.75" customHeight="1" x14ac:dyDescent="0.25"/>
    <row r="30234" ht="30.75" customHeight="1" x14ac:dyDescent="0.25"/>
    <row r="30235" ht="30.75" customHeight="1" x14ac:dyDescent="0.25"/>
    <row r="30236" ht="30.75" customHeight="1" x14ac:dyDescent="0.25"/>
    <row r="30237" ht="30.75" customHeight="1" x14ac:dyDescent="0.25"/>
    <row r="30238" ht="30.75" customHeight="1" x14ac:dyDescent="0.25"/>
    <row r="30239" ht="30.75" customHeight="1" x14ac:dyDescent="0.25"/>
    <row r="30240" ht="30.75" customHeight="1" x14ac:dyDescent="0.25"/>
    <row r="30241" ht="30.75" customHeight="1" x14ac:dyDescent="0.25"/>
    <row r="30242" ht="30.75" customHeight="1" x14ac:dyDescent="0.25"/>
    <row r="30243" ht="30.75" customHeight="1" x14ac:dyDescent="0.25"/>
    <row r="30244" ht="30.75" customHeight="1" x14ac:dyDescent="0.25"/>
    <row r="30245" ht="30.75" customHeight="1" x14ac:dyDescent="0.25"/>
    <row r="30246" ht="30.75" customHeight="1" x14ac:dyDescent="0.25"/>
    <row r="30247" ht="30.75" customHeight="1" x14ac:dyDescent="0.25"/>
    <row r="30248" ht="30.75" customHeight="1" x14ac:dyDescent="0.25"/>
    <row r="30249" ht="30.75" customHeight="1" x14ac:dyDescent="0.25"/>
    <row r="30250" ht="30.75" customHeight="1" x14ac:dyDescent="0.25"/>
    <row r="30251" ht="30.75" customHeight="1" x14ac:dyDescent="0.25"/>
    <row r="30252" ht="30.75" customHeight="1" x14ac:dyDescent="0.25"/>
    <row r="30253" ht="30.75" customHeight="1" x14ac:dyDescent="0.25"/>
    <row r="30254" ht="30.75" customHeight="1" x14ac:dyDescent="0.25"/>
    <row r="30255" ht="30.75" customHeight="1" x14ac:dyDescent="0.25"/>
    <row r="30256" ht="30.75" customHeight="1" x14ac:dyDescent="0.25"/>
    <row r="30257" ht="30.75" customHeight="1" x14ac:dyDescent="0.25"/>
    <row r="30258" ht="30.75" customHeight="1" x14ac:dyDescent="0.25"/>
    <row r="30259" ht="30.75" customHeight="1" x14ac:dyDescent="0.25"/>
    <row r="30260" ht="30.75" customHeight="1" x14ac:dyDescent="0.25"/>
    <row r="30261" ht="30.75" customHeight="1" x14ac:dyDescent="0.25"/>
    <row r="30262" ht="30.75" customHeight="1" x14ac:dyDescent="0.25"/>
    <row r="30263" ht="30.75" customHeight="1" x14ac:dyDescent="0.25"/>
    <row r="30264" ht="30.75" customHeight="1" x14ac:dyDescent="0.25"/>
    <row r="30265" ht="30.75" customHeight="1" x14ac:dyDescent="0.25"/>
    <row r="30266" ht="30.75" customHeight="1" x14ac:dyDescent="0.25"/>
    <row r="30267" ht="30.75" customHeight="1" x14ac:dyDescent="0.25"/>
    <row r="30268" ht="30.75" customHeight="1" x14ac:dyDescent="0.25"/>
    <row r="30269" ht="30.75" customHeight="1" x14ac:dyDescent="0.25"/>
    <row r="30270" ht="30.75" customHeight="1" x14ac:dyDescent="0.25"/>
    <row r="30271" ht="30.75" customHeight="1" x14ac:dyDescent="0.25"/>
    <row r="30272" ht="30.75" customHeight="1" x14ac:dyDescent="0.25"/>
    <row r="30273" ht="30.75" customHeight="1" x14ac:dyDescent="0.25"/>
    <row r="30274" ht="30.75" customHeight="1" x14ac:dyDescent="0.25"/>
    <row r="30275" ht="30.75" customHeight="1" x14ac:dyDescent="0.25"/>
    <row r="30276" ht="30.75" customHeight="1" x14ac:dyDescent="0.25"/>
    <row r="30277" ht="30.75" customHeight="1" x14ac:dyDescent="0.25"/>
    <row r="30278" ht="30.75" customHeight="1" x14ac:dyDescent="0.25"/>
    <row r="30279" ht="30.75" customHeight="1" x14ac:dyDescent="0.25"/>
    <row r="30280" ht="30.75" customHeight="1" x14ac:dyDescent="0.25"/>
    <row r="30281" ht="30.75" customHeight="1" x14ac:dyDescent="0.25"/>
    <row r="30282" ht="30.75" customHeight="1" x14ac:dyDescent="0.25"/>
    <row r="30283" ht="30.75" customHeight="1" x14ac:dyDescent="0.25"/>
    <row r="30284" ht="30.75" customHeight="1" x14ac:dyDescent="0.25"/>
    <row r="30285" ht="30.75" customHeight="1" x14ac:dyDescent="0.25"/>
    <row r="30286" ht="30.75" customHeight="1" x14ac:dyDescent="0.25"/>
    <row r="30287" ht="30.75" customHeight="1" x14ac:dyDescent="0.25"/>
    <row r="30288" ht="30.75" customHeight="1" x14ac:dyDescent="0.25"/>
    <row r="30289" ht="30.75" customHeight="1" x14ac:dyDescent="0.25"/>
    <row r="30290" ht="30.75" customHeight="1" x14ac:dyDescent="0.25"/>
    <row r="30291" ht="30.75" customHeight="1" x14ac:dyDescent="0.25"/>
    <row r="30292" ht="30.75" customHeight="1" x14ac:dyDescent="0.25"/>
    <row r="30293" ht="30.75" customHeight="1" x14ac:dyDescent="0.25"/>
    <row r="30294" ht="30.75" customHeight="1" x14ac:dyDescent="0.25"/>
    <row r="30295" ht="30.75" customHeight="1" x14ac:dyDescent="0.25"/>
    <row r="30296" ht="30.75" customHeight="1" x14ac:dyDescent="0.25"/>
    <row r="30297" ht="30.75" customHeight="1" x14ac:dyDescent="0.25"/>
    <row r="30298" ht="30.75" customHeight="1" x14ac:dyDescent="0.25"/>
    <row r="30299" ht="30.75" customHeight="1" x14ac:dyDescent="0.25"/>
    <row r="30300" ht="30.75" customHeight="1" x14ac:dyDescent="0.25"/>
    <row r="30301" ht="30.75" customHeight="1" x14ac:dyDescent="0.25"/>
    <row r="30302" ht="30.75" customHeight="1" x14ac:dyDescent="0.25"/>
    <row r="30303" ht="30.75" customHeight="1" x14ac:dyDescent="0.25"/>
    <row r="30304" ht="30.75" customHeight="1" x14ac:dyDescent="0.25"/>
    <row r="30305" ht="30.75" customHeight="1" x14ac:dyDescent="0.25"/>
    <row r="30306" ht="30.75" customHeight="1" x14ac:dyDescent="0.25"/>
    <row r="30307" ht="30.75" customHeight="1" x14ac:dyDescent="0.25"/>
    <row r="30308" ht="30.75" customHeight="1" x14ac:dyDescent="0.25"/>
    <row r="30309" ht="30.75" customHeight="1" x14ac:dyDescent="0.25"/>
    <row r="30310" ht="30.75" customHeight="1" x14ac:dyDescent="0.25"/>
    <row r="30311" ht="30.75" customHeight="1" x14ac:dyDescent="0.25"/>
    <row r="30312" ht="30.75" customHeight="1" x14ac:dyDescent="0.25"/>
    <row r="30313" ht="30.75" customHeight="1" x14ac:dyDescent="0.25"/>
    <row r="30314" ht="30.75" customHeight="1" x14ac:dyDescent="0.25"/>
    <row r="30315" ht="30.75" customHeight="1" x14ac:dyDescent="0.25"/>
    <row r="30316" ht="30.75" customHeight="1" x14ac:dyDescent="0.25"/>
    <row r="30317" ht="30.75" customHeight="1" x14ac:dyDescent="0.25"/>
    <row r="30318" ht="30.75" customHeight="1" x14ac:dyDescent="0.25"/>
    <row r="30319" ht="30.75" customHeight="1" x14ac:dyDescent="0.25"/>
    <row r="30320" ht="30.75" customHeight="1" x14ac:dyDescent="0.25"/>
    <row r="30321" ht="30.75" customHeight="1" x14ac:dyDescent="0.25"/>
    <row r="30322" ht="30.75" customHeight="1" x14ac:dyDescent="0.25"/>
    <row r="30323" ht="30.75" customHeight="1" x14ac:dyDescent="0.25"/>
    <row r="30324" ht="30.75" customHeight="1" x14ac:dyDescent="0.25"/>
    <row r="30325" ht="30.75" customHeight="1" x14ac:dyDescent="0.25"/>
    <row r="30326" ht="30.75" customHeight="1" x14ac:dyDescent="0.25"/>
    <row r="30327" ht="30.75" customHeight="1" x14ac:dyDescent="0.25"/>
    <row r="30328" ht="30.75" customHeight="1" x14ac:dyDescent="0.25"/>
    <row r="30329" ht="30.75" customHeight="1" x14ac:dyDescent="0.25"/>
    <row r="30330" ht="30.75" customHeight="1" x14ac:dyDescent="0.25"/>
    <row r="30331" ht="30.75" customHeight="1" x14ac:dyDescent="0.25"/>
    <row r="30332" ht="30.75" customHeight="1" x14ac:dyDescent="0.25"/>
    <row r="30333" ht="30.75" customHeight="1" x14ac:dyDescent="0.25"/>
    <row r="30334" ht="30.75" customHeight="1" x14ac:dyDescent="0.25"/>
    <row r="30335" ht="30.75" customHeight="1" x14ac:dyDescent="0.25"/>
    <row r="30336" ht="30.75" customHeight="1" x14ac:dyDescent="0.25"/>
    <row r="30337" ht="30.75" customHeight="1" x14ac:dyDescent="0.25"/>
    <row r="30338" ht="30.75" customHeight="1" x14ac:dyDescent="0.25"/>
    <row r="30339" ht="30.75" customHeight="1" x14ac:dyDescent="0.25"/>
    <row r="30340" ht="30.75" customHeight="1" x14ac:dyDescent="0.25"/>
    <row r="30341" ht="30.75" customHeight="1" x14ac:dyDescent="0.25"/>
    <row r="30342" ht="30.75" customHeight="1" x14ac:dyDescent="0.25"/>
    <row r="30343" ht="30.75" customHeight="1" x14ac:dyDescent="0.25"/>
    <row r="30344" ht="30.75" customHeight="1" x14ac:dyDescent="0.25"/>
    <row r="30345" ht="30.75" customHeight="1" x14ac:dyDescent="0.25"/>
    <row r="30346" ht="30.75" customHeight="1" x14ac:dyDescent="0.25"/>
    <row r="30347" ht="30.75" customHeight="1" x14ac:dyDescent="0.25"/>
    <row r="30348" ht="30.75" customHeight="1" x14ac:dyDescent="0.25"/>
    <row r="30349" ht="30.75" customHeight="1" x14ac:dyDescent="0.25"/>
    <row r="30350" ht="30.75" customHeight="1" x14ac:dyDescent="0.25"/>
    <row r="30351" ht="30.75" customHeight="1" x14ac:dyDescent="0.25"/>
    <row r="30352" ht="30.75" customHeight="1" x14ac:dyDescent="0.25"/>
    <row r="30353" ht="30.75" customHeight="1" x14ac:dyDescent="0.25"/>
    <row r="30354" ht="30.75" customHeight="1" x14ac:dyDescent="0.25"/>
    <row r="30355" ht="30.75" customHeight="1" x14ac:dyDescent="0.25"/>
    <row r="30356" ht="30.75" customHeight="1" x14ac:dyDescent="0.25"/>
    <row r="30357" ht="30.75" customHeight="1" x14ac:dyDescent="0.25"/>
    <row r="30358" ht="30.75" customHeight="1" x14ac:dyDescent="0.25"/>
    <row r="30359" ht="30.75" customHeight="1" x14ac:dyDescent="0.25"/>
    <row r="30360" ht="30.75" customHeight="1" x14ac:dyDescent="0.25"/>
    <row r="30361" ht="30.75" customHeight="1" x14ac:dyDescent="0.25"/>
    <row r="30362" ht="30.75" customHeight="1" x14ac:dyDescent="0.25"/>
    <row r="30363" ht="30.75" customHeight="1" x14ac:dyDescent="0.25"/>
    <row r="30364" ht="30.75" customHeight="1" x14ac:dyDescent="0.25"/>
    <row r="30365" ht="30.75" customHeight="1" x14ac:dyDescent="0.25"/>
    <row r="30366" ht="30.75" customHeight="1" x14ac:dyDescent="0.25"/>
    <row r="30367" ht="30.75" customHeight="1" x14ac:dyDescent="0.25"/>
    <row r="30368" ht="30.75" customHeight="1" x14ac:dyDescent="0.25"/>
    <row r="30369" ht="30.75" customHeight="1" x14ac:dyDescent="0.25"/>
    <row r="30370" ht="30.75" customHeight="1" x14ac:dyDescent="0.25"/>
    <row r="30371" ht="30.75" customHeight="1" x14ac:dyDescent="0.25"/>
    <row r="30372" ht="30.75" customHeight="1" x14ac:dyDescent="0.25"/>
    <row r="30373" ht="30.75" customHeight="1" x14ac:dyDescent="0.25"/>
    <row r="30374" ht="30.75" customHeight="1" x14ac:dyDescent="0.25"/>
    <row r="30375" ht="30.75" customHeight="1" x14ac:dyDescent="0.25"/>
    <row r="30376" ht="30.75" customHeight="1" x14ac:dyDescent="0.25"/>
    <row r="30377" ht="30.75" customHeight="1" x14ac:dyDescent="0.25"/>
    <row r="30378" ht="30.75" customHeight="1" x14ac:dyDescent="0.25"/>
    <row r="30379" ht="30.75" customHeight="1" x14ac:dyDescent="0.25"/>
    <row r="30380" ht="30.75" customHeight="1" x14ac:dyDescent="0.25"/>
    <row r="30381" ht="30.75" customHeight="1" x14ac:dyDescent="0.25"/>
    <row r="30382" ht="30.75" customHeight="1" x14ac:dyDescent="0.25"/>
    <row r="30383" ht="30.75" customHeight="1" x14ac:dyDescent="0.25"/>
    <row r="30384" ht="30.75" customHeight="1" x14ac:dyDescent="0.25"/>
    <row r="30385" ht="30.75" customHeight="1" x14ac:dyDescent="0.25"/>
    <row r="30386" ht="30.75" customHeight="1" x14ac:dyDescent="0.25"/>
    <row r="30387" ht="30.75" customHeight="1" x14ac:dyDescent="0.25"/>
    <row r="30388" ht="30.75" customHeight="1" x14ac:dyDescent="0.25"/>
    <row r="30389" ht="30.75" customHeight="1" x14ac:dyDescent="0.25"/>
    <row r="30390" ht="30.75" customHeight="1" x14ac:dyDescent="0.25"/>
    <row r="30391" ht="30.75" customHeight="1" x14ac:dyDescent="0.25"/>
    <row r="30392" ht="30.75" customHeight="1" x14ac:dyDescent="0.25"/>
    <row r="30393" ht="30.75" customHeight="1" x14ac:dyDescent="0.25"/>
    <row r="30394" ht="30.75" customHeight="1" x14ac:dyDescent="0.25"/>
    <row r="30395" ht="30.75" customHeight="1" x14ac:dyDescent="0.25"/>
    <row r="30396" ht="30.75" customHeight="1" x14ac:dyDescent="0.25"/>
    <row r="30397" ht="30.75" customHeight="1" x14ac:dyDescent="0.25"/>
    <row r="30398" ht="30.75" customHeight="1" x14ac:dyDescent="0.25"/>
    <row r="30399" ht="30.75" customHeight="1" x14ac:dyDescent="0.25"/>
    <row r="30400" ht="30.75" customHeight="1" x14ac:dyDescent="0.25"/>
    <row r="30401" ht="30.75" customHeight="1" x14ac:dyDescent="0.25"/>
    <row r="30402" ht="30.75" customHeight="1" x14ac:dyDescent="0.25"/>
    <row r="30403" ht="30.75" customHeight="1" x14ac:dyDescent="0.25"/>
    <row r="30404" ht="30.75" customHeight="1" x14ac:dyDescent="0.25"/>
    <row r="30405" ht="30.75" customHeight="1" x14ac:dyDescent="0.25"/>
    <row r="30406" ht="30.75" customHeight="1" x14ac:dyDescent="0.25"/>
    <row r="30407" ht="30.75" customHeight="1" x14ac:dyDescent="0.25"/>
    <row r="30408" ht="30.75" customHeight="1" x14ac:dyDescent="0.25"/>
    <row r="30409" ht="30.75" customHeight="1" x14ac:dyDescent="0.25"/>
    <row r="30410" ht="30.75" customHeight="1" x14ac:dyDescent="0.25"/>
    <row r="30411" ht="30.75" customHeight="1" x14ac:dyDescent="0.25"/>
    <row r="30412" ht="30.75" customHeight="1" x14ac:dyDescent="0.25"/>
    <row r="30413" ht="30.75" customHeight="1" x14ac:dyDescent="0.25"/>
    <row r="30414" ht="30.75" customHeight="1" x14ac:dyDescent="0.25"/>
    <row r="30415" ht="30.75" customHeight="1" x14ac:dyDescent="0.25"/>
    <row r="30416" ht="30.75" customHeight="1" x14ac:dyDescent="0.25"/>
    <row r="30417" ht="30.75" customHeight="1" x14ac:dyDescent="0.25"/>
    <row r="30418" ht="30.75" customHeight="1" x14ac:dyDescent="0.25"/>
    <row r="30419" ht="30.75" customHeight="1" x14ac:dyDescent="0.25"/>
    <row r="30420" ht="30.75" customHeight="1" x14ac:dyDescent="0.25"/>
    <row r="30421" ht="30.75" customHeight="1" x14ac:dyDescent="0.25"/>
    <row r="30422" ht="30.75" customHeight="1" x14ac:dyDescent="0.25"/>
    <row r="30423" ht="30.75" customHeight="1" x14ac:dyDescent="0.25"/>
    <row r="30424" ht="30.75" customHeight="1" x14ac:dyDescent="0.25"/>
    <row r="30425" ht="30.75" customHeight="1" x14ac:dyDescent="0.25"/>
    <row r="30426" ht="30.75" customHeight="1" x14ac:dyDescent="0.25"/>
    <row r="30427" ht="30.75" customHeight="1" x14ac:dyDescent="0.25"/>
    <row r="30428" ht="30.75" customHeight="1" x14ac:dyDescent="0.25"/>
    <row r="30429" ht="30.75" customHeight="1" x14ac:dyDescent="0.25"/>
    <row r="30430" ht="30.75" customHeight="1" x14ac:dyDescent="0.25"/>
    <row r="30431" ht="30.75" customHeight="1" x14ac:dyDescent="0.25"/>
    <row r="30432" ht="30.75" customHeight="1" x14ac:dyDescent="0.25"/>
    <row r="30433" ht="30.75" customHeight="1" x14ac:dyDescent="0.25"/>
    <row r="30434" ht="30.75" customHeight="1" x14ac:dyDescent="0.25"/>
    <row r="30435" ht="30.75" customHeight="1" x14ac:dyDescent="0.25"/>
    <row r="30436" ht="30.75" customHeight="1" x14ac:dyDescent="0.25"/>
    <row r="30437" ht="30.75" customHeight="1" x14ac:dyDescent="0.25"/>
    <row r="30438" ht="30.75" customHeight="1" x14ac:dyDescent="0.25"/>
    <row r="30439" ht="30.75" customHeight="1" x14ac:dyDescent="0.25"/>
    <row r="30440" ht="30.75" customHeight="1" x14ac:dyDescent="0.25"/>
    <row r="30441" ht="30.75" customHeight="1" x14ac:dyDescent="0.25"/>
    <row r="30442" ht="30.75" customHeight="1" x14ac:dyDescent="0.25"/>
    <row r="30443" ht="30.75" customHeight="1" x14ac:dyDescent="0.25"/>
    <row r="30444" ht="30.75" customHeight="1" x14ac:dyDescent="0.25"/>
    <row r="30445" ht="30.75" customHeight="1" x14ac:dyDescent="0.25"/>
    <row r="30446" ht="30.75" customHeight="1" x14ac:dyDescent="0.25"/>
    <row r="30447" ht="30.75" customHeight="1" x14ac:dyDescent="0.25"/>
    <row r="30448" ht="30.75" customHeight="1" x14ac:dyDescent="0.25"/>
    <row r="30449" ht="30.75" customHeight="1" x14ac:dyDescent="0.25"/>
    <row r="30450" ht="30.75" customHeight="1" x14ac:dyDescent="0.25"/>
    <row r="30451" ht="30.75" customHeight="1" x14ac:dyDescent="0.25"/>
    <row r="30452" ht="30.75" customHeight="1" x14ac:dyDescent="0.25"/>
    <row r="30453" ht="30.75" customHeight="1" x14ac:dyDescent="0.25"/>
    <row r="30454" ht="30.75" customHeight="1" x14ac:dyDescent="0.25"/>
    <row r="30455" ht="30.75" customHeight="1" x14ac:dyDescent="0.25"/>
    <row r="30456" ht="30.75" customHeight="1" x14ac:dyDescent="0.25"/>
    <row r="30457" ht="30.75" customHeight="1" x14ac:dyDescent="0.25"/>
    <row r="30458" ht="30.75" customHeight="1" x14ac:dyDescent="0.25"/>
    <row r="30459" ht="30.75" customHeight="1" x14ac:dyDescent="0.25"/>
    <row r="30460" ht="30.75" customHeight="1" x14ac:dyDescent="0.25"/>
    <row r="30461" ht="30.75" customHeight="1" x14ac:dyDescent="0.25"/>
    <row r="30462" ht="30.75" customHeight="1" x14ac:dyDescent="0.25"/>
    <row r="30463" ht="30.75" customHeight="1" x14ac:dyDescent="0.25"/>
    <row r="30464" ht="30.75" customHeight="1" x14ac:dyDescent="0.25"/>
    <row r="30465" ht="30.75" customHeight="1" x14ac:dyDescent="0.25"/>
    <row r="30466" ht="30.75" customHeight="1" x14ac:dyDescent="0.25"/>
    <row r="30467" ht="30.75" customHeight="1" x14ac:dyDescent="0.25"/>
    <row r="30468" ht="30.75" customHeight="1" x14ac:dyDescent="0.25"/>
    <row r="30469" ht="30.75" customHeight="1" x14ac:dyDescent="0.25"/>
    <row r="30470" ht="30.75" customHeight="1" x14ac:dyDescent="0.25"/>
    <row r="30471" ht="30.75" customHeight="1" x14ac:dyDescent="0.25"/>
    <row r="30472" ht="30.75" customHeight="1" x14ac:dyDescent="0.25"/>
    <row r="30473" ht="30.75" customHeight="1" x14ac:dyDescent="0.25"/>
    <row r="30474" ht="30.75" customHeight="1" x14ac:dyDescent="0.25"/>
    <row r="30475" ht="30.75" customHeight="1" x14ac:dyDescent="0.25"/>
    <row r="30476" ht="30.75" customHeight="1" x14ac:dyDescent="0.25"/>
    <row r="30477" ht="30.75" customHeight="1" x14ac:dyDescent="0.25"/>
    <row r="30478" ht="30.75" customHeight="1" x14ac:dyDescent="0.25"/>
    <row r="30479" ht="30.75" customHeight="1" x14ac:dyDescent="0.25"/>
    <row r="30480" ht="30.75" customHeight="1" x14ac:dyDescent="0.25"/>
    <row r="30481" ht="30.75" customHeight="1" x14ac:dyDescent="0.25"/>
    <row r="30482" ht="30.75" customHeight="1" x14ac:dyDescent="0.25"/>
    <row r="30483" ht="30.75" customHeight="1" x14ac:dyDescent="0.25"/>
    <row r="30484" ht="30.75" customHeight="1" x14ac:dyDescent="0.25"/>
    <row r="30485" ht="30.75" customHeight="1" x14ac:dyDescent="0.25"/>
    <row r="30486" ht="30.75" customHeight="1" x14ac:dyDescent="0.25"/>
    <row r="30487" ht="30.75" customHeight="1" x14ac:dyDescent="0.25"/>
    <row r="30488" ht="30.75" customHeight="1" x14ac:dyDescent="0.25"/>
    <row r="30489" ht="30.75" customHeight="1" x14ac:dyDescent="0.25"/>
    <row r="30490" ht="30.75" customHeight="1" x14ac:dyDescent="0.25"/>
    <row r="30491" ht="30.75" customHeight="1" x14ac:dyDescent="0.25"/>
    <row r="30492" ht="30.75" customHeight="1" x14ac:dyDescent="0.25"/>
    <row r="30493" ht="30.75" customHeight="1" x14ac:dyDescent="0.25"/>
    <row r="30494" ht="30.75" customHeight="1" x14ac:dyDescent="0.25"/>
    <row r="30495" ht="30.75" customHeight="1" x14ac:dyDescent="0.25"/>
    <row r="30496" ht="30.75" customHeight="1" x14ac:dyDescent="0.25"/>
    <row r="30497" ht="30.75" customHeight="1" x14ac:dyDescent="0.25"/>
    <row r="30498" ht="30.75" customHeight="1" x14ac:dyDescent="0.25"/>
    <row r="30499" ht="30.75" customHeight="1" x14ac:dyDescent="0.25"/>
    <row r="30500" ht="30.75" customHeight="1" x14ac:dyDescent="0.25"/>
    <row r="30501" ht="30.75" customHeight="1" x14ac:dyDescent="0.25"/>
    <row r="30502" ht="30.75" customHeight="1" x14ac:dyDescent="0.25"/>
    <row r="30503" ht="30.75" customHeight="1" x14ac:dyDescent="0.25"/>
    <row r="30504" ht="30.75" customHeight="1" x14ac:dyDescent="0.25"/>
    <row r="30505" ht="30.75" customHeight="1" x14ac:dyDescent="0.25"/>
    <row r="30506" ht="30.75" customHeight="1" x14ac:dyDescent="0.25"/>
    <row r="30507" ht="30.75" customHeight="1" x14ac:dyDescent="0.25"/>
    <row r="30508" ht="30.75" customHeight="1" x14ac:dyDescent="0.25"/>
    <row r="30509" ht="30.75" customHeight="1" x14ac:dyDescent="0.25"/>
    <row r="30510" ht="30.75" customHeight="1" x14ac:dyDescent="0.25"/>
    <row r="30511" ht="30.75" customHeight="1" x14ac:dyDescent="0.25"/>
    <row r="30512" ht="30.75" customHeight="1" x14ac:dyDescent="0.25"/>
    <row r="30513" ht="30.75" customHeight="1" x14ac:dyDescent="0.25"/>
    <row r="30514" ht="30.75" customHeight="1" x14ac:dyDescent="0.25"/>
    <row r="30515" ht="30.75" customHeight="1" x14ac:dyDescent="0.25"/>
    <row r="30516" ht="30.75" customHeight="1" x14ac:dyDescent="0.25"/>
    <row r="30517" ht="30.75" customHeight="1" x14ac:dyDescent="0.25"/>
    <row r="30518" ht="30.75" customHeight="1" x14ac:dyDescent="0.25"/>
    <row r="30519" ht="30.75" customHeight="1" x14ac:dyDescent="0.25"/>
    <row r="30520" ht="30.75" customHeight="1" x14ac:dyDescent="0.25"/>
    <row r="30521" ht="30.75" customHeight="1" x14ac:dyDescent="0.25"/>
    <row r="30522" ht="30.75" customHeight="1" x14ac:dyDescent="0.25"/>
    <row r="30523" ht="30.75" customHeight="1" x14ac:dyDescent="0.25"/>
    <row r="30524" ht="30.75" customHeight="1" x14ac:dyDescent="0.25"/>
    <row r="30525" ht="30.75" customHeight="1" x14ac:dyDescent="0.25"/>
    <row r="30526" ht="30.75" customHeight="1" x14ac:dyDescent="0.25"/>
    <row r="30527" ht="30.75" customHeight="1" x14ac:dyDescent="0.25"/>
    <row r="30528" ht="30.75" customHeight="1" x14ac:dyDescent="0.25"/>
    <row r="30529" ht="30.75" customHeight="1" x14ac:dyDescent="0.25"/>
    <row r="30530" ht="30.75" customHeight="1" x14ac:dyDescent="0.25"/>
    <row r="30531" ht="30.75" customHeight="1" x14ac:dyDescent="0.25"/>
    <row r="30532" ht="30.75" customHeight="1" x14ac:dyDescent="0.25"/>
    <row r="30533" ht="30.75" customHeight="1" x14ac:dyDescent="0.25"/>
    <row r="30534" ht="30.75" customHeight="1" x14ac:dyDescent="0.25"/>
    <row r="30535" ht="30.75" customHeight="1" x14ac:dyDescent="0.25"/>
    <row r="30536" ht="30.75" customHeight="1" x14ac:dyDescent="0.25"/>
    <row r="30537" ht="30.75" customHeight="1" x14ac:dyDescent="0.25"/>
    <row r="30538" ht="30.75" customHeight="1" x14ac:dyDescent="0.25"/>
    <row r="30539" ht="30.75" customHeight="1" x14ac:dyDescent="0.25"/>
    <row r="30540" ht="30.75" customHeight="1" x14ac:dyDescent="0.25"/>
    <row r="30541" ht="30.75" customHeight="1" x14ac:dyDescent="0.25"/>
    <row r="30542" ht="30.75" customHeight="1" x14ac:dyDescent="0.25"/>
    <row r="30543" ht="30.75" customHeight="1" x14ac:dyDescent="0.25"/>
    <row r="30544" ht="30.75" customHeight="1" x14ac:dyDescent="0.25"/>
    <row r="30545" ht="30.75" customHeight="1" x14ac:dyDescent="0.25"/>
    <row r="30546" ht="30.75" customHeight="1" x14ac:dyDescent="0.25"/>
    <row r="30547" ht="30.75" customHeight="1" x14ac:dyDescent="0.25"/>
    <row r="30548" ht="30.75" customHeight="1" x14ac:dyDescent="0.25"/>
    <row r="30549" ht="30.75" customHeight="1" x14ac:dyDescent="0.25"/>
    <row r="30550" ht="30.75" customHeight="1" x14ac:dyDescent="0.25"/>
    <row r="30551" ht="30.75" customHeight="1" x14ac:dyDescent="0.25"/>
    <row r="30552" ht="30.75" customHeight="1" x14ac:dyDescent="0.25"/>
    <row r="30553" ht="30.75" customHeight="1" x14ac:dyDescent="0.25"/>
    <row r="30554" ht="30.75" customHeight="1" x14ac:dyDescent="0.25"/>
    <row r="30555" ht="30.75" customHeight="1" x14ac:dyDescent="0.25"/>
    <row r="30556" ht="30.75" customHeight="1" x14ac:dyDescent="0.25"/>
    <row r="30557" ht="30.75" customHeight="1" x14ac:dyDescent="0.25"/>
    <row r="30558" ht="30.75" customHeight="1" x14ac:dyDescent="0.25"/>
    <row r="30559" ht="30.75" customHeight="1" x14ac:dyDescent="0.25"/>
    <row r="30560" ht="30.75" customHeight="1" x14ac:dyDescent="0.25"/>
    <row r="30561" ht="30.75" customHeight="1" x14ac:dyDescent="0.25"/>
    <row r="30562" ht="30.75" customHeight="1" x14ac:dyDescent="0.25"/>
    <row r="30563" ht="30.75" customHeight="1" x14ac:dyDescent="0.25"/>
    <row r="30564" ht="30.75" customHeight="1" x14ac:dyDescent="0.25"/>
    <row r="30565" ht="30.75" customHeight="1" x14ac:dyDescent="0.25"/>
    <row r="30566" ht="30.75" customHeight="1" x14ac:dyDescent="0.25"/>
    <row r="30567" ht="30.75" customHeight="1" x14ac:dyDescent="0.25"/>
    <row r="30568" ht="30.75" customHeight="1" x14ac:dyDescent="0.25"/>
    <row r="30569" ht="30.75" customHeight="1" x14ac:dyDescent="0.25"/>
    <row r="30570" ht="30.75" customHeight="1" x14ac:dyDescent="0.25"/>
    <row r="30571" ht="30.75" customHeight="1" x14ac:dyDescent="0.25"/>
    <row r="30572" ht="30.75" customHeight="1" x14ac:dyDescent="0.25"/>
    <row r="30573" ht="30.75" customHeight="1" x14ac:dyDescent="0.25"/>
    <row r="30574" ht="30.75" customHeight="1" x14ac:dyDescent="0.25"/>
    <row r="30575" ht="30.75" customHeight="1" x14ac:dyDescent="0.25"/>
    <row r="30576" ht="30.75" customHeight="1" x14ac:dyDescent="0.25"/>
    <row r="30577" ht="30.75" customHeight="1" x14ac:dyDescent="0.25"/>
    <row r="30578" ht="30.75" customHeight="1" x14ac:dyDescent="0.25"/>
    <row r="30579" ht="30.75" customHeight="1" x14ac:dyDescent="0.25"/>
    <row r="30580" ht="30.75" customHeight="1" x14ac:dyDescent="0.25"/>
    <row r="30581" ht="30.75" customHeight="1" x14ac:dyDescent="0.25"/>
    <row r="30582" ht="30.75" customHeight="1" x14ac:dyDescent="0.25"/>
    <row r="30583" ht="30.75" customHeight="1" x14ac:dyDescent="0.25"/>
    <row r="30584" ht="30.75" customHeight="1" x14ac:dyDescent="0.25"/>
    <row r="30585" ht="30.75" customHeight="1" x14ac:dyDescent="0.25"/>
    <row r="30586" ht="30.75" customHeight="1" x14ac:dyDescent="0.25"/>
    <row r="30587" ht="30.75" customHeight="1" x14ac:dyDescent="0.25"/>
    <row r="30588" ht="30.75" customHeight="1" x14ac:dyDescent="0.25"/>
    <row r="30589" ht="30.75" customHeight="1" x14ac:dyDescent="0.25"/>
    <row r="30590" ht="30.75" customHeight="1" x14ac:dyDescent="0.25"/>
    <row r="30591" ht="30.75" customHeight="1" x14ac:dyDescent="0.25"/>
    <row r="30592" ht="30.75" customHeight="1" x14ac:dyDescent="0.25"/>
    <row r="30593" ht="30.75" customHeight="1" x14ac:dyDescent="0.25"/>
    <row r="30594" ht="30.75" customHeight="1" x14ac:dyDescent="0.25"/>
    <row r="30595" ht="30.75" customHeight="1" x14ac:dyDescent="0.25"/>
    <row r="30596" ht="30.75" customHeight="1" x14ac:dyDescent="0.25"/>
    <row r="30597" ht="30.75" customHeight="1" x14ac:dyDescent="0.25"/>
    <row r="30598" ht="30.75" customHeight="1" x14ac:dyDescent="0.25"/>
    <row r="30599" ht="30.75" customHeight="1" x14ac:dyDescent="0.25"/>
    <row r="30600" ht="30.75" customHeight="1" x14ac:dyDescent="0.25"/>
    <row r="30601" ht="30.75" customHeight="1" x14ac:dyDescent="0.25"/>
    <row r="30602" ht="30.75" customHeight="1" x14ac:dyDescent="0.25"/>
    <row r="30603" ht="30.75" customHeight="1" x14ac:dyDescent="0.25"/>
    <row r="30604" ht="30.75" customHeight="1" x14ac:dyDescent="0.25"/>
    <row r="30605" ht="30.75" customHeight="1" x14ac:dyDescent="0.25"/>
    <row r="30606" ht="30.75" customHeight="1" x14ac:dyDescent="0.25"/>
    <row r="30607" ht="30.75" customHeight="1" x14ac:dyDescent="0.25"/>
    <row r="30608" ht="30.75" customHeight="1" x14ac:dyDescent="0.25"/>
    <row r="30609" ht="30.75" customHeight="1" x14ac:dyDescent="0.25"/>
    <row r="30610" ht="30.75" customHeight="1" x14ac:dyDescent="0.25"/>
    <row r="30611" ht="30.75" customHeight="1" x14ac:dyDescent="0.25"/>
    <row r="30612" ht="30.75" customHeight="1" x14ac:dyDescent="0.25"/>
    <row r="30613" ht="30.75" customHeight="1" x14ac:dyDescent="0.25"/>
    <row r="30614" ht="30.75" customHeight="1" x14ac:dyDescent="0.25"/>
    <row r="30615" ht="30.75" customHeight="1" x14ac:dyDescent="0.25"/>
    <row r="30616" ht="30.75" customHeight="1" x14ac:dyDescent="0.25"/>
    <row r="30617" ht="30.75" customHeight="1" x14ac:dyDescent="0.25"/>
    <row r="30618" ht="30.75" customHeight="1" x14ac:dyDescent="0.25"/>
    <row r="30619" ht="30.75" customHeight="1" x14ac:dyDescent="0.25"/>
    <row r="30620" ht="30.75" customHeight="1" x14ac:dyDescent="0.25"/>
    <row r="30621" ht="30.75" customHeight="1" x14ac:dyDescent="0.25"/>
    <row r="30622" ht="30.75" customHeight="1" x14ac:dyDescent="0.25"/>
    <row r="30623" ht="30.75" customHeight="1" x14ac:dyDescent="0.25"/>
    <row r="30624" ht="30.75" customHeight="1" x14ac:dyDescent="0.25"/>
    <row r="30625" ht="30.75" customHeight="1" x14ac:dyDescent="0.25"/>
    <row r="30626" ht="30.75" customHeight="1" x14ac:dyDescent="0.25"/>
    <row r="30627" ht="30.75" customHeight="1" x14ac:dyDescent="0.25"/>
    <row r="30628" ht="30.75" customHeight="1" x14ac:dyDescent="0.25"/>
    <row r="30629" ht="30.75" customHeight="1" x14ac:dyDescent="0.25"/>
    <row r="30630" ht="30.75" customHeight="1" x14ac:dyDescent="0.25"/>
    <row r="30631" ht="30.75" customHeight="1" x14ac:dyDescent="0.25"/>
    <row r="30632" ht="30.75" customHeight="1" x14ac:dyDescent="0.25"/>
    <row r="30633" ht="30.75" customHeight="1" x14ac:dyDescent="0.25"/>
    <row r="30634" ht="30.75" customHeight="1" x14ac:dyDescent="0.25"/>
    <row r="30635" ht="30.75" customHeight="1" x14ac:dyDescent="0.25"/>
    <row r="30636" ht="30.75" customHeight="1" x14ac:dyDescent="0.25"/>
    <row r="30637" ht="30.75" customHeight="1" x14ac:dyDescent="0.25"/>
    <row r="30638" ht="30.75" customHeight="1" x14ac:dyDescent="0.25"/>
    <row r="30639" ht="30.75" customHeight="1" x14ac:dyDescent="0.25"/>
    <row r="30640" ht="30.75" customHeight="1" x14ac:dyDescent="0.25"/>
    <row r="30641" ht="30.75" customHeight="1" x14ac:dyDescent="0.25"/>
    <row r="30642" ht="30.75" customHeight="1" x14ac:dyDescent="0.25"/>
    <row r="30643" ht="30.75" customHeight="1" x14ac:dyDescent="0.25"/>
    <row r="30644" ht="30.75" customHeight="1" x14ac:dyDescent="0.25"/>
    <row r="30645" ht="30.75" customHeight="1" x14ac:dyDescent="0.25"/>
    <row r="30646" ht="30.75" customHeight="1" x14ac:dyDescent="0.25"/>
    <row r="30647" ht="30.75" customHeight="1" x14ac:dyDescent="0.25"/>
    <row r="30648" ht="30.75" customHeight="1" x14ac:dyDescent="0.25"/>
    <row r="30649" ht="30.75" customHeight="1" x14ac:dyDescent="0.25"/>
    <row r="30650" ht="30.75" customHeight="1" x14ac:dyDescent="0.25"/>
    <row r="30651" ht="30.75" customHeight="1" x14ac:dyDescent="0.25"/>
    <row r="30652" ht="30.75" customHeight="1" x14ac:dyDescent="0.25"/>
    <row r="30653" ht="30.75" customHeight="1" x14ac:dyDescent="0.25"/>
    <row r="30654" ht="30.75" customHeight="1" x14ac:dyDescent="0.25"/>
    <row r="30655" ht="30.75" customHeight="1" x14ac:dyDescent="0.25"/>
    <row r="30656" ht="30.75" customHeight="1" x14ac:dyDescent="0.25"/>
    <row r="30657" ht="30.75" customHeight="1" x14ac:dyDescent="0.25"/>
    <row r="30658" ht="30.75" customHeight="1" x14ac:dyDescent="0.25"/>
    <row r="30659" ht="30.75" customHeight="1" x14ac:dyDescent="0.25"/>
    <row r="30660" ht="30.75" customHeight="1" x14ac:dyDescent="0.25"/>
    <row r="30661" ht="30.75" customHeight="1" x14ac:dyDescent="0.25"/>
    <row r="30662" ht="30.75" customHeight="1" x14ac:dyDescent="0.25"/>
    <row r="30663" ht="30.75" customHeight="1" x14ac:dyDescent="0.25"/>
    <row r="30664" ht="30.75" customHeight="1" x14ac:dyDescent="0.25"/>
    <row r="30665" ht="30.75" customHeight="1" x14ac:dyDescent="0.25"/>
    <row r="30666" ht="30.75" customHeight="1" x14ac:dyDescent="0.25"/>
    <row r="30667" ht="30.75" customHeight="1" x14ac:dyDescent="0.25"/>
    <row r="30668" ht="30.75" customHeight="1" x14ac:dyDescent="0.25"/>
    <row r="30669" ht="30.75" customHeight="1" x14ac:dyDescent="0.25"/>
    <row r="30670" ht="30.75" customHeight="1" x14ac:dyDescent="0.25"/>
    <row r="30671" ht="30.75" customHeight="1" x14ac:dyDescent="0.25"/>
    <row r="30672" ht="30.75" customHeight="1" x14ac:dyDescent="0.25"/>
    <row r="30673" ht="30.75" customHeight="1" x14ac:dyDescent="0.25"/>
    <row r="30674" ht="30.75" customHeight="1" x14ac:dyDescent="0.25"/>
    <row r="30675" ht="30.75" customHeight="1" x14ac:dyDescent="0.25"/>
    <row r="30676" ht="30.75" customHeight="1" x14ac:dyDescent="0.25"/>
    <row r="30677" ht="30.75" customHeight="1" x14ac:dyDescent="0.25"/>
    <row r="30678" ht="30.75" customHeight="1" x14ac:dyDescent="0.25"/>
    <row r="30679" ht="30.75" customHeight="1" x14ac:dyDescent="0.25"/>
    <row r="30680" ht="30.75" customHeight="1" x14ac:dyDescent="0.25"/>
    <row r="30681" ht="30.75" customHeight="1" x14ac:dyDescent="0.25"/>
    <row r="30682" ht="30.75" customHeight="1" x14ac:dyDescent="0.25"/>
    <row r="30683" ht="30.75" customHeight="1" x14ac:dyDescent="0.25"/>
    <row r="30684" ht="30.75" customHeight="1" x14ac:dyDescent="0.25"/>
    <row r="30685" ht="30.75" customHeight="1" x14ac:dyDescent="0.25"/>
    <row r="30686" ht="30.75" customHeight="1" x14ac:dyDescent="0.25"/>
    <row r="30687" ht="30.75" customHeight="1" x14ac:dyDescent="0.25"/>
    <row r="30688" ht="30.75" customHeight="1" x14ac:dyDescent="0.25"/>
    <row r="30689" ht="30.75" customHeight="1" x14ac:dyDescent="0.25"/>
    <row r="30690" ht="30.75" customHeight="1" x14ac:dyDescent="0.25"/>
    <row r="30691" ht="30.75" customHeight="1" x14ac:dyDescent="0.25"/>
    <row r="30692" ht="30.75" customHeight="1" x14ac:dyDescent="0.25"/>
    <row r="30693" ht="30.75" customHeight="1" x14ac:dyDescent="0.25"/>
    <row r="30694" ht="30.75" customHeight="1" x14ac:dyDescent="0.25"/>
    <row r="30695" ht="30.75" customHeight="1" x14ac:dyDescent="0.25"/>
    <row r="30696" ht="30.75" customHeight="1" x14ac:dyDescent="0.25"/>
    <row r="30697" ht="30.75" customHeight="1" x14ac:dyDescent="0.25"/>
    <row r="30698" ht="30.75" customHeight="1" x14ac:dyDescent="0.25"/>
    <row r="30699" ht="30.75" customHeight="1" x14ac:dyDescent="0.25"/>
    <row r="30700" ht="30.75" customHeight="1" x14ac:dyDescent="0.25"/>
    <row r="30701" ht="30.75" customHeight="1" x14ac:dyDescent="0.25"/>
    <row r="30702" ht="30.75" customHeight="1" x14ac:dyDescent="0.25"/>
    <row r="30703" ht="30.75" customHeight="1" x14ac:dyDescent="0.25"/>
    <row r="30704" ht="30.75" customHeight="1" x14ac:dyDescent="0.25"/>
    <row r="30705" ht="30.75" customHeight="1" x14ac:dyDescent="0.25"/>
    <row r="30706" ht="30.75" customHeight="1" x14ac:dyDescent="0.25"/>
    <row r="30707" ht="30.75" customHeight="1" x14ac:dyDescent="0.25"/>
    <row r="30708" ht="30.75" customHeight="1" x14ac:dyDescent="0.25"/>
    <row r="30709" ht="30.75" customHeight="1" x14ac:dyDescent="0.25"/>
    <row r="30710" ht="30.75" customHeight="1" x14ac:dyDescent="0.25"/>
    <row r="30711" ht="30.75" customHeight="1" x14ac:dyDescent="0.25"/>
    <row r="30712" ht="30.75" customHeight="1" x14ac:dyDescent="0.25"/>
    <row r="30713" ht="30.75" customHeight="1" x14ac:dyDescent="0.25"/>
    <row r="30714" ht="30.75" customHeight="1" x14ac:dyDescent="0.25"/>
    <row r="30715" ht="30.75" customHeight="1" x14ac:dyDescent="0.25"/>
    <row r="30716" ht="30.75" customHeight="1" x14ac:dyDescent="0.25"/>
    <row r="30717" ht="30.75" customHeight="1" x14ac:dyDescent="0.25"/>
    <row r="30718" ht="30.75" customHeight="1" x14ac:dyDescent="0.25"/>
    <row r="30719" ht="30.75" customHeight="1" x14ac:dyDescent="0.25"/>
    <row r="30720" ht="30.75" customHeight="1" x14ac:dyDescent="0.25"/>
    <row r="30721" ht="30.75" customHeight="1" x14ac:dyDescent="0.25"/>
    <row r="30722" ht="30.75" customHeight="1" x14ac:dyDescent="0.25"/>
    <row r="30723" ht="30.75" customHeight="1" x14ac:dyDescent="0.25"/>
    <row r="30724" ht="30.75" customHeight="1" x14ac:dyDescent="0.25"/>
    <row r="30725" ht="30.75" customHeight="1" x14ac:dyDescent="0.25"/>
    <row r="30726" ht="30.75" customHeight="1" x14ac:dyDescent="0.25"/>
    <row r="30727" ht="30.75" customHeight="1" x14ac:dyDescent="0.25"/>
    <row r="30728" ht="30.75" customHeight="1" x14ac:dyDescent="0.25"/>
    <row r="30729" ht="30.75" customHeight="1" x14ac:dyDescent="0.25"/>
    <row r="30730" ht="30.75" customHeight="1" x14ac:dyDescent="0.25"/>
    <row r="30731" ht="30.75" customHeight="1" x14ac:dyDescent="0.25"/>
    <row r="30732" ht="30.75" customHeight="1" x14ac:dyDescent="0.25"/>
    <row r="30733" ht="30.75" customHeight="1" x14ac:dyDescent="0.25"/>
    <row r="30734" ht="30.75" customHeight="1" x14ac:dyDescent="0.25"/>
    <row r="30735" ht="30.75" customHeight="1" x14ac:dyDescent="0.25"/>
    <row r="30736" ht="30.75" customHeight="1" x14ac:dyDescent="0.25"/>
    <row r="30737" ht="30.75" customHeight="1" x14ac:dyDescent="0.25"/>
    <row r="30738" ht="30.75" customHeight="1" x14ac:dyDescent="0.25"/>
    <row r="30739" ht="30.75" customHeight="1" x14ac:dyDescent="0.25"/>
    <row r="30740" ht="30.75" customHeight="1" x14ac:dyDescent="0.25"/>
    <row r="30741" ht="30.75" customHeight="1" x14ac:dyDescent="0.25"/>
    <row r="30742" ht="30.75" customHeight="1" x14ac:dyDescent="0.25"/>
    <row r="30743" ht="30.75" customHeight="1" x14ac:dyDescent="0.25"/>
    <row r="30744" ht="30.75" customHeight="1" x14ac:dyDescent="0.25"/>
    <row r="30745" ht="30.75" customHeight="1" x14ac:dyDescent="0.25"/>
    <row r="30746" ht="30.75" customHeight="1" x14ac:dyDescent="0.25"/>
    <row r="30747" ht="30.75" customHeight="1" x14ac:dyDescent="0.25"/>
    <row r="30748" ht="30.75" customHeight="1" x14ac:dyDescent="0.25"/>
    <row r="30749" ht="30.75" customHeight="1" x14ac:dyDescent="0.25"/>
    <row r="30750" ht="30.75" customHeight="1" x14ac:dyDescent="0.25"/>
    <row r="30751" ht="30.75" customHeight="1" x14ac:dyDescent="0.25"/>
    <row r="30752" ht="30.75" customHeight="1" x14ac:dyDescent="0.25"/>
    <row r="30753" ht="30.75" customHeight="1" x14ac:dyDescent="0.25"/>
    <row r="30754" ht="30.75" customHeight="1" x14ac:dyDescent="0.25"/>
    <row r="30755" ht="30.75" customHeight="1" x14ac:dyDescent="0.25"/>
    <row r="30756" ht="30.75" customHeight="1" x14ac:dyDescent="0.25"/>
    <row r="30757" ht="30.75" customHeight="1" x14ac:dyDescent="0.25"/>
    <row r="30758" ht="30.75" customHeight="1" x14ac:dyDescent="0.25"/>
    <row r="30759" ht="30.75" customHeight="1" x14ac:dyDescent="0.25"/>
    <row r="30760" ht="30.75" customHeight="1" x14ac:dyDescent="0.25"/>
    <row r="30761" ht="30.75" customHeight="1" x14ac:dyDescent="0.25"/>
    <row r="30762" ht="30.75" customHeight="1" x14ac:dyDescent="0.25"/>
    <row r="30763" ht="30.75" customHeight="1" x14ac:dyDescent="0.25"/>
    <row r="30764" ht="30.75" customHeight="1" x14ac:dyDescent="0.25"/>
    <row r="30765" ht="30.75" customHeight="1" x14ac:dyDescent="0.25"/>
    <row r="30766" ht="30.75" customHeight="1" x14ac:dyDescent="0.25"/>
    <row r="30767" ht="30.75" customHeight="1" x14ac:dyDescent="0.25"/>
    <row r="30768" ht="30.75" customHeight="1" x14ac:dyDescent="0.25"/>
    <row r="30769" ht="30.75" customHeight="1" x14ac:dyDescent="0.25"/>
    <row r="30770" ht="30.75" customHeight="1" x14ac:dyDescent="0.25"/>
    <row r="30771" ht="30.75" customHeight="1" x14ac:dyDescent="0.25"/>
    <row r="30772" ht="30.75" customHeight="1" x14ac:dyDescent="0.25"/>
    <row r="30773" ht="30.75" customHeight="1" x14ac:dyDescent="0.25"/>
    <row r="30774" ht="30.75" customHeight="1" x14ac:dyDescent="0.25"/>
    <row r="30775" ht="30.75" customHeight="1" x14ac:dyDescent="0.25"/>
    <row r="30776" ht="30.75" customHeight="1" x14ac:dyDescent="0.25"/>
    <row r="30777" ht="30.75" customHeight="1" x14ac:dyDescent="0.25"/>
    <row r="30778" ht="30.75" customHeight="1" x14ac:dyDescent="0.25"/>
    <row r="30779" ht="30.75" customHeight="1" x14ac:dyDescent="0.25"/>
    <row r="30780" ht="30.75" customHeight="1" x14ac:dyDescent="0.25"/>
    <row r="30781" ht="30.75" customHeight="1" x14ac:dyDescent="0.25"/>
    <row r="30782" ht="30.75" customHeight="1" x14ac:dyDescent="0.25"/>
    <row r="30783" ht="30.75" customHeight="1" x14ac:dyDescent="0.25"/>
    <row r="30784" ht="30.75" customHeight="1" x14ac:dyDescent="0.25"/>
    <row r="30785" ht="30.75" customHeight="1" x14ac:dyDescent="0.25"/>
    <row r="30786" ht="30.75" customHeight="1" x14ac:dyDescent="0.25"/>
    <row r="30787" ht="30.75" customHeight="1" x14ac:dyDescent="0.25"/>
    <row r="30788" ht="30.75" customHeight="1" x14ac:dyDescent="0.25"/>
    <row r="30789" ht="30.75" customHeight="1" x14ac:dyDescent="0.25"/>
    <row r="30790" ht="30.75" customHeight="1" x14ac:dyDescent="0.25"/>
    <row r="30791" ht="30.75" customHeight="1" x14ac:dyDescent="0.25"/>
    <row r="30792" ht="30.75" customHeight="1" x14ac:dyDescent="0.25"/>
    <row r="30793" ht="30.75" customHeight="1" x14ac:dyDescent="0.25"/>
    <row r="30794" ht="30.75" customHeight="1" x14ac:dyDescent="0.25"/>
    <row r="30795" ht="30.75" customHeight="1" x14ac:dyDescent="0.25"/>
    <row r="30796" ht="30.75" customHeight="1" x14ac:dyDescent="0.25"/>
    <row r="30797" ht="30.75" customHeight="1" x14ac:dyDescent="0.25"/>
    <row r="30798" ht="30.75" customHeight="1" x14ac:dyDescent="0.25"/>
    <row r="30799" ht="30.75" customHeight="1" x14ac:dyDescent="0.25"/>
    <row r="30800" ht="30.75" customHeight="1" x14ac:dyDescent="0.25"/>
    <row r="30801" ht="30.75" customHeight="1" x14ac:dyDescent="0.25"/>
    <row r="30802" ht="30.75" customHeight="1" x14ac:dyDescent="0.25"/>
    <row r="30803" ht="30.75" customHeight="1" x14ac:dyDescent="0.25"/>
    <row r="30804" ht="30.75" customHeight="1" x14ac:dyDescent="0.25"/>
    <row r="30805" ht="30.75" customHeight="1" x14ac:dyDescent="0.25"/>
    <row r="30806" ht="30.75" customHeight="1" x14ac:dyDescent="0.25"/>
    <row r="30807" ht="30.75" customHeight="1" x14ac:dyDescent="0.25"/>
    <row r="30808" ht="30.75" customHeight="1" x14ac:dyDescent="0.25"/>
    <row r="30809" ht="30.75" customHeight="1" x14ac:dyDescent="0.25"/>
    <row r="30810" ht="30.75" customHeight="1" x14ac:dyDescent="0.25"/>
    <row r="30811" ht="30.75" customHeight="1" x14ac:dyDescent="0.25"/>
    <row r="30812" ht="30.75" customHeight="1" x14ac:dyDescent="0.25"/>
    <row r="30813" ht="30.75" customHeight="1" x14ac:dyDescent="0.25"/>
    <row r="30814" ht="30.75" customHeight="1" x14ac:dyDescent="0.25"/>
    <row r="30815" ht="30.75" customHeight="1" x14ac:dyDescent="0.25"/>
    <row r="30816" ht="30.75" customHeight="1" x14ac:dyDescent="0.25"/>
    <row r="30817" ht="30.75" customHeight="1" x14ac:dyDescent="0.25"/>
    <row r="30818" ht="30.75" customHeight="1" x14ac:dyDescent="0.25"/>
    <row r="30819" ht="30.75" customHeight="1" x14ac:dyDescent="0.25"/>
    <row r="30820" ht="30.75" customHeight="1" x14ac:dyDescent="0.25"/>
    <row r="30821" ht="30.75" customHeight="1" x14ac:dyDescent="0.25"/>
    <row r="30822" ht="30.75" customHeight="1" x14ac:dyDescent="0.25"/>
    <row r="30823" ht="30.75" customHeight="1" x14ac:dyDescent="0.25"/>
    <row r="30824" ht="30.75" customHeight="1" x14ac:dyDescent="0.25"/>
    <row r="30825" ht="30.75" customHeight="1" x14ac:dyDescent="0.25"/>
    <row r="30826" ht="30.75" customHeight="1" x14ac:dyDescent="0.25"/>
    <row r="30827" ht="30.75" customHeight="1" x14ac:dyDescent="0.25"/>
    <row r="30828" ht="30.75" customHeight="1" x14ac:dyDescent="0.25"/>
    <row r="30829" ht="30.75" customHeight="1" x14ac:dyDescent="0.25"/>
    <row r="30830" ht="30.75" customHeight="1" x14ac:dyDescent="0.25"/>
    <row r="30831" ht="30.75" customHeight="1" x14ac:dyDescent="0.25"/>
    <row r="30832" ht="30.75" customHeight="1" x14ac:dyDescent="0.25"/>
    <row r="30833" ht="30.75" customHeight="1" x14ac:dyDescent="0.25"/>
    <row r="30834" ht="30.75" customHeight="1" x14ac:dyDescent="0.25"/>
    <row r="30835" ht="30.75" customHeight="1" x14ac:dyDescent="0.25"/>
    <row r="30836" ht="30.75" customHeight="1" x14ac:dyDescent="0.25"/>
    <row r="30837" ht="30.75" customHeight="1" x14ac:dyDescent="0.25"/>
    <row r="30838" ht="30.75" customHeight="1" x14ac:dyDescent="0.25"/>
    <row r="30839" ht="30.75" customHeight="1" x14ac:dyDescent="0.25"/>
    <row r="30840" ht="30.75" customHeight="1" x14ac:dyDescent="0.25"/>
    <row r="30841" ht="30.75" customHeight="1" x14ac:dyDescent="0.25"/>
    <row r="30842" ht="30.75" customHeight="1" x14ac:dyDescent="0.25"/>
    <row r="30843" ht="30.75" customHeight="1" x14ac:dyDescent="0.25"/>
    <row r="30844" ht="30.75" customHeight="1" x14ac:dyDescent="0.25"/>
    <row r="30845" ht="30.75" customHeight="1" x14ac:dyDescent="0.25"/>
    <row r="30846" ht="30.75" customHeight="1" x14ac:dyDescent="0.25"/>
    <row r="30847" ht="30.75" customHeight="1" x14ac:dyDescent="0.25"/>
    <row r="30848" ht="30.75" customHeight="1" x14ac:dyDescent="0.25"/>
    <row r="30849" ht="30.75" customHeight="1" x14ac:dyDescent="0.25"/>
    <row r="30850" ht="30.75" customHeight="1" x14ac:dyDescent="0.25"/>
    <row r="30851" ht="30.75" customHeight="1" x14ac:dyDescent="0.25"/>
    <row r="30852" ht="30.75" customHeight="1" x14ac:dyDescent="0.25"/>
    <row r="30853" ht="30.75" customHeight="1" x14ac:dyDescent="0.25"/>
    <row r="30854" ht="30.75" customHeight="1" x14ac:dyDescent="0.25"/>
    <row r="30855" ht="30.75" customHeight="1" x14ac:dyDescent="0.25"/>
    <row r="30856" ht="30.75" customHeight="1" x14ac:dyDescent="0.25"/>
    <row r="30857" ht="30.75" customHeight="1" x14ac:dyDescent="0.25"/>
    <row r="30858" ht="30.75" customHeight="1" x14ac:dyDescent="0.25"/>
    <row r="30859" ht="30.75" customHeight="1" x14ac:dyDescent="0.25"/>
    <row r="30860" ht="30.75" customHeight="1" x14ac:dyDescent="0.25"/>
    <row r="30861" ht="30.75" customHeight="1" x14ac:dyDescent="0.25"/>
    <row r="30862" ht="30.75" customHeight="1" x14ac:dyDescent="0.25"/>
    <row r="30863" ht="30.75" customHeight="1" x14ac:dyDescent="0.25"/>
    <row r="30864" ht="30.75" customHeight="1" x14ac:dyDescent="0.25"/>
    <row r="30865" ht="30.75" customHeight="1" x14ac:dyDescent="0.25"/>
    <row r="30866" ht="30.75" customHeight="1" x14ac:dyDescent="0.25"/>
    <row r="30867" ht="30.75" customHeight="1" x14ac:dyDescent="0.25"/>
    <row r="30868" ht="30.75" customHeight="1" x14ac:dyDescent="0.25"/>
    <row r="30869" ht="30.75" customHeight="1" x14ac:dyDescent="0.25"/>
    <row r="30870" ht="30.75" customHeight="1" x14ac:dyDescent="0.25"/>
    <row r="30871" ht="30.75" customHeight="1" x14ac:dyDescent="0.25"/>
    <row r="30872" ht="30.75" customHeight="1" x14ac:dyDescent="0.25"/>
    <row r="30873" ht="30.75" customHeight="1" x14ac:dyDescent="0.25"/>
    <row r="30874" ht="30.75" customHeight="1" x14ac:dyDescent="0.25"/>
    <row r="30875" ht="30.75" customHeight="1" x14ac:dyDescent="0.25"/>
    <row r="30876" ht="30.75" customHeight="1" x14ac:dyDescent="0.25"/>
    <row r="30877" ht="30.75" customHeight="1" x14ac:dyDescent="0.25"/>
    <row r="30878" ht="30.75" customHeight="1" x14ac:dyDescent="0.25"/>
    <row r="30879" ht="30.75" customHeight="1" x14ac:dyDescent="0.25"/>
    <row r="30880" ht="30.75" customHeight="1" x14ac:dyDescent="0.25"/>
    <row r="30881" ht="30.75" customHeight="1" x14ac:dyDescent="0.25"/>
    <row r="30882" ht="30.75" customHeight="1" x14ac:dyDescent="0.25"/>
    <row r="30883" ht="30.75" customHeight="1" x14ac:dyDescent="0.25"/>
    <row r="30884" ht="30.75" customHeight="1" x14ac:dyDescent="0.25"/>
    <row r="30885" ht="30.75" customHeight="1" x14ac:dyDescent="0.25"/>
    <row r="30886" ht="30.75" customHeight="1" x14ac:dyDescent="0.25"/>
    <row r="30887" ht="30.75" customHeight="1" x14ac:dyDescent="0.25"/>
    <row r="30888" ht="30.75" customHeight="1" x14ac:dyDescent="0.25"/>
    <row r="30889" ht="30.75" customHeight="1" x14ac:dyDescent="0.25"/>
    <row r="30890" ht="30.75" customHeight="1" x14ac:dyDescent="0.25"/>
    <row r="30891" ht="30.75" customHeight="1" x14ac:dyDescent="0.25"/>
    <row r="30892" ht="30.75" customHeight="1" x14ac:dyDescent="0.25"/>
    <row r="30893" ht="30.75" customHeight="1" x14ac:dyDescent="0.25"/>
    <row r="30894" ht="30.75" customHeight="1" x14ac:dyDescent="0.25"/>
    <row r="30895" ht="30.75" customHeight="1" x14ac:dyDescent="0.25"/>
    <row r="30896" ht="30.75" customHeight="1" x14ac:dyDescent="0.25"/>
    <row r="30897" ht="30.75" customHeight="1" x14ac:dyDescent="0.25"/>
    <row r="30898" ht="30.75" customHeight="1" x14ac:dyDescent="0.25"/>
    <row r="30899" ht="30.75" customHeight="1" x14ac:dyDescent="0.25"/>
    <row r="30900" ht="30.75" customHeight="1" x14ac:dyDescent="0.25"/>
    <row r="30901" ht="30.75" customHeight="1" x14ac:dyDescent="0.25"/>
    <row r="30902" ht="30.75" customHeight="1" x14ac:dyDescent="0.25"/>
    <row r="30903" ht="30.75" customHeight="1" x14ac:dyDescent="0.25"/>
    <row r="30904" ht="30.75" customHeight="1" x14ac:dyDescent="0.25"/>
    <row r="30905" ht="30.75" customHeight="1" x14ac:dyDescent="0.25"/>
    <row r="30906" ht="30.75" customHeight="1" x14ac:dyDescent="0.25"/>
    <row r="30907" ht="30.75" customHeight="1" x14ac:dyDescent="0.25"/>
    <row r="30908" ht="30.75" customHeight="1" x14ac:dyDescent="0.25"/>
    <row r="30909" ht="30.75" customHeight="1" x14ac:dyDescent="0.25"/>
    <row r="30910" ht="30.75" customHeight="1" x14ac:dyDescent="0.25"/>
    <row r="30911" ht="30.75" customHeight="1" x14ac:dyDescent="0.25"/>
    <row r="30912" ht="30.75" customHeight="1" x14ac:dyDescent="0.25"/>
    <row r="30913" ht="30.75" customHeight="1" x14ac:dyDescent="0.25"/>
    <row r="30914" ht="30.75" customHeight="1" x14ac:dyDescent="0.25"/>
    <row r="30915" ht="30.75" customHeight="1" x14ac:dyDescent="0.25"/>
    <row r="30916" ht="30.75" customHeight="1" x14ac:dyDescent="0.25"/>
    <row r="30917" ht="30.75" customHeight="1" x14ac:dyDescent="0.25"/>
    <row r="30918" ht="30.75" customHeight="1" x14ac:dyDescent="0.25"/>
    <row r="30919" ht="30.75" customHeight="1" x14ac:dyDescent="0.25"/>
    <row r="30920" ht="30.75" customHeight="1" x14ac:dyDescent="0.25"/>
    <row r="30921" ht="30.75" customHeight="1" x14ac:dyDescent="0.25"/>
    <row r="30922" ht="30.75" customHeight="1" x14ac:dyDescent="0.25"/>
    <row r="30923" ht="30.75" customHeight="1" x14ac:dyDescent="0.25"/>
    <row r="30924" ht="30.75" customHeight="1" x14ac:dyDescent="0.25"/>
    <row r="30925" ht="30.75" customHeight="1" x14ac:dyDescent="0.25"/>
    <row r="30926" ht="30.75" customHeight="1" x14ac:dyDescent="0.25"/>
    <row r="30927" ht="30.75" customHeight="1" x14ac:dyDescent="0.25"/>
    <row r="30928" ht="30.75" customHeight="1" x14ac:dyDescent="0.25"/>
    <row r="30929" ht="30.75" customHeight="1" x14ac:dyDescent="0.25"/>
    <row r="30930" ht="30.75" customHeight="1" x14ac:dyDescent="0.25"/>
    <row r="30931" ht="30.75" customHeight="1" x14ac:dyDescent="0.25"/>
    <row r="30932" ht="30.75" customHeight="1" x14ac:dyDescent="0.25"/>
    <row r="30933" ht="30.75" customHeight="1" x14ac:dyDescent="0.25"/>
    <row r="30934" ht="30.75" customHeight="1" x14ac:dyDescent="0.25"/>
    <row r="30935" ht="30.75" customHeight="1" x14ac:dyDescent="0.25"/>
    <row r="30936" ht="30.75" customHeight="1" x14ac:dyDescent="0.25"/>
    <row r="30937" ht="30.75" customHeight="1" x14ac:dyDescent="0.25"/>
    <row r="30938" ht="30.75" customHeight="1" x14ac:dyDescent="0.25"/>
    <row r="30939" ht="30.75" customHeight="1" x14ac:dyDescent="0.25"/>
    <row r="30940" ht="30.75" customHeight="1" x14ac:dyDescent="0.25"/>
    <row r="30941" ht="30.75" customHeight="1" x14ac:dyDescent="0.25"/>
    <row r="30942" ht="30.75" customHeight="1" x14ac:dyDescent="0.25"/>
    <row r="30943" ht="30.75" customHeight="1" x14ac:dyDescent="0.25"/>
    <row r="30944" ht="30.75" customHeight="1" x14ac:dyDescent="0.25"/>
    <row r="30945" ht="30.75" customHeight="1" x14ac:dyDescent="0.25"/>
    <row r="30946" ht="30.75" customHeight="1" x14ac:dyDescent="0.25"/>
    <row r="30947" ht="30.75" customHeight="1" x14ac:dyDescent="0.25"/>
    <row r="30948" ht="30.75" customHeight="1" x14ac:dyDescent="0.25"/>
    <row r="30949" ht="30.75" customHeight="1" x14ac:dyDescent="0.25"/>
    <row r="30950" ht="30.75" customHeight="1" x14ac:dyDescent="0.25"/>
    <row r="30951" ht="30.75" customHeight="1" x14ac:dyDescent="0.25"/>
    <row r="30952" ht="30.75" customHeight="1" x14ac:dyDescent="0.25"/>
    <row r="30953" ht="30.75" customHeight="1" x14ac:dyDescent="0.25"/>
    <row r="30954" ht="30.75" customHeight="1" x14ac:dyDescent="0.25"/>
    <row r="30955" ht="30.75" customHeight="1" x14ac:dyDescent="0.25"/>
    <row r="30956" ht="30.75" customHeight="1" x14ac:dyDescent="0.25"/>
    <row r="30957" ht="30.75" customHeight="1" x14ac:dyDescent="0.25"/>
    <row r="30958" ht="30.75" customHeight="1" x14ac:dyDescent="0.25"/>
    <row r="30959" ht="30.75" customHeight="1" x14ac:dyDescent="0.25"/>
    <row r="30960" ht="30.75" customHeight="1" x14ac:dyDescent="0.25"/>
    <row r="30961" ht="30.75" customHeight="1" x14ac:dyDescent="0.25"/>
    <row r="30962" ht="30.75" customHeight="1" x14ac:dyDescent="0.25"/>
    <row r="30963" ht="30.75" customHeight="1" x14ac:dyDescent="0.25"/>
    <row r="30964" ht="30.75" customHeight="1" x14ac:dyDescent="0.25"/>
    <row r="30965" ht="30.75" customHeight="1" x14ac:dyDescent="0.25"/>
    <row r="30966" ht="30.75" customHeight="1" x14ac:dyDescent="0.25"/>
    <row r="30967" ht="30.75" customHeight="1" x14ac:dyDescent="0.25"/>
    <row r="30968" ht="30.75" customHeight="1" x14ac:dyDescent="0.25"/>
    <row r="30969" ht="30.75" customHeight="1" x14ac:dyDescent="0.25"/>
    <row r="30970" ht="30.75" customHeight="1" x14ac:dyDescent="0.25"/>
    <row r="30971" ht="30.75" customHeight="1" x14ac:dyDescent="0.25"/>
    <row r="30972" ht="30.75" customHeight="1" x14ac:dyDescent="0.25"/>
    <row r="30973" ht="30.75" customHeight="1" x14ac:dyDescent="0.25"/>
    <row r="30974" ht="30.75" customHeight="1" x14ac:dyDescent="0.25"/>
    <row r="30975" ht="30.75" customHeight="1" x14ac:dyDescent="0.25"/>
    <row r="30976" ht="30.75" customHeight="1" x14ac:dyDescent="0.25"/>
    <row r="30977" ht="30.75" customHeight="1" x14ac:dyDescent="0.25"/>
    <row r="30978" ht="30.75" customHeight="1" x14ac:dyDescent="0.25"/>
    <row r="30979" ht="30.75" customHeight="1" x14ac:dyDescent="0.25"/>
    <row r="30980" ht="30.75" customHeight="1" x14ac:dyDescent="0.25"/>
    <row r="30981" ht="30.75" customHeight="1" x14ac:dyDescent="0.25"/>
    <row r="30982" ht="30.75" customHeight="1" x14ac:dyDescent="0.25"/>
    <row r="30983" ht="30.75" customHeight="1" x14ac:dyDescent="0.25"/>
    <row r="30984" ht="30.75" customHeight="1" x14ac:dyDescent="0.25"/>
    <row r="30985" ht="30.75" customHeight="1" x14ac:dyDescent="0.25"/>
    <row r="30986" ht="30.75" customHeight="1" x14ac:dyDescent="0.25"/>
    <row r="30987" ht="30.75" customHeight="1" x14ac:dyDescent="0.25"/>
    <row r="30988" ht="30.75" customHeight="1" x14ac:dyDescent="0.25"/>
    <row r="30989" ht="30.75" customHeight="1" x14ac:dyDescent="0.25"/>
    <row r="30990" ht="30.75" customHeight="1" x14ac:dyDescent="0.25"/>
    <row r="30991" ht="30.75" customHeight="1" x14ac:dyDescent="0.25"/>
    <row r="30992" ht="30.75" customHeight="1" x14ac:dyDescent="0.25"/>
    <row r="30993" ht="30.75" customHeight="1" x14ac:dyDescent="0.25"/>
    <row r="30994" ht="30.75" customHeight="1" x14ac:dyDescent="0.25"/>
    <row r="30995" ht="30.75" customHeight="1" x14ac:dyDescent="0.25"/>
    <row r="30996" ht="30.75" customHeight="1" x14ac:dyDescent="0.25"/>
    <row r="30997" ht="30.75" customHeight="1" x14ac:dyDescent="0.25"/>
    <row r="30998" ht="30.75" customHeight="1" x14ac:dyDescent="0.25"/>
    <row r="30999" ht="30.75" customHeight="1" x14ac:dyDescent="0.25"/>
    <row r="31000" ht="30.75" customHeight="1" x14ac:dyDescent="0.25"/>
    <row r="31001" ht="30.75" customHeight="1" x14ac:dyDescent="0.25"/>
    <row r="31002" ht="30.75" customHeight="1" x14ac:dyDescent="0.25"/>
    <row r="31003" ht="30.75" customHeight="1" x14ac:dyDescent="0.25"/>
    <row r="31004" ht="30.75" customHeight="1" x14ac:dyDescent="0.25"/>
    <row r="31005" ht="30.75" customHeight="1" x14ac:dyDescent="0.25"/>
    <row r="31006" ht="30.75" customHeight="1" x14ac:dyDescent="0.25"/>
    <row r="31007" ht="30.75" customHeight="1" x14ac:dyDescent="0.25"/>
    <row r="31008" ht="30.75" customHeight="1" x14ac:dyDescent="0.25"/>
    <row r="31009" ht="30.75" customHeight="1" x14ac:dyDescent="0.25"/>
    <row r="31010" ht="30.75" customHeight="1" x14ac:dyDescent="0.25"/>
    <row r="31011" ht="30.75" customHeight="1" x14ac:dyDescent="0.25"/>
    <row r="31012" ht="30.75" customHeight="1" x14ac:dyDescent="0.25"/>
    <row r="31013" ht="30.75" customHeight="1" x14ac:dyDescent="0.25"/>
    <row r="31014" ht="30.75" customHeight="1" x14ac:dyDescent="0.25"/>
    <row r="31015" ht="30.75" customHeight="1" x14ac:dyDescent="0.25"/>
    <row r="31016" ht="30.75" customHeight="1" x14ac:dyDescent="0.25"/>
    <row r="31017" ht="30.75" customHeight="1" x14ac:dyDescent="0.25"/>
    <row r="31018" ht="30.75" customHeight="1" x14ac:dyDescent="0.25"/>
    <row r="31019" ht="30.75" customHeight="1" x14ac:dyDescent="0.25"/>
    <row r="31020" ht="30.75" customHeight="1" x14ac:dyDescent="0.25"/>
    <row r="31021" ht="30.75" customHeight="1" x14ac:dyDescent="0.25"/>
    <row r="31022" ht="30.75" customHeight="1" x14ac:dyDescent="0.25"/>
    <row r="31023" ht="30.75" customHeight="1" x14ac:dyDescent="0.25"/>
    <row r="31024" ht="30.75" customHeight="1" x14ac:dyDescent="0.25"/>
    <row r="31025" ht="30.75" customHeight="1" x14ac:dyDescent="0.25"/>
    <row r="31026" ht="30.75" customHeight="1" x14ac:dyDescent="0.25"/>
    <row r="31027" ht="30.75" customHeight="1" x14ac:dyDescent="0.25"/>
    <row r="31028" ht="30.75" customHeight="1" x14ac:dyDescent="0.25"/>
    <row r="31029" ht="30.75" customHeight="1" x14ac:dyDescent="0.25"/>
    <row r="31030" ht="30.75" customHeight="1" x14ac:dyDescent="0.25"/>
    <row r="31031" ht="30.75" customHeight="1" x14ac:dyDescent="0.25"/>
    <row r="31032" ht="30.75" customHeight="1" x14ac:dyDescent="0.25"/>
    <row r="31033" ht="30.75" customHeight="1" x14ac:dyDescent="0.25"/>
    <row r="31034" ht="30.75" customHeight="1" x14ac:dyDescent="0.25"/>
    <row r="31035" ht="30.75" customHeight="1" x14ac:dyDescent="0.25"/>
    <row r="31036" ht="30.75" customHeight="1" x14ac:dyDescent="0.25"/>
    <row r="31037" ht="30.75" customHeight="1" x14ac:dyDescent="0.25"/>
    <row r="31038" ht="30.75" customHeight="1" x14ac:dyDescent="0.25"/>
    <row r="31039" ht="30.75" customHeight="1" x14ac:dyDescent="0.25"/>
    <row r="31040" ht="30.75" customHeight="1" x14ac:dyDescent="0.25"/>
    <row r="31041" ht="30.75" customHeight="1" x14ac:dyDescent="0.25"/>
    <row r="31042" ht="30.75" customHeight="1" x14ac:dyDescent="0.25"/>
    <row r="31043" ht="30.75" customHeight="1" x14ac:dyDescent="0.25"/>
    <row r="31044" ht="30.75" customHeight="1" x14ac:dyDescent="0.25"/>
    <row r="31045" ht="30.75" customHeight="1" x14ac:dyDescent="0.25"/>
    <row r="31046" ht="30.75" customHeight="1" x14ac:dyDescent="0.25"/>
    <row r="31047" ht="30.75" customHeight="1" x14ac:dyDescent="0.25"/>
    <row r="31048" ht="30.75" customHeight="1" x14ac:dyDescent="0.25"/>
    <row r="31049" ht="30.75" customHeight="1" x14ac:dyDescent="0.25"/>
    <row r="31050" ht="30.75" customHeight="1" x14ac:dyDescent="0.25"/>
    <row r="31051" ht="30.75" customHeight="1" x14ac:dyDescent="0.25"/>
    <row r="31052" ht="30.75" customHeight="1" x14ac:dyDescent="0.25"/>
    <row r="31053" ht="30.75" customHeight="1" x14ac:dyDescent="0.25"/>
    <row r="31054" ht="30.75" customHeight="1" x14ac:dyDescent="0.25"/>
    <row r="31055" ht="30.75" customHeight="1" x14ac:dyDescent="0.25"/>
    <row r="31056" ht="30.75" customHeight="1" x14ac:dyDescent="0.25"/>
    <row r="31057" ht="30.75" customHeight="1" x14ac:dyDescent="0.25"/>
    <row r="31058" ht="30.75" customHeight="1" x14ac:dyDescent="0.25"/>
    <row r="31059" ht="30.75" customHeight="1" x14ac:dyDescent="0.25"/>
    <row r="31060" ht="30.75" customHeight="1" x14ac:dyDescent="0.25"/>
    <row r="31061" ht="30.75" customHeight="1" x14ac:dyDescent="0.25"/>
    <row r="31062" ht="30.75" customHeight="1" x14ac:dyDescent="0.25"/>
    <row r="31063" ht="30.75" customHeight="1" x14ac:dyDescent="0.25"/>
    <row r="31064" ht="30.75" customHeight="1" x14ac:dyDescent="0.25"/>
    <row r="31065" ht="30.75" customHeight="1" x14ac:dyDescent="0.25"/>
    <row r="31066" ht="30.75" customHeight="1" x14ac:dyDescent="0.25"/>
    <row r="31067" ht="30.75" customHeight="1" x14ac:dyDescent="0.25"/>
    <row r="31068" ht="30.75" customHeight="1" x14ac:dyDescent="0.25"/>
    <row r="31069" ht="30.75" customHeight="1" x14ac:dyDescent="0.25"/>
    <row r="31070" ht="30.75" customHeight="1" x14ac:dyDescent="0.25"/>
    <row r="31071" ht="30.75" customHeight="1" x14ac:dyDescent="0.25"/>
    <row r="31072" ht="30.75" customHeight="1" x14ac:dyDescent="0.25"/>
    <row r="31073" ht="30.75" customHeight="1" x14ac:dyDescent="0.25"/>
    <row r="31074" ht="30.75" customHeight="1" x14ac:dyDescent="0.25"/>
    <row r="31075" ht="30.75" customHeight="1" x14ac:dyDescent="0.25"/>
    <row r="31076" ht="30.75" customHeight="1" x14ac:dyDescent="0.25"/>
    <row r="31077" ht="30.75" customHeight="1" x14ac:dyDescent="0.25"/>
    <row r="31078" ht="30.75" customHeight="1" x14ac:dyDescent="0.25"/>
    <row r="31079" ht="30.75" customHeight="1" x14ac:dyDescent="0.25"/>
    <row r="31080" ht="30.75" customHeight="1" x14ac:dyDescent="0.25"/>
    <row r="31081" ht="30.75" customHeight="1" x14ac:dyDescent="0.25"/>
    <row r="31082" ht="30.75" customHeight="1" x14ac:dyDescent="0.25"/>
    <row r="31083" ht="30.75" customHeight="1" x14ac:dyDescent="0.25"/>
    <row r="31084" ht="30.75" customHeight="1" x14ac:dyDescent="0.25"/>
    <row r="31085" ht="30.75" customHeight="1" x14ac:dyDescent="0.25"/>
    <row r="31086" ht="30.75" customHeight="1" x14ac:dyDescent="0.25"/>
    <row r="31087" ht="30.75" customHeight="1" x14ac:dyDescent="0.25"/>
    <row r="31088" ht="30.75" customHeight="1" x14ac:dyDescent="0.25"/>
    <row r="31089" ht="30.75" customHeight="1" x14ac:dyDescent="0.25"/>
    <row r="31090" ht="30.75" customHeight="1" x14ac:dyDescent="0.25"/>
    <row r="31091" ht="30.75" customHeight="1" x14ac:dyDescent="0.25"/>
    <row r="31092" ht="30.75" customHeight="1" x14ac:dyDescent="0.25"/>
    <row r="31093" ht="30.75" customHeight="1" x14ac:dyDescent="0.25"/>
    <row r="31094" ht="30.75" customHeight="1" x14ac:dyDescent="0.25"/>
    <row r="31095" ht="30.75" customHeight="1" x14ac:dyDescent="0.25"/>
    <row r="31096" ht="30.75" customHeight="1" x14ac:dyDescent="0.25"/>
    <row r="31097" ht="30.75" customHeight="1" x14ac:dyDescent="0.25"/>
    <row r="31098" ht="30.75" customHeight="1" x14ac:dyDescent="0.25"/>
    <row r="31099" ht="30.75" customHeight="1" x14ac:dyDescent="0.25"/>
    <row r="31100" ht="30.75" customHeight="1" x14ac:dyDescent="0.25"/>
    <row r="31101" ht="30.75" customHeight="1" x14ac:dyDescent="0.25"/>
    <row r="31102" ht="30.75" customHeight="1" x14ac:dyDescent="0.25"/>
    <row r="31103" ht="30.75" customHeight="1" x14ac:dyDescent="0.25"/>
    <row r="31104" ht="30.75" customHeight="1" x14ac:dyDescent="0.25"/>
    <row r="31105" ht="30.75" customHeight="1" x14ac:dyDescent="0.25"/>
    <row r="31106" ht="30.75" customHeight="1" x14ac:dyDescent="0.25"/>
    <row r="31107" ht="30.75" customHeight="1" x14ac:dyDescent="0.25"/>
    <row r="31108" ht="30.75" customHeight="1" x14ac:dyDescent="0.25"/>
    <row r="31109" ht="30.75" customHeight="1" x14ac:dyDescent="0.25"/>
    <row r="31110" ht="30.75" customHeight="1" x14ac:dyDescent="0.25"/>
    <row r="31111" ht="30.75" customHeight="1" x14ac:dyDescent="0.25"/>
    <row r="31112" ht="30.75" customHeight="1" x14ac:dyDescent="0.25"/>
    <row r="31113" ht="30.75" customHeight="1" x14ac:dyDescent="0.25"/>
    <row r="31114" ht="30.75" customHeight="1" x14ac:dyDescent="0.25"/>
    <row r="31115" ht="30.75" customHeight="1" x14ac:dyDescent="0.25"/>
    <row r="31116" ht="30.75" customHeight="1" x14ac:dyDescent="0.25"/>
    <row r="31117" ht="30.75" customHeight="1" x14ac:dyDescent="0.25"/>
    <row r="31118" ht="30.75" customHeight="1" x14ac:dyDescent="0.25"/>
    <row r="31119" ht="30.75" customHeight="1" x14ac:dyDescent="0.25"/>
    <row r="31120" ht="30.75" customHeight="1" x14ac:dyDescent="0.25"/>
    <row r="31121" ht="30.75" customHeight="1" x14ac:dyDescent="0.25"/>
    <row r="31122" ht="30.75" customHeight="1" x14ac:dyDescent="0.25"/>
    <row r="31123" ht="30.75" customHeight="1" x14ac:dyDescent="0.25"/>
    <row r="31124" ht="30.75" customHeight="1" x14ac:dyDescent="0.25"/>
    <row r="31125" ht="30.75" customHeight="1" x14ac:dyDescent="0.25"/>
    <row r="31126" ht="30.75" customHeight="1" x14ac:dyDescent="0.25"/>
    <row r="31127" ht="30.75" customHeight="1" x14ac:dyDescent="0.25"/>
    <row r="31128" ht="30.75" customHeight="1" x14ac:dyDescent="0.25"/>
    <row r="31129" ht="30.75" customHeight="1" x14ac:dyDescent="0.25"/>
    <row r="31130" ht="30.75" customHeight="1" x14ac:dyDescent="0.25"/>
    <row r="31131" ht="30.75" customHeight="1" x14ac:dyDescent="0.25"/>
    <row r="31132" ht="30.75" customHeight="1" x14ac:dyDescent="0.25"/>
    <row r="31133" ht="30.75" customHeight="1" x14ac:dyDescent="0.25"/>
    <row r="31134" ht="30.75" customHeight="1" x14ac:dyDescent="0.25"/>
    <row r="31135" ht="30.75" customHeight="1" x14ac:dyDescent="0.25"/>
    <row r="31136" ht="30.75" customHeight="1" x14ac:dyDescent="0.25"/>
    <row r="31137" ht="30.75" customHeight="1" x14ac:dyDescent="0.25"/>
    <row r="31138" ht="30.75" customHeight="1" x14ac:dyDescent="0.25"/>
    <row r="31139" ht="30.75" customHeight="1" x14ac:dyDescent="0.25"/>
    <row r="31140" ht="30.75" customHeight="1" x14ac:dyDescent="0.25"/>
    <row r="31141" ht="30.75" customHeight="1" x14ac:dyDescent="0.25"/>
    <row r="31142" ht="30.75" customHeight="1" x14ac:dyDescent="0.25"/>
    <row r="31143" ht="30.75" customHeight="1" x14ac:dyDescent="0.25"/>
    <row r="31144" ht="30.75" customHeight="1" x14ac:dyDescent="0.25"/>
    <row r="31145" ht="30.75" customHeight="1" x14ac:dyDescent="0.25"/>
    <row r="31146" ht="30.75" customHeight="1" x14ac:dyDescent="0.25"/>
    <row r="31147" ht="30.75" customHeight="1" x14ac:dyDescent="0.25"/>
    <row r="31148" ht="30.75" customHeight="1" x14ac:dyDescent="0.25"/>
    <row r="31149" ht="30.75" customHeight="1" x14ac:dyDescent="0.25"/>
    <row r="31150" ht="30.75" customHeight="1" x14ac:dyDescent="0.25"/>
    <row r="31151" ht="30.75" customHeight="1" x14ac:dyDescent="0.25"/>
    <row r="31152" ht="30.75" customHeight="1" x14ac:dyDescent="0.25"/>
    <row r="31153" ht="30.75" customHeight="1" x14ac:dyDescent="0.25"/>
    <row r="31154" ht="30.75" customHeight="1" x14ac:dyDescent="0.25"/>
    <row r="31155" ht="30.75" customHeight="1" x14ac:dyDescent="0.25"/>
    <row r="31156" ht="30.75" customHeight="1" x14ac:dyDescent="0.25"/>
    <row r="31157" ht="30.75" customHeight="1" x14ac:dyDescent="0.25"/>
    <row r="31158" ht="30.75" customHeight="1" x14ac:dyDescent="0.25"/>
    <row r="31159" ht="30.75" customHeight="1" x14ac:dyDescent="0.25"/>
    <row r="31160" ht="30.75" customHeight="1" x14ac:dyDescent="0.25"/>
    <row r="31161" ht="30.75" customHeight="1" x14ac:dyDescent="0.25"/>
    <row r="31162" ht="30.75" customHeight="1" x14ac:dyDescent="0.25"/>
    <row r="31163" ht="30.75" customHeight="1" x14ac:dyDescent="0.25"/>
    <row r="31164" ht="30.75" customHeight="1" x14ac:dyDescent="0.25"/>
    <row r="31165" ht="30.75" customHeight="1" x14ac:dyDescent="0.25"/>
    <row r="31166" ht="30.75" customHeight="1" x14ac:dyDescent="0.25"/>
    <row r="31167" ht="30.75" customHeight="1" x14ac:dyDescent="0.25"/>
    <row r="31168" ht="30.75" customHeight="1" x14ac:dyDescent="0.25"/>
    <row r="31169" ht="30.75" customHeight="1" x14ac:dyDescent="0.25"/>
    <row r="31170" ht="30.75" customHeight="1" x14ac:dyDescent="0.25"/>
    <row r="31171" ht="30.75" customHeight="1" x14ac:dyDescent="0.25"/>
    <row r="31172" ht="30.75" customHeight="1" x14ac:dyDescent="0.25"/>
    <row r="31173" ht="30.75" customHeight="1" x14ac:dyDescent="0.25"/>
    <row r="31174" ht="30.75" customHeight="1" x14ac:dyDescent="0.25"/>
    <row r="31175" ht="30.75" customHeight="1" x14ac:dyDescent="0.25"/>
    <row r="31176" ht="30.75" customHeight="1" x14ac:dyDescent="0.25"/>
    <row r="31177" ht="30.75" customHeight="1" x14ac:dyDescent="0.25"/>
    <row r="31178" ht="30.75" customHeight="1" x14ac:dyDescent="0.25"/>
    <row r="31179" ht="30.75" customHeight="1" x14ac:dyDescent="0.25"/>
    <row r="31180" ht="30.75" customHeight="1" x14ac:dyDescent="0.25"/>
    <row r="31181" ht="30.75" customHeight="1" x14ac:dyDescent="0.25"/>
    <row r="31182" ht="30.75" customHeight="1" x14ac:dyDescent="0.25"/>
    <row r="31183" ht="30.75" customHeight="1" x14ac:dyDescent="0.25"/>
    <row r="31184" ht="30.75" customHeight="1" x14ac:dyDescent="0.25"/>
    <row r="31185" ht="30.75" customHeight="1" x14ac:dyDescent="0.25"/>
    <row r="31186" ht="30.75" customHeight="1" x14ac:dyDescent="0.25"/>
    <row r="31187" ht="30.75" customHeight="1" x14ac:dyDescent="0.25"/>
    <row r="31188" ht="30.75" customHeight="1" x14ac:dyDescent="0.25"/>
    <row r="31189" ht="30.75" customHeight="1" x14ac:dyDescent="0.25"/>
    <row r="31190" ht="30.75" customHeight="1" x14ac:dyDescent="0.25"/>
    <row r="31191" ht="30.75" customHeight="1" x14ac:dyDescent="0.25"/>
    <row r="31192" ht="30.75" customHeight="1" x14ac:dyDescent="0.25"/>
    <row r="31193" ht="30.75" customHeight="1" x14ac:dyDescent="0.25"/>
    <row r="31194" ht="30.75" customHeight="1" x14ac:dyDescent="0.25"/>
    <row r="31195" ht="30.75" customHeight="1" x14ac:dyDescent="0.25"/>
    <row r="31196" ht="30.75" customHeight="1" x14ac:dyDescent="0.25"/>
    <row r="31197" ht="30.75" customHeight="1" x14ac:dyDescent="0.25"/>
    <row r="31198" ht="30.75" customHeight="1" x14ac:dyDescent="0.25"/>
    <row r="31199" ht="30.75" customHeight="1" x14ac:dyDescent="0.25"/>
    <row r="31200" ht="30.75" customHeight="1" x14ac:dyDescent="0.25"/>
    <row r="31201" ht="30.75" customHeight="1" x14ac:dyDescent="0.25"/>
    <row r="31202" ht="30.75" customHeight="1" x14ac:dyDescent="0.25"/>
    <row r="31203" ht="30.75" customHeight="1" x14ac:dyDescent="0.25"/>
    <row r="31204" ht="30.75" customHeight="1" x14ac:dyDescent="0.25"/>
    <row r="31205" ht="30.75" customHeight="1" x14ac:dyDescent="0.25"/>
    <row r="31206" ht="30.75" customHeight="1" x14ac:dyDescent="0.25"/>
    <row r="31207" ht="30.75" customHeight="1" x14ac:dyDescent="0.25"/>
    <row r="31208" ht="30.75" customHeight="1" x14ac:dyDescent="0.25"/>
    <row r="31209" ht="30.75" customHeight="1" x14ac:dyDescent="0.25"/>
    <row r="31210" ht="30.75" customHeight="1" x14ac:dyDescent="0.25"/>
    <row r="31211" ht="30.75" customHeight="1" x14ac:dyDescent="0.25"/>
    <row r="31212" ht="30.75" customHeight="1" x14ac:dyDescent="0.25"/>
    <row r="31213" ht="30.75" customHeight="1" x14ac:dyDescent="0.25"/>
    <row r="31214" ht="30.75" customHeight="1" x14ac:dyDescent="0.25"/>
    <row r="31215" ht="30.75" customHeight="1" x14ac:dyDescent="0.25"/>
    <row r="31216" ht="30.75" customHeight="1" x14ac:dyDescent="0.25"/>
    <row r="31217" ht="30.75" customHeight="1" x14ac:dyDescent="0.25"/>
    <row r="31218" ht="30.75" customHeight="1" x14ac:dyDescent="0.25"/>
    <row r="31219" ht="30.75" customHeight="1" x14ac:dyDescent="0.25"/>
    <row r="31220" ht="30.75" customHeight="1" x14ac:dyDescent="0.25"/>
    <row r="31221" ht="30.75" customHeight="1" x14ac:dyDescent="0.25"/>
    <row r="31222" ht="30.75" customHeight="1" x14ac:dyDescent="0.25"/>
    <row r="31223" ht="30.75" customHeight="1" x14ac:dyDescent="0.25"/>
    <row r="31224" ht="30.75" customHeight="1" x14ac:dyDescent="0.25"/>
    <row r="31225" ht="30.75" customHeight="1" x14ac:dyDescent="0.25"/>
    <row r="31226" ht="30.75" customHeight="1" x14ac:dyDescent="0.25"/>
    <row r="31227" ht="30.75" customHeight="1" x14ac:dyDescent="0.25"/>
    <row r="31228" ht="30.75" customHeight="1" x14ac:dyDescent="0.25"/>
    <row r="31229" ht="30.75" customHeight="1" x14ac:dyDescent="0.25"/>
    <row r="31230" ht="30.75" customHeight="1" x14ac:dyDescent="0.25"/>
    <row r="31231" ht="30.75" customHeight="1" x14ac:dyDescent="0.25"/>
    <row r="31232" ht="30.75" customHeight="1" x14ac:dyDescent="0.25"/>
    <row r="31233" ht="30.75" customHeight="1" x14ac:dyDescent="0.25"/>
    <row r="31234" ht="30.75" customHeight="1" x14ac:dyDescent="0.25"/>
    <row r="31235" ht="30.75" customHeight="1" x14ac:dyDescent="0.25"/>
    <row r="31236" ht="30.75" customHeight="1" x14ac:dyDescent="0.25"/>
    <row r="31237" ht="30.75" customHeight="1" x14ac:dyDescent="0.25"/>
    <row r="31238" ht="30.75" customHeight="1" x14ac:dyDescent="0.25"/>
    <row r="31239" ht="30.75" customHeight="1" x14ac:dyDescent="0.25"/>
    <row r="31240" ht="30.75" customHeight="1" x14ac:dyDescent="0.25"/>
    <row r="31241" ht="30.75" customHeight="1" x14ac:dyDescent="0.25"/>
    <row r="31242" ht="30.75" customHeight="1" x14ac:dyDescent="0.25"/>
    <row r="31243" ht="30.75" customHeight="1" x14ac:dyDescent="0.25"/>
    <row r="31244" ht="30.75" customHeight="1" x14ac:dyDescent="0.25"/>
    <row r="31245" ht="30.75" customHeight="1" x14ac:dyDescent="0.25"/>
    <row r="31246" ht="30.75" customHeight="1" x14ac:dyDescent="0.25"/>
    <row r="31247" ht="30.75" customHeight="1" x14ac:dyDescent="0.25"/>
    <row r="31248" ht="30.75" customHeight="1" x14ac:dyDescent="0.25"/>
    <row r="31249" ht="30.75" customHeight="1" x14ac:dyDescent="0.25"/>
    <row r="31250" ht="30.75" customHeight="1" x14ac:dyDescent="0.25"/>
    <row r="31251" ht="30.75" customHeight="1" x14ac:dyDescent="0.25"/>
    <row r="31252" ht="30.75" customHeight="1" x14ac:dyDescent="0.25"/>
    <row r="31253" ht="30.75" customHeight="1" x14ac:dyDescent="0.25"/>
    <row r="31254" ht="30.75" customHeight="1" x14ac:dyDescent="0.25"/>
    <row r="31255" ht="30.75" customHeight="1" x14ac:dyDescent="0.25"/>
    <row r="31256" ht="30.75" customHeight="1" x14ac:dyDescent="0.25"/>
    <row r="31257" ht="30.75" customHeight="1" x14ac:dyDescent="0.25"/>
    <row r="31258" ht="30.75" customHeight="1" x14ac:dyDescent="0.25"/>
    <row r="31259" ht="30.75" customHeight="1" x14ac:dyDescent="0.25"/>
    <row r="31260" ht="30.75" customHeight="1" x14ac:dyDescent="0.25"/>
    <row r="31261" ht="30.75" customHeight="1" x14ac:dyDescent="0.25"/>
    <row r="31262" ht="30.75" customHeight="1" x14ac:dyDescent="0.25"/>
    <row r="31263" ht="30.75" customHeight="1" x14ac:dyDescent="0.25"/>
    <row r="31264" ht="30.75" customHeight="1" x14ac:dyDescent="0.25"/>
    <row r="31265" ht="30.75" customHeight="1" x14ac:dyDescent="0.25"/>
    <row r="31266" ht="30.75" customHeight="1" x14ac:dyDescent="0.25"/>
    <row r="31267" ht="30.75" customHeight="1" x14ac:dyDescent="0.25"/>
    <row r="31268" ht="30.75" customHeight="1" x14ac:dyDescent="0.25"/>
    <row r="31269" ht="30.75" customHeight="1" x14ac:dyDescent="0.25"/>
    <row r="31270" ht="30.75" customHeight="1" x14ac:dyDescent="0.25"/>
    <row r="31271" ht="30.75" customHeight="1" x14ac:dyDescent="0.25"/>
    <row r="31272" ht="30.75" customHeight="1" x14ac:dyDescent="0.25"/>
    <row r="31273" ht="30.75" customHeight="1" x14ac:dyDescent="0.25"/>
    <row r="31274" ht="30.75" customHeight="1" x14ac:dyDescent="0.25"/>
    <row r="31275" ht="30.75" customHeight="1" x14ac:dyDescent="0.25"/>
    <row r="31276" ht="30.75" customHeight="1" x14ac:dyDescent="0.25"/>
    <row r="31277" ht="30.75" customHeight="1" x14ac:dyDescent="0.25"/>
    <row r="31278" ht="30.75" customHeight="1" x14ac:dyDescent="0.25"/>
    <row r="31279" ht="30.75" customHeight="1" x14ac:dyDescent="0.25"/>
    <row r="31280" ht="30.75" customHeight="1" x14ac:dyDescent="0.25"/>
    <row r="31281" ht="30.75" customHeight="1" x14ac:dyDescent="0.25"/>
    <row r="31282" ht="30.75" customHeight="1" x14ac:dyDescent="0.25"/>
    <row r="31283" ht="30.75" customHeight="1" x14ac:dyDescent="0.25"/>
    <row r="31284" ht="30.75" customHeight="1" x14ac:dyDescent="0.25"/>
    <row r="31285" ht="30.75" customHeight="1" x14ac:dyDescent="0.25"/>
    <row r="31286" ht="30.75" customHeight="1" x14ac:dyDescent="0.25"/>
    <row r="31287" ht="30.75" customHeight="1" x14ac:dyDescent="0.25"/>
    <row r="31288" ht="30.75" customHeight="1" x14ac:dyDescent="0.25"/>
    <row r="31289" ht="30.75" customHeight="1" x14ac:dyDescent="0.25"/>
    <row r="31290" ht="30.75" customHeight="1" x14ac:dyDescent="0.25"/>
    <row r="31291" ht="30.75" customHeight="1" x14ac:dyDescent="0.25"/>
    <row r="31292" ht="30.75" customHeight="1" x14ac:dyDescent="0.25"/>
    <row r="31293" ht="30.75" customHeight="1" x14ac:dyDescent="0.25"/>
    <row r="31294" ht="30.75" customHeight="1" x14ac:dyDescent="0.25"/>
    <row r="31295" ht="30.75" customHeight="1" x14ac:dyDescent="0.25"/>
    <row r="31296" ht="30.75" customHeight="1" x14ac:dyDescent="0.25"/>
    <row r="31297" ht="30.75" customHeight="1" x14ac:dyDescent="0.25"/>
    <row r="31298" ht="30.75" customHeight="1" x14ac:dyDescent="0.25"/>
    <row r="31299" ht="30.75" customHeight="1" x14ac:dyDescent="0.25"/>
    <row r="31300" ht="30.75" customHeight="1" x14ac:dyDescent="0.25"/>
    <row r="31301" ht="30.75" customHeight="1" x14ac:dyDescent="0.25"/>
    <row r="31302" ht="30.75" customHeight="1" x14ac:dyDescent="0.25"/>
    <row r="31303" ht="30.75" customHeight="1" x14ac:dyDescent="0.25"/>
    <row r="31304" ht="30.75" customHeight="1" x14ac:dyDescent="0.25"/>
    <row r="31305" ht="30.75" customHeight="1" x14ac:dyDescent="0.25"/>
    <row r="31306" ht="30.75" customHeight="1" x14ac:dyDescent="0.25"/>
    <row r="31307" ht="30.75" customHeight="1" x14ac:dyDescent="0.25"/>
    <row r="31308" ht="30.75" customHeight="1" x14ac:dyDescent="0.25"/>
    <row r="31309" ht="30.75" customHeight="1" x14ac:dyDescent="0.25"/>
    <row r="31310" ht="30.75" customHeight="1" x14ac:dyDescent="0.25"/>
    <row r="31311" ht="30.75" customHeight="1" x14ac:dyDescent="0.25"/>
    <row r="31312" ht="30.75" customHeight="1" x14ac:dyDescent="0.25"/>
    <row r="31313" ht="30.75" customHeight="1" x14ac:dyDescent="0.25"/>
    <row r="31314" ht="30.75" customHeight="1" x14ac:dyDescent="0.25"/>
    <row r="31315" ht="30.75" customHeight="1" x14ac:dyDescent="0.25"/>
    <row r="31316" ht="30.75" customHeight="1" x14ac:dyDescent="0.25"/>
    <row r="31317" ht="30.75" customHeight="1" x14ac:dyDescent="0.25"/>
    <row r="31318" ht="30.75" customHeight="1" x14ac:dyDescent="0.25"/>
    <row r="31319" ht="30.75" customHeight="1" x14ac:dyDescent="0.25"/>
    <row r="31320" ht="30.75" customHeight="1" x14ac:dyDescent="0.25"/>
    <row r="31321" ht="30.75" customHeight="1" x14ac:dyDescent="0.25"/>
    <row r="31322" ht="30.75" customHeight="1" x14ac:dyDescent="0.25"/>
    <row r="31323" ht="30.75" customHeight="1" x14ac:dyDescent="0.25"/>
    <row r="31324" ht="30.75" customHeight="1" x14ac:dyDescent="0.25"/>
    <row r="31325" ht="30.75" customHeight="1" x14ac:dyDescent="0.25"/>
    <row r="31326" ht="30.75" customHeight="1" x14ac:dyDescent="0.25"/>
    <row r="31327" ht="30.75" customHeight="1" x14ac:dyDescent="0.25"/>
    <row r="31328" ht="30.75" customHeight="1" x14ac:dyDescent="0.25"/>
    <row r="31329" ht="30.75" customHeight="1" x14ac:dyDescent="0.25"/>
    <row r="31330" ht="30.75" customHeight="1" x14ac:dyDescent="0.25"/>
    <row r="31331" ht="30.75" customHeight="1" x14ac:dyDescent="0.25"/>
    <row r="31332" ht="30.75" customHeight="1" x14ac:dyDescent="0.25"/>
    <row r="31333" ht="30.75" customHeight="1" x14ac:dyDescent="0.25"/>
    <row r="31334" ht="30.75" customHeight="1" x14ac:dyDescent="0.25"/>
    <row r="31335" ht="30.75" customHeight="1" x14ac:dyDescent="0.25"/>
    <row r="31336" ht="30.75" customHeight="1" x14ac:dyDescent="0.25"/>
    <row r="31337" ht="30.75" customHeight="1" x14ac:dyDescent="0.25"/>
    <row r="31338" ht="30.75" customHeight="1" x14ac:dyDescent="0.25"/>
    <row r="31339" ht="30.75" customHeight="1" x14ac:dyDescent="0.25"/>
    <row r="31340" ht="30.75" customHeight="1" x14ac:dyDescent="0.25"/>
    <row r="31341" ht="30.75" customHeight="1" x14ac:dyDescent="0.25"/>
    <row r="31342" ht="30.75" customHeight="1" x14ac:dyDescent="0.25"/>
    <row r="31343" ht="30.75" customHeight="1" x14ac:dyDescent="0.25"/>
    <row r="31344" ht="30.75" customHeight="1" x14ac:dyDescent="0.25"/>
    <row r="31345" ht="30.75" customHeight="1" x14ac:dyDescent="0.25"/>
    <row r="31346" ht="30.75" customHeight="1" x14ac:dyDescent="0.25"/>
    <row r="31347" ht="30.75" customHeight="1" x14ac:dyDescent="0.25"/>
    <row r="31348" ht="30.75" customHeight="1" x14ac:dyDescent="0.25"/>
    <row r="31349" ht="30.75" customHeight="1" x14ac:dyDescent="0.25"/>
    <row r="31350" ht="30.75" customHeight="1" x14ac:dyDescent="0.25"/>
    <row r="31351" ht="30.75" customHeight="1" x14ac:dyDescent="0.25"/>
    <row r="31352" ht="30.75" customHeight="1" x14ac:dyDescent="0.25"/>
    <row r="31353" ht="30.75" customHeight="1" x14ac:dyDescent="0.25"/>
    <row r="31354" ht="30.75" customHeight="1" x14ac:dyDescent="0.25"/>
    <row r="31355" ht="30.75" customHeight="1" x14ac:dyDescent="0.25"/>
    <row r="31356" ht="30.75" customHeight="1" x14ac:dyDescent="0.25"/>
    <row r="31357" ht="30.75" customHeight="1" x14ac:dyDescent="0.25"/>
    <row r="31358" ht="30.75" customHeight="1" x14ac:dyDescent="0.25"/>
    <row r="31359" ht="30.75" customHeight="1" x14ac:dyDescent="0.25"/>
    <row r="31360" ht="30.75" customHeight="1" x14ac:dyDescent="0.25"/>
    <row r="31361" ht="30.75" customHeight="1" x14ac:dyDescent="0.25"/>
    <row r="31362" ht="30.75" customHeight="1" x14ac:dyDescent="0.25"/>
    <row r="31363" ht="30.75" customHeight="1" x14ac:dyDescent="0.25"/>
    <row r="31364" ht="30.75" customHeight="1" x14ac:dyDescent="0.25"/>
    <row r="31365" ht="30.75" customHeight="1" x14ac:dyDescent="0.25"/>
    <row r="31366" ht="30.75" customHeight="1" x14ac:dyDescent="0.25"/>
    <row r="31367" ht="30.75" customHeight="1" x14ac:dyDescent="0.25"/>
    <row r="31368" ht="30.75" customHeight="1" x14ac:dyDescent="0.25"/>
    <row r="31369" ht="30.75" customHeight="1" x14ac:dyDescent="0.25"/>
    <row r="31370" ht="30.75" customHeight="1" x14ac:dyDescent="0.25"/>
    <row r="31371" ht="30.75" customHeight="1" x14ac:dyDescent="0.25"/>
    <row r="31372" ht="30.75" customHeight="1" x14ac:dyDescent="0.25"/>
    <row r="31373" ht="30.75" customHeight="1" x14ac:dyDescent="0.25"/>
    <row r="31374" ht="30.75" customHeight="1" x14ac:dyDescent="0.25"/>
    <row r="31375" ht="30.75" customHeight="1" x14ac:dyDescent="0.25"/>
    <row r="31376" ht="30.75" customHeight="1" x14ac:dyDescent="0.25"/>
    <row r="31377" ht="30.75" customHeight="1" x14ac:dyDescent="0.25"/>
    <row r="31378" ht="30.75" customHeight="1" x14ac:dyDescent="0.25"/>
    <row r="31379" ht="30.75" customHeight="1" x14ac:dyDescent="0.25"/>
    <row r="31380" ht="30.75" customHeight="1" x14ac:dyDescent="0.25"/>
    <row r="31381" ht="30.75" customHeight="1" x14ac:dyDescent="0.25"/>
    <row r="31382" ht="30.75" customHeight="1" x14ac:dyDescent="0.25"/>
    <row r="31383" ht="30.75" customHeight="1" x14ac:dyDescent="0.25"/>
    <row r="31384" ht="30.75" customHeight="1" x14ac:dyDescent="0.25"/>
    <row r="31385" ht="30.75" customHeight="1" x14ac:dyDescent="0.25"/>
    <row r="31386" ht="30.75" customHeight="1" x14ac:dyDescent="0.25"/>
    <row r="31387" ht="30.75" customHeight="1" x14ac:dyDescent="0.25"/>
    <row r="31388" ht="30.75" customHeight="1" x14ac:dyDescent="0.25"/>
    <row r="31389" ht="30.75" customHeight="1" x14ac:dyDescent="0.25"/>
    <row r="31390" ht="30.75" customHeight="1" x14ac:dyDescent="0.25"/>
    <row r="31391" ht="30.75" customHeight="1" x14ac:dyDescent="0.25"/>
    <row r="31392" ht="30.75" customHeight="1" x14ac:dyDescent="0.25"/>
    <row r="31393" ht="30.75" customHeight="1" x14ac:dyDescent="0.25"/>
    <row r="31394" ht="30.75" customHeight="1" x14ac:dyDescent="0.25"/>
    <row r="31395" ht="30.75" customHeight="1" x14ac:dyDescent="0.25"/>
    <row r="31396" ht="30.75" customHeight="1" x14ac:dyDescent="0.25"/>
    <row r="31397" ht="30.75" customHeight="1" x14ac:dyDescent="0.25"/>
    <row r="31398" ht="30.75" customHeight="1" x14ac:dyDescent="0.25"/>
    <row r="31399" ht="30.75" customHeight="1" x14ac:dyDescent="0.25"/>
    <row r="31400" ht="30.75" customHeight="1" x14ac:dyDescent="0.25"/>
    <row r="31401" ht="30.75" customHeight="1" x14ac:dyDescent="0.25"/>
    <row r="31402" ht="30.75" customHeight="1" x14ac:dyDescent="0.25"/>
    <row r="31403" ht="30.75" customHeight="1" x14ac:dyDescent="0.25"/>
    <row r="31404" ht="30.75" customHeight="1" x14ac:dyDescent="0.25"/>
    <row r="31405" ht="30.75" customHeight="1" x14ac:dyDescent="0.25"/>
    <row r="31406" ht="30.75" customHeight="1" x14ac:dyDescent="0.25"/>
    <row r="31407" ht="30.75" customHeight="1" x14ac:dyDescent="0.25"/>
    <row r="31408" ht="30.75" customHeight="1" x14ac:dyDescent="0.25"/>
    <row r="31409" ht="30.75" customHeight="1" x14ac:dyDescent="0.25"/>
    <row r="31410" ht="30.75" customHeight="1" x14ac:dyDescent="0.25"/>
    <row r="31411" ht="30.75" customHeight="1" x14ac:dyDescent="0.25"/>
    <row r="31412" ht="30.75" customHeight="1" x14ac:dyDescent="0.25"/>
    <row r="31413" ht="30.75" customHeight="1" x14ac:dyDescent="0.25"/>
    <row r="31414" ht="30.75" customHeight="1" x14ac:dyDescent="0.25"/>
    <row r="31415" ht="30.75" customHeight="1" x14ac:dyDescent="0.25"/>
    <row r="31416" ht="30.75" customHeight="1" x14ac:dyDescent="0.25"/>
    <row r="31417" ht="30.75" customHeight="1" x14ac:dyDescent="0.25"/>
    <row r="31418" ht="30.75" customHeight="1" x14ac:dyDescent="0.25"/>
    <row r="31419" ht="30.75" customHeight="1" x14ac:dyDescent="0.25"/>
    <row r="31420" ht="30.75" customHeight="1" x14ac:dyDescent="0.25"/>
    <row r="31421" ht="30.75" customHeight="1" x14ac:dyDescent="0.25"/>
    <row r="31422" ht="30.75" customHeight="1" x14ac:dyDescent="0.25"/>
    <row r="31423" ht="30.75" customHeight="1" x14ac:dyDescent="0.25"/>
    <row r="31424" ht="30.75" customHeight="1" x14ac:dyDescent="0.25"/>
    <row r="31425" ht="30.75" customHeight="1" x14ac:dyDescent="0.25"/>
    <row r="31426" ht="30.75" customHeight="1" x14ac:dyDescent="0.25"/>
    <row r="31427" ht="30.75" customHeight="1" x14ac:dyDescent="0.25"/>
    <row r="31428" ht="30.75" customHeight="1" x14ac:dyDescent="0.25"/>
    <row r="31429" ht="30.75" customHeight="1" x14ac:dyDescent="0.25"/>
    <row r="31430" ht="30.75" customHeight="1" x14ac:dyDescent="0.25"/>
    <row r="31431" ht="30.75" customHeight="1" x14ac:dyDescent="0.25"/>
    <row r="31432" ht="30.75" customHeight="1" x14ac:dyDescent="0.25"/>
    <row r="31433" ht="30.75" customHeight="1" x14ac:dyDescent="0.25"/>
    <row r="31434" ht="30.75" customHeight="1" x14ac:dyDescent="0.25"/>
    <row r="31435" ht="30.75" customHeight="1" x14ac:dyDescent="0.25"/>
    <row r="31436" ht="30.75" customHeight="1" x14ac:dyDescent="0.25"/>
    <row r="31437" ht="30.75" customHeight="1" x14ac:dyDescent="0.25"/>
    <row r="31438" ht="30.75" customHeight="1" x14ac:dyDescent="0.25"/>
    <row r="31439" ht="30.75" customHeight="1" x14ac:dyDescent="0.25"/>
    <row r="31440" ht="30.75" customHeight="1" x14ac:dyDescent="0.25"/>
    <row r="31441" ht="30.75" customHeight="1" x14ac:dyDescent="0.25"/>
    <row r="31442" ht="30.75" customHeight="1" x14ac:dyDescent="0.25"/>
    <row r="31443" ht="30.75" customHeight="1" x14ac:dyDescent="0.25"/>
    <row r="31444" ht="30.75" customHeight="1" x14ac:dyDescent="0.25"/>
    <row r="31445" ht="30.75" customHeight="1" x14ac:dyDescent="0.25"/>
    <row r="31446" ht="30.75" customHeight="1" x14ac:dyDescent="0.25"/>
    <row r="31447" ht="30.75" customHeight="1" x14ac:dyDescent="0.25"/>
    <row r="31448" ht="30.75" customHeight="1" x14ac:dyDescent="0.25"/>
    <row r="31449" ht="30.75" customHeight="1" x14ac:dyDescent="0.25"/>
    <row r="31450" ht="30.75" customHeight="1" x14ac:dyDescent="0.25"/>
    <row r="31451" ht="30.75" customHeight="1" x14ac:dyDescent="0.25"/>
    <row r="31452" ht="30.75" customHeight="1" x14ac:dyDescent="0.25"/>
    <row r="31453" ht="30.75" customHeight="1" x14ac:dyDescent="0.25"/>
    <row r="31454" ht="30.75" customHeight="1" x14ac:dyDescent="0.25"/>
    <row r="31455" ht="30.75" customHeight="1" x14ac:dyDescent="0.25"/>
    <row r="31456" ht="30.75" customHeight="1" x14ac:dyDescent="0.25"/>
    <row r="31457" ht="30.75" customHeight="1" x14ac:dyDescent="0.25"/>
    <row r="31458" ht="30.75" customHeight="1" x14ac:dyDescent="0.25"/>
    <row r="31459" ht="30.75" customHeight="1" x14ac:dyDescent="0.25"/>
    <row r="31460" ht="30.75" customHeight="1" x14ac:dyDescent="0.25"/>
    <row r="31461" ht="30.75" customHeight="1" x14ac:dyDescent="0.25"/>
    <row r="31462" ht="30.75" customHeight="1" x14ac:dyDescent="0.25"/>
    <row r="31463" ht="30.75" customHeight="1" x14ac:dyDescent="0.25"/>
    <row r="31464" ht="30.75" customHeight="1" x14ac:dyDescent="0.25"/>
    <row r="31465" ht="30.75" customHeight="1" x14ac:dyDescent="0.25"/>
    <row r="31466" ht="30.75" customHeight="1" x14ac:dyDescent="0.25"/>
    <row r="31467" ht="30.75" customHeight="1" x14ac:dyDescent="0.25"/>
    <row r="31468" ht="30.75" customHeight="1" x14ac:dyDescent="0.25"/>
    <row r="31469" ht="30.75" customHeight="1" x14ac:dyDescent="0.25"/>
    <row r="31470" ht="30.75" customHeight="1" x14ac:dyDescent="0.25"/>
    <row r="31471" ht="30.75" customHeight="1" x14ac:dyDescent="0.25"/>
    <row r="31472" ht="30.75" customHeight="1" x14ac:dyDescent="0.25"/>
    <row r="31473" ht="30.75" customHeight="1" x14ac:dyDescent="0.25"/>
    <row r="31474" ht="30.75" customHeight="1" x14ac:dyDescent="0.25"/>
    <row r="31475" ht="30.75" customHeight="1" x14ac:dyDescent="0.25"/>
    <row r="31476" ht="30.75" customHeight="1" x14ac:dyDescent="0.25"/>
    <row r="31477" ht="30.75" customHeight="1" x14ac:dyDescent="0.25"/>
    <row r="31478" ht="30.75" customHeight="1" x14ac:dyDescent="0.25"/>
    <row r="31479" ht="30.75" customHeight="1" x14ac:dyDescent="0.25"/>
    <row r="31480" ht="30.75" customHeight="1" x14ac:dyDescent="0.25"/>
    <row r="31481" ht="30.75" customHeight="1" x14ac:dyDescent="0.25"/>
    <row r="31482" ht="30.75" customHeight="1" x14ac:dyDescent="0.25"/>
    <row r="31483" ht="30.75" customHeight="1" x14ac:dyDescent="0.25"/>
    <row r="31484" ht="30.75" customHeight="1" x14ac:dyDescent="0.25"/>
    <row r="31485" ht="30.75" customHeight="1" x14ac:dyDescent="0.25"/>
    <row r="31486" ht="30.75" customHeight="1" x14ac:dyDescent="0.25"/>
    <row r="31487" ht="30.75" customHeight="1" x14ac:dyDescent="0.25"/>
    <row r="31488" ht="30.75" customHeight="1" x14ac:dyDescent="0.25"/>
    <row r="31489" ht="30.75" customHeight="1" x14ac:dyDescent="0.25"/>
    <row r="31490" ht="30.75" customHeight="1" x14ac:dyDescent="0.25"/>
    <row r="31491" ht="30.75" customHeight="1" x14ac:dyDescent="0.25"/>
    <row r="31492" ht="30.75" customHeight="1" x14ac:dyDescent="0.25"/>
    <row r="31493" ht="30.75" customHeight="1" x14ac:dyDescent="0.25"/>
    <row r="31494" ht="30.75" customHeight="1" x14ac:dyDescent="0.25"/>
    <row r="31495" ht="30.75" customHeight="1" x14ac:dyDescent="0.25"/>
    <row r="31496" ht="30.75" customHeight="1" x14ac:dyDescent="0.25"/>
    <row r="31497" ht="30.75" customHeight="1" x14ac:dyDescent="0.25"/>
    <row r="31498" ht="30.75" customHeight="1" x14ac:dyDescent="0.25"/>
    <row r="31499" ht="30.75" customHeight="1" x14ac:dyDescent="0.25"/>
    <row r="31500" ht="30.75" customHeight="1" x14ac:dyDescent="0.25"/>
    <row r="31501" ht="30.75" customHeight="1" x14ac:dyDescent="0.25"/>
    <row r="31502" ht="30.75" customHeight="1" x14ac:dyDescent="0.25"/>
    <row r="31503" ht="30.75" customHeight="1" x14ac:dyDescent="0.25"/>
    <row r="31504" ht="30.75" customHeight="1" x14ac:dyDescent="0.25"/>
    <row r="31505" ht="30.75" customHeight="1" x14ac:dyDescent="0.25"/>
    <row r="31506" ht="30.75" customHeight="1" x14ac:dyDescent="0.25"/>
    <row r="31507" ht="30.75" customHeight="1" x14ac:dyDescent="0.25"/>
    <row r="31508" ht="30.75" customHeight="1" x14ac:dyDescent="0.25"/>
    <row r="31509" ht="30.75" customHeight="1" x14ac:dyDescent="0.25"/>
    <row r="31510" ht="30.75" customHeight="1" x14ac:dyDescent="0.25"/>
    <row r="31511" ht="30.75" customHeight="1" x14ac:dyDescent="0.25"/>
    <row r="31512" ht="30.75" customHeight="1" x14ac:dyDescent="0.25"/>
    <row r="31513" ht="30.75" customHeight="1" x14ac:dyDescent="0.25"/>
    <row r="31514" ht="30.75" customHeight="1" x14ac:dyDescent="0.25"/>
    <row r="31515" ht="30.75" customHeight="1" x14ac:dyDescent="0.25"/>
    <row r="31516" ht="30.75" customHeight="1" x14ac:dyDescent="0.25"/>
    <row r="31517" ht="30.75" customHeight="1" x14ac:dyDescent="0.25"/>
    <row r="31518" ht="30.75" customHeight="1" x14ac:dyDescent="0.25"/>
    <row r="31519" ht="30.75" customHeight="1" x14ac:dyDescent="0.25"/>
    <row r="31520" ht="30.75" customHeight="1" x14ac:dyDescent="0.25"/>
    <row r="31521" ht="30.75" customHeight="1" x14ac:dyDescent="0.25"/>
    <row r="31522" ht="30.75" customHeight="1" x14ac:dyDescent="0.25"/>
    <row r="31523" ht="30.75" customHeight="1" x14ac:dyDescent="0.25"/>
    <row r="31524" ht="30.75" customHeight="1" x14ac:dyDescent="0.25"/>
    <row r="31525" ht="30.75" customHeight="1" x14ac:dyDescent="0.25"/>
    <row r="31526" ht="30.75" customHeight="1" x14ac:dyDescent="0.25"/>
    <row r="31527" ht="30.75" customHeight="1" x14ac:dyDescent="0.25"/>
    <row r="31528" ht="30.75" customHeight="1" x14ac:dyDescent="0.25"/>
    <row r="31529" ht="30.75" customHeight="1" x14ac:dyDescent="0.25"/>
    <row r="31530" ht="30.75" customHeight="1" x14ac:dyDescent="0.25"/>
    <row r="31531" ht="30.75" customHeight="1" x14ac:dyDescent="0.25"/>
    <row r="31532" ht="30.75" customHeight="1" x14ac:dyDescent="0.25"/>
    <row r="31533" ht="30.75" customHeight="1" x14ac:dyDescent="0.25"/>
    <row r="31534" ht="30.75" customHeight="1" x14ac:dyDescent="0.25"/>
    <row r="31535" ht="30.75" customHeight="1" x14ac:dyDescent="0.25"/>
    <row r="31536" ht="30.75" customHeight="1" x14ac:dyDescent="0.25"/>
    <row r="31537" ht="30.75" customHeight="1" x14ac:dyDescent="0.25"/>
    <row r="31538" ht="30.75" customHeight="1" x14ac:dyDescent="0.25"/>
    <row r="31539" ht="30.75" customHeight="1" x14ac:dyDescent="0.25"/>
    <row r="31540" ht="30.75" customHeight="1" x14ac:dyDescent="0.25"/>
    <row r="31541" ht="30.75" customHeight="1" x14ac:dyDescent="0.25"/>
    <row r="31542" ht="30.75" customHeight="1" x14ac:dyDescent="0.25"/>
    <row r="31543" ht="30.75" customHeight="1" x14ac:dyDescent="0.25"/>
    <row r="31544" ht="30.75" customHeight="1" x14ac:dyDescent="0.25"/>
    <row r="31545" ht="30.75" customHeight="1" x14ac:dyDescent="0.25"/>
    <row r="31546" ht="30.75" customHeight="1" x14ac:dyDescent="0.25"/>
    <row r="31547" ht="30.75" customHeight="1" x14ac:dyDescent="0.25"/>
    <row r="31548" ht="30.75" customHeight="1" x14ac:dyDescent="0.25"/>
    <row r="31549" ht="30.75" customHeight="1" x14ac:dyDescent="0.25"/>
    <row r="31550" ht="30.75" customHeight="1" x14ac:dyDescent="0.25"/>
    <row r="31551" ht="30.75" customHeight="1" x14ac:dyDescent="0.25"/>
    <row r="31552" ht="30.75" customHeight="1" x14ac:dyDescent="0.25"/>
    <row r="31553" ht="30.75" customHeight="1" x14ac:dyDescent="0.25"/>
    <row r="31554" ht="30.75" customHeight="1" x14ac:dyDescent="0.25"/>
    <row r="31555" ht="30.75" customHeight="1" x14ac:dyDescent="0.25"/>
    <row r="31556" ht="30.75" customHeight="1" x14ac:dyDescent="0.25"/>
    <row r="31557" ht="30.75" customHeight="1" x14ac:dyDescent="0.25"/>
    <row r="31558" ht="30.75" customHeight="1" x14ac:dyDescent="0.25"/>
    <row r="31559" ht="30.75" customHeight="1" x14ac:dyDescent="0.25"/>
    <row r="31560" ht="30.75" customHeight="1" x14ac:dyDescent="0.25"/>
    <row r="31561" ht="30.75" customHeight="1" x14ac:dyDescent="0.25"/>
    <row r="31562" ht="30.75" customHeight="1" x14ac:dyDescent="0.25"/>
    <row r="31563" ht="30.75" customHeight="1" x14ac:dyDescent="0.25"/>
    <row r="31564" ht="30.75" customHeight="1" x14ac:dyDescent="0.25"/>
    <row r="31565" ht="30.75" customHeight="1" x14ac:dyDescent="0.25"/>
    <row r="31566" ht="30.75" customHeight="1" x14ac:dyDescent="0.25"/>
    <row r="31567" ht="30.75" customHeight="1" x14ac:dyDescent="0.25"/>
    <row r="31568" ht="30.75" customHeight="1" x14ac:dyDescent="0.25"/>
    <row r="31569" ht="30.75" customHeight="1" x14ac:dyDescent="0.25"/>
    <row r="31570" ht="30.75" customHeight="1" x14ac:dyDescent="0.25"/>
    <row r="31571" ht="30.75" customHeight="1" x14ac:dyDescent="0.25"/>
    <row r="31572" ht="30.75" customHeight="1" x14ac:dyDescent="0.25"/>
    <row r="31573" ht="30.75" customHeight="1" x14ac:dyDescent="0.25"/>
    <row r="31574" ht="30.75" customHeight="1" x14ac:dyDescent="0.25"/>
    <row r="31575" ht="30.75" customHeight="1" x14ac:dyDescent="0.25"/>
    <row r="31576" ht="30.75" customHeight="1" x14ac:dyDescent="0.25"/>
    <row r="31577" ht="30.75" customHeight="1" x14ac:dyDescent="0.25"/>
    <row r="31578" ht="30.75" customHeight="1" x14ac:dyDescent="0.25"/>
    <row r="31579" ht="30.75" customHeight="1" x14ac:dyDescent="0.25"/>
    <row r="31580" ht="30.75" customHeight="1" x14ac:dyDescent="0.25"/>
    <row r="31581" ht="30.75" customHeight="1" x14ac:dyDescent="0.25"/>
    <row r="31582" ht="30.75" customHeight="1" x14ac:dyDescent="0.25"/>
    <row r="31583" ht="30.75" customHeight="1" x14ac:dyDescent="0.25"/>
    <row r="31584" ht="30.75" customHeight="1" x14ac:dyDescent="0.25"/>
    <row r="31585" ht="30.75" customHeight="1" x14ac:dyDescent="0.25"/>
    <row r="31586" ht="30.75" customHeight="1" x14ac:dyDescent="0.25"/>
    <row r="31587" ht="30.75" customHeight="1" x14ac:dyDescent="0.25"/>
    <row r="31588" ht="30.75" customHeight="1" x14ac:dyDescent="0.25"/>
    <row r="31589" ht="30.75" customHeight="1" x14ac:dyDescent="0.25"/>
    <row r="31590" ht="30.75" customHeight="1" x14ac:dyDescent="0.25"/>
    <row r="31591" ht="30.75" customHeight="1" x14ac:dyDescent="0.25"/>
    <row r="31592" ht="30.75" customHeight="1" x14ac:dyDescent="0.25"/>
    <row r="31593" ht="30.75" customHeight="1" x14ac:dyDescent="0.25"/>
    <row r="31594" ht="30.75" customHeight="1" x14ac:dyDescent="0.25"/>
    <row r="31595" ht="30.75" customHeight="1" x14ac:dyDescent="0.25"/>
    <row r="31596" ht="30.75" customHeight="1" x14ac:dyDescent="0.25"/>
    <row r="31597" ht="30.75" customHeight="1" x14ac:dyDescent="0.25"/>
    <row r="31598" ht="30.75" customHeight="1" x14ac:dyDescent="0.25"/>
    <row r="31599" ht="30.75" customHeight="1" x14ac:dyDescent="0.25"/>
    <row r="31600" ht="30.75" customHeight="1" x14ac:dyDescent="0.25"/>
    <row r="31601" ht="30.75" customHeight="1" x14ac:dyDescent="0.25"/>
    <row r="31602" ht="30.75" customHeight="1" x14ac:dyDescent="0.25"/>
    <row r="31603" ht="30.75" customHeight="1" x14ac:dyDescent="0.25"/>
    <row r="31604" ht="30.75" customHeight="1" x14ac:dyDescent="0.25"/>
    <row r="31605" ht="30.75" customHeight="1" x14ac:dyDescent="0.25"/>
    <row r="31606" ht="30.75" customHeight="1" x14ac:dyDescent="0.25"/>
    <row r="31607" ht="30.75" customHeight="1" x14ac:dyDescent="0.25"/>
    <row r="31608" ht="30.75" customHeight="1" x14ac:dyDescent="0.25"/>
    <row r="31609" ht="30.75" customHeight="1" x14ac:dyDescent="0.25"/>
    <row r="31610" ht="30.75" customHeight="1" x14ac:dyDescent="0.25"/>
    <row r="31611" ht="30.75" customHeight="1" x14ac:dyDescent="0.25"/>
    <row r="31612" ht="30.75" customHeight="1" x14ac:dyDescent="0.25"/>
    <row r="31613" ht="30.75" customHeight="1" x14ac:dyDescent="0.25"/>
    <row r="31614" ht="30.75" customHeight="1" x14ac:dyDescent="0.25"/>
    <row r="31615" ht="30.75" customHeight="1" x14ac:dyDescent="0.25"/>
    <row r="31616" ht="30.75" customHeight="1" x14ac:dyDescent="0.25"/>
    <row r="31617" ht="30.75" customHeight="1" x14ac:dyDescent="0.25"/>
    <row r="31618" ht="30.75" customHeight="1" x14ac:dyDescent="0.25"/>
    <row r="31619" ht="30.75" customHeight="1" x14ac:dyDescent="0.25"/>
    <row r="31620" ht="30.75" customHeight="1" x14ac:dyDescent="0.25"/>
    <row r="31621" ht="30.75" customHeight="1" x14ac:dyDescent="0.25"/>
    <row r="31622" ht="30.75" customHeight="1" x14ac:dyDescent="0.25"/>
    <row r="31623" ht="30.75" customHeight="1" x14ac:dyDescent="0.25"/>
    <row r="31624" ht="30.75" customHeight="1" x14ac:dyDescent="0.25"/>
    <row r="31625" ht="30.75" customHeight="1" x14ac:dyDescent="0.25"/>
    <row r="31626" ht="30.75" customHeight="1" x14ac:dyDescent="0.25"/>
    <row r="31627" ht="30.75" customHeight="1" x14ac:dyDescent="0.25"/>
    <row r="31628" ht="30.75" customHeight="1" x14ac:dyDescent="0.25"/>
    <row r="31629" ht="30.75" customHeight="1" x14ac:dyDescent="0.25"/>
    <row r="31630" ht="30.75" customHeight="1" x14ac:dyDescent="0.25"/>
    <row r="31631" ht="30.75" customHeight="1" x14ac:dyDescent="0.25"/>
    <row r="31632" ht="30.75" customHeight="1" x14ac:dyDescent="0.25"/>
    <row r="31633" ht="30.75" customHeight="1" x14ac:dyDescent="0.25"/>
    <row r="31634" ht="30.75" customHeight="1" x14ac:dyDescent="0.25"/>
    <row r="31635" ht="30.75" customHeight="1" x14ac:dyDescent="0.25"/>
    <row r="31636" ht="30.75" customHeight="1" x14ac:dyDescent="0.25"/>
    <row r="31637" ht="30.75" customHeight="1" x14ac:dyDescent="0.25"/>
    <row r="31638" ht="30.75" customHeight="1" x14ac:dyDescent="0.25"/>
    <row r="31639" ht="30.75" customHeight="1" x14ac:dyDescent="0.25"/>
    <row r="31640" ht="30.75" customHeight="1" x14ac:dyDescent="0.25"/>
    <row r="31641" ht="30.75" customHeight="1" x14ac:dyDescent="0.25"/>
    <row r="31642" ht="30.75" customHeight="1" x14ac:dyDescent="0.25"/>
    <row r="31643" ht="30.75" customHeight="1" x14ac:dyDescent="0.25"/>
    <row r="31644" ht="30.75" customHeight="1" x14ac:dyDescent="0.25"/>
    <row r="31645" ht="30.75" customHeight="1" x14ac:dyDescent="0.25"/>
    <row r="31646" ht="30.75" customHeight="1" x14ac:dyDescent="0.25"/>
    <row r="31647" ht="30.75" customHeight="1" x14ac:dyDescent="0.25"/>
    <row r="31648" ht="30.75" customHeight="1" x14ac:dyDescent="0.25"/>
    <row r="31649" ht="30.75" customHeight="1" x14ac:dyDescent="0.25"/>
    <row r="31650" ht="30.75" customHeight="1" x14ac:dyDescent="0.25"/>
    <row r="31651" ht="30.75" customHeight="1" x14ac:dyDescent="0.25"/>
    <row r="31652" ht="30.75" customHeight="1" x14ac:dyDescent="0.25"/>
    <row r="31653" ht="30.75" customHeight="1" x14ac:dyDescent="0.25"/>
    <row r="31654" ht="30.75" customHeight="1" x14ac:dyDescent="0.25"/>
    <row r="31655" ht="30.75" customHeight="1" x14ac:dyDescent="0.25"/>
    <row r="31656" ht="30.75" customHeight="1" x14ac:dyDescent="0.25"/>
    <row r="31657" ht="30.75" customHeight="1" x14ac:dyDescent="0.25"/>
    <row r="31658" ht="30.75" customHeight="1" x14ac:dyDescent="0.25"/>
    <row r="31659" ht="30.75" customHeight="1" x14ac:dyDescent="0.25"/>
    <row r="31660" ht="30.75" customHeight="1" x14ac:dyDescent="0.25"/>
    <row r="31661" ht="30.75" customHeight="1" x14ac:dyDescent="0.25"/>
    <row r="31662" ht="30.75" customHeight="1" x14ac:dyDescent="0.25"/>
    <row r="31663" ht="30.75" customHeight="1" x14ac:dyDescent="0.25"/>
    <row r="31664" ht="30.75" customHeight="1" x14ac:dyDescent="0.25"/>
    <row r="31665" ht="30.75" customHeight="1" x14ac:dyDescent="0.25"/>
    <row r="31666" ht="30.75" customHeight="1" x14ac:dyDescent="0.25"/>
    <row r="31667" ht="30.75" customHeight="1" x14ac:dyDescent="0.25"/>
    <row r="31668" ht="30.75" customHeight="1" x14ac:dyDescent="0.25"/>
    <row r="31669" ht="30.75" customHeight="1" x14ac:dyDescent="0.25"/>
    <row r="31670" ht="30.75" customHeight="1" x14ac:dyDescent="0.25"/>
    <row r="31671" ht="30.75" customHeight="1" x14ac:dyDescent="0.25"/>
    <row r="31672" ht="30.75" customHeight="1" x14ac:dyDescent="0.25"/>
    <row r="31673" ht="30.75" customHeight="1" x14ac:dyDescent="0.25"/>
    <row r="31674" ht="30.75" customHeight="1" x14ac:dyDescent="0.25"/>
    <row r="31675" ht="30.75" customHeight="1" x14ac:dyDescent="0.25"/>
    <row r="31676" ht="30.75" customHeight="1" x14ac:dyDescent="0.25"/>
    <row r="31677" ht="30.75" customHeight="1" x14ac:dyDescent="0.25"/>
    <row r="31678" ht="30.75" customHeight="1" x14ac:dyDescent="0.25"/>
    <row r="31679" ht="30.75" customHeight="1" x14ac:dyDescent="0.25"/>
    <row r="31680" ht="30.75" customHeight="1" x14ac:dyDescent="0.25"/>
    <row r="31681" ht="30.75" customHeight="1" x14ac:dyDescent="0.25"/>
    <row r="31682" ht="30.75" customHeight="1" x14ac:dyDescent="0.25"/>
    <row r="31683" ht="30.75" customHeight="1" x14ac:dyDescent="0.25"/>
    <row r="31684" ht="30.75" customHeight="1" x14ac:dyDescent="0.25"/>
    <row r="31685" ht="30.75" customHeight="1" x14ac:dyDescent="0.25"/>
    <row r="31686" ht="30.75" customHeight="1" x14ac:dyDescent="0.25"/>
    <row r="31687" ht="30.75" customHeight="1" x14ac:dyDescent="0.25"/>
    <row r="31688" ht="30.75" customHeight="1" x14ac:dyDescent="0.25"/>
    <row r="31689" ht="30.75" customHeight="1" x14ac:dyDescent="0.25"/>
    <row r="31690" ht="30.75" customHeight="1" x14ac:dyDescent="0.25"/>
    <row r="31691" ht="30.75" customHeight="1" x14ac:dyDescent="0.25"/>
    <row r="31692" ht="30.75" customHeight="1" x14ac:dyDescent="0.25"/>
    <row r="31693" ht="30.75" customHeight="1" x14ac:dyDescent="0.25"/>
    <row r="31694" ht="30.75" customHeight="1" x14ac:dyDescent="0.25"/>
    <row r="31695" ht="30.75" customHeight="1" x14ac:dyDescent="0.25"/>
    <row r="31696" ht="30.75" customHeight="1" x14ac:dyDescent="0.25"/>
    <row r="31697" ht="30.75" customHeight="1" x14ac:dyDescent="0.25"/>
    <row r="31698" ht="30.75" customHeight="1" x14ac:dyDescent="0.25"/>
    <row r="31699" ht="30.75" customHeight="1" x14ac:dyDescent="0.25"/>
    <row r="31700" ht="30.75" customHeight="1" x14ac:dyDescent="0.25"/>
    <row r="31701" ht="30.75" customHeight="1" x14ac:dyDescent="0.25"/>
    <row r="31702" ht="30.75" customHeight="1" x14ac:dyDescent="0.25"/>
    <row r="31703" ht="30.75" customHeight="1" x14ac:dyDescent="0.25"/>
    <row r="31704" ht="30.75" customHeight="1" x14ac:dyDescent="0.25"/>
    <row r="31705" ht="30.75" customHeight="1" x14ac:dyDescent="0.25"/>
    <row r="31706" ht="30.75" customHeight="1" x14ac:dyDescent="0.25"/>
    <row r="31707" ht="30.75" customHeight="1" x14ac:dyDescent="0.25"/>
    <row r="31708" ht="30.75" customHeight="1" x14ac:dyDescent="0.25"/>
    <row r="31709" ht="30.75" customHeight="1" x14ac:dyDescent="0.25"/>
    <row r="31710" ht="30.75" customHeight="1" x14ac:dyDescent="0.25"/>
    <row r="31711" ht="30.75" customHeight="1" x14ac:dyDescent="0.25"/>
    <row r="31712" ht="30.75" customHeight="1" x14ac:dyDescent="0.25"/>
    <row r="31713" ht="30.75" customHeight="1" x14ac:dyDescent="0.25"/>
    <row r="31714" ht="30.75" customHeight="1" x14ac:dyDescent="0.25"/>
    <row r="31715" ht="30.75" customHeight="1" x14ac:dyDescent="0.25"/>
    <row r="31716" ht="30.75" customHeight="1" x14ac:dyDescent="0.25"/>
    <row r="31717" ht="30.75" customHeight="1" x14ac:dyDescent="0.25"/>
    <row r="31718" ht="30.75" customHeight="1" x14ac:dyDescent="0.25"/>
    <row r="31719" ht="30.75" customHeight="1" x14ac:dyDescent="0.25"/>
    <row r="31720" ht="30.75" customHeight="1" x14ac:dyDescent="0.25"/>
    <row r="31721" ht="30.75" customHeight="1" x14ac:dyDescent="0.25"/>
    <row r="31722" ht="30.75" customHeight="1" x14ac:dyDescent="0.25"/>
    <row r="31723" ht="30.75" customHeight="1" x14ac:dyDescent="0.25"/>
    <row r="31724" ht="30.75" customHeight="1" x14ac:dyDescent="0.25"/>
    <row r="31725" ht="30.75" customHeight="1" x14ac:dyDescent="0.25"/>
    <row r="31726" ht="30.75" customHeight="1" x14ac:dyDescent="0.25"/>
    <row r="31727" ht="30.75" customHeight="1" x14ac:dyDescent="0.25"/>
    <row r="31728" ht="30.75" customHeight="1" x14ac:dyDescent="0.25"/>
    <row r="31729" ht="30.75" customHeight="1" x14ac:dyDescent="0.25"/>
    <row r="31730" ht="30.75" customHeight="1" x14ac:dyDescent="0.25"/>
    <row r="31731" ht="30.75" customHeight="1" x14ac:dyDescent="0.25"/>
    <row r="31732" ht="30.75" customHeight="1" x14ac:dyDescent="0.25"/>
    <row r="31733" ht="30.75" customHeight="1" x14ac:dyDescent="0.25"/>
    <row r="31734" ht="30.75" customHeight="1" x14ac:dyDescent="0.25"/>
    <row r="31735" ht="30.75" customHeight="1" x14ac:dyDescent="0.25"/>
    <row r="31736" ht="30.75" customHeight="1" x14ac:dyDescent="0.25"/>
    <row r="31737" ht="30.75" customHeight="1" x14ac:dyDescent="0.25"/>
    <row r="31738" ht="30.75" customHeight="1" x14ac:dyDescent="0.25"/>
    <row r="31739" ht="30.75" customHeight="1" x14ac:dyDescent="0.25"/>
    <row r="31740" ht="30.75" customHeight="1" x14ac:dyDescent="0.25"/>
    <row r="31741" ht="30.75" customHeight="1" x14ac:dyDescent="0.25"/>
    <row r="31742" ht="30.75" customHeight="1" x14ac:dyDescent="0.25"/>
    <row r="31743" ht="30.75" customHeight="1" x14ac:dyDescent="0.25"/>
    <row r="31744" ht="30.75" customHeight="1" x14ac:dyDescent="0.25"/>
    <row r="31745" ht="30.75" customHeight="1" x14ac:dyDescent="0.25"/>
    <row r="31746" ht="30.75" customHeight="1" x14ac:dyDescent="0.25"/>
    <row r="31747" ht="30.75" customHeight="1" x14ac:dyDescent="0.25"/>
    <row r="31748" ht="30.75" customHeight="1" x14ac:dyDescent="0.25"/>
    <row r="31749" ht="30.75" customHeight="1" x14ac:dyDescent="0.25"/>
    <row r="31750" ht="30.75" customHeight="1" x14ac:dyDescent="0.25"/>
    <row r="31751" ht="30.75" customHeight="1" x14ac:dyDescent="0.25"/>
    <row r="31752" ht="30.75" customHeight="1" x14ac:dyDescent="0.25"/>
    <row r="31753" ht="30.75" customHeight="1" x14ac:dyDescent="0.25"/>
    <row r="31754" ht="30.75" customHeight="1" x14ac:dyDescent="0.25"/>
    <row r="31755" ht="30.75" customHeight="1" x14ac:dyDescent="0.25"/>
    <row r="31756" ht="30.75" customHeight="1" x14ac:dyDescent="0.25"/>
    <row r="31757" ht="30.75" customHeight="1" x14ac:dyDescent="0.25"/>
    <row r="31758" ht="30.75" customHeight="1" x14ac:dyDescent="0.25"/>
    <row r="31759" ht="30.75" customHeight="1" x14ac:dyDescent="0.25"/>
    <row r="31760" ht="30.75" customHeight="1" x14ac:dyDescent="0.25"/>
    <row r="31761" ht="30.75" customHeight="1" x14ac:dyDescent="0.25"/>
    <row r="31762" ht="30.75" customHeight="1" x14ac:dyDescent="0.25"/>
    <row r="31763" ht="30.75" customHeight="1" x14ac:dyDescent="0.25"/>
    <row r="31764" ht="30.75" customHeight="1" x14ac:dyDescent="0.25"/>
    <row r="31765" ht="30.75" customHeight="1" x14ac:dyDescent="0.25"/>
    <row r="31766" ht="30.75" customHeight="1" x14ac:dyDescent="0.25"/>
    <row r="31767" ht="30.75" customHeight="1" x14ac:dyDescent="0.25"/>
    <row r="31768" ht="30.75" customHeight="1" x14ac:dyDescent="0.25"/>
    <row r="31769" ht="30.75" customHeight="1" x14ac:dyDescent="0.25"/>
    <row r="31770" ht="30.75" customHeight="1" x14ac:dyDescent="0.25"/>
    <row r="31771" ht="30.75" customHeight="1" x14ac:dyDescent="0.25"/>
    <row r="31772" ht="30.75" customHeight="1" x14ac:dyDescent="0.25"/>
    <row r="31773" ht="30.75" customHeight="1" x14ac:dyDescent="0.25"/>
    <row r="31774" ht="30.75" customHeight="1" x14ac:dyDescent="0.25"/>
    <row r="31775" ht="30.75" customHeight="1" x14ac:dyDescent="0.25"/>
    <row r="31776" ht="30.75" customHeight="1" x14ac:dyDescent="0.25"/>
    <row r="31777" ht="30.75" customHeight="1" x14ac:dyDescent="0.25"/>
    <row r="31778" ht="30.75" customHeight="1" x14ac:dyDescent="0.25"/>
    <row r="31779" ht="30.75" customHeight="1" x14ac:dyDescent="0.25"/>
    <row r="31780" ht="30.75" customHeight="1" x14ac:dyDescent="0.25"/>
    <row r="31781" ht="30.75" customHeight="1" x14ac:dyDescent="0.25"/>
    <row r="31782" ht="30.75" customHeight="1" x14ac:dyDescent="0.25"/>
    <row r="31783" ht="30.75" customHeight="1" x14ac:dyDescent="0.25"/>
    <row r="31784" ht="30.75" customHeight="1" x14ac:dyDescent="0.25"/>
    <row r="31785" ht="30.75" customHeight="1" x14ac:dyDescent="0.25"/>
    <row r="31786" ht="30.75" customHeight="1" x14ac:dyDescent="0.25"/>
    <row r="31787" ht="30.75" customHeight="1" x14ac:dyDescent="0.25"/>
    <row r="31788" ht="30.75" customHeight="1" x14ac:dyDescent="0.25"/>
    <row r="31789" ht="30.75" customHeight="1" x14ac:dyDescent="0.25"/>
    <row r="31790" ht="30.75" customHeight="1" x14ac:dyDescent="0.25"/>
    <row r="31791" ht="30.75" customHeight="1" x14ac:dyDescent="0.25"/>
    <row r="31792" ht="30.75" customHeight="1" x14ac:dyDescent="0.25"/>
    <row r="31793" ht="30.75" customHeight="1" x14ac:dyDescent="0.25"/>
    <row r="31794" ht="30.75" customHeight="1" x14ac:dyDescent="0.25"/>
    <row r="31795" ht="30.75" customHeight="1" x14ac:dyDescent="0.25"/>
    <row r="31796" ht="30.75" customHeight="1" x14ac:dyDescent="0.25"/>
    <row r="31797" ht="30.75" customHeight="1" x14ac:dyDescent="0.25"/>
    <row r="31798" ht="30.75" customHeight="1" x14ac:dyDescent="0.25"/>
    <row r="31799" ht="30.75" customHeight="1" x14ac:dyDescent="0.25"/>
    <row r="31800" ht="30.75" customHeight="1" x14ac:dyDescent="0.25"/>
    <row r="31801" ht="30.75" customHeight="1" x14ac:dyDescent="0.25"/>
    <row r="31802" ht="30.75" customHeight="1" x14ac:dyDescent="0.25"/>
    <row r="31803" ht="30.75" customHeight="1" x14ac:dyDescent="0.25"/>
    <row r="31804" ht="30.75" customHeight="1" x14ac:dyDescent="0.25"/>
    <row r="31805" ht="30.75" customHeight="1" x14ac:dyDescent="0.25"/>
    <row r="31806" ht="30.75" customHeight="1" x14ac:dyDescent="0.25"/>
    <row r="31807" ht="30.75" customHeight="1" x14ac:dyDescent="0.25"/>
    <row r="31808" ht="30.75" customHeight="1" x14ac:dyDescent="0.25"/>
    <row r="31809" ht="30.75" customHeight="1" x14ac:dyDescent="0.25"/>
    <row r="31810" ht="30.75" customHeight="1" x14ac:dyDescent="0.25"/>
    <row r="31811" ht="30.75" customHeight="1" x14ac:dyDescent="0.25"/>
    <row r="31812" ht="30.75" customHeight="1" x14ac:dyDescent="0.25"/>
    <row r="31813" ht="30.75" customHeight="1" x14ac:dyDescent="0.25"/>
    <row r="31814" ht="30.75" customHeight="1" x14ac:dyDescent="0.25"/>
    <row r="31815" ht="30.75" customHeight="1" x14ac:dyDescent="0.25"/>
    <row r="31816" ht="30.75" customHeight="1" x14ac:dyDescent="0.25"/>
    <row r="31817" ht="30.75" customHeight="1" x14ac:dyDescent="0.25"/>
    <row r="31818" ht="30.75" customHeight="1" x14ac:dyDescent="0.25"/>
    <row r="31819" ht="30.75" customHeight="1" x14ac:dyDescent="0.25"/>
    <row r="31820" ht="30.75" customHeight="1" x14ac:dyDescent="0.25"/>
    <row r="31821" ht="30.75" customHeight="1" x14ac:dyDescent="0.25"/>
    <row r="31822" ht="30.75" customHeight="1" x14ac:dyDescent="0.25"/>
    <row r="31823" ht="30.75" customHeight="1" x14ac:dyDescent="0.25"/>
    <row r="31824" ht="30.75" customHeight="1" x14ac:dyDescent="0.25"/>
    <row r="31825" ht="30.75" customHeight="1" x14ac:dyDescent="0.25"/>
    <row r="31826" ht="30.75" customHeight="1" x14ac:dyDescent="0.25"/>
    <row r="31827" ht="30.75" customHeight="1" x14ac:dyDescent="0.25"/>
    <row r="31828" ht="30.75" customHeight="1" x14ac:dyDescent="0.25"/>
    <row r="31829" ht="30.75" customHeight="1" x14ac:dyDescent="0.25"/>
    <row r="31830" ht="30.75" customHeight="1" x14ac:dyDescent="0.25"/>
    <row r="31831" ht="30.75" customHeight="1" x14ac:dyDescent="0.25"/>
    <row r="31832" ht="30.75" customHeight="1" x14ac:dyDescent="0.25"/>
    <row r="31833" ht="30.75" customHeight="1" x14ac:dyDescent="0.25"/>
    <row r="31834" ht="30.75" customHeight="1" x14ac:dyDescent="0.25"/>
    <row r="31835" ht="30.75" customHeight="1" x14ac:dyDescent="0.25"/>
    <row r="31836" ht="30.75" customHeight="1" x14ac:dyDescent="0.25"/>
    <row r="31837" ht="30.75" customHeight="1" x14ac:dyDescent="0.25"/>
    <row r="31838" ht="30.75" customHeight="1" x14ac:dyDescent="0.25"/>
    <row r="31839" ht="30.75" customHeight="1" x14ac:dyDescent="0.25"/>
    <row r="31840" ht="30.75" customHeight="1" x14ac:dyDescent="0.25"/>
    <row r="31841" ht="30.75" customHeight="1" x14ac:dyDescent="0.25"/>
    <row r="31842" ht="30.75" customHeight="1" x14ac:dyDescent="0.25"/>
    <row r="31843" ht="30.75" customHeight="1" x14ac:dyDescent="0.25"/>
    <row r="31844" ht="30.75" customHeight="1" x14ac:dyDescent="0.25"/>
    <row r="31845" ht="30.75" customHeight="1" x14ac:dyDescent="0.25"/>
    <row r="31846" ht="30.75" customHeight="1" x14ac:dyDescent="0.25"/>
    <row r="31847" ht="30.75" customHeight="1" x14ac:dyDescent="0.25"/>
    <row r="31848" ht="30.75" customHeight="1" x14ac:dyDescent="0.25"/>
    <row r="31849" ht="30.75" customHeight="1" x14ac:dyDescent="0.25"/>
    <row r="31850" ht="30.75" customHeight="1" x14ac:dyDescent="0.25"/>
    <row r="31851" ht="30.75" customHeight="1" x14ac:dyDescent="0.25"/>
    <row r="31852" ht="30.75" customHeight="1" x14ac:dyDescent="0.25"/>
    <row r="31853" ht="30.75" customHeight="1" x14ac:dyDescent="0.25"/>
    <row r="31854" ht="30.75" customHeight="1" x14ac:dyDescent="0.25"/>
    <row r="31855" ht="30.75" customHeight="1" x14ac:dyDescent="0.25"/>
    <row r="31856" ht="30.75" customHeight="1" x14ac:dyDescent="0.25"/>
    <row r="31857" ht="30.75" customHeight="1" x14ac:dyDescent="0.25"/>
    <row r="31858" ht="30.75" customHeight="1" x14ac:dyDescent="0.25"/>
    <row r="31859" ht="30.75" customHeight="1" x14ac:dyDescent="0.25"/>
    <row r="31860" ht="30.75" customHeight="1" x14ac:dyDescent="0.25"/>
    <row r="31861" ht="30.75" customHeight="1" x14ac:dyDescent="0.25"/>
    <row r="31862" ht="30.75" customHeight="1" x14ac:dyDescent="0.25"/>
    <row r="31863" ht="30.75" customHeight="1" x14ac:dyDescent="0.25"/>
    <row r="31864" ht="30.75" customHeight="1" x14ac:dyDescent="0.25"/>
    <row r="31865" ht="30.75" customHeight="1" x14ac:dyDescent="0.25"/>
    <row r="31866" ht="30.75" customHeight="1" x14ac:dyDescent="0.25"/>
    <row r="31867" ht="30.75" customHeight="1" x14ac:dyDescent="0.25"/>
    <row r="31868" ht="30.75" customHeight="1" x14ac:dyDescent="0.25"/>
    <row r="31869" ht="30.75" customHeight="1" x14ac:dyDescent="0.25"/>
    <row r="31870" ht="30.75" customHeight="1" x14ac:dyDescent="0.25"/>
    <row r="31871" ht="30.75" customHeight="1" x14ac:dyDescent="0.25"/>
    <row r="31872" ht="30.75" customHeight="1" x14ac:dyDescent="0.25"/>
    <row r="31873" ht="30.75" customHeight="1" x14ac:dyDescent="0.25"/>
    <row r="31874" ht="30.75" customHeight="1" x14ac:dyDescent="0.25"/>
    <row r="31875" ht="30.75" customHeight="1" x14ac:dyDescent="0.25"/>
    <row r="31876" ht="30.75" customHeight="1" x14ac:dyDescent="0.25"/>
    <row r="31877" ht="30.75" customHeight="1" x14ac:dyDescent="0.25"/>
    <row r="31878" ht="30.75" customHeight="1" x14ac:dyDescent="0.25"/>
    <row r="31879" ht="30.75" customHeight="1" x14ac:dyDescent="0.25"/>
    <row r="31880" ht="30.75" customHeight="1" x14ac:dyDescent="0.25"/>
    <row r="31881" ht="30.75" customHeight="1" x14ac:dyDescent="0.25"/>
    <row r="31882" ht="30.75" customHeight="1" x14ac:dyDescent="0.25"/>
    <row r="31883" ht="30.75" customHeight="1" x14ac:dyDescent="0.25"/>
    <row r="31884" ht="30.75" customHeight="1" x14ac:dyDescent="0.25"/>
    <row r="31885" ht="30.75" customHeight="1" x14ac:dyDescent="0.25"/>
    <row r="31886" ht="30.75" customHeight="1" x14ac:dyDescent="0.25"/>
    <row r="31887" ht="30.75" customHeight="1" x14ac:dyDescent="0.25"/>
    <row r="31888" ht="30.75" customHeight="1" x14ac:dyDescent="0.25"/>
    <row r="31889" ht="30.75" customHeight="1" x14ac:dyDescent="0.25"/>
    <row r="31890" ht="30.75" customHeight="1" x14ac:dyDescent="0.25"/>
    <row r="31891" ht="30.75" customHeight="1" x14ac:dyDescent="0.25"/>
    <row r="31892" ht="30.75" customHeight="1" x14ac:dyDescent="0.25"/>
    <row r="31893" ht="30.75" customHeight="1" x14ac:dyDescent="0.25"/>
    <row r="31894" ht="30.75" customHeight="1" x14ac:dyDescent="0.25"/>
    <row r="31895" ht="30.75" customHeight="1" x14ac:dyDescent="0.25"/>
    <row r="31896" ht="30.75" customHeight="1" x14ac:dyDescent="0.25"/>
    <row r="31897" ht="30.75" customHeight="1" x14ac:dyDescent="0.25"/>
    <row r="31898" ht="30.75" customHeight="1" x14ac:dyDescent="0.25"/>
    <row r="31899" ht="30.75" customHeight="1" x14ac:dyDescent="0.25"/>
    <row r="31900" ht="30.75" customHeight="1" x14ac:dyDescent="0.25"/>
    <row r="31901" ht="30.75" customHeight="1" x14ac:dyDescent="0.25"/>
    <row r="31902" ht="30.75" customHeight="1" x14ac:dyDescent="0.25"/>
    <row r="31903" ht="30.75" customHeight="1" x14ac:dyDescent="0.25"/>
    <row r="31904" ht="30.75" customHeight="1" x14ac:dyDescent="0.25"/>
    <row r="31905" ht="30.75" customHeight="1" x14ac:dyDescent="0.25"/>
    <row r="31906" ht="30.75" customHeight="1" x14ac:dyDescent="0.25"/>
    <row r="31907" ht="30.75" customHeight="1" x14ac:dyDescent="0.25"/>
    <row r="31908" ht="30.75" customHeight="1" x14ac:dyDescent="0.25"/>
    <row r="31909" ht="30.75" customHeight="1" x14ac:dyDescent="0.25"/>
    <row r="31910" ht="30.75" customHeight="1" x14ac:dyDescent="0.25"/>
    <row r="31911" ht="30.75" customHeight="1" x14ac:dyDescent="0.25"/>
    <row r="31912" ht="30.75" customHeight="1" x14ac:dyDescent="0.25"/>
    <row r="31913" ht="30.75" customHeight="1" x14ac:dyDescent="0.25"/>
    <row r="31914" ht="30.75" customHeight="1" x14ac:dyDescent="0.25"/>
    <row r="31915" ht="30.75" customHeight="1" x14ac:dyDescent="0.25"/>
    <row r="31916" ht="30.75" customHeight="1" x14ac:dyDescent="0.25"/>
    <row r="31917" ht="30.75" customHeight="1" x14ac:dyDescent="0.25"/>
    <row r="31918" ht="30.75" customHeight="1" x14ac:dyDescent="0.25"/>
    <row r="31919" ht="30.75" customHeight="1" x14ac:dyDescent="0.25"/>
    <row r="31920" ht="30.75" customHeight="1" x14ac:dyDescent="0.25"/>
    <row r="31921" ht="30.75" customHeight="1" x14ac:dyDescent="0.25"/>
    <row r="31922" ht="30.75" customHeight="1" x14ac:dyDescent="0.25"/>
    <row r="31923" ht="30.75" customHeight="1" x14ac:dyDescent="0.25"/>
    <row r="31924" ht="30.75" customHeight="1" x14ac:dyDescent="0.25"/>
    <row r="31925" ht="30.75" customHeight="1" x14ac:dyDescent="0.25"/>
    <row r="31926" ht="30.75" customHeight="1" x14ac:dyDescent="0.25"/>
    <row r="31927" ht="30.75" customHeight="1" x14ac:dyDescent="0.25"/>
    <row r="31928" ht="30.75" customHeight="1" x14ac:dyDescent="0.25"/>
    <row r="31929" ht="30.75" customHeight="1" x14ac:dyDescent="0.25"/>
    <row r="31930" ht="30.75" customHeight="1" x14ac:dyDescent="0.25"/>
    <row r="31931" ht="30.75" customHeight="1" x14ac:dyDescent="0.25"/>
    <row r="31932" ht="30.75" customHeight="1" x14ac:dyDescent="0.25"/>
    <row r="31933" ht="30.75" customHeight="1" x14ac:dyDescent="0.25"/>
    <row r="31934" ht="30.75" customHeight="1" x14ac:dyDescent="0.25"/>
    <row r="31935" ht="30.75" customHeight="1" x14ac:dyDescent="0.25"/>
    <row r="31936" ht="30.75" customHeight="1" x14ac:dyDescent="0.25"/>
    <row r="31937" ht="30.75" customHeight="1" x14ac:dyDescent="0.25"/>
    <row r="31938" ht="30.75" customHeight="1" x14ac:dyDescent="0.25"/>
    <row r="31939" ht="30.75" customHeight="1" x14ac:dyDescent="0.25"/>
    <row r="31940" ht="30.75" customHeight="1" x14ac:dyDescent="0.25"/>
    <row r="31941" ht="30.75" customHeight="1" x14ac:dyDescent="0.25"/>
    <row r="31942" ht="30.75" customHeight="1" x14ac:dyDescent="0.25"/>
    <row r="31943" ht="30.75" customHeight="1" x14ac:dyDescent="0.25"/>
    <row r="31944" ht="30.75" customHeight="1" x14ac:dyDescent="0.25"/>
    <row r="31945" ht="30.75" customHeight="1" x14ac:dyDescent="0.25"/>
    <row r="31946" ht="30.75" customHeight="1" x14ac:dyDescent="0.25"/>
    <row r="31947" ht="30.75" customHeight="1" x14ac:dyDescent="0.25"/>
    <row r="31948" ht="30.75" customHeight="1" x14ac:dyDescent="0.25"/>
    <row r="31949" ht="30.75" customHeight="1" x14ac:dyDescent="0.25"/>
    <row r="31950" ht="30.75" customHeight="1" x14ac:dyDescent="0.25"/>
    <row r="31951" ht="30.75" customHeight="1" x14ac:dyDescent="0.25"/>
    <row r="31952" ht="30.75" customHeight="1" x14ac:dyDescent="0.25"/>
    <row r="31953" ht="30.75" customHeight="1" x14ac:dyDescent="0.25"/>
    <row r="31954" ht="30.75" customHeight="1" x14ac:dyDescent="0.25"/>
    <row r="31955" ht="30.75" customHeight="1" x14ac:dyDescent="0.25"/>
    <row r="31956" ht="30.75" customHeight="1" x14ac:dyDescent="0.25"/>
    <row r="31957" ht="30.75" customHeight="1" x14ac:dyDescent="0.25"/>
    <row r="31958" ht="30.75" customHeight="1" x14ac:dyDescent="0.25"/>
    <row r="31959" ht="30.75" customHeight="1" x14ac:dyDescent="0.25"/>
    <row r="31960" ht="30.75" customHeight="1" x14ac:dyDescent="0.25"/>
    <row r="31961" ht="30.75" customHeight="1" x14ac:dyDescent="0.25"/>
    <row r="31962" ht="30.75" customHeight="1" x14ac:dyDescent="0.25"/>
    <row r="31963" ht="30.75" customHeight="1" x14ac:dyDescent="0.25"/>
    <row r="31964" ht="30.75" customHeight="1" x14ac:dyDescent="0.25"/>
    <row r="31965" ht="30.75" customHeight="1" x14ac:dyDescent="0.25"/>
    <row r="31966" ht="30.75" customHeight="1" x14ac:dyDescent="0.25"/>
    <row r="31967" ht="30.75" customHeight="1" x14ac:dyDescent="0.25"/>
    <row r="31968" ht="30.75" customHeight="1" x14ac:dyDescent="0.25"/>
    <row r="31969" ht="30.75" customHeight="1" x14ac:dyDescent="0.25"/>
    <row r="31970" ht="30.75" customHeight="1" x14ac:dyDescent="0.25"/>
    <row r="31971" ht="30.75" customHeight="1" x14ac:dyDescent="0.25"/>
    <row r="31972" ht="30.75" customHeight="1" x14ac:dyDescent="0.25"/>
    <row r="31973" ht="30.75" customHeight="1" x14ac:dyDescent="0.25"/>
    <row r="31974" ht="30.75" customHeight="1" x14ac:dyDescent="0.25"/>
    <row r="31975" ht="30.75" customHeight="1" x14ac:dyDescent="0.25"/>
    <row r="31976" ht="30.75" customHeight="1" x14ac:dyDescent="0.25"/>
    <row r="31977" ht="30.75" customHeight="1" x14ac:dyDescent="0.25"/>
    <row r="31978" ht="30.75" customHeight="1" x14ac:dyDescent="0.25"/>
    <row r="31979" ht="30.75" customHeight="1" x14ac:dyDescent="0.25"/>
    <row r="31980" ht="30.75" customHeight="1" x14ac:dyDescent="0.25"/>
    <row r="31981" ht="30.75" customHeight="1" x14ac:dyDescent="0.25"/>
    <row r="31982" ht="30.75" customHeight="1" x14ac:dyDescent="0.25"/>
    <row r="31983" ht="30.75" customHeight="1" x14ac:dyDescent="0.25"/>
    <row r="31984" ht="30.75" customHeight="1" x14ac:dyDescent="0.25"/>
    <row r="31985" ht="30.75" customHeight="1" x14ac:dyDescent="0.25"/>
    <row r="31986" ht="30.75" customHeight="1" x14ac:dyDescent="0.25"/>
    <row r="31987" ht="30.75" customHeight="1" x14ac:dyDescent="0.25"/>
    <row r="31988" ht="30.75" customHeight="1" x14ac:dyDescent="0.25"/>
    <row r="31989" ht="30.75" customHeight="1" x14ac:dyDescent="0.25"/>
    <row r="31990" ht="30.75" customHeight="1" x14ac:dyDescent="0.25"/>
    <row r="31991" ht="30.75" customHeight="1" x14ac:dyDescent="0.25"/>
    <row r="31992" ht="30.75" customHeight="1" x14ac:dyDescent="0.25"/>
    <row r="31993" ht="30.75" customHeight="1" x14ac:dyDescent="0.25"/>
    <row r="31994" ht="30.75" customHeight="1" x14ac:dyDescent="0.25"/>
    <row r="31995" ht="30.75" customHeight="1" x14ac:dyDescent="0.25"/>
    <row r="31996" ht="30.75" customHeight="1" x14ac:dyDescent="0.25"/>
    <row r="31997" ht="30.75" customHeight="1" x14ac:dyDescent="0.25"/>
    <row r="31998" ht="30.75" customHeight="1" x14ac:dyDescent="0.25"/>
    <row r="31999" ht="30.75" customHeight="1" x14ac:dyDescent="0.25"/>
    <row r="32000" ht="30.75" customHeight="1" x14ac:dyDescent="0.25"/>
    <row r="32001" ht="30.75" customHeight="1" x14ac:dyDescent="0.25"/>
    <row r="32002" ht="30.75" customHeight="1" x14ac:dyDescent="0.25"/>
    <row r="32003" ht="30.75" customHeight="1" x14ac:dyDescent="0.25"/>
    <row r="32004" ht="30.75" customHeight="1" x14ac:dyDescent="0.25"/>
    <row r="32005" ht="30.75" customHeight="1" x14ac:dyDescent="0.25"/>
    <row r="32006" ht="30.75" customHeight="1" x14ac:dyDescent="0.25"/>
    <row r="32007" ht="30.75" customHeight="1" x14ac:dyDescent="0.25"/>
    <row r="32008" ht="30.75" customHeight="1" x14ac:dyDescent="0.25"/>
    <row r="32009" ht="30.75" customHeight="1" x14ac:dyDescent="0.25"/>
    <row r="32010" ht="30.75" customHeight="1" x14ac:dyDescent="0.25"/>
    <row r="32011" ht="30.75" customHeight="1" x14ac:dyDescent="0.25"/>
    <row r="32012" ht="30.75" customHeight="1" x14ac:dyDescent="0.25"/>
    <row r="32013" ht="30.75" customHeight="1" x14ac:dyDescent="0.25"/>
    <row r="32014" ht="30.75" customHeight="1" x14ac:dyDescent="0.25"/>
    <row r="32015" ht="30.75" customHeight="1" x14ac:dyDescent="0.25"/>
    <row r="32016" ht="30.75" customHeight="1" x14ac:dyDescent="0.25"/>
    <row r="32017" ht="30.75" customHeight="1" x14ac:dyDescent="0.25"/>
    <row r="32018" ht="30.75" customHeight="1" x14ac:dyDescent="0.25"/>
    <row r="32019" ht="30.75" customHeight="1" x14ac:dyDescent="0.25"/>
    <row r="32020" ht="30.75" customHeight="1" x14ac:dyDescent="0.25"/>
    <row r="32021" ht="30.75" customHeight="1" x14ac:dyDescent="0.25"/>
    <row r="32022" ht="30.75" customHeight="1" x14ac:dyDescent="0.25"/>
    <row r="32023" ht="30.75" customHeight="1" x14ac:dyDescent="0.25"/>
    <row r="32024" ht="30.75" customHeight="1" x14ac:dyDescent="0.25"/>
    <row r="32025" ht="30.75" customHeight="1" x14ac:dyDescent="0.25"/>
    <row r="32026" ht="30.75" customHeight="1" x14ac:dyDescent="0.25"/>
    <row r="32027" ht="30.75" customHeight="1" x14ac:dyDescent="0.25"/>
    <row r="32028" ht="30.75" customHeight="1" x14ac:dyDescent="0.25"/>
    <row r="32029" ht="30.75" customHeight="1" x14ac:dyDescent="0.25"/>
    <row r="32030" ht="30.75" customHeight="1" x14ac:dyDescent="0.25"/>
    <row r="32031" ht="30.75" customHeight="1" x14ac:dyDescent="0.25"/>
    <row r="32032" ht="30.75" customHeight="1" x14ac:dyDescent="0.25"/>
    <row r="32033" ht="30.75" customHeight="1" x14ac:dyDescent="0.25"/>
    <row r="32034" ht="30.75" customHeight="1" x14ac:dyDescent="0.25"/>
    <row r="32035" ht="30.75" customHeight="1" x14ac:dyDescent="0.25"/>
    <row r="32036" ht="30.75" customHeight="1" x14ac:dyDescent="0.25"/>
    <row r="32037" ht="30.75" customHeight="1" x14ac:dyDescent="0.25"/>
    <row r="32038" ht="30.75" customHeight="1" x14ac:dyDescent="0.25"/>
    <row r="32039" ht="30.75" customHeight="1" x14ac:dyDescent="0.25"/>
    <row r="32040" ht="30.75" customHeight="1" x14ac:dyDescent="0.25"/>
    <row r="32041" ht="30.75" customHeight="1" x14ac:dyDescent="0.25"/>
    <row r="32042" ht="30.75" customHeight="1" x14ac:dyDescent="0.25"/>
    <row r="32043" ht="30.75" customHeight="1" x14ac:dyDescent="0.25"/>
    <row r="32044" ht="30.75" customHeight="1" x14ac:dyDescent="0.25"/>
    <row r="32045" ht="30.75" customHeight="1" x14ac:dyDescent="0.25"/>
    <row r="32046" ht="30.75" customHeight="1" x14ac:dyDescent="0.25"/>
    <row r="32047" ht="30.75" customHeight="1" x14ac:dyDescent="0.25"/>
    <row r="32048" ht="30.75" customHeight="1" x14ac:dyDescent="0.25"/>
    <row r="32049" ht="30.75" customHeight="1" x14ac:dyDescent="0.25"/>
    <row r="32050" ht="30.75" customHeight="1" x14ac:dyDescent="0.25"/>
    <row r="32051" ht="30.75" customHeight="1" x14ac:dyDescent="0.25"/>
    <row r="32052" ht="30.75" customHeight="1" x14ac:dyDescent="0.25"/>
    <row r="32053" ht="30.75" customHeight="1" x14ac:dyDescent="0.25"/>
    <row r="32054" ht="30.75" customHeight="1" x14ac:dyDescent="0.25"/>
    <row r="32055" ht="30.75" customHeight="1" x14ac:dyDescent="0.25"/>
    <row r="32056" ht="30.75" customHeight="1" x14ac:dyDescent="0.25"/>
    <row r="32057" ht="30.75" customHeight="1" x14ac:dyDescent="0.25"/>
    <row r="32058" ht="30.75" customHeight="1" x14ac:dyDescent="0.25"/>
    <row r="32059" ht="30.75" customHeight="1" x14ac:dyDescent="0.25"/>
    <row r="32060" ht="30.75" customHeight="1" x14ac:dyDescent="0.25"/>
    <row r="32061" ht="30.75" customHeight="1" x14ac:dyDescent="0.25"/>
    <row r="32062" ht="30.75" customHeight="1" x14ac:dyDescent="0.25"/>
    <row r="32063" ht="30.75" customHeight="1" x14ac:dyDescent="0.25"/>
    <row r="32064" ht="30.75" customHeight="1" x14ac:dyDescent="0.25"/>
    <row r="32065" ht="30.75" customHeight="1" x14ac:dyDescent="0.25"/>
    <row r="32066" ht="30.75" customHeight="1" x14ac:dyDescent="0.25"/>
    <row r="32067" ht="30.75" customHeight="1" x14ac:dyDescent="0.25"/>
    <row r="32068" ht="30.75" customHeight="1" x14ac:dyDescent="0.25"/>
    <row r="32069" ht="30.75" customHeight="1" x14ac:dyDescent="0.25"/>
    <row r="32070" ht="30.75" customHeight="1" x14ac:dyDescent="0.25"/>
    <row r="32071" ht="30.75" customHeight="1" x14ac:dyDescent="0.25"/>
    <row r="32072" ht="30.75" customHeight="1" x14ac:dyDescent="0.25"/>
    <row r="32073" ht="30.75" customHeight="1" x14ac:dyDescent="0.25"/>
    <row r="32074" ht="30.75" customHeight="1" x14ac:dyDescent="0.25"/>
    <row r="32075" ht="30.75" customHeight="1" x14ac:dyDescent="0.25"/>
    <row r="32076" ht="30.75" customHeight="1" x14ac:dyDescent="0.25"/>
    <row r="32077" ht="30.75" customHeight="1" x14ac:dyDescent="0.25"/>
    <row r="32078" ht="30.75" customHeight="1" x14ac:dyDescent="0.25"/>
    <row r="32079" ht="30.75" customHeight="1" x14ac:dyDescent="0.25"/>
    <row r="32080" ht="30.75" customHeight="1" x14ac:dyDescent="0.25"/>
    <row r="32081" ht="30.75" customHeight="1" x14ac:dyDescent="0.25"/>
    <row r="32082" ht="30.75" customHeight="1" x14ac:dyDescent="0.25"/>
    <row r="32083" ht="30.75" customHeight="1" x14ac:dyDescent="0.25"/>
    <row r="32084" ht="30.75" customHeight="1" x14ac:dyDescent="0.25"/>
    <row r="32085" ht="30.75" customHeight="1" x14ac:dyDescent="0.25"/>
    <row r="32086" ht="30.75" customHeight="1" x14ac:dyDescent="0.25"/>
    <row r="32087" ht="30.75" customHeight="1" x14ac:dyDescent="0.25"/>
    <row r="32088" ht="30.75" customHeight="1" x14ac:dyDescent="0.25"/>
    <row r="32089" ht="30.75" customHeight="1" x14ac:dyDescent="0.25"/>
    <row r="32090" ht="30.75" customHeight="1" x14ac:dyDescent="0.25"/>
    <row r="32091" ht="30.75" customHeight="1" x14ac:dyDescent="0.25"/>
    <row r="32092" ht="30.75" customHeight="1" x14ac:dyDescent="0.25"/>
    <row r="32093" ht="30.75" customHeight="1" x14ac:dyDescent="0.25"/>
    <row r="32094" ht="30.75" customHeight="1" x14ac:dyDescent="0.25"/>
    <row r="32095" ht="30.75" customHeight="1" x14ac:dyDescent="0.25"/>
    <row r="32096" ht="30.75" customHeight="1" x14ac:dyDescent="0.25"/>
    <row r="32097" ht="30.75" customHeight="1" x14ac:dyDescent="0.25"/>
    <row r="32098" ht="30.75" customHeight="1" x14ac:dyDescent="0.25"/>
    <row r="32099" ht="30.75" customHeight="1" x14ac:dyDescent="0.25"/>
    <row r="32100" ht="30.75" customHeight="1" x14ac:dyDescent="0.25"/>
    <row r="32101" ht="30.75" customHeight="1" x14ac:dyDescent="0.25"/>
    <row r="32102" ht="30.75" customHeight="1" x14ac:dyDescent="0.25"/>
    <row r="32103" ht="30.75" customHeight="1" x14ac:dyDescent="0.25"/>
    <row r="32104" ht="30.75" customHeight="1" x14ac:dyDescent="0.25"/>
    <row r="32105" ht="30.75" customHeight="1" x14ac:dyDescent="0.25"/>
    <row r="32106" ht="30.75" customHeight="1" x14ac:dyDescent="0.25"/>
    <row r="32107" ht="30.75" customHeight="1" x14ac:dyDescent="0.25"/>
    <row r="32108" ht="30.75" customHeight="1" x14ac:dyDescent="0.25"/>
    <row r="32109" ht="30.75" customHeight="1" x14ac:dyDescent="0.25"/>
    <row r="32110" ht="30.75" customHeight="1" x14ac:dyDescent="0.25"/>
    <row r="32111" ht="30.75" customHeight="1" x14ac:dyDescent="0.25"/>
    <row r="32112" ht="30.75" customHeight="1" x14ac:dyDescent="0.25"/>
    <row r="32113" ht="30.75" customHeight="1" x14ac:dyDescent="0.25"/>
    <row r="32114" ht="30.75" customHeight="1" x14ac:dyDescent="0.25"/>
    <row r="32115" ht="30.75" customHeight="1" x14ac:dyDescent="0.25"/>
    <row r="32116" ht="30.75" customHeight="1" x14ac:dyDescent="0.25"/>
    <row r="32117" ht="30.75" customHeight="1" x14ac:dyDescent="0.25"/>
    <row r="32118" ht="30.75" customHeight="1" x14ac:dyDescent="0.25"/>
    <row r="32119" ht="30.75" customHeight="1" x14ac:dyDescent="0.25"/>
    <row r="32120" ht="30.75" customHeight="1" x14ac:dyDescent="0.25"/>
    <row r="32121" ht="30.75" customHeight="1" x14ac:dyDescent="0.25"/>
    <row r="32122" ht="30.75" customHeight="1" x14ac:dyDescent="0.25"/>
    <row r="32123" ht="30.75" customHeight="1" x14ac:dyDescent="0.25"/>
    <row r="32124" ht="30.75" customHeight="1" x14ac:dyDescent="0.25"/>
    <row r="32125" ht="30.75" customHeight="1" x14ac:dyDescent="0.25"/>
    <row r="32126" ht="30.75" customHeight="1" x14ac:dyDescent="0.25"/>
    <row r="32127" ht="30.75" customHeight="1" x14ac:dyDescent="0.25"/>
    <row r="32128" ht="30.75" customHeight="1" x14ac:dyDescent="0.25"/>
    <row r="32129" ht="30.75" customHeight="1" x14ac:dyDescent="0.25"/>
    <row r="32130" ht="30.75" customHeight="1" x14ac:dyDescent="0.25"/>
    <row r="32131" ht="30.75" customHeight="1" x14ac:dyDescent="0.25"/>
    <row r="32132" ht="30.75" customHeight="1" x14ac:dyDescent="0.25"/>
    <row r="32133" ht="30.75" customHeight="1" x14ac:dyDescent="0.25"/>
    <row r="32134" ht="30.75" customHeight="1" x14ac:dyDescent="0.25"/>
    <row r="32135" ht="30.75" customHeight="1" x14ac:dyDescent="0.25"/>
    <row r="32136" ht="30.75" customHeight="1" x14ac:dyDescent="0.25"/>
    <row r="32137" ht="30.75" customHeight="1" x14ac:dyDescent="0.25"/>
    <row r="32138" ht="30.75" customHeight="1" x14ac:dyDescent="0.25"/>
    <row r="32139" ht="30.75" customHeight="1" x14ac:dyDescent="0.25"/>
    <row r="32140" ht="30.75" customHeight="1" x14ac:dyDescent="0.25"/>
    <row r="32141" ht="30.75" customHeight="1" x14ac:dyDescent="0.25"/>
    <row r="32142" ht="30.75" customHeight="1" x14ac:dyDescent="0.25"/>
    <row r="32143" ht="30.75" customHeight="1" x14ac:dyDescent="0.25"/>
    <row r="32144" ht="30.75" customHeight="1" x14ac:dyDescent="0.25"/>
    <row r="32145" ht="30.75" customHeight="1" x14ac:dyDescent="0.25"/>
    <row r="32146" ht="30.75" customHeight="1" x14ac:dyDescent="0.25"/>
    <row r="32147" ht="30.75" customHeight="1" x14ac:dyDescent="0.25"/>
    <row r="32148" ht="30.75" customHeight="1" x14ac:dyDescent="0.25"/>
    <row r="32149" ht="30.75" customHeight="1" x14ac:dyDescent="0.25"/>
    <row r="32150" ht="30.75" customHeight="1" x14ac:dyDescent="0.25"/>
    <row r="32151" ht="30.75" customHeight="1" x14ac:dyDescent="0.25"/>
    <row r="32152" ht="30.75" customHeight="1" x14ac:dyDescent="0.25"/>
    <row r="32153" ht="30.75" customHeight="1" x14ac:dyDescent="0.25"/>
    <row r="32154" ht="30.75" customHeight="1" x14ac:dyDescent="0.25"/>
    <row r="32155" ht="30.75" customHeight="1" x14ac:dyDescent="0.25"/>
    <row r="32156" ht="30.75" customHeight="1" x14ac:dyDescent="0.25"/>
    <row r="32157" ht="30.75" customHeight="1" x14ac:dyDescent="0.25"/>
    <row r="32158" ht="30.75" customHeight="1" x14ac:dyDescent="0.25"/>
    <row r="32159" ht="30.75" customHeight="1" x14ac:dyDescent="0.25"/>
    <row r="32160" ht="30.75" customHeight="1" x14ac:dyDescent="0.25"/>
    <row r="32161" ht="30.75" customHeight="1" x14ac:dyDescent="0.25"/>
    <row r="32162" ht="30.75" customHeight="1" x14ac:dyDescent="0.25"/>
    <row r="32163" ht="30.75" customHeight="1" x14ac:dyDescent="0.25"/>
    <row r="32164" ht="30.75" customHeight="1" x14ac:dyDescent="0.25"/>
    <row r="32165" ht="30.75" customHeight="1" x14ac:dyDescent="0.25"/>
    <row r="32166" ht="30.75" customHeight="1" x14ac:dyDescent="0.25"/>
    <row r="32167" ht="30.75" customHeight="1" x14ac:dyDescent="0.25"/>
    <row r="32168" ht="30.75" customHeight="1" x14ac:dyDescent="0.25"/>
    <row r="32169" ht="30.75" customHeight="1" x14ac:dyDescent="0.25"/>
    <row r="32170" ht="30.75" customHeight="1" x14ac:dyDescent="0.25"/>
    <row r="32171" ht="30.75" customHeight="1" x14ac:dyDescent="0.25"/>
    <row r="32172" ht="30.75" customHeight="1" x14ac:dyDescent="0.25"/>
    <row r="32173" ht="30.75" customHeight="1" x14ac:dyDescent="0.25"/>
    <row r="32174" ht="30.75" customHeight="1" x14ac:dyDescent="0.25"/>
    <row r="32175" ht="30.75" customHeight="1" x14ac:dyDescent="0.25"/>
    <row r="32176" ht="30.75" customHeight="1" x14ac:dyDescent="0.25"/>
    <row r="32177" ht="30.75" customHeight="1" x14ac:dyDescent="0.25"/>
    <row r="32178" ht="30.75" customHeight="1" x14ac:dyDescent="0.25"/>
    <row r="32179" ht="30.75" customHeight="1" x14ac:dyDescent="0.25"/>
    <row r="32180" ht="30.75" customHeight="1" x14ac:dyDescent="0.25"/>
    <row r="32181" ht="30.75" customHeight="1" x14ac:dyDescent="0.25"/>
    <row r="32182" ht="30.75" customHeight="1" x14ac:dyDescent="0.25"/>
    <row r="32183" ht="30.75" customHeight="1" x14ac:dyDescent="0.25"/>
    <row r="32184" ht="30.75" customHeight="1" x14ac:dyDescent="0.25"/>
    <row r="32185" ht="30.75" customHeight="1" x14ac:dyDescent="0.25"/>
    <row r="32186" ht="30.75" customHeight="1" x14ac:dyDescent="0.25"/>
    <row r="32187" ht="30.75" customHeight="1" x14ac:dyDescent="0.25"/>
    <row r="32188" ht="30.75" customHeight="1" x14ac:dyDescent="0.25"/>
    <row r="32189" ht="30.75" customHeight="1" x14ac:dyDescent="0.25"/>
    <row r="32190" ht="30.75" customHeight="1" x14ac:dyDescent="0.25"/>
    <row r="32191" ht="30.75" customHeight="1" x14ac:dyDescent="0.25"/>
    <row r="32192" ht="30.75" customHeight="1" x14ac:dyDescent="0.25"/>
    <row r="32193" ht="30.75" customHeight="1" x14ac:dyDescent="0.25"/>
    <row r="32194" ht="30.75" customHeight="1" x14ac:dyDescent="0.25"/>
    <row r="32195" ht="30.75" customHeight="1" x14ac:dyDescent="0.25"/>
    <row r="32196" ht="30.75" customHeight="1" x14ac:dyDescent="0.25"/>
    <row r="32197" ht="30.75" customHeight="1" x14ac:dyDescent="0.25"/>
    <row r="32198" ht="30.75" customHeight="1" x14ac:dyDescent="0.25"/>
    <row r="32199" ht="30.75" customHeight="1" x14ac:dyDescent="0.25"/>
    <row r="32200" ht="30.75" customHeight="1" x14ac:dyDescent="0.25"/>
    <row r="32201" ht="30.75" customHeight="1" x14ac:dyDescent="0.25"/>
    <row r="32202" ht="30.75" customHeight="1" x14ac:dyDescent="0.25"/>
    <row r="32203" ht="30.75" customHeight="1" x14ac:dyDescent="0.25"/>
    <row r="32204" ht="30.75" customHeight="1" x14ac:dyDescent="0.25"/>
    <row r="32205" ht="30.75" customHeight="1" x14ac:dyDescent="0.25"/>
    <row r="32206" ht="30.75" customHeight="1" x14ac:dyDescent="0.25"/>
    <row r="32207" ht="30.75" customHeight="1" x14ac:dyDescent="0.25"/>
    <row r="32208" ht="30.75" customHeight="1" x14ac:dyDescent="0.25"/>
    <row r="32209" ht="30.75" customHeight="1" x14ac:dyDescent="0.25"/>
    <row r="32210" ht="30.75" customHeight="1" x14ac:dyDescent="0.25"/>
    <row r="32211" ht="30.75" customHeight="1" x14ac:dyDescent="0.25"/>
    <row r="32212" ht="30.75" customHeight="1" x14ac:dyDescent="0.25"/>
    <row r="32213" ht="30.75" customHeight="1" x14ac:dyDescent="0.25"/>
    <row r="32214" ht="30.75" customHeight="1" x14ac:dyDescent="0.25"/>
    <row r="32215" ht="30.75" customHeight="1" x14ac:dyDescent="0.25"/>
    <row r="32216" ht="30.75" customHeight="1" x14ac:dyDescent="0.25"/>
    <row r="32217" ht="30.75" customHeight="1" x14ac:dyDescent="0.25"/>
    <row r="32218" ht="30.75" customHeight="1" x14ac:dyDescent="0.25"/>
    <row r="32219" ht="30.75" customHeight="1" x14ac:dyDescent="0.25"/>
    <row r="32220" ht="30.75" customHeight="1" x14ac:dyDescent="0.25"/>
    <row r="32221" ht="30.75" customHeight="1" x14ac:dyDescent="0.25"/>
    <row r="32222" ht="30.75" customHeight="1" x14ac:dyDescent="0.25"/>
    <row r="32223" ht="30.75" customHeight="1" x14ac:dyDescent="0.25"/>
    <row r="32224" ht="30.75" customHeight="1" x14ac:dyDescent="0.25"/>
    <row r="32225" ht="30.75" customHeight="1" x14ac:dyDescent="0.25"/>
    <row r="32226" ht="30.75" customHeight="1" x14ac:dyDescent="0.25"/>
    <row r="32227" ht="30.75" customHeight="1" x14ac:dyDescent="0.25"/>
    <row r="32228" ht="30.75" customHeight="1" x14ac:dyDescent="0.25"/>
    <row r="32229" ht="30.75" customHeight="1" x14ac:dyDescent="0.25"/>
    <row r="32230" ht="30.75" customHeight="1" x14ac:dyDescent="0.25"/>
    <row r="32231" ht="30.75" customHeight="1" x14ac:dyDescent="0.25"/>
    <row r="32232" ht="30.75" customHeight="1" x14ac:dyDescent="0.25"/>
    <row r="32233" ht="30.75" customHeight="1" x14ac:dyDescent="0.25"/>
    <row r="32234" ht="30.75" customHeight="1" x14ac:dyDescent="0.25"/>
    <row r="32235" ht="30.75" customHeight="1" x14ac:dyDescent="0.25"/>
    <row r="32236" ht="30.75" customHeight="1" x14ac:dyDescent="0.25"/>
    <row r="32237" ht="30.75" customHeight="1" x14ac:dyDescent="0.25"/>
    <row r="32238" ht="30.75" customHeight="1" x14ac:dyDescent="0.25"/>
    <row r="32239" ht="30.75" customHeight="1" x14ac:dyDescent="0.25"/>
    <row r="32240" ht="30.75" customHeight="1" x14ac:dyDescent="0.25"/>
    <row r="32241" ht="30.75" customHeight="1" x14ac:dyDescent="0.25"/>
    <row r="32242" ht="30.75" customHeight="1" x14ac:dyDescent="0.25"/>
    <row r="32243" ht="30.75" customHeight="1" x14ac:dyDescent="0.25"/>
    <row r="32244" ht="30.75" customHeight="1" x14ac:dyDescent="0.25"/>
    <row r="32245" ht="30.75" customHeight="1" x14ac:dyDescent="0.25"/>
    <row r="32246" ht="30.75" customHeight="1" x14ac:dyDescent="0.25"/>
    <row r="32247" ht="30.75" customHeight="1" x14ac:dyDescent="0.25"/>
    <row r="32248" ht="30.75" customHeight="1" x14ac:dyDescent="0.25"/>
    <row r="32249" ht="30.75" customHeight="1" x14ac:dyDescent="0.25"/>
    <row r="32250" ht="30.75" customHeight="1" x14ac:dyDescent="0.25"/>
    <row r="32251" ht="30.75" customHeight="1" x14ac:dyDescent="0.25"/>
    <row r="32252" ht="30.75" customHeight="1" x14ac:dyDescent="0.25"/>
    <row r="32253" ht="30.75" customHeight="1" x14ac:dyDescent="0.25"/>
    <row r="32254" ht="30.75" customHeight="1" x14ac:dyDescent="0.25"/>
    <row r="32255" ht="30.75" customHeight="1" x14ac:dyDescent="0.25"/>
    <row r="32256" ht="30.75" customHeight="1" x14ac:dyDescent="0.25"/>
    <row r="32257" ht="30.75" customHeight="1" x14ac:dyDescent="0.25"/>
    <row r="32258" ht="30.75" customHeight="1" x14ac:dyDescent="0.25"/>
    <row r="32259" ht="30.75" customHeight="1" x14ac:dyDescent="0.25"/>
    <row r="32260" ht="30.75" customHeight="1" x14ac:dyDescent="0.25"/>
    <row r="32261" ht="30.75" customHeight="1" x14ac:dyDescent="0.25"/>
    <row r="32262" ht="30.75" customHeight="1" x14ac:dyDescent="0.25"/>
    <row r="32263" ht="30.75" customHeight="1" x14ac:dyDescent="0.25"/>
    <row r="32264" ht="30.75" customHeight="1" x14ac:dyDescent="0.25"/>
    <row r="32265" ht="30.75" customHeight="1" x14ac:dyDescent="0.25"/>
    <row r="32266" ht="30.75" customHeight="1" x14ac:dyDescent="0.25"/>
    <row r="32267" ht="30.75" customHeight="1" x14ac:dyDescent="0.25"/>
    <row r="32268" ht="30.75" customHeight="1" x14ac:dyDescent="0.25"/>
    <row r="32269" ht="30.75" customHeight="1" x14ac:dyDescent="0.25"/>
    <row r="32270" ht="30.75" customHeight="1" x14ac:dyDescent="0.25"/>
    <row r="32271" ht="30.75" customHeight="1" x14ac:dyDescent="0.25"/>
    <row r="32272" ht="30.75" customHeight="1" x14ac:dyDescent="0.25"/>
    <row r="32273" ht="30.75" customHeight="1" x14ac:dyDescent="0.25"/>
    <row r="32274" ht="30.75" customHeight="1" x14ac:dyDescent="0.25"/>
    <row r="32275" ht="30.75" customHeight="1" x14ac:dyDescent="0.25"/>
    <row r="32276" ht="30.75" customHeight="1" x14ac:dyDescent="0.25"/>
    <row r="32277" ht="30.75" customHeight="1" x14ac:dyDescent="0.25"/>
    <row r="32278" ht="30.75" customHeight="1" x14ac:dyDescent="0.25"/>
    <row r="32279" ht="30.75" customHeight="1" x14ac:dyDescent="0.25"/>
    <row r="32280" ht="30.75" customHeight="1" x14ac:dyDescent="0.25"/>
    <row r="32281" ht="30.75" customHeight="1" x14ac:dyDescent="0.25"/>
    <row r="32282" ht="30.75" customHeight="1" x14ac:dyDescent="0.25"/>
    <row r="32283" ht="30.75" customHeight="1" x14ac:dyDescent="0.25"/>
    <row r="32284" ht="30.75" customHeight="1" x14ac:dyDescent="0.25"/>
    <row r="32285" ht="30.75" customHeight="1" x14ac:dyDescent="0.25"/>
    <row r="32286" ht="30.75" customHeight="1" x14ac:dyDescent="0.25"/>
    <row r="32287" ht="30.75" customHeight="1" x14ac:dyDescent="0.25"/>
    <row r="32288" ht="30.75" customHeight="1" x14ac:dyDescent="0.25"/>
    <row r="32289" ht="30.75" customHeight="1" x14ac:dyDescent="0.25"/>
    <row r="32290" ht="30.75" customHeight="1" x14ac:dyDescent="0.25"/>
    <row r="32291" ht="30.75" customHeight="1" x14ac:dyDescent="0.25"/>
    <row r="32292" ht="30.75" customHeight="1" x14ac:dyDescent="0.25"/>
    <row r="32293" ht="30.75" customHeight="1" x14ac:dyDescent="0.25"/>
    <row r="32294" ht="30.75" customHeight="1" x14ac:dyDescent="0.25"/>
    <row r="32295" ht="30.75" customHeight="1" x14ac:dyDescent="0.25"/>
    <row r="32296" ht="30.75" customHeight="1" x14ac:dyDescent="0.25"/>
    <row r="32297" ht="30.75" customHeight="1" x14ac:dyDescent="0.25"/>
    <row r="32298" ht="30.75" customHeight="1" x14ac:dyDescent="0.25"/>
    <row r="32299" ht="30.75" customHeight="1" x14ac:dyDescent="0.25"/>
    <row r="32300" ht="30.75" customHeight="1" x14ac:dyDescent="0.25"/>
    <row r="32301" ht="30.75" customHeight="1" x14ac:dyDescent="0.25"/>
    <row r="32302" ht="30.75" customHeight="1" x14ac:dyDescent="0.25"/>
    <row r="32303" ht="30.75" customHeight="1" x14ac:dyDescent="0.25"/>
    <row r="32304" ht="30.75" customHeight="1" x14ac:dyDescent="0.25"/>
    <row r="32305" ht="30.75" customHeight="1" x14ac:dyDescent="0.25"/>
    <row r="32306" ht="30.75" customHeight="1" x14ac:dyDescent="0.25"/>
    <row r="32307" ht="30.75" customHeight="1" x14ac:dyDescent="0.25"/>
    <row r="32308" ht="30.75" customHeight="1" x14ac:dyDescent="0.25"/>
    <row r="32309" ht="30.75" customHeight="1" x14ac:dyDescent="0.25"/>
    <row r="32310" ht="30.75" customHeight="1" x14ac:dyDescent="0.25"/>
    <row r="32311" ht="30.75" customHeight="1" x14ac:dyDescent="0.25"/>
    <row r="32312" ht="30.75" customHeight="1" x14ac:dyDescent="0.25"/>
    <row r="32313" ht="30.75" customHeight="1" x14ac:dyDescent="0.25"/>
    <row r="32314" ht="30.75" customHeight="1" x14ac:dyDescent="0.25"/>
    <row r="32315" ht="30.75" customHeight="1" x14ac:dyDescent="0.25"/>
    <row r="32316" ht="30.75" customHeight="1" x14ac:dyDescent="0.25"/>
    <row r="32317" ht="30.75" customHeight="1" x14ac:dyDescent="0.25"/>
    <row r="32318" ht="30.75" customHeight="1" x14ac:dyDescent="0.25"/>
    <row r="32319" ht="30.75" customHeight="1" x14ac:dyDescent="0.25"/>
    <row r="32320" ht="30.75" customHeight="1" x14ac:dyDescent="0.25"/>
    <row r="32321" ht="30.75" customHeight="1" x14ac:dyDescent="0.25"/>
    <row r="32322" ht="30.75" customHeight="1" x14ac:dyDescent="0.25"/>
    <row r="32323" ht="30.75" customHeight="1" x14ac:dyDescent="0.25"/>
    <row r="32324" ht="30.75" customHeight="1" x14ac:dyDescent="0.25"/>
    <row r="32325" ht="30.75" customHeight="1" x14ac:dyDescent="0.25"/>
    <row r="32326" ht="30.75" customHeight="1" x14ac:dyDescent="0.25"/>
    <row r="32327" ht="30.75" customHeight="1" x14ac:dyDescent="0.25"/>
    <row r="32328" ht="30.75" customHeight="1" x14ac:dyDescent="0.25"/>
    <row r="32329" ht="30.75" customHeight="1" x14ac:dyDescent="0.25"/>
    <row r="32330" ht="30.75" customHeight="1" x14ac:dyDescent="0.25"/>
    <row r="32331" ht="30.75" customHeight="1" x14ac:dyDescent="0.25"/>
    <row r="32332" ht="30.75" customHeight="1" x14ac:dyDescent="0.25"/>
    <row r="32333" ht="30.75" customHeight="1" x14ac:dyDescent="0.25"/>
    <row r="32334" ht="30.75" customHeight="1" x14ac:dyDescent="0.25"/>
    <row r="32335" ht="30.75" customHeight="1" x14ac:dyDescent="0.25"/>
    <row r="32336" ht="30.75" customHeight="1" x14ac:dyDescent="0.25"/>
    <row r="32337" ht="30.75" customHeight="1" x14ac:dyDescent="0.25"/>
    <row r="32338" ht="30.75" customHeight="1" x14ac:dyDescent="0.25"/>
    <row r="32339" ht="30.75" customHeight="1" x14ac:dyDescent="0.25"/>
    <row r="32340" ht="30.75" customHeight="1" x14ac:dyDescent="0.25"/>
    <row r="32341" ht="30.75" customHeight="1" x14ac:dyDescent="0.25"/>
    <row r="32342" ht="30.75" customHeight="1" x14ac:dyDescent="0.25"/>
    <row r="32343" ht="30.75" customHeight="1" x14ac:dyDescent="0.25"/>
    <row r="32344" ht="30.75" customHeight="1" x14ac:dyDescent="0.25"/>
    <row r="32345" ht="30.75" customHeight="1" x14ac:dyDescent="0.25"/>
    <row r="32346" ht="30.75" customHeight="1" x14ac:dyDescent="0.25"/>
    <row r="32347" ht="30.75" customHeight="1" x14ac:dyDescent="0.25"/>
    <row r="32348" ht="30.75" customHeight="1" x14ac:dyDescent="0.25"/>
    <row r="32349" ht="30.75" customHeight="1" x14ac:dyDescent="0.25"/>
    <row r="32350" ht="30.75" customHeight="1" x14ac:dyDescent="0.25"/>
    <row r="32351" ht="30.75" customHeight="1" x14ac:dyDescent="0.25"/>
    <row r="32352" ht="30.75" customHeight="1" x14ac:dyDescent="0.25"/>
    <row r="32353" ht="30.75" customHeight="1" x14ac:dyDescent="0.25"/>
    <row r="32354" ht="30.75" customHeight="1" x14ac:dyDescent="0.25"/>
    <row r="32355" ht="30.75" customHeight="1" x14ac:dyDescent="0.25"/>
    <row r="32356" ht="30.75" customHeight="1" x14ac:dyDescent="0.25"/>
    <row r="32357" ht="30.75" customHeight="1" x14ac:dyDescent="0.25"/>
    <row r="32358" ht="30.75" customHeight="1" x14ac:dyDescent="0.25"/>
    <row r="32359" ht="30.75" customHeight="1" x14ac:dyDescent="0.25"/>
    <row r="32360" ht="30.75" customHeight="1" x14ac:dyDescent="0.25"/>
    <row r="32361" ht="30.75" customHeight="1" x14ac:dyDescent="0.25"/>
    <row r="32362" ht="30.75" customHeight="1" x14ac:dyDescent="0.25"/>
    <row r="32363" ht="30.75" customHeight="1" x14ac:dyDescent="0.25"/>
    <row r="32364" ht="30.75" customHeight="1" x14ac:dyDescent="0.25"/>
    <row r="32365" ht="30.75" customHeight="1" x14ac:dyDescent="0.25"/>
    <row r="32366" ht="30.75" customHeight="1" x14ac:dyDescent="0.25"/>
    <row r="32367" ht="30.75" customHeight="1" x14ac:dyDescent="0.25"/>
    <row r="32368" ht="30.75" customHeight="1" x14ac:dyDescent="0.25"/>
    <row r="32369" ht="30.75" customHeight="1" x14ac:dyDescent="0.25"/>
    <row r="32370" ht="30.75" customHeight="1" x14ac:dyDescent="0.25"/>
    <row r="32371" ht="30.75" customHeight="1" x14ac:dyDescent="0.25"/>
    <row r="32372" ht="30.75" customHeight="1" x14ac:dyDescent="0.25"/>
    <row r="32373" ht="30.75" customHeight="1" x14ac:dyDescent="0.25"/>
    <row r="32374" ht="30.75" customHeight="1" x14ac:dyDescent="0.25"/>
    <row r="32375" ht="30.75" customHeight="1" x14ac:dyDescent="0.25"/>
    <row r="32376" ht="30.75" customHeight="1" x14ac:dyDescent="0.25"/>
    <row r="32377" ht="30.75" customHeight="1" x14ac:dyDescent="0.25"/>
    <row r="32378" ht="30.75" customHeight="1" x14ac:dyDescent="0.25"/>
    <row r="32379" ht="30.75" customHeight="1" x14ac:dyDescent="0.25"/>
    <row r="32380" ht="30.75" customHeight="1" x14ac:dyDescent="0.25"/>
    <row r="32381" ht="30.75" customHeight="1" x14ac:dyDescent="0.25"/>
    <row r="32382" ht="30.75" customHeight="1" x14ac:dyDescent="0.25"/>
    <row r="32383" ht="30.75" customHeight="1" x14ac:dyDescent="0.25"/>
    <row r="32384" ht="30.75" customHeight="1" x14ac:dyDescent="0.25"/>
    <row r="32385" ht="30.75" customHeight="1" x14ac:dyDescent="0.25"/>
    <row r="32386" ht="30.75" customHeight="1" x14ac:dyDescent="0.25"/>
    <row r="32387" ht="30.75" customHeight="1" x14ac:dyDescent="0.25"/>
    <row r="32388" ht="30.75" customHeight="1" x14ac:dyDescent="0.25"/>
    <row r="32389" ht="30.75" customHeight="1" x14ac:dyDescent="0.25"/>
    <row r="32390" ht="30.75" customHeight="1" x14ac:dyDescent="0.25"/>
    <row r="32391" ht="30.75" customHeight="1" x14ac:dyDescent="0.25"/>
    <row r="32392" ht="30.75" customHeight="1" x14ac:dyDescent="0.25"/>
    <row r="32393" ht="30.75" customHeight="1" x14ac:dyDescent="0.25"/>
    <row r="32394" ht="30.75" customHeight="1" x14ac:dyDescent="0.25"/>
    <row r="32395" ht="30.75" customHeight="1" x14ac:dyDescent="0.25"/>
    <row r="32396" ht="30.75" customHeight="1" x14ac:dyDescent="0.25"/>
    <row r="32397" ht="30.75" customHeight="1" x14ac:dyDescent="0.25"/>
    <row r="32398" ht="30.75" customHeight="1" x14ac:dyDescent="0.25"/>
    <row r="32399" ht="30.75" customHeight="1" x14ac:dyDescent="0.25"/>
    <row r="32400" ht="30.75" customHeight="1" x14ac:dyDescent="0.25"/>
    <row r="32401" ht="30.75" customHeight="1" x14ac:dyDescent="0.25"/>
    <row r="32402" ht="30.75" customHeight="1" x14ac:dyDescent="0.25"/>
    <row r="32403" ht="30.75" customHeight="1" x14ac:dyDescent="0.25"/>
    <row r="32404" ht="30.75" customHeight="1" x14ac:dyDescent="0.25"/>
    <row r="32405" ht="30.75" customHeight="1" x14ac:dyDescent="0.25"/>
    <row r="32406" ht="30.75" customHeight="1" x14ac:dyDescent="0.25"/>
    <row r="32407" ht="30.75" customHeight="1" x14ac:dyDescent="0.25"/>
    <row r="32408" ht="30.75" customHeight="1" x14ac:dyDescent="0.25"/>
    <row r="32409" ht="30.75" customHeight="1" x14ac:dyDescent="0.25"/>
    <row r="32410" ht="30.75" customHeight="1" x14ac:dyDescent="0.25"/>
    <row r="32411" ht="30.75" customHeight="1" x14ac:dyDescent="0.25"/>
    <row r="32412" ht="30.75" customHeight="1" x14ac:dyDescent="0.25"/>
    <row r="32413" ht="30.75" customHeight="1" x14ac:dyDescent="0.25"/>
    <row r="32414" ht="30.75" customHeight="1" x14ac:dyDescent="0.25"/>
    <row r="32415" ht="30.75" customHeight="1" x14ac:dyDescent="0.25"/>
    <row r="32416" ht="30.75" customHeight="1" x14ac:dyDescent="0.25"/>
    <row r="32417" ht="30.75" customHeight="1" x14ac:dyDescent="0.25"/>
    <row r="32418" ht="30.75" customHeight="1" x14ac:dyDescent="0.25"/>
    <row r="32419" ht="30.75" customHeight="1" x14ac:dyDescent="0.25"/>
    <row r="32420" ht="30.75" customHeight="1" x14ac:dyDescent="0.25"/>
    <row r="32421" ht="30.75" customHeight="1" x14ac:dyDescent="0.25"/>
    <row r="32422" ht="30.75" customHeight="1" x14ac:dyDescent="0.25"/>
    <row r="32423" ht="30.75" customHeight="1" x14ac:dyDescent="0.25"/>
    <row r="32424" ht="30.75" customHeight="1" x14ac:dyDescent="0.25"/>
    <row r="32425" ht="30.75" customHeight="1" x14ac:dyDescent="0.25"/>
    <row r="32426" ht="30.75" customHeight="1" x14ac:dyDescent="0.25"/>
    <row r="32427" ht="30.75" customHeight="1" x14ac:dyDescent="0.25"/>
    <row r="32428" ht="30.75" customHeight="1" x14ac:dyDescent="0.25"/>
    <row r="32429" ht="30.75" customHeight="1" x14ac:dyDescent="0.25"/>
    <row r="32430" ht="30.75" customHeight="1" x14ac:dyDescent="0.25"/>
    <row r="32431" ht="30.75" customHeight="1" x14ac:dyDescent="0.25"/>
    <row r="32432" ht="30.75" customHeight="1" x14ac:dyDescent="0.25"/>
    <row r="32433" ht="30.75" customHeight="1" x14ac:dyDescent="0.25"/>
    <row r="32434" ht="30.75" customHeight="1" x14ac:dyDescent="0.25"/>
    <row r="32435" ht="30.75" customHeight="1" x14ac:dyDescent="0.25"/>
    <row r="32436" ht="30.75" customHeight="1" x14ac:dyDescent="0.25"/>
    <row r="32437" ht="30.75" customHeight="1" x14ac:dyDescent="0.25"/>
    <row r="32438" ht="30.75" customHeight="1" x14ac:dyDescent="0.25"/>
    <row r="32439" ht="30.75" customHeight="1" x14ac:dyDescent="0.25"/>
    <row r="32440" ht="30.75" customHeight="1" x14ac:dyDescent="0.25"/>
    <row r="32441" ht="30.75" customHeight="1" x14ac:dyDescent="0.25"/>
    <row r="32442" ht="30.75" customHeight="1" x14ac:dyDescent="0.25"/>
    <row r="32443" ht="30.75" customHeight="1" x14ac:dyDescent="0.25"/>
    <row r="32444" ht="30.75" customHeight="1" x14ac:dyDescent="0.25"/>
    <row r="32445" ht="30.75" customHeight="1" x14ac:dyDescent="0.25"/>
    <row r="32446" ht="30.75" customHeight="1" x14ac:dyDescent="0.25"/>
    <row r="32447" ht="30.75" customHeight="1" x14ac:dyDescent="0.25"/>
    <row r="32448" ht="30.75" customHeight="1" x14ac:dyDescent="0.25"/>
    <row r="32449" ht="30.75" customHeight="1" x14ac:dyDescent="0.25"/>
    <row r="32450" ht="30.75" customHeight="1" x14ac:dyDescent="0.25"/>
    <row r="32451" ht="30.75" customHeight="1" x14ac:dyDescent="0.25"/>
    <row r="32452" ht="30.75" customHeight="1" x14ac:dyDescent="0.25"/>
    <row r="32453" ht="30.75" customHeight="1" x14ac:dyDescent="0.25"/>
    <row r="32454" ht="30.75" customHeight="1" x14ac:dyDescent="0.25"/>
    <row r="32455" ht="30.75" customHeight="1" x14ac:dyDescent="0.25"/>
    <row r="32456" ht="30.75" customHeight="1" x14ac:dyDescent="0.25"/>
    <row r="32457" ht="30.75" customHeight="1" x14ac:dyDescent="0.25"/>
    <row r="32458" ht="30.75" customHeight="1" x14ac:dyDescent="0.25"/>
    <row r="32459" ht="30.75" customHeight="1" x14ac:dyDescent="0.25"/>
    <row r="32460" ht="30.75" customHeight="1" x14ac:dyDescent="0.25"/>
    <row r="32461" ht="30.75" customHeight="1" x14ac:dyDescent="0.25"/>
    <row r="32462" ht="30.75" customHeight="1" x14ac:dyDescent="0.25"/>
    <row r="32463" ht="30.75" customHeight="1" x14ac:dyDescent="0.25"/>
    <row r="32464" ht="30.75" customHeight="1" x14ac:dyDescent="0.25"/>
    <row r="32465" ht="30.75" customHeight="1" x14ac:dyDescent="0.25"/>
    <row r="32466" ht="30.75" customHeight="1" x14ac:dyDescent="0.25"/>
    <row r="32467" ht="30.75" customHeight="1" x14ac:dyDescent="0.25"/>
    <row r="32468" ht="30.75" customHeight="1" x14ac:dyDescent="0.25"/>
    <row r="32469" ht="30.75" customHeight="1" x14ac:dyDescent="0.25"/>
    <row r="32470" ht="30.75" customHeight="1" x14ac:dyDescent="0.25"/>
    <row r="32471" ht="30.75" customHeight="1" x14ac:dyDescent="0.25"/>
    <row r="32472" ht="30.75" customHeight="1" x14ac:dyDescent="0.25"/>
    <row r="32473" ht="30.75" customHeight="1" x14ac:dyDescent="0.25"/>
    <row r="32474" ht="30.75" customHeight="1" x14ac:dyDescent="0.25"/>
    <row r="32475" ht="30.75" customHeight="1" x14ac:dyDescent="0.25"/>
    <row r="32476" ht="30.75" customHeight="1" x14ac:dyDescent="0.25"/>
    <row r="32477" ht="30.75" customHeight="1" x14ac:dyDescent="0.25"/>
    <row r="32478" ht="30.75" customHeight="1" x14ac:dyDescent="0.25"/>
    <row r="32479" ht="30.75" customHeight="1" x14ac:dyDescent="0.25"/>
    <row r="32480" ht="30.75" customHeight="1" x14ac:dyDescent="0.25"/>
    <row r="32481" ht="30.75" customHeight="1" x14ac:dyDescent="0.25"/>
    <row r="32482" ht="30.75" customHeight="1" x14ac:dyDescent="0.25"/>
    <row r="32483" ht="30.75" customHeight="1" x14ac:dyDescent="0.25"/>
    <row r="32484" ht="30.75" customHeight="1" x14ac:dyDescent="0.25"/>
    <row r="32485" ht="30.75" customHeight="1" x14ac:dyDescent="0.25"/>
    <row r="32486" ht="30.75" customHeight="1" x14ac:dyDescent="0.25"/>
    <row r="32487" ht="30.75" customHeight="1" x14ac:dyDescent="0.25"/>
    <row r="32488" ht="30.75" customHeight="1" x14ac:dyDescent="0.25"/>
    <row r="32489" ht="30.75" customHeight="1" x14ac:dyDescent="0.25"/>
    <row r="32490" ht="30.75" customHeight="1" x14ac:dyDescent="0.25"/>
    <row r="32491" ht="30.75" customHeight="1" x14ac:dyDescent="0.25"/>
    <row r="32492" ht="30.75" customHeight="1" x14ac:dyDescent="0.25"/>
    <row r="32493" ht="30.75" customHeight="1" x14ac:dyDescent="0.25"/>
    <row r="32494" ht="30.75" customHeight="1" x14ac:dyDescent="0.25"/>
    <row r="32495" ht="30.75" customHeight="1" x14ac:dyDescent="0.25"/>
    <row r="32496" ht="30.75" customHeight="1" x14ac:dyDescent="0.25"/>
    <row r="32497" ht="30.75" customHeight="1" x14ac:dyDescent="0.25"/>
    <row r="32498" ht="30.75" customHeight="1" x14ac:dyDescent="0.25"/>
    <row r="32499" ht="30.75" customHeight="1" x14ac:dyDescent="0.25"/>
    <row r="32500" ht="30.75" customHeight="1" x14ac:dyDescent="0.25"/>
    <row r="32501" ht="30.75" customHeight="1" x14ac:dyDescent="0.25"/>
    <row r="32502" ht="30.75" customHeight="1" x14ac:dyDescent="0.25"/>
    <row r="32503" ht="30.75" customHeight="1" x14ac:dyDescent="0.25"/>
    <row r="32504" ht="30.75" customHeight="1" x14ac:dyDescent="0.25"/>
    <row r="32505" ht="30.75" customHeight="1" x14ac:dyDescent="0.25"/>
    <row r="32506" ht="30.75" customHeight="1" x14ac:dyDescent="0.25"/>
    <row r="32507" ht="30.75" customHeight="1" x14ac:dyDescent="0.25"/>
    <row r="32508" ht="30.75" customHeight="1" x14ac:dyDescent="0.25"/>
    <row r="32509" ht="30.75" customHeight="1" x14ac:dyDescent="0.25"/>
    <row r="32510" ht="30.75" customHeight="1" x14ac:dyDescent="0.25"/>
    <row r="32511" ht="30.75" customHeight="1" x14ac:dyDescent="0.25"/>
    <row r="32512" ht="30.75" customHeight="1" x14ac:dyDescent="0.25"/>
    <row r="32513" ht="30.75" customHeight="1" x14ac:dyDescent="0.25"/>
    <row r="32514" ht="30.75" customHeight="1" x14ac:dyDescent="0.25"/>
    <row r="32515" ht="30.75" customHeight="1" x14ac:dyDescent="0.25"/>
    <row r="32516" ht="30.75" customHeight="1" x14ac:dyDescent="0.25"/>
    <row r="32517" ht="30.75" customHeight="1" x14ac:dyDescent="0.25"/>
    <row r="32518" ht="30.75" customHeight="1" x14ac:dyDescent="0.25"/>
    <row r="32519" ht="30.75" customHeight="1" x14ac:dyDescent="0.25"/>
    <row r="32520" ht="30.75" customHeight="1" x14ac:dyDescent="0.25"/>
    <row r="32521" ht="30.75" customHeight="1" x14ac:dyDescent="0.25"/>
    <row r="32522" ht="30.75" customHeight="1" x14ac:dyDescent="0.25"/>
    <row r="32523" ht="30.75" customHeight="1" x14ac:dyDescent="0.25"/>
    <row r="32524" ht="30.75" customHeight="1" x14ac:dyDescent="0.25"/>
    <row r="32525" ht="30.75" customHeight="1" x14ac:dyDescent="0.25"/>
    <row r="32526" ht="30.75" customHeight="1" x14ac:dyDescent="0.25"/>
    <row r="32527" ht="30.75" customHeight="1" x14ac:dyDescent="0.25"/>
    <row r="32528" ht="30.75" customHeight="1" x14ac:dyDescent="0.25"/>
    <row r="32529" ht="30.75" customHeight="1" x14ac:dyDescent="0.25"/>
    <row r="32530" ht="30.75" customHeight="1" x14ac:dyDescent="0.25"/>
    <row r="32531" ht="30.75" customHeight="1" x14ac:dyDescent="0.25"/>
    <row r="32532" ht="30.75" customHeight="1" x14ac:dyDescent="0.25"/>
    <row r="32533" ht="30.75" customHeight="1" x14ac:dyDescent="0.25"/>
    <row r="32534" ht="30.75" customHeight="1" x14ac:dyDescent="0.25"/>
    <row r="32535" ht="30.75" customHeight="1" x14ac:dyDescent="0.25"/>
    <row r="32536" ht="30.75" customHeight="1" x14ac:dyDescent="0.25"/>
    <row r="32537" ht="30.75" customHeight="1" x14ac:dyDescent="0.25"/>
    <row r="32538" ht="30.75" customHeight="1" x14ac:dyDescent="0.25"/>
    <row r="32539" ht="30.75" customHeight="1" x14ac:dyDescent="0.25"/>
    <row r="32540" ht="30.75" customHeight="1" x14ac:dyDescent="0.25"/>
    <row r="32541" ht="30.75" customHeight="1" x14ac:dyDescent="0.25"/>
    <row r="32542" ht="30.75" customHeight="1" x14ac:dyDescent="0.25"/>
    <row r="32543" ht="30.75" customHeight="1" x14ac:dyDescent="0.25"/>
    <row r="32544" ht="30.75" customHeight="1" x14ac:dyDescent="0.25"/>
    <row r="32545" ht="30.75" customHeight="1" x14ac:dyDescent="0.25"/>
    <row r="32546" ht="30.75" customHeight="1" x14ac:dyDescent="0.25"/>
    <row r="32547" ht="30.75" customHeight="1" x14ac:dyDescent="0.25"/>
    <row r="32548" ht="30.75" customHeight="1" x14ac:dyDescent="0.25"/>
    <row r="32549" ht="30.75" customHeight="1" x14ac:dyDescent="0.25"/>
    <row r="32550" ht="30.75" customHeight="1" x14ac:dyDescent="0.25"/>
    <row r="32551" ht="30.75" customHeight="1" x14ac:dyDescent="0.25"/>
    <row r="32552" ht="30.75" customHeight="1" x14ac:dyDescent="0.25"/>
    <row r="32553" ht="30.75" customHeight="1" x14ac:dyDescent="0.25"/>
    <row r="32554" ht="30.75" customHeight="1" x14ac:dyDescent="0.25"/>
    <row r="32555" ht="30.75" customHeight="1" x14ac:dyDescent="0.25"/>
    <row r="32556" ht="30.75" customHeight="1" x14ac:dyDescent="0.25"/>
    <row r="32557" ht="30.75" customHeight="1" x14ac:dyDescent="0.25"/>
    <row r="32558" ht="30.75" customHeight="1" x14ac:dyDescent="0.25"/>
    <row r="32559" ht="30.75" customHeight="1" x14ac:dyDescent="0.25"/>
    <row r="32560" ht="30.75" customHeight="1" x14ac:dyDescent="0.25"/>
    <row r="32561" ht="30.75" customHeight="1" x14ac:dyDescent="0.25"/>
    <row r="32562" ht="30.75" customHeight="1" x14ac:dyDescent="0.25"/>
    <row r="32563" ht="30.75" customHeight="1" x14ac:dyDescent="0.25"/>
    <row r="32564" ht="30.75" customHeight="1" x14ac:dyDescent="0.25"/>
    <row r="32565" ht="30.75" customHeight="1" x14ac:dyDescent="0.25"/>
    <row r="32566" ht="30.75" customHeight="1" x14ac:dyDescent="0.25"/>
    <row r="32567" ht="30.75" customHeight="1" x14ac:dyDescent="0.25"/>
    <row r="32568" ht="30.75" customHeight="1" x14ac:dyDescent="0.25"/>
    <row r="32569" ht="30.75" customHeight="1" x14ac:dyDescent="0.25"/>
    <row r="32570" ht="30.75" customHeight="1" x14ac:dyDescent="0.25"/>
    <row r="32571" ht="30.75" customHeight="1" x14ac:dyDescent="0.25"/>
    <row r="32572" ht="30.75" customHeight="1" x14ac:dyDescent="0.25"/>
    <row r="32573" ht="30.75" customHeight="1" x14ac:dyDescent="0.25"/>
    <row r="32574" ht="30.75" customHeight="1" x14ac:dyDescent="0.25"/>
    <row r="32575" ht="30.75" customHeight="1" x14ac:dyDescent="0.25"/>
    <row r="32576" ht="30.75" customHeight="1" x14ac:dyDescent="0.25"/>
    <row r="32577" ht="30.75" customHeight="1" x14ac:dyDescent="0.25"/>
    <row r="32578" ht="30.75" customHeight="1" x14ac:dyDescent="0.25"/>
    <row r="32579" ht="30.75" customHeight="1" x14ac:dyDescent="0.25"/>
    <row r="32580" ht="30.75" customHeight="1" x14ac:dyDescent="0.25"/>
    <row r="32581" ht="30.75" customHeight="1" x14ac:dyDescent="0.25"/>
    <row r="32582" ht="30.75" customHeight="1" x14ac:dyDescent="0.25"/>
    <row r="32583" ht="30.75" customHeight="1" x14ac:dyDescent="0.25"/>
    <row r="32584" ht="30.75" customHeight="1" x14ac:dyDescent="0.25"/>
    <row r="32585" ht="30.75" customHeight="1" x14ac:dyDescent="0.25"/>
    <row r="32586" ht="30.75" customHeight="1" x14ac:dyDescent="0.25"/>
    <row r="32587" ht="30.75" customHeight="1" x14ac:dyDescent="0.25"/>
    <row r="32588" ht="30.75" customHeight="1" x14ac:dyDescent="0.25"/>
    <row r="32589" ht="30.75" customHeight="1" x14ac:dyDescent="0.25"/>
    <row r="32590" ht="30.75" customHeight="1" x14ac:dyDescent="0.25"/>
    <row r="32591" ht="30.75" customHeight="1" x14ac:dyDescent="0.25"/>
    <row r="32592" ht="30.75" customHeight="1" x14ac:dyDescent="0.25"/>
    <row r="32593" ht="30.75" customHeight="1" x14ac:dyDescent="0.25"/>
    <row r="32594" ht="30.75" customHeight="1" x14ac:dyDescent="0.25"/>
    <row r="32595" ht="30.75" customHeight="1" x14ac:dyDescent="0.25"/>
    <row r="32596" ht="30.75" customHeight="1" x14ac:dyDescent="0.25"/>
    <row r="32597" ht="30.75" customHeight="1" x14ac:dyDescent="0.25"/>
    <row r="32598" ht="30.75" customHeight="1" x14ac:dyDescent="0.25"/>
    <row r="32599" ht="30.75" customHeight="1" x14ac:dyDescent="0.25"/>
    <row r="32600" ht="30.75" customHeight="1" x14ac:dyDescent="0.25"/>
    <row r="32601" ht="30.75" customHeight="1" x14ac:dyDescent="0.25"/>
    <row r="32602" ht="30.75" customHeight="1" x14ac:dyDescent="0.25"/>
    <row r="32603" ht="30.75" customHeight="1" x14ac:dyDescent="0.25"/>
    <row r="32604" ht="30.75" customHeight="1" x14ac:dyDescent="0.25"/>
    <row r="32605" ht="30.75" customHeight="1" x14ac:dyDescent="0.25"/>
    <row r="32606" ht="30.75" customHeight="1" x14ac:dyDescent="0.25"/>
    <row r="32607" ht="30.75" customHeight="1" x14ac:dyDescent="0.25"/>
    <row r="32608" ht="30.75" customHeight="1" x14ac:dyDescent="0.25"/>
    <row r="32609" ht="30.75" customHeight="1" x14ac:dyDescent="0.25"/>
    <row r="32610" ht="30.75" customHeight="1" x14ac:dyDescent="0.25"/>
    <row r="32611" ht="30.75" customHeight="1" x14ac:dyDescent="0.25"/>
    <row r="32612" ht="30.75" customHeight="1" x14ac:dyDescent="0.25"/>
    <row r="32613" ht="30.75" customHeight="1" x14ac:dyDescent="0.25"/>
    <row r="32614" ht="30.75" customHeight="1" x14ac:dyDescent="0.25"/>
    <row r="32615" ht="30.75" customHeight="1" x14ac:dyDescent="0.25"/>
    <row r="32616" ht="30.75" customHeight="1" x14ac:dyDescent="0.25"/>
    <row r="32617" ht="30.75" customHeight="1" x14ac:dyDescent="0.25"/>
    <row r="32618" ht="30.75" customHeight="1" x14ac:dyDescent="0.25"/>
    <row r="32619" ht="30.75" customHeight="1" x14ac:dyDescent="0.25"/>
    <row r="32620" ht="30.75" customHeight="1" x14ac:dyDescent="0.25"/>
    <row r="32621" ht="30.75" customHeight="1" x14ac:dyDescent="0.25"/>
    <row r="32622" ht="30.75" customHeight="1" x14ac:dyDescent="0.25"/>
    <row r="32623" ht="30.75" customHeight="1" x14ac:dyDescent="0.25"/>
    <row r="32624" ht="30.75" customHeight="1" x14ac:dyDescent="0.25"/>
    <row r="32625" ht="30.75" customHeight="1" x14ac:dyDescent="0.25"/>
    <row r="32626" ht="30.75" customHeight="1" x14ac:dyDescent="0.25"/>
    <row r="32627" ht="30.75" customHeight="1" x14ac:dyDescent="0.25"/>
    <row r="32628" ht="30.75" customHeight="1" x14ac:dyDescent="0.25"/>
    <row r="32629" ht="30.75" customHeight="1" x14ac:dyDescent="0.25"/>
    <row r="32630" ht="30.75" customHeight="1" x14ac:dyDescent="0.25"/>
    <row r="32631" ht="30.75" customHeight="1" x14ac:dyDescent="0.25"/>
    <row r="32632" ht="30.75" customHeight="1" x14ac:dyDescent="0.25"/>
    <row r="32633" ht="30.75" customHeight="1" x14ac:dyDescent="0.25"/>
    <row r="32634" ht="30.75" customHeight="1" x14ac:dyDescent="0.25"/>
    <row r="32635" ht="30.75" customHeight="1" x14ac:dyDescent="0.25"/>
    <row r="32636" ht="30.75" customHeight="1" x14ac:dyDescent="0.25"/>
    <row r="32637" ht="30.75" customHeight="1" x14ac:dyDescent="0.25"/>
    <row r="32638" ht="30.75" customHeight="1" x14ac:dyDescent="0.25"/>
    <row r="32639" ht="30.75" customHeight="1" x14ac:dyDescent="0.25"/>
    <row r="32640" ht="30.75" customHeight="1" x14ac:dyDescent="0.25"/>
    <row r="32641" ht="30.75" customHeight="1" x14ac:dyDescent="0.25"/>
    <row r="32642" ht="30.75" customHeight="1" x14ac:dyDescent="0.25"/>
    <row r="32643" ht="30.75" customHeight="1" x14ac:dyDescent="0.25"/>
    <row r="32644" ht="30.75" customHeight="1" x14ac:dyDescent="0.25"/>
    <row r="32645" ht="30.75" customHeight="1" x14ac:dyDescent="0.25"/>
    <row r="32646" ht="30.75" customHeight="1" x14ac:dyDescent="0.25"/>
    <row r="32647" ht="30.75" customHeight="1" x14ac:dyDescent="0.25"/>
    <row r="32648" ht="30.75" customHeight="1" x14ac:dyDescent="0.25"/>
    <row r="32649" ht="30.75" customHeight="1" x14ac:dyDescent="0.25"/>
    <row r="32650" ht="30.75" customHeight="1" x14ac:dyDescent="0.25"/>
    <row r="32651" ht="30.75" customHeight="1" x14ac:dyDescent="0.25"/>
    <row r="32652" ht="30.75" customHeight="1" x14ac:dyDescent="0.25"/>
    <row r="32653" ht="30.75" customHeight="1" x14ac:dyDescent="0.25"/>
    <row r="32654" ht="30.75" customHeight="1" x14ac:dyDescent="0.25"/>
    <row r="32655" ht="30.75" customHeight="1" x14ac:dyDescent="0.25"/>
    <row r="32656" ht="30.75" customHeight="1" x14ac:dyDescent="0.25"/>
    <row r="32657" ht="30.75" customHeight="1" x14ac:dyDescent="0.25"/>
    <row r="32658" ht="30.75" customHeight="1" x14ac:dyDescent="0.25"/>
    <row r="32659" ht="30.75" customHeight="1" x14ac:dyDescent="0.25"/>
    <row r="32660" ht="30.75" customHeight="1" x14ac:dyDescent="0.25"/>
    <row r="32661" ht="30.75" customHeight="1" x14ac:dyDescent="0.25"/>
    <row r="32662" ht="30.75" customHeight="1" x14ac:dyDescent="0.25"/>
    <row r="32663" ht="30.75" customHeight="1" x14ac:dyDescent="0.25"/>
    <row r="32664" ht="30.75" customHeight="1" x14ac:dyDescent="0.25"/>
    <row r="32665" ht="30.75" customHeight="1" x14ac:dyDescent="0.25"/>
    <row r="32666" ht="30.75" customHeight="1" x14ac:dyDescent="0.25"/>
    <row r="32667" ht="30.75" customHeight="1" x14ac:dyDescent="0.25"/>
    <row r="32668" ht="30.75" customHeight="1" x14ac:dyDescent="0.25"/>
    <row r="32669" ht="30.75" customHeight="1" x14ac:dyDescent="0.25"/>
    <row r="32670" ht="30.75" customHeight="1" x14ac:dyDescent="0.25"/>
    <row r="32671" ht="30.75" customHeight="1" x14ac:dyDescent="0.25"/>
    <row r="32672" ht="30.75" customHeight="1" x14ac:dyDescent="0.25"/>
    <row r="32673" ht="30.75" customHeight="1" x14ac:dyDescent="0.25"/>
    <row r="32674" ht="30.75" customHeight="1" x14ac:dyDescent="0.25"/>
    <row r="32675" ht="30.75" customHeight="1" x14ac:dyDescent="0.25"/>
    <row r="32676" ht="30.75" customHeight="1" x14ac:dyDescent="0.25"/>
    <row r="32677" ht="30.75" customHeight="1" x14ac:dyDescent="0.25"/>
    <row r="32678" ht="30.75" customHeight="1" x14ac:dyDescent="0.25"/>
    <row r="32679" ht="30.75" customHeight="1" x14ac:dyDescent="0.25"/>
    <row r="32680" ht="30.75" customHeight="1" x14ac:dyDescent="0.25"/>
    <row r="32681" ht="30.75" customHeight="1" x14ac:dyDescent="0.25"/>
    <row r="32682" ht="30.75" customHeight="1" x14ac:dyDescent="0.25"/>
    <row r="32683" ht="30.75" customHeight="1" x14ac:dyDescent="0.25"/>
    <row r="32684" ht="30.75" customHeight="1" x14ac:dyDescent="0.25"/>
    <row r="32685" ht="30.75" customHeight="1" x14ac:dyDescent="0.25"/>
    <row r="32686" ht="30.75" customHeight="1" x14ac:dyDescent="0.25"/>
    <row r="32687" ht="30.75" customHeight="1" x14ac:dyDescent="0.25"/>
    <row r="32688" ht="30.75" customHeight="1" x14ac:dyDescent="0.25"/>
    <row r="32689" ht="30.75" customHeight="1" x14ac:dyDescent="0.25"/>
    <row r="32690" ht="30.75" customHeight="1" x14ac:dyDescent="0.25"/>
    <row r="32691" ht="30.75" customHeight="1" x14ac:dyDescent="0.25"/>
    <row r="32692" ht="30.75" customHeight="1" x14ac:dyDescent="0.25"/>
    <row r="32693" ht="30.75" customHeight="1" x14ac:dyDescent="0.25"/>
    <row r="32694" ht="30.75" customHeight="1" x14ac:dyDescent="0.25"/>
    <row r="32695" ht="30.75" customHeight="1" x14ac:dyDescent="0.25"/>
    <row r="32696" ht="30.75" customHeight="1" x14ac:dyDescent="0.25"/>
    <row r="32697" ht="30.75" customHeight="1" x14ac:dyDescent="0.25"/>
    <row r="32698" ht="30.75" customHeight="1" x14ac:dyDescent="0.25"/>
    <row r="32699" ht="30.75" customHeight="1" x14ac:dyDescent="0.25"/>
    <row r="32700" ht="30.75" customHeight="1" x14ac:dyDescent="0.25"/>
    <row r="32701" ht="30.75" customHeight="1" x14ac:dyDescent="0.25"/>
    <row r="32702" ht="30.75" customHeight="1" x14ac:dyDescent="0.25"/>
    <row r="32703" ht="30.75" customHeight="1" x14ac:dyDescent="0.25"/>
    <row r="32704" ht="30.75" customHeight="1" x14ac:dyDescent="0.25"/>
    <row r="32705" ht="30.75" customHeight="1" x14ac:dyDescent="0.25"/>
    <row r="32706" ht="30.75" customHeight="1" x14ac:dyDescent="0.25"/>
    <row r="32707" ht="30.75" customHeight="1" x14ac:dyDescent="0.25"/>
    <row r="32708" ht="30.75" customHeight="1" x14ac:dyDescent="0.25"/>
    <row r="32709" ht="30.75" customHeight="1" x14ac:dyDescent="0.25"/>
    <row r="32710" ht="30.75" customHeight="1" x14ac:dyDescent="0.25"/>
    <row r="32711" ht="30.75" customHeight="1" x14ac:dyDescent="0.25"/>
    <row r="32712" ht="30.75" customHeight="1" x14ac:dyDescent="0.25"/>
    <row r="32713" ht="30.75" customHeight="1" x14ac:dyDescent="0.25"/>
    <row r="32714" ht="30.75" customHeight="1" x14ac:dyDescent="0.25"/>
    <row r="32715" ht="30.75" customHeight="1" x14ac:dyDescent="0.25"/>
    <row r="32716" ht="30.75" customHeight="1" x14ac:dyDescent="0.25"/>
    <row r="32717" ht="30.75" customHeight="1" x14ac:dyDescent="0.25"/>
    <row r="32718" ht="30.75" customHeight="1" x14ac:dyDescent="0.25"/>
    <row r="32719" ht="30.75" customHeight="1" x14ac:dyDescent="0.25"/>
    <row r="32720" ht="30.75" customHeight="1" x14ac:dyDescent="0.25"/>
    <row r="32721" ht="30.75" customHeight="1" x14ac:dyDescent="0.25"/>
    <row r="32722" ht="30.75" customHeight="1" x14ac:dyDescent="0.25"/>
    <row r="32723" ht="30.75" customHeight="1" x14ac:dyDescent="0.25"/>
    <row r="32724" ht="30.75" customHeight="1" x14ac:dyDescent="0.25"/>
    <row r="32725" ht="30.75" customHeight="1" x14ac:dyDescent="0.25"/>
    <row r="32726" ht="30.75" customHeight="1" x14ac:dyDescent="0.25"/>
    <row r="32727" ht="30.75" customHeight="1" x14ac:dyDescent="0.25"/>
    <row r="32728" ht="30.75" customHeight="1" x14ac:dyDescent="0.25"/>
    <row r="32729" ht="30.75" customHeight="1" x14ac:dyDescent="0.25"/>
    <row r="32730" ht="30.75" customHeight="1" x14ac:dyDescent="0.25"/>
    <row r="32731" ht="30.75" customHeight="1" x14ac:dyDescent="0.25"/>
    <row r="32732" ht="30.75" customHeight="1" x14ac:dyDescent="0.25"/>
    <row r="32733" ht="30.75" customHeight="1" x14ac:dyDescent="0.25"/>
    <row r="32734" ht="30.75" customHeight="1" x14ac:dyDescent="0.25"/>
    <row r="32735" ht="30.75" customHeight="1" x14ac:dyDescent="0.25"/>
    <row r="32736" ht="30.75" customHeight="1" x14ac:dyDescent="0.25"/>
    <row r="32737" ht="30.75" customHeight="1" x14ac:dyDescent="0.25"/>
    <row r="32738" ht="30.75" customHeight="1" x14ac:dyDescent="0.25"/>
    <row r="32739" ht="30.75" customHeight="1" x14ac:dyDescent="0.25"/>
    <row r="32740" ht="30.75" customHeight="1" x14ac:dyDescent="0.25"/>
    <row r="32741" ht="30.75" customHeight="1" x14ac:dyDescent="0.25"/>
    <row r="32742" ht="30.75" customHeight="1" x14ac:dyDescent="0.25"/>
    <row r="32743" ht="30.75" customHeight="1" x14ac:dyDescent="0.25"/>
    <row r="32744" ht="30.75" customHeight="1" x14ac:dyDescent="0.25"/>
    <row r="32745" ht="30.75" customHeight="1" x14ac:dyDescent="0.25"/>
    <row r="32746" ht="30.75" customHeight="1" x14ac:dyDescent="0.25"/>
    <row r="32747" ht="30.75" customHeight="1" x14ac:dyDescent="0.25"/>
    <row r="32748" ht="30.75" customHeight="1" x14ac:dyDescent="0.25"/>
    <row r="32749" ht="30.75" customHeight="1" x14ac:dyDescent="0.25"/>
    <row r="32750" ht="30.75" customHeight="1" x14ac:dyDescent="0.25"/>
    <row r="32751" ht="30.75" customHeight="1" x14ac:dyDescent="0.25"/>
    <row r="32752" ht="30.75" customHeight="1" x14ac:dyDescent="0.25"/>
    <row r="32753" ht="30.75" customHeight="1" x14ac:dyDescent="0.25"/>
    <row r="32754" ht="30.75" customHeight="1" x14ac:dyDescent="0.25"/>
    <row r="32755" ht="30.75" customHeight="1" x14ac:dyDescent="0.25"/>
    <row r="32756" ht="30.75" customHeight="1" x14ac:dyDescent="0.25"/>
    <row r="32757" ht="30.75" customHeight="1" x14ac:dyDescent="0.25"/>
    <row r="32758" ht="30.75" customHeight="1" x14ac:dyDescent="0.25"/>
    <row r="32759" ht="30.75" customHeight="1" x14ac:dyDescent="0.25"/>
    <row r="32760" ht="30.75" customHeight="1" x14ac:dyDescent="0.25"/>
    <row r="32761" ht="30.75" customHeight="1" x14ac:dyDescent="0.25"/>
    <row r="32762" ht="30.75" customHeight="1" x14ac:dyDescent="0.25"/>
    <row r="32763" ht="30.75" customHeight="1" x14ac:dyDescent="0.25"/>
    <row r="32764" ht="30.75" customHeight="1" x14ac:dyDescent="0.25"/>
    <row r="32765" ht="30.75" customHeight="1" x14ac:dyDescent="0.25"/>
    <row r="32766" ht="30.75" customHeight="1" x14ac:dyDescent="0.25"/>
    <row r="32767" ht="30.75" customHeight="1" x14ac:dyDescent="0.25"/>
    <row r="32768" ht="30.75" customHeight="1" x14ac:dyDescent="0.25"/>
    <row r="32769" ht="30.75" customHeight="1" x14ac:dyDescent="0.25"/>
    <row r="32770" ht="30.75" customHeight="1" x14ac:dyDescent="0.25"/>
    <row r="32771" ht="30.75" customHeight="1" x14ac:dyDescent="0.25"/>
    <row r="32772" ht="30.75" customHeight="1" x14ac:dyDescent="0.25"/>
    <row r="32773" ht="30.75" customHeight="1" x14ac:dyDescent="0.25"/>
    <row r="32774" ht="30.75" customHeight="1" x14ac:dyDescent="0.25"/>
    <row r="32775" ht="30.75" customHeight="1" x14ac:dyDescent="0.25"/>
    <row r="32776" ht="30.75" customHeight="1" x14ac:dyDescent="0.25"/>
    <row r="32777" ht="30.75" customHeight="1" x14ac:dyDescent="0.25"/>
    <row r="32778" ht="30.75" customHeight="1" x14ac:dyDescent="0.25"/>
    <row r="32779" ht="30.75" customHeight="1" x14ac:dyDescent="0.25"/>
    <row r="32780" ht="30.75" customHeight="1" x14ac:dyDescent="0.25"/>
    <row r="32781" ht="30.75" customHeight="1" x14ac:dyDescent="0.25"/>
    <row r="32782" ht="30.75" customHeight="1" x14ac:dyDescent="0.25"/>
    <row r="32783" ht="30.75" customHeight="1" x14ac:dyDescent="0.25"/>
    <row r="32784" ht="30.75" customHeight="1" x14ac:dyDescent="0.25"/>
    <row r="32785" ht="30.75" customHeight="1" x14ac:dyDescent="0.25"/>
    <row r="32786" ht="30.75" customHeight="1" x14ac:dyDescent="0.25"/>
    <row r="32787" ht="30.75" customHeight="1" x14ac:dyDescent="0.25"/>
    <row r="32788" ht="30.75" customHeight="1" x14ac:dyDescent="0.25"/>
    <row r="32789" ht="30.75" customHeight="1" x14ac:dyDescent="0.25"/>
    <row r="32790" ht="30.75" customHeight="1" x14ac:dyDescent="0.25"/>
    <row r="32791" ht="30.75" customHeight="1" x14ac:dyDescent="0.25"/>
    <row r="32792" ht="30.75" customHeight="1" x14ac:dyDescent="0.25"/>
    <row r="32793" ht="30.75" customHeight="1" x14ac:dyDescent="0.25"/>
    <row r="32794" ht="30.75" customHeight="1" x14ac:dyDescent="0.25"/>
    <row r="32795" ht="30.75" customHeight="1" x14ac:dyDescent="0.25"/>
    <row r="32796" ht="30.75" customHeight="1" x14ac:dyDescent="0.25"/>
    <row r="32797" ht="30.75" customHeight="1" x14ac:dyDescent="0.25"/>
    <row r="32798" ht="30.75" customHeight="1" x14ac:dyDescent="0.25"/>
    <row r="32799" ht="30.75" customHeight="1" x14ac:dyDescent="0.25"/>
    <row r="32800" ht="30.75" customHeight="1" x14ac:dyDescent="0.25"/>
    <row r="32801" ht="30.75" customHeight="1" x14ac:dyDescent="0.25"/>
    <row r="32802" ht="30.75" customHeight="1" x14ac:dyDescent="0.25"/>
    <row r="32803" ht="30.75" customHeight="1" x14ac:dyDescent="0.25"/>
    <row r="32804" ht="30.75" customHeight="1" x14ac:dyDescent="0.25"/>
    <row r="32805" ht="30.75" customHeight="1" x14ac:dyDescent="0.25"/>
    <row r="32806" ht="30.75" customHeight="1" x14ac:dyDescent="0.25"/>
    <row r="32807" ht="30.75" customHeight="1" x14ac:dyDescent="0.25"/>
    <row r="32808" ht="30.75" customHeight="1" x14ac:dyDescent="0.25"/>
    <row r="32809" ht="30.75" customHeight="1" x14ac:dyDescent="0.25"/>
    <row r="32810" ht="30.75" customHeight="1" x14ac:dyDescent="0.25"/>
    <row r="32811" ht="30.75" customHeight="1" x14ac:dyDescent="0.25"/>
    <row r="32812" ht="30.75" customHeight="1" x14ac:dyDescent="0.25"/>
    <row r="32813" ht="30.75" customHeight="1" x14ac:dyDescent="0.25"/>
    <row r="32814" ht="30.75" customHeight="1" x14ac:dyDescent="0.25"/>
    <row r="32815" ht="30.75" customHeight="1" x14ac:dyDescent="0.25"/>
    <row r="32816" ht="30.75" customHeight="1" x14ac:dyDescent="0.25"/>
    <row r="32817" ht="30.75" customHeight="1" x14ac:dyDescent="0.25"/>
    <row r="32818" ht="30.75" customHeight="1" x14ac:dyDescent="0.25"/>
    <row r="32819" ht="30.75" customHeight="1" x14ac:dyDescent="0.25"/>
    <row r="32820" ht="30.75" customHeight="1" x14ac:dyDescent="0.25"/>
    <row r="32821" ht="30.75" customHeight="1" x14ac:dyDescent="0.25"/>
    <row r="32822" ht="30.75" customHeight="1" x14ac:dyDescent="0.25"/>
    <row r="32823" ht="30.75" customHeight="1" x14ac:dyDescent="0.25"/>
    <row r="32824" ht="30.75" customHeight="1" x14ac:dyDescent="0.25"/>
    <row r="32825" ht="30.75" customHeight="1" x14ac:dyDescent="0.25"/>
    <row r="32826" ht="30.75" customHeight="1" x14ac:dyDescent="0.25"/>
    <row r="32827" ht="30.75" customHeight="1" x14ac:dyDescent="0.25"/>
    <row r="32828" ht="30.75" customHeight="1" x14ac:dyDescent="0.25"/>
    <row r="32829" ht="30.75" customHeight="1" x14ac:dyDescent="0.25"/>
    <row r="32830" ht="30.75" customHeight="1" x14ac:dyDescent="0.25"/>
    <row r="32831" ht="30.75" customHeight="1" x14ac:dyDescent="0.25"/>
    <row r="32832" ht="30.75" customHeight="1" x14ac:dyDescent="0.25"/>
    <row r="32833" ht="30.75" customHeight="1" x14ac:dyDescent="0.25"/>
    <row r="32834" ht="30.75" customHeight="1" x14ac:dyDescent="0.25"/>
    <row r="32835" ht="30.75" customHeight="1" x14ac:dyDescent="0.25"/>
    <row r="32836" ht="30.75" customHeight="1" x14ac:dyDescent="0.25"/>
    <row r="32837" ht="30.75" customHeight="1" x14ac:dyDescent="0.25"/>
    <row r="32838" ht="30.75" customHeight="1" x14ac:dyDescent="0.25"/>
    <row r="32839" ht="30.75" customHeight="1" x14ac:dyDescent="0.25"/>
    <row r="32840" ht="30.75" customHeight="1" x14ac:dyDescent="0.25"/>
    <row r="32841" ht="30.75" customHeight="1" x14ac:dyDescent="0.25"/>
    <row r="32842" ht="30.75" customHeight="1" x14ac:dyDescent="0.25"/>
    <row r="32843" ht="30.75" customHeight="1" x14ac:dyDescent="0.25"/>
    <row r="32844" ht="30.75" customHeight="1" x14ac:dyDescent="0.25"/>
    <row r="32845" ht="30.75" customHeight="1" x14ac:dyDescent="0.25"/>
    <row r="32846" ht="30.75" customHeight="1" x14ac:dyDescent="0.25"/>
    <row r="32847" ht="30.75" customHeight="1" x14ac:dyDescent="0.25"/>
    <row r="32848" ht="30.75" customHeight="1" x14ac:dyDescent="0.25"/>
    <row r="32849" ht="30.75" customHeight="1" x14ac:dyDescent="0.25"/>
    <row r="32850" ht="30.75" customHeight="1" x14ac:dyDescent="0.25"/>
    <row r="32851" ht="30.75" customHeight="1" x14ac:dyDescent="0.25"/>
    <row r="32852" ht="30.75" customHeight="1" x14ac:dyDescent="0.25"/>
    <row r="32853" ht="30.75" customHeight="1" x14ac:dyDescent="0.25"/>
    <row r="32854" ht="30.75" customHeight="1" x14ac:dyDescent="0.25"/>
    <row r="32855" ht="30.75" customHeight="1" x14ac:dyDescent="0.25"/>
    <row r="32856" ht="30.75" customHeight="1" x14ac:dyDescent="0.25"/>
    <row r="32857" ht="30.75" customHeight="1" x14ac:dyDescent="0.25"/>
    <row r="32858" ht="30.75" customHeight="1" x14ac:dyDescent="0.25"/>
    <row r="32859" ht="30.75" customHeight="1" x14ac:dyDescent="0.25"/>
    <row r="32860" ht="30.75" customHeight="1" x14ac:dyDescent="0.25"/>
    <row r="32861" ht="30.75" customHeight="1" x14ac:dyDescent="0.25"/>
    <row r="32862" ht="30.75" customHeight="1" x14ac:dyDescent="0.25"/>
    <row r="32863" ht="30.75" customHeight="1" x14ac:dyDescent="0.25"/>
    <row r="32864" ht="30.75" customHeight="1" x14ac:dyDescent="0.25"/>
    <row r="32865" ht="30.75" customHeight="1" x14ac:dyDescent="0.25"/>
    <row r="32866" ht="30.75" customHeight="1" x14ac:dyDescent="0.25"/>
    <row r="32867" ht="30.75" customHeight="1" x14ac:dyDescent="0.25"/>
    <row r="32868" ht="30.75" customHeight="1" x14ac:dyDescent="0.25"/>
    <row r="32869" ht="30.75" customHeight="1" x14ac:dyDescent="0.25"/>
    <row r="32870" ht="30.75" customHeight="1" x14ac:dyDescent="0.25"/>
    <row r="32871" ht="30.75" customHeight="1" x14ac:dyDescent="0.25"/>
    <row r="32872" ht="30.75" customHeight="1" x14ac:dyDescent="0.25"/>
    <row r="32873" ht="30.75" customHeight="1" x14ac:dyDescent="0.25"/>
    <row r="32874" ht="30.75" customHeight="1" x14ac:dyDescent="0.25"/>
    <row r="32875" ht="30.75" customHeight="1" x14ac:dyDescent="0.25"/>
    <row r="32876" ht="30.75" customHeight="1" x14ac:dyDescent="0.25"/>
    <row r="32877" ht="30.75" customHeight="1" x14ac:dyDescent="0.25"/>
    <row r="32878" ht="30.75" customHeight="1" x14ac:dyDescent="0.25"/>
    <row r="32879" ht="30.75" customHeight="1" x14ac:dyDescent="0.25"/>
    <row r="32880" ht="30.75" customHeight="1" x14ac:dyDescent="0.25"/>
    <row r="32881" ht="30.75" customHeight="1" x14ac:dyDescent="0.25"/>
    <row r="32882" ht="30.75" customHeight="1" x14ac:dyDescent="0.25"/>
    <row r="32883" ht="30.75" customHeight="1" x14ac:dyDescent="0.25"/>
    <row r="32884" ht="30.75" customHeight="1" x14ac:dyDescent="0.25"/>
    <row r="32885" ht="30.75" customHeight="1" x14ac:dyDescent="0.25"/>
    <row r="32886" ht="30.75" customHeight="1" x14ac:dyDescent="0.25"/>
    <row r="32887" ht="30.75" customHeight="1" x14ac:dyDescent="0.25"/>
    <row r="32888" ht="30.75" customHeight="1" x14ac:dyDescent="0.25"/>
    <row r="32889" ht="30.75" customHeight="1" x14ac:dyDescent="0.25"/>
    <row r="32890" ht="30.75" customHeight="1" x14ac:dyDescent="0.25"/>
    <row r="32891" ht="30.75" customHeight="1" x14ac:dyDescent="0.25"/>
    <row r="32892" ht="30.75" customHeight="1" x14ac:dyDescent="0.25"/>
    <row r="32893" ht="30.75" customHeight="1" x14ac:dyDescent="0.25"/>
    <row r="32894" ht="30.75" customHeight="1" x14ac:dyDescent="0.25"/>
    <row r="32895" ht="30.75" customHeight="1" x14ac:dyDescent="0.25"/>
    <row r="32896" ht="30.75" customHeight="1" x14ac:dyDescent="0.25"/>
    <row r="32897" ht="30.75" customHeight="1" x14ac:dyDescent="0.25"/>
    <row r="32898" ht="30.75" customHeight="1" x14ac:dyDescent="0.25"/>
    <row r="32899" ht="30.75" customHeight="1" x14ac:dyDescent="0.25"/>
    <row r="32900" ht="30.75" customHeight="1" x14ac:dyDescent="0.25"/>
    <row r="32901" ht="30.75" customHeight="1" x14ac:dyDescent="0.25"/>
    <row r="32902" ht="30.75" customHeight="1" x14ac:dyDescent="0.25"/>
    <row r="32903" ht="30.75" customHeight="1" x14ac:dyDescent="0.25"/>
    <row r="32904" ht="30.75" customHeight="1" x14ac:dyDescent="0.25"/>
    <row r="32905" ht="30.75" customHeight="1" x14ac:dyDescent="0.25"/>
    <row r="32906" ht="30.75" customHeight="1" x14ac:dyDescent="0.25"/>
    <row r="32907" ht="30.75" customHeight="1" x14ac:dyDescent="0.25"/>
    <row r="32908" ht="30.75" customHeight="1" x14ac:dyDescent="0.25"/>
    <row r="32909" ht="30.75" customHeight="1" x14ac:dyDescent="0.25"/>
    <row r="32910" ht="30.75" customHeight="1" x14ac:dyDescent="0.25"/>
    <row r="32911" ht="30.75" customHeight="1" x14ac:dyDescent="0.25"/>
    <row r="32912" ht="30.75" customHeight="1" x14ac:dyDescent="0.25"/>
    <row r="32913" ht="30.75" customHeight="1" x14ac:dyDescent="0.25"/>
    <row r="32914" ht="30.75" customHeight="1" x14ac:dyDescent="0.25"/>
    <row r="32915" ht="30.75" customHeight="1" x14ac:dyDescent="0.25"/>
    <row r="32916" ht="30.75" customHeight="1" x14ac:dyDescent="0.25"/>
    <row r="32917" ht="30.75" customHeight="1" x14ac:dyDescent="0.25"/>
    <row r="32918" ht="30.75" customHeight="1" x14ac:dyDescent="0.25"/>
    <row r="32919" ht="30.75" customHeight="1" x14ac:dyDescent="0.25"/>
    <row r="32920" ht="30.75" customHeight="1" x14ac:dyDescent="0.25"/>
    <row r="32921" ht="30.75" customHeight="1" x14ac:dyDescent="0.25"/>
    <row r="32922" ht="30.75" customHeight="1" x14ac:dyDescent="0.25"/>
    <row r="32923" ht="30.75" customHeight="1" x14ac:dyDescent="0.25"/>
    <row r="32924" ht="30.75" customHeight="1" x14ac:dyDescent="0.25"/>
    <row r="32925" ht="30.75" customHeight="1" x14ac:dyDescent="0.25"/>
    <row r="32926" ht="30.75" customHeight="1" x14ac:dyDescent="0.25"/>
    <row r="32927" ht="30.75" customHeight="1" x14ac:dyDescent="0.25"/>
    <row r="32928" ht="30.75" customHeight="1" x14ac:dyDescent="0.25"/>
    <row r="32929" ht="30.75" customHeight="1" x14ac:dyDescent="0.25"/>
    <row r="32930" ht="30.75" customHeight="1" x14ac:dyDescent="0.25"/>
    <row r="32931" ht="30.75" customHeight="1" x14ac:dyDescent="0.25"/>
    <row r="32932" ht="30.75" customHeight="1" x14ac:dyDescent="0.25"/>
    <row r="32933" ht="30.75" customHeight="1" x14ac:dyDescent="0.25"/>
    <row r="32934" ht="30.75" customHeight="1" x14ac:dyDescent="0.25"/>
    <row r="32935" ht="30.75" customHeight="1" x14ac:dyDescent="0.25"/>
    <row r="32936" ht="30.75" customHeight="1" x14ac:dyDescent="0.25"/>
    <row r="32937" ht="30.75" customHeight="1" x14ac:dyDescent="0.25"/>
    <row r="32938" ht="30.75" customHeight="1" x14ac:dyDescent="0.25"/>
    <row r="32939" ht="30.75" customHeight="1" x14ac:dyDescent="0.25"/>
    <row r="32940" ht="30.75" customHeight="1" x14ac:dyDescent="0.25"/>
    <row r="32941" ht="30.75" customHeight="1" x14ac:dyDescent="0.25"/>
    <row r="32942" ht="30.75" customHeight="1" x14ac:dyDescent="0.25"/>
    <row r="32943" ht="30.75" customHeight="1" x14ac:dyDescent="0.25"/>
    <row r="32944" ht="30.75" customHeight="1" x14ac:dyDescent="0.25"/>
    <row r="32945" ht="30.75" customHeight="1" x14ac:dyDescent="0.25"/>
    <row r="32946" ht="30.75" customHeight="1" x14ac:dyDescent="0.25"/>
    <row r="32947" ht="30.75" customHeight="1" x14ac:dyDescent="0.25"/>
    <row r="32948" ht="30.75" customHeight="1" x14ac:dyDescent="0.25"/>
    <row r="32949" ht="30.75" customHeight="1" x14ac:dyDescent="0.25"/>
    <row r="32950" ht="30.75" customHeight="1" x14ac:dyDescent="0.25"/>
    <row r="32951" ht="30.75" customHeight="1" x14ac:dyDescent="0.25"/>
    <row r="32952" ht="30.75" customHeight="1" x14ac:dyDescent="0.25"/>
    <row r="32953" ht="30.75" customHeight="1" x14ac:dyDescent="0.25"/>
    <row r="32954" ht="30.75" customHeight="1" x14ac:dyDescent="0.25"/>
    <row r="32955" ht="30.75" customHeight="1" x14ac:dyDescent="0.25"/>
    <row r="32956" ht="30.75" customHeight="1" x14ac:dyDescent="0.25"/>
    <row r="32957" ht="30.75" customHeight="1" x14ac:dyDescent="0.25"/>
    <row r="32958" ht="30.75" customHeight="1" x14ac:dyDescent="0.25"/>
    <row r="32959" ht="30.75" customHeight="1" x14ac:dyDescent="0.25"/>
    <row r="32960" ht="30.75" customHeight="1" x14ac:dyDescent="0.25"/>
    <row r="32961" ht="30.75" customHeight="1" x14ac:dyDescent="0.25"/>
    <row r="32962" ht="30.75" customHeight="1" x14ac:dyDescent="0.25"/>
    <row r="32963" ht="30.75" customHeight="1" x14ac:dyDescent="0.25"/>
    <row r="32964" ht="30.75" customHeight="1" x14ac:dyDescent="0.25"/>
    <row r="32965" ht="30.75" customHeight="1" x14ac:dyDescent="0.25"/>
    <row r="32966" ht="30.75" customHeight="1" x14ac:dyDescent="0.25"/>
    <row r="32967" ht="30.75" customHeight="1" x14ac:dyDescent="0.25"/>
    <row r="32968" ht="30.75" customHeight="1" x14ac:dyDescent="0.25"/>
    <row r="32969" ht="30.75" customHeight="1" x14ac:dyDescent="0.25"/>
    <row r="32970" ht="30.75" customHeight="1" x14ac:dyDescent="0.25"/>
    <row r="32971" ht="30.75" customHeight="1" x14ac:dyDescent="0.25"/>
    <row r="32972" ht="30.75" customHeight="1" x14ac:dyDescent="0.25"/>
    <row r="32973" ht="30.75" customHeight="1" x14ac:dyDescent="0.25"/>
    <row r="32974" ht="30.75" customHeight="1" x14ac:dyDescent="0.25"/>
    <row r="32975" ht="30.75" customHeight="1" x14ac:dyDescent="0.25"/>
    <row r="32976" ht="30.75" customHeight="1" x14ac:dyDescent="0.25"/>
    <row r="32977" ht="30.75" customHeight="1" x14ac:dyDescent="0.25"/>
    <row r="32978" ht="30.75" customHeight="1" x14ac:dyDescent="0.25"/>
    <row r="32979" ht="30.75" customHeight="1" x14ac:dyDescent="0.25"/>
    <row r="32980" ht="30.75" customHeight="1" x14ac:dyDescent="0.25"/>
    <row r="32981" ht="30.75" customHeight="1" x14ac:dyDescent="0.25"/>
    <row r="32982" ht="30.75" customHeight="1" x14ac:dyDescent="0.25"/>
    <row r="32983" ht="30.75" customHeight="1" x14ac:dyDescent="0.25"/>
    <row r="32984" ht="30.75" customHeight="1" x14ac:dyDescent="0.25"/>
    <row r="32985" ht="30.75" customHeight="1" x14ac:dyDescent="0.25"/>
    <row r="32986" ht="30.75" customHeight="1" x14ac:dyDescent="0.25"/>
    <row r="32987" ht="30.75" customHeight="1" x14ac:dyDescent="0.25"/>
    <row r="32988" ht="30.75" customHeight="1" x14ac:dyDescent="0.25"/>
    <row r="32989" ht="30.75" customHeight="1" x14ac:dyDescent="0.25"/>
    <row r="32990" ht="30.75" customHeight="1" x14ac:dyDescent="0.25"/>
    <row r="32991" ht="30.75" customHeight="1" x14ac:dyDescent="0.25"/>
    <row r="32992" ht="30.75" customHeight="1" x14ac:dyDescent="0.25"/>
    <row r="32993" ht="30.75" customHeight="1" x14ac:dyDescent="0.25"/>
    <row r="32994" ht="30.75" customHeight="1" x14ac:dyDescent="0.25"/>
    <row r="32995" ht="30.75" customHeight="1" x14ac:dyDescent="0.25"/>
    <row r="32996" ht="30.75" customHeight="1" x14ac:dyDescent="0.25"/>
    <row r="32997" ht="30.75" customHeight="1" x14ac:dyDescent="0.25"/>
    <row r="32998" ht="30.75" customHeight="1" x14ac:dyDescent="0.25"/>
    <row r="32999" ht="30.75" customHeight="1" x14ac:dyDescent="0.25"/>
    <row r="33000" ht="30.75" customHeight="1" x14ac:dyDescent="0.25"/>
    <row r="33001" ht="30.75" customHeight="1" x14ac:dyDescent="0.25"/>
    <row r="33002" ht="30.75" customHeight="1" x14ac:dyDescent="0.25"/>
    <row r="33003" ht="30.75" customHeight="1" x14ac:dyDescent="0.25"/>
    <row r="33004" ht="30.75" customHeight="1" x14ac:dyDescent="0.25"/>
    <row r="33005" ht="30.75" customHeight="1" x14ac:dyDescent="0.25"/>
    <row r="33006" ht="30.75" customHeight="1" x14ac:dyDescent="0.25"/>
    <row r="33007" ht="30.75" customHeight="1" x14ac:dyDescent="0.25"/>
    <row r="33008" ht="30.75" customHeight="1" x14ac:dyDescent="0.25"/>
    <row r="33009" ht="30.75" customHeight="1" x14ac:dyDescent="0.25"/>
    <row r="33010" ht="30.75" customHeight="1" x14ac:dyDescent="0.25"/>
    <row r="33011" ht="30.75" customHeight="1" x14ac:dyDescent="0.25"/>
    <row r="33012" ht="30.75" customHeight="1" x14ac:dyDescent="0.25"/>
    <row r="33013" ht="30.75" customHeight="1" x14ac:dyDescent="0.25"/>
    <row r="33014" ht="30.75" customHeight="1" x14ac:dyDescent="0.25"/>
    <row r="33015" ht="30.75" customHeight="1" x14ac:dyDescent="0.25"/>
    <row r="33016" ht="30.75" customHeight="1" x14ac:dyDescent="0.25"/>
    <row r="33017" ht="30.75" customHeight="1" x14ac:dyDescent="0.25"/>
    <row r="33018" ht="30.75" customHeight="1" x14ac:dyDescent="0.25"/>
    <row r="33019" ht="30.75" customHeight="1" x14ac:dyDescent="0.25"/>
    <row r="33020" ht="30.75" customHeight="1" x14ac:dyDescent="0.25"/>
    <row r="33021" ht="30.75" customHeight="1" x14ac:dyDescent="0.25"/>
    <row r="33022" ht="30.75" customHeight="1" x14ac:dyDescent="0.25"/>
    <row r="33023" ht="30.75" customHeight="1" x14ac:dyDescent="0.25"/>
    <row r="33024" ht="30.75" customHeight="1" x14ac:dyDescent="0.25"/>
    <row r="33025" ht="30.75" customHeight="1" x14ac:dyDescent="0.25"/>
    <row r="33026" ht="30.75" customHeight="1" x14ac:dyDescent="0.25"/>
    <row r="33027" ht="30.75" customHeight="1" x14ac:dyDescent="0.25"/>
    <row r="33028" ht="30.75" customHeight="1" x14ac:dyDescent="0.25"/>
    <row r="33029" ht="30.75" customHeight="1" x14ac:dyDescent="0.25"/>
    <row r="33030" ht="30.75" customHeight="1" x14ac:dyDescent="0.25"/>
    <row r="33031" ht="30.75" customHeight="1" x14ac:dyDescent="0.25"/>
    <row r="33032" ht="30.75" customHeight="1" x14ac:dyDescent="0.25"/>
    <row r="33033" ht="30.75" customHeight="1" x14ac:dyDescent="0.25"/>
    <row r="33034" ht="30.75" customHeight="1" x14ac:dyDescent="0.25"/>
    <row r="33035" ht="30.75" customHeight="1" x14ac:dyDescent="0.25"/>
    <row r="33036" ht="30.75" customHeight="1" x14ac:dyDescent="0.25"/>
    <row r="33037" ht="30.75" customHeight="1" x14ac:dyDescent="0.25"/>
    <row r="33038" ht="30.75" customHeight="1" x14ac:dyDescent="0.25"/>
    <row r="33039" ht="30.75" customHeight="1" x14ac:dyDescent="0.25"/>
    <row r="33040" ht="30.75" customHeight="1" x14ac:dyDescent="0.25"/>
    <row r="33041" ht="30.75" customHeight="1" x14ac:dyDescent="0.25"/>
    <row r="33042" ht="30.75" customHeight="1" x14ac:dyDescent="0.25"/>
    <row r="33043" ht="30.75" customHeight="1" x14ac:dyDescent="0.25"/>
    <row r="33044" ht="30.75" customHeight="1" x14ac:dyDescent="0.25"/>
    <row r="33045" ht="30.75" customHeight="1" x14ac:dyDescent="0.25"/>
    <row r="33046" ht="30.75" customHeight="1" x14ac:dyDescent="0.25"/>
    <row r="33047" ht="30.75" customHeight="1" x14ac:dyDescent="0.25"/>
    <row r="33048" ht="30.75" customHeight="1" x14ac:dyDescent="0.25"/>
    <row r="33049" ht="30.75" customHeight="1" x14ac:dyDescent="0.25"/>
    <row r="33050" ht="30.75" customHeight="1" x14ac:dyDescent="0.25"/>
    <row r="33051" ht="30.75" customHeight="1" x14ac:dyDescent="0.25"/>
    <row r="33052" ht="30.75" customHeight="1" x14ac:dyDescent="0.25"/>
    <row r="33053" ht="30.75" customHeight="1" x14ac:dyDescent="0.25"/>
    <row r="33054" ht="30.75" customHeight="1" x14ac:dyDescent="0.25"/>
    <row r="33055" ht="30.75" customHeight="1" x14ac:dyDescent="0.25"/>
    <row r="33056" ht="30.75" customHeight="1" x14ac:dyDescent="0.25"/>
    <row r="33057" ht="30.75" customHeight="1" x14ac:dyDescent="0.25"/>
    <row r="33058" ht="30.75" customHeight="1" x14ac:dyDescent="0.25"/>
    <row r="33059" ht="30.75" customHeight="1" x14ac:dyDescent="0.25"/>
    <row r="33060" ht="30.75" customHeight="1" x14ac:dyDescent="0.25"/>
    <row r="33061" ht="30.75" customHeight="1" x14ac:dyDescent="0.25"/>
    <row r="33062" ht="30.75" customHeight="1" x14ac:dyDescent="0.25"/>
    <row r="33063" ht="30.75" customHeight="1" x14ac:dyDescent="0.25"/>
    <row r="33064" ht="30.75" customHeight="1" x14ac:dyDescent="0.25"/>
    <row r="33065" ht="30.75" customHeight="1" x14ac:dyDescent="0.25"/>
    <row r="33066" ht="30.75" customHeight="1" x14ac:dyDescent="0.25"/>
    <row r="33067" ht="30.75" customHeight="1" x14ac:dyDescent="0.25"/>
    <row r="33068" ht="30.75" customHeight="1" x14ac:dyDescent="0.25"/>
    <row r="33069" ht="30.75" customHeight="1" x14ac:dyDescent="0.25"/>
    <row r="33070" ht="30.75" customHeight="1" x14ac:dyDescent="0.25"/>
    <row r="33071" ht="30.75" customHeight="1" x14ac:dyDescent="0.25"/>
    <row r="33072" ht="30.75" customHeight="1" x14ac:dyDescent="0.25"/>
    <row r="33073" ht="30.75" customHeight="1" x14ac:dyDescent="0.25"/>
    <row r="33074" ht="30.75" customHeight="1" x14ac:dyDescent="0.25"/>
    <row r="33075" ht="30.75" customHeight="1" x14ac:dyDescent="0.25"/>
    <row r="33076" ht="30.75" customHeight="1" x14ac:dyDescent="0.25"/>
    <row r="33077" ht="30.75" customHeight="1" x14ac:dyDescent="0.25"/>
    <row r="33078" ht="30.75" customHeight="1" x14ac:dyDescent="0.25"/>
    <row r="33079" ht="30.75" customHeight="1" x14ac:dyDescent="0.25"/>
    <row r="33080" ht="30.75" customHeight="1" x14ac:dyDescent="0.25"/>
    <row r="33081" ht="30.75" customHeight="1" x14ac:dyDescent="0.25"/>
    <row r="33082" ht="30.75" customHeight="1" x14ac:dyDescent="0.25"/>
    <row r="33083" ht="30.75" customHeight="1" x14ac:dyDescent="0.25"/>
    <row r="33084" ht="30.75" customHeight="1" x14ac:dyDescent="0.25"/>
    <row r="33085" ht="30.75" customHeight="1" x14ac:dyDescent="0.25"/>
    <row r="33086" ht="30.75" customHeight="1" x14ac:dyDescent="0.25"/>
    <row r="33087" ht="30.75" customHeight="1" x14ac:dyDescent="0.25"/>
    <row r="33088" ht="30.75" customHeight="1" x14ac:dyDescent="0.25"/>
    <row r="33089" ht="30.75" customHeight="1" x14ac:dyDescent="0.25"/>
    <row r="33090" ht="30.75" customHeight="1" x14ac:dyDescent="0.25"/>
    <row r="33091" ht="30.75" customHeight="1" x14ac:dyDescent="0.25"/>
    <row r="33092" ht="30.75" customHeight="1" x14ac:dyDescent="0.25"/>
    <row r="33093" ht="30.75" customHeight="1" x14ac:dyDescent="0.25"/>
    <row r="33094" ht="30.75" customHeight="1" x14ac:dyDescent="0.25"/>
    <row r="33095" ht="30.75" customHeight="1" x14ac:dyDescent="0.25"/>
    <row r="33096" ht="30.75" customHeight="1" x14ac:dyDescent="0.25"/>
    <row r="33097" ht="30.75" customHeight="1" x14ac:dyDescent="0.25"/>
    <row r="33098" ht="30.75" customHeight="1" x14ac:dyDescent="0.25"/>
    <row r="33099" ht="30.75" customHeight="1" x14ac:dyDescent="0.25"/>
    <row r="33100" ht="30.75" customHeight="1" x14ac:dyDescent="0.25"/>
    <row r="33101" ht="30.75" customHeight="1" x14ac:dyDescent="0.25"/>
    <row r="33102" ht="30.75" customHeight="1" x14ac:dyDescent="0.25"/>
    <row r="33103" ht="30.75" customHeight="1" x14ac:dyDescent="0.25"/>
    <row r="33104" ht="30.75" customHeight="1" x14ac:dyDescent="0.25"/>
    <row r="33105" ht="30.75" customHeight="1" x14ac:dyDescent="0.25"/>
    <row r="33106" ht="30.75" customHeight="1" x14ac:dyDescent="0.25"/>
    <row r="33107" ht="30.75" customHeight="1" x14ac:dyDescent="0.25"/>
    <row r="33108" ht="30.75" customHeight="1" x14ac:dyDescent="0.25"/>
    <row r="33109" ht="30.75" customHeight="1" x14ac:dyDescent="0.25"/>
    <row r="33110" ht="30.75" customHeight="1" x14ac:dyDescent="0.25"/>
    <row r="33111" ht="30.75" customHeight="1" x14ac:dyDescent="0.25"/>
    <row r="33112" ht="30.75" customHeight="1" x14ac:dyDescent="0.25"/>
    <row r="33113" ht="30.75" customHeight="1" x14ac:dyDescent="0.25"/>
    <row r="33114" ht="30.75" customHeight="1" x14ac:dyDescent="0.25"/>
    <row r="33115" ht="30.75" customHeight="1" x14ac:dyDescent="0.25"/>
    <row r="33116" ht="30.75" customHeight="1" x14ac:dyDescent="0.25"/>
    <row r="33117" ht="30.75" customHeight="1" x14ac:dyDescent="0.25"/>
    <row r="33118" ht="30.75" customHeight="1" x14ac:dyDescent="0.25"/>
    <row r="33119" ht="30.75" customHeight="1" x14ac:dyDescent="0.25"/>
    <row r="33120" ht="30.75" customHeight="1" x14ac:dyDescent="0.25"/>
    <row r="33121" ht="30.75" customHeight="1" x14ac:dyDescent="0.25"/>
    <row r="33122" ht="30.75" customHeight="1" x14ac:dyDescent="0.25"/>
    <row r="33123" ht="30.75" customHeight="1" x14ac:dyDescent="0.25"/>
    <row r="33124" ht="30.75" customHeight="1" x14ac:dyDescent="0.25"/>
    <row r="33125" ht="30.75" customHeight="1" x14ac:dyDescent="0.25"/>
    <row r="33126" ht="30.75" customHeight="1" x14ac:dyDescent="0.25"/>
    <row r="33127" ht="30.75" customHeight="1" x14ac:dyDescent="0.25"/>
    <row r="33128" ht="30.75" customHeight="1" x14ac:dyDescent="0.25"/>
    <row r="33129" ht="30.75" customHeight="1" x14ac:dyDescent="0.25"/>
    <row r="33130" ht="30.75" customHeight="1" x14ac:dyDescent="0.25"/>
    <row r="33131" ht="30.75" customHeight="1" x14ac:dyDescent="0.25"/>
    <row r="33132" ht="30.75" customHeight="1" x14ac:dyDescent="0.25"/>
    <row r="33133" ht="30.75" customHeight="1" x14ac:dyDescent="0.25"/>
    <row r="33134" ht="30.75" customHeight="1" x14ac:dyDescent="0.25"/>
    <row r="33135" ht="30.75" customHeight="1" x14ac:dyDescent="0.25"/>
    <row r="33136" ht="30.75" customHeight="1" x14ac:dyDescent="0.25"/>
    <row r="33137" ht="30.75" customHeight="1" x14ac:dyDescent="0.25"/>
    <row r="33138" ht="30.75" customHeight="1" x14ac:dyDescent="0.25"/>
    <row r="33139" ht="30.75" customHeight="1" x14ac:dyDescent="0.25"/>
    <row r="33140" ht="30.75" customHeight="1" x14ac:dyDescent="0.25"/>
    <row r="33141" ht="30.75" customHeight="1" x14ac:dyDescent="0.25"/>
    <row r="33142" ht="30.75" customHeight="1" x14ac:dyDescent="0.25"/>
    <row r="33143" ht="30.75" customHeight="1" x14ac:dyDescent="0.25"/>
    <row r="33144" ht="30.75" customHeight="1" x14ac:dyDescent="0.25"/>
    <row r="33145" ht="30.75" customHeight="1" x14ac:dyDescent="0.25"/>
    <row r="33146" ht="30.75" customHeight="1" x14ac:dyDescent="0.25"/>
    <row r="33147" ht="30.75" customHeight="1" x14ac:dyDescent="0.25"/>
    <row r="33148" ht="30.75" customHeight="1" x14ac:dyDescent="0.25"/>
    <row r="33149" ht="30.75" customHeight="1" x14ac:dyDescent="0.25"/>
    <row r="33150" ht="30.75" customHeight="1" x14ac:dyDescent="0.25"/>
    <row r="33151" ht="30.75" customHeight="1" x14ac:dyDescent="0.25"/>
    <row r="33152" ht="30.75" customHeight="1" x14ac:dyDescent="0.25"/>
    <row r="33153" ht="30.75" customHeight="1" x14ac:dyDescent="0.25"/>
    <row r="33154" ht="30.75" customHeight="1" x14ac:dyDescent="0.25"/>
    <row r="33155" ht="30.75" customHeight="1" x14ac:dyDescent="0.25"/>
    <row r="33156" ht="30.75" customHeight="1" x14ac:dyDescent="0.25"/>
    <row r="33157" ht="30.75" customHeight="1" x14ac:dyDescent="0.25"/>
    <row r="33158" ht="30.75" customHeight="1" x14ac:dyDescent="0.25"/>
    <row r="33159" ht="30.75" customHeight="1" x14ac:dyDescent="0.25"/>
    <row r="33160" ht="30.75" customHeight="1" x14ac:dyDescent="0.25"/>
    <row r="33161" ht="30.75" customHeight="1" x14ac:dyDescent="0.25"/>
    <row r="33162" ht="30.75" customHeight="1" x14ac:dyDescent="0.25"/>
    <row r="33163" ht="30.75" customHeight="1" x14ac:dyDescent="0.25"/>
    <row r="33164" ht="30.75" customHeight="1" x14ac:dyDescent="0.25"/>
    <row r="33165" ht="30.75" customHeight="1" x14ac:dyDescent="0.25"/>
    <row r="33166" ht="30.75" customHeight="1" x14ac:dyDescent="0.25"/>
    <row r="33167" ht="30.75" customHeight="1" x14ac:dyDescent="0.25"/>
    <row r="33168" ht="30.75" customHeight="1" x14ac:dyDescent="0.25"/>
    <row r="33169" ht="30.75" customHeight="1" x14ac:dyDescent="0.25"/>
    <row r="33170" ht="30.75" customHeight="1" x14ac:dyDescent="0.25"/>
    <row r="33171" ht="30.75" customHeight="1" x14ac:dyDescent="0.25"/>
    <row r="33172" ht="30.75" customHeight="1" x14ac:dyDescent="0.25"/>
    <row r="33173" ht="30.75" customHeight="1" x14ac:dyDescent="0.25"/>
    <row r="33174" ht="30.75" customHeight="1" x14ac:dyDescent="0.25"/>
    <row r="33175" ht="30.75" customHeight="1" x14ac:dyDescent="0.25"/>
    <row r="33176" ht="30.75" customHeight="1" x14ac:dyDescent="0.25"/>
    <row r="33177" ht="30.75" customHeight="1" x14ac:dyDescent="0.25"/>
    <row r="33178" ht="30.75" customHeight="1" x14ac:dyDescent="0.25"/>
    <row r="33179" ht="30.75" customHeight="1" x14ac:dyDescent="0.25"/>
    <row r="33180" ht="30.75" customHeight="1" x14ac:dyDescent="0.25"/>
    <row r="33181" ht="30.75" customHeight="1" x14ac:dyDescent="0.25"/>
    <row r="33182" ht="30.75" customHeight="1" x14ac:dyDescent="0.25"/>
    <row r="33183" ht="30.75" customHeight="1" x14ac:dyDescent="0.25"/>
    <row r="33184" ht="30.75" customHeight="1" x14ac:dyDescent="0.25"/>
    <row r="33185" ht="30.75" customHeight="1" x14ac:dyDescent="0.25"/>
    <row r="33186" ht="30.75" customHeight="1" x14ac:dyDescent="0.25"/>
    <row r="33187" ht="30.75" customHeight="1" x14ac:dyDescent="0.25"/>
    <row r="33188" ht="30.75" customHeight="1" x14ac:dyDescent="0.25"/>
    <row r="33189" ht="30.75" customHeight="1" x14ac:dyDescent="0.25"/>
    <row r="33190" ht="30.75" customHeight="1" x14ac:dyDescent="0.25"/>
    <row r="33191" ht="30.75" customHeight="1" x14ac:dyDescent="0.25"/>
    <row r="33192" ht="30.75" customHeight="1" x14ac:dyDescent="0.25"/>
    <row r="33193" ht="30.75" customHeight="1" x14ac:dyDescent="0.25"/>
    <row r="33194" ht="30.75" customHeight="1" x14ac:dyDescent="0.25"/>
    <row r="33195" ht="30.75" customHeight="1" x14ac:dyDescent="0.25"/>
    <row r="33196" ht="30.75" customHeight="1" x14ac:dyDescent="0.25"/>
    <row r="33197" ht="30.75" customHeight="1" x14ac:dyDescent="0.25"/>
    <row r="33198" ht="30.75" customHeight="1" x14ac:dyDescent="0.25"/>
    <row r="33199" ht="30.75" customHeight="1" x14ac:dyDescent="0.25"/>
    <row r="33200" ht="30.75" customHeight="1" x14ac:dyDescent="0.25"/>
    <row r="33201" ht="30.75" customHeight="1" x14ac:dyDescent="0.25"/>
    <row r="33202" ht="30.75" customHeight="1" x14ac:dyDescent="0.25"/>
    <row r="33203" ht="30.75" customHeight="1" x14ac:dyDescent="0.25"/>
    <row r="33204" ht="30.75" customHeight="1" x14ac:dyDescent="0.25"/>
    <row r="33205" ht="30.75" customHeight="1" x14ac:dyDescent="0.25"/>
    <row r="33206" ht="30.75" customHeight="1" x14ac:dyDescent="0.25"/>
    <row r="33207" ht="30.75" customHeight="1" x14ac:dyDescent="0.25"/>
    <row r="33208" ht="30.75" customHeight="1" x14ac:dyDescent="0.25"/>
    <row r="33209" ht="30.75" customHeight="1" x14ac:dyDescent="0.25"/>
    <row r="33210" ht="30.75" customHeight="1" x14ac:dyDescent="0.25"/>
    <row r="33211" ht="30.75" customHeight="1" x14ac:dyDescent="0.25"/>
    <row r="33212" ht="30.75" customHeight="1" x14ac:dyDescent="0.25"/>
    <row r="33213" ht="30.75" customHeight="1" x14ac:dyDescent="0.25"/>
    <row r="33214" ht="30.75" customHeight="1" x14ac:dyDescent="0.25"/>
    <row r="33215" ht="30.75" customHeight="1" x14ac:dyDescent="0.25"/>
    <row r="33216" ht="30.75" customHeight="1" x14ac:dyDescent="0.25"/>
    <row r="33217" ht="30.75" customHeight="1" x14ac:dyDescent="0.25"/>
    <row r="33218" ht="30.75" customHeight="1" x14ac:dyDescent="0.25"/>
    <row r="33219" ht="30.75" customHeight="1" x14ac:dyDescent="0.25"/>
    <row r="33220" ht="30.75" customHeight="1" x14ac:dyDescent="0.25"/>
    <row r="33221" ht="30.75" customHeight="1" x14ac:dyDescent="0.25"/>
    <row r="33222" ht="30.75" customHeight="1" x14ac:dyDescent="0.25"/>
    <row r="33223" ht="30.75" customHeight="1" x14ac:dyDescent="0.25"/>
    <row r="33224" ht="30.75" customHeight="1" x14ac:dyDescent="0.25"/>
    <row r="33225" ht="30.75" customHeight="1" x14ac:dyDescent="0.25"/>
    <row r="33226" ht="30.75" customHeight="1" x14ac:dyDescent="0.25"/>
    <row r="33227" ht="30.75" customHeight="1" x14ac:dyDescent="0.25"/>
    <row r="33228" ht="30.75" customHeight="1" x14ac:dyDescent="0.25"/>
    <row r="33229" ht="30.75" customHeight="1" x14ac:dyDescent="0.25"/>
    <row r="33230" ht="30.75" customHeight="1" x14ac:dyDescent="0.25"/>
    <row r="33231" ht="30.75" customHeight="1" x14ac:dyDescent="0.25"/>
    <row r="33232" ht="30.75" customHeight="1" x14ac:dyDescent="0.25"/>
    <row r="33233" ht="30.75" customHeight="1" x14ac:dyDescent="0.25"/>
    <row r="33234" ht="30.75" customHeight="1" x14ac:dyDescent="0.25"/>
    <row r="33235" ht="30.75" customHeight="1" x14ac:dyDescent="0.25"/>
    <row r="33236" ht="30.75" customHeight="1" x14ac:dyDescent="0.25"/>
    <row r="33237" ht="30.75" customHeight="1" x14ac:dyDescent="0.25"/>
    <row r="33238" ht="30.75" customHeight="1" x14ac:dyDescent="0.25"/>
    <row r="33239" ht="30.75" customHeight="1" x14ac:dyDescent="0.25"/>
    <row r="33240" ht="30.75" customHeight="1" x14ac:dyDescent="0.25"/>
    <row r="33241" ht="30.75" customHeight="1" x14ac:dyDescent="0.25"/>
    <row r="33242" ht="30.75" customHeight="1" x14ac:dyDescent="0.25"/>
    <row r="33243" ht="30.75" customHeight="1" x14ac:dyDescent="0.25"/>
    <row r="33244" ht="30.75" customHeight="1" x14ac:dyDescent="0.25"/>
    <row r="33245" ht="30.75" customHeight="1" x14ac:dyDescent="0.25"/>
    <row r="33246" ht="30.75" customHeight="1" x14ac:dyDescent="0.25"/>
    <row r="33247" ht="30.75" customHeight="1" x14ac:dyDescent="0.25"/>
    <row r="33248" ht="30.75" customHeight="1" x14ac:dyDescent="0.25"/>
    <row r="33249" ht="30.75" customHeight="1" x14ac:dyDescent="0.25"/>
    <row r="33250" ht="30.75" customHeight="1" x14ac:dyDescent="0.25"/>
    <row r="33251" ht="30.75" customHeight="1" x14ac:dyDescent="0.25"/>
    <row r="33252" ht="30.75" customHeight="1" x14ac:dyDescent="0.25"/>
    <row r="33253" ht="30.75" customHeight="1" x14ac:dyDescent="0.25"/>
    <row r="33254" ht="30.75" customHeight="1" x14ac:dyDescent="0.25"/>
    <row r="33255" ht="30.75" customHeight="1" x14ac:dyDescent="0.25"/>
    <row r="33256" ht="30.75" customHeight="1" x14ac:dyDescent="0.25"/>
    <row r="33257" ht="30.75" customHeight="1" x14ac:dyDescent="0.25"/>
    <row r="33258" ht="30.75" customHeight="1" x14ac:dyDescent="0.25"/>
    <row r="33259" ht="30.75" customHeight="1" x14ac:dyDescent="0.25"/>
    <row r="33260" ht="30.75" customHeight="1" x14ac:dyDescent="0.25"/>
    <row r="33261" ht="30.75" customHeight="1" x14ac:dyDescent="0.25"/>
    <row r="33262" ht="30.75" customHeight="1" x14ac:dyDescent="0.25"/>
    <row r="33263" ht="30.75" customHeight="1" x14ac:dyDescent="0.25"/>
    <row r="33264" ht="30.75" customHeight="1" x14ac:dyDescent="0.25"/>
    <row r="33265" ht="30.75" customHeight="1" x14ac:dyDescent="0.25"/>
    <row r="33266" ht="30.75" customHeight="1" x14ac:dyDescent="0.25"/>
    <row r="33267" ht="30.75" customHeight="1" x14ac:dyDescent="0.25"/>
    <row r="33268" ht="30.75" customHeight="1" x14ac:dyDescent="0.25"/>
    <row r="33269" ht="30.75" customHeight="1" x14ac:dyDescent="0.25"/>
    <row r="33270" ht="30.75" customHeight="1" x14ac:dyDescent="0.25"/>
    <row r="33271" ht="30.75" customHeight="1" x14ac:dyDescent="0.25"/>
    <row r="33272" ht="30.75" customHeight="1" x14ac:dyDescent="0.25"/>
    <row r="33273" ht="30.75" customHeight="1" x14ac:dyDescent="0.25"/>
    <row r="33274" ht="30.75" customHeight="1" x14ac:dyDescent="0.25"/>
    <row r="33275" ht="30.75" customHeight="1" x14ac:dyDescent="0.25"/>
    <row r="33276" ht="30.75" customHeight="1" x14ac:dyDescent="0.25"/>
    <row r="33277" ht="30.75" customHeight="1" x14ac:dyDescent="0.25"/>
    <row r="33278" ht="30.75" customHeight="1" x14ac:dyDescent="0.25"/>
    <row r="33279" ht="30.75" customHeight="1" x14ac:dyDescent="0.25"/>
    <row r="33280" ht="30.75" customHeight="1" x14ac:dyDescent="0.25"/>
    <row r="33281" ht="30.75" customHeight="1" x14ac:dyDescent="0.25"/>
    <row r="33282" ht="30.75" customHeight="1" x14ac:dyDescent="0.25"/>
    <row r="33283" ht="30.75" customHeight="1" x14ac:dyDescent="0.25"/>
    <row r="33284" ht="30.75" customHeight="1" x14ac:dyDescent="0.25"/>
    <row r="33285" ht="30.75" customHeight="1" x14ac:dyDescent="0.25"/>
    <row r="33286" ht="30.75" customHeight="1" x14ac:dyDescent="0.25"/>
    <row r="33287" ht="30.75" customHeight="1" x14ac:dyDescent="0.25"/>
    <row r="33288" ht="30.75" customHeight="1" x14ac:dyDescent="0.25"/>
    <row r="33289" ht="30.75" customHeight="1" x14ac:dyDescent="0.25"/>
    <row r="33290" ht="30.75" customHeight="1" x14ac:dyDescent="0.25"/>
    <row r="33291" ht="30.75" customHeight="1" x14ac:dyDescent="0.25"/>
    <row r="33292" ht="30.75" customHeight="1" x14ac:dyDescent="0.25"/>
    <row r="33293" ht="30.75" customHeight="1" x14ac:dyDescent="0.25"/>
    <row r="33294" ht="30.75" customHeight="1" x14ac:dyDescent="0.25"/>
    <row r="33295" ht="30.75" customHeight="1" x14ac:dyDescent="0.25"/>
    <row r="33296" ht="30.75" customHeight="1" x14ac:dyDescent="0.25"/>
    <row r="33297" ht="30.75" customHeight="1" x14ac:dyDescent="0.25"/>
    <row r="33298" ht="30.75" customHeight="1" x14ac:dyDescent="0.25"/>
    <row r="33299" ht="30.75" customHeight="1" x14ac:dyDescent="0.25"/>
    <row r="33300" ht="30.75" customHeight="1" x14ac:dyDescent="0.25"/>
    <row r="33301" ht="30.75" customHeight="1" x14ac:dyDescent="0.25"/>
    <row r="33302" ht="30.75" customHeight="1" x14ac:dyDescent="0.25"/>
    <row r="33303" ht="30.75" customHeight="1" x14ac:dyDescent="0.25"/>
    <row r="33304" ht="30.75" customHeight="1" x14ac:dyDescent="0.25"/>
    <row r="33305" ht="30.75" customHeight="1" x14ac:dyDescent="0.25"/>
    <row r="33306" ht="30.75" customHeight="1" x14ac:dyDescent="0.25"/>
    <row r="33307" ht="30.75" customHeight="1" x14ac:dyDescent="0.25"/>
    <row r="33308" ht="30.75" customHeight="1" x14ac:dyDescent="0.25"/>
    <row r="33309" ht="30.75" customHeight="1" x14ac:dyDescent="0.25"/>
    <row r="33310" ht="30.75" customHeight="1" x14ac:dyDescent="0.25"/>
    <row r="33311" ht="30.75" customHeight="1" x14ac:dyDescent="0.25"/>
    <row r="33312" ht="30.75" customHeight="1" x14ac:dyDescent="0.25"/>
    <row r="33313" ht="30.75" customHeight="1" x14ac:dyDescent="0.25"/>
    <row r="33314" ht="30.75" customHeight="1" x14ac:dyDescent="0.25"/>
    <row r="33315" ht="30.75" customHeight="1" x14ac:dyDescent="0.25"/>
    <row r="33316" ht="30.75" customHeight="1" x14ac:dyDescent="0.25"/>
    <row r="33317" ht="30.75" customHeight="1" x14ac:dyDescent="0.25"/>
    <row r="33318" ht="30.75" customHeight="1" x14ac:dyDescent="0.25"/>
    <row r="33319" ht="30.75" customHeight="1" x14ac:dyDescent="0.25"/>
    <row r="33320" ht="30.75" customHeight="1" x14ac:dyDescent="0.25"/>
    <row r="33321" ht="30.75" customHeight="1" x14ac:dyDescent="0.25"/>
    <row r="33322" ht="30.75" customHeight="1" x14ac:dyDescent="0.25"/>
    <row r="33323" ht="30.75" customHeight="1" x14ac:dyDescent="0.25"/>
    <row r="33324" ht="30.75" customHeight="1" x14ac:dyDescent="0.25"/>
    <row r="33325" ht="30.75" customHeight="1" x14ac:dyDescent="0.25"/>
    <row r="33326" ht="30.75" customHeight="1" x14ac:dyDescent="0.25"/>
    <row r="33327" ht="30.75" customHeight="1" x14ac:dyDescent="0.25"/>
    <row r="33328" ht="30.75" customHeight="1" x14ac:dyDescent="0.25"/>
    <row r="33329" ht="30.75" customHeight="1" x14ac:dyDescent="0.25"/>
    <row r="33330" ht="30.75" customHeight="1" x14ac:dyDescent="0.25"/>
    <row r="33331" ht="30.75" customHeight="1" x14ac:dyDescent="0.25"/>
    <row r="33332" ht="30.75" customHeight="1" x14ac:dyDescent="0.25"/>
    <row r="33333" ht="30.75" customHeight="1" x14ac:dyDescent="0.25"/>
    <row r="33334" ht="30.75" customHeight="1" x14ac:dyDescent="0.25"/>
    <row r="33335" ht="30.75" customHeight="1" x14ac:dyDescent="0.25"/>
    <row r="33336" ht="30.75" customHeight="1" x14ac:dyDescent="0.25"/>
    <row r="33337" ht="30.75" customHeight="1" x14ac:dyDescent="0.25"/>
    <row r="33338" ht="30.75" customHeight="1" x14ac:dyDescent="0.25"/>
    <row r="33339" ht="30.75" customHeight="1" x14ac:dyDescent="0.25"/>
    <row r="33340" ht="30.75" customHeight="1" x14ac:dyDescent="0.25"/>
    <row r="33341" ht="30.75" customHeight="1" x14ac:dyDescent="0.25"/>
    <row r="33342" ht="30.75" customHeight="1" x14ac:dyDescent="0.25"/>
    <row r="33343" ht="30.75" customHeight="1" x14ac:dyDescent="0.25"/>
    <row r="33344" ht="30.75" customHeight="1" x14ac:dyDescent="0.25"/>
    <row r="33345" ht="30.75" customHeight="1" x14ac:dyDescent="0.25"/>
    <row r="33346" ht="30.75" customHeight="1" x14ac:dyDescent="0.25"/>
    <row r="33347" ht="30.75" customHeight="1" x14ac:dyDescent="0.25"/>
    <row r="33348" ht="30.75" customHeight="1" x14ac:dyDescent="0.25"/>
    <row r="33349" ht="30.75" customHeight="1" x14ac:dyDescent="0.25"/>
    <row r="33350" ht="30.75" customHeight="1" x14ac:dyDescent="0.25"/>
    <row r="33351" ht="30.75" customHeight="1" x14ac:dyDescent="0.25"/>
    <row r="33352" ht="30.75" customHeight="1" x14ac:dyDescent="0.25"/>
    <row r="33353" ht="30.75" customHeight="1" x14ac:dyDescent="0.25"/>
    <row r="33354" ht="30.75" customHeight="1" x14ac:dyDescent="0.25"/>
    <row r="33355" ht="30.75" customHeight="1" x14ac:dyDescent="0.25"/>
    <row r="33356" ht="30.75" customHeight="1" x14ac:dyDescent="0.25"/>
    <row r="33357" ht="30.75" customHeight="1" x14ac:dyDescent="0.25"/>
    <row r="33358" ht="30.75" customHeight="1" x14ac:dyDescent="0.25"/>
    <row r="33359" ht="30.75" customHeight="1" x14ac:dyDescent="0.25"/>
    <row r="33360" ht="30.75" customHeight="1" x14ac:dyDescent="0.25"/>
    <row r="33361" ht="30.75" customHeight="1" x14ac:dyDescent="0.25"/>
    <row r="33362" ht="30.75" customHeight="1" x14ac:dyDescent="0.25"/>
    <row r="33363" ht="30.75" customHeight="1" x14ac:dyDescent="0.25"/>
    <row r="33364" ht="30.75" customHeight="1" x14ac:dyDescent="0.25"/>
    <row r="33365" ht="30.75" customHeight="1" x14ac:dyDescent="0.25"/>
    <row r="33366" ht="30.75" customHeight="1" x14ac:dyDescent="0.25"/>
    <row r="33367" ht="30.75" customHeight="1" x14ac:dyDescent="0.25"/>
    <row r="33368" ht="30.75" customHeight="1" x14ac:dyDescent="0.25"/>
    <row r="33369" ht="30.75" customHeight="1" x14ac:dyDescent="0.25"/>
    <row r="33370" ht="30.75" customHeight="1" x14ac:dyDescent="0.25"/>
    <row r="33371" ht="30.75" customHeight="1" x14ac:dyDescent="0.25"/>
    <row r="33372" ht="30.75" customHeight="1" x14ac:dyDescent="0.25"/>
    <row r="33373" ht="30.75" customHeight="1" x14ac:dyDescent="0.25"/>
    <row r="33374" ht="30.75" customHeight="1" x14ac:dyDescent="0.25"/>
    <row r="33375" ht="30.75" customHeight="1" x14ac:dyDescent="0.25"/>
    <row r="33376" ht="30.75" customHeight="1" x14ac:dyDescent="0.25"/>
    <row r="33377" ht="30.75" customHeight="1" x14ac:dyDescent="0.25"/>
    <row r="33378" ht="30.75" customHeight="1" x14ac:dyDescent="0.25"/>
    <row r="33379" ht="30.75" customHeight="1" x14ac:dyDescent="0.25"/>
    <row r="33380" ht="30.75" customHeight="1" x14ac:dyDescent="0.25"/>
    <row r="33381" ht="30.75" customHeight="1" x14ac:dyDescent="0.25"/>
    <row r="33382" ht="30.75" customHeight="1" x14ac:dyDescent="0.25"/>
    <row r="33383" ht="30.75" customHeight="1" x14ac:dyDescent="0.25"/>
    <row r="33384" ht="30.75" customHeight="1" x14ac:dyDescent="0.25"/>
    <row r="33385" ht="30.75" customHeight="1" x14ac:dyDescent="0.25"/>
    <row r="33386" ht="30.75" customHeight="1" x14ac:dyDescent="0.25"/>
    <row r="33387" ht="30.75" customHeight="1" x14ac:dyDescent="0.25"/>
    <row r="33388" ht="30.75" customHeight="1" x14ac:dyDescent="0.25"/>
    <row r="33389" ht="30.75" customHeight="1" x14ac:dyDescent="0.25"/>
    <row r="33390" ht="30.75" customHeight="1" x14ac:dyDescent="0.25"/>
    <row r="33391" ht="30.75" customHeight="1" x14ac:dyDescent="0.25"/>
    <row r="33392" ht="30.75" customHeight="1" x14ac:dyDescent="0.25"/>
    <row r="33393" ht="30.75" customHeight="1" x14ac:dyDescent="0.25"/>
    <row r="33394" ht="30.75" customHeight="1" x14ac:dyDescent="0.25"/>
    <row r="33395" ht="30.75" customHeight="1" x14ac:dyDescent="0.25"/>
    <row r="33396" ht="30.75" customHeight="1" x14ac:dyDescent="0.25"/>
    <row r="33397" ht="30.75" customHeight="1" x14ac:dyDescent="0.25"/>
    <row r="33398" ht="30.75" customHeight="1" x14ac:dyDescent="0.25"/>
    <row r="33399" ht="30.75" customHeight="1" x14ac:dyDescent="0.25"/>
    <row r="33400" ht="30.75" customHeight="1" x14ac:dyDescent="0.25"/>
    <row r="33401" ht="30.75" customHeight="1" x14ac:dyDescent="0.25"/>
    <row r="33402" ht="30.75" customHeight="1" x14ac:dyDescent="0.25"/>
    <row r="33403" ht="30.75" customHeight="1" x14ac:dyDescent="0.25"/>
    <row r="33404" ht="30.75" customHeight="1" x14ac:dyDescent="0.25"/>
    <row r="33405" ht="30.75" customHeight="1" x14ac:dyDescent="0.25"/>
    <row r="33406" ht="30.75" customHeight="1" x14ac:dyDescent="0.25"/>
    <row r="33407" ht="30.75" customHeight="1" x14ac:dyDescent="0.25"/>
    <row r="33408" ht="30.75" customHeight="1" x14ac:dyDescent="0.25"/>
    <row r="33409" ht="30.75" customHeight="1" x14ac:dyDescent="0.25"/>
    <row r="33410" ht="30.75" customHeight="1" x14ac:dyDescent="0.25"/>
    <row r="33411" ht="30.75" customHeight="1" x14ac:dyDescent="0.25"/>
    <row r="33412" ht="30.75" customHeight="1" x14ac:dyDescent="0.25"/>
    <row r="33413" ht="30.75" customHeight="1" x14ac:dyDescent="0.25"/>
    <row r="33414" ht="30.75" customHeight="1" x14ac:dyDescent="0.25"/>
    <row r="33415" ht="30.75" customHeight="1" x14ac:dyDescent="0.25"/>
    <row r="33416" ht="30.75" customHeight="1" x14ac:dyDescent="0.25"/>
    <row r="33417" ht="30.75" customHeight="1" x14ac:dyDescent="0.25"/>
    <row r="33418" ht="30.75" customHeight="1" x14ac:dyDescent="0.25"/>
    <row r="33419" ht="30.75" customHeight="1" x14ac:dyDescent="0.25"/>
    <row r="33420" ht="30.75" customHeight="1" x14ac:dyDescent="0.25"/>
    <row r="33421" ht="30.75" customHeight="1" x14ac:dyDescent="0.25"/>
    <row r="33422" ht="30.75" customHeight="1" x14ac:dyDescent="0.25"/>
    <row r="33423" ht="30.75" customHeight="1" x14ac:dyDescent="0.25"/>
    <row r="33424" ht="30.75" customHeight="1" x14ac:dyDescent="0.25"/>
    <row r="33425" ht="30.75" customHeight="1" x14ac:dyDescent="0.25"/>
    <row r="33426" ht="30.75" customHeight="1" x14ac:dyDescent="0.25"/>
    <row r="33427" ht="30.75" customHeight="1" x14ac:dyDescent="0.25"/>
    <row r="33428" ht="30.75" customHeight="1" x14ac:dyDescent="0.25"/>
    <row r="33429" ht="30.75" customHeight="1" x14ac:dyDescent="0.25"/>
    <row r="33430" ht="30.75" customHeight="1" x14ac:dyDescent="0.25"/>
    <row r="33431" ht="30.75" customHeight="1" x14ac:dyDescent="0.25"/>
    <row r="33432" ht="30.75" customHeight="1" x14ac:dyDescent="0.25"/>
    <row r="33433" ht="30.75" customHeight="1" x14ac:dyDescent="0.25"/>
    <row r="33434" ht="30.75" customHeight="1" x14ac:dyDescent="0.25"/>
    <row r="33435" ht="30.75" customHeight="1" x14ac:dyDescent="0.25"/>
    <row r="33436" ht="30.75" customHeight="1" x14ac:dyDescent="0.25"/>
    <row r="33437" ht="30.75" customHeight="1" x14ac:dyDescent="0.25"/>
    <row r="33438" ht="30.75" customHeight="1" x14ac:dyDescent="0.25"/>
    <row r="33439" ht="30.75" customHeight="1" x14ac:dyDescent="0.25"/>
    <row r="33440" ht="30.75" customHeight="1" x14ac:dyDescent="0.25"/>
    <row r="33441" ht="30.75" customHeight="1" x14ac:dyDescent="0.25"/>
    <row r="33442" ht="30.75" customHeight="1" x14ac:dyDescent="0.25"/>
    <row r="33443" ht="30.75" customHeight="1" x14ac:dyDescent="0.25"/>
    <row r="33444" ht="30.75" customHeight="1" x14ac:dyDescent="0.25"/>
    <row r="33445" ht="30.75" customHeight="1" x14ac:dyDescent="0.25"/>
    <row r="33446" ht="30.75" customHeight="1" x14ac:dyDescent="0.25"/>
    <row r="33447" ht="30.75" customHeight="1" x14ac:dyDescent="0.25"/>
    <row r="33448" ht="30.75" customHeight="1" x14ac:dyDescent="0.25"/>
    <row r="33449" ht="30.75" customHeight="1" x14ac:dyDescent="0.25"/>
    <row r="33450" ht="30.75" customHeight="1" x14ac:dyDescent="0.25"/>
    <row r="33451" ht="30.75" customHeight="1" x14ac:dyDescent="0.25"/>
    <row r="33452" ht="30.75" customHeight="1" x14ac:dyDescent="0.25"/>
    <row r="33453" ht="30.75" customHeight="1" x14ac:dyDescent="0.25"/>
    <row r="33454" ht="30.75" customHeight="1" x14ac:dyDescent="0.25"/>
    <row r="33455" ht="30.75" customHeight="1" x14ac:dyDescent="0.25"/>
    <row r="33456" ht="30.75" customHeight="1" x14ac:dyDescent="0.25"/>
    <row r="33457" ht="30.75" customHeight="1" x14ac:dyDescent="0.25"/>
    <row r="33458" ht="30.75" customHeight="1" x14ac:dyDescent="0.25"/>
    <row r="33459" ht="30.75" customHeight="1" x14ac:dyDescent="0.25"/>
    <row r="33460" ht="30.75" customHeight="1" x14ac:dyDescent="0.25"/>
    <row r="33461" ht="30.75" customHeight="1" x14ac:dyDescent="0.25"/>
    <row r="33462" ht="30.75" customHeight="1" x14ac:dyDescent="0.25"/>
    <row r="33463" ht="30.75" customHeight="1" x14ac:dyDescent="0.25"/>
    <row r="33464" ht="30.75" customHeight="1" x14ac:dyDescent="0.25"/>
    <row r="33465" ht="30.75" customHeight="1" x14ac:dyDescent="0.25"/>
    <row r="33466" ht="30.75" customHeight="1" x14ac:dyDescent="0.25"/>
    <row r="33467" ht="30.75" customHeight="1" x14ac:dyDescent="0.25"/>
    <row r="33468" ht="30.75" customHeight="1" x14ac:dyDescent="0.25"/>
    <row r="33469" ht="30.75" customHeight="1" x14ac:dyDescent="0.25"/>
    <row r="33470" ht="30.75" customHeight="1" x14ac:dyDescent="0.25"/>
    <row r="33471" ht="30.75" customHeight="1" x14ac:dyDescent="0.25"/>
    <row r="33472" ht="30.75" customHeight="1" x14ac:dyDescent="0.25"/>
    <row r="33473" ht="30.75" customHeight="1" x14ac:dyDescent="0.25"/>
    <row r="33474" ht="30.75" customHeight="1" x14ac:dyDescent="0.25"/>
    <row r="33475" ht="30.75" customHeight="1" x14ac:dyDescent="0.25"/>
    <row r="33476" ht="30.75" customHeight="1" x14ac:dyDescent="0.25"/>
    <row r="33477" ht="30.75" customHeight="1" x14ac:dyDescent="0.25"/>
    <row r="33478" ht="30.75" customHeight="1" x14ac:dyDescent="0.25"/>
    <row r="33479" ht="30.75" customHeight="1" x14ac:dyDescent="0.25"/>
    <row r="33480" ht="30.75" customHeight="1" x14ac:dyDescent="0.25"/>
    <row r="33481" ht="30.75" customHeight="1" x14ac:dyDescent="0.25"/>
    <row r="33482" ht="30.75" customHeight="1" x14ac:dyDescent="0.25"/>
    <row r="33483" ht="30.75" customHeight="1" x14ac:dyDescent="0.25"/>
    <row r="33484" ht="30.75" customHeight="1" x14ac:dyDescent="0.25"/>
    <row r="33485" ht="30.75" customHeight="1" x14ac:dyDescent="0.25"/>
    <row r="33486" ht="30.75" customHeight="1" x14ac:dyDescent="0.25"/>
    <row r="33487" ht="30.75" customHeight="1" x14ac:dyDescent="0.25"/>
    <row r="33488" ht="30.75" customHeight="1" x14ac:dyDescent="0.25"/>
    <row r="33489" ht="30.75" customHeight="1" x14ac:dyDescent="0.25"/>
    <row r="33490" ht="30.75" customHeight="1" x14ac:dyDescent="0.25"/>
    <row r="33491" ht="30.75" customHeight="1" x14ac:dyDescent="0.25"/>
    <row r="33492" ht="30.75" customHeight="1" x14ac:dyDescent="0.25"/>
    <row r="33493" ht="30.75" customHeight="1" x14ac:dyDescent="0.25"/>
    <row r="33494" ht="30.75" customHeight="1" x14ac:dyDescent="0.25"/>
    <row r="33495" ht="30.75" customHeight="1" x14ac:dyDescent="0.25"/>
    <row r="33496" ht="30.75" customHeight="1" x14ac:dyDescent="0.25"/>
    <row r="33497" ht="30.75" customHeight="1" x14ac:dyDescent="0.25"/>
    <row r="33498" ht="30.75" customHeight="1" x14ac:dyDescent="0.25"/>
    <row r="33499" ht="30.75" customHeight="1" x14ac:dyDescent="0.25"/>
    <row r="33500" ht="30.75" customHeight="1" x14ac:dyDescent="0.25"/>
    <row r="33501" ht="30.75" customHeight="1" x14ac:dyDescent="0.25"/>
    <row r="33502" ht="30.75" customHeight="1" x14ac:dyDescent="0.25"/>
    <row r="33503" ht="30.75" customHeight="1" x14ac:dyDescent="0.25"/>
    <row r="33504" ht="30.75" customHeight="1" x14ac:dyDescent="0.25"/>
    <row r="33505" ht="30.75" customHeight="1" x14ac:dyDescent="0.25"/>
    <row r="33506" ht="30.75" customHeight="1" x14ac:dyDescent="0.25"/>
    <row r="33507" ht="30.75" customHeight="1" x14ac:dyDescent="0.25"/>
    <row r="33508" ht="30.75" customHeight="1" x14ac:dyDescent="0.25"/>
    <row r="33509" ht="30.75" customHeight="1" x14ac:dyDescent="0.25"/>
    <row r="33510" ht="30.75" customHeight="1" x14ac:dyDescent="0.25"/>
    <row r="33511" ht="30.75" customHeight="1" x14ac:dyDescent="0.25"/>
    <row r="33512" ht="30.75" customHeight="1" x14ac:dyDescent="0.25"/>
    <row r="33513" ht="30.75" customHeight="1" x14ac:dyDescent="0.25"/>
    <row r="33514" ht="30.75" customHeight="1" x14ac:dyDescent="0.25"/>
    <row r="33515" ht="30.75" customHeight="1" x14ac:dyDescent="0.25"/>
    <row r="33516" ht="30.75" customHeight="1" x14ac:dyDescent="0.25"/>
    <row r="33517" ht="30.75" customHeight="1" x14ac:dyDescent="0.25"/>
    <row r="33518" ht="30.75" customHeight="1" x14ac:dyDescent="0.25"/>
    <row r="33519" ht="30.75" customHeight="1" x14ac:dyDescent="0.25"/>
    <row r="33520" ht="30.75" customHeight="1" x14ac:dyDescent="0.25"/>
    <row r="33521" ht="30.75" customHeight="1" x14ac:dyDescent="0.25"/>
    <row r="33522" ht="30.75" customHeight="1" x14ac:dyDescent="0.25"/>
    <row r="33523" ht="30.75" customHeight="1" x14ac:dyDescent="0.25"/>
    <row r="33524" ht="30.75" customHeight="1" x14ac:dyDescent="0.25"/>
    <row r="33525" ht="30.75" customHeight="1" x14ac:dyDescent="0.25"/>
    <row r="33526" ht="30.75" customHeight="1" x14ac:dyDescent="0.25"/>
    <row r="33527" ht="30.75" customHeight="1" x14ac:dyDescent="0.25"/>
    <row r="33528" ht="30.75" customHeight="1" x14ac:dyDescent="0.25"/>
    <row r="33529" ht="30.75" customHeight="1" x14ac:dyDescent="0.25"/>
    <row r="33530" ht="30.75" customHeight="1" x14ac:dyDescent="0.25"/>
    <row r="33531" ht="30.75" customHeight="1" x14ac:dyDescent="0.25"/>
    <row r="33532" ht="30.75" customHeight="1" x14ac:dyDescent="0.25"/>
    <row r="33533" ht="30.75" customHeight="1" x14ac:dyDescent="0.25"/>
    <row r="33534" ht="30.75" customHeight="1" x14ac:dyDescent="0.25"/>
    <row r="33535" ht="30.75" customHeight="1" x14ac:dyDescent="0.25"/>
    <row r="33536" ht="30.75" customHeight="1" x14ac:dyDescent="0.25"/>
    <row r="33537" ht="30.75" customHeight="1" x14ac:dyDescent="0.25"/>
    <row r="33538" ht="30.75" customHeight="1" x14ac:dyDescent="0.25"/>
    <row r="33539" ht="30.75" customHeight="1" x14ac:dyDescent="0.25"/>
    <row r="33540" ht="30.75" customHeight="1" x14ac:dyDescent="0.25"/>
    <row r="33541" ht="30.75" customHeight="1" x14ac:dyDescent="0.25"/>
    <row r="33542" ht="30.75" customHeight="1" x14ac:dyDescent="0.25"/>
    <row r="33543" ht="30.75" customHeight="1" x14ac:dyDescent="0.25"/>
    <row r="33544" ht="30.75" customHeight="1" x14ac:dyDescent="0.25"/>
    <row r="33545" ht="30.75" customHeight="1" x14ac:dyDescent="0.25"/>
    <row r="33546" ht="30.75" customHeight="1" x14ac:dyDescent="0.25"/>
    <row r="33547" ht="30.75" customHeight="1" x14ac:dyDescent="0.25"/>
    <row r="33548" ht="30.75" customHeight="1" x14ac:dyDescent="0.25"/>
    <row r="33549" ht="30.75" customHeight="1" x14ac:dyDescent="0.25"/>
    <row r="33550" ht="30.75" customHeight="1" x14ac:dyDescent="0.25"/>
    <row r="33551" ht="30.75" customHeight="1" x14ac:dyDescent="0.25"/>
    <row r="33552" ht="30.75" customHeight="1" x14ac:dyDescent="0.25"/>
    <row r="33553" ht="30.75" customHeight="1" x14ac:dyDescent="0.25"/>
    <row r="33554" ht="30.75" customHeight="1" x14ac:dyDescent="0.25"/>
    <row r="33555" ht="30.75" customHeight="1" x14ac:dyDescent="0.25"/>
    <row r="33556" ht="30.75" customHeight="1" x14ac:dyDescent="0.25"/>
    <row r="33557" ht="30.75" customHeight="1" x14ac:dyDescent="0.25"/>
    <row r="33558" ht="30.75" customHeight="1" x14ac:dyDescent="0.25"/>
    <row r="33559" ht="30.75" customHeight="1" x14ac:dyDescent="0.25"/>
    <row r="33560" ht="30.75" customHeight="1" x14ac:dyDescent="0.25"/>
    <row r="33561" ht="30.75" customHeight="1" x14ac:dyDescent="0.25"/>
    <row r="33562" ht="30.75" customHeight="1" x14ac:dyDescent="0.25"/>
    <row r="33563" ht="30.75" customHeight="1" x14ac:dyDescent="0.25"/>
    <row r="33564" ht="30.75" customHeight="1" x14ac:dyDescent="0.25"/>
    <row r="33565" ht="30.75" customHeight="1" x14ac:dyDescent="0.25"/>
    <row r="33566" ht="30.75" customHeight="1" x14ac:dyDescent="0.25"/>
    <row r="33567" ht="30.75" customHeight="1" x14ac:dyDescent="0.25"/>
    <row r="33568" ht="30.75" customHeight="1" x14ac:dyDescent="0.25"/>
    <row r="33569" ht="30.75" customHeight="1" x14ac:dyDescent="0.25"/>
    <row r="33570" ht="30.75" customHeight="1" x14ac:dyDescent="0.25"/>
    <row r="33571" ht="30.75" customHeight="1" x14ac:dyDescent="0.25"/>
    <row r="33572" ht="30.75" customHeight="1" x14ac:dyDescent="0.25"/>
    <row r="33573" ht="30.75" customHeight="1" x14ac:dyDescent="0.25"/>
    <row r="33574" ht="30.75" customHeight="1" x14ac:dyDescent="0.25"/>
    <row r="33575" ht="30.75" customHeight="1" x14ac:dyDescent="0.25"/>
    <row r="33576" ht="30.75" customHeight="1" x14ac:dyDescent="0.25"/>
    <row r="33577" ht="30.75" customHeight="1" x14ac:dyDescent="0.25"/>
    <row r="33578" ht="30.75" customHeight="1" x14ac:dyDescent="0.25"/>
    <row r="33579" ht="30.75" customHeight="1" x14ac:dyDescent="0.25"/>
    <row r="33580" ht="30.75" customHeight="1" x14ac:dyDescent="0.25"/>
    <row r="33581" ht="30.75" customHeight="1" x14ac:dyDescent="0.25"/>
    <row r="33582" ht="30.75" customHeight="1" x14ac:dyDescent="0.25"/>
    <row r="33583" ht="30.75" customHeight="1" x14ac:dyDescent="0.25"/>
    <row r="33584" ht="30.75" customHeight="1" x14ac:dyDescent="0.25"/>
    <row r="33585" ht="30.75" customHeight="1" x14ac:dyDescent="0.25"/>
    <row r="33586" ht="30.75" customHeight="1" x14ac:dyDescent="0.25"/>
    <row r="33587" ht="30.75" customHeight="1" x14ac:dyDescent="0.25"/>
    <row r="33588" ht="30.75" customHeight="1" x14ac:dyDescent="0.25"/>
    <row r="33589" ht="30.75" customHeight="1" x14ac:dyDescent="0.25"/>
    <row r="33590" ht="30.75" customHeight="1" x14ac:dyDescent="0.25"/>
    <row r="33591" ht="30.75" customHeight="1" x14ac:dyDescent="0.25"/>
    <row r="33592" ht="30.75" customHeight="1" x14ac:dyDescent="0.25"/>
    <row r="33593" ht="30.75" customHeight="1" x14ac:dyDescent="0.25"/>
    <row r="33594" ht="30.75" customHeight="1" x14ac:dyDescent="0.25"/>
    <row r="33595" ht="30.75" customHeight="1" x14ac:dyDescent="0.25"/>
    <row r="33596" ht="30.75" customHeight="1" x14ac:dyDescent="0.25"/>
    <row r="33597" ht="30.75" customHeight="1" x14ac:dyDescent="0.25"/>
    <row r="33598" ht="30.75" customHeight="1" x14ac:dyDescent="0.25"/>
    <row r="33599" ht="30.75" customHeight="1" x14ac:dyDescent="0.25"/>
    <row r="33600" ht="30.75" customHeight="1" x14ac:dyDescent="0.25"/>
    <row r="33601" ht="30.75" customHeight="1" x14ac:dyDescent="0.25"/>
    <row r="33602" ht="30.75" customHeight="1" x14ac:dyDescent="0.25"/>
    <row r="33603" ht="30.75" customHeight="1" x14ac:dyDescent="0.25"/>
    <row r="33604" ht="30.75" customHeight="1" x14ac:dyDescent="0.25"/>
    <row r="33605" ht="30.75" customHeight="1" x14ac:dyDescent="0.25"/>
    <row r="33606" ht="30.75" customHeight="1" x14ac:dyDescent="0.25"/>
    <row r="33607" ht="30.75" customHeight="1" x14ac:dyDescent="0.25"/>
    <row r="33608" ht="30.75" customHeight="1" x14ac:dyDescent="0.25"/>
    <row r="33609" ht="30.75" customHeight="1" x14ac:dyDescent="0.25"/>
    <row r="33610" ht="30.75" customHeight="1" x14ac:dyDescent="0.25"/>
    <row r="33611" ht="30.75" customHeight="1" x14ac:dyDescent="0.25"/>
    <row r="33612" ht="30.75" customHeight="1" x14ac:dyDescent="0.25"/>
    <row r="33613" ht="30.75" customHeight="1" x14ac:dyDescent="0.25"/>
    <row r="33614" ht="30.75" customHeight="1" x14ac:dyDescent="0.25"/>
    <row r="33615" ht="30.75" customHeight="1" x14ac:dyDescent="0.25"/>
    <row r="33616" ht="30.75" customHeight="1" x14ac:dyDescent="0.25"/>
    <row r="33617" ht="30.75" customHeight="1" x14ac:dyDescent="0.25"/>
    <row r="33618" ht="30.75" customHeight="1" x14ac:dyDescent="0.25"/>
    <row r="33619" ht="30.75" customHeight="1" x14ac:dyDescent="0.25"/>
    <row r="33620" ht="30.75" customHeight="1" x14ac:dyDescent="0.25"/>
    <row r="33621" ht="30.75" customHeight="1" x14ac:dyDescent="0.25"/>
    <row r="33622" ht="30.75" customHeight="1" x14ac:dyDescent="0.25"/>
    <row r="33623" ht="30.75" customHeight="1" x14ac:dyDescent="0.25"/>
    <row r="33624" ht="30.75" customHeight="1" x14ac:dyDescent="0.25"/>
    <row r="33625" ht="30.75" customHeight="1" x14ac:dyDescent="0.25"/>
    <row r="33626" ht="30.75" customHeight="1" x14ac:dyDescent="0.25"/>
    <row r="33627" ht="30.75" customHeight="1" x14ac:dyDescent="0.25"/>
    <row r="33628" ht="30.75" customHeight="1" x14ac:dyDescent="0.25"/>
    <row r="33629" ht="30.75" customHeight="1" x14ac:dyDescent="0.25"/>
    <row r="33630" ht="30.75" customHeight="1" x14ac:dyDescent="0.25"/>
    <row r="33631" ht="30.75" customHeight="1" x14ac:dyDescent="0.25"/>
    <row r="33632" ht="30.75" customHeight="1" x14ac:dyDescent="0.25"/>
    <row r="33633" ht="30.75" customHeight="1" x14ac:dyDescent="0.25"/>
    <row r="33634" ht="30.75" customHeight="1" x14ac:dyDescent="0.25"/>
    <row r="33635" ht="30.75" customHeight="1" x14ac:dyDescent="0.25"/>
    <row r="33636" ht="30.75" customHeight="1" x14ac:dyDescent="0.25"/>
    <row r="33637" ht="30.75" customHeight="1" x14ac:dyDescent="0.25"/>
    <row r="33638" ht="30.75" customHeight="1" x14ac:dyDescent="0.25"/>
    <row r="33639" ht="30.75" customHeight="1" x14ac:dyDescent="0.25"/>
    <row r="33640" ht="30.75" customHeight="1" x14ac:dyDescent="0.25"/>
    <row r="33641" ht="30.75" customHeight="1" x14ac:dyDescent="0.25"/>
    <row r="33642" ht="30.75" customHeight="1" x14ac:dyDescent="0.25"/>
    <row r="33643" ht="30.75" customHeight="1" x14ac:dyDescent="0.25"/>
    <row r="33644" ht="30.75" customHeight="1" x14ac:dyDescent="0.25"/>
    <row r="33645" ht="30.75" customHeight="1" x14ac:dyDescent="0.25"/>
    <row r="33646" ht="30.75" customHeight="1" x14ac:dyDescent="0.25"/>
    <row r="33647" ht="30.75" customHeight="1" x14ac:dyDescent="0.25"/>
    <row r="33648" ht="30.75" customHeight="1" x14ac:dyDescent="0.25"/>
    <row r="33649" ht="30.75" customHeight="1" x14ac:dyDescent="0.25"/>
    <row r="33650" ht="30.75" customHeight="1" x14ac:dyDescent="0.25"/>
    <row r="33651" ht="30.75" customHeight="1" x14ac:dyDescent="0.25"/>
    <row r="33652" ht="30.75" customHeight="1" x14ac:dyDescent="0.25"/>
    <row r="33653" ht="30.75" customHeight="1" x14ac:dyDescent="0.25"/>
    <row r="33654" ht="30.75" customHeight="1" x14ac:dyDescent="0.25"/>
    <row r="33655" ht="30.75" customHeight="1" x14ac:dyDescent="0.25"/>
    <row r="33656" ht="30.75" customHeight="1" x14ac:dyDescent="0.25"/>
    <row r="33657" ht="30.75" customHeight="1" x14ac:dyDescent="0.25"/>
    <row r="33658" ht="30.75" customHeight="1" x14ac:dyDescent="0.25"/>
    <row r="33659" ht="30.75" customHeight="1" x14ac:dyDescent="0.25"/>
    <row r="33660" ht="30.75" customHeight="1" x14ac:dyDescent="0.25"/>
    <row r="33661" ht="30.75" customHeight="1" x14ac:dyDescent="0.25"/>
    <row r="33662" ht="30.75" customHeight="1" x14ac:dyDescent="0.25"/>
    <row r="33663" ht="30.75" customHeight="1" x14ac:dyDescent="0.25"/>
    <row r="33664" ht="30.75" customHeight="1" x14ac:dyDescent="0.25"/>
    <row r="33665" ht="30.75" customHeight="1" x14ac:dyDescent="0.25"/>
    <row r="33666" ht="30.75" customHeight="1" x14ac:dyDescent="0.25"/>
    <row r="33667" ht="30.75" customHeight="1" x14ac:dyDescent="0.25"/>
    <row r="33668" ht="30.75" customHeight="1" x14ac:dyDescent="0.25"/>
    <row r="33669" ht="30.75" customHeight="1" x14ac:dyDescent="0.25"/>
    <row r="33670" ht="30.75" customHeight="1" x14ac:dyDescent="0.25"/>
    <row r="33671" ht="30.75" customHeight="1" x14ac:dyDescent="0.25"/>
    <row r="33672" ht="30.75" customHeight="1" x14ac:dyDescent="0.25"/>
    <row r="33673" ht="30.75" customHeight="1" x14ac:dyDescent="0.25"/>
    <row r="33674" ht="30.75" customHeight="1" x14ac:dyDescent="0.25"/>
    <row r="33675" ht="30.75" customHeight="1" x14ac:dyDescent="0.25"/>
    <row r="33676" ht="30.75" customHeight="1" x14ac:dyDescent="0.25"/>
    <row r="33677" ht="30.75" customHeight="1" x14ac:dyDescent="0.25"/>
    <row r="33678" ht="30.75" customHeight="1" x14ac:dyDescent="0.25"/>
    <row r="33679" ht="30.75" customHeight="1" x14ac:dyDescent="0.25"/>
    <row r="33680" ht="30.75" customHeight="1" x14ac:dyDescent="0.25"/>
    <row r="33681" ht="30.75" customHeight="1" x14ac:dyDescent="0.25"/>
    <row r="33682" ht="30.75" customHeight="1" x14ac:dyDescent="0.25"/>
    <row r="33683" ht="30.75" customHeight="1" x14ac:dyDescent="0.25"/>
    <row r="33684" ht="30.75" customHeight="1" x14ac:dyDescent="0.25"/>
    <row r="33685" ht="30.75" customHeight="1" x14ac:dyDescent="0.25"/>
    <row r="33686" ht="30.75" customHeight="1" x14ac:dyDescent="0.25"/>
    <row r="33687" ht="30.75" customHeight="1" x14ac:dyDescent="0.25"/>
    <row r="33688" ht="30.75" customHeight="1" x14ac:dyDescent="0.25"/>
    <row r="33689" ht="30.75" customHeight="1" x14ac:dyDescent="0.25"/>
    <row r="33690" ht="30.75" customHeight="1" x14ac:dyDescent="0.25"/>
    <row r="33691" ht="30.75" customHeight="1" x14ac:dyDescent="0.25"/>
    <row r="33692" ht="30.75" customHeight="1" x14ac:dyDescent="0.25"/>
    <row r="33693" ht="30.75" customHeight="1" x14ac:dyDescent="0.25"/>
    <row r="33694" ht="30.75" customHeight="1" x14ac:dyDescent="0.25"/>
    <row r="33695" ht="30.75" customHeight="1" x14ac:dyDescent="0.25"/>
    <row r="33696" ht="30.75" customHeight="1" x14ac:dyDescent="0.25"/>
    <row r="33697" ht="30.75" customHeight="1" x14ac:dyDescent="0.25"/>
    <row r="33698" ht="30.75" customHeight="1" x14ac:dyDescent="0.25"/>
    <row r="33699" ht="30.75" customHeight="1" x14ac:dyDescent="0.25"/>
    <row r="33700" ht="30.75" customHeight="1" x14ac:dyDescent="0.25"/>
    <row r="33701" ht="30.75" customHeight="1" x14ac:dyDescent="0.25"/>
    <row r="33702" ht="30.75" customHeight="1" x14ac:dyDescent="0.25"/>
    <row r="33703" ht="30.75" customHeight="1" x14ac:dyDescent="0.25"/>
    <row r="33704" ht="30.75" customHeight="1" x14ac:dyDescent="0.25"/>
    <row r="33705" ht="30.75" customHeight="1" x14ac:dyDescent="0.25"/>
    <row r="33706" ht="30.75" customHeight="1" x14ac:dyDescent="0.25"/>
    <row r="33707" ht="30.75" customHeight="1" x14ac:dyDescent="0.25"/>
    <row r="33708" ht="30.75" customHeight="1" x14ac:dyDescent="0.25"/>
    <row r="33709" ht="30.75" customHeight="1" x14ac:dyDescent="0.25"/>
    <row r="33710" ht="30.75" customHeight="1" x14ac:dyDescent="0.25"/>
    <row r="33711" ht="30.75" customHeight="1" x14ac:dyDescent="0.25"/>
    <row r="33712" ht="30.75" customHeight="1" x14ac:dyDescent="0.25"/>
    <row r="33713" ht="30.75" customHeight="1" x14ac:dyDescent="0.25"/>
    <row r="33714" ht="30.75" customHeight="1" x14ac:dyDescent="0.25"/>
    <row r="33715" ht="30.75" customHeight="1" x14ac:dyDescent="0.25"/>
    <row r="33716" ht="30.75" customHeight="1" x14ac:dyDescent="0.25"/>
    <row r="33717" ht="30.75" customHeight="1" x14ac:dyDescent="0.25"/>
    <row r="33718" ht="30.75" customHeight="1" x14ac:dyDescent="0.25"/>
    <row r="33719" ht="30.75" customHeight="1" x14ac:dyDescent="0.25"/>
    <row r="33720" ht="30.75" customHeight="1" x14ac:dyDescent="0.25"/>
    <row r="33721" ht="30.75" customHeight="1" x14ac:dyDescent="0.25"/>
    <row r="33722" ht="30.75" customHeight="1" x14ac:dyDescent="0.25"/>
    <row r="33723" ht="30.75" customHeight="1" x14ac:dyDescent="0.25"/>
    <row r="33724" ht="30.75" customHeight="1" x14ac:dyDescent="0.25"/>
    <row r="33725" ht="30.75" customHeight="1" x14ac:dyDescent="0.25"/>
    <row r="33726" ht="30.75" customHeight="1" x14ac:dyDescent="0.25"/>
    <row r="33727" ht="30.75" customHeight="1" x14ac:dyDescent="0.25"/>
    <row r="33728" ht="30.75" customHeight="1" x14ac:dyDescent="0.25"/>
    <row r="33729" ht="30.75" customHeight="1" x14ac:dyDescent="0.25"/>
    <row r="33730" ht="30.75" customHeight="1" x14ac:dyDescent="0.25"/>
    <row r="33731" ht="30.75" customHeight="1" x14ac:dyDescent="0.25"/>
    <row r="33732" ht="30.75" customHeight="1" x14ac:dyDescent="0.25"/>
    <row r="33733" ht="30.75" customHeight="1" x14ac:dyDescent="0.25"/>
    <row r="33734" ht="30.75" customHeight="1" x14ac:dyDescent="0.25"/>
    <row r="33735" ht="30.75" customHeight="1" x14ac:dyDescent="0.25"/>
    <row r="33736" ht="30.75" customHeight="1" x14ac:dyDescent="0.25"/>
    <row r="33737" ht="30.75" customHeight="1" x14ac:dyDescent="0.25"/>
    <row r="33738" ht="30.75" customHeight="1" x14ac:dyDescent="0.25"/>
    <row r="33739" ht="30.75" customHeight="1" x14ac:dyDescent="0.25"/>
    <row r="33740" ht="30.75" customHeight="1" x14ac:dyDescent="0.25"/>
    <row r="33741" ht="30.75" customHeight="1" x14ac:dyDescent="0.25"/>
    <row r="33742" ht="30.75" customHeight="1" x14ac:dyDescent="0.25"/>
    <row r="33743" ht="30.75" customHeight="1" x14ac:dyDescent="0.25"/>
    <row r="33744" ht="30.75" customHeight="1" x14ac:dyDescent="0.25"/>
    <row r="33745" ht="30.75" customHeight="1" x14ac:dyDescent="0.25"/>
    <row r="33746" ht="30.75" customHeight="1" x14ac:dyDescent="0.25"/>
    <row r="33747" ht="30.75" customHeight="1" x14ac:dyDescent="0.25"/>
    <row r="33748" ht="30.75" customHeight="1" x14ac:dyDescent="0.25"/>
    <row r="33749" ht="30.75" customHeight="1" x14ac:dyDescent="0.25"/>
    <row r="33750" ht="30.75" customHeight="1" x14ac:dyDescent="0.25"/>
    <row r="33751" ht="30.75" customHeight="1" x14ac:dyDescent="0.25"/>
    <row r="33752" ht="30.75" customHeight="1" x14ac:dyDescent="0.25"/>
    <row r="33753" ht="30.75" customHeight="1" x14ac:dyDescent="0.25"/>
    <row r="33754" ht="30.75" customHeight="1" x14ac:dyDescent="0.25"/>
    <row r="33755" ht="30.75" customHeight="1" x14ac:dyDescent="0.25"/>
    <row r="33756" ht="30.75" customHeight="1" x14ac:dyDescent="0.25"/>
    <row r="33757" ht="30.75" customHeight="1" x14ac:dyDescent="0.25"/>
    <row r="33758" ht="30.75" customHeight="1" x14ac:dyDescent="0.25"/>
    <row r="33759" ht="30.75" customHeight="1" x14ac:dyDescent="0.25"/>
    <row r="33760" ht="30.75" customHeight="1" x14ac:dyDescent="0.25"/>
    <row r="33761" ht="30.75" customHeight="1" x14ac:dyDescent="0.25"/>
    <row r="33762" ht="30.75" customHeight="1" x14ac:dyDescent="0.25"/>
    <row r="33763" ht="30.75" customHeight="1" x14ac:dyDescent="0.25"/>
    <row r="33764" ht="30.75" customHeight="1" x14ac:dyDescent="0.25"/>
    <row r="33765" ht="30.75" customHeight="1" x14ac:dyDescent="0.25"/>
    <row r="33766" ht="30.75" customHeight="1" x14ac:dyDescent="0.25"/>
    <row r="33767" ht="30.75" customHeight="1" x14ac:dyDescent="0.25"/>
    <row r="33768" ht="30.75" customHeight="1" x14ac:dyDescent="0.25"/>
    <row r="33769" ht="30.75" customHeight="1" x14ac:dyDescent="0.25"/>
    <row r="33770" ht="30.75" customHeight="1" x14ac:dyDescent="0.25"/>
    <row r="33771" ht="30.75" customHeight="1" x14ac:dyDescent="0.25"/>
    <row r="33772" ht="30.75" customHeight="1" x14ac:dyDescent="0.25"/>
    <row r="33773" ht="30.75" customHeight="1" x14ac:dyDescent="0.25"/>
    <row r="33774" ht="30.75" customHeight="1" x14ac:dyDescent="0.25"/>
    <row r="33775" ht="30.75" customHeight="1" x14ac:dyDescent="0.25"/>
    <row r="33776" ht="30.75" customHeight="1" x14ac:dyDescent="0.25"/>
    <row r="33777" ht="30.75" customHeight="1" x14ac:dyDescent="0.25"/>
    <row r="33778" ht="30.75" customHeight="1" x14ac:dyDescent="0.25"/>
    <row r="33779" ht="30.75" customHeight="1" x14ac:dyDescent="0.25"/>
    <row r="33780" ht="30.75" customHeight="1" x14ac:dyDescent="0.25"/>
    <row r="33781" ht="30.75" customHeight="1" x14ac:dyDescent="0.25"/>
    <row r="33782" ht="30.75" customHeight="1" x14ac:dyDescent="0.25"/>
    <row r="33783" ht="30.75" customHeight="1" x14ac:dyDescent="0.25"/>
    <row r="33784" ht="30.75" customHeight="1" x14ac:dyDescent="0.25"/>
    <row r="33785" ht="30.75" customHeight="1" x14ac:dyDescent="0.25"/>
    <row r="33786" ht="30.75" customHeight="1" x14ac:dyDescent="0.25"/>
    <row r="33787" ht="30.75" customHeight="1" x14ac:dyDescent="0.25"/>
    <row r="33788" ht="30.75" customHeight="1" x14ac:dyDescent="0.25"/>
    <row r="33789" ht="30.75" customHeight="1" x14ac:dyDescent="0.25"/>
    <row r="33790" ht="30.75" customHeight="1" x14ac:dyDescent="0.25"/>
    <row r="33791" ht="30.75" customHeight="1" x14ac:dyDescent="0.25"/>
    <row r="33792" ht="30.75" customHeight="1" x14ac:dyDescent="0.25"/>
    <row r="33793" ht="30.75" customHeight="1" x14ac:dyDescent="0.25"/>
    <row r="33794" ht="30.75" customHeight="1" x14ac:dyDescent="0.25"/>
    <row r="33795" ht="30.75" customHeight="1" x14ac:dyDescent="0.25"/>
    <row r="33796" ht="30.75" customHeight="1" x14ac:dyDescent="0.25"/>
    <row r="33797" ht="30.75" customHeight="1" x14ac:dyDescent="0.25"/>
    <row r="33798" ht="30.75" customHeight="1" x14ac:dyDescent="0.25"/>
    <row r="33799" ht="30.75" customHeight="1" x14ac:dyDescent="0.25"/>
    <row r="33800" ht="30.75" customHeight="1" x14ac:dyDescent="0.25"/>
    <row r="33801" ht="30.75" customHeight="1" x14ac:dyDescent="0.25"/>
    <row r="33802" ht="30.75" customHeight="1" x14ac:dyDescent="0.25"/>
    <row r="33803" ht="30.75" customHeight="1" x14ac:dyDescent="0.25"/>
    <row r="33804" ht="30.75" customHeight="1" x14ac:dyDescent="0.25"/>
    <row r="33805" ht="30.75" customHeight="1" x14ac:dyDescent="0.25"/>
    <row r="33806" ht="30.75" customHeight="1" x14ac:dyDescent="0.25"/>
    <row r="33807" ht="30.75" customHeight="1" x14ac:dyDescent="0.25"/>
    <row r="33808" ht="30.75" customHeight="1" x14ac:dyDescent="0.25"/>
    <row r="33809" ht="30.75" customHeight="1" x14ac:dyDescent="0.25"/>
    <row r="33810" ht="30.75" customHeight="1" x14ac:dyDescent="0.25"/>
    <row r="33811" ht="30.75" customHeight="1" x14ac:dyDescent="0.25"/>
    <row r="33812" ht="30.75" customHeight="1" x14ac:dyDescent="0.25"/>
    <row r="33813" ht="30.75" customHeight="1" x14ac:dyDescent="0.25"/>
    <row r="33814" ht="30.75" customHeight="1" x14ac:dyDescent="0.25"/>
    <row r="33815" ht="30.75" customHeight="1" x14ac:dyDescent="0.25"/>
    <row r="33816" ht="30.75" customHeight="1" x14ac:dyDescent="0.25"/>
    <row r="33817" ht="30.75" customHeight="1" x14ac:dyDescent="0.25"/>
    <row r="33818" ht="30.75" customHeight="1" x14ac:dyDescent="0.25"/>
    <row r="33819" ht="30.75" customHeight="1" x14ac:dyDescent="0.25"/>
    <row r="33820" ht="30.75" customHeight="1" x14ac:dyDescent="0.25"/>
    <row r="33821" ht="30.75" customHeight="1" x14ac:dyDescent="0.25"/>
    <row r="33822" ht="30.75" customHeight="1" x14ac:dyDescent="0.25"/>
    <row r="33823" ht="30.75" customHeight="1" x14ac:dyDescent="0.25"/>
    <row r="33824" ht="30.75" customHeight="1" x14ac:dyDescent="0.25"/>
    <row r="33825" ht="30.75" customHeight="1" x14ac:dyDescent="0.25"/>
    <row r="33826" ht="30.75" customHeight="1" x14ac:dyDescent="0.25"/>
    <row r="33827" ht="30.75" customHeight="1" x14ac:dyDescent="0.25"/>
    <row r="33828" ht="30.75" customHeight="1" x14ac:dyDescent="0.25"/>
    <row r="33829" ht="30.75" customHeight="1" x14ac:dyDescent="0.25"/>
    <row r="33830" ht="30.75" customHeight="1" x14ac:dyDescent="0.25"/>
    <row r="33831" ht="30.75" customHeight="1" x14ac:dyDescent="0.25"/>
    <row r="33832" ht="30.75" customHeight="1" x14ac:dyDescent="0.25"/>
    <row r="33833" ht="30.75" customHeight="1" x14ac:dyDescent="0.25"/>
    <row r="33834" ht="30.75" customHeight="1" x14ac:dyDescent="0.25"/>
    <row r="33835" ht="30.75" customHeight="1" x14ac:dyDescent="0.25"/>
    <row r="33836" ht="30.75" customHeight="1" x14ac:dyDescent="0.25"/>
    <row r="33837" ht="30.75" customHeight="1" x14ac:dyDescent="0.25"/>
    <row r="33838" ht="30.75" customHeight="1" x14ac:dyDescent="0.25"/>
    <row r="33839" ht="30.75" customHeight="1" x14ac:dyDescent="0.25"/>
    <row r="33840" ht="30.75" customHeight="1" x14ac:dyDescent="0.25"/>
    <row r="33841" ht="30.75" customHeight="1" x14ac:dyDescent="0.25"/>
    <row r="33842" ht="30.75" customHeight="1" x14ac:dyDescent="0.25"/>
    <row r="33843" ht="30.75" customHeight="1" x14ac:dyDescent="0.25"/>
    <row r="33844" ht="30.75" customHeight="1" x14ac:dyDescent="0.25"/>
    <row r="33845" ht="30.75" customHeight="1" x14ac:dyDescent="0.25"/>
    <row r="33846" ht="30.75" customHeight="1" x14ac:dyDescent="0.25"/>
    <row r="33847" ht="30.75" customHeight="1" x14ac:dyDescent="0.25"/>
    <row r="33848" ht="30.75" customHeight="1" x14ac:dyDescent="0.25"/>
    <row r="33849" ht="30.75" customHeight="1" x14ac:dyDescent="0.25"/>
    <row r="33850" ht="30.75" customHeight="1" x14ac:dyDescent="0.25"/>
    <row r="33851" ht="30.75" customHeight="1" x14ac:dyDescent="0.25"/>
    <row r="33852" ht="30.75" customHeight="1" x14ac:dyDescent="0.25"/>
    <row r="33853" ht="30.75" customHeight="1" x14ac:dyDescent="0.25"/>
    <row r="33854" ht="30.75" customHeight="1" x14ac:dyDescent="0.25"/>
    <row r="33855" ht="30.75" customHeight="1" x14ac:dyDescent="0.25"/>
    <row r="33856" ht="30.75" customHeight="1" x14ac:dyDescent="0.25"/>
    <row r="33857" ht="30.75" customHeight="1" x14ac:dyDescent="0.25"/>
    <row r="33858" ht="30.75" customHeight="1" x14ac:dyDescent="0.25"/>
    <row r="33859" ht="30.75" customHeight="1" x14ac:dyDescent="0.25"/>
    <row r="33860" ht="30.75" customHeight="1" x14ac:dyDescent="0.25"/>
    <row r="33861" ht="30.75" customHeight="1" x14ac:dyDescent="0.25"/>
    <row r="33862" ht="30.75" customHeight="1" x14ac:dyDescent="0.25"/>
    <row r="33863" ht="30.75" customHeight="1" x14ac:dyDescent="0.25"/>
    <row r="33864" ht="30.75" customHeight="1" x14ac:dyDescent="0.25"/>
    <row r="33865" ht="30.75" customHeight="1" x14ac:dyDescent="0.25"/>
    <row r="33866" ht="30.75" customHeight="1" x14ac:dyDescent="0.25"/>
    <row r="33867" ht="30.75" customHeight="1" x14ac:dyDescent="0.25"/>
    <row r="33868" ht="30.75" customHeight="1" x14ac:dyDescent="0.25"/>
    <row r="33869" ht="30.75" customHeight="1" x14ac:dyDescent="0.25"/>
    <row r="33870" ht="30.75" customHeight="1" x14ac:dyDescent="0.25"/>
    <row r="33871" ht="30.75" customHeight="1" x14ac:dyDescent="0.25"/>
    <row r="33872" ht="30.75" customHeight="1" x14ac:dyDescent="0.25"/>
    <row r="33873" ht="30.75" customHeight="1" x14ac:dyDescent="0.25"/>
    <row r="33874" ht="30.75" customHeight="1" x14ac:dyDescent="0.25"/>
    <row r="33875" ht="30.75" customHeight="1" x14ac:dyDescent="0.25"/>
    <row r="33876" ht="30.75" customHeight="1" x14ac:dyDescent="0.25"/>
    <row r="33877" ht="30.75" customHeight="1" x14ac:dyDescent="0.25"/>
    <row r="33878" ht="30.75" customHeight="1" x14ac:dyDescent="0.25"/>
    <row r="33879" ht="30.75" customHeight="1" x14ac:dyDescent="0.25"/>
    <row r="33880" ht="30.75" customHeight="1" x14ac:dyDescent="0.25"/>
    <row r="33881" ht="30.75" customHeight="1" x14ac:dyDescent="0.25"/>
    <row r="33882" ht="30.75" customHeight="1" x14ac:dyDescent="0.25"/>
    <row r="33883" ht="30.75" customHeight="1" x14ac:dyDescent="0.25"/>
    <row r="33884" ht="30.75" customHeight="1" x14ac:dyDescent="0.25"/>
    <row r="33885" ht="30.75" customHeight="1" x14ac:dyDescent="0.25"/>
    <row r="33886" ht="30.75" customHeight="1" x14ac:dyDescent="0.25"/>
    <row r="33887" ht="30.75" customHeight="1" x14ac:dyDescent="0.25"/>
    <row r="33888" ht="30.75" customHeight="1" x14ac:dyDescent="0.25"/>
    <row r="33889" ht="30.75" customHeight="1" x14ac:dyDescent="0.25"/>
    <row r="33890" ht="30.75" customHeight="1" x14ac:dyDescent="0.25"/>
    <row r="33891" ht="30.75" customHeight="1" x14ac:dyDescent="0.25"/>
    <row r="33892" ht="30.75" customHeight="1" x14ac:dyDescent="0.25"/>
    <row r="33893" ht="30.75" customHeight="1" x14ac:dyDescent="0.25"/>
    <row r="33894" ht="30.75" customHeight="1" x14ac:dyDescent="0.25"/>
    <row r="33895" ht="30.75" customHeight="1" x14ac:dyDescent="0.25"/>
    <row r="33896" ht="30.75" customHeight="1" x14ac:dyDescent="0.25"/>
    <row r="33897" ht="30.75" customHeight="1" x14ac:dyDescent="0.25"/>
    <row r="33898" ht="30.75" customHeight="1" x14ac:dyDescent="0.25"/>
    <row r="33899" ht="30.75" customHeight="1" x14ac:dyDescent="0.25"/>
    <row r="33900" ht="30.75" customHeight="1" x14ac:dyDescent="0.25"/>
    <row r="33901" ht="30.75" customHeight="1" x14ac:dyDescent="0.25"/>
    <row r="33902" ht="30.75" customHeight="1" x14ac:dyDescent="0.25"/>
    <row r="33903" ht="30.75" customHeight="1" x14ac:dyDescent="0.25"/>
    <row r="33904" ht="30.75" customHeight="1" x14ac:dyDescent="0.25"/>
    <row r="33905" ht="30.75" customHeight="1" x14ac:dyDescent="0.25"/>
    <row r="33906" ht="30.75" customHeight="1" x14ac:dyDescent="0.25"/>
    <row r="33907" ht="30.75" customHeight="1" x14ac:dyDescent="0.25"/>
    <row r="33908" ht="30.75" customHeight="1" x14ac:dyDescent="0.25"/>
    <row r="33909" ht="30.75" customHeight="1" x14ac:dyDescent="0.25"/>
    <row r="33910" ht="30.75" customHeight="1" x14ac:dyDescent="0.25"/>
    <row r="33911" ht="30.75" customHeight="1" x14ac:dyDescent="0.25"/>
    <row r="33912" ht="30.75" customHeight="1" x14ac:dyDescent="0.25"/>
    <row r="33913" ht="30.75" customHeight="1" x14ac:dyDescent="0.25"/>
    <row r="33914" ht="30.75" customHeight="1" x14ac:dyDescent="0.25"/>
    <row r="33915" ht="30.75" customHeight="1" x14ac:dyDescent="0.25"/>
    <row r="33916" ht="30.75" customHeight="1" x14ac:dyDescent="0.25"/>
    <row r="33917" ht="30.75" customHeight="1" x14ac:dyDescent="0.25"/>
    <row r="33918" ht="30.75" customHeight="1" x14ac:dyDescent="0.25"/>
    <row r="33919" ht="30.75" customHeight="1" x14ac:dyDescent="0.25"/>
    <row r="33920" ht="30.75" customHeight="1" x14ac:dyDescent="0.25"/>
    <row r="33921" ht="30.75" customHeight="1" x14ac:dyDescent="0.25"/>
    <row r="33922" ht="30.75" customHeight="1" x14ac:dyDescent="0.25"/>
    <row r="33923" ht="30.75" customHeight="1" x14ac:dyDescent="0.25"/>
    <row r="33924" ht="30.75" customHeight="1" x14ac:dyDescent="0.25"/>
    <row r="33925" ht="30.75" customHeight="1" x14ac:dyDescent="0.25"/>
    <row r="33926" ht="30.75" customHeight="1" x14ac:dyDescent="0.25"/>
    <row r="33927" ht="30.75" customHeight="1" x14ac:dyDescent="0.25"/>
    <row r="33928" ht="30.75" customHeight="1" x14ac:dyDescent="0.25"/>
    <row r="33929" ht="30.75" customHeight="1" x14ac:dyDescent="0.25"/>
    <row r="33930" ht="30.75" customHeight="1" x14ac:dyDescent="0.25"/>
    <row r="33931" ht="30.75" customHeight="1" x14ac:dyDescent="0.25"/>
    <row r="33932" ht="30.75" customHeight="1" x14ac:dyDescent="0.25"/>
    <row r="33933" ht="30.75" customHeight="1" x14ac:dyDescent="0.25"/>
    <row r="33934" ht="30.75" customHeight="1" x14ac:dyDescent="0.25"/>
    <row r="33935" ht="30.75" customHeight="1" x14ac:dyDescent="0.25"/>
    <row r="33936" ht="30.75" customHeight="1" x14ac:dyDescent="0.25"/>
    <row r="33937" ht="30.75" customHeight="1" x14ac:dyDescent="0.25"/>
    <row r="33938" ht="30.75" customHeight="1" x14ac:dyDescent="0.25"/>
    <row r="33939" ht="30.75" customHeight="1" x14ac:dyDescent="0.25"/>
    <row r="33940" ht="30.75" customHeight="1" x14ac:dyDescent="0.25"/>
    <row r="33941" ht="30.75" customHeight="1" x14ac:dyDescent="0.25"/>
    <row r="33942" ht="30.75" customHeight="1" x14ac:dyDescent="0.25"/>
    <row r="33943" ht="30.75" customHeight="1" x14ac:dyDescent="0.25"/>
    <row r="33944" ht="30.75" customHeight="1" x14ac:dyDescent="0.25"/>
    <row r="33945" ht="30.75" customHeight="1" x14ac:dyDescent="0.25"/>
    <row r="33946" ht="30.75" customHeight="1" x14ac:dyDescent="0.25"/>
    <row r="33947" ht="30.75" customHeight="1" x14ac:dyDescent="0.25"/>
    <row r="33948" ht="30.75" customHeight="1" x14ac:dyDescent="0.25"/>
    <row r="33949" ht="30.75" customHeight="1" x14ac:dyDescent="0.25"/>
    <row r="33950" ht="30.75" customHeight="1" x14ac:dyDescent="0.25"/>
    <row r="33951" ht="30.75" customHeight="1" x14ac:dyDescent="0.25"/>
    <row r="33952" ht="30.75" customHeight="1" x14ac:dyDescent="0.25"/>
    <row r="33953" ht="30.75" customHeight="1" x14ac:dyDescent="0.25"/>
    <row r="33954" ht="30.75" customHeight="1" x14ac:dyDescent="0.25"/>
    <row r="33955" ht="30.75" customHeight="1" x14ac:dyDescent="0.25"/>
    <row r="33956" ht="30.75" customHeight="1" x14ac:dyDescent="0.25"/>
    <row r="33957" ht="30.75" customHeight="1" x14ac:dyDescent="0.25"/>
    <row r="33958" ht="30.75" customHeight="1" x14ac:dyDescent="0.25"/>
    <row r="33959" ht="30.75" customHeight="1" x14ac:dyDescent="0.25"/>
    <row r="33960" ht="30.75" customHeight="1" x14ac:dyDescent="0.25"/>
    <row r="33961" ht="30.75" customHeight="1" x14ac:dyDescent="0.25"/>
    <row r="33962" ht="30.75" customHeight="1" x14ac:dyDescent="0.25"/>
    <row r="33963" ht="30.75" customHeight="1" x14ac:dyDescent="0.25"/>
    <row r="33964" ht="30.75" customHeight="1" x14ac:dyDescent="0.25"/>
    <row r="33965" ht="30.75" customHeight="1" x14ac:dyDescent="0.25"/>
    <row r="33966" ht="30.75" customHeight="1" x14ac:dyDescent="0.25"/>
    <row r="33967" ht="30.75" customHeight="1" x14ac:dyDescent="0.25"/>
    <row r="33968" ht="30.75" customHeight="1" x14ac:dyDescent="0.25"/>
    <row r="33969" ht="30.75" customHeight="1" x14ac:dyDescent="0.25"/>
    <row r="33970" ht="30.75" customHeight="1" x14ac:dyDescent="0.25"/>
    <row r="33971" ht="30.75" customHeight="1" x14ac:dyDescent="0.25"/>
    <row r="33972" ht="30.75" customHeight="1" x14ac:dyDescent="0.25"/>
    <row r="33973" ht="30.75" customHeight="1" x14ac:dyDescent="0.25"/>
    <row r="33974" ht="30.75" customHeight="1" x14ac:dyDescent="0.25"/>
    <row r="33975" ht="30.75" customHeight="1" x14ac:dyDescent="0.25"/>
    <row r="33976" ht="30.75" customHeight="1" x14ac:dyDescent="0.25"/>
    <row r="33977" ht="30.75" customHeight="1" x14ac:dyDescent="0.25"/>
    <row r="33978" ht="30.75" customHeight="1" x14ac:dyDescent="0.25"/>
    <row r="33979" ht="30.75" customHeight="1" x14ac:dyDescent="0.25"/>
    <row r="33980" ht="30.75" customHeight="1" x14ac:dyDescent="0.25"/>
    <row r="33981" ht="30.75" customHeight="1" x14ac:dyDescent="0.25"/>
    <row r="33982" ht="30.75" customHeight="1" x14ac:dyDescent="0.25"/>
    <row r="33983" ht="30.75" customHeight="1" x14ac:dyDescent="0.25"/>
    <row r="33984" ht="30.75" customHeight="1" x14ac:dyDescent="0.25"/>
    <row r="33985" ht="30.75" customHeight="1" x14ac:dyDescent="0.25"/>
    <row r="33986" ht="30.75" customHeight="1" x14ac:dyDescent="0.25"/>
    <row r="33987" ht="30.75" customHeight="1" x14ac:dyDescent="0.25"/>
    <row r="33988" ht="30.75" customHeight="1" x14ac:dyDescent="0.25"/>
    <row r="33989" ht="30.75" customHeight="1" x14ac:dyDescent="0.25"/>
    <row r="33990" ht="30.75" customHeight="1" x14ac:dyDescent="0.25"/>
    <row r="33991" ht="30.75" customHeight="1" x14ac:dyDescent="0.25"/>
    <row r="33992" ht="30.75" customHeight="1" x14ac:dyDescent="0.25"/>
    <row r="33993" ht="30.75" customHeight="1" x14ac:dyDescent="0.25"/>
    <row r="33994" ht="30.75" customHeight="1" x14ac:dyDescent="0.25"/>
    <row r="33995" ht="30.75" customHeight="1" x14ac:dyDescent="0.25"/>
    <row r="33996" ht="30.75" customHeight="1" x14ac:dyDescent="0.25"/>
    <row r="33997" ht="30.75" customHeight="1" x14ac:dyDescent="0.25"/>
    <row r="33998" ht="30.75" customHeight="1" x14ac:dyDescent="0.25"/>
    <row r="33999" ht="30.75" customHeight="1" x14ac:dyDescent="0.25"/>
    <row r="34000" ht="30.75" customHeight="1" x14ac:dyDescent="0.25"/>
    <row r="34001" ht="30.75" customHeight="1" x14ac:dyDescent="0.25"/>
    <row r="34002" ht="30.75" customHeight="1" x14ac:dyDescent="0.25"/>
    <row r="34003" ht="30.75" customHeight="1" x14ac:dyDescent="0.25"/>
    <row r="34004" ht="30.75" customHeight="1" x14ac:dyDescent="0.25"/>
    <row r="34005" ht="30.75" customHeight="1" x14ac:dyDescent="0.25"/>
    <row r="34006" ht="30.75" customHeight="1" x14ac:dyDescent="0.25"/>
    <row r="34007" ht="30.75" customHeight="1" x14ac:dyDescent="0.25"/>
    <row r="34008" ht="30.75" customHeight="1" x14ac:dyDescent="0.25"/>
    <row r="34009" ht="30.75" customHeight="1" x14ac:dyDescent="0.25"/>
    <row r="34010" ht="30.75" customHeight="1" x14ac:dyDescent="0.25"/>
    <row r="34011" ht="30.75" customHeight="1" x14ac:dyDescent="0.25"/>
    <row r="34012" ht="30.75" customHeight="1" x14ac:dyDescent="0.25"/>
    <row r="34013" ht="30.75" customHeight="1" x14ac:dyDescent="0.25"/>
    <row r="34014" ht="30.75" customHeight="1" x14ac:dyDescent="0.25"/>
    <row r="34015" ht="30.75" customHeight="1" x14ac:dyDescent="0.25"/>
    <row r="34016" ht="30.75" customHeight="1" x14ac:dyDescent="0.25"/>
    <row r="34017" ht="30.75" customHeight="1" x14ac:dyDescent="0.25"/>
    <row r="34018" ht="30.75" customHeight="1" x14ac:dyDescent="0.25"/>
    <row r="34019" ht="30.75" customHeight="1" x14ac:dyDescent="0.25"/>
    <row r="34020" ht="30.75" customHeight="1" x14ac:dyDescent="0.25"/>
    <row r="34021" ht="30.75" customHeight="1" x14ac:dyDescent="0.25"/>
    <row r="34022" ht="30.75" customHeight="1" x14ac:dyDescent="0.25"/>
    <row r="34023" ht="30.75" customHeight="1" x14ac:dyDescent="0.25"/>
    <row r="34024" ht="30.75" customHeight="1" x14ac:dyDescent="0.25"/>
    <row r="34025" ht="30.75" customHeight="1" x14ac:dyDescent="0.25"/>
    <row r="34026" ht="30.75" customHeight="1" x14ac:dyDescent="0.25"/>
    <row r="34027" ht="30.75" customHeight="1" x14ac:dyDescent="0.25"/>
    <row r="34028" ht="30.75" customHeight="1" x14ac:dyDescent="0.25"/>
    <row r="34029" ht="30.75" customHeight="1" x14ac:dyDescent="0.25"/>
    <row r="34030" ht="30.75" customHeight="1" x14ac:dyDescent="0.25"/>
    <row r="34031" ht="30.75" customHeight="1" x14ac:dyDescent="0.25"/>
    <row r="34032" ht="30.75" customHeight="1" x14ac:dyDescent="0.25"/>
    <row r="34033" ht="30.75" customHeight="1" x14ac:dyDescent="0.25"/>
    <row r="34034" ht="30.75" customHeight="1" x14ac:dyDescent="0.25"/>
    <row r="34035" ht="30.75" customHeight="1" x14ac:dyDescent="0.25"/>
    <row r="34036" ht="30.75" customHeight="1" x14ac:dyDescent="0.25"/>
    <row r="34037" ht="30.75" customHeight="1" x14ac:dyDescent="0.25"/>
    <row r="34038" ht="30.75" customHeight="1" x14ac:dyDescent="0.25"/>
    <row r="34039" ht="30.75" customHeight="1" x14ac:dyDescent="0.25"/>
    <row r="34040" ht="30.75" customHeight="1" x14ac:dyDescent="0.25"/>
    <row r="34041" ht="30.75" customHeight="1" x14ac:dyDescent="0.25"/>
    <row r="34042" ht="30.75" customHeight="1" x14ac:dyDescent="0.25"/>
    <row r="34043" ht="30.75" customHeight="1" x14ac:dyDescent="0.25"/>
    <row r="34044" ht="30.75" customHeight="1" x14ac:dyDescent="0.25"/>
    <row r="34045" ht="30.75" customHeight="1" x14ac:dyDescent="0.25"/>
    <row r="34046" ht="30.75" customHeight="1" x14ac:dyDescent="0.25"/>
    <row r="34047" ht="30.75" customHeight="1" x14ac:dyDescent="0.25"/>
    <row r="34048" ht="30.75" customHeight="1" x14ac:dyDescent="0.25"/>
    <row r="34049" ht="30.75" customHeight="1" x14ac:dyDescent="0.25"/>
    <row r="34050" ht="30.75" customHeight="1" x14ac:dyDescent="0.25"/>
    <row r="34051" ht="30.75" customHeight="1" x14ac:dyDescent="0.25"/>
    <row r="34052" ht="30.75" customHeight="1" x14ac:dyDescent="0.25"/>
    <row r="34053" ht="30.75" customHeight="1" x14ac:dyDescent="0.25"/>
    <row r="34054" ht="30.75" customHeight="1" x14ac:dyDescent="0.25"/>
    <row r="34055" ht="30.75" customHeight="1" x14ac:dyDescent="0.25"/>
    <row r="34056" ht="30.75" customHeight="1" x14ac:dyDescent="0.25"/>
    <row r="34057" ht="30.75" customHeight="1" x14ac:dyDescent="0.25"/>
    <row r="34058" ht="30.75" customHeight="1" x14ac:dyDescent="0.25"/>
    <row r="34059" ht="30.75" customHeight="1" x14ac:dyDescent="0.25"/>
    <row r="34060" ht="30.75" customHeight="1" x14ac:dyDescent="0.25"/>
    <row r="34061" ht="30.75" customHeight="1" x14ac:dyDescent="0.25"/>
    <row r="34062" ht="30.75" customHeight="1" x14ac:dyDescent="0.25"/>
    <row r="34063" ht="30.75" customHeight="1" x14ac:dyDescent="0.25"/>
    <row r="34064" ht="30.75" customHeight="1" x14ac:dyDescent="0.25"/>
    <row r="34065" ht="30.75" customHeight="1" x14ac:dyDescent="0.25"/>
    <row r="34066" ht="30.75" customHeight="1" x14ac:dyDescent="0.25"/>
    <row r="34067" ht="30.75" customHeight="1" x14ac:dyDescent="0.25"/>
    <row r="34068" ht="30.75" customHeight="1" x14ac:dyDescent="0.25"/>
    <row r="34069" ht="30.75" customHeight="1" x14ac:dyDescent="0.25"/>
    <row r="34070" ht="30.75" customHeight="1" x14ac:dyDescent="0.25"/>
    <row r="34071" ht="30.75" customHeight="1" x14ac:dyDescent="0.25"/>
    <row r="34072" ht="30.75" customHeight="1" x14ac:dyDescent="0.25"/>
    <row r="34073" ht="30.75" customHeight="1" x14ac:dyDescent="0.25"/>
    <row r="34074" ht="30.75" customHeight="1" x14ac:dyDescent="0.25"/>
    <row r="34075" ht="30.75" customHeight="1" x14ac:dyDescent="0.25"/>
    <row r="34076" ht="30.75" customHeight="1" x14ac:dyDescent="0.25"/>
    <row r="34077" ht="30.75" customHeight="1" x14ac:dyDescent="0.25"/>
    <row r="34078" ht="30.75" customHeight="1" x14ac:dyDescent="0.25"/>
    <row r="34079" ht="30.75" customHeight="1" x14ac:dyDescent="0.25"/>
    <row r="34080" ht="30.75" customHeight="1" x14ac:dyDescent="0.25"/>
    <row r="34081" ht="30.75" customHeight="1" x14ac:dyDescent="0.25"/>
    <row r="34082" ht="30.75" customHeight="1" x14ac:dyDescent="0.25"/>
    <row r="34083" ht="30.75" customHeight="1" x14ac:dyDescent="0.25"/>
    <row r="34084" ht="30.75" customHeight="1" x14ac:dyDescent="0.25"/>
    <row r="34085" ht="30.75" customHeight="1" x14ac:dyDescent="0.25"/>
    <row r="34086" ht="30.75" customHeight="1" x14ac:dyDescent="0.25"/>
    <row r="34087" ht="30.75" customHeight="1" x14ac:dyDescent="0.25"/>
    <row r="34088" ht="30.75" customHeight="1" x14ac:dyDescent="0.25"/>
    <row r="34089" ht="30.75" customHeight="1" x14ac:dyDescent="0.25"/>
    <row r="34090" ht="30.75" customHeight="1" x14ac:dyDescent="0.25"/>
    <row r="34091" ht="30.75" customHeight="1" x14ac:dyDescent="0.25"/>
    <row r="34092" ht="30.75" customHeight="1" x14ac:dyDescent="0.25"/>
    <row r="34093" ht="30.75" customHeight="1" x14ac:dyDescent="0.25"/>
    <row r="34094" ht="30.75" customHeight="1" x14ac:dyDescent="0.25"/>
    <row r="34095" ht="30.75" customHeight="1" x14ac:dyDescent="0.25"/>
    <row r="34096" ht="30.75" customHeight="1" x14ac:dyDescent="0.25"/>
    <row r="34097" ht="30.75" customHeight="1" x14ac:dyDescent="0.25"/>
    <row r="34098" ht="30.75" customHeight="1" x14ac:dyDescent="0.25"/>
    <row r="34099" ht="30.75" customHeight="1" x14ac:dyDescent="0.25"/>
    <row r="34100" ht="30.75" customHeight="1" x14ac:dyDescent="0.25"/>
    <row r="34101" ht="30.75" customHeight="1" x14ac:dyDescent="0.25"/>
    <row r="34102" ht="30.75" customHeight="1" x14ac:dyDescent="0.25"/>
    <row r="34103" ht="30.75" customHeight="1" x14ac:dyDescent="0.25"/>
    <row r="34104" ht="30.75" customHeight="1" x14ac:dyDescent="0.25"/>
    <row r="34105" ht="30.75" customHeight="1" x14ac:dyDescent="0.25"/>
    <row r="34106" ht="30.75" customHeight="1" x14ac:dyDescent="0.25"/>
    <row r="34107" ht="30.75" customHeight="1" x14ac:dyDescent="0.25"/>
    <row r="34108" ht="30.75" customHeight="1" x14ac:dyDescent="0.25"/>
    <row r="34109" ht="30.75" customHeight="1" x14ac:dyDescent="0.25"/>
    <row r="34110" ht="30.75" customHeight="1" x14ac:dyDescent="0.25"/>
    <row r="34111" ht="30.75" customHeight="1" x14ac:dyDescent="0.25"/>
    <row r="34112" ht="30.75" customHeight="1" x14ac:dyDescent="0.25"/>
    <row r="34113" ht="30.75" customHeight="1" x14ac:dyDescent="0.25"/>
    <row r="34114" ht="30.75" customHeight="1" x14ac:dyDescent="0.25"/>
    <row r="34115" ht="30.75" customHeight="1" x14ac:dyDescent="0.25"/>
    <row r="34116" ht="30.75" customHeight="1" x14ac:dyDescent="0.25"/>
    <row r="34117" ht="30.75" customHeight="1" x14ac:dyDescent="0.25"/>
    <row r="34118" ht="30.75" customHeight="1" x14ac:dyDescent="0.25"/>
    <row r="34119" ht="30.75" customHeight="1" x14ac:dyDescent="0.25"/>
    <row r="34120" ht="30.75" customHeight="1" x14ac:dyDescent="0.25"/>
    <row r="34121" ht="30.75" customHeight="1" x14ac:dyDescent="0.25"/>
    <row r="34122" ht="30.75" customHeight="1" x14ac:dyDescent="0.25"/>
    <row r="34123" ht="30.75" customHeight="1" x14ac:dyDescent="0.25"/>
    <row r="34124" ht="30.75" customHeight="1" x14ac:dyDescent="0.25"/>
    <row r="34125" ht="30.75" customHeight="1" x14ac:dyDescent="0.25"/>
    <row r="34126" ht="30.75" customHeight="1" x14ac:dyDescent="0.25"/>
    <row r="34127" ht="30.75" customHeight="1" x14ac:dyDescent="0.25"/>
    <row r="34128" ht="30.75" customHeight="1" x14ac:dyDescent="0.25"/>
    <row r="34129" ht="30.75" customHeight="1" x14ac:dyDescent="0.25"/>
    <row r="34130" ht="30.75" customHeight="1" x14ac:dyDescent="0.25"/>
    <row r="34131" ht="30.75" customHeight="1" x14ac:dyDescent="0.25"/>
    <row r="34132" ht="30.75" customHeight="1" x14ac:dyDescent="0.25"/>
    <row r="34133" ht="30.75" customHeight="1" x14ac:dyDescent="0.25"/>
    <row r="34134" ht="30.75" customHeight="1" x14ac:dyDescent="0.25"/>
    <row r="34135" ht="30.75" customHeight="1" x14ac:dyDescent="0.25"/>
    <row r="34136" ht="30.75" customHeight="1" x14ac:dyDescent="0.25"/>
    <row r="34137" ht="30.75" customHeight="1" x14ac:dyDescent="0.25"/>
    <row r="34138" ht="30.75" customHeight="1" x14ac:dyDescent="0.25"/>
    <row r="34139" ht="30.75" customHeight="1" x14ac:dyDescent="0.25"/>
    <row r="34140" ht="30.75" customHeight="1" x14ac:dyDescent="0.25"/>
    <row r="34141" ht="30.75" customHeight="1" x14ac:dyDescent="0.25"/>
    <row r="34142" ht="30.75" customHeight="1" x14ac:dyDescent="0.25"/>
    <row r="34143" ht="30.75" customHeight="1" x14ac:dyDescent="0.25"/>
    <row r="34144" ht="30.75" customHeight="1" x14ac:dyDescent="0.25"/>
    <row r="34145" ht="30.75" customHeight="1" x14ac:dyDescent="0.25"/>
    <row r="34146" ht="30.75" customHeight="1" x14ac:dyDescent="0.25"/>
    <row r="34147" ht="30.75" customHeight="1" x14ac:dyDescent="0.25"/>
    <row r="34148" ht="30.75" customHeight="1" x14ac:dyDescent="0.25"/>
    <row r="34149" ht="30.75" customHeight="1" x14ac:dyDescent="0.25"/>
    <row r="34150" ht="30.75" customHeight="1" x14ac:dyDescent="0.25"/>
    <row r="34151" ht="30.75" customHeight="1" x14ac:dyDescent="0.25"/>
    <row r="34152" ht="30.75" customHeight="1" x14ac:dyDescent="0.25"/>
    <row r="34153" ht="30.75" customHeight="1" x14ac:dyDescent="0.25"/>
    <row r="34154" ht="30.75" customHeight="1" x14ac:dyDescent="0.25"/>
    <row r="34155" ht="30.75" customHeight="1" x14ac:dyDescent="0.25"/>
    <row r="34156" ht="30.75" customHeight="1" x14ac:dyDescent="0.25"/>
    <row r="34157" ht="30.75" customHeight="1" x14ac:dyDescent="0.25"/>
    <row r="34158" ht="30.75" customHeight="1" x14ac:dyDescent="0.25"/>
    <row r="34159" ht="30.75" customHeight="1" x14ac:dyDescent="0.25"/>
    <row r="34160" ht="30.75" customHeight="1" x14ac:dyDescent="0.25"/>
    <row r="34161" ht="30.75" customHeight="1" x14ac:dyDescent="0.25"/>
    <row r="34162" ht="30.75" customHeight="1" x14ac:dyDescent="0.25"/>
    <row r="34163" ht="30.75" customHeight="1" x14ac:dyDescent="0.25"/>
    <row r="34164" ht="30.75" customHeight="1" x14ac:dyDescent="0.25"/>
    <row r="34165" ht="30.75" customHeight="1" x14ac:dyDescent="0.25"/>
    <row r="34166" ht="30.75" customHeight="1" x14ac:dyDescent="0.25"/>
    <row r="34167" ht="30.75" customHeight="1" x14ac:dyDescent="0.25"/>
    <row r="34168" ht="30.75" customHeight="1" x14ac:dyDescent="0.25"/>
    <row r="34169" ht="30.75" customHeight="1" x14ac:dyDescent="0.25"/>
    <row r="34170" ht="30.75" customHeight="1" x14ac:dyDescent="0.25"/>
    <row r="34171" ht="30.75" customHeight="1" x14ac:dyDescent="0.25"/>
    <row r="34172" ht="30.75" customHeight="1" x14ac:dyDescent="0.25"/>
    <row r="34173" ht="30.75" customHeight="1" x14ac:dyDescent="0.25"/>
    <row r="34174" ht="30.75" customHeight="1" x14ac:dyDescent="0.25"/>
    <row r="34175" ht="30.75" customHeight="1" x14ac:dyDescent="0.25"/>
    <row r="34176" ht="30.75" customHeight="1" x14ac:dyDescent="0.25"/>
    <row r="34177" ht="30.75" customHeight="1" x14ac:dyDescent="0.25"/>
    <row r="34178" ht="30.75" customHeight="1" x14ac:dyDescent="0.25"/>
    <row r="34179" ht="30.75" customHeight="1" x14ac:dyDescent="0.25"/>
    <row r="34180" ht="30.75" customHeight="1" x14ac:dyDescent="0.25"/>
    <row r="34181" ht="30.75" customHeight="1" x14ac:dyDescent="0.25"/>
    <row r="34182" ht="30.75" customHeight="1" x14ac:dyDescent="0.25"/>
    <row r="34183" ht="30.75" customHeight="1" x14ac:dyDescent="0.25"/>
    <row r="34184" ht="30.75" customHeight="1" x14ac:dyDescent="0.25"/>
    <row r="34185" ht="30.75" customHeight="1" x14ac:dyDescent="0.25"/>
    <row r="34186" ht="30.75" customHeight="1" x14ac:dyDescent="0.25"/>
    <row r="34187" ht="30.75" customHeight="1" x14ac:dyDescent="0.25"/>
    <row r="34188" ht="30.75" customHeight="1" x14ac:dyDescent="0.25"/>
    <row r="34189" ht="30.75" customHeight="1" x14ac:dyDescent="0.25"/>
    <row r="34190" ht="30.75" customHeight="1" x14ac:dyDescent="0.25"/>
    <row r="34191" ht="30.75" customHeight="1" x14ac:dyDescent="0.25"/>
    <row r="34192" ht="30.75" customHeight="1" x14ac:dyDescent="0.25"/>
    <row r="34193" ht="30.75" customHeight="1" x14ac:dyDescent="0.25"/>
    <row r="34194" ht="30.75" customHeight="1" x14ac:dyDescent="0.25"/>
    <row r="34195" ht="30.75" customHeight="1" x14ac:dyDescent="0.25"/>
    <row r="34196" ht="30.75" customHeight="1" x14ac:dyDescent="0.25"/>
    <row r="34197" ht="30.75" customHeight="1" x14ac:dyDescent="0.25"/>
    <row r="34198" ht="30.75" customHeight="1" x14ac:dyDescent="0.25"/>
    <row r="34199" ht="30.75" customHeight="1" x14ac:dyDescent="0.25"/>
    <row r="34200" ht="30.75" customHeight="1" x14ac:dyDescent="0.25"/>
    <row r="34201" ht="30.75" customHeight="1" x14ac:dyDescent="0.25"/>
    <row r="34202" ht="30.75" customHeight="1" x14ac:dyDescent="0.25"/>
    <row r="34203" ht="30.75" customHeight="1" x14ac:dyDescent="0.25"/>
    <row r="34204" ht="30.75" customHeight="1" x14ac:dyDescent="0.25"/>
    <row r="34205" ht="30.75" customHeight="1" x14ac:dyDescent="0.25"/>
    <row r="34206" ht="30.75" customHeight="1" x14ac:dyDescent="0.25"/>
    <row r="34207" ht="30.75" customHeight="1" x14ac:dyDescent="0.25"/>
    <row r="34208" ht="30.75" customHeight="1" x14ac:dyDescent="0.25"/>
    <row r="34209" ht="30.75" customHeight="1" x14ac:dyDescent="0.25"/>
    <row r="34210" ht="30.75" customHeight="1" x14ac:dyDescent="0.25"/>
    <row r="34211" ht="30.75" customHeight="1" x14ac:dyDescent="0.25"/>
    <row r="34212" ht="30.75" customHeight="1" x14ac:dyDescent="0.25"/>
    <row r="34213" ht="30.75" customHeight="1" x14ac:dyDescent="0.25"/>
    <row r="34214" ht="30.75" customHeight="1" x14ac:dyDescent="0.25"/>
    <row r="34215" ht="30.75" customHeight="1" x14ac:dyDescent="0.25"/>
    <row r="34216" ht="30.75" customHeight="1" x14ac:dyDescent="0.25"/>
    <row r="34217" ht="30.75" customHeight="1" x14ac:dyDescent="0.25"/>
    <row r="34218" ht="30.75" customHeight="1" x14ac:dyDescent="0.25"/>
    <row r="34219" ht="30.75" customHeight="1" x14ac:dyDescent="0.25"/>
    <row r="34220" ht="30.75" customHeight="1" x14ac:dyDescent="0.25"/>
    <row r="34221" ht="30.75" customHeight="1" x14ac:dyDescent="0.25"/>
    <row r="34222" ht="30.75" customHeight="1" x14ac:dyDescent="0.25"/>
    <row r="34223" ht="30.75" customHeight="1" x14ac:dyDescent="0.25"/>
    <row r="34224" ht="30.75" customHeight="1" x14ac:dyDescent="0.25"/>
    <row r="34225" ht="30.75" customHeight="1" x14ac:dyDescent="0.25"/>
    <row r="34226" ht="30.75" customHeight="1" x14ac:dyDescent="0.25"/>
    <row r="34227" ht="30.75" customHeight="1" x14ac:dyDescent="0.25"/>
    <row r="34228" ht="30.75" customHeight="1" x14ac:dyDescent="0.25"/>
    <row r="34229" ht="30.75" customHeight="1" x14ac:dyDescent="0.25"/>
    <row r="34230" ht="30.75" customHeight="1" x14ac:dyDescent="0.25"/>
    <row r="34231" ht="30.75" customHeight="1" x14ac:dyDescent="0.25"/>
    <row r="34232" ht="30.75" customHeight="1" x14ac:dyDescent="0.25"/>
    <row r="34233" ht="30.75" customHeight="1" x14ac:dyDescent="0.25"/>
    <row r="34234" ht="30.75" customHeight="1" x14ac:dyDescent="0.25"/>
    <row r="34235" ht="30.75" customHeight="1" x14ac:dyDescent="0.25"/>
    <row r="34236" ht="30.75" customHeight="1" x14ac:dyDescent="0.25"/>
    <row r="34237" ht="30.75" customHeight="1" x14ac:dyDescent="0.25"/>
    <row r="34238" ht="30.75" customHeight="1" x14ac:dyDescent="0.25"/>
    <row r="34239" ht="30.75" customHeight="1" x14ac:dyDescent="0.25"/>
    <row r="34240" ht="30.75" customHeight="1" x14ac:dyDescent="0.25"/>
    <row r="34241" ht="30.75" customHeight="1" x14ac:dyDescent="0.25"/>
    <row r="34242" ht="30.75" customHeight="1" x14ac:dyDescent="0.25"/>
    <row r="34243" ht="30.75" customHeight="1" x14ac:dyDescent="0.25"/>
    <row r="34244" ht="30.75" customHeight="1" x14ac:dyDescent="0.25"/>
    <row r="34245" ht="30.75" customHeight="1" x14ac:dyDescent="0.25"/>
    <row r="34246" ht="30.75" customHeight="1" x14ac:dyDescent="0.25"/>
    <row r="34247" ht="30.75" customHeight="1" x14ac:dyDescent="0.25"/>
    <row r="34248" ht="30.75" customHeight="1" x14ac:dyDescent="0.25"/>
    <row r="34249" ht="30.75" customHeight="1" x14ac:dyDescent="0.25"/>
    <row r="34250" ht="30.75" customHeight="1" x14ac:dyDescent="0.25"/>
    <row r="34251" ht="30.75" customHeight="1" x14ac:dyDescent="0.25"/>
    <row r="34252" ht="30.75" customHeight="1" x14ac:dyDescent="0.25"/>
    <row r="34253" ht="30.75" customHeight="1" x14ac:dyDescent="0.25"/>
    <row r="34254" ht="30.75" customHeight="1" x14ac:dyDescent="0.25"/>
    <row r="34255" ht="30.75" customHeight="1" x14ac:dyDescent="0.25"/>
    <row r="34256" ht="30.75" customHeight="1" x14ac:dyDescent="0.25"/>
    <row r="34257" ht="30.75" customHeight="1" x14ac:dyDescent="0.25"/>
    <row r="34258" ht="30.75" customHeight="1" x14ac:dyDescent="0.25"/>
    <row r="34259" ht="30.75" customHeight="1" x14ac:dyDescent="0.25"/>
    <row r="34260" ht="30.75" customHeight="1" x14ac:dyDescent="0.25"/>
    <row r="34261" ht="30.75" customHeight="1" x14ac:dyDescent="0.25"/>
    <row r="34262" ht="30.75" customHeight="1" x14ac:dyDescent="0.25"/>
    <row r="34263" ht="30.75" customHeight="1" x14ac:dyDescent="0.25"/>
    <row r="34264" ht="30.75" customHeight="1" x14ac:dyDescent="0.25"/>
    <row r="34265" ht="30.75" customHeight="1" x14ac:dyDescent="0.25"/>
    <row r="34266" ht="30.75" customHeight="1" x14ac:dyDescent="0.25"/>
    <row r="34267" ht="30.75" customHeight="1" x14ac:dyDescent="0.25"/>
    <row r="34268" ht="30.75" customHeight="1" x14ac:dyDescent="0.25"/>
    <row r="34269" ht="30.75" customHeight="1" x14ac:dyDescent="0.25"/>
    <row r="34270" ht="30.75" customHeight="1" x14ac:dyDescent="0.25"/>
    <row r="34271" ht="30.75" customHeight="1" x14ac:dyDescent="0.25"/>
    <row r="34272" ht="30.75" customHeight="1" x14ac:dyDescent="0.25"/>
    <row r="34273" ht="30.75" customHeight="1" x14ac:dyDescent="0.25"/>
    <row r="34274" ht="30.75" customHeight="1" x14ac:dyDescent="0.25"/>
    <row r="34275" ht="30.75" customHeight="1" x14ac:dyDescent="0.25"/>
    <row r="34276" ht="30.75" customHeight="1" x14ac:dyDescent="0.25"/>
    <row r="34277" ht="30.75" customHeight="1" x14ac:dyDescent="0.25"/>
    <row r="34278" ht="30.75" customHeight="1" x14ac:dyDescent="0.25"/>
    <row r="34279" ht="30.75" customHeight="1" x14ac:dyDescent="0.25"/>
    <row r="34280" ht="30.75" customHeight="1" x14ac:dyDescent="0.25"/>
    <row r="34281" ht="30.75" customHeight="1" x14ac:dyDescent="0.25"/>
    <row r="34282" ht="30.75" customHeight="1" x14ac:dyDescent="0.25"/>
    <row r="34283" ht="30.75" customHeight="1" x14ac:dyDescent="0.25"/>
    <row r="34284" ht="30.75" customHeight="1" x14ac:dyDescent="0.25"/>
    <row r="34285" ht="30.75" customHeight="1" x14ac:dyDescent="0.25"/>
    <row r="34286" ht="30.75" customHeight="1" x14ac:dyDescent="0.25"/>
    <row r="34287" ht="30.75" customHeight="1" x14ac:dyDescent="0.25"/>
    <row r="34288" ht="30.75" customHeight="1" x14ac:dyDescent="0.25"/>
    <row r="34289" ht="30.75" customHeight="1" x14ac:dyDescent="0.25"/>
    <row r="34290" ht="30.75" customHeight="1" x14ac:dyDescent="0.25"/>
    <row r="34291" ht="30.75" customHeight="1" x14ac:dyDescent="0.25"/>
    <row r="34292" ht="30.75" customHeight="1" x14ac:dyDescent="0.25"/>
    <row r="34293" ht="30.75" customHeight="1" x14ac:dyDescent="0.25"/>
    <row r="34294" ht="30.75" customHeight="1" x14ac:dyDescent="0.25"/>
    <row r="34295" ht="30.75" customHeight="1" x14ac:dyDescent="0.25"/>
    <row r="34296" ht="30.75" customHeight="1" x14ac:dyDescent="0.25"/>
    <row r="34297" ht="30.75" customHeight="1" x14ac:dyDescent="0.25"/>
    <row r="34298" ht="30.75" customHeight="1" x14ac:dyDescent="0.25"/>
    <row r="34299" ht="30.75" customHeight="1" x14ac:dyDescent="0.25"/>
    <row r="34300" ht="30.75" customHeight="1" x14ac:dyDescent="0.25"/>
    <row r="34301" ht="30.75" customHeight="1" x14ac:dyDescent="0.25"/>
    <row r="34302" ht="30.75" customHeight="1" x14ac:dyDescent="0.25"/>
    <row r="34303" ht="30.75" customHeight="1" x14ac:dyDescent="0.25"/>
    <row r="34304" ht="30.75" customHeight="1" x14ac:dyDescent="0.25"/>
    <row r="34305" ht="30.75" customHeight="1" x14ac:dyDescent="0.25"/>
    <row r="34306" ht="30.75" customHeight="1" x14ac:dyDescent="0.25"/>
    <row r="34307" ht="30.75" customHeight="1" x14ac:dyDescent="0.25"/>
    <row r="34308" ht="30.75" customHeight="1" x14ac:dyDescent="0.25"/>
    <row r="34309" ht="30.75" customHeight="1" x14ac:dyDescent="0.25"/>
    <row r="34310" ht="30.75" customHeight="1" x14ac:dyDescent="0.25"/>
    <row r="34311" ht="30.75" customHeight="1" x14ac:dyDescent="0.25"/>
    <row r="34312" ht="30.75" customHeight="1" x14ac:dyDescent="0.25"/>
    <row r="34313" ht="30.75" customHeight="1" x14ac:dyDescent="0.25"/>
    <row r="34314" ht="30.75" customHeight="1" x14ac:dyDescent="0.25"/>
    <row r="34315" ht="30.75" customHeight="1" x14ac:dyDescent="0.25"/>
    <row r="34316" ht="30.75" customHeight="1" x14ac:dyDescent="0.25"/>
    <row r="34317" ht="30.75" customHeight="1" x14ac:dyDescent="0.25"/>
    <row r="34318" ht="30.75" customHeight="1" x14ac:dyDescent="0.25"/>
    <row r="34319" ht="30.75" customHeight="1" x14ac:dyDescent="0.25"/>
    <row r="34320" ht="30.75" customHeight="1" x14ac:dyDescent="0.25"/>
    <row r="34321" ht="30.75" customHeight="1" x14ac:dyDescent="0.25"/>
    <row r="34322" ht="30.75" customHeight="1" x14ac:dyDescent="0.25"/>
    <row r="34323" ht="30.75" customHeight="1" x14ac:dyDescent="0.25"/>
    <row r="34324" ht="30.75" customHeight="1" x14ac:dyDescent="0.25"/>
    <row r="34325" ht="30.75" customHeight="1" x14ac:dyDescent="0.25"/>
    <row r="34326" ht="30.75" customHeight="1" x14ac:dyDescent="0.25"/>
    <row r="34327" ht="30.75" customHeight="1" x14ac:dyDescent="0.25"/>
    <row r="34328" ht="30.75" customHeight="1" x14ac:dyDescent="0.25"/>
    <row r="34329" ht="30.75" customHeight="1" x14ac:dyDescent="0.25"/>
    <row r="34330" ht="30.75" customHeight="1" x14ac:dyDescent="0.25"/>
    <row r="34331" ht="30.75" customHeight="1" x14ac:dyDescent="0.25"/>
    <row r="34332" ht="30.75" customHeight="1" x14ac:dyDescent="0.25"/>
    <row r="34333" ht="30.75" customHeight="1" x14ac:dyDescent="0.25"/>
    <row r="34334" ht="30.75" customHeight="1" x14ac:dyDescent="0.25"/>
    <row r="34335" ht="30.75" customHeight="1" x14ac:dyDescent="0.25"/>
    <row r="34336" ht="30.75" customHeight="1" x14ac:dyDescent="0.25"/>
    <row r="34337" ht="30.75" customHeight="1" x14ac:dyDescent="0.25"/>
    <row r="34338" ht="30.75" customHeight="1" x14ac:dyDescent="0.25"/>
    <row r="34339" ht="30.75" customHeight="1" x14ac:dyDescent="0.25"/>
    <row r="34340" ht="30.75" customHeight="1" x14ac:dyDescent="0.25"/>
    <row r="34341" ht="30.75" customHeight="1" x14ac:dyDescent="0.25"/>
    <row r="34342" ht="30.75" customHeight="1" x14ac:dyDescent="0.25"/>
    <row r="34343" ht="30.75" customHeight="1" x14ac:dyDescent="0.25"/>
    <row r="34344" ht="30.75" customHeight="1" x14ac:dyDescent="0.25"/>
    <row r="34345" ht="30.75" customHeight="1" x14ac:dyDescent="0.25"/>
    <row r="34346" ht="30.75" customHeight="1" x14ac:dyDescent="0.25"/>
    <row r="34347" ht="30.75" customHeight="1" x14ac:dyDescent="0.25"/>
    <row r="34348" ht="30.75" customHeight="1" x14ac:dyDescent="0.25"/>
    <row r="34349" ht="30.75" customHeight="1" x14ac:dyDescent="0.25"/>
    <row r="34350" ht="30.75" customHeight="1" x14ac:dyDescent="0.25"/>
    <row r="34351" ht="30.75" customHeight="1" x14ac:dyDescent="0.25"/>
    <row r="34352" ht="30.75" customHeight="1" x14ac:dyDescent="0.25"/>
    <row r="34353" ht="30.75" customHeight="1" x14ac:dyDescent="0.25"/>
    <row r="34354" ht="30.75" customHeight="1" x14ac:dyDescent="0.25"/>
    <row r="34355" ht="30.75" customHeight="1" x14ac:dyDescent="0.25"/>
    <row r="34356" ht="30.75" customHeight="1" x14ac:dyDescent="0.25"/>
    <row r="34357" ht="30.75" customHeight="1" x14ac:dyDescent="0.25"/>
    <row r="34358" ht="30.75" customHeight="1" x14ac:dyDescent="0.25"/>
    <row r="34359" ht="30.75" customHeight="1" x14ac:dyDescent="0.25"/>
    <row r="34360" ht="30.75" customHeight="1" x14ac:dyDescent="0.25"/>
    <row r="34361" ht="30.75" customHeight="1" x14ac:dyDescent="0.25"/>
    <row r="34362" ht="30.75" customHeight="1" x14ac:dyDescent="0.25"/>
    <row r="34363" ht="30.75" customHeight="1" x14ac:dyDescent="0.25"/>
    <row r="34364" ht="30.75" customHeight="1" x14ac:dyDescent="0.25"/>
    <row r="34365" ht="30.75" customHeight="1" x14ac:dyDescent="0.25"/>
    <row r="34366" ht="30.75" customHeight="1" x14ac:dyDescent="0.25"/>
    <row r="34367" ht="30.75" customHeight="1" x14ac:dyDescent="0.25"/>
    <row r="34368" ht="30.75" customHeight="1" x14ac:dyDescent="0.25"/>
    <row r="34369" ht="30.75" customHeight="1" x14ac:dyDescent="0.25"/>
    <row r="34370" ht="30.75" customHeight="1" x14ac:dyDescent="0.25"/>
    <row r="34371" ht="30.75" customHeight="1" x14ac:dyDescent="0.25"/>
    <row r="34372" ht="30.75" customHeight="1" x14ac:dyDescent="0.25"/>
    <row r="34373" ht="30.75" customHeight="1" x14ac:dyDescent="0.25"/>
    <row r="34374" ht="30.75" customHeight="1" x14ac:dyDescent="0.25"/>
    <row r="34375" ht="30.75" customHeight="1" x14ac:dyDescent="0.25"/>
    <row r="34376" ht="30.75" customHeight="1" x14ac:dyDescent="0.25"/>
    <row r="34377" ht="30.75" customHeight="1" x14ac:dyDescent="0.25"/>
    <row r="34378" ht="30.75" customHeight="1" x14ac:dyDescent="0.25"/>
    <row r="34379" ht="30.75" customHeight="1" x14ac:dyDescent="0.25"/>
    <row r="34380" ht="30.75" customHeight="1" x14ac:dyDescent="0.25"/>
    <row r="34381" ht="30.75" customHeight="1" x14ac:dyDescent="0.25"/>
    <row r="34382" ht="30.75" customHeight="1" x14ac:dyDescent="0.25"/>
    <row r="34383" ht="30.75" customHeight="1" x14ac:dyDescent="0.25"/>
    <row r="34384" ht="30.75" customHeight="1" x14ac:dyDescent="0.25"/>
    <row r="34385" ht="30.75" customHeight="1" x14ac:dyDescent="0.25"/>
    <row r="34386" ht="30.75" customHeight="1" x14ac:dyDescent="0.25"/>
    <row r="34387" ht="30.75" customHeight="1" x14ac:dyDescent="0.25"/>
    <row r="34388" ht="30.75" customHeight="1" x14ac:dyDescent="0.25"/>
    <row r="34389" ht="30.75" customHeight="1" x14ac:dyDescent="0.25"/>
    <row r="34390" ht="30.75" customHeight="1" x14ac:dyDescent="0.25"/>
    <row r="34391" ht="30.75" customHeight="1" x14ac:dyDescent="0.25"/>
    <row r="34392" ht="30.75" customHeight="1" x14ac:dyDescent="0.25"/>
    <row r="34393" ht="30.75" customHeight="1" x14ac:dyDescent="0.25"/>
    <row r="34394" ht="30.75" customHeight="1" x14ac:dyDescent="0.25"/>
    <row r="34395" ht="30.75" customHeight="1" x14ac:dyDescent="0.25"/>
    <row r="34396" ht="30.75" customHeight="1" x14ac:dyDescent="0.25"/>
    <row r="34397" ht="30.75" customHeight="1" x14ac:dyDescent="0.25"/>
    <row r="34398" ht="30.75" customHeight="1" x14ac:dyDescent="0.25"/>
    <row r="34399" ht="30.75" customHeight="1" x14ac:dyDescent="0.25"/>
    <row r="34400" ht="30.75" customHeight="1" x14ac:dyDescent="0.25"/>
    <row r="34401" ht="30.75" customHeight="1" x14ac:dyDescent="0.25"/>
    <row r="34402" ht="30.75" customHeight="1" x14ac:dyDescent="0.25"/>
    <row r="34403" ht="30.75" customHeight="1" x14ac:dyDescent="0.25"/>
    <row r="34404" ht="30.75" customHeight="1" x14ac:dyDescent="0.25"/>
    <row r="34405" ht="30.75" customHeight="1" x14ac:dyDescent="0.25"/>
    <row r="34406" ht="30.75" customHeight="1" x14ac:dyDescent="0.25"/>
    <row r="34407" ht="30.75" customHeight="1" x14ac:dyDescent="0.25"/>
    <row r="34408" ht="30.75" customHeight="1" x14ac:dyDescent="0.25"/>
    <row r="34409" ht="30.75" customHeight="1" x14ac:dyDescent="0.25"/>
    <row r="34410" ht="30.75" customHeight="1" x14ac:dyDescent="0.25"/>
    <row r="34411" ht="30.75" customHeight="1" x14ac:dyDescent="0.25"/>
    <row r="34412" ht="30.75" customHeight="1" x14ac:dyDescent="0.25"/>
    <row r="34413" ht="30.75" customHeight="1" x14ac:dyDescent="0.25"/>
    <row r="34414" ht="30.75" customHeight="1" x14ac:dyDescent="0.25"/>
    <row r="34415" ht="30.75" customHeight="1" x14ac:dyDescent="0.25"/>
    <row r="34416" ht="30.75" customHeight="1" x14ac:dyDescent="0.25"/>
    <row r="34417" ht="30.75" customHeight="1" x14ac:dyDescent="0.25"/>
    <row r="34418" ht="30.75" customHeight="1" x14ac:dyDescent="0.25"/>
    <row r="34419" ht="30.75" customHeight="1" x14ac:dyDescent="0.25"/>
    <row r="34420" ht="30.75" customHeight="1" x14ac:dyDescent="0.25"/>
    <row r="34421" ht="30.75" customHeight="1" x14ac:dyDescent="0.25"/>
    <row r="34422" ht="30.75" customHeight="1" x14ac:dyDescent="0.25"/>
    <row r="34423" ht="30.75" customHeight="1" x14ac:dyDescent="0.25"/>
    <row r="34424" ht="30.75" customHeight="1" x14ac:dyDescent="0.25"/>
    <row r="34425" ht="30.75" customHeight="1" x14ac:dyDescent="0.25"/>
    <row r="34426" ht="30.75" customHeight="1" x14ac:dyDescent="0.25"/>
    <row r="34427" ht="30.75" customHeight="1" x14ac:dyDescent="0.25"/>
    <row r="34428" ht="30.75" customHeight="1" x14ac:dyDescent="0.25"/>
    <row r="34429" ht="30.75" customHeight="1" x14ac:dyDescent="0.25"/>
    <row r="34430" ht="30.75" customHeight="1" x14ac:dyDescent="0.25"/>
    <row r="34431" ht="30.75" customHeight="1" x14ac:dyDescent="0.25"/>
    <row r="34432" ht="30.75" customHeight="1" x14ac:dyDescent="0.25"/>
    <row r="34433" ht="30.75" customHeight="1" x14ac:dyDescent="0.25"/>
    <row r="34434" ht="30.75" customHeight="1" x14ac:dyDescent="0.25"/>
    <row r="34435" ht="30.75" customHeight="1" x14ac:dyDescent="0.25"/>
    <row r="34436" ht="30.75" customHeight="1" x14ac:dyDescent="0.25"/>
    <row r="34437" ht="30.75" customHeight="1" x14ac:dyDescent="0.25"/>
    <row r="34438" ht="30.75" customHeight="1" x14ac:dyDescent="0.25"/>
    <row r="34439" ht="30.75" customHeight="1" x14ac:dyDescent="0.25"/>
    <row r="34440" ht="30.75" customHeight="1" x14ac:dyDescent="0.25"/>
    <row r="34441" ht="30.75" customHeight="1" x14ac:dyDescent="0.25"/>
    <row r="34442" ht="30.75" customHeight="1" x14ac:dyDescent="0.25"/>
    <row r="34443" ht="30.75" customHeight="1" x14ac:dyDescent="0.25"/>
    <row r="34444" ht="30.75" customHeight="1" x14ac:dyDescent="0.25"/>
    <row r="34445" ht="30.75" customHeight="1" x14ac:dyDescent="0.25"/>
    <row r="34446" ht="30.75" customHeight="1" x14ac:dyDescent="0.25"/>
    <row r="34447" ht="30.75" customHeight="1" x14ac:dyDescent="0.25"/>
    <row r="34448" ht="30.75" customHeight="1" x14ac:dyDescent="0.25"/>
    <row r="34449" ht="30.75" customHeight="1" x14ac:dyDescent="0.25"/>
    <row r="34450" ht="30.75" customHeight="1" x14ac:dyDescent="0.25"/>
    <row r="34451" ht="30.75" customHeight="1" x14ac:dyDescent="0.25"/>
    <row r="34452" ht="30.75" customHeight="1" x14ac:dyDescent="0.25"/>
    <row r="34453" ht="30.75" customHeight="1" x14ac:dyDescent="0.25"/>
    <row r="34454" ht="30.75" customHeight="1" x14ac:dyDescent="0.25"/>
    <row r="34455" ht="30.75" customHeight="1" x14ac:dyDescent="0.25"/>
    <row r="34456" ht="30.75" customHeight="1" x14ac:dyDescent="0.25"/>
    <row r="34457" ht="30.75" customHeight="1" x14ac:dyDescent="0.25"/>
    <row r="34458" ht="30.75" customHeight="1" x14ac:dyDescent="0.25"/>
    <row r="34459" ht="30.75" customHeight="1" x14ac:dyDescent="0.25"/>
    <row r="34460" ht="30.75" customHeight="1" x14ac:dyDescent="0.25"/>
    <row r="34461" ht="30.75" customHeight="1" x14ac:dyDescent="0.25"/>
    <row r="34462" ht="30.75" customHeight="1" x14ac:dyDescent="0.25"/>
    <row r="34463" ht="30.75" customHeight="1" x14ac:dyDescent="0.25"/>
    <row r="34464" ht="30.75" customHeight="1" x14ac:dyDescent="0.25"/>
    <row r="34465" ht="30.75" customHeight="1" x14ac:dyDescent="0.25"/>
    <row r="34466" ht="30.75" customHeight="1" x14ac:dyDescent="0.25"/>
    <row r="34467" ht="30.75" customHeight="1" x14ac:dyDescent="0.25"/>
    <row r="34468" ht="30.75" customHeight="1" x14ac:dyDescent="0.25"/>
    <row r="34469" ht="30.75" customHeight="1" x14ac:dyDescent="0.25"/>
    <row r="34470" ht="30.75" customHeight="1" x14ac:dyDescent="0.25"/>
    <row r="34471" ht="30.75" customHeight="1" x14ac:dyDescent="0.25"/>
    <row r="34472" ht="30.75" customHeight="1" x14ac:dyDescent="0.25"/>
    <row r="34473" ht="30.75" customHeight="1" x14ac:dyDescent="0.25"/>
    <row r="34474" ht="30.75" customHeight="1" x14ac:dyDescent="0.25"/>
    <row r="34475" ht="30.75" customHeight="1" x14ac:dyDescent="0.25"/>
    <row r="34476" ht="30.75" customHeight="1" x14ac:dyDescent="0.25"/>
    <row r="34477" ht="30.75" customHeight="1" x14ac:dyDescent="0.25"/>
    <row r="34478" ht="30.75" customHeight="1" x14ac:dyDescent="0.25"/>
    <row r="34479" ht="30.75" customHeight="1" x14ac:dyDescent="0.25"/>
    <row r="34480" ht="30.75" customHeight="1" x14ac:dyDescent="0.25"/>
    <row r="34481" ht="30.75" customHeight="1" x14ac:dyDescent="0.25"/>
    <row r="34482" ht="30.75" customHeight="1" x14ac:dyDescent="0.25"/>
    <row r="34483" ht="30.75" customHeight="1" x14ac:dyDescent="0.25"/>
    <row r="34484" ht="30.75" customHeight="1" x14ac:dyDescent="0.25"/>
    <row r="34485" ht="30.75" customHeight="1" x14ac:dyDescent="0.25"/>
    <row r="34486" ht="30.75" customHeight="1" x14ac:dyDescent="0.25"/>
    <row r="34487" ht="30.75" customHeight="1" x14ac:dyDescent="0.25"/>
    <row r="34488" ht="30.75" customHeight="1" x14ac:dyDescent="0.25"/>
    <row r="34489" ht="30.75" customHeight="1" x14ac:dyDescent="0.25"/>
    <row r="34490" ht="30.75" customHeight="1" x14ac:dyDescent="0.25"/>
    <row r="34491" ht="30.75" customHeight="1" x14ac:dyDescent="0.25"/>
    <row r="34492" ht="30.75" customHeight="1" x14ac:dyDescent="0.25"/>
    <row r="34493" ht="30.75" customHeight="1" x14ac:dyDescent="0.25"/>
    <row r="34494" ht="30.75" customHeight="1" x14ac:dyDescent="0.25"/>
    <row r="34495" ht="30.75" customHeight="1" x14ac:dyDescent="0.25"/>
    <row r="34496" ht="30.75" customHeight="1" x14ac:dyDescent="0.25"/>
    <row r="34497" ht="30.75" customHeight="1" x14ac:dyDescent="0.25"/>
    <row r="34498" ht="30.75" customHeight="1" x14ac:dyDescent="0.25"/>
    <row r="34499" ht="30.75" customHeight="1" x14ac:dyDescent="0.25"/>
    <row r="34500" ht="30.75" customHeight="1" x14ac:dyDescent="0.25"/>
    <row r="34501" ht="30.75" customHeight="1" x14ac:dyDescent="0.25"/>
    <row r="34502" ht="30.75" customHeight="1" x14ac:dyDescent="0.25"/>
    <row r="34503" ht="30.75" customHeight="1" x14ac:dyDescent="0.25"/>
    <row r="34504" ht="30.75" customHeight="1" x14ac:dyDescent="0.25"/>
    <row r="34505" ht="30.75" customHeight="1" x14ac:dyDescent="0.25"/>
    <row r="34506" ht="30.75" customHeight="1" x14ac:dyDescent="0.25"/>
    <row r="34507" ht="30.75" customHeight="1" x14ac:dyDescent="0.25"/>
    <row r="34508" ht="30.75" customHeight="1" x14ac:dyDescent="0.25"/>
    <row r="34509" ht="30.75" customHeight="1" x14ac:dyDescent="0.25"/>
    <row r="34510" ht="30.75" customHeight="1" x14ac:dyDescent="0.25"/>
    <row r="34511" ht="30.75" customHeight="1" x14ac:dyDescent="0.25"/>
    <row r="34512" ht="30.75" customHeight="1" x14ac:dyDescent="0.25"/>
    <row r="34513" ht="30.75" customHeight="1" x14ac:dyDescent="0.25"/>
    <row r="34514" ht="30.75" customHeight="1" x14ac:dyDescent="0.25"/>
    <row r="34515" ht="30.75" customHeight="1" x14ac:dyDescent="0.25"/>
    <row r="34516" ht="30.75" customHeight="1" x14ac:dyDescent="0.25"/>
    <row r="34517" ht="30.75" customHeight="1" x14ac:dyDescent="0.25"/>
    <row r="34518" ht="30.75" customHeight="1" x14ac:dyDescent="0.25"/>
    <row r="34519" ht="30.75" customHeight="1" x14ac:dyDescent="0.25"/>
    <row r="34520" ht="30.75" customHeight="1" x14ac:dyDescent="0.25"/>
    <row r="34521" ht="30.75" customHeight="1" x14ac:dyDescent="0.25"/>
    <row r="34522" ht="30.75" customHeight="1" x14ac:dyDescent="0.25"/>
    <row r="34523" ht="30.75" customHeight="1" x14ac:dyDescent="0.25"/>
    <row r="34524" ht="30.75" customHeight="1" x14ac:dyDescent="0.25"/>
    <row r="34525" ht="30.75" customHeight="1" x14ac:dyDescent="0.25"/>
    <row r="34526" ht="30.75" customHeight="1" x14ac:dyDescent="0.25"/>
    <row r="34527" ht="30.75" customHeight="1" x14ac:dyDescent="0.25"/>
    <row r="34528" ht="30.75" customHeight="1" x14ac:dyDescent="0.25"/>
    <row r="34529" ht="30.75" customHeight="1" x14ac:dyDescent="0.25"/>
    <row r="34530" ht="30.75" customHeight="1" x14ac:dyDescent="0.25"/>
    <row r="34531" ht="30.75" customHeight="1" x14ac:dyDescent="0.25"/>
    <row r="34532" ht="30.75" customHeight="1" x14ac:dyDescent="0.25"/>
    <row r="34533" ht="30.75" customHeight="1" x14ac:dyDescent="0.25"/>
    <row r="34534" ht="30.75" customHeight="1" x14ac:dyDescent="0.25"/>
    <row r="34535" ht="30.75" customHeight="1" x14ac:dyDescent="0.25"/>
    <row r="34536" ht="30.75" customHeight="1" x14ac:dyDescent="0.25"/>
    <row r="34537" ht="30.75" customHeight="1" x14ac:dyDescent="0.25"/>
    <row r="34538" ht="30.75" customHeight="1" x14ac:dyDescent="0.25"/>
    <row r="34539" ht="30.75" customHeight="1" x14ac:dyDescent="0.25"/>
    <row r="34540" ht="30.75" customHeight="1" x14ac:dyDescent="0.25"/>
    <row r="34541" ht="30.75" customHeight="1" x14ac:dyDescent="0.25"/>
    <row r="34542" ht="30.75" customHeight="1" x14ac:dyDescent="0.25"/>
    <row r="34543" ht="30.75" customHeight="1" x14ac:dyDescent="0.25"/>
    <row r="34544" ht="30.75" customHeight="1" x14ac:dyDescent="0.25"/>
    <row r="34545" ht="30.75" customHeight="1" x14ac:dyDescent="0.25"/>
    <row r="34546" ht="30.75" customHeight="1" x14ac:dyDescent="0.25"/>
    <row r="34547" ht="30.75" customHeight="1" x14ac:dyDescent="0.25"/>
    <row r="34548" ht="30.75" customHeight="1" x14ac:dyDescent="0.25"/>
    <row r="34549" ht="30.75" customHeight="1" x14ac:dyDescent="0.25"/>
    <row r="34550" ht="30.75" customHeight="1" x14ac:dyDescent="0.25"/>
    <row r="34551" ht="30.75" customHeight="1" x14ac:dyDescent="0.25"/>
    <row r="34552" ht="30.75" customHeight="1" x14ac:dyDescent="0.25"/>
    <row r="34553" ht="30.75" customHeight="1" x14ac:dyDescent="0.25"/>
    <row r="34554" ht="30.75" customHeight="1" x14ac:dyDescent="0.25"/>
    <row r="34555" ht="30.75" customHeight="1" x14ac:dyDescent="0.25"/>
    <row r="34556" ht="30.75" customHeight="1" x14ac:dyDescent="0.25"/>
    <row r="34557" ht="30.75" customHeight="1" x14ac:dyDescent="0.25"/>
    <row r="34558" ht="30.75" customHeight="1" x14ac:dyDescent="0.25"/>
    <row r="34559" ht="30.75" customHeight="1" x14ac:dyDescent="0.25"/>
    <row r="34560" ht="30.75" customHeight="1" x14ac:dyDescent="0.25"/>
    <row r="34561" ht="30.75" customHeight="1" x14ac:dyDescent="0.25"/>
    <row r="34562" ht="30.75" customHeight="1" x14ac:dyDescent="0.25"/>
    <row r="34563" ht="30.75" customHeight="1" x14ac:dyDescent="0.25"/>
    <row r="34564" ht="30.75" customHeight="1" x14ac:dyDescent="0.25"/>
    <row r="34565" ht="30.75" customHeight="1" x14ac:dyDescent="0.25"/>
    <row r="34566" ht="30.75" customHeight="1" x14ac:dyDescent="0.25"/>
    <row r="34567" ht="30.75" customHeight="1" x14ac:dyDescent="0.25"/>
    <row r="34568" ht="30.75" customHeight="1" x14ac:dyDescent="0.25"/>
    <row r="34569" ht="30.75" customHeight="1" x14ac:dyDescent="0.25"/>
    <row r="34570" ht="30.75" customHeight="1" x14ac:dyDescent="0.25"/>
    <row r="34571" ht="30.75" customHeight="1" x14ac:dyDescent="0.25"/>
    <row r="34572" ht="30.75" customHeight="1" x14ac:dyDescent="0.25"/>
    <row r="34573" ht="30.75" customHeight="1" x14ac:dyDescent="0.25"/>
    <row r="34574" ht="30.75" customHeight="1" x14ac:dyDescent="0.25"/>
    <row r="34575" ht="30.75" customHeight="1" x14ac:dyDescent="0.25"/>
    <row r="34576" ht="30.75" customHeight="1" x14ac:dyDescent="0.25"/>
    <row r="34577" ht="30.75" customHeight="1" x14ac:dyDescent="0.25"/>
    <row r="34578" ht="30.75" customHeight="1" x14ac:dyDescent="0.25"/>
    <row r="34579" ht="30.75" customHeight="1" x14ac:dyDescent="0.25"/>
    <row r="34580" ht="30.75" customHeight="1" x14ac:dyDescent="0.25"/>
    <row r="34581" ht="30.75" customHeight="1" x14ac:dyDescent="0.25"/>
    <row r="34582" ht="30.75" customHeight="1" x14ac:dyDescent="0.25"/>
    <row r="34583" ht="30.75" customHeight="1" x14ac:dyDescent="0.25"/>
    <row r="34584" ht="30.75" customHeight="1" x14ac:dyDescent="0.25"/>
    <row r="34585" ht="30.75" customHeight="1" x14ac:dyDescent="0.25"/>
    <row r="34586" ht="30.75" customHeight="1" x14ac:dyDescent="0.25"/>
    <row r="34587" ht="30.75" customHeight="1" x14ac:dyDescent="0.25"/>
    <row r="34588" ht="30.75" customHeight="1" x14ac:dyDescent="0.25"/>
    <row r="34589" ht="30.75" customHeight="1" x14ac:dyDescent="0.25"/>
    <row r="34590" ht="30.75" customHeight="1" x14ac:dyDescent="0.25"/>
    <row r="34591" ht="30.75" customHeight="1" x14ac:dyDescent="0.25"/>
    <row r="34592" ht="30.75" customHeight="1" x14ac:dyDescent="0.25"/>
    <row r="34593" ht="30.75" customHeight="1" x14ac:dyDescent="0.25"/>
    <row r="34594" ht="30.75" customHeight="1" x14ac:dyDescent="0.25"/>
    <row r="34595" ht="30.75" customHeight="1" x14ac:dyDescent="0.25"/>
    <row r="34596" ht="30.75" customHeight="1" x14ac:dyDescent="0.25"/>
    <row r="34597" ht="30.75" customHeight="1" x14ac:dyDescent="0.25"/>
    <row r="34598" ht="30.75" customHeight="1" x14ac:dyDescent="0.25"/>
    <row r="34599" ht="30.75" customHeight="1" x14ac:dyDescent="0.25"/>
    <row r="34600" ht="30.75" customHeight="1" x14ac:dyDescent="0.25"/>
    <row r="34601" ht="30.75" customHeight="1" x14ac:dyDescent="0.25"/>
    <row r="34602" ht="30.75" customHeight="1" x14ac:dyDescent="0.25"/>
    <row r="34603" ht="30.75" customHeight="1" x14ac:dyDescent="0.25"/>
    <row r="34604" ht="30.75" customHeight="1" x14ac:dyDescent="0.25"/>
    <row r="34605" ht="30.75" customHeight="1" x14ac:dyDescent="0.25"/>
    <row r="34606" ht="30.75" customHeight="1" x14ac:dyDescent="0.25"/>
    <row r="34607" ht="30.75" customHeight="1" x14ac:dyDescent="0.25"/>
    <row r="34608" ht="30.75" customHeight="1" x14ac:dyDescent="0.25"/>
    <row r="34609" ht="30.75" customHeight="1" x14ac:dyDescent="0.25"/>
    <row r="34610" ht="30.75" customHeight="1" x14ac:dyDescent="0.25"/>
    <row r="34611" ht="30.75" customHeight="1" x14ac:dyDescent="0.25"/>
    <row r="34612" ht="30.75" customHeight="1" x14ac:dyDescent="0.25"/>
    <row r="34613" ht="30.75" customHeight="1" x14ac:dyDescent="0.25"/>
    <row r="34614" ht="30.75" customHeight="1" x14ac:dyDescent="0.25"/>
    <row r="34615" ht="30.75" customHeight="1" x14ac:dyDescent="0.25"/>
    <row r="34616" ht="30.75" customHeight="1" x14ac:dyDescent="0.25"/>
    <row r="34617" ht="30.75" customHeight="1" x14ac:dyDescent="0.25"/>
    <row r="34618" ht="30.75" customHeight="1" x14ac:dyDescent="0.25"/>
    <row r="34619" ht="30.75" customHeight="1" x14ac:dyDescent="0.25"/>
    <row r="34620" ht="30.75" customHeight="1" x14ac:dyDescent="0.25"/>
    <row r="34621" ht="30.75" customHeight="1" x14ac:dyDescent="0.25"/>
    <row r="34622" ht="30.75" customHeight="1" x14ac:dyDescent="0.25"/>
    <row r="34623" ht="30.75" customHeight="1" x14ac:dyDescent="0.25"/>
    <row r="34624" ht="30.75" customHeight="1" x14ac:dyDescent="0.25"/>
    <row r="34625" ht="30.75" customHeight="1" x14ac:dyDescent="0.25"/>
    <row r="34626" ht="30.75" customHeight="1" x14ac:dyDescent="0.25"/>
    <row r="34627" ht="30.75" customHeight="1" x14ac:dyDescent="0.25"/>
    <row r="34628" ht="30.75" customHeight="1" x14ac:dyDescent="0.25"/>
    <row r="34629" ht="30.75" customHeight="1" x14ac:dyDescent="0.25"/>
    <row r="34630" ht="30.75" customHeight="1" x14ac:dyDescent="0.25"/>
    <row r="34631" ht="30.75" customHeight="1" x14ac:dyDescent="0.25"/>
    <row r="34632" ht="30.75" customHeight="1" x14ac:dyDescent="0.25"/>
    <row r="34633" ht="30.75" customHeight="1" x14ac:dyDescent="0.25"/>
    <row r="34634" ht="30.75" customHeight="1" x14ac:dyDescent="0.25"/>
    <row r="34635" ht="30.75" customHeight="1" x14ac:dyDescent="0.25"/>
    <row r="34636" ht="30.75" customHeight="1" x14ac:dyDescent="0.25"/>
    <row r="34637" ht="30.75" customHeight="1" x14ac:dyDescent="0.25"/>
    <row r="34638" ht="30.75" customHeight="1" x14ac:dyDescent="0.25"/>
    <row r="34639" ht="30.75" customHeight="1" x14ac:dyDescent="0.25"/>
    <row r="34640" ht="30.75" customHeight="1" x14ac:dyDescent="0.25"/>
    <row r="34641" ht="30.75" customHeight="1" x14ac:dyDescent="0.25"/>
    <row r="34642" ht="30.75" customHeight="1" x14ac:dyDescent="0.25"/>
    <row r="34643" ht="30.75" customHeight="1" x14ac:dyDescent="0.25"/>
    <row r="34644" ht="30.75" customHeight="1" x14ac:dyDescent="0.25"/>
    <row r="34645" ht="30.75" customHeight="1" x14ac:dyDescent="0.25"/>
    <row r="34646" ht="30.75" customHeight="1" x14ac:dyDescent="0.25"/>
    <row r="34647" ht="30.75" customHeight="1" x14ac:dyDescent="0.25"/>
    <row r="34648" ht="30.75" customHeight="1" x14ac:dyDescent="0.25"/>
    <row r="34649" ht="30.75" customHeight="1" x14ac:dyDescent="0.25"/>
    <row r="34650" ht="30.75" customHeight="1" x14ac:dyDescent="0.25"/>
    <row r="34651" ht="30.75" customHeight="1" x14ac:dyDescent="0.25"/>
    <row r="34652" ht="30.75" customHeight="1" x14ac:dyDescent="0.25"/>
    <row r="34653" ht="30.75" customHeight="1" x14ac:dyDescent="0.25"/>
    <row r="34654" ht="30.75" customHeight="1" x14ac:dyDescent="0.25"/>
    <row r="34655" ht="30.75" customHeight="1" x14ac:dyDescent="0.25"/>
    <row r="34656" ht="30.75" customHeight="1" x14ac:dyDescent="0.25"/>
    <row r="34657" ht="30.75" customHeight="1" x14ac:dyDescent="0.25"/>
    <row r="34658" ht="30.75" customHeight="1" x14ac:dyDescent="0.25"/>
    <row r="34659" ht="30.75" customHeight="1" x14ac:dyDescent="0.25"/>
    <row r="34660" ht="30.75" customHeight="1" x14ac:dyDescent="0.25"/>
    <row r="34661" ht="30.75" customHeight="1" x14ac:dyDescent="0.25"/>
    <row r="34662" ht="30.75" customHeight="1" x14ac:dyDescent="0.25"/>
    <row r="34663" ht="30.75" customHeight="1" x14ac:dyDescent="0.25"/>
    <row r="34664" ht="30.75" customHeight="1" x14ac:dyDescent="0.25"/>
    <row r="34665" ht="30.75" customHeight="1" x14ac:dyDescent="0.25"/>
    <row r="34666" ht="30.75" customHeight="1" x14ac:dyDescent="0.25"/>
    <row r="34667" ht="30.75" customHeight="1" x14ac:dyDescent="0.25"/>
    <row r="34668" ht="30.75" customHeight="1" x14ac:dyDescent="0.25"/>
    <row r="34669" ht="30.75" customHeight="1" x14ac:dyDescent="0.25"/>
    <row r="34670" ht="30.75" customHeight="1" x14ac:dyDescent="0.25"/>
    <row r="34671" ht="30.75" customHeight="1" x14ac:dyDescent="0.25"/>
    <row r="34672" ht="30.75" customHeight="1" x14ac:dyDescent="0.25"/>
    <row r="34673" ht="30.75" customHeight="1" x14ac:dyDescent="0.25"/>
    <row r="34674" ht="30.75" customHeight="1" x14ac:dyDescent="0.25"/>
    <row r="34675" ht="30.75" customHeight="1" x14ac:dyDescent="0.25"/>
    <row r="34676" ht="30.75" customHeight="1" x14ac:dyDescent="0.25"/>
    <row r="34677" ht="30.75" customHeight="1" x14ac:dyDescent="0.25"/>
    <row r="34678" ht="30.75" customHeight="1" x14ac:dyDescent="0.25"/>
    <row r="34679" ht="30.75" customHeight="1" x14ac:dyDescent="0.25"/>
    <row r="34680" ht="30.75" customHeight="1" x14ac:dyDescent="0.25"/>
    <row r="34681" ht="30.75" customHeight="1" x14ac:dyDescent="0.25"/>
    <row r="34682" ht="30.75" customHeight="1" x14ac:dyDescent="0.25"/>
    <row r="34683" ht="30.75" customHeight="1" x14ac:dyDescent="0.25"/>
    <row r="34684" ht="30.75" customHeight="1" x14ac:dyDescent="0.25"/>
    <row r="34685" ht="30.75" customHeight="1" x14ac:dyDescent="0.25"/>
    <row r="34686" ht="30.75" customHeight="1" x14ac:dyDescent="0.25"/>
    <row r="34687" ht="30.75" customHeight="1" x14ac:dyDescent="0.25"/>
    <row r="34688" ht="30.75" customHeight="1" x14ac:dyDescent="0.25"/>
    <row r="34689" ht="30.75" customHeight="1" x14ac:dyDescent="0.25"/>
    <row r="34690" ht="30.75" customHeight="1" x14ac:dyDescent="0.25"/>
    <row r="34691" ht="30.75" customHeight="1" x14ac:dyDescent="0.25"/>
    <row r="34692" ht="30.75" customHeight="1" x14ac:dyDescent="0.25"/>
    <row r="34693" ht="30.75" customHeight="1" x14ac:dyDescent="0.25"/>
    <row r="34694" ht="30.75" customHeight="1" x14ac:dyDescent="0.25"/>
    <row r="34695" ht="30.75" customHeight="1" x14ac:dyDescent="0.25"/>
    <row r="34696" ht="30.75" customHeight="1" x14ac:dyDescent="0.25"/>
    <row r="34697" ht="30.75" customHeight="1" x14ac:dyDescent="0.25"/>
    <row r="34698" ht="30.75" customHeight="1" x14ac:dyDescent="0.25"/>
    <row r="34699" ht="30.75" customHeight="1" x14ac:dyDescent="0.25"/>
    <row r="34700" ht="30.75" customHeight="1" x14ac:dyDescent="0.25"/>
    <row r="34701" ht="30.75" customHeight="1" x14ac:dyDescent="0.25"/>
    <row r="34702" ht="30.75" customHeight="1" x14ac:dyDescent="0.25"/>
    <row r="34703" ht="30.75" customHeight="1" x14ac:dyDescent="0.25"/>
    <row r="34704" ht="30.75" customHeight="1" x14ac:dyDescent="0.25"/>
    <row r="34705" ht="30.75" customHeight="1" x14ac:dyDescent="0.25"/>
    <row r="34706" ht="30.75" customHeight="1" x14ac:dyDescent="0.25"/>
    <row r="34707" ht="30.75" customHeight="1" x14ac:dyDescent="0.25"/>
    <row r="34708" ht="30.75" customHeight="1" x14ac:dyDescent="0.25"/>
    <row r="34709" ht="30.75" customHeight="1" x14ac:dyDescent="0.25"/>
    <row r="34710" ht="30.75" customHeight="1" x14ac:dyDescent="0.25"/>
    <row r="34711" ht="30.75" customHeight="1" x14ac:dyDescent="0.25"/>
    <row r="34712" ht="30.75" customHeight="1" x14ac:dyDescent="0.25"/>
    <row r="34713" ht="30.75" customHeight="1" x14ac:dyDescent="0.25"/>
    <row r="34714" ht="30.75" customHeight="1" x14ac:dyDescent="0.25"/>
    <row r="34715" ht="30.75" customHeight="1" x14ac:dyDescent="0.25"/>
    <row r="34716" ht="30.75" customHeight="1" x14ac:dyDescent="0.25"/>
    <row r="34717" ht="30.75" customHeight="1" x14ac:dyDescent="0.25"/>
    <row r="34718" ht="30.75" customHeight="1" x14ac:dyDescent="0.25"/>
    <row r="34719" ht="30.75" customHeight="1" x14ac:dyDescent="0.25"/>
    <row r="34720" ht="30.75" customHeight="1" x14ac:dyDescent="0.25"/>
    <row r="34721" ht="30.75" customHeight="1" x14ac:dyDescent="0.25"/>
    <row r="34722" ht="30.75" customHeight="1" x14ac:dyDescent="0.25"/>
    <row r="34723" ht="30.75" customHeight="1" x14ac:dyDescent="0.25"/>
    <row r="34724" ht="30.75" customHeight="1" x14ac:dyDescent="0.25"/>
    <row r="34725" ht="30.75" customHeight="1" x14ac:dyDescent="0.25"/>
    <row r="34726" ht="30.75" customHeight="1" x14ac:dyDescent="0.25"/>
    <row r="34727" ht="30.75" customHeight="1" x14ac:dyDescent="0.25"/>
    <row r="34728" ht="30.75" customHeight="1" x14ac:dyDescent="0.25"/>
    <row r="34729" ht="30.75" customHeight="1" x14ac:dyDescent="0.25"/>
    <row r="34730" ht="30.75" customHeight="1" x14ac:dyDescent="0.25"/>
    <row r="34731" ht="30.75" customHeight="1" x14ac:dyDescent="0.25"/>
    <row r="34732" ht="30.75" customHeight="1" x14ac:dyDescent="0.25"/>
    <row r="34733" ht="30.75" customHeight="1" x14ac:dyDescent="0.25"/>
    <row r="34734" ht="30.75" customHeight="1" x14ac:dyDescent="0.25"/>
    <row r="34735" ht="30.75" customHeight="1" x14ac:dyDescent="0.25"/>
    <row r="34736" ht="30.75" customHeight="1" x14ac:dyDescent="0.25"/>
    <row r="34737" ht="30.75" customHeight="1" x14ac:dyDescent="0.25"/>
    <row r="34738" ht="30.75" customHeight="1" x14ac:dyDescent="0.25"/>
    <row r="34739" ht="30.75" customHeight="1" x14ac:dyDescent="0.25"/>
    <row r="34740" ht="30.75" customHeight="1" x14ac:dyDescent="0.25"/>
    <row r="34741" ht="30.75" customHeight="1" x14ac:dyDescent="0.25"/>
    <row r="34742" ht="30.75" customHeight="1" x14ac:dyDescent="0.25"/>
    <row r="34743" ht="30.75" customHeight="1" x14ac:dyDescent="0.25"/>
    <row r="34744" ht="30.75" customHeight="1" x14ac:dyDescent="0.25"/>
    <row r="34745" ht="30.75" customHeight="1" x14ac:dyDescent="0.25"/>
    <row r="34746" ht="30.75" customHeight="1" x14ac:dyDescent="0.25"/>
    <row r="34747" ht="30.75" customHeight="1" x14ac:dyDescent="0.25"/>
    <row r="34748" ht="30.75" customHeight="1" x14ac:dyDescent="0.25"/>
    <row r="34749" ht="30.75" customHeight="1" x14ac:dyDescent="0.25"/>
    <row r="34750" ht="30.75" customHeight="1" x14ac:dyDescent="0.25"/>
    <row r="34751" ht="30.75" customHeight="1" x14ac:dyDescent="0.25"/>
    <row r="34752" ht="30.75" customHeight="1" x14ac:dyDescent="0.25"/>
    <row r="34753" ht="30.75" customHeight="1" x14ac:dyDescent="0.25"/>
    <row r="34754" ht="30.75" customHeight="1" x14ac:dyDescent="0.25"/>
    <row r="34755" ht="30.75" customHeight="1" x14ac:dyDescent="0.25"/>
    <row r="34756" ht="30.75" customHeight="1" x14ac:dyDescent="0.25"/>
    <row r="34757" ht="30.75" customHeight="1" x14ac:dyDescent="0.25"/>
    <row r="34758" ht="30.75" customHeight="1" x14ac:dyDescent="0.25"/>
    <row r="34759" ht="30.75" customHeight="1" x14ac:dyDescent="0.25"/>
    <row r="34760" ht="30.75" customHeight="1" x14ac:dyDescent="0.25"/>
    <row r="34761" ht="30.75" customHeight="1" x14ac:dyDescent="0.25"/>
    <row r="34762" ht="30.75" customHeight="1" x14ac:dyDescent="0.25"/>
    <row r="34763" ht="30.75" customHeight="1" x14ac:dyDescent="0.25"/>
    <row r="34764" ht="30.75" customHeight="1" x14ac:dyDescent="0.25"/>
    <row r="34765" ht="30.75" customHeight="1" x14ac:dyDescent="0.25"/>
    <row r="34766" ht="30.75" customHeight="1" x14ac:dyDescent="0.25"/>
    <row r="34767" ht="30.75" customHeight="1" x14ac:dyDescent="0.25"/>
    <row r="34768" ht="30.75" customHeight="1" x14ac:dyDescent="0.25"/>
    <row r="34769" ht="30.75" customHeight="1" x14ac:dyDescent="0.25"/>
    <row r="34770" ht="30.75" customHeight="1" x14ac:dyDescent="0.25"/>
    <row r="34771" ht="30.75" customHeight="1" x14ac:dyDescent="0.25"/>
    <row r="34772" ht="30.75" customHeight="1" x14ac:dyDescent="0.25"/>
    <row r="34773" ht="30.75" customHeight="1" x14ac:dyDescent="0.25"/>
    <row r="34774" ht="30.75" customHeight="1" x14ac:dyDescent="0.25"/>
    <row r="34775" ht="30.75" customHeight="1" x14ac:dyDescent="0.25"/>
    <row r="34776" ht="30.75" customHeight="1" x14ac:dyDescent="0.25"/>
    <row r="34777" ht="30.75" customHeight="1" x14ac:dyDescent="0.25"/>
    <row r="34778" ht="30.75" customHeight="1" x14ac:dyDescent="0.25"/>
    <row r="34779" ht="30.75" customHeight="1" x14ac:dyDescent="0.25"/>
    <row r="34780" ht="30.75" customHeight="1" x14ac:dyDescent="0.25"/>
    <row r="34781" ht="30.75" customHeight="1" x14ac:dyDescent="0.25"/>
    <row r="34782" ht="30.75" customHeight="1" x14ac:dyDescent="0.25"/>
    <row r="34783" ht="30.75" customHeight="1" x14ac:dyDescent="0.25"/>
    <row r="34784" ht="30.75" customHeight="1" x14ac:dyDescent="0.25"/>
    <row r="34785" ht="30.75" customHeight="1" x14ac:dyDescent="0.25"/>
    <row r="34786" ht="30.75" customHeight="1" x14ac:dyDescent="0.25"/>
    <row r="34787" ht="30.75" customHeight="1" x14ac:dyDescent="0.25"/>
    <row r="34788" ht="30.75" customHeight="1" x14ac:dyDescent="0.25"/>
    <row r="34789" ht="30.75" customHeight="1" x14ac:dyDescent="0.25"/>
    <row r="34790" ht="30.75" customHeight="1" x14ac:dyDescent="0.25"/>
    <row r="34791" ht="30.75" customHeight="1" x14ac:dyDescent="0.25"/>
    <row r="34792" ht="30.75" customHeight="1" x14ac:dyDescent="0.25"/>
    <row r="34793" ht="30.75" customHeight="1" x14ac:dyDescent="0.25"/>
    <row r="34794" ht="30.75" customHeight="1" x14ac:dyDescent="0.25"/>
    <row r="34795" ht="30.75" customHeight="1" x14ac:dyDescent="0.25"/>
    <row r="34796" ht="30.75" customHeight="1" x14ac:dyDescent="0.25"/>
    <row r="34797" ht="30.75" customHeight="1" x14ac:dyDescent="0.25"/>
    <row r="34798" ht="30.75" customHeight="1" x14ac:dyDescent="0.25"/>
    <row r="34799" ht="30.75" customHeight="1" x14ac:dyDescent="0.25"/>
    <row r="34800" ht="30.75" customHeight="1" x14ac:dyDescent="0.25"/>
    <row r="34801" ht="30.75" customHeight="1" x14ac:dyDescent="0.25"/>
    <row r="34802" ht="30.75" customHeight="1" x14ac:dyDescent="0.25"/>
    <row r="34803" ht="30.75" customHeight="1" x14ac:dyDescent="0.25"/>
    <row r="34804" ht="30.75" customHeight="1" x14ac:dyDescent="0.25"/>
    <row r="34805" ht="30.75" customHeight="1" x14ac:dyDescent="0.25"/>
    <row r="34806" ht="30.75" customHeight="1" x14ac:dyDescent="0.25"/>
    <row r="34807" ht="30.75" customHeight="1" x14ac:dyDescent="0.25"/>
    <row r="34808" ht="30.75" customHeight="1" x14ac:dyDescent="0.25"/>
    <row r="34809" ht="30.75" customHeight="1" x14ac:dyDescent="0.25"/>
    <row r="34810" ht="30.75" customHeight="1" x14ac:dyDescent="0.25"/>
    <row r="34811" ht="30.75" customHeight="1" x14ac:dyDescent="0.25"/>
    <row r="34812" ht="30.75" customHeight="1" x14ac:dyDescent="0.25"/>
    <row r="34813" ht="30.75" customHeight="1" x14ac:dyDescent="0.25"/>
    <row r="34814" ht="30.75" customHeight="1" x14ac:dyDescent="0.25"/>
    <row r="34815" ht="30.75" customHeight="1" x14ac:dyDescent="0.25"/>
    <row r="34816" ht="30.75" customHeight="1" x14ac:dyDescent="0.25"/>
    <row r="34817" ht="30.75" customHeight="1" x14ac:dyDescent="0.25"/>
    <row r="34818" ht="30.75" customHeight="1" x14ac:dyDescent="0.25"/>
    <row r="34819" ht="30.75" customHeight="1" x14ac:dyDescent="0.25"/>
    <row r="34820" ht="30.75" customHeight="1" x14ac:dyDescent="0.25"/>
    <row r="34821" ht="30.75" customHeight="1" x14ac:dyDescent="0.25"/>
    <row r="34822" ht="30.75" customHeight="1" x14ac:dyDescent="0.25"/>
    <row r="34823" ht="30.75" customHeight="1" x14ac:dyDescent="0.25"/>
    <row r="34824" ht="30.75" customHeight="1" x14ac:dyDescent="0.25"/>
    <row r="34825" ht="30.75" customHeight="1" x14ac:dyDescent="0.25"/>
    <row r="34826" ht="30.75" customHeight="1" x14ac:dyDescent="0.25"/>
    <row r="34827" ht="30.75" customHeight="1" x14ac:dyDescent="0.25"/>
    <row r="34828" ht="30.75" customHeight="1" x14ac:dyDescent="0.25"/>
    <row r="34829" ht="30.75" customHeight="1" x14ac:dyDescent="0.25"/>
    <row r="34830" ht="30.75" customHeight="1" x14ac:dyDescent="0.25"/>
    <row r="34831" ht="30.75" customHeight="1" x14ac:dyDescent="0.25"/>
    <row r="34832" ht="30.75" customHeight="1" x14ac:dyDescent="0.25"/>
    <row r="34833" ht="30.75" customHeight="1" x14ac:dyDescent="0.25"/>
    <row r="34834" ht="30.75" customHeight="1" x14ac:dyDescent="0.25"/>
    <row r="34835" ht="30.75" customHeight="1" x14ac:dyDescent="0.25"/>
    <row r="34836" ht="30.75" customHeight="1" x14ac:dyDescent="0.25"/>
    <row r="34837" ht="30.75" customHeight="1" x14ac:dyDescent="0.25"/>
    <row r="34838" ht="30.75" customHeight="1" x14ac:dyDescent="0.25"/>
    <row r="34839" ht="30.75" customHeight="1" x14ac:dyDescent="0.25"/>
    <row r="34840" ht="30.75" customHeight="1" x14ac:dyDescent="0.25"/>
    <row r="34841" ht="30.75" customHeight="1" x14ac:dyDescent="0.25"/>
    <row r="34842" ht="30.75" customHeight="1" x14ac:dyDescent="0.25"/>
    <row r="34843" ht="30.75" customHeight="1" x14ac:dyDescent="0.25"/>
    <row r="34844" ht="30.75" customHeight="1" x14ac:dyDescent="0.25"/>
    <row r="34845" ht="30.75" customHeight="1" x14ac:dyDescent="0.25"/>
    <row r="34846" ht="30.75" customHeight="1" x14ac:dyDescent="0.25"/>
    <row r="34847" ht="30.75" customHeight="1" x14ac:dyDescent="0.25"/>
    <row r="34848" ht="30.75" customHeight="1" x14ac:dyDescent="0.25"/>
    <row r="34849" ht="30.75" customHeight="1" x14ac:dyDescent="0.25"/>
    <row r="34850" ht="30.75" customHeight="1" x14ac:dyDescent="0.25"/>
    <row r="34851" ht="30.75" customHeight="1" x14ac:dyDescent="0.25"/>
    <row r="34852" ht="30.75" customHeight="1" x14ac:dyDescent="0.25"/>
    <row r="34853" ht="30.75" customHeight="1" x14ac:dyDescent="0.25"/>
    <row r="34854" ht="30.75" customHeight="1" x14ac:dyDescent="0.25"/>
    <row r="34855" ht="30.75" customHeight="1" x14ac:dyDescent="0.25"/>
    <row r="34856" ht="30.75" customHeight="1" x14ac:dyDescent="0.25"/>
    <row r="34857" ht="30.75" customHeight="1" x14ac:dyDescent="0.25"/>
    <row r="34858" ht="30.75" customHeight="1" x14ac:dyDescent="0.25"/>
    <row r="34859" ht="30.75" customHeight="1" x14ac:dyDescent="0.25"/>
    <row r="34860" ht="30.75" customHeight="1" x14ac:dyDescent="0.25"/>
    <row r="34861" ht="30.75" customHeight="1" x14ac:dyDescent="0.25"/>
    <row r="34862" ht="30.75" customHeight="1" x14ac:dyDescent="0.25"/>
    <row r="34863" ht="30.75" customHeight="1" x14ac:dyDescent="0.25"/>
    <row r="34864" ht="30.75" customHeight="1" x14ac:dyDescent="0.25"/>
    <row r="34865" ht="30.75" customHeight="1" x14ac:dyDescent="0.25"/>
    <row r="34866" ht="30.75" customHeight="1" x14ac:dyDescent="0.25"/>
    <row r="34867" ht="30.75" customHeight="1" x14ac:dyDescent="0.25"/>
    <row r="34868" ht="30.75" customHeight="1" x14ac:dyDescent="0.25"/>
    <row r="34869" ht="30.75" customHeight="1" x14ac:dyDescent="0.25"/>
    <row r="34870" ht="30.75" customHeight="1" x14ac:dyDescent="0.25"/>
    <row r="34871" ht="30.75" customHeight="1" x14ac:dyDescent="0.25"/>
    <row r="34872" ht="30.75" customHeight="1" x14ac:dyDescent="0.25"/>
    <row r="34873" ht="30.75" customHeight="1" x14ac:dyDescent="0.25"/>
    <row r="34874" ht="30.75" customHeight="1" x14ac:dyDescent="0.25"/>
    <row r="34875" ht="30.75" customHeight="1" x14ac:dyDescent="0.25"/>
    <row r="34876" ht="30.75" customHeight="1" x14ac:dyDescent="0.25"/>
    <row r="34877" ht="30.75" customHeight="1" x14ac:dyDescent="0.25"/>
    <row r="34878" ht="30.75" customHeight="1" x14ac:dyDescent="0.25"/>
    <row r="34879" ht="30.75" customHeight="1" x14ac:dyDescent="0.25"/>
    <row r="34880" ht="30.75" customHeight="1" x14ac:dyDescent="0.25"/>
    <row r="34881" ht="30.75" customHeight="1" x14ac:dyDescent="0.25"/>
    <row r="34882" ht="30.75" customHeight="1" x14ac:dyDescent="0.25"/>
    <row r="34883" ht="30.75" customHeight="1" x14ac:dyDescent="0.25"/>
    <row r="34884" ht="30.75" customHeight="1" x14ac:dyDescent="0.25"/>
    <row r="34885" ht="30.75" customHeight="1" x14ac:dyDescent="0.25"/>
    <row r="34886" ht="30.75" customHeight="1" x14ac:dyDescent="0.25"/>
    <row r="34887" ht="30.75" customHeight="1" x14ac:dyDescent="0.25"/>
    <row r="34888" ht="30.75" customHeight="1" x14ac:dyDescent="0.25"/>
    <row r="34889" ht="30.75" customHeight="1" x14ac:dyDescent="0.25"/>
    <row r="34890" ht="30.75" customHeight="1" x14ac:dyDescent="0.25"/>
    <row r="34891" ht="30.75" customHeight="1" x14ac:dyDescent="0.25"/>
    <row r="34892" ht="30.75" customHeight="1" x14ac:dyDescent="0.25"/>
    <row r="34893" ht="30.75" customHeight="1" x14ac:dyDescent="0.25"/>
    <row r="34894" ht="30.75" customHeight="1" x14ac:dyDescent="0.25"/>
    <row r="34895" ht="30.75" customHeight="1" x14ac:dyDescent="0.25"/>
    <row r="34896" ht="30.75" customHeight="1" x14ac:dyDescent="0.25"/>
    <row r="34897" ht="30.75" customHeight="1" x14ac:dyDescent="0.25"/>
    <row r="34898" ht="30.75" customHeight="1" x14ac:dyDescent="0.25"/>
    <row r="34899" ht="30.75" customHeight="1" x14ac:dyDescent="0.25"/>
    <row r="34900" ht="30.75" customHeight="1" x14ac:dyDescent="0.25"/>
    <row r="34901" ht="30.75" customHeight="1" x14ac:dyDescent="0.25"/>
    <row r="34902" ht="30.75" customHeight="1" x14ac:dyDescent="0.25"/>
    <row r="34903" ht="30.75" customHeight="1" x14ac:dyDescent="0.25"/>
    <row r="34904" ht="30.75" customHeight="1" x14ac:dyDescent="0.25"/>
    <row r="34905" ht="30.75" customHeight="1" x14ac:dyDescent="0.25"/>
    <row r="34906" ht="30.75" customHeight="1" x14ac:dyDescent="0.25"/>
    <row r="34907" ht="30.75" customHeight="1" x14ac:dyDescent="0.25"/>
    <row r="34908" ht="30.75" customHeight="1" x14ac:dyDescent="0.25"/>
    <row r="34909" ht="30.75" customHeight="1" x14ac:dyDescent="0.25"/>
    <row r="34910" ht="30.75" customHeight="1" x14ac:dyDescent="0.25"/>
    <row r="34911" ht="30.75" customHeight="1" x14ac:dyDescent="0.25"/>
    <row r="34912" ht="30.75" customHeight="1" x14ac:dyDescent="0.25"/>
    <row r="34913" ht="30.75" customHeight="1" x14ac:dyDescent="0.25"/>
    <row r="34914" ht="30.75" customHeight="1" x14ac:dyDescent="0.25"/>
    <row r="34915" ht="30.75" customHeight="1" x14ac:dyDescent="0.25"/>
    <row r="34916" ht="30.75" customHeight="1" x14ac:dyDescent="0.25"/>
    <row r="34917" ht="30.75" customHeight="1" x14ac:dyDescent="0.25"/>
    <row r="34918" ht="30.75" customHeight="1" x14ac:dyDescent="0.25"/>
    <row r="34919" ht="30.75" customHeight="1" x14ac:dyDescent="0.25"/>
    <row r="34920" ht="30.75" customHeight="1" x14ac:dyDescent="0.25"/>
    <row r="34921" ht="30.75" customHeight="1" x14ac:dyDescent="0.25"/>
    <row r="34922" ht="30.75" customHeight="1" x14ac:dyDescent="0.25"/>
    <row r="34923" ht="30.75" customHeight="1" x14ac:dyDescent="0.25"/>
    <row r="34924" ht="30.75" customHeight="1" x14ac:dyDescent="0.25"/>
    <row r="34925" ht="30.75" customHeight="1" x14ac:dyDescent="0.25"/>
    <row r="34926" ht="30.75" customHeight="1" x14ac:dyDescent="0.25"/>
    <row r="34927" ht="30.75" customHeight="1" x14ac:dyDescent="0.25"/>
    <row r="34928" ht="30.75" customHeight="1" x14ac:dyDescent="0.25"/>
    <row r="34929" ht="30.75" customHeight="1" x14ac:dyDescent="0.25"/>
    <row r="34930" ht="30.75" customHeight="1" x14ac:dyDescent="0.25"/>
    <row r="34931" ht="30.75" customHeight="1" x14ac:dyDescent="0.25"/>
    <row r="34932" ht="30.75" customHeight="1" x14ac:dyDescent="0.25"/>
    <row r="34933" ht="30.75" customHeight="1" x14ac:dyDescent="0.25"/>
    <row r="34934" ht="30.75" customHeight="1" x14ac:dyDescent="0.25"/>
    <row r="34935" ht="30.75" customHeight="1" x14ac:dyDescent="0.25"/>
    <row r="34936" ht="30.75" customHeight="1" x14ac:dyDescent="0.25"/>
    <row r="34937" ht="30.75" customHeight="1" x14ac:dyDescent="0.25"/>
    <row r="34938" ht="30.75" customHeight="1" x14ac:dyDescent="0.25"/>
    <row r="34939" ht="30.75" customHeight="1" x14ac:dyDescent="0.25"/>
    <row r="34940" ht="30.75" customHeight="1" x14ac:dyDescent="0.25"/>
    <row r="34941" ht="30.75" customHeight="1" x14ac:dyDescent="0.25"/>
    <row r="34942" ht="30.75" customHeight="1" x14ac:dyDescent="0.25"/>
    <row r="34943" ht="30.75" customHeight="1" x14ac:dyDescent="0.25"/>
    <row r="34944" ht="30.75" customHeight="1" x14ac:dyDescent="0.25"/>
    <row r="34945" ht="30.75" customHeight="1" x14ac:dyDescent="0.25"/>
    <row r="34946" ht="30.75" customHeight="1" x14ac:dyDescent="0.25"/>
    <row r="34947" ht="30.75" customHeight="1" x14ac:dyDescent="0.25"/>
    <row r="34948" ht="30.75" customHeight="1" x14ac:dyDescent="0.25"/>
    <row r="34949" ht="30.75" customHeight="1" x14ac:dyDescent="0.25"/>
    <row r="34950" ht="30.75" customHeight="1" x14ac:dyDescent="0.25"/>
    <row r="34951" ht="30.75" customHeight="1" x14ac:dyDescent="0.25"/>
    <row r="34952" ht="30.75" customHeight="1" x14ac:dyDescent="0.25"/>
    <row r="34953" ht="30.75" customHeight="1" x14ac:dyDescent="0.25"/>
    <row r="34954" ht="30.75" customHeight="1" x14ac:dyDescent="0.25"/>
    <row r="34955" ht="30.75" customHeight="1" x14ac:dyDescent="0.25"/>
    <row r="34956" ht="30.75" customHeight="1" x14ac:dyDescent="0.25"/>
    <row r="34957" ht="30.75" customHeight="1" x14ac:dyDescent="0.25"/>
    <row r="34958" ht="30.75" customHeight="1" x14ac:dyDescent="0.25"/>
    <row r="34959" ht="30.75" customHeight="1" x14ac:dyDescent="0.25"/>
    <row r="34960" ht="30.75" customHeight="1" x14ac:dyDescent="0.25"/>
    <row r="34961" ht="30.75" customHeight="1" x14ac:dyDescent="0.25"/>
    <row r="34962" ht="30.75" customHeight="1" x14ac:dyDescent="0.25"/>
    <row r="34963" ht="30.75" customHeight="1" x14ac:dyDescent="0.25"/>
    <row r="34964" ht="30.75" customHeight="1" x14ac:dyDescent="0.25"/>
    <row r="34965" ht="30.75" customHeight="1" x14ac:dyDescent="0.25"/>
    <row r="34966" ht="30.75" customHeight="1" x14ac:dyDescent="0.25"/>
    <row r="34967" ht="30.75" customHeight="1" x14ac:dyDescent="0.25"/>
    <row r="34968" ht="30.75" customHeight="1" x14ac:dyDescent="0.25"/>
    <row r="34969" ht="30.75" customHeight="1" x14ac:dyDescent="0.25"/>
    <row r="34970" ht="30.75" customHeight="1" x14ac:dyDescent="0.25"/>
    <row r="34971" ht="30.75" customHeight="1" x14ac:dyDescent="0.25"/>
    <row r="34972" ht="30.75" customHeight="1" x14ac:dyDescent="0.25"/>
    <row r="34973" ht="30.75" customHeight="1" x14ac:dyDescent="0.25"/>
    <row r="34974" ht="30.75" customHeight="1" x14ac:dyDescent="0.25"/>
    <row r="34975" ht="30.75" customHeight="1" x14ac:dyDescent="0.25"/>
    <row r="34976" ht="30.75" customHeight="1" x14ac:dyDescent="0.25"/>
    <row r="34977" ht="30.75" customHeight="1" x14ac:dyDescent="0.25"/>
    <row r="34978" ht="30.75" customHeight="1" x14ac:dyDescent="0.25"/>
    <row r="34979" ht="30.75" customHeight="1" x14ac:dyDescent="0.25"/>
    <row r="34980" ht="30.75" customHeight="1" x14ac:dyDescent="0.25"/>
    <row r="34981" ht="30.75" customHeight="1" x14ac:dyDescent="0.25"/>
    <row r="34982" ht="30.75" customHeight="1" x14ac:dyDescent="0.25"/>
    <row r="34983" ht="30.75" customHeight="1" x14ac:dyDescent="0.25"/>
    <row r="34984" ht="30.75" customHeight="1" x14ac:dyDescent="0.25"/>
    <row r="34985" ht="30.75" customHeight="1" x14ac:dyDescent="0.25"/>
    <row r="34986" ht="30.75" customHeight="1" x14ac:dyDescent="0.25"/>
    <row r="34987" ht="30.75" customHeight="1" x14ac:dyDescent="0.25"/>
    <row r="34988" ht="30.75" customHeight="1" x14ac:dyDescent="0.25"/>
    <row r="34989" ht="30.75" customHeight="1" x14ac:dyDescent="0.25"/>
    <row r="34990" ht="30.75" customHeight="1" x14ac:dyDescent="0.25"/>
    <row r="34991" ht="30.75" customHeight="1" x14ac:dyDescent="0.25"/>
    <row r="34992" ht="30.75" customHeight="1" x14ac:dyDescent="0.25"/>
    <row r="34993" ht="30.75" customHeight="1" x14ac:dyDescent="0.25"/>
    <row r="34994" ht="30.75" customHeight="1" x14ac:dyDescent="0.25"/>
    <row r="34995" ht="30.75" customHeight="1" x14ac:dyDescent="0.25"/>
    <row r="34996" ht="30.75" customHeight="1" x14ac:dyDescent="0.25"/>
    <row r="34997" ht="30.75" customHeight="1" x14ac:dyDescent="0.25"/>
    <row r="34998" ht="30.75" customHeight="1" x14ac:dyDescent="0.25"/>
    <row r="34999" ht="30.75" customHeight="1" x14ac:dyDescent="0.25"/>
    <row r="35000" ht="30.75" customHeight="1" x14ac:dyDescent="0.25"/>
    <row r="35001" ht="30.75" customHeight="1" x14ac:dyDescent="0.25"/>
    <row r="35002" ht="30.75" customHeight="1" x14ac:dyDescent="0.25"/>
    <row r="35003" ht="30.75" customHeight="1" x14ac:dyDescent="0.25"/>
    <row r="35004" ht="30.75" customHeight="1" x14ac:dyDescent="0.25"/>
    <row r="35005" ht="30.75" customHeight="1" x14ac:dyDescent="0.25"/>
    <row r="35006" ht="30.75" customHeight="1" x14ac:dyDescent="0.25"/>
    <row r="35007" ht="30.75" customHeight="1" x14ac:dyDescent="0.25"/>
    <row r="35008" ht="30.75" customHeight="1" x14ac:dyDescent="0.25"/>
    <row r="35009" ht="30.75" customHeight="1" x14ac:dyDescent="0.25"/>
    <row r="35010" ht="30.75" customHeight="1" x14ac:dyDescent="0.25"/>
    <row r="35011" ht="30.75" customHeight="1" x14ac:dyDescent="0.25"/>
    <row r="35012" ht="30.75" customHeight="1" x14ac:dyDescent="0.25"/>
    <row r="35013" ht="30.75" customHeight="1" x14ac:dyDescent="0.25"/>
    <row r="35014" ht="30.75" customHeight="1" x14ac:dyDescent="0.25"/>
    <row r="35015" ht="30.75" customHeight="1" x14ac:dyDescent="0.25"/>
    <row r="35016" ht="30.75" customHeight="1" x14ac:dyDescent="0.25"/>
    <row r="35017" ht="30.75" customHeight="1" x14ac:dyDescent="0.25"/>
    <row r="35018" ht="30.75" customHeight="1" x14ac:dyDescent="0.25"/>
    <row r="35019" ht="30.75" customHeight="1" x14ac:dyDescent="0.25"/>
    <row r="35020" ht="30.75" customHeight="1" x14ac:dyDescent="0.25"/>
    <row r="35021" ht="30.75" customHeight="1" x14ac:dyDescent="0.25"/>
    <row r="35022" ht="30.75" customHeight="1" x14ac:dyDescent="0.25"/>
    <row r="35023" ht="30.75" customHeight="1" x14ac:dyDescent="0.25"/>
    <row r="35024" ht="30.75" customHeight="1" x14ac:dyDescent="0.25"/>
    <row r="35025" ht="30.75" customHeight="1" x14ac:dyDescent="0.25"/>
    <row r="35026" ht="30.75" customHeight="1" x14ac:dyDescent="0.25"/>
    <row r="35027" ht="30.75" customHeight="1" x14ac:dyDescent="0.25"/>
    <row r="35028" ht="30.75" customHeight="1" x14ac:dyDescent="0.25"/>
    <row r="35029" ht="30.75" customHeight="1" x14ac:dyDescent="0.25"/>
    <row r="35030" ht="30.75" customHeight="1" x14ac:dyDescent="0.25"/>
    <row r="35031" ht="30.75" customHeight="1" x14ac:dyDescent="0.25"/>
    <row r="35032" ht="30.75" customHeight="1" x14ac:dyDescent="0.25"/>
    <row r="35033" ht="30.75" customHeight="1" x14ac:dyDescent="0.25"/>
    <row r="35034" ht="30.75" customHeight="1" x14ac:dyDescent="0.25"/>
    <row r="35035" ht="30.75" customHeight="1" x14ac:dyDescent="0.25"/>
    <row r="35036" ht="30.75" customHeight="1" x14ac:dyDescent="0.25"/>
    <row r="35037" ht="30.75" customHeight="1" x14ac:dyDescent="0.25"/>
    <row r="35038" ht="30.75" customHeight="1" x14ac:dyDescent="0.25"/>
    <row r="35039" ht="30.75" customHeight="1" x14ac:dyDescent="0.25"/>
    <row r="35040" ht="30.75" customHeight="1" x14ac:dyDescent="0.25"/>
    <row r="35041" ht="30.75" customHeight="1" x14ac:dyDescent="0.25"/>
    <row r="35042" ht="30.75" customHeight="1" x14ac:dyDescent="0.25"/>
    <row r="35043" ht="30.75" customHeight="1" x14ac:dyDescent="0.25"/>
    <row r="35044" ht="30.75" customHeight="1" x14ac:dyDescent="0.25"/>
    <row r="35045" ht="30.75" customHeight="1" x14ac:dyDescent="0.25"/>
    <row r="35046" ht="30.75" customHeight="1" x14ac:dyDescent="0.25"/>
    <row r="35047" ht="30.75" customHeight="1" x14ac:dyDescent="0.25"/>
    <row r="35048" ht="30.75" customHeight="1" x14ac:dyDescent="0.25"/>
    <row r="35049" ht="30.75" customHeight="1" x14ac:dyDescent="0.25"/>
    <row r="35050" ht="30.75" customHeight="1" x14ac:dyDescent="0.25"/>
    <row r="35051" ht="30.75" customHeight="1" x14ac:dyDescent="0.25"/>
    <row r="35052" ht="30.75" customHeight="1" x14ac:dyDescent="0.25"/>
    <row r="35053" ht="30.75" customHeight="1" x14ac:dyDescent="0.25"/>
    <row r="35054" ht="30.75" customHeight="1" x14ac:dyDescent="0.25"/>
    <row r="35055" ht="30.75" customHeight="1" x14ac:dyDescent="0.25"/>
    <row r="35056" ht="30.75" customHeight="1" x14ac:dyDescent="0.25"/>
    <row r="35057" ht="30.75" customHeight="1" x14ac:dyDescent="0.25"/>
    <row r="35058" ht="30.75" customHeight="1" x14ac:dyDescent="0.25"/>
    <row r="35059" ht="30.75" customHeight="1" x14ac:dyDescent="0.25"/>
    <row r="35060" ht="30.75" customHeight="1" x14ac:dyDescent="0.25"/>
    <row r="35061" ht="30.75" customHeight="1" x14ac:dyDescent="0.25"/>
    <row r="35062" ht="30.75" customHeight="1" x14ac:dyDescent="0.25"/>
    <row r="35063" ht="30.75" customHeight="1" x14ac:dyDescent="0.25"/>
    <row r="35064" ht="30.75" customHeight="1" x14ac:dyDescent="0.25"/>
    <row r="35065" ht="30.75" customHeight="1" x14ac:dyDescent="0.25"/>
    <row r="35066" ht="30.75" customHeight="1" x14ac:dyDescent="0.25"/>
    <row r="35067" ht="30.75" customHeight="1" x14ac:dyDescent="0.25"/>
    <row r="35068" ht="30.75" customHeight="1" x14ac:dyDescent="0.25"/>
    <row r="35069" ht="30.75" customHeight="1" x14ac:dyDescent="0.25"/>
    <row r="35070" ht="30.75" customHeight="1" x14ac:dyDescent="0.25"/>
    <row r="35071" ht="30.75" customHeight="1" x14ac:dyDescent="0.25"/>
    <row r="35072" ht="30.75" customHeight="1" x14ac:dyDescent="0.25"/>
    <row r="35073" ht="30.75" customHeight="1" x14ac:dyDescent="0.25"/>
    <row r="35074" ht="30.75" customHeight="1" x14ac:dyDescent="0.25"/>
    <row r="35075" ht="30.75" customHeight="1" x14ac:dyDescent="0.25"/>
    <row r="35076" ht="30.75" customHeight="1" x14ac:dyDescent="0.25"/>
    <row r="35077" ht="30.75" customHeight="1" x14ac:dyDescent="0.25"/>
    <row r="35078" ht="30.75" customHeight="1" x14ac:dyDescent="0.25"/>
    <row r="35079" ht="30.75" customHeight="1" x14ac:dyDescent="0.25"/>
    <row r="35080" ht="30.75" customHeight="1" x14ac:dyDescent="0.25"/>
    <row r="35081" ht="30.75" customHeight="1" x14ac:dyDescent="0.25"/>
    <row r="35082" ht="30.75" customHeight="1" x14ac:dyDescent="0.25"/>
    <row r="35083" ht="30.75" customHeight="1" x14ac:dyDescent="0.25"/>
    <row r="35084" ht="30.75" customHeight="1" x14ac:dyDescent="0.25"/>
    <row r="35085" ht="30.75" customHeight="1" x14ac:dyDescent="0.25"/>
    <row r="35086" ht="30.75" customHeight="1" x14ac:dyDescent="0.25"/>
    <row r="35087" ht="30.75" customHeight="1" x14ac:dyDescent="0.25"/>
    <row r="35088" ht="30.75" customHeight="1" x14ac:dyDescent="0.25"/>
    <row r="35089" ht="30.75" customHeight="1" x14ac:dyDescent="0.25"/>
    <row r="35090" ht="30.75" customHeight="1" x14ac:dyDescent="0.25"/>
    <row r="35091" ht="30.75" customHeight="1" x14ac:dyDescent="0.25"/>
    <row r="35092" ht="30.75" customHeight="1" x14ac:dyDescent="0.25"/>
    <row r="35093" ht="30.75" customHeight="1" x14ac:dyDescent="0.25"/>
    <row r="35094" ht="30.75" customHeight="1" x14ac:dyDescent="0.25"/>
    <row r="35095" ht="30.75" customHeight="1" x14ac:dyDescent="0.25"/>
    <row r="35096" ht="30.75" customHeight="1" x14ac:dyDescent="0.25"/>
    <row r="35097" ht="30.75" customHeight="1" x14ac:dyDescent="0.25"/>
    <row r="35098" ht="30.75" customHeight="1" x14ac:dyDescent="0.25"/>
    <row r="35099" ht="30.75" customHeight="1" x14ac:dyDescent="0.25"/>
    <row r="35100" ht="30.75" customHeight="1" x14ac:dyDescent="0.25"/>
    <row r="35101" ht="30.75" customHeight="1" x14ac:dyDescent="0.25"/>
    <row r="35102" ht="30.75" customHeight="1" x14ac:dyDescent="0.25"/>
    <row r="35103" ht="30.75" customHeight="1" x14ac:dyDescent="0.25"/>
    <row r="35104" ht="30.75" customHeight="1" x14ac:dyDescent="0.25"/>
    <row r="35105" ht="30.75" customHeight="1" x14ac:dyDescent="0.25"/>
    <row r="35106" ht="30.75" customHeight="1" x14ac:dyDescent="0.25"/>
    <row r="35107" ht="30.75" customHeight="1" x14ac:dyDescent="0.25"/>
    <row r="35108" ht="30.75" customHeight="1" x14ac:dyDescent="0.25"/>
    <row r="35109" ht="30.75" customHeight="1" x14ac:dyDescent="0.25"/>
    <row r="35110" ht="30.75" customHeight="1" x14ac:dyDescent="0.25"/>
    <row r="35111" ht="30.75" customHeight="1" x14ac:dyDescent="0.25"/>
    <row r="35112" ht="30.75" customHeight="1" x14ac:dyDescent="0.25"/>
    <row r="35113" ht="30.75" customHeight="1" x14ac:dyDescent="0.25"/>
    <row r="35114" ht="30.75" customHeight="1" x14ac:dyDescent="0.25"/>
    <row r="35115" ht="30.75" customHeight="1" x14ac:dyDescent="0.25"/>
    <row r="35116" ht="30.75" customHeight="1" x14ac:dyDescent="0.25"/>
    <row r="35117" ht="30.75" customHeight="1" x14ac:dyDescent="0.25"/>
    <row r="35118" ht="30.75" customHeight="1" x14ac:dyDescent="0.25"/>
    <row r="35119" ht="30.75" customHeight="1" x14ac:dyDescent="0.25"/>
    <row r="35120" ht="30.75" customHeight="1" x14ac:dyDescent="0.25"/>
    <row r="35121" ht="30.75" customHeight="1" x14ac:dyDescent="0.25"/>
    <row r="35122" ht="30.75" customHeight="1" x14ac:dyDescent="0.25"/>
    <row r="35123" ht="30.75" customHeight="1" x14ac:dyDescent="0.25"/>
    <row r="35124" ht="30.75" customHeight="1" x14ac:dyDescent="0.25"/>
    <row r="35125" ht="30.75" customHeight="1" x14ac:dyDescent="0.25"/>
    <row r="35126" ht="30.75" customHeight="1" x14ac:dyDescent="0.25"/>
    <row r="35127" ht="30.75" customHeight="1" x14ac:dyDescent="0.25"/>
    <row r="35128" ht="30.75" customHeight="1" x14ac:dyDescent="0.25"/>
    <row r="35129" ht="30.75" customHeight="1" x14ac:dyDescent="0.25"/>
    <row r="35130" ht="30.75" customHeight="1" x14ac:dyDescent="0.25"/>
    <row r="35131" ht="30.75" customHeight="1" x14ac:dyDescent="0.25"/>
    <row r="35132" ht="30.75" customHeight="1" x14ac:dyDescent="0.25"/>
    <row r="35133" ht="30.75" customHeight="1" x14ac:dyDescent="0.25"/>
    <row r="35134" ht="30.75" customHeight="1" x14ac:dyDescent="0.25"/>
    <row r="35135" ht="30.75" customHeight="1" x14ac:dyDescent="0.25"/>
    <row r="35136" ht="30.75" customHeight="1" x14ac:dyDescent="0.25"/>
    <row r="35137" ht="30.75" customHeight="1" x14ac:dyDescent="0.25"/>
    <row r="35138" ht="30.75" customHeight="1" x14ac:dyDescent="0.25"/>
    <row r="35139" ht="30.75" customHeight="1" x14ac:dyDescent="0.25"/>
    <row r="35140" ht="30.75" customHeight="1" x14ac:dyDescent="0.25"/>
    <row r="35141" ht="30.75" customHeight="1" x14ac:dyDescent="0.25"/>
    <row r="35142" ht="30.75" customHeight="1" x14ac:dyDescent="0.25"/>
    <row r="35143" ht="30.75" customHeight="1" x14ac:dyDescent="0.25"/>
    <row r="35144" ht="30.75" customHeight="1" x14ac:dyDescent="0.25"/>
    <row r="35145" ht="30.75" customHeight="1" x14ac:dyDescent="0.25"/>
    <row r="35146" ht="30.75" customHeight="1" x14ac:dyDescent="0.25"/>
    <row r="35147" ht="30.75" customHeight="1" x14ac:dyDescent="0.25"/>
    <row r="35148" ht="30.75" customHeight="1" x14ac:dyDescent="0.25"/>
    <row r="35149" ht="30.75" customHeight="1" x14ac:dyDescent="0.25"/>
    <row r="35150" ht="30.75" customHeight="1" x14ac:dyDescent="0.25"/>
    <row r="35151" ht="30.75" customHeight="1" x14ac:dyDescent="0.25"/>
    <row r="35152" ht="30.75" customHeight="1" x14ac:dyDescent="0.25"/>
    <row r="35153" ht="30.75" customHeight="1" x14ac:dyDescent="0.25"/>
    <row r="35154" ht="30.75" customHeight="1" x14ac:dyDescent="0.25"/>
    <row r="35155" ht="30.75" customHeight="1" x14ac:dyDescent="0.25"/>
    <row r="35156" ht="30.75" customHeight="1" x14ac:dyDescent="0.25"/>
    <row r="35157" ht="30.75" customHeight="1" x14ac:dyDescent="0.25"/>
    <row r="35158" ht="30.75" customHeight="1" x14ac:dyDescent="0.25"/>
    <row r="35159" ht="30.75" customHeight="1" x14ac:dyDescent="0.25"/>
    <row r="35160" ht="30.75" customHeight="1" x14ac:dyDescent="0.25"/>
    <row r="35161" ht="30.75" customHeight="1" x14ac:dyDescent="0.25"/>
    <row r="35162" ht="30.75" customHeight="1" x14ac:dyDescent="0.25"/>
    <row r="35163" ht="30.75" customHeight="1" x14ac:dyDescent="0.25"/>
    <row r="35164" ht="30.75" customHeight="1" x14ac:dyDescent="0.25"/>
    <row r="35165" ht="30.75" customHeight="1" x14ac:dyDescent="0.25"/>
    <row r="35166" ht="30.75" customHeight="1" x14ac:dyDescent="0.25"/>
    <row r="35167" ht="30.75" customHeight="1" x14ac:dyDescent="0.25"/>
    <row r="35168" ht="30.75" customHeight="1" x14ac:dyDescent="0.25"/>
    <row r="35169" ht="30.75" customHeight="1" x14ac:dyDescent="0.25"/>
    <row r="35170" ht="30.75" customHeight="1" x14ac:dyDescent="0.25"/>
    <row r="35171" ht="30.75" customHeight="1" x14ac:dyDescent="0.25"/>
    <row r="35172" ht="30.75" customHeight="1" x14ac:dyDescent="0.25"/>
    <row r="35173" ht="30.75" customHeight="1" x14ac:dyDescent="0.25"/>
    <row r="35174" ht="30.75" customHeight="1" x14ac:dyDescent="0.25"/>
    <row r="35175" ht="30.75" customHeight="1" x14ac:dyDescent="0.25"/>
    <row r="35176" ht="30.75" customHeight="1" x14ac:dyDescent="0.25"/>
    <row r="35177" ht="30.75" customHeight="1" x14ac:dyDescent="0.25"/>
    <row r="35178" ht="30.75" customHeight="1" x14ac:dyDescent="0.25"/>
    <row r="35179" ht="30.75" customHeight="1" x14ac:dyDescent="0.25"/>
    <row r="35180" ht="30.75" customHeight="1" x14ac:dyDescent="0.25"/>
    <row r="35181" ht="30.75" customHeight="1" x14ac:dyDescent="0.25"/>
    <row r="35182" ht="30.75" customHeight="1" x14ac:dyDescent="0.25"/>
    <row r="35183" ht="30.75" customHeight="1" x14ac:dyDescent="0.25"/>
    <row r="35184" ht="30.75" customHeight="1" x14ac:dyDescent="0.25"/>
    <row r="35185" ht="30.75" customHeight="1" x14ac:dyDescent="0.25"/>
    <row r="35186" ht="30.75" customHeight="1" x14ac:dyDescent="0.25"/>
    <row r="35187" ht="30.75" customHeight="1" x14ac:dyDescent="0.25"/>
    <row r="35188" ht="30.75" customHeight="1" x14ac:dyDescent="0.25"/>
    <row r="35189" ht="30.75" customHeight="1" x14ac:dyDescent="0.25"/>
    <row r="35190" ht="30.75" customHeight="1" x14ac:dyDescent="0.25"/>
    <row r="35191" ht="30.75" customHeight="1" x14ac:dyDescent="0.25"/>
    <row r="35192" ht="30.75" customHeight="1" x14ac:dyDescent="0.25"/>
    <row r="35193" ht="30.75" customHeight="1" x14ac:dyDescent="0.25"/>
    <row r="35194" ht="30.75" customHeight="1" x14ac:dyDescent="0.25"/>
    <row r="35195" ht="30.75" customHeight="1" x14ac:dyDescent="0.25"/>
    <row r="35196" ht="30.75" customHeight="1" x14ac:dyDescent="0.25"/>
    <row r="35197" ht="30.75" customHeight="1" x14ac:dyDescent="0.25"/>
    <row r="35198" ht="30.75" customHeight="1" x14ac:dyDescent="0.25"/>
    <row r="35199" ht="30.75" customHeight="1" x14ac:dyDescent="0.25"/>
    <row r="35200" ht="30.75" customHeight="1" x14ac:dyDescent="0.25"/>
    <row r="35201" ht="30.75" customHeight="1" x14ac:dyDescent="0.25"/>
    <row r="35202" ht="30.75" customHeight="1" x14ac:dyDescent="0.25"/>
    <row r="35203" ht="30.75" customHeight="1" x14ac:dyDescent="0.25"/>
    <row r="35204" ht="30.75" customHeight="1" x14ac:dyDescent="0.25"/>
    <row r="35205" ht="30.75" customHeight="1" x14ac:dyDescent="0.25"/>
    <row r="35206" ht="30.75" customHeight="1" x14ac:dyDescent="0.25"/>
    <row r="35207" ht="30.75" customHeight="1" x14ac:dyDescent="0.25"/>
    <row r="35208" ht="30.75" customHeight="1" x14ac:dyDescent="0.25"/>
    <row r="35209" ht="30.75" customHeight="1" x14ac:dyDescent="0.25"/>
    <row r="35210" ht="30.75" customHeight="1" x14ac:dyDescent="0.25"/>
    <row r="35211" ht="30.75" customHeight="1" x14ac:dyDescent="0.25"/>
    <row r="35212" ht="30.75" customHeight="1" x14ac:dyDescent="0.25"/>
    <row r="35213" ht="30.75" customHeight="1" x14ac:dyDescent="0.25"/>
    <row r="35214" ht="30.75" customHeight="1" x14ac:dyDescent="0.25"/>
    <row r="35215" ht="30.75" customHeight="1" x14ac:dyDescent="0.25"/>
    <row r="35216" ht="30.75" customHeight="1" x14ac:dyDescent="0.25"/>
    <row r="35217" ht="30.75" customHeight="1" x14ac:dyDescent="0.25"/>
    <row r="35218" ht="30.75" customHeight="1" x14ac:dyDescent="0.25"/>
    <row r="35219" ht="30.75" customHeight="1" x14ac:dyDescent="0.25"/>
    <row r="35220" ht="30.75" customHeight="1" x14ac:dyDescent="0.25"/>
    <row r="35221" ht="30.75" customHeight="1" x14ac:dyDescent="0.25"/>
    <row r="35222" ht="30.75" customHeight="1" x14ac:dyDescent="0.25"/>
    <row r="35223" ht="30.75" customHeight="1" x14ac:dyDescent="0.25"/>
    <row r="35224" ht="30.75" customHeight="1" x14ac:dyDescent="0.25"/>
    <row r="35225" ht="30.75" customHeight="1" x14ac:dyDescent="0.25"/>
    <row r="35226" ht="30.75" customHeight="1" x14ac:dyDescent="0.25"/>
    <row r="35227" ht="30.75" customHeight="1" x14ac:dyDescent="0.25"/>
    <row r="35228" ht="30.75" customHeight="1" x14ac:dyDescent="0.25"/>
    <row r="35229" ht="30.75" customHeight="1" x14ac:dyDescent="0.25"/>
    <row r="35230" ht="30.75" customHeight="1" x14ac:dyDescent="0.25"/>
    <row r="35231" ht="30.75" customHeight="1" x14ac:dyDescent="0.25"/>
    <row r="35232" ht="30.75" customHeight="1" x14ac:dyDescent="0.25"/>
    <row r="35233" ht="30.75" customHeight="1" x14ac:dyDescent="0.25"/>
    <row r="35234" ht="30.75" customHeight="1" x14ac:dyDescent="0.25"/>
    <row r="35235" ht="30.75" customHeight="1" x14ac:dyDescent="0.25"/>
    <row r="35236" ht="30.75" customHeight="1" x14ac:dyDescent="0.25"/>
    <row r="35237" ht="30.75" customHeight="1" x14ac:dyDescent="0.25"/>
    <row r="35238" ht="30.75" customHeight="1" x14ac:dyDescent="0.25"/>
    <row r="35239" ht="30.75" customHeight="1" x14ac:dyDescent="0.25"/>
    <row r="35240" ht="30.75" customHeight="1" x14ac:dyDescent="0.25"/>
    <row r="35241" ht="30.75" customHeight="1" x14ac:dyDescent="0.25"/>
    <row r="35242" ht="30.75" customHeight="1" x14ac:dyDescent="0.25"/>
    <row r="35243" ht="30.75" customHeight="1" x14ac:dyDescent="0.25"/>
    <row r="35244" ht="30.75" customHeight="1" x14ac:dyDescent="0.25"/>
    <row r="35245" ht="30.75" customHeight="1" x14ac:dyDescent="0.25"/>
    <row r="35246" ht="30.75" customHeight="1" x14ac:dyDescent="0.25"/>
    <row r="35247" ht="30.75" customHeight="1" x14ac:dyDescent="0.25"/>
    <row r="35248" ht="30.75" customHeight="1" x14ac:dyDescent="0.25"/>
    <row r="35249" ht="30.75" customHeight="1" x14ac:dyDescent="0.25"/>
    <row r="35250" ht="30.75" customHeight="1" x14ac:dyDescent="0.25"/>
    <row r="35251" ht="30.75" customHeight="1" x14ac:dyDescent="0.25"/>
    <row r="35252" ht="30.75" customHeight="1" x14ac:dyDescent="0.25"/>
    <row r="35253" ht="30.75" customHeight="1" x14ac:dyDescent="0.25"/>
    <row r="35254" ht="30.75" customHeight="1" x14ac:dyDescent="0.25"/>
    <row r="35255" ht="30.75" customHeight="1" x14ac:dyDescent="0.25"/>
    <row r="35256" ht="30.75" customHeight="1" x14ac:dyDescent="0.25"/>
    <row r="35257" ht="30.75" customHeight="1" x14ac:dyDescent="0.25"/>
    <row r="35258" ht="30.75" customHeight="1" x14ac:dyDescent="0.25"/>
    <row r="35259" ht="30.75" customHeight="1" x14ac:dyDescent="0.25"/>
    <row r="35260" ht="30.75" customHeight="1" x14ac:dyDescent="0.25"/>
    <row r="35261" ht="30.75" customHeight="1" x14ac:dyDescent="0.25"/>
    <row r="35262" ht="30.75" customHeight="1" x14ac:dyDescent="0.25"/>
    <row r="35263" ht="30.75" customHeight="1" x14ac:dyDescent="0.25"/>
    <row r="35264" ht="30.75" customHeight="1" x14ac:dyDescent="0.25"/>
    <row r="35265" ht="30.75" customHeight="1" x14ac:dyDescent="0.25"/>
    <row r="35266" ht="30.75" customHeight="1" x14ac:dyDescent="0.25"/>
    <row r="35267" ht="30.75" customHeight="1" x14ac:dyDescent="0.25"/>
    <row r="35268" ht="30.75" customHeight="1" x14ac:dyDescent="0.25"/>
    <row r="35269" ht="30.75" customHeight="1" x14ac:dyDescent="0.25"/>
    <row r="35270" ht="30.75" customHeight="1" x14ac:dyDescent="0.25"/>
    <row r="35271" ht="30.75" customHeight="1" x14ac:dyDescent="0.25"/>
    <row r="35272" ht="30.75" customHeight="1" x14ac:dyDescent="0.25"/>
    <row r="35273" ht="30.75" customHeight="1" x14ac:dyDescent="0.25"/>
    <row r="35274" ht="30.75" customHeight="1" x14ac:dyDescent="0.25"/>
    <row r="35275" ht="30.75" customHeight="1" x14ac:dyDescent="0.25"/>
    <row r="35276" ht="30.75" customHeight="1" x14ac:dyDescent="0.25"/>
    <row r="35277" ht="30.75" customHeight="1" x14ac:dyDescent="0.25"/>
    <row r="35278" ht="30.75" customHeight="1" x14ac:dyDescent="0.25"/>
    <row r="35279" ht="30.75" customHeight="1" x14ac:dyDescent="0.25"/>
    <row r="35280" ht="30.75" customHeight="1" x14ac:dyDescent="0.25"/>
    <row r="35281" ht="30.75" customHeight="1" x14ac:dyDescent="0.25"/>
    <row r="35282" ht="30.75" customHeight="1" x14ac:dyDescent="0.25"/>
    <row r="35283" ht="30.75" customHeight="1" x14ac:dyDescent="0.25"/>
    <row r="35284" ht="30.75" customHeight="1" x14ac:dyDescent="0.25"/>
    <row r="35285" ht="30.75" customHeight="1" x14ac:dyDescent="0.25"/>
    <row r="35286" ht="30.75" customHeight="1" x14ac:dyDescent="0.25"/>
    <row r="35287" ht="30.75" customHeight="1" x14ac:dyDescent="0.25"/>
    <row r="35288" ht="30.75" customHeight="1" x14ac:dyDescent="0.25"/>
    <row r="35289" ht="30.75" customHeight="1" x14ac:dyDescent="0.25"/>
    <row r="35290" ht="30.75" customHeight="1" x14ac:dyDescent="0.25"/>
    <row r="35291" ht="30.75" customHeight="1" x14ac:dyDescent="0.25"/>
    <row r="35292" ht="30.75" customHeight="1" x14ac:dyDescent="0.25"/>
    <row r="35293" ht="30.75" customHeight="1" x14ac:dyDescent="0.25"/>
    <row r="35294" ht="30.75" customHeight="1" x14ac:dyDescent="0.25"/>
    <row r="35295" ht="30.75" customHeight="1" x14ac:dyDescent="0.25"/>
    <row r="35296" ht="30.75" customHeight="1" x14ac:dyDescent="0.25"/>
    <row r="35297" ht="30.75" customHeight="1" x14ac:dyDescent="0.25"/>
    <row r="35298" ht="30.75" customHeight="1" x14ac:dyDescent="0.25"/>
    <row r="35299" ht="30.75" customHeight="1" x14ac:dyDescent="0.25"/>
    <row r="35300" ht="30.75" customHeight="1" x14ac:dyDescent="0.25"/>
    <row r="35301" ht="30.75" customHeight="1" x14ac:dyDescent="0.25"/>
    <row r="35302" ht="30.75" customHeight="1" x14ac:dyDescent="0.25"/>
    <row r="35303" ht="30.75" customHeight="1" x14ac:dyDescent="0.25"/>
    <row r="35304" ht="30.75" customHeight="1" x14ac:dyDescent="0.25"/>
    <row r="35305" ht="30.75" customHeight="1" x14ac:dyDescent="0.25"/>
    <row r="35306" ht="30.75" customHeight="1" x14ac:dyDescent="0.25"/>
    <row r="35307" ht="30.75" customHeight="1" x14ac:dyDescent="0.25"/>
    <row r="35308" ht="30.75" customHeight="1" x14ac:dyDescent="0.25"/>
    <row r="35309" ht="30.75" customHeight="1" x14ac:dyDescent="0.25"/>
    <row r="35310" ht="30.75" customHeight="1" x14ac:dyDescent="0.25"/>
    <row r="35311" ht="30.75" customHeight="1" x14ac:dyDescent="0.25"/>
    <row r="35312" ht="30.75" customHeight="1" x14ac:dyDescent="0.25"/>
    <row r="35313" ht="30.75" customHeight="1" x14ac:dyDescent="0.25"/>
    <row r="35314" ht="30.75" customHeight="1" x14ac:dyDescent="0.25"/>
    <row r="35315" ht="30.75" customHeight="1" x14ac:dyDescent="0.25"/>
    <row r="35316" ht="30.75" customHeight="1" x14ac:dyDescent="0.25"/>
    <row r="35317" ht="30.75" customHeight="1" x14ac:dyDescent="0.25"/>
    <row r="35318" ht="30.75" customHeight="1" x14ac:dyDescent="0.25"/>
    <row r="35319" ht="30.75" customHeight="1" x14ac:dyDescent="0.25"/>
    <row r="35320" ht="30.75" customHeight="1" x14ac:dyDescent="0.25"/>
    <row r="35321" ht="30.75" customHeight="1" x14ac:dyDescent="0.25"/>
    <row r="35322" ht="30.75" customHeight="1" x14ac:dyDescent="0.25"/>
    <row r="35323" ht="30.75" customHeight="1" x14ac:dyDescent="0.25"/>
    <row r="35324" ht="30.75" customHeight="1" x14ac:dyDescent="0.25"/>
    <row r="35325" ht="30.75" customHeight="1" x14ac:dyDescent="0.25"/>
    <row r="35326" ht="30.75" customHeight="1" x14ac:dyDescent="0.25"/>
    <row r="35327" ht="30.75" customHeight="1" x14ac:dyDescent="0.25"/>
    <row r="35328" ht="30.75" customHeight="1" x14ac:dyDescent="0.25"/>
    <row r="35329" ht="30.75" customHeight="1" x14ac:dyDescent="0.25"/>
    <row r="35330" ht="30.75" customHeight="1" x14ac:dyDescent="0.25"/>
    <row r="35331" ht="30.75" customHeight="1" x14ac:dyDescent="0.25"/>
    <row r="35332" ht="30.75" customHeight="1" x14ac:dyDescent="0.25"/>
    <row r="35333" ht="30.75" customHeight="1" x14ac:dyDescent="0.25"/>
    <row r="35334" ht="30.75" customHeight="1" x14ac:dyDescent="0.25"/>
    <row r="35335" ht="30.75" customHeight="1" x14ac:dyDescent="0.25"/>
    <row r="35336" ht="30.75" customHeight="1" x14ac:dyDescent="0.25"/>
    <row r="35337" ht="30.75" customHeight="1" x14ac:dyDescent="0.25"/>
    <row r="35338" ht="30.75" customHeight="1" x14ac:dyDescent="0.25"/>
    <row r="35339" ht="30.75" customHeight="1" x14ac:dyDescent="0.25"/>
    <row r="35340" ht="30.75" customHeight="1" x14ac:dyDescent="0.25"/>
    <row r="35341" ht="30.75" customHeight="1" x14ac:dyDescent="0.25"/>
    <row r="35342" ht="30.75" customHeight="1" x14ac:dyDescent="0.25"/>
    <row r="35343" ht="30.75" customHeight="1" x14ac:dyDescent="0.25"/>
    <row r="35344" ht="30.75" customHeight="1" x14ac:dyDescent="0.25"/>
    <row r="35345" ht="30.75" customHeight="1" x14ac:dyDescent="0.25"/>
    <row r="35346" ht="30.75" customHeight="1" x14ac:dyDescent="0.25"/>
    <row r="35347" ht="30.75" customHeight="1" x14ac:dyDescent="0.25"/>
    <row r="35348" ht="30.75" customHeight="1" x14ac:dyDescent="0.25"/>
    <row r="35349" ht="30.75" customHeight="1" x14ac:dyDescent="0.25"/>
    <row r="35350" ht="30.75" customHeight="1" x14ac:dyDescent="0.25"/>
    <row r="35351" ht="30.75" customHeight="1" x14ac:dyDescent="0.25"/>
    <row r="35352" ht="30.75" customHeight="1" x14ac:dyDescent="0.25"/>
    <row r="35353" ht="30.75" customHeight="1" x14ac:dyDescent="0.25"/>
    <row r="35354" ht="30.75" customHeight="1" x14ac:dyDescent="0.25"/>
    <row r="35355" ht="30.75" customHeight="1" x14ac:dyDescent="0.25"/>
    <row r="35356" ht="30.75" customHeight="1" x14ac:dyDescent="0.25"/>
    <row r="35357" ht="30.75" customHeight="1" x14ac:dyDescent="0.25"/>
    <row r="35358" ht="30.75" customHeight="1" x14ac:dyDescent="0.25"/>
    <row r="35359" ht="30.75" customHeight="1" x14ac:dyDescent="0.25"/>
    <row r="35360" ht="30.75" customHeight="1" x14ac:dyDescent="0.25"/>
    <row r="35361" ht="30.75" customHeight="1" x14ac:dyDescent="0.25"/>
    <row r="35362" ht="30.75" customHeight="1" x14ac:dyDescent="0.25"/>
    <row r="35363" ht="30.75" customHeight="1" x14ac:dyDescent="0.25"/>
    <row r="35364" ht="30.75" customHeight="1" x14ac:dyDescent="0.25"/>
    <row r="35365" ht="30.75" customHeight="1" x14ac:dyDescent="0.25"/>
    <row r="35366" ht="30.75" customHeight="1" x14ac:dyDescent="0.25"/>
    <row r="35367" ht="30.75" customHeight="1" x14ac:dyDescent="0.25"/>
    <row r="35368" ht="30.75" customHeight="1" x14ac:dyDescent="0.25"/>
    <row r="35369" ht="30.75" customHeight="1" x14ac:dyDescent="0.25"/>
    <row r="35370" ht="30.75" customHeight="1" x14ac:dyDescent="0.25"/>
    <row r="35371" ht="30.75" customHeight="1" x14ac:dyDescent="0.25"/>
    <row r="35372" ht="30.75" customHeight="1" x14ac:dyDescent="0.25"/>
    <row r="35373" ht="30.75" customHeight="1" x14ac:dyDescent="0.25"/>
    <row r="35374" ht="30.75" customHeight="1" x14ac:dyDescent="0.25"/>
    <row r="35375" ht="30.75" customHeight="1" x14ac:dyDescent="0.25"/>
    <row r="35376" ht="30.75" customHeight="1" x14ac:dyDescent="0.25"/>
    <row r="35377" ht="30.75" customHeight="1" x14ac:dyDescent="0.25"/>
    <row r="35378" ht="30.75" customHeight="1" x14ac:dyDescent="0.25"/>
    <row r="35379" ht="30.75" customHeight="1" x14ac:dyDescent="0.25"/>
    <row r="35380" ht="30.75" customHeight="1" x14ac:dyDescent="0.25"/>
    <row r="35381" ht="30.75" customHeight="1" x14ac:dyDescent="0.25"/>
    <row r="35382" ht="30.75" customHeight="1" x14ac:dyDescent="0.25"/>
    <row r="35383" ht="30.75" customHeight="1" x14ac:dyDescent="0.25"/>
    <row r="35384" ht="30.75" customHeight="1" x14ac:dyDescent="0.25"/>
    <row r="35385" ht="30.75" customHeight="1" x14ac:dyDescent="0.25"/>
    <row r="35386" ht="30.75" customHeight="1" x14ac:dyDescent="0.25"/>
    <row r="35387" ht="30.75" customHeight="1" x14ac:dyDescent="0.25"/>
    <row r="35388" ht="30.75" customHeight="1" x14ac:dyDescent="0.25"/>
    <row r="35389" ht="30.75" customHeight="1" x14ac:dyDescent="0.25"/>
    <row r="35390" ht="30.75" customHeight="1" x14ac:dyDescent="0.25"/>
    <row r="35391" ht="30.75" customHeight="1" x14ac:dyDescent="0.25"/>
    <row r="35392" ht="30.75" customHeight="1" x14ac:dyDescent="0.25"/>
    <row r="35393" ht="30.75" customHeight="1" x14ac:dyDescent="0.25"/>
    <row r="35394" ht="30.75" customHeight="1" x14ac:dyDescent="0.25"/>
    <row r="35395" ht="30.75" customHeight="1" x14ac:dyDescent="0.25"/>
    <row r="35396" ht="30.75" customHeight="1" x14ac:dyDescent="0.25"/>
    <row r="35397" ht="30.75" customHeight="1" x14ac:dyDescent="0.25"/>
    <row r="35398" ht="30.75" customHeight="1" x14ac:dyDescent="0.25"/>
    <row r="35399" ht="30.75" customHeight="1" x14ac:dyDescent="0.25"/>
    <row r="35400" ht="30.75" customHeight="1" x14ac:dyDescent="0.25"/>
    <row r="35401" ht="30.75" customHeight="1" x14ac:dyDescent="0.25"/>
    <row r="35402" ht="30.75" customHeight="1" x14ac:dyDescent="0.25"/>
    <row r="35403" ht="30.75" customHeight="1" x14ac:dyDescent="0.25"/>
    <row r="35404" ht="30.75" customHeight="1" x14ac:dyDescent="0.25"/>
    <row r="35405" ht="30.75" customHeight="1" x14ac:dyDescent="0.25"/>
    <row r="35406" ht="30.75" customHeight="1" x14ac:dyDescent="0.25"/>
    <row r="35407" ht="30.75" customHeight="1" x14ac:dyDescent="0.25"/>
    <row r="35408" ht="30.75" customHeight="1" x14ac:dyDescent="0.25"/>
    <row r="35409" ht="30.75" customHeight="1" x14ac:dyDescent="0.25"/>
    <row r="35410" ht="30.75" customHeight="1" x14ac:dyDescent="0.25"/>
    <row r="35411" ht="30.75" customHeight="1" x14ac:dyDescent="0.25"/>
    <row r="35412" ht="30.75" customHeight="1" x14ac:dyDescent="0.25"/>
    <row r="35413" ht="30.75" customHeight="1" x14ac:dyDescent="0.25"/>
    <row r="35414" ht="30.75" customHeight="1" x14ac:dyDescent="0.25"/>
    <row r="35415" ht="30.75" customHeight="1" x14ac:dyDescent="0.25"/>
    <row r="35416" ht="30.75" customHeight="1" x14ac:dyDescent="0.25"/>
    <row r="35417" ht="30.75" customHeight="1" x14ac:dyDescent="0.25"/>
    <row r="35418" ht="30.75" customHeight="1" x14ac:dyDescent="0.25"/>
    <row r="35419" ht="30.75" customHeight="1" x14ac:dyDescent="0.25"/>
    <row r="35420" ht="30.75" customHeight="1" x14ac:dyDescent="0.25"/>
    <row r="35421" ht="30.75" customHeight="1" x14ac:dyDescent="0.25"/>
    <row r="35422" ht="30.75" customHeight="1" x14ac:dyDescent="0.25"/>
    <row r="35423" ht="30.75" customHeight="1" x14ac:dyDescent="0.25"/>
    <row r="35424" ht="30.75" customHeight="1" x14ac:dyDescent="0.25"/>
    <row r="35425" ht="30.75" customHeight="1" x14ac:dyDescent="0.25"/>
    <row r="35426" ht="30.75" customHeight="1" x14ac:dyDescent="0.25"/>
    <row r="35427" ht="30.75" customHeight="1" x14ac:dyDescent="0.25"/>
    <row r="35428" ht="30.75" customHeight="1" x14ac:dyDescent="0.25"/>
    <row r="35429" ht="30.75" customHeight="1" x14ac:dyDescent="0.25"/>
    <row r="35430" ht="30.75" customHeight="1" x14ac:dyDescent="0.25"/>
    <row r="35431" ht="30.75" customHeight="1" x14ac:dyDescent="0.25"/>
    <row r="35432" ht="30.75" customHeight="1" x14ac:dyDescent="0.25"/>
    <row r="35433" ht="30.75" customHeight="1" x14ac:dyDescent="0.25"/>
    <row r="35434" ht="30.75" customHeight="1" x14ac:dyDescent="0.25"/>
    <row r="35435" ht="30.75" customHeight="1" x14ac:dyDescent="0.25"/>
    <row r="35436" ht="30.75" customHeight="1" x14ac:dyDescent="0.25"/>
    <row r="35437" ht="30.75" customHeight="1" x14ac:dyDescent="0.25"/>
    <row r="35438" ht="30.75" customHeight="1" x14ac:dyDescent="0.25"/>
    <row r="35439" ht="30.75" customHeight="1" x14ac:dyDescent="0.25"/>
    <row r="35440" ht="30.75" customHeight="1" x14ac:dyDescent="0.25"/>
    <row r="35441" ht="30.75" customHeight="1" x14ac:dyDescent="0.25"/>
    <row r="35442" ht="30.75" customHeight="1" x14ac:dyDescent="0.25"/>
    <row r="35443" ht="30.75" customHeight="1" x14ac:dyDescent="0.25"/>
    <row r="35444" ht="30.75" customHeight="1" x14ac:dyDescent="0.25"/>
    <row r="35445" ht="30.75" customHeight="1" x14ac:dyDescent="0.25"/>
    <row r="35446" ht="30.75" customHeight="1" x14ac:dyDescent="0.25"/>
    <row r="35447" ht="30.75" customHeight="1" x14ac:dyDescent="0.25"/>
    <row r="35448" ht="30.75" customHeight="1" x14ac:dyDescent="0.25"/>
    <row r="35449" ht="30.75" customHeight="1" x14ac:dyDescent="0.25"/>
    <row r="35450" ht="30.75" customHeight="1" x14ac:dyDescent="0.25"/>
    <row r="35451" ht="30.75" customHeight="1" x14ac:dyDescent="0.25"/>
    <row r="35452" ht="30.75" customHeight="1" x14ac:dyDescent="0.25"/>
    <row r="35453" ht="30.75" customHeight="1" x14ac:dyDescent="0.25"/>
    <row r="35454" ht="30.75" customHeight="1" x14ac:dyDescent="0.25"/>
    <row r="35455" ht="30.75" customHeight="1" x14ac:dyDescent="0.25"/>
    <row r="35456" ht="30.75" customHeight="1" x14ac:dyDescent="0.25"/>
    <row r="35457" ht="30.75" customHeight="1" x14ac:dyDescent="0.25"/>
    <row r="35458" ht="30.75" customHeight="1" x14ac:dyDescent="0.25"/>
    <row r="35459" ht="30.75" customHeight="1" x14ac:dyDescent="0.25"/>
    <row r="35460" ht="30.75" customHeight="1" x14ac:dyDescent="0.25"/>
    <row r="35461" ht="30.75" customHeight="1" x14ac:dyDescent="0.25"/>
    <row r="35462" ht="30.75" customHeight="1" x14ac:dyDescent="0.25"/>
    <row r="35463" ht="30.75" customHeight="1" x14ac:dyDescent="0.25"/>
    <row r="35464" ht="30.75" customHeight="1" x14ac:dyDescent="0.25"/>
    <row r="35465" ht="30.75" customHeight="1" x14ac:dyDescent="0.25"/>
    <row r="35466" ht="30.75" customHeight="1" x14ac:dyDescent="0.25"/>
    <row r="35467" ht="30.75" customHeight="1" x14ac:dyDescent="0.25"/>
    <row r="35468" ht="30.75" customHeight="1" x14ac:dyDescent="0.25"/>
    <row r="35469" ht="30.75" customHeight="1" x14ac:dyDescent="0.25"/>
    <row r="35470" ht="30.75" customHeight="1" x14ac:dyDescent="0.25"/>
    <row r="35471" ht="30.75" customHeight="1" x14ac:dyDescent="0.25"/>
    <row r="35472" ht="30.75" customHeight="1" x14ac:dyDescent="0.25"/>
    <row r="35473" ht="30.75" customHeight="1" x14ac:dyDescent="0.25"/>
    <row r="35474" ht="30.75" customHeight="1" x14ac:dyDescent="0.25"/>
    <row r="35475" ht="30.75" customHeight="1" x14ac:dyDescent="0.25"/>
    <row r="35476" ht="30.75" customHeight="1" x14ac:dyDescent="0.25"/>
    <row r="35477" ht="30.75" customHeight="1" x14ac:dyDescent="0.25"/>
    <row r="35478" ht="30.75" customHeight="1" x14ac:dyDescent="0.25"/>
    <row r="35479" ht="30.75" customHeight="1" x14ac:dyDescent="0.25"/>
    <row r="35480" ht="30.75" customHeight="1" x14ac:dyDescent="0.25"/>
    <row r="35481" ht="30.75" customHeight="1" x14ac:dyDescent="0.25"/>
    <row r="35482" ht="30.75" customHeight="1" x14ac:dyDescent="0.25"/>
    <row r="35483" ht="30.75" customHeight="1" x14ac:dyDescent="0.25"/>
    <row r="35484" ht="30.75" customHeight="1" x14ac:dyDescent="0.25"/>
    <row r="35485" ht="30.75" customHeight="1" x14ac:dyDescent="0.25"/>
    <row r="35486" ht="30.75" customHeight="1" x14ac:dyDescent="0.25"/>
    <row r="35487" ht="30.75" customHeight="1" x14ac:dyDescent="0.25"/>
    <row r="35488" ht="30.75" customHeight="1" x14ac:dyDescent="0.25"/>
    <row r="35489" ht="30.75" customHeight="1" x14ac:dyDescent="0.25"/>
    <row r="35490" ht="30.75" customHeight="1" x14ac:dyDescent="0.25"/>
    <row r="35491" ht="30.75" customHeight="1" x14ac:dyDescent="0.25"/>
    <row r="35492" ht="30.75" customHeight="1" x14ac:dyDescent="0.25"/>
    <row r="35493" ht="30.75" customHeight="1" x14ac:dyDescent="0.25"/>
    <row r="35494" ht="30.75" customHeight="1" x14ac:dyDescent="0.25"/>
    <row r="35495" ht="30.75" customHeight="1" x14ac:dyDescent="0.25"/>
    <row r="35496" ht="30.75" customHeight="1" x14ac:dyDescent="0.25"/>
    <row r="35497" ht="30.75" customHeight="1" x14ac:dyDescent="0.25"/>
    <row r="35498" ht="30.75" customHeight="1" x14ac:dyDescent="0.25"/>
    <row r="35499" ht="30.75" customHeight="1" x14ac:dyDescent="0.25"/>
    <row r="35500" ht="30.75" customHeight="1" x14ac:dyDescent="0.25"/>
    <row r="35501" ht="30.75" customHeight="1" x14ac:dyDescent="0.25"/>
    <row r="35502" ht="30.75" customHeight="1" x14ac:dyDescent="0.25"/>
    <row r="35503" ht="30.75" customHeight="1" x14ac:dyDescent="0.25"/>
    <row r="35504" ht="30.75" customHeight="1" x14ac:dyDescent="0.25"/>
    <row r="35505" ht="30.75" customHeight="1" x14ac:dyDescent="0.25"/>
    <row r="35506" ht="30.75" customHeight="1" x14ac:dyDescent="0.25"/>
    <row r="35507" ht="30.75" customHeight="1" x14ac:dyDescent="0.25"/>
    <row r="35508" ht="30.75" customHeight="1" x14ac:dyDescent="0.25"/>
    <row r="35509" ht="30.75" customHeight="1" x14ac:dyDescent="0.25"/>
    <row r="35510" ht="30.75" customHeight="1" x14ac:dyDescent="0.25"/>
    <row r="35511" ht="30.75" customHeight="1" x14ac:dyDescent="0.25"/>
    <row r="35512" ht="30.75" customHeight="1" x14ac:dyDescent="0.25"/>
    <row r="35513" ht="30.75" customHeight="1" x14ac:dyDescent="0.25"/>
    <row r="35514" ht="30.75" customHeight="1" x14ac:dyDescent="0.25"/>
    <row r="35515" ht="30.75" customHeight="1" x14ac:dyDescent="0.25"/>
    <row r="35516" ht="30.75" customHeight="1" x14ac:dyDescent="0.25"/>
    <row r="35517" ht="30.75" customHeight="1" x14ac:dyDescent="0.25"/>
    <row r="35518" ht="30.75" customHeight="1" x14ac:dyDescent="0.25"/>
    <row r="35519" ht="30.75" customHeight="1" x14ac:dyDescent="0.25"/>
    <row r="35520" ht="30.75" customHeight="1" x14ac:dyDescent="0.25"/>
    <row r="35521" ht="30.75" customHeight="1" x14ac:dyDescent="0.25"/>
    <row r="35522" ht="30.75" customHeight="1" x14ac:dyDescent="0.25"/>
    <row r="35523" ht="30.75" customHeight="1" x14ac:dyDescent="0.25"/>
    <row r="35524" ht="30.75" customHeight="1" x14ac:dyDescent="0.25"/>
    <row r="35525" ht="30.75" customHeight="1" x14ac:dyDescent="0.25"/>
    <row r="35526" ht="30.75" customHeight="1" x14ac:dyDescent="0.25"/>
    <row r="35527" ht="30.75" customHeight="1" x14ac:dyDescent="0.25"/>
    <row r="35528" ht="30.75" customHeight="1" x14ac:dyDescent="0.25"/>
    <row r="35529" ht="30.75" customHeight="1" x14ac:dyDescent="0.25"/>
    <row r="35530" ht="30.75" customHeight="1" x14ac:dyDescent="0.25"/>
    <row r="35531" ht="30.75" customHeight="1" x14ac:dyDescent="0.25"/>
    <row r="35532" ht="30.75" customHeight="1" x14ac:dyDescent="0.25"/>
    <row r="35533" ht="30.75" customHeight="1" x14ac:dyDescent="0.25"/>
    <row r="35534" ht="30.75" customHeight="1" x14ac:dyDescent="0.25"/>
    <row r="35535" ht="30.75" customHeight="1" x14ac:dyDescent="0.25"/>
    <row r="35536" ht="30.75" customHeight="1" x14ac:dyDescent="0.25"/>
    <row r="35537" ht="30.75" customHeight="1" x14ac:dyDescent="0.25"/>
    <row r="35538" ht="30.75" customHeight="1" x14ac:dyDescent="0.25"/>
    <row r="35539" ht="30.75" customHeight="1" x14ac:dyDescent="0.25"/>
    <row r="35540" ht="30.75" customHeight="1" x14ac:dyDescent="0.25"/>
    <row r="35541" ht="30.75" customHeight="1" x14ac:dyDescent="0.25"/>
    <row r="35542" ht="30.75" customHeight="1" x14ac:dyDescent="0.25"/>
    <row r="35543" ht="30.75" customHeight="1" x14ac:dyDescent="0.25"/>
    <row r="35544" ht="30.75" customHeight="1" x14ac:dyDescent="0.25"/>
    <row r="35545" ht="30.75" customHeight="1" x14ac:dyDescent="0.25"/>
    <row r="35546" ht="30.75" customHeight="1" x14ac:dyDescent="0.25"/>
    <row r="35547" ht="30.75" customHeight="1" x14ac:dyDescent="0.25"/>
    <row r="35548" ht="30.75" customHeight="1" x14ac:dyDescent="0.25"/>
    <row r="35549" ht="30.75" customHeight="1" x14ac:dyDescent="0.25"/>
    <row r="35550" ht="30.75" customHeight="1" x14ac:dyDescent="0.25"/>
    <row r="35551" ht="30.75" customHeight="1" x14ac:dyDescent="0.25"/>
    <row r="35552" ht="30.75" customHeight="1" x14ac:dyDescent="0.25"/>
    <row r="35553" ht="30.75" customHeight="1" x14ac:dyDescent="0.25"/>
    <row r="35554" ht="30.75" customHeight="1" x14ac:dyDescent="0.25"/>
    <row r="35555" ht="30.75" customHeight="1" x14ac:dyDescent="0.25"/>
    <row r="35556" ht="30.75" customHeight="1" x14ac:dyDescent="0.25"/>
    <row r="35557" ht="30.75" customHeight="1" x14ac:dyDescent="0.25"/>
    <row r="35558" ht="30.75" customHeight="1" x14ac:dyDescent="0.25"/>
    <row r="35559" ht="30.75" customHeight="1" x14ac:dyDescent="0.25"/>
    <row r="35560" ht="30.75" customHeight="1" x14ac:dyDescent="0.25"/>
    <row r="35561" ht="30.75" customHeight="1" x14ac:dyDescent="0.25"/>
    <row r="35562" ht="30.75" customHeight="1" x14ac:dyDescent="0.25"/>
    <row r="35563" ht="30.75" customHeight="1" x14ac:dyDescent="0.25"/>
    <row r="35564" ht="30.75" customHeight="1" x14ac:dyDescent="0.25"/>
    <row r="35565" ht="30.75" customHeight="1" x14ac:dyDescent="0.25"/>
    <row r="35566" ht="30.75" customHeight="1" x14ac:dyDescent="0.25"/>
    <row r="35567" ht="30.75" customHeight="1" x14ac:dyDescent="0.25"/>
    <row r="35568" ht="30.75" customHeight="1" x14ac:dyDescent="0.25"/>
    <row r="35569" ht="30.75" customHeight="1" x14ac:dyDescent="0.25"/>
    <row r="35570" ht="30.75" customHeight="1" x14ac:dyDescent="0.25"/>
    <row r="35571" ht="30.75" customHeight="1" x14ac:dyDescent="0.25"/>
    <row r="35572" ht="30.75" customHeight="1" x14ac:dyDescent="0.25"/>
    <row r="35573" ht="30.75" customHeight="1" x14ac:dyDescent="0.25"/>
    <row r="35574" ht="30.75" customHeight="1" x14ac:dyDescent="0.25"/>
    <row r="35575" ht="30.75" customHeight="1" x14ac:dyDescent="0.25"/>
    <row r="35576" ht="30.75" customHeight="1" x14ac:dyDescent="0.25"/>
    <row r="35577" ht="30.75" customHeight="1" x14ac:dyDescent="0.25"/>
    <row r="35578" ht="30.75" customHeight="1" x14ac:dyDescent="0.25"/>
    <row r="35579" ht="30.75" customHeight="1" x14ac:dyDescent="0.25"/>
    <row r="35580" ht="30.75" customHeight="1" x14ac:dyDescent="0.25"/>
    <row r="35581" ht="30.75" customHeight="1" x14ac:dyDescent="0.25"/>
    <row r="35582" ht="30.75" customHeight="1" x14ac:dyDescent="0.25"/>
    <row r="35583" ht="30.75" customHeight="1" x14ac:dyDescent="0.25"/>
    <row r="35584" ht="30.75" customHeight="1" x14ac:dyDescent="0.25"/>
    <row r="35585" ht="30.75" customHeight="1" x14ac:dyDescent="0.25"/>
    <row r="35586" ht="30.75" customHeight="1" x14ac:dyDescent="0.25"/>
    <row r="35587" ht="30.75" customHeight="1" x14ac:dyDescent="0.25"/>
    <row r="35588" ht="30.75" customHeight="1" x14ac:dyDescent="0.25"/>
    <row r="35589" ht="30.75" customHeight="1" x14ac:dyDescent="0.25"/>
    <row r="35590" ht="30.75" customHeight="1" x14ac:dyDescent="0.25"/>
    <row r="35591" ht="30.75" customHeight="1" x14ac:dyDescent="0.25"/>
    <row r="35592" ht="30.75" customHeight="1" x14ac:dyDescent="0.25"/>
    <row r="35593" ht="30.75" customHeight="1" x14ac:dyDescent="0.25"/>
    <row r="35594" ht="30.75" customHeight="1" x14ac:dyDescent="0.25"/>
    <row r="35595" ht="30.75" customHeight="1" x14ac:dyDescent="0.25"/>
    <row r="35596" ht="30.75" customHeight="1" x14ac:dyDescent="0.25"/>
    <row r="35597" ht="30.75" customHeight="1" x14ac:dyDescent="0.25"/>
    <row r="35598" ht="30.75" customHeight="1" x14ac:dyDescent="0.25"/>
    <row r="35599" ht="30.75" customHeight="1" x14ac:dyDescent="0.25"/>
    <row r="35600" ht="30.75" customHeight="1" x14ac:dyDescent="0.25"/>
    <row r="35601" ht="30.75" customHeight="1" x14ac:dyDescent="0.25"/>
    <row r="35602" ht="30.75" customHeight="1" x14ac:dyDescent="0.25"/>
    <row r="35603" ht="30.75" customHeight="1" x14ac:dyDescent="0.25"/>
    <row r="35604" ht="30.75" customHeight="1" x14ac:dyDescent="0.25"/>
    <row r="35605" ht="30.75" customHeight="1" x14ac:dyDescent="0.25"/>
    <row r="35606" ht="30.75" customHeight="1" x14ac:dyDescent="0.25"/>
    <row r="35607" ht="30.75" customHeight="1" x14ac:dyDescent="0.25"/>
    <row r="35608" ht="30.75" customHeight="1" x14ac:dyDescent="0.25"/>
    <row r="35609" ht="30.75" customHeight="1" x14ac:dyDescent="0.25"/>
    <row r="35610" ht="30.75" customHeight="1" x14ac:dyDescent="0.25"/>
    <row r="35611" ht="30.75" customHeight="1" x14ac:dyDescent="0.25"/>
    <row r="35612" ht="30.75" customHeight="1" x14ac:dyDescent="0.25"/>
    <row r="35613" ht="30.75" customHeight="1" x14ac:dyDescent="0.25"/>
    <row r="35614" ht="30.75" customHeight="1" x14ac:dyDescent="0.25"/>
    <row r="35615" ht="30.75" customHeight="1" x14ac:dyDescent="0.25"/>
    <row r="35616" ht="30.75" customHeight="1" x14ac:dyDescent="0.25"/>
    <row r="35617" ht="30.75" customHeight="1" x14ac:dyDescent="0.25"/>
    <row r="35618" ht="30.75" customHeight="1" x14ac:dyDescent="0.25"/>
    <row r="35619" ht="30.75" customHeight="1" x14ac:dyDescent="0.25"/>
    <row r="35620" ht="30.75" customHeight="1" x14ac:dyDescent="0.25"/>
    <row r="35621" ht="30.75" customHeight="1" x14ac:dyDescent="0.25"/>
    <row r="35622" ht="30.75" customHeight="1" x14ac:dyDescent="0.25"/>
    <row r="35623" ht="30.75" customHeight="1" x14ac:dyDescent="0.25"/>
    <row r="35624" ht="30.75" customHeight="1" x14ac:dyDescent="0.25"/>
    <row r="35625" ht="30.75" customHeight="1" x14ac:dyDescent="0.25"/>
    <row r="35626" ht="30.75" customHeight="1" x14ac:dyDescent="0.25"/>
    <row r="35627" ht="30.75" customHeight="1" x14ac:dyDescent="0.25"/>
    <row r="35628" ht="30.75" customHeight="1" x14ac:dyDescent="0.25"/>
    <row r="35629" ht="30.75" customHeight="1" x14ac:dyDescent="0.25"/>
    <row r="35630" ht="30.75" customHeight="1" x14ac:dyDescent="0.25"/>
    <row r="35631" ht="30.75" customHeight="1" x14ac:dyDescent="0.25"/>
    <row r="35632" ht="30.75" customHeight="1" x14ac:dyDescent="0.25"/>
    <row r="35633" ht="30.75" customHeight="1" x14ac:dyDescent="0.25"/>
    <row r="35634" ht="30.75" customHeight="1" x14ac:dyDescent="0.25"/>
    <row r="35635" ht="30.75" customHeight="1" x14ac:dyDescent="0.25"/>
    <row r="35636" ht="30.75" customHeight="1" x14ac:dyDescent="0.25"/>
    <row r="35637" ht="30.75" customHeight="1" x14ac:dyDescent="0.25"/>
    <row r="35638" ht="30.75" customHeight="1" x14ac:dyDescent="0.25"/>
    <row r="35639" ht="30.75" customHeight="1" x14ac:dyDescent="0.25"/>
    <row r="35640" ht="30.75" customHeight="1" x14ac:dyDescent="0.25"/>
    <row r="35641" ht="30.75" customHeight="1" x14ac:dyDescent="0.25"/>
    <row r="35642" ht="30.75" customHeight="1" x14ac:dyDescent="0.25"/>
    <row r="35643" ht="30.75" customHeight="1" x14ac:dyDescent="0.25"/>
    <row r="35644" ht="30.75" customHeight="1" x14ac:dyDescent="0.25"/>
    <row r="35645" ht="30.75" customHeight="1" x14ac:dyDescent="0.25"/>
    <row r="35646" ht="30.75" customHeight="1" x14ac:dyDescent="0.25"/>
    <row r="35647" ht="30.75" customHeight="1" x14ac:dyDescent="0.25"/>
    <row r="35648" ht="30.75" customHeight="1" x14ac:dyDescent="0.25"/>
    <row r="35649" ht="30.75" customHeight="1" x14ac:dyDescent="0.25"/>
    <row r="35650" ht="30.75" customHeight="1" x14ac:dyDescent="0.25"/>
    <row r="35651" ht="30.75" customHeight="1" x14ac:dyDescent="0.25"/>
    <row r="35652" ht="30.75" customHeight="1" x14ac:dyDescent="0.25"/>
    <row r="35653" ht="30.75" customHeight="1" x14ac:dyDescent="0.25"/>
    <row r="35654" ht="30.75" customHeight="1" x14ac:dyDescent="0.25"/>
    <row r="35655" ht="30.75" customHeight="1" x14ac:dyDescent="0.25"/>
    <row r="35656" ht="30.75" customHeight="1" x14ac:dyDescent="0.25"/>
    <row r="35657" ht="30.75" customHeight="1" x14ac:dyDescent="0.25"/>
    <row r="35658" ht="30.75" customHeight="1" x14ac:dyDescent="0.25"/>
    <row r="35659" ht="30.75" customHeight="1" x14ac:dyDescent="0.25"/>
    <row r="35660" ht="30.75" customHeight="1" x14ac:dyDescent="0.25"/>
    <row r="35661" ht="30.75" customHeight="1" x14ac:dyDescent="0.25"/>
    <row r="35662" ht="30.75" customHeight="1" x14ac:dyDescent="0.25"/>
    <row r="35663" ht="30.75" customHeight="1" x14ac:dyDescent="0.25"/>
    <row r="35664" ht="30.75" customHeight="1" x14ac:dyDescent="0.25"/>
    <row r="35665" ht="30.75" customHeight="1" x14ac:dyDescent="0.25"/>
    <row r="35666" ht="30.75" customHeight="1" x14ac:dyDescent="0.25"/>
    <row r="35667" ht="30.75" customHeight="1" x14ac:dyDescent="0.25"/>
    <row r="35668" ht="30.75" customHeight="1" x14ac:dyDescent="0.25"/>
    <row r="35669" ht="30.75" customHeight="1" x14ac:dyDescent="0.25"/>
    <row r="35670" ht="30.75" customHeight="1" x14ac:dyDescent="0.25"/>
    <row r="35671" ht="30.75" customHeight="1" x14ac:dyDescent="0.25"/>
    <row r="35672" ht="30.75" customHeight="1" x14ac:dyDescent="0.25"/>
    <row r="35673" ht="30.75" customHeight="1" x14ac:dyDescent="0.25"/>
    <row r="35674" ht="30.75" customHeight="1" x14ac:dyDescent="0.25"/>
    <row r="35675" ht="30.75" customHeight="1" x14ac:dyDescent="0.25"/>
    <row r="35676" ht="30.75" customHeight="1" x14ac:dyDescent="0.25"/>
    <row r="35677" ht="30.75" customHeight="1" x14ac:dyDescent="0.25"/>
    <row r="35678" ht="30.75" customHeight="1" x14ac:dyDescent="0.25"/>
    <row r="35679" ht="30.75" customHeight="1" x14ac:dyDescent="0.25"/>
    <row r="35680" ht="30.75" customHeight="1" x14ac:dyDescent="0.25"/>
    <row r="35681" ht="30.75" customHeight="1" x14ac:dyDescent="0.25"/>
    <row r="35682" ht="30.75" customHeight="1" x14ac:dyDescent="0.25"/>
    <row r="35683" ht="30.75" customHeight="1" x14ac:dyDescent="0.25"/>
    <row r="35684" ht="30.75" customHeight="1" x14ac:dyDescent="0.25"/>
    <row r="35685" ht="30.75" customHeight="1" x14ac:dyDescent="0.25"/>
    <row r="35686" ht="30.75" customHeight="1" x14ac:dyDescent="0.25"/>
    <row r="35687" ht="30.75" customHeight="1" x14ac:dyDescent="0.25"/>
    <row r="35688" ht="30.75" customHeight="1" x14ac:dyDescent="0.25"/>
    <row r="35689" ht="30.75" customHeight="1" x14ac:dyDescent="0.25"/>
    <row r="35690" ht="30.75" customHeight="1" x14ac:dyDescent="0.25"/>
    <row r="35691" ht="30.75" customHeight="1" x14ac:dyDescent="0.25"/>
    <row r="35692" ht="30.75" customHeight="1" x14ac:dyDescent="0.25"/>
    <row r="35693" ht="30.75" customHeight="1" x14ac:dyDescent="0.25"/>
    <row r="35694" ht="30.75" customHeight="1" x14ac:dyDescent="0.25"/>
    <row r="35695" ht="30.75" customHeight="1" x14ac:dyDescent="0.25"/>
    <row r="35696" ht="30.75" customHeight="1" x14ac:dyDescent="0.25"/>
    <row r="35697" ht="30.75" customHeight="1" x14ac:dyDescent="0.25"/>
    <row r="35698" ht="30.75" customHeight="1" x14ac:dyDescent="0.25"/>
    <row r="35699" ht="30.75" customHeight="1" x14ac:dyDescent="0.25"/>
    <row r="35700" ht="30.75" customHeight="1" x14ac:dyDescent="0.25"/>
    <row r="35701" ht="30.75" customHeight="1" x14ac:dyDescent="0.25"/>
    <row r="35702" ht="30.75" customHeight="1" x14ac:dyDescent="0.25"/>
    <row r="35703" ht="30.75" customHeight="1" x14ac:dyDescent="0.25"/>
    <row r="35704" ht="30.75" customHeight="1" x14ac:dyDescent="0.25"/>
    <row r="35705" ht="30.75" customHeight="1" x14ac:dyDescent="0.25"/>
    <row r="35706" ht="30.75" customHeight="1" x14ac:dyDescent="0.25"/>
    <row r="35707" ht="30.75" customHeight="1" x14ac:dyDescent="0.25"/>
    <row r="35708" ht="30.75" customHeight="1" x14ac:dyDescent="0.25"/>
    <row r="35709" ht="30.75" customHeight="1" x14ac:dyDescent="0.25"/>
    <row r="35710" ht="30.75" customHeight="1" x14ac:dyDescent="0.25"/>
    <row r="35711" ht="30.75" customHeight="1" x14ac:dyDescent="0.25"/>
    <row r="35712" ht="30.75" customHeight="1" x14ac:dyDescent="0.25"/>
    <row r="35713" ht="30.75" customHeight="1" x14ac:dyDescent="0.25"/>
    <row r="35714" ht="30.75" customHeight="1" x14ac:dyDescent="0.25"/>
    <row r="35715" ht="30.75" customHeight="1" x14ac:dyDescent="0.25"/>
    <row r="35716" ht="30.75" customHeight="1" x14ac:dyDescent="0.25"/>
    <row r="35717" ht="30.75" customHeight="1" x14ac:dyDescent="0.25"/>
    <row r="35718" ht="30.75" customHeight="1" x14ac:dyDescent="0.25"/>
    <row r="35719" ht="30.75" customHeight="1" x14ac:dyDescent="0.25"/>
    <row r="35720" ht="30.75" customHeight="1" x14ac:dyDescent="0.25"/>
    <row r="35721" ht="30.75" customHeight="1" x14ac:dyDescent="0.25"/>
    <row r="35722" ht="30.75" customHeight="1" x14ac:dyDescent="0.25"/>
    <row r="35723" ht="30.75" customHeight="1" x14ac:dyDescent="0.25"/>
    <row r="35724" ht="30.75" customHeight="1" x14ac:dyDescent="0.25"/>
    <row r="35725" ht="30.75" customHeight="1" x14ac:dyDescent="0.25"/>
    <row r="35726" ht="30.75" customHeight="1" x14ac:dyDescent="0.25"/>
    <row r="35727" ht="30.75" customHeight="1" x14ac:dyDescent="0.25"/>
    <row r="35728" ht="30.75" customHeight="1" x14ac:dyDescent="0.25"/>
    <row r="35729" ht="30.75" customHeight="1" x14ac:dyDescent="0.25"/>
    <row r="35730" ht="30.75" customHeight="1" x14ac:dyDescent="0.25"/>
    <row r="35731" ht="30.75" customHeight="1" x14ac:dyDescent="0.25"/>
    <row r="35732" ht="30.75" customHeight="1" x14ac:dyDescent="0.25"/>
    <row r="35733" ht="30.75" customHeight="1" x14ac:dyDescent="0.25"/>
    <row r="35734" ht="30.75" customHeight="1" x14ac:dyDescent="0.25"/>
    <row r="35735" ht="30.75" customHeight="1" x14ac:dyDescent="0.25"/>
    <row r="35736" ht="30.75" customHeight="1" x14ac:dyDescent="0.25"/>
    <row r="35737" ht="30.75" customHeight="1" x14ac:dyDescent="0.25"/>
    <row r="35738" ht="30.75" customHeight="1" x14ac:dyDescent="0.25"/>
    <row r="35739" ht="30.75" customHeight="1" x14ac:dyDescent="0.25"/>
    <row r="35740" ht="30.75" customHeight="1" x14ac:dyDescent="0.25"/>
    <row r="35741" ht="30.75" customHeight="1" x14ac:dyDescent="0.25"/>
    <row r="35742" ht="30.75" customHeight="1" x14ac:dyDescent="0.25"/>
    <row r="35743" ht="30.75" customHeight="1" x14ac:dyDescent="0.25"/>
    <row r="35744" ht="30.75" customHeight="1" x14ac:dyDescent="0.25"/>
    <row r="35745" ht="30.75" customHeight="1" x14ac:dyDescent="0.25"/>
    <row r="35746" ht="30.75" customHeight="1" x14ac:dyDescent="0.25"/>
    <row r="35747" ht="30.75" customHeight="1" x14ac:dyDescent="0.25"/>
    <row r="35748" ht="30.75" customHeight="1" x14ac:dyDescent="0.25"/>
    <row r="35749" ht="30.75" customHeight="1" x14ac:dyDescent="0.25"/>
    <row r="35750" ht="30.75" customHeight="1" x14ac:dyDescent="0.25"/>
    <row r="35751" ht="30.75" customHeight="1" x14ac:dyDescent="0.25"/>
    <row r="35752" ht="30.75" customHeight="1" x14ac:dyDescent="0.25"/>
    <row r="35753" ht="30.75" customHeight="1" x14ac:dyDescent="0.25"/>
    <row r="35754" ht="30.75" customHeight="1" x14ac:dyDescent="0.25"/>
    <row r="35755" ht="30.75" customHeight="1" x14ac:dyDescent="0.25"/>
    <row r="35756" ht="30.75" customHeight="1" x14ac:dyDescent="0.25"/>
    <row r="35757" ht="30.75" customHeight="1" x14ac:dyDescent="0.25"/>
    <row r="35758" ht="30.75" customHeight="1" x14ac:dyDescent="0.25"/>
    <row r="35759" ht="30.75" customHeight="1" x14ac:dyDescent="0.25"/>
    <row r="35760" ht="30.75" customHeight="1" x14ac:dyDescent="0.25"/>
    <row r="35761" ht="30.75" customHeight="1" x14ac:dyDescent="0.25"/>
    <row r="35762" ht="30.75" customHeight="1" x14ac:dyDescent="0.25"/>
    <row r="35763" ht="30.75" customHeight="1" x14ac:dyDescent="0.25"/>
    <row r="35764" ht="30.75" customHeight="1" x14ac:dyDescent="0.25"/>
    <row r="35765" ht="30.75" customHeight="1" x14ac:dyDescent="0.25"/>
    <row r="35766" ht="30.75" customHeight="1" x14ac:dyDescent="0.25"/>
    <row r="35767" ht="30.75" customHeight="1" x14ac:dyDescent="0.25"/>
    <row r="35768" ht="30.75" customHeight="1" x14ac:dyDescent="0.25"/>
    <row r="35769" ht="30.75" customHeight="1" x14ac:dyDescent="0.25"/>
    <row r="35770" ht="30.75" customHeight="1" x14ac:dyDescent="0.25"/>
    <row r="35771" ht="30.75" customHeight="1" x14ac:dyDescent="0.25"/>
    <row r="35772" ht="30.75" customHeight="1" x14ac:dyDescent="0.25"/>
    <row r="35773" ht="30.75" customHeight="1" x14ac:dyDescent="0.25"/>
    <row r="35774" ht="30.75" customHeight="1" x14ac:dyDescent="0.25"/>
    <row r="35775" ht="30.75" customHeight="1" x14ac:dyDescent="0.25"/>
    <row r="35776" ht="30.75" customHeight="1" x14ac:dyDescent="0.25"/>
    <row r="35777" ht="30.75" customHeight="1" x14ac:dyDescent="0.25"/>
    <row r="35778" ht="30.75" customHeight="1" x14ac:dyDescent="0.25"/>
    <row r="35779" ht="30.75" customHeight="1" x14ac:dyDescent="0.25"/>
    <row r="35780" ht="30.75" customHeight="1" x14ac:dyDescent="0.25"/>
    <row r="35781" ht="30.75" customHeight="1" x14ac:dyDescent="0.25"/>
    <row r="35782" ht="30.75" customHeight="1" x14ac:dyDescent="0.25"/>
    <row r="35783" ht="30.75" customHeight="1" x14ac:dyDescent="0.25"/>
    <row r="35784" ht="30.75" customHeight="1" x14ac:dyDescent="0.25"/>
    <row r="35785" ht="30.75" customHeight="1" x14ac:dyDescent="0.25"/>
    <row r="35786" ht="30.75" customHeight="1" x14ac:dyDescent="0.25"/>
    <row r="35787" ht="30.75" customHeight="1" x14ac:dyDescent="0.25"/>
    <row r="35788" ht="30.75" customHeight="1" x14ac:dyDescent="0.25"/>
    <row r="35789" ht="30.75" customHeight="1" x14ac:dyDescent="0.25"/>
    <row r="35790" ht="30.75" customHeight="1" x14ac:dyDescent="0.25"/>
    <row r="35791" ht="30.75" customHeight="1" x14ac:dyDescent="0.25"/>
    <row r="35792" ht="30.75" customHeight="1" x14ac:dyDescent="0.25"/>
    <row r="35793" ht="30.75" customHeight="1" x14ac:dyDescent="0.25"/>
    <row r="35794" ht="30.75" customHeight="1" x14ac:dyDescent="0.25"/>
    <row r="35795" ht="30.75" customHeight="1" x14ac:dyDescent="0.25"/>
    <row r="35796" ht="30.75" customHeight="1" x14ac:dyDescent="0.25"/>
    <row r="35797" ht="30.75" customHeight="1" x14ac:dyDescent="0.25"/>
    <row r="35798" ht="30.75" customHeight="1" x14ac:dyDescent="0.25"/>
    <row r="35799" ht="30.75" customHeight="1" x14ac:dyDescent="0.25"/>
    <row r="35800" ht="30.75" customHeight="1" x14ac:dyDescent="0.25"/>
    <row r="35801" ht="30.75" customHeight="1" x14ac:dyDescent="0.25"/>
    <row r="35802" ht="30.75" customHeight="1" x14ac:dyDescent="0.25"/>
    <row r="35803" ht="30.75" customHeight="1" x14ac:dyDescent="0.25"/>
    <row r="35804" ht="30.75" customHeight="1" x14ac:dyDescent="0.25"/>
    <row r="35805" ht="30.75" customHeight="1" x14ac:dyDescent="0.25"/>
    <row r="35806" ht="30.75" customHeight="1" x14ac:dyDescent="0.25"/>
    <row r="35807" ht="30.75" customHeight="1" x14ac:dyDescent="0.25"/>
    <row r="35808" ht="30.75" customHeight="1" x14ac:dyDescent="0.25"/>
    <row r="35809" ht="30.75" customHeight="1" x14ac:dyDescent="0.25"/>
    <row r="35810" ht="30.75" customHeight="1" x14ac:dyDescent="0.25"/>
    <row r="35811" ht="30.75" customHeight="1" x14ac:dyDescent="0.25"/>
    <row r="35812" ht="30.75" customHeight="1" x14ac:dyDescent="0.25"/>
    <row r="35813" ht="30.75" customHeight="1" x14ac:dyDescent="0.25"/>
    <row r="35814" ht="30.75" customHeight="1" x14ac:dyDescent="0.25"/>
    <row r="35815" ht="30.75" customHeight="1" x14ac:dyDescent="0.25"/>
    <row r="35816" ht="30.75" customHeight="1" x14ac:dyDescent="0.25"/>
    <row r="35817" ht="30.75" customHeight="1" x14ac:dyDescent="0.25"/>
    <row r="35818" ht="30.75" customHeight="1" x14ac:dyDescent="0.25"/>
    <row r="35819" ht="30.75" customHeight="1" x14ac:dyDescent="0.25"/>
    <row r="35820" ht="30.75" customHeight="1" x14ac:dyDescent="0.25"/>
    <row r="35821" ht="30.75" customHeight="1" x14ac:dyDescent="0.25"/>
    <row r="35822" ht="30.75" customHeight="1" x14ac:dyDescent="0.25"/>
    <row r="35823" ht="30.75" customHeight="1" x14ac:dyDescent="0.25"/>
    <row r="35824" ht="30.75" customHeight="1" x14ac:dyDescent="0.25"/>
    <row r="35825" ht="30.75" customHeight="1" x14ac:dyDescent="0.25"/>
    <row r="35826" ht="30.75" customHeight="1" x14ac:dyDescent="0.25"/>
    <row r="35827" ht="30.75" customHeight="1" x14ac:dyDescent="0.25"/>
    <row r="35828" ht="30.75" customHeight="1" x14ac:dyDescent="0.25"/>
    <row r="35829" ht="30.75" customHeight="1" x14ac:dyDescent="0.25"/>
    <row r="35830" ht="30.75" customHeight="1" x14ac:dyDescent="0.25"/>
    <row r="35831" ht="30.75" customHeight="1" x14ac:dyDescent="0.25"/>
    <row r="35832" ht="30.75" customHeight="1" x14ac:dyDescent="0.25"/>
    <row r="35833" ht="30.75" customHeight="1" x14ac:dyDescent="0.25"/>
    <row r="35834" ht="30.75" customHeight="1" x14ac:dyDescent="0.25"/>
    <row r="35835" ht="30.75" customHeight="1" x14ac:dyDescent="0.25"/>
    <row r="35836" ht="30.75" customHeight="1" x14ac:dyDescent="0.25"/>
    <row r="35837" ht="30.75" customHeight="1" x14ac:dyDescent="0.25"/>
    <row r="35838" ht="30.75" customHeight="1" x14ac:dyDescent="0.25"/>
    <row r="35839" ht="30.75" customHeight="1" x14ac:dyDescent="0.25"/>
    <row r="35840" ht="30.75" customHeight="1" x14ac:dyDescent="0.25"/>
    <row r="35841" ht="30.75" customHeight="1" x14ac:dyDescent="0.25"/>
    <row r="35842" ht="30.75" customHeight="1" x14ac:dyDescent="0.25"/>
    <row r="35843" ht="30.75" customHeight="1" x14ac:dyDescent="0.25"/>
    <row r="35844" ht="30.75" customHeight="1" x14ac:dyDescent="0.25"/>
    <row r="35845" ht="30.75" customHeight="1" x14ac:dyDescent="0.25"/>
    <row r="35846" ht="30.75" customHeight="1" x14ac:dyDescent="0.25"/>
    <row r="35847" ht="30.75" customHeight="1" x14ac:dyDescent="0.25"/>
    <row r="35848" ht="30.75" customHeight="1" x14ac:dyDescent="0.25"/>
    <row r="35849" ht="30.75" customHeight="1" x14ac:dyDescent="0.25"/>
    <row r="35850" ht="30.75" customHeight="1" x14ac:dyDescent="0.25"/>
    <row r="35851" ht="30.75" customHeight="1" x14ac:dyDescent="0.25"/>
    <row r="35852" ht="30.75" customHeight="1" x14ac:dyDescent="0.25"/>
    <row r="35853" ht="30.75" customHeight="1" x14ac:dyDescent="0.25"/>
    <row r="35854" ht="30.75" customHeight="1" x14ac:dyDescent="0.25"/>
    <row r="35855" ht="30.75" customHeight="1" x14ac:dyDescent="0.25"/>
    <row r="35856" ht="30.75" customHeight="1" x14ac:dyDescent="0.25"/>
    <row r="35857" ht="30.75" customHeight="1" x14ac:dyDescent="0.25"/>
    <row r="35858" ht="30.75" customHeight="1" x14ac:dyDescent="0.25"/>
    <row r="35859" ht="30.75" customHeight="1" x14ac:dyDescent="0.25"/>
    <row r="35860" ht="30.75" customHeight="1" x14ac:dyDescent="0.25"/>
    <row r="35861" ht="30.75" customHeight="1" x14ac:dyDescent="0.25"/>
    <row r="35862" ht="30.75" customHeight="1" x14ac:dyDescent="0.25"/>
    <row r="35863" ht="30.75" customHeight="1" x14ac:dyDescent="0.25"/>
    <row r="35864" ht="30.75" customHeight="1" x14ac:dyDescent="0.25"/>
    <row r="35865" ht="30.75" customHeight="1" x14ac:dyDescent="0.25"/>
    <row r="35866" ht="30.75" customHeight="1" x14ac:dyDescent="0.25"/>
    <row r="35867" ht="30.75" customHeight="1" x14ac:dyDescent="0.25"/>
    <row r="35868" ht="30.75" customHeight="1" x14ac:dyDescent="0.25"/>
    <row r="35869" ht="30.75" customHeight="1" x14ac:dyDescent="0.25"/>
    <row r="35870" ht="30.75" customHeight="1" x14ac:dyDescent="0.25"/>
    <row r="35871" ht="30.75" customHeight="1" x14ac:dyDescent="0.25"/>
    <row r="35872" ht="30.75" customHeight="1" x14ac:dyDescent="0.25"/>
    <row r="35873" ht="30.75" customHeight="1" x14ac:dyDescent="0.25"/>
    <row r="35874" ht="30.75" customHeight="1" x14ac:dyDescent="0.25"/>
    <row r="35875" ht="30.75" customHeight="1" x14ac:dyDescent="0.25"/>
    <row r="35876" ht="30.75" customHeight="1" x14ac:dyDescent="0.25"/>
    <row r="35877" ht="30.75" customHeight="1" x14ac:dyDescent="0.25"/>
    <row r="35878" ht="30.75" customHeight="1" x14ac:dyDescent="0.25"/>
    <row r="35879" ht="30.75" customHeight="1" x14ac:dyDescent="0.25"/>
    <row r="35880" ht="30.75" customHeight="1" x14ac:dyDescent="0.25"/>
    <row r="35881" ht="30.75" customHeight="1" x14ac:dyDescent="0.25"/>
    <row r="35882" ht="30.75" customHeight="1" x14ac:dyDescent="0.25"/>
    <row r="35883" ht="30.75" customHeight="1" x14ac:dyDescent="0.25"/>
    <row r="35884" ht="30.75" customHeight="1" x14ac:dyDescent="0.25"/>
    <row r="35885" ht="30.75" customHeight="1" x14ac:dyDescent="0.25"/>
    <row r="35886" ht="30.75" customHeight="1" x14ac:dyDescent="0.25"/>
    <row r="35887" ht="30.75" customHeight="1" x14ac:dyDescent="0.25"/>
    <row r="35888" ht="30.75" customHeight="1" x14ac:dyDescent="0.25"/>
    <row r="35889" ht="30.75" customHeight="1" x14ac:dyDescent="0.25"/>
    <row r="35890" ht="30.75" customHeight="1" x14ac:dyDescent="0.25"/>
    <row r="35891" ht="30.75" customHeight="1" x14ac:dyDescent="0.25"/>
    <row r="35892" ht="30.75" customHeight="1" x14ac:dyDescent="0.25"/>
    <row r="35893" ht="30.75" customHeight="1" x14ac:dyDescent="0.25"/>
    <row r="35894" ht="30.75" customHeight="1" x14ac:dyDescent="0.25"/>
    <row r="35895" ht="30.75" customHeight="1" x14ac:dyDescent="0.25"/>
    <row r="35896" ht="30.75" customHeight="1" x14ac:dyDescent="0.25"/>
    <row r="35897" ht="30.75" customHeight="1" x14ac:dyDescent="0.25"/>
    <row r="35898" ht="30.75" customHeight="1" x14ac:dyDescent="0.25"/>
    <row r="35899" ht="30.75" customHeight="1" x14ac:dyDescent="0.25"/>
    <row r="35900" ht="30.75" customHeight="1" x14ac:dyDescent="0.25"/>
    <row r="35901" ht="30.75" customHeight="1" x14ac:dyDescent="0.25"/>
    <row r="35902" ht="30.75" customHeight="1" x14ac:dyDescent="0.25"/>
    <row r="35903" ht="30.75" customHeight="1" x14ac:dyDescent="0.25"/>
    <row r="35904" ht="30.75" customHeight="1" x14ac:dyDescent="0.25"/>
    <row r="35905" ht="30.75" customHeight="1" x14ac:dyDescent="0.25"/>
    <row r="35906" ht="30.75" customHeight="1" x14ac:dyDescent="0.25"/>
    <row r="35907" ht="30.75" customHeight="1" x14ac:dyDescent="0.25"/>
    <row r="35908" ht="30.75" customHeight="1" x14ac:dyDescent="0.25"/>
    <row r="35909" ht="30.75" customHeight="1" x14ac:dyDescent="0.25"/>
    <row r="35910" ht="30.75" customHeight="1" x14ac:dyDescent="0.25"/>
    <row r="35911" ht="30.75" customHeight="1" x14ac:dyDescent="0.25"/>
    <row r="35912" ht="30.75" customHeight="1" x14ac:dyDescent="0.25"/>
    <row r="35913" ht="30.75" customHeight="1" x14ac:dyDescent="0.25"/>
    <row r="35914" ht="30.75" customHeight="1" x14ac:dyDescent="0.25"/>
    <row r="35915" ht="30.75" customHeight="1" x14ac:dyDescent="0.25"/>
    <row r="35916" ht="30.75" customHeight="1" x14ac:dyDescent="0.25"/>
    <row r="35917" ht="30.75" customHeight="1" x14ac:dyDescent="0.25"/>
    <row r="35918" ht="30.75" customHeight="1" x14ac:dyDescent="0.25"/>
    <row r="35919" ht="30.75" customHeight="1" x14ac:dyDescent="0.25"/>
    <row r="35920" ht="30.75" customHeight="1" x14ac:dyDescent="0.25"/>
    <row r="35921" ht="30.75" customHeight="1" x14ac:dyDescent="0.25"/>
    <row r="35922" ht="30.75" customHeight="1" x14ac:dyDescent="0.25"/>
    <row r="35923" ht="30.75" customHeight="1" x14ac:dyDescent="0.25"/>
    <row r="35924" ht="30.75" customHeight="1" x14ac:dyDescent="0.25"/>
    <row r="35925" ht="30.75" customHeight="1" x14ac:dyDescent="0.25"/>
    <row r="35926" ht="30.75" customHeight="1" x14ac:dyDescent="0.25"/>
    <row r="35927" ht="30.75" customHeight="1" x14ac:dyDescent="0.25"/>
    <row r="35928" ht="30.75" customHeight="1" x14ac:dyDescent="0.25"/>
    <row r="35929" ht="30.75" customHeight="1" x14ac:dyDescent="0.25"/>
    <row r="35930" ht="30.75" customHeight="1" x14ac:dyDescent="0.25"/>
    <row r="35931" ht="30.75" customHeight="1" x14ac:dyDescent="0.25"/>
    <row r="35932" ht="30.75" customHeight="1" x14ac:dyDescent="0.25"/>
    <row r="35933" ht="30.75" customHeight="1" x14ac:dyDescent="0.25"/>
    <row r="35934" ht="30.75" customHeight="1" x14ac:dyDescent="0.25"/>
    <row r="35935" ht="30.75" customHeight="1" x14ac:dyDescent="0.25"/>
    <row r="35936" ht="30.75" customHeight="1" x14ac:dyDescent="0.25"/>
    <row r="35937" ht="30.75" customHeight="1" x14ac:dyDescent="0.25"/>
    <row r="35938" ht="30.75" customHeight="1" x14ac:dyDescent="0.25"/>
    <row r="35939" ht="30.75" customHeight="1" x14ac:dyDescent="0.25"/>
    <row r="35940" ht="30.75" customHeight="1" x14ac:dyDescent="0.25"/>
    <row r="35941" ht="30.75" customHeight="1" x14ac:dyDescent="0.25"/>
    <row r="35942" ht="30.75" customHeight="1" x14ac:dyDescent="0.25"/>
    <row r="35943" ht="30.75" customHeight="1" x14ac:dyDescent="0.25"/>
    <row r="35944" ht="30.75" customHeight="1" x14ac:dyDescent="0.25"/>
    <row r="35945" ht="30.75" customHeight="1" x14ac:dyDescent="0.25"/>
    <row r="35946" ht="30.75" customHeight="1" x14ac:dyDescent="0.25"/>
    <row r="35947" ht="30.75" customHeight="1" x14ac:dyDescent="0.25"/>
    <row r="35948" ht="30.75" customHeight="1" x14ac:dyDescent="0.25"/>
    <row r="35949" ht="30.75" customHeight="1" x14ac:dyDescent="0.25"/>
    <row r="35950" ht="30.75" customHeight="1" x14ac:dyDescent="0.25"/>
    <row r="35951" ht="30.75" customHeight="1" x14ac:dyDescent="0.25"/>
    <row r="35952" ht="30.75" customHeight="1" x14ac:dyDescent="0.25"/>
    <row r="35953" ht="30.75" customHeight="1" x14ac:dyDescent="0.25"/>
    <row r="35954" ht="30.75" customHeight="1" x14ac:dyDescent="0.25"/>
    <row r="35955" ht="30.75" customHeight="1" x14ac:dyDescent="0.25"/>
    <row r="35956" ht="30.75" customHeight="1" x14ac:dyDescent="0.25"/>
    <row r="35957" ht="30.75" customHeight="1" x14ac:dyDescent="0.25"/>
    <row r="35958" ht="30.75" customHeight="1" x14ac:dyDescent="0.25"/>
    <row r="35959" ht="30.75" customHeight="1" x14ac:dyDescent="0.25"/>
    <row r="35960" ht="30.75" customHeight="1" x14ac:dyDescent="0.25"/>
    <row r="35961" ht="30.75" customHeight="1" x14ac:dyDescent="0.25"/>
    <row r="35962" ht="30.75" customHeight="1" x14ac:dyDescent="0.25"/>
    <row r="35963" ht="30.75" customHeight="1" x14ac:dyDescent="0.25"/>
    <row r="35964" ht="30.75" customHeight="1" x14ac:dyDescent="0.25"/>
    <row r="35965" ht="30.75" customHeight="1" x14ac:dyDescent="0.25"/>
    <row r="35966" ht="30.75" customHeight="1" x14ac:dyDescent="0.25"/>
    <row r="35967" ht="30.75" customHeight="1" x14ac:dyDescent="0.25"/>
    <row r="35968" ht="30.75" customHeight="1" x14ac:dyDescent="0.25"/>
    <row r="35969" ht="30.75" customHeight="1" x14ac:dyDescent="0.25"/>
    <row r="35970" ht="30.75" customHeight="1" x14ac:dyDescent="0.25"/>
    <row r="35971" ht="30.75" customHeight="1" x14ac:dyDescent="0.25"/>
    <row r="35972" ht="30.75" customHeight="1" x14ac:dyDescent="0.25"/>
    <row r="35973" ht="30.75" customHeight="1" x14ac:dyDescent="0.25"/>
    <row r="35974" ht="30.75" customHeight="1" x14ac:dyDescent="0.25"/>
    <row r="35975" ht="30.75" customHeight="1" x14ac:dyDescent="0.25"/>
    <row r="35976" ht="30.75" customHeight="1" x14ac:dyDescent="0.25"/>
    <row r="35977" ht="30.75" customHeight="1" x14ac:dyDescent="0.25"/>
    <row r="35978" ht="30.75" customHeight="1" x14ac:dyDescent="0.25"/>
    <row r="35979" ht="30.75" customHeight="1" x14ac:dyDescent="0.25"/>
    <row r="35980" ht="30.75" customHeight="1" x14ac:dyDescent="0.25"/>
    <row r="35981" ht="30.75" customHeight="1" x14ac:dyDescent="0.25"/>
    <row r="35982" ht="30.75" customHeight="1" x14ac:dyDescent="0.25"/>
    <row r="35983" ht="30.75" customHeight="1" x14ac:dyDescent="0.25"/>
    <row r="35984" ht="30.75" customHeight="1" x14ac:dyDescent="0.25"/>
    <row r="35985" ht="30.75" customHeight="1" x14ac:dyDescent="0.25"/>
    <row r="35986" ht="30.75" customHeight="1" x14ac:dyDescent="0.25"/>
    <row r="35987" ht="30.75" customHeight="1" x14ac:dyDescent="0.25"/>
    <row r="35988" ht="30.75" customHeight="1" x14ac:dyDescent="0.25"/>
    <row r="35989" ht="30.75" customHeight="1" x14ac:dyDescent="0.25"/>
    <row r="35990" ht="30.75" customHeight="1" x14ac:dyDescent="0.25"/>
    <row r="35991" ht="30.75" customHeight="1" x14ac:dyDescent="0.25"/>
    <row r="35992" ht="30.75" customHeight="1" x14ac:dyDescent="0.25"/>
    <row r="35993" ht="30.75" customHeight="1" x14ac:dyDescent="0.25"/>
    <row r="35994" ht="30.75" customHeight="1" x14ac:dyDescent="0.25"/>
    <row r="35995" ht="30.75" customHeight="1" x14ac:dyDescent="0.25"/>
    <row r="35996" ht="30.75" customHeight="1" x14ac:dyDescent="0.25"/>
    <row r="35997" ht="30.75" customHeight="1" x14ac:dyDescent="0.25"/>
    <row r="35998" ht="30.75" customHeight="1" x14ac:dyDescent="0.25"/>
    <row r="35999" ht="30.75" customHeight="1" x14ac:dyDescent="0.25"/>
    <row r="36000" ht="30.75" customHeight="1" x14ac:dyDescent="0.25"/>
    <row r="36001" ht="30.75" customHeight="1" x14ac:dyDescent="0.25"/>
    <row r="36002" ht="30.75" customHeight="1" x14ac:dyDescent="0.25"/>
    <row r="36003" ht="30.75" customHeight="1" x14ac:dyDescent="0.25"/>
    <row r="36004" ht="30.75" customHeight="1" x14ac:dyDescent="0.25"/>
    <row r="36005" ht="30.75" customHeight="1" x14ac:dyDescent="0.25"/>
    <row r="36006" ht="30.75" customHeight="1" x14ac:dyDescent="0.25"/>
    <row r="36007" ht="30.75" customHeight="1" x14ac:dyDescent="0.25"/>
    <row r="36008" ht="30.75" customHeight="1" x14ac:dyDescent="0.25"/>
    <row r="36009" ht="30.75" customHeight="1" x14ac:dyDescent="0.25"/>
    <row r="36010" ht="30.75" customHeight="1" x14ac:dyDescent="0.25"/>
    <row r="36011" ht="30.75" customHeight="1" x14ac:dyDescent="0.25"/>
    <row r="36012" ht="30.75" customHeight="1" x14ac:dyDescent="0.25"/>
    <row r="36013" ht="30.75" customHeight="1" x14ac:dyDescent="0.25"/>
    <row r="36014" ht="30.75" customHeight="1" x14ac:dyDescent="0.25"/>
    <row r="36015" ht="30.75" customHeight="1" x14ac:dyDescent="0.25"/>
    <row r="36016" ht="30.75" customHeight="1" x14ac:dyDescent="0.25"/>
    <row r="36017" ht="30.75" customHeight="1" x14ac:dyDescent="0.25"/>
    <row r="36018" ht="30.75" customHeight="1" x14ac:dyDescent="0.25"/>
    <row r="36019" ht="30.75" customHeight="1" x14ac:dyDescent="0.25"/>
    <row r="36020" ht="30.75" customHeight="1" x14ac:dyDescent="0.25"/>
    <row r="36021" ht="30.75" customHeight="1" x14ac:dyDescent="0.25"/>
    <row r="36022" ht="30.75" customHeight="1" x14ac:dyDescent="0.25"/>
    <row r="36023" ht="30.75" customHeight="1" x14ac:dyDescent="0.25"/>
    <row r="36024" ht="30.75" customHeight="1" x14ac:dyDescent="0.25"/>
    <row r="36025" ht="30.75" customHeight="1" x14ac:dyDescent="0.25"/>
    <row r="36026" ht="30.75" customHeight="1" x14ac:dyDescent="0.25"/>
    <row r="36027" ht="30.75" customHeight="1" x14ac:dyDescent="0.25"/>
    <row r="36028" ht="30.75" customHeight="1" x14ac:dyDescent="0.25"/>
    <row r="36029" ht="30.75" customHeight="1" x14ac:dyDescent="0.25"/>
    <row r="36030" ht="30.75" customHeight="1" x14ac:dyDescent="0.25"/>
    <row r="36031" ht="30.75" customHeight="1" x14ac:dyDescent="0.25"/>
    <row r="36032" ht="30.75" customHeight="1" x14ac:dyDescent="0.25"/>
    <row r="36033" ht="30.75" customHeight="1" x14ac:dyDescent="0.25"/>
    <row r="36034" ht="30.75" customHeight="1" x14ac:dyDescent="0.25"/>
    <row r="36035" ht="30.75" customHeight="1" x14ac:dyDescent="0.25"/>
    <row r="36036" ht="30.75" customHeight="1" x14ac:dyDescent="0.25"/>
    <row r="36037" ht="30.75" customHeight="1" x14ac:dyDescent="0.25"/>
    <row r="36038" ht="30.75" customHeight="1" x14ac:dyDescent="0.25"/>
    <row r="36039" ht="30.75" customHeight="1" x14ac:dyDescent="0.25"/>
    <row r="36040" ht="30.75" customHeight="1" x14ac:dyDescent="0.25"/>
    <row r="36041" ht="30.75" customHeight="1" x14ac:dyDescent="0.25"/>
    <row r="36042" ht="30.75" customHeight="1" x14ac:dyDescent="0.25"/>
    <row r="36043" ht="30.75" customHeight="1" x14ac:dyDescent="0.25"/>
    <row r="36044" ht="30.75" customHeight="1" x14ac:dyDescent="0.25"/>
    <row r="36045" ht="30.75" customHeight="1" x14ac:dyDescent="0.25"/>
    <row r="36046" ht="30.75" customHeight="1" x14ac:dyDescent="0.25"/>
    <row r="36047" ht="30.75" customHeight="1" x14ac:dyDescent="0.25"/>
    <row r="36048" ht="30.75" customHeight="1" x14ac:dyDescent="0.25"/>
    <row r="36049" ht="30.75" customHeight="1" x14ac:dyDescent="0.25"/>
    <row r="36050" ht="30.75" customHeight="1" x14ac:dyDescent="0.25"/>
    <row r="36051" ht="30.75" customHeight="1" x14ac:dyDescent="0.25"/>
    <row r="36052" ht="30.75" customHeight="1" x14ac:dyDescent="0.25"/>
    <row r="36053" ht="30.75" customHeight="1" x14ac:dyDescent="0.25"/>
    <row r="36054" ht="30.75" customHeight="1" x14ac:dyDescent="0.25"/>
    <row r="36055" ht="30.75" customHeight="1" x14ac:dyDescent="0.25"/>
    <row r="36056" ht="30.75" customHeight="1" x14ac:dyDescent="0.25"/>
    <row r="36057" ht="30.75" customHeight="1" x14ac:dyDescent="0.25"/>
    <row r="36058" ht="30.75" customHeight="1" x14ac:dyDescent="0.25"/>
    <row r="36059" ht="30.75" customHeight="1" x14ac:dyDescent="0.25"/>
    <row r="36060" ht="30.75" customHeight="1" x14ac:dyDescent="0.25"/>
    <row r="36061" ht="30.75" customHeight="1" x14ac:dyDescent="0.25"/>
    <row r="36062" ht="30.75" customHeight="1" x14ac:dyDescent="0.25"/>
    <row r="36063" ht="30.75" customHeight="1" x14ac:dyDescent="0.25"/>
    <row r="36064" ht="30.75" customHeight="1" x14ac:dyDescent="0.25"/>
    <row r="36065" ht="30.75" customHeight="1" x14ac:dyDescent="0.25"/>
    <row r="36066" ht="30.75" customHeight="1" x14ac:dyDescent="0.25"/>
    <row r="36067" ht="30.75" customHeight="1" x14ac:dyDescent="0.25"/>
    <row r="36068" ht="30.75" customHeight="1" x14ac:dyDescent="0.25"/>
    <row r="36069" ht="30.75" customHeight="1" x14ac:dyDescent="0.25"/>
    <row r="36070" ht="30.75" customHeight="1" x14ac:dyDescent="0.25"/>
    <row r="36071" ht="30.75" customHeight="1" x14ac:dyDescent="0.25"/>
    <row r="36072" ht="30.75" customHeight="1" x14ac:dyDescent="0.25"/>
    <row r="36073" ht="30.75" customHeight="1" x14ac:dyDescent="0.25"/>
    <row r="36074" ht="30.75" customHeight="1" x14ac:dyDescent="0.25"/>
    <row r="36075" ht="30.75" customHeight="1" x14ac:dyDescent="0.25"/>
    <row r="36076" ht="30.75" customHeight="1" x14ac:dyDescent="0.25"/>
    <row r="36077" ht="30.75" customHeight="1" x14ac:dyDescent="0.25"/>
    <row r="36078" ht="30.75" customHeight="1" x14ac:dyDescent="0.25"/>
    <row r="36079" ht="30.75" customHeight="1" x14ac:dyDescent="0.25"/>
    <row r="36080" ht="30.75" customHeight="1" x14ac:dyDescent="0.25"/>
    <row r="36081" ht="30.75" customHeight="1" x14ac:dyDescent="0.25"/>
    <row r="36082" ht="30.75" customHeight="1" x14ac:dyDescent="0.25"/>
    <row r="36083" ht="30.75" customHeight="1" x14ac:dyDescent="0.25"/>
    <row r="36084" ht="30.75" customHeight="1" x14ac:dyDescent="0.25"/>
    <row r="36085" ht="30.75" customHeight="1" x14ac:dyDescent="0.25"/>
    <row r="36086" ht="30.75" customHeight="1" x14ac:dyDescent="0.25"/>
    <row r="36087" ht="30.75" customHeight="1" x14ac:dyDescent="0.25"/>
    <row r="36088" ht="30.75" customHeight="1" x14ac:dyDescent="0.25"/>
    <row r="36089" ht="30.75" customHeight="1" x14ac:dyDescent="0.25"/>
    <row r="36090" ht="30.75" customHeight="1" x14ac:dyDescent="0.25"/>
    <row r="36091" ht="30.75" customHeight="1" x14ac:dyDescent="0.25"/>
    <row r="36092" ht="30.75" customHeight="1" x14ac:dyDescent="0.25"/>
    <row r="36093" ht="30.75" customHeight="1" x14ac:dyDescent="0.25"/>
    <row r="36094" ht="30.75" customHeight="1" x14ac:dyDescent="0.25"/>
    <row r="36095" ht="30.75" customHeight="1" x14ac:dyDescent="0.25"/>
    <row r="36096" ht="30.75" customHeight="1" x14ac:dyDescent="0.25"/>
    <row r="36097" ht="30.75" customHeight="1" x14ac:dyDescent="0.25"/>
    <row r="36098" ht="30.75" customHeight="1" x14ac:dyDescent="0.25"/>
    <row r="36099" ht="30.75" customHeight="1" x14ac:dyDescent="0.25"/>
    <row r="36100" ht="30.75" customHeight="1" x14ac:dyDescent="0.25"/>
    <row r="36101" ht="30.75" customHeight="1" x14ac:dyDescent="0.25"/>
    <row r="36102" ht="30.75" customHeight="1" x14ac:dyDescent="0.25"/>
    <row r="36103" ht="30.75" customHeight="1" x14ac:dyDescent="0.25"/>
    <row r="36104" ht="30.75" customHeight="1" x14ac:dyDescent="0.25"/>
    <row r="36105" ht="30.75" customHeight="1" x14ac:dyDescent="0.25"/>
    <row r="36106" ht="30.75" customHeight="1" x14ac:dyDescent="0.25"/>
    <row r="36107" ht="30.75" customHeight="1" x14ac:dyDescent="0.25"/>
    <row r="36108" ht="30.75" customHeight="1" x14ac:dyDescent="0.25"/>
    <row r="36109" ht="30.75" customHeight="1" x14ac:dyDescent="0.25"/>
    <row r="36110" ht="30.75" customHeight="1" x14ac:dyDescent="0.25"/>
    <row r="36111" ht="30.75" customHeight="1" x14ac:dyDescent="0.25"/>
    <row r="36112" ht="30.75" customHeight="1" x14ac:dyDescent="0.25"/>
    <row r="36113" ht="30.75" customHeight="1" x14ac:dyDescent="0.25"/>
    <row r="36114" ht="30.75" customHeight="1" x14ac:dyDescent="0.25"/>
    <row r="36115" ht="30.75" customHeight="1" x14ac:dyDescent="0.25"/>
    <row r="36116" ht="30.75" customHeight="1" x14ac:dyDescent="0.25"/>
    <row r="36117" ht="30.75" customHeight="1" x14ac:dyDescent="0.25"/>
    <row r="36118" ht="30.75" customHeight="1" x14ac:dyDescent="0.25"/>
    <row r="36119" ht="30.75" customHeight="1" x14ac:dyDescent="0.25"/>
    <row r="36120" ht="30.75" customHeight="1" x14ac:dyDescent="0.25"/>
    <row r="36121" ht="30.75" customHeight="1" x14ac:dyDescent="0.25"/>
    <row r="36122" ht="30.75" customHeight="1" x14ac:dyDescent="0.25"/>
    <row r="36123" ht="30.75" customHeight="1" x14ac:dyDescent="0.25"/>
    <row r="36124" ht="30.75" customHeight="1" x14ac:dyDescent="0.25"/>
    <row r="36125" ht="30.75" customHeight="1" x14ac:dyDescent="0.25"/>
    <row r="36126" ht="30.75" customHeight="1" x14ac:dyDescent="0.25"/>
    <row r="36127" ht="30.75" customHeight="1" x14ac:dyDescent="0.25"/>
    <row r="36128" ht="30.75" customHeight="1" x14ac:dyDescent="0.25"/>
    <row r="36129" ht="30.75" customHeight="1" x14ac:dyDescent="0.25"/>
    <row r="36130" ht="30.75" customHeight="1" x14ac:dyDescent="0.25"/>
    <row r="36131" ht="30.75" customHeight="1" x14ac:dyDescent="0.25"/>
    <row r="36132" ht="30.75" customHeight="1" x14ac:dyDescent="0.25"/>
    <row r="36133" ht="30.75" customHeight="1" x14ac:dyDescent="0.25"/>
    <row r="36134" ht="30.75" customHeight="1" x14ac:dyDescent="0.25"/>
    <row r="36135" ht="30.75" customHeight="1" x14ac:dyDescent="0.25"/>
    <row r="36136" ht="30.75" customHeight="1" x14ac:dyDescent="0.25"/>
    <row r="36137" ht="30.75" customHeight="1" x14ac:dyDescent="0.25"/>
    <row r="36138" ht="30.75" customHeight="1" x14ac:dyDescent="0.25"/>
    <row r="36139" ht="30.75" customHeight="1" x14ac:dyDescent="0.25"/>
    <row r="36140" ht="30.75" customHeight="1" x14ac:dyDescent="0.25"/>
    <row r="36141" ht="30.75" customHeight="1" x14ac:dyDescent="0.25"/>
    <row r="36142" ht="30.75" customHeight="1" x14ac:dyDescent="0.25"/>
    <row r="36143" ht="30.75" customHeight="1" x14ac:dyDescent="0.25"/>
    <row r="36144" ht="30.75" customHeight="1" x14ac:dyDescent="0.25"/>
    <row r="36145" ht="30.75" customHeight="1" x14ac:dyDescent="0.25"/>
    <row r="36146" ht="30.75" customHeight="1" x14ac:dyDescent="0.25"/>
    <row r="36147" ht="30.75" customHeight="1" x14ac:dyDescent="0.25"/>
    <row r="36148" ht="30.75" customHeight="1" x14ac:dyDescent="0.25"/>
    <row r="36149" ht="30.75" customHeight="1" x14ac:dyDescent="0.25"/>
    <row r="36150" ht="30.75" customHeight="1" x14ac:dyDescent="0.25"/>
    <row r="36151" ht="30.75" customHeight="1" x14ac:dyDescent="0.25"/>
    <row r="36152" ht="30.75" customHeight="1" x14ac:dyDescent="0.25"/>
    <row r="36153" ht="30.75" customHeight="1" x14ac:dyDescent="0.25"/>
    <row r="36154" ht="30.75" customHeight="1" x14ac:dyDescent="0.25"/>
    <row r="36155" ht="30.75" customHeight="1" x14ac:dyDescent="0.25"/>
    <row r="36156" ht="30.75" customHeight="1" x14ac:dyDescent="0.25"/>
    <row r="36157" ht="30.75" customHeight="1" x14ac:dyDescent="0.25"/>
    <row r="36158" ht="30.75" customHeight="1" x14ac:dyDescent="0.25"/>
    <row r="36159" ht="30.75" customHeight="1" x14ac:dyDescent="0.25"/>
    <row r="36160" ht="30.75" customHeight="1" x14ac:dyDescent="0.25"/>
    <row r="36161" ht="30.75" customHeight="1" x14ac:dyDescent="0.25"/>
    <row r="36162" ht="30.75" customHeight="1" x14ac:dyDescent="0.25"/>
    <row r="36163" ht="30.75" customHeight="1" x14ac:dyDescent="0.25"/>
    <row r="36164" ht="30.75" customHeight="1" x14ac:dyDescent="0.25"/>
    <row r="36165" ht="30.75" customHeight="1" x14ac:dyDescent="0.25"/>
    <row r="36166" ht="30.75" customHeight="1" x14ac:dyDescent="0.25"/>
    <row r="36167" ht="30.75" customHeight="1" x14ac:dyDescent="0.25"/>
    <row r="36168" ht="30.75" customHeight="1" x14ac:dyDescent="0.25"/>
    <row r="36169" ht="30.75" customHeight="1" x14ac:dyDescent="0.25"/>
    <row r="36170" ht="30.75" customHeight="1" x14ac:dyDescent="0.25"/>
    <row r="36171" ht="30.75" customHeight="1" x14ac:dyDescent="0.25"/>
    <row r="36172" ht="30.75" customHeight="1" x14ac:dyDescent="0.25"/>
    <row r="36173" ht="30.75" customHeight="1" x14ac:dyDescent="0.25"/>
    <row r="36174" ht="30.75" customHeight="1" x14ac:dyDescent="0.25"/>
    <row r="36175" ht="30.75" customHeight="1" x14ac:dyDescent="0.25"/>
    <row r="36176" ht="30.75" customHeight="1" x14ac:dyDescent="0.25"/>
    <row r="36177" ht="30.75" customHeight="1" x14ac:dyDescent="0.25"/>
    <row r="36178" ht="30.75" customHeight="1" x14ac:dyDescent="0.25"/>
    <row r="36179" ht="30.75" customHeight="1" x14ac:dyDescent="0.25"/>
    <row r="36180" ht="30.75" customHeight="1" x14ac:dyDescent="0.25"/>
    <row r="36181" ht="30.75" customHeight="1" x14ac:dyDescent="0.25"/>
    <row r="36182" ht="30.75" customHeight="1" x14ac:dyDescent="0.25"/>
    <row r="36183" ht="30.75" customHeight="1" x14ac:dyDescent="0.25"/>
    <row r="36184" ht="30.75" customHeight="1" x14ac:dyDescent="0.25"/>
    <row r="36185" ht="30.75" customHeight="1" x14ac:dyDescent="0.25"/>
    <row r="36186" ht="30.75" customHeight="1" x14ac:dyDescent="0.25"/>
    <row r="36187" ht="30.75" customHeight="1" x14ac:dyDescent="0.25"/>
    <row r="36188" ht="30.75" customHeight="1" x14ac:dyDescent="0.25"/>
    <row r="36189" ht="30.75" customHeight="1" x14ac:dyDescent="0.25"/>
    <row r="36190" ht="30.75" customHeight="1" x14ac:dyDescent="0.25"/>
    <row r="36191" ht="30.75" customHeight="1" x14ac:dyDescent="0.25"/>
    <row r="36192" ht="30.75" customHeight="1" x14ac:dyDescent="0.25"/>
    <row r="36193" ht="30.75" customHeight="1" x14ac:dyDescent="0.25"/>
    <row r="36194" ht="30.75" customHeight="1" x14ac:dyDescent="0.25"/>
    <row r="36195" ht="30.75" customHeight="1" x14ac:dyDescent="0.25"/>
    <row r="36196" ht="30.75" customHeight="1" x14ac:dyDescent="0.25"/>
    <row r="36197" ht="30.75" customHeight="1" x14ac:dyDescent="0.25"/>
    <row r="36198" ht="30.75" customHeight="1" x14ac:dyDescent="0.25"/>
    <row r="36199" ht="30.75" customHeight="1" x14ac:dyDescent="0.25"/>
    <row r="36200" ht="30.75" customHeight="1" x14ac:dyDescent="0.25"/>
    <row r="36201" ht="30.75" customHeight="1" x14ac:dyDescent="0.25"/>
    <row r="36202" ht="30.75" customHeight="1" x14ac:dyDescent="0.25"/>
    <row r="36203" ht="30.75" customHeight="1" x14ac:dyDescent="0.25"/>
    <row r="36204" ht="30.75" customHeight="1" x14ac:dyDescent="0.25"/>
    <row r="36205" ht="30.75" customHeight="1" x14ac:dyDescent="0.25"/>
    <row r="36206" ht="30.75" customHeight="1" x14ac:dyDescent="0.25"/>
    <row r="36207" ht="30.75" customHeight="1" x14ac:dyDescent="0.25"/>
    <row r="36208" ht="30.75" customHeight="1" x14ac:dyDescent="0.25"/>
    <row r="36209" ht="30.75" customHeight="1" x14ac:dyDescent="0.25"/>
    <row r="36210" ht="30.75" customHeight="1" x14ac:dyDescent="0.25"/>
    <row r="36211" ht="30.75" customHeight="1" x14ac:dyDescent="0.25"/>
    <row r="36212" ht="30.75" customHeight="1" x14ac:dyDescent="0.25"/>
    <row r="36213" ht="30.75" customHeight="1" x14ac:dyDescent="0.25"/>
    <row r="36214" ht="30.75" customHeight="1" x14ac:dyDescent="0.25"/>
    <row r="36215" ht="30.75" customHeight="1" x14ac:dyDescent="0.25"/>
    <row r="36216" ht="30.75" customHeight="1" x14ac:dyDescent="0.25"/>
    <row r="36217" ht="30.75" customHeight="1" x14ac:dyDescent="0.25"/>
    <row r="36218" ht="30.75" customHeight="1" x14ac:dyDescent="0.25"/>
    <row r="36219" ht="30.75" customHeight="1" x14ac:dyDescent="0.25"/>
    <row r="36220" ht="30.75" customHeight="1" x14ac:dyDescent="0.25"/>
    <row r="36221" ht="30.75" customHeight="1" x14ac:dyDescent="0.25"/>
    <row r="36222" ht="30.75" customHeight="1" x14ac:dyDescent="0.25"/>
    <row r="36223" ht="30.75" customHeight="1" x14ac:dyDescent="0.25"/>
    <row r="36224" ht="30.75" customHeight="1" x14ac:dyDescent="0.25"/>
    <row r="36225" ht="30.75" customHeight="1" x14ac:dyDescent="0.25"/>
    <row r="36226" ht="30.75" customHeight="1" x14ac:dyDescent="0.25"/>
    <row r="36227" ht="30.75" customHeight="1" x14ac:dyDescent="0.25"/>
    <row r="36228" ht="30.75" customHeight="1" x14ac:dyDescent="0.25"/>
    <row r="36229" ht="30.75" customHeight="1" x14ac:dyDescent="0.25"/>
    <row r="36230" ht="30.75" customHeight="1" x14ac:dyDescent="0.25"/>
    <row r="36231" ht="30.75" customHeight="1" x14ac:dyDescent="0.25"/>
    <row r="36232" ht="30.75" customHeight="1" x14ac:dyDescent="0.25"/>
    <row r="36233" ht="30.75" customHeight="1" x14ac:dyDescent="0.25"/>
    <row r="36234" ht="30.75" customHeight="1" x14ac:dyDescent="0.25"/>
    <row r="36235" ht="30.75" customHeight="1" x14ac:dyDescent="0.25"/>
    <row r="36236" ht="30.75" customHeight="1" x14ac:dyDescent="0.25"/>
    <row r="36237" ht="30.75" customHeight="1" x14ac:dyDescent="0.25"/>
    <row r="36238" ht="30.75" customHeight="1" x14ac:dyDescent="0.25"/>
    <row r="36239" ht="30.75" customHeight="1" x14ac:dyDescent="0.25"/>
    <row r="36240" ht="30.75" customHeight="1" x14ac:dyDescent="0.25"/>
    <row r="36241" ht="30.75" customHeight="1" x14ac:dyDescent="0.25"/>
    <row r="36242" ht="30.75" customHeight="1" x14ac:dyDescent="0.25"/>
    <row r="36243" ht="30.75" customHeight="1" x14ac:dyDescent="0.25"/>
    <row r="36244" ht="30.75" customHeight="1" x14ac:dyDescent="0.25"/>
    <row r="36245" ht="30.75" customHeight="1" x14ac:dyDescent="0.25"/>
    <row r="36246" ht="30.75" customHeight="1" x14ac:dyDescent="0.25"/>
    <row r="36247" ht="30.75" customHeight="1" x14ac:dyDescent="0.25"/>
    <row r="36248" ht="30.75" customHeight="1" x14ac:dyDescent="0.25"/>
    <row r="36249" ht="30.75" customHeight="1" x14ac:dyDescent="0.25"/>
    <row r="36250" ht="30.75" customHeight="1" x14ac:dyDescent="0.25"/>
    <row r="36251" ht="30.75" customHeight="1" x14ac:dyDescent="0.25"/>
    <row r="36252" ht="30.75" customHeight="1" x14ac:dyDescent="0.25"/>
    <row r="36253" ht="30.75" customHeight="1" x14ac:dyDescent="0.25"/>
    <row r="36254" ht="30.75" customHeight="1" x14ac:dyDescent="0.25"/>
    <row r="36255" ht="30.75" customHeight="1" x14ac:dyDescent="0.25"/>
    <row r="36256" ht="30.75" customHeight="1" x14ac:dyDescent="0.25"/>
    <row r="36257" ht="30.75" customHeight="1" x14ac:dyDescent="0.25"/>
    <row r="36258" ht="30.75" customHeight="1" x14ac:dyDescent="0.25"/>
    <row r="36259" ht="30.75" customHeight="1" x14ac:dyDescent="0.25"/>
    <row r="36260" ht="30.75" customHeight="1" x14ac:dyDescent="0.25"/>
    <row r="36261" ht="30.75" customHeight="1" x14ac:dyDescent="0.25"/>
    <row r="36262" ht="30.75" customHeight="1" x14ac:dyDescent="0.25"/>
    <row r="36263" ht="30.75" customHeight="1" x14ac:dyDescent="0.25"/>
    <row r="36264" ht="30.75" customHeight="1" x14ac:dyDescent="0.25"/>
    <row r="36265" ht="30.75" customHeight="1" x14ac:dyDescent="0.25"/>
    <row r="36266" ht="30.75" customHeight="1" x14ac:dyDescent="0.25"/>
    <row r="36267" ht="30.75" customHeight="1" x14ac:dyDescent="0.25"/>
    <row r="36268" ht="30.75" customHeight="1" x14ac:dyDescent="0.25"/>
    <row r="36269" ht="30.75" customHeight="1" x14ac:dyDescent="0.25"/>
    <row r="36270" ht="30.75" customHeight="1" x14ac:dyDescent="0.25"/>
    <row r="36271" ht="30.75" customHeight="1" x14ac:dyDescent="0.25"/>
    <row r="36272" ht="30.75" customHeight="1" x14ac:dyDescent="0.25"/>
    <row r="36273" ht="30.75" customHeight="1" x14ac:dyDescent="0.25"/>
    <row r="36274" ht="30.75" customHeight="1" x14ac:dyDescent="0.25"/>
    <row r="36275" ht="30.75" customHeight="1" x14ac:dyDescent="0.25"/>
    <row r="36276" ht="30.75" customHeight="1" x14ac:dyDescent="0.25"/>
    <row r="36277" ht="30.75" customHeight="1" x14ac:dyDescent="0.25"/>
    <row r="36278" ht="30.75" customHeight="1" x14ac:dyDescent="0.25"/>
    <row r="36279" ht="30.75" customHeight="1" x14ac:dyDescent="0.25"/>
    <row r="36280" ht="30.75" customHeight="1" x14ac:dyDescent="0.25"/>
    <row r="36281" ht="30.75" customHeight="1" x14ac:dyDescent="0.25"/>
    <row r="36282" ht="30.75" customHeight="1" x14ac:dyDescent="0.25"/>
    <row r="36283" ht="30.75" customHeight="1" x14ac:dyDescent="0.25"/>
    <row r="36284" ht="30.75" customHeight="1" x14ac:dyDescent="0.25"/>
    <row r="36285" ht="30.75" customHeight="1" x14ac:dyDescent="0.25"/>
    <row r="36286" ht="30.75" customHeight="1" x14ac:dyDescent="0.25"/>
    <row r="36287" ht="30.75" customHeight="1" x14ac:dyDescent="0.25"/>
    <row r="36288" ht="30.75" customHeight="1" x14ac:dyDescent="0.25"/>
    <row r="36289" ht="30.75" customHeight="1" x14ac:dyDescent="0.25"/>
    <row r="36290" ht="30.75" customHeight="1" x14ac:dyDescent="0.25"/>
    <row r="36291" ht="30.75" customHeight="1" x14ac:dyDescent="0.25"/>
    <row r="36292" ht="30.75" customHeight="1" x14ac:dyDescent="0.25"/>
    <row r="36293" ht="30.75" customHeight="1" x14ac:dyDescent="0.25"/>
    <row r="36294" ht="30.75" customHeight="1" x14ac:dyDescent="0.25"/>
    <row r="36295" ht="30.75" customHeight="1" x14ac:dyDescent="0.25"/>
    <row r="36296" ht="30.75" customHeight="1" x14ac:dyDescent="0.25"/>
    <row r="36297" ht="30.75" customHeight="1" x14ac:dyDescent="0.25"/>
    <row r="36298" ht="30.75" customHeight="1" x14ac:dyDescent="0.25"/>
    <row r="36299" ht="30.75" customHeight="1" x14ac:dyDescent="0.25"/>
    <row r="36300" ht="30.75" customHeight="1" x14ac:dyDescent="0.25"/>
    <row r="36301" ht="30.75" customHeight="1" x14ac:dyDescent="0.25"/>
    <row r="36302" ht="30.75" customHeight="1" x14ac:dyDescent="0.25"/>
    <row r="36303" ht="30.75" customHeight="1" x14ac:dyDescent="0.25"/>
    <row r="36304" ht="30.75" customHeight="1" x14ac:dyDescent="0.25"/>
    <row r="36305" ht="30.75" customHeight="1" x14ac:dyDescent="0.25"/>
    <row r="36306" ht="30.75" customHeight="1" x14ac:dyDescent="0.25"/>
    <row r="36307" ht="30.75" customHeight="1" x14ac:dyDescent="0.25"/>
    <row r="36308" ht="30.75" customHeight="1" x14ac:dyDescent="0.25"/>
    <row r="36309" ht="30.75" customHeight="1" x14ac:dyDescent="0.25"/>
    <row r="36310" ht="30.75" customHeight="1" x14ac:dyDescent="0.25"/>
    <row r="36311" ht="30.75" customHeight="1" x14ac:dyDescent="0.25"/>
    <row r="36312" ht="30.75" customHeight="1" x14ac:dyDescent="0.25"/>
    <row r="36313" ht="30.75" customHeight="1" x14ac:dyDescent="0.25"/>
    <row r="36314" ht="30.75" customHeight="1" x14ac:dyDescent="0.25"/>
    <row r="36315" ht="30.75" customHeight="1" x14ac:dyDescent="0.25"/>
    <row r="36316" ht="30.75" customHeight="1" x14ac:dyDescent="0.25"/>
    <row r="36317" ht="30.75" customHeight="1" x14ac:dyDescent="0.25"/>
    <row r="36318" ht="30.75" customHeight="1" x14ac:dyDescent="0.25"/>
    <row r="36319" ht="30.75" customHeight="1" x14ac:dyDescent="0.25"/>
    <row r="36320" ht="30.75" customHeight="1" x14ac:dyDescent="0.25"/>
    <row r="36321" ht="30.75" customHeight="1" x14ac:dyDescent="0.25"/>
    <row r="36322" ht="30.75" customHeight="1" x14ac:dyDescent="0.25"/>
    <row r="36323" ht="30.75" customHeight="1" x14ac:dyDescent="0.25"/>
    <row r="36324" ht="30.75" customHeight="1" x14ac:dyDescent="0.25"/>
    <row r="36325" ht="30.75" customHeight="1" x14ac:dyDescent="0.25"/>
    <row r="36326" ht="30.75" customHeight="1" x14ac:dyDescent="0.25"/>
    <row r="36327" ht="30.75" customHeight="1" x14ac:dyDescent="0.25"/>
    <row r="36328" ht="30.75" customHeight="1" x14ac:dyDescent="0.25"/>
    <row r="36329" ht="30.75" customHeight="1" x14ac:dyDescent="0.25"/>
    <row r="36330" ht="30.75" customHeight="1" x14ac:dyDescent="0.25"/>
    <row r="36331" ht="30.75" customHeight="1" x14ac:dyDescent="0.25"/>
    <row r="36332" ht="30.75" customHeight="1" x14ac:dyDescent="0.25"/>
    <row r="36333" ht="30.75" customHeight="1" x14ac:dyDescent="0.25"/>
    <row r="36334" ht="30.75" customHeight="1" x14ac:dyDescent="0.25"/>
    <row r="36335" ht="30.75" customHeight="1" x14ac:dyDescent="0.25"/>
    <row r="36336" ht="30.75" customHeight="1" x14ac:dyDescent="0.25"/>
    <row r="36337" ht="30.75" customHeight="1" x14ac:dyDescent="0.25"/>
    <row r="36338" ht="30.75" customHeight="1" x14ac:dyDescent="0.25"/>
    <row r="36339" ht="30.75" customHeight="1" x14ac:dyDescent="0.25"/>
    <row r="36340" ht="30.75" customHeight="1" x14ac:dyDescent="0.25"/>
    <row r="36341" ht="30.75" customHeight="1" x14ac:dyDescent="0.25"/>
    <row r="36342" ht="30.75" customHeight="1" x14ac:dyDescent="0.25"/>
    <row r="36343" ht="30.75" customHeight="1" x14ac:dyDescent="0.25"/>
    <row r="36344" ht="30.75" customHeight="1" x14ac:dyDescent="0.25"/>
    <row r="36345" ht="30.75" customHeight="1" x14ac:dyDescent="0.25"/>
    <row r="36346" ht="30.75" customHeight="1" x14ac:dyDescent="0.25"/>
    <row r="36347" ht="30.75" customHeight="1" x14ac:dyDescent="0.25"/>
    <row r="36348" ht="30.75" customHeight="1" x14ac:dyDescent="0.25"/>
    <row r="36349" ht="30.75" customHeight="1" x14ac:dyDescent="0.25"/>
    <row r="36350" ht="30.75" customHeight="1" x14ac:dyDescent="0.25"/>
    <row r="36351" ht="30.75" customHeight="1" x14ac:dyDescent="0.25"/>
    <row r="36352" ht="30.75" customHeight="1" x14ac:dyDescent="0.25"/>
    <row r="36353" ht="30.75" customHeight="1" x14ac:dyDescent="0.25"/>
    <row r="36354" ht="30.75" customHeight="1" x14ac:dyDescent="0.25"/>
    <row r="36355" ht="30.75" customHeight="1" x14ac:dyDescent="0.25"/>
    <row r="36356" ht="30.75" customHeight="1" x14ac:dyDescent="0.25"/>
    <row r="36357" ht="30.75" customHeight="1" x14ac:dyDescent="0.25"/>
    <row r="36358" ht="30.75" customHeight="1" x14ac:dyDescent="0.25"/>
    <row r="36359" ht="30.75" customHeight="1" x14ac:dyDescent="0.25"/>
    <row r="36360" ht="30.75" customHeight="1" x14ac:dyDescent="0.25"/>
    <row r="36361" ht="30.75" customHeight="1" x14ac:dyDescent="0.25"/>
    <row r="36362" ht="30.75" customHeight="1" x14ac:dyDescent="0.25"/>
    <row r="36363" ht="30.75" customHeight="1" x14ac:dyDescent="0.25"/>
    <row r="36364" ht="30.75" customHeight="1" x14ac:dyDescent="0.25"/>
    <row r="36365" ht="30.75" customHeight="1" x14ac:dyDescent="0.25"/>
    <row r="36366" ht="30.75" customHeight="1" x14ac:dyDescent="0.25"/>
    <row r="36367" ht="30.75" customHeight="1" x14ac:dyDescent="0.25"/>
    <row r="36368" ht="30.75" customHeight="1" x14ac:dyDescent="0.25"/>
    <row r="36369" ht="30.75" customHeight="1" x14ac:dyDescent="0.25"/>
    <row r="36370" ht="30.75" customHeight="1" x14ac:dyDescent="0.25"/>
    <row r="36371" ht="30.75" customHeight="1" x14ac:dyDescent="0.25"/>
    <row r="36372" ht="30.75" customHeight="1" x14ac:dyDescent="0.25"/>
    <row r="36373" ht="30.75" customHeight="1" x14ac:dyDescent="0.25"/>
    <row r="36374" ht="30.75" customHeight="1" x14ac:dyDescent="0.25"/>
    <row r="36375" ht="30.75" customHeight="1" x14ac:dyDescent="0.25"/>
    <row r="36376" ht="30.75" customHeight="1" x14ac:dyDescent="0.25"/>
    <row r="36377" ht="30.75" customHeight="1" x14ac:dyDescent="0.25"/>
    <row r="36378" ht="30.75" customHeight="1" x14ac:dyDescent="0.25"/>
    <row r="36379" ht="30.75" customHeight="1" x14ac:dyDescent="0.25"/>
    <row r="36380" ht="30.75" customHeight="1" x14ac:dyDescent="0.25"/>
    <row r="36381" ht="30.75" customHeight="1" x14ac:dyDescent="0.25"/>
    <row r="36382" ht="30.75" customHeight="1" x14ac:dyDescent="0.25"/>
    <row r="36383" ht="30.75" customHeight="1" x14ac:dyDescent="0.25"/>
    <row r="36384" ht="30.75" customHeight="1" x14ac:dyDescent="0.25"/>
    <row r="36385" ht="30.75" customHeight="1" x14ac:dyDescent="0.25"/>
    <row r="36386" ht="30.75" customHeight="1" x14ac:dyDescent="0.25"/>
    <row r="36387" ht="30.75" customHeight="1" x14ac:dyDescent="0.25"/>
    <row r="36388" ht="30.75" customHeight="1" x14ac:dyDescent="0.25"/>
    <row r="36389" ht="30.75" customHeight="1" x14ac:dyDescent="0.25"/>
    <row r="36390" ht="30.75" customHeight="1" x14ac:dyDescent="0.25"/>
    <row r="36391" ht="30.75" customHeight="1" x14ac:dyDescent="0.25"/>
    <row r="36392" ht="30.75" customHeight="1" x14ac:dyDescent="0.25"/>
    <row r="36393" ht="30.75" customHeight="1" x14ac:dyDescent="0.25"/>
    <row r="36394" ht="30.75" customHeight="1" x14ac:dyDescent="0.25"/>
    <row r="36395" ht="30.75" customHeight="1" x14ac:dyDescent="0.25"/>
    <row r="36396" ht="30.75" customHeight="1" x14ac:dyDescent="0.25"/>
    <row r="36397" ht="30.75" customHeight="1" x14ac:dyDescent="0.25"/>
    <row r="36398" ht="30.75" customHeight="1" x14ac:dyDescent="0.25"/>
    <row r="36399" ht="30.75" customHeight="1" x14ac:dyDescent="0.25"/>
    <row r="36400" ht="30.75" customHeight="1" x14ac:dyDescent="0.25"/>
    <row r="36401" ht="30.75" customHeight="1" x14ac:dyDescent="0.25"/>
    <row r="36402" ht="30.75" customHeight="1" x14ac:dyDescent="0.25"/>
    <row r="36403" ht="30.75" customHeight="1" x14ac:dyDescent="0.25"/>
    <row r="36404" ht="30.75" customHeight="1" x14ac:dyDescent="0.25"/>
    <row r="36405" ht="30.75" customHeight="1" x14ac:dyDescent="0.25"/>
    <row r="36406" ht="30.75" customHeight="1" x14ac:dyDescent="0.25"/>
    <row r="36407" ht="30.75" customHeight="1" x14ac:dyDescent="0.25"/>
    <row r="36408" ht="30.75" customHeight="1" x14ac:dyDescent="0.25"/>
    <row r="36409" ht="30.75" customHeight="1" x14ac:dyDescent="0.25"/>
    <row r="36410" ht="30.75" customHeight="1" x14ac:dyDescent="0.25"/>
    <row r="36411" ht="30.75" customHeight="1" x14ac:dyDescent="0.25"/>
    <row r="36412" ht="30.75" customHeight="1" x14ac:dyDescent="0.25"/>
    <row r="36413" ht="30.75" customHeight="1" x14ac:dyDescent="0.25"/>
    <row r="36414" ht="30.75" customHeight="1" x14ac:dyDescent="0.25"/>
    <row r="36415" ht="30.75" customHeight="1" x14ac:dyDescent="0.25"/>
    <row r="36416" ht="30.75" customHeight="1" x14ac:dyDescent="0.25"/>
    <row r="36417" ht="30.75" customHeight="1" x14ac:dyDescent="0.25"/>
    <row r="36418" ht="30.75" customHeight="1" x14ac:dyDescent="0.25"/>
    <row r="36419" ht="30.75" customHeight="1" x14ac:dyDescent="0.25"/>
    <row r="36420" ht="30.75" customHeight="1" x14ac:dyDescent="0.25"/>
    <row r="36421" ht="30.75" customHeight="1" x14ac:dyDescent="0.25"/>
    <row r="36422" ht="30.75" customHeight="1" x14ac:dyDescent="0.25"/>
    <row r="36423" ht="30.75" customHeight="1" x14ac:dyDescent="0.25"/>
    <row r="36424" ht="30.75" customHeight="1" x14ac:dyDescent="0.25"/>
    <row r="36425" ht="30.75" customHeight="1" x14ac:dyDescent="0.25"/>
    <row r="36426" ht="30.75" customHeight="1" x14ac:dyDescent="0.25"/>
    <row r="36427" ht="30.75" customHeight="1" x14ac:dyDescent="0.25"/>
    <row r="36428" ht="30.75" customHeight="1" x14ac:dyDescent="0.25"/>
    <row r="36429" ht="30.75" customHeight="1" x14ac:dyDescent="0.25"/>
    <row r="36430" ht="30.75" customHeight="1" x14ac:dyDescent="0.25"/>
    <row r="36431" ht="30.75" customHeight="1" x14ac:dyDescent="0.25"/>
    <row r="36432" ht="30.75" customHeight="1" x14ac:dyDescent="0.25"/>
    <row r="36433" ht="30.75" customHeight="1" x14ac:dyDescent="0.25"/>
    <row r="36434" ht="30.75" customHeight="1" x14ac:dyDescent="0.25"/>
    <row r="36435" ht="30.75" customHeight="1" x14ac:dyDescent="0.25"/>
    <row r="36436" ht="30.75" customHeight="1" x14ac:dyDescent="0.25"/>
    <row r="36437" ht="30.75" customHeight="1" x14ac:dyDescent="0.25"/>
    <row r="36438" ht="30.75" customHeight="1" x14ac:dyDescent="0.25"/>
    <row r="36439" ht="30.75" customHeight="1" x14ac:dyDescent="0.25"/>
    <row r="36440" ht="30.75" customHeight="1" x14ac:dyDescent="0.25"/>
    <row r="36441" ht="30.75" customHeight="1" x14ac:dyDescent="0.25"/>
    <row r="36442" ht="30.75" customHeight="1" x14ac:dyDescent="0.25"/>
    <row r="36443" ht="30.75" customHeight="1" x14ac:dyDescent="0.25"/>
    <row r="36444" ht="30.75" customHeight="1" x14ac:dyDescent="0.25"/>
    <row r="36445" ht="30.75" customHeight="1" x14ac:dyDescent="0.25"/>
    <row r="36446" ht="30.75" customHeight="1" x14ac:dyDescent="0.25"/>
    <row r="36447" ht="30.75" customHeight="1" x14ac:dyDescent="0.25"/>
    <row r="36448" ht="30.75" customHeight="1" x14ac:dyDescent="0.25"/>
    <row r="36449" ht="30.75" customHeight="1" x14ac:dyDescent="0.25"/>
    <row r="36450" ht="30.75" customHeight="1" x14ac:dyDescent="0.25"/>
    <row r="36451" ht="30.75" customHeight="1" x14ac:dyDescent="0.25"/>
    <row r="36452" ht="30.75" customHeight="1" x14ac:dyDescent="0.25"/>
    <row r="36453" ht="30.75" customHeight="1" x14ac:dyDescent="0.25"/>
    <row r="36454" ht="30.75" customHeight="1" x14ac:dyDescent="0.25"/>
    <row r="36455" ht="30.75" customHeight="1" x14ac:dyDescent="0.25"/>
    <row r="36456" ht="30.75" customHeight="1" x14ac:dyDescent="0.25"/>
    <row r="36457" ht="30.75" customHeight="1" x14ac:dyDescent="0.25"/>
    <row r="36458" ht="30.75" customHeight="1" x14ac:dyDescent="0.25"/>
    <row r="36459" ht="30.75" customHeight="1" x14ac:dyDescent="0.25"/>
    <row r="36460" ht="30.75" customHeight="1" x14ac:dyDescent="0.25"/>
    <row r="36461" ht="30.75" customHeight="1" x14ac:dyDescent="0.25"/>
    <row r="36462" ht="30.75" customHeight="1" x14ac:dyDescent="0.25"/>
    <row r="36463" ht="30.75" customHeight="1" x14ac:dyDescent="0.25"/>
    <row r="36464" ht="30.75" customHeight="1" x14ac:dyDescent="0.25"/>
    <row r="36465" ht="30.75" customHeight="1" x14ac:dyDescent="0.25"/>
    <row r="36466" ht="30.75" customHeight="1" x14ac:dyDescent="0.25"/>
    <row r="36467" ht="30.75" customHeight="1" x14ac:dyDescent="0.25"/>
    <row r="36468" ht="30.75" customHeight="1" x14ac:dyDescent="0.25"/>
    <row r="36469" ht="30.75" customHeight="1" x14ac:dyDescent="0.25"/>
    <row r="36470" ht="30.75" customHeight="1" x14ac:dyDescent="0.25"/>
    <row r="36471" ht="30.75" customHeight="1" x14ac:dyDescent="0.25"/>
    <row r="36472" ht="30.75" customHeight="1" x14ac:dyDescent="0.25"/>
    <row r="36473" ht="30.75" customHeight="1" x14ac:dyDescent="0.25"/>
    <row r="36474" ht="30.75" customHeight="1" x14ac:dyDescent="0.25"/>
    <row r="36475" ht="30.75" customHeight="1" x14ac:dyDescent="0.25"/>
    <row r="36476" ht="30.75" customHeight="1" x14ac:dyDescent="0.25"/>
    <row r="36477" ht="30.75" customHeight="1" x14ac:dyDescent="0.25"/>
    <row r="36478" ht="30.75" customHeight="1" x14ac:dyDescent="0.25"/>
    <row r="36479" ht="30.75" customHeight="1" x14ac:dyDescent="0.25"/>
    <row r="36480" ht="30.75" customHeight="1" x14ac:dyDescent="0.25"/>
    <row r="36481" ht="30.75" customHeight="1" x14ac:dyDescent="0.25"/>
    <row r="36482" ht="30.75" customHeight="1" x14ac:dyDescent="0.25"/>
    <row r="36483" ht="30.75" customHeight="1" x14ac:dyDescent="0.25"/>
    <row r="36484" ht="30.75" customHeight="1" x14ac:dyDescent="0.25"/>
    <row r="36485" ht="30.75" customHeight="1" x14ac:dyDescent="0.25"/>
    <row r="36486" ht="30.75" customHeight="1" x14ac:dyDescent="0.25"/>
    <row r="36487" ht="30.75" customHeight="1" x14ac:dyDescent="0.25"/>
    <row r="36488" ht="30.75" customHeight="1" x14ac:dyDescent="0.25"/>
    <row r="36489" ht="30.75" customHeight="1" x14ac:dyDescent="0.25"/>
    <row r="36490" ht="30.75" customHeight="1" x14ac:dyDescent="0.25"/>
    <row r="36491" ht="30.75" customHeight="1" x14ac:dyDescent="0.25"/>
    <row r="36492" ht="30.75" customHeight="1" x14ac:dyDescent="0.25"/>
    <row r="36493" ht="30.75" customHeight="1" x14ac:dyDescent="0.25"/>
    <row r="36494" ht="30.75" customHeight="1" x14ac:dyDescent="0.25"/>
    <row r="36495" ht="30.75" customHeight="1" x14ac:dyDescent="0.25"/>
    <row r="36496" ht="30.75" customHeight="1" x14ac:dyDescent="0.25"/>
    <row r="36497" ht="30.75" customHeight="1" x14ac:dyDescent="0.25"/>
    <row r="36498" ht="30.75" customHeight="1" x14ac:dyDescent="0.25"/>
    <row r="36499" ht="30.75" customHeight="1" x14ac:dyDescent="0.25"/>
    <row r="36500" ht="30.75" customHeight="1" x14ac:dyDescent="0.25"/>
    <row r="36501" ht="30.75" customHeight="1" x14ac:dyDescent="0.25"/>
    <row r="36502" ht="30.75" customHeight="1" x14ac:dyDescent="0.25"/>
    <row r="36503" ht="30.75" customHeight="1" x14ac:dyDescent="0.25"/>
    <row r="36504" ht="30.75" customHeight="1" x14ac:dyDescent="0.25"/>
    <row r="36505" ht="30.75" customHeight="1" x14ac:dyDescent="0.25"/>
    <row r="36506" ht="30.75" customHeight="1" x14ac:dyDescent="0.25"/>
    <row r="36507" ht="30.75" customHeight="1" x14ac:dyDescent="0.25"/>
    <row r="36508" ht="30.75" customHeight="1" x14ac:dyDescent="0.25"/>
    <row r="36509" ht="30.75" customHeight="1" x14ac:dyDescent="0.25"/>
    <row r="36510" ht="30.75" customHeight="1" x14ac:dyDescent="0.25"/>
    <row r="36511" ht="30.75" customHeight="1" x14ac:dyDescent="0.25"/>
    <row r="36512" ht="30.75" customHeight="1" x14ac:dyDescent="0.25"/>
    <row r="36513" ht="30.75" customHeight="1" x14ac:dyDescent="0.25"/>
    <row r="36514" ht="30.75" customHeight="1" x14ac:dyDescent="0.25"/>
    <row r="36515" ht="30.75" customHeight="1" x14ac:dyDescent="0.25"/>
    <row r="36516" ht="30.75" customHeight="1" x14ac:dyDescent="0.25"/>
    <row r="36517" ht="30.75" customHeight="1" x14ac:dyDescent="0.25"/>
    <row r="36518" ht="30.75" customHeight="1" x14ac:dyDescent="0.25"/>
    <row r="36519" ht="30.75" customHeight="1" x14ac:dyDescent="0.25"/>
    <row r="36520" ht="30.75" customHeight="1" x14ac:dyDescent="0.25"/>
    <row r="36521" ht="30.75" customHeight="1" x14ac:dyDescent="0.25"/>
    <row r="36522" ht="30.75" customHeight="1" x14ac:dyDescent="0.25"/>
    <row r="36523" ht="30.75" customHeight="1" x14ac:dyDescent="0.25"/>
    <row r="36524" ht="30.75" customHeight="1" x14ac:dyDescent="0.25"/>
    <row r="36525" ht="30.75" customHeight="1" x14ac:dyDescent="0.25"/>
    <row r="36526" ht="30.75" customHeight="1" x14ac:dyDescent="0.25"/>
    <row r="36527" ht="30.75" customHeight="1" x14ac:dyDescent="0.25"/>
    <row r="36528" ht="30.75" customHeight="1" x14ac:dyDescent="0.25"/>
    <row r="36529" ht="30.75" customHeight="1" x14ac:dyDescent="0.25"/>
    <row r="36530" ht="30.75" customHeight="1" x14ac:dyDescent="0.25"/>
    <row r="36531" ht="30.75" customHeight="1" x14ac:dyDescent="0.25"/>
    <row r="36532" ht="30.75" customHeight="1" x14ac:dyDescent="0.25"/>
    <row r="36533" ht="30.75" customHeight="1" x14ac:dyDescent="0.25"/>
    <row r="36534" ht="30.75" customHeight="1" x14ac:dyDescent="0.25"/>
    <row r="36535" ht="30.75" customHeight="1" x14ac:dyDescent="0.25"/>
    <row r="36536" ht="30.75" customHeight="1" x14ac:dyDescent="0.25"/>
    <row r="36537" ht="30.75" customHeight="1" x14ac:dyDescent="0.25"/>
    <row r="36538" ht="30.75" customHeight="1" x14ac:dyDescent="0.25"/>
    <row r="36539" ht="30.75" customHeight="1" x14ac:dyDescent="0.25"/>
    <row r="36540" ht="30.75" customHeight="1" x14ac:dyDescent="0.25"/>
    <row r="36541" ht="30.75" customHeight="1" x14ac:dyDescent="0.25"/>
    <row r="36542" ht="30.75" customHeight="1" x14ac:dyDescent="0.25"/>
    <row r="36543" ht="30.75" customHeight="1" x14ac:dyDescent="0.25"/>
    <row r="36544" ht="30.75" customHeight="1" x14ac:dyDescent="0.25"/>
    <row r="36545" ht="30.75" customHeight="1" x14ac:dyDescent="0.25"/>
    <row r="36546" ht="30.75" customHeight="1" x14ac:dyDescent="0.25"/>
    <row r="36547" ht="30.75" customHeight="1" x14ac:dyDescent="0.25"/>
    <row r="36548" ht="30.75" customHeight="1" x14ac:dyDescent="0.25"/>
    <row r="36549" ht="30.75" customHeight="1" x14ac:dyDescent="0.25"/>
    <row r="36550" ht="30.75" customHeight="1" x14ac:dyDescent="0.25"/>
    <row r="36551" ht="30.75" customHeight="1" x14ac:dyDescent="0.25"/>
    <row r="36552" ht="30.75" customHeight="1" x14ac:dyDescent="0.25"/>
    <row r="36553" ht="30.75" customHeight="1" x14ac:dyDescent="0.25"/>
    <row r="36554" ht="30.75" customHeight="1" x14ac:dyDescent="0.25"/>
    <row r="36555" ht="30.75" customHeight="1" x14ac:dyDescent="0.25"/>
    <row r="36556" ht="30.75" customHeight="1" x14ac:dyDescent="0.25"/>
    <row r="36557" ht="30.75" customHeight="1" x14ac:dyDescent="0.25"/>
    <row r="36558" ht="30.75" customHeight="1" x14ac:dyDescent="0.25"/>
    <row r="36559" ht="30.75" customHeight="1" x14ac:dyDescent="0.25"/>
    <row r="36560" ht="30.75" customHeight="1" x14ac:dyDescent="0.25"/>
    <row r="36561" ht="30.75" customHeight="1" x14ac:dyDescent="0.25"/>
    <row r="36562" ht="30.75" customHeight="1" x14ac:dyDescent="0.25"/>
    <row r="36563" ht="30.75" customHeight="1" x14ac:dyDescent="0.25"/>
    <row r="36564" ht="30.75" customHeight="1" x14ac:dyDescent="0.25"/>
    <row r="36565" ht="30.75" customHeight="1" x14ac:dyDescent="0.25"/>
    <row r="36566" ht="30.75" customHeight="1" x14ac:dyDescent="0.25"/>
    <row r="36567" ht="30.75" customHeight="1" x14ac:dyDescent="0.25"/>
    <row r="36568" ht="30.75" customHeight="1" x14ac:dyDescent="0.25"/>
    <row r="36569" ht="30.75" customHeight="1" x14ac:dyDescent="0.25"/>
    <row r="36570" ht="30.75" customHeight="1" x14ac:dyDescent="0.25"/>
    <row r="36571" ht="30.75" customHeight="1" x14ac:dyDescent="0.25"/>
    <row r="36572" ht="30.75" customHeight="1" x14ac:dyDescent="0.25"/>
    <row r="36573" ht="30.75" customHeight="1" x14ac:dyDescent="0.25"/>
    <row r="36574" ht="30.75" customHeight="1" x14ac:dyDescent="0.25"/>
    <row r="36575" ht="30.75" customHeight="1" x14ac:dyDescent="0.25"/>
    <row r="36576" ht="30.75" customHeight="1" x14ac:dyDescent="0.25"/>
    <row r="36577" ht="30.75" customHeight="1" x14ac:dyDescent="0.25"/>
    <row r="36578" ht="30.75" customHeight="1" x14ac:dyDescent="0.25"/>
    <row r="36579" ht="30.75" customHeight="1" x14ac:dyDescent="0.25"/>
    <row r="36580" ht="30.75" customHeight="1" x14ac:dyDescent="0.25"/>
    <row r="36581" ht="30.75" customHeight="1" x14ac:dyDescent="0.25"/>
    <row r="36582" ht="30.75" customHeight="1" x14ac:dyDescent="0.25"/>
    <row r="36583" ht="30.75" customHeight="1" x14ac:dyDescent="0.25"/>
    <row r="36584" ht="30.75" customHeight="1" x14ac:dyDescent="0.25"/>
    <row r="36585" ht="30.75" customHeight="1" x14ac:dyDescent="0.25"/>
    <row r="36586" ht="30.75" customHeight="1" x14ac:dyDescent="0.25"/>
    <row r="36587" ht="30.75" customHeight="1" x14ac:dyDescent="0.25"/>
    <row r="36588" ht="30.75" customHeight="1" x14ac:dyDescent="0.25"/>
    <row r="36589" ht="30.75" customHeight="1" x14ac:dyDescent="0.25"/>
    <row r="36590" ht="30.75" customHeight="1" x14ac:dyDescent="0.25"/>
    <row r="36591" ht="30.75" customHeight="1" x14ac:dyDescent="0.25"/>
    <row r="36592" ht="30.75" customHeight="1" x14ac:dyDescent="0.25"/>
    <row r="36593" ht="30.75" customHeight="1" x14ac:dyDescent="0.25"/>
    <row r="36594" ht="30.75" customHeight="1" x14ac:dyDescent="0.25"/>
    <row r="36595" ht="30.75" customHeight="1" x14ac:dyDescent="0.25"/>
    <row r="36596" ht="30.75" customHeight="1" x14ac:dyDescent="0.25"/>
    <row r="36597" ht="30.75" customHeight="1" x14ac:dyDescent="0.25"/>
    <row r="36598" ht="30.75" customHeight="1" x14ac:dyDescent="0.25"/>
    <row r="36599" ht="30.75" customHeight="1" x14ac:dyDescent="0.25"/>
    <row r="36600" ht="30.75" customHeight="1" x14ac:dyDescent="0.25"/>
    <row r="36601" ht="30.75" customHeight="1" x14ac:dyDescent="0.25"/>
    <row r="36602" ht="30.75" customHeight="1" x14ac:dyDescent="0.25"/>
    <row r="36603" ht="30.75" customHeight="1" x14ac:dyDescent="0.25"/>
    <row r="36604" ht="30.75" customHeight="1" x14ac:dyDescent="0.25"/>
    <row r="36605" ht="30.75" customHeight="1" x14ac:dyDescent="0.25"/>
    <row r="36606" ht="30.75" customHeight="1" x14ac:dyDescent="0.25"/>
    <row r="36607" ht="30.75" customHeight="1" x14ac:dyDescent="0.25"/>
    <row r="36608" ht="30.75" customHeight="1" x14ac:dyDescent="0.25"/>
    <row r="36609" ht="30.75" customHeight="1" x14ac:dyDescent="0.25"/>
    <row r="36610" ht="30.75" customHeight="1" x14ac:dyDescent="0.25"/>
    <row r="36611" ht="30.75" customHeight="1" x14ac:dyDescent="0.25"/>
    <row r="36612" ht="30.75" customHeight="1" x14ac:dyDescent="0.25"/>
    <row r="36613" ht="30.75" customHeight="1" x14ac:dyDescent="0.25"/>
    <row r="36614" ht="30.75" customHeight="1" x14ac:dyDescent="0.25"/>
    <row r="36615" ht="30.75" customHeight="1" x14ac:dyDescent="0.25"/>
    <row r="36616" ht="30.75" customHeight="1" x14ac:dyDescent="0.25"/>
    <row r="36617" ht="30.75" customHeight="1" x14ac:dyDescent="0.25"/>
    <row r="36618" ht="30.75" customHeight="1" x14ac:dyDescent="0.25"/>
    <row r="36619" ht="30.75" customHeight="1" x14ac:dyDescent="0.25"/>
    <row r="36620" ht="30.75" customHeight="1" x14ac:dyDescent="0.25"/>
    <row r="36621" ht="30.75" customHeight="1" x14ac:dyDescent="0.25"/>
    <row r="36622" ht="30.75" customHeight="1" x14ac:dyDescent="0.25"/>
    <row r="36623" ht="30.75" customHeight="1" x14ac:dyDescent="0.25"/>
    <row r="36624" ht="30.75" customHeight="1" x14ac:dyDescent="0.25"/>
    <row r="36625" ht="30.75" customHeight="1" x14ac:dyDescent="0.25"/>
    <row r="36626" ht="30.75" customHeight="1" x14ac:dyDescent="0.25"/>
    <row r="36627" ht="30.75" customHeight="1" x14ac:dyDescent="0.25"/>
    <row r="36628" ht="30.75" customHeight="1" x14ac:dyDescent="0.25"/>
    <row r="36629" ht="30.75" customHeight="1" x14ac:dyDescent="0.25"/>
    <row r="36630" ht="30.75" customHeight="1" x14ac:dyDescent="0.25"/>
    <row r="36631" ht="30.75" customHeight="1" x14ac:dyDescent="0.25"/>
    <row r="36632" ht="30.75" customHeight="1" x14ac:dyDescent="0.25"/>
    <row r="36633" ht="30.75" customHeight="1" x14ac:dyDescent="0.25"/>
    <row r="36634" ht="30.75" customHeight="1" x14ac:dyDescent="0.25"/>
    <row r="36635" ht="30.75" customHeight="1" x14ac:dyDescent="0.25"/>
    <row r="36636" ht="30.75" customHeight="1" x14ac:dyDescent="0.25"/>
    <row r="36637" ht="30.75" customHeight="1" x14ac:dyDescent="0.25"/>
    <row r="36638" ht="30.75" customHeight="1" x14ac:dyDescent="0.25"/>
    <row r="36639" ht="30.75" customHeight="1" x14ac:dyDescent="0.25"/>
    <row r="36640" ht="30.75" customHeight="1" x14ac:dyDescent="0.25"/>
    <row r="36641" ht="30.75" customHeight="1" x14ac:dyDescent="0.25"/>
    <row r="36642" ht="30.75" customHeight="1" x14ac:dyDescent="0.25"/>
    <row r="36643" ht="30.75" customHeight="1" x14ac:dyDescent="0.25"/>
    <row r="36644" ht="30.75" customHeight="1" x14ac:dyDescent="0.25"/>
    <row r="36645" ht="30.75" customHeight="1" x14ac:dyDescent="0.25"/>
    <row r="36646" ht="30.75" customHeight="1" x14ac:dyDescent="0.25"/>
    <row r="36647" ht="30.75" customHeight="1" x14ac:dyDescent="0.25"/>
    <row r="36648" ht="30.75" customHeight="1" x14ac:dyDescent="0.25"/>
    <row r="36649" ht="30.75" customHeight="1" x14ac:dyDescent="0.25"/>
    <row r="36650" ht="30.75" customHeight="1" x14ac:dyDescent="0.25"/>
    <row r="36651" ht="30.75" customHeight="1" x14ac:dyDescent="0.25"/>
    <row r="36652" ht="30.75" customHeight="1" x14ac:dyDescent="0.25"/>
    <row r="36653" ht="30.75" customHeight="1" x14ac:dyDescent="0.25"/>
    <row r="36654" ht="30.75" customHeight="1" x14ac:dyDescent="0.25"/>
    <row r="36655" ht="30.75" customHeight="1" x14ac:dyDescent="0.25"/>
    <row r="36656" ht="30.75" customHeight="1" x14ac:dyDescent="0.25"/>
    <row r="36657" ht="30.75" customHeight="1" x14ac:dyDescent="0.25"/>
    <row r="36658" ht="30.75" customHeight="1" x14ac:dyDescent="0.25"/>
    <row r="36659" ht="30.75" customHeight="1" x14ac:dyDescent="0.25"/>
    <row r="36660" ht="30.75" customHeight="1" x14ac:dyDescent="0.25"/>
    <row r="36661" ht="30.75" customHeight="1" x14ac:dyDescent="0.25"/>
    <row r="36662" ht="30.75" customHeight="1" x14ac:dyDescent="0.25"/>
    <row r="36663" ht="30.75" customHeight="1" x14ac:dyDescent="0.25"/>
    <row r="36664" ht="30.75" customHeight="1" x14ac:dyDescent="0.25"/>
    <row r="36665" ht="30.75" customHeight="1" x14ac:dyDescent="0.25"/>
    <row r="36666" ht="30.75" customHeight="1" x14ac:dyDescent="0.25"/>
    <row r="36667" ht="30.75" customHeight="1" x14ac:dyDescent="0.25"/>
    <row r="36668" ht="30.75" customHeight="1" x14ac:dyDescent="0.25"/>
    <row r="36669" ht="30.75" customHeight="1" x14ac:dyDescent="0.25"/>
    <row r="36670" ht="30.75" customHeight="1" x14ac:dyDescent="0.25"/>
    <row r="36671" ht="30.75" customHeight="1" x14ac:dyDescent="0.25"/>
    <row r="36672" ht="30.75" customHeight="1" x14ac:dyDescent="0.25"/>
    <row r="36673" ht="30.75" customHeight="1" x14ac:dyDescent="0.25"/>
    <row r="36674" ht="30.75" customHeight="1" x14ac:dyDescent="0.25"/>
    <row r="36675" ht="30.75" customHeight="1" x14ac:dyDescent="0.25"/>
    <row r="36676" ht="30.75" customHeight="1" x14ac:dyDescent="0.25"/>
    <row r="36677" ht="30.75" customHeight="1" x14ac:dyDescent="0.25"/>
    <row r="36678" ht="30.75" customHeight="1" x14ac:dyDescent="0.25"/>
    <row r="36679" ht="30.75" customHeight="1" x14ac:dyDescent="0.25"/>
    <row r="36680" ht="30.75" customHeight="1" x14ac:dyDescent="0.25"/>
    <row r="36681" ht="30.75" customHeight="1" x14ac:dyDescent="0.25"/>
    <row r="36682" ht="30.75" customHeight="1" x14ac:dyDescent="0.25"/>
    <row r="36683" ht="30.75" customHeight="1" x14ac:dyDescent="0.25"/>
    <row r="36684" ht="30.75" customHeight="1" x14ac:dyDescent="0.25"/>
    <row r="36685" ht="30.75" customHeight="1" x14ac:dyDescent="0.25"/>
    <row r="36686" ht="30.75" customHeight="1" x14ac:dyDescent="0.25"/>
    <row r="36687" ht="30.75" customHeight="1" x14ac:dyDescent="0.25"/>
    <row r="36688" ht="30.75" customHeight="1" x14ac:dyDescent="0.25"/>
    <row r="36689" ht="30.75" customHeight="1" x14ac:dyDescent="0.25"/>
    <row r="36690" ht="30.75" customHeight="1" x14ac:dyDescent="0.25"/>
    <row r="36691" ht="30.75" customHeight="1" x14ac:dyDescent="0.25"/>
    <row r="36692" ht="30.75" customHeight="1" x14ac:dyDescent="0.25"/>
    <row r="36693" ht="30.75" customHeight="1" x14ac:dyDescent="0.25"/>
    <row r="36694" ht="30.75" customHeight="1" x14ac:dyDescent="0.25"/>
    <row r="36695" ht="30.75" customHeight="1" x14ac:dyDescent="0.25"/>
    <row r="36696" ht="30.75" customHeight="1" x14ac:dyDescent="0.25"/>
    <row r="36697" ht="30.75" customHeight="1" x14ac:dyDescent="0.25"/>
    <row r="36698" ht="30.75" customHeight="1" x14ac:dyDescent="0.25"/>
    <row r="36699" ht="30.75" customHeight="1" x14ac:dyDescent="0.25"/>
    <row r="36700" ht="30.75" customHeight="1" x14ac:dyDescent="0.25"/>
    <row r="36701" ht="30.75" customHeight="1" x14ac:dyDescent="0.25"/>
    <row r="36702" ht="30.75" customHeight="1" x14ac:dyDescent="0.25"/>
    <row r="36703" ht="30.75" customHeight="1" x14ac:dyDescent="0.25"/>
    <row r="36704" ht="30.75" customHeight="1" x14ac:dyDescent="0.25"/>
    <row r="36705" ht="30.75" customHeight="1" x14ac:dyDescent="0.25"/>
    <row r="36706" ht="30.75" customHeight="1" x14ac:dyDescent="0.25"/>
    <row r="36707" ht="30.75" customHeight="1" x14ac:dyDescent="0.25"/>
    <row r="36708" ht="30.75" customHeight="1" x14ac:dyDescent="0.25"/>
    <row r="36709" ht="30.75" customHeight="1" x14ac:dyDescent="0.25"/>
    <row r="36710" ht="30.75" customHeight="1" x14ac:dyDescent="0.25"/>
    <row r="36711" ht="30.75" customHeight="1" x14ac:dyDescent="0.25"/>
    <row r="36712" ht="30.75" customHeight="1" x14ac:dyDescent="0.25"/>
    <row r="36713" ht="30.75" customHeight="1" x14ac:dyDescent="0.25"/>
    <row r="36714" ht="30.75" customHeight="1" x14ac:dyDescent="0.25"/>
    <row r="36715" ht="30.75" customHeight="1" x14ac:dyDescent="0.25"/>
    <row r="36716" ht="30.75" customHeight="1" x14ac:dyDescent="0.25"/>
    <row r="36717" ht="30.75" customHeight="1" x14ac:dyDescent="0.25"/>
    <row r="36718" ht="30.75" customHeight="1" x14ac:dyDescent="0.25"/>
    <row r="36719" ht="30.75" customHeight="1" x14ac:dyDescent="0.25"/>
    <row r="36720" ht="30.75" customHeight="1" x14ac:dyDescent="0.25"/>
    <row r="36721" ht="30.75" customHeight="1" x14ac:dyDescent="0.25"/>
    <row r="36722" ht="30.75" customHeight="1" x14ac:dyDescent="0.25"/>
    <row r="36723" ht="30.75" customHeight="1" x14ac:dyDescent="0.25"/>
    <row r="36724" ht="30.75" customHeight="1" x14ac:dyDescent="0.25"/>
    <row r="36725" ht="30.75" customHeight="1" x14ac:dyDescent="0.25"/>
    <row r="36726" ht="30.75" customHeight="1" x14ac:dyDescent="0.25"/>
    <row r="36727" ht="30.75" customHeight="1" x14ac:dyDescent="0.25"/>
    <row r="36728" ht="30.75" customHeight="1" x14ac:dyDescent="0.25"/>
    <row r="36729" ht="30.75" customHeight="1" x14ac:dyDescent="0.25"/>
    <row r="36730" ht="30.75" customHeight="1" x14ac:dyDescent="0.25"/>
    <row r="36731" ht="30.75" customHeight="1" x14ac:dyDescent="0.25"/>
    <row r="36732" ht="30.75" customHeight="1" x14ac:dyDescent="0.25"/>
    <row r="36733" ht="30.75" customHeight="1" x14ac:dyDescent="0.25"/>
    <row r="36734" ht="30.75" customHeight="1" x14ac:dyDescent="0.25"/>
    <row r="36735" ht="30.75" customHeight="1" x14ac:dyDescent="0.25"/>
    <row r="36736" ht="30.75" customHeight="1" x14ac:dyDescent="0.25"/>
    <row r="36737" ht="30.75" customHeight="1" x14ac:dyDescent="0.25"/>
    <row r="36738" ht="30.75" customHeight="1" x14ac:dyDescent="0.25"/>
    <row r="36739" ht="30.75" customHeight="1" x14ac:dyDescent="0.25"/>
    <row r="36740" ht="30.75" customHeight="1" x14ac:dyDescent="0.25"/>
    <row r="36741" ht="30.75" customHeight="1" x14ac:dyDescent="0.25"/>
    <row r="36742" ht="30.75" customHeight="1" x14ac:dyDescent="0.25"/>
    <row r="36743" ht="30.75" customHeight="1" x14ac:dyDescent="0.25"/>
    <row r="36744" ht="30.75" customHeight="1" x14ac:dyDescent="0.25"/>
    <row r="36745" ht="30.75" customHeight="1" x14ac:dyDescent="0.25"/>
    <row r="36746" ht="30.75" customHeight="1" x14ac:dyDescent="0.25"/>
    <row r="36747" ht="30.75" customHeight="1" x14ac:dyDescent="0.25"/>
    <row r="36748" ht="30.75" customHeight="1" x14ac:dyDescent="0.25"/>
    <row r="36749" ht="30.75" customHeight="1" x14ac:dyDescent="0.25"/>
    <row r="36750" ht="30.75" customHeight="1" x14ac:dyDescent="0.25"/>
    <row r="36751" ht="30.75" customHeight="1" x14ac:dyDescent="0.25"/>
    <row r="36752" ht="30.75" customHeight="1" x14ac:dyDescent="0.25"/>
    <row r="36753" ht="30.75" customHeight="1" x14ac:dyDescent="0.25"/>
    <row r="36754" ht="30.75" customHeight="1" x14ac:dyDescent="0.25"/>
    <row r="36755" ht="30.75" customHeight="1" x14ac:dyDescent="0.25"/>
    <row r="36756" ht="30.75" customHeight="1" x14ac:dyDescent="0.25"/>
    <row r="36757" ht="30.75" customHeight="1" x14ac:dyDescent="0.25"/>
    <row r="36758" ht="30.75" customHeight="1" x14ac:dyDescent="0.25"/>
    <row r="36759" ht="30.75" customHeight="1" x14ac:dyDescent="0.25"/>
    <row r="36760" ht="30.75" customHeight="1" x14ac:dyDescent="0.25"/>
    <row r="36761" ht="30.75" customHeight="1" x14ac:dyDescent="0.25"/>
    <row r="36762" ht="30.75" customHeight="1" x14ac:dyDescent="0.25"/>
    <row r="36763" ht="30.75" customHeight="1" x14ac:dyDescent="0.25"/>
    <row r="36764" ht="30.75" customHeight="1" x14ac:dyDescent="0.25"/>
    <row r="36765" ht="30.75" customHeight="1" x14ac:dyDescent="0.25"/>
    <row r="36766" ht="30.75" customHeight="1" x14ac:dyDescent="0.25"/>
    <row r="36767" ht="30.75" customHeight="1" x14ac:dyDescent="0.25"/>
    <row r="36768" ht="30.75" customHeight="1" x14ac:dyDescent="0.25"/>
    <row r="36769" ht="30.75" customHeight="1" x14ac:dyDescent="0.25"/>
    <row r="36770" ht="30.75" customHeight="1" x14ac:dyDescent="0.25"/>
    <row r="36771" ht="30.75" customHeight="1" x14ac:dyDescent="0.25"/>
    <row r="36772" ht="30.75" customHeight="1" x14ac:dyDescent="0.25"/>
    <row r="36773" ht="30.75" customHeight="1" x14ac:dyDescent="0.25"/>
    <row r="36774" ht="30.75" customHeight="1" x14ac:dyDescent="0.25"/>
    <row r="36775" ht="30.75" customHeight="1" x14ac:dyDescent="0.25"/>
    <row r="36776" ht="30.75" customHeight="1" x14ac:dyDescent="0.25"/>
    <row r="36777" ht="30.75" customHeight="1" x14ac:dyDescent="0.25"/>
    <row r="36778" ht="30.75" customHeight="1" x14ac:dyDescent="0.25"/>
    <row r="36779" ht="30.75" customHeight="1" x14ac:dyDescent="0.25"/>
    <row r="36780" ht="30.75" customHeight="1" x14ac:dyDescent="0.25"/>
    <row r="36781" ht="30.75" customHeight="1" x14ac:dyDescent="0.25"/>
    <row r="36782" ht="30.75" customHeight="1" x14ac:dyDescent="0.25"/>
    <row r="36783" ht="30.75" customHeight="1" x14ac:dyDescent="0.25"/>
    <row r="36784" ht="30.75" customHeight="1" x14ac:dyDescent="0.25"/>
    <row r="36785" ht="30.75" customHeight="1" x14ac:dyDescent="0.25"/>
    <row r="36786" ht="30.75" customHeight="1" x14ac:dyDescent="0.25"/>
    <row r="36787" ht="30.75" customHeight="1" x14ac:dyDescent="0.25"/>
    <row r="36788" ht="30.75" customHeight="1" x14ac:dyDescent="0.25"/>
    <row r="36789" ht="30.75" customHeight="1" x14ac:dyDescent="0.25"/>
    <row r="36790" ht="30.75" customHeight="1" x14ac:dyDescent="0.25"/>
    <row r="36791" ht="30.75" customHeight="1" x14ac:dyDescent="0.25"/>
    <row r="36792" ht="30.75" customHeight="1" x14ac:dyDescent="0.25"/>
    <row r="36793" ht="30.75" customHeight="1" x14ac:dyDescent="0.25"/>
    <row r="36794" ht="30.75" customHeight="1" x14ac:dyDescent="0.25"/>
    <row r="36795" ht="30.75" customHeight="1" x14ac:dyDescent="0.25"/>
    <row r="36796" ht="30.75" customHeight="1" x14ac:dyDescent="0.25"/>
    <row r="36797" ht="30.75" customHeight="1" x14ac:dyDescent="0.25"/>
    <row r="36798" ht="30.75" customHeight="1" x14ac:dyDescent="0.25"/>
    <row r="36799" ht="30.75" customHeight="1" x14ac:dyDescent="0.25"/>
    <row r="36800" ht="30.75" customHeight="1" x14ac:dyDescent="0.25"/>
    <row r="36801" ht="30.75" customHeight="1" x14ac:dyDescent="0.25"/>
    <row r="36802" ht="30.75" customHeight="1" x14ac:dyDescent="0.25"/>
    <row r="36803" ht="30.75" customHeight="1" x14ac:dyDescent="0.25"/>
    <row r="36804" ht="30.75" customHeight="1" x14ac:dyDescent="0.25"/>
    <row r="36805" ht="30.75" customHeight="1" x14ac:dyDescent="0.25"/>
    <row r="36806" ht="30.75" customHeight="1" x14ac:dyDescent="0.25"/>
    <row r="36807" ht="30.75" customHeight="1" x14ac:dyDescent="0.25"/>
    <row r="36808" ht="30.75" customHeight="1" x14ac:dyDescent="0.25"/>
    <row r="36809" ht="30.75" customHeight="1" x14ac:dyDescent="0.25"/>
    <row r="36810" ht="30.75" customHeight="1" x14ac:dyDescent="0.25"/>
    <row r="36811" ht="30.75" customHeight="1" x14ac:dyDescent="0.25"/>
    <row r="36812" ht="30.75" customHeight="1" x14ac:dyDescent="0.25"/>
    <row r="36813" ht="30.75" customHeight="1" x14ac:dyDescent="0.25"/>
    <row r="36814" ht="30.75" customHeight="1" x14ac:dyDescent="0.25"/>
    <row r="36815" ht="30.75" customHeight="1" x14ac:dyDescent="0.25"/>
    <row r="36816" ht="30.75" customHeight="1" x14ac:dyDescent="0.25"/>
    <row r="36817" ht="30.75" customHeight="1" x14ac:dyDescent="0.25"/>
    <row r="36818" ht="30.75" customHeight="1" x14ac:dyDescent="0.25"/>
    <row r="36819" ht="30.75" customHeight="1" x14ac:dyDescent="0.25"/>
    <row r="36820" ht="30.75" customHeight="1" x14ac:dyDescent="0.25"/>
    <row r="36821" ht="30.75" customHeight="1" x14ac:dyDescent="0.25"/>
    <row r="36822" ht="30.75" customHeight="1" x14ac:dyDescent="0.25"/>
    <row r="36823" ht="30.75" customHeight="1" x14ac:dyDescent="0.25"/>
    <row r="36824" ht="30.75" customHeight="1" x14ac:dyDescent="0.25"/>
    <row r="36825" ht="30.75" customHeight="1" x14ac:dyDescent="0.25"/>
    <row r="36826" ht="30.75" customHeight="1" x14ac:dyDescent="0.25"/>
    <row r="36827" ht="30.75" customHeight="1" x14ac:dyDescent="0.25"/>
    <row r="36828" ht="30.75" customHeight="1" x14ac:dyDescent="0.25"/>
    <row r="36829" ht="30.75" customHeight="1" x14ac:dyDescent="0.25"/>
    <row r="36830" ht="30.75" customHeight="1" x14ac:dyDescent="0.25"/>
    <row r="36831" ht="30.75" customHeight="1" x14ac:dyDescent="0.25"/>
    <row r="36832" ht="30.75" customHeight="1" x14ac:dyDescent="0.25"/>
    <row r="36833" ht="30.75" customHeight="1" x14ac:dyDescent="0.25"/>
    <row r="36834" ht="30.75" customHeight="1" x14ac:dyDescent="0.25"/>
    <row r="36835" ht="30.75" customHeight="1" x14ac:dyDescent="0.25"/>
    <row r="36836" ht="30.75" customHeight="1" x14ac:dyDescent="0.25"/>
    <row r="36837" ht="30.75" customHeight="1" x14ac:dyDescent="0.25"/>
    <row r="36838" ht="30.75" customHeight="1" x14ac:dyDescent="0.25"/>
    <row r="36839" ht="30.75" customHeight="1" x14ac:dyDescent="0.25"/>
    <row r="36840" ht="30.75" customHeight="1" x14ac:dyDescent="0.25"/>
    <row r="36841" ht="30.75" customHeight="1" x14ac:dyDescent="0.25"/>
    <row r="36842" ht="30.75" customHeight="1" x14ac:dyDescent="0.25"/>
    <row r="36843" ht="30.75" customHeight="1" x14ac:dyDescent="0.25"/>
    <row r="36844" ht="30.75" customHeight="1" x14ac:dyDescent="0.25"/>
    <row r="36845" ht="30.75" customHeight="1" x14ac:dyDescent="0.25"/>
    <row r="36846" ht="30.75" customHeight="1" x14ac:dyDescent="0.25"/>
    <row r="36847" ht="30.75" customHeight="1" x14ac:dyDescent="0.25"/>
    <row r="36848" ht="30.75" customHeight="1" x14ac:dyDescent="0.25"/>
    <row r="36849" ht="30.75" customHeight="1" x14ac:dyDescent="0.25"/>
    <row r="36850" ht="30.75" customHeight="1" x14ac:dyDescent="0.25"/>
    <row r="36851" ht="30.75" customHeight="1" x14ac:dyDescent="0.25"/>
    <row r="36852" ht="30.75" customHeight="1" x14ac:dyDescent="0.25"/>
    <row r="36853" ht="30.75" customHeight="1" x14ac:dyDescent="0.25"/>
    <row r="36854" ht="30.75" customHeight="1" x14ac:dyDescent="0.25"/>
    <row r="36855" ht="30.75" customHeight="1" x14ac:dyDescent="0.25"/>
    <row r="36856" ht="30.75" customHeight="1" x14ac:dyDescent="0.25"/>
    <row r="36857" ht="30.75" customHeight="1" x14ac:dyDescent="0.25"/>
    <row r="36858" ht="30.75" customHeight="1" x14ac:dyDescent="0.25"/>
    <row r="36859" ht="30.75" customHeight="1" x14ac:dyDescent="0.25"/>
    <row r="36860" ht="30.75" customHeight="1" x14ac:dyDescent="0.25"/>
    <row r="36861" ht="30.75" customHeight="1" x14ac:dyDescent="0.25"/>
    <row r="36862" ht="30.75" customHeight="1" x14ac:dyDescent="0.25"/>
    <row r="36863" ht="30.75" customHeight="1" x14ac:dyDescent="0.25"/>
    <row r="36864" ht="30.75" customHeight="1" x14ac:dyDescent="0.25"/>
    <row r="36865" ht="30.75" customHeight="1" x14ac:dyDescent="0.25"/>
    <row r="36866" ht="30.75" customHeight="1" x14ac:dyDescent="0.25"/>
    <row r="36867" ht="30.75" customHeight="1" x14ac:dyDescent="0.25"/>
    <row r="36868" ht="30.75" customHeight="1" x14ac:dyDescent="0.25"/>
    <row r="36869" ht="30.75" customHeight="1" x14ac:dyDescent="0.25"/>
    <row r="36870" ht="30.75" customHeight="1" x14ac:dyDescent="0.25"/>
    <row r="36871" ht="30.75" customHeight="1" x14ac:dyDescent="0.25"/>
    <row r="36872" ht="30.75" customHeight="1" x14ac:dyDescent="0.25"/>
    <row r="36873" ht="30.75" customHeight="1" x14ac:dyDescent="0.25"/>
    <row r="36874" ht="30.75" customHeight="1" x14ac:dyDescent="0.25"/>
    <row r="36875" ht="30.75" customHeight="1" x14ac:dyDescent="0.25"/>
    <row r="36876" ht="30.75" customHeight="1" x14ac:dyDescent="0.25"/>
    <row r="36877" ht="30.75" customHeight="1" x14ac:dyDescent="0.25"/>
    <row r="36878" ht="30.75" customHeight="1" x14ac:dyDescent="0.25"/>
    <row r="36879" ht="30.75" customHeight="1" x14ac:dyDescent="0.25"/>
    <row r="36880" ht="30.75" customHeight="1" x14ac:dyDescent="0.25"/>
    <row r="36881" ht="30.75" customHeight="1" x14ac:dyDescent="0.25"/>
    <row r="36882" ht="30.75" customHeight="1" x14ac:dyDescent="0.25"/>
    <row r="36883" ht="30.75" customHeight="1" x14ac:dyDescent="0.25"/>
    <row r="36884" ht="30.75" customHeight="1" x14ac:dyDescent="0.25"/>
    <row r="36885" ht="30.75" customHeight="1" x14ac:dyDescent="0.25"/>
    <row r="36886" ht="30.75" customHeight="1" x14ac:dyDescent="0.25"/>
    <row r="36887" ht="30.75" customHeight="1" x14ac:dyDescent="0.25"/>
    <row r="36888" ht="30.75" customHeight="1" x14ac:dyDescent="0.25"/>
    <row r="36889" ht="30.75" customHeight="1" x14ac:dyDescent="0.25"/>
    <row r="36890" ht="30.75" customHeight="1" x14ac:dyDescent="0.25"/>
    <row r="36891" ht="30.75" customHeight="1" x14ac:dyDescent="0.25"/>
    <row r="36892" ht="30.75" customHeight="1" x14ac:dyDescent="0.25"/>
    <row r="36893" ht="30.75" customHeight="1" x14ac:dyDescent="0.25"/>
    <row r="36894" ht="30.75" customHeight="1" x14ac:dyDescent="0.25"/>
    <row r="36895" ht="30.75" customHeight="1" x14ac:dyDescent="0.25"/>
    <row r="36896" ht="30.75" customHeight="1" x14ac:dyDescent="0.25"/>
    <row r="36897" ht="30.75" customHeight="1" x14ac:dyDescent="0.25"/>
    <row r="36898" ht="30.75" customHeight="1" x14ac:dyDescent="0.25"/>
    <row r="36899" ht="30.75" customHeight="1" x14ac:dyDescent="0.25"/>
    <row r="36900" ht="30.75" customHeight="1" x14ac:dyDescent="0.25"/>
    <row r="36901" ht="30.75" customHeight="1" x14ac:dyDescent="0.25"/>
    <row r="36902" ht="30.75" customHeight="1" x14ac:dyDescent="0.25"/>
    <row r="36903" ht="30.75" customHeight="1" x14ac:dyDescent="0.25"/>
    <row r="36904" ht="30.75" customHeight="1" x14ac:dyDescent="0.25"/>
    <row r="36905" ht="30.75" customHeight="1" x14ac:dyDescent="0.25"/>
    <row r="36906" ht="30.75" customHeight="1" x14ac:dyDescent="0.25"/>
    <row r="36907" ht="30.75" customHeight="1" x14ac:dyDescent="0.25"/>
    <row r="36908" ht="30.75" customHeight="1" x14ac:dyDescent="0.25"/>
    <row r="36909" ht="30.75" customHeight="1" x14ac:dyDescent="0.25"/>
    <row r="36910" ht="30.75" customHeight="1" x14ac:dyDescent="0.25"/>
    <row r="36911" ht="30.75" customHeight="1" x14ac:dyDescent="0.25"/>
    <row r="36912" ht="30.75" customHeight="1" x14ac:dyDescent="0.25"/>
    <row r="36913" ht="30.75" customHeight="1" x14ac:dyDescent="0.25"/>
    <row r="36914" ht="30.75" customHeight="1" x14ac:dyDescent="0.25"/>
    <row r="36915" ht="30.75" customHeight="1" x14ac:dyDescent="0.25"/>
    <row r="36916" ht="30.75" customHeight="1" x14ac:dyDescent="0.25"/>
    <row r="36917" ht="30.75" customHeight="1" x14ac:dyDescent="0.25"/>
    <row r="36918" ht="30.75" customHeight="1" x14ac:dyDescent="0.25"/>
    <row r="36919" ht="30.75" customHeight="1" x14ac:dyDescent="0.25"/>
    <row r="36920" ht="30.75" customHeight="1" x14ac:dyDescent="0.25"/>
    <row r="36921" ht="30.75" customHeight="1" x14ac:dyDescent="0.25"/>
    <row r="36922" ht="30.75" customHeight="1" x14ac:dyDescent="0.25"/>
    <row r="36923" ht="30.75" customHeight="1" x14ac:dyDescent="0.25"/>
    <row r="36924" ht="30.75" customHeight="1" x14ac:dyDescent="0.25"/>
    <row r="36925" ht="30.75" customHeight="1" x14ac:dyDescent="0.25"/>
    <row r="36926" ht="30.75" customHeight="1" x14ac:dyDescent="0.25"/>
    <row r="36927" ht="30.75" customHeight="1" x14ac:dyDescent="0.25"/>
    <row r="36928" ht="30.75" customHeight="1" x14ac:dyDescent="0.25"/>
    <row r="36929" ht="30.75" customHeight="1" x14ac:dyDescent="0.25"/>
    <row r="36930" ht="30.75" customHeight="1" x14ac:dyDescent="0.25"/>
    <row r="36931" ht="30.75" customHeight="1" x14ac:dyDescent="0.25"/>
    <row r="36932" ht="30.75" customHeight="1" x14ac:dyDescent="0.25"/>
    <row r="36933" ht="30.75" customHeight="1" x14ac:dyDescent="0.25"/>
    <row r="36934" ht="30.75" customHeight="1" x14ac:dyDescent="0.25"/>
    <row r="36935" ht="30.75" customHeight="1" x14ac:dyDescent="0.25"/>
    <row r="36936" ht="30.75" customHeight="1" x14ac:dyDescent="0.25"/>
    <row r="36937" ht="30.75" customHeight="1" x14ac:dyDescent="0.25"/>
    <row r="36938" ht="30.75" customHeight="1" x14ac:dyDescent="0.25"/>
    <row r="36939" ht="30.75" customHeight="1" x14ac:dyDescent="0.25"/>
    <row r="36940" ht="30.75" customHeight="1" x14ac:dyDescent="0.25"/>
    <row r="36941" ht="30.75" customHeight="1" x14ac:dyDescent="0.25"/>
    <row r="36942" ht="30.75" customHeight="1" x14ac:dyDescent="0.25"/>
    <row r="36943" ht="30.75" customHeight="1" x14ac:dyDescent="0.25"/>
    <row r="36944" ht="30.75" customHeight="1" x14ac:dyDescent="0.25"/>
    <row r="36945" ht="30.75" customHeight="1" x14ac:dyDescent="0.25"/>
    <row r="36946" ht="30.75" customHeight="1" x14ac:dyDescent="0.25"/>
    <row r="36947" ht="30.75" customHeight="1" x14ac:dyDescent="0.25"/>
    <row r="36948" ht="30.75" customHeight="1" x14ac:dyDescent="0.25"/>
    <row r="36949" ht="30.75" customHeight="1" x14ac:dyDescent="0.25"/>
    <row r="36950" ht="30.75" customHeight="1" x14ac:dyDescent="0.25"/>
    <row r="36951" ht="30.75" customHeight="1" x14ac:dyDescent="0.25"/>
    <row r="36952" ht="30.75" customHeight="1" x14ac:dyDescent="0.25"/>
    <row r="36953" ht="30.75" customHeight="1" x14ac:dyDescent="0.25"/>
    <row r="36954" ht="30.75" customHeight="1" x14ac:dyDescent="0.25"/>
    <row r="36955" ht="30.75" customHeight="1" x14ac:dyDescent="0.25"/>
    <row r="36956" ht="30.75" customHeight="1" x14ac:dyDescent="0.25"/>
    <row r="36957" ht="30.75" customHeight="1" x14ac:dyDescent="0.25"/>
    <row r="36958" ht="30.75" customHeight="1" x14ac:dyDescent="0.25"/>
    <row r="36959" ht="30.75" customHeight="1" x14ac:dyDescent="0.25"/>
    <row r="36960" ht="30.75" customHeight="1" x14ac:dyDescent="0.25"/>
    <row r="36961" ht="30.75" customHeight="1" x14ac:dyDescent="0.25"/>
    <row r="36962" ht="30.75" customHeight="1" x14ac:dyDescent="0.25"/>
    <row r="36963" ht="30.75" customHeight="1" x14ac:dyDescent="0.25"/>
    <row r="36964" ht="30.75" customHeight="1" x14ac:dyDescent="0.25"/>
    <row r="36965" ht="30.75" customHeight="1" x14ac:dyDescent="0.25"/>
    <row r="36966" ht="30.75" customHeight="1" x14ac:dyDescent="0.25"/>
    <row r="36967" ht="30.75" customHeight="1" x14ac:dyDescent="0.25"/>
    <row r="36968" ht="30.75" customHeight="1" x14ac:dyDescent="0.25"/>
    <row r="36969" ht="30.75" customHeight="1" x14ac:dyDescent="0.25"/>
    <row r="36970" ht="30.75" customHeight="1" x14ac:dyDescent="0.25"/>
    <row r="36971" ht="30.75" customHeight="1" x14ac:dyDescent="0.25"/>
    <row r="36972" ht="30.75" customHeight="1" x14ac:dyDescent="0.25"/>
    <row r="36973" ht="30.75" customHeight="1" x14ac:dyDescent="0.25"/>
    <row r="36974" ht="30.75" customHeight="1" x14ac:dyDescent="0.25"/>
    <row r="36975" ht="30.75" customHeight="1" x14ac:dyDescent="0.25"/>
    <row r="36976" ht="30.75" customHeight="1" x14ac:dyDescent="0.25"/>
    <row r="36977" ht="30.75" customHeight="1" x14ac:dyDescent="0.25"/>
    <row r="36978" ht="30.75" customHeight="1" x14ac:dyDescent="0.25"/>
    <row r="36979" ht="30.75" customHeight="1" x14ac:dyDescent="0.25"/>
    <row r="36980" ht="30.75" customHeight="1" x14ac:dyDescent="0.25"/>
    <row r="36981" ht="30.75" customHeight="1" x14ac:dyDescent="0.25"/>
    <row r="36982" ht="30.75" customHeight="1" x14ac:dyDescent="0.25"/>
    <row r="36983" ht="30.75" customHeight="1" x14ac:dyDescent="0.25"/>
    <row r="36984" ht="30.75" customHeight="1" x14ac:dyDescent="0.25"/>
    <row r="36985" ht="30.75" customHeight="1" x14ac:dyDescent="0.25"/>
    <row r="36986" ht="30.75" customHeight="1" x14ac:dyDescent="0.25"/>
    <row r="36987" ht="30.75" customHeight="1" x14ac:dyDescent="0.25"/>
    <row r="36988" ht="30.75" customHeight="1" x14ac:dyDescent="0.25"/>
    <row r="36989" ht="30.75" customHeight="1" x14ac:dyDescent="0.25"/>
    <row r="36990" ht="30.75" customHeight="1" x14ac:dyDescent="0.25"/>
    <row r="36991" ht="30.75" customHeight="1" x14ac:dyDescent="0.25"/>
    <row r="36992" ht="30.75" customHeight="1" x14ac:dyDescent="0.25"/>
    <row r="36993" ht="30.75" customHeight="1" x14ac:dyDescent="0.25"/>
    <row r="36994" ht="30.75" customHeight="1" x14ac:dyDescent="0.25"/>
    <row r="36995" ht="30.75" customHeight="1" x14ac:dyDescent="0.25"/>
    <row r="36996" ht="30.75" customHeight="1" x14ac:dyDescent="0.25"/>
    <row r="36997" ht="30.75" customHeight="1" x14ac:dyDescent="0.25"/>
    <row r="36998" ht="30.75" customHeight="1" x14ac:dyDescent="0.25"/>
    <row r="36999" ht="30.75" customHeight="1" x14ac:dyDescent="0.25"/>
    <row r="37000" ht="30.75" customHeight="1" x14ac:dyDescent="0.25"/>
    <row r="37001" ht="30.75" customHeight="1" x14ac:dyDescent="0.25"/>
    <row r="37002" ht="30.75" customHeight="1" x14ac:dyDescent="0.25"/>
    <row r="37003" ht="30.75" customHeight="1" x14ac:dyDescent="0.25"/>
    <row r="37004" ht="30.75" customHeight="1" x14ac:dyDescent="0.25"/>
    <row r="37005" ht="30.75" customHeight="1" x14ac:dyDescent="0.25"/>
    <row r="37006" ht="30.75" customHeight="1" x14ac:dyDescent="0.25"/>
    <row r="37007" ht="30.75" customHeight="1" x14ac:dyDescent="0.25"/>
    <row r="37008" ht="30.75" customHeight="1" x14ac:dyDescent="0.25"/>
    <row r="37009" ht="30.75" customHeight="1" x14ac:dyDescent="0.25"/>
    <row r="37010" ht="30.75" customHeight="1" x14ac:dyDescent="0.25"/>
    <row r="37011" ht="30.75" customHeight="1" x14ac:dyDescent="0.25"/>
    <row r="37012" ht="30.75" customHeight="1" x14ac:dyDescent="0.25"/>
    <row r="37013" ht="30.75" customHeight="1" x14ac:dyDescent="0.25"/>
    <row r="37014" ht="30.75" customHeight="1" x14ac:dyDescent="0.25"/>
    <row r="37015" ht="30.75" customHeight="1" x14ac:dyDescent="0.25"/>
    <row r="37016" ht="30.75" customHeight="1" x14ac:dyDescent="0.25"/>
    <row r="37017" ht="30.75" customHeight="1" x14ac:dyDescent="0.25"/>
    <row r="37018" ht="30.75" customHeight="1" x14ac:dyDescent="0.25"/>
    <row r="37019" ht="30.75" customHeight="1" x14ac:dyDescent="0.25"/>
    <row r="37020" ht="30.75" customHeight="1" x14ac:dyDescent="0.25"/>
    <row r="37021" ht="30.75" customHeight="1" x14ac:dyDescent="0.25"/>
    <row r="37022" ht="30.75" customHeight="1" x14ac:dyDescent="0.25"/>
    <row r="37023" ht="30.75" customHeight="1" x14ac:dyDescent="0.25"/>
    <row r="37024" ht="30.75" customHeight="1" x14ac:dyDescent="0.25"/>
    <row r="37025" ht="30.75" customHeight="1" x14ac:dyDescent="0.25"/>
    <row r="37026" ht="30.75" customHeight="1" x14ac:dyDescent="0.25"/>
    <row r="37027" ht="30.75" customHeight="1" x14ac:dyDescent="0.25"/>
    <row r="37028" ht="30.75" customHeight="1" x14ac:dyDescent="0.25"/>
    <row r="37029" ht="30.75" customHeight="1" x14ac:dyDescent="0.25"/>
    <row r="37030" ht="30.75" customHeight="1" x14ac:dyDescent="0.25"/>
    <row r="37031" ht="30.75" customHeight="1" x14ac:dyDescent="0.25"/>
    <row r="37032" ht="30.75" customHeight="1" x14ac:dyDescent="0.25"/>
    <row r="37033" ht="30.75" customHeight="1" x14ac:dyDescent="0.25"/>
    <row r="37034" ht="30.75" customHeight="1" x14ac:dyDescent="0.25"/>
    <row r="37035" ht="30.75" customHeight="1" x14ac:dyDescent="0.25"/>
    <row r="37036" ht="30.75" customHeight="1" x14ac:dyDescent="0.25"/>
    <row r="37037" ht="30.75" customHeight="1" x14ac:dyDescent="0.25"/>
    <row r="37038" ht="30.75" customHeight="1" x14ac:dyDescent="0.25"/>
    <row r="37039" ht="30.75" customHeight="1" x14ac:dyDescent="0.25"/>
    <row r="37040" ht="30.75" customHeight="1" x14ac:dyDescent="0.25"/>
    <row r="37041" ht="30.75" customHeight="1" x14ac:dyDescent="0.25"/>
    <row r="37042" ht="30.75" customHeight="1" x14ac:dyDescent="0.25"/>
    <row r="37043" ht="30.75" customHeight="1" x14ac:dyDescent="0.25"/>
    <row r="37044" ht="30.75" customHeight="1" x14ac:dyDescent="0.25"/>
    <row r="37045" ht="30.75" customHeight="1" x14ac:dyDescent="0.25"/>
    <row r="37046" ht="30.75" customHeight="1" x14ac:dyDescent="0.25"/>
    <row r="37047" ht="30.75" customHeight="1" x14ac:dyDescent="0.25"/>
    <row r="37048" ht="30.75" customHeight="1" x14ac:dyDescent="0.25"/>
    <row r="37049" ht="30.75" customHeight="1" x14ac:dyDescent="0.25"/>
    <row r="37050" ht="30.75" customHeight="1" x14ac:dyDescent="0.25"/>
    <row r="37051" ht="30.75" customHeight="1" x14ac:dyDescent="0.25"/>
    <row r="37052" ht="30.75" customHeight="1" x14ac:dyDescent="0.25"/>
    <row r="37053" ht="30.75" customHeight="1" x14ac:dyDescent="0.25"/>
    <row r="37054" ht="30.75" customHeight="1" x14ac:dyDescent="0.25"/>
    <row r="37055" ht="30.75" customHeight="1" x14ac:dyDescent="0.25"/>
    <row r="37056" ht="30.75" customHeight="1" x14ac:dyDescent="0.25"/>
    <row r="37057" ht="30.75" customHeight="1" x14ac:dyDescent="0.25"/>
    <row r="37058" ht="30.75" customHeight="1" x14ac:dyDescent="0.25"/>
    <row r="37059" ht="30.75" customHeight="1" x14ac:dyDescent="0.25"/>
    <row r="37060" ht="30.75" customHeight="1" x14ac:dyDescent="0.25"/>
    <row r="37061" ht="30.75" customHeight="1" x14ac:dyDescent="0.25"/>
    <row r="37062" ht="30.75" customHeight="1" x14ac:dyDescent="0.25"/>
    <row r="37063" ht="30.75" customHeight="1" x14ac:dyDescent="0.25"/>
    <row r="37064" ht="30.75" customHeight="1" x14ac:dyDescent="0.25"/>
    <row r="37065" ht="30.75" customHeight="1" x14ac:dyDescent="0.25"/>
    <row r="37066" ht="30.75" customHeight="1" x14ac:dyDescent="0.25"/>
    <row r="37067" ht="30.75" customHeight="1" x14ac:dyDescent="0.25"/>
    <row r="37068" ht="30.75" customHeight="1" x14ac:dyDescent="0.25"/>
    <row r="37069" ht="30.75" customHeight="1" x14ac:dyDescent="0.25"/>
    <row r="37070" ht="30.75" customHeight="1" x14ac:dyDescent="0.25"/>
    <row r="37071" ht="30.75" customHeight="1" x14ac:dyDescent="0.25"/>
    <row r="37072" ht="30.75" customHeight="1" x14ac:dyDescent="0.25"/>
    <row r="37073" ht="30.75" customHeight="1" x14ac:dyDescent="0.25"/>
    <row r="37074" ht="30.75" customHeight="1" x14ac:dyDescent="0.25"/>
    <row r="37075" ht="30.75" customHeight="1" x14ac:dyDescent="0.25"/>
    <row r="37076" ht="30.75" customHeight="1" x14ac:dyDescent="0.25"/>
    <row r="37077" ht="30.75" customHeight="1" x14ac:dyDescent="0.25"/>
    <row r="37078" ht="30.75" customHeight="1" x14ac:dyDescent="0.25"/>
    <row r="37079" ht="30.75" customHeight="1" x14ac:dyDescent="0.25"/>
    <row r="37080" ht="30.75" customHeight="1" x14ac:dyDescent="0.25"/>
    <row r="37081" ht="30.75" customHeight="1" x14ac:dyDescent="0.25"/>
    <row r="37082" ht="30.75" customHeight="1" x14ac:dyDescent="0.25"/>
    <row r="37083" ht="30.75" customHeight="1" x14ac:dyDescent="0.25"/>
    <row r="37084" ht="30.75" customHeight="1" x14ac:dyDescent="0.25"/>
    <row r="37085" ht="30.75" customHeight="1" x14ac:dyDescent="0.25"/>
    <row r="37086" ht="30.75" customHeight="1" x14ac:dyDescent="0.25"/>
    <row r="37087" ht="30.75" customHeight="1" x14ac:dyDescent="0.25"/>
    <row r="37088" ht="30.75" customHeight="1" x14ac:dyDescent="0.25"/>
    <row r="37089" ht="30.75" customHeight="1" x14ac:dyDescent="0.25"/>
    <row r="37090" ht="30.75" customHeight="1" x14ac:dyDescent="0.25"/>
    <row r="37091" ht="30.75" customHeight="1" x14ac:dyDescent="0.25"/>
    <row r="37092" ht="30.75" customHeight="1" x14ac:dyDescent="0.25"/>
    <row r="37093" ht="30.75" customHeight="1" x14ac:dyDescent="0.25"/>
    <row r="37094" ht="30.75" customHeight="1" x14ac:dyDescent="0.25"/>
    <row r="37095" ht="30.75" customHeight="1" x14ac:dyDescent="0.25"/>
    <row r="37096" ht="30.75" customHeight="1" x14ac:dyDescent="0.25"/>
    <row r="37097" ht="30.75" customHeight="1" x14ac:dyDescent="0.25"/>
    <row r="37098" ht="30.75" customHeight="1" x14ac:dyDescent="0.25"/>
    <row r="37099" ht="30.75" customHeight="1" x14ac:dyDescent="0.25"/>
    <row r="37100" ht="30.75" customHeight="1" x14ac:dyDescent="0.25"/>
    <row r="37101" ht="30.75" customHeight="1" x14ac:dyDescent="0.25"/>
    <row r="37102" ht="30.75" customHeight="1" x14ac:dyDescent="0.25"/>
    <row r="37103" ht="30.75" customHeight="1" x14ac:dyDescent="0.25"/>
    <row r="37104" ht="30.75" customHeight="1" x14ac:dyDescent="0.25"/>
    <row r="37105" ht="30.75" customHeight="1" x14ac:dyDescent="0.25"/>
    <row r="37106" ht="30.75" customHeight="1" x14ac:dyDescent="0.25"/>
    <row r="37107" ht="30.75" customHeight="1" x14ac:dyDescent="0.25"/>
    <row r="37108" ht="30.75" customHeight="1" x14ac:dyDescent="0.25"/>
    <row r="37109" ht="30.75" customHeight="1" x14ac:dyDescent="0.25"/>
    <row r="37110" ht="30.75" customHeight="1" x14ac:dyDescent="0.25"/>
    <row r="37111" ht="30.75" customHeight="1" x14ac:dyDescent="0.25"/>
    <row r="37112" ht="30.75" customHeight="1" x14ac:dyDescent="0.25"/>
    <row r="37113" ht="30.75" customHeight="1" x14ac:dyDescent="0.25"/>
    <row r="37114" ht="30.75" customHeight="1" x14ac:dyDescent="0.25"/>
    <row r="37115" ht="30.75" customHeight="1" x14ac:dyDescent="0.25"/>
    <row r="37116" ht="30.75" customHeight="1" x14ac:dyDescent="0.25"/>
    <row r="37117" ht="30.75" customHeight="1" x14ac:dyDescent="0.25"/>
    <row r="37118" ht="30.75" customHeight="1" x14ac:dyDescent="0.25"/>
    <row r="37119" ht="30.75" customHeight="1" x14ac:dyDescent="0.25"/>
    <row r="37120" ht="30.75" customHeight="1" x14ac:dyDescent="0.25"/>
    <row r="37121" ht="30.75" customHeight="1" x14ac:dyDescent="0.25"/>
    <row r="37122" ht="30.75" customHeight="1" x14ac:dyDescent="0.25"/>
    <row r="37123" ht="30.75" customHeight="1" x14ac:dyDescent="0.25"/>
    <row r="37124" ht="30.75" customHeight="1" x14ac:dyDescent="0.25"/>
    <row r="37125" ht="30.75" customHeight="1" x14ac:dyDescent="0.25"/>
    <row r="37126" ht="30.75" customHeight="1" x14ac:dyDescent="0.25"/>
    <row r="37127" ht="30.75" customHeight="1" x14ac:dyDescent="0.25"/>
    <row r="37128" ht="30.75" customHeight="1" x14ac:dyDescent="0.25"/>
    <row r="37129" ht="30.75" customHeight="1" x14ac:dyDescent="0.25"/>
    <row r="37130" ht="30.75" customHeight="1" x14ac:dyDescent="0.25"/>
    <row r="37131" ht="30.75" customHeight="1" x14ac:dyDescent="0.25"/>
    <row r="37132" ht="30.75" customHeight="1" x14ac:dyDescent="0.25"/>
    <row r="37133" ht="30.75" customHeight="1" x14ac:dyDescent="0.25"/>
    <row r="37134" ht="30.75" customHeight="1" x14ac:dyDescent="0.25"/>
    <row r="37135" ht="30.75" customHeight="1" x14ac:dyDescent="0.25"/>
    <row r="37136" ht="30.75" customHeight="1" x14ac:dyDescent="0.25"/>
    <row r="37137" ht="30.75" customHeight="1" x14ac:dyDescent="0.25"/>
    <row r="37138" ht="30.75" customHeight="1" x14ac:dyDescent="0.25"/>
    <row r="37139" ht="30.75" customHeight="1" x14ac:dyDescent="0.25"/>
    <row r="37140" ht="30.75" customHeight="1" x14ac:dyDescent="0.25"/>
    <row r="37141" ht="30.75" customHeight="1" x14ac:dyDescent="0.25"/>
    <row r="37142" ht="30.75" customHeight="1" x14ac:dyDescent="0.25"/>
    <row r="37143" ht="30.75" customHeight="1" x14ac:dyDescent="0.25"/>
    <row r="37144" ht="30.75" customHeight="1" x14ac:dyDescent="0.25"/>
    <row r="37145" ht="30.75" customHeight="1" x14ac:dyDescent="0.25"/>
    <row r="37146" ht="30.75" customHeight="1" x14ac:dyDescent="0.25"/>
    <row r="37147" ht="30.75" customHeight="1" x14ac:dyDescent="0.25"/>
    <row r="37148" ht="30.75" customHeight="1" x14ac:dyDescent="0.25"/>
    <row r="37149" ht="30.75" customHeight="1" x14ac:dyDescent="0.25"/>
    <row r="37150" ht="30.75" customHeight="1" x14ac:dyDescent="0.25"/>
    <row r="37151" ht="30.75" customHeight="1" x14ac:dyDescent="0.25"/>
    <row r="37152" ht="30.75" customHeight="1" x14ac:dyDescent="0.25"/>
    <row r="37153" ht="30.75" customHeight="1" x14ac:dyDescent="0.25"/>
    <row r="37154" ht="30.75" customHeight="1" x14ac:dyDescent="0.25"/>
    <row r="37155" ht="30.75" customHeight="1" x14ac:dyDescent="0.25"/>
    <row r="37156" ht="30.75" customHeight="1" x14ac:dyDescent="0.25"/>
    <row r="37157" ht="30.75" customHeight="1" x14ac:dyDescent="0.25"/>
    <row r="37158" ht="30.75" customHeight="1" x14ac:dyDescent="0.25"/>
    <row r="37159" ht="30.75" customHeight="1" x14ac:dyDescent="0.25"/>
    <row r="37160" ht="30.75" customHeight="1" x14ac:dyDescent="0.25"/>
    <row r="37161" ht="30.75" customHeight="1" x14ac:dyDescent="0.25"/>
    <row r="37162" ht="30.75" customHeight="1" x14ac:dyDescent="0.25"/>
    <row r="37163" ht="30.75" customHeight="1" x14ac:dyDescent="0.25"/>
    <row r="37164" ht="30.75" customHeight="1" x14ac:dyDescent="0.25"/>
    <row r="37165" ht="30.75" customHeight="1" x14ac:dyDescent="0.25"/>
    <row r="37166" ht="30.75" customHeight="1" x14ac:dyDescent="0.25"/>
    <row r="37167" ht="30.75" customHeight="1" x14ac:dyDescent="0.25"/>
    <row r="37168" ht="30.75" customHeight="1" x14ac:dyDescent="0.25"/>
    <row r="37169" ht="30.75" customHeight="1" x14ac:dyDescent="0.25"/>
    <row r="37170" ht="30.75" customHeight="1" x14ac:dyDescent="0.25"/>
    <row r="37171" ht="30.75" customHeight="1" x14ac:dyDescent="0.25"/>
    <row r="37172" ht="30.75" customHeight="1" x14ac:dyDescent="0.25"/>
    <row r="37173" ht="30.75" customHeight="1" x14ac:dyDescent="0.25"/>
    <row r="37174" ht="30.75" customHeight="1" x14ac:dyDescent="0.25"/>
    <row r="37175" ht="30.75" customHeight="1" x14ac:dyDescent="0.25"/>
    <row r="37176" ht="30.75" customHeight="1" x14ac:dyDescent="0.25"/>
    <row r="37177" ht="30.75" customHeight="1" x14ac:dyDescent="0.25"/>
    <row r="37178" ht="30.75" customHeight="1" x14ac:dyDescent="0.25"/>
    <row r="37179" ht="30.75" customHeight="1" x14ac:dyDescent="0.25"/>
    <row r="37180" ht="30.75" customHeight="1" x14ac:dyDescent="0.25"/>
    <row r="37181" ht="30.75" customHeight="1" x14ac:dyDescent="0.25"/>
    <row r="37182" ht="30.75" customHeight="1" x14ac:dyDescent="0.25"/>
    <row r="37183" ht="30.75" customHeight="1" x14ac:dyDescent="0.25"/>
    <row r="37184" ht="30.75" customHeight="1" x14ac:dyDescent="0.25"/>
    <row r="37185" ht="30.75" customHeight="1" x14ac:dyDescent="0.25"/>
    <row r="37186" ht="30.75" customHeight="1" x14ac:dyDescent="0.25"/>
    <row r="37187" ht="30.75" customHeight="1" x14ac:dyDescent="0.25"/>
    <row r="37188" ht="30.75" customHeight="1" x14ac:dyDescent="0.25"/>
    <row r="37189" ht="30.75" customHeight="1" x14ac:dyDescent="0.25"/>
    <row r="37190" ht="30.75" customHeight="1" x14ac:dyDescent="0.25"/>
    <row r="37191" ht="30.75" customHeight="1" x14ac:dyDescent="0.25"/>
    <row r="37192" ht="30.75" customHeight="1" x14ac:dyDescent="0.25"/>
    <row r="37193" ht="30.75" customHeight="1" x14ac:dyDescent="0.25"/>
    <row r="37194" ht="30.75" customHeight="1" x14ac:dyDescent="0.25"/>
    <row r="37195" ht="30.75" customHeight="1" x14ac:dyDescent="0.25"/>
    <row r="37196" ht="30.75" customHeight="1" x14ac:dyDescent="0.25"/>
    <row r="37197" ht="30.75" customHeight="1" x14ac:dyDescent="0.25"/>
    <row r="37198" ht="30.75" customHeight="1" x14ac:dyDescent="0.25"/>
    <row r="37199" ht="30.75" customHeight="1" x14ac:dyDescent="0.25"/>
    <row r="37200" ht="30.75" customHeight="1" x14ac:dyDescent="0.25"/>
    <row r="37201" ht="30.75" customHeight="1" x14ac:dyDescent="0.25"/>
    <row r="37202" ht="30.75" customHeight="1" x14ac:dyDescent="0.25"/>
    <row r="37203" ht="30.75" customHeight="1" x14ac:dyDescent="0.25"/>
    <row r="37204" ht="30.75" customHeight="1" x14ac:dyDescent="0.25"/>
    <row r="37205" ht="30.75" customHeight="1" x14ac:dyDescent="0.25"/>
    <row r="37206" ht="30.75" customHeight="1" x14ac:dyDescent="0.25"/>
    <row r="37207" ht="30.75" customHeight="1" x14ac:dyDescent="0.25"/>
    <row r="37208" ht="30.75" customHeight="1" x14ac:dyDescent="0.25"/>
    <row r="37209" ht="30.75" customHeight="1" x14ac:dyDescent="0.25"/>
    <row r="37210" ht="30.75" customHeight="1" x14ac:dyDescent="0.25"/>
    <row r="37211" ht="30.75" customHeight="1" x14ac:dyDescent="0.25"/>
    <row r="37212" ht="30.75" customHeight="1" x14ac:dyDescent="0.25"/>
    <row r="37213" ht="30.75" customHeight="1" x14ac:dyDescent="0.25"/>
    <row r="37214" ht="30.75" customHeight="1" x14ac:dyDescent="0.25"/>
    <row r="37215" ht="30.75" customHeight="1" x14ac:dyDescent="0.25"/>
    <row r="37216" ht="30.75" customHeight="1" x14ac:dyDescent="0.25"/>
    <row r="37217" ht="30.75" customHeight="1" x14ac:dyDescent="0.25"/>
    <row r="37218" ht="30.75" customHeight="1" x14ac:dyDescent="0.25"/>
    <row r="37219" ht="30.75" customHeight="1" x14ac:dyDescent="0.25"/>
    <row r="37220" ht="30.75" customHeight="1" x14ac:dyDescent="0.25"/>
    <row r="37221" ht="30.75" customHeight="1" x14ac:dyDescent="0.25"/>
    <row r="37222" ht="30.75" customHeight="1" x14ac:dyDescent="0.25"/>
    <row r="37223" ht="30.75" customHeight="1" x14ac:dyDescent="0.25"/>
    <row r="37224" ht="30.75" customHeight="1" x14ac:dyDescent="0.25"/>
    <row r="37225" ht="30.75" customHeight="1" x14ac:dyDescent="0.25"/>
    <row r="37226" ht="30.75" customHeight="1" x14ac:dyDescent="0.25"/>
    <row r="37227" ht="30.75" customHeight="1" x14ac:dyDescent="0.25"/>
    <row r="37228" ht="30.75" customHeight="1" x14ac:dyDescent="0.25"/>
    <row r="37229" ht="30.75" customHeight="1" x14ac:dyDescent="0.25"/>
    <row r="37230" ht="30.75" customHeight="1" x14ac:dyDescent="0.25"/>
    <row r="37231" ht="30.75" customHeight="1" x14ac:dyDescent="0.25"/>
    <row r="37232" ht="30.75" customHeight="1" x14ac:dyDescent="0.25"/>
    <row r="37233" ht="30.75" customHeight="1" x14ac:dyDescent="0.25"/>
    <row r="37234" ht="30.75" customHeight="1" x14ac:dyDescent="0.25"/>
    <row r="37235" ht="30.75" customHeight="1" x14ac:dyDescent="0.25"/>
    <row r="37236" ht="30.75" customHeight="1" x14ac:dyDescent="0.25"/>
    <row r="37237" ht="30.75" customHeight="1" x14ac:dyDescent="0.25"/>
    <row r="37238" ht="30.75" customHeight="1" x14ac:dyDescent="0.25"/>
    <row r="37239" ht="30.75" customHeight="1" x14ac:dyDescent="0.25"/>
    <row r="37240" ht="30.75" customHeight="1" x14ac:dyDescent="0.25"/>
    <row r="37241" ht="30.75" customHeight="1" x14ac:dyDescent="0.25"/>
    <row r="37242" ht="30.75" customHeight="1" x14ac:dyDescent="0.25"/>
    <row r="37243" ht="30.75" customHeight="1" x14ac:dyDescent="0.25"/>
    <row r="37244" ht="30.75" customHeight="1" x14ac:dyDescent="0.25"/>
    <row r="37245" ht="30.75" customHeight="1" x14ac:dyDescent="0.25"/>
    <row r="37246" ht="30.75" customHeight="1" x14ac:dyDescent="0.25"/>
    <row r="37247" ht="30.75" customHeight="1" x14ac:dyDescent="0.25"/>
    <row r="37248" ht="30.75" customHeight="1" x14ac:dyDescent="0.25"/>
    <row r="37249" ht="30.75" customHeight="1" x14ac:dyDescent="0.25"/>
    <row r="37250" ht="30.75" customHeight="1" x14ac:dyDescent="0.25"/>
    <row r="37251" ht="30.75" customHeight="1" x14ac:dyDescent="0.25"/>
    <row r="37252" ht="30.75" customHeight="1" x14ac:dyDescent="0.25"/>
    <row r="37253" ht="30.75" customHeight="1" x14ac:dyDescent="0.25"/>
    <row r="37254" ht="30.75" customHeight="1" x14ac:dyDescent="0.25"/>
    <row r="37255" ht="30.75" customHeight="1" x14ac:dyDescent="0.25"/>
    <row r="37256" ht="30.75" customHeight="1" x14ac:dyDescent="0.25"/>
    <row r="37257" ht="30.75" customHeight="1" x14ac:dyDescent="0.25"/>
    <row r="37258" ht="30.75" customHeight="1" x14ac:dyDescent="0.25"/>
    <row r="37259" ht="30.75" customHeight="1" x14ac:dyDescent="0.25"/>
    <row r="37260" ht="30.75" customHeight="1" x14ac:dyDescent="0.25"/>
    <row r="37261" ht="30.75" customHeight="1" x14ac:dyDescent="0.25"/>
    <row r="37262" ht="30.75" customHeight="1" x14ac:dyDescent="0.25"/>
    <row r="37263" ht="30.75" customHeight="1" x14ac:dyDescent="0.25"/>
    <row r="37264" ht="30.75" customHeight="1" x14ac:dyDescent="0.25"/>
    <row r="37265" ht="30.75" customHeight="1" x14ac:dyDescent="0.25"/>
    <row r="37266" ht="30.75" customHeight="1" x14ac:dyDescent="0.25"/>
    <row r="37267" ht="30.75" customHeight="1" x14ac:dyDescent="0.25"/>
    <row r="37268" ht="30.75" customHeight="1" x14ac:dyDescent="0.25"/>
    <row r="37269" ht="30.75" customHeight="1" x14ac:dyDescent="0.25"/>
    <row r="37270" ht="30.75" customHeight="1" x14ac:dyDescent="0.25"/>
    <row r="37271" ht="30.75" customHeight="1" x14ac:dyDescent="0.25"/>
    <row r="37272" ht="30.75" customHeight="1" x14ac:dyDescent="0.25"/>
    <row r="37273" ht="30.75" customHeight="1" x14ac:dyDescent="0.25"/>
    <row r="37274" ht="30.75" customHeight="1" x14ac:dyDescent="0.25"/>
    <row r="37275" ht="30.75" customHeight="1" x14ac:dyDescent="0.25"/>
    <row r="37276" ht="30.75" customHeight="1" x14ac:dyDescent="0.25"/>
    <row r="37277" ht="30.75" customHeight="1" x14ac:dyDescent="0.25"/>
    <row r="37278" ht="30.75" customHeight="1" x14ac:dyDescent="0.25"/>
    <row r="37279" ht="30.75" customHeight="1" x14ac:dyDescent="0.25"/>
    <row r="37280" ht="30.75" customHeight="1" x14ac:dyDescent="0.25"/>
    <row r="37281" ht="30.75" customHeight="1" x14ac:dyDescent="0.25"/>
    <row r="37282" ht="30.75" customHeight="1" x14ac:dyDescent="0.25"/>
    <row r="37283" ht="30.75" customHeight="1" x14ac:dyDescent="0.25"/>
    <row r="37284" ht="30.75" customHeight="1" x14ac:dyDescent="0.25"/>
    <row r="37285" ht="30.75" customHeight="1" x14ac:dyDescent="0.25"/>
    <row r="37286" ht="30.75" customHeight="1" x14ac:dyDescent="0.25"/>
    <row r="37287" ht="30.75" customHeight="1" x14ac:dyDescent="0.25"/>
    <row r="37288" ht="30.75" customHeight="1" x14ac:dyDescent="0.25"/>
    <row r="37289" ht="30.75" customHeight="1" x14ac:dyDescent="0.25"/>
    <row r="37290" ht="30.75" customHeight="1" x14ac:dyDescent="0.25"/>
    <row r="37291" ht="30.75" customHeight="1" x14ac:dyDescent="0.25"/>
    <row r="37292" ht="30.75" customHeight="1" x14ac:dyDescent="0.25"/>
    <row r="37293" ht="30.75" customHeight="1" x14ac:dyDescent="0.25"/>
    <row r="37294" ht="30.75" customHeight="1" x14ac:dyDescent="0.25"/>
    <row r="37295" ht="30.75" customHeight="1" x14ac:dyDescent="0.25"/>
    <row r="37296" ht="30.75" customHeight="1" x14ac:dyDescent="0.25"/>
    <row r="37297" ht="30.75" customHeight="1" x14ac:dyDescent="0.25"/>
    <row r="37298" ht="30.75" customHeight="1" x14ac:dyDescent="0.25"/>
    <row r="37299" ht="30.75" customHeight="1" x14ac:dyDescent="0.25"/>
    <row r="37300" ht="30.75" customHeight="1" x14ac:dyDescent="0.25"/>
    <row r="37301" ht="30.75" customHeight="1" x14ac:dyDescent="0.25"/>
    <row r="37302" ht="30.75" customHeight="1" x14ac:dyDescent="0.25"/>
    <row r="37303" ht="30.75" customHeight="1" x14ac:dyDescent="0.25"/>
    <row r="37304" ht="30.75" customHeight="1" x14ac:dyDescent="0.25"/>
    <row r="37305" ht="30.75" customHeight="1" x14ac:dyDescent="0.25"/>
    <row r="37306" ht="30.75" customHeight="1" x14ac:dyDescent="0.25"/>
    <row r="37307" ht="30.75" customHeight="1" x14ac:dyDescent="0.25"/>
    <row r="37308" ht="30.75" customHeight="1" x14ac:dyDescent="0.25"/>
    <row r="37309" ht="30.75" customHeight="1" x14ac:dyDescent="0.25"/>
    <row r="37310" ht="30.75" customHeight="1" x14ac:dyDescent="0.25"/>
    <row r="37311" ht="30.75" customHeight="1" x14ac:dyDescent="0.25"/>
    <row r="37312" ht="30.75" customHeight="1" x14ac:dyDescent="0.25"/>
    <row r="37313" ht="30.75" customHeight="1" x14ac:dyDescent="0.25"/>
    <row r="37314" ht="30.75" customHeight="1" x14ac:dyDescent="0.25"/>
    <row r="37315" ht="30.75" customHeight="1" x14ac:dyDescent="0.25"/>
    <row r="37316" ht="30.75" customHeight="1" x14ac:dyDescent="0.25"/>
    <row r="37317" ht="30.75" customHeight="1" x14ac:dyDescent="0.25"/>
    <row r="37318" ht="30.75" customHeight="1" x14ac:dyDescent="0.25"/>
    <row r="37319" ht="30.75" customHeight="1" x14ac:dyDescent="0.25"/>
    <row r="37320" ht="30.75" customHeight="1" x14ac:dyDescent="0.25"/>
    <row r="37321" ht="30.75" customHeight="1" x14ac:dyDescent="0.25"/>
    <row r="37322" ht="30.75" customHeight="1" x14ac:dyDescent="0.25"/>
    <row r="37323" ht="30.75" customHeight="1" x14ac:dyDescent="0.25"/>
    <row r="37324" ht="30.75" customHeight="1" x14ac:dyDescent="0.25"/>
    <row r="37325" ht="30.75" customHeight="1" x14ac:dyDescent="0.25"/>
    <row r="37326" ht="30.75" customHeight="1" x14ac:dyDescent="0.25"/>
    <row r="37327" ht="30.75" customHeight="1" x14ac:dyDescent="0.25"/>
    <row r="37328" ht="30.75" customHeight="1" x14ac:dyDescent="0.25"/>
    <row r="37329" ht="30.75" customHeight="1" x14ac:dyDescent="0.25"/>
    <row r="37330" ht="30.75" customHeight="1" x14ac:dyDescent="0.25"/>
    <row r="37331" ht="30.75" customHeight="1" x14ac:dyDescent="0.25"/>
    <row r="37332" ht="30.75" customHeight="1" x14ac:dyDescent="0.25"/>
    <row r="37333" ht="30.75" customHeight="1" x14ac:dyDescent="0.25"/>
    <row r="37334" ht="30.75" customHeight="1" x14ac:dyDescent="0.25"/>
    <row r="37335" ht="30.75" customHeight="1" x14ac:dyDescent="0.25"/>
    <row r="37336" ht="30.75" customHeight="1" x14ac:dyDescent="0.25"/>
    <row r="37337" ht="30.75" customHeight="1" x14ac:dyDescent="0.25"/>
    <row r="37338" ht="30.75" customHeight="1" x14ac:dyDescent="0.25"/>
    <row r="37339" ht="30.75" customHeight="1" x14ac:dyDescent="0.25"/>
    <row r="37340" ht="30.75" customHeight="1" x14ac:dyDescent="0.25"/>
    <row r="37341" ht="30.75" customHeight="1" x14ac:dyDescent="0.25"/>
    <row r="37342" ht="30.75" customHeight="1" x14ac:dyDescent="0.25"/>
    <row r="37343" ht="30.75" customHeight="1" x14ac:dyDescent="0.25"/>
    <row r="37344" ht="30.75" customHeight="1" x14ac:dyDescent="0.25"/>
    <row r="37345" ht="30.75" customHeight="1" x14ac:dyDescent="0.25"/>
    <row r="37346" ht="30.75" customHeight="1" x14ac:dyDescent="0.25"/>
    <row r="37347" ht="30.75" customHeight="1" x14ac:dyDescent="0.25"/>
    <row r="37348" ht="30.75" customHeight="1" x14ac:dyDescent="0.25"/>
    <row r="37349" ht="30.75" customHeight="1" x14ac:dyDescent="0.25"/>
    <row r="37350" ht="30.75" customHeight="1" x14ac:dyDescent="0.25"/>
    <row r="37351" ht="30.75" customHeight="1" x14ac:dyDescent="0.25"/>
    <row r="37352" ht="30.75" customHeight="1" x14ac:dyDescent="0.25"/>
    <row r="37353" ht="30.75" customHeight="1" x14ac:dyDescent="0.25"/>
    <row r="37354" ht="30.75" customHeight="1" x14ac:dyDescent="0.25"/>
    <row r="37355" ht="30.75" customHeight="1" x14ac:dyDescent="0.25"/>
    <row r="37356" ht="30.75" customHeight="1" x14ac:dyDescent="0.25"/>
    <row r="37357" ht="30.75" customHeight="1" x14ac:dyDescent="0.25"/>
    <row r="37358" ht="30.75" customHeight="1" x14ac:dyDescent="0.25"/>
    <row r="37359" ht="30.75" customHeight="1" x14ac:dyDescent="0.25"/>
    <row r="37360" ht="30.75" customHeight="1" x14ac:dyDescent="0.25"/>
    <row r="37361" ht="30.75" customHeight="1" x14ac:dyDescent="0.25"/>
    <row r="37362" ht="30.75" customHeight="1" x14ac:dyDescent="0.25"/>
    <row r="37363" ht="30.75" customHeight="1" x14ac:dyDescent="0.25"/>
    <row r="37364" ht="30.75" customHeight="1" x14ac:dyDescent="0.25"/>
    <row r="37365" ht="30.75" customHeight="1" x14ac:dyDescent="0.25"/>
    <row r="37366" ht="30.75" customHeight="1" x14ac:dyDescent="0.25"/>
    <row r="37367" ht="30.75" customHeight="1" x14ac:dyDescent="0.25"/>
    <row r="37368" ht="30.75" customHeight="1" x14ac:dyDescent="0.25"/>
    <row r="37369" ht="30.75" customHeight="1" x14ac:dyDescent="0.25"/>
    <row r="37370" ht="30.75" customHeight="1" x14ac:dyDescent="0.25"/>
    <row r="37371" ht="30.75" customHeight="1" x14ac:dyDescent="0.25"/>
    <row r="37372" ht="30.75" customHeight="1" x14ac:dyDescent="0.25"/>
    <row r="37373" ht="30.75" customHeight="1" x14ac:dyDescent="0.25"/>
    <row r="37374" ht="30.75" customHeight="1" x14ac:dyDescent="0.25"/>
    <row r="37375" ht="30.75" customHeight="1" x14ac:dyDescent="0.25"/>
    <row r="37376" ht="30.75" customHeight="1" x14ac:dyDescent="0.25"/>
    <row r="37377" ht="30.75" customHeight="1" x14ac:dyDescent="0.25"/>
    <row r="37378" ht="30.75" customHeight="1" x14ac:dyDescent="0.25"/>
    <row r="37379" ht="30.75" customHeight="1" x14ac:dyDescent="0.25"/>
    <row r="37380" ht="30.75" customHeight="1" x14ac:dyDescent="0.25"/>
    <row r="37381" ht="30.75" customHeight="1" x14ac:dyDescent="0.25"/>
    <row r="37382" ht="30.75" customHeight="1" x14ac:dyDescent="0.25"/>
    <row r="37383" ht="30.75" customHeight="1" x14ac:dyDescent="0.25"/>
    <row r="37384" ht="30.75" customHeight="1" x14ac:dyDescent="0.25"/>
    <row r="37385" ht="30.75" customHeight="1" x14ac:dyDescent="0.25"/>
    <row r="37386" ht="30.75" customHeight="1" x14ac:dyDescent="0.25"/>
    <row r="37387" ht="30.75" customHeight="1" x14ac:dyDescent="0.25"/>
    <row r="37388" ht="30.75" customHeight="1" x14ac:dyDescent="0.25"/>
    <row r="37389" ht="30.75" customHeight="1" x14ac:dyDescent="0.25"/>
    <row r="37390" ht="30.75" customHeight="1" x14ac:dyDescent="0.25"/>
    <row r="37391" ht="30.75" customHeight="1" x14ac:dyDescent="0.25"/>
    <row r="37392" ht="30.75" customHeight="1" x14ac:dyDescent="0.25"/>
    <row r="37393" ht="30.75" customHeight="1" x14ac:dyDescent="0.25"/>
    <row r="37394" ht="30.75" customHeight="1" x14ac:dyDescent="0.25"/>
    <row r="37395" ht="30.75" customHeight="1" x14ac:dyDescent="0.25"/>
    <row r="37396" ht="30.75" customHeight="1" x14ac:dyDescent="0.25"/>
    <row r="37397" ht="30.75" customHeight="1" x14ac:dyDescent="0.25"/>
    <row r="37398" ht="30.75" customHeight="1" x14ac:dyDescent="0.25"/>
    <row r="37399" ht="30.75" customHeight="1" x14ac:dyDescent="0.25"/>
    <row r="37400" ht="30.75" customHeight="1" x14ac:dyDescent="0.25"/>
    <row r="37401" ht="30.75" customHeight="1" x14ac:dyDescent="0.25"/>
    <row r="37402" ht="30.75" customHeight="1" x14ac:dyDescent="0.25"/>
    <row r="37403" ht="30.75" customHeight="1" x14ac:dyDescent="0.25"/>
    <row r="37404" ht="30.75" customHeight="1" x14ac:dyDescent="0.25"/>
    <row r="37405" ht="30.75" customHeight="1" x14ac:dyDescent="0.25"/>
    <row r="37406" ht="30.75" customHeight="1" x14ac:dyDescent="0.25"/>
    <row r="37407" ht="30.75" customHeight="1" x14ac:dyDescent="0.25"/>
    <row r="37408" ht="30.75" customHeight="1" x14ac:dyDescent="0.25"/>
    <row r="37409" ht="30.75" customHeight="1" x14ac:dyDescent="0.25"/>
    <row r="37410" ht="30.75" customHeight="1" x14ac:dyDescent="0.25"/>
    <row r="37411" ht="30.75" customHeight="1" x14ac:dyDescent="0.25"/>
    <row r="37412" ht="30.75" customHeight="1" x14ac:dyDescent="0.25"/>
    <row r="37413" ht="30.75" customHeight="1" x14ac:dyDescent="0.25"/>
    <row r="37414" ht="30.75" customHeight="1" x14ac:dyDescent="0.25"/>
    <row r="37415" ht="30.75" customHeight="1" x14ac:dyDescent="0.25"/>
    <row r="37416" ht="30.75" customHeight="1" x14ac:dyDescent="0.25"/>
    <row r="37417" ht="30.75" customHeight="1" x14ac:dyDescent="0.25"/>
    <row r="37418" ht="30.75" customHeight="1" x14ac:dyDescent="0.25"/>
    <row r="37419" ht="30.75" customHeight="1" x14ac:dyDescent="0.25"/>
    <row r="37420" ht="30.75" customHeight="1" x14ac:dyDescent="0.25"/>
    <row r="37421" ht="30.75" customHeight="1" x14ac:dyDescent="0.25"/>
    <row r="37422" ht="30.75" customHeight="1" x14ac:dyDescent="0.25"/>
    <row r="37423" ht="30.75" customHeight="1" x14ac:dyDescent="0.25"/>
    <row r="37424" ht="30.75" customHeight="1" x14ac:dyDescent="0.25"/>
    <row r="37425" ht="30.75" customHeight="1" x14ac:dyDescent="0.25"/>
    <row r="37426" ht="30.75" customHeight="1" x14ac:dyDescent="0.25"/>
    <row r="37427" ht="30.75" customHeight="1" x14ac:dyDescent="0.25"/>
    <row r="37428" ht="30.75" customHeight="1" x14ac:dyDescent="0.25"/>
    <row r="37429" ht="30.75" customHeight="1" x14ac:dyDescent="0.25"/>
    <row r="37430" ht="30.75" customHeight="1" x14ac:dyDescent="0.25"/>
    <row r="37431" ht="30.75" customHeight="1" x14ac:dyDescent="0.25"/>
    <row r="37432" ht="30.75" customHeight="1" x14ac:dyDescent="0.25"/>
    <row r="37433" ht="30.75" customHeight="1" x14ac:dyDescent="0.25"/>
    <row r="37434" ht="30.75" customHeight="1" x14ac:dyDescent="0.25"/>
    <row r="37435" ht="30.75" customHeight="1" x14ac:dyDescent="0.25"/>
    <row r="37436" ht="30.75" customHeight="1" x14ac:dyDescent="0.25"/>
    <row r="37437" ht="30.75" customHeight="1" x14ac:dyDescent="0.25"/>
    <row r="37438" ht="30.75" customHeight="1" x14ac:dyDescent="0.25"/>
    <row r="37439" ht="30.75" customHeight="1" x14ac:dyDescent="0.25"/>
    <row r="37440" ht="30.75" customHeight="1" x14ac:dyDescent="0.25"/>
    <row r="37441" ht="30.75" customHeight="1" x14ac:dyDescent="0.25"/>
    <row r="37442" ht="30.75" customHeight="1" x14ac:dyDescent="0.25"/>
    <row r="37443" ht="30.75" customHeight="1" x14ac:dyDescent="0.25"/>
    <row r="37444" ht="30.75" customHeight="1" x14ac:dyDescent="0.25"/>
    <row r="37445" ht="30.75" customHeight="1" x14ac:dyDescent="0.25"/>
    <row r="37446" ht="30.75" customHeight="1" x14ac:dyDescent="0.25"/>
    <row r="37447" ht="30.75" customHeight="1" x14ac:dyDescent="0.25"/>
    <row r="37448" ht="30.75" customHeight="1" x14ac:dyDescent="0.25"/>
    <row r="37449" ht="30.75" customHeight="1" x14ac:dyDescent="0.25"/>
    <row r="37450" ht="30.75" customHeight="1" x14ac:dyDescent="0.25"/>
    <row r="37451" ht="30.75" customHeight="1" x14ac:dyDescent="0.25"/>
    <row r="37452" ht="30.75" customHeight="1" x14ac:dyDescent="0.25"/>
    <row r="37453" ht="30.75" customHeight="1" x14ac:dyDescent="0.25"/>
    <row r="37454" ht="30.75" customHeight="1" x14ac:dyDescent="0.25"/>
    <row r="37455" ht="30.75" customHeight="1" x14ac:dyDescent="0.25"/>
    <row r="37456" ht="30.75" customHeight="1" x14ac:dyDescent="0.25"/>
    <row r="37457" ht="30.75" customHeight="1" x14ac:dyDescent="0.25"/>
    <row r="37458" ht="30.75" customHeight="1" x14ac:dyDescent="0.25"/>
    <row r="37459" ht="30.75" customHeight="1" x14ac:dyDescent="0.25"/>
    <row r="37460" ht="30.75" customHeight="1" x14ac:dyDescent="0.25"/>
    <row r="37461" ht="30.75" customHeight="1" x14ac:dyDescent="0.25"/>
    <row r="37462" ht="30.75" customHeight="1" x14ac:dyDescent="0.25"/>
    <row r="37463" ht="30.75" customHeight="1" x14ac:dyDescent="0.25"/>
    <row r="37464" ht="30.75" customHeight="1" x14ac:dyDescent="0.25"/>
    <row r="37465" ht="30.75" customHeight="1" x14ac:dyDescent="0.25"/>
    <row r="37466" ht="30.75" customHeight="1" x14ac:dyDescent="0.25"/>
    <row r="37467" ht="30.75" customHeight="1" x14ac:dyDescent="0.25"/>
    <row r="37468" ht="30.75" customHeight="1" x14ac:dyDescent="0.25"/>
    <row r="37469" ht="30.75" customHeight="1" x14ac:dyDescent="0.25"/>
    <row r="37470" ht="30.75" customHeight="1" x14ac:dyDescent="0.25"/>
    <row r="37471" ht="30.75" customHeight="1" x14ac:dyDescent="0.25"/>
    <row r="37472" ht="30.75" customHeight="1" x14ac:dyDescent="0.25"/>
    <row r="37473" ht="30.75" customHeight="1" x14ac:dyDescent="0.25"/>
    <row r="37474" ht="30.75" customHeight="1" x14ac:dyDescent="0.25"/>
    <row r="37475" ht="30.75" customHeight="1" x14ac:dyDescent="0.25"/>
    <row r="37476" ht="30.75" customHeight="1" x14ac:dyDescent="0.25"/>
    <row r="37477" ht="30.75" customHeight="1" x14ac:dyDescent="0.25"/>
    <row r="37478" ht="30.75" customHeight="1" x14ac:dyDescent="0.25"/>
    <row r="37479" ht="30.75" customHeight="1" x14ac:dyDescent="0.25"/>
    <row r="37480" ht="30.75" customHeight="1" x14ac:dyDescent="0.25"/>
    <row r="37481" ht="30.75" customHeight="1" x14ac:dyDescent="0.25"/>
    <row r="37482" ht="30.75" customHeight="1" x14ac:dyDescent="0.25"/>
    <row r="37483" ht="30.75" customHeight="1" x14ac:dyDescent="0.25"/>
    <row r="37484" ht="30.75" customHeight="1" x14ac:dyDescent="0.25"/>
    <row r="37485" ht="30.75" customHeight="1" x14ac:dyDescent="0.25"/>
    <row r="37486" ht="30.75" customHeight="1" x14ac:dyDescent="0.25"/>
    <row r="37487" ht="30.75" customHeight="1" x14ac:dyDescent="0.25"/>
    <row r="37488" ht="30.75" customHeight="1" x14ac:dyDescent="0.25"/>
    <row r="37489" ht="30.75" customHeight="1" x14ac:dyDescent="0.25"/>
    <row r="37490" ht="30.75" customHeight="1" x14ac:dyDescent="0.25"/>
    <row r="37491" ht="30.75" customHeight="1" x14ac:dyDescent="0.25"/>
    <row r="37492" ht="30.75" customHeight="1" x14ac:dyDescent="0.25"/>
    <row r="37493" ht="30.75" customHeight="1" x14ac:dyDescent="0.25"/>
    <row r="37494" ht="30.75" customHeight="1" x14ac:dyDescent="0.25"/>
    <row r="37495" ht="30.75" customHeight="1" x14ac:dyDescent="0.25"/>
    <row r="37496" ht="30.75" customHeight="1" x14ac:dyDescent="0.25"/>
    <row r="37497" ht="30.75" customHeight="1" x14ac:dyDescent="0.25"/>
    <row r="37498" ht="30.75" customHeight="1" x14ac:dyDescent="0.25"/>
    <row r="37499" ht="30.75" customHeight="1" x14ac:dyDescent="0.25"/>
    <row r="37500" ht="30.75" customHeight="1" x14ac:dyDescent="0.25"/>
    <row r="37501" ht="30.75" customHeight="1" x14ac:dyDescent="0.25"/>
    <row r="37502" ht="30.75" customHeight="1" x14ac:dyDescent="0.25"/>
    <row r="37503" ht="30.75" customHeight="1" x14ac:dyDescent="0.25"/>
    <row r="37504" ht="30.75" customHeight="1" x14ac:dyDescent="0.25"/>
    <row r="37505" ht="30.75" customHeight="1" x14ac:dyDescent="0.25"/>
    <row r="37506" ht="30.75" customHeight="1" x14ac:dyDescent="0.25"/>
    <row r="37507" ht="30.75" customHeight="1" x14ac:dyDescent="0.25"/>
    <row r="37508" ht="30.75" customHeight="1" x14ac:dyDescent="0.25"/>
    <row r="37509" ht="30.75" customHeight="1" x14ac:dyDescent="0.25"/>
    <row r="37510" ht="30.75" customHeight="1" x14ac:dyDescent="0.25"/>
    <row r="37511" ht="30.75" customHeight="1" x14ac:dyDescent="0.25"/>
    <row r="37512" ht="30.75" customHeight="1" x14ac:dyDescent="0.25"/>
    <row r="37513" ht="30.75" customHeight="1" x14ac:dyDescent="0.25"/>
    <row r="37514" ht="30.75" customHeight="1" x14ac:dyDescent="0.25"/>
    <row r="37515" ht="30.75" customHeight="1" x14ac:dyDescent="0.25"/>
    <row r="37516" ht="30.75" customHeight="1" x14ac:dyDescent="0.25"/>
    <row r="37517" ht="30.75" customHeight="1" x14ac:dyDescent="0.25"/>
    <row r="37518" ht="30.75" customHeight="1" x14ac:dyDescent="0.25"/>
    <row r="37519" ht="30.75" customHeight="1" x14ac:dyDescent="0.25"/>
    <row r="37520" ht="30.75" customHeight="1" x14ac:dyDescent="0.25"/>
    <row r="37521" ht="30.75" customHeight="1" x14ac:dyDescent="0.25"/>
    <row r="37522" ht="30.75" customHeight="1" x14ac:dyDescent="0.25"/>
    <row r="37523" ht="30.75" customHeight="1" x14ac:dyDescent="0.25"/>
    <row r="37524" ht="30.75" customHeight="1" x14ac:dyDescent="0.25"/>
    <row r="37525" ht="30.75" customHeight="1" x14ac:dyDescent="0.25"/>
    <row r="37526" ht="30.75" customHeight="1" x14ac:dyDescent="0.25"/>
    <row r="37527" ht="30.75" customHeight="1" x14ac:dyDescent="0.25"/>
    <row r="37528" ht="30.75" customHeight="1" x14ac:dyDescent="0.25"/>
    <row r="37529" ht="30.75" customHeight="1" x14ac:dyDescent="0.25"/>
    <row r="37530" ht="30.75" customHeight="1" x14ac:dyDescent="0.25"/>
    <row r="37531" ht="30.75" customHeight="1" x14ac:dyDescent="0.25"/>
    <row r="37532" ht="30.75" customHeight="1" x14ac:dyDescent="0.25"/>
    <row r="37533" ht="30.75" customHeight="1" x14ac:dyDescent="0.25"/>
    <row r="37534" ht="30.75" customHeight="1" x14ac:dyDescent="0.25"/>
    <row r="37535" ht="30.75" customHeight="1" x14ac:dyDescent="0.25"/>
    <row r="37536" ht="30.75" customHeight="1" x14ac:dyDescent="0.25"/>
    <row r="37537" ht="30.75" customHeight="1" x14ac:dyDescent="0.25"/>
    <row r="37538" ht="30.75" customHeight="1" x14ac:dyDescent="0.25"/>
    <row r="37539" ht="30.75" customHeight="1" x14ac:dyDescent="0.25"/>
    <row r="37540" ht="30.75" customHeight="1" x14ac:dyDescent="0.25"/>
    <row r="37541" ht="30.75" customHeight="1" x14ac:dyDescent="0.25"/>
    <row r="37542" ht="30.75" customHeight="1" x14ac:dyDescent="0.25"/>
    <row r="37543" ht="30.75" customHeight="1" x14ac:dyDescent="0.25"/>
    <row r="37544" ht="30.75" customHeight="1" x14ac:dyDescent="0.25"/>
    <row r="37545" ht="30.75" customHeight="1" x14ac:dyDescent="0.25"/>
    <row r="37546" ht="30.75" customHeight="1" x14ac:dyDescent="0.25"/>
    <row r="37547" ht="30.75" customHeight="1" x14ac:dyDescent="0.25"/>
    <row r="37548" ht="30.75" customHeight="1" x14ac:dyDescent="0.25"/>
    <row r="37549" ht="30.75" customHeight="1" x14ac:dyDescent="0.25"/>
    <row r="37550" ht="30.75" customHeight="1" x14ac:dyDescent="0.25"/>
    <row r="37551" ht="30.75" customHeight="1" x14ac:dyDescent="0.25"/>
    <row r="37552" ht="30.75" customHeight="1" x14ac:dyDescent="0.25"/>
    <row r="37553" ht="30.75" customHeight="1" x14ac:dyDescent="0.25"/>
    <row r="37554" ht="30.75" customHeight="1" x14ac:dyDescent="0.25"/>
    <row r="37555" ht="30.75" customHeight="1" x14ac:dyDescent="0.25"/>
    <row r="37556" ht="30.75" customHeight="1" x14ac:dyDescent="0.25"/>
    <row r="37557" ht="30.75" customHeight="1" x14ac:dyDescent="0.25"/>
    <row r="37558" ht="30.75" customHeight="1" x14ac:dyDescent="0.25"/>
    <row r="37559" ht="30.75" customHeight="1" x14ac:dyDescent="0.25"/>
    <row r="37560" ht="30.75" customHeight="1" x14ac:dyDescent="0.25"/>
    <row r="37561" ht="30.75" customHeight="1" x14ac:dyDescent="0.25"/>
    <row r="37562" ht="30.75" customHeight="1" x14ac:dyDescent="0.25"/>
    <row r="37563" ht="30.75" customHeight="1" x14ac:dyDescent="0.25"/>
    <row r="37564" ht="30.75" customHeight="1" x14ac:dyDescent="0.25"/>
    <row r="37565" ht="30.75" customHeight="1" x14ac:dyDescent="0.25"/>
    <row r="37566" ht="30.75" customHeight="1" x14ac:dyDescent="0.25"/>
    <row r="37567" ht="30.75" customHeight="1" x14ac:dyDescent="0.25"/>
    <row r="37568" ht="30.75" customHeight="1" x14ac:dyDescent="0.25"/>
    <row r="37569" ht="30.75" customHeight="1" x14ac:dyDescent="0.25"/>
    <row r="37570" ht="30.75" customHeight="1" x14ac:dyDescent="0.25"/>
    <row r="37571" ht="30.75" customHeight="1" x14ac:dyDescent="0.25"/>
    <row r="37572" ht="30.75" customHeight="1" x14ac:dyDescent="0.25"/>
    <row r="37573" ht="30.75" customHeight="1" x14ac:dyDescent="0.25"/>
    <row r="37574" ht="30.75" customHeight="1" x14ac:dyDescent="0.25"/>
    <row r="37575" ht="30.75" customHeight="1" x14ac:dyDescent="0.25"/>
    <row r="37576" ht="30.75" customHeight="1" x14ac:dyDescent="0.25"/>
    <row r="37577" ht="30.75" customHeight="1" x14ac:dyDescent="0.25"/>
    <row r="37578" ht="30.75" customHeight="1" x14ac:dyDescent="0.25"/>
    <row r="37579" ht="30.75" customHeight="1" x14ac:dyDescent="0.25"/>
    <row r="37580" ht="30.75" customHeight="1" x14ac:dyDescent="0.25"/>
    <row r="37581" ht="30.75" customHeight="1" x14ac:dyDescent="0.25"/>
    <row r="37582" ht="30.75" customHeight="1" x14ac:dyDescent="0.25"/>
    <row r="37583" ht="30.75" customHeight="1" x14ac:dyDescent="0.25"/>
    <row r="37584" ht="30.75" customHeight="1" x14ac:dyDescent="0.25"/>
    <row r="37585" ht="30.75" customHeight="1" x14ac:dyDescent="0.25"/>
    <row r="37586" ht="30.75" customHeight="1" x14ac:dyDescent="0.25"/>
    <row r="37587" ht="30.75" customHeight="1" x14ac:dyDescent="0.25"/>
    <row r="37588" ht="30.75" customHeight="1" x14ac:dyDescent="0.25"/>
    <row r="37589" ht="30.75" customHeight="1" x14ac:dyDescent="0.25"/>
    <row r="37590" ht="30.75" customHeight="1" x14ac:dyDescent="0.25"/>
    <row r="37591" ht="30.75" customHeight="1" x14ac:dyDescent="0.25"/>
    <row r="37592" ht="30.75" customHeight="1" x14ac:dyDescent="0.25"/>
    <row r="37593" ht="30.75" customHeight="1" x14ac:dyDescent="0.25"/>
    <row r="37594" ht="30.75" customHeight="1" x14ac:dyDescent="0.25"/>
    <row r="37595" ht="30.75" customHeight="1" x14ac:dyDescent="0.25"/>
    <row r="37596" ht="30.75" customHeight="1" x14ac:dyDescent="0.25"/>
    <row r="37597" ht="30.75" customHeight="1" x14ac:dyDescent="0.25"/>
    <row r="37598" ht="30.75" customHeight="1" x14ac:dyDescent="0.25"/>
    <row r="37599" ht="30.75" customHeight="1" x14ac:dyDescent="0.25"/>
    <row r="37600" ht="30.75" customHeight="1" x14ac:dyDescent="0.25"/>
    <row r="37601" ht="30.75" customHeight="1" x14ac:dyDescent="0.25"/>
    <row r="37602" ht="30.75" customHeight="1" x14ac:dyDescent="0.25"/>
    <row r="37603" ht="30.75" customHeight="1" x14ac:dyDescent="0.25"/>
    <row r="37604" ht="30.75" customHeight="1" x14ac:dyDescent="0.25"/>
    <row r="37605" ht="30.75" customHeight="1" x14ac:dyDescent="0.25"/>
    <row r="37606" ht="30.75" customHeight="1" x14ac:dyDescent="0.25"/>
    <row r="37607" ht="30.75" customHeight="1" x14ac:dyDescent="0.25"/>
    <row r="37608" ht="30.75" customHeight="1" x14ac:dyDescent="0.25"/>
    <row r="37609" ht="30.75" customHeight="1" x14ac:dyDescent="0.25"/>
    <row r="37610" ht="30.75" customHeight="1" x14ac:dyDescent="0.25"/>
    <row r="37611" ht="30.75" customHeight="1" x14ac:dyDescent="0.25"/>
    <row r="37612" ht="30.75" customHeight="1" x14ac:dyDescent="0.25"/>
    <row r="37613" ht="30.75" customHeight="1" x14ac:dyDescent="0.25"/>
    <row r="37614" ht="30.75" customHeight="1" x14ac:dyDescent="0.25"/>
    <row r="37615" ht="30.75" customHeight="1" x14ac:dyDescent="0.25"/>
    <row r="37616" ht="30.75" customHeight="1" x14ac:dyDescent="0.25"/>
    <row r="37617" ht="30.75" customHeight="1" x14ac:dyDescent="0.25"/>
    <row r="37618" ht="30.75" customHeight="1" x14ac:dyDescent="0.25"/>
    <row r="37619" ht="30.75" customHeight="1" x14ac:dyDescent="0.25"/>
    <row r="37620" ht="30.75" customHeight="1" x14ac:dyDescent="0.25"/>
    <row r="37621" ht="30.75" customHeight="1" x14ac:dyDescent="0.25"/>
    <row r="37622" ht="30.75" customHeight="1" x14ac:dyDescent="0.25"/>
    <row r="37623" ht="30.75" customHeight="1" x14ac:dyDescent="0.25"/>
    <row r="37624" ht="30.75" customHeight="1" x14ac:dyDescent="0.25"/>
    <row r="37625" ht="30.75" customHeight="1" x14ac:dyDescent="0.25"/>
    <row r="37626" ht="30.75" customHeight="1" x14ac:dyDescent="0.25"/>
    <row r="37627" ht="30.75" customHeight="1" x14ac:dyDescent="0.25"/>
    <row r="37628" ht="30.75" customHeight="1" x14ac:dyDescent="0.25"/>
    <row r="37629" ht="30.75" customHeight="1" x14ac:dyDescent="0.25"/>
    <row r="37630" ht="30.75" customHeight="1" x14ac:dyDescent="0.25"/>
    <row r="37631" ht="30.75" customHeight="1" x14ac:dyDescent="0.25"/>
    <row r="37632" ht="30.75" customHeight="1" x14ac:dyDescent="0.25"/>
    <row r="37633" ht="30.75" customHeight="1" x14ac:dyDescent="0.25"/>
    <row r="37634" ht="30.75" customHeight="1" x14ac:dyDescent="0.25"/>
    <row r="37635" ht="30.75" customHeight="1" x14ac:dyDescent="0.25"/>
    <row r="37636" ht="30.75" customHeight="1" x14ac:dyDescent="0.25"/>
    <row r="37637" ht="30.75" customHeight="1" x14ac:dyDescent="0.25"/>
    <row r="37638" ht="30.75" customHeight="1" x14ac:dyDescent="0.25"/>
    <row r="37639" ht="30.75" customHeight="1" x14ac:dyDescent="0.25"/>
    <row r="37640" ht="30.75" customHeight="1" x14ac:dyDescent="0.25"/>
    <row r="37641" ht="30.75" customHeight="1" x14ac:dyDescent="0.25"/>
    <row r="37642" ht="30.75" customHeight="1" x14ac:dyDescent="0.25"/>
    <row r="37643" ht="30.75" customHeight="1" x14ac:dyDescent="0.25"/>
    <row r="37644" ht="30.75" customHeight="1" x14ac:dyDescent="0.25"/>
    <row r="37645" ht="30.75" customHeight="1" x14ac:dyDescent="0.25"/>
    <row r="37646" ht="30.75" customHeight="1" x14ac:dyDescent="0.25"/>
    <row r="37647" ht="30.75" customHeight="1" x14ac:dyDescent="0.25"/>
    <row r="37648" ht="30.75" customHeight="1" x14ac:dyDescent="0.25"/>
    <row r="37649" ht="30.75" customHeight="1" x14ac:dyDescent="0.25"/>
    <row r="37650" ht="30.75" customHeight="1" x14ac:dyDescent="0.25"/>
    <row r="37651" ht="30.75" customHeight="1" x14ac:dyDescent="0.25"/>
    <row r="37652" ht="30.75" customHeight="1" x14ac:dyDescent="0.25"/>
    <row r="37653" ht="30.75" customHeight="1" x14ac:dyDescent="0.25"/>
    <row r="37654" ht="30.75" customHeight="1" x14ac:dyDescent="0.25"/>
    <row r="37655" ht="30.75" customHeight="1" x14ac:dyDescent="0.25"/>
    <row r="37656" ht="30.75" customHeight="1" x14ac:dyDescent="0.25"/>
    <row r="37657" ht="30.75" customHeight="1" x14ac:dyDescent="0.25"/>
    <row r="37658" ht="30.75" customHeight="1" x14ac:dyDescent="0.25"/>
    <row r="37659" ht="30.75" customHeight="1" x14ac:dyDescent="0.25"/>
    <row r="37660" ht="30.75" customHeight="1" x14ac:dyDescent="0.25"/>
    <row r="37661" ht="30.75" customHeight="1" x14ac:dyDescent="0.25"/>
    <row r="37662" ht="30.75" customHeight="1" x14ac:dyDescent="0.25"/>
    <row r="37663" ht="30.75" customHeight="1" x14ac:dyDescent="0.25"/>
    <row r="37664" ht="30.75" customHeight="1" x14ac:dyDescent="0.25"/>
    <row r="37665" ht="30.75" customHeight="1" x14ac:dyDescent="0.25"/>
    <row r="37666" ht="30.75" customHeight="1" x14ac:dyDescent="0.25"/>
    <row r="37667" ht="30.75" customHeight="1" x14ac:dyDescent="0.25"/>
    <row r="37668" ht="30.75" customHeight="1" x14ac:dyDescent="0.25"/>
    <row r="37669" ht="30.75" customHeight="1" x14ac:dyDescent="0.25"/>
    <row r="37670" ht="30.75" customHeight="1" x14ac:dyDescent="0.25"/>
    <row r="37671" ht="30.75" customHeight="1" x14ac:dyDescent="0.25"/>
    <row r="37672" ht="30.75" customHeight="1" x14ac:dyDescent="0.25"/>
    <row r="37673" ht="30.75" customHeight="1" x14ac:dyDescent="0.25"/>
    <row r="37674" ht="30.75" customHeight="1" x14ac:dyDescent="0.25"/>
    <row r="37675" ht="30.75" customHeight="1" x14ac:dyDescent="0.25"/>
    <row r="37676" ht="30.75" customHeight="1" x14ac:dyDescent="0.25"/>
    <row r="37677" ht="30.75" customHeight="1" x14ac:dyDescent="0.25"/>
    <row r="37678" ht="30.75" customHeight="1" x14ac:dyDescent="0.25"/>
    <row r="37679" ht="30.75" customHeight="1" x14ac:dyDescent="0.25"/>
    <row r="37680" ht="30.75" customHeight="1" x14ac:dyDescent="0.25"/>
    <row r="37681" ht="30.75" customHeight="1" x14ac:dyDescent="0.25"/>
    <row r="37682" ht="30.75" customHeight="1" x14ac:dyDescent="0.25"/>
    <row r="37683" ht="30.75" customHeight="1" x14ac:dyDescent="0.25"/>
    <row r="37684" ht="30.75" customHeight="1" x14ac:dyDescent="0.25"/>
    <row r="37685" ht="30.75" customHeight="1" x14ac:dyDescent="0.25"/>
    <row r="37686" ht="30.75" customHeight="1" x14ac:dyDescent="0.25"/>
    <row r="37687" ht="30.75" customHeight="1" x14ac:dyDescent="0.25"/>
    <row r="37688" ht="30.75" customHeight="1" x14ac:dyDescent="0.25"/>
    <row r="37689" ht="30.75" customHeight="1" x14ac:dyDescent="0.25"/>
    <row r="37690" ht="30.75" customHeight="1" x14ac:dyDescent="0.25"/>
    <row r="37691" ht="30.75" customHeight="1" x14ac:dyDescent="0.25"/>
    <row r="37692" ht="30.75" customHeight="1" x14ac:dyDescent="0.25"/>
    <row r="37693" ht="30.75" customHeight="1" x14ac:dyDescent="0.25"/>
    <row r="37694" ht="30.75" customHeight="1" x14ac:dyDescent="0.25"/>
    <row r="37695" ht="30.75" customHeight="1" x14ac:dyDescent="0.25"/>
    <row r="37696" ht="30.75" customHeight="1" x14ac:dyDescent="0.25"/>
    <row r="37697" ht="30.75" customHeight="1" x14ac:dyDescent="0.25"/>
    <row r="37698" ht="30.75" customHeight="1" x14ac:dyDescent="0.25"/>
    <row r="37699" ht="30.75" customHeight="1" x14ac:dyDescent="0.25"/>
    <row r="37700" ht="30.75" customHeight="1" x14ac:dyDescent="0.25"/>
    <row r="37701" ht="30.75" customHeight="1" x14ac:dyDescent="0.25"/>
    <row r="37702" ht="30.75" customHeight="1" x14ac:dyDescent="0.25"/>
    <row r="37703" ht="30.75" customHeight="1" x14ac:dyDescent="0.25"/>
    <row r="37704" ht="30.75" customHeight="1" x14ac:dyDescent="0.25"/>
    <row r="37705" ht="30.75" customHeight="1" x14ac:dyDescent="0.25"/>
    <row r="37706" ht="30.75" customHeight="1" x14ac:dyDescent="0.25"/>
    <row r="37707" ht="30.75" customHeight="1" x14ac:dyDescent="0.25"/>
    <row r="37708" ht="30.75" customHeight="1" x14ac:dyDescent="0.25"/>
    <row r="37709" ht="30.75" customHeight="1" x14ac:dyDescent="0.25"/>
    <row r="37710" ht="30.75" customHeight="1" x14ac:dyDescent="0.25"/>
    <row r="37711" ht="30.75" customHeight="1" x14ac:dyDescent="0.25"/>
    <row r="37712" ht="30.75" customHeight="1" x14ac:dyDescent="0.25"/>
    <row r="37713" ht="30.75" customHeight="1" x14ac:dyDescent="0.25"/>
    <row r="37714" ht="30.75" customHeight="1" x14ac:dyDescent="0.25"/>
    <row r="37715" ht="30.75" customHeight="1" x14ac:dyDescent="0.25"/>
    <row r="37716" ht="30.75" customHeight="1" x14ac:dyDescent="0.25"/>
    <row r="37717" ht="30.75" customHeight="1" x14ac:dyDescent="0.25"/>
    <row r="37718" ht="30.75" customHeight="1" x14ac:dyDescent="0.25"/>
    <row r="37719" ht="30.75" customHeight="1" x14ac:dyDescent="0.25"/>
    <row r="37720" ht="30.75" customHeight="1" x14ac:dyDescent="0.25"/>
    <row r="37721" ht="30.75" customHeight="1" x14ac:dyDescent="0.25"/>
    <row r="37722" ht="30.75" customHeight="1" x14ac:dyDescent="0.25"/>
    <row r="37723" ht="30.75" customHeight="1" x14ac:dyDescent="0.25"/>
    <row r="37724" ht="30.75" customHeight="1" x14ac:dyDescent="0.25"/>
    <row r="37725" ht="30.75" customHeight="1" x14ac:dyDescent="0.25"/>
    <row r="37726" ht="30.75" customHeight="1" x14ac:dyDescent="0.25"/>
    <row r="37727" ht="30.75" customHeight="1" x14ac:dyDescent="0.25"/>
    <row r="37728" ht="30.75" customHeight="1" x14ac:dyDescent="0.25"/>
    <row r="37729" ht="30.75" customHeight="1" x14ac:dyDescent="0.25"/>
    <row r="37730" ht="30.75" customHeight="1" x14ac:dyDescent="0.25"/>
    <row r="37731" ht="30.75" customHeight="1" x14ac:dyDescent="0.25"/>
    <row r="37732" ht="30.75" customHeight="1" x14ac:dyDescent="0.25"/>
    <row r="37733" ht="30.75" customHeight="1" x14ac:dyDescent="0.25"/>
    <row r="37734" ht="30.75" customHeight="1" x14ac:dyDescent="0.25"/>
    <row r="37735" ht="30.75" customHeight="1" x14ac:dyDescent="0.25"/>
    <row r="37736" ht="30.75" customHeight="1" x14ac:dyDescent="0.25"/>
    <row r="37737" ht="30.75" customHeight="1" x14ac:dyDescent="0.25"/>
    <row r="37738" ht="30.75" customHeight="1" x14ac:dyDescent="0.25"/>
    <row r="37739" ht="30.75" customHeight="1" x14ac:dyDescent="0.25"/>
    <row r="37740" ht="30.75" customHeight="1" x14ac:dyDescent="0.25"/>
    <row r="37741" ht="30.75" customHeight="1" x14ac:dyDescent="0.25"/>
    <row r="37742" ht="30.75" customHeight="1" x14ac:dyDescent="0.25"/>
    <row r="37743" ht="30.75" customHeight="1" x14ac:dyDescent="0.25"/>
    <row r="37744" ht="30.75" customHeight="1" x14ac:dyDescent="0.25"/>
    <row r="37745" ht="30.75" customHeight="1" x14ac:dyDescent="0.25"/>
    <row r="37746" ht="30.75" customHeight="1" x14ac:dyDescent="0.25"/>
    <row r="37747" ht="30.75" customHeight="1" x14ac:dyDescent="0.25"/>
    <row r="37748" ht="30.75" customHeight="1" x14ac:dyDescent="0.25"/>
    <row r="37749" ht="30.75" customHeight="1" x14ac:dyDescent="0.25"/>
    <row r="37750" ht="30.75" customHeight="1" x14ac:dyDescent="0.25"/>
    <row r="37751" ht="30.75" customHeight="1" x14ac:dyDescent="0.25"/>
    <row r="37752" ht="30.75" customHeight="1" x14ac:dyDescent="0.25"/>
    <row r="37753" ht="30.75" customHeight="1" x14ac:dyDescent="0.25"/>
    <row r="37754" ht="30.75" customHeight="1" x14ac:dyDescent="0.25"/>
    <row r="37755" ht="30.75" customHeight="1" x14ac:dyDescent="0.25"/>
    <row r="37756" ht="30.75" customHeight="1" x14ac:dyDescent="0.25"/>
    <row r="37757" ht="30.75" customHeight="1" x14ac:dyDescent="0.25"/>
    <row r="37758" ht="30.75" customHeight="1" x14ac:dyDescent="0.25"/>
    <row r="37759" ht="30.75" customHeight="1" x14ac:dyDescent="0.25"/>
    <row r="37760" ht="30.75" customHeight="1" x14ac:dyDescent="0.25"/>
    <row r="37761" ht="30.75" customHeight="1" x14ac:dyDescent="0.25"/>
    <row r="37762" ht="30.75" customHeight="1" x14ac:dyDescent="0.25"/>
    <row r="37763" ht="30.75" customHeight="1" x14ac:dyDescent="0.25"/>
    <row r="37764" ht="30.75" customHeight="1" x14ac:dyDescent="0.25"/>
    <row r="37765" ht="30.75" customHeight="1" x14ac:dyDescent="0.25"/>
    <row r="37766" ht="30.75" customHeight="1" x14ac:dyDescent="0.25"/>
    <row r="37767" ht="30.75" customHeight="1" x14ac:dyDescent="0.25"/>
    <row r="37768" ht="30.75" customHeight="1" x14ac:dyDescent="0.25"/>
    <row r="37769" ht="30.75" customHeight="1" x14ac:dyDescent="0.25"/>
    <row r="37770" ht="30.75" customHeight="1" x14ac:dyDescent="0.25"/>
    <row r="37771" ht="30.75" customHeight="1" x14ac:dyDescent="0.25"/>
    <row r="37772" ht="30.75" customHeight="1" x14ac:dyDescent="0.25"/>
    <row r="37773" ht="30.75" customHeight="1" x14ac:dyDescent="0.25"/>
    <row r="37774" ht="30.75" customHeight="1" x14ac:dyDescent="0.25"/>
    <row r="37775" ht="30.75" customHeight="1" x14ac:dyDescent="0.25"/>
    <row r="37776" ht="30.75" customHeight="1" x14ac:dyDescent="0.25"/>
    <row r="37777" ht="30.75" customHeight="1" x14ac:dyDescent="0.25"/>
    <row r="37778" ht="30.75" customHeight="1" x14ac:dyDescent="0.25"/>
    <row r="37779" ht="30.75" customHeight="1" x14ac:dyDescent="0.25"/>
    <row r="37780" ht="30.75" customHeight="1" x14ac:dyDescent="0.25"/>
    <row r="37781" ht="30.75" customHeight="1" x14ac:dyDescent="0.25"/>
    <row r="37782" ht="30.75" customHeight="1" x14ac:dyDescent="0.25"/>
    <row r="37783" ht="30.75" customHeight="1" x14ac:dyDescent="0.25"/>
    <row r="37784" ht="30.75" customHeight="1" x14ac:dyDescent="0.25"/>
    <row r="37785" ht="30.75" customHeight="1" x14ac:dyDescent="0.25"/>
    <row r="37786" ht="30.75" customHeight="1" x14ac:dyDescent="0.25"/>
    <row r="37787" ht="30.75" customHeight="1" x14ac:dyDescent="0.25"/>
    <row r="37788" ht="30.75" customHeight="1" x14ac:dyDescent="0.25"/>
    <row r="37789" ht="30.75" customHeight="1" x14ac:dyDescent="0.25"/>
    <row r="37790" ht="30.75" customHeight="1" x14ac:dyDescent="0.25"/>
    <row r="37791" ht="30.75" customHeight="1" x14ac:dyDescent="0.25"/>
    <row r="37792" ht="30.75" customHeight="1" x14ac:dyDescent="0.25"/>
    <row r="37793" ht="30.75" customHeight="1" x14ac:dyDescent="0.25"/>
    <row r="37794" ht="30.75" customHeight="1" x14ac:dyDescent="0.25"/>
    <row r="37795" ht="30.75" customHeight="1" x14ac:dyDescent="0.25"/>
    <row r="37796" ht="30.75" customHeight="1" x14ac:dyDescent="0.25"/>
    <row r="37797" ht="30.75" customHeight="1" x14ac:dyDescent="0.25"/>
    <row r="37798" ht="30.75" customHeight="1" x14ac:dyDescent="0.25"/>
    <row r="37799" ht="30.75" customHeight="1" x14ac:dyDescent="0.25"/>
    <row r="37800" ht="30.75" customHeight="1" x14ac:dyDescent="0.25"/>
    <row r="37801" ht="30.75" customHeight="1" x14ac:dyDescent="0.25"/>
    <row r="37802" ht="30.75" customHeight="1" x14ac:dyDescent="0.25"/>
    <row r="37803" ht="30.75" customHeight="1" x14ac:dyDescent="0.25"/>
    <row r="37804" ht="30.75" customHeight="1" x14ac:dyDescent="0.25"/>
    <row r="37805" ht="30.75" customHeight="1" x14ac:dyDescent="0.25"/>
    <row r="37806" ht="30.75" customHeight="1" x14ac:dyDescent="0.25"/>
    <row r="37807" ht="30.75" customHeight="1" x14ac:dyDescent="0.25"/>
    <row r="37808" ht="30.75" customHeight="1" x14ac:dyDescent="0.25"/>
    <row r="37809" ht="30.75" customHeight="1" x14ac:dyDescent="0.25"/>
    <row r="37810" ht="30.75" customHeight="1" x14ac:dyDescent="0.25"/>
    <row r="37811" ht="30.75" customHeight="1" x14ac:dyDescent="0.25"/>
    <row r="37812" ht="30.75" customHeight="1" x14ac:dyDescent="0.25"/>
    <row r="37813" ht="30.75" customHeight="1" x14ac:dyDescent="0.25"/>
    <row r="37814" ht="30.75" customHeight="1" x14ac:dyDescent="0.25"/>
    <row r="37815" ht="30.75" customHeight="1" x14ac:dyDescent="0.25"/>
    <row r="37816" ht="30.75" customHeight="1" x14ac:dyDescent="0.25"/>
    <row r="37817" ht="30.75" customHeight="1" x14ac:dyDescent="0.25"/>
    <row r="37818" ht="30.75" customHeight="1" x14ac:dyDescent="0.25"/>
    <row r="37819" ht="30.75" customHeight="1" x14ac:dyDescent="0.25"/>
    <row r="37820" ht="30.75" customHeight="1" x14ac:dyDescent="0.25"/>
    <row r="37821" ht="30.75" customHeight="1" x14ac:dyDescent="0.25"/>
    <row r="37822" ht="30.75" customHeight="1" x14ac:dyDescent="0.25"/>
    <row r="37823" ht="30.75" customHeight="1" x14ac:dyDescent="0.25"/>
    <row r="37824" ht="30.75" customHeight="1" x14ac:dyDescent="0.25"/>
    <row r="37825" ht="30.75" customHeight="1" x14ac:dyDescent="0.25"/>
    <row r="37826" ht="30.75" customHeight="1" x14ac:dyDescent="0.25"/>
    <row r="37827" ht="30.75" customHeight="1" x14ac:dyDescent="0.25"/>
    <row r="37828" ht="30.75" customHeight="1" x14ac:dyDescent="0.25"/>
    <row r="37829" ht="30.75" customHeight="1" x14ac:dyDescent="0.25"/>
    <row r="37830" ht="30.75" customHeight="1" x14ac:dyDescent="0.25"/>
    <row r="37831" ht="30.75" customHeight="1" x14ac:dyDescent="0.25"/>
    <row r="37832" ht="30.75" customHeight="1" x14ac:dyDescent="0.25"/>
    <row r="37833" ht="30.75" customHeight="1" x14ac:dyDescent="0.25"/>
    <row r="37834" ht="30.75" customHeight="1" x14ac:dyDescent="0.25"/>
    <row r="37835" ht="30.75" customHeight="1" x14ac:dyDescent="0.25"/>
    <row r="37836" ht="30.75" customHeight="1" x14ac:dyDescent="0.25"/>
    <row r="37837" ht="30.75" customHeight="1" x14ac:dyDescent="0.25"/>
    <row r="37838" ht="30.75" customHeight="1" x14ac:dyDescent="0.25"/>
    <row r="37839" ht="30.75" customHeight="1" x14ac:dyDescent="0.25"/>
    <row r="37840" ht="30.75" customHeight="1" x14ac:dyDescent="0.25"/>
    <row r="37841" ht="30.75" customHeight="1" x14ac:dyDescent="0.25"/>
    <row r="37842" ht="30.75" customHeight="1" x14ac:dyDescent="0.25"/>
    <row r="37843" ht="30.75" customHeight="1" x14ac:dyDescent="0.25"/>
    <row r="37844" ht="30.75" customHeight="1" x14ac:dyDescent="0.25"/>
    <row r="37845" ht="30.75" customHeight="1" x14ac:dyDescent="0.25"/>
    <row r="37846" ht="30.75" customHeight="1" x14ac:dyDescent="0.25"/>
    <row r="37847" ht="30.75" customHeight="1" x14ac:dyDescent="0.25"/>
    <row r="37848" ht="30.75" customHeight="1" x14ac:dyDescent="0.25"/>
    <row r="37849" ht="30.75" customHeight="1" x14ac:dyDescent="0.25"/>
    <row r="37850" ht="30.75" customHeight="1" x14ac:dyDescent="0.25"/>
    <row r="37851" ht="30.75" customHeight="1" x14ac:dyDescent="0.25"/>
    <row r="37852" ht="30.75" customHeight="1" x14ac:dyDescent="0.25"/>
    <row r="37853" ht="30.75" customHeight="1" x14ac:dyDescent="0.25"/>
    <row r="37854" ht="30.75" customHeight="1" x14ac:dyDescent="0.25"/>
    <row r="37855" ht="30.75" customHeight="1" x14ac:dyDescent="0.25"/>
    <row r="37856" ht="30.75" customHeight="1" x14ac:dyDescent="0.25"/>
    <row r="37857" ht="30.75" customHeight="1" x14ac:dyDescent="0.25"/>
    <row r="37858" ht="30.75" customHeight="1" x14ac:dyDescent="0.25"/>
    <row r="37859" ht="30.75" customHeight="1" x14ac:dyDescent="0.25"/>
    <row r="37860" ht="30.75" customHeight="1" x14ac:dyDescent="0.25"/>
    <row r="37861" ht="30.75" customHeight="1" x14ac:dyDescent="0.25"/>
    <row r="37862" ht="30.75" customHeight="1" x14ac:dyDescent="0.25"/>
    <row r="37863" ht="30.75" customHeight="1" x14ac:dyDescent="0.25"/>
    <row r="37864" ht="30.75" customHeight="1" x14ac:dyDescent="0.25"/>
    <row r="37865" ht="30.75" customHeight="1" x14ac:dyDescent="0.25"/>
    <row r="37866" ht="30.75" customHeight="1" x14ac:dyDescent="0.25"/>
    <row r="37867" ht="30.75" customHeight="1" x14ac:dyDescent="0.25"/>
    <row r="37868" ht="30.75" customHeight="1" x14ac:dyDescent="0.25"/>
    <row r="37869" ht="30.75" customHeight="1" x14ac:dyDescent="0.25"/>
    <row r="37870" ht="30.75" customHeight="1" x14ac:dyDescent="0.25"/>
    <row r="37871" ht="30.75" customHeight="1" x14ac:dyDescent="0.25"/>
    <row r="37872" ht="30.75" customHeight="1" x14ac:dyDescent="0.25"/>
    <row r="37873" ht="30.75" customHeight="1" x14ac:dyDescent="0.25"/>
    <row r="37874" ht="30.75" customHeight="1" x14ac:dyDescent="0.25"/>
    <row r="37875" ht="30.75" customHeight="1" x14ac:dyDescent="0.25"/>
    <row r="37876" ht="30.75" customHeight="1" x14ac:dyDescent="0.25"/>
    <row r="37877" ht="30.75" customHeight="1" x14ac:dyDescent="0.25"/>
    <row r="37878" ht="30.75" customHeight="1" x14ac:dyDescent="0.25"/>
    <row r="37879" ht="30.75" customHeight="1" x14ac:dyDescent="0.25"/>
    <row r="37880" ht="30.75" customHeight="1" x14ac:dyDescent="0.25"/>
    <row r="37881" ht="30.75" customHeight="1" x14ac:dyDescent="0.25"/>
    <row r="37882" ht="30.75" customHeight="1" x14ac:dyDescent="0.25"/>
    <row r="37883" ht="30.75" customHeight="1" x14ac:dyDescent="0.25"/>
    <row r="37884" ht="30.75" customHeight="1" x14ac:dyDescent="0.25"/>
    <row r="37885" ht="30.75" customHeight="1" x14ac:dyDescent="0.25"/>
    <row r="37886" ht="30.75" customHeight="1" x14ac:dyDescent="0.25"/>
    <row r="37887" ht="30.75" customHeight="1" x14ac:dyDescent="0.25"/>
    <row r="37888" ht="30.75" customHeight="1" x14ac:dyDescent="0.25"/>
    <row r="37889" ht="30.75" customHeight="1" x14ac:dyDescent="0.25"/>
    <row r="37890" ht="30.75" customHeight="1" x14ac:dyDescent="0.25"/>
    <row r="37891" ht="30.75" customHeight="1" x14ac:dyDescent="0.25"/>
    <row r="37892" ht="30.75" customHeight="1" x14ac:dyDescent="0.25"/>
    <row r="37893" ht="30.75" customHeight="1" x14ac:dyDescent="0.25"/>
    <row r="37894" ht="30.75" customHeight="1" x14ac:dyDescent="0.25"/>
    <row r="37895" ht="30.75" customHeight="1" x14ac:dyDescent="0.25"/>
    <row r="37896" ht="30.75" customHeight="1" x14ac:dyDescent="0.25"/>
    <row r="37897" ht="30.75" customHeight="1" x14ac:dyDescent="0.25"/>
    <row r="37898" ht="30.75" customHeight="1" x14ac:dyDescent="0.25"/>
    <row r="37899" ht="30.75" customHeight="1" x14ac:dyDescent="0.25"/>
    <row r="37900" ht="30.75" customHeight="1" x14ac:dyDescent="0.25"/>
    <row r="37901" ht="30.75" customHeight="1" x14ac:dyDescent="0.25"/>
    <row r="37902" ht="30.75" customHeight="1" x14ac:dyDescent="0.25"/>
    <row r="37903" ht="30.75" customHeight="1" x14ac:dyDescent="0.25"/>
    <row r="37904" ht="30.75" customHeight="1" x14ac:dyDescent="0.25"/>
    <row r="37905" ht="30.75" customHeight="1" x14ac:dyDescent="0.25"/>
    <row r="37906" ht="30.75" customHeight="1" x14ac:dyDescent="0.25"/>
    <row r="37907" ht="30.75" customHeight="1" x14ac:dyDescent="0.25"/>
    <row r="37908" ht="30.75" customHeight="1" x14ac:dyDescent="0.25"/>
    <row r="37909" ht="30.75" customHeight="1" x14ac:dyDescent="0.25"/>
    <row r="37910" ht="30.75" customHeight="1" x14ac:dyDescent="0.25"/>
    <row r="37911" ht="30.75" customHeight="1" x14ac:dyDescent="0.25"/>
    <row r="37912" ht="30.75" customHeight="1" x14ac:dyDescent="0.25"/>
    <row r="37913" ht="30.75" customHeight="1" x14ac:dyDescent="0.25"/>
    <row r="37914" ht="30.75" customHeight="1" x14ac:dyDescent="0.25"/>
    <row r="37915" ht="30.75" customHeight="1" x14ac:dyDescent="0.25"/>
    <row r="37916" ht="30.75" customHeight="1" x14ac:dyDescent="0.25"/>
    <row r="37917" ht="30.75" customHeight="1" x14ac:dyDescent="0.25"/>
    <row r="37918" ht="30.75" customHeight="1" x14ac:dyDescent="0.25"/>
    <row r="37919" ht="30.75" customHeight="1" x14ac:dyDescent="0.25"/>
    <row r="37920" ht="30.75" customHeight="1" x14ac:dyDescent="0.25"/>
    <row r="37921" ht="30.75" customHeight="1" x14ac:dyDescent="0.25"/>
    <row r="37922" ht="30.75" customHeight="1" x14ac:dyDescent="0.25"/>
    <row r="37923" ht="30.75" customHeight="1" x14ac:dyDescent="0.25"/>
    <row r="37924" ht="30.75" customHeight="1" x14ac:dyDescent="0.25"/>
    <row r="37925" ht="30.75" customHeight="1" x14ac:dyDescent="0.25"/>
    <row r="37926" ht="30.75" customHeight="1" x14ac:dyDescent="0.25"/>
    <row r="37927" ht="30.75" customHeight="1" x14ac:dyDescent="0.25"/>
    <row r="37928" ht="30.75" customHeight="1" x14ac:dyDescent="0.25"/>
    <row r="37929" ht="30.75" customHeight="1" x14ac:dyDescent="0.25"/>
    <row r="37930" ht="30.75" customHeight="1" x14ac:dyDescent="0.25"/>
    <row r="37931" ht="30.75" customHeight="1" x14ac:dyDescent="0.25"/>
    <row r="37932" ht="30.75" customHeight="1" x14ac:dyDescent="0.25"/>
    <row r="37933" ht="30.75" customHeight="1" x14ac:dyDescent="0.25"/>
    <row r="37934" ht="30.75" customHeight="1" x14ac:dyDescent="0.25"/>
    <row r="37935" ht="30.75" customHeight="1" x14ac:dyDescent="0.25"/>
    <row r="37936" ht="30.75" customHeight="1" x14ac:dyDescent="0.25"/>
    <row r="37937" ht="30.75" customHeight="1" x14ac:dyDescent="0.25"/>
    <row r="37938" ht="30.75" customHeight="1" x14ac:dyDescent="0.25"/>
    <row r="37939" ht="30.75" customHeight="1" x14ac:dyDescent="0.25"/>
    <row r="37940" ht="30.75" customHeight="1" x14ac:dyDescent="0.25"/>
    <row r="37941" ht="30.75" customHeight="1" x14ac:dyDescent="0.25"/>
    <row r="37942" ht="30.75" customHeight="1" x14ac:dyDescent="0.25"/>
    <row r="37943" ht="30.75" customHeight="1" x14ac:dyDescent="0.25"/>
    <row r="37944" ht="30.75" customHeight="1" x14ac:dyDescent="0.25"/>
    <row r="37945" ht="30.75" customHeight="1" x14ac:dyDescent="0.25"/>
    <row r="37946" ht="30.75" customHeight="1" x14ac:dyDescent="0.25"/>
    <row r="37947" ht="30.75" customHeight="1" x14ac:dyDescent="0.25"/>
    <row r="37948" ht="30.75" customHeight="1" x14ac:dyDescent="0.25"/>
    <row r="37949" ht="30.75" customHeight="1" x14ac:dyDescent="0.25"/>
    <row r="37950" ht="30.75" customHeight="1" x14ac:dyDescent="0.25"/>
    <row r="37951" ht="30.75" customHeight="1" x14ac:dyDescent="0.25"/>
    <row r="37952" ht="30.75" customHeight="1" x14ac:dyDescent="0.25"/>
    <row r="37953" ht="30.75" customHeight="1" x14ac:dyDescent="0.25"/>
    <row r="37954" ht="30.75" customHeight="1" x14ac:dyDescent="0.25"/>
    <row r="37955" ht="30.75" customHeight="1" x14ac:dyDescent="0.25"/>
    <row r="37956" ht="30.75" customHeight="1" x14ac:dyDescent="0.25"/>
    <row r="37957" ht="30.75" customHeight="1" x14ac:dyDescent="0.25"/>
    <row r="37958" ht="30.75" customHeight="1" x14ac:dyDescent="0.25"/>
    <row r="37959" ht="30.75" customHeight="1" x14ac:dyDescent="0.25"/>
    <row r="37960" ht="30.75" customHeight="1" x14ac:dyDescent="0.25"/>
    <row r="37961" ht="30.75" customHeight="1" x14ac:dyDescent="0.25"/>
    <row r="37962" ht="30.75" customHeight="1" x14ac:dyDescent="0.25"/>
    <row r="37963" ht="30.75" customHeight="1" x14ac:dyDescent="0.25"/>
    <row r="37964" ht="30.75" customHeight="1" x14ac:dyDescent="0.25"/>
    <row r="37965" ht="30.75" customHeight="1" x14ac:dyDescent="0.25"/>
    <row r="37966" ht="30.75" customHeight="1" x14ac:dyDescent="0.25"/>
    <row r="37967" ht="30.75" customHeight="1" x14ac:dyDescent="0.25"/>
    <row r="37968" ht="30.75" customHeight="1" x14ac:dyDescent="0.25"/>
    <row r="37969" ht="30.75" customHeight="1" x14ac:dyDescent="0.25"/>
    <row r="37970" ht="30.75" customHeight="1" x14ac:dyDescent="0.25"/>
    <row r="37971" ht="30.75" customHeight="1" x14ac:dyDescent="0.25"/>
    <row r="37972" ht="30.75" customHeight="1" x14ac:dyDescent="0.25"/>
    <row r="37973" ht="30.75" customHeight="1" x14ac:dyDescent="0.25"/>
    <row r="37974" ht="30.75" customHeight="1" x14ac:dyDescent="0.25"/>
    <row r="37975" ht="30.75" customHeight="1" x14ac:dyDescent="0.25"/>
    <row r="37976" ht="30.75" customHeight="1" x14ac:dyDescent="0.25"/>
    <row r="37977" ht="30.75" customHeight="1" x14ac:dyDescent="0.25"/>
    <row r="37978" ht="30.75" customHeight="1" x14ac:dyDescent="0.25"/>
    <row r="37979" ht="30.75" customHeight="1" x14ac:dyDescent="0.25"/>
    <row r="37980" ht="30.75" customHeight="1" x14ac:dyDescent="0.25"/>
    <row r="37981" ht="30.75" customHeight="1" x14ac:dyDescent="0.25"/>
    <row r="37982" ht="30.75" customHeight="1" x14ac:dyDescent="0.25"/>
    <row r="37983" ht="30.75" customHeight="1" x14ac:dyDescent="0.25"/>
    <row r="37984" ht="30.75" customHeight="1" x14ac:dyDescent="0.25"/>
    <row r="37985" ht="30.75" customHeight="1" x14ac:dyDescent="0.25"/>
    <row r="37986" ht="30.75" customHeight="1" x14ac:dyDescent="0.25"/>
    <row r="37987" ht="30.75" customHeight="1" x14ac:dyDescent="0.25"/>
    <row r="37988" ht="30.75" customHeight="1" x14ac:dyDescent="0.25"/>
    <row r="37989" ht="30.75" customHeight="1" x14ac:dyDescent="0.25"/>
    <row r="37990" ht="30.75" customHeight="1" x14ac:dyDescent="0.25"/>
    <row r="37991" ht="30.75" customHeight="1" x14ac:dyDescent="0.25"/>
    <row r="37992" ht="30.75" customHeight="1" x14ac:dyDescent="0.25"/>
    <row r="37993" ht="30.75" customHeight="1" x14ac:dyDescent="0.25"/>
    <row r="37994" ht="30.75" customHeight="1" x14ac:dyDescent="0.25"/>
    <row r="37995" ht="30.75" customHeight="1" x14ac:dyDescent="0.25"/>
    <row r="37996" ht="30.75" customHeight="1" x14ac:dyDescent="0.25"/>
    <row r="37997" ht="30.75" customHeight="1" x14ac:dyDescent="0.25"/>
    <row r="37998" ht="30.75" customHeight="1" x14ac:dyDescent="0.25"/>
    <row r="37999" ht="30.75" customHeight="1" x14ac:dyDescent="0.25"/>
    <row r="38000" ht="30.75" customHeight="1" x14ac:dyDescent="0.25"/>
    <row r="38001" ht="30.75" customHeight="1" x14ac:dyDescent="0.25"/>
    <row r="38002" ht="30.75" customHeight="1" x14ac:dyDescent="0.25"/>
    <row r="38003" ht="30.75" customHeight="1" x14ac:dyDescent="0.25"/>
    <row r="38004" ht="30.75" customHeight="1" x14ac:dyDescent="0.25"/>
    <row r="38005" ht="30.75" customHeight="1" x14ac:dyDescent="0.25"/>
    <row r="38006" ht="30.75" customHeight="1" x14ac:dyDescent="0.25"/>
    <row r="38007" ht="30.75" customHeight="1" x14ac:dyDescent="0.25"/>
    <row r="38008" ht="30.75" customHeight="1" x14ac:dyDescent="0.25"/>
    <row r="38009" ht="30.75" customHeight="1" x14ac:dyDescent="0.25"/>
    <row r="38010" ht="30.75" customHeight="1" x14ac:dyDescent="0.25"/>
    <row r="38011" ht="30.75" customHeight="1" x14ac:dyDescent="0.25"/>
    <row r="38012" ht="30.75" customHeight="1" x14ac:dyDescent="0.25"/>
    <row r="38013" ht="30.75" customHeight="1" x14ac:dyDescent="0.25"/>
    <row r="38014" ht="30.75" customHeight="1" x14ac:dyDescent="0.25"/>
    <row r="38015" ht="30.75" customHeight="1" x14ac:dyDescent="0.25"/>
    <row r="38016" ht="30.75" customHeight="1" x14ac:dyDescent="0.25"/>
    <row r="38017" ht="30.75" customHeight="1" x14ac:dyDescent="0.25"/>
    <row r="38018" ht="30.75" customHeight="1" x14ac:dyDescent="0.25"/>
    <row r="38019" ht="30.75" customHeight="1" x14ac:dyDescent="0.25"/>
    <row r="38020" ht="30.75" customHeight="1" x14ac:dyDescent="0.25"/>
    <row r="38021" ht="30.75" customHeight="1" x14ac:dyDescent="0.25"/>
    <row r="38022" ht="30.75" customHeight="1" x14ac:dyDescent="0.25"/>
    <row r="38023" ht="30.75" customHeight="1" x14ac:dyDescent="0.25"/>
    <row r="38024" ht="30.75" customHeight="1" x14ac:dyDescent="0.25"/>
    <row r="38025" ht="30.75" customHeight="1" x14ac:dyDescent="0.25"/>
    <row r="38026" ht="30.75" customHeight="1" x14ac:dyDescent="0.25"/>
    <row r="38027" ht="30.75" customHeight="1" x14ac:dyDescent="0.25"/>
    <row r="38028" ht="30.75" customHeight="1" x14ac:dyDescent="0.25"/>
    <row r="38029" ht="30.75" customHeight="1" x14ac:dyDescent="0.25"/>
    <row r="38030" ht="30.75" customHeight="1" x14ac:dyDescent="0.25"/>
    <row r="38031" ht="30.75" customHeight="1" x14ac:dyDescent="0.25"/>
    <row r="38032" ht="30.75" customHeight="1" x14ac:dyDescent="0.25"/>
    <row r="38033" ht="30.75" customHeight="1" x14ac:dyDescent="0.25"/>
    <row r="38034" ht="30.75" customHeight="1" x14ac:dyDescent="0.25"/>
    <row r="38035" ht="30.75" customHeight="1" x14ac:dyDescent="0.25"/>
    <row r="38036" ht="30.75" customHeight="1" x14ac:dyDescent="0.25"/>
    <row r="38037" ht="30.75" customHeight="1" x14ac:dyDescent="0.25"/>
    <row r="38038" ht="30.75" customHeight="1" x14ac:dyDescent="0.25"/>
    <row r="38039" ht="30.75" customHeight="1" x14ac:dyDescent="0.25"/>
    <row r="38040" ht="30.75" customHeight="1" x14ac:dyDescent="0.25"/>
    <row r="38041" ht="30.75" customHeight="1" x14ac:dyDescent="0.25"/>
    <row r="38042" ht="30.75" customHeight="1" x14ac:dyDescent="0.25"/>
    <row r="38043" ht="30.75" customHeight="1" x14ac:dyDescent="0.25"/>
    <row r="38044" ht="30.75" customHeight="1" x14ac:dyDescent="0.25"/>
    <row r="38045" ht="30.75" customHeight="1" x14ac:dyDescent="0.25"/>
    <row r="38046" ht="30.75" customHeight="1" x14ac:dyDescent="0.25"/>
    <row r="38047" ht="30.75" customHeight="1" x14ac:dyDescent="0.25"/>
    <row r="38048" ht="30.75" customHeight="1" x14ac:dyDescent="0.25"/>
    <row r="38049" ht="30.75" customHeight="1" x14ac:dyDescent="0.25"/>
    <row r="38050" ht="30.75" customHeight="1" x14ac:dyDescent="0.25"/>
    <row r="38051" ht="30.75" customHeight="1" x14ac:dyDescent="0.25"/>
    <row r="38052" ht="30.75" customHeight="1" x14ac:dyDescent="0.25"/>
    <row r="38053" ht="30.75" customHeight="1" x14ac:dyDescent="0.25"/>
    <row r="38054" ht="30.75" customHeight="1" x14ac:dyDescent="0.25"/>
    <row r="38055" ht="30.75" customHeight="1" x14ac:dyDescent="0.25"/>
    <row r="38056" ht="30.75" customHeight="1" x14ac:dyDescent="0.25"/>
    <row r="38057" ht="30.75" customHeight="1" x14ac:dyDescent="0.25"/>
    <row r="38058" ht="30.75" customHeight="1" x14ac:dyDescent="0.25"/>
    <row r="38059" ht="30.75" customHeight="1" x14ac:dyDescent="0.25"/>
    <row r="38060" ht="30.75" customHeight="1" x14ac:dyDescent="0.25"/>
    <row r="38061" ht="30.75" customHeight="1" x14ac:dyDescent="0.25"/>
    <row r="38062" ht="30.75" customHeight="1" x14ac:dyDescent="0.25"/>
    <row r="38063" ht="30.75" customHeight="1" x14ac:dyDescent="0.25"/>
    <row r="38064" ht="30.75" customHeight="1" x14ac:dyDescent="0.25"/>
    <row r="38065" ht="30.75" customHeight="1" x14ac:dyDescent="0.25"/>
    <row r="38066" ht="30.75" customHeight="1" x14ac:dyDescent="0.25"/>
    <row r="38067" ht="30.75" customHeight="1" x14ac:dyDescent="0.25"/>
    <row r="38068" ht="30.75" customHeight="1" x14ac:dyDescent="0.25"/>
    <row r="38069" ht="30.75" customHeight="1" x14ac:dyDescent="0.25"/>
    <row r="38070" ht="30.75" customHeight="1" x14ac:dyDescent="0.25"/>
    <row r="38071" ht="30.75" customHeight="1" x14ac:dyDescent="0.25"/>
    <row r="38072" ht="30.75" customHeight="1" x14ac:dyDescent="0.25"/>
    <row r="38073" ht="30.75" customHeight="1" x14ac:dyDescent="0.25"/>
    <row r="38074" ht="30.75" customHeight="1" x14ac:dyDescent="0.25"/>
    <row r="38075" ht="30.75" customHeight="1" x14ac:dyDescent="0.25"/>
    <row r="38076" ht="30.75" customHeight="1" x14ac:dyDescent="0.25"/>
    <row r="38077" ht="30.75" customHeight="1" x14ac:dyDescent="0.25"/>
    <row r="38078" ht="30.75" customHeight="1" x14ac:dyDescent="0.25"/>
    <row r="38079" ht="30.75" customHeight="1" x14ac:dyDescent="0.25"/>
    <row r="38080" ht="30.75" customHeight="1" x14ac:dyDescent="0.25"/>
    <row r="38081" ht="30.75" customHeight="1" x14ac:dyDescent="0.25"/>
    <row r="38082" ht="30.75" customHeight="1" x14ac:dyDescent="0.25"/>
    <row r="38083" ht="30.75" customHeight="1" x14ac:dyDescent="0.25"/>
    <row r="38084" ht="30.75" customHeight="1" x14ac:dyDescent="0.25"/>
    <row r="38085" ht="30.75" customHeight="1" x14ac:dyDescent="0.25"/>
    <row r="38086" ht="30.75" customHeight="1" x14ac:dyDescent="0.25"/>
    <row r="38087" ht="30.75" customHeight="1" x14ac:dyDescent="0.25"/>
    <row r="38088" ht="30.75" customHeight="1" x14ac:dyDescent="0.25"/>
    <row r="38089" ht="30.75" customHeight="1" x14ac:dyDescent="0.25"/>
    <row r="38090" ht="30.75" customHeight="1" x14ac:dyDescent="0.25"/>
    <row r="38091" ht="30.75" customHeight="1" x14ac:dyDescent="0.25"/>
    <row r="38092" ht="30.75" customHeight="1" x14ac:dyDescent="0.25"/>
    <row r="38093" ht="30.75" customHeight="1" x14ac:dyDescent="0.25"/>
    <row r="38094" ht="30.75" customHeight="1" x14ac:dyDescent="0.25"/>
    <row r="38095" ht="30.75" customHeight="1" x14ac:dyDescent="0.25"/>
    <row r="38096" ht="30.75" customHeight="1" x14ac:dyDescent="0.25"/>
    <row r="38097" ht="30.75" customHeight="1" x14ac:dyDescent="0.25"/>
    <row r="38098" ht="30.75" customHeight="1" x14ac:dyDescent="0.25"/>
    <row r="38099" ht="30.75" customHeight="1" x14ac:dyDescent="0.25"/>
    <row r="38100" ht="30.75" customHeight="1" x14ac:dyDescent="0.25"/>
    <row r="38101" ht="30.75" customHeight="1" x14ac:dyDescent="0.25"/>
    <row r="38102" ht="30.75" customHeight="1" x14ac:dyDescent="0.25"/>
    <row r="38103" ht="30.75" customHeight="1" x14ac:dyDescent="0.25"/>
    <row r="38104" ht="30.75" customHeight="1" x14ac:dyDescent="0.25"/>
    <row r="38105" ht="30.75" customHeight="1" x14ac:dyDescent="0.25"/>
    <row r="38106" ht="30.75" customHeight="1" x14ac:dyDescent="0.25"/>
    <row r="38107" ht="30.75" customHeight="1" x14ac:dyDescent="0.25"/>
    <row r="38108" ht="30.75" customHeight="1" x14ac:dyDescent="0.25"/>
    <row r="38109" ht="30.75" customHeight="1" x14ac:dyDescent="0.25"/>
    <row r="38110" ht="30.75" customHeight="1" x14ac:dyDescent="0.25"/>
    <row r="38111" ht="30.75" customHeight="1" x14ac:dyDescent="0.25"/>
    <row r="38112" ht="30.75" customHeight="1" x14ac:dyDescent="0.25"/>
    <row r="38113" ht="30.75" customHeight="1" x14ac:dyDescent="0.25"/>
    <row r="38114" ht="30.75" customHeight="1" x14ac:dyDescent="0.25"/>
    <row r="38115" ht="30.75" customHeight="1" x14ac:dyDescent="0.25"/>
    <row r="38116" ht="30.75" customHeight="1" x14ac:dyDescent="0.25"/>
    <row r="38117" ht="30.75" customHeight="1" x14ac:dyDescent="0.25"/>
    <row r="38118" ht="30.75" customHeight="1" x14ac:dyDescent="0.25"/>
    <row r="38119" ht="30.75" customHeight="1" x14ac:dyDescent="0.25"/>
    <row r="38120" ht="30.75" customHeight="1" x14ac:dyDescent="0.25"/>
    <row r="38121" ht="30.75" customHeight="1" x14ac:dyDescent="0.25"/>
    <row r="38122" ht="30.75" customHeight="1" x14ac:dyDescent="0.25"/>
    <row r="38123" ht="30.75" customHeight="1" x14ac:dyDescent="0.25"/>
    <row r="38124" ht="30.75" customHeight="1" x14ac:dyDescent="0.25"/>
    <row r="38125" ht="30.75" customHeight="1" x14ac:dyDescent="0.25"/>
    <row r="38126" ht="30.75" customHeight="1" x14ac:dyDescent="0.25"/>
    <row r="38127" ht="30.75" customHeight="1" x14ac:dyDescent="0.25"/>
    <row r="38128" ht="30.75" customHeight="1" x14ac:dyDescent="0.25"/>
    <row r="38129" ht="30.75" customHeight="1" x14ac:dyDescent="0.25"/>
    <row r="38130" ht="30.75" customHeight="1" x14ac:dyDescent="0.25"/>
    <row r="38131" ht="30.75" customHeight="1" x14ac:dyDescent="0.25"/>
    <row r="38132" ht="30.75" customHeight="1" x14ac:dyDescent="0.25"/>
    <row r="38133" ht="30.75" customHeight="1" x14ac:dyDescent="0.25"/>
    <row r="38134" ht="30.75" customHeight="1" x14ac:dyDescent="0.25"/>
    <row r="38135" ht="30.75" customHeight="1" x14ac:dyDescent="0.25"/>
    <row r="38136" ht="30.75" customHeight="1" x14ac:dyDescent="0.25"/>
    <row r="38137" ht="30.75" customHeight="1" x14ac:dyDescent="0.25"/>
    <row r="38138" ht="30.75" customHeight="1" x14ac:dyDescent="0.25"/>
    <row r="38139" ht="30.75" customHeight="1" x14ac:dyDescent="0.25"/>
    <row r="38140" ht="30.75" customHeight="1" x14ac:dyDescent="0.25"/>
    <row r="38141" ht="30.75" customHeight="1" x14ac:dyDescent="0.25"/>
    <row r="38142" ht="30.75" customHeight="1" x14ac:dyDescent="0.25"/>
    <row r="38143" ht="30.75" customHeight="1" x14ac:dyDescent="0.25"/>
    <row r="38144" ht="30.75" customHeight="1" x14ac:dyDescent="0.25"/>
    <row r="38145" ht="30.75" customHeight="1" x14ac:dyDescent="0.25"/>
    <row r="38146" ht="30.75" customHeight="1" x14ac:dyDescent="0.25"/>
    <row r="38147" ht="30.75" customHeight="1" x14ac:dyDescent="0.25"/>
    <row r="38148" ht="30.75" customHeight="1" x14ac:dyDescent="0.25"/>
    <row r="38149" ht="30.75" customHeight="1" x14ac:dyDescent="0.25"/>
    <row r="38150" ht="30.75" customHeight="1" x14ac:dyDescent="0.25"/>
    <row r="38151" ht="30.75" customHeight="1" x14ac:dyDescent="0.25"/>
    <row r="38152" ht="30.75" customHeight="1" x14ac:dyDescent="0.25"/>
    <row r="38153" ht="30.75" customHeight="1" x14ac:dyDescent="0.25"/>
    <row r="38154" ht="30.75" customHeight="1" x14ac:dyDescent="0.25"/>
    <row r="38155" ht="30.75" customHeight="1" x14ac:dyDescent="0.25"/>
    <row r="38156" ht="30.75" customHeight="1" x14ac:dyDescent="0.25"/>
    <row r="38157" ht="30.75" customHeight="1" x14ac:dyDescent="0.25"/>
    <row r="38158" ht="30.75" customHeight="1" x14ac:dyDescent="0.25"/>
    <row r="38159" ht="30.75" customHeight="1" x14ac:dyDescent="0.25"/>
    <row r="38160" ht="30.75" customHeight="1" x14ac:dyDescent="0.25"/>
    <row r="38161" ht="30.75" customHeight="1" x14ac:dyDescent="0.25"/>
    <row r="38162" ht="30.75" customHeight="1" x14ac:dyDescent="0.25"/>
    <row r="38163" ht="30.75" customHeight="1" x14ac:dyDescent="0.25"/>
    <row r="38164" ht="30.75" customHeight="1" x14ac:dyDescent="0.25"/>
    <row r="38165" ht="30.75" customHeight="1" x14ac:dyDescent="0.25"/>
    <row r="38166" ht="30.75" customHeight="1" x14ac:dyDescent="0.25"/>
    <row r="38167" ht="30.75" customHeight="1" x14ac:dyDescent="0.25"/>
    <row r="38168" ht="30.75" customHeight="1" x14ac:dyDescent="0.25"/>
    <row r="38169" ht="30.75" customHeight="1" x14ac:dyDescent="0.25"/>
    <row r="38170" ht="30.75" customHeight="1" x14ac:dyDescent="0.25"/>
    <row r="38171" ht="30.75" customHeight="1" x14ac:dyDescent="0.25"/>
    <row r="38172" ht="30.75" customHeight="1" x14ac:dyDescent="0.25"/>
    <row r="38173" ht="30.75" customHeight="1" x14ac:dyDescent="0.25"/>
    <row r="38174" ht="30.75" customHeight="1" x14ac:dyDescent="0.25"/>
    <row r="38175" ht="30.75" customHeight="1" x14ac:dyDescent="0.25"/>
    <row r="38176" ht="30.75" customHeight="1" x14ac:dyDescent="0.25"/>
    <row r="38177" ht="30.75" customHeight="1" x14ac:dyDescent="0.25"/>
    <row r="38178" ht="30.75" customHeight="1" x14ac:dyDescent="0.25"/>
    <row r="38179" ht="30.75" customHeight="1" x14ac:dyDescent="0.25"/>
    <row r="38180" ht="30.75" customHeight="1" x14ac:dyDescent="0.25"/>
    <row r="38181" ht="30.75" customHeight="1" x14ac:dyDescent="0.25"/>
    <row r="38182" ht="30.75" customHeight="1" x14ac:dyDescent="0.25"/>
    <row r="38183" ht="30.75" customHeight="1" x14ac:dyDescent="0.25"/>
    <row r="38184" ht="30.75" customHeight="1" x14ac:dyDescent="0.25"/>
    <row r="38185" ht="30.75" customHeight="1" x14ac:dyDescent="0.25"/>
    <row r="38186" ht="30.75" customHeight="1" x14ac:dyDescent="0.25"/>
    <row r="38187" ht="30.75" customHeight="1" x14ac:dyDescent="0.25"/>
    <row r="38188" ht="30.75" customHeight="1" x14ac:dyDescent="0.25"/>
    <row r="38189" ht="30.75" customHeight="1" x14ac:dyDescent="0.25"/>
    <row r="38190" ht="30.75" customHeight="1" x14ac:dyDescent="0.25"/>
    <row r="38191" ht="30.75" customHeight="1" x14ac:dyDescent="0.25"/>
    <row r="38192" ht="30.75" customHeight="1" x14ac:dyDescent="0.25"/>
    <row r="38193" ht="30.75" customHeight="1" x14ac:dyDescent="0.25"/>
    <row r="38194" ht="30.75" customHeight="1" x14ac:dyDescent="0.25"/>
    <row r="38195" ht="30.75" customHeight="1" x14ac:dyDescent="0.25"/>
    <row r="38196" ht="30.75" customHeight="1" x14ac:dyDescent="0.25"/>
    <row r="38197" ht="30.75" customHeight="1" x14ac:dyDescent="0.25"/>
    <row r="38198" ht="30.75" customHeight="1" x14ac:dyDescent="0.25"/>
    <row r="38199" ht="30.75" customHeight="1" x14ac:dyDescent="0.25"/>
    <row r="38200" ht="30.75" customHeight="1" x14ac:dyDescent="0.25"/>
    <row r="38201" ht="30.75" customHeight="1" x14ac:dyDescent="0.25"/>
    <row r="38202" ht="30.75" customHeight="1" x14ac:dyDescent="0.25"/>
    <row r="38203" ht="30.75" customHeight="1" x14ac:dyDescent="0.25"/>
    <row r="38204" ht="30.75" customHeight="1" x14ac:dyDescent="0.25"/>
    <row r="38205" ht="30.75" customHeight="1" x14ac:dyDescent="0.25"/>
    <row r="38206" ht="30.75" customHeight="1" x14ac:dyDescent="0.25"/>
    <row r="38207" ht="30.75" customHeight="1" x14ac:dyDescent="0.25"/>
    <row r="38208" ht="30.75" customHeight="1" x14ac:dyDescent="0.25"/>
    <row r="38209" ht="30.75" customHeight="1" x14ac:dyDescent="0.25"/>
    <row r="38210" ht="30.75" customHeight="1" x14ac:dyDescent="0.25"/>
    <row r="38211" ht="30.75" customHeight="1" x14ac:dyDescent="0.25"/>
    <row r="38212" ht="30.75" customHeight="1" x14ac:dyDescent="0.25"/>
    <row r="38213" ht="30.75" customHeight="1" x14ac:dyDescent="0.25"/>
    <row r="38214" ht="30.75" customHeight="1" x14ac:dyDescent="0.25"/>
    <row r="38215" ht="30.75" customHeight="1" x14ac:dyDescent="0.25"/>
    <row r="38216" ht="30.75" customHeight="1" x14ac:dyDescent="0.25"/>
    <row r="38217" ht="30.75" customHeight="1" x14ac:dyDescent="0.25"/>
    <row r="38218" ht="30.75" customHeight="1" x14ac:dyDescent="0.25"/>
    <row r="38219" ht="30.75" customHeight="1" x14ac:dyDescent="0.25"/>
    <row r="38220" ht="30.75" customHeight="1" x14ac:dyDescent="0.25"/>
    <row r="38221" ht="30.75" customHeight="1" x14ac:dyDescent="0.25"/>
    <row r="38222" ht="30.75" customHeight="1" x14ac:dyDescent="0.25"/>
    <row r="38223" ht="30.75" customHeight="1" x14ac:dyDescent="0.25"/>
    <row r="38224" ht="30.75" customHeight="1" x14ac:dyDescent="0.25"/>
    <row r="38225" ht="30.75" customHeight="1" x14ac:dyDescent="0.25"/>
    <row r="38226" ht="30.75" customHeight="1" x14ac:dyDescent="0.25"/>
    <row r="38227" ht="30.75" customHeight="1" x14ac:dyDescent="0.25"/>
    <row r="38228" ht="30.75" customHeight="1" x14ac:dyDescent="0.25"/>
    <row r="38229" ht="30.75" customHeight="1" x14ac:dyDescent="0.25"/>
    <row r="38230" ht="30.75" customHeight="1" x14ac:dyDescent="0.25"/>
    <row r="38231" ht="30.75" customHeight="1" x14ac:dyDescent="0.25"/>
    <row r="38232" ht="30.75" customHeight="1" x14ac:dyDescent="0.25"/>
    <row r="38233" ht="30.75" customHeight="1" x14ac:dyDescent="0.25"/>
    <row r="38234" ht="30.75" customHeight="1" x14ac:dyDescent="0.25"/>
    <row r="38235" ht="30.75" customHeight="1" x14ac:dyDescent="0.25"/>
    <row r="38236" ht="30.75" customHeight="1" x14ac:dyDescent="0.25"/>
    <row r="38237" ht="30.75" customHeight="1" x14ac:dyDescent="0.25"/>
    <row r="38238" ht="30.75" customHeight="1" x14ac:dyDescent="0.25"/>
    <row r="38239" ht="30.75" customHeight="1" x14ac:dyDescent="0.25"/>
    <row r="38240" ht="30.75" customHeight="1" x14ac:dyDescent="0.25"/>
    <row r="38241" ht="30.75" customHeight="1" x14ac:dyDescent="0.25"/>
    <row r="38242" ht="30.75" customHeight="1" x14ac:dyDescent="0.25"/>
    <row r="38243" ht="30.75" customHeight="1" x14ac:dyDescent="0.25"/>
    <row r="38244" ht="30.75" customHeight="1" x14ac:dyDescent="0.25"/>
    <row r="38245" ht="30.75" customHeight="1" x14ac:dyDescent="0.25"/>
    <row r="38246" ht="30.75" customHeight="1" x14ac:dyDescent="0.25"/>
    <row r="38247" ht="30.75" customHeight="1" x14ac:dyDescent="0.25"/>
    <row r="38248" ht="30.75" customHeight="1" x14ac:dyDescent="0.25"/>
    <row r="38249" ht="30.75" customHeight="1" x14ac:dyDescent="0.25"/>
    <row r="38250" ht="30.75" customHeight="1" x14ac:dyDescent="0.25"/>
    <row r="38251" ht="30.75" customHeight="1" x14ac:dyDescent="0.25"/>
    <row r="38252" ht="30.75" customHeight="1" x14ac:dyDescent="0.25"/>
    <row r="38253" ht="30.75" customHeight="1" x14ac:dyDescent="0.25"/>
    <row r="38254" ht="30.75" customHeight="1" x14ac:dyDescent="0.25"/>
    <row r="38255" ht="30.75" customHeight="1" x14ac:dyDescent="0.25"/>
    <row r="38256" ht="30.75" customHeight="1" x14ac:dyDescent="0.25"/>
    <row r="38257" ht="30.75" customHeight="1" x14ac:dyDescent="0.25"/>
    <row r="38258" ht="30.75" customHeight="1" x14ac:dyDescent="0.25"/>
    <row r="38259" ht="30.75" customHeight="1" x14ac:dyDescent="0.25"/>
    <row r="38260" ht="30.75" customHeight="1" x14ac:dyDescent="0.25"/>
    <row r="38261" ht="30.75" customHeight="1" x14ac:dyDescent="0.25"/>
    <row r="38262" ht="30.75" customHeight="1" x14ac:dyDescent="0.25"/>
    <row r="38263" ht="30.75" customHeight="1" x14ac:dyDescent="0.25"/>
    <row r="38264" ht="30.75" customHeight="1" x14ac:dyDescent="0.25"/>
    <row r="38265" ht="30.75" customHeight="1" x14ac:dyDescent="0.25"/>
    <row r="38266" ht="30.75" customHeight="1" x14ac:dyDescent="0.25"/>
    <row r="38267" ht="30.75" customHeight="1" x14ac:dyDescent="0.25"/>
    <row r="38268" ht="30.75" customHeight="1" x14ac:dyDescent="0.25"/>
    <row r="38269" ht="30.75" customHeight="1" x14ac:dyDescent="0.25"/>
    <row r="38270" ht="30.75" customHeight="1" x14ac:dyDescent="0.25"/>
    <row r="38271" ht="30.75" customHeight="1" x14ac:dyDescent="0.25"/>
    <row r="38272" ht="30.75" customHeight="1" x14ac:dyDescent="0.25"/>
    <row r="38273" ht="30.75" customHeight="1" x14ac:dyDescent="0.25"/>
    <row r="38274" ht="30.75" customHeight="1" x14ac:dyDescent="0.25"/>
    <row r="38275" ht="30.75" customHeight="1" x14ac:dyDescent="0.25"/>
    <row r="38276" ht="30.75" customHeight="1" x14ac:dyDescent="0.25"/>
    <row r="38277" ht="30.75" customHeight="1" x14ac:dyDescent="0.25"/>
    <row r="38278" ht="30.75" customHeight="1" x14ac:dyDescent="0.25"/>
    <row r="38279" ht="30.75" customHeight="1" x14ac:dyDescent="0.25"/>
    <row r="38280" ht="30.75" customHeight="1" x14ac:dyDescent="0.25"/>
    <row r="38281" ht="30.75" customHeight="1" x14ac:dyDescent="0.25"/>
    <row r="38282" ht="30.75" customHeight="1" x14ac:dyDescent="0.25"/>
    <row r="38283" ht="30.75" customHeight="1" x14ac:dyDescent="0.25"/>
    <row r="38284" ht="30.75" customHeight="1" x14ac:dyDescent="0.25"/>
    <row r="38285" ht="30.75" customHeight="1" x14ac:dyDescent="0.25"/>
    <row r="38286" ht="30.75" customHeight="1" x14ac:dyDescent="0.25"/>
    <row r="38287" ht="30.75" customHeight="1" x14ac:dyDescent="0.25"/>
    <row r="38288" ht="30.75" customHeight="1" x14ac:dyDescent="0.25"/>
    <row r="38289" ht="30.75" customHeight="1" x14ac:dyDescent="0.25"/>
    <row r="38290" ht="30.75" customHeight="1" x14ac:dyDescent="0.25"/>
    <row r="38291" ht="30.75" customHeight="1" x14ac:dyDescent="0.25"/>
    <row r="38292" ht="30.75" customHeight="1" x14ac:dyDescent="0.25"/>
    <row r="38293" ht="30.75" customHeight="1" x14ac:dyDescent="0.25"/>
    <row r="38294" ht="30.75" customHeight="1" x14ac:dyDescent="0.25"/>
    <row r="38295" ht="30.75" customHeight="1" x14ac:dyDescent="0.25"/>
    <row r="38296" ht="30.75" customHeight="1" x14ac:dyDescent="0.25"/>
    <row r="38297" ht="30.75" customHeight="1" x14ac:dyDescent="0.25"/>
    <row r="38298" ht="30.75" customHeight="1" x14ac:dyDescent="0.25"/>
    <row r="38299" ht="30.75" customHeight="1" x14ac:dyDescent="0.25"/>
    <row r="38300" ht="30.75" customHeight="1" x14ac:dyDescent="0.25"/>
    <row r="38301" ht="30.75" customHeight="1" x14ac:dyDescent="0.25"/>
    <row r="38302" ht="30.75" customHeight="1" x14ac:dyDescent="0.25"/>
    <row r="38303" ht="30.75" customHeight="1" x14ac:dyDescent="0.25"/>
    <row r="38304" ht="30.75" customHeight="1" x14ac:dyDescent="0.25"/>
    <row r="38305" ht="30.75" customHeight="1" x14ac:dyDescent="0.25"/>
    <row r="38306" ht="30.75" customHeight="1" x14ac:dyDescent="0.25"/>
    <row r="38307" ht="30.75" customHeight="1" x14ac:dyDescent="0.25"/>
    <row r="38308" ht="30.75" customHeight="1" x14ac:dyDescent="0.25"/>
    <row r="38309" ht="30.75" customHeight="1" x14ac:dyDescent="0.25"/>
    <row r="38310" ht="30.75" customHeight="1" x14ac:dyDescent="0.25"/>
    <row r="38311" ht="30.75" customHeight="1" x14ac:dyDescent="0.25"/>
    <row r="38312" ht="30.75" customHeight="1" x14ac:dyDescent="0.25"/>
    <row r="38313" ht="30.75" customHeight="1" x14ac:dyDescent="0.25"/>
    <row r="38314" ht="30.75" customHeight="1" x14ac:dyDescent="0.25"/>
    <row r="38315" ht="30.75" customHeight="1" x14ac:dyDescent="0.25"/>
    <row r="38316" ht="30.75" customHeight="1" x14ac:dyDescent="0.25"/>
    <row r="38317" ht="30.75" customHeight="1" x14ac:dyDescent="0.25"/>
    <row r="38318" ht="30.75" customHeight="1" x14ac:dyDescent="0.25"/>
    <row r="38319" ht="30.75" customHeight="1" x14ac:dyDescent="0.25"/>
    <row r="38320" ht="30.75" customHeight="1" x14ac:dyDescent="0.25"/>
    <row r="38321" ht="30.75" customHeight="1" x14ac:dyDescent="0.25"/>
    <row r="38322" ht="30.75" customHeight="1" x14ac:dyDescent="0.25"/>
    <row r="38323" ht="30.75" customHeight="1" x14ac:dyDescent="0.25"/>
    <row r="38324" ht="30.75" customHeight="1" x14ac:dyDescent="0.25"/>
    <row r="38325" ht="30.75" customHeight="1" x14ac:dyDescent="0.25"/>
    <row r="38326" ht="30.75" customHeight="1" x14ac:dyDescent="0.25"/>
    <row r="38327" ht="30.75" customHeight="1" x14ac:dyDescent="0.25"/>
    <row r="38328" ht="30.75" customHeight="1" x14ac:dyDescent="0.25"/>
    <row r="38329" ht="30.75" customHeight="1" x14ac:dyDescent="0.25"/>
    <row r="38330" ht="30.75" customHeight="1" x14ac:dyDescent="0.25"/>
    <row r="38331" ht="30.75" customHeight="1" x14ac:dyDescent="0.25"/>
    <row r="38332" ht="30.75" customHeight="1" x14ac:dyDescent="0.25"/>
    <row r="38333" ht="30.75" customHeight="1" x14ac:dyDescent="0.25"/>
    <row r="38334" ht="30.75" customHeight="1" x14ac:dyDescent="0.25"/>
    <row r="38335" ht="30.75" customHeight="1" x14ac:dyDescent="0.25"/>
    <row r="38336" ht="30.75" customHeight="1" x14ac:dyDescent="0.25"/>
    <row r="38337" ht="30.75" customHeight="1" x14ac:dyDescent="0.25"/>
    <row r="38338" ht="30.75" customHeight="1" x14ac:dyDescent="0.25"/>
    <row r="38339" ht="30.75" customHeight="1" x14ac:dyDescent="0.25"/>
    <row r="38340" ht="30.75" customHeight="1" x14ac:dyDescent="0.25"/>
    <row r="38341" ht="30.75" customHeight="1" x14ac:dyDescent="0.25"/>
    <row r="38342" ht="30.75" customHeight="1" x14ac:dyDescent="0.25"/>
    <row r="38343" ht="30.75" customHeight="1" x14ac:dyDescent="0.25"/>
    <row r="38344" ht="30.75" customHeight="1" x14ac:dyDescent="0.25"/>
    <row r="38345" ht="30.75" customHeight="1" x14ac:dyDescent="0.25"/>
    <row r="38346" ht="30.75" customHeight="1" x14ac:dyDescent="0.25"/>
    <row r="38347" ht="30.75" customHeight="1" x14ac:dyDescent="0.25"/>
    <row r="38348" ht="30.75" customHeight="1" x14ac:dyDescent="0.25"/>
    <row r="38349" ht="30.75" customHeight="1" x14ac:dyDescent="0.25"/>
    <row r="38350" ht="30.75" customHeight="1" x14ac:dyDescent="0.25"/>
    <row r="38351" ht="30.75" customHeight="1" x14ac:dyDescent="0.25"/>
    <row r="38352" ht="30.75" customHeight="1" x14ac:dyDescent="0.25"/>
    <row r="38353" ht="30.75" customHeight="1" x14ac:dyDescent="0.25"/>
    <row r="38354" ht="30.75" customHeight="1" x14ac:dyDescent="0.25"/>
    <row r="38355" ht="30.75" customHeight="1" x14ac:dyDescent="0.25"/>
    <row r="38356" ht="30.75" customHeight="1" x14ac:dyDescent="0.25"/>
    <row r="38357" ht="30.75" customHeight="1" x14ac:dyDescent="0.25"/>
    <row r="38358" ht="30.75" customHeight="1" x14ac:dyDescent="0.25"/>
    <row r="38359" ht="30.75" customHeight="1" x14ac:dyDescent="0.25"/>
    <row r="38360" ht="30.75" customHeight="1" x14ac:dyDescent="0.25"/>
    <row r="38361" ht="30.75" customHeight="1" x14ac:dyDescent="0.25"/>
    <row r="38362" ht="30.75" customHeight="1" x14ac:dyDescent="0.25"/>
    <row r="38363" ht="30.75" customHeight="1" x14ac:dyDescent="0.25"/>
    <row r="38364" ht="30.75" customHeight="1" x14ac:dyDescent="0.25"/>
    <row r="38365" ht="30.75" customHeight="1" x14ac:dyDescent="0.25"/>
    <row r="38366" ht="30.75" customHeight="1" x14ac:dyDescent="0.25"/>
    <row r="38367" ht="30.75" customHeight="1" x14ac:dyDescent="0.25"/>
    <row r="38368" ht="30.75" customHeight="1" x14ac:dyDescent="0.25"/>
    <row r="38369" ht="30.75" customHeight="1" x14ac:dyDescent="0.25"/>
    <row r="38370" ht="30.75" customHeight="1" x14ac:dyDescent="0.25"/>
    <row r="38371" ht="30.75" customHeight="1" x14ac:dyDescent="0.25"/>
    <row r="38372" ht="30.75" customHeight="1" x14ac:dyDescent="0.25"/>
    <row r="38373" ht="30.75" customHeight="1" x14ac:dyDescent="0.25"/>
    <row r="38374" ht="30.75" customHeight="1" x14ac:dyDescent="0.25"/>
    <row r="38375" ht="30.75" customHeight="1" x14ac:dyDescent="0.25"/>
    <row r="38376" ht="30.75" customHeight="1" x14ac:dyDescent="0.25"/>
    <row r="38377" ht="30.75" customHeight="1" x14ac:dyDescent="0.25"/>
    <row r="38378" ht="30.75" customHeight="1" x14ac:dyDescent="0.25"/>
    <row r="38379" ht="30.75" customHeight="1" x14ac:dyDescent="0.25"/>
    <row r="38380" ht="30.75" customHeight="1" x14ac:dyDescent="0.25"/>
    <row r="38381" ht="30.75" customHeight="1" x14ac:dyDescent="0.25"/>
    <row r="38382" ht="30.75" customHeight="1" x14ac:dyDescent="0.25"/>
    <row r="38383" ht="30.75" customHeight="1" x14ac:dyDescent="0.25"/>
    <row r="38384" ht="30.75" customHeight="1" x14ac:dyDescent="0.25"/>
    <row r="38385" ht="30.75" customHeight="1" x14ac:dyDescent="0.25"/>
    <row r="38386" ht="30.75" customHeight="1" x14ac:dyDescent="0.25"/>
    <row r="38387" ht="30.75" customHeight="1" x14ac:dyDescent="0.25"/>
    <row r="38388" ht="30.75" customHeight="1" x14ac:dyDescent="0.25"/>
    <row r="38389" ht="30.75" customHeight="1" x14ac:dyDescent="0.25"/>
    <row r="38390" ht="30.75" customHeight="1" x14ac:dyDescent="0.25"/>
    <row r="38391" ht="30.75" customHeight="1" x14ac:dyDescent="0.25"/>
    <row r="38392" ht="30.75" customHeight="1" x14ac:dyDescent="0.25"/>
    <row r="38393" ht="30.75" customHeight="1" x14ac:dyDescent="0.25"/>
    <row r="38394" ht="30.75" customHeight="1" x14ac:dyDescent="0.25"/>
    <row r="38395" ht="30.75" customHeight="1" x14ac:dyDescent="0.25"/>
    <row r="38396" ht="30.75" customHeight="1" x14ac:dyDescent="0.25"/>
    <row r="38397" ht="30.75" customHeight="1" x14ac:dyDescent="0.25"/>
    <row r="38398" ht="30.75" customHeight="1" x14ac:dyDescent="0.25"/>
    <row r="38399" ht="30.75" customHeight="1" x14ac:dyDescent="0.25"/>
    <row r="38400" ht="30.75" customHeight="1" x14ac:dyDescent="0.25"/>
    <row r="38401" ht="30.75" customHeight="1" x14ac:dyDescent="0.25"/>
    <row r="38402" ht="30.75" customHeight="1" x14ac:dyDescent="0.25"/>
    <row r="38403" ht="30.75" customHeight="1" x14ac:dyDescent="0.25"/>
    <row r="38404" ht="30.75" customHeight="1" x14ac:dyDescent="0.25"/>
    <row r="38405" ht="30.75" customHeight="1" x14ac:dyDescent="0.25"/>
    <row r="38406" ht="30.75" customHeight="1" x14ac:dyDescent="0.25"/>
    <row r="38407" ht="30.75" customHeight="1" x14ac:dyDescent="0.25"/>
    <row r="38408" ht="30.75" customHeight="1" x14ac:dyDescent="0.25"/>
    <row r="38409" ht="30.75" customHeight="1" x14ac:dyDescent="0.25"/>
    <row r="38410" ht="30.75" customHeight="1" x14ac:dyDescent="0.25"/>
    <row r="38411" ht="30.75" customHeight="1" x14ac:dyDescent="0.25"/>
    <row r="38412" ht="30.75" customHeight="1" x14ac:dyDescent="0.25"/>
    <row r="38413" ht="30.75" customHeight="1" x14ac:dyDescent="0.25"/>
    <row r="38414" ht="30.75" customHeight="1" x14ac:dyDescent="0.25"/>
    <row r="38415" ht="30.75" customHeight="1" x14ac:dyDescent="0.25"/>
    <row r="38416" ht="30.75" customHeight="1" x14ac:dyDescent="0.25"/>
    <row r="38417" ht="30.75" customHeight="1" x14ac:dyDescent="0.25"/>
    <row r="38418" ht="30.75" customHeight="1" x14ac:dyDescent="0.25"/>
    <row r="38419" ht="30.75" customHeight="1" x14ac:dyDescent="0.25"/>
    <row r="38420" ht="30.75" customHeight="1" x14ac:dyDescent="0.25"/>
    <row r="38421" ht="30.75" customHeight="1" x14ac:dyDescent="0.25"/>
    <row r="38422" ht="30.75" customHeight="1" x14ac:dyDescent="0.25"/>
    <row r="38423" ht="30.75" customHeight="1" x14ac:dyDescent="0.25"/>
    <row r="38424" ht="30.75" customHeight="1" x14ac:dyDescent="0.25"/>
    <row r="38425" ht="30.75" customHeight="1" x14ac:dyDescent="0.25"/>
    <row r="38426" ht="30.75" customHeight="1" x14ac:dyDescent="0.25"/>
    <row r="38427" ht="30.75" customHeight="1" x14ac:dyDescent="0.25"/>
    <row r="38428" ht="30.75" customHeight="1" x14ac:dyDescent="0.25"/>
    <row r="38429" ht="30.75" customHeight="1" x14ac:dyDescent="0.25"/>
    <row r="38430" ht="30.75" customHeight="1" x14ac:dyDescent="0.25"/>
    <row r="38431" ht="30.75" customHeight="1" x14ac:dyDescent="0.25"/>
    <row r="38432" ht="30.75" customHeight="1" x14ac:dyDescent="0.25"/>
    <row r="38433" ht="30.75" customHeight="1" x14ac:dyDescent="0.25"/>
    <row r="38434" ht="30.75" customHeight="1" x14ac:dyDescent="0.25"/>
    <row r="38435" ht="30.75" customHeight="1" x14ac:dyDescent="0.25"/>
    <row r="38436" ht="30.75" customHeight="1" x14ac:dyDescent="0.25"/>
    <row r="38437" ht="30.75" customHeight="1" x14ac:dyDescent="0.25"/>
    <row r="38438" ht="30.75" customHeight="1" x14ac:dyDescent="0.25"/>
    <row r="38439" ht="30.75" customHeight="1" x14ac:dyDescent="0.25"/>
    <row r="38440" ht="30.75" customHeight="1" x14ac:dyDescent="0.25"/>
    <row r="38441" ht="30.75" customHeight="1" x14ac:dyDescent="0.25"/>
    <row r="38442" ht="30.75" customHeight="1" x14ac:dyDescent="0.25"/>
    <row r="38443" ht="30.75" customHeight="1" x14ac:dyDescent="0.25"/>
    <row r="38444" ht="30.75" customHeight="1" x14ac:dyDescent="0.25"/>
    <row r="38445" ht="30.75" customHeight="1" x14ac:dyDescent="0.25"/>
    <row r="38446" ht="30.75" customHeight="1" x14ac:dyDescent="0.25"/>
    <row r="38447" ht="30.75" customHeight="1" x14ac:dyDescent="0.25"/>
    <row r="38448" ht="30.75" customHeight="1" x14ac:dyDescent="0.25"/>
    <row r="38449" ht="30.75" customHeight="1" x14ac:dyDescent="0.25"/>
    <row r="38450" ht="30.75" customHeight="1" x14ac:dyDescent="0.25"/>
    <row r="38451" ht="30.75" customHeight="1" x14ac:dyDescent="0.25"/>
    <row r="38452" ht="30.75" customHeight="1" x14ac:dyDescent="0.25"/>
    <row r="38453" ht="30.75" customHeight="1" x14ac:dyDescent="0.25"/>
    <row r="38454" ht="30.75" customHeight="1" x14ac:dyDescent="0.25"/>
    <row r="38455" ht="30.75" customHeight="1" x14ac:dyDescent="0.25"/>
    <row r="38456" ht="30.75" customHeight="1" x14ac:dyDescent="0.25"/>
    <row r="38457" ht="30.75" customHeight="1" x14ac:dyDescent="0.25"/>
    <row r="38458" ht="30.75" customHeight="1" x14ac:dyDescent="0.25"/>
    <row r="38459" ht="30.75" customHeight="1" x14ac:dyDescent="0.25"/>
    <row r="38460" ht="30.75" customHeight="1" x14ac:dyDescent="0.25"/>
    <row r="38461" ht="30.75" customHeight="1" x14ac:dyDescent="0.25"/>
    <row r="38462" ht="30.75" customHeight="1" x14ac:dyDescent="0.25"/>
    <row r="38463" ht="30.75" customHeight="1" x14ac:dyDescent="0.25"/>
    <row r="38464" ht="30.75" customHeight="1" x14ac:dyDescent="0.25"/>
    <row r="38465" ht="30.75" customHeight="1" x14ac:dyDescent="0.25"/>
    <row r="38466" ht="30.75" customHeight="1" x14ac:dyDescent="0.25"/>
    <row r="38467" ht="30.75" customHeight="1" x14ac:dyDescent="0.25"/>
    <row r="38468" ht="30.75" customHeight="1" x14ac:dyDescent="0.25"/>
    <row r="38469" ht="30.75" customHeight="1" x14ac:dyDescent="0.25"/>
    <row r="38470" ht="30.75" customHeight="1" x14ac:dyDescent="0.25"/>
    <row r="38471" ht="30.75" customHeight="1" x14ac:dyDescent="0.25"/>
    <row r="38472" ht="30.75" customHeight="1" x14ac:dyDescent="0.25"/>
    <row r="38473" ht="30.75" customHeight="1" x14ac:dyDescent="0.25"/>
    <row r="38474" ht="30.75" customHeight="1" x14ac:dyDescent="0.25"/>
    <row r="38475" ht="30.75" customHeight="1" x14ac:dyDescent="0.25"/>
    <row r="38476" ht="30.75" customHeight="1" x14ac:dyDescent="0.25"/>
    <row r="38477" ht="30.75" customHeight="1" x14ac:dyDescent="0.25"/>
    <row r="38478" ht="30.75" customHeight="1" x14ac:dyDescent="0.25"/>
    <row r="38479" ht="30.75" customHeight="1" x14ac:dyDescent="0.25"/>
    <row r="38480" ht="30.75" customHeight="1" x14ac:dyDescent="0.25"/>
    <row r="38481" ht="30.75" customHeight="1" x14ac:dyDescent="0.25"/>
    <row r="38482" ht="30.75" customHeight="1" x14ac:dyDescent="0.25"/>
    <row r="38483" ht="30.75" customHeight="1" x14ac:dyDescent="0.25"/>
    <row r="38484" ht="30.75" customHeight="1" x14ac:dyDescent="0.25"/>
    <row r="38485" ht="30.75" customHeight="1" x14ac:dyDescent="0.25"/>
    <row r="38486" ht="30.75" customHeight="1" x14ac:dyDescent="0.25"/>
    <row r="38487" ht="30.75" customHeight="1" x14ac:dyDescent="0.25"/>
    <row r="38488" ht="30.75" customHeight="1" x14ac:dyDescent="0.25"/>
    <row r="38489" ht="30.75" customHeight="1" x14ac:dyDescent="0.25"/>
    <row r="38490" ht="30.75" customHeight="1" x14ac:dyDescent="0.25"/>
    <row r="38491" ht="30.75" customHeight="1" x14ac:dyDescent="0.25"/>
    <row r="38492" ht="30.75" customHeight="1" x14ac:dyDescent="0.25"/>
    <row r="38493" ht="30.75" customHeight="1" x14ac:dyDescent="0.25"/>
    <row r="38494" ht="30.75" customHeight="1" x14ac:dyDescent="0.25"/>
    <row r="38495" ht="30.75" customHeight="1" x14ac:dyDescent="0.25"/>
    <row r="38496" ht="30.75" customHeight="1" x14ac:dyDescent="0.25"/>
    <row r="38497" ht="30.75" customHeight="1" x14ac:dyDescent="0.25"/>
    <row r="38498" ht="30.75" customHeight="1" x14ac:dyDescent="0.25"/>
    <row r="38499" ht="30.75" customHeight="1" x14ac:dyDescent="0.25"/>
    <row r="38500" ht="30.75" customHeight="1" x14ac:dyDescent="0.25"/>
    <row r="38501" ht="30.75" customHeight="1" x14ac:dyDescent="0.25"/>
    <row r="38502" ht="30.75" customHeight="1" x14ac:dyDescent="0.25"/>
    <row r="38503" ht="30.75" customHeight="1" x14ac:dyDescent="0.25"/>
    <row r="38504" ht="30.75" customHeight="1" x14ac:dyDescent="0.25"/>
    <row r="38505" ht="30.75" customHeight="1" x14ac:dyDescent="0.25"/>
    <row r="38506" ht="30.75" customHeight="1" x14ac:dyDescent="0.25"/>
    <row r="38507" ht="30.75" customHeight="1" x14ac:dyDescent="0.25"/>
    <row r="38508" ht="30.75" customHeight="1" x14ac:dyDescent="0.25"/>
    <row r="38509" ht="30.75" customHeight="1" x14ac:dyDescent="0.25"/>
    <row r="38510" ht="30.75" customHeight="1" x14ac:dyDescent="0.25"/>
    <row r="38511" ht="30.75" customHeight="1" x14ac:dyDescent="0.25"/>
    <row r="38512" ht="30.75" customHeight="1" x14ac:dyDescent="0.25"/>
    <row r="38513" ht="30.75" customHeight="1" x14ac:dyDescent="0.25"/>
    <row r="38514" ht="30.75" customHeight="1" x14ac:dyDescent="0.25"/>
    <row r="38515" ht="30.75" customHeight="1" x14ac:dyDescent="0.25"/>
    <row r="38516" ht="30.75" customHeight="1" x14ac:dyDescent="0.25"/>
    <row r="38517" ht="30.75" customHeight="1" x14ac:dyDescent="0.25"/>
    <row r="38518" ht="30.75" customHeight="1" x14ac:dyDescent="0.25"/>
    <row r="38519" ht="30.75" customHeight="1" x14ac:dyDescent="0.25"/>
    <row r="38520" ht="30.75" customHeight="1" x14ac:dyDescent="0.25"/>
    <row r="38521" ht="30.75" customHeight="1" x14ac:dyDescent="0.25"/>
    <row r="38522" ht="30.75" customHeight="1" x14ac:dyDescent="0.25"/>
    <row r="38523" ht="30.75" customHeight="1" x14ac:dyDescent="0.25"/>
    <row r="38524" ht="30.75" customHeight="1" x14ac:dyDescent="0.25"/>
    <row r="38525" ht="30.75" customHeight="1" x14ac:dyDescent="0.25"/>
    <row r="38526" ht="30.75" customHeight="1" x14ac:dyDescent="0.25"/>
    <row r="38527" ht="30.75" customHeight="1" x14ac:dyDescent="0.25"/>
    <row r="38528" ht="30.75" customHeight="1" x14ac:dyDescent="0.25"/>
    <row r="38529" ht="30.75" customHeight="1" x14ac:dyDescent="0.25"/>
    <row r="38530" ht="30.75" customHeight="1" x14ac:dyDescent="0.25"/>
    <row r="38531" ht="30.75" customHeight="1" x14ac:dyDescent="0.25"/>
    <row r="38532" ht="30.75" customHeight="1" x14ac:dyDescent="0.25"/>
    <row r="38533" ht="30.75" customHeight="1" x14ac:dyDescent="0.25"/>
    <row r="38534" ht="30.75" customHeight="1" x14ac:dyDescent="0.25"/>
    <row r="38535" ht="30.75" customHeight="1" x14ac:dyDescent="0.25"/>
    <row r="38536" ht="30.75" customHeight="1" x14ac:dyDescent="0.25"/>
    <row r="38537" ht="30.75" customHeight="1" x14ac:dyDescent="0.25"/>
    <row r="38538" ht="30.75" customHeight="1" x14ac:dyDescent="0.25"/>
    <row r="38539" ht="30.75" customHeight="1" x14ac:dyDescent="0.25"/>
    <row r="38540" ht="30.75" customHeight="1" x14ac:dyDescent="0.25"/>
    <row r="38541" ht="30.75" customHeight="1" x14ac:dyDescent="0.25"/>
    <row r="38542" ht="30.75" customHeight="1" x14ac:dyDescent="0.25"/>
    <row r="38543" ht="30.75" customHeight="1" x14ac:dyDescent="0.25"/>
    <row r="38544" ht="30.75" customHeight="1" x14ac:dyDescent="0.25"/>
    <row r="38545" ht="30.75" customHeight="1" x14ac:dyDescent="0.25"/>
    <row r="38546" ht="30.75" customHeight="1" x14ac:dyDescent="0.25"/>
    <row r="38547" ht="30.75" customHeight="1" x14ac:dyDescent="0.25"/>
    <row r="38548" ht="30.75" customHeight="1" x14ac:dyDescent="0.25"/>
    <row r="38549" ht="30.75" customHeight="1" x14ac:dyDescent="0.25"/>
    <row r="38550" ht="30.75" customHeight="1" x14ac:dyDescent="0.25"/>
    <row r="38551" ht="30.75" customHeight="1" x14ac:dyDescent="0.25"/>
    <row r="38552" ht="30.75" customHeight="1" x14ac:dyDescent="0.25"/>
    <row r="38553" ht="30.75" customHeight="1" x14ac:dyDescent="0.25"/>
    <row r="38554" ht="30.75" customHeight="1" x14ac:dyDescent="0.25"/>
    <row r="38555" ht="30.75" customHeight="1" x14ac:dyDescent="0.25"/>
    <row r="38556" ht="30.75" customHeight="1" x14ac:dyDescent="0.25"/>
    <row r="38557" ht="30.75" customHeight="1" x14ac:dyDescent="0.25"/>
    <row r="38558" ht="30.75" customHeight="1" x14ac:dyDescent="0.25"/>
    <row r="38559" ht="30.75" customHeight="1" x14ac:dyDescent="0.25"/>
    <row r="38560" ht="30.75" customHeight="1" x14ac:dyDescent="0.25"/>
    <row r="38561" ht="30.75" customHeight="1" x14ac:dyDescent="0.25"/>
    <row r="38562" ht="30.75" customHeight="1" x14ac:dyDescent="0.25"/>
    <row r="38563" ht="30.75" customHeight="1" x14ac:dyDescent="0.25"/>
    <row r="38564" ht="30.75" customHeight="1" x14ac:dyDescent="0.25"/>
    <row r="38565" ht="30.75" customHeight="1" x14ac:dyDescent="0.25"/>
    <row r="38566" ht="30.75" customHeight="1" x14ac:dyDescent="0.25"/>
    <row r="38567" ht="30.75" customHeight="1" x14ac:dyDescent="0.25"/>
    <row r="38568" ht="30.75" customHeight="1" x14ac:dyDescent="0.25"/>
    <row r="38569" ht="30.75" customHeight="1" x14ac:dyDescent="0.25"/>
    <row r="38570" ht="30.75" customHeight="1" x14ac:dyDescent="0.25"/>
    <row r="38571" ht="30.75" customHeight="1" x14ac:dyDescent="0.25"/>
    <row r="38572" ht="30.75" customHeight="1" x14ac:dyDescent="0.25"/>
    <row r="38573" ht="30.75" customHeight="1" x14ac:dyDescent="0.25"/>
    <row r="38574" ht="30.75" customHeight="1" x14ac:dyDescent="0.25"/>
    <row r="38575" ht="30.75" customHeight="1" x14ac:dyDescent="0.25"/>
    <row r="38576" ht="30.75" customHeight="1" x14ac:dyDescent="0.25"/>
    <row r="38577" ht="30.75" customHeight="1" x14ac:dyDescent="0.25"/>
    <row r="38578" ht="30.75" customHeight="1" x14ac:dyDescent="0.25"/>
    <row r="38579" ht="30.75" customHeight="1" x14ac:dyDescent="0.25"/>
    <row r="38580" ht="30.75" customHeight="1" x14ac:dyDescent="0.25"/>
    <row r="38581" ht="30.75" customHeight="1" x14ac:dyDescent="0.25"/>
    <row r="38582" ht="30.75" customHeight="1" x14ac:dyDescent="0.25"/>
    <row r="38583" ht="30.75" customHeight="1" x14ac:dyDescent="0.25"/>
    <row r="38584" ht="30.75" customHeight="1" x14ac:dyDescent="0.25"/>
    <row r="38585" ht="30.75" customHeight="1" x14ac:dyDescent="0.25"/>
    <row r="38586" ht="30.75" customHeight="1" x14ac:dyDescent="0.25"/>
    <row r="38587" ht="30.75" customHeight="1" x14ac:dyDescent="0.25"/>
    <row r="38588" ht="30.75" customHeight="1" x14ac:dyDescent="0.25"/>
    <row r="38589" ht="30.75" customHeight="1" x14ac:dyDescent="0.25"/>
    <row r="38590" ht="30.75" customHeight="1" x14ac:dyDescent="0.25"/>
    <row r="38591" ht="30.75" customHeight="1" x14ac:dyDescent="0.25"/>
    <row r="38592" ht="30.75" customHeight="1" x14ac:dyDescent="0.25"/>
    <row r="38593" ht="30.75" customHeight="1" x14ac:dyDescent="0.25"/>
    <row r="38594" ht="30.75" customHeight="1" x14ac:dyDescent="0.25"/>
    <row r="38595" ht="30.75" customHeight="1" x14ac:dyDescent="0.25"/>
    <row r="38596" ht="30.75" customHeight="1" x14ac:dyDescent="0.25"/>
    <row r="38597" ht="30.75" customHeight="1" x14ac:dyDescent="0.25"/>
    <row r="38598" ht="30.75" customHeight="1" x14ac:dyDescent="0.25"/>
    <row r="38599" ht="30.75" customHeight="1" x14ac:dyDescent="0.25"/>
    <row r="38600" ht="30.75" customHeight="1" x14ac:dyDescent="0.25"/>
    <row r="38601" ht="30.75" customHeight="1" x14ac:dyDescent="0.25"/>
    <row r="38602" ht="30.75" customHeight="1" x14ac:dyDescent="0.25"/>
    <row r="38603" ht="30.75" customHeight="1" x14ac:dyDescent="0.25"/>
    <row r="38604" ht="30.75" customHeight="1" x14ac:dyDescent="0.25"/>
    <row r="38605" ht="30.75" customHeight="1" x14ac:dyDescent="0.25"/>
    <row r="38606" ht="30.75" customHeight="1" x14ac:dyDescent="0.25"/>
    <row r="38607" ht="30.75" customHeight="1" x14ac:dyDescent="0.25"/>
    <row r="38608" ht="30.75" customHeight="1" x14ac:dyDescent="0.25"/>
    <row r="38609" ht="30.75" customHeight="1" x14ac:dyDescent="0.25"/>
    <row r="38610" ht="30.75" customHeight="1" x14ac:dyDescent="0.25"/>
    <row r="38611" ht="30.75" customHeight="1" x14ac:dyDescent="0.25"/>
    <row r="38612" ht="30.75" customHeight="1" x14ac:dyDescent="0.25"/>
    <row r="38613" ht="30.75" customHeight="1" x14ac:dyDescent="0.25"/>
    <row r="38614" ht="30.75" customHeight="1" x14ac:dyDescent="0.25"/>
    <row r="38615" ht="30.75" customHeight="1" x14ac:dyDescent="0.25"/>
    <row r="38616" ht="30.75" customHeight="1" x14ac:dyDescent="0.25"/>
    <row r="38617" ht="30.75" customHeight="1" x14ac:dyDescent="0.25"/>
    <row r="38618" ht="30.75" customHeight="1" x14ac:dyDescent="0.25"/>
    <row r="38619" ht="30.75" customHeight="1" x14ac:dyDescent="0.25"/>
    <row r="38620" ht="30.75" customHeight="1" x14ac:dyDescent="0.25"/>
    <row r="38621" ht="30.75" customHeight="1" x14ac:dyDescent="0.25"/>
    <row r="38622" ht="30.75" customHeight="1" x14ac:dyDescent="0.25"/>
    <row r="38623" ht="30.75" customHeight="1" x14ac:dyDescent="0.25"/>
    <row r="38624" ht="30.75" customHeight="1" x14ac:dyDescent="0.25"/>
    <row r="38625" ht="30.75" customHeight="1" x14ac:dyDescent="0.25"/>
    <row r="38626" ht="30.75" customHeight="1" x14ac:dyDescent="0.25"/>
    <row r="38627" ht="30.75" customHeight="1" x14ac:dyDescent="0.25"/>
    <row r="38628" ht="30.75" customHeight="1" x14ac:dyDescent="0.25"/>
    <row r="38629" ht="30.75" customHeight="1" x14ac:dyDescent="0.25"/>
    <row r="38630" ht="30.75" customHeight="1" x14ac:dyDescent="0.25"/>
    <row r="38631" ht="30.75" customHeight="1" x14ac:dyDescent="0.25"/>
    <row r="38632" ht="30.75" customHeight="1" x14ac:dyDescent="0.25"/>
    <row r="38633" ht="30.75" customHeight="1" x14ac:dyDescent="0.25"/>
    <row r="38634" ht="30.75" customHeight="1" x14ac:dyDescent="0.25"/>
    <row r="38635" ht="30.75" customHeight="1" x14ac:dyDescent="0.25"/>
    <row r="38636" ht="30.75" customHeight="1" x14ac:dyDescent="0.25"/>
    <row r="38637" ht="30.75" customHeight="1" x14ac:dyDescent="0.25"/>
    <row r="38638" ht="30.75" customHeight="1" x14ac:dyDescent="0.25"/>
    <row r="38639" ht="30.75" customHeight="1" x14ac:dyDescent="0.25"/>
    <row r="38640" ht="30.75" customHeight="1" x14ac:dyDescent="0.25"/>
    <row r="38641" ht="30.75" customHeight="1" x14ac:dyDescent="0.25"/>
    <row r="38642" ht="30.75" customHeight="1" x14ac:dyDescent="0.25"/>
    <row r="38643" ht="30.75" customHeight="1" x14ac:dyDescent="0.25"/>
    <row r="38644" ht="30.75" customHeight="1" x14ac:dyDescent="0.25"/>
    <row r="38645" ht="30.75" customHeight="1" x14ac:dyDescent="0.25"/>
    <row r="38646" ht="30.75" customHeight="1" x14ac:dyDescent="0.25"/>
    <row r="38647" ht="30.75" customHeight="1" x14ac:dyDescent="0.25"/>
    <row r="38648" ht="30.75" customHeight="1" x14ac:dyDescent="0.25"/>
    <row r="38649" ht="30.75" customHeight="1" x14ac:dyDescent="0.25"/>
    <row r="38650" ht="30.75" customHeight="1" x14ac:dyDescent="0.25"/>
    <row r="38651" ht="30.75" customHeight="1" x14ac:dyDescent="0.25"/>
    <row r="38652" ht="30.75" customHeight="1" x14ac:dyDescent="0.25"/>
    <row r="38653" ht="30.75" customHeight="1" x14ac:dyDescent="0.25"/>
    <row r="38654" ht="30.75" customHeight="1" x14ac:dyDescent="0.25"/>
    <row r="38655" ht="30.75" customHeight="1" x14ac:dyDescent="0.25"/>
    <row r="38656" ht="30.75" customHeight="1" x14ac:dyDescent="0.25"/>
    <row r="38657" ht="30.75" customHeight="1" x14ac:dyDescent="0.25"/>
    <row r="38658" ht="30.75" customHeight="1" x14ac:dyDescent="0.25"/>
    <row r="38659" ht="30.75" customHeight="1" x14ac:dyDescent="0.25"/>
    <row r="38660" ht="30.75" customHeight="1" x14ac:dyDescent="0.25"/>
    <row r="38661" ht="30.75" customHeight="1" x14ac:dyDescent="0.25"/>
    <row r="38662" ht="30.75" customHeight="1" x14ac:dyDescent="0.25"/>
    <row r="38663" ht="30.75" customHeight="1" x14ac:dyDescent="0.25"/>
    <row r="38664" ht="30.75" customHeight="1" x14ac:dyDescent="0.25"/>
    <row r="38665" ht="30.75" customHeight="1" x14ac:dyDescent="0.25"/>
    <row r="38666" ht="30.75" customHeight="1" x14ac:dyDescent="0.25"/>
    <row r="38667" ht="30.75" customHeight="1" x14ac:dyDescent="0.25"/>
    <row r="38668" ht="30.75" customHeight="1" x14ac:dyDescent="0.25"/>
    <row r="38669" ht="30.75" customHeight="1" x14ac:dyDescent="0.25"/>
    <row r="38670" ht="30.75" customHeight="1" x14ac:dyDescent="0.25"/>
    <row r="38671" ht="30.75" customHeight="1" x14ac:dyDescent="0.25"/>
    <row r="38672" ht="30.75" customHeight="1" x14ac:dyDescent="0.25"/>
    <row r="38673" ht="30.75" customHeight="1" x14ac:dyDescent="0.25"/>
    <row r="38674" ht="30.75" customHeight="1" x14ac:dyDescent="0.25"/>
    <row r="38675" ht="30.75" customHeight="1" x14ac:dyDescent="0.25"/>
    <row r="38676" ht="30.75" customHeight="1" x14ac:dyDescent="0.25"/>
    <row r="38677" ht="30.75" customHeight="1" x14ac:dyDescent="0.25"/>
    <row r="38678" ht="30.75" customHeight="1" x14ac:dyDescent="0.25"/>
    <row r="38679" ht="30.75" customHeight="1" x14ac:dyDescent="0.25"/>
    <row r="38680" ht="30.75" customHeight="1" x14ac:dyDescent="0.25"/>
    <row r="38681" ht="30.75" customHeight="1" x14ac:dyDescent="0.25"/>
    <row r="38682" ht="30.75" customHeight="1" x14ac:dyDescent="0.25"/>
    <row r="38683" ht="30.75" customHeight="1" x14ac:dyDescent="0.25"/>
    <row r="38684" ht="30.75" customHeight="1" x14ac:dyDescent="0.25"/>
    <row r="38685" ht="30.75" customHeight="1" x14ac:dyDescent="0.25"/>
    <row r="38686" ht="30.75" customHeight="1" x14ac:dyDescent="0.25"/>
    <row r="38687" ht="30.75" customHeight="1" x14ac:dyDescent="0.25"/>
    <row r="38688" ht="30.75" customHeight="1" x14ac:dyDescent="0.25"/>
    <row r="38689" ht="30.75" customHeight="1" x14ac:dyDescent="0.25"/>
    <row r="38690" ht="30.75" customHeight="1" x14ac:dyDescent="0.25"/>
    <row r="38691" ht="30.75" customHeight="1" x14ac:dyDescent="0.25"/>
    <row r="38692" ht="30.75" customHeight="1" x14ac:dyDescent="0.25"/>
    <row r="38693" ht="30.75" customHeight="1" x14ac:dyDescent="0.25"/>
    <row r="38694" ht="30.75" customHeight="1" x14ac:dyDescent="0.25"/>
    <row r="38695" ht="30.75" customHeight="1" x14ac:dyDescent="0.25"/>
    <row r="38696" ht="30.75" customHeight="1" x14ac:dyDescent="0.25"/>
    <row r="38697" ht="30.75" customHeight="1" x14ac:dyDescent="0.25"/>
    <row r="38698" ht="30.75" customHeight="1" x14ac:dyDescent="0.25"/>
    <row r="38699" ht="30.75" customHeight="1" x14ac:dyDescent="0.25"/>
    <row r="38700" ht="30.75" customHeight="1" x14ac:dyDescent="0.25"/>
    <row r="38701" ht="30.75" customHeight="1" x14ac:dyDescent="0.25"/>
    <row r="38702" ht="30.75" customHeight="1" x14ac:dyDescent="0.25"/>
    <row r="38703" ht="30.75" customHeight="1" x14ac:dyDescent="0.25"/>
    <row r="38704" ht="30.75" customHeight="1" x14ac:dyDescent="0.25"/>
    <row r="38705" ht="30.75" customHeight="1" x14ac:dyDescent="0.25"/>
    <row r="38706" ht="30.75" customHeight="1" x14ac:dyDescent="0.25"/>
    <row r="38707" ht="30.75" customHeight="1" x14ac:dyDescent="0.25"/>
    <row r="38708" ht="30.75" customHeight="1" x14ac:dyDescent="0.25"/>
    <row r="38709" ht="30.75" customHeight="1" x14ac:dyDescent="0.25"/>
    <row r="38710" ht="30.75" customHeight="1" x14ac:dyDescent="0.25"/>
    <row r="38711" ht="30.75" customHeight="1" x14ac:dyDescent="0.25"/>
    <row r="38712" ht="30.75" customHeight="1" x14ac:dyDescent="0.25"/>
    <row r="38713" ht="30.75" customHeight="1" x14ac:dyDescent="0.25"/>
    <row r="38714" ht="30.75" customHeight="1" x14ac:dyDescent="0.25"/>
    <row r="38715" ht="30.75" customHeight="1" x14ac:dyDescent="0.25"/>
    <row r="38716" ht="30.75" customHeight="1" x14ac:dyDescent="0.25"/>
    <row r="38717" ht="30.75" customHeight="1" x14ac:dyDescent="0.25"/>
    <row r="38718" ht="30.75" customHeight="1" x14ac:dyDescent="0.25"/>
    <row r="38719" ht="30.75" customHeight="1" x14ac:dyDescent="0.25"/>
    <row r="38720" ht="30.75" customHeight="1" x14ac:dyDescent="0.25"/>
    <row r="38721" ht="30.75" customHeight="1" x14ac:dyDescent="0.25"/>
    <row r="38722" ht="30.75" customHeight="1" x14ac:dyDescent="0.25"/>
    <row r="38723" ht="30.75" customHeight="1" x14ac:dyDescent="0.25"/>
    <row r="38724" ht="30.75" customHeight="1" x14ac:dyDescent="0.25"/>
    <row r="38725" ht="30.75" customHeight="1" x14ac:dyDescent="0.25"/>
    <row r="38726" ht="30.75" customHeight="1" x14ac:dyDescent="0.25"/>
    <row r="38727" ht="30.75" customHeight="1" x14ac:dyDescent="0.25"/>
    <row r="38728" ht="30.75" customHeight="1" x14ac:dyDescent="0.25"/>
    <row r="38729" ht="30.75" customHeight="1" x14ac:dyDescent="0.25"/>
    <row r="38730" ht="30.75" customHeight="1" x14ac:dyDescent="0.25"/>
    <row r="38731" ht="30.75" customHeight="1" x14ac:dyDescent="0.25"/>
    <row r="38732" ht="30.75" customHeight="1" x14ac:dyDescent="0.25"/>
    <row r="38733" ht="30.75" customHeight="1" x14ac:dyDescent="0.25"/>
    <row r="38734" ht="30.75" customHeight="1" x14ac:dyDescent="0.25"/>
    <row r="38735" ht="30.75" customHeight="1" x14ac:dyDescent="0.25"/>
    <row r="38736" ht="30.75" customHeight="1" x14ac:dyDescent="0.25"/>
    <row r="38737" ht="30.75" customHeight="1" x14ac:dyDescent="0.25"/>
    <row r="38738" ht="30.75" customHeight="1" x14ac:dyDescent="0.25"/>
    <row r="38739" ht="30.75" customHeight="1" x14ac:dyDescent="0.25"/>
    <row r="38740" ht="30.75" customHeight="1" x14ac:dyDescent="0.25"/>
    <row r="38741" ht="30.75" customHeight="1" x14ac:dyDescent="0.25"/>
    <row r="38742" ht="30.75" customHeight="1" x14ac:dyDescent="0.25"/>
    <row r="38743" ht="30.75" customHeight="1" x14ac:dyDescent="0.25"/>
    <row r="38744" ht="30.75" customHeight="1" x14ac:dyDescent="0.25"/>
    <row r="38745" ht="30.75" customHeight="1" x14ac:dyDescent="0.25"/>
    <row r="38746" ht="30.75" customHeight="1" x14ac:dyDescent="0.25"/>
    <row r="38747" ht="30.75" customHeight="1" x14ac:dyDescent="0.25"/>
    <row r="38748" ht="30.75" customHeight="1" x14ac:dyDescent="0.25"/>
    <row r="38749" ht="30.75" customHeight="1" x14ac:dyDescent="0.25"/>
    <row r="38750" ht="30.75" customHeight="1" x14ac:dyDescent="0.25"/>
    <row r="38751" ht="30.75" customHeight="1" x14ac:dyDescent="0.25"/>
    <row r="38752" ht="30.75" customHeight="1" x14ac:dyDescent="0.25"/>
    <row r="38753" ht="30.75" customHeight="1" x14ac:dyDescent="0.25"/>
    <row r="38754" ht="30.75" customHeight="1" x14ac:dyDescent="0.25"/>
    <row r="38755" ht="30.75" customHeight="1" x14ac:dyDescent="0.25"/>
    <row r="38756" ht="30.75" customHeight="1" x14ac:dyDescent="0.25"/>
    <row r="38757" ht="30.75" customHeight="1" x14ac:dyDescent="0.25"/>
    <row r="38758" ht="30.75" customHeight="1" x14ac:dyDescent="0.25"/>
    <row r="38759" ht="30.75" customHeight="1" x14ac:dyDescent="0.25"/>
    <row r="38760" ht="30.75" customHeight="1" x14ac:dyDescent="0.25"/>
    <row r="38761" ht="30.75" customHeight="1" x14ac:dyDescent="0.25"/>
    <row r="38762" ht="30.75" customHeight="1" x14ac:dyDescent="0.25"/>
    <row r="38763" ht="30.75" customHeight="1" x14ac:dyDescent="0.25"/>
    <row r="38764" ht="30.75" customHeight="1" x14ac:dyDescent="0.25"/>
    <row r="38765" ht="30.75" customHeight="1" x14ac:dyDescent="0.25"/>
    <row r="38766" ht="30.75" customHeight="1" x14ac:dyDescent="0.25"/>
    <row r="38767" ht="30.75" customHeight="1" x14ac:dyDescent="0.25"/>
    <row r="38768" ht="30.75" customHeight="1" x14ac:dyDescent="0.25"/>
    <row r="38769" ht="30.75" customHeight="1" x14ac:dyDescent="0.25"/>
    <row r="38770" ht="30.75" customHeight="1" x14ac:dyDescent="0.25"/>
    <row r="38771" ht="30.75" customHeight="1" x14ac:dyDescent="0.25"/>
    <row r="38772" ht="30.75" customHeight="1" x14ac:dyDescent="0.25"/>
    <row r="38773" ht="30.75" customHeight="1" x14ac:dyDescent="0.25"/>
    <row r="38774" ht="30.75" customHeight="1" x14ac:dyDescent="0.25"/>
    <row r="38775" ht="30.75" customHeight="1" x14ac:dyDescent="0.25"/>
    <row r="38776" ht="30.75" customHeight="1" x14ac:dyDescent="0.25"/>
    <row r="38777" ht="30.75" customHeight="1" x14ac:dyDescent="0.25"/>
    <row r="38778" ht="30.75" customHeight="1" x14ac:dyDescent="0.25"/>
    <row r="38779" ht="30.75" customHeight="1" x14ac:dyDescent="0.25"/>
    <row r="38780" ht="30.75" customHeight="1" x14ac:dyDescent="0.25"/>
    <row r="38781" ht="30.75" customHeight="1" x14ac:dyDescent="0.25"/>
    <row r="38782" ht="30.75" customHeight="1" x14ac:dyDescent="0.25"/>
    <row r="38783" ht="30.75" customHeight="1" x14ac:dyDescent="0.25"/>
    <row r="38784" ht="30.75" customHeight="1" x14ac:dyDescent="0.25"/>
    <row r="38785" ht="30.75" customHeight="1" x14ac:dyDescent="0.25"/>
    <row r="38786" ht="30.75" customHeight="1" x14ac:dyDescent="0.25"/>
    <row r="38787" ht="30.75" customHeight="1" x14ac:dyDescent="0.25"/>
    <row r="38788" ht="30.75" customHeight="1" x14ac:dyDescent="0.25"/>
    <row r="38789" ht="30.75" customHeight="1" x14ac:dyDescent="0.25"/>
    <row r="38790" ht="30.75" customHeight="1" x14ac:dyDescent="0.25"/>
    <row r="38791" ht="30.75" customHeight="1" x14ac:dyDescent="0.25"/>
    <row r="38792" ht="30.75" customHeight="1" x14ac:dyDescent="0.25"/>
    <row r="38793" ht="30.75" customHeight="1" x14ac:dyDescent="0.25"/>
    <row r="38794" ht="30.75" customHeight="1" x14ac:dyDescent="0.25"/>
    <row r="38795" ht="30.75" customHeight="1" x14ac:dyDescent="0.25"/>
    <row r="38796" ht="30.75" customHeight="1" x14ac:dyDescent="0.25"/>
    <row r="38797" ht="30.75" customHeight="1" x14ac:dyDescent="0.25"/>
    <row r="38798" ht="30.75" customHeight="1" x14ac:dyDescent="0.25"/>
    <row r="38799" ht="30.75" customHeight="1" x14ac:dyDescent="0.25"/>
    <row r="38800" ht="30.75" customHeight="1" x14ac:dyDescent="0.25"/>
    <row r="38801" ht="30.75" customHeight="1" x14ac:dyDescent="0.25"/>
    <row r="38802" ht="30.75" customHeight="1" x14ac:dyDescent="0.25"/>
    <row r="38803" ht="30.75" customHeight="1" x14ac:dyDescent="0.25"/>
    <row r="38804" ht="30.75" customHeight="1" x14ac:dyDescent="0.25"/>
    <row r="38805" ht="30.75" customHeight="1" x14ac:dyDescent="0.25"/>
    <row r="38806" ht="30.75" customHeight="1" x14ac:dyDescent="0.25"/>
    <row r="38807" ht="30.75" customHeight="1" x14ac:dyDescent="0.25"/>
    <row r="38808" ht="30.75" customHeight="1" x14ac:dyDescent="0.25"/>
    <row r="38809" ht="30.75" customHeight="1" x14ac:dyDescent="0.25"/>
    <row r="38810" ht="30.75" customHeight="1" x14ac:dyDescent="0.25"/>
    <row r="38811" ht="30.75" customHeight="1" x14ac:dyDescent="0.25"/>
    <row r="38812" ht="30.75" customHeight="1" x14ac:dyDescent="0.25"/>
    <row r="38813" ht="30.75" customHeight="1" x14ac:dyDescent="0.25"/>
    <row r="38814" ht="30.75" customHeight="1" x14ac:dyDescent="0.25"/>
    <row r="38815" ht="30.75" customHeight="1" x14ac:dyDescent="0.25"/>
    <row r="38816" ht="30.75" customHeight="1" x14ac:dyDescent="0.25"/>
    <row r="38817" ht="30.75" customHeight="1" x14ac:dyDescent="0.25"/>
    <row r="38818" ht="30.75" customHeight="1" x14ac:dyDescent="0.25"/>
    <row r="38819" ht="30.75" customHeight="1" x14ac:dyDescent="0.25"/>
    <row r="38820" ht="30.75" customHeight="1" x14ac:dyDescent="0.25"/>
    <row r="38821" ht="30.75" customHeight="1" x14ac:dyDescent="0.25"/>
    <row r="38822" ht="30.75" customHeight="1" x14ac:dyDescent="0.25"/>
    <row r="38823" ht="30.75" customHeight="1" x14ac:dyDescent="0.25"/>
    <row r="38824" ht="30.75" customHeight="1" x14ac:dyDescent="0.25"/>
    <row r="38825" ht="30.75" customHeight="1" x14ac:dyDescent="0.25"/>
    <row r="38826" ht="30.75" customHeight="1" x14ac:dyDescent="0.25"/>
    <row r="38827" ht="30.75" customHeight="1" x14ac:dyDescent="0.25"/>
    <row r="38828" ht="30.75" customHeight="1" x14ac:dyDescent="0.25"/>
    <row r="38829" ht="30.75" customHeight="1" x14ac:dyDescent="0.25"/>
    <row r="38830" ht="30.75" customHeight="1" x14ac:dyDescent="0.25"/>
    <row r="38831" ht="30.75" customHeight="1" x14ac:dyDescent="0.25"/>
    <row r="38832" ht="30.75" customHeight="1" x14ac:dyDescent="0.25"/>
    <row r="38833" ht="30.75" customHeight="1" x14ac:dyDescent="0.25"/>
    <row r="38834" ht="30.75" customHeight="1" x14ac:dyDescent="0.25"/>
    <row r="38835" ht="30.75" customHeight="1" x14ac:dyDescent="0.25"/>
    <row r="38836" ht="30.75" customHeight="1" x14ac:dyDescent="0.25"/>
    <row r="38837" ht="30.75" customHeight="1" x14ac:dyDescent="0.25"/>
    <row r="38838" ht="30.75" customHeight="1" x14ac:dyDescent="0.25"/>
    <row r="38839" ht="30.75" customHeight="1" x14ac:dyDescent="0.25"/>
    <row r="38840" ht="30.75" customHeight="1" x14ac:dyDescent="0.25"/>
    <row r="38841" ht="30.75" customHeight="1" x14ac:dyDescent="0.25"/>
    <row r="38842" ht="30.75" customHeight="1" x14ac:dyDescent="0.25"/>
    <row r="38843" ht="30.75" customHeight="1" x14ac:dyDescent="0.25"/>
    <row r="38844" ht="30.75" customHeight="1" x14ac:dyDescent="0.25"/>
    <row r="38845" ht="30.75" customHeight="1" x14ac:dyDescent="0.25"/>
    <row r="38846" ht="30.75" customHeight="1" x14ac:dyDescent="0.25"/>
    <row r="38847" ht="30.75" customHeight="1" x14ac:dyDescent="0.25"/>
    <row r="38848" ht="30.75" customHeight="1" x14ac:dyDescent="0.25"/>
    <row r="38849" ht="30.75" customHeight="1" x14ac:dyDescent="0.25"/>
    <row r="38850" ht="30.75" customHeight="1" x14ac:dyDescent="0.25"/>
    <row r="38851" ht="30.75" customHeight="1" x14ac:dyDescent="0.25"/>
    <row r="38852" ht="30.75" customHeight="1" x14ac:dyDescent="0.25"/>
    <row r="38853" ht="30.75" customHeight="1" x14ac:dyDescent="0.25"/>
    <row r="38854" ht="30.75" customHeight="1" x14ac:dyDescent="0.25"/>
    <row r="38855" ht="30.75" customHeight="1" x14ac:dyDescent="0.25"/>
    <row r="38856" ht="30.75" customHeight="1" x14ac:dyDescent="0.25"/>
    <row r="38857" ht="30.75" customHeight="1" x14ac:dyDescent="0.25"/>
    <row r="38858" ht="30.75" customHeight="1" x14ac:dyDescent="0.25"/>
    <row r="38859" ht="30.75" customHeight="1" x14ac:dyDescent="0.25"/>
    <row r="38860" ht="30.75" customHeight="1" x14ac:dyDescent="0.25"/>
    <row r="38861" ht="30.75" customHeight="1" x14ac:dyDescent="0.25"/>
    <row r="38862" ht="30.75" customHeight="1" x14ac:dyDescent="0.25"/>
    <row r="38863" ht="30.75" customHeight="1" x14ac:dyDescent="0.25"/>
    <row r="38864" ht="30.75" customHeight="1" x14ac:dyDescent="0.25"/>
    <row r="38865" ht="30.75" customHeight="1" x14ac:dyDescent="0.25"/>
    <row r="38866" ht="30.75" customHeight="1" x14ac:dyDescent="0.25"/>
    <row r="38867" ht="30.75" customHeight="1" x14ac:dyDescent="0.25"/>
    <row r="38868" ht="30.75" customHeight="1" x14ac:dyDescent="0.25"/>
    <row r="38869" ht="30.75" customHeight="1" x14ac:dyDescent="0.25"/>
    <row r="38870" ht="30.75" customHeight="1" x14ac:dyDescent="0.25"/>
    <row r="38871" ht="30.75" customHeight="1" x14ac:dyDescent="0.25"/>
    <row r="38872" ht="30.75" customHeight="1" x14ac:dyDescent="0.25"/>
    <row r="38873" ht="30.75" customHeight="1" x14ac:dyDescent="0.25"/>
    <row r="38874" ht="30.75" customHeight="1" x14ac:dyDescent="0.25"/>
    <row r="38875" ht="30.75" customHeight="1" x14ac:dyDescent="0.25"/>
    <row r="38876" ht="30.75" customHeight="1" x14ac:dyDescent="0.25"/>
    <row r="38877" ht="30.75" customHeight="1" x14ac:dyDescent="0.25"/>
    <row r="38878" ht="30.75" customHeight="1" x14ac:dyDescent="0.25"/>
    <row r="38879" ht="30.75" customHeight="1" x14ac:dyDescent="0.25"/>
    <row r="38880" ht="30.75" customHeight="1" x14ac:dyDescent="0.25"/>
    <row r="38881" ht="30.75" customHeight="1" x14ac:dyDescent="0.25"/>
    <row r="38882" ht="30.75" customHeight="1" x14ac:dyDescent="0.25"/>
    <row r="38883" ht="30.75" customHeight="1" x14ac:dyDescent="0.25"/>
    <row r="38884" ht="30.75" customHeight="1" x14ac:dyDescent="0.25"/>
    <row r="38885" ht="30.75" customHeight="1" x14ac:dyDescent="0.25"/>
    <row r="38886" ht="30.75" customHeight="1" x14ac:dyDescent="0.25"/>
    <row r="38887" ht="30.75" customHeight="1" x14ac:dyDescent="0.25"/>
    <row r="38888" ht="30.75" customHeight="1" x14ac:dyDescent="0.25"/>
    <row r="38889" ht="30.75" customHeight="1" x14ac:dyDescent="0.25"/>
    <row r="38890" ht="30.75" customHeight="1" x14ac:dyDescent="0.25"/>
    <row r="38891" ht="30.75" customHeight="1" x14ac:dyDescent="0.25"/>
    <row r="38892" ht="30.75" customHeight="1" x14ac:dyDescent="0.25"/>
    <row r="38893" ht="30.75" customHeight="1" x14ac:dyDescent="0.25"/>
    <row r="38894" ht="30.75" customHeight="1" x14ac:dyDescent="0.25"/>
    <row r="38895" ht="30.75" customHeight="1" x14ac:dyDescent="0.25"/>
    <row r="38896" ht="30.75" customHeight="1" x14ac:dyDescent="0.25"/>
    <row r="38897" ht="30.75" customHeight="1" x14ac:dyDescent="0.25"/>
    <row r="38898" ht="30.75" customHeight="1" x14ac:dyDescent="0.25"/>
    <row r="38899" ht="30.75" customHeight="1" x14ac:dyDescent="0.25"/>
    <row r="38900" ht="30.75" customHeight="1" x14ac:dyDescent="0.25"/>
    <row r="38901" ht="30.75" customHeight="1" x14ac:dyDescent="0.25"/>
    <row r="38902" ht="30.75" customHeight="1" x14ac:dyDescent="0.25"/>
    <row r="38903" ht="30.75" customHeight="1" x14ac:dyDescent="0.25"/>
    <row r="38904" ht="30.75" customHeight="1" x14ac:dyDescent="0.25"/>
    <row r="38905" ht="30.75" customHeight="1" x14ac:dyDescent="0.25"/>
    <row r="38906" ht="30.75" customHeight="1" x14ac:dyDescent="0.25"/>
    <row r="38907" ht="30.75" customHeight="1" x14ac:dyDescent="0.25"/>
    <row r="38908" ht="30.75" customHeight="1" x14ac:dyDescent="0.25"/>
    <row r="38909" ht="30.75" customHeight="1" x14ac:dyDescent="0.25"/>
    <row r="38910" ht="30.75" customHeight="1" x14ac:dyDescent="0.25"/>
    <row r="38911" ht="30.75" customHeight="1" x14ac:dyDescent="0.25"/>
    <row r="38912" ht="30.75" customHeight="1" x14ac:dyDescent="0.25"/>
    <row r="38913" ht="30.75" customHeight="1" x14ac:dyDescent="0.25"/>
    <row r="38914" ht="30.75" customHeight="1" x14ac:dyDescent="0.25"/>
    <row r="38915" ht="30.75" customHeight="1" x14ac:dyDescent="0.25"/>
    <row r="38916" ht="30.75" customHeight="1" x14ac:dyDescent="0.25"/>
    <row r="38917" ht="30.75" customHeight="1" x14ac:dyDescent="0.25"/>
    <row r="38918" ht="30.75" customHeight="1" x14ac:dyDescent="0.25"/>
    <row r="38919" ht="30.75" customHeight="1" x14ac:dyDescent="0.25"/>
    <row r="38920" ht="30.75" customHeight="1" x14ac:dyDescent="0.25"/>
    <row r="38921" ht="30.75" customHeight="1" x14ac:dyDescent="0.25"/>
    <row r="38922" ht="30.75" customHeight="1" x14ac:dyDescent="0.25"/>
    <row r="38923" ht="30.75" customHeight="1" x14ac:dyDescent="0.25"/>
    <row r="38924" ht="30.75" customHeight="1" x14ac:dyDescent="0.25"/>
    <row r="38925" ht="30.75" customHeight="1" x14ac:dyDescent="0.25"/>
    <row r="38926" ht="30.75" customHeight="1" x14ac:dyDescent="0.25"/>
    <row r="38927" ht="30.75" customHeight="1" x14ac:dyDescent="0.25"/>
    <row r="38928" ht="30.75" customHeight="1" x14ac:dyDescent="0.25"/>
    <row r="38929" ht="30.75" customHeight="1" x14ac:dyDescent="0.25"/>
    <row r="38930" ht="30.75" customHeight="1" x14ac:dyDescent="0.25"/>
    <row r="38931" ht="30.75" customHeight="1" x14ac:dyDescent="0.25"/>
    <row r="38932" ht="30.75" customHeight="1" x14ac:dyDescent="0.25"/>
    <row r="38933" ht="30.75" customHeight="1" x14ac:dyDescent="0.25"/>
    <row r="38934" ht="30.75" customHeight="1" x14ac:dyDescent="0.25"/>
    <row r="38935" ht="30.75" customHeight="1" x14ac:dyDescent="0.25"/>
    <row r="38936" ht="30.75" customHeight="1" x14ac:dyDescent="0.25"/>
    <row r="38937" ht="30.75" customHeight="1" x14ac:dyDescent="0.25"/>
    <row r="38938" ht="30.75" customHeight="1" x14ac:dyDescent="0.25"/>
    <row r="38939" ht="30.75" customHeight="1" x14ac:dyDescent="0.25"/>
    <row r="38940" ht="30.75" customHeight="1" x14ac:dyDescent="0.25"/>
    <row r="38941" ht="30.75" customHeight="1" x14ac:dyDescent="0.25"/>
    <row r="38942" ht="30.75" customHeight="1" x14ac:dyDescent="0.25"/>
    <row r="38943" ht="30.75" customHeight="1" x14ac:dyDescent="0.25"/>
    <row r="38944" ht="30.75" customHeight="1" x14ac:dyDescent="0.25"/>
    <row r="38945" ht="30.75" customHeight="1" x14ac:dyDescent="0.25"/>
    <row r="38946" ht="30.75" customHeight="1" x14ac:dyDescent="0.25"/>
    <row r="38947" ht="30.75" customHeight="1" x14ac:dyDescent="0.25"/>
    <row r="38948" ht="30.75" customHeight="1" x14ac:dyDescent="0.25"/>
    <row r="38949" ht="30.75" customHeight="1" x14ac:dyDescent="0.25"/>
    <row r="38950" ht="30.75" customHeight="1" x14ac:dyDescent="0.25"/>
    <row r="38951" ht="30.75" customHeight="1" x14ac:dyDescent="0.25"/>
    <row r="38952" ht="30.75" customHeight="1" x14ac:dyDescent="0.25"/>
    <row r="38953" ht="30.75" customHeight="1" x14ac:dyDescent="0.25"/>
    <row r="38954" ht="30.75" customHeight="1" x14ac:dyDescent="0.25"/>
    <row r="38955" ht="30.75" customHeight="1" x14ac:dyDescent="0.25"/>
    <row r="38956" ht="30.75" customHeight="1" x14ac:dyDescent="0.25"/>
    <row r="38957" ht="30.75" customHeight="1" x14ac:dyDescent="0.25"/>
    <row r="38958" ht="30.75" customHeight="1" x14ac:dyDescent="0.25"/>
    <row r="38959" ht="30.75" customHeight="1" x14ac:dyDescent="0.25"/>
    <row r="38960" ht="30.75" customHeight="1" x14ac:dyDescent="0.25"/>
    <row r="38961" ht="30.75" customHeight="1" x14ac:dyDescent="0.25"/>
    <row r="38962" ht="30.75" customHeight="1" x14ac:dyDescent="0.25"/>
    <row r="38963" ht="30.75" customHeight="1" x14ac:dyDescent="0.25"/>
    <row r="38964" ht="30.75" customHeight="1" x14ac:dyDescent="0.25"/>
    <row r="38965" ht="30.75" customHeight="1" x14ac:dyDescent="0.25"/>
    <row r="38966" ht="30.75" customHeight="1" x14ac:dyDescent="0.25"/>
    <row r="38967" ht="30.75" customHeight="1" x14ac:dyDescent="0.25"/>
    <row r="38968" ht="30.75" customHeight="1" x14ac:dyDescent="0.25"/>
    <row r="38969" ht="30.75" customHeight="1" x14ac:dyDescent="0.25"/>
    <row r="38970" ht="30.75" customHeight="1" x14ac:dyDescent="0.25"/>
    <row r="38971" ht="30.75" customHeight="1" x14ac:dyDescent="0.25"/>
    <row r="38972" ht="30.75" customHeight="1" x14ac:dyDescent="0.25"/>
    <row r="38973" ht="30.75" customHeight="1" x14ac:dyDescent="0.25"/>
    <row r="38974" ht="30.75" customHeight="1" x14ac:dyDescent="0.25"/>
    <row r="38975" ht="30.75" customHeight="1" x14ac:dyDescent="0.25"/>
    <row r="38976" ht="30.75" customHeight="1" x14ac:dyDescent="0.25"/>
    <row r="38977" ht="30.75" customHeight="1" x14ac:dyDescent="0.25"/>
    <row r="38978" ht="30.75" customHeight="1" x14ac:dyDescent="0.25"/>
    <row r="38979" ht="30.75" customHeight="1" x14ac:dyDescent="0.25"/>
    <row r="38980" ht="30.75" customHeight="1" x14ac:dyDescent="0.25"/>
    <row r="38981" ht="30.75" customHeight="1" x14ac:dyDescent="0.25"/>
    <row r="38982" ht="30.75" customHeight="1" x14ac:dyDescent="0.25"/>
    <row r="38983" ht="30.75" customHeight="1" x14ac:dyDescent="0.25"/>
    <row r="38984" ht="30.75" customHeight="1" x14ac:dyDescent="0.25"/>
    <row r="38985" ht="30.75" customHeight="1" x14ac:dyDescent="0.25"/>
    <row r="38986" ht="30.75" customHeight="1" x14ac:dyDescent="0.25"/>
    <row r="38987" ht="30.75" customHeight="1" x14ac:dyDescent="0.25"/>
    <row r="38988" ht="30.75" customHeight="1" x14ac:dyDescent="0.25"/>
    <row r="38989" ht="30.75" customHeight="1" x14ac:dyDescent="0.25"/>
    <row r="38990" ht="30.75" customHeight="1" x14ac:dyDescent="0.25"/>
    <row r="38991" ht="30.75" customHeight="1" x14ac:dyDescent="0.25"/>
    <row r="38992" ht="30.75" customHeight="1" x14ac:dyDescent="0.25"/>
    <row r="38993" ht="30.75" customHeight="1" x14ac:dyDescent="0.25"/>
    <row r="38994" ht="30.75" customHeight="1" x14ac:dyDescent="0.25"/>
    <row r="38995" ht="30.75" customHeight="1" x14ac:dyDescent="0.25"/>
    <row r="38996" ht="30.75" customHeight="1" x14ac:dyDescent="0.25"/>
    <row r="38997" ht="30.75" customHeight="1" x14ac:dyDescent="0.25"/>
    <row r="38998" ht="30.75" customHeight="1" x14ac:dyDescent="0.25"/>
    <row r="38999" ht="30.75" customHeight="1" x14ac:dyDescent="0.25"/>
    <row r="39000" ht="30.75" customHeight="1" x14ac:dyDescent="0.25"/>
    <row r="39001" ht="30.75" customHeight="1" x14ac:dyDescent="0.25"/>
    <row r="39002" ht="30.75" customHeight="1" x14ac:dyDescent="0.25"/>
    <row r="39003" ht="30.75" customHeight="1" x14ac:dyDescent="0.25"/>
    <row r="39004" ht="30.75" customHeight="1" x14ac:dyDescent="0.25"/>
    <row r="39005" ht="30.75" customHeight="1" x14ac:dyDescent="0.25"/>
    <row r="39006" ht="30.75" customHeight="1" x14ac:dyDescent="0.25"/>
    <row r="39007" ht="30.75" customHeight="1" x14ac:dyDescent="0.25"/>
    <row r="39008" ht="30.75" customHeight="1" x14ac:dyDescent="0.25"/>
    <row r="39009" ht="30.75" customHeight="1" x14ac:dyDescent="0.25"/>
    <row r="39010" ht="30.75" customHeight="1" x14ac:dyDescent="0.25"/>
    <row r="39011" ht="30.75" customHeight="1" x14ac:dyDescent="0.25"/>
    <row r="39012" ht="30.75" customHeight="1" x14ac:dyDescent="0.25"/>
    <row r="39013" ht="30.75" customHeight="1" x14ac:dyDescent="0.25"/>
    <row r="39014" ht="30.75" customHeight="1" x14ac:dyDescent="0.25"/>
    <row r="39015" ht="30.75" customHeight="1" x14ac:dyDescent="0.25"/>
    <row r="39016" ht="30.75" customHeight="1" x14ac:dyDescent="0.25"/>
    <row r="39017" ht="30.75" customHeight="1" x14ac:dyDescent="0.25"/>
    <row r="39018" ht="30.75" customHeight="1" x14ac:dyDescent="0.25"/>
    <row r="39019" ht="30.75" customHeight="1" x14ac:dyDescent="0.25"/>
    <row r="39020" ht="30.75" customHeight="1" x14ac:dyDescent="0.25"/>
    <row r="39021" ht="30.75" customHeight="1" x14ac:dyDescent="0.25"/>
    <row r="39022" ht="30.75" customHeight="1" x14ac:dyDescent="0.25"/>
    <row r="39023" ht="30.75" customHeight="1" x14ac:dyDescent="0.25"/>
    <row r="39024" ht="30.75" customHeight="1" x14ac:dyDescent="0.25"/>
    <row r="39025" ht="30.75" customHeight="1" x14ac:dyDescent="0.25"/>
    <row r="39026" ht="30.75" customHeight="1" x14ac:dyDescent="0.25"/>
    <row r="39027" ht="30.75" customHeight="1" x14ac:dyDescent="0.25"/>
    <row r="39028" ht="30.75" customHeight="1" x14ac:dyDescent="0.25"/>
    <row r="39029" ht="30.75" customHeight="1" x14ac:dyDescent="0.25"/>
    <row r="39030" ht="30.75" customHeight="1" x14ac:dyDescent="0.25"/>
    <row r="39031" ht="30.75" customHeight="1" x14ac:dyDescent="0.25"/>
    <row r="39032" ht="30.75" customHeight="1" x14ac:dyDescent="0.25"/>
    <row r="39033" ht="30.75" customHeight="1" x14ac:dyDescent="0.25"/>
    <row r="39034" ht="30.75" customHeight="1" x14ac:dyDescent="0.25"/>
    <row r="39035" ht="30.75" customHeight="1" x14ac:dyDescent="0.25"/>
    <row r="39036" ht="30.75" customHeight="1" x14ac:dyDescent="0.25"/>
    <row r="39037" ht="30.75" customHeight="1" x14ac:dyDescent="0.25"/>
    <row r="39038" ht="30.75" customHeight="1" x14ac:dyDescent="0.25"/>
    <row r="39039" ht="30.75" customHeight="1" x14ac:dyDescent="0.25"/>
    <row r="39040" ht="30.75" customHeight="1" x14ac:dyDescent="0.25"/>
    <row r="39041" ht="30.75" customHeight="1" x14ac:dyDescent="0.25"/>
    <row r="39042" ht="30.75" customHeight="1" x14ac:dyDescent="0.25"/>
    <row r="39043" ht="30.75" customHeight="1" x14ac:dyDescent="0.25"/>
    <row r="39044" ht="30.75" customHeight="1" x14ac:dyDescent="0.25"/>
    <row r="39045" ht="30.75" customHeight="1" x14ac:dyDescent="0.25"/>
    <row r="39046" ht="30.75" customHeight="1" x14ac:dyDescent="0.25"/>
    <row r="39047" ht="30.75" customHeight="1" x14ac:dyDescent="0.25"/>
    <row r="39048" ht="30.75" customHeight="1" x14ac:dyDescent="0.25"/>
    <row r="39049" ht="30.75" customHeight="1" x14ac:dyDescent="0.25"/>
    <row r="39050" ht="30.75" customHeight="1" x14ac:dyDescent="0.25"/>
    <row r="39051" ht="30.75" customHeight="1" x14ac:dyDescent="0.25"/>
    <row r="39052" ht="30.75" customHeight="1" x14ac:dyDescent="0.25"/>
    <row r="39053" ht="30.75" customHeight="1" x14ac:dyDescent="0.25"/>
    <row r="39054" ht="30.75" customHeight="1" x14ac:dyDescent="0.25"/>
    <row r="39055" ht="30.75" customHeight="1" x14ac:dyDescent="0.25"/>
    <row r="39056" ht="30.75" customHeight="1" x14ac:dyDescent="0.25"/>
    <row r="39057" ht="30.75" customHeight="1" x14ac:dyDescent="0.25"/>
    <row r="39058" ht="30.75" customHeight="1" x14ac:dyDescent="0.25"/>
    <row r="39059" ht="30.75" customHeight="1" x14ac:dyDescent="0.25"/>
    <row r="39060" ht="30.75" customHeight="1" x14ac:dyDescent="0.25"/>
    <row r="39061" ht="30.75" customHeight="1" x14ac:dyDescent="0.25"/>
    <row r="39062" ht="30.75" customHeight="1" x14ac:dyDescent="0.25"/>
    <row r="39063" ht="30.75" customHeight="1" x14ac:dyDescent="0.25"/>
    <row r="39064" ht="30.75" customHeight="1" x14ac:dyDescent="0.25"/>
    <row r="39065" ht="30.75" customHeight="1" x14ac:dyDescent="0.25"/>
    <row r="39066" ht="30.75" customHeight="1" x14ac:dyDescent="0.25"/>
    <row r="39067" ht="30.75" customHeight="1" x14ac:dyDescent="0.25"/>
    <row r="39068" ht="30.75" customHeight="1" x14ac:dyDescent="0.25"/>
    <row r="39069" ht="30.75" customHeight="1" x14ac:dyDescent="0.25"/>
    <row r="39070" ht="30.75" customHeight="1" x14ac:dyDescent="0.25"/>
    <row r="39071" ht="30.75" customHeight="1" x14ac:dyDescent="0.25"/>
    <row r="39072" ht="30.75" customHeight="1" x14ac:dyDescent="0.25"/>
    <row r="39073" ht="30.75" customHeight="1" x14ac:dyDescent="0.25"/>
    <row r="39074" ht="30.75" customHeight="1" x14ac:dyDescent="0.25"/>
    <row r="39075" ht="30.75" customHeight="1" x14ac:dyDescent="0.25"/>
    <row r="39076" ht="30.75" customHeight="1" x14ac:dyDescent="0.25"/>
    <row r="39077" ht="30.75" customHeight="1" x14ac:dyDescent="0.25"/>
    <row r="39078" ht="30.75" customHeight="1" x14ac:dyDescent="0.25"/>
    <row r="39079" ht="30.75" customHeight="1" x14ac:dyDescent="0.25"/>
    <row r="39080" ht="30.75" customHeight="1" x14ac:dyDescent="0.25"/>
    <row r="39081" ht="30.75" customHeight="1" x14ac:dyDescent="0.25"/>
    <row r="39082" ht="30.75" customHeight="1" x14ac:dyDescent="0.25"/>
    <row r="39083" ht="30.75" customHeight="1" x14ac:dyDescent="0.25"/>
    <row r="39084" ht="30.75" customHeight="1" x14ac:dyDescent="0.25"/>
    <row r="39085" ht="30.75" customHeight="1" x14ac:dyDescent="0.25"/>
    <row r="39086" ht="30.75" customHeight="1" x14ac:dyDescent="0.25"/>
    <row r="39087" ht="30.75" customHeight="1" x14ac:dyDescent="0.25"/>
    <row r="39088" ht="30.75" customHeight="1" x14ac:dyDescent="0.25"/>
    <row r="39089" ht="30.75" customHeight="1" x14ac:dyDescent="0.25"/>
    <row r="39090" ht="30.75" customHeight="1" x14ac:dyDescent="0.25"/>
    <row r="39091" ht="30.75" customHeight="1" x14ac:dyDescent="0.25"/>
    <row r="39092" ht="30.75" customHeight="1" x14ac:dyDescent="0.25"/>
    <row r="39093" ht="30.75" customHeight="1" x14ac:dyDescent="0.25"/>
    <row r="39094" ht="30.75" customHeight="1" x14ac:dyDescent="0.25"/>
    <row r="39095" ht="30.75" customHeight="1" x14ac:dyDescent="0.25"/>
    <row r="39096" ht="30.75" customHeight="1" x14ac:dyDescent="0.25"/>
    <row r="39097" ht="30.75" customHeight="1" x14ac:dyDescent="0.25"/>
    <row r="39098" ht="30.75" customHeight="1" x14ac:dyDescent="0.25"/>
    <row r="39099" ht="30.75" customHeight="1" x14ac:dyDescent="0.25"/>
    <row r="39100" ht="30.75" customHeight="1" x14ac:dyDescent="0.25"/>
    <row r="39101" ht="30.75" customHeight="1" x14ac:dyDescent="0.25"/>
    <row r="39102" ht="30.75" customHeight="1" x14ac:dyDescent="0.25"/>
    <row r="39103" ht="30.75" customHeight="1" x14ac:dyDescent="0.25"/>
    <row r="39104" ht="30.75" customHeight="1" x14ac:dyDescent="0.25"/>
    <row r="39105" ht="30.75" customHeight="1" x14ac:dyDescent="0.25"/>
    <row r="39106" ht="30.75" customHeight="1" x14ac:dyDescent="0.25"/>
    <row r="39107" ht="30.75" customHeight="1" x14ac:dyDescent="0.25"/>
    <row r="39108" ht="30.75" customHeight="1" x14ac:dyDescent="0.25"/>
    <row r="39109" ht="30.75" customHeight="1" x14ac:dyDescent="0.25"/>
    <row r="39110" ht="30.75" customHeight="1" x14ac:dyDescent="0.25"/>
    <row r="39111" ht="30.75" customHeight="1" x14ac:dyDescent="0.25"/>
    <row r="39112" ht="30.75" customHeight="1" x14ac:dyDescent="0.25"/>
    <row r="39113" ht="30.75" customHeight="1" x14ac:dyDescent="0.25"/>
    <row r="39114" ht="30.75" customHeight="1" x14ac:dyDescent="0.25"/>
    <row r="39115" ht="30.75" customHeight="1" x14ac:dyDescent="0.25"/>
    <row r="39116" ht="30.75" customHeight="1" x14ac:dyDescent="0.25"/>
    <row r="39117" ht="30.75" customHeight="1" x14ac:dyDescent="0.25"/>
    <row r="39118" ht="30.75" customHeight="1" x14ac:dyDescent="0.25"/>
    <row r="39119" ht="30.75" customHeight="1" x14ac:dyDescent="0.25"/>
    <row r="39120" ht="30.75" customHeight="1" x14ac:dyDescent="0.25"/>
    <row r="39121" ht="30.75" customHeight="1" x14ac:dyDescent="0.25"/>
    <row r="39122" ht="30.75" customHeight="1" x14ac:dyDescent="0.25"/>
    <row r="39123" ht="30.75" customHeight="1" x14ac:dyDescent="0.25"/>
    <row r="39124" ht="30.75" customHeight="1" x14ac:dyDescent="0.25"/>
    <row r="39125" ht="30.75" customHeight="1" x14ac:dyDescent="0.25"/>
    <row r="39126" ht="30.75" customHeight="1" x14ac:dyDescent="0.25"/>
    <row r="39127" ht="30.75" customHeight="1" x14ac:dyDescent="0.25"/>
    <row r="39128" ht="30.75" customHeight="1" x14ac:dyDescent="0.25"/>
    <row r="39129" ht="30.75" customHeight="1" x14ac:dyDescent="0.25"/>
    <row r="39130" ht="30.75" customHeight="1" x14ac:dyDescent="0.25"/>
    <row r="39131" ht="30.75" customHeight="1" x14ac:dyDescent="0.25"/>
    <row r="39132" ht="30.75" customHeight="1" x14ac:dyDescent="0.25"/>
    <row r="39133" ht="30.75" customHeight="1" x14ac:dyDescent="0.25"/>
    <row r="39134" ht="30.75" customHeight="1" x14ac:dyDescent="0.25"/>
    <row r="39135" ht="30.75" customHeight="1" x14ac:dyDescent="0.25"/>
    <row r="39136" ht="30.75" customHeight="1" x14ac:dyDescent="0.25"/>
    <row r="39137" ht="30.75" customHeight="1" x14ac:dyDescent="0.25"/>
    <row r="39138" ht="30.75" customHeight="1" x14ac:dyDescent="0.25"/>
    <row r="39139" ht="30.75" customHeight="1" x14ac:dyDescent="0.25"/>
    <row r="39140" ht="30.75" customHeight="1" x14ac:dyDescent="0.25"/>
    <row r="39141" ht="30.75" customHeight="1" x14ac:dyDescent="0.25"/>
    <row r="39142" ht="30.75" customHeight="1" x14ac:dyDescent="0.25"/>
    <row r="39143" ht="30.75" customHeight="1" x14ac:dyDescent="0.25"/>
    <row r="39144" ht="30.75" customHeight="1" x14ac:dyDescent="0.25"/>
    <row r="39145" ht="30.75" customHeight="1" x14ac:dyDescent="0.25"/>
    <row r="39146" ht="30.75" customHeight="1" x14ac:dyDescent="0.25"/>
    <row r="39147" ht="30.75" customHeight="1" x14ac:dyDescent="0.25"/>
    <row r="39148" ht="30.75" customHeight="1" x14ac:dyDescent="0.25"/>
    <row r="39149" ht="30.75" customHeight="1" x14ac:dyDescent="0.25"/>
    <row r="39150" ht="30.75" customHeight="1" x14ac:dyDescent="0.25"/>
    <row r="39151" ht="30.75" customHeight="1" x14ac:dyDescent="0.25"/>
    <row r="39152" ht="30.75" customHeight="1" x14ac:dyDescent="0.25"/>
    <row r="39153" ht="30.75" customHeight="1" x14ac:dyDescent="0.25"/>
    <row r="39154" ht="30.75" customHeight="1" x14ac:dyDescent="0.25"/>
    <row r="39155" ht="30.75" customHeight="1" x14ac:dyDescent="0.25"/>
    <row r="39156" ht="30.75" customHeight="1" x14ac:dyDescent="0.25"/>
    <row r="39157" ht="30.75" customHeight="1" x14ac:dyDescent="0.25"/>
    <row r="39158" ht="30.75" customHeight="1" x14ac:dyDescent="0.25"/>
    <row r="39159" ht="30.75" customHeight="1" x14ac:dyDescent="0.25"/>
    <row r="39160" ht="30.75" customHeight="1" x14ac:dyDescent="0.25"/>
    <row r="39161" ht="30.75" customHeight="1" x14ac:dyDescent="0.25"/>
    <row r="39162" ht="30.75" customHeight="1" x14ac:dyDescent="0.25"/>
    <row r="39163" ht="30.75" customHeight="1" x14ac:dyDescent="0.25"/>
    <row r="39164" ht="30.75" customHeight="1" x14ac:dyDescent="0.25"/>
    <row r="39165" ht="30.75" customHeight="1" x14ac:dyDescent="0.25"/>
    <row r="39166" ht="30.75" customHeight="1" x14ac:dyDescent="0.25"/>
    <row r="39167" ht="30.75" customHeight="1" x14ac:dyDescent="0.25"/>
    <row r="39168" ht="30.75" customHeight="1" x14ac:dyDescent="0.25"/>
    <row r="39169" ht="30.75" customHeight="1" x14ac:dyDescent="0.25"/>
    <row r="39170" ht="30.75" customHeight="1" x14ac:dyDescent="0.25"/>
    <row r="39171" ht="30.75" customHeight="1" x14ac:dyDescent="0.25"/>
    <row r="39172" ht="30.75" customHeight="1" x14ac:dyDescent="0.25"/>
    <row r="39173" ht="30.75" customHeight="1" x14ac:dyDescent="0.25"/>
    <row r="39174" ht="30.75" customHeight="1" x14ac:dyDescent="0.25"/>
    <row r="39175" ht="30.75" customHeight="1" x14ac:dyDescent="0.25"/>
    <row r="39176" ht="30.75" customHeight="1" x14ac:dyDescent="0.25"/>
    <row r="39177" ht="30.75" customHeight="1" x14ac:dyDescent="0.25"/>
    <row r="39178" ht="30.75" customHeight="1" x14ac:dyDescent="0.25"/>
    <row r="39179" ht="30.75" customHeight="1" x14ac:dyDescent="0.25"/>
    <row r="39180" ht="30.75" customHeight="1" x14ac:dyDescent="0.25"/>
    <row r="39181" ht="30.75" customHeight="1" x14ac:dyDescent="0.25"/>
    <row r="39182" ht="30.75" customHeight="1" x14ac:dyDescent="0.25"/>
    <row r="39183" ht="30.75" customHeight="1" x14ac:dyDescent="0.25"/>
    <row r="39184" ht="30.75" customHeight="1" x14ac:dyDescent="0.25"/>
    <row r="39185" ht="30.75" customHeight="1" x14ac:dyDescent="0.25"/>
    <row r="39186" ht="30.75" customHeight="1" x14ac:dyDescent="0.25"/>
    <row r="39187" ht="30.75" customHeight="1" x14ac:dyDescent="0.25"/>
    <row r="39188" ht="30.75" customHeight="1" x14ac:dyDescent="0.25"/>
    <row r="39189" ht="30.75" customHeight="1" x14ac:dyDescent="0.25"/>
    <row r="39190" ht="30.75" customHeight="1" x14ac:dyDescent="0.25"/>
    <row r="39191" ht="30.75" customHeight="1" x14ac:dyDescent="0.25"/>
    <row r="39192" ht="30.75" customHeight="1" x14ac:dyDescent="0.25"/>
    <row r="39193" ht="30.75" customHeight="1" x14ac:dyDescent="0.25"/>
    <row r="39194" ht="30.75" customHeight="1" x14ac:dyDescent="0.25"/>
    <row r="39195" ht="30.75" customHeight="1" x14ac:dyDescent="0.25"/>
    <row r="39196" ht="30.75" customHeight="1" x14ac:dyDescent="0.25"/>
    <row r="39197" ht="30.75" customHeight="1" x14ac:dyDescent="0.25"/>
    <row r="39198" ht="30.75" customHeight="1" x14ac:dyDescent="0.25"/>
    <row r="39199" ht="30.75" customHeight="1" x14ac:dyDescent="0.25"/>
    <row r="39200" ht="30.75" customHeight="1" x14ac:dyDescent="0.25"/>
    <row r="39201" ht="30.75" customHeight="1" x14ac:dyDescent="0.25"/>
    <row r="39202" ht="30.75" customHeight="1" x14ac:dyDescent="0.25"/>
    <row r="39203" ht="30.75" customHeight="1" x14ac:dyDescent="0.25"/>
    <row r="39204" ht="30.75" customHeight="1" x14ac:dyDescent="0.25"/>
    <row r="39205" ht="30.75" customHeight="1" x14ac:dyDescent="0.25"/>
    <row r="39206" ht="30.75" customHeight="1" x14ac:dyDescent="0.25"/>
    <row r="39207" ht="30.75" customHeight="1" x14ac:dyDescent="0.25"/>
    <row r="39208" ht="30.75" customHeight="1" x14ac:dyDescent="0.25"/>
    <row r="39209" ht="30.75" customHeight="1" x14ac:dyDescent="0.25"/>
    <row r="39210" ht="30.75" customHeight="1" x14ac:dyDescent="0.25"/>
    <row r="39211" ht="30.75" customHeight="1" x14ac:dyDescent="0.25"/>
    <row r="39212" ht="30.75" customHeight="1" x14ac:dyDescent="0.25"/>
    <row r="39213" ht="30.75" customHeight="1" x14ac:dyDescent="0.25"/>
    <row r="39214" ht="30.75" customHeight="1" x14ac:dyDescent="0.25"/>
    <row r="39215" ht="30.75" customHeight="1" x14ac:dyDescent="0.25"/>
    <row r="39216" ht="30.75" customHeight="1" x14ac:dyDescent="0.25"/>
    <row r="39217" ht="30.75" customHeight="1" x14ac:dyDescent="0.25"/>
    <row r="39218" ht="30.75" customHeight="1" x14ac:dyDescent="0.25"/>
    <row r="39219" ht="30.75" customHeight="1" x14ac:dyDescent="0.25"/>
    <row r="39220" ht="30.75" customHeight="1" x14ac:dyDescent="0.25"/>
    <row r="39221" ht="30.75" customHeight="1" x14ac:dyDescent="0.25"/>
    <row r="39222" ht="30.75" customHeight="1" x14ac:dyDescent="0.25"/>
    <row r="39223" ht="30.75" customHeight="1" x14ac:dyDescent="0.25"/>
    <row r="39224" ht="30.75" customHeight="1" x14ac:dyDescent="0.25"/>
    <row r="39225" ht="30.75" customHeight="1" x14ac:dyDescent="0.25"/>
    <row r="39226" ht="30.75" customHeight="1" x14ac:dyDescent="0.25"/>
    <row r="39227" ht="30.75" customHeight="1" x14ac:dyDescent="0.25"/>
    <row r="39228" ht="30.75" customHeight="1" x14ac:dyDescent="0.25"/>
    <row r="39229" ht="30.75" customHeight="1" x14ac:dyDescent="0.25"/>
    <row r="39230" ht="30.75" customHeight="1" x14ac:dyDescent="0.25"/>
    <row r="39231" ht="30.75" customHeight="1" x14ac:dyDescent="0.25"/>
    <row r="39232" ht="30.75" customHeight="1" x14ac:dyDescent="0.25"/>
    <row r="39233" ht="30.75" customHeight="1" x14ac:dyDescent="0.25"/>
    <row r="39234" ht="30.75" customHeight="1" x14ac:dyDescent="0.25"/>
    <row r="39235" ht="30.75" customHeight="1" x14ac:dyDescent="0.25"/>
    <row r="39236" ht="30.75" customHeight="1" x14ac:dyDescent="0.25"/>
    <row r="39237" ht="30.75" customHeight="1" x14ac:dyDescent="0.25"/>
    <row r="39238" ht="30.75" customHeight="1" x14ac:dyDescent="0.25"/>
    <row r="39239" ht="30.75" customHeight="1" x14ac:dyDescent="0.25"/>
    <row r="39240" ht="30.75" customHeight="1" x14ac:dyDescent="0.25"/>
    <row r="39241" ht="30.75" customHeight="1" x14ac:dyDescent="0.25"/>
    <row r="39242" ht="30.75" customHeight="1" x14ac:dyDescent="0.25"/>
    <row r="39243" ht="30.75" customHeight="1" x14ac:dyDescent="0.25"/>
    <row r="39244" ht="30.75" customHeight="1" x14ac:dyDescent="0.25"/>
    <row r="39245" ht="30.75" customHeight="1" x14ac:dyDescent="0.25"/>
    <row r="39246" ht="30.75" customHeight="1" x14ac:dyDescent="0.25"/>
    <row r="39247" ht="30.75" customHeight="1" x14ac:dyDescent="0.25"/>
    <row r="39248" ht="30.75" customHeight="1" x14ac:dyDescent="0.25"/>
    <row r="39249" ht="30.75" customHeight="1" x14ac:dyDescent="0.25"/>
    <row r="39250" ht="30.75" customHeight="1" x14ac:dyDescent="0.25"/>
    <row r="39251" ht="30.75" customHeight="1" x14ac:dyDescent="0.25"/>
    <row r="39252" ht="30.75" customHeight="1" x14ac:dyDescent="0.25"/>
    <row r="39253" ht="30.75" customHeight="1" x14ac:dyDescent="0.25"/>
    <row r="39254" ht="30.75" customHeight="1" x14ac:dyDescent="0.25"/>
    <row r="39255" ht="30.75" customHeight="1" x14ac:dyDescent="0.25"/>
    <row r="39256" ht="30.75" customHeight="1" x14ac:dyDescent="0.25"/>
    <row r="39257" ht="30.75" customHeight="1" x14ac:dyDescent="0.25"/>
    <row r="39258" ht="30.75" customHeight="1" x14ac:dyDescent="0.25"/>
    <row r="39259" ht="30.75" customHeight="1" x14ac:dyDescent="0.25"/>
    <row r="39260" ht="30.75" customHeight="1" x14ac:dyDescent="0.25"/>
    <row r="39261" ht="30.75" customHeight="1" x14ac:dyDescent="0.25"/>
    <row r="39262" ht="30.75" customHeight="1" x14ac:dyDescent="0.25"/>
    <row r="39263" ht="30.75" customHeight="1" x14ac:dyDescent="0.25"/>
    <row r="39264" ht="30.75" customHeight="1" x14ac:dyDescent="0.25"/>
    <row r="39265" ht="30.75" customHeight="1" x14ac:dyDescent="0.25"/>
    <row r="39266" ht="30.75" customHeight="1" x14ac:dyDescent="0.25"/>
    <row r="39267" ht="30.75" customHeight="1" x14ac:dyDescent="0.25"/>
    <row r="39268" ht="30.75" customHeight="1" x14ac:dyDescent="0.25"/>
    <row r="39269" ht="30.75" customHeight="1" x14ac:dyDescent="0.25"/>
    <row r="39270" ht="30.75" customHeight="1" x14ac:dyDescent="0.25"/>
    <row r="39271" ht="30.75" customHeight="1" x14ac:dyDescent="0.25"/>
    <row r="39272" ht="30.75" customHeight="1" x14ac:dyDescent="0.25"/>
    <row r="39273" ht="30.75" customHeight="1" x14ac:dyDescent="0.25"/>
    <row r="39274" ht="30.75" customHeight="1" x14ac:dyDescent="0.25"/>
    <row r="39275" ht="30.75" customHeight="1" x14ac:dyDescent="0.25"/>
    <row r="39276" ht="30.75" customHeight="1" x14ac:dyDescent="0.25"/>
    <row r="39277" ht="30.75" customHeight="1" x14ac:dyDescent="0.25"/>
    <row r="39278" ht="30.75" customHeight="1" x14ac:dyDescent="0.25"/>
    <row r="39279" ht="30.75" customHeight="1" x14ac:dyDescent="0.25"/>
    <row r="39280" ht="30.75" customHeight="1" x14ac:dyDescent="0.25"/>
    <row r="39281" ht="30.75" customHeight="1" x14ac:dyDescent="0.25"/>
    <row r="39282" ht="30.75" customHeight="1" x14ac:dyDescent="0.25"/>
    <row r="39283" ht="30.75" customHeight="1" x14ac:dyDescent="0.25"/>
    <row r="39284" ht="30.75" customHeight="1" x14ac:dyDescent="0.25"/>
    <row r="39285" ht="30.75" customHeight="1" x14ac:dyDescent="0.25"/>
    <row r="39286" ht="30.75" customHeight="1" x14ac:dyDescent="0.25"/>
    <row r="39287" ht="30.75" customHeight="1" x14ac:dyDescent="0.25"/>
    <row r="39288" ht="30.75" customHeight="1" x14ac:dyDescent="0.25"/>
    <row r="39289" ht="30.75" customHeight="1" x14ac:dyDescent="0.25"/>
    <row r="39290" ht="30.75" customHeight="1" x14ac:dyDescent="0.25"/>
    <row r="39291" ht="30.75" customHeight="1" x14ac:dyDescent="0.25"/>
    <row r="39292" ht="30.75" customHeight="1" x14ac:dyDescent="0.25"/>
    <row r="39293" ht="30.75" customHeight="1" x14ac:dyDescent="0.25"/>
    <row r="39294" ht="30.75" customHeight="1" x14ac:dyDescent="0.25"/>
    <row r="39295" ht="30.75" customHeight="1" x14ac:dyDescent="0.25"/>
    <row r="39296" ht="30.75" customHeight="1" x14ac:dyDescent="0.25"/>
    <row r="39297" ht="30.75" customHeight="1" x14ac:dyDescent="0.25"/>
    <row r="39298" ht="30.75" customHeight="1" x14ac:dyDescent="0.25"/>
    <row r="39299" ht="30.75" customHeight="1" x14ac:dyDescent="0.25"/>
    <row r="39300" ht="30.75" customHeight="1" x14ac:dyDescent="0.25"/>
    <row r="39301" ht="30.75" customHeight="1" x14ac:dyDescent="0.25"/>
    <row r="39302" ht="30.75" customHeight="1" x14ac:dyDescent="0.25"/>
    <row r="39303" ht="30.75" customHeight="1" x14ac:dyDescent="0.25"/>
    <row r="39304" ht="30.75" customHeight="1" x14ac:dyDescent="0.25"/>
    <row r="39305" ht="30.75" customHeight="1" x14ac:dyDescent="0.25"/>
    <row r="39306" ht="30.75" customHeight="1" x14ac:dyDescent="0.25"/>
    <row r="39307" ht="30.75" customHeight="1" x14ac:dyDescent="0.25"/>
    <row r="39308" ht="30.75" customHeight="1" x14ac:dyDescent="0.25"/>
    <row r="39309" ht="30.75" customHeight="1" x14ac:dyDescent="0.25"/>
    <row r="39310" ht="30.75" customHeight="1" x14ac:dyDescent="0.25"/>
    <row r="39311" ht="30.75" customHeight="1" x14ac:dyDescent="0.25"/>
    <row r="39312" ht="30.75" customHeight="1" x14ac:dyDescent="0.25"/>
    <row r="39313" ht="30.75" customHeight="1" x14ac:dyDescent="0.25"/>
    <row r="39314" ht="30.75" customHeight="1" x14ac:dyDescent="0.25"/>
    <row r="39315" ht="30.75" customHeight="1" x14ac:dyDescent="0.25"/>
    <row r="39316" ht="30.75" customHeight="1" x14ac:dyDescent="0.25"/>
    <row r="39317" ht="30.75" customHeight="1" x14ac:dyDescent="0.25"/>
    <row r="39318" ht="30.75" customHeight="1" x14ac:dyDescent="0.25"/>
    <row r="39319" ht="30.75" customHeight="1" x14ac:dyDescent="0.25"/>
    <row r="39320" ht="30.75" customHeight="1" x14ac:dyDescent="0.25"/>
    <row r="39321" ht="30.75" customHeight="1" x14ac:dyDescent="0.25"/>
    <row r="39322" ht="30.75" customHeight="1" x14ac:dyDescent="0.25"/>
    <row r="39323" ht="30.75" customHeight="1" x14ac:dyDescent="0.25"/>
    <row r="39324" ht="30.75" customHeight="1" x14ac:dyDescent="0.25"/>
    <row r="39325" ht="30.75" customHeight="1" x14ac:dyDescent="0.25"/>
    <row r="39326" ht="30.75" customHeight="1" x14ac:dyDescent="0.25"/>
    <row r="39327" ht="30.75" customHeight="1" x14ac:dyDescent="0.25"/>
    <row r="39328" ht="30.75" customHeight="1" x14ac:dyDescent="0.25"/>
    <row r="39329" ht="30.75" customHeight="1" x14ac:dyDescent="0.25"/>
    <row r="39330" ht="30.75" customHeight="1" x14ac:dyDescent="0.25"/>
    <row r="39331" ht="30.75" customHeight="1" x14ac:dyDescent="0.25"/>
    <row r="39332" ht="30.75" customHeight="1" x14ac:dyDescent="0.25"/>
    <row r="39333" ht="30.75" customHeight="1" x14ac:dyDescent="0.25"/>
    <row r="39334" ht="30.75" customHeight="1" x14ac:dyDescent="0.25"/>
    <row r="39335" ht="30.75" customHeight="1" x14ac:dyDescent="0.25"/>
    <row r="39336" ht="30.75" customHeight="1" x14ac:dyDescent="0.25"/>
    <row r="39337" ht="30.75" customHeight="1" x14ac:dyDescent="0.25"/>
    <row r="39338" ht="30.75" customHeight="1" x14ac:dyDescent="0.25"/>
    <row r="39339" ht="30.75" customHeight="1" x14ac:dyDescent="0.25"/>
    <row r="39340" ht="30.75" customHeight="1" x14ac:dyDescent="0.25"/>
    <row r="39341" ht="30.75" customHeight="1" x14ac:dyDescent="0.25"/>
    <row r="39342" ht="30.75" customHeight="1" x14ac:dyDescent="0.25"/>
    <row r="39343" ht="30.75" customHeight="1" x14ac:dyDescent="0.25"/>
    <row r="39344" ht="30.75" customHeight="1" x14ac:dyDescent="0.25"/>
    <row r="39345" ht="30.75" customHeight="1" x14ac:dyDescent="0.25"/>
    <row r="39346" ht="30.75" customHeight="1" x14ac:dyDescent="0.25"/>
    <row r="39347" ht="30.75" customHeight="1" x14ac:dyDescent="0.25"/>
    <row r="39348" ht="30.75" customHeight="1" x14ac:dyDescent="0.25"/>
    <row r="39349" ht="30.75" customHeight="1" x14ac:dyDescent="0.25"/>
    <row r="39350" ht="30.75" customHeight="1" x14ac:dyDescent="0.25"/>
    <row r="39351" ht="30.75" customHeight="1" x14ac:dyDescent="0.25"/>
    <row r="39352" ht="30.75" customHeight="1" x14ac:dyDescent="0.25"/>
    <row r="39353" ht="30.75" customHeight="1" x14ac:dyDescent="0.25"/>
    <row r="39354" ht="30.75" customHeight="1" x14ac:dyDescent="0.25"/>
    <row r="39355" ht="30.75" customHeight="1" x14ac:dyDescent="0.25"/>
    <row r="39356" ht="30.75" customHeight="1" x14ac:dyDescent="0.25"/>
    <row r="39357" ht="30.75" customHeight="1" x14ac:dyDescent="0.25"/>
    <row r="39358" ht="30.75" customHeight="1" x14ac:dyDescent="0.25"/>
    <row r="39359" ht="30.75" customHeight="1" x14ac:dyDescent="0.25"/>
    <row r="39360" ht="30.75" customHeight="1" x14ac:dyDescent="0.25"/>
    <row r="39361" ht="30.75" customHeight="1" x14ac:dyDescent="0.25"/>
    <row r="39362" ht="30.75" customHeight="1" x14ac:dyDescent="0.25"/>
    <row r="39363" ht="30.75" customHeight="1" x14ac:dyDescent="0.25"/>
    <row r="39364" ht="30.75" customHeight="1" x14ac:dyDescent="0.25"/>
    <row r="39365" ht="30.75" customHeight="1" x14ac:dyDescent="0.25"/>
    <row r="39366" ht="30.75" customHeight="1" x14ac:dyDescent="0.25"/>
    <row r="39367" ht="30.75" customHeight="1" x14ac:dyDescent="0.25"/>
    <row r="39368" ht="30.75" customHeight="1" x14ac:dyDescent="0.25"/>
    <row r="39369" ht="30.75" customHeight="1" x14ac:dyDescent="0.25"/>
    <row r="39370" ht="30.75" customHeight="1" x14ac:dyDescent="0.25"/>
    <row r="39371" ht="30.75" customHeight="1" x14ac:dyDescent="0.25"/>
    <row r="39372" ht="30.75" customHeight="1" x14ac:dyDescent="0.25"/>
    <row r="39373" ht="30.75" customHeight="1" x14ac:dyDescent="0.25"/>
    <row r="39374" ht="30.75" customHeight="1" x14ac:dyDescent="0.25"/>
    <row r="39375" ht="30.75" customHeight="1" x14ac:dyDescent="0.25"/>
    <row r="39376" ht="30.75" customHeight="1" x14ac:dyDescent="0.25"/>
    <row r="39377" ht="30.75" customHeight="1" x14ac:dyDescent="0.25"/>
    <row r="39378" ht="30.75" customHeight="1" x14ac:dyDescent="0.25"/>
    <row r="39379" ht="30.75" customHeight="1" x14ac:dyDescent="0.25"/>
    <row r="39380" ht="30.75" customHeight="1" x14ac:dyDescent="0.25"/>
    <row r="39381" ht="30.75" customHeight="1" x14ac:dyDescent="0.25"/>
    <row r="39382" ht="30.75" customHeight="1" x14ac:dyDescent="0.25"/>
    <row r="39383" ht="30.75" customHeight="1" x14ac:dyDescent="0.25"/>
    <row r="39384" ht="30.75" customHeight="1" x14ac:dyDescent="0.25"/>
    <row r="39385" ht="30.75" customHeight="1" x14ac:dyDescent="0.25"/>
    <row r="39386" ht="30.75" customHeight="1" x14ac:dyDescent="0.25"/>
    <row r="39387" ht="30.75" customHeight="1" x14ac:dyDescent="0.25"/>
    <row r="39388" ht="30.75" customHeight="1" x14ac:dyDescent="0.25"/>
    <row r="39389" ht="30.75" customHeight="1" x14ac:dyDescent="0.25"/>
    <row r="39390" ht="30.75" customHeight="1" x14ac:dyDescent="0.25"/>
    <row r="39391" ht="30.75" customHeight="1" x14ac:dyDescent="0.25"/>
    <row r="39392" ht="30.75" customHeight="1" x14ac:dyDescent="0.25"/>
    <row r="39393" ht="30.75" customHeight="1" x14ac:dyDescent="0.25"/>
    <row r="39394" ht="30.75" customHeight="1" x14ac:dyDescent="0.25"/>
    <row r="39395" ht="30.75" customHeight="1" x14ac:dyDescent="0.25"/>
    <row r="39396" ht="30.75" customHeight="1" x14ac:dyDescent="0.25"/>
    <row r="39397" ht="30.75" customHeight="1" x14ac:dyDescent="0.25"/>
    <row r="39398" ht="30.75" customHeight="1" x14ac:dyDescent="0.25"/>
    <row r="39399" ht="30.75" customHeight="1" x14ac:dyDescent="0.25"/>
    <row r="39400" ht="30.75" customHeight="1" x14ac:dyDescent="0.25"/>
    <row r="39401" ht="30.75" customHeight="1" x14ac:dyDescent="0.25"/>
    <row r="39402" ht="30.75" customHeight="1" x14ac:dyDescent="0.25"/>
    <row r="39403" ht="30.75" customHeight="1" x14ac:dyDescent="0.25"/>
    <row r="39404" ht="30.75" customHeight="1" x14ac:dyDescent="0.25"/>
    <row r="39405" ht="30.75" customHeight="1" x14ac:dyDescent="0.25"/>
    <row r="39406" ht="30.75" customHeight="1" x14ac:dyDescent="0.25"/>
    <row r="39407" ht="30.75" customHeight="1" x14ac:dyDescent="0.25"/>
    <row r="39408" ht="30.75" customHeight="1" x14ac:dyDescent="0.25"/>
    <row r="39409" ht="30.75" customHeight="1" x14ac:dyDescent="0.25"/>
    <row r="39410" ht="30.75" customHeight="1" x14ac:dyDescent="0.25"/>
    <row r="39411" ht="30.75" customHeight="1" x14ac:dyDescent="0.25"/>
    <row r="39412" ht="30.75" customHeight="1" x14ac:dyDescent="0.25"/>
    <row r="39413" ht="30.75" customHeight="1" x14ac:dyDescent="0.25"/>
    <row r="39414" ht="30.75" customHeight="1" x14ac:dyDescent="0.25"/>
    <row r="39415" ht="30.75" customHeight="1" x14ac:dyDescent="0.25"/>
    <row r="39416" ht="30.75" customHeight="1" x14ac:dyDescent="0.25"/>
    <row r="39417" ht="30.75" customHeight="1" x14ac:dyDescent="0.25"/>
    <row r="39418" ht="30.75" customHeight="1" x14ac:dyDescent="0.25"/>
    <row r="39419" ht="30.75" customHeight="1" x14ac:dyDescent="0.25"/>
    <row r="39420" ht="30.75" customHeight="1" x14ac:dyDescent="0.25"/>
    <row r="39421" ht="30.75" customHeight="1" x14ac:dyDescent="0.25"/>
    <row r="39422" ht="30.75" customHeight="1" x14ac:dyDescent="0.25"/>
    <row r="39423" ht="30.75" customHeight="1" x14ac:dyDescent="0.25"/>
    <row r="39424" ht="30.75" customHeight="1" x14ac:dyDescent="0.25"/>
    <row r="39425" ht="30.75" customHeight="1" x14ac:dyDescent="0.25"/>
    <row r="39426" ht="30.75" customHeight="1" x14ac:dyDescent="0.25"/>
    <row r="39427" ht="30.75" customHeight="1" x14ac:dyDescent="0.25"/>
    <row r="39428" ht="30.75" customHeight="1" x14ac:dyDescent="0.25"/>
    <row r="39429" ht="30.75" customHeight="1" x14ac:dyDescent="0.25"/>
    <row r="39430" ht="30.75" customHeight="1" x14ac:dyDescent="0.25"/>
    <row r="39431" ht="30.75" customHeight="1" x14ac:dyDescent="0.25"/>
    <row r="39432" ht="30.75" customHeight="1" x14ac:dyDescent="0.25"/>
    <row r="39433" ht="30.75" customHeight="1" x14ac:dyDescent="0.25"/>
    <row r="39434" ht="30.75" customHeight="1" x14ac:dyDescent="0.25"/>
    <row r="39435" ht="30.75" customHeight="1" x14ac:dyDescent="0.25"/>
    <row r="39436" ht="30.75" customHeight="1" x14ac:dyDescent="0.25"/>
    <row r="39437" ht="30.75" customHeight="1" x14ac:dyDescent="0.25"/>
    <row r="39438" ht="30.75" customHeight="1" x14ac:dyDescent="0.25"/>
    <row r="39439" ht="30.75" customHeight="1" x14ac:dyDescent="0.25"/>
    <row r="39440" ht="30.75" customHeight="1" x14ac:dyDescent="0.25"/>
    <row r="39441" ht="30.75" customHeight="1" x14ac:dyDescent="0.25"/>
    <row r="39442" ht="30.75" customHeight="1" x14ac:dyDescent="0.25"/>
    <row r="39443" ht="30.75" customHeight="1" x14ac:dyDescent="0.25"/>
    <row r="39444" ht="30.75" customHeight="1" x14ac:dyDescent="0.25"/>
    <row r="39445" ht="30.75" customHeight="1" x14ac:dyDescent="0.25"/>
    <row r="39446" ht="30.75" customHeight="1" x14ac:dyDescent="0.25"/>
    <row r="39447" ht="30.75" customHeight="1" x14ac:dyDescent="0.25"/>
    <row r="39448" ht="30.75" customHeight="1" x14ac:dyDescent="0.25"/>
    <row r="39449" ht="30.75" customHeight="1" x14ac:dyDescent="0.25"/>
    <row r="39450" ht="30.75" customHeight="1" x14ac:dyDescent="0.25"/>
    <row r="39451" ht="30.75" customHeight="1" x14ac:dyDescent="0.25"/>
    <row r="39452" ht="30.75" customHeight="1" x14ac:dyDescent="0.25"/>
    <row r="39453" ht="30.75" customHeight="1" x14ac:dyDescent="0.25"/>
    <row r="39454" ht="30.75" customHeight="1" x14ac:dyDescent="0.25"/>
    <row r="39455" ht="30.75" customHeight="1" x14ac:dyDescent="0.25"/>
    <row r="39456" ht="30.75" customHeight="1" x14ac:dyDescent="0.25"/>
    <row r="39457" ht="30.75" customHeight="1" x14ac:dyDescent="0.25"/>
    <row r="39458" ht="30.75" customHeight="1" x14ac:dyDescent="0.25"/>
    <row r="39459" ht="30.75" customHeight="1" x14ac:dyDescent="0.25"/>
    <row r="39460" ht="30.75" customHeight="1" x14ac:dyDescent="0.25"/>
    <row r="39461" ht="30.75" customHeight="1" x14ac:dyDescent="0.25"/>
    <row r="39462" ht="30.75" customHeight="1" x14ac:dyDescent="0.25"/>
    <row r="39463" ht="30.75" customHeight="1" x14ac:dyDescent="0.25"/>
    <row r="39464" ht="30.75" customHeight="1" x14ac:dyDescent="0.25"/>
    <row r="39465" ht="30.75" customHeight="1" x14ac:dyDescent="0.25"/>
    <row r="39466" ht="30.75" customHeight="1" x14ac:dyDescent="0.25"/>
    <row r="39467" ht="30.75" customHeight="1" x14ac:dyDescent="0.25"/>
    <row r="39468" ht="30.75" customHeight="1" x14ac:dyDescent="0.25"/>
    <row r="39469" ht="30.75" customHeight="1" x14ac:dyDescent="0.25"/>
    <row r="39470" ht="30.75" customHeight="1" x14ac:dyDescent="0.25"/>
    <row r="39471" ht="30.75" customHeight="1" x14ac:dyDescent="0.25"/>
    <row r="39472" ht="30.75" customHeight="1" x14ac:dyDescent="0.25"/>
    <row r="39473" ht="30.75" customHeight="1" x14ac:dyDescent="0.25"/>
    <row r="39474" ht="30.75" customHeight="1" x14ac:dyDescent="0.25"/>
    <row r="39475" ht="30.75" customHeight="1" x14ac:dyDescent="0.25"/>
    <row r="39476" ht="30.75" customHeight="1" x14ac:dyDescent="0.25"/>
    <row r="39477" ht="30.75" customHeight="1" x14ac:dyDescent="0.25"/>
    <row r="39478" ht="30.75" customHeight="1" x14ac:dyDescent="0.25"/>
    <row r="39479" ht="30.75" customHeight="1" x14ac:dyDescent="0.25"/>
    <row r="39480" ht="30.75" customHeight="1" x14ac:dyDescent="0.25"/>
    <row r="39481" ht="30.75" customHeight="1" x14ac:dyDescent="0.25"/>
    <row r="39482" ht="30.75" customHeight="1" x14ac:dyDescent="0.25"/>
    <row r="39483" ht="30.75" customHeight="1" x14ac:dyDescent="0.25"/>
    <row r="39484" ht="30.75" customHeight="1" x14ac:dyDescent="0.25"/>
    <row r="39485" ht="30.75" customHeight="1" x14ac:dyDescent="0.25"/>
    <row r="39486" ht="30.75" customHeight="1" x14ac:dyDescent="0.25"/>
    <row r="39487" ht="30.75" customHeight="1" x14ac:dyDescent="0.25"/>
    <row r="39488" ht="30.75" customHeight="1" x14ac:dyDescent="0.25"/>
    <row r="39489" ht="30.75" customHeight="1" x14ac:dyDescent="0.25"/>
    <row r="39490" ht="30.75" customHeight="1" x14ac:dyDescent="0.25"/>
    <row r="39491" ht="30.75" customHeight="1" x14ac:dyDescent="0.25"/>
    <row r="39492" ht="30.75" customHeight="1" x14ac:dyDescent="0.25"/>
    <row r="39493" ht="30.75" customHeight="1" x14ac:dyDescent="0.25"/>
    <row r="39494" ht="30.75" customHeight="1" x14ac:dyDescent="0.25"/>
    <row r="39495" ht="30.75" customHeight="1" x14ac:dyDescent="0.25"/>
    <row r="39496" ht="30.75" customHeight="1" x14ac:dyDescent="0.25"/>
    <row r="39497" ht="30.75" customHeight="1" x14ac:dyDescent="0.25"/>
    <row r="39498" ht="30.75" customHeight="1" x14ac:dyDescent="0.25"/>
    <row r="39499" ht="30.75" customHeight="1" x14ac:dyDescent="0.25"/>
    <row r="39500" ht="30.75" customHeight="1" x14ac:dyDescent="0.25"/>
    <row r="39501" ht="30.75" customHeight="1" x14ac:dyDescent="0.25"/>
    <row r="39502" ht="30.75" customHeight="1" x14ac:dyDescent="0.25"/>
    <row r="39503" ht="30.75" customHeight="1" x14ac:dyDescent="0.25"/>
    <row r="39504" ht="30.75" customHeight="1" x14ac:dyDescent="0.25"/>
    <row r="39505" ht="30.75" customHeight="1" x14ac:dyDescent="0.25"/>
    <row r="39506" ht="30.75" customHeight="1" x14ac:dyDescent="0.25"/>
    <row r="39507" ht="30.75" customHeight="1" x14ac:dyDescent="0.25"/>
    <row r="39508" ht="30.75" customHeight="1" x14ac:dyDescent="0.25"/>
    <row r="39509" ht="30.75" customHeight="1" x14ac:dyDescent="0.25"/>
    <row r="39510" ht="30.75" customHeight="1" x14ac:dyDescent="0.25"/>
    <row r="39511" ht="30.75" customHeight="1" x14ac:dyDescent="0.25"/>
    <row r="39512" ht="30.75" customHeight="1" x14ac:dyDescent="0.25"/>
    <row r="39513" ht="30.75" customHeight="1" x14ac:dyDescent="0.25"/>
    <row r="39514" ht="30.75" customHeight="1" x14ac:dyDescent="0.25"/>
    <row r="39515" ht="30.75" customHeight="1" x14ac:dyDescent="0.25"/>
    <row r="39516" ht="30.75" customHeight="1" x14ac:dyDescent="0.25"/>
    <row r="39517" ht="30.75" customHeight="1" x14ac:dyDescent="0.25"/>
    <row r="39518" ht="30.75" customHeight="1" x14ac:dyDescent="0.25"/>
    <row r="39519" ht="30.75" customHeight="1" x14ac:dyDescent="0.25"/>
    <row r="39520" ht="30.75" customHeight="1" x14ac:dyDescent="0.25"/>
    <row r="39521" ht="30.75" customHeight="1" x14ac:dyDescent="0.25"/>
    <row r="39522" ht="30.75" customHeight="1" x14ac:dyDescent="0.25"/>
    <row r="39523" ht="30.75" customHeight="1" x14ac:dyDescent="0.25"/>
    <row r="39524" ht="30.75" customHeight="1" x14ac:dyDescent="0.25"/>
    <row r="39525" ht="30.75" customHeight="1" x14ac:dyDescent="0.25"/>
    <row r="39526" ht="30.75" customHeight="1" x14ac:dyDescent="0.25"/>
    <row r="39527" ht="30.75" customHeight="1" x14ac:dyDescent="0.25"/>
    <row r="39528" ht="30.75" customHeight="1" x14ac:dyDescent="0.25"/>
    <row r="39529" ht="30.75" customHeight="1" x14ac:dyDescent="0.25"/>
    <row r="39530" ht="30.75" customHeight="1" x14ac:dyDescent="0.25"/>
    <row r="39531" ht="30.75" customHeight="1" x14ac:dyDescent="0.25"/>
    <row r="39532" ht="30.75" customHeight="1" x14ac:dyDescent="0.25"/>
    <row r="39533" ht="30.75" customHeight="1" x14ac:dyDescent="0.25"/>
    <row r="39534" ht="30.75" customHeight="1" x14ac:dyDescent="0.25"/>
    <row r="39535" ht="30.75" customHeight="1" x14ac:dyDescent="0.25"/>
    <row r="39536" ht="30.75" customHeight="1" x14ac:dyDescent="0.25"/>
    <row r="39537" ht="30.75" customHeight="1" x14ac:dyDescent="0.25"/>
    <row r="39538" ht="30.75" customHeight="1" x14ac:dyDescent="0.25"/>
    <row r="39539" ht="30.75" customHeight="1" x14ac:dyDescent="0.25"/>
    <row r="39540" ht="30.75" customHeight="1" x14ac:dyDescent="0.25"/>
    <row r="39541" ht="30.75" customHeight="1" x14ac:dyDescent="0.25"/>
    <row r="39542" ht="30.75" customHeight="1" x14ac:dyDescent="0.25"/>
    <row r="39543" ht="30.75" customHeight="1" x14ac:dyDescent="0.25"/>
    <row r="39544" ht="30.75" customHeight="1" x14ac:dyDescent="0.25"/>
    <row r="39545" ht="30.75" customHeight="1" x14ac:dyDescent="0.25"/>
    <row r="39546" ht="30.75" customHeight="1" x14ac:dyDescent="0.25"/>
    <row r="39547" ht="30.75" customHeight="1" x14ac:dyDescent="0.25"/>
    <row r="39548" ht="30.75" customHeight="1" x14ac:dyDescent="0.25"/>
    <row r="39549" ht="30.75" customHeight="1" x14ac:dyDescent="0.25"/>
    <row r="39550" ht="30.75" customHeight="1" x14ac:dyDescent="0.25"/>
    <row r="39551" ht="30.75" customHeight="1" x14ac:dyDescent="0.25"/>
    <row r="39552" ht="30.75" customHeight="1" x14ac:dyDescent="0.25"/>
    <row r="39553" ht="30.75" customHeight="1" x14ac:dyDescent="0.25"/>
    <row r="39554" ht="30.75" customHeight="1" x14ac:dyDescent="0.25"/>
    <row r="39555" ht="30.75" customHeight="1" x14ac:dyDescent="0.25"/>
    <row r="39556" ht="30.75" customHeight="1" x14ac:dyDescent="0.25"/>
    <row r="39557" ht="30.75" customHeight="1" x14ac:dyDescent="0.25"/>
    <row r="39558" ht="30.75" customHeight="1" x14ac:dyDescent="0.25"/>
    <row r="39559" ht="30.75" customHeight="1" x14ac:dyDescent="0.25"/>
    <row r="39560" ht="30.75" customHeight="1" x14ac:dyDescent="0.25"/>
    <row r="39561" ht="30.75" customHeight="1" x14ac:dyDescent="0.25"/>
    <row r="39562" ht="30.75" customHeight="1" x14ac:dyDescent="0.25"/>
    <row r="39563" ht="30.75" customHeight="1" x14ac:dyDescent="0.25"/>
    <row r="39564" ht="30.75" customHeight="1" x14ac:dyDescent="0.25"/>
    <row r="39565" ht="30.75" customHeight="1" x14ac:dyDescent="0.25"/>
    <row r="39566" ht="30.75" customHeight="1" x14ac:dyDescent="0.25"/>
    <row r="39567" ht="30.75" customHeight="1" x14ac:dyDescent="0.25"/>
    <row r="39568" ht="30.75" customHeight="1" x14ac:dyDescent="0.25"/>
    <row r="39569" ht="30.75" customHeight="1" x14ac:dyDescent="0.25"/>
    <row r="39570" ht="30.75" customHeight="1" x14ac:dyDescent="0.25"/>
    <row r="39571" ht="30.75" customHeight="1" x14ac:dyDescent="0.25"/>
    <row r="39572" ht="30.75" customHeight="1" x14ac:dyDescent="0.25"/>
    <row r="39573" ht="30.75" customHeight="1" x14ac:dyDescent="0.25"/>
    <row r="39574" ht="30.75" customHeight="1" x14ac:dyDescent="0.25"/>
    <row r="39575" ht="30.75" customHeight="1" x14ac:dyDescent="0.25"/>
    <row r="39576" ht="30.75" customHeight="1" x14ac:dyDescent="0.25"/>
    <row r="39577" ht="30.75" customHeight="1" x14ac:dyDescent="0.25"/>
    <row r="39578" ht="30.75" customHeight="1" x14ac:dyDescent="0.25"/>
    <row r="39579" ht="30.75" customHeight="1" x14ac:dyDescent="0.25"/>
    <row r="39580" ht="30.75" customHeight="1" x14ac:dyDescent="0.25"/>
    <row r="39581" ht="30.75" customHeight="1" x14ac:dyDescent="0.25"/>
    <row r="39582" ht="30.75" customHeight="1" x14ac:dyDescent="0.25"/>
    <row r="39583" ht="30.75" customHeight="1" x14ac:dyDescent="0.25"/>
    <row r="39584" ht="30.75" customHeight="1" x14ac:dyDescent="0.25"/>
    <row r="39585" ht="30.75" customHeight="1" x14ac:dyDescent="0.25"/>
    <row r="39586" ht="30.75" customHeight="1" x14ac:dyDescent="0.25"/>
    <row r="39587" ht="30.75" customHeight="1" x14ac:dyDescent="0.25"/>
    <row r="39588" ht="30.75" customHeight="1" x14ac:dyDescent="0.25"/>
    <row r="39589" ht="30.75" customHeight="1" x14ac:dyDescent="0.25"/>
    <row r="39590" ht="30.75" customHeight="1" x14ac:dyDescent="0.25"/>
    <row r="39591" ht="30.75" customHeight="1" x14ac:dyDescent="0.25"/>
    <row r="39592" ht="30.75" customHeight="1" x14ac:dyDescent="0.25"/>
    <row r="39593" ht="30.75" customHeight="1" x14ac:dyDescent="0.25"/>
    <row r="39594" ht="30.75" customHeight="1" x14ac:dyDescent="0.25"/>
    <row r="39595" ht="30.75" customHeight="1" x14ac:dyDescent="0.25"/>
    <row r="39596" ht="30.75" customHeight="1" x14ac:dyDescent="0.25"/>
    <row r="39597" ht="30.75" customHeight="1" x14ac:dyDescent="0.25"/>
    <row r="39598" ht="30.75" customHeight="1" x14ac:dyDescent="0.25"/>
    <row r="39599" ht="30.75" customHeight="1" x14ac:dyDescent="0.25"/>
    <row r="39600" ht="30.75" customHeight="1" x14ac:dyDescent="0.25"/>
    <row r="39601" ht="30.75" customHeight="1" x14ac:dyDescent="0.25"/>
    <row r="39602" ht="30.75" customHeight="1" x14ac:dyDescent="0.25"/>
    <row r="39603" ht="30.75" customHeight="1" x14ac:dyDescent="0.25"/>
    <row r="39604" ht="30.75" customHeight="1" x14ac:dyDescent="0.25"/>
    <row r="39605" ht="30.75" customHeight="1" x14ac:dyDescent="0.25"/>
    <row r="39606" ht="30.75" customHeight="1" x14ac:dyDescent="0.25"/>
    <row r="39607" ht="30.75" customHeight="1" x14ac:dyDescent="0.25"/>
    <row r="39608" ht="30.75" customHeight="1" x14ac:dyDescent="0.25"/>
    <row r="39609" ht="30.75" customHeight="1" x14ac:dyDescent="0.25"/>
    <row r="39610" ht="30.75" customHeight="1" x14ac:dyDescent="0.25"/>
    <row r="39611" ht="30.75" customHeight="1" x14ac:dyDescent="0.25"/>
    <row r="39612" ht="30.75" customHeight="1" x14ac:dyDescent="0.25"/>
    <row r="39613" ht="30.75" customHeight="1" x14ac:dyDescent="0.25"/>
    <row r="39614" ht="30.75" customHeight="1" x14ac:dyDescent="0.25"/>
    <row r="39615" ht="30.75" customHeight="1" x14ac:dyDescent="0.25"/>
    <row r="39616" ht="30.75" customHeight="1" x14ac:dyDescent="0.25"/>
    <row r="39617" ht="30.75" customHeight="1" x14ac:dyDescent="0.25"/>
    <row r="39618" ht="30.75" customHeight="1" x14ac:dyDescent="0.25"/>
    <row r="39619" ht="30.75" customHeight="1" x14ac:dyDescent="0.25"/>
    <row r="39620" ht="30.75" customHeight="1" x14ac:dyDescent="0.25"/>
    <row r="39621" ht="30.75" customHeight="1" x14ac:dyDescent="0.25"/>
    <row r="39622" ht="30.75" customHeight="1" x14ac:dyDescent="0.25"/>
    <row r="39623" ht="30.75" customHeight="1" x14ac:dyDescent="0.25"/>
    <row r="39624" ht="30.75" customHeight="1" x14ac:dyDescent="0.25"/>
    <row r="39625" ht="30.75" customHeight="1" x14ac:dyDescent="0.25"/>
    <row r="39626" ht="30.75" customHeight="1" x14ac:dyDescent="0.25"/>
    <row r="39627" ht="30.75" customHeight="1" x14ac:dyDescent="0.25"/>
    <row r="39628" ht="30.75" customHeight="1" x14ac:dyDescent="0.25"/>
    <row r="39629" ht="30.75" customHeight="1" x14ac:dyDescent="0.25"/>
    <row r="39630" ht="30.75" customHeight="1" x14ac:dyDescent="0.25"/>
    <row r="39631" ht="30.75" customHeight="1" x14ac:dyDescent="0.25"/>
    <row r="39632" ht="30.75" customHeight="1" x14ac:dyDescent="0.25"/>
    <row r="39633" ht="30.75" customHeight="1" x14ac:dyDescent="0.25"/>
    <row r="39634" ht="30.75" customHeight="1" x14ac:dyDescent="0.25"/>
    <row r="39635" ht="30.75" customHeight="1" x14ac:dyDescent="0.25"/>
    <row r="39636" ht="30.75" customHeight="1" x14ac:dyDescent="0.25"/>
    <row r="39637" ht="30.75" customHeight="1" x14ac:dyDescent="0.25"/>
    <row r="39638" ht="30.75" customHeight="1" x14ac:dyDescent="0.25"/>
    <row r="39639" ht="30.75" customHeight="1" x14ac:dyDescent="0.25"/>
    <row r="39640" ht="30.75" customHeight="1" x14ac:dyDescent="0.25"/>
    <row r="39641" ht="30.75" customHeight="1" x14ac:dyDescent="0.25"/>
    <row r="39642" ht="30.75" customHeight="1" x14ac:dyDescent="0.25"/>
    <row r="39643" ht="30.75" customHeight="1" x14ac:dyDescent="0.25"/>
    <row r="39644" ht="30.75" customHeight="1" x14ac:dyDescent="0.25"/>
    <row r="39645" ht="30.75" customHeight="1" x14ac:dyDescent="0.25"/>
    <row r="39646" ht="30.75" customHeight="1" x14ac:dyDescent="0.25"/>
    <row r="39647" ht="30.75" customHeight="1" x14ac:dyDescent="0.25"/>
    <row r="39648" ht="30.75" customHeight="1" x14ac:dyDescent="0.25"/>
    <row r="39649" ht="30.75" customHeight="1" x14ac:dyDescent="0.25"/>
    <row r="39650" ht="30.75" customHeight="1" x14ac:dyDescent="0.25"/>
    <row r="39651" ht="30.75" customHeight="1" x14ac:dyDescent="0.25"/>
    <row r="39652" ht="30.75" customHeight="1" x14ac:dyDescent="0.25"/>
    <row r="39653" ht="30.75" customHeight="1" x14ac:dyDescent="0.25"/>
    <row r="39654" ht="30.75" customHeight="1" x14ac:dyDescent="0.25"/>
    <row r="39655" ht="30.75" customHeight="1" x14ac:dyDescent="0.25"/>
    <row r="39656" ht="30.75" customHeight="1" x14ac:dyDescent="0.25"/>
    <row r="39657" ht="30.75" customHeight="1" x14ac:dyDescent="0.25"/>
    <row r="39658" ht="30.75" customHeight="1" x14ac:dyDescent="0.25"/>
    <row r="39659" ht="30.75" customHeight="1" x14ac:dyDescent="0.25"/>
    <row r="39660" ht="30.75" customHeight="1" x14ac:dyDescent="0.25"/>
    <row r="39661" ht="30.75" customHeight="1" x14ac:dyDescent="0.25"/>
    <row r="39662" ht="30.75" customHeight="1" x14ac:dyDescent="0.25"/>
    <row r="39663" ht="30.75" customHeight="1" x14ac:dyDescent="0.25"/>
    <row r="39664" ht="30.75" customHeight="1" x14ac:dyDescent="0.25"/>
    <row r="39665" ht="30.75" customHeight="1" x14ac:dyDescent="0.25"/>
    <row r="39666" ht="30.75" customHeight="1" x14ac:dyDescent="0.25"/>
    <row r="39667" ht="30.75" customHeight="1" x14ac:dyDescent="0.25"/>
    <row r="39668" ht="30.75" customHeight="1" x14ac:dyDescent="0.25"/>
    <row r="39669" ht="30.75" customHeight="1" x14ac:dyDescent="0.25"/>
    <row r="39670" ht="30.75" customHeight="1" x14ac:dyDescent="0.25"/>
    <row r="39671" ht="30.75" customHeight="1" x14ac:dyDescent="0.25"/>
    <row r="39672" ht="30.75" customHeight="1" x14ac:dyDescent="0.25"/>
    <row r="39673" ht="30.75" customHeight="1" x14ac:dyDescent="0.25"/>
    <row r="39674" ht="30.75" customHeight="1" x14ac:dyDescent="0.25"/>
    <row r="39675" ht="30.75" customHeight="1" x14ac:dyDescent="0.25"/>
    <row r="39676" ht="30.75" customHeight="1" x14ac:dyDescent="0.25"/>
    <row r="39677" ht="30.75" customHeight="1" x14ac:dyDescent="0.25"/>
    <row r="39678" ht="30.75" customHeight="1" x14ac:dyDescent="0.25"/>
    <row r="39679" ht="30.75" customHeight="1" x14ac:dyDescent="0.25"/>
    <row r="39680" ht="30.75" customHeight="1" x14ac:dyDescent="0.25"/>
    <row r="39681" ht="30.75" customHeight="1" x14ac:dyDescent="0.25"/>
    <row r="39682" ht="30.75" customHeight="1" x14ac:dyDescent="0.25"/>
    <row r="39683" ht="30.75" customHeight="1" x14ac:dyDescent="0.25"/>
    <row r="39684" ht="30.75" customHeight="1" x14ac:dyDescent="0.25"/>
    <row r="39685" ht="30.75" customHeight="1" x14ac:dyDescent="0.25"/>
    <row r="39686" ht="30.75" customHeight="1" x14ac:dyDescent="0.25"/>
    <row r="39687" ht="30.75" customHeight="1" x14ac:dyDescent="0.25"/>
    <row r="39688" ht="30.75" customHeight="1" x14ac:dyDescent="0.25"/>
    <row r="39689" ht="30.75" customHeight="1" x14ac:dyDescent="0.25"/>
    <row r="39690" ht="30.75" customHeight="1" x14ac:dyDescent="0.25"/>
    <row r="39691" ht="30.75" customHeight="1" x14ac:dyDescent="0.25"/>
    <row r="39692" ht="30.75" customHeight="1" x14ac:dyDescent="0.25"/>
    <row r="39693" ht="30.75" customHeight="1" x14ac:dyDescent="0.25"/>
    <row r="39694" ht="30.75" customHeight="1" x14ac:dyDescent="0.25"/>
    <row r="39695" ht="30.75" customHeight="1" x14ac:dyDescent="0.25"/>
    <row r="39696" ht="30.75" customHeight="1" x14ac:dyDescent="0.25"/>
    <row r="39697" ht="30.75" customHeight="1" x14ac:dyDescent="0.25"/>
    <row r="39698" ht="30.75" customHeight="1" x14ac:dyDescent="0.25"/>
    <row r="39699" ht="30.75" customHeight="1" x14ac:dyDescent="0.25"/>
    <row r="39700" ht="30.75" customHeight="1" x14ac:dyDescent="0.25"/>
    <row r="39701" ht="30.75" customHeight="1" x14ac:dyDescent="0.25"/>
    <row r="39702" ht="30.75" customHeight="1" x14ac:dyDescent="0.25"/>
    <row r="39703" ht="30.75" customHeight="1" x14ac:dyDescent="0.25"/>
    <row r="39704" ht="30.75" customHeight="1" x14ac:dyDescent="0.25"/>
    <row r="39705" ht="30.75" customHeight="1" x14ac:dyDescent="0.25"/>
    <row r="39706" ht="30.75" customHeight="1" x14ac:dyDescent="0.25"/>
    <row r="39707" ht="30.75" customHeight="1" x14ac:dyDescent="0.25"/>
    <row r="39708" ht="30.75" customHeight="1" x14ac:dyDescent="0.25"/>
    <row r="39709" ht="30.75" customHeight="1" x14ac:dyDescent="0.25"/>
    <row r="39710" ht="30.75" customHeight="1" x14ac:dyDescent="0.25"/>
    <row r="39711" ht="30.75" customHeight="1" x14ac:dyDescent="0.25"/>
    <row r="39712" ht="30.75" customHeight="1" x14ac:dyDescent="0.25"/>
    <row r="39713" ht="30.75" customHeight="1" x14ac:dyDescent="0.25"/>
    <row r="39714" ht="30.75" customHeight="1" x14ac:dyDescent="0.25"/>
    <row r="39715" ht="30.75" customHeight="1" x14ac:dyDescent="0.25"/>
    <row r="39716" ht="30.75" customHeight="1" x14ac:dyDescent="0.25"/>
    <row r="39717" ht="30.75" customHeight="1" x14ac:dyDescent="0.25"/>
    <row r="39718" ht="30.75" customHeight="1" x14ac:dyDescent="0.25"/>
    <row r="39719" ht="30.75" customHeight="1" x14ac:dyDescent="0.25"/>
    <row r="39720" ht="30.75" customHeight="1" x14ac:dyDescent="0.25"/>
    <row r="39721" ht="30.75" customHeight="1" x14ac:dyDescent="0.25"/>
    <row r="39722" ht="30.75" customHeight="1" x14ac:dyDescent="0.25"/>
    <row r="39723" ht="30.75" customHeight="1" x14ac:dyDescent="0.25"/>
    <row r="39724" ht="30.75" customHeight="1" x14ac:dyDescent="0.25"/>
    <row r="39725" ht="30.75" customHeight="1" x14ac:dyDescent="0.25"/>
    <row r="39726" ht="30.75" customHeight="1" x14ac:dyDescent="0.25"/>
    <row r="39727" ht="30.75" customHeight="1" x14ac:dyDescent="0.25"/>
    <row r="39728" ht="30.75" customHeight="1" x14ac:dyDescent="0.25"/>
    <row r="39729" ht="30.75" customHeight="1" x14ac:dyDescent="0.25"/>
    <row r="39730" ht="30.75" customHeight="1" x14ac:dyDescent="0.25"/>
    <row r="39731" ht="30.75" customHeight="1" x14ac:dyDescent="0.25"/>
    <row r="39732" ht="30.75" customHeight="1" x14ac:dyDescent="0.25"/>
    <row r="39733" ht="30.75" customHeight="1" x14ac:dyDescent="0.25"/>
    <row r="39734" ht="30.75" customHeight="1" x14ac:dyDescent="0.25"/>
    <row r="39735" ht="30.75" customHeight="1" x14ac:dyDescent="0.25"/>
    <row r="39736" ht="30.75" customHeight="1" x14ac:dyDescent="0.25"/>
    <row r="39737" ht="30.75" customHeight="1" x14ac:dyDescent="0.25"/>
    <row r="39738" ht="30.75" customHeight="1" x14ac:dyDescent="0.25"/>
    <row r="39739" ht="30.75" customHeight="1" x14ac:dyDescent="0.25"/>
    <row r="39740" ht="30.75" customHeight="1" x14ac:dyDescent="0.25"/>
    <row r="39741" ht="30.75" customHeight="1" x14ac:dyDescent="0.25"/>
    <row r="39742" ht="30.75" customHeight="1" x14ac:dyDescent="0.25"/>
    <row r="39743" ht="30.75" customHeight="1" x14ac:dyDescent="0.25"/>
    <row r="39744" ht="30.75" customHeight="1" x14ac:dyDescent="0.25"/>
    <row r="39745" ht="30.75" customHeight="1" x14ac:dyDescent="0.25"/>
    <row r="39746" ht="30.75" customHeight="1" x14ac:dyDescent="0.25"/>
    <row r="39747" ht="30.75" customHeight="1" x14ac:dyDescent="0.25"/>
    <row r="39748" ht="30.75" customHeight="1" x14ac:dyDescent="0.25"/>
    <row r="39749" ht="30.75" customHeight="1" x14ac:dyDescent="0.25"/>
    <row r="39750" ht="30.75" customHeight="1" x14ac:dyDescent="0.25"/>
    <row r="39751" ht="30.75" customHeight="1" x14ac:dyDescent="0.25"/>
    <row r="39752" ht="30.75" customHeight="1" x14ac:dyDescent="0.25"/>
    <row r="39753" ht="30.75" customHeight="1" x14ac:dyDescent="0.25"/>
    <row r="39754" ht="30.75" customHeight="1" x14ac:dyDescent="0.25"/>
    <row r="39755" ht="30.75" customHeight="1" x14ac:dyDescent="0.25"/>
    <row r="39756" ht="30.75" customHeight="1" x14ac:dyDescent="0.25"/>
    <row r="39757" ht="30.75" customHeight="1" x14ac:dyDescent="0.25"/>
    <row r="39758" ht="30.75" customHeight="1" x14ac:dyDescent="0.25"/>
    <row r="39759" ht="30.75" customHeight="1" x14ac:dyDescent="0.25"/>
    <row r="39760" ht="30.75" customHeight="1" x14ac:dyDescent="0.25"/>
    <row r="39761" ht="30.75" customHeight="1" x14ac:dyDescent="0.25"/>
    <row r="39762" ht="30.75" customHeight="1" x14ac:dyDescent="0.25"/>
    <row r="39763" ht="30.75" customHeight="1" x14ac:dyDescent="0.25"/>
    <row r="39764" ht="30.75" customHeight="1" x14ac:dyDescent="0.25"/>
    <row r="39765" ht="30.75" customHeight="1" x14ac:dyDescent="0.25"/>
    <row r="39766" ht="30.75" customHeight="1" x14ac:dyDescent="0.25"/>
    <row r="39767" ht="30.75" customHeight="1" x14ac:dyDescent="0.25"/>
    <row r="39768" ht="30.75" customHeight="1" x14ac:dyDescent="0.25"/>
    <row r="39769" ht="30.75" customHeight="1" x14ac:dyDescent="0.25"/>
    <row r="39770" ht="30.75" customHeight="1" x14ac:dyDescent="0.25"/>
    <row r="39771" ht="30.75" customHeight="1" x14ac:dyDescent="0.25"/>
    <row r="39772" ht="30.75" customHeight="1" x14ac:dyDescent="0.25"/>
    <row r="39773" ht="30.75" customHeight="1" x14ac:dyDescent="0.25"/>
    <row r="39774" ht="30.75" customHeight="1" x14ac:dyDescent="0.25"/>
    <row r="39775" ht="30.75" customHeight="1" x14ac:dyDescent="0.25"/>
    <row r="39776" ht="30.75" customHeight="1" x14ac:dyDescent="0.25"/>
    <row r="39777" ht="30.75" customHeight="1" x14ac:dyDescent="0.25"/>
    <row r="39778" ht="30.75" customHeight="1" x14ac:dyDescent="0.25"/>
    <row r="39779" ht="30.75" customHeight="1" x14ac:dyDescent="0.25"/>
    <row r="39780" ht="30.75" customHeight="1" x14ac:dyDescent="0.25"/>
    <row r="39781" ht="30.75" customHeight="1" x14ac:dyDescent="0.25"/>
    <row r="39782" ht="30.75" customHeight="1" x14ac:dyDescent="0.25"/>
    <row r="39783" ht="30.75" customHeight="1" x14ac:dyDescent="0.25"/>
    <row r="39784" ht="30.75" customHeight="1" x14ac:dyDescent="0.25"/>
    <row r="39785" ht="30.75" customHeight="1" x14ac:dyDescent="0.25"/>
    <row r="39786" ht="30.75" customHeight="1" x14ac:dyDescent="0.25"/>
    <row r="39787" ht="30.75" customHeight="1" x14ac:dyDescent="0.25"/>
    <row r="39788" ht="30.75" customHeight="1" x14ac:dyDescent="0.25"/>
    <row r="39789" ht="30.75" customHeight="1" x14ac:dyDescent="0.25"/>
    <row r="39790" ht="30.75" customHeight="1" x14ac:dyDescent="0.25"/>
    <row r="39791" ht="30.75" customHeight="1" x14ac:dyDescent="0.25"/>
    <row r="39792" ht="30.75" customHeight="1" x14ac:dyDescent="0.25"/>
    <row r="39793" ht="30.75" customHeight="1" x14ac:dyDescent="0.25"/>
    <row r="39794" ht="30.75" customHeight="1" x14ac:dyDescent="0.25"/>
    <row r="39795" ht="30.75" customHeight="1" x14ac:dyDescent="0.25"/>
    <row r="39796" ht="30.75" customHeight="1" x14ac:dyDescent="0.25"/>
    <row r="39797" ht="30.75" customHeight="1" x14ac:dyDescent="0.25"/>
    <row r="39798" ht="30.75" customHeight="1" x14ac:dyDescent="0.25"/>
    <row r="39799" ht="30.75" customHeight="1" x14ac:dyDescent="0.25"/>
    <row r="39800" ht="30.75" customHeight="1" x14ac:dyDescent="0.25"/>
    <row r="39801" ht="30.75" customHeight="1" x14ac:dyDescent="0.25"/>
    <row r="39802" ht="30.75" customHeight="1" x14ac:dyDescent="0.25"/>
    <row r="39803" ht="30.75" customHeight="1" x14ac:dyDescent="0.25"/>
    <row r="39804" ht="30.75" customHeight="1" x14ac:dyDescent="0.25"/>
    <row r="39805" ht="30.75" customHeight="1" x14ac:dyDescent="0.25"/>
    <row r="39806" ht="30.75" customHeight="1" x14ac:dyDescent="0.25"/>
    <row r="39807" ht="30.75" customHeight="1" x14ac:dyDescent="0.25"/>
    <row r="39808" ht="30.75" customHeight="1" x14ac:dyDescent="0.25"/>
    <row r="39809" ht="30.75" customHeight="1" x14ac:dyDescent="0.25"/>
    <row r="39810" ht="30.75" customHeight="1" x14ac:dyDescent="0.25"/>
    <row r="39811" ht="30.75" customHeight="1" x14ac:dyDescent="0.25"/>
    <row r="39812" ht="30.75" customHeight="1" x14ac:dyDescent="0.25"/>
    <row r="39813" ht="30.75" customHeight="1" x14ac:dyDescent="0.25"/>
    <row r="39814" ht="30.75" customHeight="1" x14ac:dyDescent="0.25"/>
    <row r="39815" ht="30.75" customHeight="1" x14ac:dyDescent="0.25"/>
    <row r="39816" ht="30.75" customHeight="1" x14ac:dyDescent="0.25"/>
    <row r="39817" ht="30.75" customHeight="1" x14ac:dyDescent="0.25"/>
    <row r="39818" ht="30.75" customHeight="1" x14ac:dyDescent="0.25"/>
    <row r="39819" ht="30.75" customHeight="1" x14ac:dyDescent="0.25"/>
    <row r="39820" ht="30.75" customHeight="1" x14ac:dyDescent="0.25"/>
    <row r="39821" ht="30.75" customHeight="1" x14ac:dyDescent="0.25"/>
    <row r="39822" ht="30.75" customHeight="1" x14ac:dyDescent="0.25"/>
    <row r="39823" ht="30.75" customHeight="1" x14ac:dyDescent="0.25"/>
    <row r="39824" ht="30.75" customHeight="1" x14ac:dyDescent="0.25"/>
    <row r="39825" ht="30.75" customHeight="1" x14ac:dyDescent="0.25"/>
    <row r="39826" ht="30.75" customHeight="1" x14ac:dyDescent="0.25"/>
    <row r="39827" ht="30.75" customHeight="1" x14ac:dyDescent="0.25"/>
    <row r="39828" ht="30.75" customHeight="1" x14ac:dyDescent="0.25"/>
    <row r="39829" ht="30.75" customHeight="1" x14ac:dyDescent="0.25"/>
    <row r="39830" ht="30.75" customHeight="1" x14ac:dyDescent="0.25"/>
    <row r="39831" ht="30.75" customHeight="1" x14ac:dyDescent="0.25"/>
    <row r="39832" ht="30.75" customHeight="1" x14ac:dyDescent="0.25"/>
    <row r="39833" ht="30.75" customHeight="1" x14ac:dyDescent="0.25"/>
    <row r="39834" ht="30.75" customHeight="1" x14ac:dyDescent="0.25"/>
    <row r="39835" ht="30.75" customHeight="1" x14ac:dyDescent="0.25"/>
    <row r="39836" ht="30.75" customHeight="1" x14ac:dyDescent="0.25"/>
    <row r="39837" ht="30.75" customHeight="1" x14ac:dyDescent="0.25"/>
    <row r="39838" ht="30.75" customHeight="1" x14ac:dyDescent="0.25"/>
    <row r="39839" ht="30.75" customHeight="1" x14ac:dyDescent="0.25"/>
    <row r="39840" ht="30.75" customHeight="1" x14ac:dyDescent="0.25"/>
    <row r="39841" ht="30.75" customHeight="1" x14ac:dyDescent="0.25"/>
    <row r="39842" ht="30.75" customHeight="1" x14ac:dyDescent="0.25"/>
    <row r="39843" ht="30.75" customHeight="1" x14ac:dyDescent="0.25"/>
    <row r="39844" ht="30.75" customHeight="1" x14ac:dyDescent="0.25"/>
    <row r="39845" ht="30.75" customHeight="1" x14ac:dyDescent="0.25"/>
    <row r="39846" ht="30.75" customHeight="1" x14ac:dyDescent="0.25"/>
    <row r="39847" ht="30.75" customHeight="1" x14ac:dyDescent="0.25"/>
    <row r="39848" ht="30.75" customHeight="1" x14ac:dyDescent="0.25"/>
    <row r="39849" ht="30.75" customHeight="1" x14ac:dyDescent="0.25"/>
    <row r="39850" ht="30.75" customHeight="1" x14ac:dyDescent="0.25"/>
    <row r="39851" ht="30.75" customHeight="1" x14ac:dyDescent="0.25"/>
    <row r="39852" ht="30.75" customHeight="1" x14ac:dyDescent="0.25"/>
    <row r="39853" ht="30.75" customHeight="1" x14ac:dyDescent="0.25"/>
    <row r="39854" ht="30.75" customHeight="1" x14ac:dyDescent="0.25"/>
    <row r="39855" ht="30.75" customHeight="1" x14ac:dyDescent="0.25"/>
    <row r="39856" ht="30.75" customHeight="1" x14ac:dyDescent="0.25"/>
    <row r="39857" ht="30.75" customHeight="1" x14ac:dyDescent="0.25"/>
    <row r="39858" ht="30.75" customHeight="1" x14ac:dyDescent="0.25"/>
    <row r="39859" ht="30.75" customHeight="1" x14ac:dyDescent="0.25"/>
    <row r="39860" ht="30.75" customHeight="1" x14ac:dyDescent="0.25"/>
    <row r="39861" ht="30.75" customHeight="1" x14ac:dyDescent="0.25"/>
    <row r="39862" ht="30.75" customHeight="1" x14ac:dyDescent="0.25"/>
    <row r="39863" ht="30.75" customHeight="1" x14ac:dyDescent="0.25"/>
    <row r="39864" ht="30.75" customHeight="1" x14ac:dyDescent="0.25"/>
    <row r="39865" ht="30.75" customHeight="1" x14ac:dyDescent="0.25"/>
    <row r="39866" ht="30.75" customHeight="1" x14ac:dyDescent="0.25"/>
    <row r="39867" ht="30.75" customHeight="1" x14ac:dyDescent="0.25"/>
    <row r="39868" ht="30.75" customHeight="1" x14ac:dyDescent="0.25"/>
    <row r="39869" ht="30.75" customHeight="1" x14ac:dyDescent="0.25"/>
    <row r="39870" ht="30.75" customHeight="1" x14ac:dyDescent="0.25"/>
    <row r="39871" ht="30.75" customHeight="1" x14ac:dyDescent="0.25"/>
    <row r="39872" ht="30.75" customHeight="1" x14ac:dyDescent="0.25"/>
    <row r="39873" ht="30.75" customHeight="1" x14ac:dyDescent="0.25"/>
    <row r="39874" ht="30.75" customHeight="1" x14ac:dyDescent="0.25"/>
    <row r="39875" ht="30.75" customHeight="1" x14ac:dyDescent="0.25"/>
    <row r="39876" ht="30.75" customHeight="1" x14ac:dyDescent="0.25"/>
    <row r="39877" ht="30.75" customHeight="1" x14ac:dyDescent="0.25"/>
    <row r="39878" ht="30.75" customHeight="1" x14ac:dyDescent="0.25"/>
    <row r="39879" ht="30.75" customHeight="1" x14ac:dyDescent="0.25"/>
    <row r="39880" ht="30.75" customHeight="1" x14ac:dyDescent="0.25"/>
    <row r="39881" ht="30.75" customHeight="1" x14ac:dyDescent="0.25"/>
    <row r="39882" ht="30.75" customHeight="1" x14ac:dyDescent="0.25"/>
    <row r="39883" ht="30.75" customHeight="1" x14ac:dyDescent="0.25"/>
    <row r="39884" ht="30.75" customHeight="1" x14ac:dyDescent="0.25"/>
    <row r="39885" ht="30.75" customHeight="1" x14ac:dyDescent="0.25"/>
    <row r="39886" ht="30.75" customHeight="1" x14ac:dyDescent="0.25"/>
    <row r="39887" ht="30.75" customHeight="1" x14ac:dyDescent="0.25"/>
    <row r="39888" ht="30.75" customHeight="1" x14ac:dyDescent="0.25"/>
    <row r="39889" ht="30.75" customHeight="1" x14ac:dyDescent="0.25"/>
    <row r="39890" ht="30.75" customHeight="1" x14ac:dyDescent="0.25"/>
    <row r="39891" ht="30.75" customHeight="1" x14ac:dyDescent="0.25"/>
    <row r="39892" ht="30.75" customHeight="1" x14ac:dyDescent="0.25"/>
    <row r="39893" ht="30.75" customHeight="1" x14ac:dyDescent="0.25"/>
    <row r="39894" ht="30.75" customHeight="1" x14ac:dyDescent="0.25"/>
    <row r="39895" ht="30.75" customHeight="1" x14ac:dyDescent="0.25"/>
    <row r="39896" ht="30.75" customHeight="1" x14ac:dyDescent="0.25"/>
    <row r="39897" ht="30.75" customHeight="1" x14ac:dyDescent="0.25"/>
    <row r="39898" ht="30.75" customHeight="1" x14ac:dyDescent="0.25"/>
    <row r="39899" ht="30.75" customHeight="1" x14ac:dyDescent="0.25"/>
    <row r="39900" ht="30.75" customHeight="1" x14ac:dyDescent="0.25"/>
    <row r="39901" ht="30.75" customHeight="1" x14ac:dyDescent="0.25"/>
    <row r="39902" ht="30.75" customHeight="1" x14ac:dyDescent="0.25"/>
    <row r="39903" ht="30.75" customHeight="1" x14ac:dyDescent="0.25"/>
    <row r="39904" ht="30.75" customHeight="1" x14ac:dyDescent="0.25"/>
    <row r="39905" ht="30.75" customHeight="1" x14ac:dyDescent="0.25"/>
    <row r="39906" ht="30.75" customHeight="1" x14ac:dyDescent="0.25"/>
    <row r="39907" ht="30.75" customHeight="1" x14ac:dyDescent="0.25"/>
    <row r="39908" ht="30.75" customHeight="1" x14ac:dyDescent="0.25"/>
    <row r="39909" ht="30.75" customHeight="1" x14ac:dyDescent="0.25"/>
    <row r="39910" ht="30.75" customHeight="1" x14ac:dyDescent="0.25"/>
    <row r="39911" ht="30.75" customHeight="1" x14ac:dyDescent="0.25"/>
    <row r="39912" ht="30.75" customHeight="1" x14ac:dyDescent="0.25"/>
    <row r="39913" ht="30.75" customHeight="1" x14ac:dyDescent="0.25"/>
    <row r="39914" ht="30.75" customHeight="1" x14ac:dyDescent="0.25"/>
    <row r="39915" ht="30.75" customHeight="1" x14ac:dyDescent="0.25"/>
    <row r="39916" ht="30.75" customHeight="1" x14ac:dyDescent="0.25"/>
    <row r="39917" ht="30.75" customHeight="1" x14ac:dyDescent="0.25"/>
    <row r="39918" ht="30.75" customHeight="1" x14ac:dyDescent="0.25"/>
    <row r="39919" ht="30.75" customHeight="1" x14ac:dyDescent="0.25"/>
    <row r="39920" ht="30.75" customHeight="1" x14ac:dyDescent="0.25"/>
    <row r="39921" ht="30.75" customHeight="1" x14ac:dyDescent="0.25"/>
    <row r="39922" ht="30.75" customHeight="1" x14ac:dyDescent="0.25"/>
    <row r="39923" ht="30.75" customHeight="1" x14ac:dyDescent="0.25"/>
    <row r="39924" ht="30.75" customHeight="1" x14ac:dyDescent="0.25"/>
    <row r="39925" ht="30.75" customHeight="1" x14ac:dyDescent="0.25"/>
    <row r="39926" ht="30.75" customHeight="1" x14ac:dyDescent="0.25"/>
    <row r="39927" ht="30.75" customHeight="1" x14ac:dyDescent="0.25"/>
    <row r="39928" ht="30.75" customHeight="1" x14ac:dyDescent="0.25"/>
    <row r="39929" ht="30.75" customHeight="1" x14ac:dyDescent="0.25"/>
    <row r="39930" ht="30.75" customHeight="1" x14ac:dyDescent="0.25"/>
    <row r="39931" ht="30.75" customHeight="1" x14ac:dyDescent="0.25"/>
    <row r="39932" ht="30.75" customHeight="1" x14ac:dyDescent="0.25"/>
    <row r="39933" ht="30.75" customHeight="1" x14ac:dyDescent="0.25"/>
    <row r="39934" ht="30.75" customHeight="1" x14ac:dyDescent="0.25"/>
    <row r="39935" ht="30.75" customHeight="1" x14ac:dyDescent="0.25"/>
    <row r="39936" ht="30.75" customHeight="1" x14ac:dyDescent="0.25"/>
    <row r="39937" ht="30.75" customHeight="1" x14ac:dyDescent="0.25"/>
    <row r="39938" ht="30.75" customHeight="1" x14ac:dyDescent="0.25"/>
    <row r="39939" ht="30.75" customHeight="1" x14ac:dyDescent="0.25"/>
    <row r="39940" ht="30.75" customHeight="1" x14ac:dyDescent="0.25"/>
    <row r="39941" ht="30.75" customHeight="1" x14ac:dyDescent="0.25"/>
    <row r="39942" ht="30.75" customHeight="1" x14ac:dyDescent="0.25"/>
    <row r="39943" ht="30.75" customHeight="1" x14ac:dyDescent="0.25"/>
    <row r="39944" ht="30.75" customHeight="1" x14ac:dyDescent="0.25"/>
    <row r="39945" ht="30.75" customHeight="1" x14ac:dyDescent="0.25"/>
    <row r="39946" ht="30.75" customHeight="1" x14ac:dyDescent="0.25"/>
    <row r="39947" ht="30.75" customHeight="1" x14ac:dyDescent="0.25"/>
    <row r="39948" ht="30.75" customHeight="1" x14ac:dyDescent="0.25"/>
    <row r="39949" ht="30.75" customHeight="1" x14ac:dyDescent="0.25"/>
    <row r="39950" ht="30.75" customHeight="1" x14ac:dyDescent="0.25"/>
    <row r="39951" ht="30.75" customHeight="1" x14ac:dyDescent="0.25"/>
    <row r="39952" ht="30.75" customHeight="1" x14ac:dyDescent="0.25"/>
    <row r="39953" ht="30.75" customHeight="1" x14ac:dyDescent="0.25"/>
    <row r="39954" ht="30.75" customHeight="1" x14ac:dyDescent="0.25"/>
    <row r="39955" ht="30.75" customHeight="1" x14ac:dyDescent="0.25"/>
    <row r="39956" ht="30.75" customHeight="1" x14ac:dyDescent="0.25"/>
    <row r="39957" ht="30.75" customHeight="1" x14ac:dyDescent="0.25"/>
    <row r="39958" ht="30.75" customHeight="1" x14ac:dyDescent="0.25"/>
    <row r="39959" ht="30.75" customHeight="1" x14ac:dyDescent="0.25"/>
    <row r="39960" ht="30.75" customHeight="1" x14ac:dyDescent="0.25"/>
    <row r="39961" ht="30.75" customHeight="1" x14ac:dyDescent="0.25"/>
    <row r="39962" ht="30.75" customHeight="1" x14ac:dyDescent="0.25"/>
    <row r="39963" ht="30.75" customHeight="1" x14ac:dyDescent="0.25"/>
    <row r="39964" ht="30.75" customHeight="1" x14ac:dyDescent="0.25"/>
    <row r="39965" ht="30.75" customHeight="1" x14ac:dyDescent="0.25"/>
    <row r="39966" ht="30.75" customHeight="1" x14ac:dyDescent="0.25"/>
    <row r="39967" ht="30.75" customHeight="1" x14ac:dyDescent="0.25"/>
    <row r="39968" ht="30.75" customHeight="1" x14ac:dyDescent="0.25"/>
    <row r="39969" ht="30.75" customHeight="1" x14ac:dyDescent="0.25"/>
    <row r="39970" ht="30.75" customHeight="1" x14ac:dyDescent="0.25"/>
    <row r="39971" ht="30.75" customHeight="1" x14ac:dyDescent="0.25"/>
    <row r="39972" ht="30.75" customHeight="1" x14ac:dyDescent="0.25"/>
    <row r="39973" ht="30.75" customHeight="1" x14ac:dyDescent="0.25"/>
    <row r="39974" ht="30.75" customHeight="1" x14ac:dyDescent="0.25"/>
    <row r="39975" ht="30.75" customHeight="1" x14ac:dyDescent="0.25"/>
    <row r="39976" ht="30.75" customHeight="1" x14ac:dyDescent="0.25"/>
    <row r="39977" ht="30.75" customHeight="1" x14ac:dyDescent="0.25"/>
    <row r="39978" ht="30.75" customHeight="1" x14ac:dyDescent="0.25"/>
    <row r="39979" ht="30.75" customHeight="1" x14ac:dyDescent="0.25"/>
    <row r="39980" ht="30.75" customHeight="1" x14ac:dyDescent="0.25"/>
    <row r="39981" ht="30.75" customHeight="1" x14ac:dyDescent="0.25"/>
    <row r="39982" ht="30.75" customHeight="1" x14ac:dyDescent="0.25"/>
    <row r="39983" ht="30.75" customHeight="1" x14ac:dyDescent="0.25"/>
    <row r="39984" ht="30.75" customHeight="1" x14ac:dyDescent="0.25"/>
    <row r="39985" ht="30.75" customHeight="1" x14ac:dyDescent="0.25"/>
    <row r="39986" ht="30.75" customHeight="1" x14ac:dyDescent="0.25"/>
    <row r="39987" ht="30.75" customHeight="1" x14ac:dyDescent="0.25"/>
    <row r="39988" ht="30.75" customHeight="1" x14ac:dyDescent="0.25"/>
    <row r="39989" ht="30.75" customHeight="1" x14ac:dyDescent="0.25"/>
    <row r="39990" ht="30.75" customHeight="1" x14ac:dyDescent="0.25"/>
    <row r="39991" ht="30.75" customHeight="1" x14ac:dyDescent="0.25"/>
    <row r="39992" ht="30.75" customHeight="1" x14ac:dyDescent="0.25"/>
    <row r="39993" ht="30.75" customHeight="1" x14ac:dyDescent="0.25"/>
    <row r="39994" ht="30.75" customHeight="1" x14ac:dyDescent="0.25"/>
    <row r="39995" ht="30.75" customHeight="1" x14ac:dyDescent="0.25"/>
    <row r="39996" ht="30.75" customHeight="1" x14ac:dyDescent="0.25"/>
    <row r="39997" ht="30.75" customHeight="1" x14ac:dyDescent="0.25"/>
    <row r="39998" ht="30.75" customHeight="1" x14ac:dyDescent="0.25"/>
    <row r="39999" ht="30.75" customHeight="1" x14ac:dyDescent="0.25"/>
    <row r="40000" ht="30.75" customHeight="1" x14ac:dyDescent="0.25"/>
    <row r="40001" ht="30.75" customHeight="1" x14ac:dyDescent="0.25"/>
    <row r="40002" ht="30.75" customHeight="1" x14ac:dyDescent="0.25"/>
    <row r="40003" ht="30.75" customHeight="1" x14ac:dyDescent="0.25"/>
    <row r="40004" ht="30.75" customHeight="1" x14ac:dyDescent="0.25"/>
    <row r="40005" ht="30.75" customHeight="1" x14ac:dyDescent="0.25"/>
    <row r="40006" ht="30.75" customHeight="1" x14ac:dyDescent="0.25"/>
    <row r="40007" ht="30.75" customHeight="1" x14ac:dyDescent="0.25"/>
    <row r="40008" ht="30.75" customHeight="1" x14ac:dyDescent="0.25"/>
    <row r="40009" ht="30.75" customHeight="1" x14ac:dyDescent="0.25"/>
    <row r="40010" ht="30.75" customHeight="1" x14ac:dyDescent="0.25"/>
    <row r="40011" ht="30.75" customHeight="1" x14ac:dyDescent="0.25"/>
    <row r="40012" ht="30.75" customHeight="1" x14ac:dyDescent="0.25"/>
    <row r="40013" ht="30.75" customHeight="1" x14ac:dyDescent="0.25"/>
    <row r="40014" ht="30.75" customHeight="1" x14ac:dyDescent="0.25"/>
    <row r="40015" ht="30.75" customHeight="1" x14ac:dyDescent="0.25"/>
    <row r="40016" ht="30.75" customHeight="1" x14ac:dyDescent="0.25"/>
    <row r="40017" ht="30.75" customHeight="1" x14ac:dyDescent="0.25"/>
    <row r="40018" ht="30.75" customHeight="1" x14ac:dyDescent="0.25"/>
    <row r="40019" ht="30.75" customHeight="1" x14ac:dyDescent="0.25"/>
    <row r="40020" ht="30.75" customHeight="1" x14ac:dyDescent="0.25"/>
    <row r="40021" ht="30.75" customHeight="1" x14ac:dyDescent="0.25"/>
    <row r="40022" ht="30.75" customHeight="1" x14ac:dyDescent="0.25"/>
    <row r="40023" ht="30.75" customHeight="1" x14ac:dyDescent="0.25"/>
    <row r="40024" ht="30.75" customHeight="1" x14ac:dyDescent="0.25"/>
    <row r="40025" ht="30.75" customHeight="1" x14ac:dyDescent="0.25"/>
    <row r="40026" ht="30.75" customHeight="1" x14ac:dyDescent="0.25"/>
    <row r="40027" ht="30.75" customHeight="1" x14ac:dyDescent="0.25"/>
    <row r="40028" ht="30.75" customHeight="1" x14ac:dyDescent="0.25"/>
    <row r="40029" ht="30.75" customHeight="1" x14ac:dyDescent="0.25"/>
    <row r="40030" ht="30.75" customHeight="1" x14ac:dyDescent="0.25"/>
    <row r="40031" ht="30.75" customHeight="1" x14ac:dyDescent="0.25"/>
    <row r="40032" ht="30.75" customHeight="1" x14ac:dyDescent="0.25"/>
    <row r="40033" ht="30.75" customHeight="1" x14ac:dyDescent="0.25"/>
    <row r="40034" ht="30.75" customHeight="1" x14ac:dyDescent="0.25"/>
    <row r="40035" ht="30.75" customHeight="1" x14ac:dyDescent="0.25"/>
    <row r="40036" ht="30.75" customHeight="1" x14ac:dyDescent="0.25"/>
    <row r="40037" ht="30.75" customHeight="1" x14ac:dyDescent="0.25"/>
    <row r="40038" ht="30.75" customHeight="1" x14ac:dyDescent="0.25"/>
    <row r="40039" ht="30.75" customHeight="1" x14ac:dyDescent="0.25"/>
    <row r="40040" ht="30.75" customHeight="1" x14ac:dyDescent="0.25"/>
    <row r="40041" ht="30.75" customHeight="1" x14ac:dyDescent="0.25"/>
    <row r="40042" ht="30.75" customHeight="1" x14ac:dyDescent="0.25"/>
    <row r="40043" ht="30.75" customHeight="1" x14ac:dyDescent="0.25"/>
    <row r="40044" ht="30.75" customHeight="1" x14ac:dyDescent="0.25"/>
    <row r="40045" ht="30.75" customHeight="1" x14ac:dyDescent="0.25"/>
    <row r="40046" ht="30.75" customHeight="1" x14ac:dyDescent="0.25"/>
    <row r="40047" ht="30.75" customHeight="1" x14ac:dyDescent="0.25"/>
    <row r="40048" ht="30.75" customHeight="1" x14ac:dyDescent="0.25"/>
    <row r="40049" ht="30.75" customHeight="1" x14ac:dyDescent="0.25"/>
    <row r="40050" ht="30.75" customHeight="1" x14ac:dyDescent="0.25"/>
    <row r="40051" ht="30.75" customHeight="1" x14ac:dyDescent="0.25"/>
    <row r="40052" ht="30.75" customHeight="1" x14ac:dyDescent="0.25"/>
    <row r="40053" ht="30.75" customHeight="1" x14ac:dyDescent="0.25"/>
    <row r="40054" ht="30.75" customHeight="1" x14ac:dyDescent="0.25"/>
    <row r="40055" ht="30.75" customHeight="1" x14ac:dyDescent="0.25"/>
    <row r="40056" ht="30.75" customHeight="1" x14ac:dyDescent="0.25"/>
    <row r="40057" ht="30.75" customHeight="1" x14ac:dyDescent="0.25"/>
    <row r="40058" ht="30.75" customHeight="1" x14ac:dyDescent="0.25"/>
    <row r="40059" ht="30.75" customHeight="1" x14ac:dyDescent="0.25"/>
    <row r="40060" ht="30.75" customHeight="1" x14ac:dyDescent="0.25"/>
    <row r="40061" ht="30.75" customHeight="1" x14ac:dyDescent="0.25"/>
    <row r="40062" ht="30.75" customHeight="1" x14ac:dyDescent="0.25"/>
    <row r="40063" ht="30.75" customHeight="1" x14ac:dyDescent="0.25"/>
    <row r="40064" ht="30.75" customHeight="1" x14ac:dyDescent="0.25"/>
    <row r="40065" ht="30.75" customHeight="1" x14ac:dyDescent="0.25"/>
    <row r="40066" ht="30.75" customHeight="1" x14ac:dyDescent="0.25"/>
    <row r="40067" ht="30.75" customHeight="1" x14ac:dyDescent="0.25"/>
    <row r="40068" ht="30.75" customHeight="1" x14ac:dyDescent="0.25"/>
    <row r="40069" ht="30.75" customHeight="1" x14ac:dyDescent="0.25"/>
    <row r="40070" ht="30.75" customHeight="1" x14ac:dyDescent="0.25"/>
    <row r="40071" ht="30.75" customHeight="1" x14ac:dyDescent="0.25"/>
    <row r="40072" ht="30.75" customHeight="1" x14ac:dyDescent="0.25"/>
    <row r="40073" ht="30.75" customHeight="1" x14ac:dyDescent="0.25"/>
    <row r="40074" ht="30.75" customHeight="1" x14ac:dyDescent="0.25"/>
    <row r="40075" ht="30.75" customHeight="1" x14ac:dyDescent="0.25"/>
    <row r="40076" ht="30.75" customHeight="1" x14ac:dyDescent="0.25"/>
    <row r="40077" ht="30.75" customHeight="1" x14ac:dyDescent="0.25"/>
    <row r="40078" ht="30.75" customHeight="1" x14ac:dyDescent="0.25"/>
    <row r="40079" ht="30.75" customHeight="1" x14ac:dyDescent="0.25"/>
    <row r="40080" ht="30.75" customHeight="1" x14ac:dyDescent="0.25"/>
    <row r="40081" ht="30.75" customHeight="1" x14ac:dyDescent="0.25"/>
    <row r="40082" ht="30.75" customHeight="1" x14ac:dyDescent="0.25"/>
    <row r="40083" ht="30.75" customHeight="1" x14ac:dyDescent="0.25"/>
    <row r="40084" ht="30.75" customHeight="1" x14ac:dyDescent="0.25"/>
    <row r="40085" ht="30.75" customHeight="1" x14ac:dyDescent="0.25"/>
    <row r="40086" ht="30.75" customHeight="1" x14ac:dyDescent="0.25"/>
    <row r="40087" ht="30.75" customHeight="1" x14ac:dyDescent="0.25"/>
    <row r="40088" ht="30.75" customHeight="1" x14ac:dyDescent="0.25"/>
    <row r="40089" ht="30.75" customHeight="1" x14ac:dyDescent="0.25"/>
    <row r="40090" ht="30.75" customHeight="1" x14ac:dyDescent="0.25"/>
    <row r="40091" ht="30.75" customHeight="1" x14ac:dyDescent="0.25"/>
    <row r="40092" ht="30.75" customHeight="1" x14ac:dyDescent="0.25"/>
    <row r="40093" ht="30.75" customHeight="1" x14ac:dyDescent="0.25"/>
    <row r="40094" ht="30.75" customHeight="1" x14ac:dyDescent="0.25"/>
    <row r="40095" ht="30.75" customHeight="1" x14ac:dyDescent="0.25"/>
    <row r="40096" ht="30.75" customHeight="1" x14ac:dyDescent="0.25"/>
    <row r="40097" ht="30.75" customHeight="1" x14ac:dyDescent="0.25"/>
    <row r="40098" ht="30.75" customHeight="1" x14ac:dyDescent="0.25"/>
    <row r="40099" ht="30.75" customHeight="1" x14ac:dyDescent="0.25"/>
    <row r="40100" ht="30.75" customHeight="1" x14ac:dyDescent="0.25"/>
    <row r="40101" ht="30.75" customHeight="1" x14ac:dyDescent="0.25"/>
    <row r="40102" ht="30.75" customHeight="1" x14ac:dyDescent="0.25"/>
    <row r="40103" ht="30.75" customHeight="1" x14ac:dyDescent="0.25"/>
    <row r="40104" ht="30.75" customHeight="1" x14ac:dyDescent="0.25"/>
    <row r="40105" ht="30.75" customHeight="1" x14ac:dyDescent="0.25"/>
    <row r="40106" ht="30.75" customHeight="1" x14ac:dyDescent="0.25"/>
    <row r="40107" ht="30.75" customHeight="1" x14ac:dyDescent="0.25"/>
    <row r="40108" ht="30.75" customHeight="1" x14ac:dyDescent="0.25"/>
    <row r="40109" ht="30.75" customHeight="1" x14ac:dyDescent="0.25"/>
    <row r="40110" ht="30.75" customHeight="1" x14ac:dyDescent="0.25"/>
    <row r="40111" ht="30.75" customHeight="1" x14ac:dyDescent="0.25"/>
    <row r="40112" ht="30.75" customHeight="1" x14ac:dyDescent="0.25"/>
    <row r="40113" ht="30.75" customHeight="1" x14ac:dyDescent="0.25"/>
    <row r="40114" ht="30.75" customHeight="1" x14ac:dyDescent="0.25"/>
    <row r="40115" ht="30.75" customHeight="1" x14ac:dyDescent="0.25"/>
    <row r="40116" ht="30.75" customHeight="1" x14ac:dyDescent="0.25"/>
    <row r="40117" ht="30.75" customHeight="1" x14ac:dyDescent="0.25"/>
    <row r="40118" ht="30.75" customHeight="1" x14ac:dyDescent="0.25"/>
    <row r="40119" ht="30.75" customHeight="1" x14ac:dyDescent="0.25"/>
    <row r="40120" ht="30.75" customHeight="1" x14ac:dyDescent="0.25"/>
    <row r="40121" ht="30.75" customHeight="1" x14ac:dyDescent="0.25"/>
    <row r="40122" ht="30.75" customHeight="1" x14ac:dyDescent="0.25"/>
    <row r="40123" ht="30.75" customHeight="1" x14ac:dyDescent="0.25"/>
    <row r="40124" ht="30.75" customHeight="1" x14ac:dyDescent="0.25"/>
    <row r="40125" ht="30.75" customHeight="1" x14ac:dyDescent="0.25"/>
    <row r="40126" ht="30.75" customHeight="1" x14ac:dyDescent="0.25"/>
    <row r="40127" ht="30.75" customHeight="1" x14ac:dyDescent="0.25"/>
    <row r="40128" ht="30.75" customHeight="1" x14ac:dyDescent="0.25"/>
    <row r="40129" ht="30.75" customHeight="1" x14ac:dyDescent="0.25"/>
    <row r="40130" ht="30.75" customHeight="1" x14ac:dyDescent="0.25"/>
    <row r="40131" ht="30.75" customHeight="1" x14ac:dyDescent="0.25"/>
    <row r="40132" ht="30.75" customHeight="1" x14ac:dyDescent="0.25"/>
    <row r="40133" ht="30.75" customHeight="1" x14ac:dyDescent="0.25"/>
    <row r="40134" ht="30.75" customHeight="1" x14ac:dyDescent="0.25"/>
    <row r="40135" ht="30.75" customHeight="1" x14ac:dyDescent="0.25"/>
    <row r="40136" ht="30.75" customHeight="1" x14ac:dyDescent="0.25"/>
    <row r="40137" ht="30.75" customHeight="1" x14ac:dyDescent="0.25"/>
    <row r="40138" ht="30.75" customHeight="1" x14ac:dyDescent="0.25"/>
    <row r="40139" ht="30.75" customHeight="1" x14ac:dyDescent="0.25"/>
    <row r="40140" ht="30.75" customHeight="1" x14ac:dyDescent="0.25"/>
    <row r="40141" ht="30.75" customHeight="1" x14ac:dyDescent="0.25"/>
    <row r="40142" ht="30.75" customHeight="1" x14ac:dyDescent="0.25"/>
    <row r="40143" ht="30.75" customHeight="1" x14ac:dyDescent="0.25"/>
    <row r="40144" ht="30.75" customHeight="1" x14ac:dyDescent="0.25"/>
    <row r="40145" ht="30.75" customHeight="1" x14ac:dyDescent="0.25"/>
    <row r="40146" ht="30.75" customHeight="1" x14ac:dyDescent="0.25"/>
    <row r="40147" ht="30.75" customHeight="1" x14ac:dyDescent="0.25"/>
    <row r="40148" ht="30.75" customHeight="1" x14ac:dyDescent="0.25"/>
    <row r="40149" ht="30.75" customHeight="1" x14ac:dyDescent="0.25"/>
    <row r="40150" ht="30.75" customHeight="1" x14ac:dyDescent="0.25"/>
    <row r="40151" ht="30.75" customHeight="1" x14ac:dyDescent="0.25"/>
    <row r="40152" ht="30.75" customHeight="1" x14ac:dyDescent="0.25"/>
    <row r="40153" ht="30.75" customHeight="1" x14ac:dyDescent="0.25"/>
    <row r="40154" ht="30.75" customHeight="1" x14ac:dyDescent="0.25"/>
    <row r="40155" ht="30.75" customHeight="1" x14ac:dyDescent="0.25"/>
    <row r="40156" ht="30.75" customHeight="1" x14ac:dyDescent="0.25"/>
    <row r="40157" ht="30.75" customHeight="1" x14ac:dyDescent="0.25"/>
    <row r="40158" ht="30.75" customHeight="1" x14ac:dyDescent="0.25"/>
    <row r="40159" ht="30.75" customHeight="1" x14ac:dyDescent="0.25"/>
    <row r="40160" ht="30.75" customHeight="1" x14ac:dyDescent="0.25"/>
    <row r="40161" ht="30.75" customHeight="1" x14ac:dyDescent="0.25"/>
    <row r="40162" ht="30.75" customHeight="1" x14ac:dyDescent="0.25"/>
    <row r="40163" ht="30.75" customHeight="1" x14ac:dyDescent="0.25"/>
    <row r="40164" ht="30.75" customHeight="1" x14ac:dyDescent="0.25"/>
    <row r="40165" ht="30.75" customHeight="1" x14ac:dyDescent="0.25"/>
    <row r="40166" ht="30.75" customHeight="1" x14ac:dyDescent="0.25"/>
    <row r="40167" ht="30.75" customHeight="1" x14ac:dyDescent="0.25"/>
    <row r="40168" ht="30.75" customHeight="1" x14ac:dyDescent="0.25"/>
    <row r="40169" ht="30.75" customHeight="1" x14ac:dyDescent="0.25"/>
    <row r="40170" ht="30.75" customHeight="1" x14ac:dyDescent="0.25"/>
    <row r="40171" ht="30.75" customHeight="1" x14ac:dyDescent="0.25"/>
    <row r="40172" ht="30.75" customHeight="1" x14ac:dyDescent="0.25"/>
    <row r="40173" ht="30.75" customHeight="1" x14ac:dyDescent="0.25"/>
    <row r="40174" ht="30.75" customHeight="1" x14ac:dyDescent="0.25"/>
    <row r="40175" ht="30.75" customHeight="1" x14ac:dyDescent="0.25"/>
    <row r="40176" ht="30.75" customHeight="1" x14ac:dyDescent="0.25"/>
    <row r="40177" ht="30.75" customHeight="1" x14ac:dyDescent="0.25"/>
    <row r="40178" ht="30.75" customHeight="1" x14ac:dyDescent="0.25"/>
    <row r="40179" ht="30.75" customHeight="1" x14ac:dyDescent="0.25"/>
    <row r="40180" ht="30.75" customHeight="1" x14ac:dyDescent="0.25"/>
    <row r="40181" ht="30.75" customHeight="1" x14ac:dyDescent="0.25"/>
    <row r="40182" ht="30.75" customHeight="1" x14ac:dyDescent="0.25"/>
    <row r="40183" ht="30.75" customHeight="1" x14ac:dyDescent="0.25"/>
    <row r="40184" ht="30.75" customHeight="1" x14ac:dyDescent="0.25"/>
    <row r="40185" ht="30.75" customHeight="1" x14ac:dyDescent="0.25"/>
    <row r="40186" ht="30.75" customHeight="1" x14ac:dyDescent="0.25"/>
    <row r="40187" ht="30.75" customHeight="1" x14ac:dyDescent="0.25"/>
    <row r="40188" ht="30.75" customHeight="1" x14ac:dyDescent="0.25"/>
    <row r="40189" ht="30.75" customHeight="1" x14ac:dyDescent="0.25"/>
    <row r="40190" ht="30.75" customHeight="1" x14ac:dyDescent="0.25"/>
    <row r="40191" ht="30.75" customHeight="1" x14ac:dyDescent="0.25"/>
    <row r="40192" ht="30.75" customHeight="1" x14ac:dyDescent="0.25"/>
    <row r="40193" ht="30.75" customHeight="1" x14ac:dyDescent="0.25"/>
    <row r="40194" ht="30.75" customHeight="1" x14ac:dyDescent="0.25"/>
    <row r="40195" ht="30.75" customHeight="1" x14ac:dyDescent="0.25"/>
    <row r="40196" ht="30.75" customHeight="1" x14ac:dyDescent="0.25"/>
    <row r="40197" ht="30.75" customHeight="1" x14ac:dyDescent="0.25"/>
    <row r="40198" ht="30.75" customHeight="1" x14ac:dyDescent="0.25"/>
    <row r="40199" ht="30.75" customHeight="1" x14ac:dyDescent="0.25"/>
    <row r="40200" ht="30.75" customHeight="1" x14ac:dyDescent="0.25"/>
    <row r="40201" ht="30.75" customHeight="1" x14ac:dyDescent="0.25"/>
    <row r="40202" ht="30.75" customHeight="1" x14ac:dyDescent="0.25"/>
    <row r="40203" ht="30.75" customHeight="1" x14ac:dyDescent="0.25"/>
    <row r="40204" ht="30.75" customHeight="1" x14ac:dyDescent="0.25"/>
    <row r="40205" ht="30.75" customHeight="1" x14ac:dyDescent="0.25"/>
    <row r="40206" ht="30.75" customHeight="1" x14ac:dyDescent="0.25"/>
    <row r="40207" ht="30.75" customHeight="1" x14ac:dyDescent="0.25"/>
    <row r="40208" ht="30.75" customHeight="1" x14ac:dyDescent="0.25"/>
    <row r="40209" ht="30.75" customHeight="1" x14ac:dyDescent="0.25"/>
    <row r="40210" ht="30.75" customHeight="1" x14ac:dyDescent="0.25"/>
    <row r="40211" ht="30.75" customHeight="1" x14ac:dyDescent="0.25"/>
    <row r="40212" ht="30.75" customHeight="1" x14ac:dyDescent="0.25"/>
    <row r="40213" ht="30.75" customHeight="1" x14ac:dyDescent="0.25"/>
    <row r="40214" ht="30.75" customHeight="1" x14ac:dyDescent="0.25"/>
    <row r="40215" ht="30.75" customHeight="1" x14ac:dyDescent="0.25"/>
    <row r="40216" ht="30.75" customHeight="1" x14ac:dyDescent="0.25"/>
    <row r="40217" ht="30.75" customHeight="1" x14ac:dyDescent="0.25"/>
    <row r="40218" ht="30.75" customHeight="1" x14ac:dyDescent="0.25"/>
    <row r="40219" ht="30.75" customHeight="1" x14ac:dyDescent="0.25"/>
    <row r="40220" ht="30.75" customHeight="1" x14ac:dyDescent="0.25"/>
    <row r="40221" ht="30.75" customHeight="1" x14ac:dyDescent="0.25"/>
    <row r="40222" ht="30.75" customHeight="1" x14ac:dyDescent="0.25"/>
    <row r="40223" ht="30.75" customHeight="1" x14ac:dyDescent="0.25"/>
    <row r="40224" ht="30.75" customHeight="1" x14ac:dyDescent="0.25"/>
    <row r="40225" ht="30.75" customHeight="1" x14ac:dyDescent="0.25"/>
    <row r="40226" ht="30.75" customHeight="1" x14ac:dyDescent="0.25"/>
    <row r="40227" ht="30.75" customHeight="1" x14ac:dyDescent="0.25"/>
    <row r="40228" ht="30.75" customHeight="1" x14ac:dyDescent="0.25"/>
    <row r="40229" ht="30.75" customHeight="1" x14ac:dyDescent="0.25"/>
    <row r="40230" ht="30.75" customHeight="1" x14ac:dyDescent="0.25"/>
    <row r="40231" ht="30.75" customHeight="1" x14ac:dyDescent="0.25"/>
    <row r="40232" ht="30.75" customHeight="1" x14ac:dyDescent="0.25"/>
    <row r="40233" ht="30.75" customHeight="1" x14ac:dyDescent="0.25"/>
    <row r="40234" ht="30.75" customHeight="1" x14ac:dyDescent="0.25"/>
    <row r="40235" ht="30.75" customHeight="1" x14ac:dyDescent="0.25"/>
    <row r="40236" ht="30.75" customHeight="1" x14ac:dyDescent="0.25"/>
    <row r="40237" ht="30.75" customHeight="1" x14ac:dyDescent="0.25"/>
    <row r="40238" ht="30.75" customHeight="1" x14ac:dyDescent="0.25"/>
    <row r="40239" ht="30.75" customHeight="1" x14ac:dyDescent="0.25"/>
    <row r="40240" ht="30.75" customHeight="1" x14ac:dyDescent="0.25"/>
    <row r="40241" ht="30.75" customHeight="1" x14ac:dyDescent="0.25"/>
    <row r="40242" ht="30.75" customHeight="1" x14ac:dyDescent="0.25"/>
    <row r="40243" ht="30.75" customHeight="1" x14ac:dyDescent="0.25"/>
    <row r="40244" ht="30.75" customHeight="1" x14ac:dyDescent="0.25"/>
    <row r="40245" ht="30.75" customHeight="1" x14ac:dyDescent="0.25"/>
    <row r="40246" ht="30.75" customHeight="1" x14ac:dyDescent="0.25"/>
    <row r="40247" ht="30.75" customHeight="1" x14ac:dyDescent="0.25"/>
    <row r="40248" ht="30.75" customHeight="1" x14ac:dyDescent="0.25"/>
    <row r="40249" ht="30.75" customHeight="1" x14ac:dyDescent="0.25"/>
    <row r="40250" ht="30.75" customHeight="1" x14ac:dyDescent="0.25"/>
    <row r="40251" ht="30.75" customHeight="1" x14ac:dyDescent="0.25"/>
    <row r="40252" ht="30.75" customHeight="1" x14ac:dyDescent="0.25"/>
    <row r="40253" ht="30.75" customHeight="1" x14ac:dyDescent="0.25"/>
    <row r="40254" ht="30.75" customHeight="1" x14ac:dyDescent="0.25"/>
    <row r="40255" ht="30.75" customHeight="1" x14ac:dyDescent="0.25"/>
    <row r="40256" ht="30.75" customHeight="1" x14ac:dyDescent="0.25"/>
    <row r="40257" ht="30.75" customHeight="1" x14ac:dyDescent="0.25"/>
    <row r="40258" ht="30.75" customHeight="1" x14ac:dyDescent="0.25"/>
    <row r="40259" ht="30.75" customHeight="1" x14ac:dyDescent="0.25"/>
    <row r="40260" ht="30.75" customHeight="1" x14ac:dyDescent="0.25"/>
    <row r="40261" ht="30.75" customHeight="1" x14ac:dyDescent="0.25"/>
    <row r="40262" ht="30.75" customHeight="1" x14ac:dyDescent="0.25"/>
    <row r="40263" ht="30.75" customHeight="1" x14ac:dyDescent="0.25"/>
    <row r="40264" ht="30.75" customHeight="1" x14ac:dyDescent="0.25"/>
    <row r="40265" ht="30.75" customHeight="1" x14ac:dyDescent="0.25"/>
    <row r="40266" ht="30.75" customHeight="1" x14ac:dyDescent="0.25"/>
    <row r="40267" ht="30.75" customHeight="1" x14ac:dyDescent="0.25"/>
    <row r="40268" ht="30.75" customHeight="1" x14ac:dyDescent="0.25"/>
    <row r="40269" ht="30.75" customHeight="1" x14ac:dyDescent="0.25"/>
    <row r="40270" ht="30.75" customHeight="1" x14ac:dyDescent="0.25"/>
    <row r="40271" ht="30.75" customHeight="1" x14ac:dyDescent="0.25"/>
    <row r="40272" ht="30.75" customHeight="1" x14ac:dyDescent="0.25"/>
    <row r="40273" ht="30.75" customHeight="1" x14ac:dyDescent="0.25"/>
    <row r="40274" ht="30.75" customHeight="1" x14ac:dyDescent="0.25"/>
    <row r="40275" ht="30.75" customHeight="1" x14ac:dyDescent="0.25"/>
    <row r="40276" ht="30.75" customHeight="1" x14ac:dyDescent="0.25"/>
    <row r="40277" ht="30.75" customHeight="1" x14ac:dyDescent="0.25"/>
    <row r="40278" ht="30.75" customHeight="1" x14ac:dyDescent="0.25"/>
    <row r="40279" ht="30.75" customHeight="1" x14ac:dyDescent="0.25"/>
    <row r="40280" ht="30.75" customHeight="1" x14ac:dyDescent="0.25"/>
    <row r="40281" ht="30.75" customHeight="1" x14ac:dyDescent="0.25"/>
    <row r="40282" ht="30.75" customHeight="1" x14ac:dyDescent="0.25"/>
    <row r="40283" ht="30.75" customHeight="1" x14ac:dyDescent="0.25"/>
    <row r="40284" ht="30.75" customHeight="1" x14ac:dyDescent="0.25"/>
    <row r="40285" ht="30.75" customHeight="1" x14ac:dyDescent="0.25"/>
    <row r="40286" ht="30.75" customHeight="1" x14ac:dyDescent="0.25"/>
    <row r="40287" ht="30.75" customHeight="1" x14ac:dyDescent="0.25"/>
    <row r="40288" ht="30.75" customHeight="1" x14ac:dyDescent="0.25"/>
    <row r="40289" ht="30.75" customHeight="1" x14ac:dyDescent="0.25"/>
    <row r="40290" ht="30.75" customHeight="1" x14ac:dyDescent="0.25"/>
    <row r="40291" ht="30.75" customHeight="1" x14ac:dyDescent="0.25"/>
    <row r="40292" ht="30.75" customHeight="1" x14ac:dyDescent="0.25"/>
    <row r="40293" ht="30.75" customHeight="1" x14ac:dyDescent="0.25"/>
    <row r="40294" ht="30.75" customHeight="1" x14ac:dyDescent="0.25"/>
    <row r="40295" ht="30.75" customHeight="1" x14ac:dyDescent="0.25"/>
    <row r="40296" ht="30.75" customHeight="1" x14ac:dyDescent="0.25"/>
    <row r="40297" ht="30.75" customHeight="1" x14ac:dyDescent="0.25"/>
    <row r="40298" ht="30.75" customHeight="1" x14ac:dyDescent="0.25"/>
    <row r="40299" ht="30.75" customHeight="1" x14ac:dyDescent="0.25"/>
    <row r="40300" ht="30.75" customHeight="1" x14ac:dyDescent="0.25"/>
    <row r="40301" ht="30.75" customHeight="1" x14ac:dyDescent="0.25"/>
    <row r="40302" ht="30.75" customHeight="1" x14ac:dyDescent="0.25"/>
    <row r="40303" ht="30.75" customHeight="1" x14ac:dyDescent="0.25"/>
    <row r="40304" ht="30.75" customHeight="1" x14ac:dyDescent="0.25"/>
    <row r="40305" ht="30.75" customHeight="1" x14ac:dyDescent="0.25"/>
    <row r="40306" ht="30.75" customHeight="1" x14ac:dyDescent="0.25"/>
    <row r="40307" ht="30.75" customHeight="1" x14ac:dyDescent="0.25"/>
    <row r="40308" ht="30.75" customHeight="1" x14ac:dyDescent="0.25"/>
    <row r="40309" ht="30.75" customHeight="1" x14ac:dyDescent="0.25"/>
    <row r="40310" ht="30.75" customHeight="1" x14ac:dyDescent="0.25"/>
    <row r="40311" ht="30.75" customHeight="1" x14ac:dyDescent="0.25"/>
    <row r="40312" ht="30.75" customHeight="1" x14ac:dyDescent="0.25"/>
    <row r="40313" ht="30.75" customHeight="1" x14ac:dyDescent="0.25"/>
    <row r="40314" ht="30.75" customHeight="1" x14ac:dyDescent="0.25"/>
    <row r="40315" ht="30.75" customHeight="1" x14ac:dyDescent="0.25"/>
    <row r="40316" ht="30.75" customHeight="1" x14ac:dyDescent="0.25"/>
    <row r="40317" ht="30.75" customHeight="1" x14ac:dyDescent="0.25"/>
    <row r="40318" ht="30.75" customHeight="1" x14ac:dyDescent="0.25"/>
    <row r="40319" ht="30.75" customHeight="1" x14ac:dyDescent="0.25"/>
    <row r="40320" ht="30.75" customHeight="1" x14ac:dyDescent="0.25"/>
    <row r="40321" ht="30.75" customHeight="1" x14ac:dyDescent="0.25"/>
    <row r="40322" ht="30.75" customHeight="1" x14ac:dyDescent="0.25"/>
    <row r="40323" ht="30.75" customHeight="1" x14ac:dyDescent="0.25"/>
    <row r="40324" ht="30.75" customHeight="1" x14ac:dyDescent="0.25"/>
    <row r="40325" ht="30.75" customHeight="1" x14ac:dyDescent="0.25"/>
    <row r="40326" ht="30.75" customHeight="1" x14ac:dyDescent="0.25"/>
    <row r="40327" ht="30.75" customHeight="1" x14ac:dyDescent="0.25"/>
    <row r="40328" ht="30.75" customHeight="1" x14ac:dyDescent="0.25"/>
    <row r="40329" ht="30.75" customHeight="1" x14ac:dyDescent="0.25"/>
    <row r="40330" ht="30.75" customHeight="1" x14ac:dyDescent="0.25"/>
    <row r="40331" ht="30.75" customHeight="1" x14ac:dyDescent="0.25"/>
    <row r="40332" ht="30.75" customHeight="1" x14ac:dyDescent="0.25"/>
    <row r="40333" ht="30.75" customHeight="1" x14ac:dyDescent="0.25"/>
    <row r="40334" ht="30.75" customHeight="1" x14ac:dyDescent="0.25"/>
    <row r="40335" ht="30.75" customHeight="1" x14ac:dyDescent="0.25"/>
    <row r="40336" ht="30.75" customHeight="1" x14ac:dyDescent="0.25"/>
    <row r="40337" ht="30.75" customHeight="1" x14ac:dyDescent="0.25"/>
    <row r="40338" ht="30.75" customHeight="1" x14ac:dyDescent="0.25"/>
    <row r="40339" ht="30.75" customHeight="1" x14ac:dyDescent="0.25"/>
    <row r="40340" ht="30.75" customHeight="1" x14ac:dyDescent="0.25"/>
    <row r="40341" ht="30.75" customHeight="1" x14ac:dyDescent="0.25"/>
    <row r="40342" ht="30.75" customHeight="1" x14ac:dyDescent="0.25"/>
    <row r="40343" ht="30.75" customHeight="1" x14ac:dyDescent="0.25"/>
    <row r="40344" ht="30.75" customHeight="1" x14ac:dyDescent="0.25"/>
    <row r="40345" ht="30.75" customHeight="1" x14ac:dyDescent="0.25"/>
    <row r="40346" ht="30.75" customHeight="1" x14ac:dyDescent="0.25"/>
    <row r="40347" ht="30.75" customHeight="1" x14ac:dyDescent="0.25"/>
    <row r="40348" ht="30.75" customHeight="1" x14ac:dyDescent="0.25"/>
    <row r="40349" ht="30.75" customHeight="1" x14ac:dyDescent="0.25"/>
    <row r="40350" ht="30.75" customHeight="1" x14ac:dyDescent="0.25"/>
    <row r="40351" ht="30.75" customHeight="1" x14ac:dyDescent="0.25"/>
    <row r="40352" ht="30.75" customHeight="1" x14ac:dyDescent="0.25"/>
    <row r="40353" ht="30.75" customHeight="1" x14ac:dyDescent="0.25"/>
    <row r="40354" ht="30.75" customHeight="1" x14ac:dyDescent="0.25"/>
    <row r="40355" ht="30.75" customHeight="1" x14ac:dyDescent="0.25"/>
    <row r="40356" ht="30.75" customHeight="1" x14ac:dyDescent="0.25"/>
    <row r="40357" ht="30.75" customHeight="1" x14ac:dyDescent="0.25"/>
    <row r="40358" ht="30.75" customHeight="1" x14ac:dyDescent="0.25"/>
    <row r="40359" ht="30.75" customHeight="1" x14ac:dyDescent="0.25"/>
    <row r="40360" ht="30.75" customHeight="1" x14ac:dyDescent="0.25"/>
    <row r="40361" ht="30.75" customHeight="1" x14ac:dyDescent="0.25"/>
    <row r="40362" ht="30.75" customHeight="1" x14ac:dyDescent="0.25"/>
    <row r="40363" ht="30.75" customHeight="1" x14ac:dyDescent="0.25"/>
    <row r="40364" ht="30.75" customHeight="1" x14ac:dyDescent="0.25"/>
    <row r="40365" ht="30.75" customHeight="1" x14ac:dyDescent="0.25"/>
    <row r="40366" ht="30.75" customHeight="1" x14ac:dyDescent="0.25"/>
    <row r="40367" ht="30.75" customHeight="1" x14ac:dyDescent="0.25"/>
    <row r="40368" ht="30.75" customHeight="1" x14ac:dyDescent="0.25"/>
    <row r="40369" ht="30.75" customHeight="1" x14ac:dyDescent="0.25"/>
    <row r="40370" ht="30.75" customHeight="1" x14ac:dyDescent="0.25"/>
    <row r="40371" ht="30.75" customHeight="1" x14ac:dyDescent="0.25"/>
    <row r="40372" ht="30.75" customHeight="1" x14ac:dyDescent="0.25"/>
    <row r="40373" ht="30.75" customHeight="1" x14ac:dyDescent="0.25"/>
    <row r="40374" ht="30.75" customHeight="1" x14ac:dyDescent="0.25"/>
    <row r="40375" ht="30.75" customHeight="1" x14ac:dyDescent="0.25"/>
    <row r="40376" ht="30.75" customHeight="1" x14ac:dyDescent="0.25"/>
    <row r="40377" ht="30.75" customHeight="1" x14ac:dyDescent="0.25"/>
    <row r="40378" ht="30.75" customHeight="1" x14ac:dyDescent="0.25"/>
    <row r="40379" ht="30.75" customHeight="1" x14ac:dyDescent="0.25"/>
    <row r="40380" ht="30.75" customHeight="1" x14ac:dyDescent="0.25"/>
    <row r="40381" ht="30.75" customHeight="1" x14ac:dyDescent="0.25"/>
    <row r="40382" ht="30.75" customHeight="1" x14ac:dyDescent="0.25"/>
    <row r="40383" ht="30.75" customHeight="1" x14ac:dyDescent="0.25"/>
    <row r="40384" ht="30.75" customHeight="1" x14ac:dyDescent="0.25"/>
    <row r="40385" ht="30.75" customHeight="1" x14ac:dyDescent="0.25"/>
    <row r="40386" ht="30.75" customHeight="1" x14ac:dyDescent="0.25"/>
    <row r="40387" ht="30.75" customHeight="1" x14ac:dyDescent="0.25"/>
    <row r="40388" ht="30.75" customHeight="1" x14ac:dyDescent="0.25"/>
    <row r="40389" ht="30.75" customHeight="1" x14ac:dyDescent="0.25"/>
    <row r="40390" ht="30.75" customHeight="1" x14ac:dyDescent="0.25"/>
    <row r="40391" ht="30.75" customHeight="1" x14ac:dyDescent="0.25"/>
    <row r="40392" ht="30.75" customHeight="1" x14ac:dyDescent="0.25"/>
    <row r="40393" ht="30.75" customHeight="1" x14ac:dyDescent="0.25"/>
    <row r="40394" ht="30.75" customHeight="1" x14ac:dyDescent="0.25"/>
    <row r="40395" ht="30.75" customHeight="1" x14ac:dyDescent="0.25"/>
    <row r="40396" ht="30.75" customHeight="1" x14ac:dyDescent="0.25"/>
    <row r="40397" ht="30.75" customHeight="1" x14ac:dyDescent="0.25"/>
    <row r="40398" ht="30.75" customHeight="1" x14ac:dyDescent="0.25"/>
    <row r="40399" ht="30.75" customHeight="1" x14ac:dyDescent="0.25"/>
    <row r="40400" ht="30.75" customHeight="1" x14ac:dyDescent="0.25"/>
    <row r="40401" ht="30.75" customHeight="1" x14ac:dyDescent="0.25"/>
    <row r="40402" ht="30.75" customHeight="1" x14ac:dyDescent="0.25"/>
    <row r="40403" ht="30.75" customHeight="1" x14ac:dyDescent="0.25"/>
    <row r="40404" ht="30.75" customHeight="1" x14ac:dyDescent="0.25"/>
    <row r="40405" ht="30.75" customHeight="1" x14ac:dyDescent="0.25"/>
    <row r="40406" ht="30.75" customHeight="1" x14ac:dyDescent="0.25"/>
    <row r="40407" ht="30.75" customHeight="1" x14ac:dyDescent="0.25"/>
    <row r="40408" ht="30.75" customHeight="1" x14ac:dyDescent="0.25"/>
    <row r="40409" ht="30.75" customHeight="1" x14ac:dyDescent="0.25"/>
    <row r="40410" ht="30.75" customHeight="1" x14ac:dyDescent="0.25"/>
    <row r="40411" ht="30.75" customHeight="1" x14ac:dyDescent="0.25"/>
    <row r="40412" ht="30.75" customHeight="1" x14ac:dyDescent="0.25"/>
    <row r="40413" ht="30.75" customHeight="1" x14ac:dyDescent="0.25"/>
    <row r="40414" ht="30.75" customHeight="1" x14ac:dyDescent="0.25"/>
    <row r="40415" ht="30.75" customHeight="1" x14ac:dyDescent="0.25"/>
    <row r="40416" ht="30.75" customHeight="1" x14ac:dyDescent="0.25"/>
    <row r="40417" ht="30.75" customHeight="1" x14ac:dyDescent="0.25"/>
    <row r="40418" ht="30.75" customHeight="1" x14ac:dyDescent="0.25"/>
    <row r="40419" ht="30.75" customHeight="1" x14ac:dyDescent="0.25"/>
    <row r="40420" ht="30.75" customHeight="1" x14ac:dyDescent="0.25"/>
    <row r="40421" ht="30.75" customHeight="1" x14ac:dyDescent="0.25"/>
    <row r="40422" ht="30.75" customHeight="1" x14ac:dyDescent="0.25"/>
    <row r="40423" ht="30.75" customHeight="1" x14ac:dyDescent="0.25"/>
    <row r="40424" ht="30.75" customHeight="1" x14ac:dyDescent="0.25"/>
    <row r="40425" ht="30.75" customHeight="1" x14ac:dyDescent="0.25"/>
    <row r="40426" ht="30.75" customHeight="1" x14ac:dyDescent="0.25"/>
    <row r="40427" ht="30.75" customHeight="1" x14ac:dyDescent="0.25"/>
    <row r="40428" ht="30.75" customHeight="1" x14ac:dyDescent="0.25"/>
    <row r="40429" ht="30.75" customHeight="1" x14ac:dyDescent="0.25"/>
    <row r="40430" ht="30.75" customHeight="1" x14ac:dyDescent="0.25"/>
    <row r="40431" ht="30.75" customHeight="1" x14ac:dyDescent="0.25"/>
    <row r="40432" ht="30.75" customHeight="1" x14ac:dyDescent="0.25"/>
    <row r="40433" ht="30.75" customHeight="1" x14ac:dyDescent="0.25"/>
    <row r="40434" ht="30.75" customHeight="1" x14ac:dyDescent="0.25"/>
    <row r="40435" ht="30.75" customHeight="1" x14ac:dyDescent="0.25"/>
    <row r="40436" ht="30.75" customHeight="1" x14ac:dyDescent="0.25"/>
    <row r="40437" ht="30.75" customHeight="1" x14ac:dyDescent="0.25"/>
    <row r="40438" ht="30.75" customHeight="1" x14ac:dyDescent="0.25"/>
    <row r="40439" ht="30.75" customHeight="1" x14ac:dyDescent="0.25"/>
    <row r="40440" ht="30.75" customHeight="1" x14ac:dyDescent="0.25"/>
    <row r="40441" ht="30.75" customHeight="1" x14ac:dyDescent="0.25"/>
    <row r="40442" ht="30.75" customHeight="1" x14ac:dyDescent="0.25"/>
    <row r="40443" ht="30.75" customHeight="1" x14ac:dyDescent="0.25"/>
    <row r="40444" ht="30.75" customHeight="1" x14ac:dyDescent="0.25"/>
    <row r="40445" ht="30.75" customHeight="1" x14ac:dyDescent="0.25"/>
    <row r="40446" ht="30.75" customHeight="1" x14ac:dyDescent="0.25"/>
    <row r="40447" ht="30.75" customHeight="1" x14ac:dyDescent="0.25"/>
    <row r="40448" ht="30.75" customHeight="1" x14ac:dyDescent="0.25"/>
    <row r="40449" ht="30.75" customHeight="1" x14ac:dyDescent="0.25"/>
    <row r="40450" ht="30.75" customHeight="1" x14ac:dyDescent="0.25"/>
    <row r="40451" ht="30.75" customHeight="1" x14ac:dyDescent="0.25"/>
    <row r="40452" ht="30.75" customHeight="1" x14ac:dyDescent="0.25"/>
    <row r="40453" ht="30.75" customHeight="1" x14ac:dyDescent="0.25"/>
    <row r="40454" ht="30.75" customHeight="1" x14ac:dyDescent="0.25"/>
    <row r="40455" ht="30.75" customHeight="1" x14ac:dyDescent="0.25"/>
    <row r="40456" ht="30.75" customHeight="1" x14ac:dyDescent="0.25"/>
    <row r="40457" ht="30.75" customHeight="1" x14ac:dyDescent="0.25"/>
    <row r="40458" ht="30.75" customHeight="1" x14ac:dyDescent="0.25"/>
    <row r="40459" ht="30.75" customHeight="1" x14ac:dyDescent="0.25"/>
    <row r="40460" ht="30.75" customHeight="1" x14ac:dyDescent="0.25"/>
    <row r="40461" ht="30.75" customHeight="1" x14ac:dyDescent="0.25"/>
    <row r="40462" ht="30.75" customHeight="1" x14ac:dyDescent="0.25"/>
    <row r="40463" ht="30.75" customHeight="1" x14ac:dyDescent="0.25"/>
    <row r="40464" ht="30.75" customHeight="1" x14ac:dyDescent="0.25"/>
    <row r="40465" ht="30.75" customHeight="1" x14ac:dyDescent="0.25"/>
    <row r="40466" ht="30.75" customHeight="1" x14ac:dyDescent="0.25"/>
    <row r="40467" ht="30.75" customHeight="1" x14ac:dyDescent="0.25"/>
    <row r="40468" ht="30.75" customHeight="1" x14ac:dyDescent="0.25"/>
    <row r="40469" ht="30.75" customHeight="1" x14ac:dyDescent="0.25"/>
    <row r="40470" ht="30.75" customHeight="1" x14ac:dyDescent="0.25"/>
    <row r="40471" ht="30.75" customHeight="1" x14ac:dyDescent="0.25"/>
    <row r="40472" ht="30.75" customHeight="1" x14ac:dyDescent="0.25"/>
    <row r="40473" ht="30.75" customHeight="1" x14ac:dyDescent="0.25"/>
    <row r="40474" ht="30.75" customHeight="1" x14ac:dyDescent="0.25"/>
    <row r="40475" ht="30.75" customHeight="1" x14ac:dyDescent="0.25"/>
    <row r="40476" ht="30.75" customHeight="1" x14ac:dyDescent="0.25"/>
    <row r="40477" ht="30.75" customHeight="1" x14ac:dyDescent="0.25"/>
    <row r="40478" ht="30.75" customHeight="1" x14ac:dyDescent="0.25"/>
    <row r="40479" ht="30.75" customHeight="1" x14ac:dyDescent="0.25"/>
    <row r="40480" ht="30.75" customHeight="1" x14ac:dyDescent="0.25"/>
    <row r="40481" ht="30.75" customHeight="1" x14ac:dyDescent="0.25"/>
    <row r="40482" ht="30.75" customHeight="1" x14ac:dyDescent="0.25"/>
    <row r="40483" ht="30.75" customHeight="1" x14ac:dyDescent="0.25"/>
    <row r="40484" ht="30.75" customHeight="1" x14ac:dyDescent="0.25"/>
    <row r="40485" ht="30.75" customHeight="1" x14ac:dyDescent="0.25"/>
    <row r="40486" ht="30.75" customHeight="1" x14ac:dyDescent="0.25"/>
    <row r="40487" ht="30.75" customHeight="1" x14ac:dyDescent="0.25"/>
    <row r="40488" ht="30.75" customHeight="1" x14ac:dyDescent="0.25"/>
    <row r="40489" ht="30.75" customHeight="1" x14ac:dyDescent="0.25"/>
    <row r="40490" ht="30.75" customHeight="1" x14ac:dyDescent="0.25"/>
    <row r="40491" ht="30.75" customHeight="1" x14ac:dyDescent="0.25"/>
    <row r="40492" ht="30.75" customHeight="1" x14ac:dyDescent="0.25"/>
    <row r="40493" ht="30.75" customHeight="1" x14ac:dyDescent="0.25"/>
    <row r="40494" ht="30.75" customHeight="1" x14ac:dyDescent="0.25"/>
    <row r="40495" ht="30.75" customHeight="1" x14ac:dyDescent="0.25"/>
    <row r="40496" ht="30.75" customHeight="1" x14ac:dyDescent="0.25"/>
    <row r="40497" ht="30.75" customHeight="1" x14ac:dyDescent="0.25"/>
    <row r="40498" ht="30.75" customHeight="1" x14ac:dyDescent="0.25"/>
    <row r="40499" ht="30.75" customHeight="1" x14ac:dyDescent="0.25"/>
    <row r="40500" ht="30.75" customHeight="1" x14ac:dyDescent="0.25"/>
    <row r="40501" ht="30.75" customHeight="1" x14ac:dyDescent="0.25"/>
    <row r="40502" ht="30.75" customHeight="1" x14ac:dyDescent="0.25"/>
    <row r="40503" ht="30.75" customHeight="1" x14ac:dyDescent="0.25"/>
    <row r="40504" ht="30.75" customHeight="1" x14ac:dyDescent="0.25"/>
    <row r="40505" ht="30.75" customHeight="1" x14ac:dyDescent="0.25"/>
    <row r="40506" ht="30.75" customHeight="1" x14ac:dyDescent="0.25"/>
    <row r="40507" ht="30.75" customHeight="1" x14ac:dyDescent="0.25"/>
    <row r="40508" ht="30.75" customHeight="1" x14ac:dyDescent="0.25"/>
    <row r="40509" ht="30.75" customHeight="1" x14ac:dyDescent="0.25"/>
    <row r="40510" ht="30.75" customHeight="1" x14ac:dyDescent="0.25"/>
    <row r="40511" ht="30.75" customHeight="1" x14ac:dyDescent="0.25"/>
    <row r="40512" ht="30.75" customHeight="1" x14ac:dyDescent="0.25"/>
    <row r="40513" ht="30.75" customHeight="1" x14ac:dyDescent="0.25"/>
    <row r="40514" ht="30.75" customHeight="1" x14ac:dyDescent="0.25"/>
    <row r="40515" ht="30.75" customHeight="1" x14ac:dyDescent="0.25"/>
    <row r="40516" ht="30.75" customHeight="1" x14ac:dyDescent="0.25"/>
    <row r="40517" ht="30.75" customHeight="1" x14ac:dyDescent="0.25"/>
    <row r="40518" ht="30.75" customHeight="1" x14ac:dyDescent="0.25"/>
    <row r="40519" ht="30.75" customHeight="1" x14ac:dyDescent="0.25"/>
    <row r="40520" ht="30.75" customHeight="1" x14ac:dyDescent="0.25"/>
    <row r="40521" ht="30.75" customHeight="1" x14ac:dyDescent="0.25"/>
    <row r="40522" ht="30.75" customHeight="1" x14ac:dyDescent="0.25"/>
    <row r="40523" ht="30.75" customHeight="1" x14ac:dyDescent="0.25"/>
    <row r="40524" ht="30.75" customHeight="1" x14ac:dyDescent="0.25"/>
    <row r="40525" ht="30.75" customHeight="1" x14ac:dyDescent="0.25"/>
    <row r="40526" ht="30.75" customHeight="1" x14ac:dyDescent="0.25"/>
    <row r="40527" ht="30.75" customHeight="1" x14ac:dyDescent="0.25"/>
    <row r="40528" ht="30.75" customHeight="1" x14ac:dyDescent="0.25"/>
    <row r="40529" ht="30.75" customHeight="1" x14ac:dyDescent="0.25"/>
    <row r="40530" ht="30.75" customHeight="1" x14ac:dyDescent="0.25"/>
    <row r="40531" ht="30.75" customHeight="1" x14ac:dyDescent="0.25"/>
    <row r="40532" ht="30.75" customHeight="1" x14ac:dyDescent="0.25"/>
    <row r="40533" ht="30.75" customHeight="1" x14ac:dyDescent="0.25"/>
    <row r="40534" ht="30.75" customHeight="1" x14ac:dyDescent="0.25"/>
    <row r="40535" ht="30.75" customHeight="1" x14ac:dyDescent="0.25"/>
    <row r="40536" ht="30.75" customHeight="1" x14ac:dyDescent="0.25"/>
    <row r="40537" ht="30.75" customHeight="1" x14ac:dyDescent="0.25"/>
    <row r="40538" ht="30.75" customHeight="1" x14ac:dyDescent="0.25"/>
    <row r="40539" ht="30.75" customHeight="1" x14ac:dyDescent="0.25"/>
    <row r="40540" ht="30.75" customHeight="1" x14ac:dyDescent="0.25"/>
    <row r="40541" ht="30.75" customHeight="1" x14ac:dyDescent="0.25"/>
    <row r="40542" ht="30.75" customHeight="1" x14ac:dyDescent="0.25"/>
    <row r="40543" ht="30.75" customHeight="1" x14ac:dyDescent="0.25"/>
    <row r="40544" ht="30.75" customHeight="1" x14ac:dyDescent="0.25"/>
    <row r="40545" ht="30.75" customHeight="1" x14ac:dyDescent="0.25"/>
    <row r="40546" ht="30.75" customHeight="1" x14ac:dyDescent="0.25"/>
    <row r="40547" ht="30.75" customHeight="1" x14ac:dyDescent="0.25"/>
    <row r="40548" ht="30.75" customHeight="1" x14ac:dyDescent="0.25"/>
    <row r="40549" ht="30.75" customHeight="1" x14ac:dyDescent="0.25"/>
    <row r="40550" ht="30.75" customHeight="1" x14ac:dyDescent="0.25"/>
    <row r="40551" ht="30.75" customHeight="1" x14ac:dyDescent="0.25"/>
    <row r="40552" ht="30.75" customHeight="1" x14ac:dyDescent="0.25"/>
    <row r="40553" ht="30.75" customHeight="1" x14ac:dyDescent="0.25"/>
    <row r="40554" ht="30.75" customHeight="1" x14ac:dyDescent="0.25"/>
    <row r="40555" ht="30.75" customHeight="1" x14ac:dyDescent="0.25"/>
    <row r="40556" ht="30.75" customHeight="1" x14ac:dyDescent="0.25"/>
    <row r="40557" ht="30.75" customHeight="1" x14ac:dyDescent="0.25"/>
    <row r="40558" ht="30.75" customHeight="1" x14ac:dyDescent="0.25"/>
    <row r="40559" ht="30.75" customHeight="1" x14ac:dyDescent="0.25"/>
    <row r="40560" ht="30.75" customHeight="1" x14ac:dyDescent="0.25"/>
    <row r="40561" ht="30.75" customHeight="1" x14ac:dyDescent="0.25"/>
    <row r="40562" ht="30.75" customHeight="1" x14ac:dyDescent="0.25"/>
    <row r="40563" ht="30.75" customHeight="1" x14ac:dyDescent="0.25"/>
    <row r="40564" ht="30.75" customHeight="1" x14ac:dyDescent="0.25"/>
    <row r="40565" ht="30.75" customHeight="1" x14ac:dyDescent="0.25"/>
    <row r="40566" ht="30.75" customHeight="1" x14ac:dyDescent="0.25"/>
    <row r="40567" ht="30.75" customHeight="1" x14ac:dyDescent="0.25"/>
    <row r="40568" ht="30.75" customHeight="1" x14ac:dyDescent="0.25"/>
    <row r="40569" ht="30.75" customHeight="1" x14ac:dyDescent="0.25"/>
    <row r="40570" ht="30.75" customHeight="1" x14ac:dyDescent="0.25"/>
    <row r="40571" ht="30.75" customHeight="1" x14ac:dyDescent="0.25"/>
    <row r="40572" ht="30.75" customHeight="1" x14ac:dyDescent="0.25"/>
    <row r="40573" ht="30.75" customHeight="1" x14ac:dyDescent="0.25"/>
    <row r="40574" ht="30.75" customHeight="1" x14ac:dyDescent="0.25"/>
    <row r="40575" ht="30.75" customHeight="1" x14ac:dyDescent="0.25"/>
    <row r="40576" ht="30.75" customHeight="1" x14ac:dyDescent="0.25"/>
    <row r="40577" ht="30.75" customHeight="1" x14ac:dyDescent="0.25"/>
    <row r="40578" ht="30.75" customHeight="1" x14ac:dyDescent="0.25"/>
    <row r="40579" ht="30.75" customHeight="1" x14ac:dyDescent="0.25"/>
    <row r="40580" ht="30.75" customHeight="1" x14ac:dyDescent="0.25"/>
    <row r="40581" ht="30.75" customHeight="1" x14ac:dyDescent="0.25"/>
    <row r="40582" ht="30.75" customHeight="1" x14ac:dyDescent="0.25"/>
    <row r="40583" ht="30.75" customHeight="1" x14ac:dyDescent="0.25"/>
    <row r="40584" ht="30.75" customHeight="1" x14ac:dyDescent="0.25"/>
    <row r="40585" ht="30.75" customHeight="1" x14ac:dyDescent="0.25"/>
    <row r="40586" ht="30.75" customHeight="1" x14ac:dyDescent="0.25"/>
    <row r="40587" ht="30.75" customHeight="1" x14ac:dyDescent="0.25"/>
    <row r="40588" ht="30.75" customHeight="1" x14ac:dyDescent="0.25"/>
    <row r="40589" ht="30.75" customHeight="1" x14ac:dyDescent="0.25"/>
    <row r="40590" ht="30.75" customHeight="1" x14ac:dyDescent="0.25"/>
    <row r="40591" ht="30.75" customHeight="1" x14ac:dyDescent="0.25"/>
    <row r="40592" ht="30.75" customHeight="1" x14ac:dyDescent="0.25"/>
    <row r="40593" ht="30.75" customHeight="1" x14ac:dyDescent="0.25"/>
    <row r="40594" ht="30.75" customHeight="1" x14ac:dyDescent="0.25"/>
    <row r="40595" ht="30.75" customHeight="1" x14ac:dyDescent="0.25"/>
    <row r="40596" ht="30.75" customHeight="1" x14ac:dyDescent="0.25"/>
    <row r="40597" ht="30.75" customHeight="1" x14ac:dyDescent="0.25"/>
    <row r="40598" ht="30.75" customHeight="1" x14ac:dyDescent="0.25"/>
    <row r="40599" ht="30.75" customHeight="1" x14ac:dyDescent="0.25"/>
    <row r="40600" ht="30.75" customHeight="1" x14ac:dyDescent="0.25"/>
    <row r="40601" ht="30.75" customHeight="1" x14ac:dyDescent="0.25"/>
    <row r="40602" ht="30.75" customHeight="1" x14ac:dyDescent="0.25"/>
    <row r="40603" ht="30.75" customHeight="1" x14ac:dyDescent="0.25"/>
    <row r="40604" ht="30.75" customHeight="1" x14ac:dyDescent="0.25"/>
    <row r="40605" ht="30.75" customHeight="1" x14ac:dyDescent="0.25"/>
    <row r="40606" ht="30.75" customHeight="1" x14ac:dyDescent="0.25"/>
    <row r="40607" ht="30.75" customHeight="1" x14ac:dyDescent="0.25"/>
    <row r="40608" ht="30.75" customHeight="1" x14ac:dyDescent="0.25"/>
    <row r="40609" ht="30.75" customHeight="1" x14ac:dyDescent="0.25"/>
    <row r="40610" ht="30.75" customHeight="1" x14ac:dyDescent="0.25"/>
    <row r="40611" ht="30.75" customHeight="1" x14ac:dyDescent="0.25"/>
    <row r="40612" ht="30.75" customHeight="1" x14ac:dyDescent="0.25"/>
    <row r="40613" ht="30.75" customHeight="1" x14ac:dyDescent="0.25"/>
    <row r="40614" ht="30.75" customHeight="1" x14ac:dyDescent="0.25"/>
    <row r="40615" ht="30.75" customHeight="1" x14ac:dyDescent="0.25"/>
    <row r="40616" ht="30.75" customHeight="1" x14ac:dyDescent="0.25"/>
    <row r="40617" ht="30.75" customHeight="1" x14ac:dyDescent="0.25"/>
    <row r="40618" ht="30.75" customHeight="1" x14ac:dyDescent="0.25"/>
    <row r="40619" ht="30.75" customHeight="1" x14ac:dyDescent="0.25"/>
    <row r="40620" ht="30.75" customHeight="1" x14ac:dyDescent="0.25"/>
    <row r="40621" ht="30.75" customHeight="1" x14ac:dyDescent="0.25"/>
    <row r="40622" ht="30.75" customHeight="1" x14ac:dyDescent="0.25"/>
    <row r="40623" ht="30.75" customHeight="1" x14ac:dyDescent="0.25"/>
    <row r="40624" ht="30.75" customHeight="1" x14ac:dyDescent="0.25"/>
    <row r="40625" ht="30.75" customHeight="1" x14ac:dyDescent="0.25"/>
    <row r="40626" ht="30.75" customHeight="1" x14ac:dyDescent="0.25"/>
    <row r="40627" ht="30.75" customHeight="1" x14ac:dyDescent="0.25"/>
    <row r="40628" ht="30.75" customHeight="1" x14ac:dyDescent="0.25"/>
    <row r="40629" ht="30.75" customHeight="1" x14ac:dyDescent="0.25"/>
    <row r="40630" ht="30.75" customHeight="1" x14ac:dyDescent="0.25"/>
    <row r="40631" ht="30.75" customHeight="1" x14ac:dyDescent="0.25"/>
    <row r="40632" ht="30.75" customHeight="1" x14ac:dyDescent="0.25"/>
    <row r="40633" ht="30.75" customHeight="1" x14ac:dyDescent="0.25"/>
    <row r="40634" ht="30.75" customHeight="1" x14ac:dyDescent="0.25"/>
    <row r="40635" ht="30.75" customHeight="1" x14ac:dyDescent="0.25"/>
    <row r="40636" ht="30.75" customHeight="1" x14ac:dyDescent="0.25"/>
    <row r="40637" ht="30.75" customHeight="1" x14ac:dyDescent="0.25"/>
    <row r="40638" ht="30.75" customHeight="1" x14ac:dyDescent="0.25"/>
    <row r="40639" ht="30.75" customHeight="1" x14ac:dyDescent="0.25"/>
    <row r="40640" ht="30.75" customHeight="1" x14ac:dyDescent="0.25"/>
    <row r="40641" ht="30.75" customHeight="1" x14ac:dyDescent="0.25"/>
    <row r="40642" ht="30.75" customHeight="1" x14ac:dyDescent="0.25"/>
    <row r="40643" ht="30.75" customHeight="1" x14ac:dyDescent="0.25"/>
    <row r="40644" ht="30.75" customHeight="1" x14ac:dyDescent="0.25"/>
    <row r="40645" ht="30.75" customHeight="1" x14ac:dyDescent="0.25"/>
    <row r="40646" ht="30.75" customHeight="1" x14ac:dyDescent="0.25"/>
    <row r="40647" ht="30.75" customHeight="1" x14ac:dyDescent="0.25"/>
    <row r="40648" ht="30.75" customHeight="1" x14ac:dyDescent="0.25"/>
    <row r="40649" ht="30.75" customHeight="1" x14ac:dyDescent="0.25"/>
    <row r="40650" ht="30.75" customHeight="1" x14ac:dyDescent="0.25"/>
    <row r="40651" ht="30.75" customHeight="1" x14ac:dyDescent="0.25"/>
    <row r="40652" ht="30.75" customHeight="1" x14ac:dyDescent="0.25"/>
    <row r="40653" ht="30.75" customHeight="1" x14ac:dyDescent="0.25"/>
    <row r="40654" ht="30.75" customHeight="1" x14ac:dyDescent="0.25"/>
    <row r="40655" ht="30.75" customHeight="1" x14ac:dyDescent="0.25"/>
    <row r="40656" ht="30.75" customHeight="1" x14ac:dyDescent="0.25"/>
    <row r="40657" ht="30.75" customHeight="1" x14ac:dyDescent="0.25"/>
    <row r="40658" ht="30.75" customHeight="1" x14ac:dyDescent="0.25"/>
    <row r="40659" ht="30.75" customHeight="1" x14ac:dyDescent="0.25"/>
    <row r="40660" ht="30.75" customHeight="1" x14ac:dyDescent="0.25"/>
    <row r="40661" ht="30.75" customHeight="1" x14ac:dyDescent="0.25"/>
    <row r="40662" ht="30.75" customHeight="1" x14ac:dyDescent="0.25"/>
    <row r="40663" ht="30.75" customHeight="1" x14ac:dyDescent="0.25"/>
    <row r="40664" ht="30.75" customHeight="1" x14ac:dyDescent="0.25"/>
    <row r="40665" ht="30.75" customHeight="1" x14ac:dyDescent="0.25"/>
    <row r="40666" ht="30.75" customHeight="1" x14ac:dyDescent="0.25"/>
    <row r="40667" ht="30.75" customHeight="1" x14ac:dyDescent="0.25"/>
    <row r="40668" ht="30.75" customHeight="1" x14ac:dyDescent="0.25"/>
    <row r="40669" ht="30.75" customHeight="1" x14ac:dyDescent="0.25"/>
    <row r="40670" ht="30.75" customHeight="1" x14ac:dyDescent="0.25"/>
    <row r="40671" ht="30.75" customHeight="1" x14ac:dyDescent="0.25"/>
    <row r="40672" ht="30.75" customHeight="1" x14ac:dyDescent="0.25"/>
    <row r="40673" ht="30.75" customHeight="1" x14ac:dyDescent="0.25"/>
    <row r="40674" ht="30.75" customHeight="1" x14ac:dyDescent="0.25"/>
    <row r="40675" ht="30.75" customHeight="1" x14ac:dyDescent="0.25"/>
    <row r="40676" ht="30.75" customHeight="1" x14ac:dyDescent="0.25"/>
    <row r="40677" ht="30.75" customHeight="1" x14ac:dyDescent="0.25"/>
    <row r="40678" ht="30.75" customHeight="1" x14ac:dyDescent="0.25"/>
    <row r="40679" ht="30.75" customHeight="1" x14ac:dyDescent="0.25"/>
    <row r="40680" ht="30.75" customHeight="1" x14ac:dyDescent="0.25"/>
    <row r="40681" ht="30.75" customHeight="1" x14ac:dyDescent="0.25"/>
    <row r="40682" ht="30.75" customHeight="1" x14ac:dyDescent="0.25"/>
    <row r="40683" ht="30.75" customHeight="1" x14ac:dyDescent="0.25"/>
    <row r="40684" ht="30.75" customHeight="1" x14ac:dyDescent="0.25"/>
    <row r="40685" ht="30.75" customHeight="1" x14ac:dyDescent="0.25"/>
    <row r="40686" ht="30.75" customHeight="1" x14ac:dyDescent="0.25"/>
    <row r="40687" ht="30.75" customHeight="1" x14ac:dyDescent="0.25"/>
    <row r="40688" ht="30.75" customHeight="1" x14ac:dyDescent="0.25"/>
    <row r="40689" ht="30.75" customHeight="1" x14ac:dyDescent="0.25"/>
    <row r="40690" ht="30.75" customHeight="1" x14ac:dyDescent="0.25"/>
    <row r="40691" ht="30.75" customHeight="1" x14ac:dyDescent="0.25"/>
    <row r="40692" ht="30.75" customHeight="1" x14ac:dyDescent="0.25"/>
    <row r="40693" ht="30.75" customHeight="1" x14ac:dyDescent="0.25"/>
    <row r="40694" ht="30.75" customHeight="1" x14ac:dyDescent="0.25"/>
    <row r="40695" ht="30.75" customHeight="1" x14ac:dyDescent="0.25"/>
    <row r="40696" ht="30.75" customHeight="1" x14ac:dyDescent="0.25"/>
    <row r="40697" ht="30.75" customHeight="1" x14ac:dyDescent="0.25"/>
    <row r="40698" ht="30.75" customHeight="1" x14ac:dyDescent="0.25"/>
    <row r="40699" ht="30.75" customHeight="1" x14ac:dyDescent="0.25"/>
    <row r="40700" ht="30.75" customHeight="1" x14ac:dyDescent="0.25"/>
    <row r="40701" ht="30.75" customHeight="1" x14ac:dyDescent="0.25"/>
    <row r="40702" ht="30.75" customHeight="1" x14ac:dyDescent="0.25"/>
    <row r="40703" ht="30.75" customHeight="1" x14ac:dyDescent="0.25"/>
    <row r="40704" ht="30.75" customHeight="1" x14ac:dyDescent="0.25"/>
    <row r="40705" ht="30.75" customHeight="1" x14ac:dyDescent="0.25"/>
    <row r="40706" ht="30.75" customHeight="1" x14ac:dyDescent="0.25"/>
    <row r="40707" ht="30.75" customHeight="1" x14ac:dyDescent="0.25"/>
    <row r="40708" ht="30.75" customHeight="1" x14ac:dyDescent="0.25"/>
    <row r="40709" ht="30.75" customHeight="1" x14ac:dyDescent="0.25"/>
    <row r="40710" ht="30.75" customHeight="1" x14ac:dyDescent="0.25"/>
    <row r="40711" ht="30.75" customHeight="1" x14ac:dyDescent="0.25"/>
    <row r="40712" ht="30.75" customHeight="1" x14ac:dyDescent="0.25"/>
    <row r="40713" ht="30.75" customHeight="1" x14ac:dyDescent="0.25"/>
    <row r="40714" ht="30.75" customHeight="1" x14ac:dyDescent="0.25"/>
    <row r="40715" ht="30.75" customHeight="1" x14ac:dyDescent="0.25"/>
    <row r="40716" ht="30.75" customHeight="1" x14ac:dyDescent="0.25"/>
    <row r="40717" ht="30.75" customHeight="1" x14ac:dyDescent="0.25"/>
    <row r="40718" ht="30.75" customHeight="1" x14ac:dyDescent="0.25"/>
    <row r="40719" ht="30.75" customHeight="1" x14ac:dyDescent="0.25"/>
    <row r="40720" ht="30.75" customHeight="1" x14ac:dyDescent="0.25"/>
    <row r="40721" ht="30.75" customHeight="1" x14ac:dyDescent="0.25"/>
    <row r="40722" ht="30.75" customHeight="1" x14ac:dyDescent="0.25"/>
    <row r="40723" ht="30.75" customHeight="1" x14ac:dyDescent="0.25"/>
    <row r="40724" ht="30.75" customHeight="1" x14ac:dyDescent="0.25"/>
    <row r="40725" ht="30.75" customHeight="1" x14ac:dyDescent="0.25"/>
    <row r="40726" ht="30.75" customHeight="1" x14ac:dyDescent="0.25"/>
    <row r="40727" ht="30.75" customHeight="1" x14ac:dyDescent="0.25"/>
    <row r="40728" ht="30.75" customHeight="1" x14ac:dyDescent="0.25"/>
    <row r="40729" ht="30.75" customHeight="1" x14ac:dyDescent="0.25"/>
    <row r="40730" ht="30.75" customHeight="1" x14ac:dyDescent="0.25"/>
    <row r="40731" ht="30.75" customHeight="1" x14ac:dyDescent="0.25"/>
    <row r="40732" ht="30.75" customHeight="1" x14ac:dyDescent="0.25"/>
    <row r="40733" ht="30.75" customHeight="1" x14ac:dyDescent="0.25"/>
    <row r="40734" ht="30.75" customHeight="1" x14ac:dyDescent="0.25"/>
    <row r="40735" ht="30.75" customHeight="1" x14ac:dyDescent="0.25"/>
    <row r="40736" ht="30.75" customHeight="1" x14ac:dyDescent="0.25"/>
    <row r="40737" ht="30.75" customHeight="1" x14ac:dyDescent="0.25"/>
    <row r="40738" ht="30.75" customHeight="1" x14ac:dyDescent="0.25"/>
    <row r="40739" ht="30.75" customHeight="1" x14ac:dyDescent="0.25"/>
    <row r="40740" ht="30.75" customHeight="1" x14ac:dyDescent="0.25"/>
    <row r="40741" ht="30.75" customHeight="1" x14ac:dyDescent="0.25"/>
    <row r="40742" ht="30.75" customHeight="1" x14ac:dyDescent="0.25"/>
    <row r="40743" ht="30.75" customHeight="1" x14ac:dyDescent="0.25"/>
    <row r="40744" ht="30.75" customHeight="1" x14ac:dyDescent="0.25"/>
    <row r="40745" ht="30.75" customHeight="1" x14ac:dyDescent="0.25"/>
    <row r="40746" ht="30.75" customHeight="1" x14ac:dyDescent="0.25"/>
    <row r="40747" ht="30.75" customHeight="1" x14ac:dyDescent="0.25"/>
    <row r="40748" ht="30.75" customHeight="1" x14ac:dyDescent="0.25"/>
    <row r="40749" ht="30.75" customHeight="1" x14ac:dyDescent="0.25"/>
    <row r="40750" ht="30.75" customHeight="1" x14ac:dyDescent="0.25"/>
    <row r="40751" ht="30.75" customHeight="1" x14ac:dyDescent="0.25"/>
    <row r="40752" ht="30.75" customHeight="1" x14ac:dyDescent="0.25"/>
    <row r="40753" ht="30.75" customHeight="1" x14ac:dyDescent="0.25"/>
    <row r="40754" ht="30.75" customHeight="1" x14ac:dyDescent="0.25"/>
    <row r="40755" ht="30.75" customHeight="1" x14ac:dyDescent="0.25"/>
    <row r="40756" ht="30.75" customHeight="1" x14ac:dyDescent="0.25"/>
    <row r="40757" ht="30.75" customHeight="1" x14ac:dyDescent="0.25"/>
    <row r="40758" ht="30.75" customHeight="1" x14ac:dyDescent="0.25"/>
    <row r="40759" ht="30.75" customHeight="1" x14ac:dyDescent="0.25"/>
    <row r="40760" ht="30.75" customHeight="1" x14ac:dyDescent="0.25"/>
    <row r="40761" ht="30.75" customHeight="1" x14ac:dyDescent="0.25"/>
    <row r="40762" ht="30.75" customHeight="1" x14ac:dyDescent="0.25"/>
    <row r="40763" ht="30.75" customHeight="1" x14ac:dyDescent="0.25"/>
    <row r="40764" ht="30.75" customHeight="1" x14ac:dyDescent="0.25"/>
    <row r="40765" ht="30.75" customHeight="1" x14ac:dyDescent="0.25"/>
    <row r="40766" ht="30.75" customHeight="1" x14ac:dyDescent="0.25"/>
    <row r="40767" ht="30.75" customHeight="1" x14ac:dyDescent="0.25"/>
    <row r="40768" ht="30.75" customHeight="1" x14ac:dyDescent="0.25"/>
    <row r="40769" ht="30.75" customHeight="1" x14ac:dyDescent="0.25"/>
    <row r="40770" ht="30.75" customHeight="1" x14ac:dyDescent="0.25"/>
    <row r="40771" ht="30.75" customHeight="1" x14ac:dyDescent="0.25"/>
    <row r="40772" ht="30.75" customHeight="1" x14ac:dyDescent="0.25"/>
    <row r="40773" ht="30.75" customHeight="1" x14ac:dyDescent="0.25"/>
    <row r="40774" ht="30.75" customHeight="1" x14ac:dyDescent="0.25"/>
    <row r="40775" ht="30.75" customHeight="1" x14ac:dyDescent="0.25"/>
    <row r="40776" ht="30.75" customHeight="1" x14ac:dyDescent="0.25"/>
    <row r="40777" ht="30.75" customHeight="1" x14ac:dyDescent="0.25"/>
    <row r="40778" ht="30.75" customHeight="1" x14ac:dyDescent="0.25"/>
    <row r="40779" ht="30.75" customHeight="1" x14ac:dyDescent="0.25"/>
    <row r="40780" ht="30.75" customHeight="1" x14ac:dyDescent="0.25"/>
    <row r="40781" ht="30.75" customHeight="1" x14ac:dyDescent="0.25"/>
    <row r="40782" ht="30.75" customHeight="1" x14ac:dyDescent="0.25"/>
    <row r="40783" ht="30.75" customHeight="1" x14ac:dyDescent="0.25"/>
    <row r="40784" ht="30.75" customHeight="1" x14ac:dyDescent="0.25"/>
    <row r="40785" ht="30.75" customHeight="1" x14ac:dyDescent="0.25"/>
    <row r="40786" ht="30.75" customHeight="1" x14ac:dyDescent="0.25"/>
    <row r="40787" ht="30.75" customHeight="1" x14ac:dyDescent="0.25"/>
    <row r="40788" ht="30.75" customHeight="1" x14ac:dyDescent="0.25"/>
    <row r="40789" ht="30.75" customHeight="1" x14ac:dyDescent="0.25"/>
    <row r="40790" ht="30.75" customHeight="1" x14ac:dyDescent="0.25"/>
    <row r="40791" ht="30.75" customHeight="1" x14ac:dyDescent="0.25"/>
    <row r="40792" ht="30.75" customHeight="1" x14ac:dyDescent="0.25"/>
    <row r="40793" ht="30.75" customHeight="1" x14ac:dyDescent="0.25"/>
    <row r="40794" ht="30.75" customHeight="1" x14ac:dyDescent="0.25"/>
    <row r="40795" ht="30.75" customHeight="1" x14ac:dyDescent="0.25"/>
    <row r="40796" ht="30.75" customHeight="1" x14ac:dyDescent="0.25"/>
    <row r="40797" ht="30.75" customHeight="1" x14ac:dyDescent="0.25"/>
    <row r="40798" ht="30.75" customHeight="1" x14ac:dyDescent="0.25"/>
    <row r="40799" ht="30.75" customHeight="1" x14ac:dyDescent="0.25"/>
    <row r="40800" ht="30.75" customHeight="1" x14ac:dyDescent="0.25"/>
    <row r="40801" ht="30.75" customHeight="1" x14ac:dyDescent="0.25"/>
    <row r="40802" ht="30.75" customHeight="1" x14ac:dyDescent="0.25"/>
    <row r="40803" ht="30.75" customHeight="1" x14ac:dyDescent="0.25"/>
    <row r="40804" ht="30.75" customHeight="1" x14ac:dyDescent="0.25"/>
    <row r="40805" ht="30.75" customHeight="1" x14ac:dyDescent="0.25"/>
    <row r="40806" ht="30.75" customHeight="1" x14ac:dyDescent="0.25"/>
    <row r="40807" ht="30.75" customHeight="1" x14ac:dyDescent="0.25"/>
    <row r="40808" ht="30.75" customHeight="1" x14ac:dyDescent="0.25"/>
    <row r="40809" ht="30.75" customHeight="1" x14ac:dyDescent="0.25"/>
    <row r="40810" ht="30.75" customHeight="1" x14ac:dyDescent="0.25"/>
    <row r="40811" ht="30.75" customHeight="1" x14ac:dyDescent="0.25"/>
    <row r="40812" ht="30.75" customHeight="1" x14ac:dyDescent="0.25"/>
    <row r="40813" ht="30.75" customHeight="1" x14ac:dyDescent="0.25"/>
    <row r="40814" ht="30.75" customHeight="1" x14ac:dyDescent="0.25"/>
    <row r="40815" ht="30.75" customHeight="1" x14ac:dyDescent="0.25"/>
    <row r="40816" ht="30.75" customHeight="1" x14ac:dyDescent="0.25"/>
    <row r="40817" ht="30.75" customHeight="1" x14ac:dyDescent="0.25"/>
    <row r="40818" ht="30.75" customHeight="1" x14ac:dyDescent="0.25"/>
    <row r="40819" ht="30.75" customHeight="1" x14ac:dyDescent="0.25"/>
    <row r="40820" ht="30.75" customHeight="1" x14ac:dyDescent="0.25"/>
    <row r="40821" ht="30.75" customHeight="1" x14ac:dyDescent="0.25"/>
    <row r="40822" ht="30.75" customHeight="1" x14ac:dyDescent="0.25"/>
    <row r="40823" ht="30.75" customHeight="1" x14ac:dyDescent="0.25"/>
    <row r="40824" ht="30.75" customHeight="1" x14ac:dyDescent="0.25"/>
    <row r="40825" ht="30.75" customHeight="1" x14ac:dyDescent="0.25"/>
    <row r="40826" ht="30.75" customHeight="1" x14ac:dyDescent="0.25"/>
    <row r="40827" ht="30.75" customHeight="1" x14ac:dyDescent="0.25"/>
    <row r="40828" ht="30.75" customHeight="1" x14ac:dyDescent="0.25"/>
    <row r="40829" ht="30.75" customHeight="1" x14ac:dyDescent="0.25"/>
    <row r="40830" ht="30.75" customHeight="1" x14ac:dyDescent="0.25"/>
    <row r="40831" ht="30.75" customHeight="1" x14ac:dyDescent="0.25"/>
    <row r="40832" ht="30.75" customHeight="1" x14ac:dyDescent="0.25"/>
    <row r="40833" ht="30.75" customHeight="1" x14ac:dyDescent="0.25"/>
    <row r="40834" ht="30.75" customHeight="1" x14ac:dyDescent="0.25"/>
    <row r="40835" ht="30.75" customHeight="1" x14ac:dyDescent="0.25"/>
    <row r="40836" ht="30.75" customHeight="1" x14ac:dyDescent="0.25"/>
    <row r="40837" ht="30.75" customHeight="1" x14ac:dyDescent="0.25"/>
    <row r="40838" ht="30.75" customHeight="1" x14ac:dyDescent="0.25"/>
    <row r="40839" ht="30.75" customHeight="1" x14ac:dyDescent="0.25"/>
    <row r="40840" ht="30.75" customHeight="1" x14ac:dyDescent="0.25"/>
    <row r="40841" ht="30.75" customHeight="1" x14ac:dyDescent="0.25"/>
    <row r="40842" ht="30.75" customHeight="1" x14ac:dyDescent="0.25"/>
    <row r="40843" ht="30.75" customHeight="1" x14ac:dyDescent="0.25"/>
    <row r="40844" ht="30.75" customHeight="1" x14ac:dyDescent="0.25"/>
    <row r="40845" ht="30.75" customHeight="1" x14ac:dyDescent="0.25"/>
    <row r="40846" ht="30.75" customHeight="1" x14ac:dyDescent="0.25"/>
    <row r="40847" ht="30.75" customHeight="1" x14ac:dyDescent="0.25"/>
    <row r="40848" ht="30.75" customHeight="1" x14ac:dyDescent="0.25"/>
    <row r="40849" ht="30.75" customHeight="1" x14ac:dyDescent="0.25"/>
    <row r="40850" ht="30.75" customHeight="1" x14ac:dyDescent="0.25"/>
    <row r="40851" ht="30.75" customHeight="1" x14ac:dyDescent="0.25"/>
    <row r="40852" ht="30.75" customHeight="1" x14ac:dyDescent="0.25"/>
    <row r="40853" ht="30.75" customHeight="1" x14ac:dyDescent="0.25"/>
    <row r="40854" ht="30.75" customHeight="1" x14ac:dyDescent="0.25"/>
    <row r="40855" ht="30.75" customHeight="1" x14ac:dyDescent="0.25"/>
    <row r="40856" ht="30.75" customHeight="1" x14ac:dyDescent="0.25"/>
    <row r="40857" ht="30.75" customHeight="1" x14ac:dyDescent="0.25"/>
    <row r="40858" ht="30.75" customHeight="1" x14ac:dyDescent="0.25"/>
    <row r="40859" ht="30.75" customHeight="1" x14ac:dyDescent="0.25"/>
    <row r="40860" ht="30.75" customHeight="1" x14ac:dyDescent="0.25"/>
    <row r="40861" ht="30.75" customHeight="1" x14ac:dyDescent="0.25"/>
    <row r="40862" ht="30.75" customHeight="1" x14ac:dyDescent="0.25"/>
    <row r="40863" ht="30.75" customHeight="1" x14ac:dyDescent="0.25"/>
    <row r="40864" ht="30.75" customHeight="1" x14ac:dyDescent="0.25"/>
    <row r="40865" ht="30.75" customHeight="1" x14ac:dyDescent="0.25"/>
    <row r="40866" ht="30.75" customHeight="1" x14ac:dyDescent="0.25"/>
    <row r="40867" ht="30.75" customHeight="1" x14ac:dyDescent="0.25"/>
    <row r="40868" ht="30.75" customHeight="1" x14ac:dyDescent="0.25"/>
    <row r="40869" ht="30.75" customHeight="1" x14ac:dyDescent="0.25"/>
    <row r="40870" ht="30.75" customHeight="1" x14ac:dyDescent="0.25"/>
    <row r="40871" ht="30.75" customHeight="1" x14ac:dyDescent="0.25"/>
    <row r="40872" ht="30.75" customHeight="1" x14ac:dyDescent="0.25"/>
    <row r="40873" ht="30.75" customHeight="1" x14ac:dyDescent="0.25"/>
    <row r="40874" ht="30.75" customHeight="1" x14ac:dyDescent="0.25"/>
    <row r="40875" ht="30.75" customHeight="1" x14ac:dyDescent="0.25"/>
    <row r="40876" ht="30.75" customHeight="1" x14ac:dyDescent="0.25"/>
    <row r="40877" ht="30.75" customHeight="1" x14ac:dyDescent="0.25"/>
    <row r="40878" ht="30.75" customHeight="1" x14ac:dyDescent="0.25"/>
    <row r="40879" ht="30.75" customHeight="1" x14ac:dyDescent="0.25"/>
    <row r="40880" ht="30.75" customHeight="1" x14ac:dyDescent="0.25"/>
    <row r="40881" ht="30.75" customHeight="1" x14ac:dyDescent="0.25"/>
    <row r="40882" ht="30.75" customHeight="1" x14ac:dyDescent="0.25"/>
    <row r="40883" ht="30.75" customHeight="1" x14ac:dyDescent="0.25"/>
    <row r="40884" ht="30.75" customHeight="1" x14ac:dyDescent="0.25"/>
    <row r="40885" ht="30.75" customHeight="1" x14ac:dyDescent="0.25"/>
    <row r="40886" ht="30.75" customHeight="1" x14ac:dyDescent="0.25"/>
    <row r="40887" ht="30.75" customHeight="1" x14ac:dyDescent="0.25"/>
    <row r="40888" ht="30.75" customHeight="1" x14ac:dyDescent="0.25"/>
    <row r="40889" ht="30.75" customHeight="1" x14ac:dyDescent="0.25"/>
    <row r="40890" ht="30.75" customHeight="1" x14ac:dyDescent="0.25"/>
    <row r="40891" ht="30.75" customHeight="1" x14ac:dyDescent="0.25"/>
    <row r="40892" ht="30.75" customHeight="1" x14ac:dyDescent="0.25"/>
    <row r="40893" ht="30.75" customHeight="1" x14ac:dyDescent="0.25"/>
    <row r="40894" ht="30.75" customHeight="1" x14ac:dyDescent="0.25"/>
    <row r="40895" ht="30.75" customHeight="1" x14ac:dyDescent="0.25"/>
    <row r="40896" ht="30.75" customHeight="1" x14ac:dyDescent="0.25"/>
    <row r="40897" ht="30.75" customHeight="1" x14ac:dyDescent="0.25"/>
    <row r="40898" ht="30.75" customHeight="1" x14ac:dyDescent="0.25"/>
    <row r="40899" ht="30.75" customHeight="1" x14ac:dyDescent="0.25"/>
    <row r="40900" ht="30.75" customHeight="1" x14ac:dyDescent="0.25"/>
    <row r="40901" ht="30.75" customHeight="1" x14ac:dyDescent="0.25"/>
    <row r="40902" ht="30.75" customHeight="1" x14ac:dyDescent="0.25"/>
    <row r="40903" ht="30.75" customHeight="1" x14ac:dyDescent="0.25"/>
    <row r="40904" ht="30.75" customHeight="1" x14ac:dyDescent="0.25"/>
    <row r="40905" ht="30.75" customHeight="1" x14ac:dyDescent="0.25"/>
    <row r="40906" ht="30.75" customHeight="1" x14ac:dyDescent="0.25"/>
    <row r="40907" ht="30.75" customHeight="1" x14ac:dyDescent="0.25"/>
    <row r="40908" ht="30.75" customHeight="1" x14ac:dyDescent="0.25"/>
    <row r="40909" ht="30.75" customHeight="1" x14ac:dyDescent="0.25"/>
    <row r="40910" ht="30.75" customHeight="1" x14ac:dyDescent="0.25"/>
    <row r="40911" ht="30.75" customHeight="1" x14ac:dyDescent="0.25"/>
    <row r="40912" ht="30.75" customHeight="1" x14ac:dyDescent="0.25"/>
    <row r="40913" ht="30.75" customHeight="1" x14ac:dyDescent="0.25"/>
    <row r="40914" ht="30.75" customHeight="1" x14ac:dyDescent="0.25"/>
    <row r="40915" ht="30.75" customHeight="1" x14ac:dyDescent="0.25"/>
    <row r="40916" ht="30.75" customHeight="1" x14ac:dyDescent="0.25"/>
    <row r="40917" ht="30.75" customHeight="1" x14ac:dyDescent="0.25"/>
    <row r="40918" ht="30.75" customHeight="1" x14ac:dyDescent="0.25"/>
    <row r="40919" ht="30.75" customHeight="1" x14ac:dyDescent="0.25"/>
    <row r="40920" ht="30.75" customHeight="1" x14ac:dyDescent="0.25"/>
    <row r="40921" ht="30.75" customHeight="1" x14ac:dyDescent="0.25"/>
    <row r="40922" ht="30.75" customHeight="1" x14ac:dyDescent="0.25"/>
    <row r="40923" ht="30.75" customHeight="1" x14ac:dyDescent="0.25"/>
    <row r="40924" ht="30.75" customHeight="1" x14ac:dyDescent="0.25"/>
    <row r="40925" ht="30.75" customHeight="1" x14ac:dyDescent="0.25"/>
    <row r="40926" ht="30.75" customHeight="1" x14ac:dyDescent="0.25"/>
    <row r="40927" ht="30.75" customHeight="1" x14ac:dyDescent="0.25"/>
    <row r="40928" ht="30.75" customHeight="1" x14ac:dyDescent="0.25"/>
    <row r="40929" ht="30.75" customHeight="1" x14ac:dyDescent="0.25"/>
    <row r="40930" ht="30.75" customHeight="1" x14ac:dyDescent="0.25"/>
    <row r="40931" ht="30.75" customHeight="1" x14ac:dyDescent="0.25"/>
    <row r="40932" ht="30.75" customHeight="1" x14ac:dyDescent="0.25"/>
    <row r="40933" ht="30.75" customHeight="1" x14ac:dyDescent="0.25"/>
    <row r="40934" ht="30.75" customHeight="1" x14ac:dyDescent="0.25"/>
    <row r="40935" ht="30.75" customHeight="1" x14ac:dyDescent="0.25"/>
    <row r="40936" ht="30.75" customHeight="1" x14ac:dyDescent="0.25"/>
    <row r="40937" ht="30.75" customHeight="1" x14ac:dyDescent="0.25"/>
    <row r="40938" ht="30.75" customHeight="1" x14ac:dyDescent="0.25"/>
    <row r="40939" ht="30.75" customHeight="1" x14ac:dyDescent="0.25"/>
    <row r="40940" ht="30.75" customHeight="1" x14ac:dyDescent="0.25"/>
    <row r="40941" ht="30.75" customHeight="1" x14ac:dyDescent="0.25"/>
    <row r="40942" ht="30.75" customHeight="1" x14ac:dyDescent="0.25"/>
    <row r="40943" ht="30.75" customHeight="1" x14ac:dyDescent="0.25"/>
    <row r="40944" ht="30.75" customHeight="1" x14ac:dyDescent="0.25"/>
    <row r="40945" ht="30.75" customHeight="1" x14ac:dyDescent="0.25"/>
    <row r="40946" ht="30.75" customHeight="1" x14ac:dyDescent="0.25"/>
    <row r="40947" ht="30.75" customHeight="1" x14ac:dyDescent="0.25"/>
    <row r="40948" ht="30.75" customHeight="1" x14ac:dyDescent="0.25"/>
    <row r="40949" ht="30.75" customHeight="1" x14ac:dyDescent="0.25"/>
    <row r="40950" ht="30.75" customHeight="1" x14ac:dyDescent="0.25"/>
    <row r="40951" ht="30.75" customHeight="1" x14ac:dyDescent="0.25"/>
    <row r="40952" ht="30.75" customHeight="1" x14ac:dyDescent="0.25"/>
    <row r="40953" ht="30.75" customHeight="1" x14ac:dyDescent="0.25"/>
    <row r="40954" ht="30.75" customHeight="1" x14ac:dyDescent="0.25"/>
    <row r="40955" ht="30.75" customHeight="1" x14ac:dyDescent="0.25"/>
    <row r="40956" ht="30.75" customHeight="1" x14ac:dyDescent="0.25"/>
    <row r="40957" ht="30.75" customHeight="1" x14ac:dyDescent="0.25"/>
    <row r="40958" ht="30.75" customHeight="1" x14ac:dyDescent="0.25"/>
    <row r="40959" ht="30.75" customHeight="1" x14ac:dyDescent="0.25"/>
    <row r="40960" ht="30.75" customHeight="1" x14ac:dyDescent="0.25"/>
    <row r="40961" ht="30.75" customHeight="1" x14ac:dyDescent="0.25"/>
    <row r="40962" ht="30.75" customHeight="1" x14ac:dyDescent="0.25"/>
    <row r="40963" ht="30.75" customHeight="1" x14ac:dyDescent="0.25"/>
    <row r="40964" ht="30.75" customHeight="1" x14ac:dyDescent="0.25"/>
    <row r="40965" ht="30.75" customHeight="1" x14ac:dyDescent="0.25"/>
    <row r="40966" ht="30.75" customHeight="1" x14ac:dyDescent="0.25"/>
    <row r="40967" ht="30.75" customHeight="1" x14ac:dyDescent="0.25"/>
    <row r="40968" ht="30.75" customHeight="1" x14ac:dyDescent="0.25"/>
    <row r="40969" ht="30.75" customHeight="1" x14ac:dyDescent="0.25"/>
    <row r="40970" ht="30.75" customHeight="1" x14ac:dyDescent="0.25"/>
    <row r="40971" ht="30.75" customHeight="1" x14ac:dyDescent="0.25"/>
    <row r="40972" ht="30.75" customHeight="1" x14ac:dyDescent="0.25"/>
    <row r="40973" ht="30.75" customHeight="1" x14ac:dyDescent="0.25"/>
    <row r="40974" ht="30.75" customHeight="1" x14ac:dyDescent="0.25"/>
    <row r="40975" ht="30.75" customHeight="1" x14ac:dyDescent="0.25"/>
    <row r="40976" ht="30.75" customHeight="1" x14ac:dyDescent="0.25"/>
    <row r="40977" ht="30.75" customHeight="1" x14ac:dyDescent="0.25"/>
    <row r="40978" ht="30.75" customHeight="1" x14ac:dyDescent="0.25"/>
    <row r="40979" ht="30.75" customHeight="1" x14ac:dyDescent="0.25"/>
    <row r="40980" ht="30.75" customHeight="1" x14ac:dyDescent="0.25"/>
    <row r="40981" ht="30.75" customHeight="1" x14ac:dyDescent="0.25"/>
    <row r="40982" ht="30.75" customHeight="1" x14ac:dyDescent="0.25"/>
    <row r="40983" ht="30.75" customHeight="1" x14ac:dyDescent="0.25"/>
    <row r="40984" ht="30.75" customHeight="1" x14ac:dyDescent="0.25"/>
    <row r="40985" ht="30.75" customHeight="1" x14ac:dyDescent="0.25"/>
    <row r="40986" ht="30.75" customHeight="1" x14ac:dyDescent="0.25"/>
    <row r="40987" ht="30.75" customHeight="1" x14ac:dyDescent="0.25"/>
    <row r="40988" ht="30.75" customHeight="1" x14ac:dyDescent="0.25"/>
    <row r="40989" ht="30.75" customHeight="1" x14ac:dyDescent="0.25"/>
    <row r="40990" ht="30.75" customHeight="1" x14ac:dyDescent="0.25"/>
    <row r="40991" ht="30.75" customHeight="1" x14ac:dyDescent="0.25"/>
    <row r="40992" ht="30.75" customHeight="1" x14ac:dyDescent="0.25"/>
    <row r="40993" ht="30.75" customHeight="1" x14ac:dyDescent="0.25"/>
    <row r="40994" ht="30.75" customHeight="1" x14ac:dyDescent="0.25"/>
    <row r="40995" ht="30.75" customHeight="1" x14ac:dyDescent="0.25"/>
    <row r="40996" ht="30.75" customHeight="1" x14ac:dyDescent="0.25"/>
    <row r="40997" ht="30.75" customHeight="1" x14ac:dyDescent="0.25"/>
    <row r="40998" ht="30.75" customHeight="1" x14ac:dyDescent="0.25"/>
    <row r="40999" ht="30.75" customHeight="1" x14ac:dyDescent="0.25"/>
    <row r="41000" ht="30.75" customHeight="1" x14ac:dyDescent="0.25"/>
    <row r="41001" ht="30.75" customHeight="1" x14ac:dyDescent="0.25"/>
    <row r="41002" ht="30.75" customHeight="1" x14ac:dyDescent="0.25"/>
    <row r="41003" ht="30.75" customHeight="1" x14ac:dyDescent="0.25"/>
    <row r="41004" ht="30.75" customHeight="1" x14ac:dyDescent="0.25"/>
    <row r="41005" ht="30.75" customHeight="1" x14ac:dyDescent="0.25"/>
    <row r="41006" ht="30.75" customHeight="1" x14ac:dyDescent="0.25"/>
    <row r="41007" ht="30.75" customHeight="1" x14ac:dyDescent="0.25"/>
    <row r="41008" ht="30.75" customHeight="1" x14ac:dyDescent="0.25"/>
    <row r="41009" ht="30.75" customHeight="1" x14ac:dyDescent="0.25"/>
    <row r="41010" ht="30.75" customHeight="1" x14ac:dyDescent="0.25"/>
    <row r="41011" ht="30.75" customHeight="1" x14ac:dyDescent="0.25"/>
    <row r="41012" ht="30.75" customHeight="1" x14ac:dyDescent="0.25"/>
    <row r="41013" ht="30.75" customHeight="1" x14ac:dyDescent="0.25"/>
    <row r="41014" ht="30.75" customHeight="1" x14ac:dyDescent="0.25"/>
    <row r="41015" ht="30.75" customHeight="1" x14ac:dyDescent="0.25"/>
    <row r="41016" ht="30.75" customHeight="1" x14ac:dyDescent="0.25"/>
    <row r="41017" ht="30.75" customHeight="1" x14ac:dyDescent="0.25"/>
    <row r="41018" ht="30.75" customHeight="1" x14ac:dyDescent="0.25"/>
    <row r="41019" ht="30.75" customHeight="1" x14ac:dyDescent="0.25"/>
    <row r="41020" ht="30.75" customHeight="1" x14ac:dyDescent="0.25"/>
    <row r="41021" ht="30.75" customHeight="1" x14ac:dyDescent="0.25"/>
    <row r="41022" ht="30.75" customHeight="1" x14ac:dyDescent="0.25"/>
    <row r="41023" ht="30.75" customHeight="1" x14ac:dyDescent="0.25"/>
    <row r="41024" ht="30.75" customHeight="1" x14ac:dyDescent="0.25"/>
    <row r="41025" ht="30.75" customHeight="1" x14ac:dyDescent="0.25"/>
    <row r="41026" ht="30.75" customHeight="1" x14ac:dyDescent="0.25"/>
    <row r="41027" ht="30.75" customHeight="1" x14ac:dyDescent="0.25"/>
    <row r="41028" ht="30.75" customHeight="1" x14ac:dyDescent="0.25"/>
    <row r="41029" ht="30.75" customHeight="1" x14ac:dyDescent="0.25"/>
    <row r="41030" ht="30.75" customHeight="1" x14ac:dyDescent="0.25"/>
    <row r="41031" ht="30.75" customHeight="1" x14ac:dyDescent="0.25"/>
    <row r="41032" ht="30.75" customHeight="1" x14ac:dyDescent="0.25"/>
    <row r="41033" ht="30.75" customHeight="1" x14ac:dyDescent="0.25"/>
    <row r="41034" ht="30.75" customHeight="1" x14ac:dyDescent="0.25"/>
    <row r="41035" ht="30.75" customHeight="1" x14ac:dyDescent="0.25"/>
    <row r="41036" ht="30.75" customHeight="1" x14ac:dyDescent="0.25"/>
    <row r="41037" ht="30.75" customHeight="1" x14ac:dyDescent="0.25"/>
    <row r="41038" ht="30.75" customHeight="1" x14ac:dyDescent="0.25"/>
    <row r="41039" ht="30.75" customHeight="1" x14ac:dyDescent="0.25"/>
    <row r="41040" ht="30.75" customHeight="1" x14ac:dyDescent="0.25"/>
    <row r="41041" ht="30.75" customHeight="1" x14ac:dyDescent="0.25"/>
    <row r="41042" ht="30.75" customHeight="1" x14ac:dyDescent="0.25"/>
    <row r="41043" ht="30.75" customHeight="1" x14ac:dyDescent="0.25"/>
    <row r="41044" ht="30.75" customHeight="1" x14ac:dyDescent="0.25"/>
    <row r="41045" ht="30.75" customHeight="1" x14ac:dyDescent="0.25"/>
    <row r="41046" ht="30.75" customHeight="1" x14ac:dyDescent="0.25"/>
    <row r="41047" ht="30.75" customHeight="1" x14ac:dyDescent="0.25"/>
    <row r="41048" ht="30.75" customHeight="1" x14ac:dyDescent="0.25"/>
    <row r="41049" ht="30.75" customHeight="1" x14ac:dyDescent="0.25"/>
    <row r="41050" ht="30.75" customHeight="1" x14ac:dyDescent="0.25"/>
    <row r="41051" ht="30.75" customHeight="1" x14ac:dyDescent="0.25"/>
    <row r="41052" ht="30.75" customHeight="1" x14ac:dyDescent="0.25"/>
    <row r="41053" ht="30.75" customHeight="1" x14ac:dyDescent="0.25"/>
    <row r="41054" ht="30.75" customHeight="1" x14ac:dyDescent="0.25"/>
    <row r="41055" ht="30.75" customHeight="1" x14ac:dyDescent="0.25"/>
    <row r="41056" ht="30.75" customHeight="1" x14ac:dyDescent="0.25"/>
    <row r="41057" ht="30.75" customHeight="1" x14ac:dyDescent="0.25"/>
    <row r="41058" ht="30.75" customHeight="1" x14ac:dyDescent="0.25"/>
    <row r="41059" ht="30.75" customHeight="1" x14ac:dyDescent="0.25"/>
    <row r="41060" ht="30.75" customHeight="1" x14ac:dyDescent="0.25"/>
    <row r="41061" ht="30.75" customHeight="1" x14ac:dyDescent="0.25"/>
    <row r="41062" ht="30.75" customHeight="1" x14ac:dyDescent="0.25"/>
    <row r="41063" ht="30.75" customHeight="1" x14ac:dyDescent="0.25"/>
    <row r="41064" ht="30.75" customHeight="1" x14ac:dyDescent="0.25"/>
    <row r="41065" ht="30.75" customHeight="1" x14ac:dyDescent="0.25"/>
    <row r="41066" ht="30.75" customHeight="1" x14ac:dyDescent="0.25"/>
    <row r="41067" ht="30.75" customHeight="1" x14ac:dyDescent="0.25"/>
    <row r="41068" ht="30.75" customHeight="1" x14ac:dyDescent="0.25"/>
    <row r="41069" ht="30.75" customHeight="1" x14ac:dyDescent="0.25"/>
    <row r="41070" ht="30.75" customHeight="1" x14ac:dyDescent="0.25"/>
    <row r="41071" ht="30.75" customHeight="1" x14ac:dyDescent="0.25"/>
    <row r="41072" ht="30.75" customHeight="1" x14ac:dyDescent="0.25"/>
    <row r="41073" ht="30.75" customHeight="1" x14ac:dyDescent="0.25"/>
    <row r="41074" ht="30.75" customHeight="1" x14ac:dyDescent="0.25"/>
    <row r="41075" ht="30.75" customHeight="1" x14ac:dyDescent="0.25"/>
    <row r="41076" ht="30.75" customHeight="1" x14ac:dyDescent="0.25"/>
    <row r="41077" ht="30.75" customHeight="1" x14ac:dyDescent="0.25"/>
    <row r="41078" ht="30.75" customHeight="1" x14ac:dyDescent="0.25"/>
    <row r="41079" ht="30.75" customHeight="1" x14ac:dyDescent="0.25"/>
    <row r="41080" ht="30.75" customHeight="1" x14ac:dyDescent="0.25"/>
    <row r="41081" ht="30.75" customHeight="1" x14ac:dyDescent="0.25"/>
    <row r="41082" ht="30.75" customHeight="1" x14ac:dyDescent="0.25"/>
    <row r="41083" ht="30.75" customHeight="1" x14ac:dyDescent="0.25"/>
    <row r="41084" ht="30.75" customHeight="1" x14ac:dyDescent="0.25"/>
    <row r="41085" ht="30.75" customHeight="1" x14ac:dyDescent="0.25"/>
    <row r="41086" ht="30.75" customHeight="1" x14ac:dyDescent="0.25"/>
    <row r="41087" ht="30.75" customHeight="1" x14ac:dyDescent="0.25"/>
    <row r="41088" ht="30.75" customHeight="1" x14ac:dyDescent="0.25"/>
    <row r="41089" ht="30.75" customHeight="1" x14ac:dyDescent="0.25"/>
    <row r="41090" ht="30.75" customHeight="1" x14ac:dyDescent="0.25"/>
    <row r="41091" ht="30.75" customHeight="1" x14ac:dyDescent="0.25"/>
    <row r="41092" ht="30.75" customHeight="1" x14ac:dyDescent="0.25"/>
    <row r="41093" ht="30.75" customHeight="1" x14ac:dyDescent="0.25"/>
    <row r="41094" ht="30.75" customHeight="1" x14ac:dyDescent="0.25"/>
    <row r="41095" ht="30.75" customHeight="1" x14ac:dyDescent="0.25"/>
    <row r="41096" ht="30.75" customHeight="1" x14ac:dyDescent="0.25"/>
    <row r="41097" ht="30.75" customHeight="1" x14ac:dyDescent="0.25"/>
    <row r="41098" ht="30.75" customHeight="1" x14ac:dyDescent="0.25"/>
    <row r="41099" ht="30.75" customHeight="1" x14ac:dyDescent="0.25"/>
    <row r="41100" ht="30.75" customHeight="1" x14ac:dyDescent="0.25"/>
    <row r="41101" ht="30.75" customHeight="1" x14ac:dyDescent="0.25"/>
    <row r="41102" ht="30.75" customHeight="1" x14ac:dyDescent="0.25"/>
    <row r="41103" ht="30.75" customHeight="1" x14ac:dyDescent="0.25"/>
    <row r="41104" ht="30.75" customHeight="1" x14ac:dyDescent="0.25"/>
    <row r="41105" ht="30.75" customHeight="1" x14ac:dyDescent="0.25"/>
    <row r="41106" ht="30.75" customHeight="1" x14ac:dyDescent="0.25"/>
    <row r="41107" ht="30.75" customHeight="1" x14ac:dyDescent="0.25"/>
    <row r="41108" ht="30.75" customHeight="1" x14ac:dyDescent="0.25"/>
    <row r="41109" ht="30.75" customHeight="1" x14ac:dyDescent="0.25"/>
    <row r="41110" ht="30.75" customHeight="1" x14ac:dyDescent="0.25"/>
    <row r="41111" ht="30.75" customHeight="1" x14ac:dyDescent="0.25"/>
    <row r="41112" ht="30.75" customHeight="1" x14ac:dyDescent="0.25"/>
    <row r="41113" ht="30.75" customHeight="1" x14ac:dyDescent="0.25"/>
    <row r="41114" ht="30.75" customHeight="1" x14ac:dyDescent="0.25"/>
    <row r="41115" ht="30.75" customHeight="1" x14ac:dyDescent="0.25"/>
    <row r="41116" ht="30.75" customHeight="1" x14ac:dyDescent="0.25"/>
    <row r="41117" ht="30.75" customHeight="1" x14ac:dyDescent="0.25"/>
    <row r="41118" ht="30.75" customHeight="1" x14ac:dyDescent="0.25"/>
    <row r="41119" ht="30.75" customHeight="1" x14ac:dyDescent="0.25"/>
    <row r="41120" ht="30.75" customHeight="1" x14ac:dyDescent="0.25"/>
    <row r="41121" ht="30.75" customHeight="1" x14ac:dyDescent="0.25"/>
    <row r="41122" ht="30.75" customHeight="1" x14ac:dyDescent="0.25"/>
    <row r="41123" ht="30.75" customHeight="1" x14ac:dyDescent="0.25"/>
    <row r="41124" ht="30.75" customHeight="1" x14ac:dyDescent="0.25"/>
    <row r="41125" ht="30.75" customHeight="1" x14ac:dyDescent="0.25"/>
    <row r="41126" ht="30.75" customHeight="1" x14ac:dyDescent="0.25"/>
    <row r="41127" ht="30.75" customHeight="1" x14ac:dyDescent="0.25"/>
    <row r="41128" ht="30.75" customHeight="1" x14ac:dyDescent="0.25"/>
    <row r="41129" ht="30.75" customHeight="1" x14ac:dyDescent="0.25"/>
    <row r="41130" ht="30.75" customHeight="1" x14ac:dyDescent="0.25"/>
    <row r="41131" ht="30.75" customHeight="1" x14ac:dyDescent="0.25"/>
    <row r="41132" ht="30.75" customHeight="1" x14ac:dyDescent="0.25"/>
    <row r="41133" ht="30.75" customHeight="1" x14ac:dyDescent="0.25"/>
    <row r="41134" ht="30.75" customHeight="1" x14ac:dyDescent="0.25"/>
    <row r="41135" ht="30.75" customHeight="1" x14ac:dyDescent="0.25"/>
    <row r="41136" ht="30.75" customHeight="1" x14ac:dyDescent="0.25"/>
    <row r="41137" ht="30.75" customHeight="1" x14ac:dyDescent="0.25"/>
    <row r="41138" ht="30.75" customHeight="1" x14ac:dyDescent="0.25"/>
    <row r="41139" ht="30.75" customHeight="1" x14ac:dyDescent="0.25"/>
    <row r="41140" ht="30.75" customHeight="1" x14ac:dyDescent="0.25"/>
    <row r="41141" ht="30.75" customHeight="1" x14ac:dyDescent="0.25"/>
    <row r="41142" ht="30.75" customHeight="1" x14ac:dyDescent="0.25"/>
    <row r="41143" ht="30.75" customHeight="1" x14ac:dyDescent="0.25"/>
    <row r="41144" ht="30.75" customHeight="1" x14ac:dyDescent="0.25"/>
    <row r="41145" ht="30.75" customHeight="1" x14ac:dyDescent="0.25"/>
    <row r="41146" ht="30.75" customHeight="1" x14ac:dyDescent="0.25"/>
    <row r="41147" ht="30.75" customHeight="1" x14ac:dyDescent="0.25"/>
    <row r="41148" ht="30.75" customHeight="1" x14ac:dyDescent="0.25"/>
    <row r="41149" ht="30.75" customHeight="1" x14ac:dyDescent="0.25"/>
    <row r="41150" ht="30.75" customHeight="1" x14ac:dyDescent="0.25"/>
    <row r="41151" ht="30.75" customHeight="1" x14ac:dyDescent="0.25"/>
    <row r="41152" ht="30.75" customHeight="1" x14ac:dyDescent="0.25"/>
    <row r="41153" ht="30.75" customHeight="1" x14ac:dyDescent="0.25"/>
    <row r="41154" ht="30.75" customHeight="1" x14ac:dyDescent="0.25"/>
    <row r="41155" ht="30.75" customHeight="1" x14ac:dyDescent="0.25"/>
    <row r="41156" ht="30.75" customHeight="1" x14ac:dyDescent="0.25"/>
    <row r="41157" ht="30.75" customHeight="1" x14ac:dyDescent="0.25"/>
    <row r="41158" ht="30.75" customHeight="1" x14ac:dyDescent="0.25"/>
    <row r="41159" ht="30.75" customHeight="1" x14ac:dyDescent="0.25"/>
    <row r="41160" ht="30.75" customHeight="1" x14ac:dyDescent="0.25"/>
    <row r="41161" ht="30.75" customHeight="1" x14ac:dyDescent="0.25"/>
    <row r="41162" ht="30.75" customHeight="1" x14ac:dyDescent="0.25"/>
    <row r="41163" ht="30.75" customHeight="1" x14ac:dyDescent="0.25"/>
    <row r="41164" ht="30.75" customHeight="1" x14ac:dyDescent="0.25"/>
    <row r="41165" ht="30.75" customHeight="1" x14ac:dyDescent="0.25"/>
    <row r="41166" ht="30.75" customHeight="1" x14ac:dyDescent="0.25"/>
    <row r="41167" ht="30.75" customHeight="1" x14ac:dyDescent="0.25"/>
    <row r="41168" ht="30.75" customHeight="1" x14ac:dyDescent="0.25"/>
    <row r="41169" ht="30.75" customHeight="1" x14ac:dyDescent="0.25"/>
    <row r="41170" ht="30.75" customHeight="1" x14ac:dyDescent="0.25"/>
    <row r="41171" ht="30.75" customHeight="1" x14ac:dyDescent="0.25"/>
    <row r="41172" ht="30.75" customHeight="1" x14ac:dyDescent="0.25"/>
    <row r="41173" ht="30.75" customHeight="1" x14ac:dyDescent="0.25"/>
    <row r="41174" ht="30.75" customHeight="1" x14ac:dyDescent="0.25"/>
    <row r="41175" ht="30.75" customHeight="1" x14ac:dyDescent="0.25"/>
    <row r="41176" ht="30.75" customHeight="1" x14ac:dyDescent="0.25"/>
    <row r="41177" ht="30.75" customHeight="1" x14ac:dyDescent="0.25"/>
    <row r="41178" ht="30.75" customHeight="1" x14ac:dyDescent="0.25"/>
    <row r="41179" ht="30.75" customHeight="1" x14ac:dyDescent="0.25"/>
    <row r="41180" ht="30.75" customHeight="1" x14ac:dyDescent="0.25"/>
    <row r="41181" ht="30.75" customHeight="1" x14ac:dyDescent="0.25"/>
    <row r="41182" ht="30.75" customHeight="1" x14ac:dyDescent="0.25"/>
    <row r="41183" ht="30.75" customHeight="1" x14ac:dyDescent="0.25"/>
    <row r="41184" ht="30.75" customHeight="1" x14ac:dyDescent="0.25"/>
    <row r="41185" ht="30.75" customHeight="1" x14ac:dyDescent="0.25"/>
    <row r="41186" ht="30.75" customHeight="1" x14ac:dyDescent="0.25"/>
    <row r="41187" ht="30.75" customHeight="1" x14ac:dyDescent="0.25"/>
    <row r="41188" ht="30.75" customHeight="1" x14ac:dyDescent="0.25"/>
    <row r="41189" ht="30.75" customHeight="1" x14ac:dyDescent="0.25"/>
    <row r="41190" ht="30.75" customHeight="1" x14ac:dyDescent="0.25"/>
    <row r="41191" ht="30.75" customHeight="1" x14ac:dyDescent="0.25"/>
    <row r="41192" ht="30.75" customHeight="1" x14ac:dyDescent="0.25"/>
    <row r="41193" ht="30.75" customHeight="1" x14ac:dyDescent="0.25"/>
    <row r="41194" ht="30.75" customHeight="1" x14ac:dyDescent="0.25"/>
    <row r="41195" ht="30.75" customHeight="1" x14ac:dyDescent="0.25"/>
    <row r="41196" ht="30.75" customHeight="1" x14ac:dyDescent="0.25"/>
    <row r="41197" ht="30.75" customHeight="1" x14ac:dyDescent="0.25"/>
    <row r="41198" ht="30.75" customHeight="1" x14ac:dyDescent="0.25"/>
    <row r="41199" ht="30.75" customHeight="1" x14ac:dyDescent="0.25"/>
    <row r="41200" ht="30.75" customHeight="1" x14ac:dyDescent="0.25"/>
    <row r="41201" ht="30.75" customHeight="1" x14ac:dyDescent="0.25"/>
    <row r="41202" ht="30.75" customHeight="1" x14ac:dyDescent="0.25"/>
    <row r="41203" ht="30.75" customHeight="1" x14ac:dyDescent="0.25"/>
    <row r="41204" ht="30.75" customHeight="1" x14ac:dyDescent="0.25"/>
    <row r="41205" ht="30.75" customHeight="1" x14ac:dyDescent="0.25"/>
    <row r="41206" ht="30.75" customHeight="1" x14ac:dyDescent="0.25"/>
    <row r="41207" ht="30.75" customHeight="1" x14ac:dyDescent="0.25"/>
    <row r="41208" ht="30.75" customHeight="1" x14ac:dyDescent="0.25"/>
    <row r="41209" ht="30.75" customHeight="1" x14ac:dyDescent="0.25"/>
    <row r="41210" ht="30.75" customHeight="1" x14ac:dyDescent="0.25"/>
    <row r="41211" ht="30.75" customHeight="1" x14ac:dyDescent="0.25"/>
    <row r="41212" ht="30.75" customHeight="1" x14ac:dyDescent="0.25"/>
    <row r="41213" ht="30.75" customHeight="1" x14ac:dyDescent="0.25"/>
    <row r="41214" ht="30.75" customHeight="1" x14ac:dyDescent="0.25"/>
    <row r="41215" ht="30.75" customHeight="1" x14ac:dyDescent="0.25"/>
    <row r="41216" ht="30.75" customHeight="1" x14ac:dyDescent="0.25"/>
    <row r="41217" ht="30.75" customHeight="1" x14ac:dyDescent="0.25"/>
    <row r="41218" ht="30.75" customHeight="1" x14ac:dyDescent="0.25"/>
    <row r="41219" ht="30.75" customHeight="1" x14ac:dyDescent="0.25"/>
    <row r="41220" ht="30.75" customHeight="1" x14ac:dyDescent="0.25"/>
    <row r="41221" ht="30.75" customHeight="1" x14ac:dyDescent="0.25"/>
    <row r="41222" ht="30.75" customHeight="1" x14ac:dyDescent="0.25"/>
    <row r="41223" ht="30.75" customHeight="1" x14ac:dyDescent="0.25"/>
    <row r="41224" ht="30.75" customHeight="1" x14ac:dyDescent="0.25"/>
    <row r="41225" ht="30.75" customHeight="1" x14ac:dyDescent="0.25"/>
    <row r="41226" ht="30.75" customHeight="1" x14ac:dyDescent="0.25"/>
    <row r="41227" ht="30.75" customHeight="1" x14ac:dyDescent="0.25"/>
    <row r="41228" ht="30.75" customHeight="1" x14ac:dyDescent="0.25"/>
    <row r="41229" ht="30.75" customHeight="1" x14ac:dyDescent="0.25"/>
    <row r="41230" ht="30.75" customHeight="1" x14ac:dyDescent="0.25"/>
    <row r="41231" ht="30.75" customHeight="1" x14ac:dyDescent="0.25"/>
    <row r="41232" ht="30.75" customHeight="1" x14ac:dyDescent="0.25"/>
    <row r="41233" ht="30.75" customHeight="1" x14ac:dyDescent="0.25"/>
    <row r="41234" ht="30.75" customHeight="1" x14ac:dyDescent="0.25"/>
    <row r="41235" ht="30.75" customHeight="1" x14ac:dyDescent="0.25"/>
    <row r="41236" ht="30.75" customHeight="1" x14ac:dyDescent="0.25"/>
    <row r="41237" ht="30.75" customHeight="1" x14ac:dyDescent="0.25"/>
    <row r="41238" ht="30.75" customHeight="1" x14ac:dyDescent="0.25"/>
    <row r="41239" ht="30.75" customHeight="1" x14ac:dyDescent="0.25"/>
    <row r="41240" ht="30.75" customHeight="1" x14ac:dyDescent="0.25"/>
    <row r="41241" ht="30.75" customHeight="1" x14ac:dyDescent="0.25"/>
    <row r="41242" ht="30.75" customHeight="1" x14ac:dyDescent="0.25"/>
    <row r="41243" ht="30.75" customHeight="1" x14ac:dyDescent="0.25"/>
    <row r="41244" ht="30.75" customHeight="1" x14ac:dyDescent="0.25"/>
    <row r="41245" ht="30.75" customHeight="1" x14ac:dyDescent="0.25"/>
    <row r="41246" ht="30.75" customHeight="1" x14ac:dyDescent="0.25"/>
    <row r="41247" ht="30.75" customHeight="1" x14ac:dyDescent="0.25"/>
    <row r="41248" ht="30.75" customHeight="1" x14ac:dyDescent="0.25"/>
    <row r="41249" ht="30.75" customHeight="1" x14ac:dyDescent="0.25"/>
    <row r="41250" ht="30.75" customHeight="1" x14ac:dyDescent="0.25"/>
    <row r="41251" ht="30.75" customHeight="1" x14ac:dyDescent="0.25"/>
    <row r="41252" ht="30.75" customHeight="1" x14ac:dyDescent="0.25"/>
    <row r="41253" ht="30.75" customHeight="1" x14ac:dyDescent="0.25"/>
    <row r="41254" ht="30.75" customHeight="1" x14ac:dyDescent="0.25"/>
    <row r="41255" ht="30.75" customHeight="1" x14ac:dyDescent="0.25"/>
    <row r="41256" ht="30.75" customHeight="1" x14ac:dyDescent="0.25"/>
    <row r="41257" ht="30.75" customHeight="1" x14ac:dyDescent="0.25"/>
    <row r="41258" ht="30.75" customHeight="1" x14ac:dyDescent="0.25"/>
    <row r="41259" ht="30.75" customHeight="1" x14ac:dyDescent="0.25"/>
    <row r="41260" ht="30.75" customHeight="1" x14ac:dyDescent="0.25"/>
    <row r="41261" ht="30.75" customHeight="1" x14ac:dyDescent="0.25"/>
    <row r="41262" ht="30.75" customHeight="1" x14ac:dyDescent="0.25"/>
    <row r="41263" ht="30.75" customHeight="1" x14ac:dyDescent="0.25"/>
    <row r="41264" ht="30.75" customHeight="1" x14ac:dyDescent="0.25"/>
    <row r="41265" ht="30.75" customHeight="1" x14ac:dyDescent="0.25"/>
    <row r="41266" ht="30.75" customHeight="1" x14ac:dyDescent="0.25"/>
    <row r="41267" ht="30.75" customHeight="1" x14ac:dyDescent="0.25"/>
    <row r="41268" ht="30.75" customHeight="1" x14ac:dyDescent="0.25"/>
    <row r="41269" ht="30.75" customHeight="1" x14ac:dyDescent="0.25"/>
    <row r="41270" ht="30.75" customHeight="1" x14ac:dyDescent="0.25"/>
    <row r="41271" ht="30.75" customHeight="1" x14ac:dyDescent="0.25"/>
    <row r="41272" ht="30.75" customHeight="1" x14ac:dyDescent="0.25"/>
    <row r="41273" ht="30.75" customHeight="1" x14ac:dyDescent="0.25"/>
    <row r="41274" ht="30.75" customHeight="1" x14ac:dyDescent="0.25"/>
    <row r="41275" ht="30.75" customHeight="1" x14ac:dyDescent="0.25"/>
    <row r="41276" ht="30.75" customHeight="1" x14ac:dyDescent="0.25"/>
    <row r="41277" ht="30.75" customHeight="1" x14ac:dyDescent="0.25"/>
    <row r="41278" ht="30.75" customHeight="1" x14ac:dyDescent="0.25"/>
    <row r="41279" ht="30.75" customHeight="1" x14ac:dyDescent="0.25"/>
    <row r="41280" ht="30.75" customHeight="1" x14ac:dyDescent="0.25"/>
    <row r="41281" ht="30.75" customHeight="1" x14ac:dyDescent="0.25"/>
    <row r="41282" ht="30.75" customHeight="1" x14ac:dyDescent="0.25"/>
    <row r="41283" ht="30.75" customHeight="1" x14ac:dyDescent="0.25"/>
    <row r="41284" ht="30.75" customHeight="1" x14ac:dyDescent="0.25"/>
    <row r="41285" ht="30.75" customHeight="1" x14ac:dyDescent="0.25"/>
    <row r="41286" ht="30.75" customHeight="1" x14ac:dyDescent="0.25"/>
    <row r="41287" ht="30.75" customHeight="1" x14ac:dyDescent="0.25"/>
    <row r="41288" ht="30.75" customHeight="1" x14ac:dyDescent="0.25"/>
    <row r="41289" ht="30.75" customHeight="1" x14ac:dyDescent="0.25"/>
    <row r="41290" ht="30.75" customHeight="1" x14ac:dyDescent="0.25"/>
    <row r="41291" ht="30.75" customHeight="1" x14ac:dyDescent="0.25"/>
    <row r="41292" ht="30.75" customHeight="1" x14ac:dyDescent="0.25"/>
    <row r="41293" ht="30.75" customHeight="1" x14ac:dyDescent="0.25"/>
    <row r="41294" ht="30.75" customHeight="1" x14ac:dyDescent="0.25"/>
    <row r="41295" ht="30.75" customHeight="1" x14ac:dyDescent="0.25"/>
    <row r="41296" ht="30.75" customHeight="1" x14ac:dyDescent="0.25"/>
    <row r="41297" ht="30.75" customHeight="1" x14ac:dyDescent="0.25"/>
    <row r="41298" ht="30.75" customHeight="1" x14ac:dyDescent="0.25"/>
    <row r="41299" ht="30.75" customHeight="1" x14ac:dyDescent="0.25"/>
    <row r="41300" ht="30.75" customHeight="1" x14ac:dyDescent="0.25"/>
    <row r="41301" ht="30.75" customHeight="1" x14ac:dyDescent="0.25"/>
    <row r="41302" ht="30.75" customHeight="1" x14ac:dyDescent="0.25"/>
    <row r="41303" ht="30.75" customHeight="1" x14ac:dyDescent="0.25"/>
    <row r="41304" ht="30.75" customHeight="1" x14ac:dyDescent="0.25"/>
    <row r="41305" ht="30.75" customHeight="1" x14ac:dyDescent="0.25"/>
    <row r="41306" ht="30.75" customHeight="1" x14ac:dyDescent="0.25"/>
    <row r="41307" ht="30.75" customHeight="1" x14ac:dyDescent="0.25"/>
    <row r="41308" ht="30.75" customHeight="1" x14ac:dyDescent="0.25"/>
    <row r="41309" ht="30.75" customHeight="1" x14ac:dyDescent="0.25"/>
    <row r="41310" ht="30.75" customHeight="1" x14ac:dyDescent="0.25"/>
    <row r="41311" ht="30.75" customHeight="1" x14ac:dyDescent="0.25"/>
    <row r="41312" ht="30.75" customHeight="1" x14ac:dyDescent="0.25"/>
    <row r="41313" ht="30.75" customHeight="1" x14ac:dyDescent="0.25"/>
    <row r="41314" ht="30.75" customHeight="1" x14ac:dyDescent="0.25"/>
    <row r="41315" ht="30.75" customHeight="1" x14ac:dyDescent="0.25"/>
    <row r="41316" ht="30.75" customHeight="1" x14ac:dyDescent="0.25"/>
    <row r="41317" ht="30.75" customHeight="1" x14ac:dyDescent="0.25"/>
    <row r="41318" ht="30.75" customHeight="1" x14ac:dyDescent="0.25"/>
    <row r="41319" ht="30.75" customHeight="1" x14ac:dyDescent="0.25"/>
    <row r="41320" ht="30.75" customHeight="1" x14ac:dyDescent="0.25"/>
    <row r="41321" ht="30.75" customHeight="1" x14ac:dyDescent="0.25"/>
    <row r="41322" ht="30.75" customHeight="1" x14ac:dyDescent="0.25"/>
    <row r="41323" ht="30.75" customHeight="1" x14ac:dyDescent="0.25"/>
    <row r="41324" ht="30.75" customHeight="1" x14ac:dyDescent="0.25"/>
    <row r="41325" ht="30.75" customHeight="1" x14ac:dyDescent="0.25"/>
    <row r="41326" ht="30.75" customHeight="1" x14ac:dyDescent="0.25"/>
    <row r="41327" ht="30.75" customHeight="1" x14ac:dyDescent="0.25"/>
    <row r="41328" ht="30.75" customHeight="1" x14ac:dyDescent="0.25"/>
    <row r="41329" ht="30.75" customHeight="1" x14ac:dyDescent="0.25"/>
    <row r="41330" ht="30.75" customHeight="1" x14ac:dyDescent="0.25"/>
    <row r="41331" ht="30.75" customHeight="1" x14ac:dyDescent="0.25"/>
    <row r="41332" ht="30.75" customHeight="1" x14ac:dyDescent="0.25"/>
    <row r="41333" ht="30.75" customHeight="1" x14ac:dyDescent="0.25"/>
    <row r="41334" ht="30.75" customHeight="1" x14ac:dyDescent="0.25"/>
    <row r="41335" ht="30.75" customHeight="1" x14ac:dyDescent="0.25"/>
    <row r="41336" ht="30.75" customHeight="1" x14ac:dyDescent="0.25"/>
    <row r="41337" ht="30.75" customHeight="1" x14ac:dyDescent="0.25"/>
    <row r="41338" ht="30.75" customHeight="1" x14ac:dyDescent="0.25"/>
    <row r="41339" ht="30.75" customHeight="1" x14ac:dyDescent="0.25"/>
    <row r="41340" ht="30.75" customHeight="1" x14ac:dyDescent="0.25"/>
    <row r="41341" ht="30.75" customHeight="1" x14ac:dyDescent="0.25"/>
    <row r="41342" ht="30.75" customHeight="1" x14ac:dyDescent="0.25"/>
    <row r="41343" ht="30.75" customHeight="1" x14ac:dyDescent="0.25"/>
    <row r="41344" ht="30.75" customHeight="1" x14ac:dyDescent="0.25"/>
    <row r="41345" ht="30.75" customHeight="1" x14ac:dyDescent="0.25"/>
    <row r="41346" ht="30.75" customHeight="1" x14ac:dyDescent="0.25"/>
    <row r="41347" ht="30.75" customHeight="1" x14ac:dyDescent="0.25"/>
    <row r="41348" ht="30.75" customHeight="1" x14ac:dyDescent="0.25"/>
    <row r="41349" ht="30.75" customHeight="1" x14ac:dyDescent="0.25"/>
    <row r="41350" ht="30.75" customHeight="1" x14ac:dyDescent="0.25"/>
    <row r="41351" ht="30.75" customHeight="1" x14ac:dyDescent="0.25"/>
    <row r="41352" ht="30.75" customHeight="1" x14ac:dyDescent="0.25"/>
    <row r="41353" ht="30.75" customHeight="1" x14ac:dyDescent="0.25"/>
    <row r="41354" ht="30.75" customHeight="1" x14ac:dyDescent="0.25"/>
    <row r="41355" ht="30.75" customHeight="1" x14ac:dyDescent="0.25"/>
    <row r="41356" ht="30.75" customHeight="1" x14ac:dyDescent="0.25"/>
    <row r="41357" ht="30.75" customHeight="1" x14ac:dyDescent="0.25"/>
    <row r="41358" ht="30.75" customHeight="1" x14ac:dyDescent="0.25"/>
    <row r="41359" ht="30.75" customHeight="1" x14ac:dyDescent="0.25"/>
    <row r="41360" ht="30.75" customHeight="1" x14ac:dyDescent="0.25"/>
    <row r="41361" ht="30.75" customHeight="1" x14ac:dyDescent="0.25"/>
    <row r="41362" ht="30.75" customHeight="1" x14ac:dyDescent="0.25"/>
    <row r="41363" ht="30.75" customHeight="1" x14ac:dyDescent="0.25"/>
    <row r="41364" ht="30.75" customHeight="1" x14ac:dyDescent="0.25"/>
    <row r="41365" ht="30.75" customHeight="1" x14ac:dyDescent="0.25"/>
    <row r="41366" ht="30.75" customHeight="1" x14ac:dyDescent="0.25"/>
    <row r="41367" ht="30.75" customHeight="1" x14ac:dyDescent="0.25"/>
    <row r="41368" ht="30.75" customHeight="1" x14ac:dyDescent="0.25"/>
    <row r="41369" ht="30.75" customHeight="1" x14ac:dyDescent="0.25"/>
    <row r="41370" ht="30.75" customHeight="1" x14ac:dyDescent="0.25"/>
    <row r="41371" ht="30.75" customHeight="1" x14ac:dyDescent="0.25"/>
    <row r="41372" ht="30.75" customHeight="1" x14ac:dyDescent="0.25"/>
    <row r="41373" ht="30.75" customHeight="1" x14ac:dyDescent="0.25"/>
    <row r="41374" ht="30.75" customHeight="1" x14ac:dyDescent="0.25"/>
    <row r="41375" ht="30.75" customHeight="1" x14ac:dyDescent="0.25"/>
    <row r="41376" ht="30.75" customHeight="1" x14ac:dyDescent="0.25"/>
    <row r="41377" ht="30.75" customHeight="1" x14ac:dyDescent="0.25"/>
    <row r="41378" ht="30.75" customHeight="1" x14ac:dyDescent="0.25"/>
    <row r="41379" ht="30.75" customHeight="1" x14ac:dyDescent="0.25"/>
    <row r="41380" ht="30.75" customHeight="1" x14ac:dyDescent="0.25"/>
    <row r="41381" ht="30.75" customHeight="1" x14ac:dyDescent="0.25"/>
    <row r="41382" ht="30.75" customHeight="1" x14ac:dyDescent="0.25"/>
    <row r="41383" ht="30.75" customHeight="1" x14ac:dyDescent="0.25"/>
    <row r="41384" ht="30.75" customHeight="1" x14ac:dyDescent="0.25"/>
    <row r="41385" ht="30.75" customHeight="1" x14ac:dyDescent="0.25"/>
    <row r="41386" ht="30.75" customHeight="1" x14ac:dyDescent="0.25"/>
    <row r="41387" ht="30.75" customHeight="1" x14ac:dyDescent="0.25"/>
    <row r="41388" ht="30.75" customHeight="1" x14ac:dyDescent="0.25"/>
    <row r="41389" ht="30.75" customHeight="1" x14ac:dyDescent="0.25"/>
    <row r="41390" ht="30.75" customHeight="1" x14ac:dyDescent="0.25"/>
    <row r="41391" ht="30.75" customHeight="1" x14ac:dyDescent="0.25"/>
    <row r="41392" ht="30.75" customHeight="1" x14ac:dyDescent="0.25"/>
    <row r="41393" ht="30.75" customHeight="1" x14ac:dyDescent="0.25"/>
    <row r="41394" ht="30.75" customHeight="1" x14ac:dyDescent="0.25"/>
    <row r="41395" ht="30.75" customHeight="1" x14ac:dyDescent="0.25"/>
    <row r="41396" ht="30.75" customHeight="1" x14ac:dyDescent="0.25"/>
    <row r="41397" ht="30.75" customHeight="1" x14ac:dyDescent="0.25"/>
    <row r="41398" ht="30.75" customHeight="1" x14ac:dyDescent="0.25"/>
    <row r="41399" ht="30.75" customHeight="1" x14ac:dyDescent="0.25"/>
    <row r="41400" ht="30.75" customHeight="1" x14ac:dyDescent="0.25"/>
    <row r="41401" ht="30.75" customHeight="1" x14ac:dyDescent="0.25"/>
    <row r="41402" ht="30.75" customHeight="1" x14ac:dyDescent="0.25"/>
    <row r="41403" ht="30.75" customHeight="1" x14ac:dyDescent="0.25"/>
    <row r="41404" ht="30.75" customHeight="1" x14ac:dyDescent="0.25"/>
    <row r="41405" ht="30.75" customHeight="1" x14ac:dyDescent="0.25"/>
    <row r="41406" ht="30.75" customHeight="1" x14ac:dyDescent="0.25"/>
    <row r="41407" ht="30.75" customHeight="1" x14ac:dyDescent="0.25"/>
    <row r="41408" ht="30.75" customHeight="1" x14ac:dyDescent="0.25"/>
    <row r="41409" ht="30.75" customHeight="1" x14ac:dyDescent="0.25"/>
    <row r="41410" ht="30.75" customHeight="1" x14ac:dyDescent="0.25"/>
    <row r="41411" ht="30.75" customHeight="1" x14ac:dyDescent="0.25"/>
    <row r="41412" ht="30.75" customHeight="1" x14ac:dyDescent="0.25"/>
    <row r="41413" ht="30.75" customHeight="1" x14ac:dyDescent="0.25"/>
    <row r="41414" ht="30.75" customHeight="1" x14ac:dyDescent="0.25"/>
    <row r="41415" ht="30.75" customHeight="1" x14ac:dyDescent="0.25"/>
    <row r="41416" ht="30.75" customHeight="1" x14ac:dyDescent="0.25"/>
    <row r="41417" ht="30.75" customHeight="1" x14ac:dyDescent="0.25"/>
    <row r="41418" ht="30.75" customHeight="1" x14ac:dyDescent="0.25"/>
    <row r="41419" ht="30.75" customHeight="1" x14ac:dyDescent="0.25"/>
    <row r="41420" ht="30.75" customHeight="1" x14ac:dyDescent="0.25"/>
    <row r="41421" ht="30.75" customHeight="1" x14ac:dyDescent="0.25"/>
    <row r="41422" ht="30.75" customHeight="1" x14ac:dyDescent="0.25"/>
    <row r="41423" ht="30.75" customHeight="1" x14ac:dyDescent="0.25"/>
    <row r="41424" ht="30.75" customHeight="1" x14ac:dyDescent="0.25"/>
    <row r="41425" ht="30.75" customHeight="1" x14ac:dyDescent="0.25"/>
    <row r="41426" ht="30.75" customHeight="1" x14ac:dyDescent="0.25"/>
    <row r="41427" ht="30.75" customHeight="1" x14ac:dyDescent="0.25"/>
    <row r="41428" ht="30.75" customHeight="1" x14ac:dyDescent="0.25"/>
    <row r="41429" ht="30.75" customHeight="1" x14ac:dyDescent="0.25"/>
    <row r="41430" ht="30.75" customHeight="1" x14ac:dyDescent="0.25"/>
    <row r="41431" ht="30.75" customHeight="1" x14ac:dyDescent="0.25"/>
    <row r="41432" ht="30.75" customHeight="1" x14ac:dyDescent="0.25"/>
    <row r="41433" ht="30.75" customHeight="1" x14ac:dyDescent="0.25"/>
    <row r="41434" ht="30.75" customHeight="1" x14ac:dyDescent="0.25"/>
    <row r="41435" ht="30.75" customHeight="1" x14ac:dyDescent="0.25"/>
    <row r="41436" ht="30.75" customHeight="1" x14ac:dyDescent="0.25"/>
    <row r="41437" ht="30.75" customHeight="1" x14ac:dyDescent="0.25"/>
    <row r="41438" ht="30.75" customHeight="1" x14ac:dyDescent="0.25"/>
    <row r="41439" ht="30.75" customHeight="1" x14ac:dyDescent="0.25"/>
    <row r="41440" ht="30.75" customHeight="1" x14ac:dyDescent="0.25"/>
    <row r="41441" ht="30.75" customHeight="1" x14ac:dyDescent="0.25"/>
    <row r="41442" ht="30.75" customHeight="1" x14ac:dyDescent="0.25"/>
    <row r="41443" ht="30.75" customHeight="1" x14ac:dyDescent="0.25"/>
    <row r="41444" ht="30.75" customHeight="1" x14ac:dyDescent="0.25"/>
    <row r="41445" ht="30.75" customHeight="1" x14ac:dyDescent="0.25"/>
    <row r="41446" ht="30.75" customHeight="1" x14ac:dyDescent="0.25"/>
    <row r="41447" ht="30.75" customHeight="1" x14ac:dyDescent="0.25"/>
    <row r="41448" ht="30.75" customHeight="1" x14ac:dyDescent="0.25"/>
    <row r="41449" ht="30.75" customHeight="1" x14ac:dyDescent="0.25"/>
    <row r="41450" ht="30.75" customHeight="1" x14ac:dyDescent="0.25"/>
    <row r="41451" ht="30.75" customHeight="1" x14ac:dyDescent="0.25"/>
    <row r="41452" ht="30.75" customHeight="1" x14ac:dyDescent="0.25"/>
    <row r="41453" ht="30.75" customHeight="1" x14ac:dyDescent="0.25"/>
    <row r="41454" ht="30.75" customHeight="1" x14ac:dyDescent="0.25"/>
    <row r="41455" ht="30.75" customHeight="1" x14ac:dyDescent="0.25"/>
    <row r="41456" ht="30.75" customHeight="1" x14ac:dyDescent="0.25"/>
    <row r="41457" ht="30.75" customHeight="1" x14ac:dyDescent="0.25"/>
    <row r="41458" ht="30.75" customHeight="1" x14ac:dyDescent="0.25"/>
    <row r="41459" ht="30.75" customHeight="1" x14ac:dyDescent="0.25"/>
    <row r="41460" ht="30.75" customHeight="1" x14ac:dyDescent="0.25"/>
    <row r="41461" ht="30.75" customHeight="1" x14ac:dyDescent="0.25"/>
    <row r="41462" ht="30.75" customHeight="1" x14ac:dyDescent="0.25"/>
    <row r="41463" ht="30.75" customHeight="1" x14ac:dyDescent="0.25"/>
    <row r="41464" ht="30.75" customHeight="1" x14ac:dyDescent="0.25"/>
    <row r="41465" ht="30.75" customHeight="1" x14ac:dyDescent="0.25"/>
    <row r="41466" ht="30.75" customHeight="1" x14ac:dyDescent="0.25"/>
    <row r="41467" ht="30.75" customHeight="1" x14ac:dyDescent="0.25"/>
    <row r="41468" ht="30.75" customHeight="1" x14ac:dyDescent="0.25"/>
    <row r="41469" ht="30.75" customHeight="1" x14ac:dyDescent="0.25"/>
    <row r="41470" ht="30.75" customHeight="1" x14ac:dyDescent="0.25"/>
    <row r="41471" ht="30.75" customHeight="1" x14ac:dyDescent="0.25"/>
    <row r="41472" ht="30.75" customHeight="1" x14ac:dyDescent="0.25"/>
    <row r="41473" ht="30.75" customHeight="1" x14ac:dyDescent="0.25"/>
    <row r="41474" ht="30.75" customHeight="1" x14ac:dyDescent="0.25"/>
    <row r="41475" ht="30.75" customHeight="1" x14ac:dyDescent="0.25"/>
    <row r="41476" ht="30.75" customHeight="1" x14ac:dyDescent="0.25"/>
    <row r="41477" ht="30.75" customHeight="1" x14ac:dyDescent="0.25"/>
    <row r="41478" ht="30.75" customHeight="1" x14ac:dyDescent="0.25"/>
    <row r="41479" ht="30.75" customHeight="1" x14ac:dyDescent="0.25"/>
    <row r="41480" ht="30.75" customHeight="1" x14ac:dyDescent="0.25"/>
    <row r="41481" ht="30.75" customHeight="1" x14ac:dyDescent="0.25"/>
    <row r="41482" ht="30.75" customHeight="1" x14ac:dyDescent="0.25"/>
    <row r="41483" ht="30.75" customHeight="1" x14ac:dyDescent="0.25"/>
    <row r="41484" ht="30.75" customHeight="1" x14ac:dyDescent="0.25"/>
    <row r="41485" ht="30.75" customHeight="1" x14ac:dyDescent="0.25"/>
    <row r="41486" ht="30.75" customHeight="1" x14ac:dyDescent="0.25"/>
    <row r="41487" ht="30.75" customHeight="1" x14ac:dyDescent="0.25"/>
    <row r="41488" ht="30.75" customHeight="1" x14ac:dyDescent="0.25"/>
    <row r="41489" ht="30.75" customHeight="1" x14ac:dyDescent="0.25"/>
    <row r="41490" ht="30.75" customHeight="1" x14ac:dyDescent="0.25"/>
    <row r="41491" ht="30.75" customHeight="1" x14ac:dyDescent="0.25"/>
    <row r="41492" ht="30.75" customHeight="1" x14ac:dyDescent="0.25"/>
    <row r="41493" ht="30.75" customHeight="1" x14ac:dyDescent="0.25"/>
    <row r="41494" ht="30.75" customHeight="1" x14ac:dyDescent="0.25"/>
    <row r="41495" ht="30.75" customHeight="1" x14ac:dyDescent="0.25"/>
    <row r="41496" ht="30.75" customHeight="1" x14ac:dyDescent="0.25"/>
    <row r="41497" ht="30.75" customHeight="1" x14ac:dyDescent="0.25"/>
    <row r="41498" ht="30.75" customHeight="1" x14ac:dyDescent="0.25"/>
    <row r="41499" ht="30.75" customHeight="1" x14ac:dyDescent="0.25"/>
    <row r="41500" ht="30.75" customHeight="1" x14ac:dyDescent="0.25"/>
    <row r="41501" ht="30.75" customHeight="1" x14ac:dyDescent="0.25"/>
    <row r="41502" ht="30.75" customHeight="1" x14ac:dyDescent="0.25"/>
    <row r="41503" ht="30.75" customHeight="1" x14ac:dyDescent="0.25"/>
    <row r="41504" ht="30.75" customHeight="1" x14ac:dyDescent="0.25"/>
    <row r="41505" ht="30.75" customHeight="1" x14ac:dyDescent="0.25"/>
    <row r="41506" ht="30.75" customHeight="1" x14ac:dyDescent="0.25"/>
    <row r="41507" ht="30.75" customHeight="1" x14ac:dyDescent="0.25"/>
    <row r="41508" ht="30.75" customHeight="1" x14ac:dyDescent="0.25"/>
    <row r="41509" ht="30.75" customHeight="1" x14ac:dyDescent="0.25"/>
    <row r="41510" ht="30.75" customHeight="1" x14ac:dyDescent="0.25"/>
    <row r="41511" ht="30.75" customHeight="1" x14ac:dyDescent="0.25"/>
    <row r="41512" ht="30.75" customHeight="1" x14ac:dyDescent="0.25"/>
    <row r="41513" ht="30.75" customHeight="1" x14ac:dyDescent="0.25"/>
    <row r="41514" ht="30.75" customHeight="1" x14ac:dyDescent="0.25"/>
    <row r="41515" ht="30.75" customHeight="1" x14ac:dyDescent="0.25"/>
    <row r="41516" ht="30.75" customHeight="1" x14ac:dyDescent="0.25"/>
    <row r="41517" ht="30.75" customHeight="1" x14ac:dyDescent="0.25"/>
    <row r="41518" ht="30.75" customHeight="1" x14ac:dyDescent="0.25"/>
    <row r="41519" ht="30.75" customHeight="1" x14ac:dyDescent="0.25"/>
    <row r="41520" ht="30.75" customHeight="1" x14ac:dyDescent="0.25"/>
    <row r="41521" ht="30.75" customHeight="1" x14ac:dyDescent="0.25"/>
    <row r="41522" ht="30.75" customHeight="1" x14ac:dyDescent="0.25"/>
    <row r="41523" ht="30.75" customHeight="1" x14ac:dyDescent="0.25"/>
    <row r="41524" ht="30.75" customHeight="1" x14ac:dyDescent="0.25"/>
    <row r="41525" ht="30.75" customHeight="1" x14ac:dyDescent="0.25"/>
    <row r="41526" ht="30.75" customHeight="1" x14ac:dyDescent="0.25"/>
    <row r="41527" ht="30.75" customHeight="1" x14ac:dyDescent="0.25"/>
    <row r="41528" ht="30.75" customHeight="1" x14ac:dyDescent="0.25"/>
    <row r="41529" ht="30.75" customHeight="1" x14ac:dyDescent="0.25"/>
    <row r="41530" ht="30.75" customHeight="1" x14ac:dyDescent="0.25"/>
    <row r="41531" ht="30.75" customHeight="1" x14ac:dyDescent="0.25"/>
    <row r="41532" ht="30.75" customHeight="1" x14ac:dyDescent="0.25"/>
    <row r="41533" ht="30.75" customHeight="1" x14ac:dyDescent="0.25"/>
    <row r="41534" ht="30.75" customHeight="1" x14ac:dyDescent="0.25"/>
    <row r="41535" ht="30.75" customHeight="1" x14ac:dyDescent="0.25"/>
    <row r="41536" ht="30.75" customHeight="1" x14ac:dyDescent="0.25"/>
    <row r="41537" ht="30.75" customHeight="1" x14ac:dyDescent="0.25"/>
    <row r="41538" ht="30.75" customHeight="1" x14ac:dyDescent="0.25"/>
    <row r="41539" ht="30.75" customHeight="1" x14ac:dyDescent="0.25"/>
    <row r="41540" ht="30.75" customHeight="1" x14ac:dyDescent="0.25"/>
    <row r="41541" ht="30.75" customHeight="1" x14ac:dyDescent="0.25"/>
    <row r="41542" ht="30.75" customHeight="1" x14ac:dyDescent="0.25"/>
    <row r="41543" ht="30.75" customHeight="1" x14ac:dyDescent="0.25"/>
    <row r="41544" ht="30.75" customHeight="1" x14ac:dyDescent="0.25"/>
    <row r="41545" ht="30.75" customHeight="1" x14ac:dyDescent="0.25"/>
    <row r="41546" ht="30.75" customHeight="1" x14ac:dyDescent="0.25"/>
    <row r="41547" ht="30.75" customHeight="1" x14ac:dyDescent="0.25"/>
    <row r="41548" ht="30.75" customHeight="1" x14ac:dyDescent="0.25"/>
    <row r="41549" ht="30.75" customHeight="1" x14ac:dyDescent="0.25"/>
    <row r="41550" ht="30.75" customHeight="1" x14ac:dyDescent="0.25"/>
    <row r="41551" ht="30.75" customHeight="1" x14ac:dyDescent="0.25"/>
    <row r="41552" ht="30.75" customHeight="1" x14ac:dyDescent="0.25"/>
    <row r="41553" ht="30.75" customHeight="1" x14ac:dyDescent="0.25"/>
    <row r="41554" ht="30.75" customHeight="1" x14ac:dyDescent="0.25"/>
    <row r="41555" ht="30.75" customHeight="1" x14ac:dyDescent="0.25"/>
    <row r="41556" ht="30.75" customHeight="1" x14ac:dyDescent="0.25"/>
    <row r="41557" ht="30.75" customHeight="1" x14ac:dyDescent="0.25"/>
    <row r="41558" ht="30.75" customHeight="1" x14ac:dyDescent="0.25"/>
    <row r="41559" ht="30.75" customHeight="1" x14ac:dyDescent="0.25"/>
    <row r="41560" ht="30.75" customHeight="1" x14ac:dyDescent="0.25"/>
    <row r="41561" ht="30.75" customHeight="1" x14ac:dyDescent="0.25"/>
    <row r="41562" ht="30.75" customHeight="1" x14ac:dyDescent="0.25"/>
    <row r="41563" ht="30.75" customHeight="1" x14ac:dyDescent="0.25"/>
    <row r="41564" ht="30.75" customHeight="1" x14ac:dyDescent="0.25"/>
    <row r="41565" ht="30.75" customHeight="1" x14ac:dyDescent="0.25"/>
    <row r="41566" ht="30.75" customHeight="1" x14ac:dyDescent="0.25"/>
    <row r="41567" ht="30.75" customHeight="1" x14ac:dyDescent="0.25"/>
    <row r="41568" ht="30.75" customHeight="1" x14ac:dyDescent="0.25"/>
    <row r="41569" ht="30.75" customHeight="1" x14ac:dyDescent="0.25"/>
    <row r="41570" ht="30.75" customHeight="1" x14ac:dyDescent="0.25"/>
    <row r="41571" ht="30.75" customHeight="1" x14ac:dyDescent="0.25"/>
    <row r="41572" ht="30.75" customHeight="1" x14ac:dyDescent="0.25"/>
    <row r="41573" ht="30.75" customHeight="1" x14ac:dyDescent="0.25"/>
    <row r="41574" ht="30.75" customHeight="1" x14ac:dyDescent="0.25"/>
    <row r="41575" ht="30.75" customHeight="1" x14ac:dyDescent="0.25"/>
    <row r="41576" ht="30.75" customHeight="1" x14ac:dyDescent="0.25"/>
    <row r="41577" ht="30.75" customHeight="1" x14ac:dyDescent="0.25"/>
    <row r="41578" ht="30.75" customHeight="1" x14ac:dyDescent="0.25"/>
    <row r="41579" ht="30.75" customHeight="1" x14ac:dyDescent="0.25"/>
    <row r="41580" ht="30.75" customHeight="1" x14ac:dyDescent="0.25"/>
    <row r="41581" ht="30.75" customHeight="1" x14ac:dyDescent="0.25"/>
    <row r="41582" ht="30.75" customHeight="1" x14ac:dyDescent="0.25"/>
    <row r="41583" ht="30.75" customHeight="1" x14ac:dyDescent="0.25"/>
    <row r="41584" ht="30.75" customHeight="1" x14ac:dyDescent="0.25"/>
    <row r="41585" ht="30.75" customHeight="1" x14ac:dyDescent="0.25"/>
    <row r="41586" ht="30.75" customHeight="1" x14ac:dyDescent="0.25"/>
    <row r="41587" ht="30.75" customHeight="1" x14ac:dyDescent="0.25"/>
    <row r="41588" ht="30.75" customHeight="1" x14ac:dyDescent="0.25"/>
    <row r="41589" ht="30.75" customHeight="1" x14ac:dyDescent="0.25"/>
    <row r="41590" ht="30.75" customHeight="1" x14ac:dyDescent="0.25"/>
    <row r="41591" ht="30.75" customHeight="1" x14ac:dyDescent="0.25"/>
    <row r="41592" ht="30.75" customHeight="1" x14ac:dyDescent="0.25"/>
    <row r="41593" ht="30.75" customHeight="1" x14ac:dyDescent="0.25"/>
    <row r="41594" ht="30.75" customHeight="1" x14ac:dyDescent="0.25"/>
    <row r="41595" ht="30.75" customHeight="1" x14ac:dyDescent="0.25"/>
    <row r="41596" ht="30.75" customHeight="1" x14ac:dyDescent="0.25"/>
    <row r="41597" ht="30.75" customHeight="1" x14ac:dyDescent="0.25"/>
    <row r="41598" ht="30.75" customHeight="1" x14ac:dyDescent="0.25"/>
    <row r="41599" ht="30.75" customHeight="1" x14ac:dyDescent="0.25"/>
    <row r="41600" ht="30.75" customHeight="1" x14ac:dyDescent="0.25"/>
    <row r="41601" ht="30.75" customHeight="1" x14ac:dyDescent="0.25"/>
    <row r="41602" ht="30.75" customHeight="1" x14ac:dyDescent="0.25"/>
    <row r="41603" ht="30.75" customHeight="1" x14ac:dyDescent="0.25"/>
    <row r="41604" ht="30.75" customHeight="1" x14ac:dyDescent="0.25"/>
    <row r="41605" ht="30.75" customHeight="1" x14ac:dyDescent="0.25"/>
    <row r="41606" ht="30.75" customHeight="1" x14ac:dyDescent="0.25"/>
    <row r="41607" ht="30.75" customHeight="1" x14ac:dyDescent="0.25"/>
    <row r="41608" ht="30.75" customHeight="1" x14ac:dyDescent="0.25"/>
    <row r="41609" ht="30.75" customHeight="1" x14ac:dyDescent="0.25"/>
    <row r="41610" ht="30.75" customHeight="1" x14ac:dyDescent="0.25"/>
    <row r="41611" ht="30.75" customHeight="1" x14ac:dyDescent="0.25"/>
    <row r="41612" ht="30.75" customHeight="1" x14ac:dyDescent="0.25"/>
    <row r="41613" ht="30.75" customHeight="1" x14ac:dyDescent="0.25"/>
    <row r="41614" ht="30.75" customHeight="1" x14ac:dyDescent="0.25"/>
    <row r="41615" ht="30.75" customHeight="1" x14ac:dyDescent="0.25"/>
    <row r="41616" ht="30.75" customHeight="1" x14ac:dyDescent="0.25"/>
    <row r="41617" ht="30.75" customHeight="1" x14ac:dyDescent="0.25"/>
    <row r="41618" ht="30.75" customHeight="1" x14ac:dyDescent="0.25"/>
    <row r="41619" ht="30.75" customHeight="1" x14ac:dyDescent="0.25"/>
    <row r="41620" ht="30.75" customHeight="1" x14ac:dyDescent="0.25"/>
    <row r="41621" ht="30.75" customHeight="1" x14ac:dyDescent="0.25"/>
    <row r="41622" ht="30.75" customHeight="1" x14ac:dyDescent="0.25"/>
    <row r="41623" ht="30.75" customHeight="1" x14ac:dyDescent="0.25"/>
    <row r="41624" ht="30.75" customHeight="1" x14ac:dyDescent="0.25"/>
    <row r="41625" ht="30.75" customHeight="1" x14ac:dyDescent="0.25"/>
    <row r="41626" ht="30.75" customHeight="1" x14ac:dyDescent="0.25"/>
    <row r="41627" ht="30.75" customHeight="1" x14ac:dyDescent="0.25"/>
    <row r="41628" ht="30.75" customHeight="1" x14ac:dyDescent="0.25"/>
    <row r="41629" ht="30.75" customHeight="1" x14ac:dyDescent="0.25"/>
    <row r="41630" ht="30.75" customHeight="1" x14ac:dyDescent="0.25"/>
    <row r="41631" ht="30.75" customHeight="1" x14ac:dyDescent="0.25"/>
    <row r="41632" ht="30.75" customHeight="1" x14ac:dyDescent="0.25"/>
    <row r="41633" ht="30.75" customHeight="1" x14ac:dyDescent="0.25"/>
    <row r="41634" ht="30.75" customHeight="1" x14ac:dyDescent="0.25"/>
    <row r="41635" ht="30.75" customHeight="1" x14ac:dyDescent="0.25"/>
    <row r="41636" ht="30.75" customHeight="1" x14ac:dyDescent="0.25"/>
    <row r="41637" ht="30.75" customHeight="1" x14ac:dyDescent="0.25"/>
    <row r="41638" ht="30.75" customHeight="1" x14ac:dyDescent="0.25"/>
    <row r="41639" ht="30.75" customHeight="1" x14ac:dyDescent="0.25"/>
    <row r="41640" ht="30.75" customHeight="1" x14ac:dyDescent="0.25"/>
    <row r="41641" ht="30.75" customHeight="1" x14ac:dyDescent="0.25"/>
    <row r="41642" ht="30.75" customHeight="1" x14ac:dyDescent="0.25"/>
    <row r="41643" ht="30.75" customHeight="1" x14ac:dyDescent="0.25"/>
    <row r="41644" ht="30.75" customHeight="1" x14ac:dyDescent="0.25"/>
    <row r="41645" ht="30.75" customHeight="1" x14ac:dyDescent="0.25"/>
    <row r="41646" ht="30.75" customHeight="1" x14ac:dyDescent="0.25"/>
    <row r="41647" ht="30.75" customHeight="1" x14ac:dyDescent="0.25"/>
    <row r="41648" ht="30.75" customHeight="1" x14ac:dyDescent="0.25"/>
    <row r="41649" ht="30.75" customHeight="1" x14ac:dyDescent="0.25"/>
    <row r="41650" ht="30.75" customHeight="1" x14ac:dyDescent="0.25"/>
    <row r="41651" ht="30.75" customHeight="1" x14ac:dyDescent="0.25"/>
    <row r="41652" ht="30.75" customHeight="1" x14ac:dyDescent="0.25"/>
    <row r="41653" ht="30.75" customHeight="1" x14ac:dyDescent="0.25"/>
    <row r="41654" ht="30.75" customHeight="1" x14ac:dyDescent="0.25"/>
    <row r="41655" ht="30.75" customHeight="1" x14ac:dyDescent="0.25"/>
    <row r="41656" ht="30.75" customHeight="1" x14ac:dyDescent="0.25"/>
    <row r="41657" ht="30.75" customHeight="1" x14ac:dyDescent="0.25"/>
    <row r="41658" ht="30.75" customHeight="1" x14ac:dyDescent="0.25"/>
    <row r="41659" ht="30.75" customHeight="1" x14ac:dyDescent="0.25"/>
    <row r="41660" ht="30.75" customHeight="1" x14ac:dyDescent="0.25"/>
    <row r="41661" ht="30.75" customHeight="1" x14ac:dyDescent="0.25"/>
    <row r="41662" ht="30.75" customHeight="1" x14ac:dyDescent="0.25"/>
    <row r="41663" ht="30.75" customHeight="1" x14ac:dyDescent="0.25"/>
    <row r="41664" ht="30.75" customHeight="1" x14ac:dyDescent="0.25"/>
    <row r="41665" ht="30.75" customHeight="1" x14ac:dyDescent="0.25"/>
    <row r="41666" ht="30.75" customHeight="1" x14ac:dyDescent="0.25"/>
    <row r="41667" ht="30.75" customHeight="1" x14ac:dyDescent="0.25"/>
    <row r="41668" ht="30.75" customHeight="1" x14ac:dyDescent="0.25"/>
    <row r="41669" ht="30.75" customHeight="1" x14ac:dyDescent="0.25"/>
    <row r="41670" ht="30.75" customHeight="1" x14ac:dyDescent="0.25"/>
    <row r="41671" ht="30.75" customHeight="1" x14ac:dyDescent="0.25"/>
    <row r="41672" ht="30.75" customHeight="1" x14ac:dyDescent="0.25"/>
    <row r="41673" ht="30.75" customHeight="1" x14ac:dyDescent="0.25"/>
    <row r="41674" ht="30.75" customHeight="1" x14ac:dyDescent="0.25"/>
    <row r="41675" ht="30.75" customHeight="1" x14ac:dyDescent="0.25"/>
    <row r="41676" ht="30.75" customHeight="1" x14ac:dyDescent="0.25"/>
    <row r="41677" ht="30.75" customHeight="1" x14ac:dyDescent="0.25"/>
    <row r="41678" ht="30.75" customHeight="1" x14ac:dyDescent="0.25"/>
    <row r="41679" ht="30.75" customHeight="1" x14ac:dyDescent="0.25"/>
    <row r="41680" ht="30.75" customHeight="1" x14ac:dyDescent="0.25"/>
    <row r="41681" ht="30.75" customHeight="1" x14ac:dyDescent="0.25"/>
    <row r="41682" ht="30.75" customHeight="1" x14ac:dyDescent="0.25"/>
    <row r="41683" ht="30.75" customHeight="1" x14ac:dyDescent="0.25"/>
    <row r="41684" ht="30.75" customHeight="1" x14ac:dyDescent="0.25"/>
    <row r="41685" ht="30.75" customHeight="1" x14ac:dyDescent="0.25"/>
    <row r="41686" ht="30.75" customHeight="1" x14ac:dyDescent="0.25"/>
    <row r="41687" ht="30.75" customHeight="1" x14ac:dyDescent="0.25"/>
    <row r="41688" ht="30.75" customHeight="1" x14ac:dyDescent="0.25"/>
    <row r="41689" ht="30.75" customHeight="1" x14ac:dyDescent="0.25"/>
    <row r="41690" ht="30.75" customHeight="1" x14ac:dyDescent="0.25"/>
    <row r="41691" ht="30.75" customHeight="1" x14ac:dyDescent="0.25"/>
    <row r="41692" ht="30.75" customHeight="1" x14ac:dyDescent="0.25"/>
    <row r="41693" ht="30.75" customHeight="1" x14ac:dyDescent="0.25"/>
    <row r="41694" ht="30.75" customHeight="1" x14ac:dyDescent="0.25"/>
    <row r="41695" ht="30.75" customHeight="1" x14ac:dyDescent="0.25"/>
    <row r="41696" ht="30.75" customHeight="1" x14ac:dyDescent="0.25"/>
    <row r="41697" ht="30.75" customHeight="1" x14ac:dyDescent="0.25"/>
    <row r="41698" ht="30.75" customHeight="1" x14ac:dyDescent="0.25"/>
    <row r="41699" ht="30.75" customHeight="1" x14ac:dyDescent="0.25"/>
    <row r="41700" ht="30.75" customHeight="1" x14ac:dyDescent="0.25"/>
    <row r="41701" ht="30.75" customHeight="1" x14ac:dyDescent="0.25"/>
    <row r="41702" ht="30.75" customHeight="1" x14ac:dyDescent="0.25"/>
    <row r="41703" ht="30.75" customHeight="1" x14ac:dyDescent="0.25"/>
    <row r="41704" ht="30.75" customHeight="1" x14ac:dyDescent="0.25"/>
    <row r="41705" ht="30.75" customHeight="1" x14ac:dyDescent="0.25"/>
    <row r="41706" ht="30.75" customHeight="1" x14ac:dyDescent="0.25"/>
    <row r="41707" ht="30.75" customHeight="1" x14ac:dyDescent="0.25"/>
    <row r="41708" ht="30.75" customHeight="1" x14ac:dyDescent="0.25"/>
    <row r="41709" ht="30.75" customHeight="1" x14ac:dyDescent="0.25"/>
    <row r="41710" ht="30.75" customHeight="1" x14ac:dyDescent="0.25"/>
    <row r="41711" ht="30.75" customHeight="1" x14ac:dyDescent="0.25"/>
    <row r="41712" ht="30.75" customHeight="1" x14ac:dyDescent="0.25"/>
    <row r="41713" ht="30.75" customHeight="1" x14ac:dyDescent="0.25"/>
    <row r="41714" ht="30.75" customHeight="1" x14ac:dyDescent="0.25"/>
    <row r="41715" ht="30.75" customHeight="1" x14ac:dyDescent="0.25"/>
    <row r="41716" ht="30.75" customHeight="1" x14ac:dyDescent="0.25"/>
    <row r="41717" ht="30.75" customHeight="1" x14ac:dyDescent="0.25"/>
    <row r="41718" ht="30.75" customHeight="1" x14ac:dyDescent="0.25"/>
    <row r="41719" ht="30.75" customHeight="1" x14ac:dyDescent="0.25"/>
    <row r="41720" ht="30.75" customHeight="1" x14ac:dyDescent="0.25"/>
    <row r="41721" ht="30.75" customHeight="1" x14ac:dyDescent="0.25"/>
    <row r="41722" ht="30.75" customHeight="1" x14ac:dyDescent="0.25"/>
    <row r="41723" ht="30.75" customHeight="1" x14ac:dyDescent="0.25"/>
    <row r="41724" ht="30.75" customHeight="1" x14ac:dyDescent="0.25"/>
    <row r="41725" ht="30.75" customHeight="1" x14ac:dyDescent="0.25"/>
    <row r="41726" ht="30.75" customHeight="1" x14ac:dyDescent="0.25"/>
    <row r="41727" ht="30.75" customHeight="1" x14ac:dyDescent="0.25"/>
    <row r="41728" ht="30.75" customHeight="1" x14ac:dyDescent="0.25"/>
    <row r="41729" ht="30.75" customHeight="1" x14ac:dyDescent="0.25"/>
    <row r="41730" ht="30.75" customHeight="1" x14ac:dyDescent="0.25"/>
    <row r="41731" ht="30.75" customHeight="1" x14ac:dyDescent="0.25"/>
    <row r="41732" ht="30.75" customHeight="1" x14ac:dyDescent="0.25"/>
    <row r="41733" ht="30.75" customHeight="1" x14ac:dyDescent="0.25"/>
    <row r="41734" ht="30.75" customHeight="1" x14ac:dyDescent="0.25"/>
    <row r="41735" ht="30.75" customHeight="1" x14ac:dyDescent="0.25"/>
    <row r="41736" ht="30.75" customHeight="1" x14ac:dyDescent="0.25"/>
    <row r="41737" ht="30.75" customHeight="1" x14ac:dyDescent="0.25"/>
    <row r="41738" ht="30.75" customHeight="1" x14ac:dyDescent="0.25"/>
    <row r="41739" ht="30.75" customHeight="1" x14ac:dyDescent="0.25"/>
    <row r="41740" ht="30.75" customHeight="1" x14ac:dyDescent="0.25"/>
    <row r="41741" ht="30.75" customHeight="1" x14ac:dyDescent="0.25"/>
    <row r="41742" ht="30.75" customHeight="1" x14ac:dyDescent="0.25"/>
    <row r="41743" ht="30.75" customHeight="1" x14ac:dyDescent="0.25"/>
    <row r="41744" ht="30.75" customHeight="1" x14ac:dyDescent="0.25"/>
    <row r="41745" ht="30.75" customHeight="1" x14ac:dyDescent="0.25"/>
    <row r="41746" ht="30.75" customHeight="1" x14ac:dyDescent="0.25"/>
    <row r="41747" ht="30.75" customHeight="1" x14ac:dyDescent="0.25"/>
    <row r="41748" ht="30.75" customHeight="1" x14ac:dyDescent="0.25"/>
    <row r="41749" ht="30.75" customHeight="1" x14ac:dyDescent="0.25"/>
    <row r="41750" ht="30.75" customHeight="1" x14ac:dyDescent="0.25"/>
    <row r="41751" ht="30.75" customHeight="1" x14ac:dyDescent="0.25"/>
    <row r="41752" ht="30.75" customHeight="1" x14ac:dyDescent="0.25"/>
    <row r="41753" ht="30.75" customHeight="1" x14ac:dyDescent="0.25"/>
    <row r="41754" ht="30.75" customHeight="1" x14ac:dyDescent="0.25"/>
    <row r="41755" ht="30.75" customHeight="1" x14ac:dyDescent="0.25"/>
    <row r="41756" ht="30.75" customHeight="1" x14ac:dyDescent="0.25"/>
    <row r="41757" ht="30.75" customHeight="1" x14ac:dyDescent="0.25"/>
    <row r="41758" ht="30.75" customHeight="1" x14ac:dyDescent="0.25"/>
    <row r="41759" ht="30.75" customHeight="1" x14ac:dyDescent="0.25"/>
    <row r="41760" ht="30.75" customHeight="1" x14ac:dyDescent="0.25"/>
    <row r="41761" ht="30.75" customHeight="1" x14ac:dyDescent="0.25"/>
    <row r="41762" ht="30.75" customHeight="1" x14ac:dyDescent="0.25"/>
    <row r="41763" ht="30.75" customHeight="1" x14ac:dyDescent="0.25"/>
    <row r="41764" ht="30.75" customHeight="1" x14ac:dyDescent="0.25"/>
    <row r="41765" ht="30.75" customHeight="1" x14ac:dyDescent="0.25"/>
    <row r="41766" ht="30.75" customHeight="1" x14ac:dyDescent="0.25"/>
    <row r="41767" ht="30.75" customHeight="1" x14ac:dyDescent="0.25"/>
    <row r="41768" ht="30.75" customHeight="1" x14ac:dyDescent="0.25"/>
    <row r="41769" ht="30.75" customHeight="1" x14ac:dyDescent="0.25"/>
    <row r="41770" ht="30.75" customHeight="1" x14ac:dyDescent="0.25"/>
    <row r="41771" ht="30.75" customHeight="1" x14ac:dyDescent="0.25"/>
    <row r="41772" ht="30.75" customHeight="1" x14ac:dyDescent="0.25"/>
    <row r="41773" ht="30.75" customHeight="1" x14ac:dyDescent="0.25"/>
    <row r="41774" ht="30.75" customHeight="1" x14ac:dyDescent="0.25"/>
    <row r="41775" ht="30.75" customHeight="1" x14ac:dyDescent="0.25"/>
    <row r="41776" ht="30.75" customHeight="1" x14ac:dyDescent="0.25"/>
    <row r="41777" ht="30.75" customHeight="1" x14ac:dyDescent="0.25"/>
    <row r="41778" ht="30.75" customHeight="1" x14ac:dyDescent="0.25"/>
    <row r="41779" ht="30.75" customHeight="1" x14ac:dyDescent="0.25"/>
    <row r="41780" ht="30.75" customHeight="1" x14ac:dyDescent="0.25"/>
    <row r="41781" ht="30.75" customHeight="1" x14ac:dyDescent="0.25"/>
    <row r="41782" ht="30.75" customHeight="1" x14ac:dyDescent="0.25"/>
    <row r="41783" ht="30.75" customHeight="1" x14ac:dyDescent="0.25"/>
    <row r="41784" ht="30.75" customHeight="1" x14ac:dyDescent="0.25"/>
    <row r="41785" ht="30.75" customHeight="1" x14ac:dyDescent="0.25"/>
    <row r="41786" ht="30.75" customHeight="1" x14ac:dyDescent="0.25"/>
    <row r="41787" ht="30.75" customHeight="1" x14ac:dyDescent="0.25"/>
    <row r="41788" ht="30.75" customHeight="1" x14ac:dyDescent="0.25"/>
    <row r="41789" ht="30.75" customHeight="1" x14ac:dyDescent="0.25"/>
    <row r="41790" ht="30.75" customHeight="1" x14ac:dyDescent="0.25"/>
    <row r="41791" ht="30.75" customHeight="1" x14ac:dyDescent="0.25"/>
    <row r="41792" ht="30.75" customHeight="1" x14ac:dyDescent="0.25"/>
    <row r="41793" ht="30.75" customHeight="1" x14ac:dyDescent="0.25"/>
    <row r="41794" ht="30.75" customHeight="1" x14ac:dyDescent="0.25"/>
    <row r="41795" ht="30.75" customHeight="1" x14ac:dyDescent="0.25"/>
    <row r="41796" ht="30.75" customHeight="1" x14ac:dyDescent="0.25"/>
    <row r="41797" ht="30.75" customHeight="1" x14ac:dyDescent="0.25"/>
    <row r="41798" ht="30.75" customHeight="1" x14ac:dyDescent="0.25"/>
    <row r="41799" ht="30.75" customHeight="1" x14ac:dyDescent="0.25"/>
    <row r="41800" ht="30.75" customHeight="1" x14ac:dyDescent="0.25"/>
    <row r="41801" ht="30.75" customHeight="1" x14ac:dyDescent="0.25"/>
    <row r="41802" ht="30.75" customHeight="1" x14ac:dyDescent="0.25"/>
    <row r="41803" ht="30.75" customHeight="1" x14ac:dyDescent="0.25"/>
    <row r="41804" ht="30.75" customHeight="1" x14ac:dyDescent="0.25"/>
    <row r="41805" ht="30.75" customHeight="1" x14ac:dyDescent="0.25"/>
    <row r="41806" ht="30.75" customHeight="1" x14ac:dyDescent="0.25"/>
    <row r="41807" ht="30.75" customHeight="1" x14ac:dyDescent="0.25"/>
    <row r="41808" ht="30.75" customHeight="1" x14ac:dyDescent="0.25"/>
    <row r="41809" ht="30.75" customHeight="1" x14ac:dyDescent="0.25"/>
    <row r="41810" ht="30.75" customHeight="1" x14ac:dyDescent="0.25"/>
    <row r="41811" ht="30.75" customHeight="1" x14ac:dyDescent="0.25"/>
    <row r="41812" ht="30.75" customHeight="1" x14ac:dyDescent="0.25"/>
    <row r="41813" ht="30.75" customHeight="1" x14ac:dyDescent="0.25"/>
    <row r="41814" ht="30.75" customHeight="1" x14ac:dyDescent="0.25"/>
    <row r="41815" ht="30.75" customHeight="1" x14ac:dyDescent="0.25"/>
    <row r="41816" ht="30.75" customHeight="1" x14ac:dyDescent="0.25"/>
    <row r="41817" ht="30.75" customHeight="1" x14ac:dyDescent="0.25"/>
    <row r="41818" ht="30.75" customHeight="1" x14ac:dyDescent="0.25"/>
    <row r="41819" ht="30.75" customHeight="1" x14ac:dyDescent="0.25"/>
    <row r="41820" ht="30.75" customHeight="1" x14ac:dyDescent="0.25"/>
    <row r="41821" ht="30.75" customHeight="1" x14ac:dyDescent="0.25"/>
    <row r="41822" ht="30.75" customHeight="1" x14ac:dyDescent="0.25"/>
    <row r="41823" ht="30.75" customHeight="1" x14ac:dyDescent="0.25"/>
    <row r="41824" ht="30.75" customHeight="1" x14ac:dyDescent="0.25"/>
    <row r="41825" ht="30.75" customHeight="1" x14ac:dyDescent="0.25"/>
    <row r="41826" ht="30.75" customHeight="1" x14ac:dyDescent="0.25"/>
    <row r="41827" ht="30.75" customHeight="1" x14ac:dyDescent="0.25"/>
    <row r="41828" ht="30.75" customHeight="1" x14ac:dyDescent="0.25"/>
    <row r="41829" ht="30.75" customHeight="1" x14ac:dyDescent="0.25"/>
    <row r="41830" ht="30.75" customHeight="1" x14ac:dyDescent="0.25"/>
    <row r="41831" ht="30.75" customHeight="1" x14ac:dyDescent="0.25"/>
    <row r="41832" ht="30.75" customHeight="1" x14ac:dyDescent="0.25"/>
    <row r="41833" ht="30.75" customHeight="1" x14ac:dyDescent="0.25"/>
    <row r="41834" ht="30.75" customHeight="1" x14ac:dyDescent="0.25"/>
    <row r="41835" ht="30.75" customHeight="1" x14ac:dyDescent="0.25"/>
    <row r="41836" ht="30.75" customHeight="1" x14ac:dyDescent="0.25"/>
    <row r="41837" ht="30.75" customHeight="1" x14ac:dyDescent="0.25"/>
    <row r="41838" ht="30.75" customHeight="1" x14ac:dyDescent="0.25"/>
    <row r="41839" ht="30.75" customHeight="1" x14ac:dyDescent="0.25"/>
    <row r="41840" ht="30.75" customHeight="1" x14ac:dyDescent="0.25"/>
    <row r="41841" ht="30.75" customHeight="1" x14ac:dyDescent="0.25"/>
    <row r="41842" ht="30.75" customHeight="1" x14ac:dyDescent="0.25"/>
    <row r="41843" ht="30.75" customHeight="1" x14ac:dyDescent="0.25"/>
    <row r="41844" ht="30.75" customHeight="1" x14ac:dyDescent="0.25"/>
    <row r="41845" ht="30.75" customHeight="1" x14ac:dyDescent="0.25"/>
    <row r="41846" ht="30.75" customHeight="1" x14ac:dyDescent="0.25"/>
    <row r="41847" ht="30.75" customHeight="1" x14ac:dyDescent="0.25"/>
    <row r="41848" ht="30.75" customHeight="1" x14ac:dyDescent="0.25"/>
    <row r="41849" ht="30.75" customHeight="1" x14ac:dyDescent="0.25"/>
    <row r="41850" ht="30.75" customHeight="1" x14ac:dyDescent="0.25"/>
    <row r="41851" ht="30.75" customHeight="1" x14ac:dyDescent="0.25"/>
    <row r="41852" ht="30.75" customHeight="1" x14ac:dyDescent="0.25"/>
    <row r="41853" ht="30.75" customHeight="1" x14ac:dyDescent="0.25"/>
    <row r="41854" ht="30.75" customHeight="1" x14ac:dyDescent="0.25"/>
    <row r="41855" ht="30.75" customHeight="1" x14ac:dyDescent="0.25"/>
    <row r="41856" ht="30.75" customHeight="1" x14ac:dyDescent="0.25"/>
    <row r="41857" ht="30.75" customHeight="1" x14ac:dyDescent="0.25"/>
    <row r="41858" ht="30.75" customHeight="1" x14ac:dyDescent="0.25"/>
    <row r="41859" ht="30.75" customHeight="1" x14ac:dyDescent="0.25"/>
    <row r="41860" ht="30.75" customHeight="1" x14ac:dyDescent="0.25"/>
    <row r="41861" ht="30.75" customHeight="1" x14ac:dyDescent="0.25"/>
    <row r="41862" ht="30.75" customHeight="1" x14ac:dyDescent="0.25"/>
    <row r="41863" ht="30.75" customHeight="1" x14ac:dyDescent="0.25"/>
    <row r="41864" ht="30.75" customHeight="1" x14ac:dyDescent="0.25"/>
    <row r="41865" ht="30.75" customHeight="1" x14ac:dyDescent="0.25"/>
    <row r="41866" ht="30.75" customHeight="1" x14ac:dyDescent="0.25"/>
    <row r="41867" ht="30.75" customHeight="1" x14ac:dyDescent="0.25"/>
    <row r="41868" ht="30.75" customHeight="1" x14ac:dyDescent="0.25"/>
    <row r="41869" ht="30.75" customHeight="1" x14ac:dyDescent="0.25"/>
    <row r="41870" ht="30.75" customHeight="1" x14ac:dyDescent="0.25"/>
    <row r="41871" ht="30.75" customHeight="1" x14ac:dyDescent="0.25"/>
    <row r="41872" ht="30.75" customHeight="1" x14ac:dyDescent="0.25"/>
    <row r="41873" ht="30.75" customHeight="1" x14ac:dyDescent="0.25"/>
    <row r="41874" ht="30.75" customHeight="1" x14ac:dyDescent="0.25"/>
    <row r="41875" ht="30.75" customHeight="1" x14ac:dyDescent="0.25"/>
    <row r="41876" ht="30.75" customHeight="1" x14ac:dyDescent="0.25"/>
    <row r="41877" ht="30.75" customHeight="1" x14ac:dyDescent="0.25"/>
    <row r="41878" ht="30.75" customHeight="1" x14ac:dyDescent="0.25"/>
    <row r="41879" ht="30.75" customHeight="1" x14ac:dyDescent="0.25"/>
    <row r="41880" ht="30.75" customHeight="1" x14ac:dyDescent="0.25"/>
    <row r="41881" ht="30.75" customHeight="1" x14ac:dyDescent="0.25"/>
    <row r="41882" ht="30.75" customHeight="1" x14ac:dyDescent="0.25"/>
    <row r="41883" ht="30.75" customHeight="1" x14ac:dyDescent="0.25"/>
    <row r="41884" ht="30.75" customHeight="1" x14ac:dyDescent="0.25"/>
    <row r="41885" ht="30.75" customHeight="1" x14ac:dyDescent="0.25"/>
    <row r="41886" ht="30.75" customHeight="1" x14ac:dyDescent="0.25"/>
    <row r="41887" ht="30.75" customHeight="1" x14ac:dyDescent="0.25"/>
    <row r="41888" ht="30.75" customHeight="1" x14ac:dyDescent="0.25"/>
    <row r="41889" ht="30.75" customHeight="1" x14ac:dyDescent="0.25"/>
    <row r="41890" ht="30.75" customHeight="1" x14ac:dyDescent="0.25"/>
    <row r="41891" ht="30.75" customHeight="1" x14ac:dyDescent="0.25"/>
    <row r="41892" ht="30.75" customHeight="1" x14ac:dyDescent="0.25"/>
    <row r="41893" ht="30.75" customHeight="1" x14ac:dyDescent="0.25"/>
    <row r="41894" ht="30.75" customHeight="1" x14ac:dyDescent="0.25"/>
    <row r="41895" ht="30.75" customHeight="1" x14ac:dyDescent="0.25"/>
    <row r="41896" ht="30.75" customHeight="1" x14ac:dyDescent="0.25"/>
    <row r="41897" ht="30.75" customHeight="1" x14ac:dyDescent="0.25"/>
    <row r="41898" ht="30.75" customHeight="1" x14ac:dyDescent="0.25"/>
    <row r="41899" ht="30.75" customHeight="1" x14ac:dyDescent="0.25"/>
    <row r="41900" ht="30.75" customHeight="1" x14ac:dyDescent="0.25"/>
    <row r="41901" ht="30.75" customHeight="1" x14ac:dyDescent="0.25"/>
    <row r="41902" ht="30.75" customHeight="1" x14ac:dyDescent="0.25"/>
    <row r="41903" ht="30.75" customHeight="1" x14ac:dyDescent="0.25"/>
    <row r="41904" ht="30.75" customHeight="1" x14ac:dyDescent="0.25"/>
    <row r="41905" ht="30.75" customHeight="1" x14ac:dyDescent="0.25"/>
    <row r="41906" ht="30.75" customHeight="1" x14ac:dyDescent="0.25"/>
    <row r="41907" ht="30.75" customHeight="1" x14ac:dyDescent="0.25"/>
    <row r="41908" ht="30.75" customHeight="1" x14ac:dyDescent="0.25"/>
    <row r="41909" ht="30.75" customHeight="1" x14ac:dyDescent="0.25"/>
    <row r="41910" ht="30.75" customHeight="1" x14ac:dyDescent="0.25"/>
    <row r="41911" ht="30.75" customHeight="1" x14ac:dyDescent="0.25"/>
    <row r="41912" ht="30.75" customHeight="1" x14ac:dyDescent="0.25"/>
    <row r="41913" ht="30.75" customHeight="1" x14ac:dyDescent="0.25"/>
    <row r="41914" ht="30.75" customHeight="1" x14ac:dyDescent="0.25"/>
    <row r="41915" ht="30.75" customHeight="1" x14ac:dyDescent="0.25"/>
    <row r="41916" ht="30.75" customHeight="1" x14ac:dyDescent="0.25"/>
    <row r="41917" ht="30.75" customHeight="1" x14ac:dyDescent="0.25"/>
    <row r="41918" ht="30.75" customHeight="1" x14ac:dyDescent="0.25"/>
    <row r="41919" ht="30.75" customHeight="1" x14ac:dyDescent="0.25"/>
    <row r="41920" ht="30.75" customHeight="1" x14ac:dyDescent="0.25"/>
    <row r="41921" ht="30.75" customHeight="1" x14ac:dyDescent="0.25"/>
    <row r="41922" ht="30.75" customHeight="1" x14ac:dyDescent="0.25"/>
    <row r="41923" ht="30.75" customHeight="1" x14ac:dyDescent="0.25"/>
    <row r="41924" ht="30.75" customHeight="1" x14ac:dyDescent="0.25"/>
    <row r="41925" ht="30.75" customHeight="1" x14ac:dyDescent="0.25"/>
    <row r="41926" ht="30.75" customHeight="1" x14ac:dyDescent="0.25"/>
    <row r="41927" ht="30.75" customHeight="1" x14ac:dyDescent="0.25"/>
    <row r="41928" ht="30.75" customHeight="1" x14ac:dyDescent="0.25"/>
    <row r="41929" ht="30.75" customHeight="1" x14ac:dyDescent="0.25"/>
    <row r="41930" ht="30.75" customHeight="1" x14ac:dyDescent="0.25"/>
    <row r="41931" ht="30.75" customHeight="1" x14ac:dyDescent="0.25"/>
    <row r="41932" ht="30.75" customHeight="1" x14ac:dyDescent="0.25"/>
    <row r="41933" ht="30.75" customHeight="1" x14ac:dyDescent="0.25"/>
    <row r="41934" ht="30.75" customHeight="1" x14ac:dyDescent="0.25"/>
    <row r="41935" ht="30.75" customHeight="1" x14ac:dyDescent="0.25"/>
    <row r="41936" ht="30.75" customHeight="1" x14ac:dyDescent="0.25"/>
    <row r="41937" ht="30.75" customHeight="1" x14ac:dyDescent="0.25"/>
    <row r="41938" ht="30.75" customHeight="1" x14ac:dyDescent="0.25"/>
    <row r="41939" ht="30.75" customHeight="1" x14ac:dyDescent="0.25"/>
    <row r="41940" ht="30.75" customHeight="1" x14ac:dyDescent="0.25"/>
    <row r="41941" ht="30.75" customHeight="1" x14ac:dyDescent="0.25"/>
    <row r="41942" ht="30.75" customHeight="1" x14ac:dyDescent="0.25"/>
    <row r="41943" ht="30.75" customHeight="1" x14ac:dyDescent="0.25"/>
    <row r="41944" ht="30.75" customHeight="1" x14ac:dyDescent="0.25"/>
    <row r="41945" ht="30.75" customHeight="1" x14ac:dyDescent="0.25"/>
    <row r="41946" ht="30.75" customHeight="1" x14ac:dyDescent="0.25"/>
    <row r="41947" ht="30.75" customHeight="1" x14ac:dyDescent="0.25"/>
    <row r="41948" ht="30.75" customHeight="1" x14ac:dyDescent="0.25"/>
    <row r="41949" ht="30.75" customHeight="1" x14ac:dyDescent="0.25"/>
    <row r="41950" ht="30.75" customHeight="1" x14ac:dyDescent="0.25"/>
    <row r="41951" ht="30.75" customHeight="1" x14ac:dyDescent="0.25"/>
    <row r="41952" ht="30.75" customHeight="1" x14ac:dyDescent="0.25"/>
    <row r="41953" ht="30.75" customHeight="1" x14ac:dyDescent="0.25"/>
    <row r="41954" ht="30.75" customHeight="1" x14ac:dyDescent="0.25"/>
    <row r="41955" ht="30.75" customHeight="1" x14ac:dyDescent="0.25"/>
    <row r="41956" ht="30.75" customHeight="1" x14ac:dyDescent="0.25"/>
    <row r="41957" ht="30.75" customHeight="1" x14ac:dyDescent="0.25"/>
    <row r="41958" ht="30.75" customHeight="1" x14ac:dyDescent="0.25"/>
    <row r="41959" ht="30.75" customHeight="1" x14ac:dyDescent="0.25"/>
    <row r="41960" ht="30.75" customHeight="1" x14ac:dyDescent="0.25"/>
    <row r="41961" ht="30.75" customHeight="1" x14ac:dyDescent="0.25"/>
    <row r="41962" ht="30.75" customHeight="1" x14ac:dyDescent="0.25"/>
    <row r="41963" ht="30.75" customHeight="1" x14ac:dyDescent="0.25"/>
    <row r="41964" ht="30.75" customHeight="1" x14ac:dyDescent="0.25"/>
    <row r="41965" ht="30.75" customHeight="1" x14ac:dyDescent="0.25"/>
    <row r="41966" ht="30.75" customHeight="1" x14ac:dyDescent="0.25"/>
    <row r="41967" ht="30.75" customHeight="1" x14ac:dyDescent="0.25"/>
    <row r="41968" ht="30.75" customHeight="1" x14ac:dyDescent="0.25"/>
    <row r="41969" ht="30.75" customHeight="1" x14ac:dyDescent="0.25"/>
    <row r="41970" ht="30.75" customHeight="1" x14ac:dyDescent="0.25"/>
    <row r="41971" ht="30.75" customHeight="1" x14ac:dyDescent="0.25"/>
    <row r="41972" ht="30.75" customHeight="1" x14ac:dyDescent="0.25"/>
    <row r="41973" ht="30.75" customHeight="1" x14ac:dyDescent="0.25"/>
    <row r="41974" ht="30.75" customHeight="1" x14ac:dyDescent="0.25"/>
    <row r="41975" ht="30.75" customHeight="1" x14ac:dyDescent="0.25"/>
    <row r="41976" ht="30.75" customHeight="1" x14ac:dyDescent="0.25"/>
    <row r="41977" ht="30.75" customHeight="1" x14ac:dyDescent="0.25"/>
    <row r="41978" ht="30.75" customHeight="1" x14ac:dyDescent="0.25"/>
    <row r="41979" ht="30.75" customHeight="1" x14ac:dyDescent="0.25"/>
    <row r="41980" ht="30.75" customHeight="1" x14ac:dyDescent="0.25"/>
    <row r="41981" ht="30.75" customHeight="1" x14ac:dyDescent="0.25"/>
    <row r="41982" ht="30.75" customHeight="1" x14ac:dyDescent="0.25"/>
    <row r="41983" ht="30.75" customHeight="1" x14ac:dyDescent="0.25"/>
    <row r="41984" ht="30.75" customHeight="1" x14ac:dyDescent="0.25"/>
    <row r="41985" ht="30.75" customHeight="1" x14ac:dyDescent="0.25"/>
    <row r="41986" ht="30.75" customHeight="1" x14ac:dyDescent="0.25"/>
    <row r="41987" ht="30.75" customHeight="1" x14ac:dyDescent="0.25"/>
    <row r="41988" ht="30.75" customHeight="1" x14ac:dyDescent="0.25"/>
    <row r="41989" ht="30.75" customHeight="1" x14ac:dyDescent="0.25"/>
    <row r="41990" ht="30.75" customHeight="1" x14ac:dyDescent="0.25"/>
    <row r="41991" ht="30.75" customHeight="1" x14ac:dyDescent="0.25"/>
    <row r="41992" ht="30.75" customHeight="1" x14ac:dyDescent="0.25"/>
    <row r="41993" ht="30.75" customHeight="1" x14ac:dyDescent="0.25"/>
    <row r="41994" ht="30.75" customHeight="1" x14ac:dyDescent="0.25"/>
    <row r="41995" ht="30.75" customHeight="1" x14ac:dyDescent="0.25"/>
    <row r="41996" ht="30.75" customHeight="1" x14ac:dyDescent="0.25"/>
    <row r="41997" ht="30.75" customHeight="1" x14ac:dyDescent="0.25"/>
    <row r="41998" ht="30.75" customHeight="1" x14ac:dyDescent="0.25"/>
    <row r="41999" ht="30.75" customHeight="1" x14ac:dyDescent="0.25"/>
    <row r="42000" ht="30.75" customHeight="1" x14ac:dyDescent="0.25"/>
    <row r="42001" ht="30.75" customHeight="1" x14ac:dyDescent="0.25"/>
    <row r="42002" ht="30.75" customHeight="1" x14ac:dyDescent="0.25"/>
    <row r="42003" ht="30.75" customHeight="1" x14ac:dyDescent="0.25"/>
    <row r="42004" ht="30.75" customHeight="1" x14ac:dyDescent="0.25"/>
    <row r="42005" ht="30.75" customHeight="1" x14ac:dyDescent="0.25"/>
    <row r="42006" ht="30.75" customHeight="1" x14ac:dyDescent="0.25"/>
    <row r="42007" ht="30.75" customHeight="1" x14ac:dyDescent="0.25"/>
    <row r="42008" ht="30.75" customHeight="1" x14ac:dyDescent="0.25"/>
    <row r="42009" ht="30.75" customHeight="1" x14ac:dyDescent="0.25"/>
    <row r="42010" ht="30.75" customHeight="1" x14ac:dyDescent="0.25"/>
    <row r="42011" ht="30.75" customHeight="1" x14ac:dyDescent="0.25"/>
    <row r="42012" ht="30.75" customHeight="1" x14ac:dyDescent="0.25"/>
    <row r="42013" ht="30.75" customHeight="1" x14ac:dyDescent="0.25"/>
    <row r="42014" ht="30.75" customHeight="1" x14ac:dyDescent="0.25"/>
    <row r="42015" ht="30.75" customHeight="1" x14ac:dyDescent="0.25"/>
    <row r="42016" ht="30.75" customHeight="1" x14ac:dyDescent="0.25"/>
    <row r="42017" ht="30.75" customHeight="1" x14ac:dyDescent="0.25"/>
    <row r="42018" ht="30.75" customHeight="1" x14ac:dyDescent="0.25"/>
    <row r="42019" ht="30.75" customHeight="1" x14ac:dyDescent="0.25"/>
    <row r="42020" ht="30.75" customHeight="1" x14ac:dyDescent="0.25"/>
    <row r="42021" ht="30.75" customHeight="1" x14ac:dyDescent="0.25"/>
    <row r="42022" ht="30.75" customHeight="1" x14ac:dyDescent="0.25"/>
    <row r="42023" ht="30.75" customHeight="1" x14ac:dyDescent="0.25"/>
    <row r="42024" ht="30.75" customHeight="1" x14ac:dyDescent="0.25"/>
    <row r="42025" ht="30.75" customHeight="1" x14ac:dyDescent="0.25"/>
    <row r="42026" ht="30.75" customHeight="1" x14ac:dyDescent="0.25"/>
    <row r="42027" ht="30.75" customHeight="1" x14ac:dyDescent="0.25"/>
    <row r="42028" ht="30.75" customHeight="1" x14ac:dyDescent="0.25"/>
    <row r="42029" ht="30.75" customHeight="1" x14ac:dyDescent="0.25"/>
    <row r="42030" ht="30.75" customHeight="1" x14ac:dyDescent="0.25"/>
    <row r="42031" ht="30.75" customHeight="1" x14ac:dyDescent="0.25"/>
    <row r="42032" ht="30.75" customHeight="1" x14ac:dyDescent="0.25"/>
    <row r="42033" ht="30.75" customHeight="1" x14ac:dyDescent="0.25"/>
    <row r="42034" ht="30.75" customHeight="1" x14ac:dyDescent="0.25"/>
    <row r="42035" ht="30.75" customHeight="1" x14ac:dyDescent="0.25"/>
    <row r="42036" ht="30.75" customHeight="1" x14ac:dyDescent="0.25"/>
    <row r="42037" ht="30.75" customHeight="1" x14ac:dyDescent="0.25"/>
    <row r="42038" ht="30.75" customHeight="1" x14ac:dyDescent="0.25"/>
    <row r="42039" ht="30.75" customHeight="1" x14ac:dyDescent="0.25"/>
    <row r="42040" ht="30.75" customHeight="1" x14ac:dyDescent="0.25"/>
    <row r="42041" ht="30.75" customHeight="1" x14ac:dyDescent="0.25"/>
    <row r="42042" ht="30.75" customHeight="1" x14ac:dyDescent="0.25"/>
    <row r="42043" ht="30.75" customHeight="1" x14ac:dyDescent="0.25"/>
    <row r="42044" ht="30.75" customHeight="1" x14ac:dyDescent="0.25"/>
    <row r="42045" ht="30.75" customHeight="1" x14ac:dyDescent="0.25"/>
    <row r="42046" ht="30.75" customHeight="1" x14ac:dyDescent="0.25"/>
    <row r="42047" ht="30.75" customHeight="1" x14ac:dyDescent="0.25"/>
    <row r="42048" ht="30.75" customHeight="1" x14ac:dyDescent="0.25"/>
    <row r="42049" ht="30.75" customHeight="1" x14ac:dyDescent="0.25"/>
    <row r="42050" ht="30.75" customHeight="1" x14ac:dyDescent="0.25"/>
    <row r="42051" ht="30.75" customHeight="1" x14ac:dyDescent="0.25"/>
    <row r="42052" ht="30.75" customHeight="1" x14ac:dyDescent="0.25"/>
    <row r="42053" ht="30.75" customHeight="1" x14ac:dyDescent="0.25"/>
    <row r="42054" ht="30.75" customHeight="1" x14ac:dyDescent="0.25"/>
    <row r="42055" ht="30.75" customHeight="1" x14ac:dyDescent="0.25"/>
    <row r="42056" ht="30.75" customHeight="1" x14ac:dyDescent="0.25"/>
    <row r="42057" ht="30.75" customHeight="1" x14ac:dyDescent="0.25"/>
    <row r="42058" ht="30.75" customHeight="1" x14ac:dyDescent="0.25"/>
    <row r="42059" ht="30.75" customHeight="1" x14ac:dyDescent="0.25"/>
    <row r="42060" ht="30.75" customHeight="1" x14ac:dyDescent="0.25"/>
    <row r="42061" ht="30.75" customHeight="1" x14ac:dyDescent="0.25"/>
    <row r="42062" ht="30.75" customHeight="1" x14ac:dyDescent="0.25"/>
    <row r="42063" ht="30.75" customHeight="1" x14ac:dyDescent="0.25"/>
    <row r="42064" ht="30.75" customHeight="1" x14ac:dyDescent="0.25"/>
    <row r="42065" ht="30.75" customHeight="1" x14ac:dyDescent="0.25"/>
    <row r="42066" ht="30.75" customHeight="1" x14ac:dyDescent="0.25"/>
    <row r="42067" ht="30.75" customHeight="1" x14ac:dyDescent="0.25"/>
    <row r="42068" ht="30.75" customHeight="1" x14ac:dyDescent="0.25"/>
    <row r="42069" ht="30.75" customHeight="1" x14ac:dyDescent="0.25"/>
    <row r="42070" ht="30.75" customHeight="1" x14ac:dyDescent="0.25"/>
    <row r="42071" ht="30.75" customHeight="1" x14ac:dyDescent="0.25"/>
    <row r="42072" ht="30.75" customHeight="1" x14ac:dyDescent="0.25"/>
    <row r="42073" ht="30.75" customHeight="1" x14ac:dyDescent="0.25"/>
    <row r="42074" ht="30.75" customHeight="1" x14ac:dyDescent="0.25"/>
    <row r="42075" ht="30.75" customHeight="1" x14ac:dyDescent="0.25"/>
    <row r="42076" ht="30.75" customHeight="1" x14ac:dyDescent="0.25"/>
    <row r="42077" ht="30.75" customHeight="1" x14ac:dyDescent="0.25"/>
    <row r="42078" ht="30.75" customHeight="1" x14ac:dyDescent="0.25"/>
    <row r="42079" ht="30.75" customHeight="1" x14ac:dyDescent="0.25"/>
    <row r="42080" ht="30.75" customHeight="1" x14ac:dyDescent="0.25"/>
    <row r="42081" ht="30.75" customHeight="1" x14ac:dyDescent="0.25"/>
    <row r="42082" ht="30.75" customHeight="1" x14ac:dyDescent="0.25"/>
    <row r="42083" ht="30.75" customHeight="1" x14ac:dyDescent="0.25"/>
    <row r="42084" ht="30.75" customHeight="1" x14ac:dyDescent="0.25"/>
    <row r="42085" ht="30.75" customHeight="1" x14ac:dyDescent="0.25"/>
    <row r="42086" ht="30.75" customHeight="1" x14ac:dyDescent="0.25"/>
    <row r="42087" ht="30.75" customHeight="1" x14ac:dyDescent="0.25"/>
    <row r="42088" ht="30.75" customHeight="1" x14ac:dyDescent="0.25"/>
    <row r="42089" ht="30.75" customHeight="1" x14ac:dyDescent="0.25"/>
    <row r="42090" ht="30.75" customHeight="1" x14ac:dyDescent="0.25"/>
    <row r="42091" ht="30.75" customHeight="1" x14ac:dyDescent="0.25"/>
    <row r="42092" ht="30.75" customHeight="1" x14ac:dyDescent="0.25"/>
    <row r="42093" ht="30.75" customHeight="1" x14ac:dyDescent="0.25"/>
    <row r="42094" ht="30.75" customHeight="1" x14ac:dyDescent="0.25"/>
    <row r="42095" ht="30.75" customHeight="1" x14ac:dyDescent="0.25"/>
    <row r="42096" ht="30.75" customHeight="1" x14ac:dyDescent="0.25"/>
    <row r="42097" ht="30.75" customHeight="1" x14ac:dyDescent="0.25"/>
    <row r="42098" ht="30.75" customHeight="1" x14ac:dyDescent="0.25"/>
    <row r="42099" ht="30.75" customHeight="1" x14ac:dyDescent="0.25"/>
    <row r="42100" ht="30.75" customHeight="1" x14ac:dyDescent="0.25"/>
    <row r="42101" ht="30.75" customHeight="1" x14ac:dyDescent="0.25"/>
    <row r="42102" ht="30.75" customHeight="1" x14ac:dyDescent="0.25"/>
    <row r="42103" ht="30.75" customHeight="1" x14ac:dyDescent="0.25"/>
    <row r="42104" ht="30.75" customHeight="1" x14ac:dyDescent="0.25"/>
    <row r="42105" ht="30.75" customHeight="1" x14ac:dyDescent="0.25"/>
    <row r="42106" ht="30.75" customHeight="1" x14ac:dyDescent="0.25"/>
    <row r="42107" ht="30.75" customHeight="1" x14ac:dyDescent="0.25"/>
    <row r="42108" ht="30.75" customHeight="1" x14ac:dyDescent="0.25"/>
    <row r="42109" ht="30.75" customHeight="1" x14ac:dyDescent="0.25"/>
    <row r="42110" ht="30.75" customHeight="1" x14ac:dyDescent="0.25"/>
    <row r="42111" ht="30.75" customHeight="1" x14ac:dyDescent="0.25"/>
    <row r="42112" ht="30.75" customHeight="1" x14ac:dyDescent="0.25"/>
    <row r="42113" ht="30.75" customHeight="1" x14ac:dyDescent="0.25"/>
    <row r="42114" ht="30.75" customHeight="1" x14ac:dyDescent="0.25"/>
    <row r="42115" ht="30.75" customHeight="1" x14ac:dyDescent="0.25"/>
    <row r="42116" ht="30.75" customHeight="1" x14ac:dyDescent="0.25"/>
    <row r="42117" ht="30.75" customHeight="1" x14ac:dyDescent="0.25"/>
    <row r="42118" ht="30.75" customHeight="1" x14ac:dyDescent="0.25"/>
    <row r="42119" ht="30.75" customHeight="1" x14ac:dyDescent="0.25"/>
    <row r="42120" ht="30.75" customHeight="1" x14ac:dyDescent="0.25"/>
    <row r="42121" ht="30.75" customHeight="1" x14ac:dyDescent="0.25"/>
    <row r="42122" ht="30.75" customHeight="1" x14ac:dyDescent="0.25"/>
    <row r="42123" ht="30.75" customHeight="1" x14ac:dyDescent="0.25"/>
    <row r="42124" ht="30.75" customHeight="1" x14ac:dyDescent="0.25"/>
    <row r="42125" ht="30.75" customHeight="1" x14ac:dyDescent="0.25"/>
    <row r="42126" ht="30.75" customHeight="1" x14ac:dyDescent="0.25"/>
    <row r="42127" ht="30.75" customHeight="1" x14ac:dyDescent="0.25"/>
    <row r="42128" ht="30.75" customHeight="1" x14ac:dyDescent="0.25"/>
    <row r="42129" ht="30.75" customHeight="1" x14ac:dyDescent="0.25"/>
    <row r="42130" ht="30.75" customHeight="1" x14ac:dyDescent="0.25"/>
    <row r="42131" ht="30.75" customHeight="1" x14ac:dyDescent="0.25"/>
    <row r="42132" ht="30.75" customHeight="1" x14ac:dyDescent="0.25"/>
    <row r="42133" ht="30.75" customHeight="1" x14ac:dyDescent="0.25"/>
    <row r="42134" ht="30.75" customHeight="1" x14ac:dyDescent="0.25"/>
    <row r="42135" ht="30.75" customHeight="1" x14ac:dyDescent="0.25"/>
    <row r="42136" ht="30.75" customHeight="1" x14ac:dyDescent="0.25"/>
    <row r="42137" ht="30.75" customHeight="1" x14ac:dyDescent="0.25"/>
    <row r="42138" ht="30.75" customHeight="1" x14ac:dyDescent="0.25"/>
    <row r="42139" ht="30.75" customHeight="1" x14ac:dyDescent="0.25"/>
    <row r="42140" ht="30.75" customHeight="1" x14ac:dyDescent="0.25"/>
    <row r="42141" ht="30.75" customHeight="1" x14ac:dyDescent="0.25"/>
    <row r="42142" ht="30.75" customHeight="1" x14ac:dyDescent="0.25"/>
    <row r="42143" ht="30.75" customHeight="1" x14ac:dyDescent="0.25"/>
    <row r="42144" ht="30.75" customHeight="1" x14ac:dyDescent="0.25"/>
    <row r="42145" ht="30.75" customHeight="1" x14ac:dyDescent="0.25"/>
    <row r="42146" ht="30.75" customHeight="1" x14ac:dyDescent="0.25"/>
    <row r="42147" ht="30.75" customHeight="1" x14ac:dyDescent="0.25"/>
    <row r="42148" ht="30.75" customHeight="1" x14ac:dyDescent="0.25"/>
    <row r="42149" ht="30.75" customHeight="1" x14ac:dyDescent="0.25"/>
    <row r="42150" ht="30.75" customHeight="1" x14ac:dyDescent="0.25"/>
    <row r="42151" ht="30.75" customHeight="1" x14ac:dyDescent="0.25"/>
    <row r="42152" ht="30.75" customHeight="1" x14ac:dyDescent="0.25"/>
    <row r="42153" ht="30.75" customHeight="1" x14ac:dyDescent="0.25"/>
    <row r="42154" ht="30.75" customHeight="1" x14ac:dyDescent="0.25"/>
    <row r="42155" ht="30.75" customHeight="1" x14ac:dyDescent="0.25"/>
    <row r="42156" ht="30.75" customHeight="1" x14ac:dyDescent="0.25"/>
    <row r="42157" ht="30.75" customHeight="1" x14ac:dyDescent="0.25"/>
    <row r="42158" ht="30.75" customHeight="1" x14ac:dyDescent="0.25"/>
    <row r="42159" ht="30.75" customHeight="1" x14ac:dyDescent="0.25"/>
    <row r="42160" ht="30.75" customHeight="1" x14ac:dyDescent="0.25"/>
    <row r="42161" ht="30.75" customHeight="1" x14ac:dyDescent="0.25"/>
    <row r="42162" ht="30.75" customHeight="1" x14ac:dyDescent="0.25"/>
    <row r="42163" ht="30.75" customHeight="1" x14ac:dyDescent="0.25"/>
    <row r="42164" ht="30.75" customHeight="1" x14ac:dyDescent="0.25"/>
    <row r="42165" ht="30.75" customHeight="1" x14ac:dyDescent="0.25"/>
    <row r="42166" ht="30.75" customHeight="1" x14ac:dyDescent="0.25"/>
    <row r="42167" ht="30.75" customHeight="1" x14ac:dyDescent="0.25"/>
    <row r="42168" ht="30.75" customHeight="1" x14ac:dyDescent="0.25"/>
    <row r="42169" ht="30.75" customHeight="1" x14ac:dyDescent="0.25"/>
    <row r="42170" ht="30.75" customHeight="1" x14ac:dyDescent="0.25"/>
    <row r="42171" ht="30.75" customHeight="1" x14ac:dyDescent="0.25"/>
    <row r="42172" ht="30.75" customHeight="1" x14ac:dyDescent="0.25"/>
    <row r="42173" ht="30.75" customHeight="1" x14ac:dyDescent="0.25"/>
    <row r="42174" ht="30.75" customHeight="1" x14ac:dyDescent="0.25"/>
    <row r="42175" ht="30.75" customHeight="1" x14ac:dyDescent="0.25"/>
    <row r="42176" ht="30.75" customHeight="1" x14ac:dyDescent="0.25"/>
    <row r="42177" ht="30.75" customHeight="1" x14ac:dyDescent="0.25"/>
    <row r="42178" ht="30.75" customHeight="1" x14ac:dyDescent="0.25"/>
    <row r="42179" ht="30.75" customHeight="1" x14ac:dyDescent="0.25"/>
    <row r="42180" ht="30.75" customHeight="1" x14ac:dyDescent="0.25"/>
    <row r="42181" ht="30.75" customHeight="1" x14ac:dyDescent="0.25"/>
    <row r="42182" ht="30.75" customHeight="1" x14ac:dyDescent="0.25"/>
    <row r="42183" ht="30.75" customHeight="1" x14ac:dyDescent="0.25"/>
    <row r="42184" ht="30.75" customHeight="1" x14ac:dyDescent="0.25"/>
    <row r="42185" ht="30.75" customHeight="1" x14ac:dyDescent="0.25"/>
    <row r="42186" ht="30.75" customHeight="1" x14ac:dyDescent="0.25"/>
    <row r="42187" ht="30.75" customHeight="1" x14ac:dyDescent="0.25"/>
    <row r="42188" ht="30.75" customHeight="1" x14ac:dyDescent="0.25"/>
    <row r="42189" ht="30.75" customHeight="1" x14ac:dyDescent="0.25"/>
    <row r="42190" ht="30.75" customHeight="1" x14ac:dyDescent="0.25"/>
    <row r="42191" ht="30.75" customHeight="1" x14ac:dyDescent="0.25"/>
    <row r="42192" ht="30.75" customHeight="1" x14ac:dyDescent="0.25"/>
    <row r="42193" ht="30.75" customHeight="1" x14ac:dyDescent="0.25"/>
    <row r="42194" ht="30.75" customHeight="1" x14ac:dyDescent="0.25"/>
    <row r="42195" ht="30.75" customHeight="1" x14ac:dyDescent="0.25"/>
    <row r="42196" ht="30.75" customHeight="1" x14ac:dyDescent="0.25"/>
    <row r="42197" ht="30.75" customHeight="1" x14ac:dyDescent="0.25"/>
    <row r="42198" ht="30.75" customHeight="1" x14ac:dyDescent="0.25"/>
    <row r="42199" ht="30.75" customHeight="1" x14ac:dyDescent="0.25"/>
    <row r="42200" ht="30.75" customHeight="1" x14ac:dyDescent="0.25"/>
    <row r="42201" ht="30.75" customHeight="1" x14ac:dyDescent="0.25"/>
    <row r="42202" ht="30.75" customHeight="1" x14ac:dyDescent="0.25"/>
    <row r="42203" ht="30.75" customHeight="1" x14ac:dyDescent="0.25"/>
    <row r="42204" ht="30.75" customHeight="1" x14ac:dyDescent="0.25"/>
    <row r="42205" ht="30.75" customHeight="1" x14ac:dyDescent="0.25"/>
    <row r="42206" ht="30.75" customHeight="1" x14ac:dyDescent="0.25"/>
    <row r="42207" ht="30.75" customHeight="1" x14ac:dyDescent="0.25"/>
    <row r="42208" ht="30.75" customHeight="1" x14ac:dyDescent="0.25"/>
    <row r="42209" ht="30.75" customHeight="1" x14ac:dyDescent="0.25"/>
    <row r="42210" ht="30.75" customHeight="1" x14ac:dyDescent="0.25"/>
    <row r="42211" ht="30.75" customHeight="1" x14ac:dyDescent="0.25"/>
    <row r="42212" ht="30.75" customHeight="1" x14ac:dyDescent="0.25"/>
    <row r="42213" ht="30.75" customHeight="1" x14ac:dyDescent="0.25"/>
    <row r="42214" ht="30.75" customHeight="1" x14ac:dyDescent="0.25"/>
    <row r="42215" ht="30.75" customHeight="1" x14ac:dyDescent="0.25"/>
    <row r="42216" ht="30.75" customHeight="1" x14ac:dyDescent="0.25"/>
    <row r="42217" ht="30.75" customHeight="1" x14ac:dyDescent="0.25"/>
    <row r="42218" ht="30.75" customHeight="1" x14ac:dyDescent="0.25"/>
    <row r="42219" ht="30.75" customHeight="1" x14ac:dyDescent="0.25"/>
    <row r="42220" ht="30.75" customHeight="1" x14ac:dyDescent="0.25"/>
    <row r="42221" ht="30.75" customHeight="1" x14ac:dyDescent="0.25"/>
    <row r="42222" ht="30.75" customHeight="1" x14ac:dyDescent="0.25"/>
    <row r="42223" ht="30.75" customHeight="1" x14ac:dyDescent="0.25"/>
    <row r="42224" ht="30.75" customHeight="1" x14ac:dyDescent="0.25"/>
    <row r="42225" ht="30.75" customHeight="1" x14ac:dyDescent="0.25"/>
    <row r="42226" ht="30.75" customHeight="1" x14ac:dyDescent="0.25"/>
    <row r="42227" ht="30.75" customHeight="1" x14ac:dyDescent="0.25"/>
    <row r="42228" ht="30.75" customHeight="1" x14ac:dyDescent="0.25"/>
    <row r="42229" ht="30.75" customHeight="1" x14ac:dyDescent="0.25"/>
    <row r="42230" ht="30.75" customHeight="1" x14ac:dyDescent="0.25"/>
    <row r="42231" ht="30.75" customHeight="1" x14ac:dyDescent="0.25"/>
    <row r="42232" ht="30.75" customHeight="1" x14ac:dyDescent="0.25"/>
    <row r="42233" ht="30.75" customHeight="1" x14ac:dyDescent="0.25"/>
    <row r="42234" ht="30.75" customHeight="1" x14ac:dyDescent="0.25"/>
    <row r="42235" ht="30.75" customHeight="1" x14ac:dyDescent="0.25"/>
    <row r="42236" ht="30.75" customHeight="1" x14ac:dyDescent="0.25"/>
    <row r="42237" ht="30.75" customHeight="1" x14ac:dyDescent="0.25"/>
    <row r="42238" ht="30.75" customHeight="1" x14ac:dyDescent="0.25"/>
    <row r="42239" ht="30.75" customHeight="1" x14ac:dyDescent="0.25"/>
    <row r="42240" ht="30.75" customHeight="1" x14ac:dyDescent="0.25"/>
    <row r="42241" ht="30.75" customHeight="1" x14ac:dyDescent="0.25"/>
    <row r="42242" ht="30.75" customHeight="1" x14ac:dyDescent="0.25"/>
    <row r="42243" ht="30.75" customHeight="1" x14ac:dyDescent="0.25"/>
    <row r="42244" ht="30.75" customHeight="1" x14ac:dyDescent="0.25"/>
    <row r="42245" ht="30.75" customHeight="1" x14ac:dyDescent="0.25"/>
    <row r="42246" ht="30.75" customHeight="1" x14ac:dyDescent="0.25"/>
    <row r="42247" ht="30.75" customHeight="1" x14ac:dyDescent="0.25"/>
    <row r="42248" ht="30.75" customHeight="1" x14ac:dyDescent="0.25"/>
    <row r="42249" ht="30.75" customHeight="1" x14ac:dyDescent="0.25"/>
    <row r="42250" ht="30.75" customHeight="1" x14ac:dyDescent="0.25"/>
    <row r="42251" ht="30.75" customHeight="1" x14ac:dyDescent="0.25"/>
    <row r="42252" ht="30.75" customHeight="1" x14ac:dyDescent="0.25"/>
    <row r="42253" ht="30.75" customHeight="1" x14ac:dyDescent="0.25"/>
    <row r="42254" ht="30.75" customHeight="1" x14ac:dyDescent="0.25"/>
    <row r="42255" ht="30.75" customHeight="1" x14ac:dyDescent="0.25"/>
    <row r="42256" ht="30.75" customHeight="1" x14ac:dyDescent="0.25"/>
    <row r="42257" ht="30.75" customHeight="1" x14ac:dyDescent="0.25"/>
    <row r="42258" ht="30.75" customHeight="1" x14ac:dyDescent="0.25"/>
    <row r="42259" ht="30.75" customHeight="1" x14ac:dyDescent="0.25"/>
    <row r="42260" ht="30.75" customHeight="1" x14ac:dyDescent="0.25"/>
    <row r="42261" ht="30.75" customHeight="1" x14ac:dyDescent="0.25"/>
    <row r="42262" ht="30.75" customHeight="1" x14ac:dyDescent="0.25"/>
    <row r="42263" ht="30.75" customHeight="1" x14ac:dyDescent="0.25"/>
    <row r="42264" ht="30.75" customHeight="1" x14ac:dyDescent="0.25"/>
    <row r="42265" ht="30.75" customHeight="1" x14ac:dyDescent="0.25"/>
    <row r="42266" ht="30.75" customHeight="1" x14ac:dyDescent="0.25"/>
    <row r="42267" ht="30.75" customHeight="1" x14ac:dyDescent="0.25"/>
    <row r="42268" ht="30.75" customHeight="1" x14ac:dyDescent="0.25"/>
    <row r="42269" ht="30.75" customHeight="1" x14ac:dyDescent="0.25"/>
    <row r="42270" ht="30.75" customHeight="1" x14ac:dyDescent="0.25"/>
    <row r="42271" ht="30.75" customHeight="1" x14ac:dyDescent="0.25"/>
    <row r="42272" ht="30.75" customHeight="1" x14ac:dyDescent="0.25"/>
    <row r="42273" ht="30.75" customHeight="1" x14ac:dyDescent="0.25"/>
    <row r="42274" ht="30.75" customHeight="1" x14ac:dyDescent="0.25"/>
    <row r="42275" ht="30.75" customHeight="1" x14ac:dyDescent="0.25"/>
    <row r="42276" ht="30.75" customHeight="1" x14ac:dyDescent="0.25"/>
    <row r="42277" ht="30.75" customHeight="1" x14ac:dyDescent="0.25"/>
    <row r="42278" ht="30.75" customHeight="1" x14ac:dyDescent="0.25"/>
    <row r="42279" ht="30.75" customHeight="1" x14ac:dyDescent="0.25"/>
    <row r="42280" ht="30.75" customHeight="1" x14ac:dyDescent="0.25"/>
    <row r="42281" ht="30.75" customHeight="1" x14ac:dyDescent="0.25"/>
    <row r="42282" ht="30.75" customHeight="1" x14ac:dyDescent="0.25"/>
    <row r="42283" ht="30.75" customHeight="1" x14ac:dyDescent="0.25"/>
    <row r="42284" ht="30.75" customHeight="1" x14ac:dyDescent="0.25"/>
    <row r="42285" ht="30.75" customHeight="1" x14ac:dyDescent="0.25"/>
    <row r="42286" ht="30.75" customHeight="1" x14ac:dyDescent="0.25"/>
    <row r="42287" ht="30.75" customHeight="1" x14ac:dyDescent="0.25"/>
    <row r="42288" ht="30.75" customHeight="1" x14ac:dyDescent="0.25"/>
    <row r="42289" ht="30.75" customHeight="1" x14ac:dyDescent="0.25"/>
    <row r="42290" ht="30.75" customHeight="1" x14ac:dyDescent="0.25"/>
    <row r="42291" ht="30.75" customHeight="1" x14ac:dyDescent="0.25"/>
    <row r="42292" ht="30.75" customHeight="1" x14ac:dyDescent="0.25"/>
    <row r="42293" ht="30.75" customHeight="1" x14ac:dyDescent="0.25"/>
    <row r="42294" ht="30.75" customHeight="1" x14ac:dyDescent="0.25"/>
    <row r="42295" ht="30.75" customHeight="1" x14ac:dyDescent="0.25"/>
    <row r="42296" ht="30.75" customHeight="1" x14ac:dyDescent="0.25"/>
    <row r="42297" ht="30.75" customHeight="1" x14ac:dyDescent="0.25"/>
    <row r="42298" ht="30.75" customHeight="1" x14ac:dyDescent="0.25"/>
    <row r="42299" ht="30.75" customHeight="1" x14ac:dyDescent="0.25"/>
    <row r="42300" ht="30.75" customHeight="1" x14ac:dyDescent="0.25"/>
    <row r="42301" ht="30.75" customHeight="1" x14ac:dyDescent="0.25"/>
    <row r="42302" ht="30.75" customHeight="1" x14ac:dyDescent="0.25"/>
    <row r="42303" ht="30.75" customHeight="1" x14ac:dyDescent="0.25"/>
    <row r="42304" ht="30.75" customHeight="1" x14ac:dyDescent="0.25"/>
    <row r="42305" ht="30.75" customHeight="1" x14ac:dyDescent="0.25"/>
    <row r="42306" ht="30.75" customHeight="1" x14ac:dyDescent="0.25"/>
    <row r="42307" ht="30.75" customHeight="1" x14ac:dyDescent="0.25"/>
    <row r="42308" ht="30.75" customHeight="1" x14ac:dyDescent="0.25"/>
    <row r="42309" ht="30.75" customHeight="1" x14ac:dyDescent="0.25"/>
    <row r="42310" ht="30.75" customHeight="1" x14ac:dyDescent="0.25"/>
    <row r="42311" ht="30.75" customHeight="1" x14ac:dyDescent="0.25"/>
    <row r="42312" ht="30.75" customHeight="1" x14ac:dyDescent="0.25"/>
    <row r="42313" ht="30.75" customHeight="1" x14ac:dyDescent="0.25"/>
    <row r="42314" ht="30.75" customHeight="1" x14ac:dyDescent="0.25"/>
    <row r="42315" ht="30.75" customHeight="1" x14ac:dyDescent="0.25"/>
    <row r="42316" ht="30.75" customHeight="1" x14ac:dyDescent="0.25"/>
    <row r="42317" ht="30.75" customHeight="1" x14ac:dyDescent="0.25"/>
    <row r="42318" ht="30.75" customHeight="1" x14ac:dyDescent="0.25"/>
    <row r="42319" ht="30.75" customHeight="1" x14ac:dyDescent="0.25"/>
    <row r="42320" ht="30.75" customHeight="1" x14ac:dyDescent="0.25"/>
    <row r="42321" ht="30.75" customHeight="1" x14ac:dyDescent="0.25"/>
    <row r="42322" ht="30.75" customHeight="1" x14ac:dyDescent="0.25"/>
    <row r="42323" ht="30.75" customHeight="1" x14ac:dyDescent="0.25"/>
    <row r="42324" ht="30.75" customHeight="1" x14ac:dyDescent="0.25"/>
    <row r="42325" ht="30.75" customHeight="1" x14ac:dyDescent="0.25"/>
    <row r="42326" ht="30.75" customHeight="1" x14ac:dyDescent="0.25"/>
    <row r="42327" ht="30.75" customHeight="1" x14ac:dyDescent="0.25"/>
    <row r="42328" ht="30.75" customHeight="1" x14ac:dyDescent="0.25"/>
    <row r="42329" ht="30.75" customHeight="1" x14ac:dyDescent="0.25"/>
    <row r="42330" ht="30.75" customHeight="1" x14ac:dyDescent="0.25"/>
    <row r="42331" ht="30.75" customHeight="1" x14ac:dyDescent="0.25"/>
    <row r="42332" ht="30.75" customHeight="1" x14ac:dyDescent="0.25"/>
    <row r="42333" ht="30.75" customHeight="1" x14ac:dyDescent="0.25"/>
    <row r="42334" ht="30.75" customHeight="1" x14ac:dyDescent="0.25"/>
    <row r="42335" ht="30.75" customHeight="1" x14ac:dyDescent="0.25"/>
    <row r="42336" ht="30.75" customHeight="1" x14ac:dyDescent="0.25"/>
    <row r="42337" ht="30.75" customHeight="1" x14ac:dyDescent="0.25"/>
    <row r="42338" ht="30.75" customHeight="1" x14ac:dyDescent="0.25"/>
    <row r="42339" ht="30.75" customHeight="1" x14ac:dyDescent="0.25"/>
    <row r="42340" ht="30.75" customHeight="1" x14ac:dyDescent="0.25"/>
    <row r="42341" ht="30.75" customHeight="1" x14ac:dyDescent="0.25"/>
    <row r="42342" ht="30.75" customHeight="1" x14ac:dyDescent="0.25"/>
    <row r="42343" ht="30.75" customHeight="1" x14ac:dyDescent="0.25"/>
    <row r="42344" ht="30.75" customHeight="1" x14ac:dyDescent="0.25"/>
    <row r="42345" ht="30.75" customHeight="1" x14ac:dyDescent="0.25"/>
    <row r="42346" ht="30.75" customHeight="1" x14ac:dyDescent="0.25"/>
    <row r="42347" ht="30.75" customHeight="1" x14ac:dyDescent="0.25"/>
    <row r="42348" ht="30.75" customHeight="1" x14ac:dyDescent="0.25"/>
    <row r="42349" ht="30.75" customHeight="1" x14ac:dyDescent="0.25"/>
    <row r="42350" ht="30.75" customHeight="1" x14ac:dyDescent="0.25"/>
    <row r="42351" ht="30.75" customHeight="1" x14ac:dyDescent="0.25"/>
    <row r="42352" ht="30.75" customHeight="1" x14ac:dyDescent="0.25"/>
    <row r="42353" ht="30.75" customHeight="1" x14ac:dyDescent="0.25"/>
    <row r="42354" ht="30.75" customHeight="1" x14ac:dyDescent="0.25"/>
    <row r="42355" ht="30.75" customHeight="1" x14ac:dyDescent="0.25"/>
    <row r="42356" ht="30.75" customHeight="1" x14ac:dyDescent="0.25"/>
    <row r="42357" ht="30.75" customHeight="1" x14ac:dyDescent="0.25"/>
    <row r="42358" ht="30.75" customHeight="1" x14ac:dyDescent="0.25"/>
    <row r="42359" ht="30.75" customHeight="1" x14ac:dyDescent="0.25"/>
    <row r="42360" ht="30.75" customHeight="1" x14ac:dyDescent="0.25"/>
    <row r="42361" ht="30.75" customHeight="1" x14ac:dyDescent="0.25"/>
    <row r="42362" ht="30.75" customHeight="1" x14ac:dyDescent="0.25"/>
    <row r="42363" ht="30.75" customHeight="1" x14ac:dyDescent="0.25"/>
    <row r="42364" ht="30.75" customHeight="1" x14ac:dyDescent="0.25"/>
    <row r="42365" ht="30.75" customHeight="1" x14ac:dyDescent="0.25"/>
    <row r="42366" ht="30.75" customHeight="1" x14ac:dyDescent="0.25"/>
    <row r="42367" ht="30.75" customHeight="1" x14ac:dyDescent="0.25"/>
    <row r="42368" ht="30.75" customHeight="1" x14ac:dyDescent="0.25"/>
    <row r="42369" ht="30.75" customHeight="1" x14ac:dyDescent="0.25"/>
    <row r="42370" ht="30.75" customHeight="1" x14ac:dyDescent="0.25"/>
    <row r="42371" ht="30.75" customHeight="1" x14ac:dyDescent="0.25"/>
    <row r="42372" ht="30.75" customHeight="1" x14ac:dyDescent="0.25"/>
    <row r="42373" ht="30.75" customHeight="1" x14ac:dyDescent="0.25"/>
    <row r="42374" ht="30.75" customHeight="1" x14ac:dyDescent="0.25"/>
    <row r="42375" ht="30.75" customHeight="1" x14ac:dyDescent="0.25"/>
    <row r="42376" ht="30.75" customHeight="1" x14ac:dyDescent="0.25"/>
    <row r="42377" ht="30.75" customHeight="1" x14ac:dyDescent="0.25"/>
    <row r="42378" ht="30.75" customHeight="1" x14ac:dyDescent="0.25"/>
    <row r="42379" ht="30.75" customHeight="1" x14ac:dyDescent="0.25"/>
    <row r="42380" ht="30.75" customHeight="1" x14ac:dyDescent="0.25"/>
    <row r="42381" ht="30.75" customHeight="1" x14ac:dyDescent="0.25"/>
    <row r="42382" ht="30.75" customHeight="1" x14ac:dyDescent="0.25"/>
    <row r="42383" ht="30.75" customHeight="1" x14ac:dyDescent="0.25"/>
    <row r="42384" ht="30.75" customHeight="1" x14ac:dyDescent="0.25"/>
    <row r="42385" ht="30.75" customHeight="1" x14ac:dyDescent="0.25"/>
    <row r="42386" ht="30.75" customHeight="1" x14ac:dyDescent="0.25"/>
    <row r="42387" ht="30.75" customHeight="1" x14ac:dyDescent="0.25"/>
    <row r="42388" ht="30.75" customHeight="1" x14ac:dyDescent="0.25"/>
    <row r="42389" ht="30.75" customHeight="1" x14ac:dyDescent="0.25"/>
    <row r="42390" ht="30.75" customHeight="1" x14ac:dyDescent="0.25"/>
    <row r="42391" ht="30.75" customHeight="1" x14ac:dyDescent="0.25"/>
    <row r="42392" ht="30.75" customHeight="1" x14ac:dyDescent="0.25"/>
    <row r="42393" ht="30.75" customHeight="1" x14ac:dyDescent="0.25"/>
    <row r="42394" ht="30.75" customHeight="1" x14ac:dyDescent="0.25"/>
    <row r="42395" ht="30.75" customHeight="1" x14ac:dyDescent="0.25"/>
    <row r="42396" ht="30.75" customHeight="1" x14ac:dyDescent="0.25"/>
    <row r="42397" ht="30.75" customHeight="1" x14ac:dyDescent="0.25"/>
    <row r="42398" ht="30.75" customHeight="1" x14ac:dyDescent="0.25"/>
    <row r="42399" ht="30.75" customHeight="1" x14ac:dyDescent="0.25"/>
    <row r="42400" ht="30.75" customHeight="1" x14ac:dyDescent="0.25"/>
    <row r="42401" ht="30.75" customHeight="1" x14ac:dyDescent="0.25"/>
    <row r="42402" ht="30.75" customHeight="1" x14ac:dyDescent="0.25"/>
    <row r="42403" ht="30.75" customHeight="1" x14ac:dyDescent="0.25"/>
    <row r="42404" ht="30.75" customHeight="1" x14ac:dyDescent="0.25"/>
    <row r="42405" ht="30.75" customHeight="1" x14ac:dyDescent="0.25"/>
    <row r="42406" ht="30.75" customHeight="1" x14ac:dyDescent="0.25"/>
    <row r="42407" ht="30.75" customHeight="1" x14ac:dyDescent="0.25"/>
    <row r="42408" ht="30.75" customHeight="1" x14ac:dyDescent="0.25"/>
    <row r="42409" ht="30.75" customHeight="1" x14ac:dyDescent="0.25"/>
    <row r="42410" ht="30.75" customHeight="1" x14ac:dyDescent="0.25"/>
    <row r="42411" ht="30.75" customHeight="1" x14ac:dyDescent="0.25"/>
    <row r="42412" ht="30.75" customHeight="1" x14ac:dyDescent="0.25"/>
    <row r="42413" ht="30.75" customHeight="1" x14ac:dyDescent="0.25"/>
    <row r="42414" ht="30.75" customHeight="1" x14ac:dyDescent="0.25"/>
    <row r="42415" ht="30.75" customHeight="1" x14ac:dyDescent="0.25"/>
    <row r="42416" ht="30.75" customHeight="1" x14ac:dyDescent="0.25"/>
    <row r="42417" ht="30.75" customHeight="1" x14ac:dyDescent="0.25"/>
    <row r="42418" ht="30.75" customHeight="1" x14ac:dyDescent="0.25"/>
    <row r="42419" ht="30.75" customHeight="1" x14ac:dyDescent="0.25"/>
    <row r="42420" ht="30.75" customHeight="1" x14ac:dyDescent="0.25"/>
    <row r="42421" ht="30.75" customHeight="1" x14ac:dyDescent="0.25"/>
    <row r="42422" ht="30.75" customHeight="1" x14ac:dyDescent="0.25"/>
    <row r="42423" ht="30.75" customHeight="1" x14ac:dyDescent="0.25"/>
    <row r="42424" ht="30.75" customHeight="1" x14ac:dyDescent="0.25"/>
    <row r="42425" ht="30.75" customHeight="1" x14ac:dyDescent="0.25"/>
    <row r="42426" ht="30.75" customHeight="1" x14ac:dyDescent="0.25"/>
    <row r="42427" ht="30.75" customHeight="1" x14ac:dyDescent="0.25"/>
    <row r="42428" ht="30.75" customHeight="1" x14ac:dyDescent="0.25"/>
    <row r="42429" ht="30.75" customHeight="1" x14ac:dyDescent="0.25"/>
    <row r="42430" ht="30.75" customHeight="1" x14ac:dyDescent="0.25"/>
    <row r="42431" ht="30.75" customHeight="1" x14ac:dyDescent="0.25"/>
    <row r="42432" ht="30.75" customHeight="1" x14ac:dyDescent="0.25"/>
    <row r="42433" ht="30.75" customHeight="1" x14ac:dyDescent="0.25"/>
    <row r="42434" ht="30.75" customHeight="1" x14ac:dyDescent="0.25"/>
    <row r="42435" ht="30.75" customHeight="1" x14ac:dyDescent="0.25"/>
    <row r="42436" ht="30.75" customHeight="1" x14ac:dyDescent="0.25"/>
    <row r="42437" ht="30.75" customHeight="1" x14ac:dyDescent="0.25"/>
    <row r="42438" ht="30.75" customHeight="1" x14ac:dyDescent="0.25"/>
    <row r="42439" ht="30.75" customHeight="1" x14ac:dyDescent="0.25"/>
    <row r="42440" ht="30.75" customHeight="1" x14ac:dyDescent="0.25"/>
    <row r="42441" ht="30.75" customHeight="1" x14ac:dyDescent="0.25"/>
    <row r="42442" ht="30.75" customHeight="1" x14ac:dyDescent="0.25"/>
    <row r="42443" ht="30.75" customHeight="1" x14ac:dyDescent="0.25"/>
    <row r="42444" ht="30.75" customHeight="1" x14ac:dyDescent="0.25"/>
    <row r="42445" ht="30.75" customHeight="1" x14ac:dyDescent="0.25"/>
    <row r="42446" ht="30.75" customHeight="1" x14ac:dyDescent="0.25"/>
    <row r="42447" ht="30.75" customHeight="1" x14ac:dyDescent="0.25"/>
    <row r="42448" ht="30.75" customHeight="1" x14ac:dyDescent="0.25"/>
    <row r="42449" ht="30.75" customHeight="1" x14ac:dyDescent="0.25"/>
    <row r="42450" ht="30.75" customHeight="1" x14ac:dyDescent="0.25"/>
    <row r="42451" ht="30.75" customHeight="1" x14ac:dyDescent="0.25"/>
    <row r="42452" ht="30.75" customHeight="1" x14ac:dyDescent="0.25"/>
    <row r="42453" ht="30.75" customHeight="1" x14ac:dyDescent="0.25"/>
    <row r="42454" ht="30.75" customHeight="1" x14ac:dyDescent="0.25"/>
    <row r="42455" ht="30.75" customHeight="1" x14ac:dyDescent="0.25"/>
    <row r="42456" ht="30.75" customHeight="1" x14ac:dyDescent="0.25"/>
    <row r="42457" ht="30.75" customHeight="1" x14ac:dyDescent="0.25"/>
    <row r="42458" ht="30.75" customHeight="1" x14ac:dyDescent="0.25"/>
    <row r="42459" ht="30.75" customHeight="1" x14ac:dyDescent="0.25"/>
    <row r="42460" ht="30.75" customHeight="1" x14ac:dyDescent="0.25"/>
    <row r="42461" ht="30.75" customHeight="1" x14ac:dyDescent="0.25"/>
    <row r="42462" ht="30.75" customHeight="1" x14ac:dyDescent="0.25"/>
    <row r="42463" ht="30.75" customHeight="1" x14ac:dyDescent="0.25"/>
    <row r="42464" ht="30.75" customHeight="1" x14ac:dyDescent="0.25"/>
    <row r="42465" ht="30.75" customHeight="1" x14ac:dyDescent="0.25"/>
    <row r="42466" ht="30.75" customHeight="1" x14ac:dyDescent="0.25"/>
    <row r="42467" ht="30.75" customHeight="1" x14ac:dyDescent="0.25"/>
    <row r="42468" ht="30.75" customHeight="1" x14ac:dyDescent="0.25"/>
    <row r="42469" ht="30.75" customHeight="1" x14ac:dyDescent="0.25"/>
    <row r="42470" ht="30.75" customHeight="1" x14ac:dyDescent="0.25"/>
    <row r="42471" ht="30.75" customHeight="1" x14ac:dyDescent="0.25"/>
    <row r="42472" ht="30.75" customHeight="1" x14ac:dyDescent="0.25"/>
    <row r="42473" ht="30.75" customHeight="1" x14ac:dyDescent="0.25"/>
    <row r="42474" ht="30.75" customHeight="1" x14ac:dyDescent="0.25"/>
    <row r="42475" ht="30.75" customHeight="1" x14ac:dyDescent="0.25"/>
    <row r="42476" ht="30.75" customHeight="1" x14ac:dyDescent="0.25"/>
    <row r="42477" ht="30.75" customHeight="1" x14ac:dyDescent="0.25"/>
    <row r="42478" ht="30.75" customHeight="1" x14ac:dyDescent="0.25"/>
    <row r="42479" ht="30.75" customHeight="1" x14ac:dyDescent="0.25"/>
    <row r="42480" ht="30.75" customHeight="1" x14ac:dyDescent="0.25"/>
    <row r="42481" ht="30.75" customHeight="1" x14ac:dyDescent="0.25"/>
    <row r="42482" ht="30.75" customHeight="1" x14ac:dyDescent="0.25"/>
    <row r="42483" ht="30.75" customHeight="1" x14ac:dyDescent="0.25"/>
    <row r="42484" ht="30.75" customHeight="1" x14ac:dyDescent="0.25"/>
    <row r="42485" ht="30.75" customHeight="1" x14ac:dyDescent="0.25"/>
    <row r="42486" ht="30.75" customHeight="1" x14ac:dyDescent="0.25"/>
    <row r="42487" ht="30.75" customHeight="1" x14ac:dyDescent="0.25"/>
    <row r="42488" ht="30.75" customHeight="1" x14ac:dyDescent="0.25"/>
    <row r="42489" ht="30.75" customHeight="1" x14ac:dyDescent="0.25"/>
    <row r="42490" ht="30.75" customHeight="1" x14ac:dyDescent="0.25"/>
    <row r="42491" ht="30.75" customHeight="1" x14ac:dyDescent="0.25"/>
    <row r="42492" ht="30.75" customHeight="1" x14ac:dyDescent="0.25"/>
    <row r="42493" ht="30.75" customHeight="1" x14ac:dyDescent="0.25"/>
    <row r="42494" ht="30.75" customHeight="1" x14ac:dyDescent="0.25"/>
    <row r="42495" ht="30.75" customHeight="1" x14ac:dyDescent="0.25"/>
    <row r="42496" ht="30.75" customHeight="1" x14ac:dyDescent="0.25"/>
    <row r="42497" ht="30.75" customHeight="1" x14ac:dyDescent="0.25"/>
    <row r="42498" ht="30.75" customHeight="1" x14ac:dyDescent="0.25"/>
    <row r="42499" ht="30.75" customHeight="1" x14ac:dyDescent="0.25"/>
    <row r="42500" ht="30.75" customHeight="1" x14ac:dyDescent="0.25"/>
    <row r="42501" ht="30.75" customHeight="1" x14ac:dyDescent="0.25"/>
    <row r="42502" ht="30.75" customHeight="1" x14ac:dyDescent="0.25"/>
    <row r="42503" ht="30.75" customHeight="1" x14ac:dyDescent="0.25"/>
    <row r="42504" ht="30.75" customHeight="1" x14ac:dyDescent="0.25"/>
    <row r="42505" ht="30.75" customHeight="1" x14ac:dyDescent="0.25"/>
    <row r="42506" ht="30.75" customHeight="1" x14ac:dyDescent="0.25"/>
    <row r="42507" ht="30.75" customHeight="1" x14ac:dyDescent="0.25"/>
    <row r="42508" ht="30.75" customHeight="1" x14ac:dyDescent="0.25"/>
    <row r="42509" ht="30.75" customHeight="1" x14ac:dyDescent="0.25"/>
    <row r="42510" ht="30.75" customHeight="1" x14ac:dyDescent="0.25"/>
    <row r="42511" ht="30.75" customHeight="1" x14ac:dyDescent="0.25"/>
    <row r="42512" ht="30.75" customHeight="1" x14ac:dyDescent="0.25"/>
    <row r="42513" ht="30.75" customHeight="1" x14ac:dyDescent="0.25"/>
    <row r="42514" ht="30.75" customHeight="1" x14ac:dyDescent="0.25"/>
    <row r="42515" ht="30.75" customHeight="1" x14ac:dyDescent="0.25"/>
    <row r="42516" ht="30.75" customHeight="1" x14ac:dyDescent="0.25"/>
    <row r="42517" ht="30.75" customHeight="1" x14ac:dyDescent="0.25"/>
    <row r="42518" ht="30.75" customHeight="1" x14ac:dyDescent="0.25"/>
    <row r="42519" ht="30.75" customHeight="1" x14ac:dyDescent="0.25"/>
    <row r="42520" ht="30.75" customHeight="1" x14ac:dyDescent="0.25"/>
    <row r="42521" ht="30.75" customHeight="1" x14ac:dyDescent="0.25"/>
    <row r="42522" ht="30.75" customHeight="1" x14ac:dyDescent="0.25"/>
    <row r="42523" ht="30.75" customHeight="1" x14ac:dyDescent="0.25"/>
    <row r="42524" ht="30.75" customHeight="1" x14ac:dyDescent="0.25"/>
    <row r="42525" ht="30.75" customHeight="1" x14ac:dyDescent="0.25"/>
    <row r="42526" ht="30.75" customHeight="1" x14ac:dyDescent="0.25"/>
    <row r="42527" ht="30.75" customHeight="1" x14ac:dyDescent="0.25"/>
    <row r="42528" ht="30.75" customHeight="1" x14ac:dyDescent="0.25"/>
    <row r="42529" ht="30.75" customHeight="1" x14ac:dyDescent="0.25"/>
    <row r="42530" ht="30.75" customHeight="1" x14ac:dyDescent="0.25"/>
    <row r="42531" ht="30.75" customHeight="1" x14ac:dyDescent="0.25"/>
    <row r="42532" ht="30.75" customHeight="1" x14ac:dyDescent="0.25"/>
    <row r="42533" ht="30.75" customHeight="1" x14ac:dyDescent="0.25"/>
    <row r="42534" ht="30.75" customHeight="1" x14ac:dyDescent="0.25"/>
    <row r="42535" ht="30.75" customHeight="1" x14ac:dyDescent="0.25"/>
    <row r="42536" ht="30.75" customHeight="1" x14ac:dyDescent="0.25"/>
    <row r="42537" ht="30.75" customHeight="1" x14ac:dyDescent="0.25"/>
    <row r="42538" ht="30.75" customHeight="1" x14ac:dyDescent="0.25"/>
    <row r="42539" ht="30.75" customHeight="1" x14ac:dyDescent="0.25"/>
    <row r="42540" ht="30.75" customHeight="1" x14ac:dyDescent="0.25"/>
    <row r="42541" ht="30.75" customHeight="1" x14ac:dyDescent="0.25"/>
    <row r="42542" ht="30.75" customHeight="1" x14ac:dyDescent="0.25"/>
    <row r="42543" ht="30.75" customHeight="1" x14ac:dyDescent="0.25"/>
    <row r="42544" ht="30.75" customHeight="1" x14ac:dyDescent="0.25"/>
    <row r="42545" ht="30.75" customHeight="1" x14ac:dyDescent="0.25"/>
    <row r="42546" ht="30.75" customHeight="1" x14ac:dyDescent="0.25"/>
    <row r="42547" ht="30.75" customHeight="1" x14ac:dyDescent="0.25"/>
    <row r="42548" ht="30.75" customHeight="1" x14ac:dyDescent="0.25"/>
    <row r="42549" ht="30.75" customHeight="1" x14ac:dyDescent="0.25"/>
    <row r="42550" ht="30.75" customHeight="1" x14ac:dyDescent="0.25"/>
    <row r="42551" ht="30.75" customHeight="1" x14ac:dyDescent="0.25"/>
    <row r="42552" ht="30.75" customHeight="1" x14ac:dyDescent="0.25"/>
    <row r="42553" ht="30.75" customHeight="1" x14ac:dyDescent="0.25"/>
    <row r="42554" ht="30.75" customHeight="1" x14ac:dyDescent="0.25"/>
    <row r="42555" ht="30.75" customHeight="1" x14ac:dyDescent="0.25"/>
    <row r="42556" ht="30.75" customHeight="1" x14ac:dyDescent="0.25"/>
    <row r="42557" ht="30.75" customHeight="1" x14ac:dyDescent="0.25"/>
    <row r="42558" ht="30.75" customHeight="1" x14ac:dyDescent="0.25"/>
    <row r="42559" ht="30.75" customHeight="1" x14ac:dyDescent="0.25"/>
    <row r="42560" ht="30.75" customHeight="1" x14ac:dyDescent="0.25"/>
    <row r="42561" ht="30.75" customHeight="1" x14ac:dyDescent="0.25"/>
    <row r="42562" ht="30.75" customHeight="1" x14ac:dyDescent="0.25"/>
    <row r="42563" ht="30.75" customHeight="1" x14ac:dyDescent="0.25"/>
    <row r="42564" ht="30.75" customHeight="1" x14ac:dyDescent="0.25"/>
    <row r="42565" ht="30.75" customHeight="1" x14ac:dyDescent="0.25"/>
    <row r="42566" ht="30.75" customHeight="1" x14ac:dyDescent="0.25"/>
    <row r="42567" ht="30.75" customHeight="1" x14ac:dyDescent="0.25"/>
    <row r="42568" ht="30.75" customHeight="1" x14ac:dyDescent="0.25"/>
    <row r="42569" ht="30.75" customHeight="1" x14ac:dyDescent="0.25"/>
    <row r="42570" ht="30.75" customHeight="1" x14ac:dyDescent="0.25"/>
    <row r="42571" ht="30.75" customHeight="1" x14ac:dyDescent="0.25"/>
    <row r="42572" ht="30.75" customHeight="1" x14ac:dyDescent="0.25"/>
    <row r="42573" ht="30.75" customHeight="1" x14ac:dyDescent="0.25"/>
    <row r="42574" ht="30.75" customHeight="1" x14ac:dyDescent="0.25"/>
    <row r="42575" ht="30.75" customHeight="1" x14ac:dyDescent="0.25"/>
    <row r="42576" ht="30.75" customHeight="1" x14ac:dyDescent="0.25"/>
    <row r="42577" ht="30.75" customHeight="1" x14ac:dyDescent="0.25"/>
    <row r="42578" ht="30.75" customHeight="1" x14ac:dyDescent="0.25"/>
    <row r="42579" ht="30.75" customHeight="1" x14ac:dyDescent="0.25"/>
    <row r="42580" ht="30.75" customHeight="1" x14ac:dyDescent="0.25"/>
    <row r="42581" ht="30.75" customHeight="1" x14ac:dyDescent="0.25"/>
    <row r="42582" ht="30.75" customHeight="1" x14ac:dyDescent="0.25"/>
    <row r="42583" ht="30.75" customHeight="1" x14ac:dyDescent="0.25"/>
    <row r="42584" ht="30.75" customHeight="1" x14ac:dyDescent="0.25"/>
    <row r="42585" ht="30.75" customHeight="1" x14ac:dyDescent="0.25"/>
    <row r="42586" ht="30.75" customHeight="1" x14ac:dyDescent="0.25"/>
    <row r="42587" ht="30.75" customHeight="1" x14ac:dyDescent="0.25"/>
    <row r="42588" ht="30.75" customHeight="1" x14ac:dyDescent="0.25"/>
    <row r="42589" ht="30.75" customHeight="1" x14ac:dyDescent="0.25"/>
    <row r="42590" ht="30.75" customHeight="1" x14ac:dyDescent="0.25"/>
    <row r="42591" ht="30.75" customHeight="1" x14ac:dyDescent="0.25"/>
    <row r="42592" ht="30.75" customHeight="1" x14ac:dyDescent="0.25"/>
    <row r="42593" ht="30.75" customHeight="1" x14ac:dyDescent="0.25"/>
    <row r="42594" ht="30.75" customHeight="1" x14ac:dyDescent="0.25"/>
    <row r="42595" ht="30.75" customHeight="1" x14ac:dyDescent="0.25"/>
    <row r="42596" ht="30.75" customHeight="1" x14ac:dyDescent="0.25"/>
    <row r="42597" ht="30.75" customHeight="1" x14ac:dyDescent="0.25"/>
    <row r="42598" ht="30.75" customHeight="1" x14ac:dyDescent="0.25"/>
    <row r="42599" ht="30.75" customHeight="1" x14ac:dyDescent="0.25"/>
    <row r="42600" ht="30.75" customHeight="1" x14ac:dyDescent="0.25"/>
    <row r="42601" ht="30.75" customHeight="1" x14ac:dyDescent="0.25"/>
    <row r="42602" ht="30.75" customHeight="1" x14ac:dyDescent="0.25"/>
    <row r="42603" ht="30.75" customHeight="1" x14ac:dyDescent="0.25"/>
    <row r="42604" ht="30.75" customHeight="1" x14ac:dyDescent="0.25"/>
    <row r="42605" ht="30.75" customHeight="1" x14ac:dyDescent="0.25"/>
    <row r="42606" ht="30.75" customHeight="1" x14ac:dyDescent="0.25"/>
    <row r="42607" ht="30.75" customHeight="1" x14ac:dyDescent="0.25"/>
    <row r="42608" ht="30.75" customHeight="1" x14ac:dyDescent="0.25"/>
    <row r="42609" ht="30.75" customHeight="1" x14ac:dyDescent="0.25"/>
    <row r="42610" ht="30.75" customHeight="1" x14ac:dyDescent="0.25"/>
    <row r="42611" ht="30.75" customHeight="1" x14ac:dyDescent="0.25"/>
    <row r="42612" ht="30.75" customHeight="1" x14ac:dyDescent="0.25"/>
    <row r="42613" ht="30.75" customHeight="1" x14ac:dyDescent="0.25"/>
    <row r="42614" ht="30.75" customHeight="1" x14ac:dyDescent="0.25"/>
    <row r="42615" ht="30.75" customHeight="1" x14ac:dyDescent="0.25"/>
    <row r="42616" ht="30.75" customHeight="1" x14ac:dyDescent="0.25"/>
    <row r="42617" ht="30.75" customHeight="1" x14ac:dyDescent="0.25"/>
    <row r="42618" ht="30.75" customHeight="1" x14ac:dyDescent="0.25"/>
    <row r="42619" ht="30.75" customHeight="1" x14ac:dyDescent="0.25"/>
    <row r="42620" ht="30.75" customHeight="1" x14ac:dyDescent="0.25"/>
    <row r="42621" ht="30.75" customHeight="1" x14ac:dyDescent="0.25"/>
    <row r="42622" ht="30.75" customHeight="1" x14ac:dyDescent="0.25"/>
    <row r="42623" ht="30.75" customHeight="1" x14ac:dyDescent="0.25"/>
    <row r="42624" ht="30.75" customHeight="1" x14ac:dyDescent="0.25"/>
    <row r="42625" ht="30.75" customHeight="1" x14ac:dyDescent="0.25"/>
    <row r="42626" ht="30.75" customHeight="1" x14ac:dyDescent="0.25"/>
    <row r="42627" ht="30.75" customHeight="1" x14ac:dyDescent="0.25"/>
    <row r="42628" ht="30.75" customHeight="1" x14ac:dyDescent="0.25"/>
    <row r="42629" ht="30.75" customHeight="1" x14ac:dyDescent="0.25"/>
    <row r="42630" ht="30.75" customHeight="1" x14ac:dyDescent="0.25"/>
    <row r="42631" ht="30.75" customHeight="1" x14ac:dyDescent="0.25"/>
    <row r="42632" ht="30.75" customHeight="1" x14ac:dyDescent="0.25"/>
    <row r="42633" ht="30.75" customHeight="1" x14ac:dyDescent="0.25"/>
    <row r="42634" ht="30.75" customHeight="1" x14ac:dyDescent="0.25"/>
    <row r="42635" ht="30.75" customHeight="1" x14ac:dyDescent="0.25"/>
    <row r="42636" ht="30.75" customHeight="1" x14ac:dyDescent="0.25"/>
    <row r="42637" ht="30.75" customHeight="1" x14ac:dyDescent="0.25"/>
    <row r="42638" ht="30.75" customHeight="1" x14ac:dyDescent="0.25"/>
    <row r="42639" ht="30.75" customHeight="1" x14ac:dyDescent="0.25"/>
    <row r="42640" ht="30.75" customHeight="1" x14ac:dyDescent="0.25"/>
    <row r="42641" ht="30.75" customHeight="1" x14ac:dyDescent="0.25"/>
    <row r="42642" ht="30.75" customHeight="1" x14ac:dyDescent="0.25"/>
    <row r="42643" ht="30.75" customHeight="1" x14ac:dyDescent="0.25"/>
    <row r="42644" ht="30.75" customHeight="1" x14ac:dyDescent="0.25"/>
    <row r="42645" ht="30.75" customHeight="1" x14ac:dyDescent="0.25"/>
    <row r="42646" ht="30.75" customHeight="1" x14ac:dyDescent="0.25"/>
    <row r="42647" ht="30.75" customHeight="1" x14ac:dyDescent="0.25"/>
    <row r="42648" ht="30.75" customHeight="1" x14ac:dyDescent="0.25"/>
    <row r="42649" ht="30.75" customHeight="1" x14ac:dyDescent="0.25"/>
    <row r="42650" ht="30.75" customHeight="1" x14ac:dyDescent="0.25"/>
    <row r="42651" ht="30.75" customHeight="1" x14ac:dyDescent="0.25"/>
    <row r="42652" ht="30.75" customHeight="1" x14ac:dyDescent="0.25"/>
    <row r="42653" ht="30.75" customHeight="1" x14ac:dyDescent="0.25"/>
    <row r="42654" ht="30.75" customHeight="1" x14ac:dyDescent="0.25"/>
    <row r="42655" ht="30.75" customHeight="1" x14ac:dyDescent="0.25"/>
    <row r="42656" ht="30.75" customHeight="1" x14ac:dyDescent="0.25"/>
    <row r="42657" ht="30.75" customHeight="1" x14ac:dyDescent="0.25"/>
    <row r="42658" ht="30.75" customHeight="1" x14ac:dyDescent="0.25"/>
    <row r="42659" ht="30.75" customHeight="1" x14ac:dyDescent="0.25"/>
    <row r="42660" ht="30.75" customHeight="1" x14ac:dyDescent="0.25"/>
    <row r="42661" ht="30.75" customHeight="1" x14ac:dyDescent="0.25"/>
    <row r="42662" ht="30.75" customHeight="1" x14ac:dyDescent="0.25"/>
    <row r="42663" ht="30.75" customHeight="1" x14ac:dyDescent="0.25"/>
    <row r="42664" ht="30.75" customHeight="1" x14ac:dyDescent="0.25"/>
    <row r="42665" ht="30.75" customHeight="1" x14ac:dyDescent="0.25"/>
    <row r="42666" ht="30.75" customHeight="1" x14ac:dyDescent="0.25"/>
    <row r="42667" ht="30.75" customHeight="1" x14ac:dyDescent="0.25"/>
    <row r="42668" ht="30.75" customHeight="1" x14ac:dyDescent="0.25"/>
    <row r="42669" ht="30.75" customHeight="1" x14ac:dyDescent="0.25"/>
    <row r="42670" ht="30.75" customHeight="1" x14ac:dyDescent="0.25"/>
    <row r="42671" ht="30.75" customHeight="1" x14ac:dyDescent="0.25"/>
    <row r="42672" ht="30.75" customHeight="1" x14ac:dyDescent="0.25"/>
    <row r="42673" ht="30.75" customHeight="1" x14ac:dyDescent="0.25"/>
    <row r="42674" ht="30.75" customHeight="1" x14ac:dyDescent="0.25"/>
    <row r="42675" ht="30.75" customHeight="1" x14ac:dyDescent="0.25"/>
    <row r="42676" ht="30.75" customHeight="1" x14ac:dyDescent="0.25"/>
    <row r="42677" ht="30.75" customHeight="1" x14ac:dyDescent="0.25"/>
    <row r="42678" ht="30.75" customHeight="1" x14ac:dyDescent="0.25"/>
    <row r="42679" ht="30.75" customHeight="1" x14ac:dyDescent="0.25"/>
    <row r="42680" ht="30.75" customHeight="1" x14ac:dyDescent="0.25"/>
    <row r="42681" ht="30.75" customHeight="1" x14ac:dyDescent="0.25"/>
    <row r="42682" ht="30.75" customHeight="1" x14ac:dyDescent="0.25"/>
    <row r="42683" ht="30.75" customHeight="1" x14ac:dyDescent="0.25"/>
    <row r="42684" ht="30.75" customHeight="1" x14ac:dyDescent="0.25"/>
    <row r="42685" ht="30.75" customHeight="1" x14ac:dyDescent="0.25"/>
    <row r="42686" ht="30.75" customHeight="1" x14ac:dyDescent="0.25"/>
    <row r="42687" ht="30.75" customHeight="1" x14ac:dyDescent="0.25"/>
    <row r="42688" ht="30.75" customHeight="1" x14ac:dyDescent="0.25"/>
    <row r="42689" ht="30.75" customHeight="1" x14ac:dyDescent="0.25"/>
    <row r="42690" ht="30.75" customHeight="1" x14ac:dyDescent="0.25"/>
    <row r="42691" ht="30.75" customHeight="1" x14ac:dyDescent="0.25"/>
    <row r="42692" ht="30.75" customHeight="1" x14ac:dyDescent="0.25"/>
    <row r="42693" ht="30.75" customHeight="1" x14ac:dyDescent="0.25"/>
    <row r="42694" ht="30.75" customHeight="1" x14ac:dyDescent="0.25"/>
    <row r="42695" ht="30.75" customHeight="1" x14ac:dyDescent="0.25"/>
    <row r="42696" ht="30.75" customHeight="1" x14ac:dyDescent="0.25"/>
    <row r="42697" ht="30.75" customHeight="1" x14ac:dyDescent="0.25"/>
    <row r="42698" ht="30.75" customHeight="1" x14ac:dyDescent="0.25"/>
    <row r="42699" ht="30.75" customHeight="1" x14ac:dyDescent="0.25"/>
    <row r="42700" ht="30.75" customHeight="1" x14ac:dyDescent="0.25"/>
    <row r="42701" ht="30.75" customHeight="1" x14ac:dyDescent="0.25"/>
    <row r="42702" ht="30.75" customHeight="1" x14ac:dyDescent="0.25"/>
    <row r="42703" ht="30.75" customHeight="1" x14ac:dyDescent="0.25"/>
    <row r="42704" ht="30.75" customHeight="1" x14ac:dyDescent="0.25"/>
    <row r="42705" ht="30.75" customHeight="1" x14ac:dyDescent="0.25"/>
    <row r="42706" ht="30.75" customHeight="1" x14ac:dyDescent="0.25"/>
    <row r="42707" ht="30.75" customHeight="1" x14ac:dyDescent="0.25"/>
    <row r="42708" ht="30.75" customHeight="1" x14ac:dyDescent="0.25"/>
    <row r="42709" ht="30.75" customHeight="1" x14ac:dyDescent="0.25"/>
    <row r="42710" ht="30.75" customHeight="1" x14ac:dyDescent="0.25"/>
    <row r="42711" ht="30.75" customHeight="1" x14ac:dyDescent="0.25"/>
    <row r="42712" ht="30.75" customHeight="1" x14ac:dyDescent="0.25"/>
    <row r="42713" ht="30.75" customHeight="1" x14ac:dyDescent="0.25"/>
    <row r="42714" ht="30.75" customHeight="1" x14ac:dyDescent="0.25"/>
    <row r="42715" ht="30.75" customHeight="1" x14ac:dyDescent="0.25"/>
    <row r="42716" ht="30.75" customHeight="1" x14ac:dyDescent="0.25"/>
    <row r="42717" ht="30.75" customHeight="1" x14ac:dyDescent="0.25"/>
    <row r="42718" ht="30.75" customHeight="1" x14ac:dyDescent="0.25"/>
    <row r="42719" ht="30.75" customHeight="1" x14ac:dyDescent="0.25"/>
    <row r="42720" ht="30.75" customHeight="1" x14ac:dyDescent="0.25"/>
    <row r="42721" ht="30.75" customHeight="1" x14ac:dyDescent="0.25"/>
    <row r="42722" ht="30.75" customHeight="1" x14ac:dyDescent="0.25"/>
    <row r="42723" ht="30.75" customHeight="1" x14ac:dyDescent="0.25"/>
    <row r="42724" ht="30.75" customHeight="1" x14ac:dyDescent="0.25"/>
    <row r="42725" ht="30.75" customHeight="1" x14ac:dyDescent="0.25"/>
    <row r="42726" ht="30.75" customHeight="1" x14ac:dyDescent="0.25"/>
    <row r="42727" ht="30.75" customHeight="1" x14ac:dyDescent="0.25"/>
    <row r="42728" ht="30.75" customHeight="1" x14ac:dyDescent="0.25"/>
    <row r="42729" ht="30.75" customHeight="1" x14ac:dyDescent="0.25"/>
    <row r="42730" ht="30.75" customHeight="1" x14ac:dyDescent="0.25"/>
    <row r="42731" ht="30.75" customHeight="1" x14ac:dyDescent="0.25"/>
    <row r="42732" ht="30.75" customHeight="1" x14ac:dyDescent="0.25"/>
    <row r="42733" ht="30.75" customHeight="1" x14ac:dyDescent="0.25"/>
    <row r="42734" ht="30.75" customHeight="1" x14ac:dyDescent="0.25"/>
    <row r="42735" ht="30.75" customHeight="1" x14ac:dyDescent="0.25"/>
    <row r="42736" ht="30.75" customHeight="1" x14ac:dyDescent="0.25"/>
    <row r="42737" ht="30.75" customHeight="1" x14ac:dyDescent="0.25"/>
    <row r="42738" ht="30.75" customHeight="1" x14ac:dyDescent="0.25"/>
    <row r="42739" ht="30.75" customHeight="1" x14ac:dyDescent="0.25"/>
    <row r="42740" ht="30.75" customHeight="1" x14ac:dyDescent="0.25"/>
    <row r="42741" ht="30.75" customHeight="1" x14ac:dyDescent="0.25"/>
    <row r="42742" ht="30.75" customHeight="1" x14ac:dyDescent="0.25"/>
    <row r="42743" ht="30.75" customHeight="1" x14ac:dyDescent="0.25"/>
    <row r="42744" ht="30.75" customHeight="1" x14ac:dyDescent="0.25"/>
    <row r="42745" ht="30.75" customHeight="1" x14ac:dyDescent="0.25"/>
    <row r="42746" ht="30.75" customHeight="1" x14ac:dyDescent="0.25"/>
    <row r="42747" ht="30.75" customHeight="1" x14ac:dyDescent="0.25"/>
    <row r="42748" ht="30.75" customHeight="1" x14ac:dyDescent="0.25"/>
    <row r="42749" ht="30.75" customHeight="1" x14ac:dyDescent="0.25"/>
    <row r="42750" ht="30.75" customHeight="1" x14ac:dyDescent="0.25"/>
    <row r="42751" ht="30.75" customHeight="1" x14ac:dyDescent="0.25"/>
    <row r="42752" ht="30.75" customHeight="1" x14ac:dyDescent="0.25"/>
    <row r="42753" ht="30.75" customHeight="1" x14ac:dyDescent="0.25"/>
    <row r="42754" ht="30.75" customHeight="1" x14ac:dyDescent="0.25"/>
    <row r="42755" ht="30.75" customHeight="1" x14ac:dyDescent="0.25"/>
    <row r="42756" ht="30.75" customHeight="1" x14ac:dyDescent="0.25"/>
    <row r="42757" ht="30.75" customHeight="1" x14ac:dyDescent="0.25"/>
    <row r="42758" ht="30.75" customHeight="1" x14ac:dyDescent="0.25"/>
    <row r="42759" ht="30.75" customHeight="1" x14ac:dyDescent="0.25"/>
    <row r="42760" ht="30.75" customHeight="1" x14ac:dyDescent="0.25"/>
    <row r="42761" ht="30.75" customHeight="1" x14ac:dyDescent="0.25"/>
    <row r="42762" ht="30.75" customHeight="1" x14ac:dyDescent="0.25"/>
    <row r="42763" ht="30.75" customHeight="1" x14ac:dyDescent="0.25"/>
    <row r="42764" ht="30.75" customHeight="1" x14ac:dyDescent="0.25"/>
    <row r="42765" ht="30.75" customHeight="1" x14ac:dyDescent="0.25"/>
    <row r="42766" ht="30.75" customHeight="1" x14ac:dyDescent="0.25"/>
    <row r="42767" ht="30.75" customHeight="1" x14ac:dyDescent="0.25"/>
    <row r="42768" ht="30.75" customHeight="1" x14ac:dyDescent="0.25"/>
    <row r="42769" ht="30.75" customHeight="1" x14ac:dyDescent="0.25"/>
    <row r="42770" ht="30.75" customHeight="1" x14ac:dyDescent="0.25"/>
    <row r="42771" ht="30.75" customHeight="1" x14ac:dyDescent="0.25"/>
    <row r="42772" ht="30.75" customHeight="1" x14ac:dyDescent="0.25"/>
    <row r="42773" ht="30.75" customHeight="1" x14ac:dyDescent="0.25"/>
    <row r="42774" ht="30.75" customHeight="1" x14ac:dyDescent="0.25"/>
    <row r="42775" ht="30.75" customHeight="1" x14ac:dyDescent="0.25"/>
    <row r="42776" ht="30.75" customHeight="1" x14ac:dyDescent="0.25"/>
    <row r="42777" ht="30.75" customHeight="1" x14ac:dyDescent="0.25"/>
    <row r="42778" ht="30.75" customHeight="1" x14ac:dyDescent="0.25"/>
    <row r="42779" ht="30.75" customHeight="1" x14ac:dyDescent="0.25"/>
    <row r="42780" ht="30.75" customHeight="1" x14ac:dyDescent="0.25"/>
    <row r="42781" ht="30.75" customHeight="1" x14ac:dyDescent="0.25"/>
    <row r="42782" ht="30.75" customHeight="1" x14ac:dyDescent="0.25"/>
    <row r="42783" ht="30.75" customHeight="1" x14ac:dyDescent="0.25"/>
    <row r="42784" ht="30.75" customHeight="1" x14ac:dyDescent="0.25"/>
    <row r="42785" ht="30.75" customHeight="1" x14ac:dyDescent="0.25"/>
    <row r="42786" ht="30.75" customHeight="1" x14ac:dyDescent="0.25"/>
    <row r="42787" ht="30.75" customHeight="1" x14ac:dyDescent="0.25"/>
    <row r="42788" ht="30.75" customHeight="1" x14ac:dyDescent="0.25"/>
    <row r="42789" ht="30.75" customHeight="1" x14ac:dyDescent="0.25"/>
    <row r="42790" ht="30.75" customHeight="1" x14ac:dyDescent="0.25"/>
    <row r="42791" ht="30.75" customHeight="1" x14ac:dyDescent="0.25"/>
    <row r="42792" ht="30.75" customHeight="1" x14ac:dyDescent="0.25"/>
    <row r="42793" ht="30.75" customHeight="1" x14ac:dyDescent="0.25"/>
    <row r="42794" ht="30.75" customHeight="1" x14ac:dyDescent="0.25"/>
    <row r="42795" ht="30.75" customHeight="1" x14ac:dyDescent="0.25"/>
    <row r="42796" ht="30.75" customHeight="1" x14ac:dyDescent="0.25"/>
    <row r="42797" ht="30.75" customHeight="1" x14ac:dyDescent="0.25"/>
    <row r="42798" ht="30.75" customHeight="1" x14ac:dyDescent="0.25"/>
    <row r="42799" ht="30.75" customHeight="1" x14ac:dyDescent="0.25"/>
    <row r="42800" ht="30.75" customHeight="1" x14ac:dyDescent="0.25"/>
    <row r="42801" ht="30.75" customHeight="1" x14ac:dyDescent="0.25"/>
    <row r="42802" ht="30.75" customHeight="1" x14ac:dyDescent="0.25"/>
    <row r="42803" ht="30.75" customHeight="1" x14ac:dyDescent="0.25"/>
    <row r="42804" ht="30.75" customHeight="1" x14ac:dyDescent="0.25"/>
    <row r="42805" ht="30.75" customHeight="1" x14ac:dyDescent="0.25"/>
    <row r="42806" ht="30.75" customHeight="1" x14ac:dyDescent="0.25"/>
    <row r="42807" ht="30.75" customHeight="1" x14ac:dyDescent="0.25"/>
    <row r="42808" ht="30.75" customHeight="1" x14ac:dyDescent="0.25"/>
    <row r="42809" ht="30.75" customHeight="1" x14ac:dyDescent="0.25"/>
    <row r="42810" ht="30.75" customHeight="1" x14ac:dyDescent="0.25"/>
    <row r="42811" ht="30.75" customHeight="1" x14ac:dyDescent="0.25"/>
    <row r="42812" ht="30.75" customHeight="1" x14ac:dyDescent="0.25"/>
    <row r="42813" ht="30.75" customHeight="1" x14ac:dyDescent="0.25"/>
    <row r="42814" ht="30.75" customHeight="1" x14ac:dyDescent="0.25"/>
    <row r="42815" ht="30.75" customHeight="1" x14ac:dyDescent="0.25"/>
    <row r="42816" ht="30.75" customHeight="1" x14ac:dyDescent="0.25"/>
    <row r="42817" ht="30.75" customHeight="1" x14ac:dyDescent="0.25"/>
    <row r="42818" ht="30.75" customHeight="1" x14ac:dyDescent="0.25"/>
    <row r="42819" ht="30.75" customHeight="1" x14ac:dyDescent="0.25"/>
    <row r="42820" ht="30.75" customHeight="1" x14ac:dyDescent="0.25"/>
    <row r="42821" ht="30.75" customHeight="1" x14ac:dyDescent="0.25"/>
    <row r="42822" ht="30.75" customHeight="1" x14ac:dyDescent="0.25"/>
    <row r="42823" ht="30.75" customHeight="1" x14ac:dyDescent="0.25"/>
    <row r="42824" ht="30.75" customHeight="1" x14ac:dyDescent="0.25"/>
    <row r="42825" ht="30.75" customHeight="1" x14ac:dyDescent="0.25"/>
    <row r="42826" ht="30.75" customHeight="1" x14ac:dyDescent="0.25"/>
    <row r="42827" ht="30.75" customHeight="1" x14ac:dyDescent="0.25"/>
    <row r="42828" ht="30.75" customHeight="1" x14ac:dyDescent="0.25"/>
    <row r="42829" ht="30.75" customHeight="1" x14ac:dyDescent="0.25"/>
    <row r="42830" ht="30.75" customHeight="1" x14ac:dyDescent="0.25"/>
    <row r="42831" ht="30.75" customHeight="1" x14ac:dyDescent="0.25"/>
    <row r="42832" ht="30.75" customHeight="1" x14ac:dyDescent="0.25"/>
    <row r="42833" ht="30.75" customHeight="1" x14ac:dyDescent="0.25"/>
    <row r="42834" ht="30.75" customHeight="1" x14ac:dyDescent="0.25"/>
    <row r="42835" ht="30.75" customHeight="1" x14ac:dyDescent="0.25"/>
    <row r="42836" ht="30.75" customHeight="1" x14ac:dyDescent="0.25"/>
    <row r="42837" ht="30.75" customHeight="1" x14ac:dyDescent="0.25"/>
    <row r="42838" ht="30.75" customHeight="1" x14ac:dyDescent="0.25"/>
    <row r="42839" ht="30.75" customHeight="1" x14ac:dyDescent="0.25"/>
    <row r="42840" ht="30.75" customHeight="1" x14ac:dyDescent="0.25"/>
    <row r="42841" ht="30.75" customHeight="1" x14ac:dyDescent="0.25"/>
    <row r="42842" ht="30.75" customHeight="1" x14ac:dyDescent="0.25"/>
    <row r="42843" ht="30.75" customHeight="1" x14ac:dyDescent="0.25"/>
    <row r="42844" ht="30.75" customHeight="1" x14ac:dyDescent="0.25"/>
    <row r="42845" ht="30.75" customHeight="1" x14ac:dyDescent="0.25"/>
    <row r="42846" ht="30.75" customHeight="1" x14ac:dyDescent="0.25"/>
    <row r="42847" ht="30.75" customHeight="1" x14ac:dyDescent="0.25"/>
    <row r="42848" ht="30.75" customHeight="1" x14ac:dyDescent="0.25"/>
    <row r="42849" ht="30.75" customHeight="1" x14ac:dyDescent="0.25"/>
    <row r="42850" ht="30.75" customHeight="1" x14ac:dyDescent="0.25"/>
    <row r="42851" ht="30.75" customHeight="1" x14ac:dyDescent="0.25"/>
    <row r="42852" ht="30.75" customHeight="1" x14ac:dyDescent="0.25"/>
    <row r="42853" ht="30.75" customHeight="1" x14ac:dyDescent="0.25"/>
    <row r="42854" ht="30.75" customHeight="1" x14ac:dyDescent="0.25"/>
    <row r="42855" ht="30.75" customHeight="1" x14ac:dyDescent="0.25"/>
    <row r="42856" ht="30.75" customHeight="1" x14ac:dyDescent="0.25"/>
    <row r="42857" ht="30.75" customHeight="1" x14ac:dyDescent="0.25"/>
    <row r="42858" ht="30.75" customHeight="1" x14ac:dyDescent="0.25"/>
    <row r="42859" ht="30.75" customHeight="1" x14ac:dyDescent="0.25"/>
    <row r="42860" ht="30.75" customHeight="1" x14ac:dyDescent="0.25"/>
    <row r="42861" ht="30.75" customHeight="1" x14ac:dyDescent="0.25"/>
    <row r="42862" ht="30.75" customHeight="1" x14ac:dyDescent="0.25"/>
    <row r="42863" ht="30.75" customHeight="1" x14ac:dyDescent="0.25"/>
    <row r="42864" ht="30.75" customHeight="1" x14ac:dyDescent="0.25"/>
    <row r="42865" ht="30.75" customHeight="1" x14ac:dyDescent="0.25"/>
    <row r="42866" ht="30.75" customHeight="1" x14ac:dyDescent="0.25"/>
    <row r="42867" ht="30.75" customHeight="1" x14ac:dyDescent="0.25"/>
    <row r="42868" ht="30.75" customHeight="1" x14ac:dyDescent="0.25"/>
    <row r="42869" ht="30.75" customHeight="1" x14ac:dyDescent="0.25"/>
    <row r="42870" ht="30.75" customHeight="1" x14ac:dyDescent="0.25"/>
    <row r="42871" ht="30.75" customHeight="1" x14ac:dyDescent="0.25"/>
    <row r="42872" ht="30.75" customHeight="1" x14ac:dyDescent="0.25"/>
    <row r="42873" ht="30.75" customHeight="1" x14ac:dyDescent="0.25"/>
    <row r="42874" ht="30.75" customHeight="1" x14ac:dyDescent="0.25"/>
    <row r="42875" ht="30.75" customHeight="1" x14ac:dyDescent="0.25"/>
    <row r="42876" ht="30.75" customHeight="1" x14ac:dyDescent="0.25"/>
    <row r="42877" ht="30.75" customHeight="1" x14ac:dyDescent="0.25"/>
    <row r="42878" ht="30.75" customHeight="1" x14ac:dyDescent="0.25"/>
    <row r="42879" ht="30.75" customHeight="1" x14ac:dyDescent="0.25"/>
    <row r="42880" ht="30.75" customHeight="1" x14ac:dyDescent="0.25"/>
    <row r="42881" ht="30.75" customHeight="1" x14ac:dyDescent="0.25"/>
    <row r="42882" ht="30.75" customHeight="1" x14ac:dyDescent="0.25"/>
    <row r="42883" ht="30.75" customHeight="1" x14ac:dyDescent="0.25"/>
    <row r="42884" ht="30.75" customHeight="1" x14ac:dyDescent="0.25"/>
    <row r="42885" ht="30.75" customHeight="1" x14ac:dyDescent="0.25"/>
    <row r="42886" ht="30.75" customHeight="1" x14ac:dyDescent="0.25"/>
    <row r="42887" ht="30.75" customHeight="1" x14ac:dyDescent="0.25"/>
    <row r="42888" ht="30.75" customHeight="1" x14ac:dyDescent="0.25"/>
    <row r="42889" ht="30.75" customHeight="1" x14ac:dyDescent="0.25"/>
    <row r="42890" ht="30.75" customHeight="1" x14ac:dyDescent="0.25"/>
    <row r="42891" ht="30.75" customHeight="1" x14ac:dyDescent="0.25"/>
    <row r="42892" ht="30.75" customHeight="1" x14ac:dyDescent="0.25"/>
    <row r="42893" ht="30.75" customHeight="1" x14ac:dyDescent="0.25"/>
    <row r="42894" ht="30.75" customHeight="1" x14ac:dyDescent="0.25"/>
    <row r="42895" ht="30.75" customHeight="1" x14ac:dyDescent="0.25"/>
    <row r="42896" ht="30.75" customHeight="1" x14ac:dyDescent="0.25"/>
    <row r="42897" ht="30.75" customHeight="1" x14ac:dyDescent="0.25"/>
    <row r="42898" ht="30.75" customHeight="1" x14ac:dyDescent="0.25"/>
    <row r="42899" ht="30.75" customHeight="1" x14ac:dyDescent="0.25"/>
    <row r="42900" ht="30.75" customHeight="1" x14ac:dyDescent="0.25"/>
    <row r="42901" ht="30.75" customHeight="1" x14ac:dyDescent="0.25"/>
    <row r="42902" ht="30.75" customHeight="1" x14ac:dyDescent="0.25"/>
    <row r="42903" ht="30.75" customHeight="1" x14ac:dyDescent="0.25"/>
    <row r="42904" ht="30.75" customHeight="1" x14ac:dyDescent="0.25"/>
    <row r="42905" ht="30.75" customHeight="1" x14ac:dyDescent="0.25"/>
    <row r="42906" ht="30.75" customHeight="1" x14ac:dyDescent="0.25"/>
    <row r="42907" ht="30.75" customHeight="1" x14ac:dyDescent="0.25"/>
    <row r="42908" ht="30.75" customHeight="1" x14ac:dyDescent="0.25"/>
    <row r="42909" ht="30.75" customHeight="1" x14ac:dyDescent="0.25"/>
    <row r="42910" ht="30.75" customHeight="1" x14ac:dyDescent="0.25"/>
    <row r="42911" ht="30.75" customHeight="1" x14ac:dyDescent="0.25"/>
    <row r="42912" ht="30.75" customHeight="1" x14ac:dyDescent="0.25"/>
    <row r="42913" ht="30.75" customHeight="1" x14ac:dyDescent="0.25"/>
    <row r="42914" ht="30.75" customHeight="1" x14ac:dyDescent="0.25"/>
    <row r="42915" ht="30.75" customHeight="1" x14ac:dyDescent="0.25"/>
    <row r="42916" ht="30.75" customHeight="1" x14ac:dyDescent="0.25"/>
    <row r="42917" ht="30.75" customHeight="1" x14ac:dyDescent="0.25"/>
    <row r="42918" ht="30.75" customHeight="1" x14ac:dyDescent="0.25"/>
    <row r="42919" ht="30.75" customHeight="1" x14ac:dyDescent="0.25"/>
    <row r="42920" ht="30.75" customHeight="1" x14ac:dyDescent="0.25"/>
    <row r="42921" ht="30.75" customHeight="1" x14ac:dyDescent="0.25"/>
    <row r="42922" ht="30.75" customHeight="1" x14ac:dyDescent="0.25"/>
    <row r="42923" ht="30.75" customHeight="1" x14ac:dyDescent="0.25"/>
    <row r="42924" ht="30.75" customHeight="1" x14ac:dyDescent="0.25"/>
    <row r="42925" ht="30.75" customHeight="1" x14ac:dyDescent="0.25"/>
    <row r="42926" ht="30.75" customHeight="1" x14ac:dyDescent="0.25"/>
    <row r="42927" ht="30.75" customHeight="1" x14ac:dyDescent="0.25"/>
    <row r="42928" ht="30.75" customHeight="1" x14ac:dyDescent="0.25"/>
    <row r="42929" ht="30.75" customHeight="1" x14ac:dyDescent="0.25"/>
    <row r="42930" ht="30.75" customHeight="1" x14ac:dyDescent="0.25"/>
    <row r="42931" ht="30.75" customHeight="1" x14ac:dyDescent="0.25"/>
    <row r="42932" ht="30.75" customHeight="1" x14ac:dyDescent="0.25"/>
    <row r="42933" ht="30.75" customHeight="1" x14ac:dyDescent="0.25"/>
    <row r="42934" ht="30.75" customHeight="1" x14ac:dyDescent="0.25"/>
    <row r="42935" ht="30.75" customHeight="1" x14ac:dyDescent="0.25"/>
    <row r="42936" ht="30.75" customHeight="1" x14ac:dyDescent="0.25"/>
    <row r="42937" ht="30.75" customHeight="1" x14ac:dyDescent="0.25"/>
    <row r="42938" ht="30.75" customHeight="1" x14ac:dyDescent="0.25"/>
    <row r="42939" ht="30.75" customHeight="1" x14ac:dyDescent="0.25"/>
    <row r="42940" ht="30.75" customHeight="1" x14ac:dyDescent="0.25"/>
    <row r="42941" ht="30.75" customHeight="1" x14ac:dyDescent="0.25"/>
    <row r="42942" ht="30.75" customHeight="1" x14ac:dyDescent="0.25"/>
    <row r="42943" ht="30.75" customHeight="1" x14ac:dyDescent="0.25"/>
    <row r="42944" ht="30.75" customHeight="1" x14ac:dyDescent="0.25"/>
    <row r="42945" ht="30.75" customHeight="1" x14ac:dyDescent="0.25"/>
    <row r="42946" ht="30.75" customHeight="1" x14ac:dyDescent="0.25"/>
    <row r="42947" ht="30.75" customHeight="1" x14ac:dyDescent="0.25"/>
    <row r="42948" ht="30.75" customHeight="1" x14ac:dyDescent="0.25"/>
    <row r="42949" ht="30.75" customHeight="1" x14ac:dyDescent="0.25"/>
    <row r="42950" ht="30.75" customHeight="1" x14ac:dyDescent="0.25"/>
    <row r="42951" ht="30.75" customHeight="1" x14ac:dyDescent="0.25"/>
    <row r="42952" ht="30.75" customHeight="1" x14ac:dyDescent="0.25"/>
    <row r="42953" ht="30.75" customHeight="1" x14ac:dyDescent="0.25"/>
    <row r="42954" ht="30.75" customHeight="1" x14ac:dyDescent="0.25"/>
    <row r="42955" ht="30.75" customHeight="1" x14ac:dyDescent="0.25"/>
    <row r="42956" ht="30.75" customHeight="1" x14ac:dyDescent="0.25"/>
    <row r="42957" ht="30.75" customHeight="1" x14ac:dyDescent="0.25"/>
    <row r="42958" ht="30.75" customHeight="1" x14ac:dyDescent="0.25"/>
    <row r="42959" ht="30.75" customHeight="1" x14ac:dyDescent="0.25"/>
    <row r="42960" ht="30.75" customHeight="1" x14ac:dyDescent="0.25"/>
    <row r="42961" ht="30.75" customHeight="1" x14ac:dyDescent="0.25"/>
    <row r="42962" ht="30.75" customHeight="1" x14ac:dyDescent="0.25"/>
    <row r="42963" ht="30.75" customHeight="1" x14ac:dyDescent="0.25"/>
    <row r="42964" ht="30.75" customHeight="1" x14ac:dyDescent="0.25"/>
    <row r="42965" ht="30.75" customHeight="1" x14ac:dyDescent="0.25"/>
    <row r="42966" ht="30.75" customHeight="1" x14ac:dyDescent="0.25"/>
    <row r="42967" ht="30.75" customHeight="1" x14ac:dyDescent="0.25"/>
    <row r="42968" ht="30.75" customHeight="1" x14ac:dyDescent="0.25"/>
    <row r="42969" ht="30.75" customHeight="1" x14ac:dyDescent="0.25"/>
    <row r="42970" ht="30.75" customHeight="1" x14ac:dyDescent="0.25"/>
    <row r="42971" ht="30.75" customHeight="1" x14ac:dyDescent="0.25"/>
    <row r="42972" ht="30.75" customHeight="1" x14ac:dyDescent="0.25"/>
    <row r="42973" ht="30.75" customHeight="1" x14ac:dyDescent="0.25"/>
    <row r="42974" ht="30.75" customHeight="1" x14ac:dyDescent="0.25"/>
    <row r="42975" ht="30.75" customHeight="1" x14ac:dyDescent="0.25"/>
    <row r="42976" ht="30.75" customHeight="1" x14ac:dyDescent="0.25"/>
    <row r="42977" ht="30.75" customHeight="1" x14ac:dyDescent="0.25"/>
    <row r="42978" ht="30.75" customHeight="1" x14ac:dyDescent="0.25"/>
    <row r="42979" ht="30.75" customHeight="1" x14ac:dyDescent="0.25"/>
    <row r="42980" ht="30.75" customHeight="1" x14ac:dyDescent="0.25"/>
    <row r="42981" ht="30.75" customHeight="1" x14ac:dyDescent="0.25"/>
    <row r="42982" ht="30.75" customHeight="1" x14ac:dyDescent="0.25"/>
    <row r="42983" ht="30.75" customHeight="1" x14ac:dyDescent="0.25"/>
    <row r="42984" ht="30.75" customHeight="1" x14ac:dyDescent="0.25"/>
    <row r="42985" ht="30.75" customHeight="1" x14ac:dyDescent="0.25"/>
    <row r="42986" ht="30.75" customHeight="1" x14ac:dyDescent="0.25"/>
    <row r="42987" ht="30.75" customHeight="1" x14ac:dyDescent="0.25"/>
    <row r="42988" ht="30.75" customHeight="1" x14ac:dyDescent="0.25"/>
    <row r="42989" ht="30.75" customHeight="1" x14ac:dyDescent="0.25"/>
    <row r="42990" ht="30.75" customHeight="1" x14ac:dyDescent="0.25"/>
    <row r="42991" ht="30.75" customHeight="1" x14ac:dyDescent="0.25"/>
    <row r="42992" ht="30.75" customHeight="1" x14ac:dyDescent="0.25"/>
    <row r="42993" ht="30.75" customHeight="1" x14ac:dyDescent="0.25"/>
    <row r="42994" ht="30.75" customHeight="1" x14ac:dyDescent="0.25"/>
    <row r="42995" ht="30.75" customHeight="1" x14ac:dyDescent="0.25"/>
    <row r="42996" ht="30.75" customHeight="1" x14ac:dyDescent="0.25"/>
    <row r="42997" ht="30.75" customHeight="1" x14ac:dyDescent="0.25"/>
    <row r="42998" ht="30.75" customHeight="1" x14ac:dyDescent="0.25"/>
    <row r="42999" ht="30.75" customHeight="1" x14ac:dyDescent="0.25"/>
    <row r="43000" ht="30.75" customHeight="1" x14ac:dyDescent="0.25"/>
    <row r="43001" ht="30.75" customHeight="1" x14ac:dyDescent="0.25"/>
    <row r="43002" ht="30.75" customHeight="1" x14ac:dyDescent="0.25"/>
    <row r="43003" ht="30.75" customHeight="1" x14ac:dyDescent="0.25"/>
    <row r="43004" ht="30.75" customHeight="1" x14ac:dyDescent="0.25"/>
    <row r="43005" ht="30.75" customHeight="1" x14ac:dyDescent="0.25"/>
    <row r="43006" ht="30.75" customHeight="1" x14ac:dyDescent="0.25"/>
    <row r="43007" ht="30.75" customHeight="1" x14ac:dyDescent="0.25"/>
    <row r="43008" ht="30.75" customHeight="1" x14ac:dyDescent="0.25"/>
    <row r="43009" ht="30.75" customHeight="1" x14ac:dyDescent="0.25"/>
    <row r="43010" ht="30.75" customHeight="1" x14ac:dyDescent="0.25"/>
    <row r="43011" ht="30.75" customHeight="1" x14ac:dyDescent="0.25"/>
    <row r="43012" ht="30.75" customHeight="1" x14ac:dyDescent="0.25"/>
    <row r="43013" ht="30.75" customHeight="1" x14ac:dyDescent="0.25"/>
    <row r="43014" ht="30.75" customHeight="1" x14ac:dyDescent="0.25"/>
    <row r="43015" ht="30.75" customHeight="1" x14ac:dyDescent="0.25"/>
    <row r="43016" ht="30.75" customHeight="1" x14ac:dyDescent="0.25"/>
    <row r="43017" ht="30.75" customHeight="1" x14ac:dyDescent="0.25"/>
    <row r="43018" ht="30.75" customHeight="1" x14ac:dyDescent="0.25"/>
    <row r="43019" ht="30.75" customHeight="1" x14ac:dyDescent="0.25"/>
    <row r="43020" ht="30.75" customHeight="1" x14ac:dyDescent="0.25"/>
    <row r="43021" ht="30.75" customHeight="1" x14ac:dyDescent="0.25"/>
    <row r="43022" ht="30.75" customHeight="1" x14ac:dyDescent="0.25"/>
    <row r="43023" ht="30.75" customHeight="1" x14ac:dyDescent="0.25"/>
    <row r="43024" ht="30.75" customHeight="1" x14ac:dyDescent="0.25"/>
    <row r="43025" ht="30.75" customHeight="1" x14ac:dyDescent="0.25"/>
    <row r="43026" ht="30.75" customHeight="1" x14ac:dyDescent="0.25"/>
    <row r="43027" ht="30.75" customHeight="1" x14ac:dyDescent="0.25"/>
    <row r="43028" ht="30.75" customHeight="1" x14ac:dyDescent="0.25"/>
    <row r="43029" ht="30.75" customHeight="1" x14ac:dyDescent="0.25"/>
    <row r="43030" ht="30.75" customHeight="1" x14ac:dyDescent="0.25"/>
    <row r="43031" ht="30.75" customHeight="1" x14ac:dyDescent="0.25"/>
    <row r="43032" ht="30.75" customHeight="1" x14ac:dyDescent="0.25"/>
    <row r="43033" ht="30.75" customHeight="1" x14ac:dyDescent="0.25"/>
    <row r="43034" ht="30.75" customHeight="1" x14ac:dyDescent="0.25"/>
    <row r="43035" ht="30.75" customHeight="1" x14ac:dyDescent="0.25"/>
    <row r="43036" ht="30.75" customHeight="1" x14ac:dyDescent="0.25"/>
    <row r="43037" ht="30.75" customHeight="1" x14ac:dyDescent="0.25"/>
    <row r="43038" ht="30.75" customHeight="1" x14ac:dyDescent="0.25"/>
    <row r="43039" ht="30.75" customHeight="1" x14ac:dyDescent="0.25"/>
    <row r="43040" ht="30.75" customHeight="1" x14ac:dyDescent="0.25"/>
    <row r="43041" ht="30.75" customHeight="1" x14ac:dyDescent="0.25"/>
    <row r="43042" ht="30.75" customHeight="1" x14ac:dyDescent="0.25"/>
    <row r="43043" ht="30.75" customHeight="1" x14ac:dyDescent="0.25"/>
    <row r="43044" ht="30.75" customHeight="1" x14ac:dyDescent="0.25"/>
    <row r="43045" ht="30.75" customHeight="1" x14ac:dyDescent="0.25"/>
    <row r="43046" ht="30.75" customHeight="1" x14ac:dyDescent="0.25"/>
    <row r="43047" ht="30.75" customHeight="1" x14ac:dyDescent="0.25"/>
    <row r="43048" ht="30.75" customHeight="1" x14ac:dyDescent="0.25"/>
    <row r="43049" ht="30.75" customHeight="1" x14ac:dyDescent="0.25"/>
    <row r="43050" ht="30.75" customHeight="1" x14ac:dyDescent="0.25"/>
    <row r="43051" ht="30.75" customHeight="1" x14ac:dyDescent="0.25"/>
    <row r="43052" ht="30.75" customHeight="1" x14ac:dyDescent="0.25"/>
    <row r="43053" ht="30.75" customHeight="1" x14ac:dyDescent="0.25"/>
    <row r="43054" ht="30.75" customHeight="1" x14ac:dyDescent="0.25"/>
    <row r="43055" ht="30.75" customHeight="1" x14ac:dyDescent="0.25"/>
    <row r="43056" ht="30.75" customHeight="1" x14ac:dyDescent="0.25"/>
    <row r="43057" ht="30.75" customHeight="1" x14ac:dyDescent="0.25"/>
    <row r="43058" ht="30.75" customHeight="1" x14ac:dyDescent="0.25"/>
    <row r="43059" ht="30.75" customHeight="1" x14ac:dyDescent="0.25"/>
    <row r="43060" ht="30.75" customHeight="1" x14ac:dyDescent="0.25"/>
    <row r="43061" ht="30.75" customHeight="1" x14ac:dyDescent="0.25"/>
    <row r="43062" ht="30.75" customHeight="1" x14ac:dyDescent="0.25"/>
    <row r="43063" ht="30.75" customHeight="1" x14ac:dyDescent="0.25"/>
    <row r="43064" ht="30.75" customHeight="1" x14ac:dyDescent="0.25"/>
    <row r="43065" ht="30.75" customHeight="1" x14ac:dyDescent="0.25"/>
    <row r="43066" ht="30.75" customHeight="1" x14ac:dyDescent="0.25"/>
    <row r="43067" ht="30.75" customHeight="1" x14ac:dyDescent="0.25"/>
    <row r="43068" ht="30.75" customHeight="1" x14ac:dyDescent="0.25"/>
    <row r="43069" ht="30.75" customHeight="1" x14ac:dyDescent="0.25"/>
    <row r="43070" ht="30.75" customHeight="1" x14ac:dyDescent="0.25"/>
    <row r="43071" ht="30.75" customHeight="1" x14ac:dyDescent="0.25"/>
    <row r="43072" ht="30.75" customHeight="1" x14ac:dyDescent="0.25"/>
    <row r="43073" ht="30.75" customHeight="1" x14ac:dyDescent="0.25"/>
    <row r="43074" ht="30.75" customHeight="1" x14ac:dyDescent="0.25"/>
    <row r="43075" ht="30.75" customHeight="1" x14ac:dyDescent="0.25"/>
    <row r="43076" ht="30.75" customHeight="1" x14ac:dyDescent="0.25"/>
    <row r="43077" ht="30.75" customHeight="1" x14ac:dyDescent="0.25"/>
    <row r="43078" ht="30.75" customHeight="1" x14ac:dyDescent="0.25"/>
    <row r="43079" ht="30.75" customHeight="1" x14ac:dyDescent="0.25"/>
    <row r="43080" ht="30.75" customHeight="1" x14ac:dyDescent="0.25"/>
    <row r="43081" ht="30.75" customHeight="1" x14ac:dyDescent="0.25"/>
    <row r="43082" ht="30.75" customHeight="1" x14ac:dyDescent="0.25"/>
    <row r="43083" ht="30.75" customHeight="1" x14ac:dyDescent="0.25"/>
    <row r="43084" ht="30.75" customHeight="1" x14ac:dyDescent="0.25"/>
    <row r="43085" ht="30.75" customHeight="1" x14ac:dyDescent="0.25"/>
    <row r="43086" ht="30.75" customHeight="1" x14ac:dyDescent="0.25"/>
    <row r="43087" ht="30.75" customHeight="1" x14ac:dyDescent="0.25"/>
    <row r="43088" ht="30.75" customHeight="1" x14ac:dyDescent="0.25"/>
    <row r="43089" ht="30.75" customHeight="1" x14ac:dyDescent="0.25"/>
    <row r="43090" ht="30.75" customHeight="1" x14ac:dyDescent="0.25"/>
    <row r="43091" ht="30.75" customHeight="1" x14ac:dyDescent="0.25"/>
    <row r="43092" ht="30.75" customHeight="1" x14ac:dyDescent="0.25"/>
    <row r="43093" ht="30.75" customHeight="1" x14ac:dyDescent="0.25"/>
    <row r="43094" ht="30.75" customHeight="1" x14ac:dyDescent="0.25"/>
    <row r="43095" ht="30.75" customHeight="1" x14ac:dyDescent="0.25"/>
    <row r="43096" ht="30.75" customHeight="1" x14ac:dyDescent="0.25"/>
    <row r="43097" ht="30.75" customHeight="1" x14ac:dyDescent="0.25"/>
    <row r="43098" ht="30.75" customHeight="1" x14ac:dyDescent="0.25"/>
    <row r="43099" ht="30.75" customHeight="1" x14ac:dyDescent="0.25"/>
    <row r="43100" ht="30.75" customHeight="1" x14ac:dyDescent="0.25"/>
    <row r="43101" ht="30.75" customHeight="1" x14ac:dyDescent="0.25"/>
    <row r="43102" ht="30.75" customHeight="1" x14ac:dyDescent="0.25"/>
    <row r="43103" ht="30.75" customHeight="1" x14ac:dyDescent="0.25"/>
    <row r="43104" ht="30.75" customHeight="1" x14ac:dyDescent="0.25"/>
    <row r="43105" ht="30.75" customHeight="1" x14ac:dyDescent="0.25"/>
    <row r="43106" ht="30.75" customHeight="1" x14ac:dyDescent="0.25"/>
    <row r="43107" ht="30.75" customHeight="1" x14ac:dyDescent="0.25"/>
    <row r="43108" ht="30.75" customHeight="1" x14ac:dyDescent="0.25"/>
    <row r="43109" ht="30.75" customHeight="1" x14ac:dyDescent="0.25"/>
    <row r="43110" ht="30.75" customHeight="1" x14ac:dyDescent="0.25"/>
    <row r="43111" ht="30.75" customHeight="1" x14ac:dyDescent="0.25"/>
    <row r="43112" ht="30.75" customHeight="1" x14ac:dyDescent="0.25"/>
    <row r="43113" ht="30.75" customHeight="1" x14ac:dyDescent="0.25"/>
    <row r="43114" ht="30.75" customHeight="1" x14ac:dyDescent="0.25"/>
    <row r="43115" ht="30.75" customHeight="1" x14ac:dyDescent="0.25"/>
    <row r="43116" ht="30.75" customHeight="1" x14ac:dyDescent="0.25"/>
    <row r="43117" ht="30.75" customHeight="1" x14ac:dyDescent="0.25"/>
    <row r="43118" ht="30.75" customHeight="1" x14ac:dyDescent="0.25"/>
    <row r="43119" ht="30.75" customHeight="1" x14ac:dyDescent="0.25"/>
    <row r="43120" ht="30.75" customHeight="1" x14ac:dyDescent="0.25"/>
    <row r="43121" ht="30.75" customHeight="1" x14ac:dyDescent="0.25"/>
    <row r="43122" ht="30.75" customHeight="1" x14ac:dyDescent="0.25"/>
    <row r="43123" ht="30.75" customHeight="1" x14ac:dyDescent="0.25"/>
    <row r="43124" ht="30.75" customHeight="1" x14ac:dyDescent="0.25"/>
    <row r="43125" ht="30.75" customHeight="1" x14ac:dyDescent="0.25"/>
    <row r="43126" ht="30.75" customHeight="1" x14ac:dyDescent="0.25"/>
    <row r="43127" ht="30.75" customHeight="1" x14ac:dyDescent="0.25"/>
    <row r="43128" ht="30.75" customHeight="1" x14ac:dyDescent="0.25"/>
    <row r="43129" ht="30.75" customHeight="1" x14ac:dyDescent="0.25"/>
    <row r="43130" ht="30.75" customHeight="1" x14ac:dyDescent="0.25"/>
    <row r="43131" ht="30.75" customHeight="1" x14ac:dyDescent="0.25"/>
    <row r="43132" ht="30.75" customHeight="1" x14ac:dyDescent="0.25"/>
    <row r="43133" ht="30.75" customHeight="1" x14ac:dyDescent="0.25"/>
    <row r="43134" ht="30.75" customHeight="1" x14ac:dyDescent="0.25"/>
    <row r="43135" ht="30.75" customHeight="1" x14ac:dyDescent="0.25"/>
    <row r="43136" ht="30.75" customHeight="1" x14ac:dyDescent="0.25"/>
    <row r="43137" ht="30.75" customHeight="1" x14ac:dyDescent="0.25"/>
    <row r="43138" ht="30.75" customHeight="1" x14ac:dyDescent="0.25"/>
    <row r="43139" ht="30.75" customHeight="1" x14ac:dyDescent="0.25"/>
    <row r="43140" ht="30.75" customHeight="1" x14ac:dyDescent="0.25"/>
    <row r="43141" ht="30.75" customHeight="1" x14ac:dyDescent="0.25"/>
    <row r="43142" ht="30.75" customHeight="1" x14ac:dyDescent="0.25"/>
    <row r="43143" ht="30.75" customHeight="1" x14ac:dyDescent="0.25"/>
    <row r="43144" ht="30.75" customHeight="1" x14ac:dyDescent="0.25"/>
    <row r="43145" ht="30.75" customHeight="1" x14ac:dyDescent="0.25"/>
    <row r="43146" ht="30.75" customHeight="1" x14ac:dyDescent="0.25"/>
    <row r="43147" ht="30.75" customHeight="1" x14ac:dyDescent="0.25"/>
    <row r="43148" ht="30.75" customHeight="1" x14ac:dyDescent="0.25"/>
    <row r="43149" ht="30.75" customHeight="1" x14ac:dyDescent="0.25"/>
    <row r="43150" ht="30.75" customHeight="1" x14ac:dyDescent="0.25"/>
    <row r="43151" ht="30.75" customHeight="1" x14ac:dyDescent="0.25"/>
    <row r="43152" ht="30.75" customHeight="1" x14ac:dyDescent="0.25"/>
    <row r="43153" ht="30.75" customHeight="1" x14ac:dyDescent="0.25"/>
    <row r="43154" ht="30.75" customHeight="1" x14ac:dyDescent="0.25"/>
    <row r="43155" ht="30.75" customHeight="1" x14ac:dyDescent="0.25"/>
    <row r="43156" ht="30.75" customHeight="1" x14ac:dyDescent="0.25"/>
    <row r="43157" ht="30.75" customHeight="1" x14ac:dyDescent="0.25"/>
    <row r="43158" ht="30.75" customHeight="1" x14ac:dyDescent="0.25"/>
    <row r="43159" ht="30.75" customHeight="1" x14ac:dyDescent="0.25"/>
    <row r="43160" ht="30.75" customHeight="1" x14ac:dyDescent="0.25"/>
    <row r="43161" ht="30.75" customHeight="1" x14ac:dyDescent="0.25"/>
    <row r="43162" ht="30.75" customHeight="1" x14ac:dyDescent="0.25"/>
    <row r="43163" ht="30.75" customHeight="1" x14ac:dyDescent="0.25"/>
    <row r="43164" ht="30.75" customHeight="1" x14ac:dyDescent="0.25"/>
    <row r="43165" ht="30.75" customHeight="1" x14ac:dyDescent="0.25"/>
    <row r="43166" ht="30.75" customHeight="1" x14ac:dyDescent="0.25"/>
    <row r="43167" ht="30.75" customHeight="1" x14ac:dyDescent="0.25"/>
    <row r="43168" ht="30.75" customHeight="1" x14ac:dyDescent="0.25"/>
    <row r="43169" ht="30.75" customHeight="1" x14ac:dyDescent="0.25"/>
    <row r="43170" ht="30.75" customHeight="1" x14ac:dyDescent="0.25"/>
    <row r="43171" ht="30.75" customHeight="1" x14ac:dyDescent="0.25"/>
    <row r="43172" ht="30.75" customHeight="1" x14ac:dyDescent="0.25"/>
    <row r="43173" ht="30.75" customHeight="1" x14ac:dyDescent="0.25"/>
    <row r="43174" ht="30.75" customHeight="1" x14ac:dyDescent="0.25"/>
    <row r="43175" ht="30.75" customHeight="1" x14ac:dyDescent="0.25"/>
    <row r="43176" ht="30.75" customHeight="1" x14ac:dyDescent="0.25"/>
    <row r="43177" ht="30.75" customHeight="1" x14ac:dyDescent="0.25"/>
    <row r="43178" ht="30.75" customHeight="1" x14ac:dyDescent="0.25"/>
    <row r="43179" ht="30.75" customHeight="1" x14ac:dyDescent="0.25"/>
    <row r="43180" ht="30.75" customHeight="1" x14ac:dyDescent="0.25"/>
    <row r="43181" ht="30.75" customHeight="1" x14ac:dyDescent="0.25"/>
    <row r="43182" ht="30.75" customHeight="1" x14ac:dyDescent="0.25"/>
    <row r="43183" ht="30.75" customHeight="1" x14ac:dyDescent="0.25"/>
    <row r="43184" ht="30.75" customHeight="1" x14ac:dyDescent="0.25"/>
    <row r="43185" ht="30.75" customHeight="1" x14ac:dyDescent="0.25"/>
    <row r="43186" ht="30.75" customHeight="1" x14ac:dyDescent="0.25"/>
    <row r="43187" ht="30.75" customHeight="1" x14ac:dyDescent="0.25"/>
    <row r="43188" ht="30.75" customHeight="1" x14ac:dyDescent="0.25"/>
    <row r="43189" ht="30.75" customHeight="1" x14ac:dyDescent="0.25"/>
    <row r="43190" ht="30.75" customHeight="1" x14ac:dyDescent="0.25"/>
    <row r="43191" ht="30.75" customHeight="1" x14ac:dyDescent="0.25"/>
    <row r="43192" ht="30.75" customHeight="1" x14ac:dyDescent="0.25"/>
    <row r="43193" ht="30.75" customHeight="1" x14ac:dyDescent="0.25"/>
    <row r="43194" ht="30.75" customHeight="1" x14ac:dyDescent="0.25"/>
    <row r="43195" ht="30.75" customHeight="1" x14ac:dyDescent="0.25"/>
    <row r="43196" ht="30.75" customHeight="1" x14ac:dyDescent="0.25"/>
    <row r="43197" ht="30.75" customHeight="1" x14ac:dyDescent="0.25"/>
    <row r="43198" ht="30.75" customHeight="1" x14ac:dyDescent="0.25"/>
    <row r="43199" ht="30.75" customHeight="1" x14ac:dyDescent="0.25"/>
    <row r="43200" ht="30.75" customHeight="1" x14ac:dyDescent="0.25"/>
    <row r="43201" ht="30.75" customHeight="1" x14ac:dyDescent="0.25"/>
    <row r="43202" ht="30.75" customHeight="1" x14ac:dyDescent="0.25"/>
    <row r="43203" ht="30.75" customHeight="1" x14ac:dyDescent="0.25"/>
    <row r="43204" ht="30.75" customHeight="1" x14ac:dyDescent="0.25"/>
    <row r="43205" ht="30.75" customHeight="1" x14ac:dyDescent="0.25"/>
    <row r="43206" ht="30.75" customHeight="1" x14ac:dyDescent="0.25"/>
    <row r="43207" ht="30.75" customHeight="1" x14ac:dyDescent="0.25"/>
    <row r="43208" ht="30.75" customHeight="1" x14ac:dyDescent="0.25"/>
    <row r="43209" ht="30.75" customHeight="1" x14ac:dyDescent="0.25"/>
    <row r="43210" ht="30.75" customHeight="1" x14ac:dyDescent="0.25"/>
    <row r="43211" ht="30.75" customHeight="1" x14ac:dyDescent="0.25"/>
    <row r="43212" ht="30.75" customHeight="1" x14ac:dyDescent="0.25"/>
    <row r="43213" ht="30.75" customHeight="1" x14ac:dyDescent="0.25"/>
    <row r="43214" ht="30.75" customHeight="1" x14ac:dyDescent="0.25"/>
    <row r="43215" ht="30.75" customHeight="1" x14ac:dyDescent="0.25"/>
    <row r="43216" ht="30.75" customHeight="1" x14ac:dyDescent="0.25"/>
    <row r="43217" ht="30.75" customHeight="1" x14ac:dyDescent="0.25"/>
    <row r="43218" ht="30.75" customHeight="1" x14ac:dyDescent="0.25"/>
    <row r="43219" ht="30.75" customHeight="1" x14ac:dyDescent="0.25"/>
    <row r="43220" ht="30.75" customHeight="1" x14ac:dyDescent="0.25"/>
    <row r="43221" ht="30.75" customHeight="1" x14ac:dyDescent="0.25"/>
    <row r="43222" ht="30.75" customHeight="1" x14ac:dyDescent="0.25"/>
    <row r="43223" ht="30.75" customHeight="1" x14ac:dyDescent="0.25"/>
    <row r="43224" ht="30.75" customHeight="1" x14ac:dyDescent="0.25"/>
    <row r="43225" ht="30.75" customHeight="1" x14ac:dyDescent="0.25"/>
    <row r="43226" ht="30.75" customHeight="1" x14ac:dyDescent="0.25"/>
    <row r="43227" ht="30.75" customHeight="1" x14ac:dyDescent="0.25"/>
    <row r="43228" ht="30.75" customHeight="1" x14ac:dyDescent="0.25"/>
    <row r="43229" ht="30.75" customHeight="1" x14ac:dyDescent="0.25"/>
    <row r="43230" ht="30.75" customHeight="1" x14ac:dyDescent="0.25"/>
    <row r="43231" ht="30.75" customHeight="1" x14ac:dyDescent="0.25"/>
    <row r="43232" ht="30.75" customHeight="1" x14ac:dyDescent="0.25"/>
    <row r="43233" ht="30.75" customHeight="1" x14ac:dyDescent="0.25"/>
    <row r="43234" ht="30.75" customHeight="1" x14ac:dyDescent="0.25"/>
    <row r="43235" ht="30.75" customHeight="1" x14ac:dyDescent="0.25"/>
    <row r="43236" ht="30.75" customHeight="1" x14ac:dyDescent="0.25"/>
    <row r="43237" ht="30.75" customHeight="1" x14ac:dyDescent="0.25"/>
    <row r="43238" ht="30.75" customHeight="1" x14ac:dyDescent="0.25"/>
    <row r="43239" ht="30.75" customHeight="1" x14ac:dyDescent="0.25"/>
    <row r="43240" ht="30.75" customHeight="1" x14ac:dyDescent="0.25"/>
    <row r="43241" ht="30.75" customHeight="1" x14ac:dyDescent="0.25"/>
    <row r="43242" ht="30.75" customHeight="1" x14ac:dyDescent="0.25"/>
    <row r="43243" ht="30.75" customHeight="1" x14ac:dyDescent="0.25"/>
    <row r="43244" ht="30.75" customHeight="1" x14ac:dyDescent="0.25"/>
    <row r="43245" ht="30.75" customHeight="1" x14ac:dyDescent="0.25"/>
    <row r="43246" ht="30.75" customHeight="1" x14ac:dyDescent="0.25"/>
    <row r="43247" ht="30.75" customHeight="1" x14ac:dyDescent="0.25"/>
    <row r="43248" ht="30.75" customHeight="1" x14ac:dyDescent="0.25"/>
    <row r="43249" ht="30.75" customHeight="1" x14ac:dyDescent="0.25"/>
    <row r="43250" ht="30.75" customHeight="1" x14ac:dyDescent="0.25"/>
    <row r="43251" ht="30.75" customHeight="1" x14ac:dyDescent="0.25"/>
    <row r="43252" ht="30.75" customHeight="1" x14ac:dyDescent="0.25"/>
    <row r="43253" ht="30.75" customHeight="1" x14ac:dyDescent="0.25"/>
    <row r="43254" ht="30.75" customHeight="1" x14ac:dyDescent="0.25"/>
    <row r="43255" ht="30.75" customHeight="1" x14ac:dyDescent="0.25"/>
    <row r="43256" ht="30.75" customHeight="1" x14ac:dyDescent="0.25"/>
    <row r="43257" ht="30.75" customHeight="1" x14ac:dyDescent="0.25"/>
    <row r="43258" ht="30.75" customHeight="1" x14ac:dyDescent="0.25"/>
    <row r="43259" ht="30.75" customHeight="1" x14ac:dyDescent="0.25"/>
    <row r="43260" ht="30.75" customHeight="1" x14ac:dyDescent="0.25"/>
    <row r="43261" ht="30.75" customHeight="1" x14ac:dyDescent="0.25"/>
    <row r="43262" ht="30.75" customHeight="1" x14ac:dyDescent="0.25"/>
    <row r="43263" ht="30.75" customHeight="1" x14ac:dyDescent="0.25"/>
    <row r="43264" ht="30.75" customHeight="1" x14ac:dyDescent="0.25"/>
    <row r="43265" ht="30.75" customHeight="1" x14ac:dyDescent="0.25"/>
    <row r="43266" ht="30.75" customHeight="1" x14ac:dyDescent="0.25"/>
    <row r="43267" ht="30.75" customHeight="1" x14ac:dyDescent="0.25"/>
    <row r="43268" ht="30.75" customHeight="1" x14ac:dyDescent="0.25"/>
    <row r="43269" ht="30.75" customHeight="1" x14ac:dyDescent="0.25"/>
    <row r="43270" ht="30.75" customHeight="1" x14ac:dyDescent="0.25"/>
    <row r="43271" ht="30.75" customHeight="1" x14ac:dyDescent="0.25"/>
    <row r="43272" ht="30.75" customHeight="1" x14ac:dyDescent="0.25"/>
    <row r="43273" ht="30.75" customHeight="1" x14ac:dyDescent="0.25"/>
    <row r="43274" ht="30.75" customHeight="1" x14ac:dyDescent="0.25"/>
    <row r="43275" ht="30.75" customHeight="1" x14ac:dyDescent="0.25"/>
    <row r="43276" ht="30.75" customHeight="1" x14ac:dyDescent="0.25"/>
    <row r="43277" ht="30.75" customHeight="1" x14ac:dyDescent="0.25"/>
    <row r="43278" ht="30.75" customHeight="1" x14ac:dyDescent="0.25"/>
    <row r="43279" ht="30.75" customHeight="1" x14ac:dyDescent="0.25"/>
    <row r="43280" ht="30.75" customHeight="1" x14ac:dyDescent="0.25"/>
    <row r="43281" ht="30.75" customHeight="1" x14ac:dyDescent="0.25"/>
    <row r="43282" ht="30.75" customHeight="1" x14ac:dyDescent="0.25"/>
    <row r="43283" ht="30.75" customHeight="1" x14ac:dyDescent="0.25"/>
    <row r="43284" ht="30.75" customHeight="1" x14ac:dyDescent="0.25"/>
    <row r="43285" ht="30.75" customHeight="1" x14ac:dyDescent="0.25"/>
    <row r="43286" ht="30.75" customHeight="1" x14ac:dyDescent="0.25"/>
    <row r="43287" ht="30.75" customHeight="1" x14ac:dyDescent="0.25"/>
    <row r="43288" ht="30.75" customHeight="1" x14ac:dyDescent="0.25"/>
    <row r="43289" ht="30.75" customHeight="1" x14ac:dyDescent="0.25"/>
    <row r="43290" ht="30.75" customHeight="1" x14ac:dyDescent="0.25"/>
    <row r="43291" ht="30.75" customHeight="1" x14ac:dyDescent="0.25"/>
    <row r="43292" ht="30.75" customHeight="1" x14ac:dyDescent="0.25"/>
    <row r="43293" ht="30.75" customHeight="1" x14ac:dyDescent="0.25"/>
    <row r="43294" ht="30.75" customHeight="1" x14ac:dyDescent="0.25"/>
    <row r="43295" ht="30.75" customHeight="1" x14ac:dyDescent="0.25"/>
    <row r="43296" ht="30.75" customHeight="1" x14ac:dyDescent="0.25"/>
    <row r="43297" ht="30.75" customHeight="1" x14ac:dyDescent="0.25"/>
    <row r="43298" ht="30.75" customHeight="1" x14ac:dyDescent="0.25"/>
    <row r="43299" ht="30.75" customHeight="1" x14ac:dyDescent="0.25"/>
    <row r="43300" ht="30.75" customHeight="1" x14ac:dyDescent="0.25"/>
    <row r="43301" ht="30.75" customHeight="1" x14ac:dyDescent="0.25"/>
    <row r="43302" ht="30.75" customHeight="1" x14ac:dyDescent="0.25"/>
    <row r="43303" ht="30.75" customHeight="1" x14ac:dyDescent="0.25"/>
    <row r="43304" ht="30.75" customHeight="1" x14ac:dyDescent="0.25"/>
    <row r="43305" ht="30.75" customHeight="1" x14ac:dyDescent="0.25"/>
    <row r="43306" ht="30.75" customHeight="1" x14ac:dyDescent="0.25"/>
    <row r="43307" ht="30.75" customHeight="1" x14ac:dyDescent="0.25"/>
    <row r="43308" ht="30.75" customHeight="1" x14ac:dyDescent="0.25"/>
    <row r="43309" ht="30.75" customHeight="1" x14ac:dyDescent="0.25"/>
    <row r="43310" ht="30.75" customHeight="1" x14ac:dyDescent="0.25"/>
    <row r="43311" ht="30.75" customHeight="1" x14ac:dyDescent="0.25"/>
    <row r="43312" ht="30.75" customHeight="1" x14ac:dyDescent="0.25"/>
    <row r="43313" ht="30.75" customHeight="1" x14ac:dyDescent="0.25"/>
    <row r="43314" ht="30.75" customHeight="1" x14ac:dyDescent="0.25"/>
    <row r="43315" ht="30.75" customHeight="1" x14ac:dyDescent="0.25"/>
    <row r="43316" ht="30.75" customHeight="1" x14ac:dyDescent="0.25"/>
    <row r="43317" ht="30.75" customHeight="1" x14ac:dyDescent="0.25"/>
    <row r="43318" ht="30.75" customHeight="1" x14ac:dyDescent="0.25"/>
    <row r="43319" ht="30.75" customHeight="1" x14ac:dyDescent="0.25"/>
    <row r="43320" ht="30.75" customHeight="1" x14ac:dyDescent="0.25"/>
    <row r="43321" ht="30.75" customHeight="1" x14ac:dyDescent="0.25"/>
    <row r="43322" ht="30.75" customHeight="1" x14ac:dyDescent="0.25"/>
    <row r="43323" ht="30.75" customHeight="1" x14ac:dyDescent="0.25"/>
    <row r="43324" ht="30.75" customHeight="1" x14ac:dyDescent="0.25"/>
    <row r="43325" ht="30.75" customHeight="1" x14ac:dyDescent="0.25"/>
    <row r="43326" ht="30.75" customHeight="1" x14ac:dyDescent="0.25"/>
    <row r="43327" ht="30.75" customHeight="1" x14ac:dyDescent="0.25"/>
    <row r="43328" ht="30.75" customHeight="1" x14ac:dyDescent="0.25"/>
    <row r="43329" ht="30.75" customHeight="1" x14ac:dyDescent="0.25"/>
    <row r="43330" ht="30.75" customHeight="1" x14ac:dyDescent="0.25"/>
    <row r="43331" ht="30.75" customHeight="1" x14ac:dyDescent="0.25"/>
    <row r="43332" ht="30.75" customHeight="1" x14ac:dyDescent="0.25"/>
    <row r="43333" ht="30.75" customHeight="1" x14ac:dyDescent="0.25"/>
    <row r="43334" ht="30.75" customHeight="1" x14ac:dyDescent="0.25"/>
    <row r="43335" ht="30.75" customHeight="1" x14ac:dyDescent="0.25"/>
    <row r="43336" ht="30.75" customHeight="1" x14ac:dyDescent="0.25"/>
    <row r="43337" ht="30.75" customHeight="1" x14ac:dyDescent="0.25"/>
    <row r="43338" ht="30.75" customHeight="1" x14ac:dyDescent="0.25"/>
    <row r="43339" ht="30.75" customHeight="1" x14ac:dyDescent="0.25"/>
    <row r="43340" ht="30.75" customHeight="1" x14ac:dyDescent="0.25"/>
    <row r="43341" ht="30.75" customHeight="1" x14ac:dyDescent="0.25"/>
    <row r="43342" ht="30.75" customHeight="1" x14ac:dyDescent="0.25"/>
    <row r="43343" ht="30.75" customHeight="1" x14ac:dyDescent="0.25"/>
    <row r="43344" ht="30.75" customHeight="1" x14ac:dyDescent="0.25"/>
    <row r="43345" ht="30.75" customHeight="1" x14ac:dyDescent="0.25"/>
    <row r="43346" ht="30.75" customHeight="1" x14ac:dyDescent="0.25"/>
    <row r="43347" ht="30.75" customHeight="1" x14ac:dyDescent="0.25"/>
    <row r="43348" ht="30.75" customHeight="1" x14ac:dyDescent="0.25"/>
    <row r="43349" ht="30.75" customHeight="1" x14ac:dyDescent="0.25"/>
    <row r="43350" ht="30.75" customHeight="1" x14ac:dyDescent="0.25"/>
    <row r="43351" ht="30.75" customHeight="1" x14ac:dyDescent="0.25"/>
    <row r="43352" ht="30.75" customHeight="1" x14ac:dyDescent="0.25"/>
    <row r="43353" ht="30.75" customHeight="1" x14ac:dyDescent="0.25"/>
    <row r="43354" ht="30.75" customHeight="1" x14ac:dyDescent="0.25"/>
    <row r="43355" ht="30.75" customHeight="1" x14ac:dyDescent="0.25"/>
    <row r="43356" ht="30.75" customHeight="1" x14ac:dyDescent="0.25"/>
    <row r="43357" ht="30.75" customHeight="1" x14ac:dyDescent="0.25"/>
    <row r="43358" ht="30.75" customHeight="1" x14ac:dyDescent="0.25"/>
    <row r="43359" ht="30.75" customHeight="1" x14ac:dyDescent="0.25"/>
    <row r="43360" ht="30.75" customHeight="1" x14ac:dyDescent="0.25"/>
    <row r="43361" ht="30.75" customHeight="1" x14ac:dyDescent="0.25"/>
    <row r="43362" ht="30.75" customHeight="1" x14ac:dyDescent="0.25"/>
    <row r="43363" ht="30.75" customHeight="1" x14ac:dyDescent="0.25"/>
    <row r="43364" ht="30.75" customHeight="1" x14ac:dyDescent="0.25"/>
    <row r="43365" ht="30.75" customHeight="1" x14ac:dyDescent="0.25"/>
    <row r="43366" ht="30.75" customHeight="1" x14ac:dyDescent="0.25"/>
    <row r="43367" ht="30.75" customHeight="1" x14ac:dyDescent="0.25"/>
    <row r="43368" ht="30.75" customHeight="1" x14ac:dyDescent="0.25"/>
    <row r="43369" ht="30.75" customHeight="1" x14ac:dyDescent="0.25"/>
    <row r="43370" ht="30.75" customHeight="1" x14ac:dyDescent="0.25"/>
    <row r="43371" ht="30.75" customHeight="1" x14ac:dyDescent="0.25"/>
    <row r="43372" ht="30.75" customHeight="1" x14ac:dyDescent="0.25"/>
    <row r="43373" ht="30.75" customHeight="1" x14ac:dyDescent="0.25"/>
    <row r="43374" ht="30.75" customHeight="1" x14ac:dyDescent="0.25"/>
    <row r="43375" ht="30.75" customHeight="1" x14ac:dyDescent="0.25"/>
    <row r="43376" ht="30.75" customHeight="1" x14ac:dyDescent="0.25"/>
    <row r="43377" ht="30.75" customHeight="1" x14ac:dyDescent="0.25"/>
    <row r="43378" ht="30.75" customHeight="1" x14ac:dyDescent="0.25"/>
    <row r="43379" ht="30.75" customHeight="1" x14ac:dyDescent="0.25"/>
    <row r="43380" ht="30.75" customHeight="1" x14ac:dyDescent="0.25"/>
    <row r="43381" ht="30.75" customHeight="1" x14ac:dyDescent="0.25"/>
    <row r="43382" ht="30.75" customHeight="1" x14ac:dyDescent="0.25"/>
    <row r="43383" ht="30.75" customHeight="1" x14ac:dyDescent="0.25"/>
    <row r="43384" ht="30.75" customHeight="1" x14ac:dyDescent="0.25"/>
    <row r="43385" ht="30.75" customHeight="1" x14ac:dyDescent="0.25"/>
    <row r="43386" ht="30.75" customHeight="1" x14ac:dyDescent="0.25"/>
    <row r="43387" ht="30.75" customHeight="1" x14ac:dyDescent="0.25"/>
    <row r="43388" ht="30.75" customHeight="1" x14ac:dyDescent="0.25"/>
    <row r="43389" ht="30.75" customHeight="1" x14ac:dyDescent="0.25"/>
    <row r="43390" ht="30.75" customHeight="1" x14ac:dyDescent="0.25"/>
    <row r="43391" ht="30.75" customHeight="1" x14ac:dyDescent="0.25"/>
    <row r="43392" ht="30.75" customHeight="1" x14ac:dyDescent="0.25"/>
    <row r="43393" ht="30.75" customHeight="1" x14ac:dyDescent="0.25"/>
    <row r="43394" ht="30.75" customHeight="1" x14ac:dyDescent="0.25"/>
    <row r="43395" ht="30.75" customHeight="1" x14ac:dyDescent="0.25"/>
    <row r="43396" ht="30.75" customHeight="1" x14ac:dyDescent="0.25"/>
    <row r="43397" ht="30.75" customHeight="1" x14ac:dyDescent="0.25"/>
    <row r="43398" ht="30.75" customHeight="1" x14ac:dyDescent="0.25"/>
    <row r="43399" ht="30.75" customHeight="1" x14ac:dyDescent="0.25"/>
    <row r="43400" ht="30.75" customHeight="1" x14ac:dyDescent="0.25"/>
    <row r="43401" ht="30.75" customHeight="1" x14ac:dyDescent="0.25"/>
    <row r="43402" ht="30.75" customHeight="1" x14ac:dyDescent="0.25"/>
    <row r="43403" ht="30.75" customHeight="1" x14ac:dyDescent="0.25"/>
    <row r="43404" ht="30.75" customHeight="1" x14ac:dyDescent="0.25"/>
    <row r="43405" ht="30.75" customHeight="1" x14ac:dyDescent="0.25"/>
    <row r="43406" ht="30.75" customHeight="1" x14ac:dyDescent="0.25"/>
    <row r="43407" ht="30.75" customHeight="1" x14ac:dyDescent="0.25"/>
    <row r="43408" ht="30.75" customHeight="1" x14ac:dyDescent="0.25"/>
    <row r="43409" ht="30.75" customHeight="1" x14ac:dyDescent="0.25"/>
    <row r="43410" ht="30.75" customHeight="1" x14ac:dyDescent="0.25"/>
    <row r="43411" ht="30.75" customHeight="1" x14ac:dyDescent="0.25"/>
    <row r="43412" ht="30.75" customHeight="1" x14ac:dyDescent="0.25"/>
    <row r="43413" ht="30.75" customHeight="1" x14ac:dyDescent="0.25"/>
    <row r="43414" ht="30.75" customHeight="1" x14ac:dyDescent="0.25"/>
    <row r="43415" ht="30.75" customHeight="1" x14ac:dyDescent="0.25"/>
    <row r="43416" ht="30.75" customHeight="1" x14ac:dyDescent="0.25"/>
    <row r="43417" ht="30.75" customHeight="1" x14ac:dyDescent="0.25"/>
    <row r="43418" ht="30.75" customHeight="1" x14ac:dyDescent="0.25"/>
    <row r="43419" ht="30.75" customHeight="1" x14ac:dyDescent="0.25"/>
    <row r="43420" ht="30.75" customHeight="1" x14ac:dyDescent="0.25"/>
    <row r="43421" ht="30.75" customHeight="1" x14ac:dyDescent="0.25"/>
    <row r="43422" ht="30.75" customHeight="1" x14ac:dyDescent="0.25"/>
    <row r="43423" ht="30.75" customHeight="1" x14ac:dyDescent="0.25"/>
    <row r="43424" ht="30.75" customHeight="1" x14ac:dyDescent="0.25"/>
    <row r="43425" ht="30.75" customHeight="1" x14ac:dyDescent="0.25"/>
    <row r="43426" ht="30.75" customHeight="1" x14ac:dyDescent="0.25"/>
    <row r="43427" ht="30.75" customHeight="1" x14ac:dyDescent="0.25"/>
    <row r="43428" ht="30.75" customHeight="1" x14ac:dyDescent="0.25"/>
    <row r="43429" ht="30.75" customHeight="1" x14ac:dyDescent="0.25"/>
    <row r="43430" ht="30.75" customHeight="1" x14ac:dyDescent="0.25"/>
    <row r="43431" ht="30.75" customHeight="1" x14ac:dyDescent="0.25"/>
    <row r="43432" ht="30.75" customHeight="1" x14ac:dyDescent="0.25"/>
    <row r="43433" ht="30.75" customHeight="1" x14ac:dyDescent="0.25"/>
    <row r="43434" ht="30.75" customHeight="1" x14ac:dyDescent="0.25"/>
    <row r="43435" ht="30.75" customHeight="1" x14ac:dyDescent="0.25"/>
    <row r="43436" ht="30.75" customHeight="1" x14ac:dyDescent="0.25"/>
    <row r="43437" ht="30.75" customHeight="1" x14ac:dyDescent="0.25"/>
    <row r="43438" ht="30.75" customHeight="1" x14ac:dyDescent="0.25"/>
    <row r="43439" ht="30.75" customHeight="1" x14ac:dyDescent="0.25"/>
    <row r="43440" ht="30.75" customHeight="1" x14ac:dyDescent="0.25"/>
    <row r="43441" ht="30.75" customHeight="1" x14ac:dyDescent="0.25"/>
    <row r="43442" ht="30.75" customHeight="1" x14ac:dyDescent="0.25"/>
    <row r="43443" ht="30.75" customHeight="1" x14ac:dyDescent="0.25"/>
    <row r="43444" ht="30.75" customHeight="1" x14ac:dyDescent="0.25"/>
    <row r="43445" ht="30.75" customHeight="1" x14ac:dyDescent="0.25"/>
    <row r="43446" ht="30.75" customHeight="1" x14ac:dyDescent="0.25"/>
    <row r="43447" ht="30.75" customHeight="1" x14ac:dyDescent="0.25"/>
    <row r="43448" ht="30.75" customHeight="1" x14ac:dyDescent="0.25"/>
    <row r="43449" ht="30.75" customHeight="1" x14ac:dyDescent="0.25"/>
    <row r="43450" ht="30.75" customHeight="1" x14ac:dyDescent="0.25"/>
    <row r="43451" ht="30.75" customHeight="1" x14ac:dyDescent="0.25"/>
    <row r="43452" ht="30.75" customHeight="1" x14ac:dyDescent="0.25"/>
    <row r="43453" ht="30.75" customHeight="1" x14ac:dyDescent="0.25"/>
    <row r="43454" ht="30.75" customHeight="1" x14ac:dyDescent="0.25"/>
    <row r="43455" ht="30.75" customHeight="1" x14ac:dyDescent="0.25"/>
    <row r="43456" ht="30.75" customHeight="1" x14ac:dyDescent="0.25"/>
    <row r="43457" ht="30.75" customHeight="1" x14ac:dyDescent="0.25"/>
    <row r="43458" ht="30.75" customHeight="1" x14ac:dyDescent="0.25"/>
    <row r="43459" ht="30.75" customHeight="1" x14ac:dyDescent="0.25"/>
    <row r="43460" ht="30.75" customHeight="1" x14ac:dyDescent="0.25"/>
    <row r="43461" ht="30.75" customHeight="1" x14ac:dyDescent="0.25"/>
    <row r="43462" ht="30.75" customHeight="1" x14ac:dyDescent="0.25"/>
    <row r="43463" ht="30.75" customHeight="1" x14ac:dyDescent="0.25"/>
    <row r="43464" ht="30.75" customHeight="1" x14ac:dyDescent="0.25"/>
    <row r="43465" ht="30.75" customHeight="1" x14ac:dyDescent="0.25"/>
    <row r="43466" ht="30.75" customHeight="1" x14ac:dyDescent="0.25"/>
    <row r="43467" ht="30.75" customHeight="1" x14ac:dyDescent="0.25"/>
    <row r="43468" ht="30.75" customHeight="1" x14ac:dyDescent="0.25"/>
    <row r="43469" ht="30.75" customHeight="1" x14ac:dyDescent="0.25"/>
    <row r="43470" ht="30.75" customHeight="1" x14ac:dyDescent="0.25"/>
    <row r="43471" ht="30.75" customHeight="1" x14ac:dyDescent="0.25"/>
    <row r="43472" ht="30.75" customHeight="1" x14ac:dyDescent="0.25"/>
    <row r="43473" ht="30.75" customHeight="1" x14ac:dyDescent="0.25"/>
    <row r="43474" ht="30.75" customHeight="1" x14ac:dyDescent="0.25"/>
    <row r="43475" ht="30.75" customHeight="1" x14ac:dyDescent="0.25"/>
    <row r="43476" ht="30.75" customHeight="1" x14ac:dyDescent="0.25"/>
    <row r="43477" ht="30.75" customHeight="1" x14ac:dyDescent="0.25"/>
    <row r="43478" ht="30.75" customHeight="1" x14ac:dyDescent="0.25"/>
    <row r="43479" ht="30.75" customHeight="1" x14ac:dyDescent="0.25"/>
    <row r="43480" ht="30.75" customHeight="1" x14ac:dyDescent="0.25"/>
    <row r="43481" ht="30.75" customHeight="1" x14ac:dyDescent="0.25"/>
    <row r="43482" ht="30.75" customHeight="1" x14ac:dyDescent="0.25"/>
    <row r="43483" ht="30.75" customHeight="1" x14ac:dyDescent="0.25"/>
    <row r="43484" ht="30.75" customHeight="1" x14ac:dyDescent="0.25"/>
    <row r="43485" ht="30.75" customHeight="1" x14ac:dyDescent="0.25"/>
    <row r="43486" ht="30.75" customHeight="1" x14ac:dyDescent="0.25"/>
    <row r="43487" ht="30.75" customHeight="1" x14ac:dyDescent="0.25"/>
    <row r="43488" ht="30.75" customHeight="1" x14ac:dyDescent="0.25"/>
    <row r="43489" ht="30.75" customHeight="1" x14ac:dyDescent="0.25"/>
    <row r="43490" ht="30.75" customHeight="1" x14ac:dyDescent="0.25"/>
    <row r="43491" ht="30.75" customHeight="1" x14ac:dyDescent="0.25"/>
    <row r="43492" ht="30.75" customHeight="1" x14ac:dyDescent="0.25"/>
    <row r="43493" ht="30.75" customHeight="1" x14ac:dyDescent="0.25"/>
    <row r="43494" ht="30.75" customHeight="1" x14ac:dyDescent="0.25"/>
    <row r="43495" ht="30.75" customHeight="1" x14ac:dyDescent="0.25"/>
    <row r="43496" ht="30.75" customHeight="1" x14ac:dyDescent="0.25"/>
    <row r="43497" ht="30.75" customHeight="1" x14ac:dyDescent="0.25"/>
    <row r="43498" ht="30.75" customHeight="1" x14ac:dyDescent="0.25"/>
    <row r="43499" ht="30.75" customHeight="1" x14ac:dyDescent="0.25"/>
    <row r="43500" ht="30.75" customHeight="1" x14ac:dyDescent="0.25"/>
    <row r="43501" ht="30.75" customHeight="1" x14ac:dyDescent="0.25"/>
    <row r="43502" ht="30.75" customHeight="1" x14ac:dyDescent="0.25"/>
    <row r="43503" ht="30.75" customHeight="1" x14ac:dyDescent="0.25"/>
    <row r="43504" ht="30.75" customHeight="1" x14ac:dyDescent="0.25"/>
    <row r="43505" ht="30.75" customHeight="1" x14ac:dyDescent="0.25"/>
    <row r="43506" ht="30.75" customHeight="1" x14ac:dyDescent="0.25"/>
    <row r="43507" ht="30.75" customHeight="1" x14ac:dyDescent="0.25"/>
    <row r="43508" ht="30.75" customHeight="1" x14ac:dyDescent="0.25"/>
    <row r="43509" ht="30.75" customHeight="1" x14ac:dyDescent="0.25"/>
    <row r="43510" ht="30.75" customHeight="1" x14ac:dyDescent="0.25"/>
    <row r="43511" ht="30.75" customHeight="1" x14ac:dyDescent="0.25"/>
    <row r="43512" ht="30.75" customHeight="1" x14ac:dyDescent="0.25"/>
    <row r="43513" ht="30.75" customHeight="1" x14ac:dyDescent="0.25"/>
    <row r="43514" ht="30.75" customHeight="1" x14ac:dyDescent="0.25"/>
    <row r="43515" ht="30.75" customHeight="1" x14ac:dyDescent="0.25"/>
    <row r="43516" ht="30.75" customHeight="1" x14ac:dyDescent="0.25"/>
    <row r="43517" ht="30.75" customHeight="1" x14ac:dyDescent="0.25"/>
    <row r="43518" ht="30.75" customHeight="1" x14ac:dyDescent="0.25"/>
    <row r="43519" ht="30.75" customHeight="1" x14ac:dyDescent="0.25"/>
    <row r="43520" ht="30.75" customHeight="1" x14ac:dyDescent="0.25"/>
    <row r="43521" ht="30.75" customHeight="1" x14ac:dyDescent="0.25"/>
    <row r="43522" ht="30.75" customHeight="1" x14ac:dyDescent="0.25"/>
    <row r="43523" ht="30.75" customHeight="1" x14ac:dyDescent="0.25"/>
    <row r="43524" ht="30.75" customHeight="1" x14ac:dyDescent="0.25"/>
    <row r="43525" ht="30.75" customHeight="1" x14ac:dyDescent="0.25"/>
    <row r="43526" ht="30.75" customHeight="1" x14ac:dyDescent="0.25"/>
    <row r="43527" ht="30.75" customHeight="1" x14ac:dyDescent="0.25"/>
    <row r="43528" ht="30.75" customHeight="1" x14ac:dyDescent="0.25"/>
    <row r="43529" ht="30.75" customHeight="1" x14ac:dyDescent="0.25"/>
    <row r="43530" ht="30.75" customHeight="1" x14ac:dyDescent="0.25"/>
    <row r="43531" ht="30.75" customHeight="1" x14ac:dyDescent="0.25"/>
    <row r="43532" ht="30.75" customHeight="1" x14ac:dyDescent="0.25"/>
    <row r="43533" ht="30.75" customHeight="1" x14ac:dyDescent="0.25"/>
    <row r="43534" ht="30.75" customHeight="1" x14ac:dyDescent="0.25"/>
    <row r="43535" ht="30.75" customHeight="1" x14ac:dyDescent="0.25"/>
    <row r="43536" ht="30.75" customHeight="1" x14ac:dyDescent="0.25"/>
    <row r="43537" ht="30.75" customHeight="1" x14ac:dyDescent="0.25"/>
    <row r="43538" ht="30.75" customHeight="1" x14ac:dyDescent="0.25"/>
    <row r="43539" ht="30.75" customHeight="1" x14ac:dyDescent="0.25"/>
    <row r="43540" ht="30.75" customHeight="1" x14ac:dyDescent="0.25"/>
    <row r="43541" ht="30.75" customHeight="1" x14ac:dyDescent="0.25"/>
    <row r="43542" ht="30.75" customHeight="1" x14ac:dyDescent="0.25"/>
    <row r="43543" ht="30.75" customHeight="1" x14ac:dyDescent="0.25"/>
    <row r="43544" ht="30.75" customHeight="1" x14ac:dyDescent="0.25"/>
    <row r="43545" ht="30.75" customHeight="1" x14ac:dyDescent="0.25"/>
    <row r="43546" ht="30.75" customHeight="1" x14ac:dyDescent="0.25"/>
    <row r="43547" ht="30.75" customHeight="1" x14ac:dyDescent="0.25"/>
    <row r="43548" ht="30.75" customHeight="1" x14ac:dyDescent="0.25"/>
    <row r="43549" ht="30.75" customHeight="1" x14ac:dyDescent="0.25"/>
    <row r="43550" ht="30.75" customHeight="1" x14ac:dyDescent="0.25"/>
    <row r="43551" ht="30.75" customHeight="1" x14ac:dyDescent="0.25"/>
    <row r="43552" ht="30.75" customHeight="1" x14ac:dyDescent="0.25"/>
    <row r="43553" ht="30.75" customHeight="1" x14ac:dyDescent="0.25"/>
    <row r="43554" ht="30.75" customHeight="1" x14ac:dyDescent="0.25"/>
    <row r="43555" ht="30.75" customHeight="1" x14ac:dyDescent="0.25"/>
    <row r="43556" ht="30.75" customHeight="1" x14ac:dyDescent="0.25"/>
    <row r="43557" ht="30.75" customHeight="1" x14ac:dyDescent="0.25"/>
    <row r="43558" ht="30.75" customHeight="1" x14ac:dyDescent="0.25"/>
    <row r="43559" ht="30.75" customHeight="1" x14ac:dyDescent="0.25"/>
    <row r="43560" ht="30.75" customHeight="1" x14ac:dyDescent="0.25"/>
    <row r="43561" ht="30.75" customHeight="1" x14ac:dyDescent="0.25"/>
    <row r="43562" ht="30.75" customHeight="1" x14ac:dyDescent="0.25"/>
    <row r="43563" ht="30.75" customHeight="1" x14ac:dyDescent="0.25"/>
    <row r="43564" ht="30.75" customHeight="1" x14ac:dyDescent="0.25"/>
    <row r="43565" ht="30.75" customHeight="1" x14ac:dyDescent="0.25"/>
    <row r="43566" ht="30.75" customHeight="1" x14ac:dyDescent="0.25"/>
    <row r="43567" ht="30.75" customHeight="1" x14ac:dyDescent="0.25"/>
    <row r="43568" ht="30.75" customHeight="1" x14ac:dyDescent="0.25"/>
    <row r="43569" ht="30.75" customHeight="1" x14ac:dyDescent="0.25"/>
    <row r="43570" ht="30.75" customHeight="1" x14ac:dyDescent="0.25"/>
    <row r="43571" ht="30.75" customHeight="1" x14ac:dyDescent="0.25"/>
    <row r="43572" ht="30.75" customHeight="1" x14ac:dyDescent="0.25"/>
    <row r="43573" ht="30.75" customHeight="1" x14ac:dyDescent="0.25"/>
    <row r="43574" ht="30.75" customHeight="1" x14ac:dyDescent="0.25"/>
    <row r="43575" ht="30.75" customHeight="1" x14ac:dyDescent="0.25"/>
    <row r="43576" ht="30.75" customHeight="1" x14ac:dyDescent="0.25"/>
    <row r="43577" ht="30.75" customHeight="1" x14ac:dyDescent="0.25"/>
    <row r="43578" ht="30.75" customHeight="1" x14ac:dyDescent="0.25"/>
    <row r="43579" ht="30.75" customHeight="1" x14ac:dyDescent="0.25"/>
    <row r="43580" ht="30.75" customHeight="1" x14ac:dyDescent="0.25"/>
    <row r="43581" ht="30.75" customHeight="1" x14ac:dyDescent="0.25"/>
    <row r="43582" ht="30.75" customHeight="1" x14ac:dyDescent="0.25"/>
    <row r="43583" ht="30.75" customHeight="1" x14ac:dyDescent="0.25"/>
    <row r="43584" ht="30.75" customHeight="1" x14ac:dyDescent="0.25"/>
    <row r="43585" ht="30.75" customHeight="1" x14ac:dyDescent="0.25"/>
    <row r="43586" ht="30.75" customHeight="1" x14ac:dyDescent="0.25"/>
    <row r="43587" ht="30.75" customHeight="1" x14ac:dyDescent="0.25"/>
    <row r="43588" ht="30.75" customHeight="1" x14ac:dyDescent="0.25"/>
    <row r="43589" ht="30.75" customHeight="1" x14ac:dyDescent="0.25"/>
    <row r="43590" ht="30.75" customHeight="1" x14ac:dyDescent="0.25"/>
    <row r="43591" ht="30.75" customHeight="1" x14ac:dyDescent="0.25"/>
    <row r="43592" ht="30.75" customHeight="1" x14ac:dyDescent="0.25"/>
    <row r="43593" ht="30.75" customHeight="1" x14ac:dyDescent="0.25"/>
    <row r="43594" ht="30.75" customHeight="1" x14ac:dyDescent="0.25"/>
    <row r="43595" ht="30.75" customHeight="1" x14ac:dyDescent="0.25"/>
    <row r="43596" ht="30.75" customHeight="1" x14ac:dyDescent="0.25"/>
    <row r="43597" ht="30.75" customHeight="1" x14ac:dyDescent="0.25"/>
    <row r="43598" ht="30.75" customHeight="1" x14ac:dyDescent="0.25"/>
    <row r="43599" ht="30.75" customHeight="1" x14ac:dyDescent="0.25"/>
    <row r="43600" ht="30.75" customHeight="1" x14ac:dyDescent="0.25"/>
    <row r="43601" ht="30.75" customHeight="1" x14ac:dyDescent="0.25"/>
    <row r="43602" ht="30.75" customHeight="1" x14ac:dyDescent="0.25"/>
    <row r="43603" ht="30.75" customHeight="1" x14ac:dyDescent="0.25"/>
    <row r="43604" ht="30.75" customHeight="1" x14ac:dyDescent="0.25"/>
    <row r="43605" ht="30.75" customHeight="1" x14ac:dyDescent="0.25"/>
    <row r="43606" ht="30.75" customHeight="1" x14ac:dyDescent="0.25"/>
    <row r="43607" ht="30.75" customHeight="1" x14ac:dyDescent="0.25"/>
    <row r="43608" ht="30.75" customHeight="1" x14ac:dyDescent="0.25"/>
    <row r="43609" ht="30.75" customHeight="1" x14ac:dyDescent="0.25"/>
    <row r="43610" ht="30.75" customHeight="1" x14ac:dyDescent="0.25"/>
    <row r="43611" ht="30.75" customHeight="1" x14ac:dyDescent="0.25"/>
    <row r="43612" ht="30.75" customHeight="1" x14ac:dyDescent="0.25"/>
    <row r="43613" ht="30.75" customHeight="1" x14ac:dyDescent="0.25"/>
    <row r="43614" ht="30.75" customHeight="1" x14ac:dyDescent="0.25"/>
    <row r="43615" ht="30.75" customHeight="1" x14ac:dyDescent="0.25"/>
    <row r="43616" ht="30.75" customHeight="1" x14ac:dyDescent="0.25"/>
    <row r="43617" ht="30.75" customHeight="1" x14ac:dyDescent="0.25"/>
    <row r="43618" ht="30.75" customHeight="1" x14ac:dyDescent="0.25"/>
    <row r="43619" ht="30.75" customHeight="1" x14ac:dyDescent="0.25"/>
    <row r="43620" ht="30.75" customHeight="1" x14ac:dyDescent="0.25"/>
    <row r="43621" ht="30.75" customHeight="1" x14ac:dyDescent="0.25"/>
    <row r="43622" ht="30.75" customHeight="1" x14ac:dyDescent="0.25"/>
    <row r="43623" ht="30.75" customHeight="1" x14ac:dyDescent="0.25"/>
    <row r="43624" ht="30.75" customHeight="1" x14ac:dyDescent="0.25"/>
    <row r="43625" ht="30.75" customHeight="1" x14ac:dyDescent="0.25"/>
    <row r="43626" ht="30.75" customHeight="1" x14ac:dyDescent="0.25"/>
    <row r="43627" ht="30.75" customHeight="1" x14ac:dyDescent="0.25"/>
    <row r="43628" ht="30.75" customHeight="1" x14ac:dyDescent="0.25"/>
    <row r="43629" ht="30.75" customHeight="1" x14ac:dyDescent="0.25"/>
    <row r="43630" ht="30.75" customHeight="1" x14ac:dyDescent="0.25"/>
    <row r="43631" ht="30.75" customHeight="1" x14ac:dyDescent="0.25"/>
    <row r="43632" ht="30.75" customHeight="1" x14ac:dyDescent="0.25"/>
    <row r="43633" ht="30.75" customHeight="1" x14ac:dyDescent="0.25"/>
    <row r="43634" ht="30.75" customHeight="1" x14ac:dyDescent="0.25"/>
    <row r="43635" ht="30.75" customHeight="1" x14ac:dyDescent="0.25"/>
    <row r="43636" ht="30.75" customHeight="1" x14ac:dyDescent="0.25"/>
    <row r="43637" ht="30.75" customHeight="1" x14ac:dyDescent="0.25"/>
    <row r="43638" ht="30.75" customHeight="1" x14ac:dyDescent="0.25"/>
    <row r="43639" ht="30.75" customHeight="1" x14ac:dyDescent="0.25"/>
    <row r="43640" ht="30.75" customHeight="1" x14ac:dyDescent="0.25"/>
    <row r="43641" ht="30.75" customHeight="1" x14ac:dyDescent="0.25"/>
    <row r="43642" ht="30.75" customHeight="1" x14ac:dyDescent="0.25"/>
    <row r="43643" ht="30.75" customHeight="1" x14ac:dyDescent="0.25"/>
    <row r="43644" ht="30.75" customHeight="1" x14ac:dyDescent="0.25"/>
    <row r="43645" ht="30.75" customHeight="1" x14ac:dyDescent="0.25"/>
    <row r="43646" ht="30.75" customHeight="1" x14ac:dyDescent="0.25"/>
    <row r="43647" ht="30.75" customHeight="1" x14ac:dyDescent="0.25"/>
    <row r="43648" ht="30.75" customHeight="1" x14ac:dyDescent="0.25"/>
    <row r="43649" ht="30.75" customHeight="1" x14ac:dyDescent="0.25"/>
    <row r="43650" ht="30.75" customHeight="1" x14ac:dyDescent="0.25"/>
    <row r="43651" ht="30.75" customHeight="1" x14ac:dyDescent="0.25"/>
    <row r="43652" ht="30.75" customHeight="1" x14ac:dyDescent="0.25"/>
    <row r="43653" ht="30.75" customHeight="1" x14ac:dyDescent="0.25"/>
    <row r="43654" ht="30.75" customHeight="1" x14ac:dyDescent="0.25"/>
    <row r="43655" ht="30.75" customHeight="1" x14ac:dyDescent="0.25"/>
    <row r="43656" ht="30.75" customHeight="1" x14ac:dyDescent="0.25"/>
    <row r="43657" ht="30.75" customHeight="1" x14ac:dyDescent="0.25"/>
    <row r="43658" ht="30.75" customHeight="1" x14ac:dyDescent="0.25"/>
    <row r="43659" ht="30.75" customHeight="1" x14ac:dyDescent="0.25"/>
    <row r="43660" ht="30.75" customHeight="1" x14ac:dyDescent="0.25"/>
    <row r="43661" ht="30.75" customHeight="1" x14ac:dyDescent="0.25"/>
    <row r="43662" ht="30.75" customHeight="1" x14ac:dyDescent="0.25"/>
    <row r="43663" ht="30.75" customHeight="1" x14ac:dyDescent="0.25"/>
    <row r="43664" ht="30.75" customHeight="1" x14ac:dyDescent="0.25"/>
    <row r="43665" ht="30.75" customHeight="1" x14ac:dyDescent="0.25"/>
    <row r="43666" ht="30.75" customHeight="1" x14ac:dyDescent="0.25"/>
    <row r="43667" ht="30.75" customHeight="1" x14ac:dyDescent="0.25"/>
    <row r="43668" ht="30.75" customHeight="1" x14ac:dyDescent="0.25"/>
    <row r="43669" ht="30.75" customHeight="1" x14ac:dyDescent="0.25"/>
    <row r="43670" ht="30.75" customHeight="1" x14ac:dyDescent="0.25"/>
    <row r="43671" ht="30.75" customHeight="1" x14ac:dyDescent="0.25"/>
    <row r="43672" ht="30.75" customHeight="1" x14ac:dyDescent="0.25"/>
    <row r="43673" ht="30.75" customHeight="1" x14ac:dyDescent="0.25"/>
    <row r="43674" ht="30.75" customHeight="1" x14ac:dyDescent="0.25"/>
    <row r="43675" ht="30.75" customHeight="1" x14ac:dyDescent="0.25"/>
    <row r="43676" ht="30.75" customHeight="1" x14ac:dyDescent="0.25"/>
    <row r="43677" ht="30.75" customHeight="1" x14ac:dyDescent="0.25"/>
    <row r="43678" ht="30.75" customHeight="1" x14ac:dyDescent="0.25"/>
    <row r="43679" ht="30.75" customHeight="1" x14ac:dyDescent="0.25"/>
    <row r="43680" ht="30.75" customHeight="1" x14ac:dyDescent="0.25"/>
    <row r="43681" ht="30.75" customHeight="1" x14ac:dyDescent="0.25"/>
    <row r="43682" ht="30.75" customHeight="1" x14ac:dyDescent="0.25"/>
    <row r="43683" ht="30.75" customHeight="1" x14ac:dyDescent="0.25"/>
    <row r="43684" ht="30.75" customHeight="1" x14ac:dyDescent="0.25"/>
    <row r="43685" ht="30.75" customHeight="1" x14ac:dyDescent="0.25"/>
    <row r="43686" ht="30.75" customHeight="1" x14ac:dyDescent="0.25"/>
    <row r="43687" ht="30.75" customHeight="1" x14ac:dyDescent="0.25"/>
    <row r="43688" ht="30.75" customHeight="1" x14ac:dyDescent="0.25"/>
    <row r="43689" ht="30.75" customHeight="1" x14ac:dyDescent="0.25"/>
    <row r="43690" ht="30.75" customHeight="1" x14ac:dyDescent="0.25"/>
    <row r="43691" ht="30.75" customHeight="1" x14ac:dyDescent="0.25"/>
    <row r="43692" ht="30.75" customHeight="1" x14ac:dyDescent="0.25"/>
    <row r="43693" ht="30.75" customHeight="1" x14ac:dyDescent="0.25"/>
    <row r="43694" ht="30.75" customHeight="1" x14ac:dyDescent="0.25"/>
    <row r="43695" ht="30.75" customHeight="1" x14ac:dyDescent="0.25"/>
    <row r="43696" ht="30.75" customHeight="1" x14ac:dyDescent="0.25"/>
    <row r="43697" ht="30.75" customHeight="1" x14ac:dyDescent="0.25"/>
    <row r="43698" ht="30.75" customHeight="1" x14ac:dyDescent="0.25"/>
    <row r="43699" ht="30.75" customHeight="1" x14ac:dyDescent="0.25"/>
    <row r="43700" ht="30.75" customHeight="1" x14ac:dyDescent="0.25"/>
    <row r="43701" ht="30.75" customHeight="1" x14ac:dyDescent="0.25"/>
    <row r="43702" ht="30.75" customHeight="1" x14ac:dyDescent="0.25"/>
    <row r="43703" ht="30.75" customHeight="1" x14ac:dyDescent="0.25"/>
    <row r="43704" ht="30.75" customHeight="1" x14ac:dyDescent="0.25"/>
    <row r="43705" ht="30.75" customHeight="1" x14ac:dyDescent="0.25"/>
    <row r="43706" ht="30.75" customHeight="1" x14ac:dyDescent="0.25"/>
    <row r="43707" ht="30.75" customHeight="1" x14ac:dyDescent="0.25"/>
    <row r="43708" ht="30.75" customHeight="1" x14ac:dyDescent="0.25"/>
    <row r="43709" ht="30.75" customHeight="1" x14ac:dyDescent="0.25"/>
    <row r="43710" ht="30.75" customHeight="1" x14ac:dyDescent="0.25"/>
    <row r="43711" ht="30.75" customHeight="1" x14ac:dyDescent="0.25"/>
    <row r="43712" ht="30.75" customHeight="1" x14ac:dyDescent="0.25"/>
    <row r="43713" ht="30.75" customHeight="1" x14ac:dyDescent="0.25"/>
    <row r="43714" ht="30.75" customHeight="1" x14ac:dyDescent="0.25"/>
    <row r="43715" ht="30.75" customHeight="1" x14ac:dyDescent="0.25"/>
    <row r="43716" ht="30.75" customHeight="1" x14ac:dyDescent="0.25"/>
    <row r="43717" ht="30.75" customHeight="1" x14ac:dyDescent="0.25"/>
    <row r="43718" ht="30.75" customHeight="1" x14ac:dyDescent="0.25"/>
    <row r="43719" ht="30.75" customHeight="1" x14ac:dyDescent="0.25"/>
    <row r="43720" ht="30.75" customHeight="1" x14ac:dyDescent="0.25"/>
    <row r="43721" ht="30.75" customHeight="1" x14ac:dyDescent="0.25"/>
    <row r="43722" ht="30.75" customHeight="1" x14ac:dyDescent="0.25"/>
    <row r="43723" ht="30.75" customHeight="1" x14ac:dyDescent="0.25"/>
    <row r="43724" ht="30.75" customHeight="1" x14ac:dyDescent="0.25"/>
    <row r="43725" ht="30.75" customHeight="1" x14ac:dyDescent="0.25"/>
    <row r="43726" ht="30.75" customHeight="1" x14ac:dyDescent="0.25"/>
    <row r="43727" ht="30.75" customHeight="1" x14ac:dyDescent="0.25"/>
    <row r="43728" ht="30.75" customHeight="1" x14ac:dyDescent="0.25"/>
    <row r="43729" ht="30.75" customHeight="1" x14ac:dyDescent="0.25"/>
    <row r="43730" ht="30.75" customHeight="1" x14ac:dyDescent="0.25"/>
    <row r="43731" ht="30.75" customHeight="1" x14ac:dyDescent="0.25"/>
    <row r="43732" ht="30.75" customHeight="1" x14ac:dyDescent="0.25"/>
    <row r="43733" ht="30.75" customHeight="1" x14ac:dyDescent="0.25"/>
    <row r="43734" ht="30.75" customHeight="1" x14ac:dyDescent="0.25"/>
    <row r="43735" ht="30.75" customHeight="1" x14ac:dyDescent="0.25"/>
    <row r="43736" ht="30.75" customHeight="1" x14ac:dyDescent="0.25"/>
    <row r="43737" ht="30.75" customHeight="1" x14ac:dyDescent="0.25"/>
    <row r="43738" ht="30.75" customHeight="1" x14ac:dyDescent="0.25"/>
    <row r="43739" ht="30.75" customHeight="1" x14ac:dyDescent="0.25"/>
    <row r="43740" ht="30.75" customHeight="1" x14ac:dyDescent="0.25"/>
    <row r="43741" ht="30.75" customHeight="1" x14ac:dyDescent="0.25"/>
    <row r="43742" ht="30.75" customHeight="1" x14ac:dyDescent="0.25"/>
    <row r="43743" ht="30.75" customHeight="1" x14ac:dyDescent="0.25"/>
    <row r="43744" ht="30.75" customHeight="1" x14ac:dyDescent="0.25"/>
    <row r="43745" ht="30.75" customHeight="1" x14ac:dyDescent="0.25"/>
    <row r="43746" ht="30.75" customHeight="1" x14ac:dyDescent="0.25"/>
    <row r="43747" ht="30.75" customHeight="1" x14ac:dyDescent="0.25"/>
    <row r="43748" ht="30.75" customHeight="1" x14ac:dyDescent="0.25"/>
    <row r="43749" ht="30.75" customHeight="1" x14ac:dyDescent="0.25"/>
    <row r="43750" ht="30.75" customHeight="1" x14ac:dyDescent="0.25"/>
    <row r="43751" ht="30.75" customHeight="1" x14ac:dyDescent="0.25"/>
    <row r="43752" ht="30.75" customHeight="1" x14ac:dyDescent="0.25"/>
    <row r="43753" ht="30.75" customHeight="1" x14ac:dyDescent="0.25"/>
    <row r="43754" ht="30.75" customHeight="1" x14ac:dyDescent="0.25"/>
    <row r="43755" ht="30.75" customHeight="1" x14ac:dyDescent="0.25"/>
    <row r="43756" ht="30.75" customHeight="1" x14ac:dyDescent="0.25"/>
    <row r="43757" ht="30.75" customHeight="1" x14ac:dyDescent="0.25"/>
    <row r="43758" ht="30.75" customHeight="1" x14ac:dyDescent="0.25"/>
    <row r="43759" ht="30.75" customHeight="1" x14ac:dyDescent="0.25"/>
    <row r="43760" ht="30.75" customHeight="1" x14ac:dyDescent="0.25"/>
    <row r="43761" ht="30.75" customHeight="1" x14ac:dyDescent="0.25"/>
    <row r="43762" ht="30.75" customHeight="1" x14ac:dyDescent="0.25"/>
    <row r="43763" ht="30.75" customHeight="1" x14ac:dyDescent="0.25"/>
    <row r="43764" ht="30.75" customHeight="1" x14ac:dyDescent="0.25"/>
    <row r="43765" ht="30.75" customHeight="1" x14ac:dyDescent="0.25"/>
    <row r="43766" ht="30.75" customHeight="1" x14ac:dyDescent="0.25"/>
    <row r="43767" ht="30.75" customHeight="1" x14ac:dyDescent="0.25"/>
    <row r="43768" ht="30.75" customHeight="1" x14ac:dyDescent="0.25"/>
    <row r="43769" ht="30.75" customHeight="1" x14ac:dyDescent="0.25"/>
    <row r="43770" ht="30.75" customHeight="1" x14ac:dyDescent="0.25"/>
    <row r="43771" ht="30.75" customHeight="1" x14ac:dyDescent="0.25"/>
    <row r="43772" ht="30.75" customHeight="1" x14ac:dyDescent="0.25"/>
    <row r="43773" ht="30.75" customHeight="1" x14ac:dyDescent="0.25"/>
    <row r="43774" ht="30.75" customHeight="1" x14ac:dyDescent="0.25"/>
    <row r="43775" ht="30.75" customHeight="1" x14ac:dyDescent="0.25"/>
    <row r="43776" ht="30.75" customHeight="1" x14ac:dyDescent="0.25"/>
    <row r="43777" ht="30.75" customHeight="1" x14ac:dyDescent="0.25"/>
    <row r="43778" ht="30.75" customHeight="1" x14ac:dyDescent="0.25"/>
    <row r="43779" ht="30.75" customHeight="1" x14ac:dyDescent="0.25"/>
    <row r="43780" ht="30.75" customHeight="1" x14ac:dyDescent="0.25"/>
    <row r="43781" ht="30.75" customHeight="1" x14ac:dyDescent="0.25"/>
    <row r="43782" ht="30.75" customHeight="1" x14ac:dyDescent="0.25"/>
    <row r="43783" ht="30.75" customHeight="1" x14ac:dyDescent="0.25"/>
    <row r="43784" ht="30.75" customHeight="1" x14ac:dyDescent="0.25"/>
    <row r="43785" ht="30.75" customHeight="1" x14ac:dyDescent="0.25"/>
    <row r="43786" ht="30.75" customHeight="1" x14ac:dyDescent="0.25"/>
    <row r="43787" ht="30.75" customHeight="1" x14ac:dyDescent="0.25"/>
    <row r="43788" ht="30.75" customHeight="1" x14ac:dyDescent="0.25"/>
    <row r="43789" ht="30.75" customHeight="1" x14ac:dyDescent="0.25"/>
    <row r="43790" ht="30.75" customHeight="1" x14ac:dyDescent="0.25"/>
    <row r="43791" ht="30.75" customHeight="1" x14ac:dyDescent="0.25"/>
    <row r="43792" ht="30.75" customHeight="1" x14ac:dyDescent="0.25"/>
    <row r="43793" ht="30.75" customHeight="1" x14ac:dyDescent="0.25"/>
    <row r="43794" ht="30.75" customHeight="1" x14ac:dyDescent="0.25"/>
    <row r="43795" ht="30.75" customHeight="1" x14ac:dyDescent="0.25"/>
    <row r="43796" ht="30.75" customHeight="1" x14ac:dyDescent="0.25"/>
    <row r="43797" ht="30.75" customHeight="1" x14ac:dyDescent="0.25"/>
    <row r="43798" ht="30.75" customHeight="1" x14ac:dyDescent="0.25"/>
    <row r="43799" ht="30.75" customHeight="1" x14ac:dyDescent="0.25"/>
    <row r="43800" ht="30.75" customHeight="1" x14ac:dyDescent="0.25"/>
    <row r="43801" ht="30.75" customHeight="1" x14ac:dyDescent="0.25"/>
    <row r="43802" ht="30.75" customHeight="1" x14ac:dyDescent="0.25"/>
    <row r="43803" ht="30.75" customHeight="1" x14ac:dyDescent="0.25"/>
    <row r="43804" ht="30.75" customHeight="1" x14ac:dyDescent="0.25"/>
    <row r="43805" ht="30.75" customHeight="1" x14ac:dyDescent="0.25"/>
    <row r="43806" ht="30.75" customHeight="1" x14ac:dyDescent="0.25"/>
    <row r="43807" ht="30.75" customHeight="1" x14ac:dyDescent="0.25"/>
    <row r="43808" ht="30.75" customHeight="1" x14ac:dyDescent="0.25"/>
    <row r="43809" ht="30.75" customHeight="1" x14ac:dyDescent="0.25"/>
    <row r="43810" ht="30.75" customHeight="1" x14ac:dyDescent="0.25"/>
    <row r="43811" ht="30.75" customHeight="1" x14ac:dyDescent="0.25"/>
    <row r="43812" ht="30.75" customHeight="1" x14ac:dyDescent="0.25"/>
    <row r="43813" ht="30.75" customHeight="1" x14ac:dyDescent="0.25"/>
    <row r="43814" ht="30.75" customHeight="1" x14ac:dyDescent="0.25"/>
    <row r="43815" ht="30.75" customHeight="1" x14ac:dyDescent="0.25"/>
    <row r="43816" ht="30.75" customHeight="1" x14ac:dyDescent="0.25"/>
    <row r="43817" ht="30.75" customHeight="1" x14ac:dyDescent="0.25"/>
    <row r="43818" ht="30.75" customHeight="1" x14ac:dyDescent="0.25"/>
    <row r="43819" ht="30.75" customHeight="1" x14ac:dyDescent="0.25"/>
    <row r="43820" ht="30.75" customHeight="1" x14ac:dyDescent="0.25"/>
    <row r="43821" ht="30.75" customHeight="1" x14ac:dyDescent="0.25"/>
    <row r="43822" ht="30.75" customHeight="1" x14ac:dyDescent="0.25"/>
    <row r="43823" ht="30.75" customHeight="1" x14ac:dyDescent="0.25"/>
    <row r="43824" ht="30.75" customHeight="1" x14ac:dyDescent="0.25"/>
    <row r="43825" ht="30.75" customHeight="1" x14ac:dyDescent="0.25"/>
    <row r="43826" ht="30.75" customHeight="1" x14ac:dyDescent="0.25"/>
    <row r="43827" ht="30.75" customHeight="1" x14ac:dyDescent="0.25"/>
    <row r="43828" ht="30.75" customHeight="1" x14ac:dyDescent="0.25"/>
    <row r="43829" ht="30.75" customHeight="1" x14ac:dyDescent="0.25"/>
    <row r="43830" ht="30.75" customHeight="1" x14ac:dyDescent="0.25"/>
    <row r="43831" ht="30.75" customHeight="1" x14ac:dyDescent="0.25"/>
    <row r="43832" ht="30.75" customHeight="1" x14ac:dyDescent="0.25"/>
    <row r="43833" ht="30.75" customHeight="1" x14ac:dyDescent="0.25"/>
    <row r="43834" ht="30.75" customHeight="1" x14ac:dyDescent="0.25"/>
    <row r="43835" ht="30.75" customHeight="1" x14ac:dyDescent="0.25"/>
    <row r="43836" ht="30.75" customHeight="1" x14ac:dyDescent="0.25"/>
    <row r="43837" ht="30.75" customHeight="1" x14ac:dyDescent="0.25"/>
    <row r="43838" ht="30.75" customHeight="1" x14ac:dyDescent="0.25"/>
    <row r="43839" ht="30.75" customHeight="1" x14ac:dyDescent="0.25"/>
    <row r="43840" ht="30.75" customHeight="1" x14ac:dyDescent="0.25"/>
    <row r="43841" ht="30.75" customHeight="1" x14ac:dyDescent="0.25"/>
    <row r="43842" ht="30.75" customHeight="1" x14ac:dyDescent="0.25"/>
    <row r="43843" ht="30.75" customHeight="1" x14ac:dyDescent="0.25"/>
    <row r="43844" ht="30.75" customHeight="1" x14ac:dyDescent="0.25"/>
    <row r="43845" ht="30.75" customHeight="1" x14ac:dyDescent="0.25"/>
    <row r="43846" ht="30.75" customHeight="1" x14ac:dyDescent="0.25"/>
    <row r="43847" ht="30.75" customHeight="1" x14ac:dyDescent="0.25"/>
    <row r="43848" ht="30.75" customHeight="1" x14ac:dyDescent="0.25"/>
    <row r="43849" ht="30.75" customHeight="1" x14ac:dyDescent="0.25"/>
    <row r="43850" ht="30.75" customHeight="1" x14ac:dyDescent="0.25"/>
    <row r="43851" ht="30.75" customHeight="1" x14ac:dyDescent="0.25"/>
    <row r="43852" ht="30.75" customHeight="1" x14ac:dyDescent="0.25"/>
    <row r="43853" ht="30.75" customHeight="1" x14ac:dyDescent="0.25"/>
    <row r="43854" ht="30.75" customHeight="1" x14ac:dyDescent="0.25"/>
    <row r="43855" ht="30.75" customHeight="1" x14ac:dyDescent="0.25"/>
    <row r="43856" ht="30.75" customHeight="1" x14ac:dyDescent="0.25"/>
    <row r="43857" ht="30.75" customHeight="1" x14ac:dyDescent="0.25"/>
    <row r="43858" ht="30.75" customHeight="1" x14ac:dyDescent="0.25"/>
    <row r="43859" ht="30.75" customHeight="1" x14ac:dyDescent="0.25"/>
    <row r="43860" ht="30.75" customHeight="1" x14ac:dyDescent="0.25"/>
    <row r="43861" ht="30.75" customHeight="1" x14ac:dyDescent="0.25"/>
    <row r="43862" ht="30.75" customHeight="1" x14ac:dyDescent="0.25"/>
    <row r="43863" ht="30.75" customHeight="1" x14ac:dyDescent="0.25"/>
    <row r="43864" ht="30.75" customHeight="1" x14ac:dyDescent="0.25"/>
    <row r="43865" ht="30.75" customHeight="1" x14ac:dyDescent="0.25"/>
    <row r="43866" ht="30.75" customHeight="1" x14ac:dyDescent="0.25"/>
    <row r="43867" ht="30.75" customHeight="1" x14ac:dyDescent="0.25"/>
    <row r="43868" ht="30.75" customHeight="1" x14ac:dyDescent="0.25"/>
    <row r="43869" ht="30.75" customHeight="1" x14ac:dyDescent="0.25"/>
    <row r="43870" ht="30.75" customHeight="1" x14ac:dyDescent="0.25"/>
    <row r="43871" ht="30.75" customHeight="1" x14ac:dyDescent="0.25"/>
    <row r="43872" ht="30.75" customHeight="1" x14ac:dyDescent="0.25"/>
    <row r="43873" ht="30.75" customHeight="1" x14ac:dyDescent="0.25"/>
    <row r="43874" ht="30.75" customHeight="1" x14ac:dyDescent="0.25"/>
    <row r="43875" ht="30.75" customHeight="1" x14ac:dyDescent="0.25"/>
    <row r="43876" ht="30.75" customHeight="1" x14ac:dyDescent="0.25"/>
    <row r="43877" ht="30.75" customHeight="1" x14ac:dyDescent="0.25"/>
    <row r="43878" ht="30.75" customHeight="1" x14ac:dyDescent="0.25"/>
    <row r="43879" ht="30.75" customHeight="1" x14ac:dyDescent="0.25"/>
    <row r="43880" ht="30.75" customHeight="1" x14ac:dyDescent="0.25"/>
    <row r="43881" ht="30.75" customHeight="1" x14ac:dyDescent="0.25"/>
    <row r="43882" ht="30.75" customHeight="1" x14ac:dyDescent="0.25"/>
    <row r="43883" ht="30.75" customHeight="1" x14ac:dyDescent="0.25"/>
    <row r="43884" ht="30.75" customHeight="1" x14ac:dyDescent="0.25"/>
    <row r="43885" ht="30.75" customHeight="1" x14ac:dyDescent="0.25"/>
    <row r="43886" ht="30.75" customHeight="1" x14ac:dyDescent="0.25"/>
    <row r="43887" ht="30.75" customHeight="1" x14ac:dyDescent="0.25"/>
    <row r="43888" ht="30.75" customHeight="1" x14ac:dyDescent="0.25"/>
    <row r="43889" ht="30.75" customHeight="1" x14ac:dyDescent="0.25"/>
    <row r="43890" ht="30.75" customHeight="1" x14ac:dyDescent="0.25"/>
    <row r="43891" ht="30.75" customHeight="1" x14ac:dyDescent="0.25"/>
    <row r="43892" ht="30.75" customHeight="1" x14ac:dyDescent="0.25"/>
    <row r="43893" ht="30.75" customHeight="1" x14ac:dyDescent="0.25"/>
    <row r="43894" ht="30.75" customHeight="1" x14ac:dyDescent="0.25"/>
    <row r="43895" ht="30.75" customHeight="1" x14ac:dyDescent="0.25"/>
    <row r="43896" ht="30.75" customHeight="1" x14ac:dyDescent="0.25"/>
    <row r="43897" ht="30.75" customHeight="1" x14ac:dyDescent="0.25"/>
    <row r="43898" ht="30.75" customHeight="1" x14ac:dyDescent="0.25"/>
    <row r="43899" ht="30.75" customHeight="1" x14ac:dyDescent="0.25"/>
    <row r="43900" ht="30.75" customHeight="1" x14ac:dyDescent="0.25"/>
    <row r="43901" ht="30.75" customHeight="1" x14ac:dyDescent="0.25"/>
    <row r="43902" ht="30.75" customHeight="1" x14ac:dyDescent="0.25"/>
    <row r="43903" ht="30.75" customHeight="1" x14ac:dyDescent="0.25"/>
    <row r="43904" ht="30.75" customHeight="1" x14ac:dyDescent="0.25"/>
    <row r="43905" ht="30.75" customHeight="1" x14ac:dyDescent="0.25"/>
    <row r="43906" ht="30.75" customHeight="1" x14ac:dyDescent="0.25"/>
    <row r="43907" ht="30.75" customHeight="1" x14ac:dyDescent="0.25"/>
    <row r="43908" ht="30.75" customHeight="1" x14ac:dyDescent="0.25"/>
    <row r="43909" ht="30.75" customHeight="1" x14ac:dyDescent="0.25"/>
    <row r="43910" ht="30.75" customHeight="1" x14ac:dyDescent="0.25"/>
    <row r="43911" ht="30.75" customHeight="1" x14ac:dyDescent="0.25"/>
    <row r="43912" ht="30.75" customHeight="1" x14ac:dyDescent="0.25"/>
    <row r="43913" ht="30.75" customHeight="1" x14ac:dyDescent="0.25"/>
    <row r="43914" ht="30.75" customHeight="1" x14ac:dyDescent="0.25"/>
    <row r="43915" ht="30.75" customHeight="1" x14ac:dyDescent="0.25"/>
    <row r="43916" ht="30.75" customHeight="1" x14ac:dyDescent="0.25"/>
    <row r="43917" ht="30.75" customHeight="1" x14ac:dyDescent="0.25"/>
    <row r="43918" ht="30.75" customHeight="1" x14ac:dyDescent="0.25"/>
    <row r="43919" ht="30.75" customHeight="1" x14ac:dyDescent="0.25"/>
    <row r="43920" ht="30.75" customHeight="1" x14ac:dyDescent="0.25"/>
    <row r="43921" ht="30.75" customHeight="1" x14ac:dyDescent="0.25"/>
    <row r="43922" ht="30.75" customHeight="1" x14ac:dyDescent="0.25"/>
    <row r="43923" ht="30.75" customHeight="1" x14ac:dyDescent="0.25"/>
    <row r="43924" ht="30.75" customHeight="1" x14ac:dyDescent="0.25"/>
    <row r="43925" ht="30.75" customHeight="1" x14ac:dyDescent="0.25"/>
    <row r="43926" ht="30.75" customHeight="1" x14ac:dyDescent="0.25"/>
    <row r="43927" ht="30.75" customHeight="1" x14ac:dyDescent="0.25"/>
    <row r="43928" ht="30.75" customHeight="1" x14ac:dyDescent="0.25"/>
    <row r="43929" ht="30.75" customHeight="1" x14ac:dyDescent="0.25"/>
    <row r="43930" ht="30.75" customHeight="1" x14ac:dyDescent="0.25"/>
    <row r="43931" ht="30.75" customHeight="1" x14ac:dyDescent="0.25"/>
    <row r="43932" ht="30.75" customHeight="1" x14ac:dyDescent="0.25"/>
    <row r="43933" ht="30.75" customHeight="1" x14ac:dyDescent="0.25"/>
    <row r="43934" ht="30.75" customHeight="1" x14ac:dyDescent="0.25"/>
    <row r="43935" ht="30.75" customHeight="1" x14ac:dyDescent="0.25"/>
    <row r="43936" ht="30.75" customHeight="1" x14ac:dyDescent="0.25"/>
    <row r="43937" ht="30.75" customHeight="1" x14ac:dyDescent="0.25"/>
    <row r="43938" ht="30.75" customHeight="1" x14ac:dyDescent="0.25"/>
    <row r="43939" ht="30.75" customHeight="1" x14ac:dyDescent="0.25"/>
    <row r="43940" ht="30.75" customHeight="1" x14ac:dyDescent="0.25"/>
    <row r="43941" ht="30.75" customHeight="1" x14ac:dyDescent="0.25"/>
    <row r="43942" ht="30.75" customHeight="1" x14ac:dyDescent="0.25"/>
    <row r="43943" ht="30.75" customHeight="1" x14ac:dyDescent="0.25"/>
    <row r="43944" ht="30.75" customHeight="1" x14ac:dyDescent="0.25"/>
    <row r="43945" ht="30.75" customHeight="1" x14ac:dyDescent="0.25"/>
    <row r="43946" ht="30.75" customHeight="1" x14ac:dyDescent="0.25"/>
    <row r="43947" ht="30.75" customHeight="1" x14ac:dyDescent="0.25"/>
    <row r="43948" ht="30.75" customHeight="1" x14ac:dyDescent="0.25"/>
    <row r="43949" ht="30.75" customHeight="1" x14ac:dyDescent="0.25"/>
    <row r="43950" ht="30.75" customHeight="1" x14ac:dyDescent="0.25"/>
    <row r="43951" ht="30.75" customHeight="1" x14ac:dyDescent="0.25"/>
    <row r="43952" ht="30.75" customHeight="1" x14ac:dyDescent="0.25"/>
    <row r="43953" ht="30.75" customHeight="1" x14ac:dyDescent="0.25"/>
    <row r="43954" ht="30.75" customHeight="1" x14ac:dyDescent="0.25"/>
    <row r="43955" ht="30.75" customHeight="1" x14ac:dyDescent="0.25"/>
    <row r="43956" ht="30.75" customHeight="1" x14ac:dyDescent="0.25"/>
    <row r="43957" ht="30.75" customHeight="1" x14ac:dyDescent="0.25"/>
    <row r="43958" ht="30.75" customHeight="1" x14ac:dyDescent="0.25"/>
    <row r="43959" ht="30.75" customHeight="1" x14ac:dyDescent="0.25"/>
    <row r="43960" ht="30.75" customHeight="1" x14ac:dyDescent="0.25"/>
    <row r="43961" ht="30.75" customHeight="1" x14ac:dyDescent="0.25"/>
    <row r="43962" ht="30.75" customHeight="1" x14ac:dyDescent="0.25"/>
    <row r="43963" ht="30.75" customHeight="1" x14ac:dyDescent="0.25"/>
    <row r="43964" ht="30.75" customHeight="1" x14ac:dyDescent="0.25"/>
    <row r="43965" ht="30.75" customHeight="1" x14ac:dyDescent="0.25"/>
    <row r="43966" ht="30.75" customHeight="1" x14ac:dyDescent="0.25"/>
    <row r="43967" ht="30.75" customHeight="1" x14ac:dyDescent="0.25"/>
    <row r="43968" ht="30.75" customHeight="1" x14ac:dyDescent="0.25"/>
    <row r="43969" ht="30.75" customHeight="1" x14ac:dyDescent="0.25"/>
    <row r="43970" ht="30.75" customHeight="1" x14ac:dyDescent="0.25"/>
    <row r="43971" ht="30.75" customHeight="1" x14ac:dyDescent="0.25"/>
    <row r="43972" ht="30.75" customHeight="1" x14ac:dyDescent="0.25"/>
    <row r="43973" ht="30.75" customHeight="1" x14ac:dyDescent="0.25"/>
    <row r="43974" ht="30.75" customHeight="1" x14ac:dyDescent="0.25"/>
    <row r="43975" ht="30.75" customHeight="1" x14ac:dyDescent="0.25"/>
    <row r="43976" ht="30.75" customHeight="1" x14ac:dyDescent="0.25"/>
    <row r="43977" ht="30.75" customHeight="1" x14ac:dyDescent="0.25"/>
    <row r="43978" ht="30.75" customHeight="1" x14ac:dyDescent="0.25"/>
    <row r="43979" ht="30.75" customHeight="1" x14ac:dyDescent="0.25"/>
    <row r="43980" ht="30.75" customHeight="1" x14ac:dyDescent="0.25"/>
    <row r="43981" ht="30.75" customHeight="1" x14ac:dyDescent="0.25"/>
    <row r="43982" ht="30.75" customHeight="1" x14ac:dyDescent="0.25"/>
    <row r="43983" ht="30.75" customHeight="1" x14ac:dyDescent="0.25"/>
    <row r="43984" ht="30.75" customHeight="1" x14ac:dyDescent="0.25"/>
    <row r="43985" ht="30.75" customHeight="1" x14ac:dyDescent="0.25"/>
    <row r="43986" ht="30.75" customHeight="1" x14ac:dyDescent="0.25"/>
    <row r="43987" ht="30.75" customHeight="1" x14ac:dyDescent="0.25"/>
    <row r="43988" ht="30.75" customHeight="1" x14ac:dyDescent="0.25"/>
    <row r="43989" ht="30.75" customHeight="1" x14ac:dyDescent="0.25"/>
    <row r="43990" ht="30.75" customHeight="1" x14ac:dyDescent="0.25"/>
    <row r="43991" ht="30.75" customHeight="1" x14ac:dyDescent="0.25"/>
    <row r="43992" ht="30.75" customHeight="1" x14ac:dyDescent="0.25"/>
    <row r="43993" ht="30.75" customHeight="1" x14ac:dyDescent="0.25"/>
    <row r="43994" ht="30.75" customHeight="1" x14ac:dyDescent="0.25"/>
    <row r="43995" ht="30.75" customHeight="1" x14ac:dyDescent="0.25"/>
    <row r="43996" ht="30.75" customHeight="1" x14ac:dyDescent="0.25"/>
    <row r="43997" ht="30.75" customHeight="1" x14ac:dyDescent="0.25"/>
    <row r="43998" ht="30.75" customHeight="1" x14ac:dyDescent="0.25"/>
    <row r="43999" ht="30.75" customHeight="1" x14ac:dyDescent="0.25"/>
    <row r="44000" ht="30.75" customHeight="1" x14ac:dyDescent="0.25"/>
    <row r="44001" ht="30.75" customHeight="1" x14ac:dyDescent="0.25"/>
    <row r="44002" ht="30.75" customHeight="1" x14ac:dyDescent="0.25"/>
    <row r="44003" ht="30.75" customHeight="1" x14ac:dyDescent="0.25"/>
    <row r="44004" ht="30.75" customHeight="1" x14ac:dyDescent="0.25"/>
    <row r="44005" ht="30.75" customHeight="1" x14ac:dyDescent="0.25"/>
    <row r="44006" ht="30.75" customHeight="1" x14ac:dyDescent="0.25"/>
    <row r="44007" ht="30.75" customHeight="1" x14ac:dyDescent="0.25"/>
    <row r="44008" ht="30.75" customHeight="1" x14ac:dyDescent="0.25"/>
    <row r="44009" ht="30.75" customHeight="1" x14ac:dyDescent="0.25"/>
    <row r="44010" ht="30.75" customHeight="1" x14ac:dyDescent="0.25"/>
    <row r="44011" ht="30.75" customHeight="1" x14ac:dyDescent="0.25"/>
    <row r="44012" ht="30.75" customHeight="1" x14ac:dyDescent="0.25"/>
    <row r="44013" ht="30.75" customHeight="1" x14ac:dyDescent="0.25"/>
    <row r="44014" ht="30.75" customHeight="1" x14ac:dyDescent="0.25"/>
    <row r="44015" ht="30.75" customHeight="1" x14ac:dyDescent="0.25"/>
    <row r="44016" ht="30.75" customHeight="1" x14ac:dyDescent="0.25"/>
    <row r="44017" ht="30.75" customHeight="1" x14ac:dyDescent="0.25"/>
    <row r="44018" ht="30.75" customHeight="1" x14ac:dyDescent="0.25"/>
    <row r="44019" ht="30.75" customHeight="1" x14ac:dyDescent="0.25"/>
    <row r="44020" ht="30.75" customHeight="1" x14ac:dyDescent="0.25"/>
    <row r="44021" ht="30.75" customHeight="1" x14ac:dyDescent="0.25"/>
    <row r="44022" ht="30.75" customHeight="1" x14ac:dyDescent="0.25"/>
    <row r="44023" ht="30.75" customHeight="1" x14ac:dyDescent="0.25"/>
    <row r="44024" ht="30.75" customHeight="1" x14ac:dyDescent="0.25"/>
    <row r="44025" ht="30.75" customHeight="1" x14ac:dyDescent="0.25"/>
    <row r="44026" ht="30.75" customHeight="1" x14ac:dyDescent="0.25"/>
    <row r="44027" ht="30.75" customHeight="1" x14ac:dyDescent="0.25"/>
    <row r="44028" ht="30.75" customHeight="1" x14ac:dyDescent="0.25"/>
    <row r="44029" ht="30.75" customHeight="1" x14ac:dyDescent="0.25"/>
    <row r="44030" ht="30.75" customHeight="1" x14ac:dyDescent="0.25"/>
    <row r="44031" ht="30.75" customHeight="1" x14ac:dyDescent="0.25"/>
    <row r="44032" ht="30.75" customHeight="1" x14ac:dyDescent="0.25"/>
    <row r="44033" ht="30.75" customHeight="1" x14ac:dyDescent="0.25"/>
    <row r="44034" ht="30.75" customHeight="1" x14ac:dyDescent="0.25"/>
    <row r="44035" ht="30.75" customHeight="1" x14ac:dyDescent="0.25"/>
    <row r="44036" ht="30.75" customHeight="1" x14ac:dyDescent="0.25"/>
    <row r="44037" ht="30.75" customHeight="1" x14ac:dyDescent="0.25"/>
    <row r="44038" ht="30.75" customHeight="1" x14ac:dyDescent="0.25"/>
    <row r="44039" ht="30.75" customHeight="1" x14ac:dyDescent="0.25"/>
    <row r="44040" ht="30.75" customHeight="1" x14ac:dyDescent="0.25"/>
    <row r="44041" ht="30.75" customHeight="1" x14ac:dyDescent="0.25"/>
    <row r="44042" ht="30.75" customHeight="1" x14ac:dyDescent="0.25"/>
    <row r="44043" ht="30.75" customHeight="1" x14ac:dyDescent="0.25"/>
    <row r="44044" ht="30.75" customHeight="1" x14ac:dyDescent="0.25"/>
    <row r="44045" ht="30.75" customHeight="1" x14ac:dyDescent="0.25"/>
    <row r="44046" ht="30.75" customHeight="1" x14ac:dyDescent="0.25"/>
    <row r="44047" ht="30.75" customHeight="1" x14ac:dyDescent="0.25"/>
    <row r="44048" ht="30.75" customHeight="1" x14ac:dyDescent="0.25"/>
    <row r="44049" ht="30.75" customHeight="1" x14ac:dyDescent="0.25"/>
    <row r="44050" ht="30.75" customHeight="1" x14ac:dyDescent="0.25"/>
    <row r="44051" ht="30.75" customHeight="1" x14ac:dyDescent="0.25"/>
    <row r="44052" ht="30.75" customHeight="1" x14ac:dyDescent="0.25"/>
    <row r="44053" ht="30.75" customHeight="1" x14ac:dyDescent="0.25"/>
    <row r="44054" ht="30.75" customHeight="1" x14ac:dyDescent="0.25"/>
    <row r="44055" ht="30.75" customHeight="1" x14ac:dyDescent="0.25"/>
    <row r="44056" ht="30.75" customHeight="1" x14ac:dyDescent="0.25"/>
    <row r="44057" ht="30.75" customHeight="1" x14ac:dyDescent="0.25"/>
    <row r="44058" ht="30.75" customHeight="1" x14ac:dyDescent="0.25"/>
    <row r="44059" ht="30.75" customHeight="1" x14ac:dyDescent="0.25"/>
    <row r="44060" ht="30.75" customHeight="1" x14ac:dyDescent="0.25"/>
    <row r="44061" ht="30.75" customHeight="1" x14ac:dyDescent="0.25"/>
    <row r="44062" ht="30.75" customHeight="1" x14ac:dyDescent="0.25"/>
    <row r="44063" ht="30.75" customHeight="1" x14ac:dyDescent="0.25"/>
    <row r="44064" ht="30.75" customHeight="1" x14ac:dyDescent="0.25"/>
    <row r="44065" ht="30.75" customHeight="1" x14ac:dyDescent="0.25"/>
    <row r="44066" ht="30.75" customHeight="1" x14ac:dyDescent="0.25"/>
    <row r="44067" ht="30.75" customHeight="1" x14ac:dyDescent="0.25"/>
    <row r="44068" ht="30.75" customHeight="1" x14ac:dyDescent="0.25"/>
    <row r="44069" ht="30.75" customHeight="1" x14ac:dyDescent="0.25"/>
    <row r="44070" ht="30.75" customHeight="1" x14ac:dyDescent="0.25"/>
    <row r="44071" ht="30.75" customHeight="1" x14ac:dyDescent="0.25"/>
    <row r="44072" ht="30.75" customHeight="1" x14ac:dyDescent="0.25"/>
    <row r="44073" ht="30.75" customHeight="1" x14ac:dyDescent="0.25"/>
    <row r="44074" ht="30.75" customHeight="1" x14ac:dyDescent="0.25"/>
    <row r="44075" ht="30.75" customHeight="1" x14ac:dyDescent="0.25"/>
    <row r="44076" ht="30.75" customHeight="1" x14ac:dyDescent="0.25"/>
    <row r="44077" ht="30.75" customHeight="1" x14ac:dyDescent="0.25"/>
    <row r="44078" ht="30.75" customHeight="1" x14ac:dyDescent="0.25"/>
    <row r="44079" ht="30.75" customHeight="1" x14ac:dyDescent="0.25"/>
    <row r="44080" ht="30.75" customHeight="1" x14ac:dyDescent="0.25"/>
    <row r="44081" ht="30.75" customHeight="1" x14ac:dyDescent="0.25"/>
    <row r="44082" ht="30.75" customHeight="1" x14ac:dyDescent="0.25"/>
    <row r="44083" ht="30.75" customHeight="1" x14ac:dyDescent="0.25"/>
    <row r="44084" ht="30.75" customHeight="1" x14ac:dyDescent="0.25"/>
    <row r="44085" ht="30.75" customHeight="1" x14ac:dyDescent="0.25"/>
    <row r="44086" ht="30.75" customHeight="1" x14ac:dyDescent="0.25"/>
    <row r="44087" ht="30.75" customHeight="1" x14ac:dyDescent="0.25"/>
    <row r="44088" ht="30.75" customHeight="1" x14ac:dyDescent="0.25"/>
    <row r="44089" ht="30.75" customHeight="1" x14ac:dyDescent="0.25"/>
    <row r="44090" ht="30.75" customHeight="1" x14ac:dyDescent="0.25"/>
    <row r="44091" ht="30.75" customHeight="1" x14ac:dyDescent="0.25"/>
    <row r="44092" ht="30.75" customHeight="1" x14ac:dyDescent="0.25"/>
    <row r="44093" ht="30.75" customHeight="1" x14ac:dyDescent="0.25"/>
    <row r="44094" ht="30.75" customHeight="1" x14ac:dyDescent="0.25"/>
    <row r="44095" ht="30.75" customHeight="1" x14ac:dyDescent="0.25"/>
    <row r="44096" ht="30.75" customHeight="1" x14ac:dyDescent="0.25"/>
    <row r="44097" ht="30.75" customHeight="1" x14ac:dyDescent="0.25"/>
    <row r="44098" ht="30.75" customHeight="1" x14ac:dyDescent="0.25"/>
    <row r="44099" ht="30.75" customHeight="1" x14ac:dyDescent="0.25"/>
    <row r="44100" ht="30.75" customHeight="1" x14ac:dyDescent="0.25"/>
    <row r="44101" ht="30.75" customHeight="1" x14ac:dyDescent="0.25"/>
    <row r="44102" ht="30.75" customHeight="1" x14ac:dyDescent="0.25"/>
    <row r="44103" ht="30.75" customHeight="1" x14ac:dyDescent="0.25"/>
    <row r="44104" ht="30.75" customHeight="1" x14ac:dyDescent="0.25"/>
    <row r="44105" ht="30.75" customHeight="1" x14ac:dyDescent="0.25"/>
    <row r="44106" ht="30.75" customHeight="1" x14ac:dyDescent="0.25"/>
    <row r="44107" ht="30.75" customHeight="1" x14ac:dyDescent="0.25"/>
    <row r="44108" ht="30.75" customHeight="1" x14ac:dyDescent="0.25"/>
    <row r="44109" ht="30.75" customHeight="1" x14ac:dyDescent="0.25"/>
    <row r="44110" ht="30.75" customHeight="1" x14ac:dyDescent="0.25"/>
    <row r="44111" ht="30.75" customHeight="1" x14ac:dyDescent="0.25"/>
    <row r="44112" ht="30.75" customHeight="1" x14ac:dyDescent="0.25"/>
    <row r="44113" ht="30.75" customHeight="1" x14ac:dyDescent="0.25"/>
    <row r="44114" ht="30.75" customHeight="1" x14ac:dyDescent="0.25"/>
    <row r="44115" ht="30.75" customHeight="1" x14ac:dyDescent="0.25"/>
    <row r="44116" ht="30.75" customHeight="1" x14ac:dyDescent="0.25"/>
    <row r="44117" ht="30.75" customHeight="1" x14ac:dyDescent="0.25"/>
    <row r="44118" ht="30.75" customHeight="1" x14ac:dyDescent="0.25"/>
    <row r="44119" ht="30.75" customHeight="1" x14ac:dyDescent="0.25"/>
    <row r="44120" ht="30.75" customHeight="1" x14ac:dyDescent="0.25"/>
    <row r="44121" ht="30.75" customHeight="1" x14ac:dyDescent="0.25"/>
    <row r="44122" ht="30.75" customHeight="1" x14ac:dyDescent="0.25"/>
    <row r="44123" ht="30.75" customHeight="1" x14ac:dyDescent="0.25"/>
    <row r="44124" ht="30.75" customHeight="1" x14ac:dyDescent="0.25"/>
    <row r="44125" ht="30.75" customHeight="1" x14ac:dyDescent="0.25"/>
    <row r="44126" ht="30.75" customHeight="1" x14ac:dyDescent="0.25"/>
    <row r="44127" ht="30.75" customHeight="1" x14ac:dyDescent="0.25"/>
    <row r="44128" ht="30.75" customHeight="1" x14ac:dyDescent="0.25"/>
    <row r="44129" ht="30.75" customHeight="1" x14ac:dyDescent="0.25"/>
    <row r="44130" ht="30.75" customHeight="1" x14ac:dyDescent="0.25"/>
    <row r="44131" ht="30.75" customHeight="1" x14ac:dyDescent="0.25"/>
    <row r="44132" ht="30.75" customHeight="1" x14ac:dyDescent="0.25"/>
    <row r="44133" ht="30.75" customHeight="1" x14ac:dyDescent="0.25"/>
    <row r="44134" ht="30.75" customHeight="1" x14ac:dyDescent="0.25"/>
    <row r="44135" ht="30.75" customHeight="1" x14ac:dyDescent="0.25"/>
    <row r="44136" ht="30.75" customHeight="1" x14ac:dyDescent="0.25"/>
    <row r="44137" ht="30.75" customHeight="1" x14ac:dyDescent="0.25"/>
    <row r="44138" ht="30.75" customHeight="1" x14ac:dyDescent="0.25"/>
    <row r="44139" ht="30.75" customHeight="1" x14ac:dyDescent="0.25"/>
    <row r="44140" ht="30.75" customHeight="1" x14ac:dyDescent="0.25"/>
    <row r="44141" ht="30.75" customHeight="1" x14ac:dyDescent="0.25"/>
    <row r="44142" ht="30.75" customHeight="1" x14ac:dyDescent="0.25"/>
    <row r="44143" ht="30.75" customHeight="1" x14ac:dyDescent="0.25"/>
    <row r="44144" ht="30.75" customHeight="1" x14ac:dyDescent="0.25"/>
    <row r="44145" ht="30.75" customHeight="1" x14ac:dyDescent="0.25"/>
    <row r="44146" ht="30.75" customHeight="1" x14ac:dyDescent="0.25"/>
    <row r="44147" ht="30.75" customHeight="1" x14ac:dyDescent="0.25"/>
    <row r="44148" ht="30.75" customHeight="1" x14ac:dyDescent="0.25"/>
    <row r="44149" ht="30.75" customHeight="1" x14ac:dyDescent="0.25"/>
    <row r="44150" ht="30.75" customHeight="1" x14ac:dyDescent="0.25"/>
    <row r="44151" ht="30.75" customHeight="1" x14ac:dyDescent="0.25"/>
    <row r="44152" ht="30.75" customHeight="1" x14ac:dyDescent="0.25"/>
    <row r="44153" ht="30.75" customHeight="1" x14ac:dyDescent="0.25"/>
    <row r="44154" ht="30.75" customHeight="1" x14ac:dyDescent="0.25"/>
    <row r="44155" ht="30.75" customHeight="1" x14ac:dyDescent="0.25"/>
    <row r="44156" ht="30.75" customHeight="1" x14ac:dyDescent="0.25"/>
    <row r="44157" ht="30.75" customHeight="1" x14ac:dyDescent="0.25"/>
    <row r="44158" ht="30.75" customHeight="1" x14ac:dyDescent="0.25"/>
    <row r="44159" ht="30.75" customHeight="1" x14ac:dyDescent="0.25"/>
    <row r="44160" ht="30.75" customHeight="1" x14ac:dyDescent="0.25"/>
    <row r="44161" ht="30.75" customHeight="1" x14ac:dyDescent="0.25"/>
    <row r="44162" ht="30.75" customHeight="1" x14ac:dyDescent="0.25"/>
    <row r="44163" ht="30.75" customHeight="1" x14ac:dyDescent="0.25"/>
    <row r="44164" ht="30.75" customHeight="1" x14ac:dyDescent="0.25"/>
    <row r="44165" ht="30.75" customHeight="1" x14ac:dyDescent="0.25"/>
    <row r="44166" ht="30.75" customHeight="1" x14ac:dyDescent="0.25"/>
    <row r="44167" ht="30.75" customHeight="1" x14ac:dyDescent="0.25"/>
    <row r="44168" ht="30.75" customHeight="1" x14ac:dyDescent="0.25"/>
    <row r="44169" ht="30.75" customHeight="1" x14ac:dyDescent="0.25"/>
    <row r="44170" ht="30.75" customHeight="1" x14ac:dyDescent="0.25"/>
    <row r="44171" ht="30.75" customHeight="1" x14ac:dyDescent="0.25"/>
    <row r="44172" ht="30.75" customHeight="1" x14ac:dyDescent="0.25"/>
    <row r="44173" ht="30.75" customHeight="1" x14ac:dyDescent="0.25"/>
    <row r="44174" ht="30.75" customHeight="1" x14ac:dyDescent="0.25"/>
    <row r="44175" ht="30.75" customHeight="1" x14ac:dyDescent="0.25"/>
    <row r="44176" ht="30.75" customHeight="1" x14ac:dyDescent="0.25"/>
    <row r="44177" ht="30.75" customHeight="1" x14ac:dyDescent="0.25"/>
    <row r="44178" ht="30.75" customHeight="1" x14ac:dyDescent="0.25"/>
    <row r="44179" ht="30.75" customHeight="1" x14ac:dyDescent="0.25"/>
    <row r="44180" ht="30.75" customHeight="1" x14ac:dyDescent="0.25"/>
    <row r="44181" ht="30.75" customHeight="1" x14ac:dyDescent="0.25"/>
    <row r="44182" ht="30.75" customHeight="1" x14ac:dyDescent="0.25"/>
    <row r="44183" ht="30.75" customHeight="1" x14ac:dyDescent="0.25"/>
    <row r="44184" ht="30.75" customHeight="1" x14ac:dyDescent="0.25"/>
    <row r="44185" ht="30.75" customHeight="1" x14ac:dyDescent="0.25"/>
    <row r="44186" ht="30.75" customHeight="1" x14ac:dyDescent="0.25"/>
    <row r="44187" ht="30.75" customHeight="1" x14ac:dyDescent="0.25"/>
    <row r="44188" ht="30.75" customHeight="1" x14ac:dyDescent="0.25"/>
    <row r="44189" ht="30.75" customHeight="1" x14ac:dyDescent="0.25"/>
    <row r="44190" ht="30.75" customHeight="1" x14ac:dyDescent="0.25"/>
    <row r="44191" ht="30.75" customHeight="1" x14ac:dyDescent="0.25"/>
    <row r="44192" ht="30.75" customHeight="1" x14ac:dyDescent="0.25"/>
    <row r="44193" ht="30.75" customHeight="1" x14ac:dyDescent="0.25"/>
    <row r="44194" ht="30.75" customHeight="1" x14ac:dyDescent="0.25"/>
    <row r="44195" ht="30.75" customHeight="1" x14ac:dyDescent="0.25"/>
    <row r="44196" ht="30.75" customHeight="1" x14ac:dyDescent="0.25"/>
    <row r="44197" ht="30.75" customHeight="1" x14ac:dyDescent="0.25"/>
    <row r="44198" ht="30.75" customHeight="1" x14ac:dyDescent="0.25"/>
    <row r="44199" ht="30.75" customHeight="1" x14ac:dyDescent="0.25"/>
    <row r="44200" ht="30.75" customHeight="1" x14ac:dyDescent="0.25"/>
    <row r="44201" ht="30.75" customHeight="1" x14ac:dyDescent="0.25"/>
    <row r="44202" ht="30.75" customHeight="1" x14ac:dyDescent="0.25"/>
    <row r="44203" ht="30.75" customHeight="1" x14ac:dyDescent="0.25"/>
    <row r="44204" ht="30.75" customHeight="1" x14ac:dyDescent="0.25"/>
    <row r="44205" ht="30.75" customHeight="1" x14ac:dyDescent="0.25"/>
    <row r="44206" ht="30.75" customHeight="1" x14ac:dyDescent="0.25"/>
    <row r="44207" ht="30.75" customHeight="1" x14ac:dyDescent="0.25"/>
    <row r="44208" ht="30.75" customHeight="1" x14ac:dyDescent="0.25"/>
    <row r="44209" ht="30.75" customHeight="1" x14ac:dyDescent="0.25"/>
    <row r="44210" ht="30.75" customHeight="1" x14ac:dyDescent="0.25"/>
    <row r="44211" ht="30.75" customHeight="1" x14ac:dyDescent="0.25"/>
    <row r="44212" ht="30.75" customHeight="1" x14ac:dyDescent="0.25"/>
    <row r="44213" ht="30.75" customHeight="1" x14ac:dyDescent="0.25"/>
    <row r="44214" ht="30.75" customHeight="1" x14ac:dyDescent="0.25"/>
    <row r="44215" ht="30.75" customHeight="1" x14ac:dyDescent="0.25"/>
    <row r="44216" ht="30.75" customHeight="1" x14ac:dyDescent="0.25"/>
    <row r="44217" ht="30.75" customHeight="1" x14ac:dyDescent="0.25"/>
    <row r="44218" ht="30.75" customHeight="1" x14ac:dyDescent="0.25"/>
    <row r="44219" ht="30.75" customHeight="1" x14ac:dyDescent="0.25"/>
    <row r="44220" ht="30.75" customHeight="1" x14ac:dyDescent="0.25"/>
    <row r="44221" ht="30.75" customHeight="1" x14ac:dyDescent="0.25"/>
    <row r="44222" ht="30.75" customHeight="1" x14ac:dyDescent="0.25"/>
    <row r="44223" ht="30.75" customHeight="1" x14ac:dyDescent="0.25"/>
    <row r="44224" ht="30.75" customHeight="1" x14ac:dyDescent="0.25"/>
    <row r="44225" ht="30.75" customHeight="1" x14ac:dyDescent="0.25"/>
    <row r="44226" ht="30.75" customHeight="1" x14ac:dyDescent="0.25"/>
    <row r="44227" ht="30.75" customHeight="1" x14ac:dyDescent="0.25"/>
    <row r="44228" ht="30.75" customHeight="1" x14ac:dyDescent="0.25"/>
    <row r="44229" ht="30.75" customHeight="1" x14ac:dyDescent="0.25"/>
    <row r="44230" ht="30.75" customHeight="1" x14ac:dyDescent="0.25"/>
    <row r="44231" ht="30.75" customHeight="1" x14ac:dyDescent="0.25"/>
    <row r="44232" ht="30.75" customHeight="1" x14ac:dyDescent="0.25"/>
    <row r="44233" ht="30.75" customHeight="1" x14ac:dyDescent="0.25"/>
    <row r="44234" ht="30.75" customHeight="1" x14ac:dyDescent="0.25"/>
    <row r="44235" ht="30.75" customHeight="1" x14ac:dyDescent="0.25"/>
    <row r="44236" ht="30.75" customHeight="1" x14ac:dyDescent="0.25"/>
    <row r="44237" ht="30.75" customHeight="1" x14ac:dyDescent="0.25"/>
    <row r="44238" ht="30.75" customHeight="1" x14ac:dyDescent="0.25"/>
    <row r="44239" ht="30.75" customHeight="1" x14ac:dyDescent="0.25"/>
    <row r="44240" ht="30.75" customHeight="1" x14ac:dyDescent="0.25"/>
    <row r="44241" ht="30.75" customHeight="1" x14ac:dyDescent="0.25"/>
    <row r="44242" ht="30.75" customHeight="1" x14ac:dyDescent="0.25"/>
    <row r="44243" ht="30.75" customHeight="1" x14ac:dyDescent="0.25"/>
    <row r="44244" ht="30.75" customHeight="1" x14ac:dyDescent="0.25"/>
    <row r="44245" ht="30.75" customHeight="1" x14ac:dyDescent="0.25"/>
    <row r="44246" ht="30.75" customHeight="1" x14ac:dyDescent="0.25"/>
    <row r="44247" ht="30.75" customHeight="1" x14ac:dyDescent="0.25"/>
    <row r="44248" ht="30.75" customHeight="1" x14ac:dyDescent="0.25"/>
    <row r="44249" ht="30.75" customHeight="1" x14ac:dyDescent="0.25"/>
    <row r="44250" ht="30.75" customHeight="1" x14ac:dyDescent="0.25"/>
    <row r="44251" ht="30.75" customHeight="1" x14ac:dyDescent="0.25"/>
    <row r="44252" ht="30.75" customHeight="1" x14ac:dyDescent="0.25"/>
    <row r="44253" ht="30.75" customHeight="1" x14ac:dyDescent="0.25"/>
    <row r="44254" ht="30.75" customHeight="1" x14ac:dyDescent="0.25"/>
    <row r="44255" ht="30.75" customHeight="1" x14ac:dyDescent="0.25"/>
    <row r="44256" ht="30.75" customHeight="1" x14ac:dyDescent="0.25"/>
    <row r="44257" ht="30.75" customHeight="1" x14ac:dyDescent="0.25"/>
    <row r="44258" ht="30.75" customHeight="1" x14ac:dyDescent="0.25"/>
    <row r="44259" ht="30.75" customHeight="1" x14ac:dyDescent="0.25"/>
    <row r="44260" ht="30.75" customHeight="1" x14ac:dyDescent="0.25"/>
    <row r="44261" ht="30.75" customHeight="1" x14ac:dyDescent="0.25"/>
    <row r="44262" ht="30.75" customHeight="1" x14ac:dyDescent="0.25"/>
    <row r="44263" ht="30.75" customHeight="1" x14ac:dyDescent="0.25"/>
    <row r="44264" ht="30.75" customHeight="1" x14ac:dyDescent="0.25"/>
    <row r="44265" ht="30.75" customHeight="1" x14ac:dyDescent="0.25"/>
    <row r="44266" ht="30.75" customHeight="1" x14ac:dyDescent="0.25"/>
    <row r="44267" ht="30.75" customHeight="1" x14ac:dyDescent="0.25"/>
    <row r="44268" ht="30.75" customHeight="1" x14ac:dyDescent="0.25"/>
    <row r="44269" ht="30.75" customHeight="1" x14ac:dyDescent="0.25"/>
    <row r="44270" ht="30.75" customHeight="1" x14ac:dyDescent="0.25"/>
    <row r="44271" ht="30.75" customHeight="1" x14ac:dyDescent="0.25"/>
    <row r="44272" ht="30.75" customHeight="1" x14ac:dyDescent="0.25"/>
    <row r="44273" ht="30.75" customHeight="1" x14ac:dyDescent="0.25"/>
    <row r="44274" ht="30.75" customHeight="1" x14ac:dyDescent="0.25"/>
    <row r="44275" ht="30.75" customHeight="1" x14ac:dyDescent="0.25"/>
    <row r="44276" ht="30.75" customHeight="1" x14ac:dyDescent="0.25"/>
    <row r="44277" ht="30.75" customHeight="1" x14ac:dyDescent="0.25"/>
    <row r="44278" ht="30.75" customHeight="1" x14ac:dyDescent="0.25"/>
    <row r="44279" ht="30.75" customHeight="1" x14ac:dyDescent="0.25"/>
    <row r="44280" ht="30.75" customHeight="1" x14ac:dyDescent="0.25"/>
    <row r="44281" ht="30.75" customHeight="1" x14ac:dyDescent="0.25"/>
    <row r="44282" ht="30.75" customHeight="1" x14ac:dyDescent="0.25"/>
    <row r="44283" ht="30.75" customHeight="1" x14ac:dyDescent="0.25"/>
    <row r="44284" ht="30.75" customHeight="1" x14ac:dyDescent="0.25"/>
    <row r="44285" ht="30.75" customHeight="1" x14ac:dyDescent="0.25"/>
    <row r="44286" ht="30.75" customHeight="1" x14ac:dyDescent="0.25"/>
    <row r="44287" ht="30.75" customHeight="1" x14ac:dyDescent="0.25"/>
    <row r="44288" ht="30.75" customHeight="1" x14ac:dyDescent="0.25"/>
    <row r="44289" ht="30.75" customHeight="1" x14ac:dyDescent="0.25"/>
    <row r="44290" ht="30.75" customHeight="1" x14ac:dyDescent="0.25"/>
    <row r="44291" ht="30.75" customHeight="1" x14ac:dyDescent="0.25"/>
    <row r="44292" ht="30.75" customHeight="1" x14ac:dyDescent="0.25"/>
    <row r="44293" ht="30.75" customHeight="1" x14ac:dyDescent="0.25"/>
    <row r="44294" ht="30.75" customHeight="1" x14ac:dyDescent="0.25"/>
    <row r="44295" ht="30.75" customHeight="1" x14ac:dyDescent="0.25"/>
    <row r="44296" ht="30.75" customHeight="1" x14ac:dyDescent="0.25"/>
    <row r="44297" ht="30.75" customHeight="1" x14ac:dyDescent="0.25"/>
    <row r="44298" ht="30.75" customHeight="1" x14ac:dyDescent="0.25"/>
    <row r="44299" ht="30.75" customHeight="1" x14ac:dyDescent="0.25"/>
    <row r="44300" ht="30.75" customHeight="1" x14ac:dyDescent="0.25"/>
    <row r="44301" ht="30.75" customHeight="1" x14ac:dyDescent="0.25"/>
    <row r="44302" ht="30.75" customHeight="1" x14ac:dyDescent="0.25"/>
    <row r="44303" ht="30.75" customHeight="1" x14ac:dyDescent="0.25"/>
    <row r="44304" ht="30.75" customHeight="1" x14ac:dyDescent="0.25"/>
    <row r="44305" ht="30.75" customHeight="1" x14ac:dyDescent="0.25"/>
    <row r="44306" ht="30.75" customHeight="1" x14ac:dyDescent="0.25"/>
    <row r="44307" ht="30.75" customHeight="1" x14ac:dyDescent="0.25"/>
    <row r="44308" ht="30.75" customHeight="1" x14ac:dyDescent="0.25"/>
    <row r="44309" ht="30.75" customHeight="1" x14ac:dyDescent="0.25"/>
    <row r="44310" ht="30.75" customHeight="1" x14ac:dyDescent="0.25"/>
    <row r="44311" ht="30.75" customHeight="1" x14ac:dyDescent="0.25"/>
    <row r="44312" ht="30.75" customHeight="1" x14ac:dyDescent="0.25"/>
    <row r="44313" ht="30.75" customHeight="1" x14ac:dyDescent="0.25"/>
    <row r="44314" ht="30.75" customHeight="1" x14ac:dyDescent="0.25"/>
    <row r="44315" ht="30.75" customHeight="1" x14ac:dyDescent="0.25"/>
    <row r="44316" ht="30.75" customHeight="1" x14ac:dyDescent="0.25"/>
    <row r="44317" ht="30.75" customHeight="1" x14ac:dyDescent="0.25"/>
    <row r="44318" ht="30.75" customHeight="1" x14ac:dyDescent="0.25"/>
    <row r="44319" ht="30.75" customHeight="1" x14ac:dyDescent="0.25"/>
    <row r="44320" ht="30.75" customHeight="1" x14ac:dyDescent="0.25"/>
    <row r="44321" ht="30.75" customHeight="1" x14ac:dyDescent="0.25"/>
    <row r="44322" ht="30.75" customHeight="1" x14ac:dyDescent="0.25"/>
    <row r="44323" ht="30.75" customHeight="1" x14ac:dyDescent="0.25"/>
    <row r="44324" ht="30.75" customHeight="1" x14ac:dyDescent="0.25"/>
    <row r="44325" ht="30.75" customHeight="1" x14ac:dyDescent="0.25"/>
    <row r="44326" ht="30.75" customHeight="1" x14ac:dyDescent="0.25"/>
    <row r="44327" ht="30.75" customHeight="1" x14ac:dyDescent="0.25"/>
    <row r="44328" ht="30.75" customHeight="1" x14ac:dyDescent="0.25"/>
    <row r="44329" ht="30.75" customHeight="1" x14ac:dyDescent="0.25"/>
    <row r="44330" ht="30.75" customHeight="1" x14ac:dyDescent="0.25"/>
    <row r="44331" ht="30.75" customHeight="1" x14ac:dyDescent="0.25"/>
    <row r="44332" ht="30.75" customHeight="1" x14ac:dyDescent="0.25"/>
    <row r="44333" ht="30.75" customHeight="1" x14ac:dyDescent="0.25"/>
    <row r="44334" ht="30.75" customHeight="1" x14ac:dyDescent="0.25"/>
    <row r="44335" ht="30.75" customHeight="1" x14ac:dyDescent="0.25"/>
    <row r="44336" ht="30.75" customHeight="1" x14ac:dyDescent="0.25"/>
    <row r="44337" ht="30.75" customHeight="1" x14ac:dyDescent="0.25"/>
    <row r="44338" ht="30.75" customHeight="1" x14ac:dyDescent="0.25"/>
    <row r="44339" ht="30.75" customHeight="1" x14ac:dyDescent="0.25"/>
    <row r="44340" ht="30.75" customHeight="1" x14ac:dyDescent="0.25"/>
    <row r="44341" ht="30.75" customHeight="1" x14ac:dyDescent="0.25"/>
    <row r="44342" ht="30.75" customHeight="1" x14ac:dyDescent="0.25"/>
    <row r="44343" ht="30.75" customHeight="1" x14ac:dyDescent="0.25"/>
    <row r="44344" ht="30.75" customHeight="1" x14ac:dyDescent="0.25"/>
    <row r="44345" ht="30.75" customHeight="1" x14ac:dyDescent="0.25"/>
    <row r="44346" ht="30.75" customHeight="1" x14ac:dyDescent="0.25"/>
    <row r="44347" ht="30.75" customHeight="1" x14ac:dyDescent="0.25"/>
    <row r="44348" ht="30.75" customHeight="1" x14ac:dyDescent="0.25"/>
    <row r="44349" ht="30.75" customHeight="1" x14ac:dyDescent="0.25"/>
    <row r="44350" ht="30.75" customHeight="1" x14ac:dyDescent="0.25"/>
    <row r="44351" ht="30.75" customHeight="1" x14ac:dyDescent="0.25"/>
    <row r="44352" ht="30.75" customHeight="1" x14ac:dyDescent="0.25"/>
    <row r="44353" ht="30.75" customHeight="1" x14ac:dyDescent="0.25"/>
    <row r="44354" ht="30.75" customHeight="1" x14ac:dyDescent="0.25"/>
    <row r="44355" ht="30.75" customHeight="1" x14ac:dyDescent="0.25"/>
    <row r="44356" ht="30.75" customHeight="1" x14ac:dyDescent="0.25"/>
    <row r="44357" ht="30.75" customHeight="1" x14ac:dyDescent="0.25"/>
    <row r="44358" ht="30.75" customHeight="1" x14ac:dyDescent="0.25"/>
    <row r="44359" ht="30.75" customHeight="1" x14ac:dyDescent="0.25"/>
    <row r="44360" ht="30.75" customHeight="1" x14ac:dyDescent="0.25"/>
    <row r="44361" ht="30.75" customHeight="1" x14ac:dyDescent="0.25"/>
    <row r="44362" ht="30.75" customHeight="1" x14ac:dyDescent="0.25"/>
    <row r="44363" ht="30.75" customHeight="1" x14ac:dyDescent="0.25"/>
    <row r="44364" ht="30.75" customHeight="1" x14ac:dyDescent="0.25"/>
    <row r="44365" ht="30.75" customHeight="1" x14ac:dyDescent="0.25"/>
    <row r="44366" ht="30.75" customHeight="1" x14ac:dyDescent="0.25"/>
    <row r="44367" ht="30.75" customHeight="1" x14ac:dyDescent="0.25"/>
    <row r="44368" ht="30.75" customHeight="1" x14ac:dyDescent="0.25"/>
    <row r="44369" ht="30.75" customHeight="1" x14ac:dyDescent="0.25"/>
    <row r="44370" ht="30.75" customHeight="1" x14ac:dyDescent="0.25"/>
    <row r="44371" ht="30.75" customHeight="1" x14ac:dyDescent="0.25"/>
    <row r="44372" ht="30.75" customHeight="1" x14ac:dyDescent="0.25"/>
    <row r="44373" ht="30.75" customHeight="1" x14ac:dyDescent="0.25"/>
    <row r="44374" ht="30.75" customHeight="1" x14ac:dyDescent="0.25"/>
    <row r="44375" ht="30.75" customHeight="1" x14ac:dyDescent="0.25"/>
    <row r="44376" ht="30.75" customHeight="1" x14ac:dyDescent="0.25"/>
    <row r="44377" ht="30.75" customHeight="1" x14ac:dyDescent="0.25"/>
    <row r="44378" ht="30.75" customHeight="1" x14ac:dyDescent="0.25"/>
    <row r="44379" ht="30.75" customHeight="1" x14ac:dyDescent="0.25"/>
    <row r="44380" ht="30.75" customHeight="1" x14ac:dyDescent="0.25"/>
    <row r="44381" ht="30.75" customHeight="1" x14ac:dyDescent="0.25"/>
    <row r="44382" ht="30.75" customHeight="1" x14ac:dyDescent="0.25"/>
    <row r="44383" ht="30.75" customHeight="1" x14ac:dyDescent="0.25"/>
    <row r="44384" ht="30.75" customHeight="1" x14ac:dyDescent="0.25"/>
    <row r="44385" ht="30.75" customHeight="1" x14ac:dyDescent="0.25"/>
    <row r="44386" ht="30.75" customHeight="1" x14ac:dyDescent="0.25"/>
    <row r="44387" ht="30.75" customHeight="1" x14ac:dyDescent="0.25"/>
    <row r="44388" ht="30.75" customHeight="1" x14ac:dyDescent="0.25"/>
    <row r="44389" ht="30.75" customHeight="1" x14ac:dyDescent="0.25"/>
    <row r="44390" ht="30.75" customHeight="1" x14ac:dyDescent="0.25"/>
    <row r="44391" ht="30.75" customHeight="1" x14ac:dyDescent="0.25"/>
    <row r="44392" ht="30.75" customHeight="1" x14ac:dyDescent="0.25"/>
    <row r="44393" ht="30.75" customHeight="1" x14ac:dyDescent="0.25"/>
    <row r="44394" ht="30.75" customHeight="1" x14ac:dyDescent="0.25"/>
    <row r="44395" ht="30.75" customHeight="1" x14ac:dyDescent="0.25"/>
    <row r="44396" ht="30.75" customHeight="1" x14ac:dyDescent="0.25"/>
    <row r="44397" ht="30.75" customHeight="1" x14ac:dyDescent="0.25"/>
    <row r="44398" ht="30.75" customHeight="1" x14ac:dyDescent="0.25"/>
    <row r="44399" ht="30.75" customHeight="1" x14ac:dyDescent="0.25"/>
    <row r="44400" ht="30.75" customHeight="1" x14ac:dyDescent="0.25"/>
    <row r="44401" ht="30.75" customHeight="1" x14ac:dyDescent="0.25"/>
    <row r="44402" ht="30.75" customHeight="1" x14ac:dyDescent="0.25"/>
    <row r="44403" ht="30.75" customHeight="1" x14ac:dyDescent="0.25"/>
    <row r="44404" ht="30.75" customHeight="1" x14ac:dyDescent="0.25"/>
    <row r="44405" ht="30.75" customHeight="1" x14ac:dyDescent="0.25"/>
    <row r="44406" ht="30.75" customHeight="1" x14ac:dyDescent="0.25"/>
    <row r="44407" ht="30.75" customHeight="1" x14ac:dyDescent="0.25"/>
    <row r="44408" ht="30.75" customHeight="1" x14ac:dyDescent="0.25"/>
    <row r="44409" ht="30.75" customHeight="1" x14ac:dyDescent="0.25"/>
    <row r="44410" ht="30.75" customHeight="1" x14ac:dyDescent="0.25"/>
    <row r="44411" ht="30.75" customHeight="1" x14ac:dyDescent="0.25"/>
    <row r="44412" ht="30.75" customHeight="1" x14ac:dyDescent="0.25"/>
    <row r="44413" ht="30.75" customHeight="1" x14ac:dyDescent="0.25"/>
    <row r="44414" ht="30.75" customHeight="1" x14ac:dyDescent="0.25"/>
    <row r="44415" ht="30.75" customHeight="1" x14ac:dyDescent="0.25"/>
    <row r="44416" ht="30.75" customHeight="1" x14ac:dyDescent="0.25"/>
    <row r="44417" ht="30.75" customHeight="1" x14ac:dyDescent="0.25"/>
    <row r="44418" ht="30.75" customHeight="1" x14ac:dyDescent="0.25"/>
    <row r="44419" ht="30.75" customHeight="1" x14ac:dyDescent="0.25"/>
    <row r="44420" ht="30.75" customHeight="1" x14ac:dyDescent="0.25"/>
    <row r="44421" ht="30.75" customHeight="1" x14ac:dyDescent="0.25"/>
    <row r="44422" ht="30.75" customHeight="1" x14ac:dyDescent="0.25"/>
    <row r="44423" ht="30.75" customHeight="1" x14ac:dyDescent="0.25"/>
    <row r="44424" ht="30.75" customHeight="1" x14ac:dyDescent="0.25"/>
    <row r="44425" ht="30.75" customHeight="1" x14ac:dyDescent="0.25"/>
    <row r="44426" ht="30.75" customHeight="1" x14ac:dyDescent="0.25"/>
    <row r="44427" ht="30.75" customHeight="1" x14ac:dyDescent="0.25"/>
    <row r="44428" ht="30.75" customHeight="1" x14ac:dyDescent="0.25"/>
    <row r="44429" ht="30.75" customHeight="1" x14ac:dyDescent="0.25"/>
    <row r="44430" ht="30.75" customHeight="1" x14ac:dyDescent="0.25"/>
    <row r="44431" ht="30.75" customHeight="1" x14ac:dyDescent="0.25"/>
    <row r="44432" ht="30.75" customHeight="1" x14ac:dyDescent="0.25"/>
    <row r="44433" ht="30.75" customHeight="1" x14ac:dyDescent="0.25"/>
    <row r="44434" ht="30.75" customHeight="1" x14ac:dyDescent="0.25"/>
    <row r="44435" ht="30.75" customHeight="1" x14ac:dyDescent="0.25"/>
    <row r="44436" ht="30.75" customHeight="1" x14ac:dyDescent="0.25"/>
    <row r="44437" ht="30.75" customHeight="1" x14ac:dyDescent="0.25"/>
    <row r="44438" ht="30.75" customHeight="1" x14ac:dyDescent="0.25"/>
    <row r="44439" ht="30.75" customHeight="1" x14ac:dyDescent="0.25"/>
    <row r="44440" ht="30.75" customHeight="1" x14ac:dyDescent="0.25"/>
    <row r="44441" ht="30.75" customHeight="1" x14ac:dyDescent="0.25"/>
    <row r="44442" ht="30.75" customHeight="1" x14ac:dyDescent="0.25"/>
    <row r="44443" ht="30.75" customHeight="1" x14ac:dyDescent="0.25"/>
    <row r="44444" ht="30.75" customHeight="1" x14ac:dyDescent="0.25"/>
    <row r="44445" ht="30.75" customHeight="1" x14ac:dyDescent="0.25"/>
    <row r="44446" ht="30.75" customHeight="1" x14ac:dyDescent="0.25"/>
    <row r="44447" ht="30.75" customHeight="1" x14ac:dyDescent="0.25"/>
    <row r="44448" ht="30.75" customHeight="1" x14ac:dyDescent="0.25"/>
    <row r="44449" ht="30.75" customHeight="1" x14ac:dyDescent="0.25"/>
    <row r="44450" ht="30.75" customHeight="1" x14ac:dyDescent="0.25"/>
    <row r="44451" ht="30.75" customHeight="1" x14ac:dyDescent="0.25"/>
    <row r="44452" ht="30.75" customHeight="1" x14ac:dyDescent="0.25"/>
    <row r="44453" ht="30.75" customHeight="1" x14ac:dyDescent="0.25"/>
    <row r="44454" ht="30.75" customHeight="1" x14ac:dyDescent="0.25"/>
    <row r="44455" ht="30.75" customHeight="1" x14ac:dyDescent="0.25"/>
    <row r="44456" ht="30.75" customHeight="1" x14ac:dyDescent="0.25"/>
    <row r="44457" ht="30.75" customHeight="1" x14ac:dyDescent="0.25"/>
    <row r="44458" ht="30.75" customHeight="1" x14ac:dyDescent="0.25"/>
    <row r="44459" ht="30.75" customHeight="1" x14ac:dyDescent="0.25"/>
    <row r="44460" ht="30.75" customHeight="1" x14ac:dyDescent="0.25"/>
    <row r="44461" ht="30.75" customHeight="1" x14ac:dyDescent="0.25"/>
    <row r="44462" ht="30.75" customHeight="1" x14ac:dyDescent="0.25"/>
    <row r="44463" ht="30.75" customHeight="1" x14ac:dyDescent="0.25"/>
    <row r="44464" ht="30.75" customHeight="1" x14ac:dyDescent="0.25"/>
    <row r="44465" ht="30.75" customHeight="1" x14ac:dyDescent="0.25"/>
    <row r="44466" ht="30.75" customHeight="1" x14ac:dyDescent="0.25"/>
    <row r="44467" ht="30.75" customHeight="1" x14ac:dyDescent="0.25"/>
    <row r="44468" ht="30.75" customHeight="1" x14ac:dyDescent="0.25"/>
    <row r="44469" ht="30.75" customHeight="1" x14ac:dyDescent="0.25"/>
    <row r="44470" ht="30.75" customHeight="1" x14ac:dyDescent="0.25"/>
    <row r="44471" ht="30.75" customHeight="1" x14ac:dyDescent="0.25"/>
    <row r="44472" ht="30.75" customHeight="1" x14ac:dyDescent="0.25"/>
    <row r="44473" ht="30.75" customHeight="1" x14ac:dyDescent="0.25"/>
    <row r="44474" ht="30.75" customHeight="1" x14ac:dyDescent="0.25"/>
    <row r="44475" ht="30.75" customHeight="1" x14ac:dyDescent="0.25"/>
    <row r="44476" ht="30.75" customHeight="1" x14ac:dyDescent="0.25"/>
    <row r="44477" ht="30.75" customHeight="1" x14ac:dyDescent="0.25"/>
    <row r="44478" ht="30.75" customHeight="1" x14ac:dyDescent="0.25"/>
    <row r="44479" ht="30.75" customHeight="1" x14ac:dyDescent="0.25"/>
    <row r="44480" ht="30.75" customHeight="1" x14ac:dyDescent="0.25"/>
    <row r="44481" ht="30.75" customHeight="1" x14ac:dyDescent="0.25"/>
    <row r="44482" ht="30.75" customHeight="1" x14ac:dyDescent="0.25"/>
    <row r="44483" ht="30.75" customHeight="1" x14ac:dyDescent="0.25"/>
    <row r="44484" ht="30.75" customHeight="1" x14ac:dyDescent="0.25"/>
    <row r="44485" ht="30.75" customHeight="1" x14ac:dyDescent="0.25"/>
    <row r="44486" ht="30.75" customHeight="1" x14ac:dyDescent="0.25"/>
    <row r="44487" ht="30.75" customHeight="1" x14ac:dyDescent="0.25"/>
    <row r="44488" ht="30.75" customHeight="1" x14ac:dyDescent="0.25"/>
    <row r="44489" ht="30.75" customHeight="1" x14ac:dyDescent="0.25"/>
    <row r="44490" ht="30.75" customHeight="1" x14ac:dyDescent="0.25"/>
    <row r="44491" ht="30.75" customHeight="1" x14ac:dyDescent="0.25"/>
    <row r="44492" ht="30.75" customHeight="1" x14ac:dyDescent="0.25"/>
    <row r="44493" ht="30.75" customHeight="1" x14ac:dyDescent="0.25"/>
    <row r="44494" ht="30.75" customHeight="1" x14ac:dyDescent="0.25"/>
    <row r="44495" ht="30.75" customHeight="1" x14ac:dyDescent="0.25"/>
    <row r="44496" ht="30.75" customHeight="1" x14ac:dyDescent="0.25"/>
    <row r="44497" ht="30.75" customHeight="1" x14ac:dyDescent="0.25"/>
    <row r="44498" ht="30.75" customHeight="1" x14ac:dyDescent="0.25"/>
    <row r="44499" ht="30.75" customHeight="1" x14ac:dyDescent="0.25"/>
    <row r="44500" ht="30.75" customHeight="1" x14ac:dyDescent="0.25"/>
    <row r="44501" ht="30.75" customHeight="1" x14ac:dyDescent="0.25"/>
    <row r="44502" ht="30.75" customHeight="1" x14ac:dyDescent="0.25"/>
    <row r="44503" ht="30.75" customHeight="1" x14ac:dyDescent="0.25"/>
    <row r="44504" ht="30.75" customHeight="1" x14ac:dyDescent="0.25"/>
    <row r="44505" ht="30.75" customHeight="1" x14ac:dyDescent="0.25"/>
    <row r="44506" ht="30.75" customHeight="1" x14ac:dyDescent="0.25"/>
    <row r="44507" ht="30.75" customHeight="1" x14ac:dyDescent="0.25"/>
    <row r="44508" ht="30.75" customHeight="1" x14ac:dyDescent="0.25"/>
    <row r="44509" ht="30.75" customHeight="1" x14ac:dyDescent="0.25"/>
    <row r="44510" ht="30.75" customHeight="1" x14ac:dyDescent="0.25"/>
    <row r="44511" ht="30.75" customHeight="1" x14ac:dyDescent="0.25"/>
    <row r="44512" ht="30.75" customHeight="1" x14ac:dyDescent="0.25"/>
    <row r="44513" ht="30.75" customHeight="1" x14ac:dyDescent="0.25"/>
    <row r="44514" ht="30.75" customHeight="1" x14ac:dyDescent="0.25"/>
    <row r="44515" ht="30.75" customHeight="1" x14ac:dyDescent="0.25"/>
    <row r="44516" ht="30.75" customHeight="1" x14ac:dyDescent="0.25"/>
    <row r="44517" ht="30.75" customHeight="1" x14ac:dyDescent="0.25"/>
    <row r="44518" ht="30.75" customHeight="1" x14ac:dyDescent="0.25"/>
    <row r="44519" ht="30.75" customHeight="1" x14ac:dyDescent="0.25"/>
    <row r="44520" ht="30.75" customHeight="1" x14ac:dyDescent="0.25"/>
    <row r="44521" ht="30.75" customHeight="1" x14ac:dyDescent="0.25"/>
    <row r="44522" ht="30.75" customHeight="1" x14ac:dyDescent="0.25"/>
    <row r="44523" ht="30.75" customHeight="1" x14ac:dyDescent="0.25"/>
    <row r="44524" ht="30.75" customHeight="1" x14ac:dyDescent="0.25"/>
    <row r="44525" ht="30.75" customHeight="1" x14ac:dyDescent="0.25"/>
    <row r="44526" ht="30.75" customHeight="1" x14ac:dyDescent="0.25"/>
    <row r="44527" ht="30.75" customHeight="1" x14ac:dyDescent="0.25"/>
    <row r="44528" ht="30.75" customHeight="1" x14ac:dyDescent="0.25"/>
    <row r="44529" ht="30.75" customHeight="1" x14ac:dyDescent="0.25"/>
    <row r="44530" ht="30.75" customHeight="1" x14ac:dyDescent="0.25"/>
    <row r="44531" ht="30.75" customHeight="1" x14ac:dyDescent="0.25"/>
    <row r="44532" ht="30.75" customHeight="1" x14ac:dyDescent="0.25"/>
    <row r="44533" ht="30.75" customHeight="1" x14ac:dyDescent="0.25"/>
    <row r="44534" ht="30.75" customHeight="1" x14ac:dyDescent="0.25"/>
    <row r="44535" ht="30.75" customHeight="1" x14ac:dyDescent="0.25"/>
    <row r="44536" ht="30.75" customHeight="1" x14ac:dyDescent="0.25"/>
    <row r="44537" ht="30.75" customHeight="1" x14ac:dyDescent="0.25"/>
    <row r="44538" ht="30.75" customHeight="1" x14ac:dyDescent="0.25"/>
    <row r="44539" ht="30.75" customHeight="1" x14ac:dyDescent="0.25"/>
    <row r="44540" ht="30.75" customHeight="1" x14ac:dyDescent="0.25"/>
    <row r="44541" ht="30.75" customHeight="1" x14ac:dyDescent="0.25"/>
    <row r="44542" ht="30.75" customHeight="1" x14ac:dyDescent="0.25"/>
    <row r="44543" ht="30.75" customHeight="1" x14ac:dyDescent="0.25"/>
    <row r="44544" ht="30.75" customHeight="1" x14ac:dyDescent="0.25"/>
    <row r="44545" ht="30.75" customHeight="1" x14ac:dyDescent="0.25"/>
    <row r="44546" ht="30.75" customHeight="1" x14ac:dyDescent="0.25"/>
    <row r="44547" ht="30.75" customHeight="1" x14ac:dyDescent="0.25"/>
    <row r="44548" ht="30.75" customHeight="1" x14ac:dyDescent="0.25"/>
    <row r="44549" ht="30.75" customHeight="1" x14ac:dyDescent="0.25"/>
    <row r="44550" ht="30.75" customHeight="1" x14ac:dyDescent="0.25"/>
    <row r="44551" ht="30.75" customHeight="1" x14ac:dyDescent="0.25"/>
    <row r="44552" ht="30.75" customHeight="1" x14ac:dyDescent="0.25"/>
    <row r="44553" ht="30.75" customHeight="1" x14ac:dyDescent="0.25"/>
    <row r="44554" ht="30.75" customHeight="1" x14ac:dyDescent="0.25"/>
    <row r="44555" ht="30.75" customHeight="1" x14ac:dyDescent="0.25"/>
    <row r="44556" ht="30.75" customHeight="1" x14ac:dyDescent="0.25"/>
    <row r="44557" ht="30.75" customHeight="1" x14ac:dyDescent="0.25"/>
    <row r="44558" ht="30.75" customHeight="1" x14ac:dyDescent="0.25"/>
    <row r="44559" ht="30.75" customHeight="1" x14ac:dyDescent="0.25"/>
    <row r="44560" ht="30.75" customHeight="1" x14ac:dyDescent="0.25"/>
    <row r="44561" ht="30.75" customHeight="1" x14ac:dyDescent="0.25"/>
    <row r="44562" ht="30.75" customHeight="1" x14ac:dyDescent="0.25"/>
    <row r="44563" ht="30.75" customHeight="1" x14ac:dyDescent="0.25"/>
    <row r="44564" ht="30.75" customHeight="1" x14ac:dyDescent="0.25"/>
    <row r="44565" ht="30.75" customHeight="1" x14ac:dyDescent="0.25"/>
    <row r="44566" ht="30.75" customHeight="1" x14ac:dyDescent="0.25"/>
    <row r="44567" ht="30.75" customHeight="1" x14ac:dyDescent="0.25"/>
    <row r="44568" ht="30.75" customHeight="1" x14ac:dyDescent="0.25"/>
    <row r="44569" ht="30.75" customHeight="1" x14ac:dyDescent="0.25"/>
    <row r="44570" ht="30.75" customHeight="1" x14ac:dyDescent="0.25"/>
    <row r="44571" ht="30.75" customHeight="1" x14ac:dyDescent="0.25"/>
    <row r="44572" ht="30.75" customHeight="1" x14ac:dyDescent="0.25"/>
    <row r="44573" ht="30.75" customHeight="1" x14ac:dyDescent="0.25"/>
    <row r="44574" ht="30.75" customHeight="1" x14ac:dyDescent="0.25"/>
    <row r="44575" ht="30.75" customHeight="1" x14ac:dyDescent="0.25"/>
    <row r="44576" ht="30.75" customHeight="1" x14ac:dyDescent="0.25"/>
    <row r="44577" ht="30.75" customHeight="1" x14ac:dyDescent="0.25"/>
    <row r="44578" ht="30.75" customHeight="1" x14ac:dyDescent="0.25"/>
    <row r="44579" ht="30.75" customHeight="1" x14ac:dyDescent="0.25"/>
    <row r="44580" ht="30.75" customHeight="1" x14ac:dyDescent="0.25"/>
    <row r="44581" ht="30.75" customHeight="1" x14ac:dyDescent="0.25"/>
    <row r="44582" ht="30.75" customHeight="1" x14ac:dyDescent="0.25"/>
    <row r="44583" ht="30.75" customHeight="1" x14ac:dyDescent="0.25"/>
    <row r="44584" ht="30.75" customHeight="1" x14ac:dyDescent="0.25"/>
    <row r="44585" ht="30.75" customHeight="1" x14ac:dyDescent="0.25"/>
    <row r="44586" ht="30.75" customHeight="1" x14ac:dyDescent="0.25"/>
    <row r="44587" ht="30.75" customHeight="1" x14ac:dyDescent="0.25"/>
    <row r="44588" ht="30.75" customHeight="1" x14ac:dyDescent="0.25"/>
    <row r="44589" ht="30.75" customHeight="1" x14ac:dyDescent="0.25"/>
    <row r="44590" ht="30.75" customHeight="1" x14ac:dyDescent="0.25"/>
    <row r="44591" ht="30.75" customHeight="1" x14ac:dyDescent="0.25"/>
    <row r="44592" ht="30.75" customHeight="1" x14ac:dyDescent="0.25"/>
    <row r="44593" ht="30.75" customHeight="1" x14ac:dyDescent="0.25"/>
    <row r="44594" ht="30.75" customHeight="1" x14ac:dyDescent="0.25"/>
    <row r="44595" ht="30.75" customHeight="1" x14ac:dyDescent="0.25"/>
    <row r="44596" ht="30.75" customHeight="1" x14ac:dyDescent="0.25"/>
    <row r="44597" ht="30.75" customHeight="1" x14ac:dyDescent="0.25"/>
    <row r="44598" ht="30.75" customHeight="1" x14ac:dyDescent="0.25"/>
    <row r="44599" ht="30.75" customHeight="1" x14ac:dyDescent="0.25"/>
    <row r="44600" ht="30.75" customHeight="1" x14ac:dyDescent="0.25"/>
    <row r="44601" ht="30.75" customHeight="1" x14ac:dyDescent="0.25"/>
    <row r="44602" ht="30.75" customHeight="1" x14ac:dyDescent="0.25"/>
    <row r="44603" ht="30.75" customHeight="1" x14ac:dyDescent="0.25"/>
    <row r="44604" ht="30.75" customHeight="1" x14ac:dyDescent="0.25"/>
    <row r="44605" ht="30.75" customHeight="1" x14ac:dyDescent="0.25"/>
    <row r="44606" ht="30.75" customHeight="1" x14ac:dyDescent="0.25"/>
    <row r="44607" ht="30.75" customHeight="1" x14ac:dyDescent="0.25"/>
    <row r="44608" ht="30.75" customHeight="1" x14ac:dyDescent="0.25"/>
    <row r="44609" ht="30.75" customHeight="1" x14ac:dyDescent="0.25"/>
    <row r="44610" ht="30.75" customHeight="1" x14ac:dyDescent="0.25"/>
    <row r="44611" ht="30.75" customHeight="1" x14ac:dyDescent="0.25"/>
    <row r="44612" ht="30.75" customHeight="1" x14ac:dyDescent="0.25"/>
    <row r="44613" ht="30.75" customHeight="1" x14ac:dyDescent="0.25"/>
    <row r="44614" ht="30.75" customHeight="1" x14ac:dyDescent="0.25"/>
    <row r="44615" ht="30.75" customHeight="1" x14ac:dyDescent="0.25"/>
    <row r="44616" ht="30.75" customHeight="1" x14ac:dyDescent="0.25"/>
    <row r="44617" ht="30.75" customHeight="1" x14ac:dyDescent="0.25"/>
    <row r="44618" ht="30.75" customHeight="1" x14ac:dyDescent="0.25"/>
    <row r="44619" ht="30.75" customHeight="1" x14ac:dyDescent="0.25"/>
    <row r="44620" ht="30.75" customHeight="1" x14ac:dyDescent="0.25"/>
    <row r="44621" ht="30.75" customHeight="1" x14ac:dyDescent="0.25"/>
    <row r="44622" ht="30.75" customHeight="1" x14ac:dyDescent="0.25"/>
    <row r="44623" ht="30.75" customHeight="1" x14ac:dyDescent="0.25"/>
    <row r="44624" ht="30.75" customHeight="1" x14ac:dyDescent="0.25"/>
    <row r="44625" ht="30.75" customHeight="1" x14ac:dyDescent="0.25"/>
    <row r="44626" ht="30.75" customHeight="1" x14ac:dyDescent="0.25"/>
    <row r="44627" ht="30.75" customHeight="1" x14ac:dyDescent="0.25"/>
    <row r="44628" ht="30.75" customHeight="1" x14ac:dyDescent="0.25"/>
    <row r="44629" ht="30.75" customHeight="1" x14ac:dyDescent="0.25"/>
    <row r="44630" ht="30.75" customHeight="1" x14ac:dyDescent="0.25"/>
    <row r="44631" ht="30.75" customHeight="1" x14ac:dyDescent="0.25"/>
    <row r="44632" ht="30.75" customHeight="1" x14ac:dyDescent="0.25"/>
    <row r="44633" ht="30.75" customHeight="1" x14ac:dyDescent="0.25"/>
    <row r="44634" ht="30.75" customHeight="1" x14ac:dyDescent="0.25"/>
    <row r="44635" ht="30.75" customHeight="1" x14ac:dyDescent="0.25"/>
    <row r="44636" ht="30.75" customHeight="1" x14ac:dyDescent="0.25"/>
    <row r="44637" ht="30.75" customHeight="1" x14ac:dyDescent="0.25"/>
    <row r="44638" ht="30.75" customHeight="1" x14ac:dyDescent="0.25"/>
    <row r="44639" ht="30.75" customHeight="1" x14ac:dyDescent="0.25"/>
    <row r="44640" ht="30.75" customHeight="1" x14ac:dyDescent="0.25"/>
    <row r="44641" ht="30.75" customHeight="1" x14ac:dyDescent="0.25"/>
    <row r="44642" ht="30.75" customHeight="1" x14ac:dyDescent="0.25"/>
    <row r="44643" ht="30.75" customHeight="1" x14ac:dyDescent="0.25"/>
    <row r="44644" ht="30.75" customHeight="1" x14ac:dyDescent="0.25"/>
    <row r="44645" ht="30.75" customHeight="1" x14ac:dyDescent="0.25"/>
    <row r="44646" ht="30.75" customHeight="1" x14ac:dyDescent="0.25"/>
    <row r="44647" ht="30.75" customHeight="1" x14ac:dyDescent="0.25"/>
    <row r="44648" ht="30.75" customHeight="1" x14ac:dyDescent="0.25"/>
    <row r="44649" ht="30.75" customHeight="1" x14ac:dyDescent="0.25"/>
    <row r="44650" ht="30.75" customHeight="1" x14ac:dyDescent="0.25"/>
    <row r="44651" ht="30.75" customHeight="1" x14ac:dyDescent="0.25"/>
    <row r="44652" ht="30.75" customHeight="1" x14ac:dyDescent="0.25"/>
    <row r="44653" ht="30.75" customHeight="1" x14ac:dyDescent="0.25"/>
    <row r="44654" ht="30.75" customHeight="1" x14ac:dyDescent="0.25"/>
    <row r="44655" ht="30.75" customHeight="1" x14ac:dyDescent="0.25"/>
    <row r="44656" ht="30.75" customHeight="1" x14ac:dyDescent="0.25"/>
    <row r="44657" ht="30.75" customHeight="1" x14ac:dyDescent="0.25"/>
    <row r="44658" ht="30.75" customHeight="1" x14ac:dyDescent="0.25"/>
    <row r="44659" ht="30.75" customHeight="1" x14ac:dyDescent="0.25"/>
    <row r="44660" ht="30.75" customHeight="1" x14ac:dyDescent="0.25"/>
    <row r="44661" ht="30.75" customHeight="1" x14ac:dyDescent="0.25"/>
    <row r="44662" ht="30.75" customHeight="1" x14ac:dyDescent="0.25"/>
    <row r="44663" ht="30.75" customHeight="1" x14ac:dyDescent="0.25"/>
    <row r="44664" ht="30.75" customHeight="1" x14ac:dyDescent="0.25"/>
    <row r="44665" ht="30.75" customHeight="1" x14ac:dyDescent="0.25"/>
    <row r="44666" ht="30.75" customHeight="1" x14ac:dyDescent="0.25"/>
    <row r="44667" ht="30.75" customHeight="1" x14ac:dyDescent="0.25"/>
    <row r="44668" ht="30.75" customHeight="1" x14ac:dyDescent="0.25"/>
    <row r="44669" ht="30.75" customHeight="1" x14ac:dyDescent="0.25"/>
    <row r="44670" ht="30.75" customHeight="1" x14ac:dyDescent="0.25"/>
    <row r="44671" ht="30.75" customHeight="1" x14ac:dyDescent="0.25"/>
    <row r="44672" ht="30.75" customHeight="1" x14ac:dyDescent="0.25"/>
    <row r="44673" ht="30.75" customHeight="1" x14ac:dyDescent="0.25"/>
    <row r="44674" ht="30.75" customHeight="1" x14ac:dyDescent="0.25"/>
    <row r="44675" ht="30.75" customHeight="1" x14ac:dyDescent="0.25"/>
    <row r="44676" ht="30.75" customHeight="1" x14ac:dyDescent="0.25"/>
    <row r="44677" ht="30.75" customHeight="1" x14ac:dyDescent="0.25"/>
    <row r="44678" ht="30.75" customHeight="1" x14ac:dyDescent="0.25"/>
    <row r="44679" ht="30.75" customHeight="1" x14ac:dyDescent="0.25"/>
    <row r="44680" ht="30.75" customHeight="1" x14ac:dyDescent="0.25"/>
    <row r="44681" ht="30.75" customHeight="1" x14ac:dyDescent="0.25"/>
    <row r="44682" ht="30.75" customHeight="1" x14ac:dyDescent="0.25"/>
    <row r="44683" ht="30.75" customHeight="1" x14ac:dyDescent="0.25"/>
    <row r="44684" ht="30.75" customHeight="1" x14ac:dyDescent="0.25"/>
    <row r="44685" ht="30.75" customHeight="1" x14ac:dyDescent="0.25"/>
    <row r="44686" ht="30.75" customHeight="1" x14ac:dyDescent="0.25"/>
    <row r="44687" ht="30.75" customHeight="1" x14ac:dyDescent="0.25"/>
    <row r="44688" ht="30.75" customHeight="1" x14ac:dyDescent="0.25"/>
    <row r="44689" ht="30.75" customHeight="1" x14ac:dyDescent="0.25"/>
    <row r="44690" ht="30.75" customHeight="1" x14ac:dyDescent="0.25"/>
    <row r="44691" ht="30.75" customHeight="1" x14ac:dyDescent="0.25"/>
    <row r="44692" ht="30.75" customHeight="1" x14ac:dyDescent="0.25"/>
    <row r="44693" ht="30.75" customHeight="1" x14ac:dyDescent="0.25"/>
    <row r="44694" ht="30.75" customHeight="1" x14ac:dyDescent="0.25"/>
    <row r="44695" ht="30.75" customHeight="1" x14ac:dyDescent="0.25"/>
    <row r="44696" ht="30.75" customHeight="1" x14ac:dyDescent="0.25"/>
    <row r="44697" ht="30.75" customHeight="1" x14ac:dyDescent="0.25"/>
    <row r="44698" ht="30.75" customHeight="1" x14ac:dyDescent="0.25"/>
    <row r="44699" ht="30.75" customHeight="1" x14ac:dyDescent="0.25"/>
    <row r="44700" ht="30.75" customHeight="1" x14ac:dyDescent="0.25"/>
    <row r="44701" ht="30.75" customHeight="1" x14ac:dyDescent="0.25"/>
    <row r="44702" ht="30.75" customHeight="1" x14ac:dyDescent="0.25"/>
    <row r="44703" ht="30.75" customHeight="1" x14ac:dyDescent="0.25"/>
    <row r="44704" ht="30.75" customHeight="1" x14ac:dyDescent="0.25"/>
    <row r="44705" ht="30.75" customHeight="1" x14ac:dyDescent="0.25"/>
    <row r="44706" ht="30.75" customHeight="1" x14ac:dyDescent="0.25"/>
    <row r="44707" ht="30.75" customHeight="1" x14ac:dyDescent="0.25"/>
    <row r="44708" ht="30.75" customHeight="1" x14ac:dyDescent="0.25"/>
    <row r="44709" ht="30.75" customHeight="1" x14ac:dyDescent="0.25"/>
    <row r="44710" ht="30.75" customHeight="1" x14ac:dyDescent="0.25"/>
    <row r="44711" ht="30.75" customHeight="1" x14ac:dyDescent="0.25"/>
    <row r="44712" ht="30.75" customHeight="1" x14ac:dyDescent="0.25"/>
    <row r="44713" ht="30.75" customHeight="1" x14ac:dyDescent="0.25"/>
    <row r="44714" ht="30.75" customHeight="1" x14ac:dyDescent="0.25"/>
    <row r="44715" ht="30.75" customHeight="1" x14ac:dyDescent="0.25"/>
    <row r="44716" ht="30.75" customHeight="1" x14ac:dyDescent="0.25"/>
    <row r="44717" ht="30.75" customHeight="1" x14ac:dyDescent="0.25"/>
    <row r="44718" ht="30.75" customHeight="1" x14ac:dyDescent="0.25"/>
    <row r="44719" ht="30.75" customHeight="1" x14ac:dyDescent="0.25"/>
    <row r="44720" ht="30.75" customHeight="1" x14ac:dyDescent="0.25"/>
    <row r="44721" ht="30.75" customHeight="1" x14ac:dyDescent="0.25"/>
    <row r="44722" ht="30.75" customHeight="1" x14ac:dyDescent="0.25"/>
    <row r="44723" ht="30.75" customHeight="1" x14ac:dyDescent="0.25"/>
    <row r="44724" ht="30.75" customHeight="1" x14ac:dyDescent="0.25"/>
    <row r="44725" ht="30.75" customHeight="1" x14ac:dyDescent="0.25"/>
    <row r="44726" ht="30.75" customHeight="1" x14ac:dyDescent="0.25"/>
    <row r="44727" ht="30.75" customHeight="1" x14ac:dyDescent="0.25"/>
    <row r="44728" ht="30.75" customHeight="1" x14ac:dyDescent="0.25"/>
    <row r="44729" ht="30.75" customHeight="1" x14ac:dyDescent="0.25"/>
    <row r="44730" ht="30.75" customHeight="1" x14ac:dyDescent="0.25"/>
    <row r="44731" ht="30.75" customHeight="1" x14ac:dyDescent="0.25"/>
    <row r="44732" ht="30.75" customHeight="1" x14ac:dyDescent="0.25"/>
    <row r="44733" ht="30.75" customHeight="1" x14ac:dyDescent="0.25"/>
    <row r="44734" ht="30.75" customHeight="1" x14ac:dyDescent="0.25"/>
    <row r="44735" ht="30.75" customHeight="1" x14ac:dyDescent="0.25"/>
    <row r="44736" ht="30.75" customHeight="1" x14ac:dyDescent="0.25"/>
    <row r="44737" ht="30.75" customHeight="1" x14ac:dyDescent="0.25"/>
    <row r="44738" ht="30.75" customHeight="1" x14ac:dyDescent="0.25"/>
    <row r="44739" ht="30.75" customHeight="1" x14ac:dyDescent="0.25"/>
    <row r="44740" ht="30.75" customHeight="1" x14ac:dyDescent="0.25"/>
    <row r="44741" ht="30.75" customHeight="1" x14ac:dyDescent="0.25"/>
    <row r="44742" ht="30.75" customHeight="1" x14ac:dyDescent="0.25"/>
    <row r="44743" ht="30.75" customHeight="1" x14ac:dyDescent="0.25"/>
    <row r="44744" ht="30.75" customHeight="1" x14ac:dyDescent="0.25"/>
    <row r="44745" ht="30.75" customHeight="1" x14ac:dyDescent="0.25"/>
    <row r="44746" ht="30.75" customHeight="1" x14ac:dyDescent="0.25"/>
    <row r="44747" ht="30.75" customHeight="1" x14ac:dyDescent="0.25"/>
    <row r="44748" ht="30.75" customHeight="1" x14ac:dyDescent="0.25"/>
    <row r="44749" ht="30.75" customHeight="1" x14ac:dyDescent="0.25"/>
    <row r="44750" ht="30.75" customHeight="1" x14ac:dyDescent="0.25"/>
    <row r="44751" ht="30.75" customHeight="1" x14ac:dyDescent="0.25"/>
    <row r="44752" ht="30.75" customHeight="1" x14ac:dyDescent="0.25"/>
    <row r="44753" ht="30.75" customHeight="1" x14ac:dyDescent="0.25"/>
    <row r="44754" ht="30.75" customHeight="1" x14ac:dyDescent="0.25"/>
    <row r="44755" ht="30.75" customHeight="1" x14ac:dyDescent="0.25"/>
    <row r="44756" ht="30.75" customHeight="1" x14ac:dyDescent="0.25"/>
    <row r="44757" ht="30.75" customHeight="1" x14ac:dyDescent="0.25"/>
    <row r="44758" ht="30.75" customHeight="1" x14ac:dyDescent="0.25"/>
    <row r="44759" ht="30.75" customHeight="1" x14ac:dyDescent="0.25"/>
    <row r="44760" ht="30.75" customHeight="1" x14ac:dyDescent="0.25"/>
    <row r="44761" ht="30.75" customHeight="1" x14ac:dyDescent="0.25"/>
    <row r="44762" ht="30.75" customHeight="1" x14ac:dyDescent="0.25"/>
    <row r="44763" ht="30.75" customHeight="1" x14ac:dyDescent="0.25"/>
    <row r="44764" ht="30.75" customHeight="1" x14ac:dyDescent="0.25"/>
    <row r="44765" ht="30.75" customHeight="1" x14ac:dyDescent="0.25"/>
    <row r="44766" ht="30.75" customHeight="1" x14ac:dyDescent="0.25"/>
    <row r="44767" ht="30.75" customHeight="1" x14ac:dyDescent="0.25"/>
    <row r="44768" ht="30.75" customHeight="1" x14ac:dyDescent="0.25"/>
    <row r="44769" ht="30.75" customHeight="1" x14ac:dyDescent="0.25"/>
    <row r="44770" ht="30.75" customHeight="1" x14ac:dyDescent="0.25"/>
    <row r="44771" ht="30.75" customHeight="1" x14ac:dyDescent="0.25"/>
    <row r="44772" ht="30.75" customHeight="1" x14ac:dyDescent="0.25"/>
    <row r="44773" ht="30.75" customHeight="1" x14ac:dyDescent="0.25"/>
    <row r="44774" ht="30.75" customHeight="1" x14ac:dyDescent="0.25"/>
    <row r="44775" ht="30.75" customHeight="1" x14ac:dyDescent="0.25"/>
    <row r="44776" ht="30.75" customHeight="1" x14ac:dyDescent="0.25"/>
    <row r="44777" ht="30.75" customHeight="1" x14ac:dyDescent="0.25"/>
    <row r="44778" ht="30.75" customHeight="1" x14ac:dyDescent="0.25"/>
    <row r="44779" ht="30.75" customHeight="1" x14ac:dyDescent="0.25"/>
    <row r="44780" ht="30.75" customHeight="1" x14ac:dyDescent="0.25"/>
    <row r="44781" ht="30.75" customHeight="1" x14ac:dyDescent="0.25"/>
    <row r="44782" ht="30.75" customHeight="1" x14ac:dyDescent="0.25"/>
    <row r="44783" ht="30.75" customHeight="1" x14ac:dyDescent="0.25"/>
    <row r="44784" ht="30.75" customHeight="1" x14ac:dyDescent="0.25"/>
    <row r="44785" ht="30.75" customHeight="1" x14ac:dyDescent="0.25"/>
    <row r="44786" ht="30.75" customHeight="1" x14ac:dyDescent="0.25"/>
    <row r="44787" ht="30.75" customHeight="1" x14ac:dyDescent="0.25"/>
    <row r="44788" ht="30.75" customHeight="1" x14ac:dyDescent="0.25"/>
    <row r="44789" ht="30.75" customHeight="1" x14ac:dyDescent="0.25"/>
    <row r="44790" ht="30.75" customHeight="1" x14ac:dyDescent="0.25"/>
    <row r="44791" ht="30.75" customHeight="1" x14ac:dyDescent="0.25"/>
    <row r="44792" ht="30.75" customHeight="1" x14ac:dyDescent="0.25"/>
    <row r="44793" ht="30.75" customHeight="1" x14ac:dyDescent="0.25"/>
    <row r="44794" ht="30.75" customHeight="1" x14ac:dyDescent="0.25"/>
    <row r="44795" ht="30.75" customHeight="1" x14ac:dyDescent="0.25"/>
    <row r="44796" ht="30.75" customHeight="1" x14ac:dyDescent="0.25"/>
    <row r="44797" ht="30.75" customHeight="1" x14ac:dyDescent="0.25"/>
    <row r="44798" ht="30.75" customHeight="1" x14ac:dyDescent="0.25"/>
    <row r="44799" ht="30.75" customHeight="1" x14ac:dyDescent="0.25"/>
    <row r="44800" ht="30.75" customHeight="1" x14ac:dyDescent="0.25"/>
    <row r="44801" ht="30.75" customHeight="1" x14ac:dyDescent="0.25"/>
    <row r="44802" ht="30.75" customHeight="1" x14ac:dyDescent="0.25"/>
    <row r="44803" ht="30.75" customHeight="1" x14ac:dyDescent="0.25"/>
    <row r="44804" ht="30.75" customHeight="1" x14ac:dyDescent="0.25"/>
    <row r="44805" ht="30.75" customHeight="1" x14ac:dyDescent="0.25"/>
    <row r="44806" ht="30.75" customHeight="1" x14ac:dyDescent="0.25"/>
    <row r="44807" ht="30.75" customHeight="1" x14ac:dyDescent="0.25"/>
    <row r="44808" ht="30.75" customHeight="1" x14ac:dyDescent="0.25"/>
    <row r="44809" ht="30.75" customHeight="1" x14ac:dyDescent="0.25"/>
    <row r="44810" ht="30.75" customHeight="1" x14ac:dyDescent="0.25"/>
    <row r="44811" ht="30.75" customHeight="1" x14ac:dyDescent="0.25"/>
    <row r="44812" ht="30.75" customHeight="1" x14ac:dyDescent="0.25"/>
    <row r="44813" ht="30.75" customHeight="1" x14ac:dyDescent="0.25"/>
    <row r="44814" ht="30.75" customHeight="1" x14ac:dyDescent="0.25"/>
    <row r="44815" ht="30.75" customHeight="1" x14ac:dyDescent="0.25"/>
    <row r="44816" ht="30.75" customHeight="1" x14ac:dyDescent="0.25"/>
    <row r="44817" ht="30.75" customHeight="1" x14ac:dyDescent="0.25"/>
    <row r="44818" ht="30.75" customHeight="1" x14ac:dyDescent="0.25"/>
    <row r="44819" ht="30.75" customHeight="1" x14ac:dyDescent="0.25"/>
    <row r="44820" ht="30.75" customHeight="1" x14ac:dyDescent="0.25"/>
    <row r="44821" ht="30.75" customHeight="1" x14ac:dyDescent="0.25"/>
    <row r="44822" ht="30.75" customHeight="1" x14ac:dyDescent="0.25"/>
    <row r="44823" ht="30.75" customHeight="1" x14ac:dyDescent="0.25"/>
    <row r="44824" ht="30.75" customHeight="1" x14ac:dyDescent="0.25"/>
    <row r="44825" ht="30.75" customHeight="1" x14ac:dyDescent="0.25"/>
    <row r="44826" ht="30.75" customHeight="1" x14ac:dyDescent="0.25"/>
    <row r="44827" ht="30.75" customHeight="1" x14ac:dyDescent="0.25"/>
    <row r="44828" ht="30.75" customHeight="1" x14ac:dyDescent="0.25"/>
    <row r="44829" ht="30.75" customHeight="1" x14ac:dyDescent="0.25"/>
    <row r="44830" ht="30.75" customHeight="1" x14ac:dyDescent="0.25"/>
    <row r="44831" ht="30.75" customHeight="1" x14ac:dyDescent="0.25"/>
    <row r="44832" ht="30.75" customHeight="1" x14ac:dyDescent="0.25"/>
    <row r="44833" ht="30.75" customHeight="1" x14ac:dyDescent="0.25"/>
    <row r="44834" ht="30.75" customHeight="1" x14ac:dyDescent="0.25"/>
    <row r="44835" ht="30.75" customHeight="1" x14ac:dyDescent="0.25"/>
    <row r="44836" ht="30.75" customHeight="1" x14ac:dyDescent="0.25"/>
    <row r="44837" ht="30.75" customHeight="1" x14ac:dyDescent="0.25"/>
    <row r="44838" ht="30.75" customHeight="1" x14ac:dyDescent="0.25"/>
    <row r="44839" ht="30.75" customHeight="1" x14ac:dyDescent="0.25"/>
    <row r="44840" ht="30.75" customHeight="1" x14ac:dyDescent="0.25"/>
    <row r="44841" ht="30.75" customHeight="1" x14ac:dyDescent="0.25"/>
    <row r="44842" ht="30.75" customHeight="1" x14ac:dyDescent="0.25"/>
    <row r="44843" ht="30.75" customHeight="1" x14ac:dyDescent="0.25"/>
    <row r="44844" ht="30.75" customHeight="1" x14ac:dyDescent="0.25"/>
    <row r="44845" ht="30.75" customHeight="1" x14ac:dyDescent="0.25"/>
    <row r="44846" ht="30.75" customHeight="1" x14ac:dyDescent="0.25"/>
    <row r="44847" ht="30.75" customHeight="1" x14ac:dyDescent="0.25"/>
    <row r="44848" ht="30.75" customHeight="1" x14ac:dyDescent="0.25"/>
    <row r="44849" ht="30.75" customHeight="1" x14ac:dyDescent="0.25"/>
    <row r="44850" ht="30.75" customHeight="1" x14ac:dyDescent="0.25"/>
    <row r="44851" ht="30.75" customHeight="1" x14ac:dyDescent="0.25"/>
    <row r="44852" ht="30.75" customHeight="1" x14ac:dyDescent="0.25"/>
    <row r="44853" ht="30.75" customHeight="1" x14ac:dyDescent="0.25"/>
    <row r="44854" ht="30.75" customHeight="1" x14ac:dyDescent="0.25"/>
    <row r="44855" ht="30.75" customHeight="1" x14ac:dyDescent="0.25"/>
    <row r="44856" ht="30.75" customHeight="1" x14ac:dyDescent="0.25"/>
    <row r="44857" ht="30.75" customHeight="1" x14ac:dyDescent="0.25"/>
    <row r="44858" ht="30.75" customHeight="1" x14ac:dyDescent="0.25"/>
    <row r="44859" ht="30.75" customHeight="1" x14ac:dyDescent="0.25"/>
    <row r="44860" ht="30.75" customHeight="1" x14ac:dyDescent="0.25"/>
    <row r="44861" ht="30.75" customHeight="1" x14ac:dyDescent="0.25"/>
    <row r="44862" ht="30.75" customHeight="1" x14ac:dyDescent="0.25"/>
    <row r="44863" ht="30.75" customHeight="1" x14ac:dyDescent="0.25"/>
    <row r="44864" ht="30.75" customHeight="1" x14ac:dyDescent="0.25"/>
    <row r="44865" ht="30.75" customHeight="1" x14ac:dyDescent="0.25"/>
    <row r="44866" ht="30.75" customHeight="1" x14ac:dyDescent="0.25"/>
    <row r="44867" ht="30.75" customHeight="1" x14ac:dyDescent="0.25"/>
    <row r="44868" ht="30.75" customHeight="1" x14ac:dyDescent="0.25"/>
    <row r="44869" ht="30.75" customHeight="1" x14ac:dyDescent="0.25"/>
    <row r="44870" ht="30.75" customHeight="1" x14ac:dyDescent="0.25"/>
    <row r="44871" ht="30.75" customHeight="1" x14ac:dyDescent="0.25"/>
    <row r="44872" ht="30.75" customHeight="1" x14ac:dyDescent="0.25"/>
    <row r="44873" ht="30.75" customHeight="1" x14ac:dyDescent="0.25"/>
    <row r="44874" ht="30.75" customHeight="1" x14ac:dyDescent="0.25"/>
    <row r="44875" ht="30.75" customHeight="1" x14ac:dyDescent="0.25"/>
    <row r="44876" ht="30.75" customHeight="1" x14ac:dyDescent="0.25"/>
    <row r="44877" ht="30.75" customHeight="1" x14ac:dyDescent="0.25"/>
    <row r="44878" ht="30.75" customHeight="1" x14ac:dyDescent="0.25"/>
    <row r="44879" ht="30.75" customHeight="1" x14ac:dyDescent="0.25"/>
    <row r="44880" ht="30.75" customHeight="1" x14ac:dyDescent="0.25"/>
    <row r="44881" ht="30.75" customHeight="1" x14ac:dyDescent="0.25"/>
    <row r="44882" ht="30.75" customHeight="1" x14ac:dyDescent="0.25"/>
    <row r="44883" ht="30.75" customHeight="1" x14ac:dyDescent="0.25"/>
    <row r="44884" ht="30.75" customHeight="1" x14ac:dyDescent="0.25"/>
    <row r="44885" ht="30.75" customHeight="1" x14ac:dyDescent="0.25"/>
    <row r="44886" ht="30.75" customHeight="1" x14ac:dyDescent="0.25"/>
    <row r="44887" ht="30.75" customHeight="1" x14ac:dyDescent="0.25"/>
    <row r="44888" ht="30.75" customHeight="1" x14ac:dyDescent="0.25"/>
    <row r="44889" ht="30.75" customHeight="1" x14ac:dyDescent="0.25"/>
    <row r="44890" ht="30.75" customHeight="1" x14ac:dyDescent="0.25"/>
    <row r="44891" ht="30.75" customHeight="1" x14ac:dyDescent="0.25"/>
    <row r="44892" ht="30.75" customHeight="1" x14ac:dyDescent="0.25"/>
    <row r="44893" ht="30.75" customHeight="1" x14ac:dyDescent="0.25"/>
    <row r="44894" ht="30.75" customHeight="1" x14ac:dyDescent="0.25"/>
    <row r="44895" ht="30.75" customHeight="1" x14ac:dyDescent="0.25"/>
    <row r="44896" ht="30.75" customHeight="1" x14ac:dyDescent="0.25"/>
    <row r="44897" ht="30.75" customHeight="1" x14ac:dyDescent="0.25"/>
    <row r="44898" ht="30.75" customHeight="1" x14ac:dyDescent="0.25"/>
    <row r="44899" ht="30.75" customHeight="1" x14ac:dyDescent="0.25"/>
    <row r="44900" ht="30.75" customHeight="1" x14ac:dyDescent="0.25"/>
    <row r="44901" ht="30.75" customHeight="1" x14ac:dyDescent="0.25"/>
    <row r="44902" ht="30.75" customHeight="1" x14ac:dyDescent="0.25"/>
    <row r="44903" ht="30.75" customHeight="1" x14ac:dyDescent="0.25"/>
    <row r="44904" ht="30.75" customHeight="1" x14ac:dyDescent="0.25"/>
    <row r="44905" ht="30.75" customHeight="1" x14ac:dyDescent="0.25"/>
    <row r="44906" ht="30.75" customHeight="1" x14ac:dyDescent="0.25"/>
    <row r="44907" ht="30.75" customHeight="1" x14ac:dyDescent="0.25"/>
    <row r="44908" ht="30.75" customHeight="1" x14ac:dyDescent="0.25"/>
    <row r="44909" ht="30.75" customHeight="1" x14ac:dyDescent="0.25"/>
    <row r="44910" ht="30.75" customHeight="1" x14ac:dyDescent="0.25"/>
    <row r="44911" ht="30.75" customHeight="1" x14ac:dyDescent="0.25"/>
    <row r="44912" ht="30.75" customHeight="1" x14ac:dyDescent="0.25"/>
    <row r="44913" ht="30.75" customHeight="1" x14ac:dyDescent="0.25"/>
    <row r="44914" ht="30.75" customHeight="1" x14ac:dyDescent="0.25"/>
    <row r="44915" ht="30.75" customHeight="1" x14ac:dyDescent="0.25"/>
    <row r="44916" ht="30.75" customHeight="1" x14ac:dyDescent="0.25"/>
    <row r="44917" ht="30.75" customHeight="1" x14ac:dyDescent="0.25"/>
    <row r="44918" ht="30.75" customHeight="1" x14ac:dyDescent="0.25"/>
    <row r="44919" ht="30.75" customHeight="1" x14ac:dyDescent="0.25"/>
    <row r="44920" ht="30.75" customHeight="1" x14ac:dyDescent="0.25"/>
    <row r="44921" ht="30.75" customHeight="1" x14ac:dyDescent="0.25"/>
    <row r="44922" ht="30.75" customHeight="1" x14ac:dyDescent="0.25"/>
    <row r="44923" ht="30.75" customHeight="1" x14ac:dyDescent="0.25"/>
    <row r="44924" ht="30.75" customHeight="1" x14ac:dyDescent="0.25"/>
    <row r="44925" ht="30.75" customHeight="1" x14ac:dyDescent="0.25"/>
    <row r="44926" ht="30.75" customHeight="1" x14ac:dyDescent="0.25"/>
    <row r="44927" ht="30.75" customHeight="1" x14ac:dyDescent="0.25"/>
    <row r="44928" ht="30.75" customHeight="1" x14ac:dyDescent="0.25"/>
    <row r="44929" ht="30.75" customHeight="1" x14ac:dyDescent="0.25"/>
    <row r="44930" ht="30.75" customHeight="1" x14ac:dyDescent="0.25"/>
    <row r="44931" ht="30.75" customHeight="1" x14ac:dyDescent="0.25"/>
    <row r="44932" ht="30.75" customHeight="1" x14ac:dyDescent="0.25"/>
    <row r="44933" ht="30.75" customHeight="1" x14ac:dyDescent="0.25"/>
    <row r="44934" ht="30.75" customHeight="1" x14ac:dyDescent="0.25"/>
    <row r="44935" ht="30.75" customHeight="1" x14ac:dyDescent="0.25"/>
    <row r="44936" ht="30.75" customHeight="1" x14ac:dyDescent="0.25"/>
    <row r="44937" ht="30.75" customHeight="1" x14ac:dyDescent="0.25"/>
    <row r="44938" ht="30.75" customHeight="1" x14ac:dyDescent="0.25"/>
    <row r="44939" ht="30.75" customHeight="1" x14ac:dyDescent="0.25"/>
    <row r="44940" ht="30.75" customHeight="1" x14ac:dyDescent="0.25"/>
    <row r="44941" ht="30.75" customHeight="1" x14ac:dyDescent="0.25"/>
    <row r="44942" ht="30.75" customHeight="1" x14ac:dyDescent="0.25"/>
    <row r="44943" ht="30.75" customHeight="1" x14ac:dyDescent="0.25"/>
    <row r="44944" ht="30.75" customHeight="1" x14ac:dyDescent="0.25"/>
    <row r="44945" ht="30.75" customHeight="1" x14ac:dyDescent="0.25"/>
    <row r="44946" ht="30.75" customHeight="1" x14ac:dyDescent="0.25"/>
    <row r="44947" ht="30.75" customHeight="1" x14ac:dyDescent="0.25"/>
    <row r="44948" ht="30.75" customHeight="1" x14ac:dyDescent="0.25"/>
    <row r="44949" ht="30.75" customHeight="1" x14ac:dyDescent="0.25"/>
    <row r="44950" ht="30.75" customHeight="1" x14ac:dyDescent="0.25"/>
    <row r="44951" ht="30.75" customHeight="1" x14ac:dyDescent="0.25"/>
    <row r="44952" ht="30.75" customHeight="1" x14ac:dyDescent="0.25"/>
    <row r="44953" ht="30.75" customHeight="1" x14ac:dyDescent="0.25"/>
    <row r="44954" ht="30.75" customHeight="1" x14ac:dyDescent="0.25"/>
    <row r="44955" ht="30.75" customHeight="1" x14ac:dyDescent="0.25"/>
    <row r="44956" ht="30.75" customHeight="1" x14ac:dyDescent="0.25"/>
    <row r="44957" ht="30.75" customHeight="1" x14ac:dyDescent="0.25"/>
    <row r="44958" ht="30.75" customHeight="1" x14ac:dyDescent="0.25"/>
    <row r="44959" ht="30.75" customHeight="1" x14ac:dyDescent="0.25"/>
    <row r="44960" ht="30.75" customHeight="1" x14ac:dyDescent="0.25"/>
    <row r="44961" ht="30.75" customHeight="1" x14ac:dyDescent="0.25"/>
    <row r="44962" ht="30.75" customHeight="1" x14ac:dyDescent="0.25"/>
    <row r="44963" ht="30.75" customHeight="1" x14ac:dyDescent="0.25"/>
    <row r="44964" ht="30.75" customHeight="1" x14ac:dyDescent="0.25"/>
    <row r="44965" ht="30.75" customHeight="1" x14ac:dyDescent="0.25"/>
    <row r="44966" ht="30.75" customHeight="1" x14ac:dyDescent="0.25"/>
    <row r="44967" ht="30.75" customHeight="1" x14ac:dyDescent="0.25"/>
    <row r="44968" ht="30.75" customHeight="1" x14ac:dyDescent="0.25"/>
    <row r="44969" ht="30.75" customHeight="1" x14ac:dyDescent="0.25"/>
    <row r="44970" ht="30.75" customHeight="1" x14ac:dyDescent="0.25"/>
    <row r="44971" ht="30.75" customHeight="1" x14ac:dyDescent="0.25"/>
    <row r="44972" ht="30.75" customHeight="1" x14ac:dyDescent="0.25"/>
    <row r="44973" ht="30.75" customHeight="1" x14ac:dyDescent="0.25"/>
    <row r="44974" ht="30.75" customHeight="1" x14ac:dyDescent="0.25"/>
    <row r="44975" ht="30.75" customHeight="1" x14ac:dyDescent="0.25"/>
    <row r="44976" ht="30.75" customHeight="1" x14ac:dyDescent="0.25"/>
    <row r="44977" ht="30.75" customHeight="1" x14ac:dyDescent="0.25"/>
    <row r="44978" ht="30.75" customHeight="1" x14ac:dyDescent="0.25"/>
    <row r="44979" ht="30.75" customHeight="1" x14ac:dyDescent="0.25"/>
    <row r="44980" ht="30.75" customHeight="1" x14ac:dyDescent="0.25"/>
    <row r="44981" ht="30.75" customHeight="1" x14ac:dyDescent="0.25"/>
    <row r="44982" ht="30.75" customHeight="1" x14ac:dyDescent="0.25"/>
    <row r="44983" ht="30.75" customHeight="1" x14ac:dyDescent="0.25"/>
    <row r="44984" ht="30.75" customHeight="1" x14ac:dyDescent="0.25"/>
    <row r="44985" ht="30.75" customHeight="1" x14ac:dyDescent="0.25"/>
    <row r="44986" ht="30.75" customHeight="1" x14ac:dyDescent="0.25"/>
    <row r="44987" ht="30.75" customHeight="1" x14ac:dyDescent="0.25"/>
    <row r="44988" ht="30.75" customHeight="1" x14ac:dyDescent="0.25"/>
    <row r="44989" ht="30.75" customHeight="1" x14ac:dyDescent="0.25"/>
    <row r="44990" ht="30.75" customHeight="1" x14ac:dyDescent="0.25"/>
    <row r="44991" ht="30.75" customHeight="1" x14ac:dyDescent="0.25"/>
    <row r="44992" ht="30.75" customHeight="1" x14ac:dyDescent="0.25"/>
    <row r="44993" ht="30.75" customHeight="1" x14ac:dyDescent="0.25"/>
    <row r="44994" ht="30.75" customHeight="1" x14ac:dyDescent="0.25"/>
    <row r="44995" ht="30.75" customHeight="1" x14ac:dyDescent="0.25"/>
    <row r="44996" ht="30.75" customHeight="1" x14ac:dyDescent="0.25"/>
    <row r="44997" ht="30.75" customHeight="1" x14ac:dyDescent="0.25"/>
    <row r="44998" ht="30.75" customHeight="1" x14ac:dyDescent="0.25"/>
    <row r="44999" ht="30.75" customHeight="1" x14ac:dyDescent="0.25"/>
    <row r="45000" ht="30.75" customHeight="1" x14ac:dyDescent="0.25"/>
    <row r="45001" ht="30.75" customHeight="1" x14ac:dyDescent="0.25"/>
    <row r="45002" ht="30.75" customHeight="1" x14ac:dyDescent="0.25"/>
    <row r="45003" ht="30.75" customHeight="1" x14ac:dyDescent="0.25"/>
    <row r="45004" ht="30.75" customHeight="1" x14ac:dyDescent="0.25"/>
    <row r="45005" ht="30.75" customHeight="1" x14ac:dyDescent="0.25"/>
    <row r="45006" ht="30.75" customHeight="1" x14ac:dyDescent="0.25"/>
    <row r="45007" ht="30.75" customHeight="1" x14ac:dyDescent="0.25"/>
    <row r="45008" ht="30.75" customHeight="1" x14ac:dyDescent="0.25"/>
    <row r="45009" ht="30.75" customHeight="1" x14ac:dyDescent="0.25"/>
    <row r="45010" ht="30.75" customHeight="1" x14ac:dyDescent="0.25"/>
    <row r="45011" ht="30.75" customHeight="1" x14ac:dyDescent="0.25"/>
    <row r="45012" ht="30.75" customHeight="1" x14ac:dyDescent="0.25"/>
    <row r="45013" ht="30.75" customHeight="1" x14ac:dyDescent="0.25"/>
    <row r="45014" ht="30.75" customHeight="1" x14ac:dyDescent="0.25"/>
    <row r="45015" ht="30.75" customHeight="1" x14ac:dyDescent="0.25"/>
    <row r="45016" ht="30.75" customHeight="1" x14ac:dyDescent="0.25"/>
    <row r="45017" ht="30.75" customHeight="1" x14ac:dyDescent="0.25"/>
    <row r="45018" ht="30.75" customHeight="1" x14ac:dyDescent="0.25"/>
    <row r="45019" ht="30.75" customHeight="1" x14ac:dyDescent="0.25"/>
    <row r="45020" ht="30.75" customHeight="1" x14ac:dyDescent="0.25"/>
    <row r="45021" ht="30.75" customHeight="1" x14ac:dyDescent="0.25"/>
    <row r="45022" ht="30.75" customHeight="1" x14ac:dyDescent="0.25"/>
    <row r="45023" ht="30.75" customHeight="1" x14ac:dyDescent="0.25"/>
    <row r="45024" ht="30.75" customHeight="1" x14ac:dyDescent="0.25"/>
    <row r="45025" ht="30.75" customHeight="1" x14ac:dyDescent="0.25"/>
    <row r="45026" ht="30.75" customHeight="1" x14ac:dyDescent="0.25"/>
    <row r="45027" ht="30.75" customHeight="1" x14ac:dyDescent="0.25"/>
    <row r="45028" ht="30.75" customHeight="1" x14ac:dyDescent="0.25"/>
    <row r="45029" ht="30.75" customHeight="1" x14ac:dyDescent="0.25"/>
    <row r="45030" ht="30.75" customHeight="1" x14ac:dyDescent="0.25"/>
    <row r="45031" ht="30.75" customHeight="1" x14ac:dyDescent="0.25"/>
    <row r="45032" ht="30.75" customHeight="1" x14ac:dyDescent="0.25"/>
    <row r="45033" ht="30.75" customHeight="1" x14ac:dyDescent="0.25"/>
    <row r="45034" ht="30.75" customHeight="1" x14ac:dyDescent="0.25"/>
    <row r="45035" ht="30.75" customHeight="1" x14ac:dyDescent="0.25"/>
    <row r="45036" ht="30.75" customHeight="1" x14ac:dyDescent="0.25"/>
    <row r="45037" ht="30.75" customHeight="1" x14ac:dyDescent="0.25"/>
    <row r="45038" ht="30.75" customHeight="1" x14ac:dyDescent="0.25"/>
    <row r="45039" ht="30.75" customHeight="1" x14ac:dyDescent="0.25"/>
    <row r="45040" ht="30.75" customHeight="1" x14ac:dyDescent="0.25"/>
    <row r="45041" ht="30.75" customHeight="1" x14ac:dyDescent="0.25"/>
    <row r="45042" ht="30.75" customHeight="1" x14ac:dyDescent="0.25"/>
    <row r="45043" ht="30.75" customHeight="1" x14ac:dyDescent="0.25"/>
    <row r="45044" ht="30.75" customHeight="1" x14ac:dyDescent="0.25"/>
    <row r="45045" ht="30.75" customHeight="1" x14ac:dyDescent="0.25"/>
    <row r="45046" ht="30.75" customHeight="1" x14ac:dyDescent="0.25"/>
    <row r="45047" ht="30.75" customHeight="1" x14ac:dyDescent="0.25"/>
    <row r="45048" ht="30.75" customHeight="1" x14ac:dyDescent="0.25"/>
    <row r="45049" ht="30.75" customHeight="1" x14ac:dyDescent="0.25"/>
    <row r="45050" ht="30.75" customHeight="1" x14ac:dyDescent="0.25"/>
    <row r="45051" ht="30.75" customHeight="1" x14ac:dyDescent="0.25"/>
    <row r="45052" ht="30.75" customHeight="1" x14ac:dyDescent="0.25"/>
    <row r="45053" ht="30.75" customHeight="1" x14ac:dyDescent="0.25"/>
    <row r="45054" ht="30.75" customHeight="1" x14ac:dyDescent="0.25"/>
    <row r="45055" ht="30.75" customHeight="1" x14ac:dyDescent="0.25"/>
    <row r="45056" ht="30.75" customHeight="1" x14ac:dyDescent="0.25"/>
    <row r="45057" ht="30.75" customHeight="1" x14ac:dyDescent="0.25"/>
    <row r="45058" ht="30.75" customHeight="1" x14ac:dyDescent="0.25"/>
    <row r="45059" ht="30.75" customHeight="1" x14ac:dyDescent="0.25"/>
    <row r="45060" ht="30.75" customHeight="1" x14ac:dyDescent="0.25"/>
    <row r="45061" ht="30.75" customHeight="1" x14ac:dyDescent="0.25"/>
    <row r="45062" ht="30.75" customHeight="1" x14ac:dyDescent="0.25"/>
    <row r="45063" ht="30.75" customHeight="1" x14ac:dyDescent="0.25"/>
    <row r="45064" ht="30.75" customHeight="1" x14ac:dyDescent="0.25"/>
    <row r="45065" ht="30.75" customHeight="1" x14ac:dyDescent="0.25"/>
    <row r="45066" ht="30.75" customHeight="1" x14ac:dyDescent="0.25"/>
    <row r="45067" ht="30.75" customHeight="1" x14ac:dyDescent="0.25"/>
    <row r="45068" ht="30.75" customHeight="1" x14ac:dyDescent="0.25"/>
    <row r="45069" ht="30.75" customHeight="1" x14ac:dyDescent="0.25"/>
    <row r="45070" ht="30.75" customHeight="1" x14ac:dyDescent="0.25"/>
    <row r="45071" ht="30.75" customHeight="1" x14ac:dyDescent="0.25"/>
    <row r="45072" ht="30.75" customHeight="1" x14ac:dyDescent="0.25"/>
    <row r="45073" ht="30.75" customHeight="1" x14ac:dyDescent="0.25"/>
    <row r="45074" ht="30.75" customHeight="1" x14ac:dyDescent="0.25"/>
    <row r="45075" ht="30.75" customHeight="1" x14ac:dyDescent="0.25"/>
    <row r="45076" ht="30.75" customHeight="1" x14ac:dyDescent="0.25"/>
    <row r="45077" ht="30.75" customHeight="1" x14ac:dyDescent="0.25"/>
    <row r="45078" ht="30.75" customHeight="1" x14ac:dyDescent="0.25"/>
    <row r="45079" ht="30.75" customHeight="1" x14ac:dyDescent="0.25"/>
    <row r="45080" ht="30.75" customHeight="1" x14ac:dyDescent="0.25"/>
    <row r="45081" ht="30.75" customHeight="1" x14ac:dyDescent="0.25"/>
    <row r="45082" ht="30.75" customHeight="1" x14ac:dyDescent="0.25"/>
    <row r="45083" ht="30.75" customHeight="1" x14ac:dyDescent="0.25"/>
    <row r="45084" ht="30.75" customHeight="1" x14ac:dyDescent="0.25"/>
    <row r="45085" ht="30.75" customHeight="1" x14ac:dyDescent="0.25"/>
    <row r="45086" ht="30.75" customHeight="1" x14ac:dyDescent="0.25"/>
    <row r="45087" ht="30.75" customHeight="1" x14ac:dyDescent="0.25"/>
    <row r="45088" ht="30.75" customHeight="1" x14ac:dyDescent="0.25"/>
    <row r="45089" ht="30.75" customHeight="1" x14ac:dyDescent="0.25"/>
    <row r="45090" ht="30.75" customHeight="1" x14ac:dyDescent="0.25"/>
    <row r="45091" ht="30.75" customHeight="1" x14ac:dyDescent="0.25"/>
    <row r="45092" ht="30.75" customHeight="1" x14ac:dyDescent="0.25"/>
    <row r="45093" ht="30.75" customHeight="1" x14ac:dyDescent="0.25"/>
    <row r="45094" ht="30.75" customHeight="1" x14ac:dyDescent="0.25"/>
    <row r="45095" ht="30.75" customHeight="1" x14ac:dyDescent="0.25"/>
    <row r="45096" ht="30.75" customHeight="1" x14ac:dyDescent="0.25"/>
    <row r="45097" ht="30.75" customHeight="1" x14ac:dyDescent="0.25"/>
    <row r="45098" ht="30.75" customHeight="1" x14ac:dyDescent="0.25"/>
    <row r="45099" ht="30.75" customHeight="1" x14ac:dyDescent="0.25"/>
    <row r="45100" ht="30.75" customHeight="1" x14ac:dyDescent="0.25"/>
    <row r="45101" ht="30.75" customHeight="1" x14ac:dyDescent="0.25"/>
    <row r="45102" ht="30.75" customHeight="1" x14ac:dyDescent="0.25"/>
    <row r="45103" ht="30.75" customHeight="1" x14ac:dyDescent="0.25"/>
    <row r="45104" ht="30.75" customHeight="1" x14ac:dyDescent="0.25"/>
    <row r="45105" ht="30.75" customHeight="1" x14ac:dyDescent="0.25"/>
    <row r="45106" ht="30.75" customHeight="1" x14ac:dyDescent="0.25"/>
    <row r="45107" ht="30.75" customHeight="1" x14ac:dyDescent="0.25"/>
    <row r="45108" ht="30.75" customHeight="1" x14ac:dyDescent="0.25"/>
    <row r="45109" ht="30.75" customHeight="1" x14ac:dyDescent="0.25"/>
    <row r="45110" ht="30.75" customHeight="1" x14ac:dyDescent="0.25"/>
    <row r="45111" ht="30.75" customHeight="1" x14ac:dyDescent="0.25"/>
    <row r="45112" ht="30.75" customHeight="1" x14ac:dyDescent="0.25"/>
    <row r="45113" ht="30.75" customHeight="1" x14ac:dyDescent="0.25"/>
    <row r="45114" ht="30.75" customHeight="1" x14ac:dyDescent="0.25"/>
    <row r="45115" ht="30.75" customHeight="1" x14ac:dyDescent="0.25"/>
    <row r="45116" ht="30.75" customHeight="1" x14ac:dyDescent="0.25"/>
    <row r="45117" ht="30.75" customHeight="1" x14ac:dyDescent="0.25"/>
    <row r="45118" ht="30.75" customHeight="1" x14ac:dyDescent="0.25"/>
    <row r="45119" ht="30.75" customHeight="1" x14ac:dyDescent="0.25"/>
    <row r="45120" ht="30.75" customHeight="1" x14ac:dyDescent="0.25"/>
    <row r="45121" ht="30.75" customHeight="1" x14ac:dyDescent="0.25"/>
    <row r="45122" ht="30.75" customHeight="1" x14ac:dyDescent="0.25"/>
    <row r="45123" ht="30.75" customHeight="1" x14ac:dyDescent="0.25"/>
    <row r="45124" ht="30.75" customHeight="1" x14ac:dyDescent="0.25"/>
    <row r="45125" ht="30.75" customHeight="1" x14ac:dyDescent="0.25"/>
    <row r="45126" ht="30.75" customHeight="1" x14ac:dyDescent="0.25"/>
    <row r="45127" ht="30.75" customHeight="1" x14ac:dyDescent="0.25"/>
    <row r="45128" ht="30.75" customHeight="1" x14ac:dyDescent="0.25"/>
    <row r="45129" ht="30.75" customHeight="1" x14ac:dyDescent="0.25"/>
    <row r="45130" ht="30.75" customHeight="1" x14ac:dyDescent="0.25"/>
    <row r="45131" ht="30.75" customHeight="1" x14ac:dyDescent="0.25"/>
    <row r="45132" ht="30.75" customHeight="1" x14ac:dyDescent="0.25"/>
    <row r="45133" ht="30.75" customHeight="1" x14ac:dyDescent="0.25"/>
    <row r="45134" ht="30.75" customHeight="1" x14ac:dyDescent="0.25"/>
    <row r="45135" ht="30.75" customHeight="1" x14ac:dyDescent="0.25"/>
    <row r="45136" ht="30.75" customHeight="1" x14ac:dyDescent="0.25"/>
    <row r="45137" ht="30.75" customHeight="1" x14ac:dyDescent="0.25"/>
    <row r="45138" ht="30.75" customHeight="1" x14ac:dyDescent="0.25"/>
    <row r="45139" ht="30.75" customHeight="1" x14ac:dyDescent="0.25"/>
    <row r="45140" ht="30.75" customHeight="1" x14ac:dyDescent="0.25"/>
    <row r="45141" ht="30.75" customHeight="1" x14ac:dyDescent="0.25"/>
    <row r="45142" ht="30.75" customHeight="1" x14ac:dyDescent="0.25"/>
    <row r="45143" ht="30.75" customHeight="1" x14ac:dyDescent="0.25"/>
    <row r="45144" ht="30.75" customHeight="1" x14ac:dyDescent="0.25"/>
    <row r="45145" ht="30.75" customHeight="1" x14ac:dyDescent="0.25"/>
    <row r="45146" ht="30.75" customHeight="1" x14ac:dyDescent="0.25"/>
    <row r="45147" ht="30.75" customHeight="1" x14ac:dyDescent="0.25"/>
    <row r="45148" ht="30.75" customHeight="1" x14ac:dyDescent="0.25"/>
    <row r="45149" ht="30.75" customHeight="1" x14ac:dyDescent="0.25"/>
    <row r="45150" ht="30.75" customHeight="1" x14ac:dyDescent="0.25"/>
    <row r="45151" ht="30.75" customHeight="1" x14ac:dyDescent="0.25"/>
    <row r="45152" ht="30.75" customHeight="1" x14ac:dyDescent="0.25"/>
    <row r="45153" ht="30.75" customHeight="1" x14ac:dyDescent="0.25"/>
    <row r="45154" ht="30.75" customHeight="1" x14ac:dyDescent="0.25"/>
    <row r="45155" ht="30.75" customHeight="1" x14ac:dyDescent="0.25"/>
    <row r="45156" ht="30.75" customHeight="1" x14ac:dyDescent="0.25"/>
    <row r="45157" ht="30.75" customHeight="1" x14ac:dyDescent="0.25"/>
    <row r="45158" ht="30.75" customHeight="1" x14ac:dyDescent="0.25"/>
    <row r="45159" ht="30.75" customHeight="1" x14ac:dyDescent="0.25"/>
    <row r="45160" ht="30.75" customHeight="1" x14ac:dyDescent="0.25"/>
    <row r="45161" ht="30.75" customHeight="1" x14ac:dyDescent="0.25"/>
    <row r="45162" ht="30.75" customHeight="1" x14ac:dyDescent="0.25"/>
    <row r="45163" ht="30.75" customHeight="1" x14ac:dyDescent="0.25"/>
    <row r="45164" ht="30.75" customHeight="1" x14ac:dyDescent="0.25"/>
    <row r="45165" ht="30.75" customHeight="1" x14ac:dyDescent="0.25"/>
    <row r="45166" ht="30.75" customHeight="1" x14ac:dyDescent="0.25"/>
    <row r="45167" ht="30.75" customHeight="1" x14ac:dyDescent="0.25"/>
    <row r="45168" ht="30.75" customHeight="1" x14ac:dyDescent="0.25"/>
    <row r="45169" ht="30.75" customHeight="1" x14ac:dyDescent="0.25"/>
    <row r="45170" ht="30.75" customHeight="1" x14ac:dyDescent="0.25"/>
    <row r="45171" ht="30.75" customHeight="1" x14ac:dyDescent="0.25"/>
    <row r="45172" ht="30.75" customHeight="1" x14ac:dyDescent="0.25"/>
    <row r="45173" ht="30.75" customHeight="1" x14ac:dyDescent="0.25"/>
    <row r="45174" ht="30.75" customHeight="1" x14ac:dyDescent="0.25"/>
    <row r="45175" ht="30.75" customHeight="1" x14ac:dyDescent="0.25"/>
    <row r="45176" ht="30.75" customHeight="1" x14ac:dyDescent="0.25"/>
    <row r="45177" ht="30.75" customHeight="1" x14ac:dyDescent="0.25"/>
    <row r="45178" ht="30.75" customHeight="1" x14ac:dyDescent="0.25"/>
    <row r="45179" ht="30.75" customHeight="1" x14ac:dyDescent="0.25"/>
    <row r="45180" ht="30.75" customHeight="1" x14ac:dyDescent="0.25"/>
    <row r="45181" ht="30.75" customHeight="1" x14ac:dyDescent="0.25"/>
    <row r="45182" ht="30.75" customHeight="1" x14ac:dyDescent="0.25"/>
    <row r="45183" ht="30.75" customHeight="1" x14ac:dyDescent="0.25"/>
    <row r="45184" ht="30.75" customHeight="1" x14ac:dyDescent="0.25"/>
    <row r="45185" ht="30.75" customHeight="1" x14ac:dyDescent="0.25"/>
    <row r="45186" ht="30.75" customHeight="1" x14ac:dyDescent="0.25"/>
    <row r="45187" ht="30.75" customHeight="1" x14ac:dyDescent="0.25"/>
    <row r="45188" ht="30.75" customHeight="1" x14ac:dyDescent="0.25"/>
    <row r="45189" ht="30.75" customHeight="1" x14ac:dyDescent="0.25"/>
    <row r="45190" ht="30.75" customHeight="1" x14ac:dyDescent="0.25"/>
    <row r="45191" ht="30.75" customHeight="1" x14ac:dyDescent="0.25"/>
    <row r="45192" ht="30.75" customHeight="1" x14ac:dyDescent="0.25"/>
    <row r="45193" ht="30.75" customHeight="1" x14ac:dyDescent="0.25"/>
    <row r="45194" ht="30.75" customHeight="1" x14ac:dyDescent="0.25"/>
    <row r="45195" ht="30.75" customHeight="1" x14ac:dyDescent="0.25"/>
    <row r="45196" ht="30.75" customHeight="1" x14ac:dyDescent="0.25"/>
    <row r="45197" ht="30.75" customHeight="1" x14ac:dyDescent="0.25"/>
    <row r="45198" ht="30.75" customHeight="1" x14ac:dyDescent="0.25"/>
    <row r="45199" ht="30.75" customHeight="1" x14ac:dyDescent="0.25"/>
    <row r="45200" ht="30.75" customHeight="1" x14ac:dyDescent="0.25"/>
    <row r="45201" ht="30.75" customHeight="1" x14ac:dyDescent="0.25"/>
    <row r="45202" ht="30.75" customHeight="1" x14ac:dyDescent="0.25"/>
    <row r="45203" ht="30.75" customHeight="1" x14ac:dyDescent="0.25"/>
    <row r="45204" ht="30.75" customHeight="1" x14ac:dyDescent="0.25"/>
    <row r="45205" ht="30.75" customHeight="1" x14ac:dyDescent="0.25"/>
    <row r="45206" ht="30.75" customHeight="1" x14ac:dyDescent="0.25"/>
    <row r="45207" ht="30.75" customHeight="1" x14ac:dyDescent="0.25"/>
    <row r="45208" ht="30.75" customHeight="1" x14ac:dyDescent="0.25"/>
    <row r="45209" ht="30.75" customHeight="1" x14ac:dyDescent="0.25"/>
    <row r="45210" ht="30.75" customHeight="1" x14ac:dyDescent="0.25"/>
    <row r="45211" ht="30.75" customHeight="1" x14ac:dyDescent="0.25"/>
    <row r="45212" ht="30.75" customHeight="1" x14ac:dyDescent="0.25"/>
    <row r="45213" ht="30.75" customHeight="1" x14ac:dyDescent="0.25"/>
    <row r="45214" ht="30.75" customHeight="1" x14ac:dyDescent="0.25"/>
    <row r="45215" ht="30.75" customHeight="1" x14ac:dyDescent="0.25"/>
    <row r="45216" ht="30.75" customHeight="1" x14ac:dyDescent="0.25"/>
    <row r="45217" ht="30.75" customHeight="1" x14ac:dyDescent="0.25"/>
    <row r="45218" ht="30.75" customHeight="1" x14ac:dyDescent="0.25"/>
    <row r="45219" ht="30.75" customHeight="1" x14ac:dyDescent="0.25"/>
    <row r="45220" ht="30.75" customHeight="1" x14ac:dyDescent="0.25"/>
    <row r="45221" ht="30.75" customHeight="1" x14ac:dyDescent="0.25"/>
    <row r="45222" ht="30.75" customHeight="1" x14ac:dyDescent="0.25"/>
    <row r="45223" ht="30.75" customHeight="1" x14ac:dyDescent="0.25"/>
    <row r="45224" ht="30.75" customHeight="1" x14ac:dyDescent="0.25"/>
    <row r="45225" ht="30.75" customHeight="1" x14ac:dyDescent="0.25"/>
    <row r="45226" ht="30.75" customHeight="1" x14ac:dyDescent="0.25"/>
    <row r="45227" ht="30.75" customHeight="1" x14ac:dyDescent="0.25"/>
    <row r="45228" ht="30.75" customHeight="1" x14ac:dyDescent="0.25"/>
    <row r="45229" ht="30.75" customHeight="1" x14ac:dyDescent="0.25"/>
    <row r="45230" ht="30.75" customHeight="1" x14ac:dyDescent="0.25"/>
    <row r="45231" ht="30.75" customHeight="1" x14ac:dyDescent="0.25"/>
    <row r="45232" ht="30.75" customHeight="1" x14ac:dyDescent="0.25"/>
    <row r="45233" ht="30.75" customHeight="1" x14ac:dyDescent="0.25"/>
    <row r="45234" ht="30.75" customHeight="1" x14ac:dyDescent="0.25"/>
    <row r="45235" ht="30.75" customHeight="1" x14ac:dyDescent="0.25"/>
    <row r="45236" ht="30.75" customHeight="1" x14ac:dyDescent="0.25"/>
    <row r="45237" ht="30.75" customHeight="1" x14ac:dyDescent="0.25"/>
    <row r="45238" ht="30.75" customHeight="1" x14ac:dyDescent="0.25"/>
    <row r="45239" ht="30.75" customHeight="1" x14ac:dyDescent="0.25"/>
    <row r="45240" ht="30.75" customHeight="1" x14ac:dyDescent="0.25"/>
    <row r="45241" ht="30.75" customHeight="1" x14ac:dyDescent="0.25"/>
    <row r="45242" ht="30.75" customHeight="1" x14ac:dyDescent="0.25"/>
    <row r="45243" ht="30.75" customHeight="1" x14ac:dyDescent="0.25"/>
    <row r="45244" ht="30.75" customHeight="1" x14ac:dyDescent="0.25"/>
    <row r="45245" ht="30.75" customHeight="1" x14ac:dyDescent="0.25"/>
    <row r="45246" ht="30.75" customHeight="1" x14ac:dyDescent="0.25"/>
    <row r="45247" ht="30.75" customHeight="1" x14ac:dyDescent="0.25"/>
    <row r="45248" ht="30.75" customHeight="1" x14ac:dyDescent="0.25"/>
    <row r="45249" ht="30.75" customHeight="1" x14ac:dyDescent="0.25"/>
    <row r="45250" ht="30.75" customHeight="1" x14ac:dyDescent="0.25"/>
    <row r="45251" ht="30.75" customHeight="1" x14ac:dyDescent="0.25"/>
    <row r="45252" ht="30.75" customHeight="1" x14ac:dyDescent="0.25"/>
    <row r="45253" ht="30.75" customHeight="1" x14ac:dyDescent="0.25"/>
    <row r="45254" ht="30.75" customHeight="1" x14ac:dyDescent="0.25"/>
    <row r="45255" ht="30.75" customHeight="1" x14ac:dyDescent="0.25"/>
    <row r="45256" ht="30.75" customHeight="1" x14ac:dyDescent="0.25"/>
    <row r="45257" ht="30.75" customHeight="1" x14ac:dyDescent="0.25"/>
    <row r="45258" ht="30.75" customHeight="1" x14ac:dyDescent="0.25"/>
    <row r="45259" ht="30.75" customHeight="1" x14ac:dyDescent="0.25"/>
    <row r="45260" ht="30.75" customHeight="1" x14ac:dyDescent="0.25"/>
    <row r="45261" ht="30.75" customHeight="1" x14ac:dyDescent="0.25"/>
    <row r="45262" ht="30.75" customHeight="1" x14ac:dyDescent="0.25"/>
    <row r="45263" ht="30.75" customHeight="1" x14ac:dyDescent="0.25"/>
    <row r="45264" ht="30.75" customHeight="1" x14ac:dyDescent="0.25"/>
    <row r="45265" ht="30.75" customHeight="1" x14ac:dyDescent="0.25"/>
    <row r="45266" ht="30.75" customHeight="1" x14ac:dyDescent="0.25"/>
    <row r="45267" ht="30.75" customHeight="1" x14ac:dyDescent="0.25"/>
    <row r="45268" ht="30.75" customHeight="1" x14ac:dyDescent="0.25"/>
    <row r="45269" ht="30.75" customHeight="1" x14ac:dyDescent="0.25"/>
    <row r="45270" ht="30.75" customHeight="1" x14ac:dyDescent="0.25"/>
    <row r="45271" ht="30.75" customHeight="1" x14ac:dyDescent="0.25"/>
    <row r="45272" ht="30.75" customHeight="1" x14ac:dyDescent="0.25"/>
    <row r="45273" ht="30.75" customHeight="1" x14ac:dyDescent="0.25"/>
    <row r="45274" ht="30.75" customHeight="1" x14ac:dyDescent="0.25"/>
    <row r="45275" ht="30.75" customHeight="1" x14ac:dyDescent="0.25"/>
    <row r="45276" ht="30.75" customHeight="1" x14ac:dyDescent="0.25"/>
    <row r="45277" ht="30.75" customHeight="1" x14ac:dyDescent="0.25"/>
    <row r="45278" ht="30.75" customHeight="1" x14ac:dyDescent="0.25"/>
    <row r="45279" ht="30.75" customHeight="1" x14ac:dyDescent="0.25"/>
    <row r="45280" ht="30.75" customHeight="1" x14ac:dyDescent="0.25"/>
    <row r="45281" ht="30.75" customHeight="1" x14ac:dyDescent="0.25"/>
    <row r="45282" ht="30.75" customHeight="1" x14ac:dyDescent="0.25"/>
    <row r="45283" ht="30.75" customHeight="1" x14ac:dyDescent="0.25"/>
    <row r="45284" ht="30.75" customHeight="1" x14ac:dyDescent="0.25"/>
    <row r="45285" ht="30.75" customHeight="1" x14ac:dyDescent="0.25"/>
    <row r="45286" ht="30.75" customHeight="1" x14ac:dyDescent="0.25"/>
    <row r="45287" ht="30.75" customHeight="1" x14ac:dyDescent="0.25"/>
    <row r="45288" ht="30.75" customHeight="1" x14ac:dyDescent="0.25"/>
    <row r="45289" ht="30.75" customHeight="1" x14ac:dyDescent="0.25"/>
    <row r="45290" ht="30.75" customHeight="1" x14ac:dyDescent="0.25"/>
    <row r="45291" ht="30.75" customHeight="1" x14ac:dyDescent="0.25"/>
    <row r="45292" ht="30.75" customHeight="1" x14ac:dyDescent="0.25"/>
    <row r="45293" ht="30.75" customHeight="1" x14ac:dyDescent="0.25"/>
    <row r="45294" ht="30.75" customHeight="1" x14ac:dyDescent="0.25"/>
    <row r="45295" ht="30.75" customHeight="1" x14ac:dyDescent="0.25"/>
    <row r="45296" ht="30.75" customHeight="1" x14ac:dyDescent="0.25"/>
    <row r="45297" ht="30.75" customHeight="1" x14ac:dyDescent="0.25"/>
    <row r="45298" ht="30.75" customHeight="1" x14ac:dyDescent="0.25"/>
    <row r="45299" ht="30.75" customHeight="1" x14ac:dyDescent="0.25"/>
    <row r="45300" ht="30.75" customHeight="1" x14ac:dyDescent="0.25"/>
    <row r="45301" ht="30.75" customHeight="1" x14ac:dyDescent="0.25"/>
    <row r="45302" ht="30.75" customHeight="1" x14ac:dyDescent="0.25"/>
    <row r="45303" ht="30.75" customHeight="1" x14ac:dyDescent="0.25"/>
    <row r="45304" ht="30.75" customHeight="1" x14ac:dyDescent="0.25"/>
    <row r="45305" ht="30.75" customHeight="1" x14ac:dyDescent="0.25"/>
    <row r="45306" ht="30.75" customHeight="1" x14ac:dyDescent="0.25"/>
    <row r="45307" ht="30.75" customHeight="1" x14ac:dyDescent="0.25"/>
    <row r="45308" ht="30.75" customHeight="1" x14ac:dyDescent="0.25"/>
    <row r="45309" ht="30.75" customHeight="1" x14ac:dyDescent="0.25"/>
    <row r="45310" ht="30.75" customHeight="1" x14ac:dyDescent="0.25"/>
    <row r="45311" ht="30.75" customHeight="1" x14ac:dyDescent="0.25"/>
    <row r="45312" ht="30.75" customHeight="1" x14ac:dyDescent="0.25"/>
    <row r="45313" ht="30.75" customHeight="1" x14ac:dyDescent="0.25"/>
    <row r="45314" ht="30.75" customHeight="1" x14ac:dyDescent="0.25"/>
    <row r="45315" ht="30.75" customHeight="1" x14ac:dyDescent="0.25"/>
    <row r="45316" ht="30.75" customHeight="1" x14ac:dyDescent="0.25"/>
    <row r="45317" ht="30.75" customHeight="1" x14ac:dyDescent="0.25"/>
    <row r="45318" ht="30.75" customHeight="1" x14ac:dyDescent="0.25"/>
    <row r="45319" ht="30.75" customHeight="1" x14ac:dyDescent="0.25"/>
    <row r="45320" ht="30.75" customHeight="1" x14ac:dyDescent="0.25"/>
    <row r="45321" ht="30.75" customHeight="1" x14ac:dyDescent="0.25"/>
    <row r="45322" ht="30.75" customHeight="1" x14ac:dyDescent="0.25"/>
    <row r="45323" ht="30.75" customHeight="1" x14ac:dyDescent="0.25"/>
    <row r="45324" ht="30.75" customHeight="1" x14ac:dyDescent="0.25"/>
    <row r="45325" ht="30.75" customHeight="1" x14ac:dyDescent="0.25"/>
    <row r="45326" ht="30.75" customHeight="1" x14ac:dyDescent="0.25"/>
    <row r="45327" ht="30.75" customHeight="1" x14ac:dyDescent="0.25"/>
    <row r="45328" ht="30.75" customHeight="1" x14ac:dyDescent="0.25"/>
    <row r="45329" ht="30.75" customHeight="1" x14ac:dyDescent="0.25"/>
    <row r="45330" ht="30.75" customHeight="1" x14ac:dyDescent="0.25"/>
    <row r="45331" ht="30.75" customHeight="1" x14ac:dyDescent="0.25"/>
    <row r="45332" ht="30.75" customHeight="1" x14ac:dyDescent="0.25"/>
    <row r="45333" ht="30.75" customHeight="1" x14ac:dyDescent="0.25"/>
    <row r="45334" ht="30.75" customHeight="1" x14ac:dyDescent="0.25"/>
    <row r="45335" ht="30.75" customHeight="1" x14ac:dyDescent="0.25"/>
    <row r="45336" ht="30.75" customHeight="1" x14ac:dyDescent="0.25"/>
    <row r="45337" ht="30.75" customHeight="1" x14ac:dyDescent="0.25"/>
    <row r="45338" ht="30.75" customHeight="1" x14ac:dyDescent="0.25"/>
    <row r="45339" ht="30.75" customHeight="1" x14ac:dyDescent="0.25"/>
    <row r="45340" ht="30.75" customHeight="1" x14ac:dyDescent="0.25"/>
    <row r="45341" ht="30.75" customHeight="1" x14ac:dyDescent="0.25"/>
    <row r="45342" ht="30.75" customHeight="1" x14ac:dyDescent="0.25"/>
    <row r="45343" ht="30.75" customHeight="1" x14ac:dyDescent="0.25"/>
    <row r="45344" ht="30.75" customHeight="1" x14ac:dyDescent="0.25"/>
    <row r="45345" ht="30.75" customHeight="1" x14ac:dyDescent="0.25"/>
    <row r="45346" ht="30.75" customHeight="1" x14ac:dyDescent="0.25"/>
    <row r="45347" ht="30.75" customHeight="1" x14ac:dyDescent="0.25"/>
    <row r="45348" ht="30.75" customHeight="1" x14ac:dyDescent="0.25"/>
    <row r="45349" ht="30.75" customHeight="1" x14ac:dyDescent="0.25"/>
    <row r="45350" ht="30.75" customHeight="1" x14ac:dyDescent="0.25"/>
    <row r="45351" ht="30.75" customHeight="1" x14ac:dyDescent="0.25"/>
    <row r="45352" ht="30.75" customHeight="1" x14ac:dyDescent="0.25"/>
    <row r="45353" ht="30.75" customHeight="1" x14ac:dyDescent="0.25"/>
    <row r="45354" ht="30.75" customHeight="1" x14ac:dyDescent="0.25"/>
    <row r="45355" ht="30.75" customHeight="1" x14ac:dyDescent="0.25"/>
    <row r="45356" ht="30.75" customHeight="1" x14ac:dyDescent="0.25"/>
    <row r="45357" ht="30.75" customHeight="1" x14ac:dyDescent="0.25"/>
    <row r="45358" ht="30.75" customHeight="1" x14ac:dyDescent="0.25"/>
    <row r="45359" ht="30.75" customHeight="1" x14ac:dyDescent="0.25"/>
    <row r="45360" ht="30.75" customHeight="1" x14ac:dyDescent="0.25"/>
    <row r="45361" ht="30.75" customHeight="1" x14ac:dyDescent="0.25"/>
    <row r="45362" ht="30.75" customHeight="1" x14ac:dyDescent="0.25"/>
    <row r="45363" ht="30.75" customHeight="1" x14ac:dyDescent="0.25"/>
    <row r="45364" ht="30.75" customHeight="1" x14ac:dyDescent="0.25"/>
    <row r="45365" ht="30.75" customHeight="1" x14ac:dyDescent="0.25"/>
    <row r="45366" ht="30.75" customHeight="1" x14ac:dyDescent="0.25"/>
    <row r="45367" ht="30.75" customHeight="1" x14ac:dyDescent="0.25"/>
    <row r="45368" ht="30.75" customHeight="1" x14ac:dyDescent="0.25"/>
    <row r="45369" ht="30.75" customHeight="1" x14ac:dyDescent="0.25"/>
    <row r="45370" ht="30.75" customHeight="1" x14ac:dyDescent="0.25"/>
    <row r="45371" ht="30.75" customHeight="1" x14ac:dyDescent="0.25"/>
    <row r="45372" ht="30.75" customHeight="1" x14ac:dyDescent="0.25"/>
    <row r="45373" ht="30.75" customHeight="1" x14ac:dyDescent="0.25"/>
    <row r="45374" ht="30.75" customHeight="1" x14ac:dyDescent="0.25"/>
    <row r="45375" ht="30.75" customHeight="1" x14ac:dyDescent="0.25"/>
    <row r="45376" ht="30.75" customHeight="1" x14ac:dyDescent="0.25"/>
    <row r="45377" ht="30.75" customHeight="1" x14ac:dyDescent="0.25"/>
    <row r="45378" ht="30.75" customHeight="1" x14ac:dyDescent="0.25"/>
    <row r="45379" ht="30.75" customHeight="1" x14ac:dyDescent="0.25"/>
    <row r="45380" ht="30.75" customHeight="1" x14ac:dyDescent="0.25"/>
    <row r="45381" ht="30.75" customHeight="1" x14ac:dyDescent="0.25"/>
    <row r="45382" ht="30.75" customHeight="1" x14ac:dyDescent="0.25"/>
    <row r="45383" ht="30.75" customHeight="1" x14ac:dyDescent="0.25"/>
    <row r="45384" ht="30.75" customHeight="1" x14ac:dyDescent="0.25"/>
    <row r="45385" ht="30.75" customHeight="1" x14ac:dyDescent="0.25"/>
    <row r="45386" ht="30.75" customHeight="1" x14ac:dyDescent="0.25"/>
    <row r="45387" ht="30.75" customHeight="1" x14ac:dyDescent="0.25"/>
    <row r="45388" ht="30.75" customHeight="1" x14ac:dyDescent="0.25"/>
    <row r="45389" ht="30.75" customHeight="1" x14ac:dyDescent="0.25"/>
    <row r="45390" ht="30.75" customHeight="1" x14ac:dyDescent="0.25"/>
    <row r="45391" ht="30.75" customHeight="1" x14ac:dyDescent="0.25"/>
    <row r="45392" ht="30.75" customHeight="1" x14ac:dyDescent="0.25"/>
    <row r="45393" ht="30.75" customHeight="1" x14ac:dyDescent="0.25"/>
    <row r="45394" ht="30.75" customHeight="1" x14ac:dyDescent="0.25"/>
    <row r="45395" ht="30.75" customHeight="1" x14ac:dyDescent="0.25"/>
    <row r="45396" ht="30.75" customHeight="1" x14ac:dyDescent="0.25"/>
    <row r="45397" ht="30.75" customHeight="1" x14ac:dyDescent="0.25"/>
    <row r="45398" ht="30.75" customHeight="1" x14ac:dyDescent="0.25"/>
    <row r="45399" ht="30.75" customHeight="1" x14ac:dyDescent="0.25"/>
    <row r="45400" ht="30.75" customHeight="1" x14ac:dyDescent="0.25"/>
    <row r="45401" ht="30.75" customHeight="1" x14ac:dyDescent="0.25"/>
    <row r="45402" ht="30.75" customHeight="1" x14ac:dyDescent="0.25"/>
    <row r="45403" ht="30.75" customHeight="1" x14ac:dyDescent="0.25"/>
    <row r="45404" ht="30.75" customHeight="1" x14ac:dyDescent="0.25"/>
    <row r="45405" ht="30.75" customHeight="1" x14ac:dyDescent="0.25"/>
    <row r="45406" ht="30.75" customHeight="1" x14ac:dyDescent="0.25"/>
    <row r="45407" ht="30.75" customHeight="1" x14ac:dyDescent="0.25"/>
    <row r="45408" ht="30.75" customHeight="1" x14ac:dyDescent="0.25"/>
    <row r="45409" ht="30.75" customHeight="1" x14ac:dyDescent="0.25"/>
    <row r="45410" ht="30.75" customHeight="1" x14ac:dyDescent="0.25"/>
    <row r="45411" ht="30.75" customHeight="1" x14ac:dyDescent="0.25"/>
    <row r="45412" ht="30.75" customHeight="1" x14ac:dyDescent="0.25"/>
    <row r="45413" ht="30.75" customHeight="1" x14ac:dyDescent="0.25"/>
    <row r="45414" ht="30.75" customHeight="1" x14ac:dyDescent="0.25"/>
    <row r="45415" ht="30.75" customHeight="1" x14ac:dyDescent="0.25"/>
    <row r="45416" ht="30.75" customHeight="1" x14ac:dyDescent="0.25"/>
    <row r="45417" ht="30.75" customHeight="1" x14ac:dyDescent="0.25"/>
    <row r="45418" ht="30.75" customHeight="1" x14ac:dyDescent="0.25"/>
    <row r="45419" ht="30.75" customHeight="1" x14ac:dyDescent="0.25"/>
    <row r="45420" ht="30.75" customHeight="1" x14ac:dyDescent="0.25"/>
    <row r="45421" ht="30.75" customHeight="1" x14ac:dyDescent="0.25"/>
    <row r="45422" ht="30.75" customHeight="1" x14ac:dyDescent="0.25"/>
    <row r="45423" ht="30.75" customHeight="1" x14ac:dyDescent="0.25"/>
    <row r="45424" ht="30.75" customHeight="1" x14ac:dyDescent="0.25"/>
    <row r="45425" ht="30.75" customHeight="1" x14ac:dyDescent="0.25"/>
    <row r="45426" ht="30.75" customHeight="1" x14ac:dyDescent="0.25"/>
    <row r="45427" ht="30.75" customHeight="1" x14ac:dyDescent="0.25"/>
    <row r="45428" ht="30.75" customHeight="1" x14ac:dyDescent="0.25"/>
    <row r="45429" ht="30.75" customHeight="1" x14ac:dyDescent="0.25"/>
    <row r="45430" ht="30.75" customHeight="1" x14ac:dyDescent="0.25"/>
    <row r="45431" ht="30.75" customHeight="1" x14ac:dyDescent="0.25"/>
    <row r="45432" ht="30.75" customHeight="1" x14ac:dyDescent="0.25"/>
    <row r="45433" ht="30.75" customHeight="1" x14ac:dyDescent="0.25"/>
    <row r="45434" ht="30.75" customHeight="1" x14ac:dyDescent="0.25"/>
    <row r="45435" ht="30.75" customHeight="1" x14ac:dyDescent="0.25"/>
    <row r="45436" ht="30.75" customHeight="1" x14ac:dyDescent="0.25"/>
    <row r="45437" ht="30.75" customHeight="1" x14ac:dyDescent="0.25"/>
    <row r="45438" ht="30.75" customHeight="1" x14ac:dyDescent="0.25"/>
    <row r="45439" ht="30.75" customHeight="1" x14ac:dyDescent="0.25"/>
    <row r="45440" ht="30.75" customHeight="1" x14ac:dyDescent="0.25"/>
    <row r="45441" ht="30.75" customHeight="1" x14ac:dyDescent="0.25"/>
    <row r="45442" ht="30.75" customHeight="1" x14ac:dyDescent="0.25"/>
    <row r="45443" ht="30.75" customHeight="1" x14ac:dyDescent="0.25"/>
    <row r="45444" ht="30.75" customHeight="1" x14ac:dyDescent="0.25"/>
    <row r="45445" ht="30.75" customHeight="1" x14ac:dyDescent="0.25"/>
    <row r="45446" ht="30.75" customHeight="1" x14ac:dyDescent="0.25"/>
    <row r="45447" ht="30.75" customHeight="1" x14ac:dyDescent="0.25"/>
    <row r="45448" ht="30.75" customHeight="1" x14ac:dyDescent="0.25"/>
    <row r="45449" ht="30.75" customHeight="1" x14ac:dyDescent="0.25"/>
    <row r="45450" ht="30.75" customHeight="1" x14ac:dyDescent="0.25"/>
    <row r="45451" ht="30.75" customHeight="1" x14ac:dyDescent="0.25"/>
    <row r="45452" ht="30.75" customHeight="1" x14ac:dyDescent="0.25"/>
    <row r="45453" ht="30.75" customHeight="1" x14ac:dyDescent="0.25"/>
    <row r="45454" ht="30.75" customHeight="1" x14ac:dyDescent="0.25"/>
    <row r="45455" ht="30.75" customHeight="1" x14ac:dyDescent="0.25"/>
    <row r="45456" ht="30.75" customHeight="1" x14ac:dyDescent="0.25"/>
    <row r="45457" ht="30.75" customHeight="1" x14ac:dyDescent="0.25"/>
    <row r="45458" ht="30.75" customHeight="1" x14ac:dyDescent="0.25"/>
    <row r="45459" ht="30.75" customHeight="1" x14ac:dyDescent="0.25"/>
    <row r="45460" ht="30.75" customHeight="1" x14ac:dyDescent="0.25"/>
    <row r="45461" ht="30.75" customHeight="1" x14ac:dyDescent="0.25"/>
    <row r="45462" ht="30.75" customHeight="1" x14ac:dyDescent="0.25"/>
    <row r="45463" ht="30.75" customHeight="1" x14ac:dyDescent="0.25"/>
    <row r="45464" ht="30.75" customHeight="1" x14ac:dyDescent="0.25"/>
    <row r="45465" ht="30.75" customHeight="1" x14ac:dyDescent="0.25"/>
    <row r="45466" ht="30.75" customHeight="1" x14ac:dyDescent="0.25"/>
    <row r="45467" ht="30.75" customHeight="1" x14ac:dyDescent="0.25"/>
    <row r="45468" ht="30.75" customHeight="1" x14ac:dyDescent="0.25"/>
    <row r="45469" ht="30.75" customHeight="1" x14ac:dyDescent="0.25"/>
    <row r="45470" ht="30.75" customHeight="1" x14ac:dyDescent="0.25"/>
    <row r="45471" ht="30.75" customHeight="1" x14ac:dyDescent="0.25"/>
    <row r="45472" ht="30.75" customHeight="1" x14ac:dyDescent="0.25"/>
    <row r="45473" ht="30.75" customHeight="1" x14ac:dyDescent="0.25"/>
    <row r="45474" ht="30.75" customHeight="1" x14ac:dyDescent="0.25"/>
    <row r="45475" ht="30.75" customHeight="1" x14ac:dyDescent="0.25"/>
    <row r="45476" ht="30.75" customHeight="1" x14ac:dyDescent="0.25"/>
    <row r="45477" ht="30.75" customHeight="1" x14ac:dyDescent="0.25"/>
    <row r="45478" ht="30.75" customHeight="1" x14ac:dyDescent="0.25"/>
    <row r="45479" ht="30.75" customHeight="1" x14ac:dyDescent="0.25"/>
    <row r="45480" ht="30.75" customHeight="1" x14ac:dyDescent="0.25"/>
    <row r="45481" ht="30.75" customHeight="1" x14ac:dyDescent="0.25"/>
    <row r="45482" ht="30.75" customHeight="1" x14ac:dyDescent="0.25"/>
    <row r="45483" ht="30.75" customHeight="1" x14ac:dyDescent="0.25"/>
    <row r="45484" ht="30.75" customHeight="1" x14ac:dyDescent="0.25"/>
    <row r="45485" ht="30.75" customHeight="1" x14ac:dyDescent="0.25"/>
    <row r="45486" ht="30.75" customHeight="1" x14ac:dyDescent="0.25"/>
    <row r="45487" ht="30.75" customHeight="1" x14ac:dyDescent="0.25"/>
    <row r="45488" ht="30.75" customHeight="1" x14ac:dyDescent="0.25"/>
    <row r="45489" ht="30.75" customHeight="1" x14ac:dyDescent="0.25"/>
    <row r="45490" ht="30.75" customHeight="1" x14ac:dyDescent="0.25"/>
    <row r="45491" ht="30.75" customHeight="1" x14ac:dyDescent="0.25"/>
    <row r="45492" ht="30.75" customHeight="1" x14ac:dyDescent="0.25"/>
    <row r="45493" ht="30.75" customHeight="1" x14ac:dyDescent="0.25"/>
    <row r="45494" ht="30.75" customHeight="1" x14ac:dyDescent="0.25"/>
    <row r="45495" ht="30.75" customHeight="1" x14ac:dyDescent="0.25"/>
    <row r="45496" ht="30.75" customHeight="1" x14ac:dyDescent="0.25"/>
    <row r="45497" ht="30.75" customHeight="1" x14ac:dyDescent="0.25"/>
    <row r="45498" ht="30.75" customHeight="1" x14ac:dyDescent="0.25"/>
    <row r="45499" ht="30.75" customHeight="1" x14ac:dyDescent="0.25"/>
    <row r="45500" ht="30.75" customHeight="1" x14ac:dyDescent="0.25"/>
    <row r="45501" ht="30.75" customHeight="1" x14ac:dyDescent="0.25"/>
    <row r="45502" ht="30.75" customHeight="1" x14ac:dyDescent="0.25"/>
    <row r="45503" ht="30.75" customHeight="1" x14ac:dyDescent="0.25"/>
    <row r="45504" ht="30.75" customHeight="1" x14ac:dyDescent="0.25"/>
    <row r="45505" ht="30.75" customHeight="1" x14ac:dyDescent="0.25"/>
    <row r="45506" ht="30.75" customHeight="1" x14ac:dyDescent="0.25"/>
    <row r="45507" ht="30.75" customHeight="1" x14ac:dyDescent="0.25"/>
    <row r="45508" ht="30.75" customHeight="1" x14ac:dyDescent="0.25"/>
    <row r="45509" ht="30.75" customHeight="1" x14ac:dyDescent="0.25"/>
    <row r="45510" ht="30.75" customHeight="1" x14ac:dyDescent="0.25"/>
    <row r="45511" ht="30.75" customHeight="1" x14ac:dyDescent="0.25"/>
    <row r="45512" ht="30.75" customHeight="1" x14ac:dyDescent="0.25"/>
    <row r="45513" ht="30.75" customHeight="1" x14ac:dyDescent="0.25"/>
    <row r="45514" ht="30.75" customHeight="1" x14ac:dyDescent="0.25"/>
    <row r="45515" ht="30.75" customHeight="1" x14ac:dyDescent="0.25"/>
    <row r="45516" ht="30.75" customHeight="1" x14ac:dyDescent="0.25"/>
    <row r="45517" ht="30.75" customHeight="1" x14ac:dyDescent="0.25"/>
    <row r="45518" ht="30.75" customHeight="1" x14ac:dyDescent="0.25"/>
    <row r="45519" ht="30.75" customHeight="1" x14ac:dyDescent="0.25"/>
    <row r="45520" ht="30.75" customHeight="1" x14ac:dyDescent="0.25"/>
    <row r="45521" ht="30.75" customHeight="1" x14ac:dyDescent="0.25"/>
    <row r="45522" ht="30.75" customHeight="1" x14ac:dyDescent="0.25"/>
    <row r="45523" ht="30.75" customHeight="1" x14ac:dyDescent="0.25"/>
    <row r="45524" ht="30.75" customHeight="1" x14ac:dyDescent="0.25"/>
    <row r="45525" ht="30.75" customHeight="1" x14ac:dyDescent="0.25"/>
    <row r="45526" ht="30.75" customHeight="1" x14ac:dyDescent="0.25"/>
    <row r="45527" ht="30.75" customHeight="1" x14ac:dyDescent="0.25"/>
    <row r="45528" ht="30.75" customHeight="1" x14ac:dyDescent="0.25"/>
    <row r="45529" ht="30.75" customHeight="1" x14ac:dyDescent="0.25"/>
    <row r="45530" ht="30.75" customHeight="1" x14ac:dyDescent="0.25"/>
    <row r="45531" ht="30.75" customHeight="1" x14ac:dyDescent="0.25"/>
    <row r="45532" ht="30.75" customHeight="1" x14ac:dyDescent="0.25"/>
    <row r="45533" ht="30.75" customHeight="1" x14ac:dyDescent="0.25"/>
    <row r="45534" ht="30.75" customHeight="1" x14ac:dyDescent="0.25"/>
    <row r="45535" ht="30.75" customHeight="1" x14ac:dyDescent="0.25"/>
    <row r="45536" ht="30.75" customHeight="1" x14ac:dyDescent="0.25"/>
    <row r="45537" ht="30.75" customHeight="1" x14ac:dyDescent="0.25"/>
    <row r="45538" ht="30.75" customHeight="1" x14ac:dyDescent="0.25"/>
    <row r="45539" ht="30.75" customHeight="1" x14ac:dyDescent="0.25"/>
    <row r="45540" ht="30.75" customHeight="1" x14ac:dyDescent="0.25"/>
    <row r="45541" ht="30.75" customHeight="1" x14ac:dyDescent="0.25"/>
    <row r="45542" ht="30.75" customHeight="1" x14ac:dyDescent="0.25"/>
    <row r="45543" ht="30.75" customHeight="1" x14ac:dyDescent="0.25"/>
    <row r="45544" ht="30.75" customHeight="1" x14ac:dyDescent="0.25"/>
    <row r="45545" ht="30.75" customHeight="1" x14ac:dyDescent="0.25"/>
    <row r="45546" ht="30.75" customHeight="1" x14ac:dyDescent="0.25"/>
    <row r="45547" ht="30.75" customHeight="1" x14ac:dyDescent="0.25"/>
    <row r="45548" ht="30.75" customHeight="1" x14ac:dyDescent="0.25"/>
    <row r="45549" ht="30.75" customHeight="1" x14ac:dyDescent="0.25"/>
    <row r="45550" ht="30.75" customHeight="1" x14ac:dyDescent="0.25"/>
    <row r="45551" ht="30.75" customHeight="1" x14ac:dyDescent="0.25"/>
    <row r="45552" ht="30.75" customHeight="1" x14ac:dyDescent="0.25"/>
    <row r="45553" ht="30.75" customHeight="1" x14ac:dyDescent="0.25"/>
    <row r="45554" ht="30.75" customHeight="1" x14ac:dyDescent="0.25"/>
    <row r="45555" ht="30.75" customHeight="1" x14ac:dyDescent="0.25"/>
    <row r="45556" ht="30.75" customHeight="1" x14ac:dyDescent="0.25"/>
    <row r="45557" ht="30.75" customHeight="1" x14ac:dyDescent="0.25"/>
    <row r="45558" ht="30.75" customHeight="1" x14ac:dyDescent="0.25"/>
    <row r="45559" ht="30.75" customHeight="1" x14ac:dyDescent="0.25"/>
    <row r="45560" ht="30.75" customHeight="1" x14ac:dyDescent="0.25"/>
    <row r="45561" ht="30.75" customHeight="1" x14ac:dyDescent="0.25"/>
    <row r="45562" ht="30.75" customHeight="1" x14ac:dyDescent="0.25"/>
    <row r="45563" ht="30.75" customHeight="1" x14ac:dyDescent="0.25"/>
    <row r="45564" ht="30.75" customHeight="1" x14ac:dyDescent="0.25"/>
    <row r="45565" ht="30.75" customHeight="1" x14ac:dyDescent="0.25"/>
    <row r="45566" ht="30.75" customHeight="1" x14ac:dyDescent="0.25"/>
    <row r="45567" ht="30.75" customHeight="1" x14ac:dyDescent="0.25"/>
    <row r="45568" ht="30.75" customHeight="1" x14ac:dyDescent="0.25"/>
    <row r="45569" ht="30.75" customHeight="1" x14ac:dyDescent="0.25"/>
    <row r="45570" ht="30.75" customHeight="1" x14ac:dyDescent="0.25"/>
    <row r="45571" ht="30.75" customHeight="1" x14ac:dyDescent="0.25"/>
    <row r="45572" ht="30.75" customHeight="1" x14ac:dyDescent="0.25"/>
    <row r="45573" ht="30.75" customHeight="1" x14ac:dyDescent="0.25"/>
    <row r="45574" ht="30.75" customHeight="1" x14ac:dyDescent="0.25"/>
    <row r="45575" ht="30.75" customHeight="1" x14ac:dyDescent="0.25"/>
    <row r="45576" ht="30.75" customHeight="1" x14ac:dyDescent="0.25"/>
    <row r="45577" ht="30.75" customHeight="1" x14ac:dyDescent="0.25"/>
    <row r="45578" ht="30.75" customHeight="1" x14ac:dyDescent="0.25"/>
    <row r="45579" ht="30.75" customHeight="1" x14ac:dyDescent="0.25"/>
    <row r="45580" ht="30.75" customHeight="1" x14ac:dyDescent="0.25"/>
    <row r="45581" ht="30.75" customHeight="1" x14ac:dyDescent="0.25"/>
    <row r="45582" ht="30.75" customHeight="1" x14ac:dyDescent="0.25"/>
    <row r="45583" ht="30.75" customHeight="1" x14ac:dyDescent="0.25"/>
    <row r="45584" ht="30.75" customHeight="1" x14ac:dyDescent="0.25"/>
    <row r="45585" ht="30.75" customHeight="1" x14ac:dyDescent="0.25"/>
    <row r="45586" ht="30.75" customHeight="1" x14ac:dyDescent="0.25"/>
    <row r="45587" ht="30.75" customHeight="1" x14ac:dyDescent="0.25"/>
    <row r="45588" ht="30.75" customHeight="1" x14ac:dyDescent="0.25"/>
    <row r="45589" ht="30.75" customHeight="1" x14ac:dyDescent="0.25"/>
    <row r="45590" ht="30.75" customHeight="1" x14ac:dyDescent="0.25"/>
    <row r="45591" ht="30.75" customHeight="1" x14ac:dyDescent="0.25"/>
    <row r="45592" ht="30.75" customHeight="1" x14ac:dyDescent="0.25"/>
    <row r="45593" ht="30.75" customHeight="1" x14ac:dyDescent="0.25"/>
    <row r="45594" ht="30.75" customHeight="1" x14ac:dyDescent="0.25"/>
    <row r="45595" ht="30.75" customHeight="1" x14ac:dyDescent="0.25"/>
    <row r="45596" ht="30.75" customHeight="1" x14ac:dyDescent="0.25"/>
    <row r="45597" ht="30.75" customHeight="1" x14ac:dyDescent="0.25"/>
    <row r="45598" ht="30.75" customHeight="1" x14ac:dyDescent="0.25"/>
    <row r="45599" ht="30.75" customHeight="1" x14ac:dyDescent="0.25"/>
    <row r="45600" ht="30.75" customHeight="1" x14ac:dyDescent="0.25"/>
    <row r="45601" ht="30.75" customHeight="1" x14ac:dyDescent="0.25"/>
    <row r="45602" ht="30.75" customHeight="1" x14ac:dyDescent="0.25"/>
    <row r="45603" ht="30.75" customHeight="1" x14ac:dyDescent="0.25"/>
    <row r="45604" ht="30.75" customHeight="1" x14ac:dyDescent="0.25"/>
    <row r="45605" ht="30.75" customHeight="1" x14ac:dyDescent="0.25"/>
    <row r="45606" ht="30.75" customHeight="1" x14ac:dyDescent="0.25"/>
    <row r="45607" ht="30.75" customHeight="1" x14ac:dyDescent="0.25"/>
    <row r="45608" ht="30.75" customHeight="1" x14ac:dyDescent="0.25"/>
    <row r="45609" ht="30.75" customHeight="1" x14ac:dyDescent="0.25"/>
    <row r="45610" ht="30.75" customHeight="1" x14ac:dyDescent="0.25"/>
    <row r="45611" ht="30.75" customHeight="1" x14ac:dyDescent="0.25"/>
    <row r="45612" ht="30.75" customHeight="1" x14ac:dyDescent="0.25"/>
    <row r="45613" ht="30.75" customHeight="1" x14ac:dyDescent="0.25"/>
    <row r="45614" ht="30.75" customHeight="1" x14ac:dyDescent="0.25"/>
    <row r="45615" ht="30.75" customHeight="1" x14ac:dyDescent="0.25"/>
    <row r="45616" ht="30.75" customHeight="1" x14ac:dyDescent="0.25"/>
    <row r="45617" ht="30.75" customHeight="1" x14ac:dyDescent="0.25"/>
    <row r="45618" ht="30.75" customHeight="1" x14ac:dyDescent="0.25"/>
    <row r="45619" ht="30.75" customHeight="1" x14ac:dyDescent="0.25"/>
    <row r="45620" ht="30.75" customHeight="1" x14ac:dyDescent="0.25"/>
    <row r="45621" ht="30.75" customHeight="1" x14ac:dyDescent="0.25"/>
    <row r="45622" ht="30.75" customHeight="1" x14ac:dyDescent="0.25"/>
    <row r="45623" ht="30.75" customHeight="1" x14ac:dyDescent="0.25"/>
    <row r="45624" ht="30.75" customHeight="1" x14ac:dyDescent="0.25"/>
    <row r="45625" ht="30.75" customHeight="1" x14ac:dyDescent="0.25"/>
    <row r="45626" ht="30.75" customHeight="1" x14ac:dyDescent="0.25"/>
    <row r="45627" ht="30.75" customHeight="1" x14ac:dyDescent="0.25"/>
    <row r="45628" ht="30.75" customHeight="1" x14ac:dyDescent="0.25"/>
    <row r="45629" ht="30.75" customHeight="1" x14ac:dyDescent="0.25"/>
    <row r="45630" ht="30.75" customHeight="1" x14ac:dyDescent="0.25"/>
    <row r="45631" ht="30.75" customHeight="1" x14ac:dyDescent="0.25"/>
    <row r="45632" ht="30.75" customHeight="1" x14ac:dyDescent="0.25"/>
    <row r="45633" ht="30.75" customHeight="1" x14ac:dyDescent="0.25"/>
    <row r="45634" ht="30.75" customHeight="1" x14ac:dyDescent="0.25"/>
    <row r="45635" ht="30.75" customHeight="1" x14ac:dyDescent="0.25"/>
    <row r="45636" ht="30.75" customHeight="1" x14ac:dyDescent="0.25"/>
    <row r="45637" ht="30.75" customHeight="1" x14ac:dyDescent="0.25"/>
    <row r="45638" ht="30.75" customHeight="1" x14ac:dyDescent="0.25"/>
    <row r="45639" ht="30.75" customHeight="1" x14ac:dyDescent="0.25"/>
    <row r="45640" ht="30.75" customHeight="1" x14ac:dyDescent="0.25"/>
    <row r="45641" ht="30.75" customHeight="1" x14ac:dyDescent="0.25"/>
    <row r="45642" ht="30.75" customHeight="1" x14ac:dyDescent="0.25"/>
    <row r="45643" ht="30.75" customHeight="1" x14ac:dyDescent="0.25"/>
    <row r="45644" ht="30.75" customHeight="1" x14ac:dyDescent="0.25"/>
    <row r="45645" ht="30.75" customHeight="1" x14ac:dyDescent="0.25"/>
    <row r="45646" ht="30.75" customHeight="1" x14ac:dyDescent="0.25"/>
    <row r="45647" ht="30.75" customHeight="1" x14ac:dyDescent="0.25"/>
    <row r="45648" ht="30.75" customHeight="1" x14ac:dyDescent="0.25"/>
    <row r="45649" ht="30.75" customHeight="1" x14ac:dyDescent="0.25"/>
    <row r="45650" ht="30.75" customHeight="1" x14ac:dyDescent="0.25"/>
    <row r="45651" ht="30.75" customHeight="1" x14ac:dyDescent="0.25"/>
    <row r="45652" ht="30.75" customHeight="1" x14ac:dyDescent="0.25"/>
    <row r="45653" ht="30.75" customHeight="1" x14ac:dyDescent="0.25"/>
    <row r="45654" ht="30.75" customHeight="1" x14ac:dyDescent="0.25"/>
    <row r="45655" ht="30.75" customHeight="1" x14ac:dyDescent="0.25"/>
    <row r="45656" ht="30.75" customHeight="1" x14ac:dyDescent="0.25"/>
    <row r="45657" ht="30.75" customHeight="1" x14ac:dyDescent="0.25"/>
    <row r="45658" ht="30.75" customHeight="1" x14ac:dyDescent="0.25"/>
    <row r="45659" ht="30.75" customHeight="1" x14ac:dyDescent="0.25"/>
    <row r="45660" ht="30.75" customHeight="1" x14ac:dyDescent="0.25"/>
    <row r="45661" ht="30.75" customHeight="1" x14ac:dyDescent="0.25"/>
    <row r="45662" ht="30.75" customHeight="1" x14ac:dyDescent="0.25"/>
    <row r="45663" ht="30.75" customHeight="1" x14ac:dyDescent="0.25"/>
    <row r="45664" ht="30.75" customHeight="1" x14ac:dyDescent="0.25"/>
    <row r="45665" ht="30.75" customHeight="1" x14ac:dyDescent="0.25"/>
    <row r="45666" ht="30.75" customHeight="1" x14ac:dyDescent="0.25"/>
    <row r="45667" ht="30.75" customHeight="1" x14ac:dyDescent="0.25"/>
    <row r="45668" ht="30.75" customHeight="1" x14ac:dyDescent="0.25"/>
    <row r="45669" ht="30.75" customHeight="1" x14ac:dyDescent="0.25"/>
    <row r="45670" ht="30.75" customHeight="1" x14ac:dyDescent="0.25"/>
    <row r="45671" ht="30.75" customHeight="1" x14ac:dyDescent="0.25"/>
    <row r="45672" ht="30.75" customHeight="1" x14ac:dyDescent="0.25"/>
    <row r="45673" ht="30.75" customHeight="1" x14ac:dyDescent="0.25"/>
    <row r="45674" ht="30.75" customHeight="1" x14ac:dyDescent="0.25"/>
    <row r="45675" ht="30.75" customHeight="1" x14ac:dyDescent="0.25"/>
    <row r="45676" ht="30.75" customHeight="1" x14ac:dyDescent="0.25"/>
    <row r="45677" ht="30.75" customHeight="1" x14ac:dyDescent="0.25"/>
    <row r="45678" ht="30.75" customHeight="1" x14ac:dyDescent="0.25"/>
    <row r="45679" ht="30.75" customHeight="1" x14ac:dyDescent="0.25"/>
    <row r="45680" ht="30.75" customHeight="1" x14ac:dyDescent="0.25"/>
    <row r="45681" ht="30.75" customHeight="1" x14ac:dyDescent="0.25"/>
    <row r="45682" ht="30.75" customHeight="1" x14ac:dyDescent="0.25"/>
    <row r="45683" ht="30.75" customHeight="1" x14ac:dyDescent="0.25"/>
    <row r="45684" ht="30.75" customHeight="1" x14ac:dyDescent="0.25"/>
    <row r="45685" ht="30.75" customHeight="1" x14ac:dyDescent="0.25"/>
    <row r="45686" ht="30.75" customHeight="1" x14ac:dyDescent="0.25"/>
    <row r="45687" ht="30.75" customHeight="1" x14ac:dyDescent="0.25"/>
    <row r="45688" ht="30.75" customHeight="1" x14ac:dyDescent="0.25"/>
    <row r="45689" ht="30.75" customHeight="1" x14ac:dyDescent="0.25"/>
    <row r="45690" ht="30.75" customHeight="1" x14ac:dyDescent="0.25"/>
    <row r="45691" ht="30.75" customHeight="1" x14ac:dyDescent="0.25"/>
    <row r="45692" ht="30.75" customHeight="1" x14ac:dyDescent="0.25"/>
    <row r="45693" ht="30.75" customHeight="1" x14ac:dyDescent="0.25"/>
    <row r="45694" ht="30.75" customHeight="1" x14ac:dyDescent="0.25"/>
    <row r="45695" ht="30.75" customHeight="1" x14ac:dyDescent="0.25"/>
    <row r="45696" ht="30.75" customHeight="1" x14ac:dyDescent="0.25"/>
    <row r="45697" ht="30.75" customHeight="1" x14ac:dyDescent="0.25"/>
    <row r="45698" ht="30.75" customHeight="1" x14ac:dyDescent="0.25"/>
    <row r="45699" ht="30.75" customHeight="1" x14ac:dyDescent="0.25"/>
    <row r="45700" ht="30.75" customHeight="1" x14ac:dyDescent="0.25"/>
    <row r="45701" ht="30.75" customHeight="1" x14ac:dyDescent="0.25"/>
    <row r="45702" ht="30.75" customHeight="1" x14ac:dyDescent="0.25"/>
    <row r="45703" ht="30.75" customHeight="1" x14ac:dyDescent="0.25"/>
    <row r="45704" ht="30.75" customHeight="1" x14ac:dyDescent="0.25"/>
    <row r="45705" ht="30.75" customHeight="1" x14ac:dyDescent="0.25"/>
    <row r="45706" ht="30.75" customHeight="1" x14ac:dyDescent="0.25"/>
    <row r="45707" ht="30.75" customHeight="1" x14ac:dyDescent="0.25"/>
    <row r="45708" ht="30.75" customHeight="1" x14ac:dyDescent="0.25"/>
    <row r="45709" ht="30.75" customHeight="1" x14ac:dyDescent="0.25"/>
    <row r="45710" ht="30.75" customHeight="1" x14ac:dyDescent="0.25"/>
    <row r="45711" ht="30.75" customHeight="1" x14ac:dyDescent="0.25"/>
    <row r="45712" ht="30.75" customHeight="1" x14ac:dyDescent="0.25"/>
    <row r="45713" ht="30.75" customHeight="1" x14ac:dyDescent="0.25"/>
    <row r="45714" ht="30.75" customHeight="1" x14ac:dyDescent="0.25"/>
    <row r="45715" ht="30.75" customHeight="1" x14ac:dyDescent="0.25"/>
    <row r="45716" ht="30.75" customHeight="1" x14ac:dyDescent="0.25"/>
    <row r="45717" ht="30.75" customHeight="1" x14ac:dyDescent="0.25"/>
    <row r="45718" ht="30.75" customHeight="1" x14ac:dyDescent="0.25"/>
    <row r="45719" ht="30.75" customHeight="1" x14ac:dyDescent="0.25"/>
    <row r="45720" ht="30.75" customHeight="1" x14ac:dyDescent="0.25"/>
    <row r="45721" ht="30.75" customHeight="1" x14ac:dyDescent="0.25"/>
    <row r="45722" ht="30.75" customHeight="1" x14ac:dyDescent="0.25"/>
    <row r="45723" ht="30.75" customHeight="1" x14ac:dyDescent="0.25"/>
    <row r="45724" ht="30.75" customHeight="1" x14ac:dyDescent="0.25"/>
    <row r="45725" ht="30.75" customHeight="1" x14ac:dyDescent="0.25"/>
    <row r="45726" ht="30.75" customHeight="1" x14ac:dyDescent="0.25"/>
    <row r="45727" ht="30.75" customHeight="1" x14ac:dyDescent="0.25"/>
    <row r="45728" ht="30.75" customHeight="1" x14ac:dyDescent="0.25"/>
    <row r="45729" ht="30.75" customHeight="1" x14ac:dyDescent="0.25"/>
    <row r="45730" ht="30.75" customHeight="1" x14ac:dyDescent="0.25"/>
    <row r="45731" ht="30.75" customHeight="1" x14ac:dyDescent="0.25"/>
    <row r="45732" ht="30.75" customHeight="1" x14ac:dyDescent="0.25"/>
    <row r="45733" ht="30.75" customHeight="1" x14ac:dyDescent="0.25"/>
    <row r="45734" ht="30.75" customHeight="1" x14ac:dyDescent="0.25"/>
    <row r="45735" ht="30.75" customHeight="1" x14ac:dyDescent="0.25"/>
    <row r="45736" ht="30.75" customHeight="1" x14ac:dyDescent="0.25"/>
    <row r="45737" ht="30.75" customHeight="1" x14ac:dyDescent="0.25"/>
    <row r="45738" ht="30.75" customHeight="1" x14ac:dyDescent="0.25"/>
    <row r="45739" ht="30.75" customHeight="1" x14ac:dyDescent="0.25"/>
    <row r="45740" ht="30.75" customHeight="1" x14ac:dyDescent="0.25"/>
    <row r="45741" ht="30.75" customHeight="1" x14ac:dyDescent="0.25"/>
    <row r="45742" ht="30.75" customHeight="1" x14ac:dyDescent="0.25"/>
    <row r="45743" ht="30.75" customHeight="1" x14ac:dyDescent="0.25"/>
    <row r="45744" ht="30.75" customHeight="1" x14ac:dyDescent="0.25"/>
    <row r="45745" ht="30.75" customHeight="1" x14ac:dyDescent="0.25"/>
    <row r="45746" ht="30.75" customHeight="1" x14ac:dyDescent="0.25"/>
    <row r="45747" ht="30.75" customHeight="1" x14ac:dyDescent="0.25"/>
    <row r="45748" ht="30.75" customHeight="1" x14ac:dyDescent="0.25"/>
    <row r="45749" ht="30.75" customHeight="1" x14ac:dyDescent="0.25"/>
    <row r="45750" ht="30.75" customHeight="1" x14ac:dyDescent="0.25"/>
    <row r="45751" ht="30.75" customHeight="1" x14ac:dyDescent="0.25"/>
    <row r="45752" ht="30.75" customHeight="1" x14ac:dyDescent="0.25"/>
    <row r="45753" ht="30.75" customHeight="1" x14ac:dyDescent="0.25"/>
    <row r="45754" ht="30.75" customHeight="1" x14ac:dyDescent="0.25"/>
    <row r="45755" ht="30.75" customHeight="1" x14ac:dyDescent="0.25"/>
    <row r="45756" ht="30.75" customHeight="1" x14ac:dyDescent="0.25"/>
    <row r="45757" ht="30.75" customHeight="1" x14ac:dyDescent="0.25"/>
    <row r="45758" ht="30.75" customHeight="1" x14ac:dyDescent="0.25"/>
    <row r="45759" ht="30.75" customHeight="1" x14ac:dyDescent="0.25"/>
    <row r="45760" ht="30.75" customHeight="1" x14ac:dyDescent="0.25"/>
    <row r="45761" ht="30.75" customHeight="1" x14ac:dyDescent="0.25"/>
    <row r="45762" ht="30.75" customHeight="1" x14ac:dyDescent="0.25"/>
    <row r="45763" ht="30.75" customHeight="1" x14ac:dyDescent="0.25"/>
    <row r="45764" ht="30.75" customHeight="1" x14ac:dyDescent="0.25"/>
    <row r="45765" ht="30.75" customHeight="1" x14ac:dyDescent="0.25"/>
    <row r="45766" ht="30.75" customHeight="1" x14ac:dyDescent="0.25"/>
    <row r="45767" ht="30.75" customHeight="1" x14ac:dyDescent="0.25"/>
    <row r="45768" ht="30.75" customHeight="1" x14ac:dyDescent="0.25"/>
    <row r="45769" ht="30.75" customHeight="1" x14ac:dyDescent="0.25"/>
    <row r="45770" ht="30.75" customHeight="1" x14ac:dyDescent="0.25"/>
    <row r="45771" ht="30.75" customHeight="1" x14ac:dyDescent="0.25"/>
    <row r="45772" ht="30.75" customHeight="1" x14ac:dyDescent="0.25"/>
    <row r="45773" ht="30.75" customHeight="1" x14ac:dyDescent="0.25"/>
    <row r="45774" ht="30.75" customHeight="1" x14ac:dyDescent="0.25"/>
    <row r="45775" ht="30.75" customHeight="1" x14ac:dyDescent="0.25"/>
    <row r="45776" ht="30.75" customHeight="1" x14ac:dyDescent="0.25"/>
    <row r="45777" ht="30.75" customHeight="1" x14ac:dyDescent="0.25"/>
    <row r="45778" ht="30.75" customHeight="1" x14ac:dyDescent="0.25"/>
    <row r="45779" ht="30.75" customHeight="1" x14ac:dyDescent="0.25"/>
    <row r="45780" ht="30.75" customHeight="1" x14ac:dyDescent="0.25"/>
    <row r="45781" ht="30.75" customHeight="1" x14ac:dyDescent="0.25"/>
    <row r="45782" ht="30.75" customHeight="1" x14ac:dyDescent="0.25"/>
    <row r="45783" ht="30.75" customHeight="1" x14ac:dyDescent="0.25"/>
    <row r="45784" ht="30.75" customHeight="1" x14ac:dyDescent="0.25"/>
    <row r="45785" ht="30.75" customHeight="1" x14ac:dyDescent="0.25"/>
    <row r="45786" ht="30.75" customHeight="1" x14ac:dyDescent="0.25"/>
    <row r="45787" ht="30.75" customHeight="1" x14ac:dyDescent="0.25"/>
    <row r="45788" ht="30.75" customHeight="1" x14ac:dyDescent="0.25"/>
    <row r="45789" ht="30.75" customHeight="1" x14ac:dyDescent="0.25"/>
    <row r="45790" ht="30.75" customHeight="1" x14ac:dyDescent="0.25"/>
    <row r="45791" ht="30.75" customHeight="1" x14ac:dyDescent="0.25"/>
    <row r="45792" ht="30.75" customHeight="1" x14ac:dyDescent="0.25"/>
    <row r="45793" ht="30.75" customHeight="1" x14ac:dyDescent="0.25"/>
    <row r="45794" ht="30.75" customHeight="1" x14ac:dyDescent="0.25"/>
    <row r="45795" ht="30.75" customHeight="1" x14ac:dyDescent="0.25"/>
    <row r="45796" ht="30.75" customHeight="1" x14ac:dyDescent="0.25"/>
    <row r="45797" ht="30.75" customHeight="1" x14ac:dyDescent="0.25"/>
    <row r="45798" ht="30.75" customHeight="1" x14ac:dyDescent="0.25"/>
    <row r="45799" ht="30.75" customHeight="1" x14ac:dyDescent="0.25"/>
    <row r="45800" ht="30.75" customHeight="1" x14ac:dyDescent="0.25"/>
    <row r="45801" ht="30.75" customHeight="1" x14ac:dyDescent="0.25"/>
    <row r="45802" ht="30.75" customHeight="1" x14ac:dyDescent="0.25"/>
    <row r="45803" ht="30.75" customHeight="1" x14ac:dyDescent="0.25"/>
    <row r="45804" ht="30.75" customHeight="1" x14ac:dyDescent="0.25"/>
    <row r="45805" ht="30.75" customHeight="1" x14ac:dyDescent="0.25"/>
    <row r="45806" ht="30.75" customHeight="1" x14ac:dyDescent="0.25"/>
    <row r="45807" ht="30.75" customHeight="1" x14ac:dyDescent="0.25"/>
    <row r="45808" ht="30.75" customHeight="1" x14ac:dyDescent="0.25"/>
    <row r="45809" ht="30.75" customHeight="1" x14ac:dyDescent="0.25"/>
    <row r="45810" ht="30.75" customHeight="1" x14ac:dyDescent="0.25"/>
    <row r="45811" ht="30.75" customHeight="1" x14ac:dyDescent="0.25"/>
    <row r="45812" ht="30.75" customHeight="1" x14ac:dyDescent="0.25"/>
    <row r="45813" ht="30.75" customHeight="1" x14ac:dyDescent="0.25"/>
    <row r="45814" ht="30.75" customHeight="1" x14ac:dyDescent="0.25"/>
    <row r="45815" ht="30.75" customHeight="1" x14ac:dyDescent="0.25"/>
    <row r="45816" ht="30.75" customHeight="1" x14ac:dyDescent="0.25"/>
    <row r="45817" ht="30.75" customHeight="1" x14ac:dyDescent="0.25"/>
    <row r="45818" ht="30.75" customHeight="1" x14ac:dyDescent="0.25"/>
    <row r="45819" ht="30.75" customHeight="1" x14ac:dyDescent="0.25"/>
    <row r="45820" ht="30.75" customHeight="1" x14ac:dyDescent="0.25"/>
    <row r="45821" ht="30.75" customHeight="1" x14ac:dyDescent="0.25"/>
    <row r="45822" ht="30.75" customHeight="1" x14ac:dyDescent="0.25"/>
    <row r="45823" ht="30.75" customHeight="1" x14ac:dyDescent="0.25"/>
    <row r="45824" ht="30.75" customHeight="1" x14ac:dyDescent="0.25"/>
    <row r="45825" ht="30.75" customHeight="1" x14ac:dyDescent="0.25"/>
    <row r="45826" ht="30.75" customHeight="1" x14ac:dyDescent="0.25"/>
    <row r="45827" ht="30.75" customHeight="1" x14ac:dyDescent="0.25"/>
    <row r="45828" ht="30.75" customHeight="1" x14ac:dyDescent="0.25"/>
    <row r="45829" ht="30.75" customHeight="1" x14ac:dyDescent="0.25"/>
    <row r="45830" ht="30.75" customHeight="1" x14ac:dyDescent="0.25"/>
    <row r="45831" ht="30.75" customHeight="1" x14ac:dyDescent="0.25"/>
    <row r="45832" ht="30.75" customHeight="1" x14ac:dyDescent="0.25"/>
    <row r="45833" ht="30.75" customHeight="1" x14ac:dyDescent="0.25"/>
    <row r="45834" ht="30.75" customHeight="1" x14ac:dyDescent="0.25"/>
    <row r="45835" ht="30.75" customHeight="1" x14ac:dyDescent="0.25"/>
    <row r="45836" ht="30.75" customHeight="1" x14ac:dyDescent="0.25"/>
    <row r="45837" ht="30.75" customHeight="1" x14ac:dyDescent="0.25"/>
    <row r="45838" ht="30.75" customHeight="1" x14ac:dyDescent="0.25"/>
    <row r="45839" ht="30.75" customHeight="1" x14ac:dyDescent="0.25"/>
    <row r="45840" ht="30.75" customHeight="1" x14ac:dyDescent="0.25"/>
    <row r="45841" ht="30.75" customHeight="1" x14ac:dyDescent="0.25"/>
    <row r="45842" ht="30.75" customHeight="1" x14ac:dyDescent="0.25"/>
    <row r="45843" ht="30.75" customHeight="1" x14ac:dyDescent="0.25"/>
    <row r="45844" ht="30.75" customHeight="1" x14ac:dyDescent="0.25"/>
    <row r="45845" ht="30.75" customHeight="1" x14ac:dyDescent="0.25"/>
    <row r="45846" ht="30.75" customHeight="1" x14ac:dyDescent="0.25"/>
    <row r="45847" ht="30.75" customHeight="1" x14ac:dyDescent="0.25"/>
    <row r="45848" ht="30.75" customHeight="1" x14ac:dyDescent="0.25"/>
    <row r="45849" ht="30.75" customHeight="1" x14ac:dyDescent="0.25"/>
    <row r="45850" ht="30.75" customHeight="1" x14ac:dyDescent="0.25"/>
    <row r="45851" ht="30.75" customHeight="1" x14ac:dyDescent="0.25"/>
    <row r="45852" ht="30.75" customHeight="1" x14ac:dyDescent="0.25"/>
    <row r="45853" ht="30.75" customHeight="1" x14ac:dyDescent="0.25"/>
    <row r="45854" ht="30.75" customHeight="1" x14ac:dyDescent="0.25"/>
    <row r="45855" ht="30.75" customHeight="1" x14ac:dyDescent="0.25"/>
    <row r="45856" ht="30.75" customHeight="1" x14ac:dyDescent="0.25"/>
    <row r="45857" ht="30.75" customHeight="1" x14ac:dyDescent="0.25"/>
    <row r="45858" ht="30.75" customHeight="1" x14ac:dyDescent="0.25"/>
    <row r="45859" ht="30.75" customHeight="1" x14ac:dyDescent="0.25"/>
    <row r="45860" ht="30.75" customHeight="1" x14ac:dyDescent="0.25"/>
    <row r="45861" ht="30.75" customHeight="1" x14ac:dyDescent="0.25"/>
    <row r="45862" ht="30.75" customHeight="1" x14ac:dyDescent="0.25"/>
    <row r="45863" ht="30.75" customHeight="1" x14ac:dyDescent="0.25"/>
    <row r="45864" ht="30.75" customHeight="1" x14ac:dyDescent="0.25"/>
    <row r="45865" ht="30.75" customHeight="1" x14ac:dyDescent="0.25"/>
    <row r="45866" ht="30.75" customHeight="1" x14ac:dyDescent="0.25"/>
    <row r="45867" ht="30.75" customHeight="1" x14ac:dyDescent="0.25"/>
    <row r="45868" ht="30.75" customHeight="1" x14ac:dyDescent="0.25"/>
    <row r="45869" ht="30.75" customHeight="1" x14ac:dyDescent="0.25"/>
    <row r="45870" ht="30.75" customHeight="1" x14ac:dyDescent="0.25"/>
    <row r="45871" ht="30.75" customHeight="1" x14ac:dyDescent="0.25"/>
    <row r="45872" ht="30.75" customHeight="1" x14ac:dyDescent="0.25"/>
    <row r="45873" ht="30.75" customHeight="1" x14ac:dyDescent="0.25"/>
    <row r="45874" ht="30.75" customHeight="1" x14ac:dyDescent="0.25"/>
    <row r="45875" ht="30.75" customHeight="1" x14ac:dyDescent="0.25"/>
    <row r="45876" ht="30.75" customHeight="1" x14ac:dyDescent="0.25"/>
    <row r="45877" ht="30.75" customHeight="1" x14ac:dyDescent="0.25"/>
    <row r="45878" ht="30.75" customHeight="1" x14ac:dyDescent="0.25"/>
    <row r="45879" ht="30.75" customHeight="1" x14ac:dyDescent="0.25"/>
    <row r="45880" ht="30.75" customHeight="1" x14ac:dyDescent="0.25"/>
    <row r="45881" ht="30.75" customHeight="1" x14ac:dyDescent="0.25"/>
    <row r="45882" ht="30.75" customHeight="1" x14ac:dyDescent="0.25"/>
    <row r="45883" ht="30.75" customHeight="1" x14ac:dyDescent="0.25"/>
    <row r="45884" ht="30.75" customHeight="1" x14ac:dyDescent="0.25"/>
    <row r="45885" ht="30.75" customHeight="1" x14ac:dyDescent="0.25"/>
    <row r="45886" ht="30.75" customHeight="1" x14ac:dyDescent="0.25"/>
    <row r="45887" ht="30.75" customHeight="1" x14ac:dyDescent="0.25"/>
    <row r="45888" ht="30.75" customHeight="1" x14ac:dyDescent="0.25"/>
    <row r="45889" ht="30.75" customHeight="1" x14ac:dyDescent="0.25"/>
    <row r="45890" ht="30.75" customHeight="1" x14ac:dyDescent="0.25"/>
    <row r="45891" ht="30.75" customHeight="1" x14ac:dyDescent="0.25"/>
    <row r="45892" ht="30.75" customHeight="1" x14ac:dyDescent="0.25"/>
    <row r="45893" ht="30.75" customHeight="1" x14ac:dyDescent="0.25"/>
    <row r="45894" ht="30.75" customHeight="1" x14ac:dyDescent="0.25"/>
    <row r="45895" ht="30.75" customHeight="1" x14ac:dyDescent="0.25"/>
    <row r="45896" ht="30.75" customHeight="1" x14ac:dyDescent="0.25"/>
    <row r="45897" ht="30.75" customHeight="1" x14ac:dyDescent="0.25"/>
    <row r="45898" ht="30.75" customHeight="1" x14ac:dyDescent="0.25"/>
    <row r="45899" ht="30.75" customHeight="1" x14ac:dyDescent="0.25"/>
    <row r="45900" ht="30.75" customHeight="1" x14ac:dyDescent="0.25"/>
    <row r="45901" ht="30.75" customHeight="1" x14ac:dyDescent="0.25"/>
    <row r="45902" ht="30.75" customHeight="1" x14ac:dyDescent="0.25"/>
    <row r="45903" ht="30.75" customHeight="1" x14ac:dyDescent="0.25"/>
    <row r="45904" ht="30.75" customHeight="1" x14ac:dyDescent="0.25"/>
    <row r="45905" ht="30.75" customHeight="1" x14ac:dyDescent="0.25"/>
    <row r="45906" ht="30.75" customHeight="1" x14ac:dyDescent="0.25"/>
    <row r="45907" ht="30.75" customHeight="1" x14ac:dyDescent="0.25"/>
    <row r="45908" ht="30.75" customHeight="1" x14ac:dyDescent="0.25"/>
    <row r="45909" ht="30.75" customHeight="1" x14ac:dyDescent="0.25"/>
    <row r="45910" ht="30.75" customHeight="1" x14ac:dyDescent="0.25"/>
    <row r="45911" ht="30.75" customHeight="1" x14ac:dyDescent="0.25"/>
    <row r="45912" ht="30.75" customHeight="1" x14ac:dyDescent="0.25"/>
    <row r="45913" ht="30.75" customHeight="1" x14ac:dyDescent="0.25"/>
    <row r="45914" ht="30.75" customHeight="1" x14ac:dyDescent="0.25"/>
    <row r="45915" ht="30.75" customHeight="1" x14ac:dyDescent="0.25"/>
    <row r="45916" ht="30.75" customHeight="1" x14ac:dyDescent="0.25"/>
    <row r="45917" ht="30.75" customHeight="1" x14ac:dyDescent="0.25"/>
    <row r="45918" ht="30.75" customHeight="1" x14ac:dyDescent="0.25"/>
    <row r="45919" ht="30.75" customHeight="1" x14ac:dyDescent="0.25"/>
    <row r="45920" ht="30.75" customHeight="1" x14ac:dyDescent="0.25"/>
    <row r="45921" ht="30.75" customHeight="1" x14ac:dyDescent="0.25"/>
    <row r="45922" ht="30.75" customHeight="1" x14ac:dyDescent="0.25"/>
    <row r="45923" ht="30.75" customHeight="1" x14ac:dyDescent="0.25"/>
    <row r="45924" ht="30.75" customHeight="1" x14ac:dyDescent="0.25"/>
    <row r="45925" ht="30.75" customHeight="1" x14ac:dyDescent="0.25"/>
    <row r="45926" ht="30.75" customHeight="1" x14ac:dyDescent="0.25"/>
    <row r="45927" ht="30.75" customHeight="1" x14ac:dyDescent="0.25"/>
    <row r="45928" ht="30.75" customHeight="1" x14ac:dyDescent="0.25"/>
    <row r="45929" ht="30.75" customHeight="1" x14ac:dyDescent="0.25"/>
    <row r="45930" ht="30.75" customHeight="1" x14ac:dyDescent="0.25"/>
    <row r="45931" ht="30.75" customHeight="1" x14ac:dyDescent="0.25"/>
    <row r="45932" ht="30.75" customHeight="1" x14ac:dyDescent="0.25"/>
    <row r="45933" ht="30.75" customHeight="1" x14ac:dyDescent="0.25"/>
    <row r="45934" ht="30.75" customHeight="1" x14ac:dyDescent="0.25"/>
    <row r="45935" ht="30.75" customHeight="1" x14ac:dyDescent="0.25"/>
    <row r="45936" ht="30.75" customHeight="1" x14ac:dyDescent="0.25"/>
    <row r="45937" ht="30.75" customHeight="1" x14ac:dyDescent="0.25"/>
    <row r="45938" ht="30.75" customHeight="1" x14ac:dyDescent="0.25"/>
    <row r="45939" ht="30.75" customHeight="1" x14ac:dyDescent="0.25"/>
    <row r="45940" ht="30.75" customHeight="1" x14ac:dyDescent="0.25"/>
    <row r="45941" ht="30.75" customHeight="1" x14ac:dyDescent="0.25"/>
    <row r="45942" ht="30.75" customHeight="1" x14ac:dyDescent="0.25"/>
    <row r="45943" ht="30.75" customHeight="1" x14ac:dyDescent="0.25"/>
    <row r="45944" ht="30.75" customHeight="1" x14ac:dyDescent="0.25"/>
    <row r="45945" ht="30.75" customHeight="1" x14ac:dyDescent="0.25"/>
    <row r="45946" ht="30.75" customHeight="1" x14ac:dyDescent="0.25"/>
    <row r="45947" ht="30.75" customHeight="1" x14ac:dyDescent="0.25"/>
    <row r="45948" ht="30.75" customHeight="1" x14ac:dyDescent="0.25"/>
    <row r="45949" ht="30.75" customHeight="1" x14ac:dyDescent="0.25"/>
    <row r="45950" ht="30.75" customHeight="1" x14ac:dyDescent="0.25"/>
    <row r="45951" ht="30.75" customHeight="1" x14ac:dyDescent="0.25"/>
    <row r="45952" ht="30.75" customHeight="1" x14ac:dyDescent="0.25"/>
    <row r="45953" ht="30.75" customHeight="1" x14ac:dyDescent="0.25"/>
    <row r="45954" ht="30.75" customHeight="1" x14ac:dyDescent="0.25"/>
    <row r="45955" ht="30.75" customHeight="1" x14ac:dyDescent="0.25"/>
    <row r="45956" ht="30.75" customHeight="1" x14ac:dyDescent="0.25"/>
    <row r="45957" ht="30.75" customHeight="1" x14ac:dyDescent="0.25"/>
    <row r="45958" ht="30.75" customHeight="1" x14ac:dyDescent="0.25"/>
    <row r="45959" ht="30.75" customHeight="1" x14ac:dyDescent="0.25"/>
    <row r="45960" ht="30.75" customHeight="1" x14ac:dyDescent="0.25"/>
    <row r="45961" ht="30.75" customHeight="1" x14ac:dyDescent="0.25"/>
    <row r="45962" ht="30.75" customHeight="1" x14ac:dyDescent="0.25"/>
    <row r="45963" ht="30.75" customHeight="1" x14ac:dyDescent="0.25"/>
    <row r="45964" ht="30.75" customHeight="1" x14ac:dyDescent="0.25"/>
    <row r="45965" ht="30.75" customHeight="1" x14ac:dyDescent="0.25"/>
    <row r="45966" ht="30.75" customHeight="1" x14ac:dyDescent="0.25"/>
    <row r="45967" ht="30.75" customHeight="1" x14ac:dyDescent="0.25"/>
    <row r="45968" ht="30.75" customHeight="1" x14ac:dyDescent="0.25"/>
    <row r="45969" ht="30.75" customHeight="1" x14ac:dyDescent="0.25"/>
    <row r="45970" ht="30.75" customHeight="1" x14ac:dyDescent="0.25"/>
    <row r="45971" ht="30.75" customHeight="1" x14ac:dyDescent="0.25"/>
    <row r="45972" ht="30.75" customHeight="1" x14ac:dyDescent="0.25"/>
    <row r="45973" ht="30.75" customHeight="1" x14ac:dyDescent="0.25"/>
    <row r="45974" ht="30.75" customHeight="1" x14ac:dyDescent="0.25"/>
    <row r="45975" ht="30.75" customHeight="1" x14ac:dyDescent="0.25"/>
    <row r="45976" ht="30.75" customHeight="1" x14ac:dyDescent="0.25"/>
    <row r="45977" ht="30.75" customHeight="1" x14ac:dyDescent="0.25"/>
    <row r="45978" ht="30.75" customHeight="1" x14ac:dyDescent="0.25"/>
    <row r="45979" ht="30.75" customHeight="1" x14ac:dyDescent="0.25"/>
    <row r="45980" ht="30.75" customHeight="1" x14ac:dyDescent="0.25"/>
    <row r="45981" ht="30.75" customHeight="1" x14ac:dyDescent="0.25"/>
    <row r="45982" ht="30.75" customHeight="1" x14ac:dyDescent="0.25"/>
    <row r="45983" ht="30.75" customHeight="1" x14ac:dyDescent="0.25"/>
    <row r="45984" ht="30.75" customHeight="1" x14ac:dyDescent="0.25"/>
    <row r="45985" ht="30.75" customHeight="1" x14ac:dyDescent="0.25"/>
    <row r="45986" ht="30.75" customHeight="1" x14ac:dyDescent="0.25"/>
    <row r="45987" ht="30.75" customHeight="1" x14ac:dyDescent="0.25"/>
    <row r="45988" ht="30.75" customHeight="1" x14ac:dyDescent="0.25"/>
    <row r="45989" ht="30.75" customHeight="1" x14ac:dyDescent="0.25"/>
    <row r="45990" ht="30.75" customHeight="1" x14ac:dyDescent="0.25"/>
    <row r="45991" ht="30.75" customHeight="1" x14ac:dyDescent="0.25"/>
    <row r="45992" ht="30.75" customHeight="1" x14ac:dyDescent="0.25"/>
    <row r="45993" ht="30.75" customHeight="1" x14ac:dyDescent="0.25"/>
    <row r="45994" ht="30.75" customHeight="1" x14ac:dyDescent="0.25"/>
    <row r="45995" ht="30.75" customHeight="1" x14ac:dyDescent="0.25"/>
    <row r="45996" ht="30.75" customHeight="1" x14ac:dyDescent="0.25"/>
    <row r="45997" ht="30.75" customHeight="1" x14ac:dyDescent="0.25"/>
    <row r="45998" ht="30.75" customHeight="1" x14ac:dyDescent="0.25"/>
    <row r="45999" ht="30.75" customHeight="1" x14ac:dyDescent="0.25"/>
    <row r="46000" ht="30.75" customHeight="1" x14ac:dyDescent="0.25"/>
    <row r="46001" ht="30.75" customHeight="1" x14ac:dyDescent="0.25"/>
    <row r="46002" ht="30.75" customHeight="1" x14ac:dyDescent="0.25"/>
    <row r="46003" ht="30.75" customHeight="1" x14ac:dyDescent="0.25"/>
    <row r="46004" ht="30.75" customHeight="1" x14ac:dyDescent="0.25"/>
    <row r="46005" ht="30.75" customHeight="1" x14ac:dyDescent="0.25"/>
    <row r="46006" ht="30.75" customHeight="1" x14ac:dyDescent="0.25"/>
    <row r="46007" ht="30.75" customHeight="1" x14ac:dyDescent="0.25"/>
    <row r="46008" ht="30.75" customHeight="1" x14ac:dyDescent="0.25"/>
    <row r="46009" ht="30.75" customHeight="1" x14ac:dyDescent="0.25"/>
    <row r="46010" ht="30.75" customHeight="1" x14ac:dyDescent="0.25"/>
    <row r="46011" ht="30.75" customHeight="1" x14ac:dyDescent="0.25"/>
    <row r="46012" ht="30.75" customHeight="1" x14ac:dyDescent="0.25"/>
    <row r="46013" ht="30.75" customHeight="1" x14ac:dyDescent="0.25"/>
    <row r="46014" ht="30.75" customHeight="1" x14ac:dyDescent="0.25"/>
    <row r="46015" ht="30.75" customHeight="1" x14ac:dyDescent="0.25"/>
    <row r="46016" ht="30.75" customHeight="1" x14ac:dyDescent="0.25"/>
    <row r="46017" ht="30.75" customHeight="1" x14ac:dyDescent="0.25"/>
    <row r="46018" ht="30.75" customHeight="1" x14ac:dyDescent="0.25"/>
    <row r="46019" ht="30.75" customHeight="1" x14ac:dyDescent="0.25"/>
    <row r="46020" ht="30.75" customHeight="1" x14ac:dyDescent="0.25"/>
    <row r="46021" ht="30.75" customHeight="1" x14ac:dyDescent="0.25"/>
    <row r="46022" ht="30.75" customHeight="1" x14ac:dyDescent="0.25"/>
    <row r="46023" ht="30.75" customHeight="1" x14ac:dyDescent="0.25"/>
    <row r="46024" ht="30.75" customHeight="1" x14ac:dyDescent="0.25"/>
    <row r="46025" ht="30.75" customHeight="1" x14ac:dyDescent="0.25"/>
    <row r="46026" ht="30.75" customHeight="1" x14ac:dyDescent="0.25"/>
    <row r="46027" ht="30.75" customHeight="1" x14ac:dyDescent="0.25"/>
    <row r="46028" ht="30.75" customHeight="1" x14ac:dyDescent="0.25"/>
    <row r="46029" ht="30.75" customHeight="1" x14ac:dyDescent="0.25"/>
    <row r="46030" ht="30.75" customHeight="1" x14ac:dyDescent="0.25"/>
    <row r="46031" ht="30.75" customHeight="1" x14ac:dyDescent="0.25"/>
    <row r="46032" ht="30.75" customHeight="1" x14ac:dyDescent="0.25"/>
    <row r="46033" ht="30.75" customHeight="1" x14ac:dyDescent="0.25"/>
    <row r="46034" ht="30.75" customHeight="1" x14ac:dyDescent="0.25"/>
    <row r="46035" ht="30.75" customHeight="1" x14ac:dyDescent="0.25"/>
    <row r="46036" ht="30.75" customHeight="1" x14ac:dyDescent="0.25"/>
    <row r="46037" ht="30.75" customHeight="1" x14ac:dyDescent="0.25"/>
    <row r="46038" ht="30.75" customHeight="1" x14ac:dyDescent="0.25"/>
    <row r="46039" ht="30.75" customHeight="1" x14ac:dyDescent="0.25"/>
    <row r="46040" ht="30.75" customHeight="1" x14ac:dyDescent="0.25"/>
    <row r="46041" ht="30.75" customHeight="1" x14ac:dyDescent="0.25"/>
    <row r="46042" ht="30.75" customHeight="1" x14ac:dyDescent="0.25"/>
    <row r="46043" ht="30.75" customHeight="1" x14ac:dyDescent="0.25"/>
    <row r="46044" ht="30.75" customHeight="1" x14ac:dyDescent="0.25"/>
    <row r="46045" ht="30.75" customHeight="1" x14ac:dyDescent="0.25"/>
    <row r="46046" ht="30.75" customHeight="1" x14ac:dyDescent="0.25"/>
    <row r="46047" ht="30.75" customHeight="1" x14ac:dyDescent="0.25"/>
    <row r="46048" ht="30.75" customHeight="1" x14ac:dyDescent="0.25"/>
    <row r="46049" ht="30.75" customHeight="1" x14ac:dyDescent="0.25"/>
    <row r="46050" ht="30.75" customHeight="1" x14ac:dyDescent="0.25"/>
    <row r="46051" ht="30.75" customHeight="1" x14ac:dyDescent="0.25"/>
    <row r="46052" ht="30.75" customHeight="1" x14ac:dyDescent="0.25"/>
    <row r="46053" ht="30.75" customHeight="1" x14ac:dyDescent="0.25"/>
    <row r="46054" ht="30.75" customHeight="1" x14ac:dyDescent="0.25"/>
    <row r="46055" ht="30.75" customHeight="1" x14ac:dyDescent="0.25"/>
    <row r="46056" ht="30.75" customHeight="1" x14ac:dyDescent="0.25"/>
    <row r="46057" ht="30.75" customHeight="1" x14ac:dyDescent="0.25"/>
    <row r="46058" ht="30.75" customHeight="1" x14ac:dyDescent="0.25"/>
    <row r="46059" ht="30.75" customHeight="1" x14ac:dyDescent="0.25"/>
    <row r="46060" ht="30.75" customHeight="1" x14ac:dyDescent="0.25"/>
    <row r="46061" ht="30.75" customHeight="1" x14ac:dyDescent="0.25"/>
    <row r="46062" ht="30.75" customHeight="1" x14ac:dyDescent="0.25"/>
    <row r="46063" ht="30.75" customHeight="1" x14ac:dyDescent="0.25"/>
    <row r="46064" ht="30.75" customHeight="1" x14ac:dyDescent="0.25"/>
    <row r="46065" ht="30.75" customHeight="1" x14ac:dyDescent="0.25"/>
    <row r="46066" ht="30.75" customHeight="1" x14ac:dyDescent="0.25"/>
    <row r="46067" ht="30.75" customHeight="1" x14ac:dyDescent="0.25"/>
    <row r="46068" ht="30.75" customHeight="1" x14ac:dyDescent="0.25"/>
    <row r="46069" ht="30.75" customHeight="1" x14ac:dyDescent="0.25"/>
    <row r="46070" ht="30.75" customHeight="1" x14ac:dyDescent="0.25"/>
    <row r="46071" ht="30.75" customHeight="1" x14ac:dyDescent="0.25"/>
    <row r="46072" ht="30.75" customHeight="1" x14ac:dyDescent="0.25"/>
    <row r="46073" ht="30.75" customHeight="1" x14ac:dyDescent="0.25"/>
    <row r="46074" ht="30.75" customHeight="1" x14ac:dyDescent="0.25"/>
    <row r="46075" ht="30.75" customHeight="1" x14ac:dyDescent="0.25"/>
    <row r="46076" ht="30.75" customHeight="1" x14ac:dyDescent="0.25"/>
    <row r="46077" ht="30.75" customHeight="1" x14ac:dyDescent="0.25"/>
    <row r="46078" ht="30.75" customHeight="1" x14ac:dyDescent="0.25"/>
    <row r="46079" ht="30.75" customHeight="1" x14ac:dyDescent="0.25"/>
    <row r="46080" ht="30.75" customHeight="1" x14ac:dyDescent="0.25"/>
    <row r="46081" ht="30.75" customHeight="1" x14ac:dyDescent="0.25"/>
    <row r="46082" ht="30.75" customHeight="1" x14ac:dyDescent="0.25"/>
    <row r="46083" ht="30.75" customHeight="1" x14ac:dyDescent="0.25"/>
    <row r="46084" ht="30.75" customHeight="1" x14ac:dyDescent="0.25"/>
    <row r="46085" ht="30.75" customHeight="1" x14ac:dyDescent="0.25"/>
    <row r="46086" ht="30.75" customHeight="1" x14ac:dyDescent="0.25"/>
    <row r="46087" ht="30.75" customHeight="1" x14ac:dyDescent="0.25"/>
    <row r="46088" ht="30.75" customHeight="1" x14ac:dyDescent="0.25"/>
    <row r="46089" ht="30.75" customHeight="1" x14ac:dyDescent="0.25"/>
    <row r="46090" ht="30.75" customHeight="1" x14ac:dyDescent="0.25"/>
    <row r="46091" ht="30.75" customHeight="1" x14ac:dyDescent="0.25"/>
    <row r="46092" ht="30.75" customHeight="1" x14ac:dyDescent="0.25"/>
    <row r="46093" ht="30.75" customHeight="1" x14ac:dyDescent="0.25"/>
    <row r="46094" ht="30.75" customHeight="1" x14ac:dyDescent="0.25"/>
    <row r="46095" ht="30.75" customHeight="1" x14ac:dyDescent="0.25"/>
    <row r="46096" ht="30.75" customHeight="1" x14ac:dyDescent="0.25"/>
    <row r="46097" ht="30.75" customHeight="1" x14ac:dyDescent="0.25"/>
    <row r="46098" ht="30.75" customHeight="1" x14ac:dyDescent="0.25"/>
    <row r="46099" ht="30.75" customHeight="1" x14ac:dyDescent="0.25"/>
    <row r="46100" ht="30.75" customHeight="1" x14ac:dyDescent="0.25"/>
    <row r="46101" ht="30.75" customHeight="1" x14ac:dyDescent="0.25"/>
    <row r="46102" ht="30.75" customHeight="1" x14ac:dyDescent="0.25"/>
    <row r="46103" ht="30.75" customHeight="1" x14ac:dyDescent="0.25"/>
    <row r="46104" ht="30.75" customHeight="1" x14ac:dyDescent="0.25"/>
    <row r="46105" ht="30.75" customHeight="1" x14ac:dyDescent="0.25"/>
    <row r="46106" ht="30.75" customHeight="1" x14ac:dyDescent="0.25"/>
    <row r="46107" ht="30.75" customHeight="1" x14ac:dyDescent="0.25"/>
    <row r="46108" ht="30.75" customHeight="1" x14ac:dyDescent="0.25"/>
    <row r="46109" ht="30.75" customHeight="1" x14ac:dyDescent="0.25"/>
    <row r="46110" ht="30.75" customHeight="1" x14ac:dyDescent="0.25"/>
    <row r="46111" ht="30.75" customHeight="1" x14ac:dyDescent="0.25"/>
    <row r="46112" ht="30.75" customHeight="1" x14ac:dyDescent="0.25"/>
    <row r="46113" ht="30.75" customHeight="1" x14ac:dyDescent="0.25"/>
    <row r="46114" ht="30.75" customHeight="1" x14ac:dyDescent="0.25"/>
    <row r="46115" ht="30.75" customHeight="1" x14ac:dyDescent="0.25"/>
    <row r="46116" ht="30.75" customHeight="1" x14ac:dyDescent="0.25"/>
    <row r="46117" ht="30.75" customHeight="1" x14ac:dyDescent="0.25"/>
    <row r="46118" ht="30.75" customHeight="1" x14ac:dyDescent="0.25"/>
    <row r="46119" ht="30.75" customHeight="1" x14ac:dyDescent="0.25"/>
    <row r="46120" ht="30.75" customHeight="1" x14ac:dyDescent="0.25"/>
    <row r="46121" ht="30.75" customHeight="1" x14ac:dyDescent="0.25"/>
    <row r="46122" ht="30.75" customHeight="1" x14ac:dyDescent="0.25"/>
    <row r="46123" ht="30.75" customHeight="1" x14ac:dyDescent="0.25"/>
    <row r="46124" ht="30.75" customHeight="1" x14ac:dyDescent="0.25"/>
    <row r="46125" ht="30.75" customHeight="1" x14ac:dyDescent="0.25"/>
    <row r="46126" ht="30.75" customHeight="1" x14ac:dyDescent="0.25"/>
    <row r="46127" ht="30.75" customHeight="1" x14ac:dyDescent="0.25"/>
    <row r="46128" ht="30.75" customHeight="1" x14ac:dyDescent="0.25"/>
    <row r="46129" ht="30.75" customHeight="1" x14ac:dyDescent="0.25"/>
    <row r="46130" ht="30.75" customHeight="1" x14ac:dyDescent="0.25"/>
    <row r="46131" ht="30.75" customHeight="1" x14ac:dyDescent="0.25"/>
    <row r="46132" ht="30.75" customHeight="1" x14ac:dyDescent="0.25"/>
    <row r="46133" ht="30.75" customHeight="1" x14ac:dyDescent="0.25"/>
    <row r="46134" ht="30.75" customHeight="1" x14ac:dyDescent="0.25"/>
    <row r="46135" ht="30.75" customHeight="1" x14ac:dyDescent="0.25"/>
    <row r="46136" ht="30.75" customHeight="1" x14ac:dyDescent="0.25"/>
    <row r="46137" ht="30.75" customHeight="1" x14ac:dyDescent="0.25"/>
    <row r="46138" ht="30.75" customHeight="1" x14ac:dyDescent="0.25"/>
    <row r="46139" ht="30.75" customHeight="1" x14ac:dyDescent="0.25"/>
    <row r="46140" ht="30.75" customHeight="1" x14ac:dyDescent="0.25"/>
    <row r="46141" ht="30.75" customHeight="1" x14ac:dyDescent="0.25"/>
    <row r="46142" ht="30.75" customHeight="1" x14ac:dyDescent="0.25"/>
    <row r="46143" ht="30.75" customHeight="1" x14ac:dyDescent="0.25"/>
    <row r="46144" ht="30.75" customHeight="1" x14ac:dyDescent="0.25"/>
    <row r="46145" ht="30.75" customHeight="1" x14ac:dyDescent="0.25"/>
    <row r="46146" ht="30.75" customHeight="1" x14ac:dyDescent="0.25"/>
    <row r="46147" ht="30.75" customHeight="1" x14ac:dyDescent="0.25"/>
    <row r="46148" ht="30.75" customHeight="1" x14ac:dyDescent="0.25"/>
    <row r="46149" ht="30.75" customHeight="1" x14ac:dyDescent="0.25"/>
    <row r="46150" ht="30.75" customHeight="1" x14ac:dyDescent="0.25"/>
    <row r="46151" ht="30.75" customHeight="1" x14ac:dyDescent="0.25"/>
    <row r="46152" ht="30.75" customHeight="1" x14ac:dyDescent="0.25"/>
    <row r="46153" ht="30.75" customHeight="1" x14ac:dyDescent="0.25"/>
    <row r="46154" ht="30.75" customHeight="1" x14ac:dyDescent="0.25"/>
    <row r="46155" ht="30.75" customHeight="1" x14ac:dyDescent="0.25"/>
    <row r="46156" ht="30.75" customHeight="1" x14ac:dyDescent="0.25"/>
    <row r="46157" ht="30.75" customHeight="1" x14ac:dyDescent="0.25"/>
    <row r="46158" ht="30.75" customHeight="1" x14ac:dyDescent="0.25"/>
    <row r="46159" ht="30.75" customHeight="1" x14ac:dyDescent="0.25"/>
    <row r="46160" ht="30.75" customHeight="1" x14ac:dyDescent="0.25"/>
    <row r="46161" ht="30.75" customHeight="1" x14ac:dyDescent="0.25"/>
    <row r="46162" ht="30.75" customHeight="1" x14ac:dyDescent="0.25"/>
    <row r="46163" ht="30.75" customHeight="1" x14ac:dyDescent="0.25"/>
    <row r="46164" ht="30.75" customHeight="1" x14ac:dyDescent="0.25"/>
    <row r="46165" ht="30.75" customHeight="1" x14ac:dyDescent="0.25"/>
    <row r="46166" ht="30.75" customHeight="1" x14ac:dyDescent="0.25"/>
    <row r="46167" ht="30.75" customHeight="1" x14ac:dyDescent="0.25"/>
    <row r="46168" ht="30.75" customHeight="1" x14ac:dyDescent="0.25"/>
    <row r="46169" ht="30.75" customHeight="1" x14ac:dyDescent="0.25"/>
    <row r="46170" ht="30.75" customHeight="1" x14ac:dyDescent="0.25"/>
    <row r="46171" ht="30.75" customHeight="1" x14ac:dyDescent="0.25"/>
    <row r="46172" ht="30.75" customHeight="1" x14ac:dyDescent="0.25"/>
    <row r="46173" ht="30.75" customHeight="1" x14ac:dyDescent="0.25"/>
    <row r="46174" ht="30.75" customHeight="1" x14ac:dyDescent="0.25"/>
    <row r="46175" ht="30.75" customHeight="1" x14ac:dyDescent="0.25"/>
    <row r="46176" ht="30.75" customHeight="1" x14ac:dyDescent="0.25"/>
    <row r="46177" ht="30.75" customHeight="1" x14ac:dyDescent="0.25"/>
    <row r="46178" ht="30.75" customHeight="1" x14ac:dyDescent="0.25"/>
    <row r="46179" ht="30.75" customHeight="1" x14ac:dyDescent="0.25"/>
    <row r="46180" ht="30.75" customHeight="1" x14ac:dyDescent="0.25"/>
    <row r="46181" ht="30.75" customHeight="1" x14ac:dyDescent="0.25"/>
    <row r="46182" ht="30.75" customHeight="1" x14ac:dyDescent="0.25"/>
    <row r="46183" ht="30.75" customHeight="1" x14ac:dyDescent="0.25"/>
    <row r="46184" ht="30.75" customHeight="1" x14ac:dyDescent="0.25"/>
    <row r="46185" ht="30.75" customHeight="1" x14ac:dyDescent="0.25"/>
    <row r="46186" ht="30.75" customHeight="1" x14ac:dyDescent="0.25"/>
    <row r="46187" ht="30.75" customHeight="1" x14ac:dyDescent="0.25"/>
    <row r="46188" ht="30.75" customHeight="1" x14ac:dyDescent="0.25"/>
    <row r="46189" ht="30.75" customHeight="1" x14ac:dyDescent="0.25"/>
    <row r="46190" ht="30.75" customHeight="1" x14ac:dyDescent="0.25"/>
    <row r="46191" ht="30.75" customHeight="1" x14ac:dyDescent="0.25"/>
    <row r="46192" ht="30.75" customHeight="1" x14ac:dyDescent="0.25"/>
    <row r="46193" ht="30.75" customHeight="1" x14ac:dyDescent="0.25"/>
    <row r="46194" ht="30.75" customHeight="1" x14ac:dyDescent="0.25"/>
    <row r="46195" ht="30.75" customHeight="1" x14ac:dyDescent="0.25"/>
    <row r="46196" ht="30.75" customHeight="1" x14ac:dyDescent="0.25"/>
    <row r="46197" ht="30.75" customHeight="1" x14ac:dyDescent="0.25"/>
    <row r="46198" ht="30.75" customHeight="1" x14ac:dyDescent="0.25"/>
    <row r="46199" ht="30.75" customHeight="1" x14ac:dyDescent="0.25"/>
    <row r="46200" ht="30.75" customHeight="1" x14ac:dyDescent="0.25"/>
    <row r="46201" ht="30.75" customHeight="1" x14ac:dyDescent="0.25"/>
    <row r="46202" ht="30.75" customHeight="1" x14ac:dyDescent="0.25"/>
    <row r="46203" ht="30.75" customHeight="1" x14ac:dyDescent="0.25"/>
    <row r="46204" ht="30.75" customHeight="1" x14ac:dyDescent="0.25"/>
    <row r="46205" ht="30.75" customHeight="1" x14ac:dyDescent="0.25"/>
    <row r="46206" ht="30.75" customHeight="1" x14ac:dyDescent="0.25"/>
    <row r="46207" ht="30.75" customHeight="1" x14ac:dyDescent="0.25"/>
    <row r="46208" ht="30.75" customHeight="1" x14ac:dyDescent="0.25"/>
    <row r="46209" ht="30.75" customHeight="1" x14ac:dyDescent="0.25"/>
    <row r="46210" ht="30.75" customHeight="1" x14ac:dyDescent="0.25"/>
    <row r="46211" ht="30.75" customHeight="1" x14ac:dyDescent="0.25"/>
    <row r="46212" ht="30.75" customHeight="1" x14ac:dyDescent="0.25"/>
    <row r="46213" ht="30.75" customHeight="1" x14ac:dyDescent="0.25"/>
    <row r="46214" ht="30.75" customHeight="1" x14ac:dyDescent="0.25"/>
    <row r="46215" ht="30.75" customHeight="1" x14ac:dyDescent="0.25"/>
    <row r="46216" ht="30.75" customHeight="1" x14ac:dyDescent="0.25"/>
    <row r="46217" ht="30.75" customHeight="1" x14ac:dyDescent="0.25"/>
    <row r="46218" ht="30.75" customHeight="1" x14ac:dyDescent="0.25"/>
    <row r="46219" ht="30.75" customHeight="1" x14ac:dyDescent="0.25"/>
    <row r="46220" ht="30.75" customHeight="1" x14ac:dyDescent="0.25"/>
    <row r="46221" ht="30.75" customHeight="1" x14ac:dyDescent="0.25"/>
    <row r="46222" ht="30.75" customHeight="1" x14ac:dyDescent="0.25"/>
    <row r="46223" ht="30.75" customHeight="1" x14ac:dyDescent="0.25"/>
    <row r="46224" ht="30.75" customHeight="1" x14ac:dyDescent="0.25"/>
    <row r="46225" ht="30.75" customHeight="1" x14ac:dyDescent="0.25"/>
    <row r="46226" ht="30.75" customHeight="1" x14ac:dyDescent="0.25"/>
    <row r="46227" ht="30.75" customHeight="1" x14ac:dyDescent="0.25"/>
    <row r="46228" ht="30.75" customHeight="1" x14ac:dyDescent="0.25"/>
    <row r="46229" ht="30.75" customHeight="1" x14ac:dyDescent="0.25"/>
    <row r="46230" ht="30.75" customHeight="1" x14ac:dyDescent="0.25"/>
    <row r="46231" ht="30.75" customHeight="1" x14ac:dyDescent="0.25"/>
    <row r="46232" ht="30.75" customHeight="1" x14ac:dyDescent="0.25"/>
    <row r="46233" ht="30.75" customHeight="1" x14ac:dyDescent="0.25"/>
    <row r="46234" ht="30.75" customHeight="1" x14ac:dyDescent="0.25"/>
    <row r="46235" ht="30.75" customHeight="1" x14ac:dyDescent="0.25"/>
    <row r="46236" ht="30.75" customHeight="1" x14ac:dyDescent="0.25"/>
    <row r="46237" ht="30.75" customHeight="1" x14ac:dyDescent="0.25"/>
    <row r="46238" ht="30.75" customHeight="1" x14ac:dyDescent="0.25"/>
    <row r="46239" ht="30.75" customHeight="1" x14ac:dyDescent="0.25"/>
    <row r="46240" ht="30.75" customHeight="1" x14ac:dyDescent="0.25"/>
    <row r="46241" ht="30.75" customHeight="1" x14ac:dyDescent="0.25"/>
    <row r="46242" ht="30.75" customHeight="1" x14ac:dyDescent="0.25"/>
    <row r="46243" ht="30.75" customHeight="1" x14ac:dyDescent="0.25"/>
    <row r="46244" ht="30.75" customHeight="1" x14ac:dyDescent="0.25"/>
    <row r="46245" ht="30.75" customHeight="1" x14ac:dyDescent="0.25"/>
    <row r="46246" ht="30.75" customHeight="1" x14ac:dyDescent="0.25"/>
    <row r="46247" ht="30.75" customHeight="1" x14ac:dyDescent="0.25"/>
    <row r="46248" ht="30.75" customHeight="1" x14ac:dyDescent="0.25"/>
    <row r="46249" ht="30.75" customHeight="1" x14ac:dyDescent="0.25"/>
    <row r="46250" ht="30.75" customHeight="1" x14ac:dyDescent="0.25"/>
    <row r="46251" ht="30.75" customHeight="1" x14ac:dyDescent="0.25"/>
    <row r="46252" ht="30.75" customHeight="1" x14ac:dyDescent="0.25"/>
    <row r="46253" ht="30.75" customHeight="1" x14ac:dyDescent="0.25"/>
    <row r="46254" ht="30.75" customHeight="1" x14ac:dyDescent="0.25"/>
    <row r="46255" ht="30.75" customHeight="1" x14ac:dyDescent="0.25"/>
    <row r="46256" ht="30.75" customHeight="1" x14ac:dyDescent="0.25"/>
    <row r="46257" ht="30.75" customHeight="1" x14ac:dyDescent="0.25"/>
    <row r="46258" ht="30.75" customHeight="1" x14ac:dyDescent="0.25"/>
    <row r="46259" ht="30.75" customHeight="1" x14ac:dyDescent="0.25"/>
    <row r="46260" ht="30.75" customHeight="1" x14ac:dyDescent="0.25"/>
    <row r="46261" ht="30.75" customHeight="1" x14ac:dyDescent="0.25"/>
    <row r="46262" ht="30.75" customHeight="1" x14ac:dyDescent="0.25"/>
    <row r="46263" ht="30.75" customHeight="1" x14ac:dyDescent="0.25"/>
    <row r="46264" ht="30.75" customHeight="1" x14ac:dyDescent="0.25"/>
    <row r="46265" ht="30.75" customHeight="1" x14ac:dyDescent="0.25"/>
    <row r="46266" ht="30.75" customHeight="1" x14ac:dyDescent="0.25"/>
    <row r="46267" ht="30.75" customHeight="1" x14ac:dyDescent="0.25"/>
    <row r="46268" ht="30.75" customHeight="1" x14ac:dyDescent="0.25"/>
    <row r="46269" ht="30.75" customHeight="1" x14ac:dyDescent="0.25"/>
    <row r="46270" ht="30.75" customHeight="1" x14ac:dyDescent="0.25"/>
    <row r="46271" ht="30.75" customHeight="1" x14ac:dyDescent="0.25"/>
    <row r="46272" ht="30.75" customHeight="1" x14ac:dyDescent="0.25"/>
    <row r="46273" ht="30.75" customHeight="1" x14ac:dyDescent="0.25"/>
    <row r="46274" ht="30.75" customHeight="1" x14ac:dyDescent="0.25"/>
    <row r="46275" ht="30.75" customHeight="1" x14ac:dyDescent="0.25"/>
    <row r="46276" ht="30.75" customHeight="1" x14ac:dyDescent="0.25"/>
    <row r="46277" ht="30.75" customHeight="1" x14ac:dyDescent="0.25"/>
    <row r="46278" ht="30.75" customHeight="1" x14ac:dyDescent="0.25"/>
    <row r="46279" ht="30.75" customHeight="1" x14ac:dyDescent="0.25"/>
    <row r="46280" ht="30.75" customHeight="1" x14ac:dyDescent="0.25"/>
    <row r="46281" ht="30.75" customHeight="1" x14ac:dyDescent="0.25"/>
    <row r="46282" ht="30.75" customHeight="1" x14ac:dyDescent="0.25"/>
    <row r="46283" ht="30.75" customHeight="1" x14ac:dyDescent="0.25"/>
    <row r="46284" ht="30.75" customHeight="1" x14ac:dyDescent="0.25"/>
    <row r="46285" ht="30.75" customHeight="1" x14ac:dyDescent="0.25"/>
    <row r="46286" ht="30.75" customHeight="1" x14ac:dyDescent="0.25"/>
    <row r="46287" ht="30.75" customHeight="1" x14ac:dyDescent="0.25"/>
    <row r="46288" ht="30.75" customHeight="1" x14ac:dyDescent="0.25"/>
    <row r="46289" ht="30.75" customHeight="1" x14ac:dyDescent="0.25"/>
    <row r="46290" ht="30.75" customHeight="1" x14ac:dyDescent="0.25"/>
    <row r="46291" ht="30.75" customHeight="1" x14ac:dyDescent="0.25"/>
    <row r="46292" ht="30.75" customHeight="1" x14ac:dyDescent="0.25"/>
    <row r="46293" ht="30.75" customHeight="1" x14ac:dyDescent="0.25"/>
    <row r="46294" ht="30.75" customHeight="1" x14ac:dyDescent="0.25"/>
    <row r="46295" ht="30.75" customHeight="1" x14ac:dyDescent="0.25"/>
    <row r="46296" ht="30.75" customHeight="1" x14ac:dyDescent="0.25"/>
    <row r="46297" ht="30.75" customHeight="1" x14ac:dyDescent="0.25"/>
    <row r="46298" ht="30.75" customHeight="1" x14ac:dyDescent="0.25"/>
    <row r="46299" ht="30.75" customHeight="1" x14ac:dyDescent="0.25"/>
    <row r="46300" ht="30.75" customHeight="1" x14ac:dyDescent="0.25"/>
    <row r="46301" ht="30.75" customHeight="1" x14ac:dyDescent="0.25"/>
    <row r="46302" ht="30.75" customHeight="1" x14ac:dyDescent="0.25"/>
    <row r="46303" ht="30.75" customHeight="1" x14ac:dyDescent="0.25"/>
    <row r="46304" ht="30.75" customHeight="1" x14ac:dyDescent="0.25"/>
    <row r="46305" ht="30.75" customHeight="1" x14ac:dyDescent="0.25"/>
    <row r="46306" ht="30.75" customHeight="1" x14ac:dyDescent="0.25"/>
    <row r="46307" ht="30.75" customHeight="1" x14ac:dyDescent="0.25"/>
    <row r="46308" ht="30.75" customHeight="1" x14ac:dyDescent="0.25"/>
    <row r="46309" ht="30.75" customHeight="1" x14ac:dyDescent="0.25"/>
    <row r="46310" ht="30.75" customHeight="1" x14ac:dyDescent="0.25"/>
    <row r="46311" ht="30.75" customHeight="1" x14ac:dyDescent="0.25"/>
    <row r="46312" ht="30.75" customHeight="1" x14ac:dyDescent="0.25"/>
    <row r="46313" ht="30.75" customHeight="1" x14ac:dyDescent="0.25"/>
    <row r="46314" ht="30.75" customHeight="1" x14ac:dyDescent="0.25"/>
    <row r="46315" ht="30.75" customHeight="1" x14ac:dyDescent="0.25"/>
    <row r="46316" ht="30.75" customHeight="1" x14ac:dyDescent="0.25"/>
    <row r="46317" ht="30.75" customHeight="1" x14ac:dyDescent="0.25"/>
    <row r="46318" ht="30.75" customHeight="1" x14ac:dyDescent="0.25"/>
    <row r="46319" ht="30.75" customHeight="1" x14ac:dyDescent="0.25"/>
    <row r="46320" ht="30.75" customHeight="1" x14ac:dyDescent="0.25"/>
    <row r="46321" ht="30.75" customHeight="1" x14ac:dyDescent="0.25"/>
    <row r="46322" ht="30.75" customHeight="1" x14ac:dyDescent="0.25"/>
    <row r="46323" ht="30.75" customHeight="1" x14ac:dyDescent="0.25"/>
    <row r="46324" ht="30.75" customHeight="1" x14ac:dyDescent="0.25"/>
    <row r="46325" ht="30.75" customHeight="1" x14ac:dyDescent="0.25"/>
    <row r="46326" ht="30.75" customHeight="1" x14ac:dyDescent="0.25"/>
    <row r="46327" ht="30.75" customHeight="1" x14ac:dyDescent="0.25"/>
    <row r="46328" ht="30.75" customHeight="1" x14ac:dyDescent="0.25"/>
    <row r="46329" ht="30.75" customHeight="1" x14ac:dyDescent="0.25"/>
    <row r="46330" ht="30.75" customHeight="1" x14ac:dyDescent="0.25"/>
    <row r="46331" ht="30.75" customHeight="1" x14ac:dyDescent="0.25"/>
    <row r="46332" ht="30.75" customHeight="1" x14ac:dyDescent="0.25"/>
    <row r="46333" ht="30.75" customHeight="1" x14ac:dyDescent="0.25"/>
    <row r="46334" ht="30.75" customHeight="1" x14ac:dyDescent="0.25"/>
    <row r="46335" ht="30.75" customHeight="1" x14ac:dyDescent="0.25"/>
    <row r="46336" ht="30.75" customHeight="1" x14ac:dyDescent="0.25"/>
    <row r="46337" ht="30.75" customHeight="1" x14ac:dyDescent="0.25"/>
    <row r="46338" ht="30.75" customHeight="1" x14ac:dyDescent="0.25"/>
    <row r="46339" ht="30.75" customHeight="1" x14ac:dyDescent="0.25"/>
    <row r="46340" ht="30.75" customHeight="1" x14ac:dyDescent="0.25"/>
    <row r="46341" ht="30.75" customHeight="1" x14ac:dyDescent="0.25"/>
    <row r="46342" ht="30.75" customHeight="1" x14ac:dyDescent="0.25"/>
    <row r="46343" ht="30.75" customHeight="1" x14ac:dyDescent="0.25"/>
    <row r="46344" ht="30.75" customHeight="1" x14ac:dyDescent="0.25"/>
    <row r="46345" ht="30.75" customHeight="1" x14ac:dyDescent="0.25"/>
    <row r="46346" ht="30.75" customHeight="1" x14ac:dyDescent="0.25"/>
    <row r="46347" ht="30.75" customHeight="1" x14ac:dyDescent="0.25"/>
    <row r="46348" ht="30.75" customHeight="1" x14ac:dyDescent="0.25"/>
    <row r="46349" ht="30.75" customHeight="1" x14ac:dyDescent="0.25"/>
    <row r="46350" ht="30.75" customHeight="1" x14ac:dyDescent="0.25"/>
    <row r="46351" ht="30.75" customHeight="1" x14ac:dyDescent="0.25"/>
    <row r="46352" ht="30.75" customHeight="1" x14ac:dyDescent="0.25"/>
    <row r="46353" ht="30.75" customHeight="1" x14ac:dyDescent="0.25"/>
    <row r="46354" ht="30.75" customHeight="1" x14ac:dyDescent="0.25"/>
    <row r="46355" ht="30.75" customHeight="1" x14ac:dyDescent="0.25"/>
    <row r="46356" ht="30.75" customHeight="1" x14ac:dyDescent="0.25"/>
    <row r="46357" ht="30.75" customHeight="1" x14ac:dyDescent="0.25"/>
    <row r="46358" ht="30.75" customHeight="1" x14ac:dyDescent="0.25"/>
    <row r="46359" ht="30.75" customHeight="1" x14ac:dyDescent="0.25"/>
    <row r="46360" ht="30.75" customHeight="1" x14ac:dyDescent="0.25"/>
    <row r="46361" ht="30.75" customHeight="1" x14ac:dyDescent="0.25"/>
    <row r="46362" ht="30.75" customHeight="1" x14ac:dyDescent="0.25"/>
    <row r="46363" ht="30.75" customHeight="1" x14ac:dyDescent="0.25"/>
    <row r="46364" ht="30.75" customHeight="1" x14ac:dyDescent="0.25"/>
    <row r="46365" ht="30.75" customHeight="1" x14ac:dyDescent="0.25"/>
    <row r="46366" ht="30.75" customHeight="1" x14ac:dyDescent="0.25"/>
    <row r="46367" ht="30.75" customHeight="1" x14ac:dyDescent="0.25"/>
    <row r="46368" ht="30.75" customHeight="1" x14ac:dyDescent="0.25"/>
    <row r="46369" ht="30.75" customHeight="1" x14ac:dyDescent="0.25"/>
    <row r="46370" ht="30.75" customHeight="1" x14ac:dyDescent="0.25"/>
    <row r="46371" ht="30.75" customHeight="1" x14ac:dyDescent="0.25"/>
    <row r="46372" ht="30.75" customHeight="1" x14ac:dyDescent="0.25"/>
    <row r="46373" ht="30.75" customHeight="1" x14ac:dyDescent="0.25"/>
    <row r="46374" ht="30.75" customHeight="1" x14ac:dyDescent="0.25"/>
    <row r="46375" ht="30.75" customHeight="1" x14ac:dyDescent="0.25"/>
    <row r="46376" ht="30.75" customHeight="1" x14ac:dyDescent="0.25"/>
    <row r="46377" ht="30.75" customHeight="1" x14ac:dyDescent="0.25"/>
    <row r="46378" ht="30.75" customHeight="1" x14ac:dyDescent="0.25"/>
    <row r="46379" ht="30.75" customHeight="1" x14ac:dyDescent="0.25"/>
    <row r="46380" ht="30.75" customHeight="1" x14ac:dyDescent="0.25"/>
    <row r="46381" ht="30.75" customHeight="1" x14ac:dyDescent="0.25"/>
    <row r="46382" ht="30.75" customHeight="1" x14ac:dyDescent="0.25"/>
    <row r="46383" ht="30.75" customHeight="1" x14ac:dyDescent="0.25"/>
    <row r="46384" ht="30.75" customHeight="1" x14ac:dyDescent="0.25"/>
    <row r="46385" ht="30.75" customHeight="1" x14ac:dyDescent="0.25"/>
    <row r="46386" ht="30.75" customHeight="1" x14ac:dyDescent="0.25"/>
    <row r="46387" ht="30.75" customHeight="1" x14ac:dyDescent="0.25"/>
    <row r="46388" ht="30.75" customHeight="1" x14ac:dyDescent="0.25"/>
    <row r="46389" ht="30.75" customHeight="1" x14ac:dyDescent="0.25"/>
    <row r="46390" ht="30.75" customHeight="1" x14ac:dyDescent="0.25"/>
    <row r="46391" ht="30.75" customHeight="1" x14ac:dyDescent="0.25"/>
    <row r="46392" ht="30.75" customHeight="1" x14ac:dyDescent="0.25"/>
    <row r="46393" ht="30.75" customHeight="1" x14ac:dyDescent="0.25"/>
    <row r="46394" ht="30.75" customHeight="1" x14ac:dyDescent="0.25"/>
    <row r="46395" ht="30.75" customHeight="1" x14ac:dyDescent="0.25"/>
    <row r="46396" ht="30.75" customHeight="1" x14ac:dyDescent="0.25"/>
    <row r="46397" ht="30.75" customHeight="1" x14ac:dyDescent="0.25"/>
    <row r="46398" ht="30.75" customHeight="1" x14ac:dyDescent="0.25"/>
    <row r="46399" ht="30.75" customHeight="1" x14ac:dyDescent="0.25"/>
    <row r="46400" ht="30.75" customHeight="1" x14ac:dyDescent="0.25"/>
    <row r="46401" ht="30.75" customHeight="1" x14ac:dyDescent="0.25"/>
    <row r="46402" ht="30.75" customHeight="1" x14ac:dyDescent="0.25"/>
    <row r="46403" ht="30.75" customHeight="1" x14ac:dyDescent="0.25"/>
    <row r="46404" ht="30.75" customHeight="1" x14ac:dyDescent="0.25"/>
    <row r="46405" ht="30.75" customHeight="1" x14ac:dyDescent="0.25"/>
    <row r="46406" ht="30.75" customHeight="1" x14ac:dyDescent="0.25"/>
    <row r="46407" ht="30.75" customHeight="1" x14ac:dyDescent="0.25"/>
    <row r="46408" ht="30.75" customHeight="1" x14ac:dyDescent="0.25"/>
    <row r="46409" ht="30.75" customHeight="1" x14ac:dyDescent="0.25"/>
    <row r="46410" ht="30.75" customHeight="1" x14ac:dyDescent="0.25"/>
    <row r="46411" ht="30.75" customHeight="1" x14ac:dyDescent="0.25"/>
    <row r="46412" ht="30.75" customHeight="1" x14ac:dyDescent="0.25"/>
    <row r="46413" ht="30.75" customHeight="1" x14ac:dyDescent="0.25"/>
    <row r="46414" ht="30.75" customHeight="1" x14ac:dyDescent="0.25"/>
    <row r="46415" ht="30.75" customHeight="1" x14ac:dyDescent="0.25"/>
    <row r="46416" ht="30.75" customHeight="1" x14ac:dyDescent="0.25"/>
    <row r="46417" ht="30.75" customHeight="1" x14ac:dyDescent="0.25"/>
    <row r="46418" ht="30.75" customHeight="1" x14ac:dyDescent="0.25"/>
    <row r="46419" ht="30.75" customHeight="1" x14ac:dyDescent="0.25"/>
    <row r="46420" ht="30.75" customHeight="1" x14ac:dyDescent="0.25"/>
    <row r="46421" ht="30.75" customHeight="1" x14ac:dyDescent="0.25"/>
    <row r="46422" ht="30.75" customHeight="1" x14ac:dyDescent="0.25"/>
    <row r="46423" ht="30.75" customHeight="1" x14ac:dyDescent="0.25"/>
    <row r="46424" ht="30.75" customHeight="1" x14ac:dyDescent="0.25"/>
    <row r="46425" ht="30.75" customHeight="1" x14ac:dyDescent="0.25"/>
    <row r="46426" ht="30.75" customHeight="1" x14ac:dyDescent="0.25"/>
    <row r="46427" ht="30.75" customHeight="1" x14ac:dyDescent="0.25"/>
    <row r="46428" ht="30.75" customHeight="1" x14ac:dyDescent="0.25"/>
    <row r="46429" ht="30.75" customHeight="1" x14ac:dyDescent="0.25"/>
    <row r="46430" ht="30.75" customHeight="1" x14ac:dyDescent="0.25"/>
    <row r="46431" ht="30.75" customHeight="1" x14ac:dyDescent="0.25"/>
    <row r="46432" ht="30.75" customHeight="1" x14ac:dyDescent="0.25"/>
    <row r="46433" ht="30.75" customHeight="1" x14ac:dyDescent="0.25"/>
    <row r="46434" ht="30.75" customHeight="1" x14ac:dyDescent="0.25"/>
    <row r="46435" ht="30.75" customHeight="1" x14ac:dyDescent="0.25"/>
    <row r="46436" ht="30.75" customHeight="1" x14ac:dyDescent="0.25"/>
    <row r="46437" ht="30.75" customHeight="1" x14ac:dyDescent="0.25"/>
    <row r="46438" ht="30.75" customHeight="1" x14ac:dyDescent="0.25"/>
    <row r="46439" ht="30.75" customHeight="1" x14ac:dyDescent="0.25"/>
    <row r="46440" ht="30.75" customHeight="1" x14ac:dyDescent="0.25"/>
    <row r="46441" ht="30.75" customHeight="1" x14ac:dyDescent="0.25"/>
    <row r="46442" ht="30.75" customHeight="1" x14ac:dyDescent="0.25"/>
    <row r="46443" ht="30.75" customHeight="1" x14ac:dyDescent="0.25"/>
    <row r="46444" ht="30.75" customHeight="1" x14ac:dyDescent="0.25"/>
    <row r="46445" ht="30.75" customHeight="1" x14ac:dyDescent="0.25"/>
    <row r="46446" ht="30.75" customHeight="1" x14ac:dyDescent="0.25"/>
    <row r="46447" ht="30.75" customHeight="1" x14ac:dyDescent="0.25"/>
    <row r="46448" ht="30.75" customHeight="1" x14ac:dyDescent="0.25"/>
    <row r="46449" ht="30.75" customHeight="1" x14ac:dyDescent="0.25"/>
    <row r="46450" ht="30.75" customHeight="1" x14ac:dyDescent="0.25"/>
    <row r="46451" ht="30.75" customHeight="1" x14ac:dyDescent="0.25"/>
    <row r="46452" ht="30.75" customHeight="1" x14ac:dyDescent="0.25"/>
    <row r="46453" ht="30.75" customHeight="1" x14ac:dyDescent="0.25"/>
    <row r="46454" ht="30.75" customHeight="1" x14ac:dyDescent="0.25"/>
    <row r="46455" ht="30.75" customHeight="1" x14ac:dyDescent="0.25"/>
    <row r="46456" ht="30.75" customHeight="1" x14ac:dyDescent="0.25"/>
    <row r="46457" ht="30.75" customHeight="1" x14ac:dyDescent="0.25"/>
    <row r="46458" ht="30.75" customHeight="1" x14ac:dyDescent="0.25"/>
    <row r="46459" ht="30.75" customHeight="1" x14ac:dyDescent="0.25"/>
    <row r="46460" ht="30.75" customHeight="1" x14ac:dyDescent="0.25"/>
    <row r="46461" ht="30.75" customHeight="1" x14ac:dyDescent="0.25"/>
    <row r="46462" ht="30.75" customHeight="1" x14ac:dyDescent="0.25"/>
    <row r="46463" ht="30.75" customHeight="1" x14ac:dyDescent="0.25"/>
    <row r="46464" ht="30.75" customHeight="1" x14ac:dyDescent="0.25"/>
    <row r="46465" ht="30.75" customHeight="1" x14ac:dyDescent="0.25"/>
    <row r="46466" ht="30.75" customHeight="1" x14ac:dyDescent="0.25"/>
    <row r="46467" ht="30.75" customHeight="1" x14ac:dyDescent="0.25"/>
    <row r="46468" ht="30.75" customHeight="1" x14ac:dyDescent="0.25"/>
    <row r="46469" ht="30.75" customHeight="1" x14ac:dyDescent="0.25"/>
    <row r="46470" ht="30.75" customHeight="1" x14ac:dyDescent="0.25"/>
    <row r="46471" ht="30.75" customHeight="1" x14ac:dyDescent="0.25"/>
    <row r="46472" ht="30.75" customHeight="1" x14ac:dyDescent="0.25"/>
    <row r="46473" ht="30.75" customHeight="1" x14ac:dyDescent="0.25"/>
    <row r="46474" ht="30.75" customHeight="1" x14ac:dyDescent="0.25"/>
    <row r="46475" ht="30.75" customHeight="1" x14ac:dyDescent="0.25"/>
    <row r="46476" ht="30.75" customHeight="1" x14ac:dyDescent="0.25"/>
    <row r="46477" ht="30.75" customHeight="1" x14ac:dyDescent="0.25"/>
    <row r="46478" ht="30.75" customHeight="1" x14ac:dyDescent="0.25"/>
    <row r="46479" ht="30.75" customHeight="1" x14ac:dyDescent="0.25"/>
    <row r="46480" ht="30.75" customHeight="1" x14ac:dyDescent="0.25"/>
    <row r="46481" ht="30.75" customHeight="1" x14ac:dyDescent="0.25"/>
    <row r="46482" ht="30.75" customHeight="1" x14ac:dyDescent="0.25"/>
    <row r="46483" ht="30.75" customHeight="1" x14ac:dyDescent="0.25"/>
    <row r="46484" ht="30.75" customHeight="1" x14ac:dyDescent="0.25"/>
    <row r="46485" ht="30.75" customHeight="1" x14ac:dyDescent="0.25"/>
    <row r="46486" ht="30.75" customHeight="1" x14ac:dyDescent="0.25"/>
    <row r="46487" ht="30.75" customHeight="1" x14ac:dyDescent="0.25"/>
    <row r="46488" ht="30.75" customHeight="1" x14ac:dyDescent="0.25"/>
    <row r="46489" ht="30.75" customHeight="1" x14ac:dyDescent="0.25"/>
    <row r="46490" ht="30.75" customHeight="1" x14ac:dyDescent="0.25"/>
    <row r="46491" ht="30.75" customHeight="1" x14ac:dyDescent="0.25"/>
    <row r="46492" ht="30.75" customHeight="1" x14ac:dyDescent="0.25"/>
    <row r="46493" ht="30.75" customHeight="1" x14ac:dyDescent="0.25"/>
    <row r="46494" ht="30.75" customHeight="1" x14ac:dyDescent="0.25"/>
    <row r="46495" ht="30.75" customHeight="1" x14ac:dyDescent="0.25"/>
    <row r="46496" ht="30.75" customHeight="1" x14ac:dyDescent="0.25"/>
    <row r="46497" ht="30.75" customHeight="1" x14ac:dyDescent="0.25"/>
    <row r="46498" ht="30.75" customHeight="1" x14ac:dyDescent="0.25"/>
    <row r="46499" ht="30.75" customHeight="1" x14ac:dyDescent="0.25"/>
    <row r="46500" ht="30.75" customHeight="1" x14ac:dyDescent="0.25"/>
    <row r="46501" ht="30.75" customHeight="1" x14ac:dyDescent="0.25"/>
    <row r="46502" ht="30.75" customHeight="1" x14ac:dyDescent="0.25"/>
    <row r="46503" ht="30.75" customHeight="1" x14ac:dyDescent="0.25"/>
    <row r="46504" ht="30.75" customHeight="1" x14ac:dyDescent="0.25"/>
    <row r="46505" ht="30.75" customHeight="1" x14ac:dyDescent="0.25"/>
    <row r="46506" ht="30.75" customHeight="1" x14ac:dyDescent="0.25"/>
    <row r="46507" ht="30.75" customHeight="1" x14ac:dyDescent="0.25"/>
    <row r="46508" ht="30.75" customHeight="1" x14ac:dyDescent="0.25"/>
    <row r="46509" ht="30.75" customHeight="1" x14ac:dyDescent="0.25"/>
    <row r="46510" ht="30.75" customHeight="1" x14ac:dyDescent="0.25"/>
    <row r="46511" ht="30.75" customHeight="1" x14ac:dyDescent="0.25"/>
    <row r="46512" ht="30.75" customHeight="1" x14ac:dyDescent="0.25"/>
    <row r="46513" ht="30.75" customHeight="1" x14ac:dyDescent="0.25"/>
    <row r="46514" ht="30.75" customHeight="1" x14ac:dyDescent="0.25"/>
    <row r="46515" ht="30.75" customHeight="1" x14ac:dyDescent="0.25"/>
    <row r="46516" ht="30.75" customHeight="1" x14ac:dyDescent="0.25"/>
    <row r="46517" ht="30.75" customHeight="1" x14ac:dyDescent="0.25"/>
    <row r="46518" ht="30.75" customHeight="1" x14ac:dyDescent="0.25"/>
    <row r="46519" ht="30.75" customHeight="1" x14ac:dyDescent="0.25"/>
    <row r="46520" ht="30.75" customHeight="1" x14ac:dyDescent="0.25"/>
    <row r="46521" ht="30.75" customHeight="1" x14ac:dyDescent="0.25"/>
    <row r="46522" ht="30.75" customHeight="1" x14ac:dyDescent="0.25"/>
    <row r="46523" ht="30.75" customHeight="1" x14ac:dyDescent="0.25"/>
    <row r="46524" ht="30.75" customHeight="1" x14ac:dyDescent="0.25"/>
    <row r="46525" ht="30.75" customHeight="1" x14ac:dyDescent="0.25"/>
    <row r="46526" ht="30.75" customHeight="1" x14ac:dyDescent="0.25"/>
    <row r="46527" ht="30.75" customHeight="1" x14ac:dyDescent="0.25"/>
    <row r="46528" ht="30.75" customHeight="1" x14ac:dyDescent="0.25"/>
    <row r="46529" ht="30.75" customHeight="1" x14ac:dyDescent="0.25"/>
    <row r="46530" ht="30.75" customHeight="1" x14ac:dyDescent="0.25"/>
    <row r="46531" ht="30.75" customHeight="1" x14ac:dyDescent="0.25"/>
    <row r="46532" ht="30.75" customHeight="1" x14ac:dyDescent="0.25"/>
    <row r="46533" ht="30.75" customHeight="1" x14ac:dyDescent="0.25"/>
    <row r="46534" ht="30.75" customHeight="1" x14ac:dyDescent="0.25"/>
    <row r="46535" ht="30.75" customHeight="1" x14ac:dyDescent="0.25"/>
    <row r="46536" ht="30.75" customHeight="1" x14ac:dyDescent="0.25"/>
    <row r="46537" ht="30.75" customHeight="1" x14ac:dyDescent="0.25"/>
    <row r="46538" ht="30.75" customHeight="1" x14ac:dyDescent="0.25"/>
    <row r="46539" ht="30.75" customHeight="1" x14ac:dyDescent="0.25"/>
    <row r="46540" ht="30.75" customHeight="1" x14ac:dyDescent="0.25"/>
    <row r="46541" ht="30.75" customHeight="1" x14ac:dyDescent="0.25"/>
    <row r="46542" ht="30.75" customHeight="1" x14ac:dyDescent="0.25"/>
    <row r="46543" ht="30.75" customHeight="1" x14ac:dyDescent="0.25"/>
    <row r="46544" ht="30.75" customHeight="1" x14ac:dyDescent="0.25"/>
    <row r="46545" ht="30.75" customHeight="1" x14ac:dyDescent="0.25"/>
    <row r="46546" ht="30.75" customHeight="1" x14ac:dyDescent="0.25"/>
    <row r="46547" ht="30.75" customHeight="1" x14ac:dyDescent="0.25"/>
    <row r="46548" ht="30.75" customHeight="1" x14ac:dyDescent="0.25"/>
    <row r="46549" ht="30.75" customHeight="1" x14ac:dyDescent="0.25"/>
    <row r="46550" ht="30.75" customHeight="1" x14ac:dyDescent="0.25"/>
    <row r="46551" ht="30.75" customHeight="1" x14ac:dyDescent="0.25"/>
    <row r="46552" ht="30.75" customHeight="1" x14ac:dyDescent="0.25"/>
    <row r="46553" ht="30.75" customHeight="1" x14ac:dyDescent="0.25"/>
    <row r="46554" ht="30.75" customHeight="1" x14ac:dyDescent="0.25"/>
    <row r="46555" ht="30.75" customHeight="1" x14ac:dyDescent="0.25"/>
    <row r="46556" ht="30.75" customHeight="1" x14ac:dyDescent="0.25"/>
    <row r="46557" ht="30.75" customHeight="1" x14ac:dyDescent="0.25"/>
    <row r="46558" ht="30.75" customHeight="1" x14ac:dyDescent="0.25"/>
    <row r="46559" ht="30.75" customHeight="1" x14ac:dyDescent="0.25"/>
    <row r="46560" ht="30.75" customHeight="1" x14ac:dyDescent="0.25"/>
    <row r="46561" ht="30.75" customHeight="1" x14ac:dyDescent="0.25"/>
    <row r="46562" ht="30.75" customHeight="1" x14ac:dyDescent="0.25"/>
    <row r="46563" ht="30.75" customHeight="1" x14ac:dyDescent="0.25"/>
    <row r="46564" ht="30.75" customHeight="1" x14ac:dyDescent="0.25"/>
    <row r="46565" ht="30.75" customHeight="1" x14ac:dyDescent="0.25"/>
    <row r="46566" ht="30.75" customHeight="1" x14ac:dyDescent="0.25"/>
    <row r="46567" ht="30.75" customHeight="1" x14ac:dyDescent="0.25"/>
    <row r="46568" ht="30.75" customHeight="1" x14ac:dyDescent="0.25"/>
    <row r="46569" ht="30.75" customHeight="1" x14ac:dyDescent="0.25"/>
    <row r="46570" ht="30.75" customHeight="1" x14ac:dyDescent="0.25"/>
    <row r="46571" ht="30.75" customHeight="1" x14ac:dyDescent="0.25"/>
    <row r="46572" ht="30.75" customHeight="1" x14ac:dyDescent="0.25"/>
    <row r="46573" ht="30.75" customHeight="1" x14ac:dyDescent="0.25"/>
    <row r="46574" ht="30.75" customHeight="1" x14ac:dyDescent="0.25"/>
    <row r="46575" ht="30.75" customHeight="1" x14ac:dyDescent="0.25"/>
    <row r="46576" ht="30.75" customHeight="1" x14ac:dyDescent="0.25"/>
    <row r="46577" ht="30.75" customHeight="1" x14ac:dyDescent="0.25"/>
    <row r="46578" ht="30.75" customHeight="1" x14ac:dyDescent="0.25"/>
    <row r="46579" ht="30.75" customHeight="1" x14ac:dyDescent="0.25"/>
    <row r="46580" ht="30.75" customHeight="1" x14ac:dyDescent="0.25"/>
    <row r="46581" ht="30.75" customHeight="1" x14ac:dyDescent="0.25"/>
    <row r="46582" ht="30.75" customHeight="1" x14ac:dyDescent="0.25"/>
    <row r="46583" ht="30.75" customHeight="1" x14ac:dyDescent="0.25"/>
    <row r="46584" ht="30.75" customHeight="1" x14ac:dyDescent="0.25"/>
    <row r="46585" ht="30.75" customHeight="1" x14ac:dyDescent="0.25"/>
    <row r="46586" ht="30.75" customHeight="1" x14ac:dyDescent="0.25"/>
    <row r="46587" ht="30.75" customHeight="1" x14ac:dyDescent="0.25"/>
    <row r="46588" ht="30.75" customHeight="1" x14ac:dyDescent="0.25"/>
    <row r="46589" ht="30.75" customHeight="1" x14ac:dyDescent="0.25"/>
    <row r="46590" ht="30.75" customHeight="1" x14ac:dyDescent="0.25"/>
    <row r="46591" ht="30.75" customHeight="1" x14ac:dyDescent="0.25"/>
    <row r="46592" ht="30.75" customHeight="1" x14ac:dyDescent="0.25"/>
    <row r="46593" ht="30.75" customHeight="1" x14ac:dyDescent="0.25"/>
    <row r="46594" ht="30.75" customHeight="1" x14ac:dyDescent="0.25"/>
    <row r="46595" ht="30.75" customHeight="1" x14ac:dyDescent="0.25"/>
    <row r="46596" ht="30.75" customHeight="1" x14ac:dyDescent="0.25"/>
    <row r="46597" ht="30.75" customHeight="1" x14ac:dyDescent="0.25"/>
    <row r="46598" ht="30.75" customHeight="1" x14ac:dyDescent="0.25"/>
    <row r="46599" ht="30.75" customHeight="1" x14ac:dyDescent="0.25"/>
    <row r="46600" ht="30.75" customHeight="1" x14ac:dyDescent="0.25"/>
    <row r="46601" ht="30.75" customHeight="1" x14ac:dyDescent="0.25"/>
    <row r="46602" ht="30.75" customHeight="1" x14ac:dyDescent="0.25"/>
    <row r="46603" ht="30.75" customHeight="1" x14ac:dyDescent="0.25"/>
    <row r="46604" ht="30.75" customHeight="1" x14ac:dyDescent="0.25"/>
    <row r="46605" ht="30.75" customHeight="1" x14ac:dyDescent="0.25"/>
    <row r="46606" ht="30.75" customHeight="1" x14ac:dyDescent="0.25"/>
    <row r="46607" ht="30.75" customHeight="1" x14ac:dyDescent="0.25"/>
    <row r="46608" ht="30.75" customHeight="1" x14ac:dyDescent="0.25"/>
    <row r="46609" ht="30.75" customHeight="1" x14ac:dyDescent="0.25"/>
    <row r="46610" ht="30.75" customHeight="1" x14ac:dyDescent="0.25"/>
    <row r="46611" ht="30.75" customHeight="1" x14ac:dyDescent="0.25"/>
    <row r="46612" ht="30.75" customHeight="1" x14ac:dyDescent="0.25"/>
    <row r="46613" ht="30.75" customHeight="1" x14ac:dyDescent="0.25"/>
    <row r="46614" ht="30.75" customHeight="1" x14ac:dyDescent="0.25"/>
    <row r="46615" ht="30.75" customHeight="1" x14ac:dyDescent="0.25"/>
    <row r="46616" ht="30.75" customHeight="1" x14ac:dyDescent="0.25"/>
    <row r="46617" ht="30.75" customHeight="1" x14ac:dyDescent="0.25"/>
    <row r="46618" ht="30.75" customHeight="1" x14ac:dyDescent="0.25"/>
    <row r="46619" ht="30.75" customHeight="1" x14ac:dyDescent="0.25"/>
    <row r="46620" ht="30.75" customHeight="1" x14ac:dyDescent="0.25"/>
    <row r="46621" ht="30.75" customHeight="1" x14ac:dyDescent="0.25"/>
    <row r="46622" ht="30.75" customHeight="1" x14ac:dyDescent="0.25"/>
    <row r="46623" ht="30.75" customHeight="1" x14ac:dyDescent="0.25"/>
    <row r="46624" ht="30.75" customHeight="1" x14ac:dyDescent="0.25"/>
    <row r="46625" ht="30.75" customHeight="1" x14ac:dyDescent="0.25"/>
    <row r="46626" ht="30.75" customHeight="1" x14ac:dyDescent="0.25"/>
    <row r="46627" ht="30.75" customHeight="1" x14ac:dyDescent="0.25"/>
    <row r="46628" ht="30.75" customHeight="1" x14ac:dyDescent="0.25"/>
    <row r="46629" ht="30.75" customHeight="1" x14ac:dyDescent="0.25"/>
    <row r="46630" ht="30.75" customHeight="1" x14ac:dyDescent="0.25"/>
    <row r="46631" ht="30.75" customHeight="1" x14ac:dyDescent="0.25"/>
    <row r="46632" ht="30.75" customHeight="1" x14ac:dyDescent="0.25"/>
    <row r="46633" ht="30.75" customHeight="1" x14ac:dyDescent="0.25"/>
    <row r="46634" ht="30.75" customHeight="1" x14ac:dyDescent="0.25"/>
    <row r="46635" ht="30.75" customHeight="1" x14ac:dyDescent="0.25"/>
    <row r="46636" ht="30.75" customHeight="1" x14ac:dyDescent="0.25"/>
    <row r="46637" ht="30.75" customHeight="1" x14ac:dyDescent="0.25"/>
    <row r="46638" ht="30.75" customHeight="1" x14ac:dyDescent="0.25"/>
    <row r="46639" ht="30.75" customHeight="1" x14ac:dyDescent="0.25"/>
    <row r="46640" ht="30.75" customHeight="1" x14ac:dyDescent="0.25"/>
    <row r="46641" ht="30.75" customHeight="1" x14ac:dyDescent="0.25"/>
    <row r="46642" ht="30.75" customHeight="1" x14ac:dyDescent="0.25"/>
    <row r="46643" ht="30.75" customHeight="1" x14ac:dyDescent="0.25"/>
    <row r="46644" ht="30.75" customHeight="1" x14ac:dyDescent="0.25"/>
    <row r="46645" ht="30.75" customHeight="1" x14ac:dyDescent="0.25"/>
    <row r="46646" ht="30.75" customHeight="1" x14ac:dyDescent="0.25"/>
    <row r="46647" ht="30.75" customHeight="1" x14ac:dyDescent="0.25"/>
    <row r="46648" ht="30.75" customHeight="1" x14ac:dyDescent="0.25"/>
    <row r="46649" ht="30.75" customHeight="1" x14ac:dyDescent="0.25"/>
    <row r="46650" ht="30.75" customHeight="1" x14ac:dyDescent="0.25"/>
    <row r="46651" ht="30.75" customHeight="1" x14ac:dyDescent="0.25"/>
    <row r="46652" ht="30.75" customHeight="1" x14ac:dyDescent="0.25"/>
    <row r="46653" ht="30.75" customHeight="1" x14ac:dyDescent="0.25"/>
    <row r="46654" ht="30.75" customHeight="1" x14ac:dyDescent="0.25"/>
    <row r="46655" ht="30.75" customHeight="1" x14ac:dyDescent="0.25"/>
    <row r="46656" ht="30.75" customHeight="1" x14ac:dyDescent="0.25"/>
    <row r="46657" ht="30.75" customHeight="1" x14ac:dyDescent="0.25"/>
    <row r="46658" ht="30.75" customHeight="1" x14ac:dyDescent="0.25"/>
    <row r="46659" ht="30.75" customHeight="1" x14ac:dyDescent="0.25"/>
    <row r="46660" ht="30.75" customHeight="1" x14ac:dyDescent="0.25"/>
    <row r="46661" ht="30.75" customHeight="1" x14ac:dyDescent="0.25"/>
    <row r="46662" ht="30.75" customHeight="1" x14ac:dyDescent="0.25"/>
    <row r="46663" ht="30.75" customHeight="1" x14ac:dyDescent="0.25"/>
    <row r="46664" ht="30.75" customHeight="1" x14ac:dyDescent="0.25"/>
    <row r="46665" ht="30.75" customHeight="1" x14ac:dyDescent="0.25"/>
    <row r="46666" ht="30.75" customHeight="1" x14ac:dyDescent="0.25"/>
    <row r="46667" ht="30.75" customHeight="1" x14ac:dyDescent="0.25"/>
    <row r="46668" ht="30.75" customHeight="1" x14ac:dyDescent="0.25"/>
    <row r="46669" ht="30.75" customHeight="1" x14ac:dyDescent="0.25"/>
    <row r="46670" ht="30.75" customHeight="1" x14ac:dyDescent="0.25"/>
    <row r="46671" ht="30.75" customHeight="1" x14ac:dyDescent="0.25"/>
    <row r="46672" ht="30.75" customHeight="1" x14ac:dyDescent="0.25"/>
    <row r="46673" ht="30.75" customHeight="1" x14ac:dyDescent="0.25"/>
    <row r="46674" ht="30.75" customHeight="1" x14ac:dyDescent="0.25"/>
    <row r="46675" ht="30.75" customHeight="1" x14ac:dyDescent="0.25"/>
    <row r="46676" ht="30.75" customHeight="1" x14ac:dyDescent="0.25"/>
    <row r="46677" ht="30.75" customHeight="1" x14ac:dyDescent="0.25"/>
    <row r="46678" ht="30.75" customHeight="1" x14ac:dyDescent="0.25"/>
    <row r="46679" ht="30.75" customHeight="1" x14ac:dyDescent="0.25"/>
    <row r="46680" ht="30.75" customHeight="1" x14ac:dyDescent="0.25"/>
    <row r="46681" ht="30.75" customHeight="1" x14ac:dyDescent="0.25"/>
    <row r="46682" ht="30.75" customHeight="1" x14ac:dyDescent="0.25"/>
    <row r="46683" ht="30.75" customHeight="1" x14ac:dyDescent="0.25"/>
    <row r="46684" ht="30.75" customHeight="1" x14ac:dyDescent="0.25"/>
    <row r="46685" ht="30.75" customHeight="1" x14ac:dyDescent="0.25"/>
    <row r="46686" ht="30.75" customHeight="1" x14ac:dyDescent="0.25"/>
    <row r="46687" ht="30.75" customHeight="1" x14ac:dyDescent="0.25"/>
    <row r="46688" ht="30.75" customHeight="1" x14ac:dyDescent="0.25"/>
    <row r="46689" ht="30.75" customHeight="1" x14ac:dyDescent="0.25"/>
    <row r="46690" ht="30.75" customHeight="1" x14ac:dyDescent="0.25"/>
    <row r="46691" ht="30.75" customHeight="1" x14ac:dyDescent="0.25"/>
    <row r="46692" ht="30.75" customHeight="1" x14ac:dyDescent="0.25"/>
    <row r="46693" ht="30.75" customHeight="1" x14ac:dyDescent="0.25"/>
    <row r="46694" ht="30.75" customHeight="1" x14ac:dyDescent="0.25"/>
    <row r="46695" ht="30.75" customHeight="1" x14ac:dyDescent="0.25"/>
    <row r="46696" ht="30.75" customHeight="1" x14ac:dyDescent="0.25"/>
    <row r="46697" ht="30.75" customHeight="1" x14ac:dyDescent="0.25"/>
    <row r="46698" ht="30.75" customHeight="1" x14ac:dyDescent="0.25"/>
    <row r="46699" ht="30.75" customHeight="1" x14ac:dyDescent="0.25"/>
    <row r="46700" ht="30.75" customHeight="1" x14ac:dyDescent="0.25"/>
    <row r="46701" ht="30.75" customHeight="1" x14ac:dyDescent="0.25"/>
    <row r="46702" ht="30.75" customHeight="1" x14ac:dyDescent="0.25"/>
    <row r="46703" ht="30.75" customHeight="1" x14ac:dyDescent="0.25"/>
    <row r="46704" ht="30.75" customHeight="1" x14ac:dyDescent="0.25"/>
    <row r="46705" ht="30.75" customHeight="1" x14ac:dyDescent="0.25"/>
    <row r="46706" ht="30.75" customHeight="1" x14ac:dyDescent="0.25"/>
    <row r="46707" ht="30.75" customHeight="1" x14ac:dyDescent="0.25"/>
    <row r="46708" ht="30.75" customHeight="1" x14ac:dyDescent="0.25"/>
    <row r="46709" ht="30.75" customHeight="1" x14ac:dyDescent="0.25"/>
    <row r="46710" ht="30.75" customHeight="1" x14ac:dyDescent="0.25"/>
    <row r="46711" ht="30.75" customHeight="1" x14ac:dyDescent="0.25"/>
    <row r="46712" ht="30.75" customHeight="1" x14ac:dyDescent="0.25"/>
    <row r="46713" ht="30.75" customHeight="1" x14ac:dyDescent="0.25"/>
    <row r="46714" ht="30.75" customHeight="1" x14ac:dyDescent="0.25"/>
    <row r="46715" ht="30.75" customHeight="1" x14ac:dyDescent="0.25"/>
    <row r="46716" ht="30.75" customHeight="1" x14ac:dyDescent="0.25"/>
    <row r="46717" ht="30.75" customHeight="1" x14ac:dyDescent="0.25"/>
    <row r="46718" ht="30.75" customHeight="1" x14ac:dyDescent="0.25"/>
    <row r="46719" ht="30.75" customHeight="1" x14ac:dyDescent="0.25"/>
    <row r="46720" ht="30.75" customHeight="1" x14ac:dyDescent="0.25"/>
    <row r="46721" ht="30.75" customHeight="1" x14ac:dyDescent="0.25"/>
    <row r="46722" ht="30.75" customHeight="1" x14ac:dyDescent="0.25"/>
    <row r="46723" ht="30.75" customHeight="1" x14ac:dyDescent="0.25"/>
    <row r="46724" ht="30.75" customHeight="1" x14ac:dyDescent="0.25"/>
    <row r="46725" ht="30.75" customHeight="1" x14ac:dyDescent="0.25"/>
    <row r="46726" ht="30.75" customHeight="1" x14ac:dyDescent="0.25"/>
    <row r="46727" ht="30.75" customHeight="1" x14ac:dyDescent="0.25"/>
    <row r="46728" ht="30.75" customHeight="1" x14ac:dyDescent="0.25"/>
    <row r="46729" ht="30.75" customHeight="1" x14ac:dyDescent="0.25"/>
    <row r="46730" ht="30.75" customHeight="1" x14ac:dyDescent="0.25"/>
    <row r="46731" ht="30.75" customHeight="1" x14ac:dyDescent="0.25"/>
    <row r="46732" ht="30.75" customHeight="1" x14ac:dyDescent="0.25"/>
    <row r="46733" ht="30.75" customHeight="1" x14ac:dyDescent="0.25"/>
    <row r="46734" ht="30.75" customHeight="1" x14ac:dyDescent="0.25"/>
    <row r="46735" ht="30.75" customHeight="1" x14ac:dyDescent="0.25"/>
    <row r="46736" ht="30.75" customHeight="1" x14ac:dyDescent="0.25"/>
    <row r="46737" ht="30.75" customHeight="1" x14ac:dyDescent="0.25"/>
    <row r="46738" ht="30.75" customHeight="1" x14ac:dyDescent="0.25"/>
    <row r="46739" ht="30.75" customHeight="1" x14ac:dyDescent="0.25"/>
    <row r="46740" ht="30.75" customHeight="1" x14ac:dyDescent="0.25"/>
    <row r="46741" ht="30.75" customHeight="1" x14ac:dyDescent="0.25"/>
    <row r="46742" ht="30.75" customHeight="1" x14ac:dyDescent="0.25"/>
    <row r="46743" ht="30.75" customHeight="1" x14ac:dyDescent="0.25"/>
    <row r="46744" ht="30.75" customHeight="1" x14ac:dyDescent="0.25"/>
    <row r="46745" ht="30.75" customHeight="1" x14ac:dyDescent="0.25"/>
    <row r="46746" ht="30.75" customHeight="1" x14ac:dyDescent="0.25"/>
    <row r="46747" ht="30.75" customHeight="1" x14ac:dyDescent="0.25"/>
    <row r="46748" ht="30.75" customHeight="1" x14ac:dyDescent="0.25"/>
    <row r="46749" ht="30.75" customHeight="1" x14ac:dyDescent="0.25"/>
    <row r="46750" ht="30.75" customHeight="1" x14ac:dyDescent="0.25"/>
    <row r="46751" ht="30.75" customHeight="1" x14ac:dyDescent="0.25"/>
    <row r="46752" ht="30.75" customHeight="1" x14ac:dyDescent="0.25"/>
    <row r="46753" ht="30.75" customHeight="1" x14ac:dyDescent="0.25"/>
    <row r="46754" ht="30.75" customHeight="1" x14ac:dyDescent="0.25"/>
    <row r="46755" ht="30.75" customHeight="1" x14ac:dyDescent="0.25"/>
    <row r="46756" ht="30.75" customHeight="1" x14ac:dyDescent="0.25"/>
    <row r="46757" ht="30.75" customHeight="1" x14ac:dyDescent="0.25"/>
    <row r="46758" ht="30.75" customHeight="1" x14ac:dyDescent="0.25"/>
    <row r="46759" ht="30.75" customHeight="1" x14ac:dyDescent="0.25"/>
    <row r="46760" ht="30.75" customHeight="1" x14ac:dyDescent="0.25"/>
    <row r="46761" ht="30.75" customHeight="1" x14ac:dyDescent="0.25"/>
    <row r="46762" ht="30.75" customHeight="1" x14ac:dyDescent="0.25"/>
    <row r="46763" ht="30.75" customHeight="1" x14ac:dyDescent="0.25"/>
    <row r="46764" ht="30.75" customHeight="1" x14ac:dyDescent="0.25"/>
    <row r="46765" ht="30.75" customHeight="1" x14ac:dyDescent="0.25"/>
    <row r="46766" ht="30.75" customHeight="1" x14ac:dyDescent="0.25"/>
    <row r="46767" ht="30.75" customHeight="1" x14ac:dyDescent="0.25"/>
    <row r="46768" ht="30.75" customHeight="1" x14ac:dyDescent="0.25"/>
    <row r="46769" ht="30.75" customHeight="1" x14ac:dyDescent="0.25"/>
    <row r="46770" ht="30.75" customHeight="1" x14ac:dyDescent="0.25"/>
    <row r="46771" ht="30.75" customHeight="1" x14ac:dyDescent="0.25"/>
    <row r="46772" ht="30.75" customHeight="1" x14ac:dyDescent="0.25"/>
    <row r="46773" ht="30.75" customHeight="1" x14ac:dyDescent="0.25"/>
    <row r="46774" ht="30.75" customHeight="1" x14ac:dyDescent="0.25"/>
    <row r="46775" ht="30.75" customHeight="1" x14ac:dyDescent="0.25"/>
    <row r="46776" ht="30.75" customHeight="1" x14ac:dyDescent="0.25"/>
    <row r="46777" ht="30.75" customHeight="1" x14ac:dyDescent="0.25"/>
    <row r="46778" ht="30.75" customHeight="1" x14ac:dyDescent="0.25"/>
    <row r="46779" ht="30.75" customHeight="1" x14ac:dyDescent="0.25"/>
    <row r="46780" ht="30.75" customHeight="1" x14ac:dyDescent="0.25"/>
    <row r="46781" ht="30.75" customHeight="1" x14ac:dyDescent="0.25"/>
    <row r="46782" ht="30.75" customHeight="1" x14ac:dyDescent="0.25"/>
    <row r="46783" ht="30.75" customHeight="1" x14ac:dyDescent="0.25"/>
    <row r="46784" ht="30.75" customHeight="1" x14ac:dyDescent="0.25"/>
    <row r="46785" ht="30.75" customHeight="1" x14ac:dyDescent="0.25"/>
    <row r="46786" ht="30.75" customHeight="1" x14ac:dyDescent="0.25"/>
    <row r="46787" ht="30.75" customHeight="1" x14ac:dyDescent="0.25"/>
    <row r="46788" ht="30.75" customHeight="1" x14ac:dyDescent="0.25"/>
    <row r="46789" ht="30.75" customHeight="1" x14ac:dyDescent="0.25"/>
    <row r="46790" ht="30.75" customHeight="1" x14ac:dyDescent="0.25"/>
    <row r="46791" ht="30.75" customHeight="1" x14ac:dyDescent="0.25"/>
    <row r="46792" ht="30.75" customHeight="1" x14ac:dyDescent="0.25"/>
    <row r="46793" ht="30.75" customHeight="1" x14ac:dyDescent="0.25"/>
    <row r="46794" ht="30.75" customHeight="1" x14ac:dyDescent="0.25"/>
    <row r="46795" ht="30.75" customHeight="1" x14ac:dyDescent="0.25"/>
    <row r="46796" ht="30.75" customHeight="1" x14ac:dyDescent="0.25"/>
    <row r="46797" ht="30.75" customHeight="1" x14ac:dyDescent="0.25"/>
    <row r="46798" ht="30.75" customHeight="1" x14ac:dyDescent="0.25"/>
    <row r="46799" ht="30.75" customHeight="1" x14ac:dyDescent="0.25"/>
    <row r="46800" ht="30.75" customHeight="1" x14ac:dyDescent="0.25"/>
    <row r="46801" ht="30.75" customHeight="1" x14ac:dyDescent="0.25"/>
    <row r="46802" ht="30.75" customHeight="1" x14ac:dyDescent="0.25"/>
    <row r="46803" ht="30.75" customHeight="1" x14ac:dyDescent="0.25"/>
    <row r="46804" ht="30.75" customHeight="1" x14ac:dyDescent="0.25"/>
    <row r="46805" ht="30.75" customHeight="1" x14ac:dyDescent="0.25"/>
    <row r="46806" ht="30.75" customHeight="1" x14ac:dyDescent="0.25"/>
    <row r="46807" ht="30.75" customHeight="1" x14ac:dyDescent="0.25"/>
    <row r="46808" ht="30.75" customHeight="1" x14ac:dyDescent="0.25"/>
    <row r="46809" ht="30.75" customHeight="1" x14ac:dyDescent="0.25"/>
    <row r="46810" ht="30.75" customHeight="1" x14ac:dyDescent="0.25"/>
    <row r="46811" ht="30.75" customHeight="1" x14ac:dyDescent="0.25"/>
    <row r="46812" ht="30.75" customHeight="1" x14ac:dyDescent="0.25"/>
    <row r="46813" ht="30.75" customHeight="1" x14ac:dyDescent="0.25"/>
    <row r="46814" ht="30.75" customHeight="1" x14ac:dyDescent="0.25"/>
    <row r="46815" ht="30.75" customHeight="1" x14ac:dyDescent="0.25"/>
    <row r="46816" ht="30.75" customHeight="1" x14ac:dyDescent="0.25"/>
    <row r="46817" ht="30.75" customHeight="1" x14ac:dyDescent="0.25"/>
    <row r="46818" ht="30.75" customHeight="1" x14ac:dyDescent="0.25"/>
    <row r="46819" ht="30.75" customHeight="1" x14ac:dyDescent="0.25"/>
    <row r="46820" ht="30.75" customHeight="1" x14ac:dyDescent="0.25"/>
    <row r="46821" ht="30.75" customHeight="1" x14ac:dyDescent="0.25"/>
    <row r="46822" ht="30.75" customHeight="1" x14ac:dyDescent="0.25"/>
    <row r="46823" ht="30.75" customHeight="1" x14ac:dyDescent="0.25"/>
    <row r="46824" ht="30.75" customHeight="1" x14ac:dyDescent="0.25"/>
    <row r="46825" ht="30.75" customHeight="1" x14ac:dyDescent="0.25"/>
    <row r="46826" ht="30.75" customHeight="1" x14ac:dyDescent="0.25"/>
    <row r="46827" ht="30.75" customHeight="1" x14ac:dyDescent="0.25"/>
    <row r="46828" ht="30.75" customHeight="1" x14ac:dyDescent="0.25"/>
    <row r="46829" ht="30.75" customHeight="1" x14ac:dyDescent="0.25"/>
    <row r="46830" ht="30.75" customHeight="1" x14ac:dyDescent="0.25"/>
    <row r="46831" ht="30.75" customHeight="1" x14ac:dyDescent="0.25"/>
    <row r="46832" ht="30.75" customHeight="1" x14ac:dyDescent="0.25"/>
    <row r="46833" ht="30.75" customHeight="1" x14ac:dyDescent="0.25"/>
    <row r="46834" ht="30.75" customHeight="1" x14ac:dyDescent="0.25"/>
    <row r="46835" ht="30.75" customHeight="1" x14ac:dyDescent="0.25"/>
    <row r="46836" ht="30.75" customHeight="1" x14ac:dyDescent="0.25"/>
    <row r="46837" ht="30.75" customHeight="1" x14ac:dyDescent="0.25"/>
    <row r="46838" ht="30.75" customHeight="1" x14ac:dyDescent="0.25"/>
    <row r="46839" ht="30.75" customHeight="1" x14ac:dyDescent="0.25"/>
    <row r="46840" ht="30.75" customHeight="1" x14ac:dyDescent="0.25"/>
    <row r="46841" ht="30.75" customHeight="1" x14ac:dyDescent="0.25"/>
    <row r="46842" ht="30.75" customHeight="1" x14ac:dyDescent="0.25"/>
    <row r="46843" ht="30.75" customHeight="1" x14ac:dyDescent="0.25"/>
    <row r="46844" ht="30.75" customHeight="1" x14ac:dyDescent="0.25"/>
    <row r="46845" ht="30.75" customHeight="1" x14ac:dyDescent="0.25"/>
    <row r="46846" ht="30.75" customHeight="1" x14ac:dyDescent="0.25"/>
    <row r="46847" ht="30.75" customHeight="1" x14ac:dyDescent="0.25"/>
    <row r="46848" ht="30.75" customHeight="1" x14ac:dyDescent="0.25"/>
    <row r="46849" ht="30.75" customHeight="1" x14ac:dyDescent="0.25"/>
    <row r="46850" ht="30.75" customHeight="1" x14ac:dyDescent="0.25"/>
    <row r="46851" ht="30.75" customHeight="1" x14ac:dyDescent="0.25"/>
    <row r="46852" ht="30.75" customHeight="1" x14ac:dyDescent="0.25"/>
    <row r="46853" ht="30.75" customHeight="1" x14ac:dyDescent="0.25"/>
    <row r="46854" ht="30.75" customHeight="1" x14ac:dyDescent="0.25"/>
    <row r="46855" ht="30.75" customHeight="1" x14ac:dyDescent="0.25"/>
    <row r="46856" ht="30.75" customHeight="1" x14ac:dyDescent="0.25"/>
    <row r="46857" ht="30.75" customHeight="1" x14ac:dyDescent="0.25"/>
    <row r="46858" ht="30.75" customHeight="1" x14ac:dyDescent="0.25"/>
    <row r="46859" ht="30.75" customHeight="1" x14ac:dyDescent="0.25"/>
    <row r="46860" ht="30.75" customHeight="1" x14ac:dyDescent="0.25"/>
    <row r="46861" ht="30.75" customHeight="1" x14ac:dyDescent="0.25"/>
    <row r="46862" ht="30.75" customHeight="1" x14ac:dyDescent="0.25"/>
    <row r="46863" ht="30.75" customHeight="1" x14ac:dyDescent="0.25"/>
    <row r="46864" ht="30.75" customHeight="1" x14ac:dyDescent="0.25"/>
    <row r="46865" ht="30.75" customHeight="1" x14ac:dyDescent="0.25"/>
    <row r="46866" ht="30.75" customHeight="1" x14ac:dyDescent="0.25"/>
    <row r="46867" ht="30.75" customHeight="1" x14ac:dyDescent="0.25"/>
    <row r="46868" ht="30.75" customHeight="1" x14ac:dyDescent="0.25"/>
    <row r="46869" ht="30.75" customHeight="1" x14ac:dyDescent="0.25"/>
    <row r="46870" ht="30.75" customHeight="1" x14ac:dyDescent="0.25"/>
    <row r="46871" ht="30.75" customHeight="1" x14ac:dyDescent="0.25"/>
    <row r="46872" ht="30.75" customHeight="1" x14ac:dyDescent="0.25"/>
    <row r="46873" ht="30.75" customHeight="1" x14ac:dyDescent="0.25"/>
    <row r="46874" ht="30.75" customHeight="1" x14ac:dyDescent="0.25"/>
    <row r="46875" ht="30.75" customHeight="1" x14ac:dyDescent="0.25"/>
    <row r="46876" ht="30.75" customHeight="1" x14ac:dyDescent="0.25"/>
    <row r="46877" ht="30.75" customHeight="1" x14ac:dyDescent="0.25"/>
    <row r="46878" ht="30.75" customHeight="1" x14ac:dyDescent="0.25"/>
    <row r="46879" ht="30.75" customHeight="1" x14ac:dyDescent="0.25"/>
    <row r="46880" ht="30.75" customHeight="1" x14ac:dyDescent="0.25"/>
    <row r="46881" ht="30.75" customHeight="1" x14ac:dyDescent="0.25"/>
    <row r="46882" ht="30.75" customHeight="1" x14ac:dyDescent="0.25"/>
    <row r="46883" ht="30.75" customHeight="1" x14ac:dyDescent="0.25"/>
    <row r="46884" ht="30.75" customHeight="1" x14ac:dyDescent="0.25"/>
    <row r="46885" ht="30.75" customHeight="1" x14ac:dyDescent="0.25"/>
    <row r="46886" ht="30.75" customHeight="1" x14ac:dyDescent="0.25"/>
    <row r="46887" ht="30.75" customHeight="1" x14ac:dyDescent="0.25"/>
    <row r="46888" ht="30.75" customHeight="1" x14ac:dyDescent="0.25"/>
    <row r="46889" ht="30.75" customHeight="1" x14ac:dyDescent="0.25"/>
    <row r="46890" ht="30.75" customHeight="1" x14ac:dyDescent="0.25"/>
    <row r="46891" ht="30.75" customHeight="1" x14ac:dyDescent="0.25"/>
    <row r="46892" ht="30.75" customHeight="1" x14ac:dyDescent="0.25"/>
    <row r="46893" ht="30.75" customHeight="1" x14ac:dyDescent="0.25"/>
    <row r="46894" ht="30.75" customHeight="1" x14ac:dyDescent="0.25"/>
    <row r="46895" ht="30.75" customHeight="1" x14ac:dyDescent="0.25"/>
    <row r="46896" ht="30.75" customHeight="1" x14ac:dyDescent="0.25"/>
    <row r="46897" ht="30.75" customHeight="1" x14ac:dyDescent="0.25"/>
    <row r="46898" ht="30.75" customHeight="1" x14ac:dyDescent="0.25"/>
    <row r="46899" ht="30.75" customHeight="1" x14ac:dyDescent="0.25"/>
    <row r="46900" ht="30.75" customHeight="1" x14ac:dyDescent="0.25"/>
    <row r="46901" ht="30.75" customHeight="1" x14ac:dyDescent="0.25"/>
    <row r="46902" ht="30.75" customHeight="1" x14ac:dyDescent="0.25"/>
    <row r="46903" ht="30.75" customHeight="1" x14ac:dyDescent="0.25"/>
    <row r="46904" ht="30.75" customHeight="1" x14ac:dyDescent="0.25"/>
    <row r="46905" ht="30.75" customHeight="1" x14ac:dyDescent="0.25"/>
    <row r="46906" ht="30.75" customHeight="1" x14ac:dyDescent="0.25"/>
    <row r="46907" ht="30.75" customHeight="1" x14ac:dyDescent="0.25"/>
    <row r="46908" ht="30.75" customHeight="1" x14ac:dyDescent="0.25"/>
    <row r="46909" ht="30.75" customHeight="1" x14ac:dyDescent="0.25"/>
    <row r="46910" ht="30.75" customHeight="1" x14ac:dyDescent="0.25"/>
    <row r="46911" ht="30.75" customHeight="1" x14ac:dyDescent="0.25"/>
    <row r="46912" ht="30.75" customHeight="1" x14ac:dyDescent="0.25"/>
    <row r="46913" ht="30.75" customHeight="1" x14ac:dyDescent="0.25"/>
    <row r="46914" ht="30.75" customHeight="1" x14ac:dyDescent="0.25"/>
    <row r="46915" ht="30.75" customHeight="1" x14ac:dyDescent="0.25"/>
    <row r="46916" ht="30.75" customHeight="1" x14ac:dyDescent="0.25"/>
    <row r="46917" ht="30.75" customHeight="1" x14ac:dyDescent="0.25"/>
    <row r="46918" ht="30.75" customHeight="1" x14ac:dyDescent="0.25"/>
    <row r="46919" ht="30.75" customHeight="1" x14ac:dyDescent="0.25"/>
    <row r="46920" ht="30.75" customHeight="1" x14ac:dyDescent="0.25"/>
    <row r="46921" ht="30.75" customHeight="1" x14ac:dyDescent="0.25"/>
    <row r="46922" ht="30.75" customHeight="1" x14ac:dyDescent="0.25"/>
    <row r="46923" ht="30.75" customHeight="1" x14ac:dyDescent="0.25"/>
    <row r="46924" ht="30.75" customHeight="1" x14ac:dyDescent="0.25"/>
    <row r="46925" ht="30.75" customHeight="1" x14ac:dyDescent="0.25"/>
    <row r="46926" ht="30.75" customHeight="1" x14ac:dyDescent="0.25"/>
    <row r="46927" ht="30.75" customHeight="1" x14ac:dyDescent="0.25"/>
    <row r="46928" ht="30.75" customHeight="1" x14ac:dyDescent="0.25"/>
    <row r="46929" ht="30.75" customHeight="1" x14ac:dyDescent="0.25"/>
    <row r="46930" ht="30.75" customHeight="1" x14ac:dyDescent="0.25"/>
    <row r="46931" ht="30.75" customHeight="1" x14ac:dyDescent="0.25"/>
    <row r="46932" ht="30.75" customHeight="1" x14ac:dyDescent="0.25"/>
    <row r="46933" ht="30.75" customHeight="1" x14ac:dyDescent="0.25"/>
    <row r="46934" ht="30.75" customHeight="1" x14ac:dyDescent="0.25"/>
    <row r="46935" ht="30.75" customHeight="1" x14ac:dyDescent="0.25"/>
    <row r="46936" ht="30.75" customHeight="1" x14ac:dyDescent="0.25"/>
    <row r="46937" ht="30.75" customHeight="1" x14ac:dyDescent="0.25"/>
    <row r="46938" ht="30.75" customHeight="1" x14ac:dyDescent="0.25"/>
    <row r="46939" ht="30.75" customHeight="1" x14ac:dyDescent="0.25"/>
    <row r="46940" ht="30.75" customHeight="1" x14ac:dyDescent="0.25"/>
    <row r="46941" ht="30.75" customHeight="1" x14ac:dyDescent="0.25"/>
    <row r="46942" ht="30.75" customHeight="1" x14ac:dyDescent="0.25"/>
    <row r="46943" ht="30.75" customHeight="1" x14ac:dyDescent="0.25"/>
    <row r="46944" ht="30.75" customHeight="1" x14ac:dyDescent="0.25"/>
    <row r="46945" ht="30.75" customHeight="1" x14ac:dyDescent="0.25"/>
    <row r="46946" ht="30.75" customHeight="1" x14ac:dyDescent="0.25"/>
    <row r="46947" ht="30.75" customHeight="1" x14ac:dyDescent="0.25"/>
    <row r="46948" ht="30.75" customHeight="1" x14ac:dyDescent="0.25"/>
    <row r="46949" ht="30.75" customHeight="1" x14ac:dyDescent="0.25"/>
    <row r="46950" ht="30.75" customHeight="1" x14ac:dyDescent="0.25"/>
    <row r="46951" ht="30.75" customHeight="1" x14ac:dyDescent="0.25"/>
    <row r="46952" ht="30.75" customHeight="1" x14ac:dyDescent="0.25"/>
    <row r="46953" ht="30.75" customHeight="1" x14ac:dyDescent="0.25"/>
    <row r="46954" ht="30.75" customHeight="1" x14ac:dyDescent="0.25"/>
    <row r="46955" ht="30.75" customHeight="1" x14ac:dyDescent="0.25"/>
    <row r="46956" ht="30.75" customHeight="1" x14ac:dyDescent="0.25"/>
    <row r="46957" ht="30.75" customHeight="1" x14ac:dyDescent="0.25"/>
    <row r="46958" ht="30.75" customHeight="1" x14ac:dyDescent="0.25"/>
    <row r="46959" ht="30.75" customHeight="1" x14ac:dyDescent="0.25"/>
    <row r="46960" ht="30.75" customHeight="1" x14ac:dyDescent="0.25"/>
    <row r="46961" ht="30.75" customHeight="1" x14ac:dyDescent="0.25"/>
    <row r="46962" ht="30.75" customHeight="1" x14ac:dyDescent="0.25"/>
    <row r="46963" ht="30.75" customHeight="1" x14ac:dyDescent="0.25"/>
    <row r="46964" ht="30.75" customHeight="1" x14ac:dyDescent="0.25"/>
    <row r="46965" ht="30.75" customHeight="1" x14ac:dyDescent="0.25"/>
    <row r="46966" ht="30.75" customHeight="1" x14ac:dyDescent="0.25"/>
    <row r="46967" ht="30.75" customHeight="1" x14ac:dyDescent="0.25"/>
    <row r="46968" ht="30.75" customHeight="1" x14ac:dyDescent="0.25"/>
    <row r="46969" ht="30.75" customHeight="1" x14ac:dyDescent="0.25"/>
    <row r="46970" ht="30.75" customHeight="1" x14ac:dyDescent="0.25"/>
    <row r="46971" ht="30.75" customHeight="1" x14ac:dyDescent="0.25"/>
    <row r="46972" ht="30.75" customHeight="1" x14ac:dyDescent="0.25"/>
    <row r="46973" ht="30.75" customHeight="1" x14ac:dyDescent="0.25"/>
    <row r="46974" ht="30.75" customHeight="1" x14ac:dyDescent="0.25"/>
    <row r="46975" ht="30.75" customHeight="1" x14ac:dyDescent="0.25"/>
    <row r="46976" ht="30.75" customHeight="1" x14ac:dyDescent="0.25"/>
    <row r="46977" ht="30.75" customHeight="1" x14ac:dyDescent="0.25"/>
    <row r="46978" ht="30.75" customHeight="1" x14ac:dyDescent="0.25"/>
    <row r="46979" ht="30.75" customHeight="1" x14ac:dyDescent="0.25"/>
    <row r="46980" ht="30.75" customHeight="1" x14ac:dyDescent="0.25"/>
    <row r="46981" ht="30.75" customHeight="1" x14ac:dyDescent="0.25"/>
    <row r="46982" ht="30.75" customHeight="1" x14ac:dyDescent="0.25"/>
    <row r="46983" ht="30.75" customHeight="1" x14ac:dyDescent="0.25"/>
    <row r="46984" ht="30.75" customHeight="1" x14ac:dyDescent="0.25"/>
    <row r="46985" ht="30.75" customHeight="1" x14ac:dyDescent="0.25"/>
    <row r="46986" ht="30.75" customHeight="1" x14ac:dyDescent="0.25"/>
    <row r="46987" ht="30.75" customHeight="1" x14ac:dyDescent="0.25"/>
    <row r="46988" ht="30.75" customHeight="1" x14ac:dyDescent="0.25"/>
    <row r="46989" ht="30.75" customHeight="1" x14ac:dyDescent="0.25"/>
    <row r="46990" ht="30.75" customHeight="1" x14ac:dyDescent="0.25"/>
    <row r="46991" ht="30.75" customHeight="1" x14ac:dyDescent="0.25"/>
    <row r="46992" ht="30.75" customHeight="1" x14ac:dyDescent="0.25"/>
    <row r="46993" ht="30.75" customHeight="1" x14ac:dyDescent="0.25"/>
    <row r="46994" ht="30.75" customHeight="1" x14ac:dyDescent="0.25"/>
    <row r="46995" ht="30.75" customHeight="1" x14ac:dyDescent="0.25"/>
    <row r="46996" ht="30.75" customHeight="1" x14ac:dyDescent="0.25"/>
    <row r="46997" ht="30.75" customHeight="1" x14ac:dyDescent="0.25"/>
    <row r="46998" ht="30.75" customHeight="1" x14ac:dyDescent="0.25"/>
    <row r="46999" ht="30.75" customHeight="1" x14ac:dyDescent="0.25"/>
    <row r="47000" ht="30.75" customHeight="1" x14ac:dyDescent="0.25"/>
    <row r="47001" ht="30.75" customHeight="1" x14ac:dyDescent="0.25"/>
    <row r="47002" ht="30.75" customHeight="1" x14ac:dyDescent="0.25"/>
    <row r="47003" ht="30.75" customHeight="1" x14ac:dyDescent="0.25"/>
    <row r="47004" ht="30.75" customHeight="1" x14ac:dyDescent="0.25"/>
    <row r="47005" ht="30.75" customHeight="1" x14ac:dyDescent="0.25"/>
    <row r="47006" ht="30.75" customHeight="1" x14ac:dyDescent="0.25"/>
    <row r="47007" ht="30.75" customHeight="1" x14ac:dyDescent="0.25"/>
    <row r="47008" ht="30.75" customHeight="1" x14ac:dyDescent="0.25"/>
    <row r="47009" ht="30.75" customHeight="1" x14ac:dyDescent="0.25"/>
    <row r="47010" ht="30.75" customHeight="1" x14ac:dyDescent="0.25"/>
    <row r="47011" ht="30.75" customHeight="1" x14ac:dyDescent="0.25"/>
    <row r="47012" ht="30.75" customHeight="1" x14ac:dyDescent="0.25"/>
    <row r="47013" ht="30.75" customHeight="1" x14ac:dyDescent="0.25"/>
    <row r="47014" ht="30.75" customHeight="1" x14ac:dyDescent="0.25"/>
    <row r="47015" ht="30.75" customHeight="1" x14ac:dyDescent="0.25"/>
    <row r="47016" ht="30.75" customHeight="1" x14ac:dyDescent="0.25"/>
    <row r="47017" ht="30.75" customHeight="1" x14ac:dyDescent="0.25"/>
    <row r="47018" ht="30.75" customHeight="1" x14ac:dyDescent="0.25"/>
    <row r="47019" ht="30.75" customHeight="1" x14ac:dyDescent="0.25"/>
    <row r="47020" ht="30.75" customHeight="1" x14ac:dyDescent="0.25"/>
    <row r="47021" ht="30.75" customHeight="1" x14ac:dyDescent="0.25"/>
    <row r="47022" ht="30.75" customHeight="1" x14ac:dyDescent="0.25"/>
    <row r="47023" ht="30.75" customHeight="1" x14ac:dyDescent="0.25"/>
    <row r="47024" ht="30.75" customHeight="1" x14ac:dyDescent="0.25"/>
    <row r="47025" ht="30.75" customHeight="1" x14ac:dyDescent="0.25"/>
    <row r="47026" ht="30.75" customHeight="1" x14ac:dyDescent="0.25"/>
    <row r="47027" ht="30.75" customHeight="1" x14ac:dyDescent="0.25"/>
    <row r="47028" ht="30.75" customHeight="1" x14ac:dyDescent="0.25"/>
    <row r="47029" ht="30.75" customHeight="1" x14ac:dyDescent="0.25"/>
    <row r="47030" ht="30.75" customHeight="1" x14ac:dyDescent="0.25"/>
    <row r="47031" ht="30.75" customHeight="1" x14ac:dyDescent="0.25"/>
    <row r="47032" ht="30.75" customHeight="1" x14ac:dyDescent="0.25"/>
    <row r="47033" ht="30.75" customHeight="1" x14ac:dyDescent="0.25"/>
    <row r="47034" ht="30.75" customHeight="1" x14ac:dyDescent="0.25"/>
    <row r="47035" ht="30.75" customHeight="1" x14ac:dyDescent="0.25"/>
    <row r="47036" ht="30.75" customHeight="1" x14ac:dyDescent="0.25"/>
    <row r="47037" ht="30.75" customHeight="1" x14ac:dyDescent="0.25"/>
    <row r="47038" ht="30.75" customHeight="1" x14ac:dyDescent="0.25"/>
    <row r="47039" ht="30.75" customHeight="1" x14ac:dyDescent="0.25"/>
    <row r="47040" ht="30.75" customHeight="1" x14ac:dyDescent="0.25"/>
    <row r="47041" ht="30.75" customHeight="1" x14ac:dyDescent="0.25"/>
    <row r="47042" ht="30.75" customHeight="1" x14ac:dyDescent="0.25"/>
    <row r="47043" ht="30.75" customHeight="1" x14ac:dyDescent="0.25"/>
    <row r="47044" ht="30.75" customHeight="1" x14ac:dyDescent="0.25"/>
    <row r="47045" ht="30.75" customHeight="1" x14ac:dyDescent="0.25"/>
    <row r="47046" ht="30.75" customHeight="1" x14ac:dyDescent="0.25"/>
    <row r="47047" ht="30.75" customHeight="1" x14ac:dyDescent="0.25"/>
    <row r="47048" ht="30.75" customHeight="1" x14ac:dyDescent="0.25"/>
    <row r="47049" ht="30.75" customHeight="1" x14ac:dyDescent="0.25"/>
    <row r="47050" ht="30.75" customHeight="1" x14ac:dyDescent="0.25"/>
    <row r="47051" ht="30.75" customHeight="1" x14ac:dyDescent="0.25"/>
    <row r="47052" ht="30.75" customHeight="1" x14ac:dyDescent="0.25"/>
    <row r="47053" ht="30.75" customHeight="1" x14ac:dyDescent="0.25"/>
    <row r="47054" ht="30.75" customHeight="1" x14ac:dyDescent="0.25"/>
    <row r="47055" ht="30.75" customHeight="1" x14ac:dyDescent="0.25"/>
    <row r="47056" ht="30.75" customHeight="1" x14ac:dyDescent="0.25"/>
    <row r="47057" ht="30.75" customHeight="1" x14ac:dyDescent="0.25"/>
    <row r="47058" ht="30.75" customHeight="1" x14ac:dyDescent="0.25"/>
    <row r="47059" ht="30.75" customHeight="1" x14ac:dyDescent="0.25"/>
    <row r="47060" ht="30.75" customHeight="1" x14ac:dyDescent="0.25"/>
    <row r="47061" ht="30.75" customHeight="1" x14ac:dyDescent="0.25"/>
    <row r="47062" ht="30.75" customHeight="1" x14ac:dyDescent="0.25"/>
    <row r="47063" ht="30.75" customHeight="1" x14ac:dyDescent="0.25"/>
    <row r="47064" ht="30.75" customHeight="1" x14ac:dyDescent="0.25"/>
    <row r="47065" ht="30.75" customHeight="1" x14ac:dyDescent="0.25"/>
    <row r="47066" ht="30.75" customHeight="1" x14ac:dyDescent="0.25"/>
    <row r="47067" ht="30.75" customHeight="1" x14ac:dyDescent="0.25"/>
    <row r="47068" ht="30.75" customHeight="1" x14ac:dyDescent="0.25"/>
    <row r="47069" ht="30.75" customHeight="1" x14ac:dyDescent="0.25"/>
    <row r="47070" ht="30.75" customHeight="1" x14ac:dyDescent="0.25"/>
    <row r="47071" ht="30.75" customHeight="1" x14ac:dyDescent="0.25"/>
    <row r="47072" ht="30.75" customHeight="1" x14ac:dyDescent="0.25"/>
    <row r="47073" ht="30.75" customHeight="1" x14ac:dyDescent="0.25"/>
    <row r="47074" ht="30.75" customHeight="1" x14ac:dyDescent="0.25"/>
    <row r="47075" ht="30.75" customHeight="1" x14ac:dyDescent="0.25"/>
    <row r="47076" ht="30.75" customHeight="1" x14ac:dyDescent="0.25"/>
    <row r="47077" ht="30.75" customHeight="1" x14ac:dyDescent="0.25"/>
    <row r="47078" ht="30.75" customHeight="1" x14ac:dyDescent="0.25"/>
    <row r="47079" ht="30.75" customHeight="1" x14ac:dyDescent="0.25"/>
    <row r="47080" ht="30.75" customHeight="1" x14ac:dyDescent="0.25"/>
    <row r="47081" ht="30.75" customHeight="1" x14ac:dyDescent="0.25"/>
    <row r="47082" ht="30.75" customHeight="1" x14ac:dyDescent="0.25"/>
    <row r="47083" ht="30.75" customHeight="1" x14ac:dyDescent="0.25"/>
    <row r="47084" ht="30.75" customHeight="1" x14ac:dyDescent="0.25"/>
    <row r="47085" ht="30.75" customHeight="1" x14ac:dyDescent="0.25"/>
    <row r="47086" ht="30.75" customHeight="1" x14ac:dyDescent="0.25"/>
    <row r="47087" ht="30.75" customHeight="1" x14ac:dyDescent="0.25"/>
    <row r="47088" ht="30.75" customHeight="1" x14ac:dyDescent="0.25"/>
    <row r="47089" ht="30.75" customHeight="1" x14ac:dyDescent="0.25"/>
    <row r="47090" ht="30.75" customHeight="1" x14ac:dyDescent="0.25"/>
    <row r="47091" ht="30.75" customHeight="1" x14ac:dyDescent="0.25"/>
    <row r="47092" ht="30.75" customHeight="1" x14ac:dyDescent="0.25"/>
    <row r="47093" ht="30.75" customHeight="1" x14ac:dyDescent="0.25"/>
    <row r="47094" ht="30.75" customHeight="1" x14ac:dyDescent="0.25"/>
    <row r="47095" ht="30.75" customHeight="1" x14ac:dyDescent="0.25"/>
    <row r="47096" ht="30.75" customHeight="1" x14ac:dyDescent="0.25"/>
    <row r="47097" ht="30.75" customHeight="1" x14ac:dyDescent="0.25"/>
    <row r="47098" ht="30.75" customHeight="1" x14ac:dyDescent="0.25"/>
    <row r="47099" ht="30.75" customHeight="1" x14ac:dyDescent="0.25"/>
    <row r="47100" ht="30.75" customHeight="1" x14ac:dyDescent="0.25"/>
    <row r="47101" ht="30.75" customHeight="1" x14ac:dyDescent="0.25"/>
    <row r="47102" ht="30.75" customHeight="1" x14ac:dyDescent="0.25"/>
    <row r="47103" ht="30.75" customHeight="1" x14ac:dyDescent="0.25"/>
    <row r="47104" ht="30.75" customHeight="1" x14ac:dyDescent="0.25"/>
    <row r="47105" ht="30.75" customHeight="1" x14ac:dyDescent="0.25"/>
    <row r="47106" ht="30.75" customHeight="1" x14ac:dyDescent="0.25"/>
    <row r="47107" ht="30.75" customHeight="1" x14ac:dyDescent="0.25"/>
    <row r="47108" ht="30.75" customHeight="1" x14ac:dyDescent="0.25"/>
    <row r="47109" ht="30.75" customHeight="1" x14ac:dyDescent="0.25"/>
    <row r="47110" ht="30.75" customHeight="1" x14ac:dyDescent="0.25"/>
    <row r="47111" ht="30.75" customHeight="1" x14ac:dyDescent="0.25"/>
    <row r="47112" ht="30.75" customHeight="1" x14ac:dyDescent="0.25"/>
    <row r="47113" ht="30.75" customHeight="1" x14ac:dyDescent="0.25"/>
    <row r="47114" ht="30.75" customHeight="1" x14ac:dyDescent="0.25"/>
    <row r="47115" ht="30.75" customHeight="1" x14ac:dyDescent="0.25"/>
    <row r="47116" ht="30.75" customHeight="1" x14ac:dyDescent="0.25"/>
    <row r="47117" ht="30.75" customHeight="1" x14ac:dyDescent="0.25"/>
    <row r="47118" ht="30.75" customHeight="1" x14ac:dyDescent="0.25"/>
    <row r="47119" ht="30.75" customHeight="1" x14ac:dyDescent="0.25"/>
    <row r="47120" ht="30.75" customHeight="1" x14ac:dyDescent="0.25"/>
    <row r="47121" ht="30.75" customHeight="1" x14ac:dyDescent="0.25"/>
    <row r="47122" ht="30.75" customHeight="1" x14ac:dyDescent="0.25"/>
    <row r="47123" ht="30.75" customHeight="1" x14ac:dyDescent="0.25"/>
    <row r="47124" ht="30.75" customHeight="1" x14ac:dyDescent="0.25"/>
    <row r="47125" ht="30.75" customHeight="1" x14ac:dyDescent="0.25"/>
    <row r="47126" ht="30.75" customHeight="1" x14ac:dyDescent="0.25"/>
    <row r="47127" ht="30.75" customHeight="1" x14ac:dyDescent="0.25"/>
    <row r="47128" ht="30.75" customHeight="1" x14ac:dyDescent="0.25"/>
    <row r="47129" ht="30.75" customHeight="1" x14ac:dyDescent="0.25"/>
    <row r="47130" ht="30.75" customHeight="1" x14ac:dyDescent="0.25"/>
    <row r="47131" ht="30.75" customHeight="1" x14ac:dyDescent="0.25"/>
    <row r="47132" ht="30.75" customHeight="1" x14ac:dyDescent="0.25"/>
    <row r="47133" ht="30.75" customHeight="1" x14ac:dyDescent="0.25"/>
    <row r="47134" ht="30.75" customHeight="1" x14ac:dyDescent="0.25"/>
    <row r="47135" ht="30.75" customHeight="1" x14ac:dyDescent="0.25"/>
    <row r="47136" ht="30.75" customHeight="1" x14ac:dyDescent="0.25"/>
    <row r="47137" ht="30.75" customHeight="1" x14ac:dyDescent="0.25"/>
    <row r="47138" ht="30.75" customHeight="1" x14ac:dyDescent="0.25"/>
    <row r="47139" ht="30.75" customHeight="1" x14ac:dyDescent="0.25"/>
    <row r="47140" ht="30.75" customHeight="1" x14ac:dyDescent="0.25"/>
    <row r="47141" ht="30.75" customHeight="1" x14ac:dyDescent="0.25"/>
    <row r="47142" ht="30.75" customHeight="1" x14ac:dyDescent="0.25"/>
    <row r="47143" ht="30.75" customHeight="1" x14ac:dyDescent="0.25"/>
    <row r="47144" ht="30.75" customHeight="1" x14ac:dyDescent="0.25"/>
    <row r="47145" ht="30.75" customHeight="1" x14ac:dyDescent="0.25"/>
    <row r="47146" ht="30.75" customHeight="1" x14ac:dyDescent="0.25"/>
    <row r="47147" ht="30.75" customHeight="1" x14ac:dyDescent="0.25"/>
    <row r="47148" ht="30.75" customHeight="1" x14ac:dyDescent="0.25"/>
    <row r="47149" ht="30.75" customHeight="1" x14ac:dyDescent="0.25"/>
    <row r="47150" ht="30.75" customHeight="1" x14ac:dyDescent="0.25"/>
    <row r="47151" ht="30.75" customHeight="1" x14ac:dyDescent="0.25"/>
    <row r="47152" ht="30.75" customHeight="1" x14ac:dyDescent="0.25"/>
    <row r="47153" ht="30.75" customHeight="1" x14ac:dyDescent="0.25"/>
    <row r="47154" ht="30.75" customHeight="1" x14ac:dyDescent="0.25"/>
    <row r="47155" ht="30.75" customHeight="1" x14ac:dyDescent="0.25"/>
    <row r="47156" ht="30.75" customHeight="1" x14ac:dyDescent="0.25"/>
    <row r="47157" ht="30.75" customHeight="1" x14ac:dyDescent="0.25"/>
    <row r="47158" ht="30.75" customHeight="1" x14ac:dyDescent="0.25"/>
    <row r="47159" ht="30.75" customHeight="1" x14ac:dyDescent="0.25"/>
    <row r="47160" ht="30.75" customHeight="1" x14ac:dyDescent="0.25"/>
    <row r="47161" ht="30.75" customHeight="1" x14ac:dyDescent="0.25"/>
    <row r="47162" ht="30.75" customHeight="1" x14ac:dyDescent="0.25"/>
    <row r="47163" ht="30.75" customHeight="1" x14ac:dyDescent="0.25"/>
    <row r="47164" ht="30.75" customHeight="1" x14ac:dyDescent="0.25"/>
    <row r="47165" ht="30.75" customHeight="1" x14ac:dyDescent="0.25"/>
    <row r="47166" ht="30.75" customHeight="1" x14ac:dyDescent="0.25"/>
    <row r="47167" ht="30.75" customHeight="1" x14ac:dyDescent="0.25"/>
    <row r="47168" ht="30.75" customHeight="1" x14ac:dyDescent="0.25"/>
    <row r="47169" ht="30.75" customHeight="1" x14ac:dyDescent="0.25"/>
    <row r="47170" ht="30.75" customHeight="1" x14ac:dyDescent="0.25"/>
    <row r="47171" ht="30.75" customHeight="1" x14ac:dyDescent="0.25"/>
    <row r="47172" ht="30.75" customHeight="1" x14ac:dyDescent="0.25"/>
    <row r="47173" ht="30.75" customHeight="1" x14ac:dyDescent="0.25"/>
    <row r="47174" ht="30.75" customHeight="1" x14ac:dyDescent="0.25"/>
    <row r="47175" ht="30.75" customHeight="1" x14ac:dyDescent="0.25"/>
    <row r="47176" ht="30.75" customHeight="1" x14ac:dyDescent="0.25"/>
    <row r="47177" ht="30.75" customHeight="1" x14ac:dyDescent="0.25"/>
    <row r="47178" ht="30.75" customHeight="1" x14ac:dyDescent="0.25"/>
    <row r="47179" ht="30.75" customHeight="1" x14ac:dyDescent="0.25"/>
    <row r="47180" ht="30.75" customHeight="1" x14ac:dyDescent="0.25"/>
    <row r="47181" ht="30.75" customHeight="1" x14ac:dyDescent="0.25"/>
    <row r="47182" ht="30.75" customHeight="1" x14ac:dyDescent="0.25"/>
    <row r="47183" ht="30.75" customHeight="1" x14ac:dyDescent="0.25"/>
    <row r="47184" ht="30.75" customHeight="1" x14ac:dyDescent="0.25"/>
    <row r="47185" ht="30.75" customHeight="1" x14ac:dyDescent="0.25"/>
    <row r="47186" ht="30.75" customHeight="1" x14ac:dyDescent="0.25"/>
    <row r="47187" ht="30.75" customHeight="1" x14ac:dyDescent="0.25"/>
    <row r="47188" ht="30.75" customHeight="1" x14ac:dyDescent="0.25"/>
    <row r="47189" ht="30.75" customHeight="1" x14ac:dyDescent="0.25"/>
    <row r="47190" ht="30.75" customHeight="1" x14ac:dyDescent="0.25"/>
    <row r="47191" ht="30.75" customHeight="1" x14ac:dyDescent="0.25"/>
    <row r="47192" ht="30.75" customHeight="1" x14ac:dyDescent="0.25"/>
    <row r="47193" ht="30.75" customHeight="1" x14ac:dyDescent="0.25"/>
    <row r="47194" ht="30.75" customHeight="1" x14ac:dyDescent="0.25"/>
    <row r="47195" ht="30.75" customHeight="1" x14ac:dyDescent="0.25"/>
    <row r="47196" ht="30.75" customHeight="1" x14ac:dyDescent="0.25"/>
    <row r="47197" ht="30.75" customHeight="1" x14ac:dyDescent="0.25"/>
    <row r="47198" ht="30.75" customHeight="1" x14ac:dyDescent="0.25"/>
    <row r="47199" ht="30.75" customHeight="1" x14ac:dyDescent="0.25"/>
    <row r="47200" ht="30.75" customHeight="1" x14ac:dyDescent="0.25"/>
    <row r="47201" ht="30.75" customHeight="1" x14ac:dyDescent="0.25"/>
    <row r="47202" ht="30.75" customHeight="1" x14ac:dyDescent="0.25"/>
    <row r="47203" ht="30.75" customHeight="1" x14ac:dyDescent="0.25"/>
    <row r="47204" ht="30.75" customHeight="1" x14ac:dyDescent="0.25"/>
    <row r="47205" ht="30.75" customHeight="1" x14ac:dyDescent="0.25"/>
    <row r="47206" ht="30.75" customHeight="1" x14ac:dyDescent="0.25"/>
    <row r="47207" ht="30.75" customHeight="1" x14ac:dyDescent="0.25"/>
    <row r="47208" ht="30.75" customHeight="1" x14ac:dyDescent="0.25"/>
    <row r="47209" ht="30.75" customHeight="1" x14ac:dyDescent="0.25"/>
    <row r="47210" ht="30.75" customHeight="1" x14ac:dyDescent="0.25"/>
    <row r="47211" ht="30.75" customHeight="1" x14ac:dyDescent="0.25"/>
    <row r="47212" ht="30.75" customHeight="1" x14ac:dyDescent="0.25"/>
    <row r="47213" ht="30.75" customHeight="1" x14ac:dyDescent="0.25"/>
    <row r="47214" ht="30.75" customHeight="1" x14ac:dyDescent="0.25"/>
    <row r="47215" ht="30.75" customHeight="1" x14ac:dyDescent="0.25"/>
    <row r="47216" ht="30.75" customHeight="1" x14ac:dyDescent="0.25"/>
    <row r="47217" ht="30.75" customHeight="1" x14ac:dyDescent="0.25"/>
    <row r="47218" ht="30.75" customHeight="1" x14ac:dyDescent="0.25"/>
    <row r="47219" ht="30.75" customHeight="1" x14ac:dyDescent="0.25"/>
    <row r="47220" ht="30.75" customHeight="1" x14ac:dyDescent="0.25"/>
    <row r="47221" ht="30.75" customHeight="1" x14ac:dyDescent="0.25"/>
    <row r="47222" ht="30.75" customHeight="1" x14ac:dyDescent="0.25"/>
    <row r="47223" ht="30.75" customHeight="1" x14ac:dyDescent="0.25"/>
    <row r="47224" ht="30.75" customHeight="1" x14ac:dyDescent="0.25"/>
    <row r="47225" ht="30.75" customHeight="1" x14ac:dyDescent="0.25"/>
    <row r="47226" ht="30.75" customHeight="1" x14ac:dyDescent="0.25"/>
    <row r="47227" ht="30.75" customHeight="1" x14ac:dyDescent="0.25"/>
    <row r="47228" ht="30.75" customHeight="1" x14ac:dyDescent="0.25"/>
    <row r="47229" ht="30.75" customHeight="1" x14ac:dyDescent="0.25"/>
    <row r="47230" ht="30.75" customHeight="1" x14ac:dyDescent="0.25"/>
    <row r="47231" ht="30.75" customHeight="1" x14ac:dyDescent="0.25"/>
    <row r="47232" ht="30.75" customHeight="1" x14ac:dyDescent="0.25"/>
    <row r="47233" ht="30.75" customHeight="1" x14ac:dyDescent="0.25"/>
    <row r="47234" ht="30.75" customHeight="1" x14ac:dyDescent="0.25"/>
    <row r="47235" ht="30.75" customHeight="1" x14ac:dyDescent="0.25"/>
    <row r="47236" ht="30.75" customHeight="1" x14ac:dyDescent="0.25"/>
    <row r="47237" ht="30.75" customHeight="1" x14ac:dyDescent="0.25"/>
    <row r="47238" ht="30.75" customHeight="1" x14ac:dyDescent="0.25"/>
    <row r="47239" ht="30.75" customHeight="1" x14ac:dyDescent="0.25"/>
    <row r="47240" ht="30.75" customHeight="1" x14ac:dyDescent="0.25"/>
    <row r="47241" ht="30.75" customHeight="1" x14ac:dyDescent="0.25"/>
    <row r="47242" ht="30.75" customHeight="1" x14ac:dyDescent="0.25"/>
    <row r="47243" ht="30.75" customHeight="1" x14ac:dyDescent="0.25"/>
    <row r="47244" ht="30.75" customHeight="1" x14ac:dyDescent="0.25"/>
    <row r="47245" ht="30.75" customHeight="1" x14ac:dyDescent="0.25"/>
    <row r="47246" ht="30.75" customHeight="1" x14ac:dyDescent="0.25"/>
    <row r="47247" ht="30.75" customHeight="1" x14ac:dyDescent="0.25"/>
    <row r="47248" ht="30.75" customHeight="1" x14ac:dyDescent="0.25"/>
    <row r="47249" ht="30.75" customHeight="1" x14ac:dyDescent="0.25"/>
    <row r="47250" ht="30.75" customHeight="1" x14ac:dyDescent="0.25"/>
    <row r="47251" ht="30.75" customHeight="1" x14ac:dyDescent="0.25"/>
    <row r="47252" ht="30.75" customHeight="1" x14ac:dyDescent="0.25"/>
    <row r="47253" ht="30.75" customHeight="1" x14ac:dyDescent="0.25"/>
    <row r="47254" ht="30.75" customHeight="1" x14ac:dyDescent="0.25"/>
    <row r="47255" ht="30.75" customHeight="1" x14ac:dyDescent="0.25"/>
    <row r="47256" ht="30.75" customHeight="1" x14ac:dyDescent="0.25"/>
    <row r="47257" ht="30.75" customHeight="1" x14ac:dyDescent="0.25"/>
    <row r="47258" ht="30.75" customHeight="1" x14ac:dyDescent="0.25"/>
    <row r="47259" ht="30.75" customHeight="1" x14ac:dyDescent="0.25"/>
    <row r="47260" ht="30.75" customHeight="1" x14ac:dyDescent="0.25"/>
    <row r="47261" ht="30.75" customHeight="1" x14ac:dyDescent="0.25"/>
    <row r="47262" ht="30.75" customHeight="1" x14ac:dyDescent="0.25"/>
    <row r="47263" ht="30.75" customHeight="1" x14ac:dyDescent="0.25"/>
    <row r="47264" ht="30.75" customHeight="1" x14ac:dyDescent="0.25"/>
    <row r="47265" ht="30.75" customHeight="1" x14ac:dyDescent="0.25"/>
    <row r="47266" ht="30.75" customHeight="1" x14ac:dyDescent="0.25"/>
    <row r="47267" ht="30.75" customHeight="1" x14ac:dyDescent="0.25"/>
    <row r="47268" ht="30.75" customHeight="1" x14ac:dyDescent="0.25"/>
    <row r="47269" ht="30.75" customHeight="1" x14ac:dyDescent="0.25"/>
    <row r="47270" ht="30.75" customHeight="1" x14ac:dyDescent="0.25"/>
    <row r="47271" ht="30.75" customHeight="1" x14ac:dyDescent="0.25"/>
    <row r="47272" ht="30.75" customHeight="1" x14ac:dyDescent="0.25"/>
    <row r="47273" ht="30.75" customHeight="1" x14ac:dyDescent="0.25"/>
    <row r="47274" ht="30.75" customHeight="1" x14ac:dyDescent="0.25"/>
    <row r="47275" ht="30.75" customHeight="1" x14ac:dyDescent="0.25"/>
    <row r="47276" ht="30.75" customHeight="1" x14ac:dyDescent="0.25"/>
    <row r="47277" ht="30.75" customHeight="1" x14ac:dyDescent="0.25"/>
    <row r="47278" ht="30.75" customHeight="1" x14ac:dyDescent="0.25"/>
    <row r="47279" ht="30.75" customHeight="1" x14ac:dyDescent="0.25"/>
    <row r="47280" ht="30.75" customHeight="1" x14ac:dyDescent="0.25"/>
    <row r="47281" ht="30.75" customHeight="1" x14ac:dyDescent="0.25"/>
    <row r="47282" ht="30.75" customHeight="1" x14ac:dyDescent="0.25"/>
    <row r="47283" ht="30.75" customHeight="1" x14ac:dyDescent="0.25"/>
    <row r="47284" ht="30.75" customHeight="1" x14ac:dyDescent="0.25"/>
    <row r="47285" ht="30.75" customHeight="1" x14ac:dyDescent="0.25"/>
    <row r="47286" ht="30.75" customHeight="1" x14ac:dyDescent="0.25"/>
    <row r="47287" ht="30.75" customHeight="1" x14ac:dyDescent="0.25"/>
    <row r="47288" ht="30.75" customHeight="1" x14ac:dyDescent="0.25"/>
    <row r="47289" ht="30.75" customHeight="1" x14ac:dyDescent="0.25"/>
    <row r="47290" ht="30.75" customHeight="1" x14ac:dyDescent="0.25"/>
    <row r="47291" ht="30.75" customHeight="1" x14ac:dyDescent="0.25"/>
    <row r="47292" ht="30.75" customHeight="1" x14ac:dyDescent="0.25"/>
    <row r="47293" ht="30.75" customHeight="1" x14ac:dyDescent="0.25"/>
    <row r="47294" ht="30.75" customHeight="1" x14ac:dyDescent="0.25"/>
    <row r="47295" ht="30.75" customHeight="1" x14ac:dyDescent="0.25"/>
    <row r="47296" ht="30.75" customHeight="1" x14ac:dyDescent="0.25"/>
    <row r="47297" ht="30.75" customHeight="1" x14ac:dyDescent="0.25"/>
    <row r="47298" ht="30.75" customHeight="1" x14ac:dyDescent="0.25"/>
    <row r="47299" ht="30.75" customHeight="1" x14ac:dyDescent="0.25"/>
    <row r="47300" ht="30.75" customHeight="1" x14ac:dyDescent="0.25"/>
    <row r="47301" ht="30.75" customHeight="1" x14ac:dyDescent="0.25"/>
    <row r="47302" ht="30.75" customHeight="1" x14ac:dyDescent="0.25"/>
    <row r="47303" ht="30.75" customHeight="1" x14ac:dyDescent="0.25"/>
    <row r="47304" ht="30.75" customHeight="1" x14ac:dyDescent="0.25"/>
    <row r="47305" ht="30.75" customHeight="1" x14ac:dyDescent="0.25"/>
    <row r="47306" ht="30.75" customHeight="1" x14ac:dyDescent="0.25"/>
    <row r="47307" ht="30.75" customHeight="1" x14ac:dyDescent="0.25"/>
    <row r="47308" ht="30.75" customHeight="1" x14ac:dyDescent="0.25"/>
    <row r="47309" ht="30.75" customHeight="1" x14ac:dyDescent="0.25"/>
    <row r="47310" ht="30.75" customHeight="1" x14ac:dyDescent="0.25"/>
    <row r="47311" ht="30.75" customHeight="1" x14ac:dyDescent="0.25"/>
    <row r="47312" ht="30.75" customHeight="1" x14ac:dyDescent="0.25"/>
    <row r="47313" ht="30.75" customHeight="1" x14ac:dyDescent="0.25"/>
    <row r="47314" ht="30.75" customHeight="1" x14ac:dyDescent="0.25"/>
    <row r="47315" ht="30.75" customHeight="1" x14ac:dyDescent="0.25"/>
    <row r="47316" ht="30.75" customHeight="1" x14ac:dyDescent="0.25"/>
    <row r="47317" ht="30.75" customHeight="1" x14ac:dyDescent="0.25"/>
    <row r="47318" ht="30.75" customHeight="1" x14ac:dyDescent="0.25"/>
    <row r="47319" ht="30.75" customHeight="1" x14ac:dyDescent="0.25"/>
    <row r="47320" ht="30.75" customHeight="1" x14ac:dyDescent="0.25"/>
    <row r="47321" ht="30.75" customHeight="1" x14ac:dyDescent="0.25"/>
    <row r="47322" ht="30.75" customHeight="1" x14ac:dyDescent="0.25"/>
    <row r="47323" ht="30.75" customHeight="1" x14ac:dyDescent="0.25"/>
    <row r="47324" ht="30.75" customHeight="1" x14ac:dyDescent="0.25"/>
    <row r="47325" ht="30.75" customHeight="1" x14ac:dyDescent="0.25"/>
    <row r="47326" ht="30.75" customHeight="1" x14ac:dyDescent="0.25"/>
    <row r="47327" ht="30.75" customHeight="1" x14ac:dyDescent="0.25"/>
    <row r="47328" ht="30.75" customHeight="1" x14ac:dyDescent="0.25"/>
    <row r="47329" ht="30.75" customHeight="1" x14ac:dyDescent="0.25"/>
    <row r="47330" ht="30.75" customHeight="1" x14ac:dyDescent="0.25"/>
    <row r="47331" ht="30.75" customHeight="1" x14ac:dyDescent="0.25"/>
    <row r="47332" ht="30.75" customHeight="1" x14ac:dyDescent="0.25"/>
    <row r="47333" ht="30.75" customHeight="1" x14ac:dyDescent="0.25"/>
    <row r="47334" ht="30.75" customHeight="1" x14ac:dyDescent="0.25"/>
    <row r="47335" ht="30.75" customHeight="1" x14ac:dyDescent="0.25"/>
    <row r="47336" ht="30.75" customHeight="1" x14ac:dyDescent="0.25"/>
    <row r="47337" ht="30.75" customHeight="1" x14ac:dyDescent="0.25"/>
    <row r="47338" ht="30.75" customHeight="1" x14ac:dyDescent="0.25"/>
    <row r="47339" ht="30.75" customHeight="1" x14ac:dyDescent="0.25"/>
    <row r="47340" ht="30.75" customHeight="1" x14ac:dyDescent="0.25"/>
    <row r="47341" ht="30.75" customHeight="1" x14ac:dyDescent="0.25"/>
    <row r="47342" ht="30.75" customHeight="1" x14ac:dyDescent="0.25"/>
    <row r="47343" ht="30.75" customHeight="1" x14ac:dyDescent="0.25"/>
    <row r="47344" ht="30.75" customHeight="1" x14ac:dyDescent="0.25"/>
    <row r="47345" ht="30.75" customHeight="1" x14ac:dyDescent="0.25"/>
    <row r="47346" ht="30.75" customHeight="1" x14ac:dyDescent="0.25"/>
    <row r="47347" ht="30.75" customHeight="1" x14ac:dyDescent="0.25"/>
    <row r="47348" ht="30.75" customHeight="1" x14ac:dyDescent="0.25"/>
    <row r="47349" ht="30.75" customHeight="1" x14ac:dyDescent="0.25"/>
    <row r="47350" ht="30.75" customHeight="1" x14ac:dyDescent="0.25"/>
    <row r="47351" ht="30.75" customHeight="1" x14ac:dyDescent="0.25"/>
    <row r="47352" ht="30.75" customHeight="1" x14ac:dyDescent="0.25"/>
    <row r="47353" ht="30.75" customHeight="1" x14ac:dyDescent="0.25"/>
    <row r="47354" ht="30.75" customHeight="1" x14ac:dyDescent="0.25"/>
    <row r="47355" ht="30.75" customHeight="1" x14ac:dyDescent="0.25"/>
    <row r="47356" ht="30.75" customHeight="1" x14ac:dyDescent="0.25"/>
    <row r="47357" ht="30.75" customHeight="1" x14ac:dyDescent="0.25"/>
    <row r="47358" ht="30.75" customHeight="1" x14ac:dyDescent="0.25"/>
    <row r="47359" ht="30.75" customHeight="1" x14ac:dyDescent="0.25"/>
    <row r="47360" ht="30.75" customHeight="1" x14ac:dyDescent="0.25"/>
    <row r="47361" ht="30.75" customHeight="1" x14ac:dyDescent="0.25"/>
    <row r="47362" ht="30.75" customHeight="1" x14ac:dyDescent="0.25"/>
    <row r="47363" ht="30.75" customHeight="1" x14ac:dyDescent="0.25"/>
    <row r="47364" ht="30.75" customHeight="1" x14ac:dyDescent="0.25"/>
    <row r="47365" ht="30.75" customHeight="1" x14ac:dyDescent="0.25"/>
    <row r="47366" ht="30.75" customHeight="1" x14ac:dyDescent="0.25"/>
    <row r="47367" ht="30.75" customHeight="1" x14ac:dyDescent="0.25"/>
    <row r="47368" ht="30.75" customHeight="1" x14ac:dyDescent="0.25"/>
    <row r="47369" ht="30.75" customHeight="1" x14ac:dyDescent="0.25"/>
    <row r="47370" ht="30.75" customHeight="1" x14ac:dyDescent="0.25"/>
    <row r="47371" ht="30.75" customHeight="1" x14ac:dyDescent="0.25"/>
    <row r="47372" ht="30.75" customHeight="1" x14ac:dyDescent="0.25"/>
    <row r="47373" ht="30.75" customHeight="1" x14ac:dyDescent="0.25"/>
    <row r="47374" ht="30.75" customHeight="1" x14ac:dyDescent="0.25"/>
    <row r="47375" ht="30.75" customHeight="1" x14ac:dyDescent="0.25"/>
    <row r="47376" ht="30.75" customHeight="1" x14ac:dyDescent="0.25"/>
    <row r="47377" ht="30.75" customHeight="1" x14ac:dyDescent="0.25"/>
    <row r="47378" ht="30.75" customHeight="1" x14ac:dyDescent="0.25"/>
    <row r="47379" ht="30.75" customHeight="1" x14ac:dyDescent="0.25"/>
    <row r="47380" ht="30.75" customHeight="1" x14ac:dyDescent="0.25"/>
    <row r="47381" ht="30.75" customHeight="1" x14ac:dyDescent="0.25"/>
    <row r="47382" ht="30.75" customHeight="1" x14ac:dyDescent="0.25"/>
    <row r="47383" ht="30.75" customHeight="1" x14ac:dyDescent="0.25"/>
    <row r="47384" ht="30.75" customHeight="1" x14ac:dyDescent="0.25"/>
    <row r="47385" ht="30.75" customHeight="1" x14ac:dyDescent="0.25"/>
    <row r="47386" ht="30.75" customHeight="1" x14ac:dyDescent="0.25"/>
    <row r="47387" ht="30.75" customHeight="1" x14ac:dyDescent="0.25"/>
    <row r="47388" ht="30.75" customHeight="1" x14ac:dyDescent="0.25"/>
    <row r="47389" ht="30.75" customHeight="1" x14ac:dyDescent="0.25"/>
    <row r="47390" ht="30.75" customHeight="1" x14ac:dyDescent="0.25"/>
    <row r="47391" ht="30.75" customHeight="1" x14ac:dyDescent="0.25"/>
    <row r="47392" ht="30.75" customHeight="1" x14ac:dyDescent="0.25"/>
    <row r="47393" ht="30.75" customHeight="1" x14ac:dyDescent="0.25"/>
    <row r="47394" ht="30.75" customHeight="1" x14ac:dyDescent="0.25"/>
    <row r="47395" ht="30.75" customHeight="1" x14ac:dyDescent="0.25"/>
    <row r="47396" ht="30.75" customHeight="1" x14ac:dyDescent="0.25"/>
    <row r="47397" ht="30.75" customHeight="1" x14ac:dyDescent="0.25"/>
    <row r="47398" ht="30.75" customHeight="1" x14ac:dyDescent="0.25"/>
    <row r="47399" ht="30.75" customHeight="1" x14ac:dyDescent="0.25"/>
    <row r="47400" ht="30.75" customHeight="1" x14ac:dyDescent="0.25"/>
    <row r="47401" ht="30.75" customHeight="1" x14ac:dyDescent="0.25"/>
    <row r="47402" ht="30.75" customHeight="1" x14ac:dyDescent="0.25"/>
    <row r="47403" ht="30.75" customHeight="1" x14ac:dyDescent="0.25"/>
    <row r="47404" ht="30.75" customHeight="1" x14ac:dyDescent="0.25"/>
    <row r="47405" ht="30.75" customHeight="1" x14ac:dyDescent="0.25"/>
    <row r="47406" ht="30.75" customHeight="1" x14ac:dyDescent="0.25"/>
    <row r="47407" ht="30.75" customHeight="1" x14ac:dyDescent="0.25"/>
    <row r="47408" ht="30.75" customHeight="1" x14ac:dyDescent="0.25"/>
    <row r="47409" ht="30.75" customHeight="1" x14ac:dyDescent="0.25"/>
    <row r="47410" ht="30.75" customHeight="1" x14ac:dyDescent="0.25"/>
    <row r="47411" ht="30.75" customHeight="1" x14ac:dyDescent="0.25"/>
    <row r="47412" ht="30.75" customHeight="1" x14ac:dyDescent="0.25"/>
    <row r="47413" ht="30.75" customHeight="1" x14ac:dyDescent="0.25"/>
    <row r="47414" ht="30.75" customHeight="1" x14ac:dyDescent="0.25"/>
    <row r="47415" ht="30.75" customHeight="1" x14ac:dyDescent="0.25"/>
    <row r="47416" ht="30.75" customHeight="1" x14ac:dyDescent="0.25"/>
    <row r="47417" ht="30.75" customHeight="1" x14ac:dyDescent="0.25"/>
    <row r="47418" ht="30.75" customHeight="1" x14ac:dyDescent="0.25"/>
    <row r="47419" ht="30.75" customHeight="1" x14ac:dyDescent="0.25"/>
    <row r="47420" ht="30.75" customHeight="1" x14ac:dyDescent="0.25"/>
    <row r="47421" ht="30.75" customHeight="1" x14ac:dyDescent="0.25"/>
    <row r="47422" ht="30.75" customHeight="1" x14ac:dyDescent="0.25"/>
    <row r="47423" ht="30.75" customHeight="1" x14ac:dyDescent="0.25"/>
    <row r="47424" ht="30.75" customHeight="1" x14ac:dyDescent="0.25"/>
    <row r="47425" ht="30.75" customHeight="1" x14ac:dyDescent="0.25"/>
    <row r="47426" ht="30.75" customHeight="1" x14ac:dyDescent="0.25"/>
    <row r="47427" ht="30.75" customHeight="1" x14ac:dyDescent="0.25"/>
    <row r="47428" ht="30.75" customHeight="1" x14ac:dyDescent="0.25"/>
    <row r="47429" ht="30.75" customHeight="1" x14ac:dyDescent="0.25"/>
    <row r="47430" ht="30.75" customHeight="1" x14ac:dyDescent="0.25"/>
    <row r="47431" ht="30.75" customHeight="1" x14ac:dyDescent="0.25"/>
    <row r="47432" ht="30.75" customHeight="1" x14ac:dyDescent="0.25"/>
    <row r="47433" ht="30.75" customHeight="1" x14ac:dyDescent="0.25"/>
    <row r="47434" ht="30.75" customHeight="1" x14ac:dyDescent="0.25"/>
    <row r="47435" ht="30.75" customHeight="1" x14ac:dyDescent="0.25"/>
    <row r="47436" ht="30.75" customHeight="1" x14ac:dyDescent="0.25"/>
    <row r="47437" ht="30.75" customHeight="1" x14ac:dyDescent="0.25"/>
    <row r="47438" ht="30.75" customHeight="1" x14ac:dyDescent="0.25"/>
    <row r="47439" ht="30.75" customHeight="1" x14ac:dyDescent="0.25"/>
    <row r="47440" ht="30.75" customHeight="1" x14ac:dyDescent="0.25"/>
    <row r="47441" ht="30.75" customHeight="1" x14ac:dyDescent="0.25"/>
    <row r="47442" ht="30.75" customHeight="1" x14ac:dyDescent="0.25"/>
    <row r="47443" ht="30.75" customHeight="1" x14ac:dyDescent="0.25"/>
    <row r="47444" ht="30.75" customHeight="1" x14ac:dyDescent="0.25"/>
    <row r="47445" ht="30.75" customHeight="1" x14ac:dyDescent="0.25"/>
    <row r="47446" ht="30.75" customHeight="1" x14ac:dyDescent="0.25"/>
    <row r="47447" ht="30.75" customHeight="1" x14ac:dyDescent="0.25"/>
    <row r="47448" ht="30.75" customHeight="1" x14ac:dyDescent="0.25"/>
    <row r="47449" ht="30.75" customHeight="1" x14ac:dyDescent="0.25"/>
    <row r="47450" ht="30.75" customHeight="1" x14ac:dyDescent="0.25"/>
    <row r="47451" ht="30.75" customHeight="1" x14ac:dyDescent="0.25"/>
    <row r="47452" ht="30.75" customHeight="1" x14ac:dyDescent="0.25"/>
    <row r="47453" ht="30.75" customHeight="1" x14ac:dyDescent="0.25"/>
    <row r="47454" ht="30.75" customHeight="1" x14ac:dyDescent="0.25"/>
    <row r="47455" ht="30.75" customHeight="1" x14ac:dyDescent="0.25"/>
    <row r="47456" ht="30.75" customHeight="1" x14ac:dyDescent="0.25"/>
    <row r="47457" ht="30.75" customHeight="1" x14ac:dyDescent="0.25"/>
    <row r="47458" ht="30.75" customHeight="1" x14ac:dyDescent="0.25"/>
    <row r="47459" ht="30.75" customHeight="1" x14ac:dyDescent="0.25"/>
    <row r="47460" ht="30.75" customHeight="1" x14ac:dyDescent="0.25"/>
    <row r="47461" ht="30.75" customHeight="1" x14ac:dyDescent="0.25"/>
    <row r="47462" ht="30.75" customHeight="1" x14ac:dyDescent="0.25"/>
    <row r="47463" ht="30.75" customHeight="1" x14ac:dyDescent="0.25"/>
    <row r="47464" ht="30.75" customHeight="1" x14ac:dyDescent="0.25"/>
    <row r="47465" ht="30.75" customHeight="1" x14ac:dyDescent="0.25"/>
    <row r="47466" ht="30.75" customHeight="1" x14ac:dyDescent="0.25"/>
    <row r="47467" ht="30.75" customHeight="1" x14ac:dyDescent="0.25"/>
    <row r="47468" ht="30.75" customHeight="1" x14ac:dyDescent="0.25"/>
    <row r="47469" ht="30.75" customHeight="1" x14ac:dyDescent="0.25"/>
    <row r="47470" ht="30.75" customHeight="1" x14ac:dyDescent="0.25"/>
    <row r="47471" ht="30.75" customHeight="1" x14ac:dyDescent="0.25"/>
    <row r="47472" ht="30.75" customHeight="1" x14ac:dyDescent="0.25"/>
    <row r="47473" ht="30.75" customHeight="1" x14ac:dyDescent="0.25"/>
    <row r="47474" ht="30.75" customHeight="1" x14ac:dyDescent="0.25"/>
    <row r="47475" ht="30.75" customHeight="1" x14ac:dyDescent="0.25"/>
    <row r="47476" ht="30.75" customHeight="1" x14ac:dyDescent="0.25"/>
    <row r="47477" ht="30.75" customHeight="1" x14ac:dyDescent="0.25"/>
    <row r="47478" ht="30.75" customHeight="1" x14ac:dyDescent="0.25"/>
    <row r="47479" ht="30.75" customHeight="1" x14ac:dyDescent="0.25"/>
    <row r="47480" ht="30.75" customHeight="1" x14ac:dyDescent="0.25"/>
    <row r="47481" ht="30.75" customHeight="1" x14ac:dyDescent="0.25"/>
    <row r="47482" ht="30.75" customHeight="1" x14ac:dyDescent="0.25"/>
    <row r="47483" ht="30.75" customHeight="1" x14ac:dyDescent="0.25"/>
    <row r="47484" ht="30.75" customHeight="1" x14ac:dyDescent="0.25"/>
    <row r="47485" ht="30.75" customHeight="1" x14ac:dyDescent="0.25"/>
    <row r="47486" ht="30.75" customHeight="1" x14ac:dyDescent="0.25"/>
    <row r="47487" ht="30.75" customHeight="1" x14ac:dyDescent="0.25"/>
    <row r="47488" ht="30.75" customHeight="1" x14ac:dyDescent="0.25"/>
    <row r="47489" ht="30.75" customHeight="1" x14ac:dyDescent="0.25"/>
    <row r="47490" ht="30.75" customHeight="1" x14ac:dyDescent="0.25"/>
    <row r="47491" ht="30.75" customHeight="1" x14ac:dyDescent="0.25"/>
    <row r="47492" ht="30.75" customHeight="1" x14ac:dyDescent="0.25"/>
    <row r="47493" ht="30.75" customHeight="1" x14ac:dyDescent="0.25"/>
    <row r="47494" ht="30.75" customHeight="1" x14ac:dyDescent="0.25"/>
    <row r="47495" ht="30.75" customHeight="1" x14ac:dyDescent="0.25"/>
    <row r="47496" ht="30.75" customHeight="1" x14ac:dyDescent="0.25"/>
    <row r="47497" ht="30.75" customHeight="1" x14ac:dyDescent="0.25"/>
    <row r="47498" ht="30.75" customHeight="1" x14ac:dyDescent="0.25"/>
    <row r="47499" ht="30.75" customHeight="1" x14ac:dyDescent="0.25"/>
    <row r="47500" ht="30.75" customHeight="1" x14ac:dyDescent="0.25"/>
    <row r="47501" ht="30.75" customHeight="1" x14ac:dyDescent="0.25"/>
    <row r="47502" ht="30.75" customHeight="1" x14ac:dyDescent="0.25"/>
    <row r="47503" ht="30.75" customHeight="1" x14ac:dyDescent="0.25"/>
    <row r="47504" ht="30.75" customHeight="1" x14ac:dyDescent="0.25"/>
    <row r="47505" ht="30.75" customHeight="1" x14ac:dyDescent="0.25"/>
    <row r="47506" ht="30.75" customHeight="1" x14ac:dyDescent="0.25"/>
    <row r="47507" ht="30.75" customHeight="1" x14ac:dyDescent="0.25"/>
    <row r="47508" ht="30.75" customHeight="1" x14ac:dyDescent="0.25"/>
    <row r="47509" ht="30.75" customHeight="1" x14ac:dyDescent="0.25"/>
    <row r="47510" ht="30.75" customHeight="1" x14ac:dyDescent="0.25"/>
    <row r="47511" ht="30.75" customHeight="1" x14ac:dyDescent="0.25"/>
    <row r="47512" ht="30.75" customHeight="1" x14ac:dyDescent="0.25"/>
    <row r="47513" ht="30.75" customHeight="1" x14ac:dyDescent="0.25"/>
    <row r="47514" ht="30.75" customHeight="1" x14ac:dyDescent="0.25"/>
    <row r="47515" ht="30.75" customHeight="1" x14ac:dyDescent="0.25"/>
    <row r="47516" ht="30.75" customHeight="1" x14ac:dyDescent="0.25"/>
    <row r="47517" ht="30.75" customHeight="1" x14ac:dyDescent="0.25"/>
    <row r="47518" ht="30.75" customHeight="1" x14ac:dyDescent="0.25"/>
    <row r="47519" ht="30.75" customHeight="1" x14ac:dyDescent="0.25"/>
    <row r="47520" ht="30.75" customHeight="1" x14ac:dyDescent="0.25"/>
    <row r="47521" ht="30.75" customHeight="1" x14ac:dyDescent="0.25"/>
    <row r="47522" ht="30.75" customHeight="1" x14ac:dyDescent="0.25"/>
    <row r="47523" ht="30.75" customHeight="1" x14ac:dyDescent="0.25"/>
    <row r="47524" ht="30.75" customHeight="1" x14ac:dyDescent="0.25"/>
    <row r="47525" ht="30.75" customHeight="1" x14ac:dyDescent="0.25"/>
    <row r="47526" ht="30.75" customHeight="1" x14ac:dyDescent="0.25"/>
    <row r="47527" ht="30.75" customHeight="1" x14ac:dyDescent="0.25"/>
    <row r="47528" ht="30.75" customHeight="1" x14ac:dyDescent="0.25"/>
    <row r="47529" ht="30.75" customHeight="1" x14ac:dyDescent="0.25"/>
    <row r="47530" ht="30.75" customHeight="1" x14ac:dyDescent="0.25"/>
    <row r="47531" ht="30.75" customHeight="1" x14ac:dyDescent="0.25"/>
    <row r="47532" ht="30.75" customHeight="1" x14ac:dyDescent="0.25"/>
    <row r="47533" ht="30.75" customHeight="1" x14ac:dyDescent="0.25"/>
    <row r="47534" ht="30.75" customHeight="1" x14ac:dyDescent="0.25"/>
    <row r="47535" ht="30.75" customHeight="1" x14ac:dyDescent="0.25"/>
    <row r="47536" ht="30.75" customHeight="1" x14ac:dyDescent="0.25"/>
    <row r="47537" ht="30.75" customHeight="1" x14ac:dyDescent="0.25"/>
    <row r="47538" ht="30.75" customHeight="1" x14ac:dyDescent="0.25"/>
    <row r="47539" ht="30.75" customHeight="1" x14ac:dyDescent="0.25"/>
    <row r="47540" ht="30.75" customHeight="1" x14ac:dyDescent="0.25"/>
    <row r="47541" ht="30.75" customHeight="1" x14ac:dyDescent="0.25"/>
    <row r="47542" ht="30.75" customHeight="1" x14ac:dyDescent="0.25"/>
    <row r="47543" ht="30.75" customHeight="1" x14ac:dyDescent="0.25"/>
    <row r="47544" ht="30.75" customHeight="1" x14ac:dyDescent="0.25"/>
    <row r="47545" ht="30.75" customHeight="1" x14ac:dyDescent="0.25"/>
    <row r="47546" ht="30.75" customHeight="1" x14ac:dyDescent="0.25"/>
    <row r="47547" ht="30.75" customHeight="1" x14ac:dyDescent="0.25"/>
    <row r="47548" ht="30.75" customHeight="1" x14ac:dyDescent="0.25"/>
    <row r="47549" ht="30.75" customHeight="1" x14ac:dyDescent="0.25"/>
    <row r="47550" ht="30.75" customHeight="1" x14ac:dyDescent="0.25"/>
    <row r="47551" ht="30.75" customHeight="1" x14ac:dyDescent="0.25"/>
    <row r="47552" ht="30.75" customHeight="1" x14ac:dyDescent="0.25"/>
    <row r="47553" ht="30.75" customHeight="1" x14ac:dyDescent="0.25"/>
    <row r="47554" ht="30.75" customHeight="1" x14ac:dyDescent="0.25"/>
    <row r="47555" ht="30.75" customHeight="1" x14ac:dyDescent="0.25"/>
    <row r="47556" ht="30.75" customHeight="1" x14ac:dyDescent="0.25"/>
    <row r="47557" ht="30.75" customHeight="1" x14ac:dyDescent="0.25"/>
    <row r="47558" ht="30.75" customHeight="1" x14ac:dyDescent="0.25"/>
    <row r="47559" ht="30.75" customHeight="1" x14ac:dyDescent="0.25"/>
    <row r="47560" ht="30.75" customHeight="1" x14ac:dyDescent="0.25"/>
    <row r="47561" ht="30.75" customHeight="1" x14ac:dyDescent="0.25"/>
    <row r="47562" ht="30.75" customHeight="1" x14ac:dyDescent="0.25"/>
    <row r="47563" ht="30.75" customHeight="1" x14ac:dyDescent="0.25"/>
    <row r="47564" ht="30.75" customHeight="1" x14ac:dyDescent="0.25"/>
    <row r="47565" ht="30.75" customHeight="1" x14ac:dyDescent="0.25"/>
    <row r="47566" ht="30.75" customHeight="1" x14ac:dyDescent="0.25"/>
    <row r="47567" ht="30.75" customHeight="1" x14ac:dyDescent="0.25"/>
    <row r="47568" ht="30.75" customHeight="1" x14ac:dyDescent="0.25"/>
    <row r="47569" ht="30.75" customHeight="1" x14ac:dyDescent="0.25"/>
    <row r="47570" ht="30.75" customHeight="1" x14ac:dyDescent="0.25"/>
    <row r="47571" ht="30.75" customHeight="1" x14ac:dyDescent="0.25"/>
    <row r="47572" ht="30.75" customHeight="1" x14ac:dyDescent="0.25"/>
    <row r="47573" ht="30.75" customHeight="1" x14ac:dyDescent="0.25"/>
    <row r="47574" ht="30.75" customHeight="1" x14ac:dyDescent="0.25"/>
    <row r="47575" ht="30.75" customHeight="1" x14ac:dyDescent="0.25"/>
    <row r="47576" ht="30.75" customHeight="1" x14ac:dyDescent="0.25"/>
    <row r="47577" ht="30.75" customHeight="1" x14ac:dyDescent="0.25"/>
    <row r="47578" ht="30.75" customHeight="1" x14ac:dyDescent="0.25"/>
    <row r="47579" ht="30.75" customHeight="1" x14ac:dyDescent="0.25"/>
    <row r="47580" ht="30.75" customHeight="1" x14ac:dyDescent="0.25"/>
    <row r="47581" ht="30.75" customHeight="1" x14ac:dyDescent="0.25"/>
    <row r="47582" ht="30.75" customHeight="1" x14ac:dyDescent="0.25"/>
    <row r="47583" ht="30.75" customHeight="1" x14ac:dyDescent="0.25"/>
    <row r="47584" ht="30.75" customHeight="1" x14ac:dyDescent="0.25"/>
    <row r="47585" ht="30.75" customHeight="1" x14ac:dyDescent="0.25"/>
    <row r="47586" ht="30.75" customHeight="1" x14ac:dyDescent="0.25"/>
    <row r="47587" ht="30.75" customHeight="1" x14ac:dyDescent="0.25"/>
    <row r="47588" ht="30.75" customHeight="1" x14ac:dyDescent="0.25"/>
    <row r="47589" ht="30.75" customHeight="1" x14ac:dyDescent="0.25"/>
    <row r="47590" ht="30.75" customHeight="1" x14ac:dyDescent="0.25"/>
    <row r="47591" ht="30.75" customHeight="1" x14ac:dyDescent="0.25"/>
    <row r="47592" ht="30.75" customHeight="1" x14ac:dyDescent="0.25"/>
    <row r="47593" ht="30.75" customHeight="1" x14ac:dyDescent="0.25"/>
    <row r="47594" ht="30.75" customHeight="1" x14ac:dyDescent="0.25"/>
    <row r="47595" ht="30.75" customHeight="1" x14ac:dyDescent="0.25"/>
    <row r="47596" ht="30.75" customHeight="1" x14ac:dyDescent="0.25"/>
    <row r="47597" ht="30.75" customHeight="1" x14ac:dyDescent="0.25"/>
    <row r="47598" ht="30.75" customHeight="1" x14ac:dyDescent="0.25"/>
    <row r="47599" ht="30.75" customHeight="1" x14ac:dyDescent="0.25"/>
    <row r="47600" ht="30.75" customHeight="1" x14ac:dyDescent="0.25"/>
    <row r="47601" ht="30.75" customHeight="1" x14ac:dyDescent="0.25"/>
    <row r="47602" ht="30.75" customHeight="1" x14ac:dyDescent="0.25"/>
    <row r="47603" ht="30.75" customHeight="1" x14ac:dyDescent="0.25"/>
    <row r="47604" ht="30.75" customHeight="1" x14ac:dyDescent="0.25"/>
    <row r="47605" ht="30.75" customHeight="1" x14ac:dyDescent="0.25"/>
    <row r="47606" ht="30.75" customHeight="1" x14ac:dyDescent="0.25"/>
    <row r="47607" ht="30.75" customHeight="1" x14ac:dyDescent="0.25"/>
    <row r="47608" ht="30.75" customHeight="1" x14ac:dyDescent="0.25"/>
    <row r="47609" ht="30.75" customHeight="1" x14ac:dyDescent="0.25"/>
    <row r="47610" ht="30.75" customHeight="1" x14ac:dyDescent="0.25"/>
    <row r="47611" ht="30.75" customHeight="1" x14ac:dyDescent="0.25"/>
    <row r="47612" ht="30.75" customHeight="1" x14ac:dyDescent="0.25"/>
    <row r="47613" ht="30.75" customHeight="1" x14ac:dyDescent="0.25"/>
    <row r="47614" ht="30.75" customHeight="1" x14ac:dyDescent="0.25"/>
    <row r="47615" ht="30.75" customHeight="1" x14ac:dyDescent="0.25"/>
    <row r="47616" ht="30.75" customHeight="1" x14ac:dyDescent="0.25"/>
    <row r="47617" ht="30.75" customHeight="1" x14ac:dyDescent="0.25"/>
    <row r="47618" ht="30.75" customHeight="1" x14ac:dyDescent="0.25"/>
    <row r="47619" ht="30.75" customHeight="1" x14ac:dyDescent="0.25"/>
    <row r="47620" ht="30.75" customHeight="1" x14ac:dyDescent="0.25"/>
    <row r="47621" ht="30.75" customHeight="1" x14ac:dyDescent="0.25"/>
    <row r="47622" ht="30.75" customHeight="1" x14ac:dyDescent="0.25"/>
    <row r="47623" ht="30.75" customHeight="1" x14ac:dyDescent="0.25"/>
    <row r="47624" ht="30.75" customHeight="1" x14ac:dyDescent="0.25"/>
    <row r="47625" ht="30.75" customHeight="1" x14ac:dyDescent="0.25"/>
    <row r="47626" ht="30.75" customHeight="1" x14ac:dyDescent="0.25"/>
    <row r="47627" ht="30.75" customHeight="1" x14ac:dyDescent="0.25"/>
    <row r="47628" ht="30.75" customHeight="1" x14ac:dyDescent="0.25"/>
    <row r="47629" ht="30.75" customHeight="1" x14ac:dyDescent="0.25"/>
    <row r="47630" ht="30.75" customHeight="1" x14ac:dyDescent="0.25"/>
    <row r="47631" ht="30.75" customHeight="1" x14ac:dyDescent="0.25"/>
    <row r="47632" ht="30.75" customHeight="1" x14ac:dyDescent="0.25"/>
    <row r="47633" ht="30.75" customHeight="1" x14ac:dyDescent="0.25"/>
    <row r="47634" ht="30.75" customHeight="1" x14ac:dyDescent="0.25"/>
    <row r="47635" ht="30.75" customHeight="1" x14ac:dyDescent="0.25"/>
    <row r="47636" ht="30.75" customHeight="1" x14ac:dyDescent="0.25"/>
    <row r="47637" ht="30.75" customHeight="1" x14ac:dyDescent="0.25"/>
    <row r="47638" ht="30.75" customHeight="1" x14ac:dyDescent="0.25"/>
    <row r="47639" ht="30.75" customHeight="1" x14ac:dyDescent="0.25"/>
    <row r="47640" ht="30.75" customHeight="1" x14ac:dyDescent="0.25"/>
    <row r="47641" ht="30.75" customHeight="1" x14ac:dyDescent="0.25"/>
    <row r="47642" ht="30.75" customHeight="1" x14ac:dyDescent="0.25"/>
    <row r="47643" ht="30.75" customHeight="1" x14ac:dyDescent="0.25"/>
    <row r="47644" ht="30.75" customHeight="1" x14ac:dyDescent="0.25"/>
    <row r="47645" ht="30.75" customHeight="1" x14ac:dyDescent="0.25"/>
    <row r="47646" ht="30.75" customHeight="1" x14ac:dyDescent="0.25"/>
    <row r="47647" ht="30.75" customHeight="1" x14ac:dyDescent="0.25"/>
    <row r="47648" ht="30.75" customHeight="1" x14ac:dyDescent="0.25"/>
    <row r="47649" ht="30.75" customHeight="1" x14ac:dyDescent="0.25"/>
    <row r="47650" ht="30.75" customHeight="1" x14ac:dyDescent="0.25"/>
    <row r="47651" ht="30.75" customHeight="1" x14ac:dyDescent="0.25"/>
    <row r="47652" ht="30.75" customHeight="1" x14ac:dyDescent="0.25"/>
    <row r="47653" ht="30.75" customHeight="1" x14ac:dyDescent="0.25"/>
    <row r="47654" ht="30.75" customHeight="1" x14ac:dyDescent="0.25"/>
    <row r="47655" ht="30.75" customHeight="1" x14ac:dyDescent="0.25"/>
    <row r="47656" ht="30.75" customHeight="1" x14ac:dyDescent="0.25"/>
    <row r="47657" ht="30.75" customHeight="1" x14ac:dyDescent="0.25"/>
    <row r="47658" ht="30.75" customHeight="1" x14ac:dyDescent="0.25"/>
    <row r="47659" ht="30.75" customHeight="1" x14ac:dyDescent="0.25"/>
    <row r="47660" ht="30.75" customHeight="1" x14ac:dyDescent="0.25"/>
    <row r="47661" ht="30.75" customHeight="1" x14ac:dyDescent="0.25"/>
    <row r="47662" ht="30.75" customHeight="1" x14ac:dyDescent="0.25"/>
    <row r="47663" ht="30.75" customHeight="1" x14ac:dyDescent="0.25"/>
    <row r="47664" ht="30.75" customHeight="1" x14ac:dyDescent="0.25"/>
    <row r="47665" ht="30.75" customHeight="1" x14ac:dyDescent="0.25"/>
    <row r="47666" ht="30.75" customHeight="1" x14ac:dyDescent="0.25"/>
    <row r="47667" ht="30.75" customHeight="1" x14ac:dyDescent="0.25"/>
    <row r="47668" ht="30.75" customHeight="1" x14ac:dyDescent="0.25"/>
    <row r="47669" ht="30.75" customHeight="1" x14ac:dyDescent="0.25"/>
    <row r="47670" ht="30.75" customHeight="1" x14ac:dyDescent="0.25"/>
    <row r="47671" ht="30.75" customHeight="1" x14ac:dyDescent="0.25"/>
    <row r="47672" ht="30.75" customHeight="1" x14ac:dyDescent="0.25"/>
    <row r="47673" ht="30.75" customHeight="1" x14ac:dyDescent="0.25"/>
    <row r="47674" ht="30.75" customHeight="1" x14ac:dyDescent="0.25"/>
    <row r="47675" ht="30.75" customHeight="1" x14ac:dyDescent="0.25"/>
    <row r="47676" ht="30.75" customHeight="1" x14ac:dyDescent="0.25"/>
    <row r="47677" ht="30.75" customHeight="1" x14ac:dyDescent="0.25"/>
    <row r="47678" ht="30.75" customHeight="1" x14ac:dyDescent="0.25"/>
    <row r="47679" ht="30.75" customHeight="1" x14ac:dyDescent="0.25"/>
    <row r="47680" ht="30.75" customHeight="1" x14ac:dyDescent="0.25"/>
    <row r="47681" ht="30.75" customHeight="1" x14ac:dyDescent="0.25"/>
    <row r="47682" ht="30.75" customHeight="1" x14ac:dyDescent="0.25"/>
    <row r="47683" ht="30.75" customHeight="1" x14ac:dyDescent="0.25"/>
    <row r="47684" ht="30.75" customHeight="1" x14ac:dyDescent="0.25"/>
    <row r="47685" ht="30.75" customHeight="1" x14ac:dyDescent="0.25"/>
    <row r="47686" ht="30.75" customHeight="1" x14ac:dyDescent="0.25"/>
    <row r="47687" ht="30.75" customHeight="1" x14ac:dyDescent="0.25"/>
    <row r="47688" ht="30.75" customHeight="1" x14ac:dyDescent="0.25"/>
    <row r="47689" ht="30.75" customHeight="1" x14ac:dyDescent="0.25"/>
    <row r="47690" ht="30.75" customHeight="1" x14ac:dyDescent="0.25"/>
    <row r="47691" ht="30.75" customHeight="1" x14ac:dyDescent="0.25"/>
    <row r="47692" ht="30.75" customHeight="1" x14ac:dyDescent="0.25"/>
    <row r="47693" ht="30.75" customHeight="1" x14ac:dyDescent="0.25"/>
    <row r="47694" ht="30.75" customHeight="1" x14ac:dyDescent="0.25"/>
    <row r="47695" ht="30.75" customHeight="1" x14ac:dyDescent="0.25"/>
    <row r="47696" ht="30.75" customHeight="1" x14ac:dyDescent="0.25"/>
    <row r="47697" ht="30.75" customHeight="1" x14ac:dyDescent="0.25"/>
    <row r="47698" ht="30.75" customHeight="1" x14ac:dyDescent="0.25"/>
    <row r="47699" ht="30.75" customHeight="1" x14ac:dyDescent="0.25"/>
    <row r="47700" ht="30.75" customHeight="1" x14ac:dyDescent="0.25"/>
    <row r="47701" ht="30.75" customHeight="1" x14ac:dyDescent="0.25"/>
    <row r="47702" ht="30.75" customHeight="1" x14ac:dyDescent="0.25"/>
    <row r="47703" ht="30.75" customHeight="1" x14ac:dyDescent="0.25"/>
    <row r="47704" ht="30.75" customHeight="1" x14ac:dyDescent="0.25"/>
    <row r="47705" ht="30.75" customHeight="1" x14ac:dyDescent="0.25"/>
    <row r="47706" ht="30.75" customHeight="1" x14ac:dyDescent="0.25"/>
    <row r="47707" ht="30.75" customHeight="1" x14ac:dyDescent="0.25"/>
    <row r="47708" ht="30.75" customHeight="1" x14ac:dyDescent="0.25"/>
    <row r="47709" ht="30.75" customHeight="1" x14ac:dyDescent="0.25"/>
    <row r="47710" ht="30.75" customHeight="1" x14ac:dyDescent="0.25"/>
    <row r="47711" ht="30.75" customHeight="1" x14ac:dyDescent="0.25"/>
    <row r="47712" ht="30.75" customHeight="1" x14ac:dyDescent="0.25"/>
    <row r="47713" ht="30.75" customHeight="1" x14ac:dyDescent="0.25"/>
    <row r="47714" ht="30.75" customHeight="1" x14ac:dyDescent="0.25"/>
    <row r="47715" ht="30.75" customHeight="1" x14ac:dyDescent="0.25"/>
    <row r="47716" ht="30.75" customHeight="1" x14ac:dyDescent="0.25"/>
    <row r="47717" ht="30.75" customHeight="1" x14ac:dyDescent="0.25"/>
    <row r="47718" ht="30.75" customHeight="1" x14ac:dyDescent="0.25"/>
    <row r="47719" ht="30.75" customHeight="1" x14ac:dyDescent="0.25"/>
    <row r="47720" ht="30.75" customHeight="1" x14ac:dyDescent="0.25"/>
    <row r="47721" ht="30.75" customHeight="1" x14ac:dyDescent="0.25"/>
    <row r="47722" ht="30.75" customHeight="1" x14ac:dyDescent="0.25"/>
    <row r="47723" ht="30.75" customHeight="1" x14ac:dyDescent="0.25"/>
    <row r="47724" ht="30.75" customHeight="1" x14ac:dyDescent="0.25"/>
    <row r="47725" ht="30.75" customHeight="1" x14ac:dyDescent="0.25"/>
    <row r="47726" ht="30.75" customHeight="1" x14ac:dyDescent="0.25"/>
    <row r="47727" ht="30.75" customHeight="1" x14ac:dyDescent="0.25"/>
    <row r="47728" ht="30.75" customHeight="1" x14ac:dyDescent="0.25"/>
    <row r="47729" ht="30.75" customHeight="1" x14ac:dyDescent="0.25"/>
    <row r="47730" ht="30.75" customHeight="1" x14ac:dyDescent="0.25"/>
    <row r="47731" ht="30.75" customHeight="1" x14ac:dyDescent="0.25"/>
    <row r="47732" ht="30.75" customHeight="1" x14ac:dyDescent="0.25"/>
    <row r="47733" ht="30.75" customHeight="1" x14ac:dyDescent="0.25"/>
    <row r="47734" ht="30.75" customHeight="1" x14ac:dyDescent="0.25"/>
    <row r="47735" ht="30.75" customHeight="1" x14ac:dyDescent="0.25"/>
    <row r="47736" ht="30.75" customHeight="1" x14ac:dyDescent="0.25"/>
    <row r="47737" ht="30.75" customHeight="1" x14ac:dyDescent="0.25"/>
    <row r="47738" ht="30.75" customHeight="1" x14ac:dyDescent="0.25"/>
    <row r="47739" ht="30.75" customHeight="1" x14ac:dyDescent="0.25"/>
    <row r="47740" ht="30.75" customHeight="1" x14ac:dyDescent="0.25"/>
    <row r="47741" ht="30.75" customHeight="1" x14ac:dyDescent="0.25"/>
    <row r="47742" ht="30.75" customHeight="1" x14ac:dyDescent="0.25"/>
    <row r="47743" ht="30.75" customHeight="1" x14ac:dyDescent="0.25"/>
    <row r="47744" ht="30.75" customHeight="1" x14ac:dyDescent="0.25"/>
    <row r="47745" ht="30.75" customHeight="1" x14ac:dyDescent="0.25"/>
    <row r="47746" ht="30.75" customHeight="1" x14ac:dyDescent="0.25"/>
    <row r="47747" ht="30.75" customHeight="1" x14ac:dyDescent="0.25"/>
    <row r="47748" ht="30.75" customHeight="1" x14ac:dyDescent="0.25"/>
    <row r="47749" ht="30.75" customHeight="1" x14ac:dyDescent="0.25"/>
    <row r="47750" ht="30.75" customHeight="1" x14ac:dyDescent="0.25"/>
    <row r="47751" ht="30.75" customHeight="1" x14ac:dyDescent="0.25"/>
    <row r="47752" ht="30.75" customHeight="1" x14ac:dyDescent="0.25"/>
    <row r="47753" ht="30.75" customHeight="1" x14ac:dyDescent="0.25"/>
    <row r="47754" ht="30.75" customHeight="1" x14ac:dyDescent="0.25"/>
    <row r="47755" ht="30.75" customHeight="1" x14ac:dyDescent="0.25"/>
    <row r="47756" ht="30.75" customHeight="1" x14ac:dyDescent="0.25"/>
    <row r="47757" ht="30.75" customHeight="1" x14ac:dyDescent="0.25"/>
    <row r="47758" ht="30.75" customHeight="1" x14ac:dyDescent="0.25"/>
    <row r="47759" ht="30.75" customHeight="1" x14ac:dyDescent="0.25"/>
    <row r="47760" ht="30.75" customHeight="1" x14ac:dyDescent="0.25"/>
    <row r="47761" ht="30.75" customHeight="1" x14ac:dyDescent="0.25"/>
    <row r="47762" ht="30.75" customHeight="1" x14ac:dyDescent="0.25"/>
    <row r="47763" ht="30.75" customHeight="1" x14ac:dyDescent="0.25"/>
    <row r="47764" ht="30.75" customHeight="1" x14ac:dyDescent="0.25"/>
    <row r="47765" ht="30.75" customHeight="1" x14ac:dyDescent="0.25"/>
    <row r="47766" ht="30.75" customHeight="1" x14ac:dyDescent="0.25"/>
    <row r="47767" ht="30.75" customHeight="1" x14ac:dyDescent="0.25"/>
    <row r="47768" ht="30.75" customHeight="1" x14ac:dyDescent="0.25"/>
    <row r="47769" ht="30.75" customHeight="1" x14ac:dyDescent="0.25"/>
    <row r="47770" ht="30.75" customHeight="1" x14ac:dyDescent="0.25"/>
    <row r="47771" ht="30.75" customHeight="1" x14ac:dyDescent="0.25"/>
    <row r="47772" ht="30.75" customHeight="1" x14ac:dyDescent="0.25"/>
    <row r="47773" ht="30.75" customHeight="1" x14ac:dyDescent="0.25"/>
    <row r="47774" ht="30.75" customHeight="1" x14ac:dyDescent="0.25"/>
    <row r="47775" ht="30.75" customHeight="1" x14ac:dyDescent="0.25"/>
    <row r="47776" ht="30.75" customHeight="1" x14ac:dyDescent="0.25"/>
    <row r="47777" ht="30.75" customHeight="1" x14ac:dyDescent="0.25"/>
    <row r="47778" ht="30.75" customHeight="1" x14ac:dyDescent="0.25"/>
    <row r="47779" ht="30.75" customHeight="1" x14ac:dyDescent="0.25"/>
    <row r="47780" ht="30.75" customHeight="1" x14ac:dyDescent="0.25"/>
    <row r="47781" ht="30.75" customHeight="1" x14ac:dyDescent="0.25"/>
    <row r="47782" ht="30.75" customHeight="1" x14ac:dyDescent="0.25"/>
    <row r="47783" ht="30.75" customHeight="1" x14ac:dyDescent="0.25"/>
    <row r="47784" ht="30.75" customHeight="1" x14ac:dyDescent="0.25"/>
    <row r="47785" ht="30.75" customHeight="1" x14ac:dyDescent="0.25"/>
    <row r="47786" ht="30.75" customHeight="1" x14ac:dyDescent="0.25"/>
    <row r="47787" ht="30.75" customHeight="1" x14ac:dyDescent="0.25"/>
    <row r="47788" ht="30.75" customHeight="1" x14ac:dyDescent="0.25"/>
    <row r="47789" ht="30.75" customHeight="1" x14ac:dyDescent="0.25"/>
    <row r="47790" ht="30.75" customHeight="1" x14ac:dyDescent="0.25"/>
    <row r="47791" ht="30.75" customHeight="1" x14ac:dyDescent="0.25"/>
    <row r="47792" ht="30.75" customHeight="1" x14ac:dyDescent="0.25"/>
    <row r="47793" ht="30.75" customHeight="1" x14ac:dyDescent="0.25"/>
    <row r="47794" ht="30.75" customHeight="1" x14ac:dyDescent="0.25"/>
    <row r="47795" ht="30.75" customHeight="1" x14ac:dyDescent="0.25"/>
    <row r="47796" ht="30.75" customHeight="1" x14ac:dyDescent="0.25"/>
    <row r="47797" ht="30.75" customHeight="1" x14ac:dyDescent="0.25"/>
    <row r="47798" ht="30.75" customHeight="1" x14ac:dyDescent="0.25"/>
    <row r="47799" ht="30.75" customHeight="1" x14ac:dyDescent="0.25"/>
    <row r="47800" ht="30.75" customHeight="1" x14ac:dyDescent="0.25"/>
    <row r="47801" ht="30.75" customHeight="1" x14ac:dyDescent="0.25"/>
    <row r="47802" ht="30.75" customHeight="1" x14ac:dyDescent="0.25"/>
    <row r="47803" ht="30.75" customHeight="1" x14ac:dyDescent="0.25"/>
    <row r="47804" ht="30.75" customHeight="1" x14ac:dyDescent="0.25"/>
    <row r="47805" ht="30.75" customHeight="1" x14ac:dyDescent="0.25"/>
    <row r="47806" ht="30.75" customHeight="1" x14ac:dyDescent="0.25"/>
    <row r="47807" ht="30.75" customHeight="1" x14ac:dyDescent="0.25"/>
    <row r="47808" ht="30.75" customHeight="1" x14ac:dyDescent="0.25"/>
    <row r="47809" ht="30.75" customHeight="1" x14ac:dyDescent="0.25"/>
    <row r="47810" ht="30.75" customHeight="1" x14ac:dyDescent="0.25"/>
    <row r="47811" ht="30.75" customHeight="1" x14ac:dyDescent="0.25"/>
    <row r="47812" ht="30.75" customHeight="1" x14ac:dyDescent="0.25"/>
    <row r="47813" ht="30.75" customHeight="1" x14ac:dyDescent="0.25"/>
    <row r="47814" ht="30.75" customHeight="1" x14ac:dyDescent="0.25"/>
    <row r="47815" ht="30.75" customHeight="1" x14ac:dyDescent="0.25"/>
    <row r="47816" ht="30.75" customHeight="1" x14ac:dyDescent="0.25"/>
    <row r="47817" ht="30.75" customHeight="1" x14ac:dyDescent="0.25"/>
    <row r="47818" ht="30.75" customHeight="1" x14ac:dyDescent="0.25"/>
    <row r="47819" ht="30.75" customHeight="1" x14ac:dyDescent="0.25"/>
    <row r="47820" ht="30.75" customHeight="1" x14ac:dyDescent="0.25"/>
    <row r="47821" ht="30.75" customHeight="1" x14ac:dyDescent="0.25"/>
    <row r="47822" ht="30.75" customHeight="1" x14ac:dyDescent="0.25"/>
    <row r="47823" ht="30.75" customHeight="1" x14ac:dyDescent="0.25"/>
    <row r="47824" ht="30.75" customHeight="1" x14ac:dyDescent="0.25"/>
    <row r="47825" ht="30.75" customHeight="1" x14ac:dyDescent="0.25"/>
    <row r="47826" ht="30.75" customHeight="1" x14ac:dyDescent="0.25"/>
    <row r="47827" ht="30.75" customHeight="1" x14ac:dyDescent="0.25"/>
    <row r="47828" ht="30.75" customHeight="1" x14ac:dyDescent="0.25"/>
    <row r="47829" ht="30.75" customHeight="1" x14ac:dyDescent="0.25"/>
    <row r="47830" ht="30.75" customHeight="1" x14ac:dyDescent="0.25"/>
    <row r="47831" ht="30.75" customHeight="1" x14ac:dyDescent="0.25"/>
    <row r="47832" ht="30.75" customHeight="1" x14ac:dyDescent="0.25"/>
    <row r="47833" ht="30.75" customHeight="1" x14ac:dyDescent="0.25"/>
    <row r="47834" ht="30.75" customHeight="1" x14ac:dyDescent="0.25"/>
    <row r="47835" ht="30.75" customHeight="1" x14ac:dyDescent="0.25"/>
    <row r="47836" ht="30.75" customHeight="1" x14ac:dyDescent="0.25"/>
    <row r="47837" ht="30.75" customHeight="1" x14ac:dyDescent="0.25"/>
    <row r="47838" ht="30.75" customHeight="1" x14ac:dyDescent="0.25"/>
    <row r="47839" ht="30.75" customHeight="1" x14ac:dyDescent="0.25"/>
    <row r="47840" ht="30.75" customHeight="1" x14ac:dyDescent="0.25"/>
    <row r="47841" ht="30.75" customHeight="1" x14ac:dyDescent="0.25"/>
    <row r="47842" ht="30.75" customHeight="1" x14ac:dyDescent="0.25"/>
    <row r="47843" ht="30.75" customHeight="1" x14ac:dyDescent="0.25"/>
    <row r="47844" ht="30.75" customHeight="1" x14ac:dyDescent="0.25"/>
    <row r="47845" ht="30.75" customHeight="1" x14ac:dyDescent="0.25"/>
    <row r="47846" ht="30.75" customHeight="1" x14ac:dyDescent="0.25"/>
    <row r="47847" ht="30.75" customHeight="1" x14ac:dyDescent="0.25"/>
    <row r="47848" ht="30.75" customHeight="1" x14ac:dyDescent="0.25"/>
    <row r="47849" ht="30.75" customHeight="1" x14ac:dyDescent="0.25"/>
    <row r="47850" ht="30.75" customHeight="1" x14ac:dyDescent="0.25"/>
    <row r="47851" ht="30.75" customHeight="1" x14ac:dyDescent="0.25"/>
    <row r="47852" ht="30.75" customHeight="1" x14ac:dyDescent="0.25"/>
    <row r="47853" ht="30.75" customHeight="1" x14ac:dyDescent="0.25"/>
    <row r="47854" ht="30.75" customHeight="1" x14ac:dyDescent="0.25"/>
    <row r="47855" ht="30.75" customHeight="1" x14ac:dyDescent="0.25"/>
    <row r="47856" ht="30.75" customHeight="1" x14ac:dyDescent="0.25"/>
    <row r="47857" ht="30.75" customHeight="1" x14ac:dyDescent="0.25"/>
    <row r="47858" ht="30.75" customHeight="1" x14ac:dyDescent="0.25"/>
    <row r="47859" ht="30.75" customHeight="1" x14ac:dyDescent="0.25"/>
    <row r="47860" ht="30.75" customHeight="1" x14ac:dyDescent="0.25"/>
    <row r="47861" ht="30.75" customHeight="1" x14ac:dyDescent="0.25"/>
    <row r="47862" ht="30.75" customHeight="1" x14ac:dyDescent="0.25"/>
    <row r="47863" ht="30.75" customHeight="1" x14ac:dyDescent="0.25"/>
    <row r="47864" ht="30.75" customHeight="1" x14ac:dyDescent="0.25"/>
    <row r="47865" ht="30.75" customHeight="1" x14ac:dyDescent="0.25"/>
    <row r="47866" ht="30.75" customHeight="1" x14ac:dyDescent="0.25"/>
    <row r="47867" ht="30.75" customHeight="1" x14ac:dyDescent="0.25"/>
    <row r="47868" ht="30.75" customHeight="1" x14ac:dyDescent="0.25"/>
    <row r="47869" ht="30.75" customHeight="1" x14ac:dyDescent="0.25"/>
    <row r="47870" ht="30.75" customHeight="1" x14ac:dyDescent="0.25"/>
    <row r="47871" ht="30.75" customHeight="1" x14ac:dyDescent="0.25"/>
    <row r="47872" ht="30.75" customHeight="1" x14ac:dyDescent="0.25"/>
    <row r="47873" ht="30.75" customHeight="1" x14ac:dyDescent="0.25"/>
    <row r="47874" ht="30.75" customHeight="1" x14ac:dyDescent="0.25"/>
    <row r="47875" ht="30.75" customHeight="1" x14ac:dyDescent="0.25"/>
    <row r="47876" ht="30.75" customHeight="1" x14ac:dyDescent="0.25"/>
    <row r="47877" ht="30.75" customHeight="1" x14ac:dyDescent="0.25"/>
    <row r="47878" ht="30.75" customHeight="1" x14ac:dyDescent="0.25"/>
    <row r="47879" ht="30.75" customHeight="1" x14ac:dyDescent="0.25"/>
    <row r="47880" ht="30.75" customHeight="1" x14ac:dyDescent="0.25"/>
    <row r="47881" ht="30.75" customHeight="1" x14ac:dyDescent="0.25"/>
    <row r="47882" ht="30.75" customHeight="1" x14ac:dyDescent="0.25"/>
    <row r="47883" ht="30.75" customHeight="1" x14ac:dyDescent="0.25"/>
    <row r="47884" ht="30.75" customHeight="1" x14ac:dyDescent="0.25"/>
    <row r="47885" ht="30.75" customHeight="1" x14ac:dyDescent="0.25"/>
    <row r="47886" ht="30.75" customHeight="1" x14ac:dyDescent="0.25"/>
    <row r="47887" ht="30.75" customHeight="1" x14ac:dyDescent="0.25"/>
    <row r="47888" ht="30.75" customHeight="1" x14ac:dyDescent="0.25"/>
    <row r="47889" ht="30.75" customHeight="1" x14ac:dyDescent="0.25"/>
    <row r="47890" ht="30.75" customHeight="1" x14ac:dyDescent="0.25"/>
    <row r="47891" ht="30.75" customHeight="1" x14ac:dyDescent="0.25"/>
    <row r="47892" ht="30.75" customHeight="1" x14ac:dyDescent="0.25"/>
    <row r="47893" ht="30.75" customHeight="1" x14ac:dyDescent="0.25"/>
    <row r="47894" ht="30.75" customHeight="1" x14ac:dyDescent="0.25"/>
    <row r="47895" ht="30.75" customHeight="1" x14ac:dyDescent="0.25"/>
    <row r="47896" ht="30.75" customHeight="1" x14ac:dyDescent="0.25"/>
    <row r="47897" ht="30.75" customHeight="1" x14ac:dyDescent="0.25"/>
    <row r="47898" ht="30.75" customHeight="1" x14ac:dyDescent="0.25"/>
    <row r="47899" ht="30.75" customHeight="1" x14ac:dyDescent="0.25"/>
    <row r="47900" ht="30.75" customHeight="1" x14ac:dyDescent="0.25"/>
    <row r="47901" ht="30.75" customHeight="1" x14ac:dyDescent="0.25"/>
    <row r="47902" ht="30.75" customHeight="1" x14ac:dyDescent="0.25"/>
    <row r="47903" ht="30.75" customHeight="1" x14ac:dyDescent="0.25"/>
    <row r="47904" ht="30.75" customHeight="1" x14ac:dyDescent="0.25"/>
    <row r="47905" ht="30.75" customHeight="1" x14ac:dyDescent="0.25"/>
    <row r="47906" ht="30.75" customHeight="1" x14ac:dyDescent="0.25"/>
    <row r="47907" ht="30.75" customHeight="1" x14ac:dyDescent="0.25"/>
    <row r="47908" ht="30.75" customHeight="1" x14ac:dyDescent="0.25"/>
    <row r="47909" ht="30.75" customHeight="1" x14ac:dyDescent="0.25"/>
    <row r="47910" ht="30.75" customHeight="1" x14ac:dyDescent="0.25"/>
    <row r="47911" ht="30.75" customHeight="1" x14ac:dyDescent="0.25"/>
    <row r="47912" ht="30.75" customHeight="1" x14ac:dyDescent="0.25"/>
    <row r="47913" ht="30.75" customHeight="1" x14ac:dyDescent="0.25"/>
    <row r="47914" ht="30.75" customHeight="1" x14ac:dyDescent="0.25"/>
    <row r="47915" ht="30.75" customHeight="1" x14ac:dyDescent="0.25"/>
    <row r="47916" ht="30.75" customHeight="1" x14ac:dyDescent="0.25"/>
    <row r="47917" ht="30.75" customHeight="1" x14ac:dyDescent="0.25"/>
    <row r="47918" ht="30.75" customHeight="1" x14ac:dyDescent="0.25"/>
    <row r="47919" ht="30.75" customHeight="1" x14ac:dyDescent="0.25"/>
    <row r="47920" ht="30.75" customHeight="1" x14ac:dyDescent="0.25"/>
    <row r="47921" ht="30.75" customHeight="1" x14ac:dyDescent="0.25"/>
    <row r="47922" ht="30.75" customHeight="1" x14ac:dyDescent="0.25"/>
    <row r="47923" ht="30.75" customHeight="1" x14ac:dyDescent="0.25"/>
    <row r="47924" ht="30.75" customHeight="1" x14ac:dyDescent="0.25"/>
    <row r="47925" ht="30.75" customHeight="1" x14ac:dyDescent="0.25"/>
    <row r="47926" ht="30.75" customHeight="1" x14ac:dyDescent="0.25"/>
    <row r="47927" ht="30.75" customHeight="1" x14ac:dyDescent="0.25"/>
    <row r="47928" ht="30.75" customHeight="1" x14ac:dyDescent="0.25"/>
    <row r="47929" ht="30.75" customHeight="1" x14ac:dyDescent="0.25"/>
    <row r="47930" ht="30.75" customHeight="1" x14ac:dyDescent="0.25"/>
    <row r="47931" ht="30.75" customHeight="1" x14ac:dyDescent="0.25"/>
    <row r="47932" ht="30.75" customHeight="1" x14ac:dyDescent="0.25"/>
    <row r="47933" ht="30.75" customHeight="1" x14ac:dyDescent="0.25"/>
    <row r="47934" ht="30.75" customHeight="1" x14ac:dyDescent="0.25"/>
    <row r="47935" ht="30.75" customHeight="1" x14ac:dyDescent="0.25"/>
    <row r="47936" ht="30.75" customHeight="1" x14ac:dyDescent="0.25"/>
    <row r="47937" ht="30.75" customHeight="1" x14ac:dyDescent="0.25"/>
    <row r="47938" ht="30.75" customHeight="1" x14ac:dyDescent="0.25"/>
    <row r="47939" ht="30.75" customHeight="1" x14ac:dyDescent="0.25"/>
    <row r="47940" ht="30.75" customHeight="1" x14ac:dyDescent="0.25"/>
    <row r="47941" ht="30.75" customHeight="1" x14ac:dyDescent="0.25"/>
    <row r="47942" ht="30.75" customHeight="1" x14ac:dyDescent="0.25"/>
    <row r="47943" ht="30.75" customHeight="1" x14ac:dyDescent="0.25"/>
    <row r="47944" ht="30.75" customHeight="1" x14ac:dyDescent="0.25"/>
    <row r="47945" ht="30.75" customHeight="1" x14ac:dyDescent="0.25"/>
    <row r="47946" ht="30.75" customHeight="1" x14ac:dyDescent="0.25"/>
    <row r="47947" ht="30.75" customHeight="1" x14ac:dyDescent="0.25"/>
    <row r="47948" ht="30.75" customHeight="1" x14ac:dyDescent="0.25"/>
    <row r="47949" ht="30.75" customHeight="1" x14ac:dyDescent="0.25"/>
    <row r="47950" ht="30.75" customHeight="1" x14ac:dyDescent="0.25"/>
    <row r="47951" ht="30.75" customHeight="1" x14ac:dyDescent="0.25"/>
    <row r="47952" ht="30.75" customHeight="1" x14ac:dyDescent="0.25"/>
    <row r="47953" ht="30.75" customHeight="1" x14ac:dyDescent="0.25"/>
    <row r="47954" ht="30.75" customHeight="1" x14ac:dyDescent="0.25"/>
    <row r="47955" ht="30.75" customHeight="1" x14ac:dyDescent="0.25"/>
    <row r="47956" ht="30.75" customHeight="1" x14ac:dyDescent="0.25"/>
    <row r="47957" ht="30.75" customHeight="1" x14ac:dyDescent="0.25"/>
    <row r="47958" ht="30.75" customHeight="1" x14ac:dyDescent="0.25"/>
    <row r="47959" ht="30.75" customHeight="1" x14ac:dyDescent="0.25"/>
    <row r="47960" ht="30.75" customHeight="1" x14ac:dyDescent="0.25"/>
    <row r="47961" ht="30.75" customHeight="1" x14ac:dyDescent="0.25"/>
    <row r="47962" ht="30.75" customHeight="1" x14ac:dyDescent="0.25"/>
    <row r="47963" ht="30.75" customHeight="1" x14ac:dyDescent="0.25"/>
    <row r="47964" ht="30.75" customHeight="1" x14ac:dyDescent="0.25"/>
    <row r="47965" ht="30.75" customHeight="1" x14ac:dyDescent="0.25"/>
    <row r="47966" ht="30.75" customHeight="1" x14ac:dyDescent="0.25"/>
    <row r="47967" ht="30.75" customHeight="1" x14ac:dyDescent="0.25"/>
    <row r="47968" ht="30.75" customHeight="1" x14ac:dyDescent="0.25"/>
    <row r="47969" ht="30.75" customHeight="1" x14ac:dyDescent="0.25"/>
    <row r="47970" ht="30.75" customHeight="1" x14ac:dyDescent="0.25"/>
    <row r="47971" ht="30.75" customHeight="1" x14ac:dyDescent="0.25"/>
    <row r="47972" ht="30.75" customHeight="1" x14ac:dyDescent="0.25"/>
    <row r="47973" ht="30.75" customHeight="1" x14ac:dyDescent="0.25"/>
    <row r="47974" ht="30.75" customHeight="1" x14ac:dyDescent="0.25"/>
    <row r="47975" ht="30.75" customHeight="1" x14ac:dyDescent="0.25"/>
    <row r="47976" ht="30.75" customHeight="1" x14ac:dyDescent="0.25"/>
    <row r="47977" ht="30.75" customHeight="1" x14ac:dyDescent="0.25"/>
    <row r="47978" ht="30.75" customHeight="1" x14ac:dyDescent="0.25"/>
    <row r="47979" ht="30.75" customHeight="1" x14ac:dyDescent="0.25"/>
    <row r="47980" ht="30.75" customHeight="1" x14ac:dyDescent="0.25"/>
    <row r="47981" ht="30.75" customHeight="1" x14ac:dyDescent="0.25"/>
    <row r="47982" ht="30.75" customHeight="1" x14ac:dyDescent="0.25"/>
    <row r="47983" ht="30.75" customHeight="1" x14ac:dyDescent="0.25"/>
    <row r="47984" ht="30.75" customHeight="1" x14ac:dyDescent="0.25"/>
    <row r="47985" ht="30.75" customHeight="1" x14ac:dyDescent="0.25"/>
    <row r="47986" ht="30.75" customHeight="1" x14ac:dyDescent="0.25"/>
    <row r="47987" ht="30.75" customHeight="1" x14ac:dyDescent="0.25"/>
    <row r="47988" ht="30.75" customHeight="1" x14ac:dyDescent="0.25"/>
    <row r="47989" ht="30.75" customHeight="1" x14ac:dyDescent="0.25"/>
    <row r="47990" ht="30.75" customHeight="1" x14ac:dyDescent="0.25"/>
    <row r="47991" ht="30.75" customHeight="1" x14ac:dyDescent="0.25"/>
    <row r="47992" ht="30.75" customHeight="1" x14ac:dyDescent="0.25"/>
    <row r="47993" ht="30.75" customHeight="1" x14ac:dyDescent="0.25"/>
    <row r="47994" ht="30.75" customHeight="1" x14ac:dyDescent="0.25"/>
    <row r="47995" ht="30.75" customHeight="1" x14ac:dyDescent="0.25"/>
    <row r="47996" ht="30.75" customHeight="1" x14ac:dyDescent="0.25"/>
    <row r="47997" ht="30.75" customHeight="1" x14ac:dyDescent="0.25"/>
    <row r="47998" ht="30.75" customHeight="1" x14ac:dyDescent="0.25"/>
    <row r="47999" ht="30.75" customHeight="1" x14ac:dyDescent="0.25"/>
    <row r="48000" ht="30.75" customHeight="1" x14ac:dyDescent="0.25"/>
    <row r="48001" ht="30.75" customHeight="1" x14ac:dyDescent="0.25"/>
    <row r="48002" ht="30.75" customHeight="1" x14ac:dyDescent="0.25"/>
    <row r="48003" ht="30.75" customHeight="1" x14ac:dyDescent="0.25"/>
    <row r="48004" ht="30.75" customHeight="1" x14ac:dyDescent="0.25"/>
    <row r="48005" ht="30.75" customHeight="1" x14ac:dyDescent="0.25"/>
    <row r="48006" ht="30.75" customHeight="1" x14ac:dyDescent="0.25"/>
    <row r="48007" ht="30.75" customHeight="1" x14ac:dyDescent="0.25"/>
    <row r="48008" ht="30.75" customHeight="1" x14ac:dyDescent="0.25"/>
    <row r="48009" ht="30.75" customHeight="1" x14ac:dyDescent="0.25"/>
    <row r="48010" ht="30.75" customHeight="1" x14ac:dyDescent="0.25"/>
    <row r="48011" ht="30.75" customHeight="1" x14ac:dyDescent="0.25"/>
    <row r="48012" ht="30.75" customHeight="1" x14ac:dyDescent="0.25"/>
    <row r="48013" ht="30.75" customHeight="1" x14ac:dyDescent="0.25"/>
    <row r="48014" ht="30.75" customHeight="1" x14ac:dyDescent="0.25"/>
    <row r="48015" ht="30.75" customHeight="1" x14ac:dyDescent="0.25"/>
    <row r="48016" ht="30.75" customHeight="1" x14ac:dyDescent="0.25"/>
    <row r="48017" ht="30.75" customHeight="1" x14ac:dyDescent="0.25"/>
    <row r="48018" ht="30.75" customHeight="1" x14ac:dyDescent="0.25"/>
    <row r="48019" ht="30.75" customHeight="1" x14ac:dyDescent="0.25"/>
    <row r="48020" ht="30.75" customHeight="1" x14ac:dyDescent="0.25"/>
    <row r="48021" ht="30.75" customHeight="1" x14ac:dyDescent="0.25"/>
    <row r="48022" ht="30.75" customHeight="1" x14ac:dyDescent="0.25"/>
    <row r="48023" ht="30.75" customHeight="1" x14ac:dyDescent="0.25"/>
    <row r="48024" ht="30.75" customHeight="1" x14ac:dyDescent="0.25"/>
    <row r="48025" ht="30.75" customHeight="1" x14ac:dyDescent="0.25"/>
    <row r="48026" ht="30.75" customHeight="1" x14ac:dyDescent="0.25"/>
    <row r="48027" ht="30.75" customHeight="1" x14ac:dyDescent="0.25"/>
    <row r="48028" ht="30.75" customHeight="1" x14ac:dyDescent="0.25"/>
    <row r="48029" ht="30.75" customHeight="1" x14ac:dyDescent="0.25"/>
    <row r="48030" ht="30.75" customHeight="1" x14ac:dyDescent="0.25"/>
    <row r="48031" ht="30.75" customHeight="1" x14ac:dyDescent="0.25"/>
    <row r="48032" ht="30.75" customHeight="1" x14ac:dyDescent="0.25"/>
    <row r="48033" ht="30.75" customHeight="1" x14ac:dyDescent="0.25"/>
    <row r="48034" ht="30.75" customHeight="1" x14ac:dyDescent="0.25"/>
    <row r="48035" ht="30.75" customHeight="1" x14ac:dyDescent="0.25"/>
    <row r="48036" ht="30.75" customHeight="1" x14ac:dyDescent="0.25"/>
    <row r="48037" ht="30.75" customHeight="1" x14ac:dyDescent="0.25"/>
    <row r="48038" ht="30.75" customHeight="1" x14ac:dyDescent="0.25"/>
    <row r="48039" ht="30.75" customHeight="1" x14ac:dyDescent="0.25"/>
    <row r="48040" ht="30.75" customHeight="1" x14ac:dyDescent="0.25"/>
    <row r="48041" ht="30.75" customHeight="1" x14ac:dyDescent="0.25"/>
    <row r="48042" ht="30.75" customHeight="1" x14ac:dyDescent="0.25"/>
    <row r="48043" ht="30.75" customHeight="1" x14ac:dyDescent="0.25"/>
    <row r="48044" ht="30.75" customHeight="1" x14ac:dyDescent="0.25"/>
    <row r="48045" ht="30.75" customHeight="1" x14ac:dyDescent="0.25"/>
    <row r="48046" ht="30.75" customHeight="1" x14ac:dyDescent="0.25"/>
    <row r="48047" ht="30.75" customHeight="1" x14ac:dyDescent="0.25"/>
    <row r="48048" ht="30.75" customHeight="1" x14ac:dyDescent="0.25"/>
    <row r="48049" ht="30.75" customHeight="1" x14ac:dyDescent="0.25"/>
    <row r="48050" ht="30.75" customHeight="1" x14ac:dyDescent="0.25"/>
    <row r="48051" ht="30.75" customHeight="1" x14ac:dyDescent="0.25"/>
    <row r="48052" ht="30.75" customHeight="1" x14ac:dyDescent="0.25"/>
    <row r="48053" ht="30.75" customHeight="1" x14ac:dyDescent="0.25"/>
    <row r="48054" ht="30.75" customHeight="1" x14ac:dyDescent="0.25"/>
    <row r="48055" ht="30.75" customHeight="1" x14ac:dyDescent="0.25"/>
    <row r="48056" ht="30.75" customHeight="1" x14ac:dyDescent="0.25"/>
    <row r="48057" ht="30.75" customHeight="1" x14ac:dyDescent="0.25"/>
    <row r="48058" ht="30.75" customHeight="1" x14ac:dyDescent="0.25"/>
    <row r="48059" ht="30.75" customHeight="1" x14ac:dyDescent="0.25"/>
    <row r="48060" ht="30.75" customHeight="1" x14ac:dyDescent="0.25"/>
    <row r="48061" ht="30.75" customHeight="1" x14ac:dyDescent="0.25"/>
    <row r="48062" ht="30.75" customHeight="1" x14ac:dyDescent="0.25"/>
    <row r="48063" ht="30.75" customHeight="1" x14ac:dyDescent="0.25"/>
    <row r="48064" ht="30.75" customHeight="1" x14ac:dyDescent="0.25"/>
    <row r="48065" ht="30.75" customHeight="1" x14ac:dyDescent="0.25"/>
    <row r="48066" ht="30.75" customHeight="1" x14ac:dyDescent="0.25"/>
    <row r="48067" ht="30.75" customHeight="1" x14ac:dyDescent="0.25"/>
    <row r="48068" ht="30.75" customHeight="1" x14ac:dyDescent="0.25"/>
    <row r="48069" ht="30.75" customHeight="1" x14ac:dyDescent="0.25"/>
    <row r="48070" ht="30.75" customHeight="1" x14ac:dyDescent="0.25"/>
    <row r="48071" ht="30.75" customHeight="1" x14ac:dyDescent="0.25"/>
    <row r="48072" ht="30.75" customHeight="1" x14ac:dyDescent="0.25"/>
    <row r="48073" ht="30.75" customHeight="1" x14ac:dyDescent="0.25"/>
    <row r="48074" ht="30.75" customHeight="1" x14ac:dyDescent="0.25"/>
    <row r="48075" ht="30.75" customHeight="1" x14ac:dyDescent="0.25"/>
    <row r="48076" ht="30.75" customHeight="1" x14ac:dyDescent="0.25"/>
    <row r="48077" ht="30.75" customHeight="1" x14ac:dyDescent="0.25"/>
    <row r="48078" ht="30.75" customHeight="1" x14ac:dyDescent="0.25"/>
    <row r="48079" ht="30.75" customHeight="1" x14ac:dyDescent="0.25"/>
    <row r="48080" ht="30.75" customHeight="1" x14ac:dyDescent="0.25"/>
    <row r="48081" ht="30.75" customHeight="1" x14ac:dyDescent="0.25"/>
    <row r="48082" ht="30.75" customHeight="1" x14ac:dyDescent="0.25"/>
    <row r="48083" ht="30.75" customHeight="1" x14ac:dyDescent="0.25"/>
    <row r="48084" ht="30.75" customHeight="1" x14ac:dyDescent="0.25"/>
    <row r="48085" ht="30.75" customHeight="1" x14ac:dyDescent="0.25"/>
    <row r="48086" ht="30.75" customHeight="1" x14ac:dyDescent="0.25"/>
    <row r="48087" ht="30.75" customHeight="1" x14ac:dyDescent="0.25"/>
    <row r="48088" ht="30.75" customHeight="1" x14ac:dyDescent="0.25"/>
    <row r="48089" ht="30.75" customHeight="1" x14ac:dyDescent="0.25"/>
    <row r="48090" ht="30.75" customHeight="1" x14ac:dyDescent="0.25"/>
    <row r="48091" ht="30.75" customHeight="1" x14ac:dyDescent="0.25"/>
    <row r="48092" ht="30.75" customHeight="1" x14ac:dyDescent="0.25"/>
    <row r="48093" ht="30.75" customHeight="1" x14ac:dyDescent="0.25"/>
    <row r="48094" ht="30.75" customHeight="1" x14ac:dyDescent="0.25"/>
    <row r="48095" ht="30.75" customHeight="1" x14ac:dyDescent="0.25"/>
    <row r="48096" ht="30.75" customHeight="1" x14ac:dyDescent="0.25"/>
    <row r="48097" ht="30.75" customHeight="1" x14ac:dyDescent="0.25"/>
    <row r="48098" ht="30.75" customHeight="1" x14ac:dyDescent="0.25"/>
    <row r="48099" ht="30.75" customHeight="1" x14ac:dyDescent="0.25"/>
    <row r="48100" ht="30.75" customHeight="1" x14ac:dyDescent="0.25"/>
    <row r="48101" ht="30.75" customHeight="1" x14ac:dyDescent="0.25"/>
    <row r="48102" ht="30.75" customHeight="1" x14ac:dyDescent="0.25"/>
    <row r="48103" ht="30.75" customHeight="1" x14ac:dyDescent="0.25"/>
    <row r="48104" ht="30.75" customHeight="1" x14ac:dyDescent="0.25"/>
    <row r="48105" ht="30.75" customHeight="1" x14ac:dyDescent="0.25"/>
    <row r="48106" ht="30.75" customHeight="1" x14ac:dyDescent="0.25"/>
    <row r="48107" ht="30.75" customHeight="1" x14ac:dyDescent="0.25"/>
    <row r="48108" ht="30.75" customHeight="1" x14ac:dyDescent="0.25"/>
    <row r="48109" ht="30.75" customHeight="1" x14ac:dyDescent="0.25"/>
    <row r="48110" ht="30.75" customHeight="1" x14ac:dyDescent="0.25"/>
    <row r="48111" ht="30.75" customHeight="1" x14ac:dyDescent="0.25"/>
    <row r="48112" ht="30.75" customHeight="1" x14ac:dyDescent="0.25"/>
    <row r="48113" ht="30.75" customHeight="1" x14ac:dyDescent="0.25"/>
    <row r="48114" ht="30.75" customHeight="1" x14ac:dyDescent="0.25"/>
    <row r="48115" ht="30.75" customHeight="1" x14ac:dyDescent="0.25"/>
    <row r="48116" ht="30.75" customHeight="1" x14ac:dyDescent="0.25"/>
    <row r="48117" ht="30.75" customHeight="1" x14ac:dyDescent="0.25"/>
    <row r="48118" ht="30.75" customHeight="1" x14ac:dyDescent="0.25"/>
    <row r="48119" ht="30.75" customHeight="1" x14ac:dyDescent="0.25"/>
    <row r="48120" ht="30.75" customHeight="1" x14ac:dyDescent="0.25"/>
    <row r="48121" ht="30.75" customHeight="1" x14ac:dyDescent="0.25"/>
    <row r="48122" ht="30.75" customHeight="1" x14ac:dyDescent="0.25"/>
    <row r="48123" ht="30.75" customHeight="1" x14ac:dyDescent="0.25"/>
    <row r="48124" ht="30.75" customHeight="1" x14ac:dyDescent="0.25"/>
    <row r="48125" ht="30.75" customHeight="1" x14ac:dyDescent="0.25"/>
    <row r="48126" ht="30.75" customHeight="1" x14ac:dyDescent="0.25"/>
    <row r="48127" ht="30.75" customHeight="1" x14ac:dyDescent="0.25"/>
    <row r="48128" ht="30.75" customHeight="1" x14ac:dyDescent="0.25"/>
    <row r="48129" ht="30.75" customHeight="1" x14ac:dyDescent="0.25"/>
    <row r="48130" ht="30.75" customHeight="1" x14ac:dyDescent="0.25"/>
    <row r="48131" ht="30.75" customHeight="1" x14ac:dyDescent="0.25"/>
    <row r="48132" ht="30.75" customHeight="1" x14ac:dyDescent="0.25"/>
    <row r="48133" ht="30.75" customHeight="1" x14ac:dyDescent="0.25"/>
    <row r="48134" ht="30.75" customHeight="1" x14ac:dyDescent="0.25"/>
    <row r="48135" ht="30.75" customHeight="1" x14ac:dyDescent="0.25"/>
    <row r="48136" ht="30.75" customHeight="1" x14ac:dyDescent="0.25"/>
    <row r="48137" ht="30.75" customHeight="1" x14ac:dyDescent="0.25"/>
    <row r="48138" ht="30.75" customHeight="1" x14ac:dyDescent="0.25"/>
    <row r="48139" ht="30.75" customHeight="1" x14ac:dyDescent="0.25"/>
    <row r="48140" ht="30.75" customHeight="1" x14ac:dyDescent="0.25"/>
    <row r="48141" ht="30.75" customHeight="1" x14ac:dyDescent="0.25"/>
    <row r="48142" ht="30.75" customHeight="1" x14ac:dyDescent="0.25"/>
    <row r="48143" ht="30.75" customHeight="1" x14ac:dyDescent="0.25"/>
    <row r="48144" ht="30.75" customHeight="1" x14ac:dyDescent="0.25"/>
    <row r="48145" ht="30.75" customHeight="1" x14ac:dyDescent="0.25"/>
    <row r="48146" ht="30.75" customHeight="1" x14ac:dyDescent="0.25"/>
    <row r="48147" ht="30.75" customHeight="1" x14ac:dyDescent="0.25"/>
    <row r="48148" ht="30.75" customHeight="1" x14ac:dyDescent="0.25"/>
    <row r="48149" ht="30.75" customHeight="1" x14ac:dyDescent="0.25"/>
    <row r="48150" ht="30.75" customHeight="1" x14ac:dyDescent="0.25"/>
    <row r="48151" ht="30.75" customHeight="1" x14ac:dyDescent="0.25"/>
    <row r="48152" ht="30.75" customHeight="1" x14ac:dyDescent="0.25"/>
    <row r="48153" ht="30.75" customHeight="1" x14ac:dyDescent="0.25"/>
    <row r="48154" ht="30.75" customHeight="1" x14ac:dyDescent="0.25"/>
    <row r="48155" ht="30.75" customHeight="1" x14ac:dyDescent="0.25"/>
    <row r="48156" ht="30.75" customHeight="1" x14ac:dyDescent="0.25"/>
    <row r="48157" ht="30.75" customHeight="1" x14ac:dyDescent="0.25"/>
    <row r="48158" ht="30.75" customHeight="1" x14ac:dyDescent="0.25"/>
    <row r="48159" ht="30.75" customHeight="1" x14ac:dyDescent="0.25"/>
    <row r="48160" ht="30.75" customHeight="1" x14ac:dyDescent="0.25"/>
    <row r="48161" ht="30.75" customHeight="1" x14ac:dyDescent="0.25"/>
    <row r="48162" ht="30.75" customHeight="1" x14ac:dyDescent="0.25"/>
    <row r="48163" ht="30.75" customHeight="1" x14ac:dyDescent="0.25"/>
    <row r="48164" ht="30.75" customHeight="1" x14ac:dyDescent="0.25"/>
    <row r="48165" ht="30.75" customHeight="1" x14ac:dyDescent="0.25"/>
    <row r="48166" ht="30.75" customHeight="1" x14ac:dyDescent="0.25"/>
    <row r="48167" ht="30.75" customHeight="1" x14ac:dyDescent="0.25"/>
    <row r="48168" ht="30.75" customHeight="1" x14ac:dyDescent="0.25"/>
    <row r="48169" ht="30.75" customHeight="1" x14ac:dyDescent="0.25"/>
    <row r="48170" ht="30.75" customHeight="1" x14ac:dyDescent="0.25"/>
    <row r="48171" ht="30.75" customHeight="1" x14ac:dyDescent="0.25"/>
    <row r="48172" ht="30.75" customHeight="1" x14ac:dyDescent="0.25"/>
    <row r="48173" ht="30.75" customHeight="1" x14ac:dyDescent="0.25"/>
    <row r="48174" ht="30.75" customHeight="1" x14ac:dyDescent="0.25"/>
    <row r="48175" ht="30.75" customHeight="1" x14ac:dyDescent="0.25"/>
    <row r="48176" ht="30.75" customHeight="1" x14ac:dyDescent="0.25"/>
    <row r="48177" ht="30.75" customHeight="1" x14ac:dyDescent="0.25"/>
    <row r="48178" ht="30.75" customHeight="1" x14ac:dyDescent="0.25"/>
    <row r="48179" ht="30.75" customHeight="1" x14ac:dyDescent="0.25"/>
    <row r="48180" ht="30.75" customHeight="1" x14ac:dyDescent="0.25"/>
    <row r="48181" ht="30.75" customHeight="1" x14ac:dyDescent="0.25"/>
    <row r="48182" ht="30.75" customHeight="1" x14ac:dyDescent="0.25"/>
    <row r="48183" ht="30.75" customHeight="1" x14ac:dyDescent="0.25"/>
    <row r="48184" ht="30.75" customHeight="1" x14ac:dyDescent="0.25"/>
    <row r="48185" ht="30.75" customHeight="1" x14ac:dyDescent="0.25"/>
    <row r="48186" ht="30.75" customHeight="1" x14ac:dyDescent="0.25"/>
    <row r="48187" ht="30.75" customHeight="1" x14ac:dyDescent="0.25"/>
    <row r="48188" ht="30.75" customHeight="1" x14ac:dyDescent="0.25"/>
    <row r="48189" ht="30.75" customHeight="1" x14ac:dyDescent="0.25"/>
    <row r="48190" ht="30.75" customHeight="1" x14ac:dyDescent="0.25"/>
    <row r="48191" ht="30.75" customHeight="1" x14ac:dyDescent="0.25"/>
    <row r="48192" ht="30.75" customHeight="1" x14ac:dyDescent="0.25"/>
    <row r="48193" ht="30.75" customHeight="1" x14ac:dyDescent="0.25"/>
    <row r="48194" ht="30.75" customHeight="1" x14ac:dyDescent="0.25"/>
    <row r="48195" ht="30.75" customHeight="1" x14ac:dyDescent="0.25"/>
    <row r="48196" ht="30.75" customHeight="1" x14ac:dyDescent="0.25"/>
    <row r="48197" ht="30.75" customHeight="1" x14ac:dyDescent="0.25"/>
    <row r="48198" ht="30.75" customHeight="1" x14ac:dyDescent="0.25"/>
    <row r="48199" ht="30.75" customHeight="1" x14ac:dyDescent="0.25"/>
    <row r="48200" ht="30.75" customHeight="1" x14ac:dyDescent="0.25"/>
    <row r="48201" ht="30.75" customHeight="1" x14ac:dyDescent="0.25"/>
    <row r="48202" ht="30.75" customHeight="1" x14ac:dyDescent="0.25"/>
    <row r="48203" ht="30.75" customHeight="1" x14ac:dyDescent="0.25"/>
    <row r="48204" ht="30.75" customHeight="1" x14ac:dyDescent="0.25"/>
    <row r="48205" ht="30.75" customHeight="1" x14ac:dyDescent="0.25"/>
    <row r="48206" ht="30.75" customHeight="1" x14ac:dyDescent="0.25"/>
    <row r="48207" ht="30.75" customHeight="1" x14ac:dyDescent="0.25"/>
    <row r="48208" ht="30.75" customHeight="1" x14ac:dyDescent="0.25"/>
    <row r="48209" ht="30.75" customHeight="1" x14ac:dyDescent="0.25"/>
    <row r="48210" ht="30.75" customHeight="1" x14ac:dyDescent="0.25"/>
    <row r="48211" ht="30.75" customHeight="1" x14ac:dyDescent="0.25"/>
    <row r="48212" ht="30.75" customHeight="1" x14ac:dyDescent="0.25"/>
    <row r="48213" ht="30.75" customHeight="1" x14ac:dyDescent="0.25"/>
    <row r="48214" ht="30.75" customHeight="1" x14ac:dyDescent="0.25"/>
    <row r="48215" ht="30.75" customHeight="1" x14ac:dyDescent="0.25"/>
    <row r="48216" ht="30.75" customHeight="1" x14ac:dyDescent="0.25"/>
    <row r="48217" ht="30.75" customHeight="1" x14ac:dyDescent="0.25"/>
    <row r="48218" ht="30.75" customHeight="1" x14ac:dyDescent="0.25"/>
    <row r="48219" ht="30.75" customHeight="1" x14ac:dyDescent="0.25"/>
    <row r="48220" ht="30.75" customHeight="1" x14ac:dyDescent="0.25"/>
    <row r="48221" ht="30.75" customHeight="1" x14ac:dyDescent="0.25"/>
    <row r="48222" ht="30.75" customHeight="1" x14ac:dyDescent="0.25"/>
    <row r="48223" ht="30.75" customHeight="1" x14ac:dyDescent="0.25"/>
    <row r="48224" ht="30.75" customHeight="1" x14ac:dyDescent="0.25"/>
    <row r="48225" ht="30.75" customHeight="1" x14ac:dyDescent="0.25"/>
    <row r="48226" ht="30.75" customHeight="1" x14ac:dyDescent="0.25"/>
    <row r="48227" ht="30.75" customHeight="1" x14ac:dyDescent="0.25"/>
    <row r="48228" ht="30.75" customHeight="1" x14ac:dyDescent="0.25"/>
    <row r="48229" ht="30.75" customHeight="1" x14ac:dyDescent="0.25"/>
    <row r="48230" ht="30.75" customHeight="1" x14ac:dyDescent="0.25"/>
    <row r="48231" ht="30.75" customHeight="1" x14ac:dyDescent="0.25"/>
    <row r="48232" ht="30.75" customHeight="1" x14ac:dyDescent="0.25"/>
    <row r="48233" ht="30.75" customHeight="1" x14ac:dyDescent="0.25"/>
    <row r="48234" ht="30.75" customHeight="1" x14ac:dyDescent="0.25"/>
    <row r="48235" ht="30.75" customHeight="1" x14ac:dyDescent="0.25"/>
    <row r="48236" ht="30.75" customHeight="1" x14ac:dyDescent="0.25"/>
    <row r="48237" ht="30.75" customHeight="1" x14ac:dyDescent="0.25"/>
    <row r="48238" ht="30.75" customHeight="1" x14ac:dyDescent="0.25"/>
    <row r="48239" ht="30.75" customHeight="1" x14ac:dyDescent="0.25"/>
    <row r="48240" ht="30.75" customHeight="1" x14ac:dyDescent="0.25"/>
    <row r="48241" ht="30.75" customHeight="1" x14ac:dyDescent="0.25"/>
    <row r="48242" ht="30.75" customHeight="1" x14ac:dyDescent="0.25"/>
    <row r="48243" ht="30.75" customHeight="1" x14ac:dyDescent="0.25"/>
    <row r="48244" ht="30.75" customHeight="1" x14ac:dyDescent="0.25"/>
    <row r="48245" ht="30.75" customHeight="1" x14ac:dyDescent="0.25"/>
    <row r="48246" ht="30.75" customHeight="1" x14ac:dyDescent="0.25"/>
    <row r="48247" ht="30.75" customHeight="1" x14ac:dyDescent="0.25"/>
    <row r="48248" ht="30.75" customHeight="1" x14ac:dyDescent="0.25"/>
    <row r="48249" ht="30.75" customHeight="1" x14ac:dyDescent="0.25"/>
    <row r="48250" ht="30.75" customHeight="1" x14ac:dyDescent="0.25"/>
    <row r="48251" ht="30.75" customHeight="1" x14ac:dyDescent="0.25"/>
    <row r="48252" ht="30.75" customHeight="1" x14ac:dyDescent="0.25"/>
    <row r="48253" ht="30.75" customHeight="1" x14ac:dyDescent="0.25"/>
    <row r="48254" ht="30.75" customHeight="1" x14ac:dyDescent="0.25"/>
    <row r="48255" ht="30.75" customHeight="1" x14ac:dyDescent="0.25"/>
    <row r="48256" ht="30.75" customHeight="1" x14ac:dyDescent="0.25"/>
    <row r="48257" ht="30.75" customHeight="1" x14ac:dyDescent="0.25"/>
    <row r="48258" ht="30.75" customHeight="1" x14ac:dyDescent="0.25"/>
    <row r="48259" ht="30.75" customHeight="1" x14ac:dyDescent="0.25"/>
    <row r="48260" ht="30.75" customHeight="1" x14ac:dyDescent="0.25"/>
    <row r="48261" ht="30.75" customHeight="1" x14ac:dyDescent="0.25"/>
    <row r="48262" ht="30.75" customHeight="1" x14ac:dyDescent="0.25"/>
    <row r="48263" ht="30.75" customHeight="1" x14ac:dyDescent="0.25"/>
    <row r="48264" ht="30.75" customHeight="1" x14ac:dyDescent="0.25"/>
    <row r="48265" ht="30.75" customHeight="1" x14ac:dyDescent="0.25"/>
    <row r="48266" ht="30.75" customHeight="1" x14ac:dyDescent="0.25"/>
    <row r="48267" ht="30.75" customHeight="1" x14ac:dyDescent="0.25"/>
    <row r="48268" ht="30.75" customHeight="1" x14ac:dyDescent="0.25"/>
    <row r="48269" ht="30.75" customHeight="1" x14ac:dyDescent="0.25"/>
    <row r="48270" ht="30.75" customHeight="1" x14ac:dyDescent="0.25"/>
    <row r="48271" ht="30.75" customHeight="1" x14ac:dyDescent="0.25"/>
    <row r="48272" ht="30.75" customHeight="1" x14ac:dyDescent="0.25"/>
    <row r="48273" ht="30.75" customHeight="1" x14ac:dyDescent="0.25"/>
    <row r="48274" ht="30.75" customHeight="1" x14ac:dyDescent="0.25"/>
    <row r="48275" ht="30.75" customHeight="1" x14ac:dyDescent="0.25"/>
    <row r="48276" ht="30.75" customHeight="1" x14ac:dyDescent="0.25"/>
    <row r="48277" ht="30.75" customHeight="1" x14ac:dyDescent="0.25"/>
    <row r="48278" ht="30.75" customHeight="1" x14ac:dyDescent="0.25"/>
    <row r="48279" ht="30.75" customHeight="1" x14ac:dyDescent="0.25"/>
    <row r="48280" ht="30.75" customHeight="1" x14ac:dyDescent="0.25"/>
    <row r="48281" ht="30.75" customHeight="1" x14ac:dyDescent="0.25"/>
    <row r="48282" ht="30.75" customHeight="1" x14ac:dyDescent="0.25"/>
    <row r="48283" ht="30.75" customHeight="1" x14ac:dyDescent="0.25"/>
    <row r="48284" ht="30.75" customHeight="1" x14ac:dyDescent="0.25"/>
    <row r="48285" ht="30.75" customHeight="1" x14ac:dyDescent="0.25"/>
    <row r="48286" ht="30.75" customHeight="1" x14ac:dyDescent="0.25"/>
    <row r="48287" ht="30.75" customHeight="1" x14ac:dyDescent="0.25"/>
    <row r="48288" ht="30.75" customHeight="1" x14ac:dyDescent="0.25"/>
    <row r="48289" ht="30.75" customHeight="1" x14ac:dyDescent="0.25"/>
    <row r="48290" ht="30.75" customHeight="1" x14ac:dyDescent="0.25"/>
    <row r="48291" ht="30.75" customHeight="1" x14ac:dyDescent="0.25"/>
    <row r="48292" ht="30.75" customHeight="1" x14ac:dyDescent="0.25"/>
    <row r="48293" ht="30.75" customHeight="1" x14ac:dyDescent="0.25"/>
    <row r="48294" ht="30.75" customHeight="1" x14ac:dyDescent="0.25"/>
    <row r="48295" ht="30.75" customHeight="1" x14ac:dyDescent="0.25"/>
    <row r="48296" ht="30.75" customHeight="1" x14ac:dyDescent="0.25"/>
    <row r="48297" ht="30.75" customHeight="1" x14ac:dyDescent="0.25"/>
    <row r="48298" ht="30.75" customHeight="1" x14ac:dyDescent="0.25"/>
    <row r="48299" ht="30.75" customHeight="1" x14ac:dyDescent="0.25"/>
    <row r="48300" ht="30.75" customHeight="1" x14ac:dyDescent="0.25"/>
    <row r="48301" ht="30.75" customHeight="1" x14ac:dyDescent="0.25"/>
    <row r="48302" ht="30.75" customHeight="1" x14ac:dyDescent="0.25"/>
    <row r="48303" ht="30.75" customHeight="1" x14ac:dyDescent="0.25"/>
    <row r="48304" ht="30.75" customHeight="1" x14ac:dyDescent="0.25"/>
    <row r="48305" ht="30.75" customHeight="1" x14ac:dyDescent="0.25"/>
    <row r="48306" ht="30.75" customHeight="1" x14ac:dyDescent="0.25"/>
    <row r="48307" ht="30.75" customHeight="1" x14ac:dyDescent="0.25"/>
    <row r="48308" ht="30.75" customHeight="1" x14ac:dyDescent="0.25"/>
    <row r="48309" ht="30.75" customHeight="1" x14ac:dyDescent="0.25"/>
    <row r="48310" ht="30.75" customHeight="1" x14ac:dyDescent="0.25"/>
    <row r="48311" ht="30.75" customHeight="1" x14ac:dyDescent="0.25"/>
    <row r="48312" ht="30.75" customHeight="1" x14ac:dyDescent="0.25"/>
    <row r="48313" ht="30.75" customHeight="1" x14ac:dyDescent="0.25"/>
    <row r="48314" ht="30.75" customHeight="1" x14ac:dyDescent="0.25"/>
    <row r="48315" ht="30.75" customHeight="1" x14ac:dyDescent="0.25"/>
    <row r="48316" ht="30.75" customHeight="1" x14ac:dyDescent="0.25"/>
    <row r="48317" ht="30.75" customHeight="1" x14ac:dyDescent="0.25"/>
    <row r="48318" ht="30.75" customHeight="1" x14ac:dyDescent="0.25"/>
    <row r="48319" ht="30.75" customHeight="1" x14ac:dyDescent="0.25"/>
    <row r="48320" ht="30.75" customHeight="1" x14ac:dyDescent="0.25"/>
    <row r="48321" ht="30.75" customHeight="1" x14ac:dyDescent="0.25"/>
    <row r="48322" ht="30.75" customHeight="1" x14ac:dyDescent="0.25"/>
    <row r="48323" ht="30.75" customHeight="1" x14ac:dyDescent="0.25"/>
    <row r="48324" ht="30.75" customHeight="1" x14ac:dyDescent="0.25"/>
    <row r="48325" ht="30.75" customHeight="1" x14ac:dyDescent="0.25"/>
    <row r="48326" ht="30.75" customHeight="1" x14ac:dyDescent="0.25"/>
    <row r="48327" ht="30.75" customHeight="1" x14ac:dyDescent="0.25"/>
    <row r="48328" ht="30.75" customHeight="1" x14ac:dyDescent="0.25"/>
    <row r="48329" ht="30.75" customHeight="1" x14ac:dyDescent="0.25"/>
    <row r="48330" ht="30.75" customHeight="1" x14ac:dyDescent="0.25"/>
    <row r="48331" ht="30.75" customHeight="1" x14ac:dyDescent="0.25"/>
    <row r="48332" ht="30.75" customHeight="1" x14ac:dyDescent="0.25"/>
    <row r="48333" ht="30.75" customHeight="1" x14ac:dyDescent="0.25"/>
    <row r="48334" ht="30.75" customHeight="1" x14ac:dyDescent="0.25"/>
    <row r="48335" ht="30.75" customHeight="1" x14ac:dyDescent="0.25"/>
    <row r="48336" ht="30.75" customHeight="1" x14ac:dyDescent="0.25"/>
    <row r="48337" ht="30.75" customHeight="1" x14ac:dyDescent="0.25"/>
    <row r="48338" ht="30.75" customHeight="1" x14ac:dyDescent="0.25"/>
    <row r="48339" ht="30.75" customHeight="1" x14ac:dyDescent="0.25"/>
    <row r="48340" ht="30.75" customHeight="1" x14ac:dyDescent="0.25"/>
    <row r="48341" ht="30.75" customHeight="1" x14ac:dyDescent="0.25"/>
    <row r="48342" ht="30.75" customHeight="1" x14ac:dyDescent="0.25"/>
    <row r="48343" ht="30.75" customHeight="1" x14ac:dyDescent="0.25"/>
    <row r="48344" ht="30.75" customHeight="1" x14ac:dyDescent="0.25"/>
    <row r="48345" ht="30.75" customHeight="1" x14ac:dyDescent="0.25"/>
    <row r="48346" ht="30.75" customHeight="1" x14ac:dyDescent="0.25"/>
    <row r="48347" ht="30.75" customHeight="1" x14ac:dyDescent="0.25"/>
    <row r="48348" ht="30.75" customHeight="1" x14ac:dyDescent="0.25"/>
    <row r="48349" ht="30.75" customHeight="1" x14ac:dyDescent="0.25"/>
    <row r="48350" ht="30.75" customHeight="1" x14ac:dyDescent="0.25"/>
    <row r="48351" ht="30.75" customHeight="1" x14ac:dyDescent="0.25"/>
    <row r="48352" ht="30.75" customHeight="1" x14ac:dyDescent="0.25"/>
    <row r="48353" ht="30.75" customHeight="1" x14ac:dyDescent="0.25"/>
    <row r="48354" ht="30.75" customHeight="1" x14ac:dyDescent="0.25"/>
    <row r="48355" ht="30.75" customHeight="1" x14ac:dyDescent="0.25"/>
    <row r="48356" ht="30.75" customHeight="1" x14ac:dyDescent="0.25"/>
    <row r="48357" ht="30.75" customHeight="1" x14ac:dyDescent="0.25"/>
    <row r="48358" ht="30.75" customHeight="1" x14ac:dyDescent="0.25"/>
    <row r="48359" ht="30.75" customHeight="1" x14ac:dyDescent="0.25"/>
    <row r="48360" ht="30.75" customHeight="1" x14ac:dyDescent="0.25"/>
    <row r="48361" ht="30.75" customHeight="1" x14ac:dyDescent="0.25"/>
    <row r="48362" ht="30.75" customHeight="1" x14ac:dyDescent="0.25"/>
    <row r="48363" ht="30.75" customHeight="1" x14ac:dyDescent="0.25"/>
    <row r="48364" ht="30.75" customHeight="1" x14ac:dyDescent="0.25"/>
    <row r="48365" ht="30.75" customHeight="1" x14ac:dyDescent="0.25"/>
    <row r="48366" ht="30.75" customHeight="1" x14ac:dyDescent="0.25"/>
    <row r="48367" ht="30.75" customHeight="1" x14ac:dyDescent="0.25"/>
    <row r="48368" ht="30.75" customHeight="1" x14ac:dyDescent="0.25"/>
    <row r="48369" ht="30.75" customHeight="1" x14ac:dyDescent="0.25"/>
    <row r="48370" ht="30.75" customHeight="1" x14ac:dyDescent="0.25"/>
    <row r="48371" ht="30.75" customHeight="1" x14ac:dyDescent="0.25"/>
    <row r="48372" ht="30.75" customHeight="1" x14ac:dyDescent="0.25"/>
    <row r="48373" ht="30.75" customHeight="1" x14ac:dyDescent="0.25"/>
    <row r="48374" ht="30.75" customHeight="1" x14ac:dyDescent="0.25"/>
    <row r="48375" ht="30.75" customHeight="1" x14ac:dyDescent="0.25"/>
    <row r="48376" ht="30.75" customHeight="1" x14ac:dyDescent="0.25"/>
    <row r="48377" ht="30.75" customHeight="1" x14ac:dyDescent="0.25"/>
    <row r="48378" ht="30.75" customHeight="1" x14ac:dyDescent="0.25"/>
    <row r="48379" ht="30.75" customHeight="1" x14ac:dyDescent="0.25"/>
    <row r="48380" ht="30.75" customHeight="1" x14ac:dyDescent="0.25"/>
    <row r="48381" ht="30.75" customHeight="1" x14ac:dyDescent="0.25"/>
    <row r="48382" ht="30.75" customHeight="1" x14ac:dyDescent="0.25"/>
    <row r="48383" ht="30.75" customHeight="1" x14ac:dyDescent="0.25"/>
    <row r="48384" ht="30.75" customHeight="1" x14ac:dyDescent="0.25"/>
    <row r="48385" ht="30.75" customHeight="1" x14ac:dyDescent="0.25"/>
    <row r="48386" ht="30.75" customHeight="1" x14ac:dyDescent="0.25"/>
    <row r="48387" ht="30.75" customHeight="1" x14ac:dyDescent="0.25"/>
    <row r="48388" ht="30.75" customHeight="1" x14ac:dyDescent="0.25"/>
    <row r="48389" ht="30.75" customHeight="1" x14ac:dyDescent="0.25"/>
    <row r="48390" ht="30.75" customHeight="1" x14ac:dyDescent="0.25"/>
    <row r="48391" ht="30.75" customHeight="1" x14ac:dyDescent="0.25"/>
    <row r="48392" ht="30.75" customHeight="1" x14ac:dyDescent="0.25"/>
    <row r="48393" ht="30.75" customHeight="1" x14ac:dyDescent="0.25"/>
    <row r="48394" ht="30.75" customHeight="1" x14ac:dyDescent="0.25"/>
    <row r="48395" ht="30.75" customHeight="1" x14ac:dyDescent="0.25"/>
    <row r="48396" ht="30.75" customHeight="1" x14ac:dyDescent="0.25"/>
    <row r="48397" ht="30.75" customHeight="1" x14ac:dyDescent="0.25"/>
    <row r="48398" ht="30.75" customHeight="1" x14ac:dyDescent="0.25"/>
    <row r="48399" ht="30.75" customHeight="1" x14ac:dyDescent="0.25"/>
    <row r="48400" ht="30.75" customHeight="1" x14ac:dyDescent="0.25"/>
    <row r="48401" ht="30.75" customHeight="1" x14ac:dyDescent="0.25"/>
    <row r="48402" ht="30.75" customHeight="1" x14ac:dyDescent="0.25"/>
    <row r="48403" ht="30.75" customHeight="1" x14ac:dyDescent="0.25"/>
    <row r="48404" ht="30.75" customHeight="1" x14ac:dyDescent="0.25"/>
    <row r="48405" ht="30.75" customHeight="1" x14ac:dyDescent="0.25"/>
    <row r="48406" ht="30.75" customHeight="1" x14ac:dyDescent="0.25"/>
    <row r="48407" ht="30.75" customHeight="1" x14ac:dyDescent="0.25"/>
    <row r="48408" ht="30.75" customHeight="1" x14ac:dyDescent="0.25"/>
    <row r="48409" ht="30.75" customHeight="1" x14ac:dyDescent="0.25"/>
    <row r="48410" ht="30.75" customHeight="1" x14ac:dyDescent="0.25"/>
    <row r="48411" ht="30.75" customHeight="1" x14ac:dyDescent="0.25"/>
    <row r="48412" ht="30.75" customHeight="1" x14ac:dyDescent="0.25"/>
    <row r="48413" ht="30.75" customHeight="1" x14ac:dyDescent="0.25"/>
    <row r="48414" ht="30.75" customHeight="1" x14ac:dyDescent="0.25"/>
    <row r="48415" ht="30.75" customHeight="1" x14ac:dyDescent="0.25"/>
    <row r="48416" ht="30.75" customHeight="1" x14ac:dyDescent="0.25"/>
    <row r="48417" ht="30.75" customHeight="1" x14ac:dyDescent="0.25"/>
    <row r="48418" ht="30.75" customHeight="1" x14ac:dyDescent="0.25"/>
    <row r="48419" ht="30.75" customHeight="1" x14ac:dyDescent="0.25"/>
    <row r="48420" ht="30.75" customHeight="1" x14ac:dyDescent="0.25"/>
    <row r="48421" ht="30.75" customHeight="1" x14ac:dyDescent="0.25"/>
    <row r="48422" ht="30.75" customHeight="1" x14ac:dyDescent="0.25"/>
    <row r="48423" ht="30.75" customHeight="1" x14ac:dyDescent="0.25"/>
    <row r="48424" ht="30.75" customHeight="1" x14ac:dyDescent="0.25"/>
    <row r="48425" ht="30.75" customHeight="1" x14ac:dyDescent="0.25"/>
    <row r="48426" ht="30.75" customHeight="1" x14ac:dyDescent="0.25"/>
    <row r="48427" ht="30.75" customHeight="1" x14ac:dyDescent="0.25"/>
    <row r="48428" ht="30.75" customHeight="1" x14ac:dyDescent="0.25"/>
    <row r="48429" ht="30.75" customHeight="1" x14ac:dyDescent="0.25"/>
    <row r="48430" ht="30.75" customHeight="1" x14ac:dyDescent="0.25"/>
    <row r="48431" ht="30.75" customHeight="1" x14ac:dyDescent="0.25"/>
    <row r="48432" ht="30.75" customHeight="1" x14ac:dyDescent="0.25"/>
    <row r="48433" ht="30.75" customHeight="1" x14ac:dyDescent="0.25"/>
    <row r="48434" ht="30.75" customHeight="1" x14ac:dyDescent="0.25"/>
    <row r="48435" ht="30.75" customHeight="1" x14ac:dyDescent="0.25"/>
    <row r="48436" ht="30.75" customHeight="1" x14ac:dyDescent="0.25"/>
    <row r="48437" ht="30.75" customHeight="1" x14ac:dyDescent="0.25"/>
    <row r="48438" ht="30.75" customHeight="1" x14ac:dyDescent="0.25"/>
    <row r="48439" ht="30.75" customHeight="1" x14ac:dyDescent="0.25"/>
    <row r="48440" ht="30.75" customHeight="1" x14ac:dyDescent="0.25"/>
    <row r="48441" ht="30.75" customHeight="1" x14ac:dyDescent="0.25"/>
    <row r="48442" ht="30.75" customHeight="1" x14ac:dyDescent="0.25"/>
    <row r="48443" ht="30.75" customHeight="1" x14ac:dyDescent="0.25"/>
    <row r="48444" ht="30.75" customHeight="1" x14ac:dyDescent="0.25"/>
    <row r="48445" ht="30.75" customHeight="1" x14ac:dyDescent="0.25"/>
    <row r="48446" ht="30.75" customHeight="1" x14ac:dyDescent="0.25"/>
    <row r="48447" ht="30.75" customHeight="1" x14ac:dyDescent="0.25"/>
    <row r="48448" ht="30.75" customHeight="1" x14ac:dyDescent="0.25"/>
    <row r="48449" ht="30.75" customHeight="1" x14ac:dyDescent="0.25"/>
    <row r="48450" ht="30.75" customHeight="1" x14ac:dyDescent="0.25"/>
    <row r="48451" ht="30.75" customHeight="1" x14ac:dyDescent="0.25"/>
    <row r="48452" ht="30.75" customHeight="1" x14ac:dyDescent="0.25"/>
    <row r="48453" ht="30.75" customHeight="1" x14ac:dyDescent="0.25"/>
    <row r="48454" ht="30.75" customHeight="1" x14ac:dyDescent="0.25"/>
    <row r="48455" ht="30.75" customHeight="1" x14ac:dyDescent="0.25"/>
    <row r="48456" ht="30.75" customHeight="1" x14ac:dyDescent="0.25"/>
    <row r="48457" ht="30.75" customHeight="1" x14ac:dyDescent="0.25"/>
    <row r="48458" ht="30.75" customHeight="1" x14ac:dyDescent="0.25"/>
    <row r="48459" ht="30.75" customHeight="1" x14ac:dyDescent="0.25"/>
    <row r="48460" ht="30.75" customHeight="1" x14ac:dyDescent="0.25"/>
    <row r="48461" ht="30.75" customHeight="1" x14ac:dyDescent="0.25"/>
    <row r="48462" ht="30.75" customHeight="1" x14ac:dyDescent="0.25"/>
    <row r="48463" ht="30.75" customHeight="1" x14ac:dyDescent="0.25"/>
    <row r="48464" ht="30.75" customHeight="1" x14ac:dyDescent="0.25"/>
    <row r="48465" ht="30.75" customHeight="1" x14ac:dyDescent="0.25"/>
    <row r="48466" ht="30.75" customHeight="1" x14ac:dyDescent="0.25"/>
    <row r="48467" ht="30.75" customHeight="1" x14ac:dyDescent="0.25"/>
    <row r="48468" ht="30.75" customHeight="1" x14ac:dyDescent="0.25"/>
    <row r="48469" ht="30.75" customHeight="1" x14ac:dyDescent="0.25"/>
    <row r="48470" ht="30.75" customHeight="1" x14ac:dyDescent="0.25"/>
    <row r="48471" ht="30.75" customHeight="1" x14ac:dyDescent="0.25"/>
    <row r="48472" ht="30.75" customHeight="1" x14ac:dyDescent="0.25"/>
    <row r="48473" ht="30.75" customHeight="1" x14ac:dyDescent="0.25"/>
    <row r="48474" ht="30.75" customHeight="1" x14ac:dyDescent="0.25"/>
    <row r="48475" ht="30.75" customHeight="1" x14ac:dyDescent="0.25"/>
    <row r="48476" ht="30.75" customHeight="1" x14ac:dyDescent="0.25"/>
    <row r="48477" ht="30.75" customHeight="1" x14ac:dyDescent="0.25"/>
    <row r="48478" ht="30.75" customHeight="1" x14ac:dyDescent="0.25"/>
    <row r="48479" ht="30.75" customHeight="1" x14ac:dyDescent="0.25"/>
    <row r="48480" ht="30.75" customHeight="1" x14ac:dyDescent="0.25"/>
    <row r="48481" ht="30.75" customHeight="1" x14ac:dyDescent="0.25"/>
    <row r="48482" ht="30.75" customHeight="1" x14ac:dyDescent="0.25"/>
    <row r="48483" ht="30.75" customHeight="1" x14ac:dyDescent="0.25"/>
    <row r="48484" ht="30.75" customHeight="1" x14ac:dyDescent="0.25"/>
    <row r="48485" ht="30.75" customHeight="1" x14ac:dyDescent="0.25"/>
    <row r="48486" ht="30.75" customHeight="1" x14ac:dyDescent="0.25"/>
    <row r="48487" ht="30.75" customHeight="1" x14ac:dyDescent="0.25"/>
    <row r="48488" ht="30.75" customHeight="1" x14ac:dyDescent="0.25"/>
    <row r="48489" ht="30.75" customHeight="1" x14ac:dyDescent="0.25"/>
    <row r="48490" ht="30.75" customHeight="1" x14ac:dyDescent="0.25"/>
    <row r="48491" ht="30.75" customHeight="1" x14ac:dyDescent="0.25"/>
    <row r="48492" ht="30.75" customHeight="1" x14ac:dyDescent="0.25"/>
    <row r="48493" ht="30.75" customHeight="1" x14ac:dyDescent="0.25"/>
    <row r="48494" ht="30.75" customHeight="1" x14ac:dyDescent="0.25"/>
    <row r="48495" ht="30.75" customHeight="1" x14ac:dyDescent="0.25"/>
    <row r="48496" ht="30.75" customHeight="1" x14ac:dyDescent="0.25"/>
    <row r="48497" ht="30.75" customHeight="1" x14ac:dyDescent="0.25"/>
    <row r="48498" ht="30.75" customHeight="1" x14ac:dyDescent="0.25"/>
    <row r="48499" ht="30.75" customHeight="1" x14ac:dyDescent="0.25"/>
    <row r="48500" ht="30.75" customHeight="1" x14ac:dyDescent="0.25"/>
    <row r="48501" ht="30.75" customHeight="1" x14ac:dyDescent="0.25"/>
    <row r="48502" ht="30.75" customHeight="1" x14ac:dyDescent="0.25"/>
    <row r="48503" ht="30.75" customHeight="1" x14ac:dyDescent="0.25"/>
    <row r="48504" ht="30.75" customHeight="1" x14ac:dyDescent="0.25"/>
    <row r="48505" ht="30.75" customHeight="1" x14ac:dyDescent="0.25"/>
    <row r="48506" ht="30.75" customHeight="1" x14ac:dyDescent="0.25"/>
    <row r="48507" ht="30.75" customHeight="1" x14ac:dyDescent="0.25"/>
    <row r="48508" ht="30.75" customHeight="1" x14ac:dyDescent="0.25"/>
    <row r="48509" ht="30.75" customHeight="1" x14ac:dyDescent="0.25"/>
    <row r="48510" ht="30.75" customHeight="1" x14ac:dyDescent="0.25"/>
    <row r="48511" ht="30.75" customHeight="1" x14ac:dyDescent="0.25"/>
    <row r="48512" ht="30.75" customHeight="1" x14ac:dyDescent="0.25"/>
    <row r="48513" ht="30.75" customHeight="1" x14ac:dyDescent="0.25"/>
    <row r="48514" ht="30.75" customHeight="1" x14ac:dyDescent="0.25"/>
    <row r="48515" ht="30.75" customHeight="1" x14ac:dyDescent="0.25"/>
    <row r="48516" ht="30.75" customHeight="1" x14ac:dyDescent="0.25"/>
    <row r="48517" ht="30.75" customHeight="1" x14ac:dyDescent="0.25"/>
    <row r="48518" ht="30.75" customHeight="1" x14ac:dyDescent="0.25"/>
    <row r="48519" ht="30.75" customHeight="1" x14ac:dyDescent="0.25"/>
    <row r="48520" ht="30.75" customHeight="1" x14ac:dyDescent="0.25"/>
    <row r="48521" ht="30.75" customHeight="1" x14ac:dyDescent="0.25"/>
    <row r="48522" ht="30.75" customHeight="1" x14ac:dyDescent="0.25"/>
    <row r="48523" ht="30.75" customHeight="1" x14ac:dyDescent="0.25"/>
    <row r="48524" ht="30.75" customHeight="1" x14ac:dyDescent="0.25"/>
    <row r="48525" ht="30.75" customHeight="1" x14ac:dyDescent="0.25"/>
    <row r="48526" ht="30.75" customHeight="1" x14ac:dyDescent="0.25"/>
    <row r="48527" ht="30.75" customHeight="1" x14ac:dyDescent="0.25"/>
    <row r="48528" ht="30.75" customHeight="1" x14ac:dyDescent="0.25"/>
    <row r="48529" ht="30.75" customHeight="1" x14ac:dyDescent="0.25"/>
    <row r="48530" ht="30.75" customHeight="1" x14ac:dyDescent="0.25"/>
    <row r="48531" ht="30.75" customHeight="1" x14ac:dyDescent="0.25"/>
    <row r="48532" ht="30.75" customHeight="1" x14ac:dyDescent="0.25"/>
    <row r="48533" ht="30.75" customHeight="1" x14ac:dyDescent="0.25"/>
    <row r="48534" ht="30.75" customHeight="1" x14ac:dyDescent="0.25"/>
    <row r="48535" ht="30.75" customHeight="1" x14ac:dyDescent="0.25"/>
    <row r="48536" ht="30.75" customHeight="1" x14ac:dyDescent="0.25"/>
    <row r="48537" ht="30.75" customHeight="1" x14ac:dyDescent="0.25"/>
    <row r="48538" ht="30.75" customHeight="1" x14ac:dyDescent="0.25"/>
    <row r="48539" ht="30.75" customHeight="1" x14ac:dyDescent="0.25"/>
    <row r="48540" ht="30.75" customHeight="1" x14ac:dyDescent="0.25"/>
    <row r="48541" ht="30.75" customHeight="1" x14ac:dyDescent="0.25"/>
    <row r="48542" ht="30.75" customHeight="1" x14ac:dyDescent="0.25"/>
    <row r="48543" ht="30.75" customHeight="1" x14ac:dyDescent="0.25"/>
    <row r="48544" ht="30.75" customHeight="1" x14ac:dyDescent="0.25"/>
    <row r="48545" ht="30.75" customHeight="1" x14ac:dyDescent="0.25"/>
    <row r="48546" ht="30.75" customHeight="1" x14ac:dyDescent="0.25"/>
    <row r="48547" ht="30.75" customHeight="1" x14ac:dyDescent="0.25"/>
    <row r="48548" ht="30.75" customHeight="1" x14ac:dyDescent="0.25"/>
    <row r="48549" ht="30.75" customHeight="1" x14ac:dyDescent="0.25"/>
    <row r="48550" ht="30.75" customHeight="1" x14ac:dyDescent="0.25"/>
    <row r="48551" ht="30.75" customHeight="1" x14ac:dyDescent="0.25"/>
    <row r="48552" ht="30.75" customHeight="1" x14ac:dyDescent="0.25"/>
    <row r="48553" ht="30.75" customHeight="1" x14ac:dyDescent="0.25"/>
    <row r="48554" ht="30.75" customHeight="1" x14ac:dyDescent="0.25"/>
    <row r="48555" ht="30.75" customHeight="1" x14ac:dyDescent="0.25"/>
    <row r="48556" ht="30.75" customHeight="1" x14ac:dyDescent="0.25"/>
    <row r="48557" ht="30.75" customHeight="1" x14ac:dyDescent="0.25"/>
    <row r="48558" ht="30.75" customHeight="1" x14ac:dyDescent="0.25"/>
    <row r="48559" ht="30.75" customHeight="1" x14ac:dyDescent="0.25"/>
    <row r="48560" ht="30.75" customHeight="1" x14ac:dyDescent="0.25"/>
    <row r="48561" ht="30.75" customHeight="1" x14ac:dyDescent="0.25"/>
    <row r="48562" ht="30.75" customHeight="1" x14ac:dyDescent="0.25"/>
    <row r="48563" ht="30.75" customHeight="1" x14ac:dyDescent="0.25"/>
    <row r="48564" ht="30.75" customHeight="1" x14ac:dyDescent="0.25"/>
    <row r="48565" ht="30.75" customHeight="1" x14ac:dyDescent="0.25"/>
    <row r="48566" ht="30.75" customHeight="1" x14ac:dyDescent="0.25"/>
    <row r="48567" ht="30.75" customHeight="1" x14ac:dyDescent="0.25"/>
    <row r="48568" ht="30.75" customHeight="1" x14ac:dyDescent="0.25"/>
    <row r="48569" ht="30.75" customHeight="1" x14ac:dyDescent="0.25"/>
    <row r="48570" ht="30.75" customHeight="1" x14ac:dyDescent="0.25"/>
    <row r="48571" ht="30.75" customHeight="1" x14ac:dyDescent="0.25"/>
    <row r="48572" ht="30.75" customHeight="1" x14ac:dyDescent="0.25"/>
    <row r="48573" ht="30.75" customHeight="1" x14ac:dyDescent="0.25"/>
    <row r="48574" ht="30.75" customHeight="1" x14ac:dyDescent="0.25"/>
    <row r="48575" ht="30.75" customHeight="1" x14ac:dyDescent="0.25"/>
    <row r="48576" ht="30.75" customHeight="1" x14ac:dyDescent="0.25"/>
    <row r="48577" ht="30.75" customHeight="1" x14ac:dyDescent="0.25"/>
    <row r="48578" ht="30.75" customHeight="1" x14ac:dyDescent="0.25"/>
    <row r="48579" ht="30.75" customHeight="1" x14ac:dyDescent="0.25"/>
    <row r="48580" ht="30.75" customHeight="1" x14ac:dyDescent="0.25"/>
    <row r="48581" ht="30.75" customHeight="1" x14ac:dyDescent="0.25"/>
    <row r="48582" ht="30.75" customHeight="1" x14ac:dyDescent="0.25"/>
    <row r="48583" ht="30.75" customHeight="1" x14ac:dyDescent="0.25"/>
    <row r="48584" ht="30.75" customHeight="1" x14ac:dyDescent="0.25"/>
    <row r="48585" ht="30.75" customHeight="1" x14ac:dyDescent="0.25"/>
    <row r="48586" ht="30.75" customHeight="1" x14ac:dyDescent="0.25"/>
    <row r="48587" ht="30.75" customHeight="1" x14ac:dyDescent="0.25"/>
    <row r="48588" ht="30.75" customHeight="1" x14ac:dyDescent="0.25"/>
    <row r="48589" ht="30.75" customHeight="1" x14ac:dyDescent="0.25"/>
    <row r="48590" ht="30.75" customHeight="1" x14ac:dyDescent="0.25"/>
    <row r="48591" ht="30.75" customHeight="1" x14ac:dyDescent="0.25"/>
    <row r="48592" ht="30.75" customHeight="1" x14ac:dyDescent="0.25"/>
    <row r="48593" ht="30.75" customHeight="1" x14ac:dyDescent="0.25"/>
    <row r="48594" ht="30.75" customHeight="1" x14ac:dyDescent="0.25"/>
    <row r="48595" ht="30.75" customHeight="1" x14ac:dyDescent="0.25"/>
    <row r="48596" ht="30.75" customHeight="1" x14ac:dyDescent="0.25"/>
    <row r="48597" ht="30.75" customHeight="1" x14ac:dyDescent="0.25"/>
    <row r="48598" ht="30.75" customHeight="1" x14ac:dyDescent="0.25"/>
    <row r="48599" ht="30.75" customHeight="1" x14ac:dyDescent="0.25"/>
    <row r="48600" ht="30.75" customHeight="1" x14ac:dyDescent="0.25"/>
    <row r="48601" ht="30.75" customHeight="1" x14ac:dyDescent="0.25"/>
    <row r="48602" ht="30.75" customHeight="1" x14ac:dyDescent="0.25"/>
    <row r="48603" ht="30.75" customHeight="1" x14ac:dyDescent="0.25"/>
    <row r="48604" ht="30.75" customHeight="1" x14ac:dyDescent="0.25"/>
    <row r="48605" ht="30.75" customHeight="1" x14ac:dyDescent="0.25"/>
    <row r="48606" ht="30.75" customHeight="1" x14ac:dyDescent="0.25"/>
    <row r="48607" ht="30.75" customHeight="1" x14ac:dyDescent="0.25"/>
    <row r="48608" ht="30.75" customHeight="1" x14ac:dyDescent="0.25"/>
    <row r="48609" ht="30.75" customHeight="1" x14ac:dyDescent="0.25"/>
    <row r="48610" ht="30.75" customHeight="1" x14ac:dyDescent="0.25"/>
    <row r="48611" ht="30.75" customHeight="1" x14ac:dyDescent="0.25"/>
    <row r="48612" ht="30.75" customHeight="1" x14ac:dyDescent="0.25"/>
    <row r="48613" ht="30.75" customHeight="1" x14ac:dyDescent="0.25"/>
    <row r="48614" ht="30.75" customHeight="1" x14ac:dyDescent="0.25"/>
    <row r="48615" ht="30.75" customHeight="1" x14ac:dyDescent="0.25"/>
    <row r="48616" ht="30.75" customHeight="1" x14ac:dyDescent="0.25"/>
    <row r="48617" ht="30.75" customHeight="1" x14ac:dyDescent="0.25"/>
    <row r="48618" ht="30.75" customHeight="1" x14ac:dyDescent="0.25"/>
    <row r="48619" ht="30.75" customHeight="1" x14ac:dyDescent="0.25"/>
    <row r="48620" ht="30.75" customHeight="1" x14ac:dyDescent="0.25"/>
    <row r="48621" ht="30.75" customHeight="1" x14ac:dyDescent="0.25"/>
    <row r="48622" ht="30.75" customHeight="1" x14ac:dyDescent="0.25"/>
    <row r="48623" ht="30.75" customHeight="1" x14ac:dyDescent="0.25"/>
    <row r="48624" ht="30.75" customHeight="1" x14ac:dyDescent="0.25"/>
    <row r="48625" ht="30.75" customHeight="1" x14ac:dyDescent="0.25"/>
    <row r="48626" ht="30.75" customHeight="1" x14ac:dyDescent="0.25"/>
    <row r="48627" ht="30.75" customHeight="1" x14ac:dyDescent="0.25"/>
    <row r="48628" ht="30.75" customHeight="1" x14ac:dyDescent="0.25"/>
    <row r="48629" ht="30.75" customHeight="1" x14ac:dyDescent="0.25"/>
    <row r="48630" ht="30.75" customHeight="1" x14ac:dyDescent="0.25"/>
    <row r="48631" ht="30.75" customHeight="1" x14ac:dyDescent="0.25"/>
    <row r="48632" ht="30.75" customHeight="1" x14ac:dyDescent="0.25"/>
    <row r="48633" ht="30.75" customHeight="1" x14ac:dyDescent="0.25"/>
    <row r="48634" ht="30.75" customHeight="1" x14ac:dyDescent="0.25"/>
    <row r="48635" ht="30.75" customHeight="1" x14ac:dyDescent="0.25"/>
    <row r="48636" ht="30.75" customHeight="1" x14ac:dyDescent="0.25"/>
    <row r="48637" ht="30.75" customHeight="1" x14ac:dyDescent="0.25"/>
    <row r="48638" ht="30.75" customHeight="1" x14ac:dyDescent="0.25"/>
    <row r="48639" ht="30.75" customHeight="1" x14ac:dyDescent="0.25"/>
    <row r="48640" ht="30.75" customHeight="1" x14ac:dyDescent="0.25"/>
    <row r="48641" ht="30.75" customHeight="1" x14ac:dyDescent="0.25"/>
    <row r="48642" ht="30.75" customHeight="1" x14ac:dyDescent="0.25"/>
    <row r="48643" ht="30.75" customHeight="1" x14ac:dyDescent="0.25"/>
    <row r="48644" ht="30.75" customHeight="1" x14ac:dyDescent="0.25"/>
    <row r="48645" ht="30.75" customHeight="1" x14ac:dyDescent="0.25"/>
    <row r="48646" ht="30.75" customHeight="1" x14ac:dyDescent="0.25"/>
    <row r="48647" ht="30.75" customHeight="1" x14ac:dyDescent="0.25"/>
    <row r="48648" ht="30.75" customHeight="1" x14ac:dyDescent="0.25"/>
    <row r="48649" ht="30.75" customHeight="1" x14ac:dyDescent="0.25"/>
    <row r="48650" ht="30.75" customHeight="1" x14ac:dyDescent="0.25"/>
    <row r="48651" ht="30.75" customHeight="1" x14ac:dyDescent="0.25"/>
    <row r="48652" ht="30.75" customHeight="1" x14ac:dyDescent="0.25"/>
    <row r="48653" ht="30.75" customHeight="1" x14ac:dyDescent="0.25"/>
    <row r="48654" ht="30.75" customHeight="1" x14ac:dyDescent="0.25"/>
    <row r="48655" ht="30.75" customHeight="1" x14ac:dyDescent="0.25"/>
    <row r="48656" ht="30.75" customHeight="1" x14ac:dyDescent="0.25"/>
    <row r="48657" ht="30.75" customHeight="1" x14ac:dyDescent="0.25"/>
    <row r="48658" ht="30.75" customHeight="1" x14ac:dyDescent="0.25"/>
    <row r="48659" ht="30.75" customHeight="1" x14ac:dyDescent="0.25"/>
    <row r="48660" ht="30.75" customHeight="1" x14ac:dyDescent="0.25"/>
    <row r="48661" ht="30.75" customHeight="1" x14ac:dyDescent="0.25"/>
    <row r="48662" ht="30.75" customHeight="1" x14ac:dyDescent="0.25"/>
    <row r="48663" ht="30.75" customHeight="1" x14ac:dyDescent="0.25"/>
    <row r="48664" ht="30.75" customHeight="1" x14ac:dyDescent="0.25"/>
    <row r="48665" ht="30.75" customHeight="1" x14ac:dyDescent="0.25"/>
    <row r="48666" ht="30.75" customHeight="1" x14ac:dyDescent="0.25"/>
    <row r="48667" ht="30.75" customHeight="1" x14ac:dyDescent="0.25"/>
    <row r="48668" ht="30.75" customHeight="1" x14ac:dyDescent="0.25"/>
    <row r="48669" ht="30.75" customHeight="1" x14ac:dyDescent="0.25"/>
    <row r="48670" ht="30.75" customHeight="1" x14ac:dyDescent="0.25"/>
    <row r="48671" ht="30.75" customHeight="1" x14ac:dyDescent="0.25"/>
    <row r="48672" ht="30.75" customHeight="1" x14ac:dyDescent="0.25"/>
    <row r="48673" ht="30.75" customHeight="1" x14ac:dyDescent="0.25"/>
    <row r="48674" ht="30.75" customHeight="1" x14ac:dyDescent="0.25"/>
    <row r="48675" ht="30.75" customHeight="1" x14ac:dyDescent="0.25"/>
    <row r="48676" ht="30.75" customHeight="1" x14ac:dyDescent="0.25"/>
    <row r="48677" ht="30.75" customHeight="1" x14ac:dyDescent="0.25"/>
    <row r="48678" ht="30.75" customHeight="1" x14ac:dyDescent="0.25"/>
    <row r="48679" ht="30.75" customHeight="1" x14ac:dyDescent="0.25"/>
    <row r="48680" ht="30.75" customHeight="1" x14ac:dyDescent="0.25"/>
    <row r="48681" ht="30.75" customHeight="1" x14ac:dyDescent="0.25"/>
    <row r="48682" ht="30.75" customHeight="1" x14ac:dyDescent="0.25"/>
    <row r="48683" ht="30.75" customHeight="1" x14ac:dyDescent="0.25"/>
    <row r="48684" ht="30.75" customHeight="1" x14ac:dyDescent="0.25"/>
    <row r="48685" ht="30.75" customHeight="1" x14ac:dyDescent="0.25"/>
    <row r="48686" ht="30.75" customHeight="1" x14ac:dyDescent="0.25"/>
    <row r="48687" ht="30.75" customHeight="1" x14ac:dyDescent="0.25"/>
    <row r="48688" ht="30.75" customHeight="1" x14ac:dyDescent="0.25"/>
    <row r="48689" ht="30.75" customHeight="1" x14ac:dyDescent="0.25"/>
    <row r="48690" ht="30.75" customHeight="1" x14ac:dyDescent="0.25"/>
    <row r="48691" ht="30.75" customHeight="1" x14ac:dyDescent="0.25"/>
    <row r="48692" ht="30.75" customHeight="1" x14ac:dyDescent="0.25"/>
    <row r="48693" ht="30.75" customHeight="1" x14ac:dyDescent="0.25"/>
    <row r="48694" ht="30.75" customHeight="1" x14ac:dyDescent="0.25"/>
    <row r="48695" ht="30.75" customHeight="1" x14ac:dyDescent="0.25"/>
    <row r="48696" ht="30.75" customHeight="1" x14ac:dyDescent="0.25"/>
    <row r="48697" ht="30.75" customHeight="1" x14ac:dyDescent="0.25"/>
    <row r="48698" ht="30.75" customHeight="1" x14ac:dyDescent="0.25"/>
    <row r="48699" ht="30.75" customHeight="1" x14ac:dyDescent="0.25"/>
    <row r="48700" ht="30.75" customHeight="1" x14ac:dyDescent="0.25"/>
    <row r="48701" ht="30.75" customHeight="1" x14ac:dyDescent="0.25"/>
    <row r="48702" ht="30.75" customHeight="1" x14ac:dyDescent="0.25"/>
    <row r="48703" ht="30.75" customHeight="1" x14ac:dyDescent="0.25"/>
    <row r="48704" ht="30.75" customHeight="1" x14ac:dyDescent="0.25"/>
    <row r="48705" ht="30.75" customHeight="1" x14ac:dyDescent="0.25"/>
    <row r="48706" ht="30.75" customHeight="1" x14ac:dyDescent="0.25"/>
    <row r="48707" ht="30.75" customHeight="1" x14ac:dyDescent="0.25"/>
    <row r="48708" ht="30.75" customHeight="1" x14ac:dyDescent="0.25"/>
    <row r="48709" ht="30.75" customHeight="1" x14ac:dyDescent="0.25"/>
    <row r="48710" ht="30.75" customHeight="1" x14ac:dyDescent="0.25"/>
    <row r="48711" ht="30.75" customHeight="1" x14ac:dyDescent="0.25"/>
    <row r="48712" ht="30.75" customHeight="1" x14ac:dyDescent="0.25"/>
    <row r="48713" ht="30.75" customHeight="1" x14ac:dyDescent="0.25"/>
    <row r="48714" ht="30.75" customHeight="1" x14ac:dyDescent="0.25"/>
    <row r="48715" ht="30.75" customHeight="1" x14ac:dyDescent="0.25"/>
    <row r="48716" ht="30.75" customHeight="1" x14ac:dyDescent="0.25"/>
    <row r="48717" ht="30.75" customHeight="1" x14ac:dyDescent="0.25"/>
    <row r="48718" ht="30.75" customHeight="1" x14ac:dyDescent="0.25"/>
    <row r="48719" ht="30.75" customHeight="1" x14ac:dyDescent="0.25"/>
    <row r="48720" ht="30.75" customHeight="1" x14ac:dyDescent="0.25"/>
    <row r="48721" ht="30.75" customHeight="1" x14ac:dyDescent="0.25"/>
    <row r="48722" ht="30.75" customHeight="1" x14ac:dyDescent="0.25"/>
    <row r="48723" ht="30.75" customHeight="1" x14ac:dyDescent="0.25"/>
    <row r="48724" ht="30.75" customHeight="1" x14ac:dyDescent="0.25"/>
    <row r="48725" ht="30.75" customHeight="1" x14ac:dyDescent="0.25"/>
    <row r="48726" ht="30.75" customHeight="1" x14ac:dyDescent="0.25"/>
    <row r="48727" ht="30.75" customHeight="1" x14ac:dyDescent="0.25"/>
    <row r="48728" ht="30.75" customHeight="1" x14ac:dyDescent="0.25"/>
    <row r="48729" ht="30.75" customHeight="1" x14ac:dyDescent="0.25"/>
    <row r="48730" ht="30.75" customHeight="1" x14ac:dyDescent="0.25"/>
    <row r="48731" ht="30.75" customHeight="1" x14ac:dyDescent="0.25"/>
    <row r="48732" ht="30.75" customHeight="1" x14ac:dyDescent="0.25"/>
    <row r="48733" ht="30.75" customHeight="1" x14ac:dyDescent="0.25"/>
    <row r="48734" ht="30.75" customHeight="1" x14ac:dyDescent="0.25"/>
    <row r="48735" ht="30.75" customHeight="1" x14ac:dyDescent="0.25"/>
    <row r="48736" ht="30.75" customHeight="1" x14ac:dyDescent="0.25"/>
    <row r="48737" ht="30.75" customHeight="1" x14ac:dyDescent="0.25"/>
    <row r="48738" ht="30.75" customHeight="1" x14ac:dyDescent="0.25"/>
    <row r="48739" ht="30.75" customHeight="1" x14ac:dyDescent="0.25"/>
    <row r="48740" ht="30.75" customHeight="1" x14ac:dyDescent="0.25"/>
    <row r="48741" ht="30.75" customHeight="1" x14ac:dyDescent="0.25"/>
    <row r="48742" ht="30.75" customHeight="1" x14ac:dyDescent="0.25"/>
    <row r="48743" ht="30.75" customHeight="1" x14ac:dyDescent="0.25"/>
    <row r="48744" ht="30.75" customHeight="1" x14ac:dyDescent="0.25"/>
    <row r="48745" ht="30.75" customHeight="1" x14ac:dyDescent="0.25"/>
    <row r="48746" ht="30.75" customHeight="1" x14ac:dyDescent="0.25"/>
    <row r="48747" ht="30.75" customHeight="1" x14ac:dyDescent="0.25"/>
    <row r="48748" ht="30.75" customHeight="1" x14ac:dyDescent="0.25"/>
    <row r="48749" ht="30.75" customHeight="1" x14ac:dyDescent="0.25"/>
    <row r="48750" ht="30.75" customHeight="1" x14ac:dyDescent="0.25"/>
    <row r="48751" ht="30.75" customHeight="1" x14ac:dyDescent="0.25"/>
    <row r="48752" ht="30.75" customHeight="1" x14ac:dyDescent="0.25"/>
    <row r="48753" ht="30.75" customHeight="1" x14ac:dyDescent="0.25"/>
    <row r="48754" ht="30.75" customHeight="1" x14ac:dyDescent="0.25"/>
    <row r="48755" ht="30.75" customHeight="1" x14ac:dyDescent="0.25"/>
    <row r="48756" ht="30.75" customHeight="1" x14ac:dyDescent="0.25"/>
    <row r="48757" ht="30.75" customHeight="1" x14ac:dyDescent="0.25"/>
    <row r="48758" ht="30.75" customHeight="1" x14ac:dyDescent="0.25"/>
    <row r="48759" ht="30.75" customHeight="1" x14ac:dyDescent="0.25"/>
    <row r="48760" ht="30.75" customHeight="1" x14ac:dyDescent="0.25"/>
    <row r="48761" ht="30.75" customHeight="1" x14ac:dyDescent="0.25"/>
    <row r="48762" ht="30.75" customHeight="1" x14ac:dyDescent="0.25"/>
    <row r="48763" ht="30.75" customHeight="1" x14ac:dyDescent="0.25"/>
    <row r="48764" ht="30.75" customHeight="1" x14ac:dyDescent="0.25"/>
    <row r="48765" ht="30.75" customHeight="1" x14ac:dyDescent="0.25"/>
    <row r="48766" ht="30.75" customHeight="1" x14ac:dyDescent="0.25"/>
    <row r="48767" ht="30.75" customHeight="1" x14ac:dyDescent="0.25"/>
    <row r="48768" ht="30.75" customHeight="1" x14ac:dyDescent="0.25"/>
    <row r="48769" ht="30.75" customHeight="1" x14ac:dyDescent="0.25"/>
    <row r="48770" ht="30.75" customHeight="1" x14ac:dyDescent="0.25"/>
    <row r="48771" ht="30.75" customHeight="1" x14ac:dyDescent="0.25"/>
    <row r="48772" ht="30.75" customHeight="1" x14ac:dyDescent="0.25"/>
    <row r="48773" ht="30.75" customHeight="1" x14ac:dyDescent="0.25"/>
    <row r="48774" ht="30.75" customHeight="1" x14ac:dyDescent="0.25"/>
    <row r="48775" ht="30.75" customHeight="1" x14ac:dyDescent="0.25"/>
    <row r="48776" ht="30.75" customHeight="1" x14ac:dyDescent="0.25"/>
    <row r="48777" ht="30.75" customHeight="1" x14ac:dyDescent="0.25"/>
    <row r="48778" ht="30.75" customHeight="1" x14ac:dyDescent="0.25"/>
    <row r="48779" ht="30.75" customHeight="1" x14ac:dyDescent="0.25"/>
    <row r="48780" ht="30.75" customHeight="1" x14ac:dyDescent="0.25"/>
    <row r="48781" ht="30.75" customHeight="1" x14ac:dyDescent="0.25"/>
    <row r="48782" ht="30.75" customHeight="1" x14ac:dyDescent="0.25"/>
    <row r="48783" ht="30.75" customHeight="1" x14ac:dyDescent="0.25"/>
    <row r="48784" ht="30.75" customHeight="1" x14ac:dyDescent="0.25"/>
    <row r="48785" ht="30.75" customHeight="1" x14ac:dyDescent="0.25"/>
    <row r="48786" ht="30.75" customHeight="1" x14ac:dyDescent="0.25"/>
    <row r="48787" ht="30.75" customHeight="1" x14ac:dyDescent="0.25"/>
    <row r="48788" ht="30.75" customHeight="1" x14ac:dyDescent="0.25"/>
    <row r="48789" ht="30.75" customHeight="1" x14ac:dyDescent="0.25"/>
    <row r="48790" ht="30.75" customHeight="1" x14ac:dyDescent="0.25"/>
    <row r="48791" ht="30.75" customHeight="1" x14ac:dyDescent="0.25"/>
    <row r="48792" ht="30.75" customHeight="1" x14ac:dyDescent="0.25"/>
    <row r="48793" ht="30.75" customHeight="1" x14ac:dyDescent="0.25"/>
    <row r="48794" ht="30.75" customHeight="1" x14ac:dyDescent="0.25"/>
    <row r="48795" ht="30.75" customHeight="1" x14ac:dyDescent="0.25"/>
    <row r="48796" ht="30.75" customHeight="1" x14ac:dyDescent="0.25"/>
    <row r="48797" ht="30.75" customHeight="1" x14ac:dyDescent="0.25"/>
    <row r="48798" ht="30.75" customHeight="1" x14ac:dyDescent="0.25"/>
    <row r="48799" ht="30.75" customHeight="1" x14ac:dyDescent="0.25"/>
    <row r="48800" ht="30.75" customHeight="1" x14ac:dyDescent="0.25"/>
    <row r="48801" ht="30.75" customHeight="1" x14ac:dyDescent="0.25"/>
    <row r="48802" ht="30.75" customHeight="1" x14ac:dyDescent="0.25"/>
    <row r="48803" ht="30.75" customHeight="1" x14ac:dyDescent="0.25"/>
    <row r="48804" ht="30.75" customHeight="1" x14ac:dyDescent="0.25"/>
    <row r="48805" ht="30.75" customHeight="1" x14ac:dyDescent="0.25"/>
    <row r="48806" ht="30.75" customHeight="1" x14ac:dyDescent="0.25"/>
    <row r="48807" ht="30.75" customHeight="1" x14ac:dyDescent="0.25"/>
    <row r="48808" ht="30.75" customHeight="1" x14ac:dyDescent="0.25"/>
    <row r="48809" ht="30.75" customHeight="1" x14ac:dyDescent="0.25"/>
    <row r="48810" ht="30.75" customHeight="1" x14ac:dyDescent="0.25"/>
    <row r="48811" ht="30.75" customHeight="1" x14ac:dyDescent="0.25"/>
    <row r="48812" ht="30.75" customHeight="1" x14ac:dyDescent="0.25"/>
    <row r="48813" ht="30.75" customHeight="1" x14ac:dyDescent="0.25"/>
    <row r="48814" ht="30.75" customHeight="1" x14ac:dyDescent="0.25"/>
    <row r="48815" ht="30.75" customHeight="1" x14ac:dyDescent="0.25"/>
    <row r="48816" ht="30.75" customHeight="1" x14ac:dyDescent="0.25"/>
    <row r="48817" ht="30.75" customHeight="1" x14ac:dyDescent="0.25"/>
    <row r="48818" ht="30.75" customHeight="1" x14ac:dyDescent="0.25"/>
    <row r="48819" ht="30.75" customHeight="1" x14ac:dyDescent="0.25"/>
    <row r="48820" ht="30.75" customHeight="1" x14ac:dyDescent="0.25"/>
    <row r="48821" ht="30.75" customHeight="1" x14ac:dyDescent="0.25"/>
    <row r="48822" ht="30.75" customHeight="1" x14ac:dyDescent="0.25"/>
    <row r="48823" ht="30.75" customHeight="1" x14ac:dyDescent="0.25"/>
    <row r="48824" ht="30.75" customHeight="1" x14ac:dyDescent="0.25"/>
    <row r="48825" ht="30.75" customHeight="1" x14ac:dyDescent="0.25"/>
    <row r="48826" ht="30.75" customHeight="1" x14ac:dyDescent="0.25"/>
    <row r="48827" ht="30.75" customHeight="1" x14ac:dyDescent="0.25"/>
    <row r="48828" ht="30.75" customHeight="1" x14ac:dyDescent="0.25"/>
    <row r="48829" ht="30.75" customHeight="1" x14ac:dyDescent="0.25"/>
    <row r="48830" ht="30.75" customHeight="1" x14ac:dyDescent="0.25"/>
    <row r="48831" ht="30.75" customHeight="1" x14ac:dyDescent="0.25"/>
    <row r="48832" ht="30.75" customHeight="1" x14ac:dyDescent="0.25"/>
    <row r="48833" ht="30.75" customHeight="1" x14ac:dyDescent="0.25"/>
    <row r="48834" ht="30.75" customHeight="1" x14ac:dyDescent="0.25"/>
    <row r="48835" ht="30.75" customHeight="1" x14ac:dyDescent="0.25"/>
    <row r="48836" ht="30.75" customHeight="1" x14ac:dyDescent="0.25"/>
    <row r="48837" ht="30.75" customHeight="1" x14ac:dyDescent="0.25"/>
    <row r="48838" ht="30.75" customHeight="1" x14ac:dyDescent="0.25"/>
    <row r="48839" ht="30.75" customHeight="1" x14ac:dyDescent="0.25"/>
    <row r="48840" ht="30.75" customHeight="1" x14ac:dyDescent="0.25"/>
    <row r="48841" ht="30.75" customHeight="1" x14ac:dyDescent="0.25"/>
    <row r="48842" ht="30.75" customHeight="1" x14ac:dyDescent="0.25"/>
    <row r="48843" ht="30.75" customHeight="1" x14ac:dyDescent="0.25"/>
    <row r="48844" ht="30.75" customHeight="1" x14ac:dyDescent="0.25"/>
    <row r="48845" ht="30.75" customHeight="1" x14ac:dyDescent="0.25"/>
    <row r="48846" ht="30.75" customHeight="1" x14ac:dyDescent="0.25"/>
    <row r="48847" ht="30.75" customHeight="1" x14ac:dyDescent="0.25"/>
    <row r="48848" ht="30.75" customHeight="1" x14ac:dyDescent="0.25"/>
    <row r="48849" ht="30.75" customHeight="1" x14ac:dyDescent="0.25"/>
    <row r="48850" ht="30.75" customHeight="1" x14ac:dyDescent="0.25"/>
    <row r="48851" ht="30.75" customHeight="1" x14ac:dyDescent="0.25"/>
    <row r="48852" ht="30.75" customHeight="1" x14ac:dyDescent="0.25"/>
    <row r="48853" ht="30.75" customHeight="1" x14ac:dyDescent="0.25"/>
    <row r="48854" ht="30.75" customHeight="1" x14ac:dyDescent="0.25"/>
    <row r="48855" ht="30.75" customHeight="1" x14ac:dyDescent="0.25"/>
    <row r="48856" ht="30.75" customHeight="1" x14ac:dyDescent="0.25"/>
    <row r="48857" ht="30.75" customHeight="1" x14ac:dyDescent="0.25"/>
    <row r="48858" ht="30.75" customHeight="1" x14ac:dyDescent="0.25"/>
    <row r="48859" ht="30.75" customHeight="1" x14ac:dyDescent="0.25"/>
    <row r="48860" ht="30.75" customHeight="1" x14ac:dyDescent="0.25"/>
    <row r="48861" ht="30.75" customHeight="1" x14ac:dyDescent="0.25"/>
    <row r="48862" ht="30.75" customHeight="1" x14ac:dyDescent="0.25"/>
    <row r="48863" ht="30.75" customHeight="1" x14ac:dyDescent="0.25"/>
    <row r="48864" ht="30.75" customHeight="1" x14ac:dyDescent="0.25"/>
    <row r="48865" ht="30.75" customHeight="1" x14ac:dyDescent="0.25"/>
    <row r="48866" ht="30.75" customHeight="1" x14ac:dyDescent="0.25"/>
    <row r="48867" ht="30.75" customHeight="1" x14ac:dyDescent="0.25"/>
    <row r="48868" ht="30.75" customHeight="1" x14ac:dyDescent="0.25"/>
    <row r="48869" ht="30.75" customHeight="1" x14ac:dyDescent="0.25"/>
    <row r="48870" ht="30.75" customHeight="1" x14ac:dyDescent="0.25"/>
    <row r="48871" ht="30.75" customHeight="1" x14ac:dyDescent="0.25"/>
    <row r="48872" ht="30.75" customHeight="1" x14ac:dyDescent="0.25"/>
    <row r="48873" ht="30.75" customHeight="1" x14ac:dyDescent="0.25"/>
    <row r="48874" ht="30.75" customHeight="1" x14ac:dyDescent="0.25"/>
    <row r="48875" ht="30.75" customHeight="1" x14ac:dyDescent="0.25"/>
    <row r="48876" ht="30.75" customHeight="1" x14ac:dyDescent="0.25"/>
    <row r="48877" ht="30.75" customHeight="1" x14ac:dyDescent="0.25"/>
    <row r="48878" ht="30.75" customHeight="1" x14ac:dyDescent="0.25"/>
    <row r="48879" ht="30.75" customHeight="1" x14ac:dyDescent="0.25"/>
    <row r="48880" ht="30.75" customHeight="1" x14ac:dyDescent="0.25"/>
    <row r="48881" ht="30.75" customHeight="1" x14ac:dyDescent="0.25"/>
    <row r="48882" ht="30.75" customHeight="1" x14ac:dyDescent="0.25"/>
    <row r="48883" ht="30.75" customHeight="1" x14ac:dyDescent="0.25"/>
    <row r="48884" ht="30.75" customHeight="1" x14ac:dyDescent="0.25"/>
    <row r="48885" ht="30.75" customHeight="1" x14ac:dyDescent="0.25"/>
    <row r="48886" ht="30.75" customHeight="1" x14ac:dyDescent="0.25"/>
    <row r="48887" ht="30.75" customHeight="1" x14ac:dyDescent="0.25"/>
    <row r="48888" ht="30.75" customHeight="1" x14ac:dyDescent="0.25"/>
    <row r="48889" ht="30.75" customHeight="1" x14ac:dyDescent="0.25"/>
    <row r="48890" ht="30.75" customHeight="1" x14ac:dyDescent="0.25"/>
    <row r="48891" ht="30.75" customHeight="1" x14ac:dyDescent="0.25"/>
    <row r="48892" ht="30.75" customHeight="1" x14ac:dyDescent="0.25"/>
    <row r="48893" ht="30.75" customHeight="1" x14ac:dyDescent="0.25"/>
    <row r="48894" ht="30.75" customHeight="1" x14ac:dyDescent="0.25"/>
    <row r="48895" ht="30.75" customHeight="1" x14ac:dyDescent="0.25"/>
    <row r="48896" ht="30.75" customHeight="1" x14ac:dyDescent="0.25"/>
    <row r="48897" ht="30.75" customHeight="1" x14ac:dyDescent="0.25"/>
    <row r="48898" ht="30.75" customHeight="1" x14ac:dyDescent="0.25"/>
    <row r="48899" ht="30.75" customHeight="1" x14ac:dyDescent="0.25"/>
    <row r="48900" ht="30.75" customHeight="1" x14ac:dyDescent="0.25"/>
    <row r="48901" ht="30.75" customHeight="1" x14ac:dyDescent="0.25"/>
    <row r="48902" ht="30.75" customHeight="1" x14ac:dyDescent="0.25"/>
    <row r="48903" ht="30.75" customHeight="1" x14ac:dyDescent="0.25"/>
    <row r="48904" ht="30.75" customHeight="1" x14ac:dyDescent="0.25"/>
    <row r="48905" ht="30.75" customHeight="1" x14ac:dyDescent="0.25"/>
    <row r="48906" ht="30.75" customHeight="1" x14ac:dyDescent="0.25"/>
    <row r="48907" ht="30.75" customHeight="1" x14ac:dyDescent="0.25"/>
    <row r="48908" ht="30.75" customHeight="1" x14ac:dyDescent="0.25"/>
    <row r="48909" ht="30.75" customHeight="1" x14ac:dyDescent="0.25"/>
    <row r="48910" ht="30.75" customHeight="1" x14ac:dyDescent="0.25"/>
    <row r="48911" ht="30.75" customHeight="1" x14ac:dyDescent="0.25"/>
    <row r="48912" ht="30.75" customHeight="1" x14ac:dyDescent="0.25"/>
    <row r="48913" ht="30.75" customHeight="1" x14ac:dyDescent="0.25"/>
    <row r="48914" ht="30.75" customHeight="1" x14ac:dyDescent="0.25"/>
    <row r="48915" ht="30.75" customHeight="1" x14ac:dyDescent="0.25"/>
    <row r="48916" ht="30.75" customHeight="1" x14ac:dyDescent="0.25"/>
    <row r="48917" ht="30.75" customHeight="1" x14ac:dyDescent="0.25"/>
    <row r="48918" ht="30.75" customHeight="1" x14ac:dyDescent="0.25"/>
    <row r="48919" ht="30.75" customHeight="1" x14ac:dyDescent="0.25"/>
    <row r="48920" ht="30.75" customHeight="1" x14ac:dyDescent="0.25"/>
    <row r="48921" ht="30.75" customHeight="1" x14ac:dyDescent="0.25"/>
    <row r="48922" ht="30.75" customHeight="1" x14ac:dyDescent="0.25"/>
    <row r="48923" ht="30.75" customHeight="1" x14ac:dyDescent="0.25"/>
    <row r="48924" ht="30.75" customHeight="1" x14ac:dyDescent="0.25"/>
    <row r="48925" ht="30.75" customHeight="1" x14ac:dyDescent="0.25"/>
    <row r="48926" ht="30.75" customHeight="1" x14ac:dyDescent="0.25"/>
    <row r="48927" ht="30.75" customHeight="1" x14ac:dyDescent="0.25"/>
    <row r="48928" ht="30.75" customHeight="1" x14ac:dyDescent="0.25"/>
    <row r="48929" ht="30.75" customHeight="1" x14ac:dyDescent="0.25"/>
    <row r="48930" ht="30.75" customHeight="1" x14ac:dyDescent="0.25"/>
    <row r="48931" ht="30.75" customHeight="1" x14ac:dyDescent="0.25"/>
    <row r="48932" ht="30.75" customHeight="1" x14ac:dyDescent="0.25"/>
    <row r="48933" ht="30.75" customHeight="1" x14ac:dyDescent="0.25"/>
    <row r="48934" ht="30.75" customHeight="1" x14ac:dyDescent="0.25"/>
    <row r="48935" ht="30.75" customHeight="1" x14ac:dyDescent="0.25"/>
    <row r="48936" ht="30.75" customHeight="1" x14ac:dyDescent="0.25"/>
    <row r="48937" ht="30.75" customHeight="1" x14ac:dyDescent="0.25"/>
    <row r="48938" ht="30.75" customHeight="1" x14ac:dyDescent="0.25"/>
    <row r="48939" ht="30.75" customHeight="1" x14ac:dyDescent="0.25"/>
    <row r="48940" ht="30.75" customHeight="1" x14ac:dyDescent="0.25"/>
    <row r="48941" ht="30.75" customHeight="1" x14ac:dyDescent="0.25"/>
    <row r="48942" ht="30.75" customHeight="1" x14ac:dyDescent="0.25"/>
    <row r="48943" ht="30.75" customHeight="1" x14ac:dyDescent="0.25"/>
    <row r="48944" ht="30.75" customHeight="1" x14ac:dyDescent="0.25"/>
    <row r="48945" ht="30.75" customHeight="1" x14ac:dyDescent="0.25"/>
    <row r="48946" ht="30.75" customHeight="1" x14ac:dyDescent="0.25"/>
    <row r="48947" ht="30.75" customHeight="1" x14ac:dyDescent="0.25"/>
    <row r="48948" ht="30.75" customHeight="1" x14ac:dyDescent="0.25"/>
    <row r="48949" ht="30.75" customHeight="1" x14ac:dyDescent="0.25"/>
    <row r="48950" ht="30.75" customHeight="1" x14ac:dyDescent="0.25"/>
    <row r="48951" ht="30.75" customHeight="1" x14ac:dyDescent="0.25"/>
    <row r="48952" ht="30.75" customHeight="1" x14ac:dyDescent="0.25"/>
    <row r="48953" ht="30.75" customHeight="1" x14ac:dyDescent="0.25"/>
    <row r="48954" ht="30.75" customHeight="1" x14ac:dyDescent="0.25"/>
    <row r="48955" ht="30.75" customHeight="1" x14ac:dyDescent="0.25"/>
    <row r="48956" ht="30.75" customHeight="1" x14ac:dyDescent="0.25"/>
    <row r="48957" ht="30.75" customHeight="1" x14ac:dyDescent="0.25"/>
    <row r="48958" ht="30.75" customHeight="1" x14ac:dyDescent="0.25"/>
    <row r="48959" ht="30.75" customHeight="1" x14ac:dyDescent="0.25"/>
    <row r="48960" ht="30.75" customHeight="1" x14ac:dyDescent="0.25"/>
    <row r="48961" ht="30.75" customHeight="1" x14ac:dyDescent="0.25"/>
    <row r="48962" ht="30.75" customHeight="1" x14ac:dyDescent="0.25"/>
    <row r="48963" ht="30.75" customHeight="1" x14ac:dyDescent="0.25"/>
    <row r="48964" ht="30.75" customHeight="1" x14ac:dyDescent="0.25"/>
    <row r="48965" ht="30.75" customHeight="1" x14ac:dyDescent="0.25"/>
    <row r="48966" ht="30.75" customHeight="1" x14ac:dyDescent="0.25"/>
    <row r="48967" ht="30.75" customHeight="1" x14ac:dyDescent="0.25"/>
    <row r="48968" ht="30.75" customHeight="1" x14ac:dyDescent="0.25"/>
    <row r="48969" ht="30.75" customHeight="1" x14ac:dyDescent="0.25"/>
    <row r="48970" ht="30.75" customHeight="1" x14ac:dyDescent="0.25"/>
    <row r="48971" ht="30.75" customHeight="1" x14ac:dyDescent="0.25"/>
    <row r="48972" ht="30.75" customHeight="1" x14ac:dyDescent="0.25"/>
    <row r="48973" ht="30.75" customHeight="1" x14ac:dyDescent="0.25"/>
    <row r="48974" ht="30.75" customHeight="1" x14ac:dyDescent="0.25"/>
    <row r="48975" ht="30.75" customHeight="1" x14ac:dyDescent="0.25"/>
    <row r="48976" ht="30.75" customHeight="1" x14ac:dyDescent="0.25"/>
    <row r="48977" ht="30.75" customHeight="1" x14ac:dyDescent="0.25"/>
    <row r="48978" ht="30.75" customHeight="1" x14ac:dyDescent="0.25"/>
    <row r="48979" ht="30.75" customHeight="1" x14ac:dyDescent="0.25"/>
    <row r="48980" ht="30.75" customHeight="1" x14ac:dyDescent="0.25"/>
    <row r="48981" ht="30.75" customHeight="1" x14ac:dyDescent="0.25"/>
    <row r="48982" ht="30.75" customHeight="1" x14ac:dyDescent="0.25"/>
    <row r="48983" ht="30.75" customHeight="1" x14ac:dyDescent="0.25"/>
    <row r="48984" ht="30.75" customHeight="1" x14ac:dyDescent="0.25"/>
    <row r="48985" ht="30.75" customHeight="1" x14ac:dyDescent="0.25"/>
    <row r="48986" ht="30.75" customHeight="1" x14ac:dyDescent="0.25"/>
    <row r="48987" ht="30.75" customHeight="1" x14ac:dyDescent="0.25"/>
    <row r="48988" ht="30.75" customHeight="1" x14ac:dyDescent="0.25"/>
    <row r="48989" ht="30.75" customHeight="1" x14ac:dyDescent="0.25"/>
    <row r="48990" ht="30.75" customHeight="1" x14ac:dyDescent="0.25"/>
    <row r="48991" ht="30.75" customHeight="1" x14ac:dyDescent="0.25"/>
    <row r="48992" ht="30.75" customHeight="1" x14ac:dyDescent="0.25"/>
    <row r="48993" ht="30.75" customHeight="1" x14ac:dyDescent="0.25"/>
    <row r="48994" ht="30.75" customHeight="1" x14ac:dyDescent="0.25"/>
    <row r="48995" ht="30.75" customHeight="1" x14ac:dyDescent="0.25"/>
    <row r="48996" ht="30.75" customHeight="1" x14ac:dyDescent="0.25"/>
    <row r="48997" ht="30.75" customHeight="1" x14ac:dyDescent="0.25"/>
    <row r="48998" ht="30.75" customHeight="1" x14ac:dyDescent="0.25"/>
    <row r="48999" ht="30.75" customHeight="1" x14ac:dyDescent="0.25"/>
    <row r="49000" ht="30.75" customHeight="1" x14ac:dyDescent="0.25"/>
    <row r="49001" ht="30.75" customHeight="1" x14ac:dyDescent="0.25"/>
    <row r="49002" ht="30.75" customHeight="1" x14ac:dyDescent="0.25"/>
    <row r="49003" ht="30.75" customHeight="1" x14ac:dyDescent="0.25"/>
    <row r="49004" ht="30.75" customHeight="1" x14ac:dyDescent="0.25"/>
    <row r="49005" ht="30.75" customHeight="1" x14ac:dyDescent="0.25"/>
    <row r="49006" ht="30.75" customHeight="1" x14ac:dyDescent="0.25"/>
    <row r="49007" ht="30.75" customHeight="1" x14ac:dyDescent="0.25"/>
    <row r="49008" ht="30.75" customHeight="1" x14ac:dyDescent="0.25"/>
    <row r="49009" ht="30.75" customHeight="1" x14ac:dyDescent="0.25"/>
    <row r="49010" ht="30.75" customHeight="1" x14ac:dyDescent="0.25"/>
    <row r="49011" ht="30.75" customHeight="1" x14ac:dyDescent="0.25"/>
    <row r="49012" ht="30.75" customHeight="1" x14ac:dyDescent="0.25"/>
    <row r="49013" ht="30.75" customHeight="1" x14ac:dyDescent="0.25"/>
    <row r="49014" ht="30.75" customHeight="1" x14ac:dyDescent="0.25"/>
    <row r="49015" ht="30.75" customHeight="1" x14ac:dyDescent="0.25"/>
    <row r="49016" ht="30.75" customHeight="1" x14ac:dyDescent="0.25"/>
    <row r="49017" ht="30.75" customHeight="1" x14ac:dyDescent="0.25"/>
    <row r="49018" ht="30.75" customHeight="1" x14ac:dyDescent="0.25"/>
    <row r="49019" ht="30.75" customHeight="1" x14ac:dyDescent="0.25"/>
    <row r="49020" ht="30.75" customHeight="1" x14ac:dyDescent="0.25"/>
    <row r="49021" ht="30.75" customHeight="1" x14ac:dyDescent="0.25"/>
    <row r="49022" ht="30.75" customHeight="1" x14ac:dyDescent="0.25"/>
    <row r="49023" ht="30.75" customHeight="1" x14ac:dyDescent="0.25"/>
    <row r="49024" ht="30.75" customHeight="1" x14ac:dyDescent="0.25"/>
    <row r="49025" ht="30.75" customHeight="1" x14ac:dyDescent="0.25"/>
    <row r="49026" ht="30.75" customHeight="1" x14ac:dyDescent="0.25"/>
    <row r="49027" ht="30.75" customHeight="1" x14ac:dyDescent="0.25"/>
    <row r="49028" ht="30.75" customHeight="1" x14ac:dyDescent="0.25"/>
    <row r="49029" ht="30.75" customHeight="1" x14ac:dyDescent="0.25"/>
    <row r="49030" ht="30.75" customHeight="1" x14ac:dyDescent="0.25"/>
    <row r="49031" ht="30.75" customHeight="1" x14ac:dyDescent="0.25"/>
    <row r="49032" ht="30.75" customHeight="1" x14ac:dyDescent="0.25"/>
    <row r="49033" ht="30.75" customHeight="1" x14ac:dyDescent="0.25"/>
    <row r="49034" ht="30.75" customHeight="1" x14ac:dyDescent="0.25"/>
    <row r="49035" ht="30.75" customHeight="1" x14ac:dyDescent="0.25"/>
    <row r="49036" ht="30.75" customHeight="1" x14ac:dyDescent="0.25"/>
    <row r="49037" ht="30.75" customHeight="1" x14ac:dyDescent="0.25"/>
    <row r="49038" ht="30.75" customHeight="1" x14ac:dyDescent="0.25"/>
    <row r="49039" ht="30.75" customHeight="1" x14ac:dyDescent="0.25"/>
    <row r="49040" ht="30.75" customHeight="1" x14ac:dyDescent="0.25"/>
    <row r="49041" ht="30.75" customHeight="1" x14ac:dyDescent="0.25"/>
    <row r="49042" ht="30.75" customHeight="1" x14ac:dyDescent="0.25"/>
    <row r="49043" ht="30.75" customHeight="1" x14ac:dyDescent="0.25"/>
    <row r="49044" ht="30.75" customHeight="1" x14ac:dyDescent="0.25"/>
    <row r="49045" ht="30.75" customHeight="1" x14ac:dyDescent="0.25"/>
    <row r="49046" ht="30.75" customHeight="1" x14ac:dyDescent="0.25"/>
    <row r="49047" ht="30.75" customHeight="1" x14ac:dyDescent="0.25"/>
    <row r="49048" ht="30.75" customHeight="1" x14ac:dyDescent="0.25"/>
    <row r="49049" ht="30.75" customHeight="1" x14ac:dyDescent="0.25"/>
    <row r="49050" ht="30.75" customHeight="1" x14ac:dyDescent="0.25"/>
    <row r="49051" ht="30.75" customHeight="1" x14ac:dyDescent="0.25"/>
    <row r="49052" ht="30.75" customHeight="1" x14ac:dyDescent="0.25"/>
    <row r="49053" ht="30.75" customHeight="1" x14ac:dyDescent="0.25"/>
    <row r="49054" ht="30.75" customHeight="1" x14ac:dyDescent="0.25"/>
    <row r="49055" ht="30.75" customHeight="1" x14ac:dyDescent="0.25"/>
    <row r="49056" ht="30.75" customHeight="1" x14ac:dyDescent="0.25"/>
    <row r="49057" ht="30.75" customHeight="1" x14ac:dyDescent="0.25"/>
    <row r="49058" ht="30.75" customHeight="1" x14ac:dyDescent="0.25"/>
    <row r="49059" ht="30.75" customHeight="1" x14ac:dyDescent="0.25"/>
    <row r="49060" ht="30.75" customHeight="1" x14ac:dyDescent="0.25"/>
    <row r="49061" ht="30.75" customHeight="1" x14ac:dyDescent="0.25"/>
    <row r="49062" ht="30.75" customHeight="1" x14ac:dyDescent="0.25"/>
    <row r="49063" ht="30.75" customHeight="1" x14ac:dyDescent="0.25"/>
    <row r="49064" ht="30.75" customHeight="1" x14ac:dyDescent="0.25"/>
    <row r="49065" ht="30.75" customHeight="1" x14ac:dyDescent="0.25"/>
    <row r="49066" ht="30.75" customHeight="1" x14ac:dyDescent="0.25"/>
    <row r="49067" ht="30.75" customHeight="1" x14ac:dyDescent="0.25"/>
    <row r="49068" ht="30.75" customHeight="1" x14ac:dyDescent="0.25"/>
    <row r="49069" ht="30.75" customHeight="1" x14ac:dyDescent="0.25"/>
    <row r="49070" ht="30.75" customHeight="1" x14ac:dyDescent="0.25"/>
    <row r="49071" ht="30.75" customHeight="1" x14ac:dyDescent="0.25"/>
    <row r="49072" ht="30.75" customHeight="1" x14ac:dyDescent="0.25"/>
    <row r="49073" ht="30.75" customHeight="1" x14ac:dyDescent="0.25"/>
    <row r="49074" ht="30.75" customHeight="1" x14ac:dyDescent="0.25"/>
    <row r="49075" ht="30.75" customHeight="1" x14ac:dyDescent="0.25"/>
    <row r="49076" ht="30.75" customHeight="1" x14ac:dyDescent="0.25"/>
    <row r="49077" ht="30.75" customHeight="1" x14ac:dyDescent="0.25"/>
    <row r="49078" ht="30.75" customHeight="1" x14ac:dyDescent="0.25"/>
    <row r="49079" ht="30.75" customHeight="1" x14ac:dyDescent="0.25"/>
    <row r="49080" ht="30.75" customHeight="1" x14ac:dyDescent="0.25"/>
    <row r="49081" ht="30.75" customHeight="1" x14ac:dyDescent="0.25"/>
    <row r="49082" ht="30.75" customHeight="1" x14ac:dyDescent="0.25"/>
    <row r="49083" ht="30.75" customHeight="1" x14ac:dyDescent="0.25"/>
    <row r="49084" ht="30.75" customHeight="1" x14ac:dyDescent="0.25"/>
    <row r="49085" ht="30.75" customHeight="1" x14ac:dyDescent="0.25"/>
    <row r="49086" ht="30.75" customHeight="1" x14ac:dyDescent="0.25"/>
    <row r="49087" ht="30.75" customHeight="1" x14ac:dyDescent="0.25"/>
    <row r="49088" ht="30.75" customHeight="1" x14ac:dyDescent="0.25"/>
    <row r="49089" ht="30.75" customHeight="1" x14ac:dyDescent="0.25"/>
    <row r="49090" ht="30.75" customHeight="1" x14ac:dyDescent="0.25"/>
    <row r="49091" ht="30.75" customHeight="1" x14ac:dyDescent="0.25"/>
    <row r="49092" ht="30.75" customHeight="1" x14ac:dyDescent="0.25"/>
    <row r="49093" ht="30.75" customHeight="1" x14ac:dyDescent="0.25"/>
    <row r="49094" ht="30.75" customHeight="1" x14ac:dyDescent="0.25"/>
    <row r="49095" ht="30.75" customHeight="1" x14ac:dyDescent="0.25"/>
    <row r="49096" ht="30.75" customHeight="1" x14ac:dyDescent="0.25"/>
    <row r="49097" ht="30.75" customHeight="1" x14ac:dyDescent="0.25"/>
    <row r="49098" ht="30.75" customHeight="1" x14ac:dyDescent="0.25"/>
    <row r="49099" ht="30.75" customHeight="1" x14ac:dyDescent="0.25"/>
    <row r="49100" ht="30.75" customHeight="1" x14ac:dyDescent="0.25"/>
    <row r="49101" ht="30.75" customHeight="1" x14ac:dyDescent="0.25"/>
    <row r="49102" ht="30.75" customHeight="1" x14ac:dyDescent="0.25"/>
    <row r="49103" ht="30.75" customHeight="1" x14ac:dyDescent="0.25"/>
    <row r="49104" ht="30.75" customHeight="1" x14ac:dyDescent="0.25"/>
    <row r="49105" ht="30.75" customHeight="1" x14ac:dyDescent="0.25"/>
    <row r="49106" ht="30.75" customHeight="1" x14ac:dyDescent="0.25"/>
    <row r="49107" ht="30.75" customHeight="1" x14ac:dyDescent="0.25"/>
    <row r="49108" ht="30.75" customHeight="1" x14ac:dyDescent="0.25"/>
    <row r="49109" ht="30.75" customHeight="1" x14ac:dyDescent="0.25"/>
    <row r="49110" ht="30.75" customHeight="1" x14ac:dyDescent="0.25"/>
    <row r="49111" ht="30.75" customHeight="1" x14ac:dyDescent="0.25"/>
    <row r="49112" ht="30.75" customHeight="1" x14ac:dyDescent="0.25"/>
    <row r="49113" ht="30.75" customHeight="1" x14ac:dyDescent="0.25"/>
    <row r="49114" ht="30.75" customHeight="1" x14ac:dyDescent="0.25"/>
    <row r="49115" ht="30.75" customHeight="1" x14ac:dyDescent="0.25"/>
    <row r="49116" ht="30.75" customHeight="1" x14ac:dyDescent="0.25"/>
    <row r="49117" ht="30.75" customHeight="1" x14ac:dyDescent="0.25"/>
    <row r="49118" ht="30.75" customHeight="1" x14ac:dyDescent="0.25"/>
    <row r="49119" ht="30.75" customHeight="1" x14ac:dyDescent="0.25"/>
    <row r="49120" ht="30.75" customHeight="1" x14ac:dyDescent="0.25"/>
    <row r="49121" ht="30.75" customHeight="1" x14ac:dyDescent="0.25"/>
    <row r="49122" ht="30.75" customHeight="1" x14ac:dyDescent="0.25"/>
    <row r="49123" ht="30.75" customHeight="1" x14ac:dyDescent="0.25"/>
    <row r="49124" ht="30.75" customHeight="1" x14ac:dyDescent="0.25"/>
    <row r="49125" ht="30.75" customHeight="1" x14ac:dyDescent="0.25"/>
    <row r="49126" ht="30.75" customHeight="1" x14ac:dyDescent="0.25"/>
    <row r="49127" ht="30.75" customHeight="1" x14ac:dyDescent="0.25"/>
    <row r="49128" ht="30.75" customHeight="1" x14ac:dyDescent="0.25"/>
    <row r="49129" ht="30.75" customHeight="1" x14ac:dyDescent="0.25"/>
    <row r="49130" ht="30.75" customHeight="1" x14ac:dyDescent="0.25"/>
    <row r="49131" ht="30.75" customHeight="1" x14ac:dyDescent="0.25"/>
    <row r="49132" ht="30.75" customHeight="1" x14ac:dyDescent="0.25"/>
    <row r="49133" ht="30.75" customHeight="1" x14ac:dyDescent="0.25"/>
    <row r="49134" ht="30.75" customHeight="1" x14ac:dyDescent="0.25"/>
    <row r="49135" ht="30.75" customHeight="1" x14ac:dyDescent="0.25"/>
    <row r="49136" ht="30.75" customHeight="1" x14ac:dyDescent="0.25"/>
    <row r="49137" ht="30.75" customHeight="1" x14ac:dyDescent="0.25"/>
    <row r="49138" ht="30.75" customHeight="1" x14ac:dyDescent="0.25"/>
    <row r="49139" ht="30.75" customHeight="1" x14ac:dyDescent="0.25"/>
    <row r="49140" ht="30.75" customHeight="1" x14ac:dyDescent="0.25"/>
    <row r="49141" ht="30.75" customHeight="1" x14ac:dyDescent="0.25"/>
    <row r="49142" ht="30.75" customHeight="1" x14ac:dyDescent="0.25"/>
    <row r="49143" ht="30.75" customHeight="1" x14ac:dyDescent="0.25"/>
    <row r="49144" ht="30.75" customHeight="1" x14ac:dyDescent="0.25"/>
    <row r="49145" ht="30.75" customHeight="1" x14ac:dyDescent="0.25"/>
    <row r="49146" ht="30.75" customHeight="1" x14ac:dyDescent="0.25"/>
    <row r="49147" ht="30.75" customHeight="1" x14ac:dyDescent="0.25"/>
    <row r="49148" ht="30.75" customHeight="1" x14ac:dyDescent="0.25"/>
    <row r="49149" ht="30.75" customHeight="1" x14ac:dyDescent="0.25"/>
    <row r="49150" ht="30.75" customHeight="1" x14ac:dyDescent="0.25"/>
    <row r="49151" ht="30.75" customHeight="1" x14ac:dyDescent="0.25"/>
    <row r="49152" ht="30.75" customHeight="1" x14ac:dyDescent="0.25"/>
    <row r="49153" ht="30.75" customHeight="1" x14ac:dyDescent="0.25"/>
    <row r="49154" ht="30.75" customHeight="1" x14ac:dyDescent="0.25"/>
    <row r="49155" ht="30.75" customHeight="1" x14ac:dyDescent="0.25"/>
    <row r="49156" ht="30.75" customHeight="1" x14ac:dyDescent="0.25"/>
    <row r="49157" ht="30.75" customHeight="1" x14ac:dyDescent="0.25"/>
    <row r="49158" ht="30.75" customHeight="1" x14ac:dyDescent="0.25"/>
    <row r="49159" ht="30.75" customHeight="1" x14ac:dyDescent="0.25"/>
    <row r="49160" ht="30.75" customHeight="1" x14ac:dyDescent="0.25"/>
    <row r="49161" ht="30.75" customHeight="1" x14ac:dyDescent="0.25"/>
    <row r="49162" ht="30.75" customHeight="1" x14ac:dyDescent="0.25"/>
    <row r="49163" ht="30.75" customHeight="1" x14ac:dyDescent="0.25"/>
    <row r="49164" ht="30.75" customHeight="1" x14ac:dyDescent="0.25"/>
    <row r="49165" ht="30.75" customHeight="1" x14ac:dyDescent="0.25"/>
    <row r="49166" ht="30.75" customHeight="1" x14ac:dyDescent="0.25"/>
    <row r="49167" ht="30.75" customHeight="1" x14ac:dyDescent="0.25"/>
    <row r="49168" ht="30.75" customHeight="1" x14ac:dyDescent="0.25"/>
    <row r="49169" ht="30.75" customHeight="1" x14ac:dyDescent="0.25"/>
    <row r="49170" ht="30.75" customHeight="1" x14ac:dyDescent="0.25"/>
    <row r="49171" ht="30.75" customHeight="1" x14ac:dyDescent="0.25"/>
    <row r="49172" ht="30.75" customHeight="1" x14ac:dyDescent="0.25"/>
    <row r="49173" ht="30.75" customHeight="1" x14ac:dyDescent="0.25"/>
    <row r="49174" ht="30.75" customHeight="1" x14ac:dyDescent="0.25"/>
    <row r="49175" ht="30.75" customHeight="1" x14ac:dyDescent="0.25"/>
    <row r="49176" ht="30.75" customHeight="1" x14ac:dyDescent="0.25"/>
    <row r="49177" ht="30.75" customHeight="1" x14ac:dyDescent="0.25"/>
    <row r="49178" ht="30.75" customHeight="1" x14ac:dyDescent="0.25"/>
    <row r="49179" ht="30.75" customHeight="1" x14ac:dyDescent="0.25"/>
    <row r="49180" ht="30.75" customHeight="1" x14ac:dyDescent="0.25"/>
    <row r="49181" ht="30.75" customHeight="1" x14ac:dyDescent="0.25"/>
    <row r="49182" ht="30.75" customHeight="1" x14ac:dyDescent="0.25"/>
    <row r="49183" ht="30.75" customHeight="1" x14ac:dyDescent="0.25"/>
    <row r="49184" ht="30.75" customHeight="1" x14ac:dyDescent="0.25"/>
    <row r="49185" ht="30.75" customHeight="1" x14ac:dyDescent="0.25"/>
    <row r="49186" ht="30.75" customHeight="1" x14ac:dyDescent="0.25"/>
    <row r="49187" ht="30.75" customHeight="1" x14ac:dyDescent="0.25"/>
    <row r="49188" ht="30.75" customHeight="1" x14ac:dyDescent="0.25"/>
    <row r="49189" ht="30.75" customHeight="1" x14ac:dyDescent="0.25"/>
    <row r="49190" ht="30.75" customHeight="1" x14ac:dyDescent="0.25"/>
    <row r="49191" ht="30.75" customHeight="1" x14ac:dyDescent="0.25"/>
    <row r="49192" ht="30.75" customHeight="1" x14ac:dyDescent="0.25"/>
    <row r="49193" ht="30.75" customHeight="1" x14ac:dyDescent="0.25"/>
    <row r="49194" ht="30.75" customHeight="1" x14ac:dyDescent="0.25"/>
    <row r="49195" ht="30.75" customHeight="1" x14ac:dyDescent="0.25"/>
    <row r="49196" ht="30.75" customHeight="1" x14ac:dyDescent="0.25"/>
    <row r="49197" ht="30.75" customHeight="1" x14ac:dyDescent="0.25"/>
    <row r="49198" ht="30.75" customHeight="1" x14ac:dyDescent="0.25"/>
    <row r="49199" ht="30.75" customHeight="1" x14ac:dyDescent="0.25"/>
    <row r="49200" ht="30.75" customHeight="1" x14ac:dyDescent="0.25"/>
    <row r="49201" ht="30.75" customHeight="1" x14ac:dyDescent="0.25"/>
    <row r="49202" ht="30.75" customHeight="1" x14ac:dyDescent="0.25"/>
    <row r="49203" ht="30.75" customHeight="1" x14ac:dyDescent="0.25"/>
    <row r="49204" ht="30.75" customHeight="1" x14ac:dyDescent="0.25"/>
    <row r="49205" ht="30.75" customHeight="1" x14ac:dyDescent="0.25"/>
    <row r="49206" ht="30.75" customHeight="1" x14ac:dyDescent="0.25"/>
    <row r="49207" ht="30.75" customHeight="1" x14ac:dyDescent="0.25"/>
    <row r="49208" ht="30.75" customHeight="1" x14ac:dyDescent="0.25"/>
    <row r="49209" ht="30.75" customHeight="1" x14ac:dyDescent="0.25"/>
    <row r="49210" ht="30.75" customHeight="1" x14ac:dyDescent="0.25"/>
    <row r="49211" ht="30.75" customHeight="1" x14ac:dyDescent="0.25"/>
    <row r="49212" ht="30.75" customHeight="1" x14ac:dyDescent="0.25"/>
    <row r="49213" ht="30.75" customHeight="1" x14ac:dyDescent="0.25"/>
    <row r="49214" ht="30.75" customHeight="1" x14ac:dyDescent="0.25"/>
    <row r="49215" ht="30.75" customHeight="1" x14ac:dyDescent="0.25"/>
    <row r="49216" ht="30.75" customHeight="1" x14ac:dyDescent="0.25"/>
    <row r="49217" ht="30.75" customHeight="1" x14ac:dyDescent="0.25"/>
    <row r="49218" ht="30.75" customHeight="1" x14ac:dyDescent="0.25"/>
    <row r="49219" ht="30.75" customHeight="1" x14ac:dyDescent="0.25"/>
    <row r="49220" ht="30.75" customHeight="1" x14ac:dyDescent="0.25"/>
    <row r="49221" ht="30.75" customHeight="1" x14ac:dyDescent="0.25"/>
    <row r="49222" ht="30.75" customHeight="1" x14ac:dyDescent="0.25"/>
    <row r="49223" ht="30.75" customHeight="1" x14ac:dyDescent="0.25"/>
    <row r="49224" ht="30.75" customHeight="1" x14ac:dyDescent="0.25"/>
    <row r="49225" ht="30.75" customHeight="1" x14ac:dyDescent="0.25"/>
    <row r="49226" ht="30.75" customHeight="1" x14ac:dyDescent="0.25"/>
    <row r="49227" ht="30.75" customHeight="1" x14ac:dyDescent="0.25"/>
    <row r="49228" ht="30.75" customHeight="1" x14ac:dyDescent="0.25"/>
    <row r="49229" ht="30.75" customHeight="1" x14ac:dyDescent="0.25"/>
    <row r="49230" ht="30.75" customHeight="1" x14ac:dyDescent="0.25"/>
    <row r="49231" ht="30.75" customHeight="1" x14ac:dyDescent="0.25"/>
    <row r="49232" ht="30.75" customHeight="1" x14ac:dyDescent="0.25"/>
    <row r="49233" ht="30.75" customHeight="1" x14ac:dyDescent="0.25"/>
    <row r="49234" ht="30.75" customHeight="1" x14ac:dyDescent="0.25"/>
    <row r="49235" ht="30.75" customHeight="1" x14ac:dyDescent="0.25"/>
    <row r="49236" ht="30.75" customHeight="1" x14ac:dyDescent="0.25"/>
    <row r="49237" ht="30.75" customHeight="1" x14ac:dyDescent="0.25"/>
    <row r="49238" ht="30.75" customHeight="1" x14ac:dyDescent="0.25"/>
    <row r="49239" ht="30.75" customHeight="1" x14ac:dyDescent="0.25"/>
    <row r="49240" ht="30.75" customHeight="1" x14ac:dyDescent="0.25"/>
    <row r="49241" ht="30.75" customHeight="1" x14ac:dyDescent="0.25"/>
    <row r="49242" ht="30.75" customHeight="1" x14ac:dyDescent="0.25"/>
    <row r="49243" ht="30.75" customHeight="1" x14ac:dyDescent="0.25"/>
    <row r="49244" ht="30.75" customHeight="1" x14ac:dyDescent="0.25"/>
    <row r="49245" ht="30.75" customHeight="1" x14ac:dyDescent="0.25"/>
    <row r="49246" ht="30.75" customHeight="1" x14ac:dyDescent="0.25"/>
    <row r="49247" ht="30.75" customHeight="1" x14ac:dyDescent="0.25"/>
    <row r="49248" ht="30.75" customHeight="1" x14ac:dyDescent="0.25"/>
    <row r="49249" ht="30.75" customHeight="1" x14ac:dyDescent="0.25"/>
    <row r="49250" ht="30.75" customHeight="1" x14ac:dyDescent="0.25"/>
    <row r="49251" ht="30.75" customHeight="1" x14ac:dyDescent="0.25"/>
    <row r="49252" ht="30.75" customHeight="1" x14ac:dyDescent="0.25"/>
    <row r="49253" ht="30.75" customHeight="1" x14ac:dyDescent="0.25"/>
    <row r="49254" ht="30.75" customHeight="1" x14ac:dyDescent="0.25"/>
    <row r="49255" ht="30.75" customHeight="1" x14ac:dyDescent="0.25"/>
    <row r="49256" ht="30.75" customHeight="1" x14ac:dyDescent="0.25"/>
    <row r="49257" ht="30.75" customHeight="1" x14ac:dyDescent="0.25"/>
    <row r="49258" ht="30.75" customHeight="1" x14ac:dyDescent="0.25"/>
    <row r="49259" ht="30.75" customHeight="1" x14ac:dyDescent="0.25"/>
    <row r="49260" ht="30.75" customHeight="1" x14ac:dyDescent="0.25"/>
    <row r="49261" ht="30.75" customHeight="1" x14ac:dyDescent="0.25"/>
    <row r="49262" ht="30.75" customHeight="1" x14ac:dyDescent="0.25"/>
    <row r="49263" ht="30.75" customHeight="1" x14ac:dyDescent="0.25"/>
    <row r="49264" ht="30.75" customHeight="1" x14ac:dyDescent="0.25"/>
    <row r="49265" ht="30.75" customHeight="1" x14ac:dyDescent="0.25"/>
    <row r="49266" ht="30.75" customHeight="1" x14ac:dyDescent="0.25"/>
    <row r="49267" ht="30.75" customHeight="1" x14ac:dyDescent="0.25"/>
    <row r="49268" ht="30.75" customHeight="1" x14ac:dyDescent="0.25"/>
    <row r="49269" ht="30.75" customHeight="1" x14ac:dyDescent="0.25"/>
    <row r="49270" ht="30.75" customHeight="1" x14ac:dyDescent="0.25"/>
    <row r="49271" ht="30.75" customHeight="1" x14ac:dyDescent="0.25"/>
    <row r="49272" ht="30.75" customHeight="1" x14ac:dyDescent="0.25"/>
    <row r="49273" ht="30.75" customHeight="1" x14ac:dyDescent="0.25"/>
    <row r="49274" ht="30.75" customHeight="1" x14ac:dyDescent="0.25"/>
    <row r="49275" ht="30.75" customHeight="1" x14ac:dyDescent="0.25"/>
    <row r="49276" ht="30.75" customHeight="1" x14ac:dyDescent="0.25"/>
    <row r="49277" ht="30.75" customHeight="1" x14ac:dyDescent="0.25"/>
    <row r="49278" ht="30.75" customHeight="1" x14ac:dyDescent="0.25"/>
    <row r="49279" ht="30.75" customHeight="1" x14ac:dyDescent="0.25"/>
    <row r="49280" ht="30.75" customHeight="1" x14ac:dyDescent="0.25"/>
    <row r="49281" ht="30.75" customHeight="1" x14ac:dyDescent="0.25"/>
    <row r="49282" ht="30.75" customHeight="1" x14ac:dyDescent="0.25"/>
    <row r="49283" ht="30.75" customHeight="1" x14ac:dyDescent="0.25"/>
    <row r="49284" ht="30.75" customHeight="1" x14ac:dyDescent="0.25"/>
    <row r="49285" ht="30.75" customHeight="1" x14ac:dyDescent="0.25"/>
    <row r="49286" ht="30.75" customHeight="1" x14ac:dyDescent="0.25"/>
    <row r="49287" ht="30.75" customHeight="1" x14ac:dyDescent="0.25"/>
    <row r="49288" ht="30.75" customHeight="1" x14ac:dyDescent="0.25"/>
    <row r="49289" ht="30.75" customHeight="1" x14ac:dyDescent="0.25"/>
    <row r="49290" ht="30.75" customHeight="1" x14ac:dyDescent="0.25"/>
    <row r="49291" ht="30.75" customHeight="1" x14ac:dyDescent="0.25"/>
    <row r="49292" ht="30.75" customHeight="1" x14ac:dyDescent="0.25"/>
    <row r="49293" ht="30.75" customHeight="1" x14ac:dyDescent="0.25"/>
    <row r="49294" ht="30.75" customHeight="1" x14ac:dyDescent="0.25"/>
    <row r="49295" ht="30.75" customHeight="1" x14ac:dyDescent="0.25"/>
    <row r="49296" ht="30.75" customHeight="1" x14ac:dyDescent="0.25"/>
    <row r="49297" ht="30.75" customHeight="1" x14ac:dyDescent="0.25"/>
    <row r="49298" ht="30.75" customHeight="1" x14ac:dyDescent="0.25"/>
    <row r="49299" ht="30.75" customHeight="1" x14ac:dyDescent="0.25"/>
    <row r="49300" ht="30.75" customHeight="1" x14ac:dyDescent="0.25"/>
    <row r="49301" ht="30.75" customHeight="1" x14ac:dyDescent="0.25"/>
    <row r="49302" ht="30.75" customHeight="1" x14ac:dyDescent="0.25"/>
    <row r="49303" ht="30.75" customHeight="1" x14ac:dyDescent="0.25"/>
    <row r="49304" ht="30.75" customHeight="1" x14ac:dyDescent="0.25"/>
    <row r="49305" ht="30.75" customHeight="1" x14ac:dyDescent="0.25"/>
    <row r="49306" ht="30.75" customHeight="1" x14ac:dyDescent="0.25"/>
    <row r="49307" ht="30.75" customHeight="1" x14ac:dyDescent="0.25"/>
    <row r="49308" ht="30.75" customHeight="1" x14ac:dyDescent="0.25"/>
    <row r="49309" ht="30.75" customHeight="1" x14ac:dyDescent="0.25"/>
    <row r="49310" ht="30.75" customHeight="1" x14ac:dyDescent="0.25"/>
    <row r="49311" ht="30.75" customHeight="1" x14ac:dyDescent="0.25"/>
    <row r="49312" ht="30.75" customHeight="1" x14ac:dyDescent="0.25"/>
    <row r="49313" ht="30.75" customHeight="1" x14ac:dyDescent="0.25"/>
    <row r="49314" ht="30.75" customHeight="1" x14ac:dyDescent="0.25"/>
    <row r="49315" ht="30.75" customHeight="1" x14ac:dyDescent="0.25"/>
    <row r="49316" ht="30.75" customHeight="1" x14ac:dyDescent="0.25"/>
    <row r="49317" ht="30.75" customHeight="1" x14ac:dyDescent="0.25"/>
    <row r="49318" ht="30.75" customHeight="1" x14ac:dyDescent="0.25"/>
    <row r="49319" ht="30.75" customHeight="1" x14ac:dyDescent="0.25"/>
    <row r="49320" ht="30.75" customHeight="1" x14ac:dyDescent="0.25"/>
    <row r="49321" ht="30.75" customHeight="1" x14ac:dyDescent="0.25"/>
    <row r="49322" ht="30.75" customHeight="1" x14ac:dyDescent="0.25"/>
    <row r="49323" ht="30.75" customHeight="1" x14ac:dyDescent="0.25"/>
    <row r="49324" ht="30.75" customHeight="1" x14ac:dyDescent="0.25"/>
    <row r="49325" ht="30.75" customHeight="1" x14ac:dyDescent="0.25"/>
    <row r="49326" ht="30.75" customHeight="1" x14ac:dyDescent="0.25"/>
    <row r="49327" ht="30.75" customHeight="1" x14ac:dyDescent="0.25"/>
    <row r="49328" ht="30.75" customHeight="1" x14ac:dyDescent="0.25"/>
    <row r="49329" ht="30.75" customHeight="1" x14ac:dyDescent="0.25"/>
    <row r="49330" ht="30.75" customHeight="1" x14ac:dyDescent="0.25"/>
    <row r="49331" ht="30.75" customHeight="1" x14ac:dyDescent="0.25"/>
    <row r="49332" ht="30.75" customHeight="1" x14ac:dyDescent="0.25"/>
    <row r="49333" ht="30.75" customHeight="1" x14ac:dyDescent="0.25"/>
    <row r="49334" ht="30.75" customHeight="1" x14ac:dyDescent="0.25"/>
    <row r="49335" ht="30.75" customHeight="1" x14ac:dyDescent="0.25"/>
    <row r="49336" ht="30.75" customHeight="1" x14ac:dyDescent="0.25"/>
    <row r="49337" ht="30.75" customHeight="1" x14ac:dyDescent="0.25"/>
    <row r="49338" ht="30.75" customHeight="1" x14ac:dyDescent="0.25"/>
    <row r="49339" ht="30.75" customHeight="1" x14ac:dyDescent="0.25"/>
    <row r="49340" ht="30.75" customHeight="1" x14ac:dyDescent="0.25"/>
    <row r="49341" ht="30.75" customHeight="1" x14ac:dyDescent="0.25"/>
    <row r="49342" ht="30.75" customHeight="1" x14ac:dyDescent="0.25"/>
    <row r="49343" ht="30.75" customHeight="1" x14ac:dyDescent="0.25"/>
    <row r="49344" ht="30.75" customHeight="1" x14ac:dyDescent="0.25"/>
    <row r="49345" ht="30.75" customHeight="1" x14ac:dyDescent="0.25"/>
    <row r="49346" ht="30.75" customHeight="1" x14ac:dyDescent="0.25"/>
    <row r="49347" ht="30.75" customHeight="1" x14ac:dyDescent="0.25"/>
    <row r="49348" ht="30.75" customHeight="1" x14ac:dyDescent="0.25"/>
    <row r="49349" ht="30.75" customHeight="1" x14ac:dyDescent="0.25"/>
    <row r="49350" ht="30.75" customHeight="1" x14ac:dyDescent="0.25"/>
    <row r="49351" ht="30.75" customHeight="1" x14ac:dyDescent="0.25"/>
    <row r="49352" ht="30.75" customHeight="1" x14ac:dyDescent="0.25"/>
    <row r="49353" ht="30.75" customHeight="1" x14ac:dyDescent="0.25"/>
    <row r="49354" ht="30.75" customHeight="1" x14ac:dyDescent="0.25"/>
    <row r="49355" ht="30.75" customHeight="1" x14ac:dyDescent="0.25"/>
    <row r="49356" ht="30.75" customHeight="1" x14ac:dyDescent="0.25"/>
    <row r="49357" ht="30.75" customHeight="1" x14ac:dyDescent="0.25"/>
    <row r="49358" ht="30.75" customHeight="1" x14ac:dyDescent="0.25"/>
    <row r="49359" ht="30.75" customHeight="1" x14ac:dyDescent="0.25"/>
    <row r="49360" ht="30.75" customHeight="1" x14ac:dyDescent="0.25"/>
    <row r="49361" ht="30.75" customHeight="1" x14ac:dyDescent="0.25"/>
    <row r="49362" ht="30.75" customHeight="1" x14ac:dyDescent="0.25"/>
    <row r="49363" ht="30.75" customHeight="1" x14ac:dyDescent="0.25"/>
    <row r="49364" ht="30.75" customHeight="1" x14ac:dyDescent="0.25"/>
    <row r="49365" ht="30.75" customHeight="1" x14ac:dyDescent="0.25"/>
    <row r="49366" ht="30.75" customHeight="1" x14ac:dyDescent="0.25"/>
    <row r="49367" ht="30.75" customHeight="1" x14ac:dyDescent="0.25"/>
    <row r="49368" ht="30.75" customHeight="1" x14ac:dyDescent="0.25"/>
    <row r="49369" ht="30.75" customHeight="1" x14ac:dyDescent="0.25"/>
    <row r="49370" ht="30.75" customHeight="1" x14ac:dyDescent="0.25"/>
    <row r="49371" ht="30.75" customHeight="1" x14ac:dyDescent="0.25"/>
    <row r="49372" ht="30.75" customHeight="1" x14ac:dyDescent="0.25"/>
    <row r="49373" ht="30.75" customHeight="1" x14ac:dyDescent="0.25"/>
    <row r="49374" ht="30.75" customHeight="1" x14ac:dyDescent="0.25"/>
    <row r="49375" ht="30.75" customHeight="1" x14ac:dyDescent="0.25"/>
    <row r="49376" ht="30.75" customHeight="1" x14ac:dyDescent="0.25"/>
    <row r="49377" ht="30.75" customHeight="1" x14ac:dyDescent="0.25"/>
    <row r="49378" ht="30.75" customHeight="1" x14ac:dyDescent="0.25"/>
    <row r="49379" ht="30.75" customHeight="1" x14ac:dyDescent="0.25"/>
    <row r="49380" ht="30.75" customHeight="1" x14ac:dyDescent="0.25"/>
    <row r="49381" ht="30.75" customHeight="1" x14ac:dyDescent="0.25"/>
    <row r="49382" ht="30.75" customHeight="1" x14ac:dyDescent="0.25"/>
    <row r="49383" ht="30.75" customHeight="1" x14ac:dyDescent="0.25"/>
    <row r="49384" ht="30.75" customHeight="1" x14ac:dyDescent="0.25"/>
    <row r="49385" ht="30.75" customHeight="1" x14ac:dyDescent="0.25"/>
    <row r="49386" ht="30.75" customHeight="1" x14ac:dyDescent="0.25"/>
    <row r="49387" ht="30.75" customHeight="1" x14ac:dyDescent="0.25"/>
    <row r="49388" ht="30.75" customHeight="1" x14ac:dyDescent="0.25"/>
    <row r="49389" ht="30.75" customHeight="1" x14ac:dyDescent="0.25"/>
    <row r="49390" ht="30.75" customHeight="1" x14ac:dyDescent="0.25"/>
    <row r="49391" ht="30.75" customHeight="1" x14ac:dyDescent="0.25"/>
    <row r="49392" ht="30.75" customHeight="1" x14ac:dyDescent="0.25"/>
    <row r="49393" ht="30.75" customHeight="1" x14ac:dyDescent="0.25"/>
    <row r="49394" ht="30.75" customHeight="1" x14ac:dyDescent="0.25"/>
    <row r="49395" ht="30.75" customHeight="1" x14ac:dyDescent="0.25"/>
    <row r="49396" ht="30.75" customHeight="1" x14ac:dyDescent="0.25"/>
    <row r="49397" ht="30.75" customHeight="1" x14ac:dyDescent="0.25"/>
    <row r="49398" ht="30.75" customHeight="1" x14ac:dyDescent="0.25"/>
    <row r="49399" ht="30.75" customHeight="1" x14ac:dyDescent="0.25"/>
    <row r="49400" ht="30.75" customHeight="1" x14ac:dyDescent="0.25"/>
    <row r="49401" ht="30.75" customHeight="1" x14ac:dyDescent="0.25"/>
    <row r="49402" ht="30.75" customHeight="1" x14ac:dyDescent="0.25"/>
    <row r="49403" ht="30.75" customHeight="1" x14ac:dyDescent="0.25"/>
    <row r="49404" ht="30.75" customHeight="1" x14ac:dyDescent="0.25"/>
    <row r="49405" ht="30.75" customHeight="1" x14ac:dyDescent="0.25"/>
    <row r="49406" ht="30.75" customHeight="1" x14ac:dyDescent="0.25"/>
    <row r="49407" ht="30.75" customHeight="1" x14ac:dyDescent="0.25"/>
    <row r="49408" ht="30.75" customHeight="1" x14ac:dyDescent="0.25"/>
    <row r="49409" ht="30.75" customHeight="1" x14ac:dyDescent="0.25"/>
    <row r="49410" ht="30.75" customHeight="1" x14ac:dyDescent="0.25"/>
    <row r="49411" ht="30.75" customHeight="1" x14ac:dyDescent="0.25"/>
    <row r="49412" ht="30.75" customHeight="1" x14ac:dyDescent="0.25"/>
    <row r="49413" ht="30.75" customHeight="1" x14ac:dyDescent="0.25"/>
    <row r="49414" ht="30.75" customHeight="1" x14ac:dyDescent="0.25"/>
    <row r="49415" ht="30.75" customHeight="1" x14ac:dyDescent="0.25"/>
    <row r="49416" ht="30.75" customHeight="1" x14ac:dyDescent="0.25"/>
    <row r="49417" ht="30.75" customHeight="1" x14ac:dyDescent="0.25"/>
    <row r="49418" ht="30.75" customHeight="1" x14ac:dyDescent="0.25"/>
    <row r="49419" ht="30.75" customHeight="1" x14ac:dyDescent="0.25"/>
    <row r="49420" ht="30.75" customHeight="1" x14ac:dyDescent="0.25"/>
    <row r="49421" ht="30.75" customHeight="1" x14ac:dyDescent="0.25"/>
    <row r="49422" ht="30.75" customHeight="1" x14ac:dyDescent="0.25"/>
    <row r="49423" ht="30.75" customHeight="1" x14ac:dyDescent="0.25"/>
    <row r="49424" ht="30.75" customHeight="1" x14ac:dyDescent="0.25"/>
    <row r="49425" ht="30.75" customHeight="1" x14ac:dyDescent="0.25"/>
    <row r="49426" ht="30.75" customHeight="1" x14ac:dyDescent="0.25"/>
    <row r="49427" ht="30.75" customHeight="1" x14ac:dyDescent="0.25"/>
    <row r="49428" ht="30.75" customHeight="1" x14ac:dyDescent="0.25"/>
    <row r="49429" ht="30.75" customHeight="1" x14ac:dyDescent="0.25"/>
    <row r="49430" ht="30.75" customHeight="1" x14ac:dyDescent="0.25"/>
    <row r="49431" ht="30.75" customHeight="1" x14ac:dyDescent="0.25"/>
    <row r="49432" ht="30.75" customHeight="1" x14ac:dyDescent="0.25"/>
    <row r="49433" ht="30.75" customHeight="1" x14ac:dyDescent="0.25"/>
    <row r="49434" ht="30.75" customHeight="1" x14ac:dyDescent="0.25"/>
    <row r="49435" ht="30.75" customHeight="1" x14ac:dyDescent="0.25"/>
    <row r="49436" ht="30.75" customHeight="1" x14ac:dyDescent="0.25"/>
    <row r="49437" ht="30.75" customHeight="1" x14ac:dyDescent="0.25"/>
    <row r="49438" ht="30.75" customHeight="1" x14ac:dyDescent="0.25"/>
    <row r="49439" ht="30.75" customHeight="1" x14ac:dyDescent="0.25"/>
    <row r="49440" ht="30.75" customHeight="1" x14ac:dyDescent="0.25"/>
    <row r="49441" ht="30.75" customHeight="1" x14ac:dyDescent="0.25"/>
    <row r="49442" ht="30.75" customHeight="1" x14ac:dyDescent="0.25"/>
    <row r="49443" ht="30.75" customHeight="1" x14ac:dyDescent="0.25"/>
    <row r="49444" ht="30.75" customHeight="1" x14ac:dyDescent="0.25"/>
    <row r="49445" ht="30.75" customHeight="1" x14ac:dyDescent="0.25"/>
    <row r="49446" ht="30.75" customHeight="1" x14ac:dyDescent="0.25"/>
    <row r="49447" ht="30.75" customHeight="1" x14ac:dyDescent="0.25"/>
    <row r="49448" ht="30.75" customHeight="1" x14ac:dyDescent="0.25"/>
    <row r="49449" ht="30.75" customHeight="1" x14ac:dyDescent="0.25"/>
    <row r="49450" ht="30.75" customHeight="1" x14ac:dyDescent="0.25"/>
    <row r="49451" ht="30.75" customHeight="1" x14ac:dyDescent="0.25"/>
    <row r="49452" ht="30.75" customHeight="1" x14ac:dyDescent="0.25"/>
    <row r="49453" ht="30.75" customHeight="1" x14ac:dyDescent="0.25"/>
    <row r="49454" ht="30.75" customHeight="1" x14ac:dyDescent="0.25"/>
    <row r="49455" ht="30.75" customHeight="1" x14ac:dyDescent="0.25"/>
    <row r="49456" ht="30.75" customHeight="1" x14ac:dyDescent="0.25"/>
    <row r="49457" ht="30.75" customHeight="1" x14ac:dyDescent="0.25"/>
    <row r="49458" ht="30.75" customHeight="1" x14ac:dyDescent="0.25"/>
    <row r="49459" ht="30.75" customHeight="1" x14ac:dyDescent="0.25"/>
    <row r="49460" ht="30.75" customHeight="1" x14ac:dyDescent="0.25"/>
    <row r="49461" ht="30.75" customHeight="1" x14ac:dyDescent="0.25"/>
    <row r="49462" ht="30.75" customHeight="1" x14ac:dyDescent="0.25"/>
    <row r="49463" ht="30.75" customHeight="1" x14ac:dyDescent="0.25"/>
    <row r="49464" ht="30.75" customHeight="1" x14ac:dyDescent="0.25"/>
    <row r="49465" ht="30.75" customHeight="1" x14ac:dyDescent="0.25"/>
    <row r="49466" ht="30.75" customHeight="1" x14ac:dyDescent="0.25"/>
    <row r="49467" ht="30.75" customHeight="1" x14ac:dyDescent="0.25"/>
    <row r="49468" ht="30.75" customHeight="1" x14ac:dyDescent="0.25"/>
    <row r="49469" ht="30.75" customHeight="1" x14ac:dyDescent="0.25"/>
    <row r="49470" ht="30.75" customHeight="1" x14ac:dyDescent="0.25"/>
    <row r="49471" ht="30.75" customHeight="1" x14ac:dyDescent="0.25"/>
    <row r="49472" ht="30.75" customHeight="1" x14ac:dyDescent="0.25"/>
    <row r="49473" ht="30.75" customHeight="1" x14ac:dyDescent="0.25"/>
    <row r="49474" ht="30.75" customHeight="1" x14ac:dyDescent="0.25"/>
    <row r="49475" ht="30.75" customHeight="1" x14ac:dyDescent="0.25"/>
    <row r="49476" ht="30.75" customHeight="1" x14ac:dyDescent="0.25"/>
    <row r="49477" ht="30.75" customHeight="1" x14ac:dyDescent="0.25"/>
    <row r="49478" ht="30.75" customHeight="1" x14ac:dyDescent="0.25"/>
    <row r="49479" ht="30.75" customHeight="1" x14ac:dyDescent="0.25"/>
    <row r="49480" ht="30.75" customHeight="1" x14ac:dyDescent="0.25"/>
    <row r="49481" ht="30.75" customHeight="1" x14ac:dyDescent="0.25"/>
    <row r="49482" ht="30.75" customHeight="1" x14ac:dyDescent="0.25"/>
    <row r="49483" ht="30.75" customHeight="1" x14ac:dyDescent="0.25"/>
    <row r="49484" ht="30.75" customHeight="1" x14ac:dyDescent="0.25"/>
    <row r="49485" ht="30.75" customHeight="1" x14ac:dyDescent="0.25"/>
    <row r="49486" ht="30.75" customHeight="1" x14ac:dyDescent="0.25"/>
    <row r="49487" ht="30.75" customHeight="1" x14ac:dyDescent="0.25"/>
    <row r="49488" ht="30.75" customHeight="1" x14ac:dyDescent="0.25"/>
    <row r="49489" ht="30.75" customHeight="1" x14ac:dyDescent="0.25"/>
    <row r="49490" ht="30.75" customHeight="1" x14ac:dyDescent="0.25"/>
    <row r="49491" ht="30.75" customHeight="1" x14ac:dyDescent="0.25"/>
    <row r="49492" ht="30.75" customHeight="1" x14ac:dyDescent="0.25"/>
    <row r="49493" ht="30.75" customHeight="1" x14ac:dyDescent="0.25"/>
    <row r="49494" ht="30.75" customHeight="1" x14ac:dyDescent="0.25"/>
    <row r="49495" ht="30.75" customHeight="1" x14ac:dyDescent="0.25"/>
    <row r="49496" ht="30.75" customHeight="1" x14ac:dyDescent="0.25"/>
    <row r="49497" ht="30.75" customHeight="1" x14ac:dyDescent="0.25"/>
    <row r="49498" ht="30.75" customHeight="1" x14ac:dyDescent="0.25"/>
    <row r="49499" ht="30.75" customHeight="1" x14ac:dyDescent="0.25"/>
    <row r="49500" ht="30.75" customHeight="1" x14ac:dyDescent="0.25"/>
    <row r="49501" ht="30.75" customHeight="1" x14ac:dyDescent="0.25"/>
    <row r="49502" ht="30.75" customHeight="1" x14ac:dyDescent="0.25"/>
    <row r="49503" ht="30.75" customHeight="1" x14ac:dyDescent="0.25"/>
    <row r="49504" ht="30.75" customHeight="1" x14ac:dyDescent="0.25"/>
    <row r="49505" ht="30.75" customHeight="1" x14ac:dyDescent="0.25"/>
    <row r="49506" ht="30.75" customHeight="1" x14ac:dyDescent="0.25"/>
    <row r="49507" ht="30.75" customHeight="1" x14ac:dyDescent="0.25"/>
    <row r="49508" ht="30.75" customHeight="1" x14ac:dyDescent="0.25"/>
    <row r="49509" ht="30.75" customHeight="1" x14ac:dyDescent="0.25"/>
    <row r="49510" ht="30.75" customHeight="1" x14ac:dyDescent="0.25"/>
    <row r="49511" ht="30.75" customHeight="1" x14ac:dyDescent="0.25"/>
    <row r="49512" ht="30.75" customHeight="1" x14ac:dyDescent="0.25"/>
    <row r="49513" ht="30.75" customHeight="1" x14ac:dyDescent="0.25"/>
    <row r="49514" ht="30.75" customHeight="1" x14ac:dyDescent="0.25"/>
    <row r="49515" ht="30.75" customHeight="1" x14ac:dyDescent="0.25"/>
    <row r="49516" ht="30.75" customHeight="1" x14ac:dyDescent="0.25"/>
    <row r="49517" ht="30.75" customHeight="1" x14ac:dyDescent="0.25"/>
    <row r="49518" ht="30.75" customHeight="1" x14ac:dyDescent="0.25"/>
    <row r="49519" ht="30.75" customHeight="1" x14ac:dyDescent="0.25"/>
    <row r="49520" ht="30.75" customHeight="1" x14ac:dyDescent="0.25"/>
    <row r="49521" ht="30.75" customHeight="1" x14ac:dyDescent="0.25"/>
    <row r="49522" ht="30.75" customHeight="1" x14ac:dyDescent="0.25"/>
    <row r="49523" ht="30.75" customHeight="1" x14ac:dyDescent="0.25"/>
    <row r="49524" ht="30.75" customHeight="1" x14ac:dyDescent="0.25"/>
    <row r="49525" ht="30.75" customHeight="1" x14ac:dyDescent="0.25"/>
    <row r="49526" ht="30.75" customHeight="1" x14ac:dyDescent="0.25"/>
    <row r="49527" ht="30.75" customHeight="1" x14ac:dyDescent="0.25"/>
    <row r="49528" ht="30.75" customHeight="1" x14ac:dyDescent="0.25"/>
    <row r="49529" ht="30.75" customHeight="1" x14ac:dyDescent="0.25"/>
    <row r="49530" ht="30.75" customHeight="1" x14ac:dyDescent="0.25"/>
    <row r="49531" ht="30.75" customHeight="1" x14ac:dyDescent="0.25"/>
    <row r="49532" ht="30.75" customHeight="1" x14ac:dyDescent="0.25"/>
    <row r="49533" ht="30.75" customHeight="1" x14ac:dyDescent="0.25"/>
    <row r="49534" ht="30.75" customHeight="1" x14ac:dyDescent="0.25"/>
    <row r="49535" ht="30.75" customHeight="1" x14ac:dyDescent="0.25"/>
    <row r="49536" ht="30.75" customHeight="1" x14ac:dyDescent="0.25"/>
    <row r="49537" ht="30.75" customHeight="1" x14ac:dyDescent="0.25"/>
    <row r="49538" ht="30.75" customHeight="1" x14ac:dyDescent="0.25"/>
    <row r="49539" ht="30.75" customHeight="1" x14ac:dyDescent="0.25"/>
    <row r="49540" ht="30.75" customHeight="1" x14ac:dyDescent="0.25"/>
    <row r="49541" ht="30.75" customHeight="1" x14ac:dyDescent="0.25"/>
    <row r="49542" ht="30.75" customHeight="1" x14ac:dyDescent="0.25"/>
    <row r="49543" ht="30.75" customHeight="1" x14ac:dyDescent="0.25"/>
    <row r="49544" ht="30.75" customHeight="1" x14ac:dyDescent="0.25"/>
    <row r="49545" ht="30.75" customHeight="1" x14ac:dyDescent="0.25"/>
    <row r="49546" ht="30.75" customHeight="1" x14ac:dyDescent="0.25"/>
    <row r="49547" ht="30.75" customHeight="1" x14ac:dyDescent="0.25"/>
    <row r="49548" ht="30.75" customHeight="1" x14ac:dyDescent="0.25"/>
    <row r="49549" ht="30.75" customHeight="1" x14ac:dyDescent="0.25"/>
    <row r="49550" ht="30.75" customHeight="1" x14ac:dyDescent="0.25"/>
    <row r="49551" ht="30.75" customHeight="1" x14ac:dyDescent="0.25"/>
    <row r="49552" ht="30.75" customHeight="1" x14ac:dyDescent="0.25"/>
    <row r="49553" ht="30.75" customHeight="1" x14ac:dyDescent="0.25"/>
    <row r="49554" ht="30.75" customHeight="1" x14ac:dyDescent="0.25"/>
    <row r="49555" ht="30.75" customHeight="1" x14ac:dyDescent="0.25"/>
    <row r="49556" ht="30.75" customHeight="1" x14ac:dyDescent="0.25"/>
    <row r="49557" ht="30.75" customHeight="1" x14ac:dyDescent="0.25"/>
    <row r="49558" ht="30.75" customHeight="1" x14ac:dyDescent="0.25"/>
    <row r="49559" ht="30.75" customHeight="1" x14ac:dyDescent="0.25"/>
    <row r="49560" ht="30.75" customHeight="1" x14ac:dyDescent="0.25"/>
    <row r="49561" ht="30.75" customHeight="1" x14ac:dyDescent="0.25"/>
    <row r="49562" ht="30.75" customHeight="1" x14ac:dyDescent="0.25"/>
    <row r="49563" ht="30.75" customHeight="1" x14ac:dyDescent="0.25"/>
    <row r="49564" ht="30.75" customHeight="1" x14ac:dyDescent="0.25"/>
    <row r="49565" ht="30.75" customHeight="1" x14ac:dyDescent="0.25"/>
    <row r="49566" ht="30.75" customHeight="1" x14ac:dyDescent="0.25"/>
    <row r="49567" ht="30.75" customHeight="1" x14ac:dyDescent="0.25"/>
    <row r="49568" ht="30.75" customHeight="1" x14ac:dyDescent="0.25"/>
    <row r="49569" ht="30.75" customHeight="1" x14ac:dyDescent="0.25"/>
    <row r="49570" ht="30.75" customHeight="1" x14ac:dyDescent="0.25"/>
    <row r="49571" ht="30.75" customHeight="1" x14ac:dyDescent="0.25"/>
    <row r="49572" ht="30.75" customHeight="1" x14ac:dyDescent="0.25"/>
    <row r="49573" ht="30.75" customHeight="1" x14ac:dyDescent="0.25"/>
    <row r="49574" ht="30.75" customHeight="1" x14ac:dyDescent="0.25"/>
    <row r="49575" ht="30.75" customHeight="1" x14ac:dyDescent="0.25"/>
    <row r="49576" ht="30.75" customHeight="1" x14ac:dyDescent="0.25"/>
    <row r="49577" ht="30.75" customHeight="1" x14ac:dyDescent="0.25"/>
    <row r="49578" ht="30.75" customHeight="1" x14ac:dyDescent="0.25"/>
    <row r="49579" ht="30.75" customHeight="1" x14ac:dyDescent="0.25"/>
    <row r="49580" ht="30.75" customHeight="1" x14ac:dyDescent="0.25"/>
    <row r="49581" ht="30.75" customHeight="1" x14ac:dyDescent="0.25"/>
    <row r="49582" ht="30.75" customHeight="1" x14ac:dyDescent="0.25"/>
    <row r="49583" ht="30.75" customHeight="1" x14ac:dyDescent="0.25"/>
    <row r="49584" ht="30.75" customHeight="1" x14ac:dyDescent="0.25"/>
    <row r="49585" ht="30.75" customHeight="1" x14ac:dyDescent="0.25"/>
    <row r="49586" ht="30.75" customHeight="1" x14ac:dyDescent="0.25"/>
    <row r="49587" ht="30.75" customHeight="1" x14ac:dyDescent="0.25"/>
    <row r="49588" ht="30.75" customHeight="1" x14ac:dyDescent="0.25"/>
    <row r="49589" ht="30.75" customHeight="1" x14ac:dyDescent="0.25"/>
    <row r="49590" ht="30.75" customHeight="1" x14ac:dyDescent="0.25"/>
    <row r="49591" ht="30.75" customHeight="1" x14ac:dyDescent="0.25"/>
    <row r="49592" ht="30.75" customHeight="1" x14ac:dyDescent="0.25"/>
    <row r="49593" ht="30.75" customHeight="1" x14ac:dyDescent="0.25"/>
    <row r="49594" ht="30.75" customHeight="1" x14ac:dyDescent="0.25"/>
    <row r="49595" ht="30.75" customHeight="1" x14ac:dyDescent="0.25"/>
    <row r="49596" ht="30.75" customHeight="1" x14ac:dyDescent="0.25"/>
    <row r="49597" ht="30.75" customHeight="1" x14ac:dyDescent="0.25"/>
    <row r="49598" ht="30.75" customHeight="1" x14ac:dyDescent="0.25"/>
    <row r="49599" ht="30.75" customHeight="1" x14ac:dyDescent="0.25"/>
    <row r="49600" ht="30.75" customHeight="1" x14ac:dyDescent="0.25"/>
    <row r="49601" ht="30.75" customHeight="1" x14ac:dyDescent="0.25"/>
    <row r="49602" ht="30.75" customHeight="1" x14ac:dyDescent="0.25"/>
    <row r="49603" ht="30.75" customHeight="1" x14ac:dyDescent="0.25"/>
    <row r="49604" ht="30.75" customHeight="1" x14ac:dyDescent="0.25"/>
    <row r="49605" ht="30.75" customHeight="1" x14ac:dyDescent="0.25"/>
    <row r="49606" ht="30.75" customHeight="1" x14ac:dyDescent="0.25"/>
    <row r="49607" ht="30.75" customHeight="1" x14ac:dyDescent="0.25"/>
    <row r="49608" ht="30.75" customHeight="1" x14ac:dyDescent="0.25"/>
    <row r="49609" ht="30.75" customHeight="1" x14ac:dyDescent="0.25"/>
    <row r="49610" ht="30.75" customHeight="1" x14ac:dyDescent="0.25"/>
    <row r="49611" ht="30.75" customHeight="1" x14ac:dyDescent="0.25"/>
    <row r="49612" ht="30.75" customHeight="1" x14ac:dyDescent="0.25"/>
    <row r="49613" ht="30.75" customHeight="1" x14ac:dyDescent="0.25"/>
    <row r="49614" ht="30.75" customHeight="1" x14ac:dyDescent="0.25"/>
    <row r="49615" ht="30.75" customHeight="1" x14ac:dyDescent="0.25"/>
    <row r="49616" ht="30.75" customHeight="1" x14ac:dyDescent="0.25"/>
    <row r="49617" ht="30.75" customHeight="1" x14ac:dyDescent="0.25"/>
    <row r="49618" ht="30.75" customHeight="1" x14ac:dyDescent="0.25"/>
    <row r="49619" ht="30.75" customHeight="1" x14ac:dyDescent="0.25"/>
    <row r="49620" ht="30.75" customHeight="1" x14ac:dyDescent="0.25"/>
    <row r="49621" ht="30.75" customHeight="1" x14ac:dyDescent="0.25"/>
    <row r="49622" ht="30.75" customHeight="1" x14ac:dyDescent="0.25"/>
    <row r="49623" ht="30.75" customHeight="1" x14ac:dyDescent="0.25"/>
    <row r="49624" ht="30.75" customHeight="1" x14ac:dyDescent="0.25"/>
    <row r="49625" ht="30.75" customHeight="1" x14ac:dyDescent="0.25"/>
    <row r="49626" ht="30.75" customHeight="1" x14ac:dyDescent="0.25"/>
    <row r="49627" ht="30.75" customHeight="1" x14ac:dyDescent="0.25"/>
    <row r="49628" ht="30.75" customHeight="1" x14ac:dyDescent="0.25"/>
    <row r="49629" ht="30.75" customHeight="1" x14ac:dyDescent="0.25"/>
    <row r="49630" ht="30.75" customHeight="1" x14ac:dyDescent="0.25"/>
    <row r="49631" ht="30.75" customHeight="1" x14ac:dyDescent="0.25"/>
    <row r="49632" ht="30.75" customHeight="1" x14ac:dyDescent="0.25"/>
    <row r="49633" ht="30.75" customHeight="1" x14ac:dyDescent="0.25"/>
    <row r="49634" ht="30.75" customHeight="1" x14ac:dyDescent="0.25"/>
    <row r="49635" ht="30.75" customHeight="1" x14ac:dyDescent="0.25"/>
    <row r="49636" ht="30.75" customHeight="1" x14ac:dyDescent="0.25"/>
    <row r="49637" ht="30.75" customHeight="1" x14ac:dyDescent="0.25"/>
    <row r="49638" ht="30.75" customHeight="1" x14ac:dyDescent="0.25"/>
    <row r="49639" ht="30.75" customHeight="1" x14ac:dyDescent="0.25"/>
    <row r="49640" ht="30.75" customHeight="1" x14ac:dyDescent="0.25"/>
    <row r="49641" ht="30.75" customHeight="1" x14ac:dyDescent="0.25"/>
    <row r="49642" ht="30.75" customHeight="1" x14ac:dyDescent="0.25"/>
    <row r="49643" ht="30.75" customHeight="1" x14ac:dyDescent="0.25"/>
    <row r="49644" ht="30.75" customHeight="1" x14ac:dyDescent="0.25"/>
    <row r="49645" ht="30.75" customHeight="1" x14ac:dyDescent="0.25"/>
    <row r="49646" ht="30.75" customHeight="1" x14ac:dyDescent="0.25"/>
    <row r="49647" ht="30.75" customHeight="1" x14ac:dyDescent="0.25"/>
    <row r="49648" ht="30.75" customHeight="1" x14ac:dyDescent="0.25"/>
    <row r="49649" ht="30.75" customHeight="1" x14ac:dyDescent="0.25"/>
    <row r="49650" ht="30.75" customHeight="1" x14ac:dyDescent="0.25"/>
    <row r="49651" ht="30.75" customHeight="1" x14ac:dyDescent="0.25"/>
    <row r="49652" ht="30.75" customHeight="1" x14ac:dyDescent="0.25"/>
    <row r="49653" ht="30.75" customHeight="1" x14ac:dyDescent="0.25"/>
    <row r="49654" ht="30.75" customHeight="1" x14ac:dyDescent="0.25"/>
    <row r="49655" ht="30.75" customHeight="1" x14ac:dyDescent="0.25"/>
    <row r="49656" ht="30.75" customHeight="1" x14ac:dyDescent="0.25"/>
    <row r="49657" ht="30.75" customHeight="1" x14ac:dyDescent="0.25"/>
    <row r="49658" ht="30.75" customHeight="1" x14ac:dyDescent="0.25"/>
    <row r="49659" ht="30.75" customHeight="1" x14ac:dyDescent="0.25"/>
    <row r="49660" ht="30.75" customHeight="1" x14ac:dyDescent="0.25"/>
    <row r="49661" ht="30.75" customHeight="1" x14ac:dyDescent="0.25"/>
    <row r="49662" ht="30.75" customHeight="1" x14ac:dyDescent="0.25"/>
    <row r="49663" ht="30.75" customHeight="1" x14ac:dyDescent="0.25"/>
    <row r="49664" ht="30.75" customHeight="1" x14ac:dyDescent="0.25"/>
    <row r="49665" ht="30.75" customHeight="1" x14ac:dyDescent="0.25"/>
    <row r="49666" ht="30.75" customHeight="1" x14ac:dyDescent="0.25"/>
    <row r="49667" ht="30.75" customHeight="1" x14ac:dyDescent="0.25"/>
    <row r="49668" ht="30.75" customHeight="1" x14ac:dyDescent="0.25"/>
    <row r="49669" ht="30.75" customHeight="1" x14ac:dyDescent="0.25"/>
    <row r="49670" ht="30.75" customHeight="1" x14ac:dyDescent="0.25"/>
    <row r="49671" ht="30.75" customHeight="1" x14ac:dyDescent="0.25"/>
    <row r="49672" ht="30.75" customHeight="1" x14ac:dyDescent="0.25"/>
    <row r="49673" ht="30.75" customHeight="1" x14ac:dyDescent="0.25"/>
    <row r="49674" ht="30.75" customHeight="1" x14ac:dyDescent="0.25"/>
    <row r="49675" ht="30.75" customHeight="1" x14ac:dyDescent="0.25"/>
    <row r="49676" ht="30.75" customHeight="1" x14ac:dyDescent="0.25"/>
    <row r="49677" ht="30.75" customHeight="1" x14ac:dyDescent="0.25"/>
    <row r="49678" ht="30.75" customHeight="1" x14ac:dyDescent="0.25"/>
    <row r="49679" ht="30.75" customHeight="1" x14ac:dyDescent="0.25"/>
    <row r="49680" ht="30.75" customHeight="1" x14ac:dyDescent="0.25"/>
    <row r="49681" ht="30.75" customHeight="1" x14ac:dyDescent="0.25"/>
    <row r="49682" ht="30.75" customHeight="1" x14ac:dyDescent="0.25"/>
    <row r="49683" ht="30.75" customHeight="1" x14ac:dyDescent="0.25"/>
    <row r="49684" ht="30.75" customHeight="1" x14ac:dyDescent="0.25"/>
    <row r="49685" ht="30.75" customHeight="1" x14ac:dyDescent="0.25"/>
    <row r="49686" ht="30.75" customHeight="1" x14ac:dyDescent="0.25"/>
    <row r="49687" ht="30.75" customHeight="1" x14ac:dyDescent="0.25"/>
    <row r="49688" ht="30.75" customHeight="1" x14ac:dyDescent="0.25"/>
    <row r="49689" ht="30.75" customHeight="1" x14ac:dyDescent="0.25"/>
    <row r="49690" ht="30.75" customHeight="1" x14ac:dyDescent="0.25"/>
    <row r="49691" ht="30.75" customHeight="1" x14ac:dyDescent="0.25"/>
    <row r="49692" ht="30.75" customHeight="1" x14ac:dyDescent="0.25"/>
    <row r="49693" ht="30.75" customHeight="1" x14ac:dyDescent="0.25"/>
    <row r="49694" ht="30.75" customHeight="1" x14ac:dyDescent="0.25"/>
    <row r="49695" ht="30.75" customHeight="1" x14ac:dyDescent="0.25"/>
    <row r="49696" ht="30.75" customHeight="1" x14ac:dyDescent="0.25"/>
    <row r="49697" ht="30.75" customHeight="1" x14ac:dyDescent="0.25"/>
    <row r="49698" ht="30.75" customHeight="1" x14ac:dyDescent="0.25"/>
    <row r="49699" ht="30.75" customHeight="1" x14ac:dyDescent="0.25"/>
    <row r="49700" ht="30.75" customHeight="1" x14ac:dyDescent="0.25"/>
    <row r="49701" ht="30.75" customHeight="1" x14ac:dyDescent="0.25"/>
    <row r="49702" ht="30.75" customHeight="1" x14ac:dyDescent="0.25"/>
    <row r="49703" ht="30.75" customHeight="1" x14ac:dyDescent="0.25"/>
    <row r="49704" ht="30.75" customHeight="1" x14ac:dyDescent="0.25"/>
    <row r="49705" ht="30.75" customHeight="1" x14ac:dyDescent="0.25"/>
    <row r="49706" ht="30.75" customHeight="1" x14ac:dyDescent="0.25"/>
    <row r="49707" ht="30.75" customHeight="1" x14ac:dyDescent="0.25"/>
    <row r="49708" ht="30.75" customHeight="1" x14ac:dyDescent="0.25"/>
    <row r="49709" ht="30.75" customHeight="1" x14ac:dyDescent="0.25"/>
    <row r="49710" ht="30.75" customHeight="1" x14ac:dyDescent="0.25"/>
    <row r="49711" ht="30.75" customHeight="1" x14ac:dyDescent="0.25"/>
    <row r="49712" ht="30.75" customHeight="1" x14ac:dyDescent="0.25"/>
    <row r="49713" ht="30.75" customHeight="1" x14ac:dyDescent="0.25"/>
    <row r="49714" ht="30.75" customHeight="1" x14ac:dyDescent="0.25"/>
    <row r="49715" ht="30.75" customHeight="1" x14ac:dyDescent="0.25"/>
    <row r="49716" ht="30.75" customHeight="1" x14ac:dyDescent="0.25"/>
    <row r="49717" ht="30.75" customHeight="1" x14ac:dyDescent="0.25"/>
    <row r="49718" ht="30.75" customHeight="1" x14ac:dyDescent="0.25"/>
    <row r="49719" ht="30.75" customHeight="1" x14ac:dyDescent="0.25"/>
    <row r="49720" ht="30.75" customHeight="1" x14ac:dyDescent="0.25"/>
    <row r="49721" ht="30.75" customHeight="1" x14ac:dyDescent="0.25"/>
    <row r="49722" ht="30.75" customHeight="1" x14ac:dyDescent="0.25"/>
    <row r="49723" ht="30.75" customHeight="1" x14ac:dyDescent="0.25"/>
    <row r="49724" ht="30.75" customHeight="1" x14ac:dyDescent="0.25"/>
    <row r="49725" ht="30.75" customHeight="1" x14ac:dyDescent="0.25"/>
    <row r="49726" ht="30.75" customHeight="1" x14ac:dyDescent="0.25"/>
    <row r="49727" ht="30.75" customHeight="1" x14ac:dyDescent="0.25"/>
    <row r="49728" ht="30.75" customHeight="1" x14ac:dyDescent="0.25"/>
    <row r="49729" ht="30.75" customHeight="1" x14ac:dyDescent="0.25"/>
    <row r="49730" ht="30.75" customHeight="1" x14ac:dyDescent="0.25"/>
    <row r="49731" ht="30.75" customHeight="1" x14ac:dyDescent="0.25"/>
    <row r="49732" ht="30.75" customHeight="1" x14ac:dyDescent="0.25"/>
    <row r="49733" ht="30.75" customHeight="1" x14ac:dyDescent="0.25"/>
    <row r="49734" ht="30.75" customHeight="1" x14ac:dyDescent="0.25"/>
    <row r="49735" ht="30.75" customHeight="1" x14ac:dyDescent="0.25"/>
    <row r="49736" ht="30.75" customHeight="1" x14ac:dyDescent="0.25"/>
    <row r="49737" ht="30.75" customHeight="1" x14ac:dyDescent="0.25"/>
    <row r="49738" ht="30.75" customHeight="1" x14ac:dyDescent="0.25"/>
    <row r="49739" ht="30.75" customHeight="1" x14ac:dyDescent="0.25"/>
    <row r="49740" ht="30.75" customHeight="1" x14ac:dyDescent="0.25"/>
    <row r="49741" ht="30.75" customHeight="1" x14ac:dyDescent="0.25"/>
    <row r="49742" ht="30.75" customHeight="1" x14ac:dyDescent="0.25"/>
    <row r="49743" ht="30.75" customHeight="1" x14ac:dyDescent="0.25"/>
    <row r="49744" ht="30.75" customHeight="1" x14ac:dyDescent="0.25"/>
    <row r="49745" ht="30.75" customHeight="1" x14ac:dyDescent="0.25"/>
    <row r="49746" ht="30.75" customHeight="1" x14ac:dyDescent="0.25"/>
    <row r="49747" ht="30.75" customHeight="1" x14ac:dyDescent="0.25"/>
    <row r="49748" ht="30.75" customHeight="1" x14ac:dyDescent="0.25"/>
    <row r="49749" ht="30.75" customHeight="1" x14ac:dyDescent="0.25"/>
    <row r="49750" ht="30.75" customHeight="1" x14ac:dyDescent="0.25"/>
    <row r="49751" ht="30.75" customHeight="1" x14ac:dyDescent="0.25"/>
    <row r="49752" ht="30.75" customHeight="1" x14ac:dyDescent="0.25"/>
    <row r="49753" ht="30.75" customHeight="1" x14ac:dyDescent="0.25"/>
    <row r="49754" ht="30.75" customHeight="1" x14ac:dyDescent="0.25"/>
    <row r="49755" ht="30.75" customHeight="1" x14ac:dyDescent="0.25"/>
    <row r="49756" ht="30.75" customHeight="1" x14ac:dyDescent="0.25"/>
    <row r="49757" ht="30.75" customHeight="1" x14ac:dyDescent="0.25"/>
    <row r="49758" ht="30.75" customHeight="1" x14ac:dyDescent="0.25"/>
    <row r="49759" ht="30.75" customHeight="1" x14ac:dyDescent="0.25"/>
    <row r="49760" ht="30.75" customHeight="1" x14ac:dyDescent="0.25"/>
    <row r="49761" ht="30.75" customHeight="1" x14ac:dyDescent="0.25"/>
    <row r="49762" ht="30.75" customHeight="1" x14ac:dyDescent="0.25"/>
    <row r="49763" ht="30.75" customHeight="1" x14ac:dyDescent="0.25"/>
    <row r="49764" ht="30.75" customHeight="1" x14ac:dyDescent="0.25"/>
    <row r="49765" ht="30.75" customHeight="1" x14ac:dyDescent="0.25"/>
    <row r="49766" ht="30.75" customHeight="1" x14ac:dyDescent="0.25"/>
    <row r="49767" ht="30.75" customHeight="1" x14ac:dyDescent="0.25"/>
    <row r="49768" ht="30.75" customHeight="1" x14ac:dyDescent="0.25"/>
    <row r="49769" ht="30.75" customHeight="1" x14ac:dyDescent="0.25"/>
    <row r="49770" ht="30.75" customHeight="1" x14ac:dyDescent="0.25"/>
    <row r="49771" ht="30.75" customHeight="1" x14ac:dyDescent="0.25"/>
    <row r="49772" ht="30.75" customHeight="1" x14ac:dyDescent="0.25"/>
    <row r="49773" ht="30.75" customHeight="1" x14ac:dyDescent="0.25"/>
    <row r="49774" ht="30.75" customHeight="1" x14ac:dyDescent="0.25"/>
    <row r="49775" ht="30.75" customHeight="1" x14ac:dyDescent="0.25"/>
    <row r="49776" ht="30.75" customHeight="1" x14ac:dyDescent="0.25"/>
    <row r="49777" ht="30.75" customHeight="1" x14ac:dyDescent="0.25"/>
    <row r="49778" ht="30.75" customHeight="1" x14ac:dyDescent="0.25"/>
    <row r="49779" ht="30.75" customHeight="1" x14ac:dyDescent="0.25"/>
    <row r="49780" ht="30.75" customHeight="1" x14ac:dyDescent="0.25"/>
    <row r="49781" ht="30.75" customHeight="1" x14ac:dyDescent="0.25"/>
    <row r="49782" ht="30.75" customHeight="1" x14ac:dyDescent="0.25"/>
    <row r="49783" ht="30.75" customHeight="1" x14ac:dyDescent="0.25"/>
    <row r="49784" ht="30.75" customHeight="1" x14ac:dyDescent="0.25"/>
    <row r="49785" ht="30.75" customHeight="1" x14ac:dyDescent="0.25"/>
    <row r="49786" ht="30.75" customHeight="1" x14ac:dyDescent="0.25"/>
    <row r="49787" ht="30.75" customHeight="1" x14ac:dyDescent="0.25"/>
    <row r="49788" ht="30.75" customHeight="1" x14ac:dyDescent="0.25"/>
    <row r="49789" ht="30.75" customHeight="1" x14ac:dyDescent="0.25"/>
    <row r="49790" ht="30.75" customHeight="1" x14ac:dyDescent="0.25"/>
    <row r="49791" ht="30.75" customHeight="1" x14ac:dyDescent="0.25"/>
    <row r="49792" ht="30.75" customHeight="1" x14ac:dyDescent="0.25"/>
    <row r="49793" ht="30.75" customHeight="1" x14ac:dyDescent="0.25"/>
    <row r="49794" ht="30.75" customHeight="1" x14ac:dyDescent="0.25"/>
    <row r="49795" ht="30.75" customHeight="1" x14ac:dyDescent="0.25"/>
    <row r="49796" ht="30.75" customHeight="1" x14ac:dyDescent="0.25"/>
    <row r="49797" ht="30.75" customHeight="1" x14ac:dyDescent="0.25"/>
    <row r="49798" ht="30.75" customHeight="1" x14ac:dyDescent="0.25"/>
    <row r="49799" ht="30.75" customHeight="1" x14ac:dyDescent="0.25"/>
    <row r="49800" ht="30.75" customHeight="1" x14ac:dyDescent="0.25"/>
    <row r="49801" ht="30.75" customHeight="1" x14ac:dyDescent="0.25"/>
    <row r="49802" ht="30.75" customHeight="1" x14ac:dyDescent="0.25"/>
    <row r="49803" ht="30.75" customHeight="1" x14ac:dyDescent="0.25"/>
    <row r="49804" ht="30.75" customHeight="1" x14ac:dyDescent="0.25"/>
    <row r="49805" ht="30.75" customHeight="1" x14ac:dyDescent="0.25"/>
    <row r="49806" ht="30.75" customHeight="1" x14ac:dyDescent="0.25"/>
    <row r="49807" ht="30.75" customHeight="1" x14ac:dyDescent="0.25"/>
    <row r="49808" ht="30.75" customHeight="1" x14ac:dyDescent="0.25"/>
    <row r="49809" ht="30.75" customHeight="1" x14ac:dyDescent="0.25"/>
    <row r="49810" ht="30.75" customHeight="1" x14ac:dyDescent="0.25"/>
    <row r="49811" ht="30.75" customHeight="1" x14ac:dyDescent="0.25"/>
    <row r="49812" ht="30.75" customHeight="1" x14ac:dyDescent="0.25"/>
    <row r="49813" ht="30.75" customHeight="1" x14ac:dyDescent="0.25"/>
    <row r="49814" ht="30.75" customHeight="1" x14ac:dyDescent="0.25"/>
    <row r="49815" ht="30.75" customHeight="1" x14ac:dyDescent="0.25"/>
    <row r="49816" ht="30.75" customHeight="1" x14ac:dyDescent="0.25"/>
    <row r="49817" ht="30.75" customHeight="1" x14ac:dyDescent="0.25"/>
    <row r="49818" ht="30.75" customHeight="1" x14ac:dyDescent="0.25"/>
    <row r="49819" ht="30.75" customHeight="1" x14ac:dyDescent="0.25"/>
    <row r="49820" ht="30.75" customHeight="1" x14ac:dyDescent="0.25"/>
    <row r="49821" ht="30.75" customHeight="1" x14ac:dyDescent="0.25"/>
    <row r="49822" ht="30.75" customHeight="1" x14ac:dyDescent="0.25"/>
    <row r="49823" ht="30.75" customHeight="1" x14ac:dyDescent="0.25"/>
    <row r="49824" ht="30.75" customHeight="1" x14ac:dyDescent="0.25"/>
    <row r="49825" ht="30.75" customHeight="1" x14ac:dyDescent="0.25"/>
    <row r="49826" ht="30.75" customHeight="1" x14ac:dyDescent="0.25"/>
    <row r="49827" ht="30.75" customHeight="1" x14ac:dyDescent="0.25"/>
    <row r="49828" ht="30.75" customHeight="1" x14ac:dyDescent="0.25"/>
    <row r="49829" ht="30.75" customHeight="1" x14ac:dyDescent="0.25"/>
    <row r="49830" ht="30.75" customHeight="1" x14ac:dyDescent="0.25"/>
    <row r="49831" ht="30.75" customHeight="1" x14ac:dyDescent="0.25"/>
    <row r="49832" ht="30.75" customHeight="1" x14ac:dyDescent="0.25"/>
    <row r="49833" ht="30.75" customHeight="1" x14ac:dyDescent="0.25"/>
    <row r="49834" ht="30.75" customHeight="1" x14ac:dyDescent="0.25"/>
    <row r="49835" ht="30.75" customHeight="1" x14ac:dyDescent="0.25"/>
    <row r="49836" ht="30.75" customHeight="1" x14ac:dyDescent="0.25"/>
    <row r="49837" ht="30.75" customHeight="1" x14ac:dyDescent="0.25"/>
    <row r="49838" ht="30.75" customHeight="1" x14ac:dyDescent="0.25"/>
    <row r="49839" ht="30.75" customHeight="1" x14ac:dyDescent="0.25"/>
    <row r="49840" ht="30.75" customHeight="1" x14ac:dyDescent="0.25"/>
    <row r="49841" ht="30.75" customHeight="1" x14ac:dyDescent="0.25"/>
    <row r="49842" ht="30.75" customHeight="1" x14ac:dyDescent="0.25"/>
    <row r="49843" ht="30.75" customHeight="1" x14ac:dyDescent="0.25"/>
    <row r="49844" ht="30.75" customHeight="1" x14ac:dyDescent="0.25"/>
    <row r="49845" ht="30.75" customHeight="1" x14ac:dyDescent="0.25"/>
    <row r="49846" ht="30.75" customHeight="1" x14ac:dyDescent="0.25"/>
    <row r="49847" ht="30.75" customHeight="1" x14ac:dyDescent="0.25"/>
    <row r="49848" ht="30.75" customHeight="1" x14ac:dyDescent="0.25"/>
    <row r="49849" ht="30.75" customHeight="1" x14ac:dyDescent="0.25"/>
    <row r="49850" ht="30.75" customHeight="1" x14ac:dyDescent="0.25"/>
    <row r="49851" ht="30.75" customHeight="1" x14ac:dyDescent="0.25"/>
    <row r="49852" ht="30.75" customHeight="1" x14ac:dyDescent="0.25"/>
    <row r="49853" ht="30.75" customHeight="1" x14ac:dyDescent="0.25"/>
    <row r="49854" ht="30.75" customHeight="1" x14ac:dyDescent="0.25"/>
    <row r="49855" ht="30.75" customHeight="1" x14ac:dyDescent="0.25"/>
    <row r="49856" ht="30.75" customHeight="1" x14ac:dyDescent="0.25"/>
    <row r="49857" ht="30.75" customHeight="1" x14ac:dyDescent="0.25"/>
    <row r="49858" ht="30.75" customHeight="1" x14ac:dyDescent="0.25"/>
    <row r="49859" ht="30.75" customHeight="1" x14ac:dyDescent="0.25"/>
    <row r="49860" ht="30.75" customHeight="1" x14ac:dyDescent="0.25"/>
    <row r="49861" ht="30.75" customHeight="1" x14ac:dyDescent="0.25"/>
    <row r="49862" ht="30.75" customHeight="1" x14ac:dyDescent="0.25"/>
    <row r="49863" ht="30.75" customHeight="1" x14ac:dyDescent="0.25"/>
    <row r="49864" ht="30.75" customHeight="1" x14ac:dyDescent="0.25"/>
    <row r="49865" ht="30.75" customHeight="1" x14ac:dyDescent="0.25"/>
    <row r="49866" ht="30.75" customHeight="1" x14ac:dyDescent="0.25"/>
    <row r="49867" ht="30.75" customHeight="1" x14ac:dyDescent="0.25"/>
    <row r="49868" ht="30.75" customHeight="1" x14ac:dyDescent="0.25"/>
    <row r="49869" ht="30.75" customHeight="1" x14ac:dyDescent="0.25"/>
    <row r="49870" ht="30.75" customHeight="1" x14ac:dyDescent="0.25"/>
    <row r="49871" ht="30.75" customHeight="1" x14ac:dyDescent="0.25"/>
    <row r="49872" ht="30.75" customHeight="1" x14ac:dyDescent="0.25"/>
    <row r="49873" ht="30.75" customHeight="1" x14ac:dyDescent="0.25"/>
    <row r="49874" ht="30.75" customHeight="1" x14ac:dyDescent="0.25"/>
    <row r="49875" ht="30.75" customHeight="1" x14ac:dyDescent="0.25"/>
    <row r="49876" ht="30.75" customHeight="1" x14ac:dyDescent="0.25"/>
    <row r="49877" ht="30.75" customHeight="1" x14ac:dyDescent="0.25"/>
    <row r="49878" ht="30.75" customHeight="1" x14ac:dyDescent="0.25"/>
    <row r="49879" ht="30.75" customHeight="1" x14ac:dyDescent="0.25"/>
    <row r="49880" ht="30.75" customHeight="1" x14ac:dyDescent="0.25"/>
    <row r="49881" ht="30.75" customHeight="1" x14ac:dyDescent="0.25"/>
    <row r="49882" ht="30.75" customHeight="1" x14ac:dyDescent="0.25"/>
    <row r="49883" ht="30.75" customHeight="1" x14ac:dyDescent="0.25"/>
    <row r="49884" ht="30.75" customHeight="1" x14ac:dyDescent="0.25"/>
    <row r="49885" ht="30.75" customHeight="1" x14ac:dyDescent="0.25"/>
    <row r="49886" ht="30.75" customHeight="1" x14ac:dyDescent="0.25"/>
    <row r="49887" ht="30.75" customHeight="1" x14ac:dyDescent="0.25"/>
    <row r="49888" ht="30.75" customHeight="1" x14ac:dyDescent="0.25"/>
    <row r="49889" ht="30.75" customHeight="1" x14ac:dyDescent="0.25"/>
    <row r="49890" ht="30.75" customHeight="1" x14ac:dyDescent="0.25"/>
    <row r="49891" ht="30.75" customHeight="1" x14ac:dyDescent="0.25"/>
    <row r="49892" ht="30.75" customHeight="1" x14ac:dyDescent="0.25"/>
    <row r="49893" ht="30.75" customHeight="1" x14ac:dyDescent="0.25"/>
    <row r="49894" ht="30.75" customHeight="1" x14ac:dyDescent="0.25"/>
    <row r="49895" ht="30.75" customHeight="1" x14ac:dyDescent="0.25"/>
    <row r="49896" ht="30.75" customHeight="1" x14ac:dyDescent="0.25"/>
    <row r="49897" ht="30.75" customHeight="1" x14ac:dyDescent="0.25"/>
    <row r="49898" ht="30.75" customHeight="1" x14ac:dyDescent="0.25"/>
    <row r="49899" ht="30.75" customHeight="1" x14ac:dyDescent="0.25"/>
    <row r="49900" ht="30.75" customHeight="1" x14ac:dyDescent="0.25"/>
    <row r="49901" ht="30.75" customHeight="1" x14ac:dyDescent="0.25"/>
    <row r="49902" ht="30.75" customHeight="1" x14ac:dyDescent="0.25"/>
    <row r="49903" ht="30.75" customHeight="1" x14ac:dyDescent="0.25"/>
    <row r="49904" ht="30.75" customHeight="1" x14ac:dyDescent="0.25"/>
    <row r="49905" ht="30.75" customHeight="1" x14ac:dyDescent="0.25"/>
    <row r="49906" ht="30.75" customHeight="1" x14ac:dyDescent="0.25"/>
    <row r="49907" ht="30.75" customHeight="1" x14ac:dyDescent="0.25"/>
    <row r="49908" ht="30.75" customHeight="1" x14ac:dyDescent="0.25"/>
    <row r="49909" ht="30.75" customHeight="1" x14ac:dyDescent="0.25"/>
    <row r="49910" ht="30.75" customHeight="1" x14ac:dyDescent="0.25"/>
    <row r="49911" ht="30.75" customHeight="1" x14ac:dyDescent="0.25"/>
    <row r="49912" ht="30.75" customHeight="1" x14ac:dyDescent="0.25"/>
    <row r="49913" ht="30.75" customHeight="1" x14ac:dyDescent="0.25"/>
    <row r="49914" ht="30.75" customHeight="1" x14ac:dyDescent="0.25"/>
    <row r="49915" ht="30.75" customHeight="1" x14ac:dyDescent="0.25"/>
    <row r="49916" ht="30.75" customHeight="1" x14ac:dyDescent="0.25"/>
    <row r="49917" ht="30.75" customHeight="1" x14ac:dyDescent="0.25"/>
    <row r="49918" ht="30.75" customHeight="1" x14ac:dyDescent="0.25"/>
    <row r="49919" ht="30.75" customHeight="1" x14ac:dyDescent="0.25"/>
    <row r="49920" ht="30.75" customHeight="1" x14ac:dyDescent="0.25"/>
    <row r="49921" ht="30.75" customHeight="1" x14ac:dyDescent="0.25"/>
    <row r="49922" ht="30.75" customHeight="1" x14ac:dyDescent="0.25"/>
    <row r="49923" ht="30.75" customHeight="1" x14ac:dyDescent="0.25"/>
    <row r="49924" ht="30.75" customHeight="1" x14ac:dyDescent="0.25"/>
    <row r="49925" ht="30.75" customHeight="1" x14ac:dyDescent="0.25"/>
    <row r="49926" ht="30.75" customHeight="1" x14ac:dyDescent="0.25"/>
    <row r="49927" ht="30.75" customHeight="1" x14ac:dyDescent="0.25"/>
    <row r="49928" ht="30.75" customHeight="1" x14ac:dyDescent="0.25"/>
    <row r="49929" ht="30.75" customHeight="1" x14ac:dyDescent="0.25"/>
    <row r="49930" ht="30.75" customHeight="1" x14ac:dyDescent="0.25"/>
    <row r="49931" ht="30.75" customHeight="1" x14ac:dyDescent="0.25"/>
    <row r="49932" ht="30.75" customHeight="1" x14ac:dyDescent="0.25"/>
    <row r="49933" ht="30.75" customHeight="1" x14ac:dyDescent="0.25"/>
    <row r="49934" ht="30.75" customHeight="1" x14ac:dyDescent="0.25"/>
    <row r="49935" ht="30.75" customHeight="1" x14ac:dyDescent="0.25"/>
    <row r="49936" ht="30.75" customHeight="1" x14ac:dyDescent="0.25"/>
    <row r="49937" ht="30.75" customHeight="1" x14ac:dyDescent="0.25"/>
    <row r="49938" ht="30.75" customHeight="1" x14ac:dyDescent="0.25"/>
    <row r="49939" ht="30.75" customHeight="1" x14ac:dyDescent="0.25"/>
    <row r="49940" ht="30.75" customHeight="1" x14ac:dyDescent="0.25"/>
    <row r="49941" ht="30.75" customHeight="1" x14ac:dyDescent="0.25"/>
    <row r="49942" ht="30.75" customHeight="1" x14ac:dyDescent="0.25"/>
    <row r="49943" ht="30.75" customHeight="1" x14ac:dyDescent="0.25"/>
    <row r="49944" ht="30.75" customHeight="1" x14ac:dyDescent="0.25"/>
    <row r="49945" ht="30.75" customHeight="1" x14ac:dyDescent="0.25"/>
    <row r="49946" ht="30.75" customHeight="1" x14ac:dyDescent="0.25"/>
    <row r="49947" ht="30.75" customHeight="1" x14ac:dyDescent="0.25"/>
    <row r="49948" ht="30.75" customHeight="1" x14ac:dyDescent="0.25"/>
    <row r="49949" ht="30.75" customHeight="1" x14ac:dyDescent="0.25"/>
    <row r="49950" ht="30.75" customHeight="1" x14ac:dyDescent="0.25"/>
    <row r="49951" ht="30.75" customHeight="1" x14ac:dyDescent="0.25"/>
    <row r="49952" ht="30.75" customHeight="1" x14ac:dyDescent="0.25"/>
    <row r="49953" ht="30.75" customHeight="1" x14ac:dyDescent="0.25"/>
    <row r="49954" ht="30.75" customHeight="1" x14ac:dyDescent="0.25"/>
    <row r="49955" ht="30.75" customHeight="1" x14ac:dyDescent="0.25"/>
    <row r="49956" ht="30.75" customHeight="1" x14ac:dyDescent="0.25"/>
    <row r="49957" ht="30.75" customHeight="1" x14ac:dyDescent="0.25"/>
    <row r="49958" ht="30.75" customHeight="1" x14ac:dyDescent="0.25"/>
    <row r="49959" ht="30.75" customHeight="1" x14ac:dyDescent="0.25"/>
    <row r="49960" ht="30.75" customHeight="1" x14ac:dyDescent="0.25"/>
    <row r="49961" ht="30.75" customHeight="1" x14ac:dyDescent="0.25"/>
    <row r="49962" ht="30.75" customHeight="1" x14ac:dyDescent="0.25"/>
    <row r="49963" ht="30.75" customHeight="1" x14ac:dyDescent="0.25"/>
    <row r="49964" ht="30.75" customHeight="1" x14ac:dyDescent="0.25"/>
    <row r="49965" ht="30.75" customHeight="1" x14ac:dyDescent="0.25"/>
    <row r="49966" ht="30.75" customHeight="1" x14ac:dyDescent="0.25"/>
    <row r="49967" ht="30.75" customHeight="1" x14ac:dyDescent="0.25"/>
    <row r="49968" ht="30.75" customHeight="1" x14ac:dyDescent="0.25"/>
    <row r="49969" ht="30.75" customHeight="1" x14ac:dyDescent="0.25"/>
    <row r="49970" ht="30.75" customHeight="1" x14ac:dyDescent="0.25"/>
    <row r="49971" ht="30.75" customHeight="1" x14ac:dyDescent="0.25"/>
    <row r="49972" ht="30.75" customHeight="1" x14ac:dyDescent="0.25"/>
    <row r="49973" ht="30.75" customHeight="1" x14ac:dyDescent="0.25"/>
    <row r="49974" ht="30.75" customHeight="1" x14ac:dyDescent="0.25"/>
    <row r="49975" ht="30.75" customHeight="1" x14ac:dyDescent="0.25"/>
    <row r="49976" ht="30.75" customHeight="1" x14ac:dyDescent="0.25"/>
    <row r="49977" ht="30.75" customHeight="1" x14ac:dyDescent="0.25"/>
    <row r="49978" ht="30.75" customHeight="1" x14ac:dyDescent="0.25"/>
    <row r="49979" ht="30.75" customHeight="1" x14ac:dyDescent="0.25"/>
    <row r="49980" ht="30.75" customHeight="1" x14ac:dyDescent="0.25"/>
    <row r="49981" ht="30.75" customHeight="1" x14ac:dyDescent="0.25"/>
    <row r="49982" ht="30.75" customHeight="1" x14ac:dyDescent="0.25"/>
    <row r="49983" ht="30.75" customHeight="1" x14ac:dyDescent="0.25"/>
    <row r="49984" ht="30.75" customHeight="1" x14ac:dyDescent="0.25"/>
    <row r="49985" ht="30.75" customHeight="1" x14ac:dyDescent="0.25"/>
    <row r="49986" ht="30.75" customHeight="1" x14ac:dyDescent="0.25"/>
    <row r="49987" ht="30.75" customHeight="1" x14ac:dyDescent="0.25"/>
    <row r="49988" ht="30.75" customHeight="1" x14ac:dyDescent="0.25"/>
    <row r="49989" ht="30.75" customHeight="1" x14ac:dyDescent="0.25"/>
    <row r="49990" ht="30.75" customHeight="1" x14ac:dyDescent="0.25"/>
    <row r="49991" ht="30.75" customHeight="1" x14ac:dyDescent="0.25"/>
    <row r="49992" ht="30.75" customHeight="1" x14ac:dyDescent="0.25"/>
    <row r="49993" ht="30.75" customHeight="1" x14ac:dyDescent="0.25"/>
    <row r="49994" ht="30.75" customHeight="1" x14ac:dyDescent="0.25"/>
    <row r="49995" ht="30.75" customHeight="1" x14ac:dyDescent="0.25"/>
    <row r="49996" ht="30.75" customHeight="1" x14ac:dyDescent="0.25"/>
    <row r="49997" ht="30.75" customHeight="1" x14ac:dyDescent="0.25"/>
    <row r="49998" ht="30.75" customHeight="1" x14ac:dyDescent="0.25"/>
    <row r="49999" ht="30.75" customHeight="1" x14ac:dyDescent="0.25"/>
    <row r="50000" ht="30.75" customHeight="1" x14ac:dyDescent="0.25"/>
    <row r="50001" ht="30.75" customHeight="1" x14ac:dyDescent="0.25"/>
    <row r="50002" ht="30.75" customHeight="1" x14ac:dyDescent="0.25"/>
    <row r="50003" ht="30.75" customHeight="1" x14ac:dyDescent="0.25"/>
    <row r="50004" ht="30.75" customHeight="1" x14ac:dyDescent="0.25"/>
    <row r="50005" ht="30.75" customHeight="1" x14ac:dyDescent="0.25"/>
    <row r="50006" ht="30.75" customHeight="1" x14ac:dyDescent="0.25"/>
    <row r="50007" ht="30.75" customHeight="1" x14ac:dyDescent="0.25"/>
    <row r="50008" ht="30.75" customHeight="1" x14ac:dyDescent="0.25"/>
    <row r="50009" ht="30.75" customHeight="1" x14ac:dyDescent="0.25"/>
    <row r="50010" ht="30.75" customHeight="1" x14ac:dyDescent="0.25"/>
    <row r="50011" ht="30.75" customHeight="1" x14ac:dyDescent="0.25"/>
    <row r="50012" ht="30.75" customHeight="1" x14ac:dyDescent="0.25"/>
    <row r="50013" ht="30.75" customHeight="1" x14ac:dyDescent="0.25"/>
    <row r="50014" ht="30.75" customHeight="1" x14ac:dyDescent="0.25"/>
    <row r="50015" ht="30.75" customHeight="1" x14ac:dyDescent="0.25"/>
    <row r="50016" ht="30.75" customHeight="1" x14ac:dyDescent="0.25"/>
    <row r="50017" ht="30.75" customHeight="1" x14ac:dyDescent="0.25"/>
    <row r="50018" ht="30.75" customHeight="1" x14ac:dyDescent="0.25"/>
    <row r="50019" ht="30.75" customHeight="1" x14ac:dyDescent="0.25"/>
    <row r="50020" ht="30.75" customHeight="1" x14ac:dyDescent="0.25"/>
    <row r="50021" ht="30.75" customHeight="1" x14ac:dyDescent="0.25"/>
    <row r="50022" ht="30.75" customHeight="1" x14ac:dyDescent="0.25"/>
    <row r="50023" ht="30.75" customHeight="1" x14ac:dyDescent="0.25"/>
    <row r="50024" ht="30.75" customHeight="1" x14ac:dyDescent="0.25"/>
    <row r="50025" ht="30.75" customHeight="1" x14ac:dyDescent="0.25"/>
    <row r="50026" ht="30.75" customHeight="1" x14ac:dyDescent="0.25"/>
    <row r="50027" ht="30.75" customHeight="1" x14ac:dyDescent="0.25"/>
    <row r="50028" ht="30.75" customHeight="1" x14ac:dyDescent="0.25"/>
    <row r="50029" ht="30.75" customHeight="1" x14ac:dyDescent="0.25"/>
    <row r="50030" ht="30.75" customHeight="1" x14ac:dyDescent="0.25"/>
    <row r="50031" ht="30.75" customHeight="1" x14ac:dyDescent="0.25"/>
    <row r="50032" ht="30.75" customHeight="1" x14ac:dyDescent="0.25"/>
    <row r="50033" ht="30.75" customHeight="1" x14ac:dyDescent="0.25"/>
    <row r="50034" ht="30.75" customHeight="1" x14ac:dyDescent="0.25"/>
    <row r="50035" ht="30.75" customHeight="1" x14ac:dyDescent="0.25"/>
    <row r="50036" ht="30.75" customHeight="1" x14ac:dyDescent="0.25"/>
    <row r="50037" ht="30.75" customHeight="1" x14ac:dyDescent="0.25"/>
    <row r="50038" ht="30.75" customHeight="1" x14ac:dyDescent="0.25"/>
    <row r="50039" ht="30.75" customHeight="1" x14ac:dyDescent="0.25"/>
    <row r="50040" ht="30.75" customHeight="1" x14ac:dyDescent="0.25"/>
    <row r="50041" ht="30.75" customHeight="1" x14ac:dyDescent="0.25"/>
    <row r="50042" ht="30.75" customHeight="1" x14ac:dyDescent="0.25"/>
    <row r="50043" ht="30.75" customHeight="1" x14ac:dyDescent="0.25"/>
    <row r="50044" ht="30.75" customHeight="1" x14ac:dyDescent="0.25"/>
    <row r="50045" ht="30.75" customHeight="1" x14ac:dyDescent="0.25"/>
    <row r="50046" ht="30.75" customHeight="1" x14ac:dyDescent="0.25"/>
    <row r="50047" ht="30.75" customHeight="1" x14ac:dyDescent="0.25"/>
    <row r="50048" ht="30.75" customHeight="1" x14ac:dyDescent="0.25"/>
    <row r="50049" ht="30.75" customHeight="1" x14ac:dyDescent="0.25"/>
    <row r="50050" ht="30.75" customHeight="1" x14ac:dyDescent="0.25"/>
    <row r="50051" ht="30.75" customHeight="1" x14ac:dyDescent="0.25"/>
    <row r="50052" ht="30.75" customHeight="1" x14ac:dyDescent="0.25"/>
    <row r="50053" ht="30.75" customHeight="1" x14ac:dyDescent="0.25"/>
    <row r="50054" ht="30.75" customHeight="1" x14ac:dyDescent="0.25"/>
    <row r="50055" ht="30.75" customHeight="1" x14ac:dyDescent="0.25"/>
    <row r="50056" ht="30.75" customHeight="1" x14ac:dyDescent="0.25"/>
    <row r="50057" ht="30.75" customHeight="1" x14ac:dyDescent="0.25"/>
    <row r="50058" ht="30.75" customHeight="1" x14ac:dyDescent="0.25"/>
    <row r="50059" ht="30.75" customHeight="1" x14ac:dyDescent="0.25"/>
    <row r="50060" ht="30.75" customHeight="1" x14ac:dyDescent="0.25"/>
    <row r="50061" ht="30.75" customHeight="1" x14ac:dyDescent="0.25"/>
    <row r="50062" ht="30.75" customHeight="1" x14ac:dyDescent="0.25"/>
    <row r="50063" ht="30.75" customHeight="1" x14ac:dyDescent="0.25"/>
    <row r="50064" ht="30.75" customHeight="1" x14ac:dyDescent="0.25"/>
    <row r="50065" ht="30.75" customHeight="1" x14ac:dyDescent="0.25"/>
    <row r="50066" ht="30.75" customHeight="1" x14ac:dyDescent="0.25"/>
    <row r="50067" ht="30.75" customHeight="1" x14ac:dyDescent="0.25"/>
    <row r="50068" ht="30.75" customHeight="1" x14ac:dyDescent="0.25"/>
    <row r="50069" ht="30.75" customHeight="1" x14ac:dyDescent="0.25"/>
    <row r="50070" ht="30.75" customHeight="1" x14ac:dyDescent="0.25"/>
    <row r="50071" ht="30.75" customHeight="1" x14ac:dyDescent="0.25"/>
    <row r="50072" ht="30.75" customHeight="1" x14ac:dyDescent="0.25"/>
    <row r="50073" ht="30.75" customHeight="1" x14ac:dyDescent="0.25"/>
    <row r="50074" ht="30.75" customHeight="1" x14ac:dyDescent="0.25"/>
    <row r="50075" ht="30.75" customHeight="1" x14ac:dyDescent="0.25"/>
    <row r="50076" ht="30.75" customHeight="1" x14ac:dyDescent="0.25"/>
    <row r="50077" ht="30.75" customHeight="1" x14ac:dyDescent="0.25"/>
    <row r="50078" ht="30.75" customHeight="1" x14ac:dyDescent="0.25"/>
    <row r="50079" ht="30.75" customHeight="1" x14ac:dyDescent="0.25"/>
    <row r="50080" ht="30.75" customHeight="1" x14ac:dyDescent="0.25"/>
    <row r="50081" ht="30.75" customHeight="1" x14ac:dyDescent="0.25"/>
    <row r="50082" ht="30.75" customHeight="1" x14ac:dyDescent="0.25"/>
    <row r="50083" ht="30.75" customHeight="1" x14ac:dyDescent="0.25"/>
    <row r="50084" ht="30.75" customHeight="1" x14ac:dyDescent="0.25"/>
    <row r="50085" ht="30.75" customHeight="1" x14ac:dyDescent="0.25"/>
    <row r="50086" ht="30.75" customHeight="1" x14ac:dyDescent="0.25"/>
    <row r="50087" ht="30.75" customHeight="1" x14ac:dyDescent="0.25"/>
    <row r="50088" ht="30.75" customHeight="1" x14ac:dyDescent="0.25"/>
    <row r="50089" ht="30.75" customHeight="1" x14ac:dyDescent="0.25"/>
    <row r="50090" ht="30.75" customHeight="1" x14ac:dyDescent="0.25"/>
    <row r="50091" ht="30.75" customHeight="1" x14ac:dyDescent="0.25"/>
    <row r="50092" ht="30.75" customHeight="1" x14ac:dyDescent="0.25"/>
    <row r="50093" ht="30.75" customHeight="1" x14ac:dyDescent="0.25"/>
    <row r="50094" ht="30.75" customHeight="1" x14ac:dyDescent="0.25"/>
    <row r="50095" ht="30.75" customHeight="1" x14ac:dyDescent="0.25"/>
    <row r="50096" ht="30.75" customHeight="1" x14ac:dyDescent="0.25"/>
    <row r="50097" ht="30.75" customHeight="1" x14ac:dyDescent="0.25"/>
    <row r="50098" ht="30.75" customHeight="1" x14ac:dyDescent="0.25"/>
    <row r="50099" ht="30.75" customHeight="1" x14ac:dyDescent="0.25"/>
    <row r="50100" ht="30.75" customHeight="1" x14ac:dyDescent="0.25"/>
    <row r="50101" ht="30.75" customHeight="1" x14ac:dyDescent="0.25"/>
    <row r="50102" ht="30.75" customHeight="1" x14ac:dyDescent="0.25"/>
    <row r="50103" ht="30.75" customHeight="1" x14ac:dyDescent="0.25"/>
    <row r="50104" ht="30.75" customHeight="1" x14ac:dyDescent="0.25"/>
    <row r="50105" ht="30.75" customHeight="1" x14ac:dyDescent="0.25"/>
    <row r="50106" ht="30.75" customHeight="1" x14ac:dyDescent="0.25"/>
    <row r="50107" ht="30.75" customHeight="1" x14ac:dyDescent="0.25"/>
    <row r="50108" ht="30.75" customHeight="1" x14ac:dyDescent="0.25"/>
    <row r="50109" ht="30.75" customHeight="1" x14ac:dyDescent="0.25"/>
    <row r="50110" ht="30.75" customHeight="1" x14ac:dyDescent="0.25"/>
    <row r="50111" ht="30.75" customHeight="1" x14ac:dyDescent="0.25"/>
    <row r="50112" ht="30.75" customHeight="1" x14ac:dyDescent="0.25"/>
    <row r="50113" ht="30.75" customHeight="1" x14ac:dyDescent="0.25"/>
    <row r="50114" ht="30.75" customHeight="1" x14ac:dyDescent="0.25"/>
    <row r="50115" ht="30.75" customHeight="1" x14ac:dyDescent="0.25"/>
    <row r="50116" ht="30.75" customHeight="1" x14ac:dyDescent="0.25"/>
    <row r="50117" ht="30.75" customHeight="1" x14ac:dyDescent="0.25"/>
    <row r="50118" ht="30.75" customHeight="1" x14ac:dyDescent="0.25"/>
    <row r="50119" ht="30.75" customHeight="1" x14ac:dyDescent="0.25"/>
    <row r="50120" ht="30.75" customHeight="1" x14ac:dyDescent="0.25"/>
    <row r="50121" ht="30.75" customHeight="1" x14ac:dyDescent="0.25"/>
    <row r="50122" ht="30.75" customHeight="1" x14ac:dyDescent="0.25"/>
    <row r="50123" ht="30.75" customHeight="1" x14ac:dyDescent="0.25"/>
    <row r="50124" ht="30.75" customHeight="1" x14ac:dyDescent="0.25"/>
    <row r="50125" ht="30.75" customHeight="1" x14ac:dyDescent="0.25"/>
    <row r="50126" ht="30.75" customHeight="1" x14ac:dyDescent="0.25"/>
    <row r="50127" ht="30.75" customHeight="1" x14ac:dyDescent="0.25"/>
    <row r="50128" ht="30.75" customHeight="1" x14ac:dyDescent="0.25"/>
    <row r="50129" ht="30.75" customHeight="1" x14ac:dyDescent="0.25"/>
    <row r="50130" ht="30.75" customHeight="1" x14ac:dyDescent="0.25"/>
    <row r="50131" ht="30.75" customHeight="1" x14ac:dyDescent="0.25"/>
    <row r="50132" ht="30.75" customHeight="1" x14ac:dyDescent="0.25"/>
    <row r="50133" ht="30.75" customHeight="1" x14ac:dyDescent="0.25"/>
    <row r="50134" ht="30.75" customHeight="1" x14ac:dyDescent="0.25"/>
    <row r="50135" ht="30.75" customHeight="1" x14ac:dyDescent="0.25"/>
    <row r="50136" ht="30.75" customHeight="1" x14ac:dyDescent="0.25"/>
    <row r="50137" ht="30.75" customHeight="1" x14ac:dyDescent="0.25"/>
    <row r="50138" ht="30.75" customHeight="1" x14ac:dyDescent="0.25"/>
    <row r="50139" ht="30.75" customHeight="1" x14ac:dyDescent="0.25"/>
    <row r="50140" ht="30.75" customHeight="1" x14ac:dyDescent="0.25"/>
    <row r="50141" ht="30.75" customHeight="1" x14ac:dyDescent="0.25"/>
    <row r="50142" ht="30.75" customHeight="1" x14ac:dyDescent="0.25"/>
    <row r="50143" ht="30.75" customHeight="1" x14ac:dyDescent="0.25"/>
    <row r="50144" ht="30.75" customHeight="1" x14ac:dyDescent="0.25"/>
    <row r="50145" ht="30.75" customHeight="1" x14ac:dyDescent="0.25"/>
    <row r="50146" ht="30.75" customHeight="1" x14ac:dyDescent="0.25"/>
    <row r="50147" ht="30.75" customHeight="1" x14ac:dyDescent="0.25"/>
    <row r="50148" ht="30.75" customHeight="1" x14ac:dyDescent="0.25"/>
    <row r="50149" ht="30.75" customHeight="1" x14ac:dyDescent="0.25"/>
    <row r="50150" ht="30.75" customHeight="1" x14ac:dyDescent="0.25"/>
    <row r="50151" ht="30.75" customHeight="1" x14ac:dyDescent="0.25"/>
    <row r="50152" ht="30.75" customHeight="1" x14ac:dyDescent="0.25"/>
    <row r="50153" ht="30.75" customHeight="1" x14ac:dyDescent="0.25"/>
    <row r="50154" ht="30.75" customHeight="1" x14ac:dyDescent="0.25"/>
    <row r="50155" ht="30.75" customHeight="1" x14ac:dyDescent="0.25"/>
    <row r="50156" ht="30.75" customHeight="1" x14ac:dyDescent="0.25"/>
    <row r="50157" ht="30.75" customHeight="1" x14ac:dyDescent="0.25"/>
    <row r="50158" ht="30.75" customHeight="1" x14ac:dyDescent="0.25"/>
    <row r="50159" ht="30.75" customHeight="1" x14ac:dyDescent="0.25"/>
    <row r="50160" ht="30.75" customHeight="1" x14ac:dyDescent="0.25"/>
    <row r="50161" ht="30.75" customHeight="1" x14ac:dyDescent="0.25"/>
    <row r="50162" ht="30.75" customHeight="1" x14ac:dyDescent="0.25"/>
    <row r="50163" ht="30.75" customHeight="1" x14ac:dyDescent="0.25"/>
    <row r="50164" ht="30.75" customHeight="1" x14ac:dyDescent="0.25"/>
    <row r="50165" ht="30.75" customHeight="1" x14ac:dyDescent="0.25"/>
    <row r="50166" ht="30.75" customHeight="1" x14ac:dyDescent="0.25"/>
    <row r="50167" ht="30.75" customHeight="1" x14ac:dyDescent="0.25"/>
    <row r="50168" ht="30.75" customHeight="1" x14ac:dyDescent="0.25"/>
    <row r="50169" ht="30.75" customHeight="1" x14ac:dyDescent="0.25"/>
    <row r="50170" ht="30.75" customHeight="1" x14ac:dyDescent="0.25"/>
    <row r="50171" ht="30.75" customHeight="1" x14ac:dyDescent="0.25"/>
    <row r="50172" ht="30.75" customHeight="1" x14ac:dyDescent="0.25"/>
    <row r="50173" ht="30.75" customHeight="1" x14ac:dyDescent="0.25"/>
    <row r="50174" ht="30.75" customHeight="1" x14ac:dyDescent="0.25"/>
    <row r="50175" ht="30.75" customHeight="1" x14ac:dyDescent="0.25"/>
    <row r="50176" ht="30.75" customHeight="1" x14ac:dyDescent="0.25"/>
    <row r="50177" ht="30.75" customHeight="1" x14ac:dyDescent="0.25"/>
    <row r="50178" ht="30.75" customHeight="1" x14ac:dyDescent="0.25"/>
    <row r="50179" ht="30.75" customHeight="1" x14ac:dyDescent="0.25"/>
    <row r="50180" ht="30.75" customHeight="1" x14ac:dyDescent="0.25"/>
    <row r="50181" ht="30.75" customHeight="1" x14ac:dyDescent="0.25"/>
    <row r="50182" ht="30.75" customHeight="1" x14ac:dyDescent="0.25"/>
    <row r="50183" ht="30.75" customHeight="1" x14ac:dyDescent="0.25"/>
    <row r="50184" ht="30.75" customHeight="1" x14ac:dyDescent="0.25"/>
    <row r="50185" ht="30.75" customHeight="1" x14ac:dyDescent="0.25"/>
    <row r="50186" ht="30.75" customHeight="1" x14ac:dyDescent="0.25"/>
    <row r="50187" ht="30.75" customHeight="1" x14ac:dyDescent="0.25"/>
    <row r="50188" ht="30.75" customHeight="1" x14ac:dyDescent="0.25"/>
    <row r="50189" ht="30.75" customHeight="1" x14ac:dyDescent="0.25"/>
    <row r="50190" ht="30.75" customHeight="1" x14ac:dyDescent="0.25"/>
    <row r="50191" ht="30.75" customHeight="1" x14ac:dyDescent="0.25"/>
    <row r="50192" ht="30.75" customHeight="1" x14ac:dyDescent="0.25"/>
    <row r="50193" ht="30.75" customHeight="1" x14ac:dyDescent="0.25"/>
    <row r="50194" ht="30.75" customHeight="1" x14ac:dyDescent="0.25"/>
    <row r="50195" ht="30.75" customHeight="1" x14ac:dyDescent="0.25"/>
    <row r="50196" ht="30.75" customHeight="1" x14ac:dyDescent="0.25"/>
    <row r="50197" ht="30.75" customHeight="1" x14ac:dyDescent="0.25"/>
    <row r="50198" ht="30.75" customHeight="1" x14ac:dyDescent="0.25"/>
    <row r="50199" ht="30.75" customHeight="1" x14ac:dyDescent="0.25"/>
    <row r="50200" ht="30.75" customHeight="1" x14ac:dyDescent="0.25"/>
    <row r="50201" ht="30.75" customHeight="1" x14ac:dyDescent="0.25"/>
    <row r="50202" ht="30.75" customHeight="1" x14ac:dyDescent="0.25"/>
    <row r="50203" ht="30.75" customHeight="1" x14ac:dyDescent="0.25"/>
    <row r="50204" ht="30.75" customHeight="1" x14ac:dyDescent="0.25"/>
    <row r="50205" ht="30.75" customHeight="1" x14ac:dyDescent="0.25"/>
    <row r="50206" ht="30.75" customHeight="1" x14ac:dyDescent="0.25"/>
    <row r="50207" ht="30.75" customHeight="1" x14ac:dyDescent="0.25"/>
    <row r="50208" ht="30.75" customHeight="1" x14ac:dyDescent="0.25"/>
    <row r="50209" ht="30.75" customHeight="1" x14ac:dyDescent="0.25"/>
    <row r="50210" ht="30.75" customHeight="1" x14ac:dyDescent="0.25"/>
    <row r="50211" ht="30.75" customHeight="1" x14ac:dyDescent="0.25"/>
    <row r="50212" ht="30.75" customHeight="1" x14ac:dyDescent="0.25"/>
    <row r="50213" ht="30.75" customHeight="1" x14ac:dyDescent="0.25"/>
    <row r="50214" ht="30.75" customHeight="1" x14ac:dyDescent="0.25"/>
    <row r="50215" ht="30.75" customHeight="1" x14ac:dyDescent="0.25"/>
    <row r="50216" ht="30.75" customHeight="1" x14ac:dyDescent="0.25"/>
    <row r="50217" ht="30.75" customHeight="1" x14ac:dyDescent="0.25"/>
    <row r="50218" ht="30.75" customHeight="1" x14ac:dyDescent="0.25"/>
    <row r="50219" ht="30.75" customHeight="1" x14ac:dyDescent="0.25"/>
    <row r="50220" ht="30.75" customHeight="1" x14ac:dyDescent="0.25"/>
    <row r="50221" ht="30.75" customHeight="1" x14ac:dyDescent="0.25"/>
    <row r="50222" ht="30.75" customHeight="1" x14ac:dyDescent="0.25"/>
    <row r="50223" ht="30.75" customHeight="1" x14ac:dyDescent="0.25"/>
    <row r="50224" ht="30.75" customHeight="1" x14ac:dyDescent="0.25"/>
    <row r="50225" ht="30.75" customHeight="1" x14ac:dyDescent="0.25"/>
    <row r="50226" ht="30.75" customHeight="1" x14ac:dyDescent="0.25"/>
    <row r="50227" ht="30.75" customHeight="1" x14ac:dyDescent="0.25"/>
    <row r="50228" ht="30.75" customHeight="1" x14ac:dyDescent="0.25"/>
    <row r="50229" ht="30.75" customHeight="1" x14ac:dyDescent="0.25"/>
    <row r="50230" ht="30.75" customHeight="1" x14ac:dyDescent="0.25"/>
    <row r="50231" ht="30.75" customHeight="1" x14ac:dyDescent="0.25"/>
    <row r="50232" ht="30.75" customHeight="1" x14ac:dyDescent="0.25"/>
    <row r="50233" ht="30.75" customHeight="1" x14ac:dyDescent="0.25"/>
    <row r="50234" ht="30.75" customHeight="1" x14ac:dyDescent="0.25"/>
    <row r="50235" ht="30.75" customHeight="1" x14ac:dyDescent="0.25"/>
    <row r="50236" ht="30.75" customHeight="1" x14ac:dyDescent="0.25"/>
    <row r="50237" ht="30.75" customHeight="1" x14ac:dyDescent="0.25"/>
    <row r="50238" ht="30.75" customHeight="1" x14ac:dyDescent="0.25"/>
    <row r="50239" ht="30.75" customHeight="1" x14ac:dyDescent="0.25"/>
    <row r="50240" ht="30.75" customHeight="1" x14ac:dyDescent="0.25"/>
    <row r="50241" ht="30.75" customHeight="1" x14ac:dyDescent="0.25"/>
    <row r="50242" ht="30.75" customHeight="1" x14ac:dyDescent="0.25"/>
    <row r="50243" ht="30.75" customHeight="1" x14ac:dyDescent="0.25"/>
    <row r="50244" ht="30.75" customHeight="1" x14ac:dyDescent="0.25"/>
    <row r="50245" ht="30.75" customHeight="1" x14ac:dyDescent="0.25"/>
    <row r="50246" ht="30.75" customHeight="1" x14ac:dyDescent="0.25"/>
    <row r="50247" ht="30.75" customHeight="1" x14ac:dyDescent="0.25"/>
    <row r="50248" ht="30.75" customHeight="1" x14ac:dyDescent="0.25"/>
    <row r="50249" ht="30.75" customHeight="1" x14ac:dyDescent="0.25"/>
    <row r="50250" ht="30.75" customHeight="1" x14ac:dyDescent="0.25"/>
    <row r="50251" ht="30.75" customHeight="1" x14ac:dyDescent="0.25"/>
    <row r="50252" ht="30.75" customHeight="1" x14ac:dyDescent="0.25"/>
    <row r="50253" ht="30.75" customHeight="1" x14ac:dyDescent="0.25"/>
    <row r="50254" ht="30.75" customHeight="1" x14ac:dyDescent="0.25"/>
    <row r="50255" ht="30.75" customHeight="1" x14ac:dyDescent="0.25"/>
    <row r="50256" ht="30.75" customHeight="1" x14ac:dyDescent="0.25"/>
    <row r="50257" ht="30.75" customHeight="1" x14ac:dyDescent="0.25"/>
    <row r="50258" ht="30.75" customHeight="1" x14ac:dyDescent="0.25"/>
    <row r="50259" ht="30.75" customHeight="1" x14ac:dyDescent="0.25"/>
    <row r="50260" ht="30.75" customHeight="1" x14ac:dyDescent="0.25"/>
    <row r="50261" ht="30.75" customHeight="1" x14ac:dyDescent="0.25"/>
    <row r="50262" ht="30.75" customHeight="1" x14ac:dyDescent="0.25"/>
    <row r="50263" ht="30.75" customHeight="1" x14ac:dyDescent="0.25"/>
    <row r="50264" ht="30.75" customHeight="1" x14ac:dyDescent="0.25"/>
    <row r="50265" ht="30.75" customHeight="1" x14ac:dyDescent="0.25"/>
    <row r="50266" ht="30.75" customHeight="1" x14ac:dyDescent="0.25"/>
    <row r="50267" ht="30.75" customHeight="1" x14ac:dyDescent="0.25"/>
    <row r="50268" ht="30.75" customHeight="1" x14ac:dyDescent="0.25"/>
    <row r="50269" ht="30.75" customHeight="1" x14ac:dyDescent="0.25"/>
    <row r="50270" ht="30.75" customHeight="1" x14ac:dyDescent="0.25"/>
    <row r="50271" ht="30.75" customHeight="1" x14ac:dyDescent="0.25"/>
    <row r="50272" ht="30.75" customHeight="1" x14ac:dyDescent="0.25"/>
    <row r="50273" ht="30.75" customHeight="1" x14ac:dyDescent="0.25"/>
    <row r="50274" ht="30.75" customHeight="1" x14ac:dyDescent="0.25"/>
    <row r="50275" ht="30.75" customHeight="1" x14ac:dyDescent="0.25"/>
    <row r="50276" ht="30.75" customHeight="1" x14ac:dyDescent="0.25"/>
    <row r="50277" ht="30.75" customHeight="1" x14ac:dyDescent="0.25"/>
    <row r="50278" ht="30.75" customHeight="1" x14ac:dyDescent="0.25"/>
    <row r="50279" ht="30.75" customHeight="1" x14ac:dyDescent="0.25"/>
    <row r="50280" ht="30.75" customHeight="1" x14ac:dyDescent="0.25"/>
    <row r="50281" ht="30.75" customHeight="1" x14ac:dyDescent="0.25"/>
    <row r="50282" ht="30.75" customHeight="1" x14ac:dyDescent="0.25"/>
    <row r="50283" ht="30.75" customHeight="1" x14ac:dyDescent="0.25"/>
    <row r="50284" ht="30.75" customHeight="1" x14ac:dyDescent="0.25"/>
    <row r="50285" ht="30.75" customHeight="1" x14ac:dyDescent="0.25"/>
    <row r="50286" ht="30.75" customHeight="1" x14ac:dyDescent="0.25"/>
    <row r="50287" ht="30.75" customHeight="1" x14ac:dyDescent="0.25"/>
    <row r="50288" ht="30.75" customHeight="1" x14ac:dyDescent="0.25"/>
    <row r="50289" ht="30.75" customHeight="1" x14ac:dyDescent="0.25"/>
    <row r="50290" ht="30.75" customHeight="1" x14ac:dyDescent="0.25"/>
    <row r="50291" ht="30.75" customHeight="1" x14ac:dyDescent="0.25"/>
    <row r="50292" ht="30.75" customHeight="1" x14ac:dyDescent="0.25"/>
    <row r="50293" ht="30.75" customHeight="1" x14ac:dyDescent="0.25"/>
    <row r="50294" ht="30.75" customHeight="1" x14ac:dyDescent="0.25"/>
    <row r="50295" ht="30.75" customHeight="1" x14ac:dyDescent="0.25"/>
    <row r="50296" ht="30.75" customHeight="1" x14ac:dyDescent="0.25"/>
    <row r="50297" ht="30.75" customHeight="1" x14ac:dyDescent="0.25"/>
    <row r="50298" ht="30.75" customHeight="1" x14ac:dyDescent="0.25"/>
    <row r="50299" ht="30.75" customHeight="1" x14ac:dyDescent="0.25"/>
    <row r="50300" ht="30.75" customHeight="1" x14ac:dyDescent="0.25"/>
    <row r="50301" ht="30.75" customHeight="1" x14ac:dyDescent="0.25"/>
    <row r="50302" ht="30.75" customHeight="1" x14ac:dyDescent="0.25"/>
    <row r="50303" ht="30.75" customHeight="1" x14ac:dyDescent="0.25"/>
    <row r="50304" ht="30.75" customHeight="1" x14ac:dyDescent="0.25"/>
    <row r="50305" ht="30.75" customHeight="1" x14ac:dyDescent="0.25"/>
    <row r="50306" ht="30.75" customHeight="1" x14ac:dyDescent="0.25"/>
    <row r="50307" ht="30.75" customHeight="1" x14ac:dyDescent="0.25"/>
    <row r="50308" ht="30.75" customHeight="1" x14ac:dyDescent="0.25"/>
    <row r="50309" ht="30.75" customHeight="1" x14ac:dyDescent="0.25"/>
    <row r="50310" ht="30.75" customHeight="1" x14ac:dyDescent="0.25"/>
    <row r="50311" ht="30.75" customHeight="1" x14ac:dyDescent="0.25"/>
    <row r="50312" ht="30.75" customHeight="1" x14ac:dyDescent="0.25"/>
    <row r="50313" ht="30.75" customHeight="1" x14ac:dyDescent="0.25"/>
    <row r="50314" ht="30.75" customHeight="1" x14ac:dyDescent="0.25"/>
    <row r="50315" ht="30.75" customHeight="1" x14ac:dyDescent="0.25"/>
    <row r="50316" ht="30.75" customHeight="1" x14ac:dyDescent="0.25"/>
    <row r="50317" ht="30.75" customHeight="1" x14ac:dyDescent="0.25"/>
    <row r="50318" ht="30.75" customHeight="1" x14ac:dyDescent="0.25"/>
    <row r="50319" ht="30.75" customHeight="1" x14ac:dyDescent="0.25"/>
    <row r="50320" ht="30.75" customHeight="1" x14ac:dyDescent="0.25"/>
    <row r="50321" ht="30.75" customHeight="1" x14ac:dyDescent="0.25"/>
    <row r="50322" ht="30.75" customHeight="1" x14ac:dyDescent="0.25"/>
    <row r="50323" ht="30.75" customHeight="1" x14ac:dyDescent="0.25"/>
    <row r="50324" ht="30.75" customHeight="1" x14ac:dyDescent="0.25"/>
    <row r="50325" ht="30.75" customHeight="1" x14ac:dyDescent="0.25"/>
    <row r="50326" ht="30.75" customHeight="1" x14ac:dyDescent="0.25"/>
    <row r="50327" ht="30.75" customHeight="1" x14ac:dyDescent="0.25"/>
    <row r="50328" ht="30.75" customHeight="1" x14ac:dyDescent="0.25"/>
    <row r="50329" ht="30.75" customHeight="1" x14ac:dyDescent="0.25"/>
    <row r="50330" ht="30.75" customHeight="1" x14ac:dyDescent="0.25"/>
    <row r="50331" ht="30.75" customHeight="1" x14ac:dyDescent="0.25"/>
    <row r="50332" ht="30.75" customHeight="1" x14ac:dyDescent="0.25"/>
    <row r="50333" ht="30.75" customHeight="1" x14ac:dyDescent="0.25"/>
    <row r="50334" ht="30.75" customHeight="1" x14ac:dyDescent="0.25"/>
    <row r="50335" ht="30.75" customHeight="1" x14ac:dyDescent="0.25"/>
    <row r="50336" ht="30.75" customHeight="1" x14ac:dyDescent="0.25"/>
    <row r="50337" ht="30.75" customHeight="1" x14ac:dyDescent="0.25"/>
    <row r="50338" ht="30.75" customHeight="1" x14ac:dyDescent="0.25"/>
    <row r="50339" ht="30.75" customHeight="1" x14ac:dyDescent="0.25"/>
    <row r="50340" ht="30.75" customHeight="1" x14ac:dyDescent="0.25"/>
    <row r="50341" ht="30.75" customHeight="1" x14ac:dyDescent="0.25"/>
    <row r="50342" ht="30.75" customHeight="1" x14ac:dyDescent="0.25"/>
    <row r="50343" ht="30.75" customHeight="1" x14ac:dyDescent="0.25"/>
    <row r="50344" ht="30.75" customHeight="1" x14ac:dyDescent="0.25"/>
    <row r="50345" ht="30.75" customHeight="1" x14ac:dyDescent="0.25"/>
    <row r="50346" ht="30.75" customHeight="1" x14ac:dyDescent="0.25"/>
    <row r="50347" ht="30.75" customHeight="1" x14ac:dyDescent="0.25"/>
    <row r="50348" ht="30.75" customHeight="1" x14ac:dyDescent="0.25"/>
    <row r="50349" ht="30.75" customHeight="1" x14ac:dyDescent="0.25"/>
    <row r="50350" ht="30.75" customHeight="1" x14ac:dyDescent="0.25"/>
    <row r="50351" ht="30.75" customHeight="1" x14ac:dyDescent="0.25"/>
    <row r="50352" ht="30.75" customHeight="1" x14ac:dyDescent="0.25"/>
    <row r="50353" ht="30.75" customHeight="1" x14ac:dyDescent="0.25"/>
    <row r="50354" ht="30.75" customHeight="1" x14ac:dyDescent="0.25"/>
    <row r="50355" ht="30.75" customHeight="1" x14ac:dyDescent="0.25"/>
    <row r="50356" ht="30.75" customHeight="1" x14ac:dyDescent="0.25"/>
    <row r="50357" ht="30.75" customHeight="1" x14ac:dyDescent="0.25"/>
    <row r="50358" ht="30.75" customHeight="1" x14ac:dyDescent="0.25"/>
    <row r="50359" ht="30.75" customHeight="1" x14ac:dyDescent="0.25"/>
    <row r="50360" ht="30.75" customHeight="1" x14ac:dyDescent="0.25"/>
    <row r="50361" ht="30.75" customHeight="1" x14ac:dyDescent="0.25"/>
    <row r="50362" ht="30.75" customHeight="1" x14ac:dyDescent="0.25"/>
    <row r="50363" ht="30.75" customHeight="1" x14ac:dyDescent="0.25"/>
    <row r="50364" ht="30.75" customHeight="1" x14ac:dyDescent="0.25"/>
    <row r="50365" ht="30.75" customHeight="1" x14ac:dyDescent="0.25"/>
    <row r="50366" ht="30.75" customHeight="1" x14ac:dyDescent="0.25"/>
    <row r="50367" ht="30.75" customHeight="1" x14ac:dyDescent="0.25"/>
    <row r="50368" ht="30.75" customHeight="1" x14ac:dyDescent="0.25"/>
    <row r="50369" ht="30.75" customHeight="1" x14ac:dyDescent="0.25"/>
    <row r="50370" ht="30.75" customHeight="1" x14ac:dyDescent="0.25"/>
    <row r="50371" ht="30.75" customHeight="1" x14ac:dyDescent="0.25"/>
    <row r="50372" ht="30.75" customHeight="1" x14ac:dyDescent="0.25"/>
    <row r="50373" ht="30.75" customHeight="1" x14ac:dyDescent="0.25"/>
    <row r="50374" ht="30.75" customHeight="1" x14ac:dyDescent="0.25"/>
    <row r="50375" ht="30.75" customHeight="1" x14ac:dyDescent="0.25"/>
    <row r="50376" ht="30.75" customHeight="1" x14ac:dyDescent="0.25"/>
    <row r="50377" ht="30.75" customHeight="1" x14ac:dyDescent="0.25"/>
    <row r="50378" ht="30.75" customHeight="1" x14ac:dyDescent="0.25"/>
    <row r="50379" ht="30.75" customHeight="1" x14ac:dyDescent="0.25"/>
    <row r="50380" ht="30.75" customHeight="1" x14ac:dyDescent="0.25"/>
    <row r="50381" ht="30.75" customHeight="1" x14ac:dyDescent="0.25"/>
    <row r="50382" ht="30.75" customHeight="1" x14ac:dyDescent="0.25"/>
    <row r="50383" ht="30.75" customHeight="1" x14ac:dyDescent="0.25"/>
    <row r="50384" ht="30.75" customHeight="1" x14ac:dyDescent="0.25"/>
    <row r="50385" ht="30.75" customHeight="1" x14ac:dyDescent="0.25"/>
    <row r="50386" ht="30.75" customHeight="1" x14ac:dyDescent="0.25"/>
    <row r="50387" ht="30.75" customHeight="1" x14ac:dyDescent="0.25"/>
    <row r="50388" ht="30.75" customHeight="1" x14ac:dyDescent="0.25"/>
    <row r="50389" ht="30.75" customHeight="1" x14ac:dyDescent="0.25"/>
    <row r="50390" ht="30.75" customHeight="1" x14ac:dyDescent="0.25"/>
    <row r="50391" ht="30.75" customHeight="1" x14ac:dyDescent="0.25"/>
    <row r="50392" ht="30.75" customHeight="1" x14ac:dyDescent="0.25"/>
    <row r="50393" ht="30.75" customHeight="1" x14ac:dyDescent="0.25"/>
    <row r="50394" ht="30.75" customHeight="1" x14ac:dyDescent="0.25"/>
    <row r="50395" ht="30.75" customHeight="1" x14ac:dyDescent="0.25"/>
    <row r="50396" ht="30.75" customHeight="1" x14ac:dyDescent="0.25"/>
    <row r="50397" ht="30.75" customHeight="1" x14ac:dyDescent="0.25"/>
    <row r="50398" ht="30.75" customHeight="1" x14ac:dyDescent="0.25"/>
    <row r="50399" ht="30.75" customHeight="1" x14ac:dyDescent="0.25"/>
    <row r="50400" ht="30.75" customHeight="1" x14ac:dyDescent="0.25"/>
    <row r="50401" ht="30.75" customHeight="1" x14ac:dyDescent="0.25"/>
    <row r="50402" ht="30.75" customHeight="1" x14ac:dyDescent="0.25"/>
    <row r="50403" ht="30.75" customHeight="1" x14ac:dyDescent="0.25"/>
    <row r="50404" ht="30.75" customHeight="1" x14ac:dyDescent="0.25"/>
    <row r="50405" ht="30.75" customHeight="1" x14ac:dyDescent="0.25"/>
    <row r="50406" ht="30.75" customHeight="1" x14ac:dyDescent="0.25"/>
    <row r="50407" ht="30.75" customHeight="1" x14ac:dyDescent="0.25"/>
    <row r="50408" ht="30.75" customHeight="1" x14ac:dyDescent="0.25"/>
    <row r="50409" ht="30.75" customHeight="1" x14ac:dyDescent="0.25"/>
    <row r="50410" ht="30.75" customHeight="1" x14ac:dyDescent="0.25"/>
    <row r="50411" ht="30.75" customHeight="1" x14ac:dyDescent="0.25"/>
    <row r="50412" ht="30.75" customHeight="1" x14ac:dyDescent="0.25"/>
    <row r="50413" ht="30.75" customHeight="1" x14ac:dyDescent="0.25"/>
    <row r="50414" ht="30.75" customHeight="1" x14ac:dyDescent="0.25"/>
    <row r="50415" ht="30.75" customHeight="1" x14ac:dyDescent="0.25"/>
    <row r="50416" ht="30.75" customHeight="1" x14ac:dyDescent="0.25"/>
    <row r="50417" ht="30.75" customHeight="1" x14ac:dyDescent="0.25"/>
    <row r="50418" ht="30.75" customHeight="1" x14ac:dyDescent="0.25"/>
    <row r="50419" ht="30.75" customHeight="1" x14ac:dyDescent="0.25"/>
    <row r="50420" ht="30.75" customHeight="1" x14ac:dyDescent="0.25"/>
    <row r="50421" ht="30.75" customHeight="1" x14ac:dyDescent="0.25"/>
    <row r="50422" ht="30.75" customHeight="1" x14ac:dyDescent="0.25"/>
    <row r="50423" ht="30.75" customHeight="1" x14ac:dyDescent="0.25"/>
    <row r="50424" ht="30.75" customHeight="1" x14ac:dyDescent="0.25"/>
    <row r="50425" ht="30.75" customHeight="1" x14ac:dyDescent="0.25"/>
    <row r="50426" ht="30.75" customHeight="1" x14ac:dyDescent="0.25"/>
    <row r="50427" ht="30.75" customHeight="1" x14ac:dyDescent="0.25"/>
    <row r="50428" ht="30.75" customHeight="1" x14ac:dyDescent="0.25"/>
    <row r="50429" ht="30.75" customHeight="1" x14ac:dyDescent="0.25"/>
    <row r="50430" ht="30.75" customHeight="1" x14ac:dyDescent="0.25"/>
    <row r="50431" ht="30.75" customHeight="1" x14ac:dyDescent="0.25"/>
    <row r="50432" ht="30.75" customHeight="1" x14ac:dyDescent="0.25"/>
    <row r="50433" ht="30.75" customHeight="1" x14ac:dyDescent="0.25"/>
    <row r="50434" ht="30.75" customHeight="1" x14ac:dyDescent="0.25"/>
    <row r="50435" ht="30.75" customHeight="1" x14ac:dyDescent="0.25"/>
    <row r="50436" ht="30.75" customHeight="1" x14ac:dyDescent="0.25"/>
    <row r="50437" ht="30.75" customHeight="1" x14ac:dyDescent="0.25"/>
    <row r="50438" ht="30.75" customHeight="1" x14ac:dyDescent="0.25"/>
    <row r="50439" ht="30.75" customHeight="1" x14ac:dyDescent="0.25"/>
    <row r="50440" ht="30.75" customHeight="1" x14ac:dyDescent="0.25"/>
    <row r="50441" ht="30.75" customHeight="1" x14ac:dyDescent="0.25"/>
    <row r="50442" ht="30.75" customHeight="1" x14ac:dyDescent="0.25"/>
    <row r="50443" ht="30.75" customHeight="1" x14ac:dyDescent="0.25"/>
    <row r="50444" ht="30.75" customHeight="1" x14ac:dyDescent="0.25"/>
    <row r="50445" ht="30.75" customHeight="1" x14ac:dyDescent="0.25"/>
    <row r="50446" ht="30.75" customHeight="1" x14ac:dyDescent="0.25"/>
    <row r="50447" ht="30.75" customHeight="1" x14ac:dyDescent="0.25"/>
    <row r="50448" ht="30.75" customHeight="1" x14ac:dyDescent="0.25"/>
    <row r="50449" ht="30.75" customHeight="1" x14ac:dyDescent="0.25"/>
    <row r="50450" ht="30.75" customHeight="1" x14ac:dyDescent="0.25"/>
    <row r="50451" ht="30.75" customHeight="1" x14ac:dyDescent="0.25"/>
    <row r="50452" ht="30.75" customHeight="1" x14ac:dyDescent="0.25"/>
    <row r="50453" ht="30.75" customHeight="1" x14ac:dyDescent="0.25"/>
    <row r="50454" ht="30.75" customHeight="1" x14ac:dyDescent="0.25"/>
    <row r="50455" ht="30.75" customHeight="1" x14ac:dyDescent="0.25"/>
    <row r="50456" ht="30.75" customHeight="1" x14ac:dyDescent="0.25"/>
    <row r="50457" ht="30.75" customHeight="1" x14ac:dyDescent="0.25"/>
    <row r="50458" ht="30.75" customHeight="1" x14ac:dyDescent="0.25"/>
    <row r="50459" ht="30.75" customHeight="1" x14ac:dyDescent="0.25"/>
    <row r="50460" ht="30.75" customHeight="1" x14ac:dyDescent="0.25"/>
    <row r="50461" ht="30.75" customHeight="1" x14ac:dyDescent="0.25"/>
    <row r="50462" ht="30.75" customHeight="1" x14ac:dyDescent="0.25"/>
    <row r="50463" ht="30.75" customHeight="1" x14ac:dyDescent="0.25"/>
    <row r="50464" ht="30.75" customHeight="1" x14ac:dyDescent="0.25"/>
    <row r="50465" ht="30.75" customHeight="1" x14ac:dyDescent="0.25"/>
    <row r="50466" ht="30.75" customHeight="1" x14ac:dyDescent="0.25"/>
    <row r="50467" ht="30.75" customHeight="1" x14ac:dyDescent="0.25"/>
    <row r="50468" ht="30.75" customHeight="1" x14ac:dyDescent="0.25"/>
    <row r="50469" ht="30.75" customHeight="1" x14ac:dyDescent="0.25"/>
    <row r="50470" ht="30.75" customHeight="1" x14ac:dyDescent="0.25"/>
    <row r="50471" ht="30.75" customHeight="1" x14ac:dyDescent="0.25"/>
    <row r="50472" ht="30.75" customHeight="1" x14ac:dyDescent="0.25"/>
    <row r="50473" ht="30.75" customHeight="1" x14ac:dyDescent="0.25"/>
    <row r="50474" ht="30.75" customHeight="1" x14ac:dyDescent="0.25"/>
    <row r="50475" ht="30.75" customHeight="1" x14ac:dyDescent="0.25"/>
    <row r="50476" ht="30.75" customHeight="1" x14ac:dyDescent="0.25"/>
    <row r="50477" ht="30.75" customHeight="1" x14ac:dyDescent="0.25"/>
    <row r="50478" ht="30.75" customHeight="1" x14ac:dyDescent="0.25"/>
    <row r="50479" ht="30.75" customHeight="1" x14ac:dyDescent="0.25"/>
    <row r="50480" ht="30.75" customHeight="1" x14ac:dyDescent="0.25"/>
    <row r="50481" ht="30.75" customHeight="1" x14ac:dyDescent="0.25"/>
    <row r="50482" ht="30.75" customHeight="1" x14ac:dyDescent="0.25"/>
    <row r="50483" ht="30.75" customHeight="1" x14ac:dyDescent="0.25"/>
    <row r="50484" ht="30.75" customHeight="1" x14ac:dyDescent="0.25"/>
    <row r="50485" ht="30.75" customHeight="1" x14ac:dyDescent="0.25"/>
    <row r="50486" ht="30.75" customHeight="1" x14ac:dyDescent="0.25"/>
    <row r="50487" ht="30.75" customHeight="1" x14ac:dyDescent="0.25"/>
    <row r="50488" ht="30.75" customHeight="1" x14ac:dyDescent="0.25"/>
    <row r="50489" ht="30.75" customHeight="1" x14ac:dyDescent="0.25"/>
    <row r="50490" ht="30.75" customHeight="1" x14ac:dyDescent="0.25"/>
    <row r="50491" ht="30.75" customHeight="1" x14ac:dyDescent="0.25"/>
    <row r="50492" ht="30.75" customHeight="1" x14ac:dyDescent="0.25"/>
    <row r="50493" ht="30.75" customHeight="1" x14ac:dyDescent="0.25"/>
    <row r="50494" ht="30.75" customHeight="1" x14ac:dyDescent="0.25"/>
    <row r="50495" ht="30.75" customHeight="1" x14ac:dyDescent="0.25"/>
    <row r="50496" ht="30.75" customHeight="1" x14ac:dyDescent="0.25"/>
    <row r="50497" ht="30.75" customHeight="1" x14ac:dyDescent="0.25"/>
    <row r="50498" ht="30.75" customHeight="1" x14ac:dyDescent="0.25"/>
    <row r="50499" ht="30.75" customHeight="1" x14ac:dyDescent="0.25"/>
    <row r="50500" ht="30.75" customHeight="1" x14ac:dyDescent="0.25"/>
    <row r="50501" ht="30.75" customHeight="1" x14ac:dyDescent="0.25"/>
    <row r="50502" ht="30.75" customHeight="1" x14ac:dyDescent="0.25"/>
    <row r="50503" ht="30.75" customHeight="1" x14ac:dyDescent="0.25"/>
    <row r="50504" ht="30.75" customHeight="1" x14ac:dyDescent="0.25"/>
    <row r="50505" ht="30.75" customHeight="1" x14ac:dyDescent="0.25"/>
    <row r="50506" ht="30.75" customHeight="1" x14ac:dyDescent="0.25"/>
    <row r="50507" ht="30.75" customHeight="1" x14ac:dyDescent="0.25"/>
    <row r="50508" ht="30.75" customHeight="1" x14ac:dyDescent="0.25"/>
    <row r="50509" ht="30.75" customHeight="1" x14ac:dyDescent="0.25"/>
    <row r="50510" ht="30.75" customHeight="1" x14ac:dyDescent="0.25"/>
    <row r="50511" ht="30.75" customHeight="1" x14ac:dyDescent="0.25"/>
    <row r="50512" ht="30.75" customHeight="1" x14ac:dyDescent="0.25"/>
    <row r="50513" ht="30.75" customHeight="1" x14ac:dyDescent="0.25"/>
    <row r="50514" ht="30.75" customHeight="1" x14ac:dyDescent="0.25"/>
    <row r="50515" ht="30.75" customHeight="1" x14ac:dyDescent="0.25"/>
    <row r="50516" ht="30.75" customHeight="1" x14ac:dyDescent="0.25"/>
    <row r="50517" ht="30.75" customHeight="1" x14ac:dyDescent="0.25"/>
    <row r="50518" ht="30.75" customHeight="1" x14ac:dyDescent="0.25"/>
    <row r="50519" ht="30.75" customHeight="1" x14ac:dyDescent="0.25"/>
    <row r="50520" ht="30.75" customHeight="1" x14ac:dyDescent="0.25"/>
    <row r="50521" ht="30.75" customHeight="1" x14ac:dyDescent="0.25"/>
    <row r="50522" ht="30.75" customHeight="1" x14ac:dyDescent="0.25"/>
    <row r="50523" ht="30.75" customHeight="1" x14ac:dyDescent="0.25"/>
    <row r="50524" ht="30.75" customHeight="1" x14ac:dyDescent="0.25"/>
    <row r="50525" ht="30.75" customHeight="1" x14ac:dyDescent="0.25"/>
    <row r="50526" ht="30.75" customHeight="1" x14ac:dyDescent="0.25"/>
    <row r="50527" ht="30.75" customHeight="1" x14ac:dyDescent="0.25"/>
    <row r="50528" ht="30.75" customHeight="1" x14ac:dyDescent="0.25"/>
    <row r="50529" ht="30.75" customHeight="1" x14ac:dyDescent="0.25"/>
    <row r="50530" ht="30.75" customHeight="1" x14ac:dyDescent="0.25"/>
    <row r="50531" ht="30.75" customHeight="1" x14ac:dyDescent="0.25"/>
    <row r="50532" ht="30.75" customHeight="1" x14ac:dyDescent="0.25"/>
    <row r="50533" ht="30.75" customHeight="1" x14ac:dyDescent="0.25"/>
    <row r="50534" ht="30.75" customHeight="1" x14ac:dyDescent="0.25"/>
    <row r="50535" ht="30.75" customHeight="1" x14ac:dyDescent="0.25"/>
    <row r="50536" ht="30.75" customHeight="1" x14ac:dyDescent="0.25"/>
    <row r="50537" ht="30.75" customHeight="1" x14ac:dyDescent="0.25"/>
    <row r="50538" ht="30.75" customHeight="1" x14ac:dyDescent="0.25"/>
    <row r="50539" ht="30.75" customHeight="1" x14ac:dyDescent="0.25"/>
    <row r="50540" ht="30.75" customHeight="1" x14ac:dyDescent="0.25"/>
    <row r="50541" ht="30.75" customHeight="1" x14ac:dyDescent="0.25"/>
    <row r="50542" ht="30.75" customHeight="1" x14ac:dyDescent="0.25"/>
    <row r="50543" ht="30.75" customHeight="1" x14ac:dyDescent="0.25"/>
    <row r="50544" ht="30.75" customHeight="1" x14ac:dyDescent="0.25"/>
    <row r="50545" ht="30.75" customHeight="1" x14ac:dyDescent="0.25"/>
    <row r="50546" ht="30.75" customHeight="1" x14ac:dyDescent="0.25"/>
    <row r="50547" ht="30.75" customHeight="1" x14ac:dyDescent="0.25"/>
    <row r="50548" ht="30.75" customHeight="1" x14ac:dyDescent="0.25"/>
    <row r="50549" ht="30.75" customHeight="1" x14ac:dyDescent="0.25"/>
    <row r="50550" ht="30.75" customHeight="1" x14ac:dyDescent="0.25"/>
    <row r="50551" ht="30.75" customHeight="1" x14ac:dyDescent="0.25"/>
    <row r="50552" ht="30.75" customHeight="1" x14ac:dyDescent="0.25"/>
    <row r="50553" ht="30.75" customHeight="1" x14ac:dyDescent="0.25"/>
    <row r="50554" ht="30.75" customHeight="1" x14ac:dyDescent="0.25"/>
    <row r="50555" ht="30.75" customHeight="1" x14ac:dyDescent="0.25"/>
    <row r="50556" ht="30.75" customHeight="1" x14ac:dyDescent="0.25"/>
    <row r="50557" ht="30.75" customHeight="1" x14ac:dyDescent="0.25"/>
    <row r="50558" ht="30.75" customHeight="1" x14ac:dyDescent="0.25"/>
    <row r="50559" ht="30.75" customHeight="1" x14ac:dyDescent="0.25"/>
    <row r="50560" ht="30.75" customHeight="1" x14ac:dyDescent="0.25"/>
    <row r="50561" ht="30.75" customHeight="1" x14ac:dyDescent="0.25"/>
    <row r="50562" ht="30.75" customHeight="1" x14ac:dyDescent="0.25"/>
    <row r="50563" ht="30.75" customHeight="1" x14ac:dyDescent="0.25"/>
    <row r="50564" ht="30.75" customHeight="1" x14ac:dyDescent="0.25"/>
    <row r="50565" ht="30.75" customHeight="1" x14ac:dyDescent="0.25"/>
    <row r="50566" ht="30.75" customHeight="1" x14ac:dyDescent="0.25"/>
    <row r="50567" ht="30.75" customHeight="1" x14ac:dyDescent="0.25"/>
    <row r="50568" ht="30.75" customHeight="1" x14ac:dyDescent="0.25"/>
    <row r="50569" ht="30.75" customHeight="1" x14ac:dyDescent="0.25"/>
    <row r="50570" ht="30.75" customHeight="1" x14ac:dyDescent="0.25"/>
    <row r="50571" ht="30.75" customHeight="1" x14ac:dyDescent="0.25"/>
    <row r="50572" ht="30.75" customHeight="1" x14ac:dyDescent="0.25"/>
    <row r="50573" ht="30.75" customHeight="1" x14ac:dyDescent="0.25"/>
    <row r="50574" ht="30.75" customHeight="1" x14ac:dyDescent="0.25"/>
    <row r="50575" ht="30.75" customHeight="1" x14ac:dyDescent="0.25"/>
    <row r="50576" ht="30.75" customHeight="1" x14ac:dyDescent="0.25"/>
    <row r="50577" ht="30.75" customHeight="1" x14ac:dyDescent="0.25"/>
    <row r="50578" ht="30.75" customHeight="1" x14ac:dyDescent="0.25"/>
    <row r="50579" ht="30.75" customHeight="1" x14ac:dyDescent="0.25"/>
    <row r="50580" ht="30.75" customHeight="1" x14ac:dyDescent="0.25"/>
    <row r="50581" ht="30.75" customHeight="1" x14ac:dyDescent="0.25"/>
    <row r="50582" ht="30.75" customHeight="1" x14ac:dyDescent="0.25"/>
    <row r="50583" ht="30.75" customHeight="1" x14ac:dyDescent="0.25"/>
    <row r="50584" ht="30.75" customHeight="1" x14ac:dyDescent="0.25"/>
    <row r="50585" ht="30.75" customHeight="1" x14ac:dyDescent="0.25"/>
    <row r="50586" ht="30.75" customHeight="1" x14ac:dyDescent="0.25"/>
    <row r="50587" ht="30.75" customHeight="1" x14ac:dyDescent="0.25"/>
    <row r="50588" ht="30.75" customHeight="1" x14ac:dyDescent="0.25"/>
    <row r="50589" ht="30.75" customHeight="1" x14ac:dyDescent="0.25"/>
    <row r="50590" ht="30.75" customHeight="1" x14ac:dyDescent="0.25"/>
    <row r="50591" ht="30.75" customHeight="1" x14ac:dyDescent="0.25"/>
    <row r="50592" ht="30.75" customHeight="1" x14ac:dyDescent="0.25"/>
    <row r="50593" ht="30.75" customHeight="1" x14ac:dyDescent="0.25"/>
    <row r="50594" ht="30.75" customHeight="1" x14ac:dyDescent="0.25"/>
    <row r="50595" ht="30.75" customHeight="1" x14ac:dyDescent="0.25"/>
    <row r="50596" ht="30.75" customHeight="1" x14ac:dyDescent="0.25"/>
    <row r="50597" ht="30.75" customHeight="1" x14ac:dyDescent="0.25"/>
    <row r="50598" ht="30.75" customHeight="1" x14ac:dyDescent="0.25"/>
    <row r="50599" ht="30.75" customHeight="1" x14ac:dyDescent="0.25"/>
    <row r="50600" ht="30.75" customHeight="1" x14ac:dyDescent="0.25"/>
    <row r="50601" ht="30.75" customHeight="1" x14ac:dyDescent="0.25"/>
    <row r="50602" ht="30.75" customHeight="1" x14ac:dyDescent="0.25"/>
    <row r="50603" ht="30.75" customHeight="1" x14ac:dyDescent="0.25"/>
    <row r="50604" ht="30.75" customHeight="1" x14ac:dyDescent="0.25"/>
    <row r="50605" ht="30.75" customHeight="1" x14ac:dyDescent="0.25"/>
    <row r="50606" ht="30.75" customHeight="1" x14ac:dyDescent="0.25"/>
    <row r="50607" ht="30.75" customHeight="1" x14ac:dyDescent="0.25"/>
    <row r="50608" ht="30.75" customHeight="1" x14ac:dyDescent="0.25"/>
    <row r="50609" ht="30.75" customHeight="1" x14ac:dyDescent="0.25"/>
    <row r="50610" ht="30.75" customHeight="1" x14ac:dyDescent="0.25"/>
    <row r="50611" ht="30.75" customHeight="1" x14ac:dyDescent="0.25"/>
    <row r="50612" ht="30.75" customHeight="1" x14ac:dyDescent="0.25"/>
    <row r="50613" ht="30.75" customHeight="1" x14ac:dyDescent="0.25"/>
    <row r="50614" ht="30.75" customHeight="1" x14ac:dyDescent="0.25"/>
    <row r="50615" ht="30.75" customHeight="1" x14ac:dyDescent="0.25"/>
    <row r="50616" ht="30.75" customHeight="1" x14ac:dyDescent="0.25"/>
    <row r="50617" ht="30.75" customHeight="1" x14ac:dyDescent="0.25"/>
    <row r="50618" ht="30.75" customHeight="1" x14ac:dyDescent="0.25"/>
    <row r="50619" ht="30.75" customHeight="1" x14ac:dyDescent="0.25"/>
    <row r="50620" ht="30.75" customHeight="1" x14ac:dyDescent="0.25"/>
    <row r="50621" ht="30.75" customHeight="1" x14ac:dyDescent="0.25"/>
    <row r="50622" ht="30.75" customHeight="1" x14ac:dyDescent="0.25"/>
    <row r="50623" ht="30.75" customHeight="1" x14ac:dyDescent="0.25"/>
    <row r="50624" ht="30.75" customHeight="1" x14ac:dyDescent="0.25"/>
    <row r="50625" ht="30.75" customHeight="1" x14ac:dyDescent="0.25"/>
    <row r="50626" ht="30.75" customHeight="1" x14ac:dyDescent="0.25"/>
    <row r="50627" ht="30.75" customHeight="1" x14ac:dyDescent="0.25"/>
    <row r="50628" ht="30.75" customHeight="1" x14ac:dyDescent="0.25"/>
    <row r="50629" ht="30.75" customHeight="1" x14ac:dyDescent="0.25"/>
    <row r="50630" ht="30.75" customHeight="1" x14ac:dyDescent="0.25"/>
    <row r="50631" ht="30.75" customHeight="1" x14ac:dyDescent="0.25"/>
    <row r="50632" ht="30.75" customHeight="1" x14ac:dyDescent="0.25"/>
    <row r="50633" ht="30.75" customHeight="1" x14ac:dyDescent="0.25"/>
    <row r="50634" ht="30.75" customHeight="1" x14ac:dyDescent="0.25"/>
    <row r="50635" ht="30.75" customHeight="1" x14ac:dyDescent="0.25"/>
    <row r="50636" ht="30.75" customHeight="1" x14ac:dyDescent="0.25"/>
    <row r="50637" ht="30.75" customHeight="1" x14ac:dyDescent="0.25"/>
    <row r="50638" ht="30.75" customHeight="1" x14ac:dyDescent="0.25"/>
    <row r="50639" ht="30.75" customHeight="1" x14ac:dyDescent="0.25"/>
    <row r="50640" ht="30.75" customHeight="1" x14ac:dyDescent="0.25"/>
    <row r="50641" ht="30.75" customHeight="1" x14ac:dyDescent="0.25"/>
    <row r="50642" ht="30.75" customHeight="1" x14ac:dyDescent="0.25"/>
    <row r="50643" ht="30.75" customHeight="1" x14ac:dyDescent="0.25"/>
    <row r="50644" ht="30.75" customHeight="1" x14ac:dyDescent="0.25"/>
    <row r="50645" ht="30.75" customHeight="1" x14ac:dyDescent="0.25"/>
    <row r="50646" ht="30.75" customHeight="1" x14ac:dyDescent="0.25"/>
    <row r="50647" ht="30.75" customHeight="1" x14ac:dyDescent="0.25"/>
    <row r="50648" ht="30.75" customHeight="1" x14ac:dyDescent="0.25"/>
    <row r="50649" ht="30.75" customHeight="1" x14ac:dyDescent="0.25"/>
    <row r="50650" ht="30.75" customHeight="1" x14ac:dyDescent="0.25"/>
    <row r="50651" ht="30.75" customHeight="1" x14ac:dyDescent="0.25"/>
    <row r="50652" ht="30.75" customHeight="1" x14ac:dyDescent="0.25"/>
    <row r="50653" ht="30.75" customHeight="1" x14ac:dyDescent="0.25"/>
    <row r="50654" ht="30.75" customHeight="1" x14ac:dyDescent="0.25"/>
    <row r="50655" ht="30.75" customHeight="1" x14ac:dyDescent="0.25"/>
    <row r="50656" ht="30.75" customHeight="1" x14ac:dyDescent="0.25"/>
    <row r="50657" ht="30.75" customHeight="1" x14ac:dyDescent="0.25"/>
    <row r="50658" ht="30.75" customHeight="1" x14ac:dyDescent="0.25"/>
    <row r="50659" ht="30.75" customHeight="1" x14ac:dyDescent="0.25"/>
    <row r="50660" ht="30.75" customHeight="1" x14ac:dyDescent="0.25"/>
    <row r="50661" ht="30.75" customHeight="1" x14ac:dyDescent="0.25"/>
    <row r="50662" ht="30.75" customHeight="1" x14ac:dyDescent="0.25"/>
    <row r="50663" ht="30.75" customHeight="1" x14ac:dyDescent="0.25"/>
    <row r="50664" ht="30.75" customHeight="1" x14ac:dyDescent="0.25"/>
    <row r="50665" ht="30.75" customHeight="1" x14ac:dyDescent="0.25"/>
    <row r="50666" ht="30.75" customHeight="1" x14ac:dyDescent="0.25"/>
    <row r="50667" ht="30.75" customHeight="1" x14ac:dyDescent="0.25"/>
    <row r="50668" ht="30.75" customHeight="1" x14ac:dyDescent="0.25"/>
    <row r="50669" ht="30.75" customHeight="1" x14ac:dyDescent="0.25"/>
    <row r="50670" ht="30.75" customHeight="1" x14ac:dyDescent="0.25"/>
    <row r="50671" ht="30.75" customHeight="1" x14ac:dyDescent="0.25"/>
    <row r="50672" ht="30.75" customHeight="1" x14ac:dyDescent="0.25"/>
    <row r="50673" ht="30.75" customHeight="1" x14ac:dyDescent="0.25"/>
    <row r="50674" ht="30.75" customHeight="1" x14ac:dyDescent="0.25"/>
    <row r="50675" ht="30.75" customHeight="1" x14ac:dyDescent="0.25"/>
    <row r="50676" ht="30.75" customHeight="1" x14ac:dyDescent="0.25"/>
    <row r="50677" ht="30.75" customHeight="1" x14ac:dyDescent="0.25"/>
    <row r="50678" ht="30.75" customHeight="1" x14ac:dyDescent="0.25"/>
    <row r="50679" ht="30.75" customHeight="1" x14ac:dyDescent="0.25"/>
    <row r="50680" ht="30.75" customHeight="1" x14ac:dyDescent="0.25"/>
    <row r="50681" ht="30.75" customHeight="1" x14ac:dyDescent="0.25"/>
    <row r="50682" ht="30.75" customHeight="1" x14ac:dyDescent="0.25"/>
    <row r="50683" ht="30.75" customHeight="1" x14ac:dyDescent="0.25"/>
    <row r="50684" ht="30.75" customHeight="1" x14ac:dyDescent="0.25"/>
    <row r="50685" ht="30.75" customHeight="1" x14ac:dyDescent="0.25"/>
    <row r="50686" ht="30.75" customHeight="1" x14ac:dyDescent="0.25"/>
    <row r="50687" ht="30.75" customHeight="1" x14ac:dyDescent="0.25"/>
    <row r="50688" ht="30.75" customHeight="1" x14ac:dyDescent="0.25"/>
    <row r="50689" ht="30.75" customHeight="1" x14ac:dyDescent="0.25"/>
    <row r="50690" ht="30.75" customHeight="1" x14ac:dyDescent="0.25"/>
    <row r="50691" ht="30.75" customHeight="1" x14ac:dyDescent="0.25"/>
    <row r="50692" ht="30.75" customHeight="1" x14ac:dyDescent="0.25"/>
    <row r="50693" ht="30.75" customHeight="1" x14ac:dyDescent="0.25"/>
    <row r="50694" ht="30.75" customHeight="1" x14ac:dyDescent="0.25"/>
    <row r="50695" ht="30.75" customHeight="1" x14ac:dyDescent="0.25"/>
    <row r="50696" ht="30.75" customHeight="1" x14ac:dyDescent="0.25"/>
    <row r="50697" ht="30.75" customHeight="1" x14ac:dyDescent="0.25"/>
    <row r="50698" ht="30.75" customHeight="1" x14ac:dyDescent="0.25"/>
    <row r="50699" ht="30.75" customHeight="1" x14ac:dyDescent="0.25"/>
    <row r="50700" ht="30.75" customHeight="1" x14ac:dyDescent="0.25"/>
    <row r="50701" ht="30.75" customHeight="1" x14ac:dyDescent="0.25"/>
    <row r="50702" ht="30.75" customHeight="1" x14ac:dyDescent="0.25"/>
    <row r="50703" ht="30.75" customHeight="1" x14ac:dyDescent="0.25"/>
    <row r="50704" ht="30.75" customHeight="1" x14ac:dyDescent="0.25"/>
    <row r="50705" ht="30.75" customHeight="1" x14ac:dyDescent="0.25"/>
    <row r="50706" ht="30.75" customHeight="1" x14ac:dyDescent="0.25"/>
    <row r="50707" ht="30.75" customHeight="1" x14ac:dyDescent="0.25"/>
    <row r="50708" ht="30.75" customHeight="1" x14ac:dyDescent="0.25"/>
    <row r="50709" ht="30.75" customHeight="1" x14ac:dyDescent="0.25"/>
    <row r="50710" ht="30.75" customHeight="1" x14ac:dyDescent="0.25"/>
    <row r="50711" ht="30.75" customHeight="1" x14ac:dyDescent="0.25"/>
    <row r="50712" ht="30.75" customHeight="1" x14ac:dyDescent="0.25"/>
    <row r="50713" ht="30.75" customHeight="1" x14ac:dyDescent="0.25"/>
    <row r="50714" ht="30.75" customHeight="1" x14ac:dyDescent="0.25"/>
    <row r="50715" ht="30.75" customHeight="1" x14ac:dyDescent="0.25"/>
    <row r="50716" ht="30.75" customHeight="1" x14ac:dyDescent="0.25"/>
    <row r="50717" ht="30.75" customHeight="1" x14ac:dyDescent="0.25"/>
    <row r="50718" ht="30.75" customHeight="1" x14ac:dyDescent="0.25"/>
    <row r="50719" ht="30.75" customHeight="1" x14ac:dyDescent="0.25"/>
    <row r="50720" ht="30.75" customHeight="1" x14ac:dyDescent="0.25"/>
    <row r="50721" ht="30.75" customHeight="1" x14ac:dyDescent="0.25"/>
    <row r="50722" ht="30.75" customHeight="1" x14ac:dyDescent="0.25"/>
    <row r="50723" ht="30.75" customHeight="1" x14ac:dyDescent="0.25"/>
    <row r="50724" ht="30.75" customHeight="1" x14ac:dyDescent="0.25"/>
    <row r="50725" ht="30.75" customHeight="1" x14ac:dyDescent="0.25"/>
    <row r="50726" ht="30.75" customHeight="1" x14ac:dyDescent="0.25"/>
    <row r="50727" ht="30.75" customHeight="1" x14ac:dyDescent="0.25"/>
    <row r="50728" ht="30.75" customHeight="1" x14ac:dyDescent="0.25"/>
    <row r="50729" ht="30.75" customHeight="1" x14ac:dyDescent="0.25"/>
    <row r="50730" ht="30.75" customHeight="1" x14ac:dyDescent="0.25"/>
    <row r="50731" ht="30.75" customHeight="1" x14ac:dyDescent="0.25"/>
    <row r="50732" ht="30.75" customHeight="1" x14ac:dyDescent="0.25"/>
    <row r="50733" ht="30.75" customHeight="1" x14ac:dyDescent="0.25"/>
    <row r="50734" ht="30.75" customHeight="1" x14ac:dyDescent="0.25"/>
    <row r="50735" ht="30.75" customHeight="1" x14ac:dyDescent="0.25"/>
    <row r="50736" ht="30.75" customHeight="1" x14ac:dyDescent="0.25"/>
    <row r="50737" ht="30.75" customHeight="1" x14ac:dyDescent="0.25"/>
    <row r="50738" ht="30.75" customHeight="1" x14ac:dyDescent="0.25"/>
    <row r="50739" ht="30.75" customHeight="1" x14ac:dyDescent="0.25"/>
    <row r="50740" ht="30.75" customHeight="1" x14ac:dyDescent="0.25"/>
    <row r="50741" ht="30.75" customHeight="1" x14ac:dyDescent="0.25"/>
    <row r="50742" ht="30.75" customHeight="1" x14ac:dyDescent="0.25"/>
    <row r="50743" ht="30.75" customHeight="1" x14ac:dyDescent="0.25"/>
    <row r="50744" ht="30.75" customHeight="1" x14ac:dyDescent="0.25"/>
    <row r="50745" ht="30.75" customHeight="1" x14ac:dyDescent="0.25"/>
    <row r="50746" ht="30.75" customHeight="1" x14ac:dyDescent="0.25"/>
    <row r="50747" ht="30.75" customHeight="1" x14ac:dyDescent="0.25"/>
    <row r="50748" ht="30.75" customHeight="1" x14ac:dyDescent="0.25"/>
    <row r="50749" ht="30.75" customHeight="1" x14ac:dyDescent="0.25"/>
    <row r="50750" ht="30.75" customHeight="1" x14ac:dyDescent="0.25"/>
    <row r="50751" ht="30.75" customHeight="1" x14ac:dyDescent="0.25"/>
    <row r="50752" ht="30.75" customHeight="1" x14ac:dyDescent="0.25"/>
    <row r="50753" ht="30.75" customHeight="1" x14ac:dyDescent="0.25"/>
    <row r="50754" ht="30.75" customHeight="1" x14ac:dyDescent="0.25"/>
    <row r="50755" ht="30.75" customHeight="1" x14ac:dyDescent="0.25"/>
    <row r="50756" ht="30.75" customHeight="1" x14ac:dyDescent="0.25"/>
    <row r="50757" ht="30.75" customHeight="1" x14ac:dyDescent="0.25"/>
    <row r="50758" ht="30.75" customHeight="1" x14ac:dyDescent="0.25"/>
    <row r="50759" ht="30.75" customHeight="1" x14ac:dyDescent="0.25"/>
    <row r="50760" ht="30.75" customHeight="1" x14ac:dyDescent="0.25"/>
    <row r="50761" ht="30.75" customHeight="1" x14ac:dyDescent="0.25"/>
    <row r="50762" ht="30.75" customHeight="1" x14ac:dyDescent="0.25"/>
    <row r="50763" ht="30.75" customHeight="1" x14ac:dyDescent="0.25"/>
    <row r="50764" ht="30.75" customHeight="1" x14ac:dyDescent="0.25"/>
    <row r="50765" ht="30.75" customHeight="1" x14ac:dyDescent="0.25"/>
    <row r="50766" ht="30.75" customHeight="1" x14ac:dyDescent="0.25"/>
    <row r="50767" ht="30.75" customHeight="1" x14ac:dyDescent="0.25"/>
    <row r="50768" ht="30.75" customHeight="1" x14ac:dyDescent="0.25"/>
    <row r="50769" ht="30.75" customHeight="1" x14ac:dyDescent="0.25"/>
    <row r="50770" ht="30.75" customHeight="1" x14ac:dyDescent="0.25"/>
    <row r="50771" ht="30.75" customHeight="1" x14ac:dyDescent="0.25"/>
    <row r="50772" ht="30.75" customHeight="1" x14ac:dyDescent="0.25"/>
    <row r="50773" ht="30.75" customHeight="1" x14ac:dyDescent="0.25"/>
    <row r="50774" ht="30.75" customHeight="1" x14ac:dyDescent="0.25"/>
    <row r="50775" ht="30.75" customHeight="1" x14ac:dyDescent="0.25"/>
    <row r="50776" ht="30.75" customHeight="1" x14ac:dyDescent="0.25"/>
    <row r="50777" ht="30.75" customHeight="1" x14ac:dyDescent="0.25"/>
    <row r="50778" ht="30.75" customHeight="1" x14ac:dyDescent="0.25"/>
    <row r="50779" ht="30.75" customHeight="1" x14ac:dyDescent="0.25"/>
    <row r="50780" ht="30.75" customHeight="1" x14ac:dyDescent="0.25"/>
    <row r="50781" ht="30.75" customHeight="1" x14ac:dyDescent="0.25"/>
    <row r="50782" ht="30.75" customHeight="1" x14ac:dyDescent="0.25"/>
    <row r="50783" ht="30.75" customHeight="1" x14ac:dyDescent="0.25"/>
    <row r="50784" ht="30.75" customHeight="1" x14ac:dyDescent="0.25"/>
    <row r="50785" ht="30.75" customHeight="1" x14ac:dyDescent="0.25"/>
    <row r="50786" ht="30.75" customHeight="1" x14ac:dyDescent="0.25"/>
    <row r="50787" ht="30.75" customHeight="1" x14ac:dyDescent="0.25"/>
    <row r="50788" ht="30.75" customHeight="1" x14ac:dyDescent="0.25"/>
    <row r="50789" ht="30.75" customHeight="1" x14ac:dyDescent="0.25"/>
    <row r="50790" ht="30.75" customHeight="1" x14ac:dyDescent="0.25"/>
    <row r="50791" ht="30.75" customHeight="1" x14ac:dyDescent="0.25"/>
    <row r="50792" ht="30.75" customHeight="1" x14ac:dyDescent="0.25"/>
    <row r="50793" ht="30.75" customHeight="1" x14ac:dyDescent="0.25"/>
    <row r="50794" ht="30.75" customHeight="1" x14ac:dyDescent="0.25"/>
    <row r="50795" ht="30.75" customHeight="1" x14ac:dyDescent="0.25"/>
    <row r="50796" ht="30.75" customHeight="1" x14ac:dyDescent="0.25"/>
    <row r="50797" ht="30.75" customHeight="1" x14ac:dyDescent="0.25"/>
    <row r="50798" ht="30.75" customHeight="1" x14ac:dyDescent="0.25"/>
    <row r="50799" ht="30.75" customHeight="1" x14ac:dyDescent="0.25"/>
    <row r="50800" ht="30.75" customHeight="1" x14ac:dyDescent="0.25"/>
    <row r="50801" ht="30.75" customHeight="1" x14ac:dyDescent="0.25"/>
    <row r="50802" ht="30.75" customHeight="1" x14ac:dyDescent="0.25"/>
    <row r="50803" ht="30.75" customHeight="1" x14ac:dyDescent="0.25"/>
    <row r="50804" ht="30.75" customHeight="1" x14ac:dyDescent="0.25"/>
    <row r="50805" ht="30.75" customHeight="1" x14ac:dyDescent="0.25"/>
    <row r="50806" ht="30.75" customHeight="1" x14ac:dyDescent="0.25"/>
    <row r="50807" ht="30.75" customHeight="1" x14ac:dyDescent="0.25"/>
    <row r="50808" ht="30.75" customHeight="1" x14ac:dyDescent="0.25"/>
    <row r="50809" ht="30.75" customHeight="1" x14ac:dyDescent="0.25"/>
    <row r="50810" ht="30.75" customHeight="1" x14ac:dyDescent="0.25"/>
    <row r="50811" ht="30.75" customHeight="1" x14ac:dyDescent="0.25"/>
    <row r="50812" ht="30.75" customHeight="1" x14ac:dyDescent="0.25"/>
    <row r="50813" ht="30.75" customHeight="1" x14ac:dyDescent="0.25"/>
    <row r="50814" ht="30.75" customHeight="1" x14ac:dyDescent="0.25"/>
    <row r="50815" ht="30.75" customHeight="1" x14ac:dyDescent="0.25"/>
    <row r="50816" ht="30.75" customHeight="1" x14ac:dyDescent="0.25"/>
    <row r="50817" ht="30.75" customHeight="1" x14ac:dyDescent="0.25"/>
    <row r="50818" ht="30.75" customHeight="1" x14ac:dyDescent="0.25"/>
    <row r="50819" ht="30.75" customHeight="1" x14ac:dyDescent="0.25"/>
    <row r="50820" ht="30.75" customHeight="1" x14ac:dyDescent="0.25"/>
    <row r="50821" ht="30.75" customHeight="1" x14ac:dyDescent="0.25"/>
    <row r="50822" ht="30.75" customHeight="1" x14ac:dyDescent="0.25"/>
    <row r="50823" ht="30.75" customHeight="1" x14ac:dyDescent="0.25"/>
    <row r="50824" ht="30.75" customHeight="1" x14ac:dyDescent="0.25"/>
    <row r="50825" ht="30.75" customHeight="1" x14ac:dyDescent="0.25"/>
    <row r="50826" ht="30.75" customHeight="1" x14ac:dyDescent="0.25"/>
    <row r="50827" ht="30.75" customHeight="1" x14ac:dyDescent="0.25"/>
    <row r="50828" ht="30.75" customHeight="1" x14ac:dyDescent="0.25"/>
    <row r="50829" ht="30.75" customHeight="1" x14ac:dyDescent="0.25"/>
    <row r="50830" ht="30.75" customHeight="1" x14ac:dyDescent="0.25"/>
    <row r="50831" ht="30.75" customHeight="1" x14ac:dyDescent="0.25"/>
    <row r="50832" ht="30.75" customHeight="1" x14ac:dyDescent="0.25"/>
    <row r="50833" ht="30.75" customHeight="1" x14ac:dyDescent="0.25"/>
    <row r="50834" ht="30.75" customHeight="1" x14ac:dyDescent="0.25"/>
    <row r="50835" ht="30.75" customHeight="1" x14ac:dyDescent="0.25"/>
    <row r="50836" ht="30.75" customHeight="1" x14ac:dyDescent="0.25"/>
    <row r="50837" ht="30.75" customHeight="1" x14ac:dyDescent="0.25"/>
    <row r="50838" ht="30.75" customHeight="1" x14ac:dyDescent="0.25"/>
    <row r="50839" ht="30.75" customHeight="1" x14ac:dyDescent="0.25"/>
    <row r="50840" ht="30.75" customHeight="1" x14ac:dyDescent="0.25"/>
    <row r="50841" ht="30.75" customHeight="1" x14ac:dyDescent="0.25"/>
    <row r="50842" ht="30.75" customHeight="1" x14ac:dyDescent="0.25"/>
    <row r="50843" ht="30.75" customHeight="1" x14ac:dyDescent="0.25"/>
    <row r="50844" ht="30.75" customHeight="1" x14ac:dyDescent="0.25"/>
    <row r="50845" ht="30.75" customHeight="1" x14ac:dyDescent="0.25"/>
    <row r="50846" ht="30.75" customHeight="1" x14ac:dyDescent="0.25"/>
    <row r="50847" ht="30.75" customHeight="1" x14ac:dyDescent="0.25"/>
    <row r="50848" ht="30.75" customHeight="1" x14ac:dyDescent="0.25"/>
    <row r="50849" ht="30.75" customHeight="1" x14ac:dyDescent="0.25"/>
    <row r="50850" ht="30.75" customHeight="1" x14ac:dyDescent="0.25"/>
    <row r="50851" ht="30.75" customHeight="1" x14ac:dyDescent="0.25"/>
    <row r="50852" ht="30.75" customHeight="1" x14ac:dyDescent="0.25"/>
    <row r="50853" ht="30.75" customHeight="1" x14ac:dyDescent="0.25"/>
    <row r="50854" ht="30.75" customHeight="1" x14ac:dyDescent="0.25"/>
    <row r="50855" ht="30.75" customHeight="1" x14ac:dyDescent="0.25"/>
    <row r="50856" ht="30.75" customHeight="1" x14ac:dyDescent="0.25"/>
    <row r="50857" ht="30.75" customHeight="1" x14ac:dyDescent="0.25"/>
    <row r="50858" ht="30.75" customHeight="1" x14ac:dyDescent="0.25"/>
    <row r="50859" ht="30.75" customHeight="1" x14ac:dyDescent="0.25"/>
    <row r="50860" ht="30.75" customHeight="1" x14ac:dyDescent="0.25"/>
    <row r="50861" ht="30.75" customHeight="1" x14ac:dyDescent="0.25"/>
    <row r="50862" ht="30.75" customHeight="1" x14ac:dyDescent="0.25"/>
    <row r="50863" ht="30.75" customHeight="1" x14ac:dyDescent="0.25"/>
    <row r="50864" ht="30.75" customHeight="1" x14ac:dyDescent="0.25"/>
    <row r="50865" ht="30.75" customHeight="1" x14ac:dyDescent="0.25"/>
    <row r="50866" ht="30.75" customHeight="1" x14ac:dyDescent="0.25"/>
    <row r="50867" ht="30.75" customHeight="1" x14ac:dyDescent="0.25"/>
    <row r="50868" ht="30.75" customHeight="1" x14ac:dyDescent="0.25"/>
    <row r="50869" ht="30.75" customHeight="1" x14ac:dyDescent="0.25"/>
    <row r="50870" ht="30.75" customHeight="1" x14ac:dyDescent="0.25"/>
    <row r="50871" ht="30.75" customHeight="1" x14ac:dyDescent="0.25"/>
    <row r="50872" ht="30.75" customHeight="1" x14ac:dyDescent="0.25"/>
    <row r="50873" ht="30.75" customHeight="1" x14ac:dyDescent="0.25"/>
    <row r="50874" ht="30.75" customHeight="1" x14ac:dyDescent="0.25"/>
    <row r="50875" ht="30.75" customHeight="1" x14ac:dyDescent="0.25"/>
    <row r="50876" ht="30.75" customHeight="1" x14ac:dyDescent="0.25"/>
    <row r="50877" ht="30.75" customHeight="1" x14ac:dyDescent="0.25"/>
    <row r="50878" ht="30.75" customHeight="1" x14ac:dyDescent="0.25"/>
    <row r="50879" ht="30.75" customHeight="1" x14ac:dyDescent="0.25"/>
    <row r="50880" ht="30.75" customHeight="1" x14ac:dyDescent="0.25"/>
    <row r="50881" ht="30.75" customHeight="1" x14ac:dyDescent="0.25"/>
    <row r="50882" ht="30.75" customHeight="1" x14ac:dyDescent="0.25"/>
    <row r="50883" ht="30.75" customHeight="1" x14ac:dyDescent="0.25"/>
    <row r="50884" ht="30.75" customHeight="1" x14ac:dyDescent="0.25"/>
    <row r="50885" ht="30.75" customHeight="1" x14ac:dyDescent="0.25"/>
    <row r="50886" ht="30.75" customHeight="1" x14ac:dyDescent="0.25"/>
    <row r="50887" ht="30.75" customHeight="1" x14ac:dyDescent="0.25"/>
    <row r="50888" ht="30.75" customHeight="1" x14ac:dyDescent="0.25"/>
    <row r="50889" ht="30.75" customHeight="1" x14ac:dyDescent="0.25"/>
    <row r="50890" ht="30.75" customHeight="1" x14ac:dyDescent="0.25"/>
    <row r="50891" ht="30.75" customHeight="1" x14ac:dyDescent="0.25"/>
    <row r="50892" ht="30.75" customHeight="1" x14ac:dyDescent="0.25"/>
    <row r="50893" ht="30.75" customHeight="1" x14ac:dyDescent="0.25"/>
    <row r="50894" ht="30.75" customHeight="1" x14ac:dyDescent="0.25"/>
    <row r="50895" ht="30.75" customHeight="1" x14ac:dyDescent="0.25"/>
    <row r="50896" ht="30.75" customHeight="1" x14ac:dyDescent="0.25"/>
    <row r="50897" ht="30.75" customHeight="1" x14ac:dyDescent="0.25"/>
    <row r="50898" ht="30.75" customHeight="1" x14ac:dyDescent="0.25"/>
    <row r="50899" ht="30.75" customHeight="1" x14ac:dyDescent="0.25"/>
    <row r="50900" ht="30.75" customHeight="1" x14ac:dyDescent="0.25"/>
    <row r="50901" ht="30.75" customHeight="1" x14ac:dyDescent="0.25"/>
    <row r="50902" ht="30.75" customHeight="1" x14ac:dyDescent="0.25"/>
    <row r="50903" ht="30.75" customHeight="1" x14ac:dyDescent="0.25"/>
    <row r="50904" ht="30.75" customHeight="1" x14ac:dyDescent="0.25"/>
    <row r="50905" ht="30.75" customHeight="1" x14ac:dyDescent="0.25"/>
    <row r="50906" ht="30.75" customHeight="1" x14ac:dyDescent="0.25"/>
    <row r="50907" ht="30.75" customHeight="1" x14ac:dyDescent="0.25"/>
    <row r="50908" ht="30.75" customHeight="1" x14ac:dyDescent="0.25"/>
    <row r="50909" ht="30.75" customHeight="1" x14ac:dyDescent="0.25"/>
    <row r="50910" ht="30.75" customHeight="1" x14ac:dyDescent="0.25"/>
    <row r="50911" ht="30.75" customHeight="1" x14ac:dyDescent="0.25"/>
    <row r="50912" ht="30.75" customHeight="1" x14ac:dyDescent="0.25"/>
    <row r="50913" ht="30.75" customHeight="1" x14ac:dyDescent="0.25"/>
    <row r="50914" ht="30.75" customHeight="1" x14ac:dyDescent="0.25"/>
    <row r="50915" ht="30.75" customHeight="1" x14ac:dyDescent="0.25"/>
    <row r="50916" ht="30.75" customHeight="1" x14ac:dyDescent="0.25"/>
    <row r="50917" ht="30.75" customHeight="1" x14ac:dyDescent="0.25"/>
    <row r="50918" ht="30.75" customHeight="1" x14ac:dyDescent="0.25"/>
    <row r="50919" ht="30.75" customHeight="1" x14ac:dyDescent="0.25"/>
    <row r="50920" ht="30.75" customHeight="1" x14ac:dyDescent="0.25"/>
    <row r="50921" ht="30.75" customHeight="1" x14ac:dyDescent="0.25"/>
    <row r="50922" ht="30.75" customHeight="1" x14ac:dyDescent="0.25"/>
    <row r="50923" ht="30.75" customHeight="1" x14ac:dyDescent="0.25"/>
    <row r="50924" ht="30.75" customHeight="1" x14ac:dyDescent="0.25"/>
    <row r="50925" ht="30.75" customHeight="1" x14ac:dyDescent="0.25"/>
    <row r="50926" ht="30.75" customHeight="1" x14ac:dyDescent="0.25"/>
    <row r="50927" ht="30.75" customHeight="1" x14ac:dyDescent="0.25"/>
    <row r="50928" ht="30.75" customHeight="1" x14ac:dyDescent="0.25"/>
    <row r="50929" ht="30.75" customHeight="1" x14ac:dyDescent="0.25"/>
    <row r="50930" ht="30.75" customHeight="1" x14ac:dyDescent="0.25"/>
    <row r="50931" ht="30.75" customHeight="1" x14ac:dyDescent="0.25"/>
    <row r="50932" ht="30.75" customHeight="1" x14ac:dyDescent="0.25"/>
    <row r="50933" ht="30.75" customHeight="1" x14ac:dyDescent="0.25"/>
    <row r="50934" ht="30.75" customHeight="1" x14ac:dyDescent="0.25"/>
    <row r="50935" ht="30.75" customHeight="1" x14ac:dyDescent="0.25"/>
    <row r="50936" ht="30.75" customHeight="1" x14ac:dyDescent="0.25"/>
    <row r="50937" ht="30.75" customHeight="1" x14ac:dyDescent="0.25"/>
    <row r="50938" ht="30.75" customHeight="1" x14ac:dyDescent="0.25"/>
    <row r="50939" ht="30.75" customHeight="1" x14ac:dyDescent="0.25"/>
    <row r="50940" ht="30.75" customHeight="1" x14ac:dyDescent="0.25"/>
    <row r="50941" ht="30.75" customHeight="1" x14ac:dyDescent="0.25"/>
    <row r="50942" ht="30.75" customHeight="1" x14ac:dyDescent="0.25"/>
    <row r="50943" ht="30.75" customHeight="1" x14ac:dyDescent="0.25"/>
    <row r="50944" ht="30.75" customHeight="1" x14ac:dyDescent="0.25"/>
    <row r="50945" ht="30.75" customHeight="1" x14ac:dyDescent="0.25"/>
    <row r="50946" ht="30.75" customHeight="1" x14ac:dyDescent="0.25"/>
    <row r="50947" ht="30.75" customHeight="1" x14ac:dyDescent="0.25"/>
    <row r="50948" ht="30.75" customHeight="1" x14ac:dyDescent="0.25"/>
    <row r="50949" ht="30.75" customHeight="1" x14ac:dyDescent="0.25"/>
    <row r="50950" ht="30.75" customHeight="1" x14ac:dyDescent="0.25"/>
    <row r="50951" ht="30.75" customHeight="1" x14ac:dyDescent="0.25"/>
    <row r="50952" ht="30.75" customHeight="1" x14ac:dyDescent="0.25"/>
    <row r="50953" ht="30.75" customHeight="1" x14ac:dyDescent="0.25"/>
    <row r="50954" ht="30.75" customHeight="1" x14ac:dyDescent="0.25"/>
    <row r="50955" ht="30.75" customHeight="1" x14ac:dyDescent="0.25"/>
    <row r="50956" ht="30.75" customHeight="1" x14ac:dyDescent="0.25"/>
    <row r="50957" ht="30.75" customHeight="1" x14ac:dyDescent="0.25"/>
    <row r="50958" ht="30.75" customHeight="1" x14ac:dyDescent="0.25"/>
    <row r="50959" ht="30.75" customHeight="1" x14ac:dyDescent="0.25"/>
    <row r="50960" ht="30.75" customHeight="1" x14ac:dyDescent="0.25"/>
    <row r="50961" ht="30.75" customHeight="1" x14ac:dyDescent="0.25"/>
    <row r="50962" ht="30.75" customHeight="1" x14ac:dyDescent="0.25"/>
    <row r="50963" ht="30.75" customHeight="1" x14ac:dyDescent="0.25"/>
    <row r="50964" ht="30.75" customHeight="1" x14ac:dyDescent="0.25"/>
    <row r="50965" ht="30.75" customHeight="1" x14ac:dyDescent="0.25"/>
    <row r="50966" ht="30.75" customHeight="1" x14ac:dyDescent="0.25"/>
    <row r="50967" ht="30.75" customHeight="1" x14ac:dyDescent="0.25"/>
    <row r="50968" ht="30.75" customHeight="1" x14ac:dyDescent="0.25"/>
    <row r="50969" ht="30.75" customHeight="1" x14ac:dyDescent="0.25"/>
    <row r="50970" ht="30.75" customHeight="1" x14ac:dyDescent="0.25"/>
    <row r="50971" ht="30.75" customHeight="1" x14ac:dyDescent="0.25"/>
    <row r="50972" ht="30.75" customHeight="1" x14ac:dyDescent="0.25"/>
    <row r="50973" ht="30.75" customHeight="1" x14ac:dyDescent="0.25"/>
    <row r="50974" ht="30.75" customHeight="1" x14ac:dyDescent="0.25"/>
    <row r="50975" ht="30.75" customHeight="1" x14ac:dyDescent="0.25"/>
    <row r="50976" ht="30.75" customHeight="1" x14ac:dyDescent="0.25"/>
    <row r="50977" ht="30.75" customHeight="1" x14ac:dyDescent="0.25"/>
    <row r="50978" ht="30.75" customHeight="1" x14ac:dyDescent="0.25"/>
    <row r="50979" ht="30.75" customHeight="1" x14ac:dyDescent="0.25"/>
    <row r="50980" ht="30.75" customHeight="1" x14ac:dyDescent="0.25"/>
    <row r="50981" ht="30.75" customHeight="1" x14ac:dyDescent="0.25"/>
    <row r="50982" ht="30.75" customHeight="1" x14ac:dyDescent="0.25"/>
    <row r="50983" ht="30.75" customHeight="1" x14ac:dyDescent="0.25"/>
    <row r="50984" ht="30.75" customHeight="1" x14ac:dyDescent="0.25"/>
    <row r="50985" ht="30.75" customHeight="1" x14ac:dyDescent="0.25"/>
    <row r="50986" ht="30.75" customHeight="1" x14ac:dyDescent="0.25"/>
    <row r="50987" ht="30.75" customHeight="1" x14ac:dyDescent="0.25"/>
    <row r="50988" ht="30.75" customHeight="1" x14ac:dyDescent="0.25"/>
    <row r="50989" ht="30.75" customHeight="1" x14ac:dyDescent="0.25"/>
    <row r="50990" ht="30.75" customHeight="1" x14ac:dyDescent="0.25"/>
    <row r="50991" ht="30.75" customHeight="1" x14ac:dyDescent="0.25"/>
    <row r="50992" ht="30.75" customHeight="1" x14ac:dyDescent="0.25"/>
    <row r="50993" ht="30.75" customHeight="1" x14ac:dyDescent="0.25"/>
    <row r="50994" ht="30.75" customHeight="1" x14ac:dyDescent="0.25"/>
    <row r="50995" ht="30.75" customHeight="1" x14ac:dyDescent="0.25"/>
    <row r="50996" ht="30.75" customHeight="1" x14ac:dyDescent="0.25"/>
    <row r="50997" ht="30.75" customHeight="1" x14ac:dyDescent="0.25"/>
    <row r="50998" ht="30.75" customHeight="1" x14ac:dyDescent="0.25"/>
    <row r="50999" ht="30.75" customHeight="1" x14ac:dyDescent="0.25"/>
    <row r="51000" ht="30.75" customHeight="1" x14ac:dyDescent="0.25"/>
    <row r="51001" ht="30.75" customHeight="1" x14ac:dyDescent="0.25"/>
    <row r="51002" ht="30.75" customHeight="1" x14ac:dyDescent="0.25"/>
    <row r="51003" ht="30.75" customHeight="1" x14ac:dyDescent="0.25"/>
    <row r="51004" ht="30.75" customHeight="1" x14ac:dyDescent="0.25"/>
    <row r="51005" ht="30.75" customHeight="1" x14ac:dyDescent="0.25"/>
    <row r="51006" ht="30.75" customHeight="1" x14ac:dyDescent="0.25"/>
    <row r="51007" ht="30.75" customHeight="1" x14ac:dyDescent="0.25"/>
    <row r="51008" ht="30.75" customHeight="1" x14ac:dyDescent="0.25"/>
    <row r="51009" ht="30.75" customHeight="1" x14ac:dyDescent="0.25"/>
    <row r="51010" ht="30.75" customHeight="1" x14ac:dyDescent="0.25"/>
    <row r="51011" ht="30.75" customHeight="1" x14ac:dyDescent="0.25"/>
    <row r="51012" ht="30.75" customHeight="1" x14ac:dyDescent="0.25"/>
    <row r="51013" ht="30.75" customHeight="1" x14ac:dyDescent="0.25"/>
    <row r="51014" ht="30.75" customHeight="1" x14ac:dyDescent="0.25"/>
    <row r="51015" ht="30.75" customHeight="1" x14ac:dyDescent="0.25"/>
    <row r="51016" ht="30.75" customHeight="1" x14ac:dyDescent="0.25"/>
    <row r="51017" ht="30.75" customHeight="1" x14ac:dyDescent="0.25"/>
    <row r="51018" ht="30.75" customHeight="1" x14ac:dyDescent="0.25"/>
    <row r="51019" ht="30.75" customHeight="1" x14ac:dyDescent="0.25"/>
    <row r="51020" ht="30.75" customHeight="1" x14ac:dyDescent="0.25"/>
    <row r="51021" ht="30.75" customHeight="1" x14ac:dyDescent="0.25"/>
    <row r="51022" ht="30.75" customHeight="1" x14ac:dyDescent="0.25"/>
    <row r="51023" ht="30.75" customHeight="1" x14ac:dyDescent="0.25"/>
    <row r="51024" ht="30.75" customHeight="1" x14ac:dyDescent="0.25"/>
    <row r="51025" ht="30.75" customHeight="1" x14ac:dyDescent="0.25"/>
    <row r="51026" ht="30.75" customHeight="1" x14ac:dyDescent="0.25"/>
    <row r="51027" ht="30.75" customHeight="1" x14ac:dyDescent="0.25"/>
    <row r="51028" ht="30.75" customHeight="1" x14ac:dyDescent="0.25"/>
    <row r="51029" ht="30.75" customHeight="1" x14ac:dyDescent="0.25"/>
    <row r="51030" ht="30.75" customHeight="1" x14ac:dyDescent="0.25"/>
    <row r="51031" ht="30.75" customHeight="1" x14ac:dyDescent="0.25"/>
    <row r="51032" ht="30.75" customHeight="1" x14ac:dyDescent="0.25"/>
    <row r="51033" ht="30.75" customHeight="1" x14ac:dyDescent="0.25"/>
    <row r="51034" ht="30.75" customHeight="1" x14ac:dyDescent="0.25"/>
    <row r="51035" ht="30.75" customHeight="1" x14ac:dyDescent="0.25"/>
    <row r="51036" ht="30.75" customHeight="1" x14ac:dyDescent="0.25"/>
    <row r="51037" ht="30.75" customHeight="1" x14ac:dyDescent="0.25"/>
    <row r="51038" ht="30.75" customHeight="1" x14ac:dyDescent="0.25"/>
    <row r="51039" ht="30.75" customHeight="1" x14ac:dyDescent="0.25"/>
    <row r="51040" ht="30.75" customHeight="1" x14ac:dyDescent="0.25"/>
    <row r="51041" ht="30.75" customHeight="1" x14ac:dyDescent="0.25"/>
    <row r="51042" ht="30.75" customHeight="1" x14ac:dyDescent="0.25"/>
    <row r="51043" ht="30.75" customHeight="1" x14ac:dyDescent="0.25"/>
    <row r="51044" ht="30.75" customHeight="1" x14ac:dyDescent="0.25"/>
    <row r="51045" ht="30.75" customHeight="1" x14ac:dyDescent="0.25"/>
    <row r="51046" ht="30.75" customHeight="1" x14ac:dyDescent="0.25"/>
    <row r="51047" ht="30.75" customHeight="1" x14ac:dyDescent="0.25"/>
    <row r="51048" ht="30.75" customHeight="1" x14ac:dyDescent="0.25"/>
    <row r="51049" ht="30.75" customHeight="1" x14ac:dyDescent="0.25"/>
    <row r="51050" ht="30.75" customHeight="1" x14ac:dyDescent="0.25"/>
    <row r="51051" ht="30.75" customHeight="1" x14ac:dyDescent="0.25"/>
    <row r="51052" ht="30.75" customHeight="1" x14ac:dyDescent="0.25"/>
    <row r="51053" ht="30.75" customHeight="1" x14ac:dyDescent="0.25"/>
    <row r="51054" ht="30.75" customHeight="1" x14ac:dyDescent="0.25"/>
    <row r="51055" ht="30.75" customHeight="1" x14ac:dyDescent="0.25"/>
    <row r="51056" ht="30.75" customHeight="1" x14ac:dyDescent="0.25"/>
    <row r="51057" ht="30.75" customHeight="1" x14ac:dyDescent="0.25"/>
    <row r="51058" ht="30.75" customHeight="1" x14ac:dyDescent="0.25"/>
    <row r="51059" ht="30.75" customHeight="1" x14ac:dyDescent="0.25"/>
    <row r="51060" ht="30.75" customHeight="1" x14ac:dyDescent="0.25"/>
    <row r="51061" ht="30.75" customHeight="1" x14ac:dyDescent="0.25"/>
    <row r="51062" ht="30.75" customHeight="1" x14ac:dyDescent="0.25"/>
    <row r="51063" ht="30.75" customHeight="1" x14ac:dyDescent="0.25"/>
    <row r="51064" ht="30.75" customHeight="1" x14ac:dyDescent="0.25"/>
    <row r="51065" ht="30.75" customHeight="1" x14ac:dyDescent="0.25"/>
    <row r="51066" ht="30.75" customHeight="1" x14ac:dyDescent="0.25"/>
    <row r="51067" ht="30.75" customHeight="1" x14ac:dyDescent="0.25"/>
    <row r="51068" ht="30.75" customHeight="1" x14ac:dyDescent="0.25"/>
    <row r="51069" ht="30.75" customHeight="1" x14ac:dyDescent="0.25"/>
    <row r="51070" ht="30.75" customHeight="1" x14ac:dyDescent="0.25"/>
    <row r="51071" ht="30.75" customHeight="1" x14ac:dyDescent="0.25"/>
    <row r="51072" ht="30.75" customHeight="1" x14ac:dyDescent="0.25"/>
    <row r="51073" ht="30.75" customHeight="1" x14ac:dyDescent="0.25"/>
    <row r="51074" ht="30.75" customHeight="1" x14ac:dyDescent="0.25"/>
    <row r="51075" ht="30.75" customHeight="1" x14ac:dyDescent="0.25"/>
    <row r="51076" ht="30.75" customHeight="1" x14ac:dyDescent="0.25"/>
    <row r="51077" ht="30.75" customHeight="1" x14ac:dyDescent="0.25"/>
    <row r="51078" ht="30.75" customHeight="1" x14ac:dyDescent="0.25"/>
    <row r="51079" ht="30.75" customHeight="1" x14ac:dyDescent="0.25"/>
    <row r="51080" ht="30.75" customHeight="1" x14ac:dyDescent="0.25"/>
    <row r="51081" ht="30.75" customHeight="1" x14ac:dyDescent="0.25"/>
    <row r="51082" ht="30.75" customHeight="1" x14ac:dyDescent="0.25"/>
    <row r="51083" ht="30.75" customHeight="1" x14ac:dyDescent="0.25"/>
    <row r="51084" ht="30.75" customHeight="1" x14ac:dyDescent="0.25"/>
    <row r="51085" ht="30.75" customHeight="1" x14ac:dyDescent="0.25"/>
    <row r="51086" ht="30.75" customHeight="1" x14ac:dyDescent="0.25"/>
    <row r="51087" ht="30.75" customHeight="1" x14ac:dyDescent="0.25"/>
    <row r="51088" ht="30.75" customHeight="1" x14ac:dyDescent="0.25"/>
    <row r="51089" ht="30.75" customHeight="1" x14ac:dyDescent="0.25"/>
    <row r="51090" ht="30.75" customHeight="1" x14ac:dyDescent="0.25"/>
    <row r="51091" ht="30.75" customHeight="1" x14ac:dyDescent="0.25"/>
    <row r="51092" ht="30.75" customHeight="1" x14ac:dyDescent="0.25"/>
    <row r="51093" ht="30.75" customHeight="1" x14ac:dyDescent="0.25"/>
    <row r="51094" ht="30.75" customHeight="1" x14ac:dyDescent="0.25"/>
    <row r="51095" ht="30.75" customHeight="1" x14ac:dyDescent="0.25"/>
    <row r="51096" ht="30.75" customHeight="1" x14ac:dyDescent="0.25"/>
    <row r="51097" ht="30.75" customHeight="1" x14ac:dyDescent="0.25"/>
    <row r="51098" ht="30.75" customHeight="1" x14ac:dyDescent="0.25"/>
    <row r="51099" ht="30.75" customHeight="1" x14ac:dyDescent="0.25"/>
    <row r="51100" ht="30.75" customHeight="1" x14ac:dyDescent="0.25"/>
    <row r="51101" ht="30.75" customHeight="1" x14ac:dyDescent="0.25"/>
    <row r="51102" ht="30.75" customHeight="1" x14ac:dyDescent="0.25"/>
    <row r="51103" ht="30.75" customHeight="1" x14ac:dyDescent="0.25"/>
    <row r="51104" ht="30.75" customHeight="1" x14ac:dyDescent="0.25"/>
    <row r="51105" ht="30.75" customHeight="1" x14ac:dyDescent="0.25"/>
    <row r="51106" ht="30.75" customHeight="1" x14ac:dyDescent="0.25"/>
    <row r="51107" ht="30.75" customHeight="1" x14ac:dyDescent="0.25"/>
    <row r="51108" ht="30.75" customHeight="1" x14ac:dyDescent="0.25"/>
    <row r="51109" ht="30.75" customHeight="1" x14ac:dyDescent="0.25"/>
    <row r="51110" ht="30.75" customHeight="1" x14ac:dyDescent="0.25"/>
    <row r="51111" ht="30.75" customHeight="1" x14ac:dyDescent="0.25"/>
    <row r="51112" ht="30.75" customHeight="1" x14ac:dyDescent="0.25"/>
    <row r="51113" ht="30.75" customHeight="1" x14ac:dyDescent="0.25"/>
    <row r="51114" ht="30.75" customHeight="1" x14ac:dyDescent="0.25"/>
    <row r="51115" ht="30.75" customHeight="1" x14ac:dyDescent="0.25"/>
    <row r="51116" ht="30.75" customHeight="1" x14ac:dyDescent="0.25"/>
    <row r="51117" ht="30.75" customHeight="1" x14ac:dyDescent="0.25"/>
    <row r="51118" ht="30.75" customHeight="1" x14ac:dyDescent="0.25"/>
    <row r="51119" ht="30.75" customHeight="1" x14ac:dyDescent="0.25"/>
    <row r="51120" ht="30.75" customHeight="1" x14ac:dyDescent="0.25"/>
    <row r="51121" ht="30.75" customHeight="1" x14ac:dyDescent="0.25"/>
    <row r="51122" ht="30.75" customHeight="1" x14ac:dyDescent="0.25"/>
    <row r="51123" ht="30.75" customHeight="1" x14ac:dyDescent="0.25"/>
    <row r="51124" ht="30.75" customHeight="1" x14ac:dyDescent="0.25"/>
    <row r="51125" ht="30.75" customHeight="1" x14ac:dyDescent="0.25"/>
    <row r="51126" ht="30.75" customHeight="1" x14ac:dyDescent="0.25"/>
    <row r="51127" ht="30.75" customHeight="1" x14ac:dyDescent="0.25"/>
    <row r="51128" ht="30.75" customHeight="1" x14ac:dyDescent="0.25"/>
    <row r="51129" ht="30.75" customHeight="1" x14ac:dyDescent="0.25"/>
    <row r="51130" ht="30.75" customHeight="1" x14ac:dyDescent="0.25"/>
    <row r="51131" ht="30.75" customHeight="1" x14ac:dyDescent="0.25"/>
    <row r="51132" ht="30.75" customHeight="1" x14ac:dyDescent="0.25"/>
    <row r="51133" ht="30.75" customHeight="1" x14ac:dyDescent="0.25"/>
    <row r="51134" ht="30.75" customHeight="1" x14ac:dyDescent="0.25"/>
    <row r="51135" ht="30.75" customHeight="1" x14ac:dyDescent="0.25"/>
    <row r="51136" ht="30.75" customHeight="1" x14ac:dyDescent="0.25"/>
    <row r="51137" ht="30.75" customHeight="1" x14ac:dyDescent="0.25"/>
    <row r="51138" ht="30.75" customHeight="1" x14ac:dyDescent="0.25"/>
    <row r="51139" ht="30.75" customHeight="1" x14ac:dyDescent="0.25"/>
    <row r="51140" ht="30.75" customHeight="1" x14ac:dyDescent="0.25"/>
    <row r="51141" ht="30.75" customHeight="1" x14ac:dyDescent="0.25"/>
    <row r="51142" ht="30.75" customHeight="1" x14ac:dyDescent="0.25"/>
    <row r="51143" ht="30.75" customHeight="1" x14ac:dyDescent="0.25"/>
    <row r="51144" ht="30.75" customHeight="1" x14ac:dyDescent="0.25"/>
    <row r="51145" ht="30.75" customHeight="1" x14ac:dyDescent="0.25"/>
    <row r="51146" ht="30.75" customHeight="1" x14ac:dyDescent="0.25"/>
    <row r="51147" ht="30.75" customHeight="1" x14ac:dyDescent="0.25"/>
    <row r="51148" ht="30.75" customHeight="1" x14ac:dyDescent="0.25"/>
    <row r="51149" ht="30.75" customHeight="1" x14ac:dyDescent="0.25"/>
    <row r="51150" ht="30.75" customHeight="1" x14ac:dyDescent="0.25"/>
    <row r="51151" ht="30.75" customHeight="1" x14ac:dyDescent="0.25"/>
    <row r="51152" ht="30.75" customHeight="1" x14ac:dyDescent="0.25"/>
    <row r="51153" ht="30.75" customHeight="1" x14ac:dyDescent="0.25"/>
    <row r="51154" ht="30.75" customHeight="1" x14ac:dyDescent="0.25"/>
    <row r="51155" ht="30.75" customHeight="1" x14ac:dyDescent="0.25"/>
    <row r="51156" ht="30.75" customHeight="1" x14ac:dyDescent="0.25"/>
    <row r="51157" ht="30.75" customHeight="1" x14ac:dyDescent="0.25"/>
    <row r="51158" ht="30.75" customHeight="1" x14ac:dyDescent="0.25"/>
    <row r="51159" ht="30.75" customHeight="1" x14ac:dyDescent="0.25"/>
    <row r="51160" ht="30.75" customHeight="1" x14ac:dyDescent="0.25"/>
    <row r="51161" ht="30.75" customHeight="1" x14ac:dyDescent="0.25"/>
    <row r="51162" ht="30.75" customHeight="1" x14ac:dyDescent="0.25"/>
    <row r="51163" ht="30.75" customHeight="1" x14ac:dyDescent="0.25"/>
    <row r="51164" ht="30.75" customHeight="1" x14ac:dyDescent="0.25"/>
    <row r="51165" ht="30.75" customHeight="1" x14ac:dyDescent="0.25"/>
    <row r="51166" ht="30.75" customHeight="1" x14ac:dyDescent="0.25"/>
    <row r="51167" ht="30.75" customHeight="1" x14ac:dyDescent="0.25"/>
    <row r="51168" ht="30.75" customHeight="1" x14ac:dyDescent="0.25"/>
    <row r="51169" ht="30.75" customHeight="1" x14ac:dyDescent="0.25"/>
    <row r="51170" ht="30.75" customHeight="1" x14ac:dyDescent="0.25"/>
    <row r="51171" ht="30.75" customHeight="1" x14ac:dyDescent="0.25"/>
    <row r="51172" ht="30.75" customHeight="1" x14ac:dyDescent="0.25"/>
    <row r="51173" ht="30.75" customHeight="1" x14ac:dyDescent="0.25"/>
    <row r="51174" ht="30.75" customHeight="1" x14ac:dyDescent="0.25"/>
    <row r="51175" ht="30.75" customHeight="1" x14ac:dyDescent="0.25"/>
    <row r="51176" ht="30.75" customHeight="1" x14ac:dyDescent="0.25"/>
    <row r="51177" ht="30.75" customHeight="1" x14ac:dyDescent="0.25"/>
    <row r="51178" ht="30.75" customHeight="1" x14ac:dyDescent="0.25"/>
    <row r="51179" ht="30.75" customHeight="1" x14ac:dyDescent="0.25"/>
    <row r="51180" ht="30.75" customHeight="1" x14ac:dyDescent="0.25"/>
    <row r="51181" ht="30.75" customHeight="1" x14ac:dyDescent="0.25"/>
    <row r="51182" ht="30.75" customHeight="1" x14ac:dyDescent="0.25"/>
    <row r="51183" ht="30.75" customHeight="1" x14ac:dyDescent="0.25"/>
    <row r="51184" ht="30.75" customHeight="1" x14ac:dyDescent="0.25"/>
    <row r="51185" ht="30.75" customHeight="1" x14ac:dyDescent="0.25"/>
    <row r="51186" ht="30.75" customHeight="1" x14ac:dyDescent="0.25"/>
    <row r="51187" ht="30.75" customHeight="1" x14ac:dyDescent="0.25"/>
    <row r="51188" ht="30.75" customHeight="1" x14ac:dyDescent="0.25"/>
    <row r="51189" ht="30.75" customHeight="1" x14ac:dyDescent="0.25"/>
    <row r="51190" ht="30.75" customHeight="1" x14ac:dyDescent="0.25"/>
    <row r="51191" ht="30.75" customHeight="1" x14ac:dyDescent="0.25"/>
    <row r="51192" ht="30.75" customHeight="1" x14ac:dyDescent="0.25"/>
    <row r="51193" ht="30.75" customHeight="1" x14ac:dyDescent="0.25"/>
    <row r="51194" ht="30.75" customHeight="1" x14ac:dyDescent="0.25"/>
    <row r="51195" ht="30.75" customHeight="1" x14ac:dyDescent="0.25"/>
    <row r="51196" ht="30.75" customHeight="1" x14ac:dyDescent="0.25"/>
    <row r="51197" ht="30.75" customHeight="1" x14ac:dyDescent="0.25"/>
    <row r="51198" ht="30.75" customHeight="1" x14ac:dyDescent="0.25"/>
    <row r="51199" ht="30.75" customHeight="1" x14ac:dyDescent="0.25"/>
    <row r="51200" ht="30.75" customHeight="1" x14ac:dyDescent="0.25"/>
    <row r="51201" ht="30.75" customHeight="1" x14ac:dyDescent="0.25"/>
    <row r="51202" ht="30.75" customHeight="1" x14ac:dyDescent="0.25"/>
    <row r="51203" ht="30.75" customHeight="1" x14ac:dyDescent="0.25"/>
    <row r="51204" ht="30.75" customHeight="1" x14ac:dyDescent="0.25"/>
    <row r="51205" ht="30.75" customHeight="1" x14ac:dyDescent="0.25"/>
    <row r="51206" ht="30.75" customHeight="1" x14ac:dyDescent="0.25"/>
    <row r="51207" ht="30.75" customHeight="1" x14ac:dyDescent="0.25"/>
    <row r="51208" ht="30.75" customHeight="1" x14ac:dyDescent="0.25"/>
    <row r="51209" ht="30.75" customHeight="1" x14ac:dyDescent="0.25"/>
    <row r="51210" ht="30.75" customHeight="1" x14ac:dyDescent="0.25"/>
    <row r="51211" ht="30.75" customHeight="1" x14ac:dyDescent="0.25"/>
    <row r="51212" ht="30.75" customHeight="1" x14ac:dyDescent="0.25"/>
    <row r="51213" ht="30.75" customHeight="1" x14ac:dyDescent="0.25"/>
    <row r="51214" ht="30.75" customHeight="1" x14ac:dyDescent="0.25"/>
    <row r="51215" ht="30.75" customHeight="1" x14ac:dyDescent="0.25"/>
    <row r="51216" ht="30.75" customHeight="1" x14ac:dyDescent="0.25"/>
    <row r="51217" ht="30.75" customHeight="1" x14ac:dyDescent="0.25"/>
    <row r="51218" ht="30.75" customHeight="1" x14ac:dyDescent="0.25"/>
    <row r="51219" ht="30.75" customHeight="1" x14ac:dyDescent="0.25"/>
    <row r="51220" ht="30.75" customHeight="1" x14ac:dyDescent="0.25"/>
    <row r="51221" ht="30.75" customHeight="1" x14ac:dyDescent="0.25"/>
    <row r="51222" ht="30.75" customHeight="1" x14ac:dyDescent="0.25"/>
    <row r="51223" ht="30.75" customHeight="1" x14ac:dyDescent="0.25"/>
    <row r="51224" ht="30.75" customHeight="1" x14ac:dyDescent="0.25"/>
    <row r="51225" ht="30.75" customHeight="1" x14ac:dyDescent="0.25"/>
    <row r="51226" ht="30.75" customHeight="1" x14ac:dyDescent="0.25"/>
    <row r="51227" ht="30.75" customHeight="1" x14ac:dyDescent="0.25"/>
    <row r="51228" ht="30.75" customHeight="1" x14ac:dyDescent="0.25"/>
    <row r="51229" ht="30.75" customHeight="1" x14ac:dyDescent="0.25"/>
    <row r="51230" ht="30.75" customHeight="1" x14ac:dyDescent="0.25"/>
    <row r="51231" ht="30.75" customHeight="1" x14ac:dyDescent="0.25"/>
    <row r="51232" ht="30.75" customHeight="1" x14ac:dyDescent="0.25"/>
    <row r="51233" ht="30.75" customHeight="1" x14ac:dyDescent="0.25"/>
    <row r="51234" ht="30.75" customHeight="1" x14ac:dyDescent="0.25"/>
    <row r="51235" ht="30.75" customHeight="1" x14ac:dyDescent="0.25"/>
    <row r="51236" ht="30.75" customHeight="1" x14ac:dyDescent="0.25"/>
    <row r="51237" ht="30.75" customHeight="1" x14ac:dyDescent="0.25"/>
    <row r="51238" ht="30.75" customHeight="1" x14ac:dyDescent="0.25"/>
    <row r="51239" ht="30.75" customHeight="1" x14ac:dyDescent="0.25"/>
    <row r="51240" ht="30.75" customHeight="1" x14ac:dyDescent="0.25"/>
    <row r="51241" ht="30.75" customHeight="1" x14ac:dyDescent="0.25"/>
    <row r="51242" ht="30.75" customHeight="1" x14ac:dyDescent="0.25"/>
    <row r="51243" ht="30.75" customHeight="1" x14ac:dyDescent="0.25"/>
    <row r="51244" ht="30.75" customHeight="1" x14ac:dyDescent="0.25"/>
    <row r="51245" ht="30.75" customHeight="1" x14ac:dyDescent="0.25"/>
    <row r="51246" ht="30.75" customHeight="1" x14ac:dyDescent="0.25"/>
    <row r="51247" ht="30.75" customHeight="1" x14ac:dyDescent="0.25"/>
    <row r="51248" ht="30.75" customHeight="1" x14ac:dyDescent="0.25"/>
    <row r="51249" ht="30.75" customHeight="1" x14ac:dyDescent="0.25"/>
    <row r="51250" ht="30.75" customHeight="1" x14ac:dyDescent="0.25"/>
    <row r="51251" ht="30.75" customHeight="1" x14ac:dyDescent="0.25"/>
    <row r="51252" ht="30.75" customHeight="1" x14ac:dyDescent="0.25"/>
    <row r="51253" ht="30.75" customHeight="1" x14ac:dyDescent="0.25"/>
    <row r="51254" ht="30.75" customHeight="1" x14ac:dyDescent="0.25"/>
    <row r="51255" ht="30.75" customHeight="1" x14ac:dyDescent="0.25"/>
    <row r="51256" ht="30.75" customHeight="1" x14ac:dyDescent="0.25"/>
    <row r="51257" ht="30.75" customHeight="1" x14ac:dyDescent="0.25"/>
    <row r="51258" ht="30.75" customHeight="1" x14ac:dyDescent="0.25"/>
    <row r="51259" ht="30.75" customHeight="1" x14ac:dyDescent="0.25"/>
    <row r="51260" ht="30.75" customHeight="1" x14ac:dyDescent="0.25"/>
    <row r="51261" ht="30.75" customHeight="1" x14ac:dyDescent="0.25"/>
    <row r="51262" ht="30.75" customHeight="1" x14ac:dyDescent="0.25"/>
    <row r="51263" ht="30.75" customHeight="1" x14ac:dyDescent="0.25"/>
    <row r="51264" ht="30.75" customHeight="1" x14ac:dyDescent="0.25"/>
    <row r="51265" ht="30.75" customHeight="1" x14ac:dyDescent="0.25"/>
    <row r="51266" ht="30.75" customHeight="1" x14ac:dyDescent="0.25"/>
    <row r="51267" ht="30.75" customHeight="1" x14ac:dyDescent="0.25"/>
    <row r="51268" ht="30.75" customHeight="1" x14ac:dyDescent="0.25"/>
    <row r="51269" ht="30.75" customHeight="1" x14ac:dyDescent="0.25"/>
    <row r="51270" ht="30.75" customHeight="1" x14ac:dyDescent="0.25"/>
    <row r="51271" ht="30.75" customHeight="1" x14ac:dyDescent="0.25"/>
    <row r="51272" ht="30.75" customHeight="1" x14ac:dyDescent="0.25"/>
    <row r="51273" ht="30.75" customHeight="1" x14ac:dyDescent="0.25"/>
    <row r="51274" ht="30.75" customHeight="1" x14ac:dyDescent="0.25"/>
    <row r="51275" ht="30.75" customHeight="1" x14ac:dyDescent="0.25"/>
    <row r="51276" ht="30.75" customHeight="1" x14ac:dyDescent="0.25"/>
    <row r="51277" ht="30.75" customHeight="1" x14ac:dyDescent="0.25"/>
    <row r="51278" ht="30.75" customHeight="1" x14ac:dyDescent="0.25"/>
    <row r="51279" ht="30.75" customHeight="1" x14ac:dyDescent="0.25"/>
    <row r="51280" ht="30.75" customHeight="1" x14ac:dyDescent="0.25"/>
    <row r="51281" ht="30.75" customHeight="1" x14ac:dyDescent="0.25"/>
    <row r="51282" ht="30.75" customHeight="1" x14ac:dyDescent="0.25"/>
    <row r="51283" ht="30.75" customHeight="1" x14ac:dyDescent="0.25"/>
    <row r="51284" ht="30.75" customHeight="1" x14ac:dyDescent="0.25"/>
    <row r="51285" ht="30.75" customHeight="1" x14ac:dyDescent="0.25"/>
    <row r="51286" ht="30.75" customHeight="1" x14ac:dyDescent="0.25"/>
    <row r="51287" ht="30.75" customHeight="1" x14ac:dyDescent="0.25"/>
    <row r="51288" ht="30.75" customHeight="1" x14ac:dyDescent="0.25"/>
    <row r="51289" ht="30.75" customHeight="1" x14ac:dyDescent="0.25"/>
    <row r="51290" ht="30.75" customHeight="1" x14ac:dyDescent="0.25"/>
    <row r="51291" ht="30.75" customHeight="1" x14ac:dyDescent="0.25"/>
    <row r="51292" ht="30.75" customHeight="1" x14ac:dyDescent="0.25"/>
    <row r="51293" ht="30.75" customHeight="1" x14ac:dyDescent="0.25"/>
    <row r="51294" ht="30.75" customHeight="1" x14ac:dyDescent="0.25"/>
    <row r="51295" ht="30.75" customHeight="1" x14ac:dyDescent="0.25"/>
    <row r="51296" ht="30.75" customHeight="1" x14ac:dyDescent="0.25"/>
    <row r="51297" ht="30.75" customHeight="1" x14ac:dyDescent="0.25"/>
    <row r="51298" ht="30.75" customHeight="1" x14ac:dyDescent="0.25"/>
    <row r="51299" ht="30.75" customHeight="1" x14ac:dyDescent="0.25"/>
    <row r="51300" ht="30.75" customHeight="1" x14ac:dyDescent="0.25"/>
    <row r="51301" ht="30.75" customHeight="1" x14ac:dyDescent="0.25"/>
    <row r="51302" ht="30.75" customHeight="1" x14ac:dyDescent="0.25"/>
    <row r="51303" ht="30.75" customHeight="1" x14ac:dyDescent="0.25"/>
    <row r="51304" ht="30.75" customHeight="1" x14ac:dyDescent="0.25"/>
    <row r="51305" ht="30.75" customHeight="1" x14ac:dyDescent="0.25"/>
    <row r="51306" ht="30.75" customHeight="1" x14ac:dyDescent="0.25"/>
    <row r="51307" ht="30.75" customHeight="1" x14ac:dyDescent="0.25"/>
    <row r="51308" ht="30.75" customHeight="1" x14ac:dyDescent="0.25"/>
    <row r="51309" ht="30.75" customHeight="1" x14ac:dyDescent="0.25"/>
    <row r="51310" ht="30.75" customHeight="1" x14ac:dyDescent="0.25"/>
    <row r="51311" ht="30.75" customHeight="1" x14ac:dyDescent="0.25"/>
    <row r="51312" ht="30.75" customHeight="1" x14ac:dyDescent="0.25"/>
    <row r="51313" ht="30.75" customHeight="1" x14ac:dyDescent="0.25"/>
    <row r="51314" ht="30.75" customHeight="1" x14ac:dyDescent="0.25"/>
    <row r="51315" ht="30.75" customHeight="1" x14ac:dyDescent="0.25"/>
    <row r="51316" ht="30.75" customHeight="1" x14ac:dyDescent="0.25"/>
    <row r="51317" ht="30.75" customHeight="1" x14ac:dyDescent="0.25"/>
    <row r="51318" ht="30.75" customHeight="1" x14ac:dyDescent="0.25"/>
    <row r="51319" ht="30.75" customHeight="1" x14ac:dyDescent="0.25"/>
    <row r="51320" ht="30.75" customHeight="1" x14ac:dyDescent="0.25"/>
    <row r="51321" ht="30.75" customHeight="1" x14ac:dyDescent="0.25"/>
    <row r="51322" ht="30.75" customHeight="1" x14ac:dyDescent="0.25"/>
    <row r="51323" ht="30.75" customHeight="1" x14ac:dyDescent="0.25"/>
    <row r="51324" ht="30.75" customHeight="1" x14ac:dyDescent="0.25"/>
    <row r="51325" ht="30.75" customHeight="1" x14ac:dyDescent="0.25"/>
    <row r="51326" ht="30.75" customHeight="1" x14ac:dyDescent="0.25"/>
    <row r="51327" ht="30.75" customHeight="1" x14ac:dyDescent="0.25"/>
    <row r="51328" ht="30.75" customHeight="1" x14ac:dyDescent="0.25"/>
    <row r="51329" ht="30.75" customHeight="1" x14ac:dyDescent="0.25"/>
    <row r="51330" ht="30.75" customHeight="1" x14ac:dyDescent="0.25"/>
    <row r="51331" ht="30.75" customHeight="1" x14ac:dyDescent="0.25"/>
    <row r="51332" ht="30.75" customHeight="1" x14ac:dyDescent="0.25"/>
    <row r="51333" ht="30.75" customHeight="1" x14ac:dyDescent="0.25"/>
    <row r="51334" ht="30.75" customHeight="1" x14ac:dyDescent="0.25"/>
    <row r="51335" ht="30.75" customHeight="1" x14ac:dyDescent="0.25"/>
    <row r="51336" ht="30.75" customHeight="1" x14ac:dyDescent="0.25"/>
    <row r="51337" ht="30.75" customHeight="1" x14ac:dyDescent="0.25"/>
    <row r="51338" ht="30.75" customHeight="1" x14ac:dyDescent="0.25"/>
    <row r="51339" ht="30.75" customHeight="1" x14ac:dyDescent="0.25"/>
    <row r="51340" ht="30.75" customHeight="1" x14ac:dyDescent="0.25"/>
    <row r="51341" ht="30.75" customHeight="1" x14ac:dyDescent="0.25"/>
    <row r="51342" ht="30.75" customHeight="1" x14ac:dyDescent="0.25"/>
    <row r="51343" ht="30.75" customHeight="1" x14ac:dyDescent="0.25"/>
    <row r="51344" ht="30.75" customHeight="1" x14ac:dyDescent="0.25"/>
    <row r="51345" ht="30.75" customHeight="1" x14ac:dyDescent="0.25"/>
    <row r="51346" ht="30.75" customHeight="1" x14ac:dyDescent="0.25"/>
    <row r="51347" ht="30.75" customHeight="1" x14ac:dyDescent="0.25"/>
    <row r="51348" ht="30.75" customHeight="1" x14ac:dyDescent="0.25"/>
    <row r="51349" ht="30.75" customHeight="1" x14ac:dyDescent="0.25"/>
    <row r="51350" ht="30.75" customHeight="1" x14ac:dyDescent="0.25"/>
    <row r="51351" ht="30.75" customHeight="1" x14ac:dyDescent="0.25"/>
    <row r="51352" ht="30.75" customHeight="1" x14ac:dyDescent="0.25"/>
    <row r="51353" ht="30.75" customHeight="1" x14ac:dyDescent="0.25"/>
    <row r="51354" ht="30.75" customHeight="1" x14ac:dyDescent="0.25"/>
    <row r="51355" ht="30.75" customHeight="1" x14ac:dyDescent="0.25"/>
    <row r="51356" ht="30.75" customHeight="1" x14ac:dyDescent="0.25"/>
    <row r="51357" ht="30.75" customHeight="1" x14ac:dyDescent="0.25"/>
    <row r="51358" ht="30.75" customHeight="1" x14ac:dyDescent="0.25"/>
    <row r="51359" ht="30.75" customHeight="1" x14ac:dyDescent="0.25"/>
    <row r="51360" ht="30.75" customHeight="1" x14ac:dyDescent="0.25"/>
    <row r="51361" ht="30.75" customHeight="1" x14ac:dyDescent="0.25"/>
    <row r="51362" ht="30.75" customHeight="1" x14ac:dyDescent="0.25"/>
    <row r="51363" ht="30.75" customHeight="1" x14ac:dyDescent="0.25"/>
    <row r="51364" ht="30.75" customHeight="1" x14ac:dyDescent="0.25"/>
    <row r="51365" ht="30.75" customHeight="1" x14ac:dyDescent="0.25"/>
    <row r="51366" ht="30.75" customHeight="1" x14ac:dyDescent="0.25"/>
    <row r="51367" ht="30.75" customHeight="1" x14ac:dyDescent="0.25"/>
    <row r="51368" ht="30.75" customHeight="1" x14ac:dyDescent="0.25"/>
    <row r="51369" ht="30.75" customHeight="1" x14ac:dyDescent="0.25"/>
    <row r="51370" ht="30.75" customHeight="1" x14ac:dyDescent="0.25"/>
    <row r="51371" ht="30.75" customHeight="1" x14ac:dyDescent="0.25"/>
    <row r="51372" ht="30.75" customHeight="1" x14ac:dyDescent="0.25"/>
    <row r="51373" ht="30.75" customHeight="1" x14ac:dyDescent="0.25"/>
    <row r="51374" ht="30.75" customHeight="1" x14ac:dyDescent="0.25"/>
    <row r="51375" ht="30.75" customHeight="1" x14ac:dyDescent="0.25"/>
    <row r="51376" ht="30.75" customHeight="1" x14ac:dyDescent="0.25"/>
    <row r="51377" ht="30.75" customHeight="1" x14ac:dyDescent="0.25"/>
    <row r="51378" ht="30.75" customHeight="1" x14ac:dyDescent="0.25"/>
    <row r="51379" ht="30.75" customHeight="1" x14ac:dyDescent="0.25"/>
    <row r="51380" ht="30.75" customHeight="1" x14ac:dyDescent="0.25"/>
    <row r="51381" ht="30.75" customHeight="1" x14ac:dyDescent="0.25"/>
    <row r="51382" ht="30.75" customHeight="1" x14ac:dyDescent="0.25"/>
    <row r="51383" ht="30.75" customHeight="1" x14ac:dyDescent="0.25"/>
    <row r="51384" ht="30.75" customHeight="1" x14ac:dyDescent="0.25"/>
    <row r="51385" ht="30.75" customHeight="1" x14ac:dyDescent="0.25"/>
    <row r="51386" ht="30.75" customHeight="1" x14ac:dyDescent="0.25"/>
    <row r="51387" ht="30.75" customHeight="1" x14ac:dyDescent="0.25"/>
    <row r="51388" ht="30.75" customHeight="1" x14ac:dyDescent="0.25"/>
    <row r="51389" ht="30.75" customHeight="1" x14ac:dyDescent="0.25"/>
    <row r="51390" ht="30.75" customHeight="1" x14ac:dyDescent="0.25"/>
    <row r="51391" ht="30.75" customHeight="1" x14ac:dyDescent="0.25"/>
    <row r="51392" ht="30.75" customHeight="1" x14ac:dyDescent="0.25"/>
    <row r="51393" ht="30.75" customHeight="1" x14ac:dyDescent="0.25"/>
    <row r="51394" ht="30.75" customHeight="1" x14ac:dyDescent="0.25"/>
    <row r="51395" ht="30.75" customHeight="1" x14ac:dyDescent="0.25"/>
    <row r="51396" ht="30.75" customHeight="1" x14ac:dyDescent="0.25"/>
    <row r="51397" ht="30.75" customHeight="1" x14ac:dyDescent="0.25"/>
    <row r="51398" ht="30.75" customHeight="1" x14ac:dyDescent="0.25"/>
    <row r="51399" ht="30.75" customHeight="1" x14ac:dyDescent="0.25"/>
    <row r="51400" ht="30.75" customHeight="1" x14ac:dyDescent="0.25"/>
    <row r="51401" ht="30.75" customHeight="1" x14ac:dyDescent="0.25"/>
    <row r="51402" ht="30.75" customHeight="1" x14ac:dyDescent="0.25"/>
    <row r="51403" ht="30.75" customHeight="1" x14ac:dyDescent="0.25"/>
    <row r="51404" ht="30.75" customHeight="1" x14ac:dyDescent="0.25"/>
    <row r="51405" ht="30.75" customHeight="1" x14ac:dyDescent="0.25"/>
    <row r="51406" ht="30.75" customHeight="1" x14ac:dyDescent="0.25"/>
    <row r="51407" ht="30.75" customHeight="1" x14ac:dyDescent="0.25"/>
    <row r="51408" ht="30.75" customHeight="1" x14ac:dyDescent="0.25"/>
    <row r="51409" ht="30.75" customHeight="1" x14ac:dyDescent="0.25"/>
    <row r="51410" ht="30.75" customHeight="1" x14ac:dyDescent="0.25"/>
    <row r="51411" ht="30.75" customHeight="1" x14ac:dyDescent="0.25"/>
    <row r="51412" ht="30.75" customHeight="1" x14ac:dyDescent="0.25"/>
    <row r="51413" ht="30.75" customHeight="1" x14ac:dyDescent="0.25"/>
    <row r="51414" ht="30.75" customHeight="1" x14ac:dyDescent="0.25"/>
    <row r="51415" ht="30.75" customHeight="1" x14ac:dyDescent="0.25"/>
    <row r="51416" ht="30.75" customHeight="1" x14ac:dyDescent="0.25"/>
    <row r="51417" ht="30.75" customHeight="1" x14ac:dyDescent="0.25"/>
    <row r="51418" ht="30.75" customHeight="1" x14ac:dyDescent="0.25"/>
    <row r="51419" ht="30.75" customHeight="1" x14ac:dyDescent="0.25"/>
    <row r="51420" ht="30.75" customHeight="1" x14ac:dyDescent="0.25"/>
    <row r="51421" ht="30.75" customHeight="1" x14ac:dyDescent="0.25"/>
    <row r="51422" ht="30.75" customHeight="1" x14ac:dyDescent="0.25"/>
    <row r="51423" ht="30.75" customHeight="1" x14ac:dyDescent="0.25"/>
    <row r="51424" ht="30.75" customHeight="1" x14ac:dyDescent="0.25"/>
    <row r="51425" ht="30.75" customHeight="1" x14ac:dyDescent="0.25"/>
    <row r="51426" ht="30.75" customHeight="1" x14ac:dyDescent="0.25"/>
    <row r="51427" ht="30.75" customHeight="1" x14ac:dyDescent="0.25"/>
    <row r="51428" ht="30.75" customHeight="1" x14ac:dyDescent="0.25"/>
    <row r="51429" ht="30.75" customHeight="1" x14ac:dyDescent="0.25"/>
    <row r="51430" ht="30.75" customHeight="1" x14ac:dyDescent="0.25"/>
    <row r="51431" ht="30.75" customHeight="1" x14ac:dyDescent="0.25"/>
    <row r="51432" ht="30.75" customHeight="1" x14ac:dyDescent="0.25"/>
    <row r="51433" ht="30.75" customHeight="1" x14ac:dyDescent="0.25"/>
    <row r="51434" ht="30.75" customHeight="1" x14ac:dyDescent="0.25"/>
    <row r="51435" ht="30.75" customHeight="1" x14ac:dyDescent="0.25"/>
    <row r="51436" ht="30.75" customHeight="1" x14ac:dyDescent="0.25"/>
    <row r="51437" ht="30.75" customHeight="1" x14ac:dyDescent="0.25"/>
    <row r="51438" ht="30.75" customHeight="1" x14ac:dyDescent="0.25"/>
    <row r="51439" ht="30.75" customHeight="1" x14ac:dyDescent="0.25"/>
    <row r="51440" ht="30.75" customHeight="1" x14ac:dyDescent="0.25"/>
    <row r="51441" ht="30.75" customHeight="1" x14ac:dyDescent="0.25"/>
    <row r="51442" ht="30.75" customHeight="1" x14ac:dyDescent="0.25"/>
    <row r="51443" ht="30.75" customHeight="1" x14ac:dyDescent="0.25"/>
    <row r="51444" ht="30.75" customHeight="1" x14ac:dyDescent="0.25"/>
    <row r="51445" ht="30.75" customHeight="1" x14ac:dyDescent="0.25"/>
    <row r="51446" ht="30.75" customHeight="1" x14ac:dyDescent="0.25"/>
    <row r="51447" ht="30.75" customHeight="1" x14ac:dyDescent="0.25"/>
    <row r="51448" ht="30.75" customHeight="1" x14ac:dyDescent="0.25"/>
    <row r="51449" ht="30.75" customHeight="1" x14ac:dyDescent="0.25"/>
    <row r="51450" ht="30.75" customHeight="1" x14ac:dyDescent="0.25"/>
    <row r="51451" ht="30.75" customHeight="1" x14ac:dyDescent="0.25"/>
    <row r="51452" ht="30.75" customHeight="1" x14ac:dyDescent="0.25"/>
    <row r="51453" ht="30.75" customHeight="1" x14ac:dyDescent="0.25"/>
    <row r="51454" ht="30.75" customHeight="1" x14ac:dyDescent="0.25"/>
    <row r="51455" ht="30.75" customHeight="1" x14ac:dyDescent="0.25"/>
    <row r="51456" ht="30.75" customHeight="1" x14ac:dyDescent="0.25"/>
    <row r="51457" ht="30.75" customHeight="1" x14ac:dyDescent="0.25"/>
    <row r="51458" ht="30.75" customHeight="1" x14ac:dyDescent="0.25"/>
    <row r="51459" ht="30.75" customHeight="1" x14ac:dyDescent="0.25"/>
    <row r="51460" ht="30.75" customHeight="1" x14ac:dyDescent="0.25"/>
    <row r="51461" ht="30.75" customHeight="1" x14ac:dyDescent="0.25"/>
    <row r="51462" ht="30.75" customHeight="1" x14ac:dyDescent="0.25"/>
    <row r="51463" ht="30.75" customHeight="1" x14ac:dyDescent="0.25"/>
    <row r="51464" ht="30.75" customHeight="1" x14ac:dyDescent="0.25"/>
    <row r="51465" ht="30.75" customHeight="1" x14ac:dyDescent="0.25"/>
    <row r="51466" ht="30.75" customHeight="1" x14ac:dyDescent="0.25"/>
    <row r="51467" ht="30.75" customHeight="1" x14ac:dyDescent="0.25"/>
    <row r="51468" ht="30.75" customHeight="1" x14ac:dyDescent="0.25"/>
    <row r="51469" ht="30.75" customHeight="1" x14ac:dyDescent="0.25"/>
    <row r="51470" ht="30.75" customHeight="1" x14ac:dyDescent="0.25"/>
    <row r="51471" ht="30.75" customHeight="1" x14ac:dyDescent="0.25"/>
    <row r="51472" ht="30.75" customHeight="1" x14ac:dyDescent="0.25"/>
    <row r="51473" ht="30.75" customHeight="1" x14ac:dyDescent="0.25"/>
    <row r="51474" ht="30.75" customHeight="1" x14ac:dyDescent="0.25"/>
    <row r="51475" ht="30.75" customHeight="1" x14ac:dyDescent="0.25"/>
    <row r="51476" ht="30.75" customHeight="1" x14ac:dyDescent="0.25"/>
    <row r="51477" ht="30.75" customHeight="1" x14ac:dyDescent="0.25"/>
    <row r="51478" ht="30.75" customHeight="1" x14ac:dyDescent="0.25"/>
    <row r="51479" ht="30.75" customHeight="1" x14ac:dyDescent="0.25"/>
    <row r="51480" ht="30.75" customHeight="1" x14ac:dyDescent="0.25"/>
    <row r="51481" ht="30.75" customHeight="1" x14ac:dyDescent="0.25"/>
    <row r="51482" ht="30.75" customHeight="1" x14ac:dyDescent="0.25"/>
    <row r="51483" ht="30.75" customHeight="1" x14ac:dyDescent="0.25"/>
    <row r="51484" ht="30.75" customHeight="1" x14ac:dyDescent="0.25"/>
    <row r="51485" ht="30.75" customHeight="1" x14ac:dyDescent="0.25"/>
    <row r="51486" ht="30.75" customHeight="1" x14ac:dyDescent="0.25"/>
    <row r="51487" ht="30.75" customHeight="1" x14ac:dyDescent="0.25"/>
    <row r="51488" ht="30.75" customHeight="1" x14ac:dyDescent="0.25"/>
    <row r="51489" ht="30.75" customHeight="1" x14ac:dyDescent="0.25"/>
    <row r="51490" ht="30.75" customHeight="1" x14ac:dyDescent="0.25"/>
    <row r="51491" ht="30.75" customHeight="1" x14ac:dyDescent="0.25"/>
    <row r="51492" ht="30.75" customHeight="1" x14ac:dyDescent="0.25"/>
    <row r="51493" ht="30.75" customHeight="1" x14ac:dyDescent="0.25"/>
    <row r="51494" ht="30.75" customHeight="1" x14ac:dyDescent="0.25"/>
    <row r="51495" ht="30.75" customHeight="1" x14ac:dyDescent="0.25"/>
    <row r="51496" ht="30.75" customHeight="1" x14ac:dyDescent="0.25"/>
    <row r="51497" ht="30.75" customHeight="1" x14ac:dyDescent="0.25"/>
    <row r="51498" ht="30.75" customHeight="1" x14ac:dyDescent="0.25"/>
    <row r="51499" ht="30.75" customHeight="1" x14ac:dyDescent="0.25"/>
    <row r="51500" ht="30.75" customHeight="1" x14ac:dyDescent="0.25"/>
    <row r="51501" ht="30.75" customHeight="1" x14ac:dyDescent="0.25"/>
    <row r="51502" ht="30.75" customHeight="1" x14ac:dyDescent="0.25"/>
    <row r="51503" ht="30.75" customHeight="1" x14ac:dyDescent="0.25"/>
    <row r="51504" ht="30.75" customHeight="1" x14ac:dyDescent="0.25"/>
    <row r="51505" ht="30.75" customHeight="1" x14ac:dyDescent="0.25"/>
    <row r="51506" ht="30.75" customHeight="1" x14ac:dyDescent="0.25"/>
    <row r="51507" ht="30.75" customHeight="1" x14ac:dyDescent="0.25"/>
    <row r="51508" ht="30.75" customHeight="1" x14ac:dyDescent="0.25"/>
    <row r="51509" ht="30.75" customHeight="1" x14ac:dyDescent="0.25"/>
    <row r="51510" ht="30.75" customHeight="1" x14ac:dyDescent="0.25"/>
    <row r="51511" ht="30.75" customHeight="1" x14ac:dyDescent="0.25"/>
    <row r="51512" ht="30.75" customHeight="1" x14ac:dyDescent="0.25"/>
    <row r="51513" ht="30.75" customHeight="1" x14ac:dyDescent="0.25"/>
    <row r="51514" ht="30.75" customHeight="1" x14ac:dyDescent="0.25"/>
    <row r="51515" ht="30.75" customHeight="1" x14ac:dyDescent="0.25"/>
    <row r="51516" ht="30.75" customHeight="1" x14ac:dyDescent="0.25"/>
    <row r="51517" ht="30.75" customHeight="1" x14ac:dyDescent="0.25"/>
    <row r="51518" ht="30.75" customHeight="1" x14ac:dyDescent="0.25"/>
    <row r="51519" ht="30.75" customHeight="1" x14ac:dyDescent="0.25"/>
    <row r="51520" ht="30.75" customHeight="1" x14ac:dyDescent="0.25"/>
    <row r="51521" ht="30.75" customHeight="1" x14ac:dyDescent="0.25"/>
    <row r="51522" ht="30.75" customHeight="1" x14ac:dyDescent="0.25"/>
    <row r="51523" ht="30.75" customHeight="1" x14ac:dyDescent="0.25"/>
    <row r="51524" ht="30.75" customHeight="1" x14ac:dyDescent="0.25"/>
    <row r="51525" ht="30.75" customHeight="1" x14ac:dyDescent="0.25"/>
    <row r="51526" ht="30.75" customHeight="1" x14ac:dyDescent="0.25"/>
    <row r="51527" ht="30.75" customHeight="1" x14ac:dyDescent="0.25"/>
    <row r="51528" ht="30.75" customHeight="1" x14ac:dyDescent="0.25"/>
    <row r="51529" ht="30.75" customHeight="1" x14ac:dyDescent="0.25"/>
    <row r="51530" ht="30.75" customHeight="1" x14ac:dyDescent="0.25"/>
    <row r="51531" ht="30.75" customHeight="1" x14ac:dyDescent="0.25"/>
    <row r="51532" ht="30.75" customHeight="1" x14ac:dyDescent="0.25"/>
    <row r="51533" ht="30.75" customHeight="1" x14ac:dyDescent="0.25"/>
    <row r="51534" ht="30.75" customHeight="1" x14ac:dyDescent="0.25"/>
    <row r="51535" ht="30.75" customHeight="1" x14ac:dyDescent="0.25"/>
    <row r="51536" ht="30.75" customHeight="1" x14ac:dyDescent="0.25"/>
    <row r="51537" ht="30.75" customHeight="1" x14ac:dyDescent="0.25"/>
    <row r="51538" ht="30.75" customHeight="1" x14ac:dyDescent="0.25"/>
    <row r="51539" ht="30.75" customHeight="1" x14ac:dyDescent="0.25"/>
    <row r="51540" ht="30.75" customHeight="1" x14ac:dyDescent="0.25"/>
    <row r="51541" ht="30.75" customHeight="1" x14ac:dyDescent="0.25"/>
    <row r="51542" ht="30.75" customHeight="1" x14ac:dyDescent="0.25"/>
    <row r="51543" ht="30.75" customHeight="1" x14ac:dyDescent="0.25"/>
    <row r="51544" ht="30.75" customHeight="1" x14ac:dyDescent="0.25"/>
    <row r="51545" ht="30.75" customHeight="1" x14ac:dyDescent="0.25"/>
    <row r="51546" ht="30.75" customHeight="1" x14ac:dyDescent="0.25"/>
    <row r="51547" ht="30.75" customHeight="1" x14ac:dyDescent="0.25"/>
    <row r="51548" ht="30.75" customHeight="1" x14ac:dyDescent="0.25"/>
    <row r="51549" ht="30.75" customHeight="1" x14ac:dyDescent="0.25"/>
    <row r="51550" ht="30.75" customHeight="1" x14ac:dyDescent="0.25"/>
    <row r="51551" ht="30.75" customHeight="1" x14ac:dyDescent="0.25"/>
    <row r="51552" ht="30.75" customHeight="1" x14ac:dyDescent="0.25"/>
    <row r="51553" ht="30.75" customHeight="1" x14ac:dyDescent="0.25"/>
    <row r="51554" ht="30.75" customHeight="1" x14ac:dyDescent="0.25"/>
    <row r="51555" ht="30.75" customHeight="1" x14ac:dyDescent="0.25"/>
    <row r="51556" ht="30.75" customHeight="1" x14ac:dyDescent="0.25"/>
    <row r="51557" ht="30.75" customHeight="1" x14ac:dyDescent="0.25"/>
    <row r="51558" ht="30.75" customHeight="1" x14ac:dyDescent="0.25"/>
    <row r="51559" ht="30.75" customHeight="1" x14ac:dyDescent="0.25"/>
    <row r="51560" ht="30.75" customHeight="1" x14ac:dyDescent="0.25"/>
    <row r="51561" ht="30.75" customHeight="1" x14ac:dyDescent="0.25"/>
    <row r="51562" ht="30.75" customHeight="1" x14ac:dyDescent="0.25"/>
    <row r="51563" ht="30.75" customHeight="1" x14ac:dyDescent="0.25"/>
    <row r="51564" ht="30.75" customHeight="1" x14ac:dyDescent="0.25"/>
    <row r="51565" ht="30.75" customHeight="1" x14ac:dyDescent="0.25"/>
    <row r="51566" ht="30.75" customHeight="1" x14ac:dyDescent="0.25"/>
    <row r="51567" ht="30.75" customHeight="1" x14ac:dyDescent="0.25"/>
    <row r="51568" ht="30.75" customHeight="1" x14ac:dyDescent="0.25"/>
    <row r="51569" ht="30.75" customHeight="1" x14ac:dyDescent="0.25"/>
    <row r="51570" ht="30.75" customHeight="1" x14ac:dyDescent="0.25"/>
    <row r="51571" ht="30.75" customHeight="1" x14ac:dyDescent="0.25"/>
    <row r="51572" ht="30.75" customHeight="1" x14ac:dyDescent="0.25"/>
    <row r="51573" ht="30.75" customHeight="1" x14ac:dyDescent="0.25"/>
    <row r="51574" ht="30.75" customHeight="1" x14ac:dyDescent="0.25"/>
    <row r="51575" ht="30.75" customHeight="1" x14ac:dyDescent="0.25"/>
    <row r="51576" ht="30.75" customHeight="1" x14ac:dyDescent="0.25"/>
    <row r="51577" ht="30.75" customHeight="1" x14ac:dyDescent="0.25"/>
    <row r="51578" ht="30.75" customHeight="1" x14ac:dyDescent="0.25"/>
    <row r="51579" ht="30.75" customHeight="1" x14ac:dyDescent="0.25"/>
    <row r="51580" ht="30.75" customHeight="1" x14ac:dyDescent="0.25"/>
    <row r="51581" ht="30.75" customHeight="1" x14ac:dyDescent="0.25"/>
    <row r="51582" ht="30.75" customHeight="1" x14ac:dyDescent="0.25"/>
    <row r="51583" ht="30.75" customHeight="1" x14ac:dyDescent="0.25"/>
    <row r="51584" ht="30.75" customHeight="1" x14ac:dyDescent="0.25"/>
    <row r="51585" ht="30.75" customHeight="1" x14ac:dyDescent="0.25"/>
    <row r="51586" ht="30.75" customHeight="1" x14ac:dyDescent="0.25"/>
    <row r="51587" ht="30.75" customHeight="1" x14ac:dyDescent="0.25"/>
    <row r="51588" ht="30.75" customHeight="1" x14ac:dyDescent="0.25"/>
    <row r="51589" ht="30.75" customHeight="1" x14ac:dyDescent="0.25"/>
    <row r="51590" ht="30.75" customHeight="1" x14ac:dyDescent="0.25"/>
    <row r="51591" ht="30.75" customHeight="1" x14ac:dyDescent="0.25"/>
    <row r="51592" ht="30.75" customHeight="1" x14ac:dyDescent="0.25"/>
    <row r="51593" ht="30.75" customHeight="1" x14ac:dyDescent="0.25"/>
    <row r="51594" ht="30.75" customHeight="1" x14ac:dyDescent="0.25"/>
    <row r="51595" ht="30.75" customHeight="1" x14ac:dyDescent="0.25"/>
    <row r="51596" ht="30.75" customHeight="1" x14ac:dyDescent="0.25"/>
    <row r="51597" ht="30.75" customHeight="1" x14ac:dyDescent="0.25"/>
    <row r="51598" ht="30.75" customHeight="1" x14ac:dyDescent="0.25"/>
    <row r="51599" ht="30.75" customHeight="1" x14ac:dyDescent="0.25"/>
    <row r="51600" ht="30.75" customHeight="1" x14ac:dyDescent="0.25"/>
    <row r="51601" ht="30.75" customHeight="1" x14ac:dyDescent="0.25"/>
    <row r="51602" ht="30.75" customHeight="1" x14ac:dyDescent="0.25"/>
    <row r="51603" ht="30.75" customHeight="1" x14ac:dyDescent="0.25"/>
    <row r="51604" ht="30.75" customHeight="1" x14ac:dyDescent="0.25"/>
    <row r="51605" ht="30.75" customHeight="1" x14ac:dyDescent="0.25"/>
    <row r="51606" ht="30.75" customHeight="1" x14ac:dyDescent="0.25"/>
    <row r="51607" ht="30.75" customHeight="1" x14ac:dyDescent="0.25"/>
    <row r="51608" ht="30.75" customHeight="1" x14ac:dyDescent="0.25"/>
    <row r="51609" ht="30.75" customHeight="1" x14ac:dyDescent="0.25"/>
    <row r="51610" ht="30.75" customHeight="1" x14ac:dyDescent="0.25"/>
    <row r="51611" ht="30.75" customHeight="1" x14ac:dyDescent="0.25"/>
    <row r="51612" ht="30.75" customHeight="1" x14ac:dyDescent="0.25"/>
    <row r="51613" ht="30.75" customHeight="1" x14ac:dyDescent="0.25"/>
    <row r="51614" ht="30.75" customHeight="1" x14ac:dyDescent="0.25"/>
    <row r="51615" ht="30.75" customHeight="1" x14ac:dyDescent="0.25"/>
    <row r="51616" ht="30.75" customHeight="1" x14ac:dyDescent="0.25"/>
    <row r="51617" ht="30.75" customHeight="1" x14ac:dyDescent="0.25"/>
    <row r="51618" ht="30.75" customHeight="1" x14ac:dyDescent="0.25"/>
    <row r="51619" ht="30.75" customHeight="1" x14ac:dyDescent="0.25"/>
    <row r="51620" ht="30.75" customHeight="1" x14ac:dyDescent="0.25"/>
    <row r="51621" ht="30.75" customHeight="1" x14ac:dyDescent="0.25"/>
    <row r="51622" ht="30.75" customHeight="1" x14ac:dyDescent="0.25"/>
    <row r="51623" ht="30.75" customHeight="1" x14ac:dyDescent="0.25"/>
    <row r="51624" ht="30.75" customHeight="1" x14ac:dyDescent="0.25"/>
    <row r="51625" ht="30.75" customHeight="1" x14ac:dyDescent="0.25"/>
    <row r="51626" ht="30.75" customHeight="1" x14ac:dyDescent="0.25"/>
    <row r="51627" ht="30.75" customHeight="1" x14ac:dyDescent="0.25"/>
    <row r="51628" ht="30.75" customHeight="1" x14ac:dyDescent="0.25"/>
    <row r="51629" ht="30.75" customHeight="1" x14ac:dyDescent="0.25"/>
    <row r="51630" ht="30.75" customHeight="1" x14ac:dyDescent="0.25"/>
    <row r="51631" ht="30.75" customHeight="1" x14ac:dyDescent="0.25"/>
    <row r="51632" ht="30.75" customHeight="1" x14ac:dyDescent="0.25"/>
    <row r="51633" ht="30.75" customHeight="1" x14ac:dyDescent="0.25"/>
    <row r="51634" ht="30.75" customHeight="1" x14ac:dyDescent="0.25"/>
    <row r="51635" ht="30.75" customHeight="1" x14ac:dyDescent="0.25"/>
    <row r="51636" ht="30.75" customHeight="1" x14ac:dyDescent="0.25"/>
    <row r="51637" ht="30.75" customHeight="1" x14ac:dyDescent="0.25"/>
    <row r="51638" ht="30.75" customHeight="1" x14ac:dyDescent="0.25"/>
    <row r="51639" ht="30.75" customHeight="1" x14ac:dyDescent="0.25"/>
    <row r="51640" ht="30.75" customHeight="1" x14ac:dyDescent="0.25"/>
    <row r="51641" ht="30.75" customHeight="1" x14ac:dyDescent="0.25"/>
    <row r="51642" ht="30.75" customHeight="1" x14ac:dyDescent="0.25"/>
    <row r="51643" ht="30.75" customHeight="1" x14ac:dyDescent="0.25"/>
    <row r="51644" ht="30.75" customHeight="1" x14ac:dyDescent="0.25"/>
    <row r="51645" ht="30.75" customHeight="1" x14ac:dyDescent="0.25"/>
    <row r="51646" ht="30.75" customHeight="1" x14ac:dyDescent="0.25"/>
    <row r="51647" ht="30.75" customHeight="1" x14ac:dyDescent="0.25"/>
    <row r="51648" ht="30.75" customHeight="1" x14ac:dyDescent="0.25"/>
    <row r="51649" ht="30.75" customHeight="1" x14ac:dyDescent="0.25"/>
    <row r="51650" ht="30.75" customHeight="1" x14ac:dyDescent="0.25"/>
    <row r="51651" ht="30.75" customHeight="1" x14ac:dyDescent="0.25"/>
    <row r="51652" ht="30.75" customHeight="1" x14ac:dyDescent="0.25"/>
    <row r="51653" ht="30.75" customHeight="1" x14ac:dyDescent="0.25"/>
    <row r="51654" ht="30.75" customHeight="1" x14ac:dyDescent="0.25"/>
    <row r="51655" ht="30.75" customHeight="1" x14ac:dyDescent="0.25"/>
    <row r="51656" ht="30.75" customHeight="1" x14ac:dyDescent="0.25"/>
    <row r="51657" ht="30.75" customHeight="1" x14ac:dyDescent="0.25"/>
    <row r="51658" ht="30.75" customHeight="1" x14ac:dyDescent="0.25"/>
    <row r="51659" ht="30.75" customHeight="1" x14ac:dyDescent="0.25"/>
    <row r="51660" ht="30.75" customHeight="1" x14ac:dyDescent="0.25"/>
    <row r="51661" ht="30.75" customHeight="1" x14ac:dyDescent="0.25"/>
    <row r="51662" ht="30.75" customHeight="1" x14ac:dyDescent="0.25"/>
    <row r="51663" ht="30.75" customHeight="1" x14ac:dyDescent="0.25"/>
    <row r="51664" ht="30.75" customHeight="1" x14ac:dyDescent="0.25"/>
    <row r="51665" ht="30.75" customHeight="1" x14ac:dyDescent="0.25"/>
    <row r="51666" ht="30.75" customHeight="1" x14ac:dyDescent="0.25"/>
    <row r="51667" ht="30.75" customHeight="1" x14ac:dyDescent="0.25"/>
    <row r="51668" ht="30.75" customHeight="1" x14ac:dyDescent="0.25"/>
    <row r="51669" ht="30.75" customHeight="1" x14ac:dyDescent="0.25"/>
    <row r="51670" ht="30.75" customHeight="1" x14ac:dyDescent="0.25"/>
    <row r="51671" ht="30.75" customHeight="1" x14ac:dyDescent="0.25"/>
    <row r="51672" ht="30.75" customHeight="1" x14ac:dyDescent="0.25"/>
    <row r="51673" ht="30.75" customHeight="1" x14ac:dyDescent="0.25"/>
    <row r="51674" ht="30.75" customHeight="1" x14ac:dyDescent="0.25"/>
    <row r="51675" ht="30.75" customHeight="1" x14ac:dyDescent="0.25"/>
    <row r="51676" ht="30.75" customHeight="1" x14ac:dyDescent="0.25"/>
    <row r="51677" ht="30.75" customHeight="1" x14ac:dyDescent="0.25"/>
    <row r="51678" ht="30.75" customHeight="1" x14ac:dyDescent="0.25"/>
    <row r="51679" ht="30.75" customHeight="1" x14ac:dyDescent="0.25"/>
    <row r="51680" ht="30.75" customHeight="1" x14ac:dyDescent="0.25"/>
    <row r="51681" ht="30.75" customHeight="1" x14ac:dyDescent="0.25"/>
    <row r="51682" ht="30.75" customHeight="1" x14ac:dyDescent="0.25"/>
    <row r="51683" ht="30.75" customHeight="1" x14ac:dyDescent="0.25"/>
    <row r="51684" ht="30.75" customHeight="1" x14ac:dyDescent="0.25"/>
    <row r="51685" ht="30.75" customHeight="1" x14ac:dyDescent="0.25"/>
    <row r="51686" ht="30.75" customHeight="1" x14ac:dyDescent="0.25"/>
    <row r="51687" ht="30.75" customHeight="1" x14ac:dyDescent="0.25"/>
    <row r="51688" ht="30.75" customHeight="1" x14ac:dyDescent="0.25"/>
    <row r="51689" ht="30.75" customHeight="1" x14ac:dyDescent="0.25"/>
    <row r="51690" ht="30.75" customHeight="1" x14ac:dyDescent="0.25"/>
    <row r="51691" ht="30.75" customHeight="1" x14ac:dyDescent="0.25"/>
    <row r="51692" ht="30.75" customHeight="1" x14ac:dyDescent="0.25"/>
    <row r="51693" ht="30.75" customHeight="1" x14ac:dyDescent="0.25"/>
    <row r="51694" ht="30.75" customHeight="1" x14ac:dyDescent="0.25"/>
    <row r="51695" ht="30.75" customHeight="1" x14ac:dyDescent="0.25"/>
    <row r="51696" ht="30.75" customHeight="1" x14ac:dyDescent="0.25"/>
    <row r="51697" ht="30.75" customHeight="1" x14ac:dyDescent="0.25"/>
    <row r="51698" ht="30.75" customHeight="1" x14ac:dyDescent="0.25"/>
    <row r="51699" ht="30.75" customHeight="1" x14ac:dyDescent="0.25"/>
    <row r="51700" ht="30.75" customHeight="1" x14ac:dyDescent="0.25"/>
    <row r="51701" ht="30.75" customHeight="1" x14ac:dyDescent="0.25"/>
    <row r="51702" ht="30.75" customHeight="1" x14ac:dyDescent="0.25"/>
    <row r="51703" ht="30.75" customHeight="1" x14ac:dyDescent="0.25"/>
    <row r="51704" ht="30.75" customHeight="1" x14ac:dyDescent="0.25"/>
    <row r="51705" ht="30.75" customHeight="1" x14ac:dyDescent="0.25"/>
    <row r="51706" ht="30.75" customHeight="1" x14ac:dyDescent="0.25"/>
    <row r="51707" ht="30.75" customHeight="1" x14ac:dyDescent="0.25"/>
    <row r="51708" ht="30.75" customHeight="1" x14ac:dyDescent="0.25"/>
    <row r="51709" ht="30.75" customHeight="1" x14ac:dyDescent="0.25"/>
    <row r="51710" ht="30.75" customHeight="1" x14ac:dyDescent="0.25"/>
    <row r="51711" ht="30.75" customHeight="1" x14ac:dyDescent="0.25"/>
    <row r="51712" ht="30.75" customHeight="1" x14ac:dyDescent="0.25"/>
    <row r="51713" ht="30.75" customHeight="1" x14ac:dyDescent="0.25"/>
    <row r="51714" ht="30.75" customHeight="1" x14ac:dyDescent="0.25"/>
    <row r="51715" ht="30.75" customHeight="1" x14ac:dyDescent="0.25"/>
    <row r="51716" ht="30.75" customHeight="1" x14ac:dyDescent="0.25"/>
    <row r="51717" ht="30.75" customHeight="1" x14ac:dyDescent="0.25"/>
    <row r="51718" ht="30.75" customHeight="1" x14ac:dyDescent="0.25"/>
    <row r="51719" ht="30.75" customHeight="1" x14ac:dyDescent="0.25"/>
    <row r="51720" ht="30.75" customHeight="1" x14ac:dyDescent="0.25"/>
    <row r="51721" ht="30.75" customHeight="1" x14ac:dyDescent="0.25"/>
    <row r="51722" ht="30.75" customHeight="1" x14ac:dyDescent="0.25"/>
    <row r="51723" ht="30.75" customHeight="1" x14ac:dyDescent="0.25"/>
    <row r="51724" ht="30.75" customHeight="1" x14ac:dyDescent="0.25"/>
    <row r="51725" ht="30.75" customHeight="1" x14ac:dyDescent="0.25"/>
    <row r="51726" ht="30.75" customHeight="1" x14ac:dyDescent="0.25"/>
    <row r="51727" ht="30.75" customHeight="1" x14ac:dyDescent="0.25"/>
    <row r="51728" ht="30.75" customHeight="1" x14ac:dyDescent="0.25"/>
    <row r="51729" ht="30.75" customHeight="1" x14ac:dyDescent="0.25"/>
    <row r="51730" ht="30.75" customHeight="1" x14ac:dyDescent="0.25"/>
    <row r="51731" ht="30.75" customHeight="1" x14ac:dyDescent="0.25"/>
    <row r="51732" ht="30.75" customHeight="1" x14ac:dyDescent="0.25"/>
    <row r="51733" ht="30.75" customHeight="1" x14ac:dyDescent="0.25"/>
    <row r="51734" ht="30.75" customHeight="1" x14ac:dyDescent="0.25"/>
    <row r="51735" ht="30.75" customHeight="1" x14ac:dyDescent="0.25"/>
    <row r="51736" ht="30.75" customHeight="1" x14ac:dyDescent="0.25"/>
    <row r="51737" ht="30.75" customHeight="1" x14ac:dyDescent="0.25"/>
    <row r="51738" ht="30.75" customHeight="1" x14ac:dyDescent="0.25"/>
    <row r="51739" ht="30.75" customHeight="1" x14ac:dyDescent="0.25"/>
    <row r="51740" ht="30.75" customHeight="1" x14ac:dyDescent="0.25"/>
    <row r="51741" ht="30.75" customHeight="1" x14ac:dyDescent="0.25"/>
    <row r="51742" ht="30.75" customHeight="1" x14ac:dyDescent="0.25"/>
    <row r="51743" ht="30.75" customHeight="1" x14ac:dyDescent="0.25"/>
    <row r="51744" ht="30.75" customHeight="1" x14ac:dyDescent="0.25"/>
    <row r="51745" ht="30.75" customHeight="1" x14ac:dyDescent="0.25"/>
    <row r="51746" ht="30.75" customHeight="1" x14ac:dyDescent="0.25"/>
    <row r="51747" ht="30.75" customHeight="1" x14ac:dyDescent="0.25"/>
    <row r="51748" ht="30.75" customHeight="1" x14ac:dyDescent="0.25"/>
    <row r="51749" ht="30.75" customHeight="1" x14ac:dyDescent="0.25"/>
    <row r="51750" ht="30.75" customHeight="1" x14ac:dyDescent="0.25"/>
    <row r="51751" ht="30.75" customHeight="1" x14ac:dyDescent="0.25"/>
    <row r="51752" ht="30.75" customHeight="1" x14ac:dyDescent="0.25"/>
    <row r="51753" ht="30.75" customHeight="1" x14ac:dyDescent="0.25"/>
    <row r="51754" ht="30.75" customHeight="1" x14ac:dyDescent="0.25"/>
    <row r="51755" ht="30.75" customHeight="1" x14ac:dyDescent="0.25"/>
    <row r="51756" ht="30.75" customHeight="1" x14ac:dyDescent="0.25"/>
    <row r="51757" ht="30.75" customHeight="1" x14ac:dyDescent="0.25"/>
    <row r="51758" ht="30.75" customHeight="1" x14ac:dyDescent="0.25"/>
    <row r="51759" ht="30.75" customHeight="1" x14ac:dyDescent="0.25"/>
    <row r="51760" ht="30.75" customHeight="1" x14ac:dyDescent="0.25"/>
    <row r="51761" ht="30.75" customHeight="1" x14ac:dyDescent="0.25"/>
    <row r="51762" ht="30.75" customHeight="1" x14ac:dyDescent="0.25"/>
    <row r="51763" ht="30.75" customHeight="1" x14ac:dyDescent="0.25"/>
    <row r="51764" ht="30.75" customHeight="1" x14ac:dyDescent="0.25"/>
    <row r="51765" ht="30.75" customHeight="1" x14ac:dyDescent="0.25"/>
    <row r="51766" ht="30.75" customHeight="1" x14ac:dyDescent="0.25"/>
    <row r="51767" ht="30.75" customHeight="1" x14ac:dyDescent="0.25"/>
    <row r="51768" ht="30.75" customHeight="1" x14ac:dyDescent="0.25"/>
    <row r="51769" ht="30.75" customHeight="1" x14ac:dyDescent="0.25"/>
    <row r="51770" ht="30.75" customHeight="1" x14ac:dyDescent="0.25"/>
    <row r="51771" ht="30.75" customHeight="1" x14ac:dyDescent="0.25"/>
    <row r="51772" ht="30.75" customHeight="1" x14ac:dyDescent="0.25"/>
    <row r="51773" ht="30.75" customHeight="1" x14ac:dyDescent="0.25"/>
    <row r="51774" ht="30.75" customHeight="1" x14ac:dyDescent="0.25"/>
    <row r="51775" ht="30.75" customHeight="1" x14ac:dyDescent="0.25"/>
    <row r="51776" ht="30.75" customHeight="1" x14ac:dyDescent="0.25"/>
    <row r="51777" ht="30.75" customHeight="1" x14ac:dyDescent="0.25"/>
    <row r="51778" ht="30.75" customHeight="1" x14ac:dyDescent="0.25"/>
    <row r="51779" ht="30.75" customHeight="1" x14ac:dyDescent="0.25"/>
    <row r="51780" ht="30.75" customHeight="1" x14ac:dyDescent="0.25"/>
    <row r="51781" ht="30.75" customHeight="1" x14ac:dyDescent="0.25"/>
    <row r="51782" ht="30.75" customHeight="1" x14ac:dyDescent="0.25"/>
    <row r="51783" ht="30.75" customHeight="1" x14ac:dyDescent="0.25"/>
    <row r="51784" ht="30.75" customHeight="1" x14ac:dyDescent="0.25"/>
    <row r="51785" ht="30.75" customHeight="1" x14ac:dyDescent="0.25"/>
    <row r="51786" ht="30.75" customHeight="1" x14ac:dyDescent="0.25"/>
    <row r="51787" ht="30.75" customHeight="1" x14ac:dyDescent="0.25"/>
    <row r="51788" ht="30.75" customHeight="1" x14ac:dyDescent="0.25"/>
    <row r="51789" ht="30.75" customHeight="1" x14ac:dyDescent="0.25"/>
    <row r="51790" ht="30.75" customHeight="1" x14ac:dyDescent="0.25"/>
    <row r="51791" ht="30.75" customHeight="1" x14ac:dyDescent="0.25"/>
    <row r="51792" ht="30.75" customHeight="1" x14ac:dyDescent="0.25"/>
    <row r="51793" ht="30.75" customHeight="1" x14ac:dyDescent="0.25"/>
    <row r="51794" ht="30.75" customHeight="1" x14ac:dyDescent="0.25"/>
    <row r="51795" ht="30.75" customHeight="1" x14ac:dyDescent="0.25"/>
    <row r="51796" ht="30.75" customHeight="1" x14ac:dyDescent="0.25"/>
    <row r="51797" ht="30.75" customHeight="1" x14ac:dyDescent="0.25"/>
    <row r="51798" ht="30.75" customHeight="1" x14ac:dyDescent="0.25"/>
    <row r="51799" ht="30.75" customHeight="1" x14ac:dyDescent="0.25"/>
    <row r="51800" ht="30.75" customHeight="1" x14ac:dyDescent="0.25"/>
    <row r="51801" ht="30.75" customHeight="1" x14ac:dyDescent="0.25"/>
    <row r="51802" ht="30.75" customHeight="1" x14ac:dyDescent="0.25"/>
    <row r="51803" ht="30.75" customHeight="1" x14ac:dyDescent="0.25"/>
    <row r="51804" ht="30.75" customHeight="1" x14ac:dyDescent="0.25"/>
    <row r="51805" ht="30.75" customHeight="1" x14ac:dyDescent="0.25"/>
    <row r="51806" ht="30.75" customHeight="1" x14ac:dyDescent="0.25"/>
    <row r="51807" ht="30.75" customHeight="1" x14ac:dyDescent="0.25"/>
    <row r="51808" ht="30.75" customHeight="1" x14ac:dyDescent="0.25"/>
    <row r="51809" ht="30.75" customHeight="1" x14ac:dyDescent="0.25"/>
    <row r="51810" ht="30.75" customHeight="1" x14ac:dyDescent="0.25"/>
    <row r="51811" ht="30.75" customHeight="1" x14ac:dyDescent="0.25"/>
    <row r="51812" ht="30.75" customHeight="1" x14ac:dyDescent="0.25"/>
    <row r="51813" ht="30.75" customHeight="1" x14ac:dyDescent="0.25"/>
    <row r="51814" ht="30.75" customHeight="1" x14ac:dyDescent="0.25"/>
    <row r="51815" ht="30.75" customHeight="1" x14ac:dyDescent="0.25"/>
    <row r="51816" ht="30.75" customHeight="1" x14ac:dyDescent="0.25"/>
    <row r="51817" ht="30.75" customHeight="1" x14ac:dyDescent="0.25"/>
    <row r="51818" ht="30.75" customHeight="1" x14ac:dyDescent="0.25"/>
    <row r="51819" ht="30.75" customHeight="1" x14ac:dyDescent="0.25"/>
    <row r="51820" ht="30.75" customHeight="1" x14ac:dyDescent="0.25"/>
    <row r="51821" ht="30.75" customHeight="1" x14ac:dyDescent="0.25"/>
    <row r="51822" ht="30.75" customHeight="1" x14ac:dyDescent="0.25"/>
    <row r="51823" ht="30.75" customHeight="1" x14ac:dyDescent="0.25"/>
    <row r="51824" ht="30.75" customHeight="1" x14ac:dyDescent="0.25"/>
    <row r="51825" ht="30.75" customHeight="1" x14ac:dyDescent="0.25"/>
    <row r="51826" ht="30.75" customHeight="1" x14ac:dyDescent="0.25"/>
    <row r="51827" ht="30.75" customHeight="1" x14ac:dyDescent="0.25"/>
    <row r="51828" ht="30.75" customHeight="1" x14ac:dyDescent="0.25"/>
    <row r="51829" ht="30.75" customHeight="1" x14ac:dyDescent="0.25"/>
    <row r="51830" ht="30.75" customHeight="1" x14ac:dyDescent="0.25"/>
    <row r="51831" ht="30.75" customHeight="1" x14ac:dyDescent="0.25"/>
    <row r="51832" ht="30.75" customHeight="1" x14ac:dyDescent="0.25"/>
    <row r="51833" ht="30.75" customHeight="1" x14ac:dyDescent="0.25"/>
    <row r="51834" ht="30.75" customHeight="1" x14ac:dyDescent="0.25"/>
    <row r="51835" ht="30.75" customHeight="1" x14ac:dyDescent="0.25"/>
    <row r="51836" ht="30.75" customHeight="1" x14ac:dyDescent="0.25"/>
    <row r="51837" ht="30.75" customHeight="1" x14ac:dyDescent="0.25"/>
    <row r="51838" ht="30.75" customHeight="1" x14ac:dyDescent="0.25"/>
    <row r="51839" ht="30.75" customHeight="1" x14ac:dyDescent="0.25"/>
    <row r="51840" ht="30.75" customHeight="1" x14ac:dyDescent="0.25"/>
    <row r="51841" ht="30.75" customHeight="1" x14ac:dyDescent="0.25"/>
    <row r="51842" ht="30.75" customHeight="1" x14ac:dyDescent="0.25"/>
    <row r="51843" ht="30.75" customHeight="1" x14ac:dyDescent="0.25"/>
    <row r="51844" ht="30.75" customHeight="1" x14ac:dyDescent="0.25"/>
    <row r="51845" ht="30.75" customHeight="1" x14ac:dyDescent="0.25"/>
    <row r="51846" ht="30.75" customHeight="1" x14ac:dyDescent="0.25"/>
    <row r="51847" ht="30.75" customHeight="1" x14ac:dyDescent="0.25"/>
    <row r="51848" ht="30.75" customHeight="1" x14ac:dyDescent="0.25"/>
    <row r="51849" ht="30.75" customHeight="1" x14ac:dyDescent="0.25"/>
    <row r="51850" ht="30.75" customHeight="1" x14ac:dyDescent="0.25"/>
    <row r="51851" ht="30.75" customHeight="1" x14ac:dyDescent="0.25"/>
    <row r="51852" ht="30.75" customHeight="1" x14ac:dyDescent="0.25"/>
    <row r="51853" ht="30.75" customHeight="1" x14ac:dyDescent="0.25"/>
    <row r="51854" ht="30.75" customHeight="1" x14ac:dyDescent="0.25"/>
    <row r="51855" ht="30.75" customHeight="1" x14ac:dyDescent="0.25"/>
    <row r="51856" ht="30.75" customHeight="1" x14ac:dyDescent="0.25"/>
    <row r="51857" ht="30.75" customHeight="1" x14ac:dyDescent="0.25"/>
    <row r="51858" ht="30.75" customHeight="1" x14ac:dyDescent="0.25"/>
    <row r="51859" ht="30.75" customHeight="1" x14ac:dyDescent="0.25"/>
    <row r="51860" ht="30.75" customHeight="1" x14ac:dyDescent="0.25"/>
    <row r="51861" ht="30.75" customHeight="1" x14ac:dyDescent="0.25"/>
    <row r="51862" ht="30.75" customHeight="1" x14ac:dyDescent="0.25"/>
    <row r="51863" ht="30.75" customHeight="1" x14ac:dyDescent="0.25"/>
    <row r="51864" ht="30.75" customHeight="1" x14ac:dyDescent="0.25"/>
    <row r="51865" ht="30.75" customHeight="1" x14ac:dyDescent="0.25"/>
    <row r="51866" ht="30.75" customHeight="1" x14ac:dyDescent="0.25"/>
    <row r="51867" ht="30.75" customHeight="1" x14ac:dyDescent="0.25"/>
    <row r="51868" ht="30.75" customHeight="1" x14ac:dyDescent="0.25"/>
    <row r="51869" ht="30.75" customHeight="1" x14ac:dyDescent="0.25"/>
    <row r="51870" ht="30.75" customHeight="1" x14ac:dyDescent="0.25"/>
    <row r="51871" ht="30.75" customHeight="1" x14ac:dyDescent="0.25"/>
    <row r="51872" ht="30.75" customHeight="1" x14ac:dyDescent="0.25"/>
    <row r="51873" ht="30.75" customHeight="1" x14ac:dyDescent="0.25"/>
    <row r="51874" ht="30.75" customHeight="1" x14ac:dyDescent="0.25"/>
    <row r="51875" ht="30.75" customHeight="1" x14ac:dyDescent="0.25"/>
    <row r="51876" ht="30.75" customHeight="1" x14ac:dyDescent="0.25"/>
    <row r="51877" ht="30.75" customHeight="1" x14ac:dyDescent="0.25"/>
    <row r="51878" ht="30.75" customHeight="1" x14ac:dyDescent="0.25"/>
    <row r="51879" ht="30.75" customHeight="1" x14ac:dyDescent="0.25"/>
    <row r="51880" ht="30.75" customHeight="1" x14ac:dyDescent="0.25"/>
    <row r="51881" ht="30.75" customHeight="1" x14ac:dyDescent="0.25"/>
    <row r="51882" ht="30.75" customHeight="1" x14ac:dyDescent="0.25"/>
    <row r="51883" ht="30.75" customHeight="1" x14ac:dyDescent="0.25"/>
    <row r="51884" ht="30.75" customHeight="1" x14ac:dyDescent="0.25"/>
    <row r="51885" ht="30.75" customHeight="1" x14ac:dyDescent="0.25"/>
    <row r="51886" ht="30.75" customHeight="1" x14ac:dyDescent="0.25"/>
    <row r="51887" ht="30.75" customHeight="1" x14ac:dyDescent="0.25"/>
    <row r="51888" ht="30.75" customHeight="1" x14ac:dyDescent="0.25"/>
    <row r="51889" ht="30.75" customHeight="1" x14ac:dyDescent="0.25"/>
    <row r="51890" ht="30.75" customHeight="1" x14ac:dyDescent="0.25"/>
    <row r="51891" ht="30.75" customHeight="1" x14ac:dyDescent="0.25"/>
    <row r="51892" ht="30.75" customHeight="1" x14ac:dyDescent="0.25"/>
    <row r="51893" ht="30.75" customHeight="1" x14ac:dyDescent="0.25"/>
    <row r="51894" ht="30.75" customHeight="1" x14ac:dyDescent="0.25"/>
    <row r="51895" ht="30.75" customHeight="1" x14ac:dyDescent="0.25"/>
    <row r="51896" ht="30.75" customHeight="1" x14ac:dyDescent="0.25"/>
    <row r="51897" ht="30.75" customHeight="1" x14ac:dyDescent="0.25"/>
    <row r="51898" ht="30.75" customHeight="1" x14ac:dyDescent="0.25"/>
    <row r="51899" ht="30.75" customHeight="1" x14ac:dyDescent="0.25"/>
    <row r="51900" ht="30.75" customHeight="1" x14ac:dyDescent="0.25"/>
    <row r="51901" ht="30.75" customHeight="1" x14ac:dyDescent="0.25"/>
    <row r="51902" ht="30.75" customHeight="1" x14ac:dyDescent="0.25"/>
    <row r="51903" ht="30.75" customHeight="1" x14ac:dyDescent="0.25"/>
    <row r="51904" ht="30.75" customHeight="1" x14ac:dyDescent="0.25"/>
    <row r="51905" ht="30.75" customHeight="1" x14ac:dyDescent="0.25"/>
    <row r="51906" ht="30.75" customHeight="1" x14ac:dyDescent="0.25"/>
    <row r="51907" ht="30.75" customHeight="1" x14ac:dyDescent="0.25"/>
    <row r="51908" ht="30.75" customHeight="1" x14ac:dyDescent="0.25"/>
    <row r="51909" ht="30.75" customHeight="1" x14ac:dyDescent="0.25"/>
    <row r="51910" ht="30.75" customHeight="1" x14ac:dyDescent="0.25"/>
    <row r="51911" ht="30.75" customHeight="1" x14ac:dyDescent="0.25"/>
    <row r="51912" ht="30.75" customHeight="1" x14ac:dyDescent="0.25"/>
    <row r="51913" ht="30.75" customHeight="1" x14ac:dyDescent="0.25"/>
    <row r="51914" ht="30.75" customHeight="1" x14ac:dyDescent="0.25"/>
    <row r="51915" ht="30.75" customHeight="1" x14ac:dyDescent="0.25"/>
    <row r="51916" ht="30.75" customHeight="1" x14ac:dyDescent="0.25"/>
    <row r="51917" ht="30.75" customHeight="1" x14ac:dyDescent="0.25"/>
    <row r="51918" ht="30.75" customHeight="1" x14ac:dyDescent="0.25"/>
    <row r="51919" ht="30.75" customHeight="1" x14ac:dyDescent="0.25"/>
    <row r="51920" ht="30.75" customHeight="1" x14ac:dyDescent="0.25"/>
    <row r="51921" ht="30.75" customHeight="1" x14ac:dyDescent="0.25"/>
    <row r="51922" ht="30.75" customHeight="1" x14ac:dyDescent="0.25"/>
    <row r="51923" ht="30.75" customHeight="1" x14ac:dyDescent="0.25"/>
    <row r="51924" ht="30.75" customHeight="1" x14ac:dyDescent="0.25"/>
    <row r="51925" ht="30.75" customHeight="1" x14ac:dyDescent="0.25"/>
    <row r="51926" ht="30.75" customHeight="1" x14ac:dyDescent="0.25"/>
    <row r="51927" ht="30.75" customHeight="1" x14ac:dyDescent="0.25"/>
    <row r="51928" ht="30.75" customHeight="1" x14ac:dyDescent="0.25"/>
    <row r="51929" ht="30.75" customHeight="1" x14ac:dyDescent="0.25"/>
    <row r="51930" ht="30.75" customHeight="1" x14ac:dyDescent="0.25"/>
    <row r="51931" ht="30.75" customHeight="1" x14ac:dyDescent="0.25"/>
    <row r="51932" ht="30.75" customHeight="1" x14ac:dyDescent="0.25"/>
    <row r="51933" ht="30.75" customHeight="1" x14ac:dyDescent="0.25"/>
    <row r="51934" ht="30.75" customHeight="1" x14ac:dyDescent="0.25"/>
    <row r="51935" ht="30.75" customHeight="1" x14ac:dyDescent="0.25"/>
    <row r="51936" ht="30.75" customHeight="1" x14ac:dyDescent="0.25"/>
    <row r="51937" ht="30.75" customHeight="1" x14ac:dyDescent="0.25"/>
    <row r="51938" ht="30.75" customHeight="1" x14ac:dyDescent="0.25"/>
    <row r="51939" ht="30.75" customHeight="1" x14ac:dyDescent="0.25"/>
    <row r="51940" ht="30.75" customHeight="1" x14ac:dyDescent="0.25"/>
    <row r="51941" ht="30.75" customHeight="1" x14ac:dyDescent="0.25"/>
    <row r="51942" ht="30.75" customHeight="1" x14ac:dyDescent="0.25"/>
    <row r="51943" ht="30.75" customHeight="1" x14ac:dyDescent="0.25"/>
    <row r="51944" ht="30.75" customHeight="1" x14ac:dyDescent="0.25"/>
    <row r="51945" ht="30.75" customHeight="1" x14ac:dyDescent="0.25"/>
    <row r="51946" ht="30.75" customHeight="1" x14ac:dyDescent="0.25"/>
    <row r="51947" ht="30.75" customHeight="1" x14ac:dyDescent="0.25"/>
    <row r="51948" ht="30.75" customHeight="1" x14ac:dyDescent="0.25"/>
    <row r="51949" ht="30.75" customHeight="1" x14ac:dyDescent="0.25"/>
    <row r="51950" ht="30.75" customHeight="1" x14ac:dyDescent="0.25"/>
    <row r="51951" ht="30.75" customHeight="1" x14ac:dyDescent="0.25"/>
    <row r="51952" ht="30.75" customHeight="1" x14ac:dyDescent="0.25"/>
    <row r="51953" ht="30.75" customHeight="1" x14ac:dyDescent="0.25"/>
    <row r="51954" ht="30.75" customHeight="1" x14ac:dyDescent="0.25"/>
    <row r="51955" ht="30.75" customHeight="1" x14ac:dyDescent="0.25"/>
    <row r="51956" ht="30.75" customHeight="1" x14ac:dyDescent="0.25"/>
    <row r="51957" ht="30.75" customHeight="1" x14ac:dyDescent="0.25"/>
    <row r="51958" ht="30.75" customHeight="1" x14ac:dyDescent="0.25"/>
    <row r="51959" ht="30.75" customHeight="1" x14ac:dyDescent="0.25"/>
    <row r="51960" ht="30.75" customHeight="1" x14ac:dyDescent="0.25"/>
    <row r="51961" ht="30.75" customHeight="1" x14ac:dyDescent="0.25"/>
    <row r="51962" ht="30.75" customHeight="1" x14ac:dyDescent="0.25"/>
    <row r="51963" ht="30.75" customHeight="1" x14ac:dyDescent="0.25"/>
    <row r="51964" ht="30.75" customHeight="1" x14ac:dyDescent="0.25"/>
    <row r="51965" ht="30.75" customHeight="1" x14ac:dyDescent="0.25"/>
    <row r="51966" ht="30.75" customHeight="1" x14ac:dyDescent="0.25"/>
    <row r="51967" ht="30.75" customHeight="1" x14ac:dyDescent="0.25"/>
    <row r="51968" ht="30.75" customHeight="1" x14ac:dyDescent="0.25"/>
    <row r="51969" ht="30.75" customHeight="1" x14ac:dyDescent="0.25"/>
    <row r="51970" ht="30.75" customHeight="1" x14ac:dyDescent="0.25"/>
    <row r="51971" ht="30.75" customHeight="1" x14ac:dyDescent="0.25"/>
    <row r="51972" ht="30.75" customHeight="1" x14ac:dyDescent="0.25"/>
    <row r="51973" ht="30.75" customHeight="1" x14ac:dyDescent="0.25"/>
    <row r="51974" ht="30.75" customHeight="1" x14ac:dyDescent="0.25"/>
    <row r="51975" ht="30.75" customHeight="1" x14ac:dyDescent="0.25"/>
    <row r="51976" ht="30.75" customHeight="1" x14ac:dyDescent="0.25"/>
    <row r="51977" ht="30.75" customHeight="1" x14ac:dyDescent="0.25"/>
    <row r="51978" ht="30.75" customHeight="1" x14ac:dyDescent="0.25"/>
    <row r="51979" ht="30.75" customHeight="1" x14ac:dyDescent="0.25"/>
    <row r="51980" ht="30.75" customHeight="1" x14ac:dyDescent="0.25"/>
    <row r="51981" ht="30.75" customHeight="1" x14ac:dyDescent="0.25"/>
    <row r="51982" ht="30.75" customHeight="1" x14ac:dyDescent="0.25"/>
    <row r="51983" ht="30.75" customHeight="1" x14ac:dyDescent="0.25"/>
    <row r="51984" ht="30.75" customHeight="1" x14ac:dyDescent="0.25"/>
    <row r="51985" ht="30.75" customHeight="1" x14ac:dyDescent="0.25"/>
    <row r="51986" ht="30.75" customHeight="1" x14ac:dyDescent="0.25"/>
    <row r="51987" ht="30.75" customHeight="1" x14ac:dyDescent="0.25"/>
    <row r="51988" ht="30.75" customHeight="1" x14ac:dyDescent="0.25"/>
    <row r="51989" ht="30.75" customHeight="1" x14ac:dyDescent="0.25"/>
    <row r="51990" ht="30.75" customHeight="1" x14ac:dyDescent="0.25"/>
    <row r="51991" ht="30.75" customHeight="1" x14ac:dyDescent="0.25"/>
    <row r="51992" ht="30.75" customHeight="1" x14ac:dyDescent="0.25"/>
    <row r="51993" ht="30.75" customHeight="1" x14ac:dyDescent="0.25"/>
    <row r="51994" ht="30.75" customHeight="1" x14ac:dyDescent="0.25"/>
    <row r="51995" ht="30.75" customHeight="1" x14ac:dyDescent="0.25"/>
    <row r="51996" ht="30.75" customHeight="1" x14ac:dyDescent="0.25"/>
    <row r="51997" ht="30.75" customHeight="1" x14ac:dyDescent="0.25"/>
    <row r="51998" ht="30.75" customHeight="1" x14ac:dyDescent="0.25"/>
    <row r="51999" ht="30.75" customHeight="1" x14ac:dyDescent="0.25"/>
    <row r="52000" ht="30.75" customHeight="1" x14ac:dyDescent="0.25"/>
    <row r="52001" ht="30.75" customHeight="1" x14ac:dyDescent="0.25"/>
    <row r="52002" ht="30.75" customHeight="1" x14ac:dyDescent="0.25"/>
    <row r="52003" ht="30.75" customHeight="1" x14ac:dyDescent="0.25"/>
    <row r="52004" ht="30.75" customHeight="1" x14ac:dyDescent="0.25"/>
    <row r="52005" ht="30.75" customHeight="1" x14ac:dyDescent="0.25"/>
    <row r="52006" ht="30.75" customHeight="1" x14ac:dyDescent="0.25"/>
    <row r="52007" ht="30.75" customHeight="1" x14ac:dyDescent="0.25"/>
    <row r="52008" ht="30.75" customHeight="1" x14ac:dyDescent="0.25"/>
    <row r="52009" ht="30.75" customHeight="1" x14ac:dyDescent="0.25"/>
    <row r="52010" ht="30.75" customHeight="1" x14ac:dyDescent="0.25"/>
    <row r="52011" ht="30.75" customHeight="1" x14ac:dyDescent="0.25"/>
    <row r="52012" ht="30.75" customHeight="1" x14ac:dyDescent="0.25"/>
    <row r="52013" ht="30.75" customHeight="1" x14ac:dyDescent="0.25"/>
    <row r="52014" ht="30.75" customHeight="1" x14ac:dyDescent="0.25"/>
    <row r="52015" ht="30.75" customHeight="1" x14ac:dyDescent="0.25"/>
    <row r="52016" ht="30.75" customHeight="1" x14ac:dyDescent="0.25"/>
    <row r="52017" ht="30.75" customHeight="1" x14ac:dyDescent="0.25"/>
    <row r="52018" ht="30.75" customHeight="1" x14ac:dyDescent="0.25"/>
    <row r="52019" ht="30.75" customHeight="1" x14ac:dyDescent="0.25"/>
    <row r="52020" ht="30.75" customHeight="1" x14ac:dyDescent="0.25"/>
    <row r="52021" ht="30.75" customHeight="1" x14ac:dyDescent="0.25"/>
    <row r="52022" ht="30.75" customHeight="1" x14ac:dyDescent="0.25"/>
    <row r="52023" ht="30.75" customHeight="1" x14ac:dyDescent="0.25"/>
    <row r="52024" ht="30.75" customHeight="1" x14ac:dyDescent="0.25"/>
    <row r="52025" ht="30.75" customHeight="1" x14ac:dyDescent="0.25"/>
    <row r="52026" ht="30.75" customHeight="1" x14ac:dyDescent="0.25"/>
    <row r="52027" ht="30.75" customHeight="1" x14ac:dyDescent="0.25"/>
    <row r="52028" ht="30.75" customHeight="1" x14ac:dyDescent="0.25"/>
    <row r="52029" ht="30.75" customHeight="1" x14ac:dyDescent="0.25"/>
    <row r="52030" ht="30.75" customHeight="1" x14ac:dyDescent="0.25"/>
    <row r="52031" ht="30.75" customHeight="1" x14ac:dyDescent="0.25"/>
    <row r="52032" ht="30.75" customHeight="1" x14ac:dyDescent="0.25"/>
    <row r="52033" ht="30.75" customHeight="1" x14ac:dyDescent="0.25"/>
    <row r="52034" ht="30.75" customHeight="1" x14ac:dyDescent="0.25"/>
    <row r="52035" ht="30.75" customHeight="1" x14ac:dyDescent="0.25"/>
    <row r="52036" ht="30.75" customHeight="1" x14ac:dyDescent="0.25"/>
    <row r="52037" ht="30.75" customHeight="1" x14ac:dyDescent="0.25"/>
    <row r="52038" ht="30.75" customHeight="1" x14ac:dyDescent="0.25"/>
    <row r="52039" ht="30.75" customHeight="1" x14ac:dyDescent="0.25"/>
    <row r="52040" ht="30.75" customHeight="1" x14ac:dyDescent="0.25"/>
    <row r="52041" ht="30.75" customHeight="1" x14ac:dyDescent="0.25"/>
    <row r="52042" ht="30.75" customHeight="1" x14ac:dyDescent="0.25"/>
    <row r="52043" ht="30.75" customHeight="1" x14ac:dyDescent="0.25"/>
    <row r="52044" ht="30.75" customHeight="1" x14ac:dyDescent="0.25"/>
    <row r="52045" ht="30.75" customHeight="1" x14ac:dyDescent="0.25"/>
    <row r="52046" ht="30.75" customHeight="1" x14ac:dyDescent="0.25"/>
    <row r="52047" ht="30.75" customHeight="1" x14ac:dyDescent="0.25"/>
    <row r="52048" ht="30.75" customHeight="1" x14ac:dyDescent="0.25"/>
    <row r="52049" ht="30.75" customHeight="1" x14ac:dyDescent="0.25"/>
    <row r="52050" ht="30.75" customHeight="1" x14ac:dyDescent="0.25"/>
    <row r="52051" ht="30.75" customHeight="1" x14ac:dyDescent="0.25"/>
    <row r="52052" ht="30.75" customHeight="1" x14ac:dyDescent="0.25"/>
    <row r="52053" ht="30.75" customHeight="1" x14ac:dyDescent="0.25"/>
    <row r="52054" ht="30.75" customHeight="1" x14ac:dyDescent="0.25"/>
    <row r="52055" ht="30.75" customHeight="1" x14ac:dyDescent="0.25"/>
    <row r="52056" ht="30.75" customHeight="1" x14ac:dyDescent="0.25"/>
    <row r="52057" ht="30.75" customHeight="1" x14ac:dyDescent="0.25"/>
    <row r="52058" ht="30.75" customHeight="1" x14ac:dyDescent="0.25"/>
    <row r="52059" ht="30.75" customHeight="1" x14ac:dyDescent="0.25"/>
    <row r="52060" ht="30.75" customHeight="1" x14ac:dyDescent="0.25"/>
    <row r="52061" ht="30.75" customHeight="1" x14ac:dyDescent="0.25"/>
    <row r="52062" ht="30.75" customHeight="1" x14ac:dyDescent="0.25"/>
    <row r="52063" ht="30.75" customHeight="1" x14ac:dyDescent="0.25"/>
    <row r="52064" ht="30.75" customHeight="1" x14ac:dyDescent="0.25"/>
    <row r="52065" ht="30.75" customHeight="1" x14ac:dyDescent="0.25"/>
    <row r="52066" ht="30.75" customHeight="1" x14ac:dyDescent="0.25"/>
    <row r="52067" ht="30.75" customHeight="1" x14ac:dyDescent="0.25"/>
    <row r="52068" ht="30.75" customHeight="1" x14ac:dyDescent="0.25"/>
    <row r="52069" ht="30.75" customHeight="1" x14ac:dyDescent="0.25"/>
    <row r="52070" ht="30.75" customHeight="1" x14ac:dyDescent="0.25"/>
    <row r="52071" ht="30.75" customHeight="1" x14ac:dyDescent="0.25"/>
    <row r="52072" ht="30.75" customHeight="1" x14ac:dyDescent="0.25"/>
    <row r="52073" ht="30.75" customHeight="1" x14ac:dyDescent="0.25"/>
    <row r="52074" ht="30.75" customHeight="1" x14ac:dyDescent="0.25"/>
    <row r="52075" ht="30.75" customHeight="1" x14ac:dyDescent="0.25"/>
    <row r="52076" ht="30.75" customHeight="1" x14ac:dyDescent="0.25"/>
    <row r="52077" ht="30.75" customHeight="1" x14ac:dyDescent="0.25"/>
    <row r="52078" ht="30.75" customHeight="1" x14ac:dyDescent="0.25"/>
    <row r="52079" ht="30.75" customHeight="1" x14ac:dyDescent="0.25"/>
    <row r="52080" ht="30.75" customHeight="1" x14ac:dyDescent="0.25"/>
    <row r="52081" ht="30.75" customHeight="1" x14ac:dyDescent="0.25"/>
    <row r="52082" ht="30.75" customHeight="1" x14ac:dyDescent="0.25"/>
    <row r="52083" ht="30.75" customHeight="1" x14ac:dyDescent="0.25"/>
    <row r="52084" ht="30.75" customHeight="1" x14ac:dyDescent="0.25"/>
    <row r="52085" ht="30.75" customHeight="1" x14ac:dyDescent="0.25"/>
    <row r="52086" ht="30.75" customHeight="1" x14ac:dyDescent="0.25"/>
    <row r="52087" ht="30.75" customHeight="1" x14ac:dyDescent="0.25"/>
    <row r="52088" ht="30.75" customHeight="1" x14ac:dyDescent="0.25"/>
    <row r="52089" ht="30.75" customHeight="1" x14ac:dyDescent="0.25"/>
    <row r="52090" ht="30.75" customHeight="1" x14ac:dyDescent="0.25"/>
    <row r="52091" ht="30.75" customHeight="1" x14ac:dyDescent="0.25"/>
    <row r="52092" ht="30.75" customHeight="1" x14ac:dyDescent="0.25"/>
    <row r="52093" ht="30.75" customHeight="1" x14ac:dyDescent="0.25"/>
    <row r="52094" ht="30.75" customHeight="1" x14ac:dyDescent="0.25"/>
    <row r="52095" ht="30.75" customHeight="1" x14ac:dyDescent="0.25"/>
    <row r="52096" ht="30.75" customHeight="1" x14ac:dyDescent="0.25"/>
    <row r="52097" ht="30.75" customHeight="1" x14ac:dyDescent="0.25"/>
    <row r="52098" ht="30.75" customHeight="1" x14ac:dyDescent="0.25"/>
    <row r="52099" ht="30.75" customHeight="1" x14ac:dyDescent="0.25"/>
    <row r="52100" ht="30.75" customHeight="1" x14ac:dyDescent="0.25"/>
    <row r="52101" ht="30.75" customHeight="1" x14ac:dyDescent="0.25"/>
    <row r="52102" ht="30.75" customHeight="1" x14ac:dyDescent="0.25"/>
    <row r="52103" ht="30.75" customHeight="1" x14ac:dyDescent="0.25"/>
    <row r="52104" ht="30.75" customHeight="1" x14ac:dyDescent="0.25"/>
    <row r="52105" ht="30.75" customHeight="1" x14ac:dyDescent="0.25"/>
    <row r="52106" ht="30.75" customHeight="1" x14ac:dyDescent="0.25"/>
    <row r="52107" ht="30.75" customHeight="1" x14ac:dyDescent="0.25"/>
    <row r="52108" ht="30.75" customHeight="1" x14ac:dyDescent="0.25"/>
    <row r="52109" ht="30.75" customHeight="1" x14ac:dyDescent="0.25"/>
    <row r="52110" ht="30.75" customHeight="1" x14ac:dyDescent="0.25"/>
    <row r="52111" ht="30.75" customHeight="1" x14ac:dyDescent="0.25"/>
    <row r="52112" ht="30.75" customHeight="1" x14ac:dyDescent="0.25"/>
    <row r="52113" ht="30.75" customHeight="1" x14ac:dyDescent="0.25"/>
    <row r="52114" ht="30.75" customHeight="1" x14ac:dyDescent="0.25"/>
    <row r="52115" ht="30.75" customHeight="1" x14ac:dyDescent="0.25"/>
    <row r="52116" ht="30.75" customHeight="1" x14ac:dyDescent="0.25"/>
    <row r="52117" ht="30.75" customHeight="1" x14ac:dyDescent="0.25"/>
    <row r="52118" ht="30.75" customHeight="1" x14ac:dyDescent="0.25"/>
    <row r="52119" ht="30.75" customHeight="1" x14ac:dyDescent="0.25"/>
    <row r="52120" ht="30.75" customHeight="1" x14ac:dyDescent="0.25"/>
    <row r="52121" ht="30.75" customHeight="1" x14ac:dyDescent="0.25"/>
    <row r="52122" ht="30.75" customHeight="1" x14ac:dyDescent="0.25"/>
    <row r="52123" ht="30.75" customHeight="1" x14ac:dyDescent="0.25"/>
    <row r="52124" ht="30.75" customHeight="1" x14ac:dyDescent="0.25"/>
    <row r="52125" ht="30.75" customHeight="1" x14ac:dyDescent="0.25"/>
    <row r="52126" ht="30.75" customHeight="1" x14ac:dyDescent="0.25"/>
    <row r="52127" ht="30.75" customHeight="1" x14ac:dyDescent="0.25"/>
    <row r="52128" ht="30.75" customHeight="1" x14ac:dyDescent="0.25"/>
    <row r="52129" ht="30.75" customHeight="1" x14ac:dyDescent="0.25"/>
    <row r="52130" ht="30.75" customHeight="1" x14ac:dyDescent="0.25"/>
    <row r="52131" ht="30.75" customHeight="1" x14ac:dyDescent="0.25"/>
    <row r="52132" ht="30.75" customHeight="1" x14ac:dyDescent="0.25"/>
    <row r="52133" ht="30.75" customHeight="1" x14ac:dyDescent="0.25"/>
    <row r="52134" ht="30.75" customHeight="1" x14ac:dyDescent="0.25"/>
    <row r="52135" ht="30.75" customHeight="1" x14ac:dyDescent="0.25"/>
    <row r="52136" ht="30.75" customHeight="1" x14ac:dyDescent="0.25"/>
    <row r="52137" ht="30.75" customHeight="1" x14ac:dyDescent="0.25"/>
    <row r="52138" ht="30.75" customHeight="1" x14ac:dyDescent="0.25"/>
    <row r="52139" ht="30.75" customHeight="1" x14ac:dyDescent="0.25"/>
    <row r="52140" ht="30.75" customHeight="1" x14ac:dyDescent="0.25"/>
    <row r="52141" ht="30.75" customHeight="1" x14ac:dyDescent="0.25"/>
    <row r="52142" ht="30.75" customHeight="1" x14ac:dyDescent="0.25"/>
    <row r="52143" ht="30.75" customHeight="1" x14ac:dyDescent="0.25"/>
    <row r="52144" ht="30.75" customHeight="1" x14ac:dyDescent="0.25"/>
    <row r="52145" ht="30.75" customHeight="1" x14ac:dyDescent="0.25"/>
    <row r="52146" ht="30.75" customHeight="1" x14ac:dyDescent="0.25"/>
    <row r="52147" ht="30.75" customHeight="1" x14ac:dyDescent="0.25"/>
    <row r="52148" ht="30.75" customHeight="1" x14ac:dyDescent="0.25"/>
    <row r="52149" ht="30.75" customHeight="1" x14ac:dyDescent="0.25"/>
    <row r="52150" ht="30.75" customHeight="1" x14ac:dyDescent="0.25"/>
    <row r="52151" ht="30.75" customHeight="1" x14ac:dyDescent="0.25"/>
    <row r="52152" ht="30.75" customHeight="1" x14ac:dyDescent="0.25"/>
    <row r="52153" ht="30.75" customHeight="1" x14ac:dyDescent="0.25"/>
    <row r="52154" ht="30.75" customHeight="1" x14ac:dyDescent="0.25"/>
    <row r="52155" ht="30.75" customHeight="1" x14ac:dyDescent="0.25"/>
    <row r="52156" ht="30.75" customHeight="1" x14ac:dyDescent="0.25"/>
    <row r="52157" ht="30.75" customHeight="1" x14ac:dyDescent="0.25"/>
    <row r="52158" ht="30.75" customHeight="1" x14ac:dyDescent="0.25"/>
    <row r="52159" ht="30.75" customHeight="1" x14ac:dyDescent="0.25"/>
    <row r="52160" ht="30.75" customHeight="1" x14ac:dyDescent="0.25"/>
    <row r="52161" ht="30.75" customHeight="1" x14ac:dyDescent="0.25"/>
    <row r="52162" ht="30.75" customHeight="1" x14ac:dyDescent="0.25"/>
    <row r="52163" ht="30.75" customHeight="1" x14ac:dyDescent="0.25"/>
    <row r="52164" ht="30.75" customHeight="1" x14ac:dyDescent="0.25"/>
    <row r="52165" ht="30.75" customHeight="1" x14ac:dyDescent="0.25"/>
    <row r="52166" ht="30.75" customHeight="1" x14ac:dyDescent="0.25"/>
    <row r="52167" ht="30.75" customHeight="1" x14ac:dyDescent="0.25"/>
    <row r="52168" ht="30.75" customHeight="1" x14ac:dyDescent="0.25"/>
    <row r="52169" ht="30.75" customHeight="1" x14ac:dyDescent="0.25"/>
    <row r="52170" ht="30.75" customHeight="1" x14ac:dyDescent="0.25"/>
    <row r="52171" ht="30.75" customHeight="1" x14ac:dyDescent="0.25"/>
    <row r="52172" ht="30.75" customHeight="1" x14ac:dyDescent="0.25"/>
    <row r="52173" ht="30.75" customHeight="1" x14ac:dyDescent="0.25"/>
    <row r="52174" ht="30.75" customHeight="1" x14ac:dyDescent="0.25"/>
    <row r="52175" ht="30.75" customHeight="1" x14ac:dyDescent="0.25"/>
    <row r="52176" ht="30.75" customHeight="1" x14ac:dyDescent="0.25"/>
    <row r="52177" ht="30.75" customHeight="1" x14ac:dyDescent="0.25"/>
    <row r="52178" ht="30.75" customHeight="1" x14ac:dyDescent="0.25"/>
    <row r="52179" ht="30.75" customHeight="1" x14ac:dyDescent="0.25"/>
    <row r="52180" ht="30.75" customHeight="1" x14ac:dyDescent="0.25"/>
    <row r="52181" ht="30.75" customHeight="1" x14ac:dyDescent="0.25"/>
    <row r="52182" ht="30.75" customHeight="1" x14ac:dyDescent="0.25"/>
    <row r="52183" ht="30.75" customHeight="1" x14ac:dyDescent="0.25"/>
    <row r="52184" ht="30.75" customHeight="1" x14ac:dyDescent="0.25"/>
    <row r="52185" ht="30.75" customHeight="1" x14ac:dyDescent="0.25"/>
    <row r="52186" ht="30.75" customHeight="1" x14ac:dyDescent="0.25"/>
    <row r="52187" ht="30.75" customHeight="1" x14ac:dyDescent="0.25"/>
    <row r="52188" ht="30.75" customHeight="1" x14ac:dyDescent="0.25"/>
    <row r="52189" ht="30.75" customHeight="1" x14ac:dyDescent="0.25"/>
    <row r="52190" ht="30.75" customHeight="1" x14ac:dyDescent="0.25"/>
    <row r="52191" ht="30.75" customHeight="1" x14ac:dyDescent="0.25"/>
    <row r="52192" ht="30.75" customHeight="1" x14ac:dyDescent="0.25"/>
    <row r="52193" ht="30.75" customHeight="1" x14ac:dyDescent="0.25"/>
    <row r="52194" ht="30.75" customHeight="1" x14ac:dyDescent="0.25"/>
    <row r="52195" ht="30.75" customHeight="1" x14ac:dyDescent="0.25"/>
    <row r="52196" ht="30.75" customHeight="1" x14ac:dyDescent="0.25"/>
    <row r="52197" ht="30.75" customHeight="1" x14ac:dyDescent="0.25"/>
    <row r="52198" ht="30.75" customHeight="1" x14ac:dyDescent="0.25"/>
    <row r="52199" ht="30.75" customHeight="1" x14ac:dyDescent="0.25"/>
    <row r="52200" ht="30.75" customHeight="1" x14ac:dyDescent="0.25"/>
    <row r="52201" ht="30.75" customHeight="1" x14ac:dyDescent="0.25"/>
    <row r="52202" ht="30.75" customHeight="1" x14ac:dyDescent="0.25"/>
    <row r="52203" ht="30.75" customHeight="1" x14ac:dyDescent="0.25"/>
    <row r="52204" ht="30.75" customHeight="1" x14ac:dyDescent="0.25"/>
    <row r="52205" ht="30.75" customHeight="1" x14ac:dyDescent="0.25"/>
    <row r="52206" ht="30.75" customHeight="1" x14ac:dyDescent="0.25"/>
    <row r="52207" ht="30.75" customHeight="1" x14ac:dyDescent="0.25"/>
    <row r="52208" ht="30.75" customHeight="1" x14ac:dyDescent="0.25"/>
    <row r="52209" ht="30.75" customHeight="1" x14ac:dyDescent="0.25"/>
    <row r="52210" ht="30.75" customHeight="1" x14ac:dyDescent="0.25"/>
    <row r="52211" ht="30.75" customHeight="1" x14ac:dyDescent="0.25"/>
    <row r="52212" ht="30.75" customHeight="1" x14ac:dyDescent="0.25"/>
    <row r="52213" ht="30.75" customHeight="1" x14ac:dyDescent="0.25"/>
    <row r="52214" ht="30.75" customHeight="1" x14ac:dyDescent="0.25"/>
    <row r="52215" ht="30.75" customHeight="1" x14ac:dyDescent="0.25"/>
    <row r="52216" ht="30.75" customHeight="1" x14ac:dyDescent="0.25"/>
    <row r="52217" ht="30.75" customHeight="1" x14ac:dyDescent="0.25"/>
    <row r="52218" ht="30.75" customHeight="1" x14ac:dyDescent="0.25"/>
    <row r="52219" ht="30.75" customHeight="1" x14ac:dyDescent="0.25"/>
    <row r="52220" ht="30.75" customHeight="1" x14ac:dyDescent="0.25"/>
    <row r="52221" ht="30.75" customHeight="1" x14ac:dyDescent="0.25"/>
    <row r="52222" ht="30.75" customHeight="1" x14ac:dyDescent="0.25"/>
    <row r="52223" ht="30.75" customHeight="1" x14ac:dyDescent="0.25"/>
    <row r="52224" ht="30.75" customHeight="1" x14ac:dyDescent="0.25"/>
    <row r="52225" ht="30.75" customHeight="1" x14ac:dyDescent="0.25"/>
    <row r="52226" ht="30.75" customHeight="1" x14ac:dyDescent="0.25"/>
    <row r="52227" ht="30.75" customHeight="1" x14ac:dyDescent="0.25"/>
    <row r="52228" ht="30.75" customHeight="1" x14ac:dyDescent="0.25"/>
    <row r="52229" ht="30.75" customHeight="1" x14ac:dyDescent="0.25"/>
    <row r="52230" ht="30.75" customHeight="1" x14ac:dyDescent="0.25"/>
    <row r="52231" ht="30.75" customHeight="1" x14ac:dyDescent="0.25"/>
    <row r="52232" ht="30.75" customHeight="1" x14ac:dyDescent="0.25"/>
    <row r="52233" ht="30.75" customHeight="1" x14ac:dyDescent="0.25"/>
    <row r="52234" ht="30.75" customHeight="1" x14ac:dyDescent="0.25"/>
    <row r="52235" ht="30.75" customHeight="1" x14ac:dyDescent="0.25"/>
    <row r="52236" ht="30.75" customHeight="1" x14ac:dyDescent="0.25"/>
    <row r="52237" ht="30.75" customHeight="1" x14ac:dyDescent="0.25"/>
    <row r="52238" ht="30.75" customHeight="1" x14ac:dyDescent="0.25"/>
    <row r="52239" ht="30.75" customHeight="1" x14ac:dyDescent="0.25"/>
    <row r="52240" ht="30.75" customHeight="1" x14ac:dyDescent="0.25"/>
    <row r="52241" ht="30.75" customHeight="1" x14ac:dyDescent="0.25"/>
    <row r="52242" ht="30.75" customHeight="1" x14ac:dyDescent="0.25"/>
    <row r="52243" ht="30.75" customHeight="1" x14ac:dyDescent="0.25"/>
    <row r="52244" ht="30.75" customHeight="1" x14ac:dyDescent="0.25"/>
    <row r="52245" ht="30.75" customHeight="1" x14ac:dyDescent="0.25"/>
    <row r="52246" ht="30.75" customHeight="1" x14ac:dyDescent="0.25"/>
    <row r="52247" ht="30.75" customHeight="1" x14ac:dyDescent="0.25"/>
    <row r="52248" ht="30.75" customHeight="1" x14ac:dyDescent="0.25"/>
    <row r="52249" ht="30.75" customHeight="1" x14ac:dyDescent="0.25"/>
    <row r="52250" ht="30.75" customHeight="1" x14ac:dyDescent="0.25"/>
    <row r="52251" ht="30.75" customHeight="1" x14ac:dyDescent="0.25"/>
    <row r="52252" ht="30.75" customHeight="1" x14ac:dyDescent="0.25"/>
    <row r="52253" ht="30.75" customHeight="1" x14ac:dyDescent="0.25"/>
    <row r="52254" ht="30.75" customHeight="1" x14ac:dyDescent="0.25"/>
    <row r="52255" ht="30.75" customHeight="1" x14ac:dyDescent="0.25"/>
    <row r="52256" ht="30.75" customHeight="1" x14ac:dyDescent="0.25"/>
    <row r="52257" ht="30.75" customHeight="1" x14ac:dyDescent="0.25"/>
    <row r="52258" ht="30.75" customHeight="1" x14ac:dyDescent="0.25"/>
    <row r="52259" ht="30.75" customHeight="1" x14ac:dyDescent="0.25"/>
    <row r="52260" ht="30.75" customHeight="1" x14ac:dyDescent="0.25"/>
    <row r="52261" ht="30.75" customHeight="1" x14ac:dyDescent="0.25"/>
    <row r="52262" ht="30.75" customHeight="1" x14ac:dyDescent="0.25"/>
    <row r="52263" ht="30.75" customHeight="1" x14ac:dyDescent="0.25"/>
    <row r="52264" ht="30.75" customHeight="1" x14ac:dyDescent="0.25"/>
    <row r="52265" ht="30.75" customHeight="1" x14ac:dyDescent="0.25"/>
    <row r="52266" ht="30.75" customHeight="1" x14ac:dyDescent="0.25"/>
    <row r="52267" ht="30.75" customHeight="1" x14ac:dyDescent="0.25"/>
    <row r="52268" ht="30.75" customHeight="1" x14ac:dyDescent="0.25"/>
    <row r="52269" ht="30.75" customHeight="1" x14ac:dyDescent="0.25"/>
    <row r="52270" ht="30.75" customHeight="1" x14ac:dyDescent="0.25"/>
    <row r="52271" ht="30.75" customHeight="1" x14ac:dyDescent="0.25"/>
    <row r="52272" ht="30.75" customHeight="1" x14ac:dyDescent="0.25"/>
    <row r="52273" ht="30.75" customHeight="1" x14ac:dyDescent="0.25"/>
    <row r="52274" ht="30.75" customHeight="1" x14ac:dyDescent="0.25"/>
    <row r="52275" ht="30.75" customHeight="1" x14ac:dyDescent="0.25"/>
    <row r="52276" ht="30.75" customHeight="1" x14ac:dyDescent="0.25"/>
    <row r="52277" ht="30.75" customHeight="1" x14ac:dyDescent="0.25"/>
    <row r="52278" ht="30.75" customHeight="1" x14ac:dyDescent="0.25"/>
    <row r="52279" ht="30.75" customHeight="1" x14ac:dyDescent="0.25"/>
    <row r="52280" ht="30.75" customHeight="1" x14ac:dyDescent="0.25"/>
    <row r="52281" ht="30.75" customHeight="1" x14ac:dyDescent="0.25"/>
    <row r="52282" ht="30.75" customHeight="1" x14ac:dyDescent="0.25"/>
    <row r="52283" ht="30.75" customHeight="1" x14ac:dyDescent="0.25"/>
    <row r="52284" ht="30.75" customHeight="1" x14ac:dyDescent="0.25"/>
    <row r="52285" ht="30.75" customHeight="1" x14ac:dyDescent="0.25"/>
    <row r="52286" ht="30.75" customHeight="1" x14ac:dyDescent="0.25"/>
    <row r="52287" ht="30.75" customHeight="1" x14ac:dyDescent="0.25"/>
    <row r="52288" ht="30.75" customHeight="1" x14ac:dyDescent="0.25"/>
    <row r="52289" ht="30.75" customHeight="1" x14ac:dyDescent="0.25"/>
    <row r="52290" ht="30.75" customHeight="1" x14ac:dyDescent="0.25"/>
    <row r="52291" ht="30.75" customHeight="1" x14ac:dyDescent="0.25"/>
    <row r="52292" ht="30.75" customHeight="1" x14ac:dyDescent="0.25"/>
    <row r="52293" ht="30.75" customHeight="1" x14ac:dyDescent="0.25"/>
    <row r="52294" ht="30.75" customHeight="1" x14ac:dyDescent="0.25"/>
    <row r="52295" ht="30.75" customHeight="1" x14ac:dyDescent="0.25"/>
    <row r="52296" ht="30.75" customHeight="1" x14ac:dyDescent="0.25"/>
    <row r="52297" ht="30.75" customHeight="1" x14ac:dyDescent="0.25"/>
    <row r="52298" ht="30.75" customHeight="1" x14ac:dyDescent="0.25"/>
    <row r="52299" ht="30.75" customHeight="1" x14ac:dyDescent="0.25"/>
    <row r="52300" ht="30.75" customHeight="1" x14ac:dyDescent="0.25"/>
    <row r="52301" ht="30.75" customHeight="1" x14ac:dyDescent="0.25"/>
    <row r="52302" ht="30.75" customHeight="1" x14ac:dyDescent="0.25"/>
    <row r="52303" ht="30.75" customHeight="1" x14ac:dyDescent="0.25"/>
    <row r="52304" ht="30.75" customHeight="1" x14ac:dyDescent="0.25"/>
    <row r="52305" ht="30.75" customHeight="1" x14ac:dyDescent="0.25"/>
    <row r="52306" ht="30.75" customHeight="1" x14ac:dyDescent="0.25"/>
    <row r="52307" ht="30.75" customHeight="1" x14ac:dyDescent="0.25"/>
    <row r="52308" ht="30.75" customHeight="1" x14ac:dyDescent="0.25"/>
    <row r="52309" ht="30.75" customHeight="1" x14ac:dyDescent="0.25"/>
    <row r="52310" ht="30.75" customHeight="1" x14ac:dyDescent="0.25"/>
    <row r="52311" ht="30.75" customHeight="1" x14ac:dyDescent="0.25"/>
    <row r="52312" ht="30.75" customHeight="1" x14ac:dyDescent="0.25"/>
    <row r="52313" ht="30.75" customHeight="1" x14ac:dyDescent="0.25"/>
    <row r="52314" ht="30.75" customHeight="1" x14ac:dyDescent="0.25"/>
    <row r="52315" ht="30.75" customHeight="1" x14ac:dyDescent="0.25"/>
    <row r="52316" ht="30.75" customHeight="1" x14ac:dyDescent="0.25"/>
    <row r="52317" ht="30.75" customHeight="1" x14ac:dyDescent="0.25"/>
    <row r="52318" ht="30.75" customHeight="1" x14ac:dyDescent="0.25"/>
    <row r="52319" ht="30.75" customHeight="1" x14ac:dyDescent="0.25"/>
    <row r="52320" ht="30.75" customHeight="1" x14ac:dyDescent="0.25"/>
    <row r="52321" ht="30.75" customHeight="1" x14ac:dyDescent="0.25"/>
    <row r="52322" ht="30.75" customHeight="1" x14ac:dyDescent="0.25"/>
    <row r="52323" ht="30.75" customHeight="1" x14ac:dyDescent="0.25"/>
    <row r="52324" ht="30.75" customHeight="1" x14ac:dyDescent="0.25"/>
    <row r="52325" ht="30.75" customHeight="1" x14ac:dyDescent="0.25"/>
    <row r="52326" ht="30.75" customHeight="1" x14ac:dyDescent="0.25"/>
    <row r="52327" ht="30.75" customHeight="1" x14ac:dyDescent="0.25"/>
    <row r="52328" ht="30.75" customHeight="1" x14ac:dyDescent="0.25"/>
    <row r="52329" ht="30.75" customHeight="1" x14ac:dyDescent="0.25"/>
    <row r="52330" ht="30.75" customHeight="1" x14ac:dyDescent="0.25"/>
    <row r="52331" ht="30.75" customHeight="1" x14ac:dyDescent="0.25"/>
    <row r="52332" ht="30.75" customHeight="1" x14ac:dyDescent="0.25"/>
    <row r="52333" ht="30.75" customHeight="1" x14ac:dyDescent="0.25"/>
    <row r="52334" ht="30.75" customHeight="1" x14ac:dyDescent="0.25"/>
    <row r="52335" ht="30.75" customHeight="1" x14ac:dyDescent="0.25"/>
    <row r="52336" ht="30.75" customHeight="1" x14ac:dyDescent="0.25"/>
    <row r="52337" ht="30.75" customHeight="1" x14ac:dyDescent="0.25"/>
    <row r="52338" ht="30.75" customHeight="1" x14ac:dyDescent="0.25"/>
    <row r="52339" ht="30.75" customHeight="1" x14ac:dyDescent="0.25"/>
    <row r="52340" ht="30.75" customHeight="1" x14ac:dyDescent="0.25"/>
    <row r="52341" ht="30.75" customHeight="1" x14ac:dyDescent="0.25"/>
    <row r="52342" ht="30.75" customHeight="1" x14ac:dyDescent="0.25"/>
    <row r="52343" ht="30.75" customHeight="1" x14ac:dyDescent="0.25"/>
    <row r="52344" ht="30.75" customHeight="1" x14ac:dyDescent="0.25"/>
    <row r="52345" ht="30.75" customHeight="1" x14ac:dyDescent="0.25"/>
    <row r="52346" ht="30.75" customHeight="1" x14ac:dyDescent="0.25"/>
    <row r="52347" ht="30.75" customHeight="1" x14ac:dyDescent="0.25"/>
    <row r="52348" ht="30.75" customHeight="1" x14ac:dyDescent="0.25"/>
    <row r="52349" ht="30.75" customHeight="1" x14ac:dyDescent="0.25"/>
    <row r="52350" ht="30.75" customHeight="1" x14ac:dyDescent="0.25"/>
    <row r="52351" ht="30.75" customHeight="1" x14ac:dyDescent="0.25"/>
    <row r="52352" ht="30.75" customHeight="1" x14ac:dyDescent="0.25"/>
    <row r="52353" ht="30.75" customHeight="1" x14ac:dyDescent="0.25"/>
    <row r="52354" ht="30.75" customHeight="1" x14ac:dyDescent="0.25"/>
    <row r="52355" ht="30.75" customHeight="1" x14ac:dyDescent="0.25"/>
    <row r="52356" ht="30.75" customHeight="1" x14ac:dyDescent="0.25"/>
    <row r="52357" ht="30.75" customHeight="1" x14ac:dyDescent="0.25"/>
    <row r="52358" ht="30.75" customHeight="1" x14ac:dyDescent="0.25"/>
    <row r="52359" ht="30.75" customHeight="1" x14ac:dyDescent="0.25"/>
    <row r="52360" ht="30.75" customHeight="1" x14ac:dyDescent="0.25"/>
    <row r="52361" ht="30.75" customHeight="1" x14ac:dyDescent="0.25"/>
    <row r="52362" ht="30.75" customHeight="1" x14ac:dyDescent="0.25"/>
    <row r="52363" ht="30.75" customHeight="1" x14ac:dyDescent="0.25"/>
    <row r="52364" ht="30.75" customHeight="1" x14ac:dyDescent="0.25"/>
    <row r="52365" ht="30.75" customHeight="1" x14ac:dyDescent="0.25"/>
    <row r="52366" ht="30.75" customHeight="1" x14ac:dyDescent="0.25"/>
    <row r="52367" ht="30.75" customHeight="1" x14ac:dyDescent="0.25"/>
    <row r="52368" ht="30.75" customHeight="1" x14ac:dyDescent="0.25"/>
    <row r="52369" ht="30.75" customHeight="1" x14ac:dyDescent="0.25"/>
    <row r="52370" ht="30.75" customHeight="1" x14ac:dyDescent="0.25"/>
    <row r="52371" ht="30.75" customHeight="1" x14ac:dyDescent="0.25"/>
    <row r="52372" ht="30.75" customHeight="1" x14ac:dyDescent="0.25"/>
    <row r="52373" ht="30.75" customHeight="1" x14ac:dyDescent="0.25"/>
    <row r="52374" ht="30.75" customHeight="1" x14ac:dyDescent="0.25"/>
    <row r="52375" ht="30.75" customHeight="1" x14ac:dyDescent="0.25"/>
    <row r="52376" ht="30.75" customHeight="1" x14ac:dyDescent="0.25"/>
    <row r="52377" ht="30.75" customHeight="1" x14ac:dyDescent="0.25"/>
    <row r="52378" ht="30.75" customHeight="1" x14ac:dyDescent="0.25"/>
    <row r="52379" ht="30.75" customHeight="1" x14ac:dyDescent="0.25"/>
    <row r="52380" ht="30.75" customHeight="1" x14ac:dyDescent="0.25"/>
    <row r="52381" ht="30.75" customHeight="1" x14ac:dyDescent="0.25"/>
    <row r="52382" ht="30.75" customHeight="1" x14ac:dyDescent="0.25"/>
    <row r="52383" ht="30.75" customHeight="1" x14ac:dyDescent="0.25"/>
    <row r="52384" ht="30.75" customHeight="1" x14ac:dyDescent="0.25"/>
    <row r="52385" ht="30.75" customHeight="1" x14ac:dyDescent="0.25"/>
    <row r="52386" ht="30.75" customHeight="1" x14ac:dyDescent="0.25"/>
    <row r="52387" ht="30.75" customHeight="1" x14ac:dyDescent="0.25"/>
    <row r="52388" ht="30.75" customHeight="1" x14ac:dyDescent="0.25"/>
    <row r="52389" ht="30.75" customHeight="1" x14ac:dyDescent="0.25"/>
    <row r="52390" ht="30.75" customHeight="1" x14ac:dyDescent="0.25"/>
    <row r="52391" ht="30.75" customHeight="1" x14ac:dyDescent="0.25"/>
    <row r="52392" ht="30.75" customHeight="1" x14ac:dyDescent="0.25"/>
    <row r="52393" ht="30.75" customHeight="1" x14ac:dyDescent="0.25"/>
    <row r="52394" ht="30.75" customHeight="1" x14ac:dyDescent="0.25"/>
    <row r="52395" ht="30.75" customHeight="1" x14ac:dyDescent="0.25"/>
    <row r="52396" ht="30.75" customHeight="1" x14ac:dyDescent="0.25"/>
    <row r="52397" ht="30.75" customHeight="1" x14ac:dyDescent="0.25"/>
    <row r="52398" ht="30.75" customHeight="1" x14ac:dyDescent="0.25"/>
    <row r="52399" ht="30.75" customHeight="1" x14ac:dyDescent="0.25"/>
    <row r="52400" ht="30.75" customHeight="1" x14ac:dyDescent="0.25"/>
    <row r="52401" ht="30.75" customHeight="1" x14ac:dyDescent="0.25"/>
    <row r="52402" ht="30.75" customHeight="1" x14ac:dyDescent="0.25"/>
    <row r="52403" ht="30.75" customHeight="1" x14ac:dyDescent="0.25"/>
    <row r="52404" ht="30.75" customHeight="1" x14ac:dyDescent="0.25"/>
    <row r="52405" ht="30.75" customHeight="1" x14ac:dyDescent="0.25"/>
    <row r="52406" ht="30.75" customHeight="1" x14ac:dyDescent="0.25"/>
    <row r="52407" ht="30.75" customHeight="1" x14ac:dyDescent="0.25"/>
    <row r="52408" ht="30.75" customHeight="1" x14ac:dyDescent="0.25"/>
    <row r="52409" ht="30.75" customHeight="1" x14ac:dyDescent="0.25"/>
    <row r="52410" ht="30.75" customHeight="1" x14ac:dyDescent="0.25"/>
    <row r="52411" ht="30.75" customHeight="1" x14ac:dyDescent="0.25"/>
    <row r="52412" ht="30.75" customHeight="1" x14ac:dyDescent="0.25"/>
    <row r="52413" ht="30.75" customHeight="1" x14ac:dyDescent="0.25"/>
    <row r="52414" ht="30.75" customHeight="1" x14ac:dyDescent="0.25"/>
    <row r="52415" ht="30.75" customHeight="1" x14ac:dyDescent="0.25"/>
    <row r="52416" ht="30.75" customHeight="1" x14ac:dyDescent="0.25"/>
    <row r="52417" ht="30.75" customHeight="1" x14ac:dyDescent="0.25"/>
    <row r="52418" ht="30.75" customHeight="1" x14ac:dyDescent="0.25"/>
    <row r="52419" ht="30.75" customHeight="1" x14ac:dyDescent="0.25"/>
    <row r="52420" ht="30.75" customHeight="1" x14ac:dyDescent="0.25"/>
    <row r="52421" ht="30.75" customHeight="1" x14ac:dyDescent="0.25"/>
    <row r="52422" ht="30.75" customHeight="1" x14ac:dyDescent="0.25"/>
    <row r="52423" ht="30.75" customHeight="1" x14ac:dyDescent="0.25"/>
    <row r="52424" ht="30.75" customHeight="1" x14ac:dyDescent="0.25"/>
    <row r="52425" ht="30.75" customHeight="1" x14ac:dyDescent="0.25"/>
    <row r="52426" ht="30.75" customHeight="1" x14ac:dyDescent="0.25"/>
    <row r="52427" ht="30.75" customHeight="1" x14ac:dyDescent="0.25"/>
    <row r="52428" ht="30.75" customHeight="1" x14ac:dyDescent="0.25"/>
    <row r="52429" ht="30.75" customHeight="1" x14ac:dyDescent="0.25"/>
    <row r="52430" ht="30.75" customHeight="1" x14ac:dyDescent="0.25"/>
    <row r="52431" ht="30.75" customHeight="1" x14ac:dyDescent="0.25"/>
    <row r="52432" ht="30.75" customHeight="1" x14ac:dyDescent="0.25"/>
    <row r="52433" ht="30.75" customHeight="1" x14ac:dyDescent="0.25"/>
    <row r="52434" ht="30.75" customHeight="1" x14ac:dyDescent="0.25"/>
    <row r="52435" ht="30.75" customHeight="1" x14ac:dyDescent="0.25"/>
    <row r="52436" ht="30.75" customHeight="1" x14ac:dyDescent="0.25"/>
    <row r="52437" ht="30.75" customHeight="1" x14ac:dyDescent="0.25"/>
    <row r="52438" ht="30.75" customHeight="1" x14ac:dyDescent="0.25"/>
    <row r="52439" ht="30.75" customHeight="1" x14ac:dyDescent="0.25"/>
    <row r="52440" ht="30.75" customHeight="1" x14ac:dyDescent="0.25"/>
    <row r="52441" ht="30.75" customHeight="1" x14ac:dyDescent="0.25"/>
    <row r="52442" ht="30.75" customHeight="1" x14ac:dyDescent="0.25"/>
    <row r="52443" ht="30.75" customHeight="1" x14ac:dyDescent="0.25"/>
    <row r="52444" ht="30.75" customHeight="1" x14ac:dyDescent="0.25"/>
    <row r="52445" ht="30.75" customHeight="1" x14ac:dyDescent="0.25"/>
    <row r="52446" ht="30.75" customHeight="1" x14ac:dyDescent="0.25"/>
    <row r="52447" ht="30.75" customHeight="1" x14ac:dyDescent="0.25"/>
    <row r="52448" ht="30.75" customHeight="1" x14ac:dyDescent="0.25"/>
    <row r="52449" ht="30.75" customHeight="1" x14ac:dyDescent="0.25"/>
    <row r="52450" ht="30.75" customHeight="1" x14ac:dyDescent="0.25"/>
    <row r="52451" ht="30.75" customHeight="1" x14ac:dyDescent="0.25"/>
    <row r="52452" ht="30.75" customHeight="1" x14ac:dyDescent="0.25"/>
    <row r="52453" ht="30.75" customHeight="1" x14ac:dyDescent="0.25"/>
    <row r="52454" ht="30.75" customHeight="1" x14ac:dyDescent="0.25"/>
    <row r="52455" ht="30.75" customHeight="1" x14ac:dyDescent="0.25"/>
    <row r="52456" ht="30.75" customHeight="1" x14ac:dyDescent="0.25"/>
    <row r="52457" ht="30.75" customHeight="1" x14ac:dyDescent="0.25"/>
    <row r="52458" ht="30.75" customHeight="1" x14ac:dyDescent="0.25"/>
    <row r="52459" ht="30.75" customHeight="1" x14ac:dyDescent="0.25"/>
    <row r="52460" ht="30.75" customHeight="1" x14ac:dyDescent="0.25"/>
    <row r="52461" ht="30.75" customHeight="1" x14ac:dyDescent="0.25"/>
    <row r="52462" ht="30.75" customHeight="1" x14ac:dyDescent="0.25"/>
    <row r="52463" ht="30.75" customHeight="1" x14ac:dyDescent="0.25"/>
    <row r="52464" ht="30.75" customHeight="1" x14ac:dyDescent="0.25"/>
    <row r="52465" ht="30.75" customHeight="1" x14ac:dyDescent="0.25"/>
    <row r="52466" ht="30.75" customHeight="1" x14ac:dyDescent="0.25"/>
    <row r="52467" ht="30.75" customHeight="1" x14ac:dyDescent="0.25"/>
    <row r="52468" ht="30.75" customHeight="1" x14ac:dyDescent="0.25"/>
    <row r="52469" ht="30.75" customHeight="1" x14ac:dyDescent="0.25"/>
    <row r="52470" ht="30.75" customHeight="1" x14ac:dyDescent="0.25"/>
    <row r="52471" ht="30.75" customHeight="1" x14ac:dyDescent="0.25"/>
    <row r="52472" ht="30.75" customHeight="1" x14ac:dyDescent="0.25"/>
    <row r="52473" ht="30.75" customHeight="1" x14ac:dyDescent="0.25"/>
    <row r="52474" ht="30.75" customHeight="1" x14ac:dyDescent="0.25"/>
    <row r="52475" ht="30.75" customHeight="1" x14ac:dyDescent="0.25"/>
    <row r="52476" ht="30.75" customHeight="1" x14ac:dyDescent="0.25"/>
    <row r="52477" ht="30.75" customHeight="1" x14ac:dyDescent="0.25"/>
    <row r="52478" ht="30.75" customHeight="1" x14ac:dyDescent="0.25"/>
    <row r="52479" ht="30.75" customHeight="1" x14ac:dyDescent="0.25"/>
    <row r="52480" ht="30.75" customHeight="1" x14ac:dyDescent="0.25"/>
    <row r="52481" ht="30.75" customHeight="1" x14ac:dyDescent="0.25"/>
    <row r="52482" ht="30.75" customHeight="1" x14ac:dyDescent="0.25"/>
    <row r="52483" ht="30.75" customHeight="1" x14ac:dyDescent="0.25"/>
    <row r="52484" ht="30.75" customHeight="1" x14ac:dyDescent="0.25"/>
    <row r="52485" ht="30.75" customHeight="1" x14ac:dyDescent="0.25"/>
    <row r="52486" ht="30.75" customHeight="1" x14ac:dyDescent="0.25"/>
    <row r="52487" ht="30.75" customHeight="1" x14ac:dyDescent="0.25"/>
    <row r="52488" ht="30.75" customHeight="1" x14ac:dyDescent="0.25"/>
    <row r="52489" ht="30.75" customHeight="1" x14ac:dyDescent="0.25"/>
    <row r="52490" ht="30.75" customHeight="1" x14ac:dyDescent="0.25"/>
    <row r="52491" ht="30.75" customHeight="1" x14ac:dyDescent="0.25"/>
    <row r="52492" ht="30.75" customHeight="1" x14ac:dyDescent="0.25"/>
    <row r="52493" ht="30.75" customHeight="1" x14ac:dyDescent="0.25"/>
    <row r="52494" ht="30.75" customHeight="1" x14ac:dyDescent="0.25"/>
    <row r="52495" ht="30.75" customHeight="1" x14ac:dyDescent="0.25"/>
    <row r="52496" ht="30.75" customHeight="1" x14ac:dyDescent="0.25"/>
    <row r="52497" ht="30.75" customHeight="1" x14ac:dyDescent="0.25"/>
    <row r="52498" ht="30.75" customHeight="1" x14ac:dyDescent="0.25"/>
    <row r="52499" ht="30.75" customHeight="1" x14ac:dyDescent="0.25"/>
    <row r="52500" ht="30.75" customHeight="1" x14ac:dyDescent="0.25"/>
    <row r="52501" ht="30.75" customHeight="1" x14ac:dyDescent="0.25"/>
    <row r="52502" ht="30.75" customHeight="1" x14ac:dyDescent="0.25"/>
    <row r="52503" ht="30.75" customHeight="1" x14ac:dyDescent="0.25"/>
    <row r="52504" ht="30.75" customHeight="1" x14ac:dyDescent="0.25"/>
    <row r="52505" ht="30.75" customHeight="1" x14ac:dyDescent="0.25"/>
    <row r="52506" ht="30.75" customHeight="1" x14ac:dyDescent="0.25"/>
    <row r="52507" ht="30.75" customHeight="1" x14ac:dyDescent="0.25"/>
    <row r="52508" ht="30.75" customHeight="1" x14ac:dyDescent="0.25"/>
    <row r="52509" ht="30.75" customHeight="1" x14ac:dyDescent="0.25"/>
    <row r="52510" ht="30.75" customHeight="1" x14ac:dyDescent="0.25"/>
    <row r="52511" ht="30.75" customHeight="1" x14ac:dyDescent="0.25"/>
    <row r="52512" ht="30.75" customHeight="1" x14ac:dyDescent="0.25"/>
    <row r="52513" ht="30.75" customHeight="1" x14ac:dyDescent="0.25"/>
    <row r="52514" ht="30.75" customHeight="1" x14ac:dyDescent="0.25"/>
    <row r="52515" ht="30.75" customHeight="1" x14ac:dyDescent="0.25"/>
    <row r="52516" ht="30.75" customHeight="1" x14ac:dyDescent="0.25"/>
    <row r="52517" ht="30.75" customHeight="1" x14ac:dyDescent="0.25"/>
    <row r="52518" ht="30.75" customHeight="1" x14ac:dyDescent="0.25"/>
    <row r="52519" ht="30.75" customHeight="1" x14ac:dyDescent="0.25"/>
    <row r="52520" ht="30.75" customHeight="1" x14ac:dyDescent="0.25"/>
    <row r="52521" ht="30.75" customHeight="1" x14ac:dyDescent="0.25"/>
    <row r="52522" ht="30.75" customHeight="1" x14ac:dyDescent="0.25"/>
    <row r="52523" ht="30.75" customHeight="1" x14ac:dyDescent="0.25"/>
    <row r="52524" ht="30.75" customHeight="1" x14ac:dyDescent="0.25"/>
    <row r="52525" ht="30.75" customHeight="1" x14ac:dyDescent="0.25"/>
    <row r="52526" ht="30.75" customHeight="1" x14ac:dyDescent="0.25"/>
    <row r="52527" ht="30.75" customHeight="1" x14ac:dyDescent="0.25"/>
    <row r="52528" ht="30.75" customHeight="1" x14ac:dyDescent="0.25"/>
    <row r="52529" ht="30.75" customHeight="1" x14ac:dyDescent="0.25"/>
    <row r="52530" ht="30.75" customHeight="1" x14ac:dyDescent="0.25"/>
    <row r="52531" ht="30.75" customHeight="1" x14ac:dyDescent="0.25"/>
    <row r="52532" ht="30.75" customHeight="1" x14ac:dyDescent="0.25"/>
    <row r="52533" ht="30.75" customHeight="1" x14ac:dyDescent="0.25"/>
    <row r="52534" ht="30.75" customHeight="1" x14ac:dyDescent="0.25"/>
    <row r="52535" ht="30.75" customHeight="1" x14ac:dyDescent="0.25"/>
    <row r="52536" ht="30.75" customHeight="1" x14ac:dyDescent="0.25"/>
    <row r="52537" ht="30.75" customHeight="1" x14ac:dyDescent="0.25"/>
    <row r="52538" ht="30.75" customHeight="1" x14ac:dyDescent="0.25"/>
    <row r="52539" ht="30.75" customHeight="1" x14ac:dyDescent="0.25"/>
    <row r="52540" ht="30.75" customHeight="1" x14ac:dyDescent="0.25"/>
    <row r="52541" ht="30.75" customHeight="1" x14ac:dyDescent="0.25"/>
    <row r="52542" ht="30.75" customHeight="1" x14ac:dyDescent="0.25"/>
    <row r="52543" ht="30.75" customHeight="1" x14ac:dyDescent="0.25"/>
    <row r="52544" ht="30.75" customHeight="1" x14ac:dyDescent="0.25"/>
    <row r="52545" ht="30.75" customHeight="1" x14ac:dyDescent="0.25"/>
    <row r="52546" ht="30.75" customHeight="1" x14ac:dyDescent="0.25"/>
    <row r="52547" ht="30.75" customHeight="1" x14ac:dyDescent="0.25"/>
    <row r="52548" ht="30.75" customHeight="1" x14ac:dyDescent="0.25"/>
    <row r="52549" ht="30.75" customHeight="1" x14ac:dyDescent="0.25"/>
    <row r="52550" ht="30.75" customHeight="1" x14ac:dyDescent="0.25"/>
    <row r="52551" ht="30.75" customHeight="1" x14ac:dyDescent="0.25"/>
    <row r="52552" ht="30.75" customHeight="1" x14ac:dyDescent="0.25"/>
    <row r="52553" ht="30.75" customHeight="1" x14ac:dyDescent="0.25"/>
    <row r="52554" ht="30.75" customHeight="1" x14ac:dyDescent="0.25"/>
    <row r="52555" ht="30.75" customHeight="1" x14ac:dyDescent="0.25"/>
    <row r="52556" ht="30.75" customHeight="1" x14ac:dyDescent="0.25"/>
    <row r="52557" ht="30.75" customHeight="1" x14ac:dyDescent="0.25"/>
    <row r="52558" ht="30.75" customHeight="1" x14ac:dyDescent="0.25"/>
    <row r="52559" ht="30.75" customHeight="1" x14ac:dyDescent="0.25"/>
    <row r="52560" ht="30.75" customHeight="1" x14ac:dyDescent="0.25"/>
    <row r="52561" ht="30.75" customHeight="1" x14ac:dyDescent="0.25"/>
    <row r="52562" ht="30.75" customHeight="1" x14ac:dyDescent="0.25"/>
    <row r="52563" ht="30.75" customHeight="1" x14ac:dyDescent="0.25"/>
    <row r="52564" ht="30.75" customHeight="1" x14ac:dyDescent="0.25"/>
    <row r="52565" ht="30.75" customHeight="1" x14ac:dyDescent="0.25"/>
    <row r="52566" ht="30.75" customHeight="1" x14ac:dyDescent="0.25"/>
    <row r="52567" ht="30.75" customHeight="1" x14ac:dyDescent="0.25"/>
    <row r="52568" ht="30.75" customHeight="1" x14ac:dyDescent="0.25"/>
    <row r="52569" ht="30.75" customHeight="1" x14ac:dyDescent="0.25"/>
    <row r="52570" ht="30.75" customHeight="1" x14ac:dyDescent="0.25"/>
    <row r="52571" ht="30.75" customHeight="1" x14ac:dyDescent="0.25"/>
    <row r="52572" ht="30.75" customHeight="1" x14ac:dyDescent="0.25"/>
    <row r="52573" ht="30.75" customHeight="1" x14ac:dyDescent="0.25"/>
    <row r="52574" ht="30.75" customHeight="1" x14ac:dyDescent="0.25"/>
    <row r="52575" ht="30.75" customHeight="1" x14ac:dyDescent="0.25"/>
    <row r="52576" ht="30.75" customHeight="1" x14ac:dyDescent="0.25"/>
    <row r="52577" ht="30.75" customHeight="1" x14ac:dyDescent="0.25"/>
    <row r="52578" ht="30.75" customHeight="1" x14ac:dyDescent="0.25"/>
    <row r="52579" ht="30.75" customHeight="1" x14ac:dyDescent="0.25"/>
    <row r="52580" ht="30.75" customHeight="1" x14ac:dyDescent="0.25"/>
    <row r="52581" ht="30.75" customHeight="1" x14ac:dyDescent="0.25"/>
    <row r="52582" ht="30.75" customHeight="1" x14ac:dyDescent="0.25"/>
    <row r="52583" ht="30.75" customHeight="1" x14ac:dyDescent="0.25"/>
    <row r="52584" ht="30.75" customHeight="1" x14ac:dyDescent="0.25"/>
    <row r="52585" ht="30.75" customHeight="1" x14ac:dyDescent="0.25"/>
    <row r="52586" ht="30.75" customHeight="1" x14ac:dyDescent="0.25"/>
    <row r="52587" ht="30.75" customHeight="1" x14ac:dyDescent="0.25"/>
    <row r="52588" ht="30.75" customHeight="1" x14ac:dyDescent="0.25"/>
    <row r="52589" ht="30.75" customHeight="1" x14ac:dyDescent="0.25"/>
    <row r="52590" ht="30.75" customHeight="1" x14ac:dyDescent="0.25"/>
    <row r="52591" ht="30.75" customHeight="1" x14ac:dyDescent="0.25"/>
    <row r="52592" ht="30.75" customHeight="1" x14ac:dyDescent="0.25"/>
    <row r="52593" ht="30.75" customHeight="1" x14ac:dyDescent="0.25"/>
    <row r="52594" ht="30.75" customHeight="1" x14ac:dyDescent="0.25"/>
    <row r="52595" ht="30.75" customHeight="1" x14ac:dyDescent="0.25"/>
    <row r="52596" ht="30.75" customHeight="1" x14ac:dyDescent="0.25"/>
    <row r="52597" ht="30.75" customHeight="1" x14ac:dyDescent="0.25"/>
    <row r="52598" ht="30.75" customHeight="1" x14ac:dyDescent="0.25"/>
    <row r="52599" ht="30.75" customHeight="1" x14ac:dyDescent="0.25"/>
    <row r="52600" ht="30.75" customHeight="1" x14ac:dyDescent="0.25"/>
    <row r="52601" ht="30.75" customHeight="1" x14ac:dyDescent="0.25"/>
    <row r="52602" ht="30.75" customHeight="1" x14ac:dyDescent="0.25"/>
    <row r="52603" ht="30.75" customHeight="1" x14ac:dyDescent="0.25"/>
    <row r="52604" ht="30.75" customHeight="1" x14ac:dyDescent="0.25"/>
    <row r="52605" ht="30.75" customHeight="1" x14ac:dyDescent="0.25"/>
    <row r="52606" ht="30.75" customHeight="1" x14ac:dyDescent="0.25"/>
    <row r="52607" ht="30.75" customHeight="1" x14ac:dyDescent="0.25"/>
    <row r="52608" ht="30.75" customHeight="1" x14ac:dyDescent="0.25"/>
    <row r="52609" ht="30.75" customHeight="1" x14ac:dyDescent="0.25"/>
    <row r="52610" ht="30.75" customHeight="1" x14ac:dyDescent="0.25"/>
    <row r="52611" ht="30.75" customHeight="1" x14ac:dyDescent="0.25"/>
    <row r="52612" ht="30.75" customHeight="1" x14ac:dyDescent="0.25"/>
    <row r="52613" ht="30.75" customHeight="1" x14ac:dyDescent="0.25"/>
    <row r="52614" ht="30.75" customHeight="1" x14ac:dyDescent="0.25"/>
    <row r="52615" ht="30.75" customHeight="1" x14ac:dyDescent="0.25"/>
    <row r="52616" ht="30.75" customHeight="1" x14ac:dyDescent="0.25"/>
    <row r="52617" ht="30.75" customHeight="1" x14ac:dyDescent="0.25"/>
    <row r="52618" ht="30.75" customHeight="1" x14ac:dyDescent="0.25"/>
    <row r="52619" ht="30.75" customHeight="1" x14ac:dyDescent="0.25"/>
    <row r="52620" ht="30.75" customHeight="1" x14ac:dyDescent="0.25"/>
    <row r="52621" ht="30.75" customHeight="1" x14ac:dyDescent="0.25"/>
    <row r="52622" ht="30.75" customHeight="1" x14ac:dyDescent="0.25"/>
    <row r="52623" ht="30.75" customHeight="1" x14ac:dyDescent="0.25"/>
    <row r="52624" ht="30.75" customHeight="1" x14ac:dyDescent="0.25"/>
    <row r="52625" ht="30.75" customHeight="1" x14ac:dyDescent="0.25"/>
    <row r="52626" ht="30.75" customHeight="1" x14ac:dyDescent="0.25"/>
    <row r="52627" ht="30.75" customHeight="1" x14ac:dyDescent="0.25"/>
    <row r="52628" ht="30.75" customHeight="1" x14ac:dyDescent="0.25"/>
    <row r="52629" ht="30.75" customHeight="1" x14ac:dyDescent="0.25"/>
    <row r="52630" ht="30.75" customHeight="1" x14ac:dyDescent="0.25"/>
    <row r="52631" ht="30.75" customHeight="1" x14ac:dyDescent="0.25"/>
    <row r="52632" ht="30.75" customHeight="1" x14ac:dyDescent="0.25"/>
    <row r="52633" ht="30.75" customHeight="1" x14ac:dyDescent="0.25"/>
    <row r="52634" ht="30.75" customHeight="1" x14ac:dyDescent="0.25"/>
    <row r="52635" ht="30.75" customHeight="1" x14ac:dyDescent="0.25"/>
    <row r="52636" ht="30.75" customHeight="1" x14ac:dyDescent="0.25"/>
    <row r="52637" ht="30.75" customHeight="1" x14ac:dyDescent="0.25"/>
    <row r="52638" ht="30.75" customHeight="1" x14ac:dyDescent="0.25"/>
    <row r="52639" ht="30.75" customHeight="1" x14ac:dyDescent="0.25"/>
    <row r="52640" ht="30.75" customHeight="1" x14ac:dyDescent="0.25"/>
    <row r="52641" ht="30.75" customHeight="1" x14ac:dyDescent="0.25"/>
    <row r="52642" ht="30.75" customHeight="1" x14ac:dyDescent="0.25"/>
    <row r="52643" ht="30.75" customHeight="1" x14ac:dyDescent="0.25"/>
    <row r="52644" ht="30.75" customHeight="1" x14ac:dyDescent="0.25"/>
    <row r="52645" ht="30.75" customHeight="1" x14ac:dyDescent="0.25"/>
    <row r="52646" ht="30.75" customHeight="1" x14ac:dyDescent="0.25"/>
    <row r="52647" ht="30.75" customHeight="1" x14ac:dyDescent="0.25"/>
    <row r="52648" ht="30.75" customHeight="1" x14ac:dyDescent="0.25"/>
    <row r="52649" ht="30.75" customHeight="1" x14ac:dyDescent="0.25"/>
    <row r="52650" ht="30.75" customHeight="1" x14ac:dyDescent="0.25"/>
    <row r="52651" ht="30.75" customHeight="1" x14ac:dyDescent="0.25"/>
    <row r="52652" ht="30.75" customHeight="1" x14ac:dyDescent="0.25"/>
    <row r="52653" ht="30.75" customHeight="1" x14ac:dyDescent="0.25"/>
    <row r="52654" ht="30.75" customHeight="1" x14ac:dyDescent="0.25"/>
    <row r="52655" ht="30.75" customHeight="1" x14ac:dyDescent="0.25"/>
    <row r="52656" ht="30.75" customHeight="1" x14ac:dyDescent="0.25"/>
    <row r="52657" ht="30.75" customHeight="1" x14ac:dyDescent="0.25"/>
    <row r="52658" ht="30.75" customHeight="1" x14ac:dyDescent="0.25"/>
    <row r="52659" ht="30.75" customHeight="1" x14ac:dyDescent="0.25"/>
    <row r="52660" ht="30.75" customHeight="1" x14ac:dyDescent="0.25"/>
    <row r="52661" ht="30.75" customHeight="1" x14ac:dyDescent="0.25"/>
    <row r="52662" ht="30.75" customHeight="1" x14ac:dyDescent="0.25"/>
    <row r="52663" ht="30.75" customHeight="1" x14ac:dyDescent="0.25"/>
    <row r="52664" ht="30.75" customHeight="1" x14ac:dyDescent="0.25"/>
    <row r="52665" ht="30.75" customHeight="1" x14ac:dyDescent="0.25"/>
    <row r="52666" ht="30.75" customHeight="1" x14ac:dyDescent="0.25"/>
    <row r="52667" ht="30.75" customHeight="1" x14ac:dyDescent="0.25"/>
    <row r="52668" ht="30.75" customHeight="1" x14ac:dyDescent="0.25"/>
    <row r="52669" ht="30.75" customHeight="1" x14ac:dyDescent="0.25"/>
    <row r="52670" ht="30.75" customHeight="1" x14ac:dyDescent="0.25"/>
    <row r="52671" ht="30.75" customHeight="1" x14ac:dyDescent="0.25"/>
    <row r="52672" ht="30.75" customHeight="1" x14ac:dyDescent="0.25"/>
    <row r="52673" ht="30.75" customHeight="1" x14ac:dyDescent="0.25"/>
    <row r="52674" ht="30.75" customHeight="1" x14ac:dyDescent="0.25"/>
    <row r="52675" ht="30.75" customHeight="1" x14ac:dyDescent="0.25"/>
    <row r="52676" ht="30.75" customHeight="1" x14ac:dyDescent="0.25"/>
    <row r="52677" ht="30.75" customHeight="1" x14ac:dyDescent="0.25"/>
    <row r="52678" ht="30.75" customHeight="1" x14ac:dyDescent="0.25"/>
    <row r="52679" ht="30.75" customHeight="1" x14ac:dyDescent="0.25"/>
    <row r="52680" ht="30.75" customHeight="1" x14ac:dyDescent="0.25"/>
    <row r="52681" ht="30.75" customHeight="1" x14ac:dyDescent="0.25"/>
    <row r="52682" ht="30.75" customHeight="1" x14ac:dyDescent="0.25"/>
    <row r="52683" ht="30.75" customHeight="1" x14ac:dyDescent="0.25"/>
    <row r="52684" ht="30.75" customHeight="1" x14ac:dyDescent="0.25"/>
    <row r="52685" ht="30.75" customHeight="1" x14ac:dyDescent="0.25"/>
    <row r="52686" ht="30.75" customHeight="1" x14ac:dyDescent="0.25"/>
    <row r="52687" ht="30.75" customHeight="1" x14ac:dyDescent="0.25"/>
    <row r="52688" ht="30.75" customHeight="1" x14ac:dyDescent="0.25"/>
    <row r="52689" ht="30.75" customHeight="1" x14ac:dyDescent="0.25"/>
    <row r="52690" ht="30.75" customHeight="1" x14ac:dyDescent="0.25"/>
    <row r="52691" ht="30.75" customHeight="1" x14ac:dyDescent="0.25"/>
    <row r="52692" ht="30.75" customHeight="1" x14ac:dyDescent="0.25"/>
    <row r="52693" ht="30.75" customHeight="1" x14ac:dyDescent="0.25"/>
    <row r="52694" ht="30.75" customHeight="1" x14ac:dyDescent="0.25"/>
    <row r="52695" ht="30.75" customHeight="1" x14ac:dyDescent="0.25"/>
    <row r="52696" ht="30.75" customHeight="1" x14ac:dyDescent="0.25"/>
    <row r="52697" ht="30.75" customHeight="1" x14ac:dyDescent="0.25"/>
    <row r="52698" ht="30.75" customHeight="1" x14ac:dyDescent="0.25"/>
    <row r="52699" ht="30.75" customHeight="1" x14ac:dyDescent="0.25"/>
    <row r="52700" ht="30.75" customHeight="1" x14ac:dyDescent="0.25"/>
    <row r="52701" ht="30.75" customHeight="1" x14ac:dyDescent="0.25"/>
    <row r="52702" ht="30.75" customHeight="1" x14ac:dyDescent="0.25"/>
    <row r="52703" ht="30.75" customHeight="1" x14ac:dyDescent="0.25"/>
    <row r="52704" ht="30.75" customHeight="1" x14ac:dyDescent="0.25"/>
    <row r="52705" ht="30.75" customHeight="1" x14ac:dyDescent="0.25"/>
    <row r="52706" ht="30.75" customHeight="1" x14ac:dyDescent="0.25"/>
    <row r="52707" ht="30.75" customHeight="1" x14ac:dyDescent="0.25"/>
    <row r="52708" ht="30.75" customHeight="1" x14ac:dyDescent="0.25"/>
    <row r="52709" ht="30.75" customHeight="1" x14ac:dyDescent="0.25"/>
    <row r="52710" ht="30.75" customHeight="1" x14ac:dyDescent="0.25"/>
    <row r="52711" ht="30.75" customHeight="1" x14ac:dyDescent="0.25"/>
    <row r="52712" ht="30.75" customHeight="1" x14ac:dyDescent="0.25"/>
    <row r="52713" ht="30.75" customHeight="1" x14ac:dyDescent="0.25"/>
    <row r="52714" ht="30.75" customHeight="1" x14ac:dyDescent="0.25"/>
    <row r="52715" ht="30.75" customHeight="1" x14ac:dyDescent="0.25"/>
    <row r="52716" ht="30.75" customHeight="1" x14ac:dyDescent="0.25"/>
    <row r="52717" ht="30.75" customHeight="1" x14ac:dyDescent="0.25"/>
    <row r="52718" ht="30.75" customHeight="1" x14ac:dyDescent="0.25"/>
    <row r="52719" ht="30.75" customHeight="1" x14ac:dyDescent="0.25"/>
    <row r="52720" ht="30.75" customHeight="1" x14ac:dyDescent="0.25"/>
    <row r="52721" ht="30.75" customHeight="1" x14ac:dyDescent="0.25"/>
    <row r="52722" ht="30.75" customHeight="1" x14ac:dyDescent="0.25"/>
    <row r="52723" ht="30.75" customHeight="1" x14ac:dyDescent="0.25"/>
    <row r="52724" ht="30.75" customHeight="1" x14ac:dyDescent="0.25"/>
    <row r="52725" ht="30.75" customHeight="1" x14ac:dyDescent="0.25"/>
    <row r="52726" ht="30.75" customHeight="1" x14ac:dyDescent="0.25"/>
    <row r="52727" ht="30.75" customHeight="1" x14ac:dyDescent="0.25"/>
    <row r="52728" ht="30.75" customHeight="1" x14ac:dyDescent="0.25"/>
    <row r="52729" ht="30.75" customHeight="1" x14ac:dyDescent="0.25"/>
    <row r="52730" ht="30.75" customHeight="1" x14ac:dyDescent="0.25"/>
    <row r="52731" ht="30.75" customHeight="1" x14ac:dyDescent="0.25"/>
    <row r="52732" ht="30.75" customHeight="1" x14ac:dyDescent="0.25"/>
    <row r="52733" ht="30.75" customHeight="1" x14ac:dyDescent="0.25"/>
    <row r="52734" ht="30.75" customHeight="1" x14ac:dyDescent="0.25"/>
    <row r="52735" ht="30.75" customHeight="1" x14ac:dyDescent="0.25"/>
    <row r="52736" ht="30.75" customHeight="1" x14ac:dyDescent="0.25"/>
    <row r="52737" ht="30.75" customHeight="1" x14ac:dyDescent="0.25"/>
    <row r="52738" ht="30.75" customHeight="1" x14ac:dyDescent="0.25"/>
    <row r="52739" ht="30.75" customHeight="1" x14ac:dyDescent="0.25"/>
    <row r="52740" ht="30.75" customHeight="1" x14ac:dyDescent="0.25"/>
    <row r="52741" ht="30.75" customHeight="1" x14ac:dyDescent="0.25"/>
    <row r="52742" ht="30.75" customHeight="1" x14ac:dyDescent="0.25"/>
    <row r="52743" ht="30.75" customHeight="1" x14ac:dyDescent="0.25"/>
    <row r="52744" ht="30.75" customHeight="1" x14ac:dyDescent="0.25"/>
    <row r="52745" ht="30.75" customHeight="1" x14ac:dyDescent="0.25"/>
    <row r="52746" ht="30.75" customHeight="1" x14ac:dyDescent="0.25"/>
    <row r="52747" ht="30.75" customHeight="1" x14ac:dyDescent="0.25"/>
    <row r="52748" ht="30.75" customHeight="1" x14ac:dyDescent="0.25"/>
    <row r="52749" ht="30.75" customHeight="1" x14ac:dyDescent="0.25"/>
    <row r="52750" ht="30.75" customHeight="1" x14ac:dyDescent="0.25"/>
    <row r="52751" ht="30.75" customHeight="1" x14ac:dyDescent="0.25"/>
    <row r="52752" ht="30.75" customHeight="1" x14ac:dyDescent="0.25"/>
    <row r="52753" ht="30.75" customHeight="1" x14ac:dyDescent="0.25"/>
    <row r="52754" ht="30.75" customHeight="1" x14ac:dyDescent="0.25"/>
    <row r="52755" ht="30.75" customHeight="1" x14ac:dyDescent="0.25"/>
    <row r="52756" ht="30.75" customHeight="1" x14ac:dyDescent="0.25"/>
    <row r="52757" ht="30.75" customHeight="1" x14ac:dyDescent="0.25"/>
    <row r="52758" ht="30.75" customHeight="1" x14ac:dyDescent="0.25"/>
    <row r="52759" ht="30.75" customHeight="1" x14ac:dyDescent="0.25"/>
    <row r="52760" ht="30.75" customHeight="1" x14ac:dyDescent="0.25"/>
    <row r="52761" ht="30.75" customHeight="1" x14ac:dyDescent="0.25"/>
    <row r="52762" ht="30.75" customHeight="1" x14ac:dyDescent="0.25"/>
    <row r="52763" ht="30.75" customHeight="1" x14ac:dyDescent="0.25"/>
    <row r="52764" ht="30.75" customHeight="1" x14ac:dyDescent="0.25"/>
    <row r="52765" ht="30.75" customHeight="1" x14ac:dyDescent="0.25"/>
    <row r="52766" ht="30.75" customHeight="1" x14ac:dyDescent="0.25"/>
    <row r="52767" ht="30.75" customHeight="1" x14ac:dyDescent="0.25"/>
    <row r="52768" ht="30.75" customHeight="1" x14ac:dyDescent="0.25"/>
    <row r="52769" ht="30.75" customHeight="1" x14ac:dyDescent="0.25"/>
    <row r="52770" ht="30.75" customHeight="1" x14ac:dyDescent="0.25"/>
    <row r="52771" ht="30.75" customHeight="1" x14ac:dyDescent="0.25"/>
    <row r="52772" ht="30.75" customHeight="1" x14ac:dyDescent="0.25"/>
    <row r="52773" ht="30.75" customHeight="1" x14ac:dyDescent="0.25"/>
    <row r="52774" ht="30.75" customHeight="1" x14ac:dyDescent="0.25"/>
    <row r="52775" ht="30.75" customHeight="1" x14ac:dyDescent="0.25"/>
    <row r="52776" ht="30.75" customHeight="1" x14ac:dyDescent="0.25"/>
    <row r="52777" ht="30.75" customHeight="1" x14ac:dyDescent="0.25"/>
    <row r="52778" ht="30.75" customHeight="1" x14ac:dyDescent="0.25"/>
    <row r="52779" ht="30.75" customHeight="1" x14ac:dyDescent="0.25"/>
    <row r="52780" ht="30.75" customHeight="1" x14ac:dyDescent="0.25"/>
    <row r="52781" ht="30.75" customHeight="1" x14ac:dyDescent="0.25"/>
    <row r="52782" ht="30.75" customHeight="1" x14ac:dyDescent="0.25"/>
    <row r="52783" ht="30.75" customHeight="1" x14ac:dyDescent="0.25"/>
    <row r="52784" ht="30.75" customHeight="1" x14ac:dyDescent="0.25"/>
    <row r="52785" ht="30.75" customHeight="1" x14ac:dyDescent="0.25"/>
    <row r="52786" ht="30.75" customHeight="1" x14ac:dyDescent="0.25"/>
    <row r="52787" ht="30.75" customHeight="1" x14ac:dyDescent="0.25"/>
    <row r="52788" ht="30.75" customHeight="1" x14ac:dyDescent="0.25"/>
    <row r="52789" ht="30.75" customHeight="1" x14ac:dyDescent="0.25"/>
    <row r="52790" ht="30.75" customHeight="1" x14ac:dyDescent="0.25"/>
    <row r="52791" ht="30.75" customHeight="1" x14ac:dyDescent="0.25"/>
    <row r="52792" ht="30.75" customHeight="1" x14ac:dyDescent="0.25"/>
    <row r="52793" ht="30.75" customHeight="1" x14ac:dyDescent="0.25"/>
    <row r="52794" ht="30.75" customHeight="1" x14ac:dyDescent="0.25"/>
    <row r="52795" ht="30.75" customHeight="1" x14ac:dyDescent="0.25"/>
    <row r="52796" ht="30.75" customHeight="1" x14ac:dyDescent="0.25"/>
    <row r="52797" ht="30.75" customHeight="1" x14ac:dyDescent="0.25"/>
    <row r="52798" ht="30.75" customHeight="1" x14ac:dyDescent="0.25"/>
    <row r="52799" ht="30.75" customHeight="1" x14ac:dyDescent="0.25"/>
    <row r="52800" ht="30.75" customHeight="1" x14ac:dyDescent="0.25"/>
    <row r="52801" ht="30.75" customHeight="1" x14ac:dyDescent="0.25"/>
    <row r="52802" ht="30.75" customHeight="1" x14ac:dyDescent="0.25"/>
    <row r="52803" ht="30.75" customHeight="1" x14ac:dyDescent="0.25"/>
    <row r="52804" ht="30.75" customHeight="1" x14ac:dyDescent="0.25"/>
    <row r="52805" ht="30.75" customHeight="1" x14ac:dyDescent="0.25"/>
    <row r="52806" ht="30.75" customHeight="1" x14ac:dyDescent="0.25"/>
    <row r="52807" ht="30.75" customHeight="1" x14ac:dyDescent="0.25"/>
    <row r="52808" ht="30.75" customHeight="1" x14ac:dyDescent="0.25"/>
    <row r="52809" ht="30.75" customHeight="1" x14ac:dyDescent="0.25"/>
    <row r="52810" ht="30.75" customHeight="1" x14ac:dyDescent="0.25"/>
    <row r="52811" ht="30.75" customHeight="1" x14ac:dyDescent="0.25"/>
    <row r="52812" ht="30.75" customHeight="1" x14ac:dyDescent="0.25"/>
    <row r="52813" ht="30.75" customHeight="1" x14ac:dyDescent="0.25"/>
    <row r="52814" ht="30.75" customHeight="1" x14ac:dyDescent="0.25"/>
    <row r="52815" ht="30.75" customHeight="1" x14ac:dyDescent="0.25"/>
    <row r="52816" ht="30.75" customHeight="1" x14ac:dyDescent="0.25"/>
    <row r="52817" ht="30.75" customHeight="1" x14ac:dyDescent="0.25"/>
    <row r="52818" ht="30.75" customHeight="1" x14ac:dyDescent="0.25"/>
    <row r="52819" ht="30.75" customHeight="1" x14ac:dyDescent="0.25"/>
    <row r="52820" ht="30.75" customHeight="1" x14ac:dyDescent="0.25"/>
    <row r="52821" ht="30.75" customHeight="1" x14ac:dyDescent="0.25"/>
    <row r="52822" ht="30.75" customHeight="1" x14ac:dyDescent="0.25"/>
    <row r="52823" ht="30.75" customHeight="1" x14ac:dyDescent="0.25"/>
    <row r="52824" ht="30.75" customHeight="1" x14ac:dyDescent="0.25"/>
    <row r="52825" ht="30.75" customHeight="1" x14ac:dyDescent="0.25"/>
    <row r="52826" ht="30.75" customHeight="1" x14ac:dyDescent="0.25"/>
    <row r="52827" ht="30.75" customHeight="1" x14ac:dyDescent="0.25"/>
    <row r="52828" ht="30.75" customHeight="1" x14ac:dyDescent="0.25"/>
    <row r="52829" ht="30.75" customHeight="1" x14ac:dyDescent="0.25"/>
    <row r="52830" ht="30.75" customHeight="1" x14ac:dyDescent="0.25"/>
    <row r="52831" ht="30.75" customHeight="1" x14ac:dyDescent="0.25"/>
    <row r="52832" ht="30.75" customHeight="1" x14ac:dyDescent="0.25"/>
    <row r="52833" ht="30.75" customHeight="1" x14ac:dyDescent="0.25"/>
    <row r="52834" ht="30.75" customHeight="1" x14ac:dyDescent="0.25"/>
    <row r="52835" ht="30.75" customHeight="1" x14ac:dyDescent="0.25"/>
    <row r="52836" ht="30.75" customHeight="1" x14ac:dyDescent="0.25"/>
    <row r="52837" ht="30.75" customHeight="1" x14ac:dyDescent="0.25"/>
    <row r="52838" ht="30.75" customHeight="1" x14ac:dyDescent="0.25"/>
    <row r="52839" ht="30.75" customHeight="1" x14ac:dyDescent="0.25"/>
    <row r="52840" ht="30.75" customHeight="1" x14ac:dyDescent="0.25"/>
    <row r="52841" ht="30.75" customHeight="1" x14ac:dyDescent="0.25"/>
    <row r="52842" ht="30.75" customHeight="1" x14ac:dyDescent="0.25"/>
    <row r="52843" ht="30.75" customHeight="1" x14ac:dyDescent="0.25"/>
    <row r="52844" ht="30.75" customHeight="1" x14ac:dyDescent="0.25"/>
    <row r="52845" ht="30.75" customHeight="1" x14ac:dyDescent="0.25"/>
    <row r="52846" ht="30.75" customHeight="1" x14ac:dyDescent="0.25"/>
    <row r="52847" ht="30.75" customHeight="1" x14ac:dyDescent="0.25"/>
    <row r="52848" ht="30.75" customHeight="1" x14ac:dyDescent="0.25"/>
    <row r="52849" ht="30.75" customHeight="1" x14ac:dyDescent="0.25"/>
    <row r="52850" ht="30.75" customHeight="1" x14ac:dyDescent="0.25"/>
    <row r="52851" ht="30.75" customHeight="1" x14ac:dyDescent="0.25"/>
    <row r="52852" ht="30.75" customHeight="1" x14ac:dyDescent="0.25"/>
    <row r="52853" ht="30.75" customHeight="1" x14ac:dyDescent="0.25"/>
    <row r="52854" ht="30.75" customHeight="1" x14ac:dyDescent="0.25"/>
    <row r="52855" ht="30.75" customHeight="1" x14ac:dyDescent="0.25"/>
    <row r="52856" ht="30.75" customHeight="1" x14ac:dyDescent="0.25"/>
    <row r="52857" ht="30.75" customHeight="1" x14ac:dyDescent="0.25"/>
    <row r="52858" ht="30.75" customHeight="1" x14ac:dyDescent="0.25"/>
    <row r="52859" ht="30.75" customHeight="1" x14ac:dyDescent="0.25"/>
    <row r="52860" ht="30.75" customHeight="1" x14ac:dyDescent="0.25"/>
    <row r="52861" ht="30.75" customHeight="1" x14ac:dyDescent="0.25"/>
    <row r="52862" ht="30.75" customHeight="1" x14ac:dyDescent="0.25"/>
    <row r="52863" ht="30.75" customHeight="1" x14ac:dyDescent="0.25"/>
    <row r="52864" ht="30.75" customHeight="1" x14ac:dyDescent="0.25"/>
    <row r="52865" ht="30.75" customHeight="1" x14ac:dyDescent="0.25"/>
    <row r="52866" ht="30.75" customHeight="1" x14ac:dyDescent="0.25"/>
    <row r="52867" ht="30.75" customHeight="1" x14ac:dyDescent="0.25"/>
    <row r="52868" ht="30.75" customHeight="1" x14ac:dyDescent="0.25"/>
    <row r="52869" ht="30.75" customHeight="1" x14ac:dyDescent="0.25"/>
    <row r="52870" ht="30.75" customHeight="1" x14ac:dyDescent="0.25"/>
    <row r="52871" ht="30.75" customHeight="1" x14ac:dyDescent="0.25"/>
    <row r="52872" ht="30.75" customHeight="1" x14ac:dyDescent="0.25"/>
    <row r="52873" ht="30.75" customHeight="1" x14ac:dyDescent="0.25"/>
    <row r="52874" ht="30.75" customHeight="1" x14ac:dyDescent="0.25"/>
    <row r="52875" ht="30.75" customHeight="1" x14ac:dyDescent="0.25"/>
    <row r="52876" ht="30.75" customHeight="1" x14ac:dyDescent="0.25"/>
    <row r="52877" ht="30.75" customHeight="1" x14ac:dyDescent="0.25"/>
    <row r="52878" ht="30.75" customHeight="1" x14ac:dyDescent="0.25"/>
    <row r="52879" ht="30.75" customHeight="1" x14ac:dyDescent="0.25"/>
    <row r="52880" ht="30.75" customHeight="1" x14ac:dyDescent="0.25"/>
    <row r="52881" ht="30.75" customHeight="1" x14ac:dyDescent="0.25"/>
    <row r="52882" ht="30.75" customHeight="1" x14ac:dyDescent="0.25"/>
    <row r="52883" ht="30.75" customHeight="1" x14ac:dyDescent="0.25"/>
    <row r="52884" ht="30.75" customHeight="1" x14ac:dyDescent="0.25"/>
    <row r="52885" ht="30.75" customHeight="1" x14ac:dyDescent="0.25"/>
    <row r="52886" ht="30.75" customHeight="1" x14ac:dyDescent="0.25"/>
    <row r="52887" ht="30.75" customHeight="1" x14ac:dyDescent="0.25"/>
    <row r="52888" ht="30.75" customHeight="1" x14ac:dyDescent="0.25"/>
    <row r="52889" ht="30.75" customHeight="1" x14ac:dyDescent="0.25"/>
    <row r="52890" ht="30.75" customHeight="1" x14ac:dyDescent="0.25"/>
    <row r="52891" ht="30.75" customHeight="1" x14ac:dyDescent="0.25"/>
    <row r="52892" ht="30.75" customHeight="1" x14ac:dyDescent="0.25"/>
    <row r="52893" ht="30.75" customHeight="1" x14ac:dyDescent="0.25"/>
    <row r="52894" ht="30.75" customHeight="1" x14ac:dyDescent="0.25"/>
    <row r="52895" ht="30.75" customHeight="1" x14ac:dyDescent="0.25"/>
    <row r="52896" ht="30.75" customHeight="1" x14ac:dyDescent="0.25"/>
    <row r="52897" ht="30.75" customHeight="1" x14ac:dyDescent="0.25"/>
    <row r="52898" ht="30.75" customHeight="1" x14ac:dyDescent="0.25"/>
    <row r="52899" ht="30.75" customHeight="1" x14ac:dyDescent="0.25"/>
    <row r="52900" ht="30.75" customHeight="1" x14ac:dyDescent="0.25"/>
    <row r="52901" ht="30.75" customHeight="1" x14ac:dyDescent="0.25"/>
    <row r="52902" ht="30.75" customHeight="1" x14ac:dyDescent="0.25"/>
    <row r="52903" ht="30.75" customHeight="1" x14ac:dyDescent="0.25"/>
    <row r="52904" ht="30.75" customHeight="1" x14ac:dyDescent="0.25"/>
    <row r="52905" ht="30.75" customHeight="1" x14ac:dyDescent="0.25"/>
    <row r="52906" ht="30.75" customHeight="1" x14ac:dyDescent="0.25"/>
    <row r="52907" ht="30.75" customHeight="1" x14ac:dyDescent="0.25"/>
    <row r="52908" ht="30.75" customHeight="1" x14ac:dyDescent="0.25"/>
    <row r="52909" ht="30.75" customHeight="1" x14ac:dyDescent="0.25"/>
    <row r="52910" ht="30.75" customHeight="1" x14ac:dyDescent="0.25"/>
    <row r="52911" ht="30.75" customHeight="1" x14ac:dyDescent="0.25"/>
    <row r="52912" ht="30.75" customHeight="1" x14ac:dyDescent="0.25"/>
    <row r="52913" ht="30.75" customHeight="1" x14ac:dyDescent="0.25"/>
    <row r="52914" ht="30.75" customHeight="1" x14ac:dyDescent="0.25"/>
    <row r="52915" ht="30.75" customHeight="1" x14ac:dyDescent="0.25"/>
    <row r="52916" ht="30.75" customHeight="1" x14ac:dyDescent="0.25"/>
    <row r="52917" ht="30.75" customHeight="1" x14ac:dyDescent="0.25"/>
    <row r="52918" ht="30.75" customHeight="1" x14ac:dyDescent="0.25"/>
    <row r="52919" ht="30.75" customHeight="1" x14ac:dyDescent="0.25"/>
    <row r="52920" ht="30.75" customHeight="1" x14ac:dyDescent="0.25"/>
    <row r="52921" ht="30.75" customHeight="1" x14ac:dyDescent="0.25"/>
    <row r="52922" ht="30.75" customHeight="1" x14ac:dyDescent="0.25"/>
    <row r="52923" ht="30.75" customHeight="1" x14ac:dyDescent="0.25"/>
    <row r="52924" ht="30.75" customHeight="1" x14ac:dyDescent="0.25"/>
    <row r="52925" ht="30.75" customHeight="1" x14ac:dyDescent="0.25"/>
    <row r="52926" ht="30.75" customHeight="1" x14ac:dyDescent="0.25"/>
    <row r="52927" ht="30.75" customHeight="1" x14ac:dyDescent="0.25"/>
    <row r="52928" ht="30.75" customHeight="1" x14ac:dyDescent="0.25"/>
    <row r="52929" ht="30.75" customHeight="1" x14ac:dyDescent="0.25"/>
    <row r="52930" ht="30.75" customHeight="1" x14ac:dyDescent="0.25"/>
    <row r="52931" ht="30.75" customHeight="1" x14ac:dyDescent="0.25"/>
    <row r="52932" ht="30.75" customHeight="1" x14ac:dyDescent="0.25"/>
    <row r="52933" ht="30.75" customHeight="1" x14ac:dyDescent="0.25"/>
    <row r="52934" ht="30.75" customHeight="1" x14ac:dyDescent="0.25"/>
    <row r="52935" ht="30.75" customHeight="1" x14ac:dyDescent="0.25"/>
    <row r="52936" ht="30.75" customHeight="1" x14ac:dyDescent="0.25"/>
    <row r="52937" ht="30.75" customHeight="1" x14ac:dyDescent="0.25"/>
    <row r="52938" ht="30.75" customHeight="1" x14ac:dyDescent="0.25"/>
    <row r="52939" ht="30.75" customHeight="1" x14ac:dyDescent="0.25"/>
    <row r="52940" ht="30.75" customHeight="1" x14ac:dyDescent="0.25"/>
    <row r="52941" ht="30.75" customHeight="1" x14ac:dyDescent="0.25"/>
    <row r="52942" ht="30.75" customHeight="1" x14ac:dyDescent="0.25"/>
    <row r="52943" ht="30.75" customHeight="1" x14ac:dyDescent="0.25"/>
    <row r="52944" ht="30.75" customHeight="1" x14ac:dyDescent="0.25"/>
    <row r="52945" ht="30.75" customHeight="1" x14ac:dyDescent="0.25"/>
    <row r="52946" ht="30.75" customHeight="1" x14ac:dyDescent="0.25"/>
    <row r="52947" ht="30.75" customHeight="1" x14ac:dyDescent="0.25"/>
    <row r="52948" ht="30.75" customHeight="1" x14ac:dyDescent="0.25"/>
    <row r="52949" ht="30.75" customHeight="1" x14ac:dyDescent="0.25"/>
    <row r="52950" ht="30.75" customHeight="1" x14ac:dyDescent="0.25"/>
    <row r="52951" ht="30.75" customHeight="1" x14ac:dyDescent="0.25"/>
    <row r="52952" ht="30.75" customHeight="1" x14ac:dyDescent="0.25"/>
    <row r="52953" ht="30.75" customHeight="1" x14ac:dyDescent="0.25"/>
    <row r="52954" ht="30.75" customHeight="1" x14ac:dyDescent="0.25"/>
    <row r="52955" ht="30.75" customHeight="1" x14ac:dyDescent="0.25"/>
    <row r="52956" ht="30.75" customHeight="1" x14ac:dyDescent="0.25"/>
    <row r="52957" ht="30.75" customHeight="1" x14ac:dyDescent="0.25"/>
    <row r="52958" ht="30.75" customHeight="1" x14ac:dyDescent="0.25"/>
    <row r="52959" ht="30.75" customHeight="1" x14ac:dyDescent="0.25"/>
    <row r="52960" ht="30.75" customHeight="1" x14ac:dyDescent="0.25"/>
    <row r="52961" ht="30.75" customHeight="1" x14ac:dyDescent="0.25"/>
    <row r="52962" ht="30.75" customHeight="1" x14ac:dyDescent="0.25"/>
    <row r="52963" ht="30.75" customHeight="1" x14ac:dyDescent="0.25"/>
    <row r="52964" ht="30.75" customHeight="1" x14ac:dyDescent="0.25"/>
    <row r="52965" ht="30.75" customHeight="1" x14ac:dyDescent="0.25"/>
    <row r="52966" ht="30.75" customHeight="1" x14ac:dyDescent="0.25"/>
    <row r="52967" ht="30.75" customHeight="1" x14ac:dyDescent="0.25"/>
    <row r="52968" ht="30.75" customHeight="1" x14ac:dyDescent="0.25"/>
    <row r="52969" ht="30.75" customHeight="1" x14ac:dyDescent="0.25"/>
    <row r="52970" ht="30.75" customHeight="1" x14ac:dyDescent="0.25"/>
    <row r="52971" ht="30.75" customHeight="1" x14ac:dyDescent="0.25"/>
    <row r="52972" ht="30.75" customHeight="1" x14ac:dyDescent="0.25"/>
    <row r="52973" ht="30.75" customHeight="1" x14ac:dyDescent="0.25"/>
    <row r="52974" ht="30.75" customHeight="1" x14ac:dyDescent="0.25"/>
    <row r="52975" ht="30.75" customHeight="1" x14ac:dyDescent="0.25"/>
    <row r="52976" ht="30.75" customHeight="1" x14ac:dyDescent="0.25"/>
    <row r="52977" ht="30.75" customHeight="1" x14ac:dyDescent="0.25"/>
    <row r="52978" ht="30.75" customHeight="1" x14ac:dyDescent="0.25"/>
    <row r="52979" ht="30.75" customHeight="1" x14ac:dyDescent="0.25"/>
    <row r="52980" ht="30.75" customHeight="1" x14ac:dyDescent="0.25"/>
    <row r="52981" ht="30.75" customHeight="1" x14ac:dyDescent="0.25"/>
    <row r="52982" ht="30.75" customHeight="1" x14ac:dyDescent="0.25"/>
    <row r="52983" ht="30.75" customHeight="1" x14ac:dyDescent="0.25"/>
    <row r="52984" ht="30.75" customHeight="1" x14ac:dyDescent="0.25"/>
    <row r="52985" ht="30.75" customHeight="1" x14ac:dyDescent="0.25"/>
    <row r="52986" ht="30.75" customHeight="1" x14ac:dyDescent="0.25"/>
    <row r="52987" ht="30.75" customHeight="1" x14ac:dyDescent="0.25"/>
    <row r="52988" ht="30.75" customHeight="1" x14ac:dyDescent="0.25"/>
    <row r="52989" ht="30.75" customHeight="1" x14ac:dyDescent="0.25"/>
    <row r="52990" ht="30.75" customHeight="1" x14ac:dyDescent="0.25"/>
    <row r="52991" ht="30.75" customHeight="1" x14ac:dyDescent="0.25"/>
    <row r="52992" ht="30.75" customHeight="1" x14ac:dyDescent="0.25"/>
    <row r="52993" ht="30.75" customHeight="1" x14ac:dyDescent="0.25"/>
    <row r="52994" ht="30.75" customHeight="1" x14ac:dyDescent="0.25"/>
    <row r="52995" ht="30.75" customHeight="1" x14ac:dyDescent="0.25"/>
    <row r="52996" ht="30.75" customHeight="1" x14ac:dyDescent="0.25"/>
    <row r="52997" ht="30.75" customHeight="1" x14ac:dyDescent="0.25"/>
    <row r="52998" ht="30.75" customHeight="1" x14ac:dyDescent="0.25"/>
    <row r="52999" ht="30.75" customHeight="1" x14ac:dyDescent="0.25"/>
    <row r="53000" ht="30.75" customHeight="1" x14ac:dyDescent="0.25"/>
    <row r="53001" ht="30.75" customHeight="1" x14ac:dyDescent="0.25"/>
    <row r="53002" ht="30.75" customHeight="1" x14ac:dyDescent="0.25"/>
    <row r="53003" ht="30.75" customHeight="1" x14ac:dyDescent="0.25"/>
    <row r="53004" ht="30.75" customHeight="1" x14ac:dyDescent="0.25"/>
    <row r="53005" ht="30.75" customHeight="1" x14ac:dyDescent="0.25"/>
    <row r="53006" ht="30.75" customHeight="1" x14ac:dyDescent="0.25"/>
    <row r="53007" ht="30.75" customHeight="1" x14ac:dyDescent="0.25"/>
    <row r="53008" ht="30.75" customHeight="1" x14ac:dyDescent="0.25"/>
    <row r="53009" ht="30.75" customHeight="1" x14ac:dyDescent="0.25"/>
    <row r="53010" ht="30.75" customHeight="1" x14ac:dyDescent="0.25"/>
    <row r="53011" ht="30.75" customHeight="1" x14ac:dyDescent="0.25"/>
    <row r="53012" ht="30.75" customHeight="1" x14ac:dyDescent="0.25"/>
    <row r="53013" ht="30.75" customHeight="1" x14ac:dyDescent="0.25"/>
    <row r="53014" ht="30.75" customHeight="1" x14ac:dyDescent="0.25"/>
    <row r="53015" ht="30.75" customHeight="1" x14ac:dyDescent="0.25"/>
    <row r="53016" ht="30.75" customHeight="1" x14ac:dyDescent="0.25"/>
    <row r="53017" ht="30.75" customHeight="1" x14ac:dyDescent="0.25"/>
    <row r="53018" ht="30.75" customHeight="1" x14ac:dyDescent="0.25"/>
    <row r="53019" ht="30.75" customHeight="1" x14ac:dyDescent="0.25"/>
    <row r="53020" ht="30.75" customHeight="1" x14ac:dyDescent="0.25"/>
    <row r="53021" ht="30.75" customHeight="1" x14ac:dyDescent="0.25"/>
    <row r="53022" ht="30.75" customHeight="1" x14ac:dyDescent="0.25"/>
    <row r="53023" ht="30.75" customHeight="1" x14ac:dyDescent="0.25"/>
    <row r="53024" ht="30.75" customHeight="1" x14ac:dyDescent="0.25"/>
    <row r="53025" ht="30.75" customHeight="1" x14ac:dyDescent="0.25"/>
    <row r="53026" ht="30.75" customHeight="1" x14ac:dyDescent="0.25"/>
    <row r="53027" ht="30.75" customHeight="1" x14ac:dyDescent="0.25"/>
    <row r="53028" ht="30.75" customHeight="1" x14ac:dyDescent="0.25"/>
    <row r="53029" ht="30.75" customHeight="1" x14ac:dyDescent="0.25"/>
    <row r="53030" ht="30.75" customHeight="1" x14ac:dyDescent="0.25"/>
    <row r="53031" ht="30.75" customHeight="1" x14ac:dyDescent="0.25"/>
    <row r="53032" ht="30.75" customHeight="1" x14ac:dyDescent="0.25"/>
    <row r="53033" ht="30.75" customHeight="1" x14ac:dyDescent="0.25"/>
    <row r="53034" ht="30.75" customHeight="1" x14ac:dyDescent="0.25"/>
    <row r="53035" ht="30.75" customHeight="1" x14ac:dyDescent="0.25"/>
    <row r="53036" ht="30.75" customHeight="1" x14ac:dyDescent="0.25"/>
    <row r="53037" ht="30.75" customHeight="1" x14ac:dyDescent="0.25"/>
    <row r="53038" ht="30.75" customHeight="1" x14ac:dyDescent="0.25"/>
    <row r="53039" ht="30.75" customHeight="1" x14ac:dyDescent="0.25"/>
    <row r="53040" ht="30.75" customHeight="1" x14ac:dyDescent="0.25"/>
    <row r="53041" ht="30.75" customHeight="1" x14ac:dyDescent="0.25"/>
    <row r="53042" ht="30.75" customHeight="1" x14ac:dyDescent="0.25"/>
    <row r="53043" ht="30.75" customHeight="1" x14ac:dyDescent="0.25"/>
    <row r="53044" ht="30.75" customHeight="1" x14ac:dyDescent="0.25"/>
    <row r="53045" ht="30.75" customHeight="1" x14ac:dyDescent="0.25"/>
    <row r="53046" ht="30.75" customHeight="1" x14ac:dyDescent="0.25"/>
    <row r="53047" ht="30.75" customHeight="1" x14ac:dyDescent="0.25"/>
    <row r="53048" ht="30.75" customHeight="1" x14ac:dyDescent="0.25"/>
    <row r="53049" ht="30.75" customHeight="1" x14ac:dyDescent="0.25"/>
    <row r="53050" ht="30.75" customHeight="1" x14ac:dyDescent="0.25"/>
    <row r="53051" ht="30.75" customHeight="1" x14ac:dyDescent="0.25"/>
    <row r="53052" ht="30.75" customHeight="1" x14ac:dyDescent="0.25"/>
    <row r="53053" ht="30.75" customHeight="1" x14ac:dyDescent="0.25"/>
    <row r="53054" ht="30.75" customHeight="1" x14ac:dyDescent="0.25"/>
    <row r="53055" ht="30.75" customHeight="1" x14ac:dyDescent="0.25"/>
    <row r="53056" ht="30.75" customHeight="1" x14ac:dyDescent="0.25"/>
    <row r="53057" ht="30.75" customHeight="1" x14ac:dyDescent="0.25"/>
    <row r="53058" ht="30.75" customHeight="1" x14ac:dyDescent="0.25"/>
    <row r="53059" ht="30.75" customHeight="1" x14ac:dyDescent="0.25"/>
    <row r="53060" ht="30.75" customHeight="1" x14ac:dyDescent="0.25"/>
    <row r="53061" ht="30.75" customHeight="1" x14ac:dyDescent="0.25"/>
    <row r="53062" ht="30.75" customHeight="1" x14ac:dyDescent="0.25"/>
    <row r="53063" ht="30.75" customHeight="1" x14ac:dyDescent="0.25"/>
    <row r="53064" ht="30.75" customHeight="1" x14ac:dyDescent="0.25"/>
    <row r="53065" ht="30.75" customHeight="1" x14ac:dyDescent="0.25"/>
    <row r="53066" ht="30.75" customHeight="1" x14ac:dyDescent="0.25"/>
    <row r="53067" ht="30.75" customHeight="1" x14ac:dyDescent="0.25"/>
    <row r="53068" ht="30.75" customHeight="1" x14ac:dyDescent="0.25"/>
    <row r="53069" ht="30.75" customHeight="1" x14ac:dyDescent="0.25"/>
    <row r="53070" ht="30.75" customHeight="1" x14ac:dyDescent="0.25"/>
    <row r="53071" ht="30.75" customHeight="1" x14ac:dyDescent="0.25"/>
    <row r="53072" ht="30.75" customHeight="1" x14ac:dyDescent="0.25"/>
    <row r="53073" ht="30.75" customHeight="1" x14ac:dyDescent="0.25"/>
    <row r="53074" ht="30.75" customHeight="1" x14ac:dyDescent="0.25"/>
    <row r="53075" ht="30.75" customHeight="1" x14ac:dyDescent="0.25"/>
    <row r="53076" ht="30.75" customHeight="1" x14ac:dyDescent="0.25"/>
    <row r="53077" ht="30.75" customHeight="1" x14ac:dyDescent="0.25"/>
    <row r="53078" ht="30.75" customHeight="1" x14ac:dyDescent="0.25"/>
    <row r="53079" ht="30.75" customHeight="1" x14ac:dyDescent="0.25"/>
    <row r="53080" ht="30.75" customHeight="1" x14ac:dyDescent="0.25"/>
    <row r="53081" ht="30.75" customHeight="1" x14ac:dyDescent="0.25"/>
    <row r="53082" ht="30.75" customHeight="1" x14ac:dyDescent="0.25"/>
    <row r="53083" ht="30.75" customHeight="1" x14ac:dyDescent="0.25"/>
    <row r="53084" ht="30.75" customHeight="1" x14ac:dyDescent="0.25"/>
    <row r="53085" ht="30.75" customHeight="1" x14ac:dyDescent="0.25"/>
    <row r="53086" ht="30.75" customHeight="1" x14ac:dyDescent="0.25"/>
    <row r="53087" ht="30.75" customHeight="1" x14ac:dyDescent="0.25"/>
    <row r="53088" ht="30.75" customHeight="1" x14ac:dyDescent="0.25"/>
    <row r="53089" ht="30.75" customHeight="1" x14ac:dyDescent="0.25"/>
    <row r="53090" ht="30.75" customHeight="1" x14ac:dyDescent="0.25"/>
    <row r="53091" ht="30.75" customHeight="1" x14ac:dyDescent="0.25"/>
    <row r="53092" ht="30.75" customHeight="1" x14ac:dyDescent="0.25"/>
    <row r="53093" ht="30.75" customHeight="1" x14ac:dyDescent="0.25"/>
    <row r="53094" ht="30.75" customHeight="1" x14ac:dyDescent="0.25"/>
    <row r="53095" ht="30.75" customHeight="1" x14ac:dyDescent="0.25"/>
    <row r="53096" ht="30.75" customHeight="1" x14ac:dyDescent="0.25"/>
    <row r="53097" ht="30.75" customHeight="1" x14ac:dyDescent="0.25"/>
    <row r="53098" ht="30.75" customHeight="1" x14ac:dyDescent="0.25"/>
    <row r="53099" ht="30.75" customHeight="1" x14ac:dyDescent="0.25"/>
    <row r="53100" ht="30.75" customHeight="1" x14ac:dyDescent="0.25"/>
    <row r="53101" ht="30.75" customHeight="1" x14ac:dyDescent="0.25"/>
    <row r="53102" ht="30.75" customHeight="1" x14ac:dyDescent="0.25"/>
    <row r="53103" ht="30.75" customHeight="1" x14ac:dyDescent="0.25"/>
    <row r="53104" ht="30.75" customHeight="1" x14ac:dyDescent="0.25"/>
    <row r="53105" ht="30.75" customHeight="1" x14ac:dyDescent="0.25"/>
    <row r="53106" ht="30.75" customHeight="1" x14ac:dyDescent="0.25"/>
    <row r="53107" ht="30.75" customHeight="1" x14ac:dyDescent="0.25"/>
    <row r="53108" ht="30.75" customHeight="1" x14ac:dyDescent="0.25"/>
    <row r="53109" ht="30.75" customHeight="1" x14ac:dyDescent="0.25"/>
    <row r="53110" ht="30.75" customHeight="1" x14ac:dyDescent="0.25"/>
    <row r="53111" ht="30.75" customHeight="1" x14ac:dyDescent="0.25"/>
    <row r="53112" ht="30.75" customHeight="1" x14ac:dyDescent="0.25"/>
    <row r="53113" ht="30.75" customHeight="1" x14ac:dyDescent="0.25"/>
    <row r="53114" ht="30.75" customHeight="1" x14ac:dyDescent="0.25"/>
    <row r="53115" ht="30.75" customHeight="1" x14ac:dyDescent="0.25"/>
    <row r="53116" ht="30.75" customHeight="1" x14ac:dyDescent="0.25"/>
    <row r="53117" ht="30.75" customHeight="1" x14ac:dyDescent="0.25"/>
    <row r="53118" ht="30.75" customHeight="1" x14ac:dyDescent="0.25"/>
    <row r="53119" ht="30.75" customHeight="1" x14ac:dyDescent="0.25"/>
    <row r="53120" ht="30.75" customHeight="1" x14ac:dyDescent="0.25"/>
    <row r="53121" ht="30.75" customHeight="1" x14ac:dyDescent="0.25"/>
    <row r="53122" ht="30.75" customHeight="1" x14ac:dyDescent="0.25"/>
    <row r="53123" ht="30.75" customHeight="1" x14ac:dyDescent="0.25"/>
    <row r="53124" ht="30.75" customHeight="1" x14ac:dyDescent="0.25"/>
    <row r="53125" ht="30.75" customHeight="1" x14ac:dyDescent="0.25"/>
    <row r="53126" ht="30.75" customHeight="1" x14ac:dyDescent="0.25"/>
    <row r="53127" ht="30.75" customHeight="1" x14ac:dyDescent="0.25"/>
    <row r="53128" ht="30.75" customHeight="1" x14ac:dyDescent="0.25"/>
    <row r="53129" ht="30.75" customHeight="1" x14ac:dyDescent="0.25"/>
    <row r="53130" ht="30.75" customHeight="1" x14ac:dyDescent="0.25"/>
    <row r="53131" ht="30.75" customHeight="1" x14ac:dyDescent="0.25"/>
    <row r="53132" ht="30.75" customHeight="1" x14ac:dyDescent="0.25"/>
    <row r="53133" ht="30.75" customHeight="1" x14ac:dyDescent="0.25"/>
    <row r="53134" ht="30.75" customHeight="1" x14ac:dyDescent="0.25"/>
    <row r="53135" ht="30.75" customHeight="1" x14ac:dyDescent="0.25"/>
    <row r="53136" ht="30.75" customHeight="1" x14ac:dyDescent="0.25"/>
    <row r="53137" ht="30.75" customHeight="1" x14ac:dyDescent="0.25"/>
    <row r="53138" ht="30.75" customHeight="1" x14ac:dyDescent="0.25"/>
    <row r="53139" ht="30.75" customHeight="1" x14ac:dyDescent="0.25"/>
    <row r="53140" ht="30.75" customHeight="1" x14ac:dyDescent="0.25"/>
    <row r="53141" ht="30.75" customHeight="1" x14ac:dyDescent="0.25"/>
    <row r="53142" ht="30.75" customHeight="1" x14ac:dyDescent="0.25"/>
    <row r="53143" ht="30.75" customHeight="1" x14ac:dyDescent="0.25"/>
    <row r="53144" ht="30.75" customHeight="1" x14ac:dyDescent="0.25"/>
    <row r="53145" ht="30.75" customHeight="1" x14ac:dyDescent="0.25"/>
    <row r="53146" ht="30.75" customHeight="1" x14ac:dyDescent="0.25"/>
    <row r="53147" ht="30.75" customHeight="1" x14ac:dyDescent="0.25"/>
    <row r="53148" ht="30.75" customHeight="1" x14ac:dyDescent="0.25"/>
    <row r="53149" ht="30.75" customHeight="1" x14ac:dyDescent="0.25"/>
    <row r="53150" ht="30.75" customHeight="1" x14ac:dyDescent="0.25"/>
    <row r="53151" ht="30.75" customHeight="1" x14ac:dyDescent="0.25"/>
    <row r="53152" ht="30.75" customHeight="1" x14ac:dyDescent="0.25"/>
    <row r="53153" ht="30.75" customHeight="1" x14ac:dyDescent="0.25"/>
    <row r="53154" ht="30.75" customHeight="1" x14ac:dyDescent="0.25"/>
    <row r="53155" ht="30.75" customHeight="1" x14ac:dyDescent="0.25"/>
    <row r="53156" ht="30.75" customHeight="1" x14ac:dyDescent="0.25"/>
    <row r="53157" ht="30.75" customHeight="1" x14ac:dyDescent="0.25"/>
    <row r="53158" ht="30.75" customHeight="1" x14ac:dyDescent="0.25"/>
    <row r="53159" ht="30.75" customHeight="1" x14ac:dyDescent="0.25"/>
    <row r="53160" ht="30.75" customHeight="1" x14ac:dyDescent="0.25"/>
    <row r="53161" ht="30.75" customHeight="1" x14ac:dyDescent="0.25"/>
    <row r="53162" ht="30.75" customHeight="1" x14ac:dyDescent="0.25"/>
    <row r="53163" ht="30.75" customHeight="1" x14ac:dyDescent="0.25"/>
    <row r="53164" ht="30.75" customHeight="1" x14ac:dyDescent="0.25"/>
    <row r="53165" ht="30.75" customHeight="1" x14ac:dyDescent="0.25"/>
    <row r="53166" ht="30.75" customHeight="1" x14ac:dyDescent="0.25"/>
    <row r="53167" ht="30.75" customHeight="1" x14ac:dyDescent="0.25"/>
    <row r="53168" ht="30.75" customHeight="1" x14ac:dyDescent="0.25"/>
    <row r="53169" ht="30.75" customHeight="1" x14ac:dyDescent="0.25"/>
    <row r="53170" ht="30.75" customHeight="1" x14ac:dyDescent="0.25"/>
    <row r="53171" ht="30.75" customHeight="1" x14ac:dyDescent="0.25"/>
    <row r="53172" ht="30.75" customHeight="1" x14ac:dyDescent="0.25"/>
    <row r="53173" ht="30.75" customHeight="1" x14ac:dyDescent="0.25"/>
    <row r="53174" ht="30.75" customHeight="1" x14ac:dyDescent="0.25"/>
    <row r="53175" ht="30.75" customHeight="1" x14ac:dyDescent="0.25"/>
    <row r="53176" ht="30.75" customHeight="1" x14ac:dyDescent="0.25"/>
    <row r="53177" ht="30.75" customHeight="1" x14ac:dyDescent="0.25"/>
    <row r="53178" ht="30.75" customHeight="1" x14ac:dyDescent="0.25"/>
    <row r="53179" ht="30.75" customHeight="1" x14ac:dyDescent="0.25"/>
    <row r="53180" ht="30.75" customHeight="1" x14ac:dyDescent="0.25"/>
    <row r="53181" ht="30.75" customHeight="1" x14ac:dyDescent="0.25"/>
    <row r="53182" ht="30.75" customHeight="1" x14ac:dyDescent="0.25"/>
    <row r="53183" ht="30.75" customHeight="1" x14ac:dyDescent="0.25"/>
    <row r="53184" ht="30.75" customHeight="1" x14ac:dyDescent="0.25"/>
    <row r="53185" ht="30.75" customHeight="1" x14ac:dyDescent="0.25"/>
    <row r="53186" ht="30.75" customHeight="1" x14ac:dyDescent="0.25"/>
    <row r="53187" ht="30.75" customHeight="1" x14ac:dyDescent="0.25"/>
    <row r="53188" ht="30.75" customHeight="1" x14ac:dyDescent="0.25"/>
    <row r="53189" ht="30.75" customHeight="1" x14ac:dyDescent="0.25"/>
    <row r="53190" ht="30.75" customHeight="1" x14ac:dyDescent="0.25"/>
    <row r="53191" ht="30.75" customHeight="1" x14ac:dyDescent="0.25"/>
    <row r="53192" ht="30.75" customHeight="1" x14ac:dyDescent="0.25"/>
    <row r="53193" ht="30.75" customHeight="1" x14ac:dyDescent="0.25"/>
    <row r="53194" ht="30.75" customHeight="1" x14ac:dyDescent="0.25"/>
    <row r="53195" ht="30.75" customHeight="1" x14ac:dyDescent="0.25"/>
    <row r="53196" ht="30.75" customHeight="1" x14ac:dyDescent="0.25"/>
    <row r="53197" ht="30.75" customHeight="1" x14ac:dyDescent="0.25"/>
    <row r="53198" ht="30.75" customHeight="1" x14ac:dyDescent="0.25"/>
    <row r="53199" ht="30.75" customHeight="1" x14ac:dyDescent="0.25"/>
    <row r="53200" ht="30.75" customHeight="1" x14ac:dyDescent="0.25"/>
    <row r="53201" ht="30.75" customHeight="1" x14ac:dyDescent="0.25"/>
    <row r="53202" ht="30.75" customHeight="1" x14ac:dyDescent="0.25"/>
    <row r="53203" ht="30.75" customHeight="1" x14ac:dyDescent="0.25"/>
    <row r="53204" ht="30.75" customHeight="1" x14ac:dyDescent="0.25"/>
    <row r="53205" ht="30.75" customHeight="1" x14ac:dyDescent="0.25"/>
    <row r="53206" ht="30.75" customHeight="1" x14ac:dyDescent="0.25"/>
    <row r="53207" ht="30.75" customHeight="1" x14ac:dyDescent="0.25"/>
    <row r="53208" ht="30.75" customHeight="1" x14ac:dyDescent="0.25"/>
    <row r="53209" ht="30.75" customHeight="1" x14ac:dyDescent="0.25"/>
    <row r="53210" ht="30.75" customHeight="1" x14ac:dyDescent="0.25"/>
    <row r="53211" ht="30.75" customHeight="1" x14ac:dyDescent="0.25"/>
    <row r="53212" ht="30.75" customHeight="1" x14ac:dyDescent="0.25"/>
    <row r="53213" ht="30.75" customHeight="1" x14ac:dyDescent="0.25"/>
    <row r="53214" ht="30.75" customHeight="1" x14ac:dyDescent="0.25"/>
    <row r="53215" ht="30.75" customHeight="1" x14ac:dyDescent="0.25"/>
    <row r="53216" ht="30.75" customHeight="1" x14ac:dyDescent="0.25"/>
    <row r="53217" ht="30.75" customHeight="1" x14ac:dyDescent="0.25"/>
    <row r="53218" ht="30.75" customHeight="1" x14ac:dyDescent="0.25"/>
    <row r="53219" ht="30.75" customHeight="1" x14ac:dyDescent="0.25"/>
    <row r="53220" ht="30.75" customHeight="1" x14ac:dyDescent="0.25"/>
    <row r="53221" ht="30.75" customHeight="1" x14ac:dyDescent="0.25"/>
    <row r="53222" ht="30.75" customHeight="1" x14ac:dyDescent="0.25"/>
    <row r="53223" ht="30.75" customHeight="1" x14ac:dyDescent="0.25"/>
    <row r="53224" ht="30.75" customHeight="1" x14ac:dyDescent="0.25"/>
    <row r="53225" ht="30.75" customHeight="1" x14ac:dyDescent="0.25"/>
    <row r="53226" ht="30.75" customHeight="1" x14ac:dyDescent="0.25"/>
    <row r="53227" ht="30.75" customHeight="1" x14ac:dyDescent="0.25"/>
    <row r="53228" ht="30.75" customHeight="1" x14ac:dyDescent="0.25"/>
    <row r="53229" ht="30.75" customHeight="1" x14ac:dyDescent="0.25"/>
    <row r="53230" ht="30.75" customHeight="1" x14ac:dyDescent="0.25"/>
    <row r="53231" ht="30.75" customHeight="1" x14ac:dyDescent="0.25"/>
    <row r="53232" ht="30.75" customHeight="1" x14ac:dyDescent="0.25"/>
    <row r="53233" ht="30.75" customHeight="1" x14ac:dyDescent="0.25"/>
    <row r="53234" ht="30.75" customHeight="1" x14ac:dyDescent="0.25"/>
    <row r="53235" ht="30.75" customHeight="1" x14ac:dyDescent="0.25"/>
    <row r="53236" ht="30.75" customHeight="1" x14ac:dyDescent="0.25"/>
    <row r="53237" ht="30.75" customHeight="1" x14ac:dyDescent="0.25"/>
    <row r="53238" ht="30.75" customHeight="1" x14ac:dyDescent="0.25"/>
    <row r="53239" ht="30.75" customHeight="1" x14ac:dyDescent="0.25"/>
    <row r="53240" ht="30.75" customHeight="1" x14ac:dyDescent="0.25"/>
    <row r="53241" ht="30.75" customHeight="1" x14ac:dyDescent="0.25"/>
    <row r="53242" ht="30.75" customHeight="1" x14ac:dyDescent="0.25"/>
    <row r="53243" ht="30.75" customHeight="1" x14ac:dyDescent="0.25"/>
    <row r="53244" ht="30.75" customHeight="1" x14ac:dyDescent="0.25"/>
    <row r="53245" ht="30.75" customHeight="1" x14ac:dyDescent="0.25"/>
    <row r="53246" ht="30.75" customHeight="1" x14ac:dyDescent="0.25"/>
    <row r="53247" ht="30.75" customHeight="1" x14ac:dyDescent="0.25"/>
    <row r="53248" ht="30.75" customHeight="1" x14ac:dyDescent="0.25"/>
    <row r="53249" ht="30.75" customHeight="1" x14ac:dyDescent="0.25"/>
    <row r="53250" ht="30.75" customHeight="1" x14ac:dyDescent="0.25"/>
    <row r="53251" ht="30.75" customHeight="1" x14ac:dyDescent="0.25"/>
    <row r="53252" ht="30.75" customHeight="1" x14ac:dyDescent="0.25"/>
    <row r="53253" ht="30.75" customHeight="1" x14ac:dyDescent="0.25"/>
    <row r="53254" ht="30.75" customHeight="1" x14ac:dyDescent="0.25"/>
    <row r="53255" ht="30.75" customHeight="1" x14ac:dyDescent="0.25"/>
    <row r="53256" ht="30.75" customHeight="1" x14ac:dyDescent="0.25"/>
    <row r="53257" ht="30.75" customHeight="1" x14ac:dyDescent="0.25"/>
    <row r="53258" ht="30.75" customHeight="1" x14ac:dyDescent="0.25"/>
    <row r="53259" ht="30.75" customHeight="1" x14ac:dyDescent="0.25"/>
    <row r="53260" ht="30.75" customHeight="1" x14ac:dyDescent="0.25"/>
    <row r="53261" ht="30.75" customHeight="1" x14ac:dyDescent="0.25"/>
    <row r="53262" ht="30.75" customHeight="1" x14ac:dyDescent="0.25"/>
    <row r="53263" ht="30.75" customHeight="1" x14ac:dyDescent="0.25"/>
    <row r="53264" ht="30.75" customHeight="1" x14ac:dyDescent="0.25"/>
    <row r="53265" ht="30.75" customHeight="1" x14ac:dyDescent="0.25"/>
    <row r="53266" ht="30.75" customHeight="1" x14ac:dyDescent="0.25"/>
    <row r="53267" ht="30.75" customHeight="1" x14ac:dyDescent="0.25"/>
    <row r="53268" ht="30.75" customHeight="1" x14ac:dyDescent="0.25"/>
    <row r="53269" ht="30.75" customHeight="1" x14ac:dyDescent="0.25"/>
    <row r="53270" ht="30.75" customHeight="1" x14ac:dyDescent="0.25"/>
    <row r="53271" ht="30.75" customHeight="1" x14ac:dyDescent="0.25"/>
    <row r="53272" ht="30.75" customHeight="1" x14ac:dyDescent="0.25"/>
    <row r="53273" ht="30.75" customHeight="1" x14ac:dyDescent="0.25"/>
    <row r="53274" ht="30.75" customHeight="1" x14ac:dyDescent="0.25"/>
    <row r="53275" ht="30.75" customHeight="1" x14ac:dyDescent="0.25"/>
    <row r="53276" ht="30.75" customHeight="1" x14ac:dyDescent="0.25"/>
    <row r="53277" ht="30.75" customHeight="1" x14ac:dyDescent="0.25"/>
    <row r="53278" ht="30.75" customHeight="1" x14ac:dyDescent="0.25"/>
    <row r="53279" ht="30.75" customHeight="1" x14ac:dyDescent="0.25"/>
    <row r="53280" ht="30.75" customHeight="1" x14ac:dyDescent="0.25"/>
    <row r="53281" ht="30.75" customHeight="1" x14ac:dyDescent="0.25"/>
    <row r="53282" ht="30.75" customHeight="1" x14ac:dyDescent="0.25"/>
    <row r="53283" ht="30.75" customHeight="1" x14ac:dyDescent="0.25"/>
    <row r="53284" ht="30.75" customHeight="1" x14ac:dyDescent="0.25"/>
    <row r="53285" ht="30.75" customHeight="1" x14ac:dyDescent="0.25"/>
    <row r="53286" ht="30.75" customHeight="1" x14ac:dyDescent="0.25"/>
    <row r="53287" ht="30.75" customHeight="1" x14ac:dyDescent="0.25"/>
    <row r="53288" ht="30.75" customHeight="1" x14ac:dyDescent="0.25"/>
    <row r="53289" ht="30.75" customHeight="1" x14ac:dyDescent="0.25"/>
    <row r="53290" ht="30.75" customHeight="1" x14ac:dyDescent="0.25"/>
    <row r="53291" ht="30.75" customHeight="1" x14ac:dyDescent="0.25"/>
    <row r="53292" ht="30.75" customHeight="1" x14ac:dyDescent="0.25"/>
    <row r="53293" ht="30.75" customHeight="1" x14ac:dyDescent="0.25"/>
    <row r="53294" ht="30.75" customHeight="1" x14ac:dyDescent="0.25"/>
    <row r="53295" ht="30.75" customHeight="1" x14ac:dyDescent="0.25"/>
    <row r="53296" ht="30.75" customHeight="1" x14ac:dyDescent="0.25"/>
    <row r="53297" ht="30.75" customHeight="1" x14ac:dyDescent="0.25"/>
    <row r="53298" ht="30.75" customHeight="1" x14ac:dyDescent="0.25"/>
    <row r="53299" ht="30.75" customHeight="1" x14ac:dyDescent="0.25"/>
    <row r="53300" ht="30.75" customHeight="1" x14ac:dyDescent="0.25"/>
    <row r="53301" ht="30.75" customHeight="1" x14ac:dyDescent="0.25"/>
    <row r="53302" ht="30.75" customHeight="1" x14ac:dyDescent="0.25"/>
    <row r="53303" ht="30.75" customHeight="1" x14ac:dyDescent="0.25"/>
    <row r="53304" ht="30.75" customHeight="1" x14ac:dyDescent="0.25"/>
    <row r="53305" ht="30.75" customHeight="1" x14ac:dyDescent="0.25"/>
    <row r="53306" ht="30.75" customHeight="1" x14ac:dyDescent="0.25"/>
    <row r="53307" ht="30.75" customHeight="1" x14ac:dyDescent="0.25"/>
    <row r="53308" ht="30.75" customHeight="1" x14ac:dyDescent="0.25"/>
    <row r="53309" ht="30.75" customHeight="1" x14ac:dyDescent="0.25"/>
    <row r="53310" ht="30.75" customHeight="1" x14ac:dyDescent="0.25"/>
    <row r="53311" ht="30.75" customHeight="1" x14ac:dyDescent="0.25"/>
    <row r="53312" ht="30.75" customHeight="1" x14ac:dyDescent="0.25"/>
    <row r="53313" ht="30.75" customHeight="1" x14ac:dyDescent="0.25"/>
    <row r="53314" ht="30.75" customHeight="1" x14ac:dyDescent="0.25"/>
    <row r="53315" ht="30.75" customHeight="1" x14ac:dyDescent="0.25"/>
    <row r="53316" ht="30.75" customHeight="1" x14ac:dyDescent="0.25"/>
    <row r="53317" ht="30.75" customHeight="1" x14ac:dyDescent="0.25"/>
    <row r="53318" ht="30.75" customHeight="1" x14ac:dyDescent="0.25"/>
    <row r="53319" ht="30.75" customHeight="1" x14ac:dyDescent="0.25"/>
    <row r="53320" ht="30.75" customHeight="1" x14ac:dyDescent="0.25"/>
    <row r="53321" ht="30.75" customHeight="1" x14ac:dyDescent="0.25"/>
    <row r="53322" ht="30.75" customHeight="1" x14ac:dyDescent="0.25"/>
    <row r="53323" ht="30.75" customHeight="1" x14ac:dyDescent="0.25"/>
    <row r="53324" ht="30.75" customHeight="1" x14ac:dyDescent="0.25"/>
    <row r="53325" ht="30.75" customHeight="1" x14ac:dyDescent="0.25"/>
    <row r="53326" ht="30.75" customHeight="1" x14ac:dyDescent="0.25"/>
    <row r="53327" ht="30.75" customHeight="1" x14ac:dyDescent="0.25"/>
    <row r="53328" ht="30.75" customHeight="1" x14ac:dyDescent="0.25"/>
    <row r="53329" ht="30.75" customHeight="1" x14ac:dyDescent="0.25"/>
    <row r="53330" ht="30.75" customHeight="1" x14ac:dyDescent="0.25"/>
    <row r="53331" ht="30.75" customHeight="1" x14ac:dyDescent="0.25"/>
    <row r="53332" ht="30.75" customHeight="1" x14ac:dyDescent="0.25"/>
    <row r="53333" ht="30.75" customHeight="1" x14ac:dyDescent="0.25"/>
    <row r="53334" ht="30.75" customHeight="1" x14ac:dyDescent="0.25"/>
    <row r="53335" ht="30.75" customHeight="1" x14ac:dyDescent="0.25"/>
    <row r="53336" ht="30.75" customHeight="1" x14ac:dyDescent="0.25"/>
    <row r="53337" ht="30.75" customHeight="1" x14ac:dyDescent="0.25"/>
    <row r="53338" ht="30.75" customHeight="1" x14ac:dyDescent="0.25"/>
    <row r="53339" ht="30.75" customHeight="1" x14ac:dyDescent="0.25"/>
    <row r="53340" ht="30.75" customHeight="1" x14ac:dyDescent="0.25"/>
    <row r="53341" ht="30.75" customHeight="1" x14ac:dyDescent="0.25"/>
    <row r="53342" ht="30.75" customHeight="1" x14ac:dyDescent="0.25"/>
    <row r="53343" ht="30.75" customHeight="1" x14ac:dyDescent="0.25"/>
    <row r="53344" ht="30.75" customHeight="1" x14ac:dyDescent="0.25"/>
    <row r="53345" ht="30.75" customHeight="1" x14ac:dyDescent="0.25"/>
    <row r="53346" ht="30.75" customHeight="1" x14ac:dyDescent="0.25"/>
    <row r="53347" ht="30.75" customHeight="1" x14ac:dyDescent="0.25"/>
    <row r="53348" ht="30.75" customHeight="1" x14ac:dyDescent="0.25"/>
    <row r="53349" ht="30.75" customHeight="1" x14ac:dyDescent="0.25"/>
    <row r="53350" ht="30.75" customHeight="1" x14ac:dyDescent="0.25"/>
    <row r="53351" ht="30.75" customHeight="1" x14ac:dyDescent="0.25"/>
    <row r="53352" ht="30.75" customHeight="1" x14ac:dyDescent="0.25"/>
    <row r="53353" ht="30.75" customHeight="1" x14ac:dyDescent="0.25"/>
    <row r="53354" ht="30.75" customHeight="1" x14ac:dyDescent="0.25"/>
    <row r="53355" ht="30.75" customHeight="1" x14ac:dyDescent="0.25"/>
    <row r="53356" ht="30.75" customHeight="1" x14ac:dyDescent="0.25"/>
    <row r="53357" ht="30.75" customHeight="1" x14ac:dyDescent="0.25"/>
    <row r="53358" ht="30.75" customHeight="1" x14ac:dyDescent="0.25"/>
    <row r="53359" ht="30.75" customHeight="1" x14ac:dyDescent="0.25"/>
    <row r="53360" ht="30.75" customHeight="1" x14ac:dyDescent="0.25"/>
    <row r="53361" ht="30.75" customHeight="1" x14ac:dyDescent="0.25"/>
    <row r="53362" ht="30.75" customHeight="1" x14ac:dyDescent="0.25"/>
    <row r="53363" ht="30.75" customHeight="1" x14ac:dyDescent="0.25"/>
    <row r="53364" ht="30.75" customHeight="1" x14ac:dyDescent="0.25"/>
    <row r="53365" ht="30.75" customHeight="1" x14ac:dyDescent="0.25"/>
    <row r="53366" ht="30.75" customHeight="1" x14ac:dyDescent="0.25"/>
    <row r="53367" ht="30.75" customHeight="1" x14ac:dyDescent="0.25"/>
    <row r="53368" ht="30.75" customHeight="1" x14ac:dyDescent="0.25"/>
    <row r="53369" ht="30.75" customHeight="1" x14ac:dyDescent="0.25"/>
    <row r="53370" ht="30.75" customHeight="1" x14ac:dyDescent="0.25"/>
    <row r="53371" ht="30.75" customHeight="1" x14ac:dyDescent="0.25"/>
    <row r="53372" ht="30.75" customHeight="1" x14ac:dyDescent="0.25"/>
    <row r="53373" ht="30.75" customHeight="1" x14ac:dyDescent="0.25"/>
    <row r="53374" ht="30.75" customHeight="1" x14ac:dyDescent="0.25"/>
    <row r="53375" ht="30.75" customHeight="1" x14ac:dyDescent="0.25"/>
    <row r="53376" ht="30.75" customHeight="1" x14ac:dyDescent="0.25"/>
    <row r="53377" ht="30.75" customHeight="1" x14ac:dyDescent="0.25"/>
    <row r="53378" ht="30.75" customHeight="1" x14ac:dyDescent="0.25"/>
    <row r="53379" ht="30.75" customHeight="1" x14ac:dyDescent="0.25"/>
    <row r="53380" ht="30.75" customHeight="1" x14ac:dyDescent="0.25"/>
    <row r="53381" ht="30.75" customHeight="1" x14ac:dyDescent="0.25"/>
    <row r="53382" ht="30.75" customHeight="1" x14ac:dyDescent="0.25"/>
    <row r="53383" ht="30.75" customHeight="1" x14ac:dyDescent="0.25"/>
    <row r="53384" ht="30.75" customHeight="1" x14ac:dyDescent="0.25"/>
    <row r="53385" ht="30.75" customHeight="1" x14ac:dyDescent="0.25"/>
    <row r="53386" ht="30.75" customHeight="1" x14ac:dyDescent="0.25"/>
    <row r="53387" ht="30.75" customHeight="1" x14ac:dyDescent="0.25"/>
    <row r="53388" ht="30.75" customHeight="1" x14ac:dyDescent="0.25"/>
    <row r="53389" ht="30.75" customHeight="1" x14ac:dyDescent="0.25"/>
    <row r="53390" ht="30.75" customHeight="1" x14ac:dyDescent="0.25"/>
    <row r="53391" ht="30.75" customHeight="1" x14ac:dyDescent="0.25"/>
    <row r="53392" ht="30.75" customHeight="1" x14ac:dyDescent="0.25"/>
    <row r="53393" ht="30.75" customHeight="1" x14ac:dyDescent="0.25"/>
    <row r="53394" ht="30.75" customHeight="1" x14ac:dyDescent="0.25"/>
    <row r="53395" ht="30.75" customHeight="1" x14ac:dyDescent="0.25"/>
    <row r="53396" ht="30.75" customHeight="1" x14ac:dyDescent="0.25"/>
    <row r="53397" ht="30.75" customHeight="1" x14ac:dyDescent="0.25"/>
    <row r="53398" ht="30.75" customHeight="1" x14ac:dyDescent="0.25"/>
    <row r="53399" ht="30.75" customHeight="1" x14ac:dyDescent="0.25"/>
    <row r="53400" ht="30.75" customHeight="1" x14ac:dyDescent="0.25"/>
    <row r="53401" ht="30.75" customHeight="1" x14ac:dyDescent="0.25"/>
    <row r="53402" ht="30.75" customHeight="1" x14ac:dyDescent="0.25"/>
    <row r="53403" ht="30.75" customHeight="1" x14ac:dyDescent="0.25"/>
    <row r="53404" ht="30.75" customHeight="1" x14ac:dyDescent="0.25"/>
    <row r="53405" ht="30.75" customHeight="1" x14ac:dyDescent="0.25"/>
    <row r="53406" ht="30.75" customHeight="1" x14ac:dyDescent="0.25"/>
    <row r="53407" ht="30.75" customHeight="1" x14ac:dyDescent="0.25"/>
    <row r="53408" ht="30.75" customHeight="1" x14ac:dyDescent="0.25"/>
    <row r="53409" ht="30.75" customHeight="1" x14ac:dyDescent="0.25"/>
    <row r="53410" ht="30.75" customHeight="1" x14ac:dyDescent="0.25"/>
    <row r="53411" ht="30.75" customHeight="1" x14ac:dyDescent="0.25"/>
    <row r="53412" ht="30.75" customHeight="1" x14ac:dyDescent="0.25"/>
    <row r="53413" ht="30.75" customHeight="1" x14ac:dyDescent="0.25"/>
    <row r="53414" ht="30.75" customHeight="1" x14ac:dyDescent="0.25"/>
    <row r="53415" ht="30.75" customHeight="1" x14ac:dyDescent="0.25"/>
    <row r="53416" ht="30.75" customHeight="1" x14ac:dyDescent="0.25"/>
    <row r="53417" ht="30.75" customHeight="1" x14ac:dyDescent="0.25"/>
    <row r="53418" ht="30.75" customHeight="1" x14ac:dyDescent="0.25"/>
    <row r="53419" ht="30.75" customHeight="1" x14ac:dyDescent="0.25"/>
    <row r="53420" ht="30.75" customHeight="1" x14ac:dyDescent="0.25"/>
    <row r="53421" ht="30.75" customHeight="1" x14ac:dyDescent="0.25"/>
    <row r="53422" ht="30.75" customHeight="1" x14ac:dyDescent="0.25"/>
    <row r="53423" ht="30.75" customHeight="1" x14ac:dyDescent="0.25"/>
    <row r="53424" ht="30.75" customHeight="1" x14ac:dyDescent="0.25"/>
    <row r="53425" ht="30.75" customHeight="1" x14ac:dyDescent="0.25"/>
    <row r="53426" ht="30.75" customHeight="1" x14ac:dyDescent="0.25"/>
    <row r="53427" ht="30.75" customHeight="1" x14ac:dyDescent="0.25"/>
    <row r="53428" ht="30.75" customHeight="1" x14ac:dyDescent="0.25"/>
    <row r="53429" ht="30.75" customHeight="1" x14ac:dyDescent="0.25"/>
    <row r="53430" ht="30.75" customHeight="1" x14ac:dyDescent="0.25"/>
    <row r="53431" ht="30.75" customHeight="1" x14ac:dyDescent="0.25"/>
    <row r="53432" ht="30.75" customHeight="1" x14ac:dyDescent="0.25"/>
    <row r="53433" ht="30.75" customHeight="1" x14ac:dyDescent="0.25"/>
    <row r="53434" ht="30.75" customHeight="1" x14ac:dyDescent="0.25"/>
    <row r="53435" ht="30.75" customHeight="1" x14ac:dyDescent="0.25"/>
    <row r="53436" ht="30.75" customHeight="1" x14ac:dyDescent="0.25"/>
    <row r="53437" ht="30.75" customHeight="1" x14ac:dyDescent="0.25"/>
    <row r="53438" ht="30.75" customHeight="1" x14ac:dyDescent="0.25"/>
    <row r="53439" ht="30.75" customHeight="1" x14ac:dyDescent="0.25"/>
    <row r="53440" ht="30.75" customHeight="1" x14ac:dyDescent="0.25"/>
    <row r="53441" ht="30.75" customHeight="1" x14ac:dyDescent="0.25"/>
    <row r="53442" ht="30.75" customHeight="1" x14ac:dyDescent="0.25"/>
    <row r="53443" ht="30.75" customHeight="1" x14ac:dyDescent="0.25"/>
    <row r="53444" ht="30.75" customHeight="1" x14ac:dyDescent="0.25"/>
    <row r="53445" ht="30.75" customHeight="1" x14ac:dyDescent="0.25"/>
    <row r="53446" ht="30.75" customHeight="1" x14ac:dyDescent="0.25"/>
    <row r="53447" ht="30.75" customHeight="1" x14ac:dyDescent="0.25"/>
    <row r="53448" ht="30.75" customHeight="1" x14ac:dyDescent="0.25"/>
    <row r="53449" ht="30.75" customHeight="1" x14ac:dyDescent="0.25"/>
    <row r="53450" ht="30.75" customHeight="1" x14ac:dyDescent="0.25"/>
    <row r="53451" ht="30.75" customHeight="1" x14ac:dyDescent="0.25"/>
    <row r="53452" ht="30.75" customHeight="1" x14ac:dyDescent="0.25"/>
    <row r="53453" ht="30.75" customHeight="1" x14ac:dyDescent="0.25"/>
    <row r="53454" ht="30.75" customHeight="1" x14ac:dyDescent="0.25"/>
    <row r="53455" ht="30.75" customHeight="1" x14ac:dyDescent="0.25"/>
    <row r="53456" ht="30.75" customHeight="1" x14ac:dyDescent="0.25"/>
    <row r="53457" ht="30.75" customHeight="1" x14ac:dyDescent="0.25"/>
    <row r="53458" ht="30.75" customHeight="1" x14ac:dyDescent="0.25"/>
    <row r="53459" ht="30.75" customHeight="1" x14ac:dyDescent="0.25"/>
    <row r="53460" ht="30.75" customHeight="1" x14ac:dyDescent="0.25"/>
    <row r="53461" ht="30.75" customHeight="1" x14ac:dyDescent="0.25"/>
    <row r="53462" ht="30.75" customHeight="1" x14ac:dyDescent="0.25"/>
    <row r="53463" ht="30.75" customHeight="1" x14ac:dyDescent="0.25"/>
    <row r="53464" ht="30.75" customHeight="1" x14ac:dyDescent="0.25"/>
    <row r="53465" ht="30.75" customHeight="1" x14ac:dyDescent="0.25"/>
    <row r="53466" ht="30.75" customHeight="1" x14ac:dyDescent="0.25"/>
    <row r="53467" ht="30.75" customHeight="1" x14ac:dyDescent="0.25"/>
    <row r="53468" ht="30.75" customHeight="1" x14ac:dyDescent="0.25"/>
    <row r="53469" ht="30.75" customHeight="1" x14ac:dyDescent="0.25"/>
    <row r="53470" ht="30.75" customHeight="1" x14ac:dyDescent="0.25"/>
    <row r="53471" ht="30.75" customHeight="1" x14ac:dyDescent="0.25"/>
    <row r="53472" ht="30.75" customHeight="1" x14ac:dyDescent="0.25"/>
    <row r="53473" ht="30.75" customHeight="1" x14ac:dyDescent="0.25"/>
    <row r="53474" ht="30.75" customHeight="1" x14ac:dyDescent="0.25"/>
    <row r="53475" ht="30.75" customHeight="1" x14ac:dyDescent="0.25"/>
    <row r="53476" ht="30.75" customHeight="1" x14ac:dyDescent="0.25"/>
    <row r="53477" ht="30.75" customHeight="1" x14ac:dyDescent="0.25"/>
    <row r="53478" ht="30.75" customHeight="1" x14ac:dyDescent="0.25"/>
    <row r="53479" ht="30.75" customHeight="1" x14ac:dyDescent="0.25"/>
    <row r="53480" ht="30.75" customHeight="1" x14ac:dyDescent="0.25"/>
    <row r="53481" ht="30.75" customHeight="1" x14ac:dyDescent="0.25"/>
    <row r="53482" ht="30.75" customHeight="1" x14ac:dyDescent="0.25"/>
    <row r="53483" ht="30.75" customHeight="1" x14ac:dyDescent="0.25"/>
    <row r="53484" ht="30.75" customHeight="1" x14ac:dyDescent="0.25"/>
    <row r="53485" ht="30.75" customHeight="1" x14ac:dyDescent="0.25"/>
    <row r="53486" ht="30.75" customHeight="1" x14ac:dyDescent="0.25"/>
    <row r="53487" ht="30.75" customHeight="1" x14ac:dyDescent="0.25"/>
    <row r="53488" ht="30.75" customHeight="1" x14ac:dyDescent="0.25"/>
    <row r="53489" ht="30.75" customHeight="1" x14ac:dyDescent="0.25"/>
    <row r="53490" ht="30.75" customHeight="1" x14ac:dyDescent="0.25"/>
    <row r="53491" ht="30.75" customHeight="1" x14ac:dyDescent="0.25"/>
    <row r="53492" ht="30.75" customHeight="1" x14ac:dyDescent="0.25"/>
    <row r="53493" ht="30.75" customHeight="1" x14ac:dyDescent="0.25"/>
    <row r="53494" ht="30.75" customHeight="1" x14ac:dyDescent="0.25"/>
    <row r="53495" ht="30.75" customHeight="1" x14ac:dyDescent="0.25"/>
    <row r="53496" ht="30.75" customHeight="1" x14ac:dyDescent="0.25"/>
    <row r="53497" ht="30.75" customHeight="1" x14ac:dyDescent="0.25"/>
    <row r="53498" ht="30.75" customHeight="1" x14ac:dyDescent="0.25"/>
    <row r="53499" ht="30.75" customHeight="1" x14ac:dyDescent="0.25"/>
    <row r="53500" ht="30.75" customHeight="1" x14ac:dyDescent="0.25"/>
    <row r="53501" ht="30.75" customHeight="1" x14ac:dyDescent="0.25"/>
    <row r="53502" ht="30.75" customHeight="1" x14ac:dyDescent="0.25"/>
    <row r="53503" ht="30.75" customHeight="1" x14ac:dyDescent="0.25"/>
    <row r="53504" ht="30.75" customHeight="1" x14ac:dyDescent="0.25"/>
    <row r="53505" ht="30.75" customHeight="1" x14ac:dyDescent="0.25"/>
    <row r="53506" ht="30.75" customHeight="1" x14ac:dyDescent="0.25"/>
    <row r="53507" ht="30.75" customHeight="1" x14ac:dyDescent="0.25"/>
    <row r="53508" ht="30.75" customHeight="1" x14ac:dyDescent="0.25"/>
    <row r="53509" ht="30.75" customHeight="1" x14ac:dyDescent="0.25"/>
    <row r="53510" ht="30.75" customHeight="1" x14ac:dyDescent="0.25"/>
    <row r="53511" ht="30.75" customHeight="1" x14ac:dyDescent="0.25"/>
    <row r="53512" ht="30.75" customHeight="1" x14ac:dyDescent="0.25"/>
    <row r="53513" ht="30.75" customHeight="1" x14ac:dyDescent="0.25"/>
    <row r="53514" ht="30.75" customHeight="1" x14ac:dyDescent="0.25"/>
    <row r="53515" ht="30.75" customHeight="1" x14ac:dyDescent="0.25"/>
    <row r="53516" ht="30.75" customHeight="1" x14ac:dyDescent="0.25"/>
    <row r="53517" ht="30.75" customHeight="1" x14ac:dyDescent="0.25"/>
    <row r="53518" ht="30.75" customHeight="1" x14ac:dyDescent="0.25"/>
    <row r="53519" ht="30.75" customHeight="1" x14ac:dyDescent="0.25"/>
    <row r="53520" ht="30.75" customHeight="1" x14ac:dyDescent="0.25"/>
    <row r="53521" ht="30.75" customHeight="1" x14ac:dyDescent="0.25"/>
    <row r="53522" ht="30.75" customHeight="1" x14ac:dyDescent="0.25"/>
    <row r="53523" ht="30.75" customHeight="1" x14ac:dyDescent="0.25"/>
    <row r="53524" ht="30.75" customHeight="1" x14ac:dyDescent="0.25"/>
    <row r="53525" ht="30.75" customHeight="1" x14ac:dyDescent="0.25"/>
    <row r="53526" ht="30.75" customHeight="1" x14ac:dyDescent="0.25"/>
    <row r="53527" ht="30.75" customHeight="1" x14ac:dyDescent="0.25"/>
    <row r="53528" ht="30.75" customHeight="1" x14ac:dyDescent="0.25"/>
    <row r="53529" ht="30.75" customHeight="1" x14ac:dyDescent="0.25"/>
    <row r="53530" ht="30.75" customHeight="1" x14ac:dyDescent="0.25"/>
    <row r="53531" ht="30.75" customHeight="1" x14ac:dyDescent="0.25"/>
    <row r="53532" ht="30.75" customHeight="1" x14ac:dyDescent="0.25"/>
    <row r="53533" ht="30.75" customHeight="1" x14ac:dyDescent="0.25"/>
    <row r="53534" ht="30.75" customHeight="1" x14ac:dyDescent="0.25"/>
    <row r="53535" ht="30.75" customHeight="1" x14ac:dyDescent="0.25"/>
    <row r="53536" ht="30.75" customHeight="1" x14ac:dyDescent="0.25"/>
    <row r="53537" ht="30.75" customHeight="1" x14ac:dyDescent="0.25"/>
    <row r="53538" ht="30.75" customHeight="1" x14ac:dyDescent="0.25"/>
    <row r="53539" ht="30.75" customHeight="1" x14ac:dyDescent="0.25"/>
    <row r="53540" ht="30.75" customHeight="1" x14ac:dyDescent="0.25"/>
    <row r="53541" ht="30.75" customHeight="1" x14ac:dyDescent="0.25"/>
    <row r="53542" ht="30.75" customHeight="1" x14ac:dyDescent="0.25"/>
    <row r="53543" ht="30.75" customHeight="1" x14ac:dyDescent="0.25"/>
    <row r="53544" ht="30.75" customHeight="1" x14ac:dyDescent="0.25"/>
    <row r="53545" ht="30.75" customHeight="1" x14ac:dyDescent="0.25"/>
    <row r="53546" ht="30.75" customHeight="1" x14ac:dyDescent="0.25"/>
    <row r="53547" ht="30.75" customHeight="1" x14ac:dyDescent="0.25"/>
    <row r="53548" ht="30.75" customHeight="1" x14ac:dyDescent="0.25"/>
    <row r="53549" ht="30.75" customHeight="1" x14ac:dyDescent="0.25"/>
    <row r="53550" ht="30.75" customHeight="1" x14ac:dyDescent="0.25"/>
    <row r="53551" ht="30.75" customHeight="1" x14ac:dyDescent="0.25"/>
    <row r="53552" ht="30.75" customHeight="1" x14ac:dyDescent="0.25"/>
    <row r="53553" ht="30.75" customHeight="1" x14ac:dyDescent="0.25"/>
    <row r="53554" ht="30.75" customHeight="1" x14ac:dyDescent="0.25"/>
    <row r="53555" ht="30.75" customHeight="1" x14ac:dyDescent="0.25"/>
    <row r="53556" ht="30.75" customHeight="1" x14ac:dyDescent="0.25"/>
    <row r="53557" ht="30.75" customHeight="1" x14ac:dyDescent="0.25"/>
    <row r="53558" ht="30.75" customHeight="1" x14ac:dyDescent="0.25"/>
    <row r="53559" ht="30.75" customHeight="1" x14ac:dyDescent="0.25"/>
    <row r="53560" ht="30.75" customHeight="1" x14ac:dyDescent="0.25"/>
    <row r="53561" ht="30.75" customHeight="1" x14ac:dyDescent="0.25"/>
    <row r="53562" ht="30.75" customHeight="1" x14ac:dyDescent="0.25"/>
    <row r="53563" ht="30.75" customHeight="1" x14ac:dyDescent="0.25"/>
    <row r="53564" ht="30.75" customHeight="1" x14ac:dyDescent="0.25"/>
    <row r="53565" ht="30.75" customHeight="1" x14ac:dyDescent="0.25"/>
    <row r="53566" ht="30.75" customHeight="1" x14ac:dyDescent="0.25"/>
    <row r="53567" ht="30.75" customHeight="1" x14ac:dyDescent="0.25"/>
    <row r="53568" ht="30.75" customHeight="1" x14ac:dyDescent="0.25"/>
    <row r="53569" ht="30.75" customHeight="1" x14ac:dyDescent="0.25"/>
    <row r="53570" ht="30.75" customHeight="1" x14ac:dyDescent="0.25"/>
    <row r="53571" ht="30.75" customHeight="1" x14ac:dyDescent="0.25"/>
    <row r="53572" ht="30.75" customHeight="1" x14ac:dyDescent="0.25"/>
    <row r="53573" ht="30.75" customHeight="1" x14ac:dyDescent="0.25"/>
    <row r="53574" ht="30.75" customHeight="1" x14ac:dyDescent="0.25"/>
    <row r="53575" ht="30.75" customHeight="1" x14ac:dyDescent="0.25"/>
    <row r="53576" ht="30.75" customHeight="1" x14ac:dyDescent="0.25"/>
    <row r="53577" ht="30.75" customHeight="1" x14ac:dyDescent="0.25"/>
    <row r="53578" ht="30.75" customHeight="1" x14ac:dyDescent="0.25"/>
    <row r="53579" ht="30.75" customHeight="1" x14ac:dyDescent="0.25"/>
    <row r="53580" ht="30.75" customHeight="1" x14ac:dyDescent="0.25"/>
    <row r="53581" ht="30.75" customHeight="1" x14ac:dyDescent="0.25"/>
    <row r="53582" ht="30.75" customHeight="1" x14ac:dyDescent="0.25"/>
    <row r="53583" ht="30.75" customHeight="1" x14ac:dyDescent="0.25"/>
    <row r="53584" ht="30.75" customHeight="1" x14ac:dyDescent="0.25"/>
    <row r="53585" ht="30.75" customHeight="1" x14ac:dyDescent="0.25"/>
    <row r="53586" ht="30.75" customHeight="1" x14ac:dyDescent="0.25"/>
    <row r="53587" ht="30.75" customHeight="1" x14ac:dyDescent="0.25"/>
    <row r="53588" ht="30.75" customHeight="1" x14ac:dyDescent="0.25"/>
    <row r="53589" ht="30.75" customHeight="1" x14ac:dyDescent="0.25"/>
    <row r="53590" ht="30.75" customHeight="1" x14ac:dyDescent="0.25"/>
    <row r="53591" ht="30.75" customHeight="1" x14ac:dyDescent="0.25"/>
    <row r="53592" ht="30.75" customHeight="1" x14ac:dyDescent="0.25"/>
    <row r="53593" ht="30.75" customHeight="1" x14ac:dyDescent="0.25"/>
    <row r="53594" ht="30.75" customHeight="1" x14ac:dyDescent="0.25"/>
    <row r="53595" ht="30.75" customHeight="1" x14ac:dyDescent="0.25"/>
    <row r="53596" ht="30.75" customHeight="1" x14ac:dyDescent="0.25"/>
    <row r="53597" ht="30.75" customHeight="1" x14ac:dyDescent="0.25"/>
    <row r="53598" ht="30.75" customHeight="1" x14ac:dyDescent="0.25"/>
    <row r="53599" ht="30.75" customHeight="1" x14ac:dyDescent="0.25"/>
    <row r="53600" ht="30.75" customHeight="1" x14ac:dyDescent="0.25"/>
    <row r="53601" ht="30.75" customHeight="1" x14ac:dyDescent="0.25"/>
    <row r="53602" ht="30.75" customHeight="1" x14ac:dyDescent="0.25"/>
    <row r="53603" ht="30.75" customHeight="1" x14ac:dyDescent="0.25"/>
    <row r="53604" ht="30.75" customHeight="1" x14ac:dyDescent="0.25"/>
    <row r="53605" ht="30.75" customHeight="1" x14ac:dyDescent="0.25"/>
    <row r="53606" ht="30.75" customHeight="1" x14ac:dyDescent="0.25"/>
    <row r="53607" ht="30.75" customHeight="1" x14ac:dyDescent="0.25"/>
    <row r="53608" ht="30.75" customHeight="1" x14ac:dyDescent="0.25"/>
    <row r="53609" ht="30.75" customHeight="1" x14ac:dyDescent="0.25"/>
    <row r="53610" ht="30.75" customHeight="1" x14ac:dyDescent="0.25"/>
    <row r="53611" ht="30.75" customHeight="1" x14ac:dyDescent="0.25"/>
    <row r="53612" ht="30.75" customHeight="1" x14ac:dyDescent="0.25"/>
    <row r="53613" ht="30.75" customHeight="1" x14ac:dyDescent="0.25"/>
    <row r="53614" ht="30.75" customHeight="1" x14ac:dyDescent="0.25"/>
    <row r="53615" ht="30.75" customHeight="1" x14ac:dyDescent="0.25"/>
    <row r="53616" ht="30.75" customHeight="1" x14ac:dyDescent="0.25"/>
    <row r="53617" ht="30.75" customHeight="1" x14ac:dyDescent="0.25"/>
    <row r="53618" ht="30.75" customHeight="1" x14ac:dyDescent="0.25"/>
    <row r="53619" ht="30.75" customHeight="1" x14ac:dyDescent="0.25"/>
    <row r="53620" ht="30.75" customHeight="1" x14ac:dyDescent="0.25"/>
    <row r="53621" ht="30.75" customHeight="1" x14ac:dyDescent="0.25"/>
    <row r="53622" ht="30.75" customHeight="1" x14ac:dyDescent="0.25"/>
    <row r="53623" ht="30.75" customHeight="1" x14ac:dyDescent="0.25"/>
    <row r="53624" ht="30.75" customHeight="1" x14ac:dyDescent="0.25"/>
    <row r="53625" ht="30.75" customHeight="1" x14ac:dyDescent="0.25"/>
    <row r="53626" ht="30.75" customHeight="1" x14ac:dyDescent="0.25"/>
    <row r="53627" ht="30.75" customHeight="1" x14ac:dyDescent="0.25"/>
    <row r="53628" ht="30.75" customHeight="1" x14ac:dyDescent="0.25"/>
    <row r="53629" ht="30.75" customHeight="1" x14ac:dyDescent="0.25"/>
    <row r="53630" ht="30.75" customHeight="1" x14ac:dyDescent="0.25"/>
    <row r="53631" ht="30.75" customHeight="1" x14ac:dyDescent="0.25"/>
    <row r="53632" ht="30.75" customHeight="1" x14ac:dyDescent="0.25"/>
    <row r="53633" ht="30.75" customHeight="1" x14ac:dyDescent="0.25"/>
    <row r="53634" ht="30.75" customHeight="1" x14ac:dyDescent="0.25"/>
    <row r="53635" ht="30.75" customHeight="1" x14ac:dyDescent="0.25"/>
    <row r="53636" ht="30.75" customHeight="1" x14ac:dyDescent="0.25"/>
    <row r="53637" ht="30.75" customHeight="1" x14ac:dyDescent="0.25"/>
    <row r="53638" ht="30.75" customHeight="1" x14ac:dyDescent="0.25"/>
    <row r="53639" ht="30.75" customHeight="1" x14ac:dyDescent="0.25"/>
    <row r="53640" ht="30.75" customHeight="1" x14ac:dyDescent="0.25"/>
    <row r="53641" ht="30.75" customHeight="1" x14ac:dyDescent="0.25"/>
    <row r="53642" ht="30.75" customHeight="1" x14ac:dyDescent="0.25"/>
    <row r="53643" ht="30.75" customHeight="1" x14ac:dyDescent="0.25"/>
    <row r="53644" ht="30.75" customHeight="1" x14ac:dyDescent="0.25"/>
    <row r="53645" ht="30.75" customHeight="1" x14ac:dyDescent="0.25"/>
    <row r="53646" ht="30.75" customHeight="1" x14ac:dyDescent="0.25"/>
    <row r="53647" ht="30.75" customHeight="1" x14ac:dyDescent="0.25"/>
    <row r="53648" ht="30.75" customHeight="1" x14ac:dyDescent="0.25"/>
    <row r="53649" ht="30.75" customHeight="1" x14ac:dyDescent="0.25"/>
    <row r="53650" ht="30.75" customHeight="1" x14ac:dyDescent="0.25"/>
    <row r="53651" ht="30.75" customHeight="1" x14ac:dyDescent="0.25"/>
    <row r="53652" ht="30.75" customHeight="1" x14ac:dyDescent="0.25"/>
    <row r="53653" ht="30.75" customHeight="1" x14ac:dyDescent="0.25"/>
    <row r="53654" ht="30.75" customHeight="1" x14ac:dyDescent="0.25"/>
    <row r="53655" ht="30.75" customHeight="1" x14ac:dyDescent="0.25"/>
    <row r="53656" ht="30.75" customHeight="1" x14ac:dyDescent="0.25"/>
    <row r="53657" ht="30.75" customHeight="1" x14ac:dyDescent="0.25"/>
    <row r="53658" ht="30.75" customHeight="1" x14ac:dyDescent="0.25"/>
    <row r="53659" ht="30.75" customHeight="1" x14ac:dyDescent="0.25"/>
    <row r="53660" ht="30.75" customHeight="1" x14ac:dyDescent="0.25"/>
    <row r="53661" ht="30.75" customHeight="1" x14ac:dyDescent="0.25"/>
    <row r="53662" ht="30.75" customHeight="1" x14ac:dyDescent="0.25"/>
    <row r="53663" ht="30.75" customHeight="1" x14ac:dyDescent="0.25"/>
    <row r="53664" ht="30.75" customHeight="1" x14ac:dyDescent="0.25"/>
    <row r="53665" ht="30.75" customHeight="1" x14ac:dyDescent="0.25"/>
    <row r="53666" ht="30.75" customHeight="1" x14ac:dyDescent="0.25"/>
    <row r="53667" ht="30.75" customHeight="1" x14ac:dyDescent="0.25"/>
    <row r="53668" ht="30.75" customHeight="1" x14ac:dyDescent="0.25"/>
    <row r="53669" ht="30.75" customHeight="1" x14ac:dyDescent="0.25"/>
    <row r="53670" ht="30.75" customHeight="1" x14ac:dyDescent="0.25"/>
    <row r="53671" ht="30.75" customHeight="1" x14ac:dyDescent="0.25"/>
    <row r="53672" ht="30.75" customHeight="1" x14ac:dyDescent="0.25"/>
    <row r="53673" ht="30.75" customHeight="1" x14ac:dyDescent="0.25"/>
    <row r="53674" ht="30.75" customHeight="1" x14ac:dyDescent="0.25"/>
    <row r="53675" ht="30.75" customHeight="1" x14ac:dyDescent="0.25"/>
    <row r="53676" ht="30.75" customHeight="1" x14ac:dyDescent="0.25"/>
    <row r="53677" ht="30.75" customHeight="1" x14ac:dyDescent="0.25"/>
    <row r="53678" ht="30.75" customHeight="1" x14ac:dyDescent="0.25"/>
    <row r="53679" ht="30.75" customHeight="1" x14ac:dyDescent="0.25"/>
    <row r="53680" ht="30.75" customHeight="1" x14ac:dyDescent="0.25"/>
    <row r="53681" ht="30.75" customHeight="1" x14ac:dyDescent="0.25"/>
    <row r="53682" ht="30.75" customHeight="1" x14ac:dyDescent="0.25"/>
    <row r="53683" ht="30.75" customHeight="1" x14ac:dyDescent="0.25"/>
    <row r="53684" ht="30.75" customHeight="1" x14ac:dyDescent="0.25"/>
    <row r="53685" ht="30.75" customHeight="1" x14ac:dyDescent="0.25"/>
    <row r="53686" ht="30.75" customHeight="1" x14ac:dyDescent="0.25"/>
    <row r="53687" ht="30.75" customHeight="1" x14ac:dyDescent="0.25"/>
    <row r="53688" ht="30.75" customHeight="1" x14ac:dyDescent="0.25"/>
    <row r="53689" ht="30.75" customHeight="1" x14ac:dyDescent="0.25"/>
    <row r="53690" ht="30.75" customHeight="1" x14ac:dyDescent="0.25"/>
    <row r="53691" ht="30.75" customHeight="1" x14ac:dyDescent="0.25"/>
    <row r="53692" ht="30.75" customHeight="1" x14ac:dyDescent="0.25"/>
    <row r="53693" ht="30.75" customHeight="1" x14ac:dyDescent="0.25"/>
    <row r="53694" ht="30.75" customHeight="1" x14ac:dyDescent="0.25"/>
    <row r="53695" ht="30.75" customHeight="1" x14ac:dyDescent="0.25"/>
    <row r="53696" ht="30.75" customHeight="1" x14ac:dyDescent="0.25"/>
    <row r="53697" ht="30.75" customHeight="1" x14ac:dyDescent="0.25"/>
    <row r="53698" ht="30.75" customHeight="1" x14ac:dyDescent="0.25"/>
    <row r="53699" ht="30.75" customHeight="1" x14ac:dyDescent="0.25"/>
    <row r="53700" ht="30.75" customHeight="1" x14ac:dyDescent="0.25"/>
    <row r="53701" ht="30.75" customHeight="1" x14ac:dyDescent="0.25"/>
    <row r="53702" ht="30.75" customHeight="1" x14ac:dyDescent="0.25"/>
    <row r="53703" ht="30.75" customHeight="1" x14ac:dyDescent="0.25"/>
    <row r="53704" ht="30.75" customHeight="1" x14ac:dyDescent="0.25"/>
    <row r="53705" ht="30.75" customHeight="1" x14ac:dyDescent="0.25"/>
    <row r="53706" ht="30.75" customHeight="1" x14ac:dyDescent="0.25"/>
    <row r="53707" ht="30.75" customHeight="1" x14ac:dyDescent="0.25"/>
    <row r="53708" ht="30.75" customHeight="1" x14ac:dyDescent="0.25"/>
    <row r="53709" ht="30.75" customHeight="1" x14ac:dyDescent="0.25"/>
    <row r="53710" ht="30.75" customHeight="1" x14ac:dyDescent="0.25"/>
    <row r="53711" ht="30.75" customHeight="1" x14ac:dyDescent="0.25"/>
    <row r="53712" ht="30.75" customHeight="1" x14ac:dyDescent="0.25"/>
    <row r="53713" ht="30.75" customHeight="1" x14ac:dyDescent="0.25"/>
    <row r="53714" ht="30.75" customHeight="1" x14ac:dyDescent="0.25"/>
    <row r="53715" ht="30.75" customHeight="1" x14ac:dyDescent="0.25"/>
    <row r="53716" ht="30.75" customHeight="1" x14ac:dyDescent="0.25"/>
    <row r="53717" ht="30.75" customHeight="1" x14ac:dyDescent="0.25"/>
    <row r="53718" ht="30.75" customHeight="1" x14ac:dyDescent="0.25"/>
    <row r="53719" ht="30.75" customHeight="1" x14ac:dyDescent="0.25"/>
    <row r="53720" ht="30.75" customHeight="1" x14ac:dyDescent="0.25"/>
    <row r="53721" ht="30.75" customHeight="1" x14ac:dyDescent="0.25"/>
    <row r="53722" ht="30.75" customHeight="1" x14ac:dyDescent="0.25"/>
    <row r="53723" ht="30.75" customHeight="1" x14ac:dyDescent="0.25"/>
    <row r="53724" ht="30.75" customHeight="1" x14ac:dyDescent="0.25"/>
    <row r="53725" ht="30.75" customHeight="1" x14ac:dyDescent="0.25"/>
    <row r="53726" ht="30.75" customHeight="1" x14ac:dyDescent="0.25"/>
    <row r="53727" ht="30.75" customHeight="1" x14ac:dyDescent="0.25"/>
    <row r="53728" ht="30.75" customHeight="1" x14ac:dyDescent="0.25"/>
    <row r="53729" ht="30.75" customHeight="1" x14ac:dyDescent="0.25"/>
    <row r="53730" ht="30.75" customHeight="1" x14ac:dyDescent="0.25"/>
    <row r="53731" ht="30.75" customHeight="1" x14ac:dyDescent="0.25"/>
    <row r="53732" ht="30.75" customHeight="1" x14ac:dyDescent="0.25"/>
    <row r="53733" ht="30.75" customHeight="1" x14ac:dyDescent="0.25"/>
    <row r="53734" ht="30.75" customHeight="1" x14ac:dyDescent="0.25"/>
    <row r="53735" ht="30.75" customHeight="1" x14ac:dyDescent="0.25"/>
    <row r="53736" ht="30.75" customHeight="1" x14ac:dyDescent="0.25"/>
    <row r="53737" ht="30.75" customHeight="1" x14ac:dyDescent="0.25"/>
    <row r="53738" ht="30.75" customHeight="1" x14ac:dyDescent="0.25"/>
    <row r="53739" ht="30.75" customHeight="1" x14ac:dyDescent="0.25"/>
    <row r="53740" ht="30.75" customHeight="1" x14ac:dyDescent="0.25"/>
    <row r="53741" ht="30.75" customHeight="1" x14ac:dyDescent="0.25"/>
    <row r="53742" ht="30.75" customHeight="1" x14ac:dyDescent="0.25"/>
    <row r="53743" ht="30.75" customHeight="1" x14ac:dyDescent="0.25"/>
    <row r="53744" ht="30.75" customHeight="1" x14ac:dyDescent="0.25"/>
    <row r="53745" ht="30.75" customHeight="1" x14ac:dyDescent="0.25"/>
    <row r="53746" ht="30.75" customHeight="1" x14ac:dyDescent="0.25"/>
    <row r="53747" ht="30.75" customHeight="1" x14ac:dyDescent="0.25"/>
    <row r="53748" ht="30.75" customHeight="1" x14ac:dyDescent="0.25"/>
    <row r="53749" ht="30.75" customHeight="1" x14ac:dyDescent="0.25"/>
    <row r="53750" ht="30.75" customHeight="1" x14ac:dyDescent="0.25"/>
    <row r="53751" ht="30.75" customHeight="1" x14ac:dyDescent="0.25"/>
    <row r="53752" ht="30.75" customHeight="1" x14ac:dyDescent="0.25"/>
    <row r="53753" ht="30.75" customHeight="1" x14ac:dyDescent="0.25"/>
    <row r="53754" ht="30.75" customHeight="1" x14ac:dyDescent="0.25"/>
    <row r="53755" ht="30.75" customHeight="1" x14ac:dyDescent="0.25"/>
    <row r="53756" ht="30.75" customHeight="1" x14ac:dyDescent="0.25"/>
    <row r="53757" ht="30.75" customHeight="1" x14ac:dyDescent="0.25"/>
    <row r="53758" ht="30.75" customHeight="1" x14ac:dyDescent="0.25"/>
    <row r="53759" ht="30.75" customHeight="1" x14ac:dyDescent="0.25"/>
    <row r="53760" ht="30.75" customHeight="1" x14ac:dyDescent="0.25"/>
    <row r="53761" ht="30.75" customHeight="1" x14ac:dyDescent="0.25"/>
    <row r="53762" ht="30.75" customHeight="1" x14ac:dyDescent="0.25"/>
    <row r="53763" ht="30.75" customHeight="1" x14ac:dyDescent="0.25"/>
    <row r="53764" ht="30.75" customHeight="1" x14ac:dyDescent="0.25"/>
    <row r="53765" ht="30.75" customHeight="1" x14ac:dyDescent="0.25"/>
    <row r="53766" ht="30.75" customHeight="1" x14ac:dyDescent="0.25"/>
    <row r="53767" ht="30.75" customHeight="1" x14ac:dyDescent="0.25"/>
    <row r="53768" ht="30.75" customHeight="1" x14ac:dyDescent="0.25"/>
    <row r="53769" ht="30.75" customHeight="1" x14ac:dyDescent="0.25"/>
    <row r="53770" ht="30.75" customHeight="1" x14ac:dyDescent="0.25"/>
    <row r="53771" ht="30.75" customHeight="1" x14ac:dyDescent="0.25"/>
    <row r="53772" ht="30.75" customHeight="1" x14ac:dyDescent="0.25"/>
    <row r="53773" ht="30.75" customHeight="1" x14ac:dyDescent="0.25"/>
    <row r="53774" ht="30.75" customHeight="1" x14ac:dyDescent="0.25"/>
    <row r="53775" ht="30.75" customHeight="1" x14ac:dyDescent="0.25"/>
    <row r="53776" ht="30.75" customHeight="1" x14ac:dyDescent="0.25"/>
    <row r="53777" ht="30.75" customHeight="1" x14ac:dyDescent="0.25"/>
    <row r="53778" ht="30.75" customHeight="1" x14ac:dyDescent="0.25"/>
    <row r="53779" ht="30.75" customHeight="1" x14ac:dyDescent="0.25"/>
    <row r="53780" ht="30.75" customHeight="1" x14ac:dyDescent="0.25"/>
    <row r="53781" ht="30.75" customHeight="1" x14ac:dyDescent="0.25"/>
    <row r="53782" ht="30.75" customHeight="1" x14ac:dyDescent="0.25"/>
    <row r="53783" ht="30.75" customHeight="1" x14ac:dyDescent="0.25"/>
    <row r="53784" ht="30.75" customHeight="1" x14ac:dyDescent="0.25"/>
    <row r="53785" ht="30.75" customHeight="1" x14ac:dyDescent="0.25"/>
    <row r="53786" ht="30.75" customHeight="1" x14ac:dyDescent="0.25"/>
    <row r="53787" ht="30.75" customHeight="1" x14ac:dyDescent="0.25"/>
    <row r="53788" ht="30.75" customHeight="1" x14ac:dyDescent="0.25"/>
    <row r="53789" ht="30.75" customHeight="1" x14ac:dyDescent="0.25"/>
    <row r="53790" ht="30.75" customHeight="1" x14ac:dyDescent="0.25"/>
    <row r="53791" ht="30.75" customHeight="1" x14ac:dyDescent="0.25"/>
    <row r="53792" ht="30.75" customHeight="1" x14ac:dyDescent="0.25"/>
    <row r="53793" ht="30.75" customHeight="1" x14ac:dyDescent="0.25"/>
    <row r="53794" ht="30.75" customHeight="1" x14ac:dyDescent="0.25"/>
    <row r="53795" ht="30.75" customHeight="1" x14ac:dyDescent="0.25"/>
    <row r="53796" ht="30.75" customHeight="1" x14ac:dyDescent="0.25"/>
    <row r="53797" ht="30.75" customHeight="1" x14ac:dyDescent="0.25"/>
    <row r="53798" ht="30.75" customHeight="1" x14ac:dyDescent="0.25"/>
    <row r="53799" ht="30.75" customHeight="1" x14ac:dyDescent="0.25"/>
    <row r="53800" ht="30.75" customHeight="1" x14ac:dyDescent="0.25"/>
    <row r="53801" ht="30.75" customHeight="1" x14ac:dyDescent="0.25"/>
    <row r="53802" ht="30.75" customHeight="1" x14ac:dyDescent="0.25"/>
    <row r="53803" ht="30.75" customHeight="1" x14ac:dyDescent="0.25"/>
    <row r="53804" ht="30.75" customHeight="1" x14ac:dyDescent="0.25"/>
    <row r="53805" ht="30.75" customHeight="1" x14ac:dyDescent="0.25"/>
    <row r="53806" ht="30.75" customHeight="1" x14ac:dyDescent="0.25"/>
    <row r="53807" ht="30.75" customHeight="1" x14ac:dyDescent="0.25"/>
    <row r="53808" ht="30.75" customHeight="1" x14ac:dyDescent="0.25"/>
    <row r="53809" ht="30.75" customHeight="1" x14ac:dyDescent="0.25"/>
    <row r="53810" ht="30.75" customHeight="1" x14ac:dyDescent="0.25"/>
    <row r="53811" ht="30.75" customHeight="1" x14ac:dyDescent="0.25"/>
    <row r="53812" ht="30.75" customHeight="1" x14ac:dyDescent="0.25"/>
    <row r="53813" ht="30.75" customHeight="1" x14ac:dyDescent="0.25"/>
    <row r="53814" ht="30.75" customHeight="1" x14ac:dyDescent="0.25"/>
    <row r="53815" ht="30.75" customHeight="1" x14ac:dyDescent="0.25"/>
    <row r="53816" ht="30.75" customHeight="1" x14ac:dyDescent="0.25"/>
    <row r="53817" ht="30.75" customHeight="1" x14ac:dyDescent="0.25"/>
    <row r="53818" ht="30.75" customHeight="1" x14ac:dyDescent="0.25"/>
    <row r="53819" ht="30.75" customHeight="1" x14ac:dyDescent="0.25"/>
    <row r="53820" ht="30.75" customHeight="1" x14ac:dyDescent="0.25"/>
    <row r="53821" ht="30.75" customHeight="1" x14ac:dyDescent="0.25"/>
    <row r="53822" ht="30.75" customHeight="1" x14ac:dyDescent="0.25"/>
    <row r="53823" ht="30.75" customHeight="1" x14ac:dyDescent="0.25"/>
    <row r="53824" ht="30.75" customHeight="1" x14ac:dyDescent="0.25"/>
    <row r="53825" ht="30.75" customHeight="1" x14ac:dyDescent="0.25"/>
    <row r="53826" ht="30.75" customHeight="1" x14ac:dyDescent="0.25"/>
    <row r="53827" ht="30.75" customHeight="1" x14ac:dyDescent="0.25"/>
    <row r="53828" ht="30.75" customHeight="1" x14ac:dyDescent="0.25"/>
    <row r="53829" ht="30.75" customHeight="1" x14ac:dyDescent="0.25"/>
    <row r="53830" ht="30.75" customHeight="1" x14ac:dyDescent="0.25"/>
    <row r="53831" ht="30.75" customHeight="1" x14ac:dyDescent="0.25"/>
    <row r="53832" ht="30.75" customHeight="1" x14ac:dyDescent="0.25"/>
    <row r="53833" ht="30.75" customHeight="1" x14ac:dyDescent="0.25"/>
    <row r="53834" ht="30.75" customHeight="1" x14ac:dyDescent="0.25"/>
    <row r="53835" ht="30.75" customHeight="1" x14ac:dyDescent="0.25"/>
    <row r="53836" ht="30.75" customHeight="1" x14ac:dyDescent="0.25"/>
    <row r="53837" ht="30.75" customHeight="1" x14ac:dyDescent="0.25"/>
    <row r="53838" ht="30.75" customHeight="1" x14ac:dyDescent="0.25"/>
    <row r="53839" ht="30.75" customHeight="1" x14ac:dyDescent="0.25"/>
    <row r="53840" ht="30.75" customHeight="1" x14ac:dyDescent="0.25"/>
    <row r="53841" ht="30.75" customHeight="1" x14ac:dyDescent="0.25"/>
    <row r="53842" ht="30.75" customHeight="1" x14ac:dyDescent="0.25"/>
    <row r="53843" ht="30.75" customHeight="1" x14ac:dyDescent="0.25"/>
    <row r="53844" ht="30.75" customHeight="1" x14ac:dyDescent="0.25"/>
    <row r="53845" ht="30.75" customHeight="1" x14ac:dyDescent="0.25"/>
    <row r="53846" ht="30.75" customHeight="1" x14ac:dyDescent="0.25"/>
    <row r="53847" ht="30.75" customHeight="1" x14ac:dyDescent="0.25"/>
    <row r="53848" ht="30.75" customHeight="1" x14ac:dyDescent="0.25"/>
    <row r="53849" ht="30.75" customHeight="1" x14ac:dyDescent="0.25"/>
    <row r="53850" ht="30.75" customHeight="1" x14ac:dyDescent="0.25"/>
    <row r="53851" ht="30.75" customHeight="1" x14ac:dyDescent="0.25"/>
    <row r="53852" ht="30.75" customHeight="1" x14ac:dyDescent="0.25"/>
    <row r="53853" ht="30.75" customHeight="1" x14ac:dyDescent="0.25"/>
    <row r="53854" ht="30.75" customHeight="1" x14ac:dyDescent="0.25"/>
    <row r="53855" ht="30.75" customHeight="1" x14ac:dyDescent="0.25"/>
    <row r="53856" ht="30.75" customHeight="1" x14ac:dyDescent="0.25"/>
    <row r="53857" ht="30.75" customHeight="1" x14ac:dyDescent="0.25"/>
    <row r="53858" ht="30.75" customHeight="1" x14ac:dyDescent="0.25"/>
    <row r="53859" ht="30.75" customHeight="1" x14ac:dyDescent="0.25"/>
    <row r="53860" ht="30.75" customHeight="1" x14ac:dyDescent="0.25"/>
    <row r="53861" ht="30.75" customHeight="1" x14ac:dyDescent="0.25"/>
    <row r="53862" ht="30.75" customHeight="1" x14ac:dyDescent="0.25"/>
    <row r="53863" ht="30.75" customHeight="1" x14ac:dyDescent="0.25"/>
    <row r="53864" ht="30.75" customHeight="1" x14ac:dyDescent="0.25"/>
    <row r="53865" ht="30.75" customHeight="1" x14ac:dyDescent="0.25"/>
    <row r="53866" ht="30.75" customHeight="1" x14ac:dyDescent="0.25"/>
    <row r="53867" ht="30.75" customHeight="1" x14ac:dyDescent="0.25"/>
    <row r="53868" ht="30.75" customHeight="1" x14ac:dyDescent="0.25"/>
    <row r="53869" ht="30.75" customHeight="1" x14ac:dyDescent="0.25"/>
    <row r="53870" ht="30.75" customHeight="1" x14ac:dyDescent="0.25"/>
    <row r="53871" ht="30.75" customHeight="1" x14ac:dyDescent="0.25"/>
    <row r="53872" ht="30.75" customHeight="1" x14ac:dyDescent="0.25"/>
    <row r="53873" ht="30.75" customHeight="1" x14ac:dyDescent="0.25"/>
    <row r="53874" ht="30.75" customHeight="1" x14ac:dyDescent="0.25"/>
    <row r="53875" ht="30.75" customHeight="1" x14ac:dyDescent="0.25"/>
    <row r="53876" ht="30.75" customHeight="1" x14ac:dyDescent="0.25"/>
    <row r="53877" ht="30.75" customHeight="1" x14ac:dyDescent="0.25"/>
    <row r="53878" ht="30.75" customHeight="1" x14ac:dyDescent="0.25"/>
    <row r="53879" ht="30.75" customHeight="1" x14ac:dyDescent="0.25"/>
    <row r="53880" ht="30.75" customHeight="1" x14ac:dyDescent="0.25"/>
    <row r="53881" ht="30.75" customHeight="1" x14ac:dyDescent="0.25"/>
    <row r="53882" ht="30.75" customHeight="1" x14ac:dyDescent="0.25"/>
    <row r="53883" ht="30.75" customHeight="1" x14ac:dyDescent="0.25"/>
    <row r="53884" ht="30.75" customHeight="1" x14ac:dyDescent="0.25"/>
    <row r="53885" ht="30.75" customHeight="1" x14ac:dyDescent="0.25"/>
    <row r="53886" ht="30.75" customHeight="1" x14ac:dyDescent="0.25"/>
    <row r="53887" ht="30.75" customHeight="1" x14ac:dyDescent="0.25"/>
    <row r="53888" ht="30.75" customHeight="1" x14ac:dyDescent="0.25"/>
    <row r="53889" ht="30.75" customHeight="1" x14ac:dyDescent="0.25"/>
    <row r="53890" ht="30.75" customHeight="1" x14ac:dyDescent="0.25"/>
    <row r="53891" ht="30.75" customHeight="1" x14ac:dyDescent="0.25"/>
    <row r="53892" ht="30.75" customHeight="1" x14ac:dyDescent="0.25"/>
    <row r="53893" ht="30.75" customHeight="1" x14ac:dyDescent="0.25"/>
    <row r="53894" ht="30.75" customHeight="1" x14ac:dyDescent="0.25"/>
    <row r="53895" ht="30.75" customHeight="1" x14ac:dyDescent="0.25"/>
    <row r="53896" ht="30.75" customHeight="1" x14ac:dyDescent="0.25"/>
    <row r="53897" ht="30.75" customHeight="1" x14ac:dyDescent="0.25"/>
    <row r="53898" ht="30.75" customHeight="1" x14ac:dyDescent="0.25"/>
    <row r="53899" ht="30.75" customHeight="1" x14ac:dyDescent="0.25"/>
    <row r="53900" ht="30.75" customHeight="1" x14ac:dyDescent="0.25"/>
    <row r="53901" ht="30.75" customHeight="1" x14ac:dyDescent="0.25"/>
    <row r="53902" ht="30.75" customHeight="1" x14ac:dyDescent="0.25"/>
    <row r="53903" ht="30.75" customHeight="1" x14ac:dyDescent="0.25"/>
    <row r="53904" ht="30.75" customHeight="1" x14ac:dyDescent="0.25"/>
    <row r="53905" ht="30.75" customHeight="1" x14ac:dyDescent="0.25"/>
    <row r="53906" ht="30.75" customHeight="1" x14ac:dyDescent="0.25"/>
    <row r="53907" ht="30.75" customHeight="1" x14ac:dyDescent="0.25"/>
    <row r="53908" ht="30.75" customHeight="1" x14ac:dyDescent="0.25"/>
    <row r="53909" ht="30.75" customHeight="1" x14ac:dyDescent="0.25"/>
    <row r="53910" ht="30.75" customHeight="1" x14ac:dyDescent="0.25"/>
    <row r="53911" ht="30.75" customHeight="1" x14ac:dyDescent="0.25"/>
    <row r="53912" ht="30.75" customHeight="1" x14ac:dyDescent="0.25"/>
    <row r="53913" ht="30.75" customHeight="1" x14ac:dyDescent="0.25"/>
    <row r="53914" ht="30.75" customHeight="1" x14ac:dyDescent="0.25"/>
    <row r="53915" ht="30.75" customHeight="1" x14ac:dyDescent="0.25"/>
    <row r="53916" ht="30.75" customHeight="1" x14ac:dyDescent="0.25"/>
    <row r="53917" ht="30.75" customHeight="1" x14ac:dyDescent="0.25"/>
    <row r="53918" ht="30.75" customHeight="1" x14ac:dyDescent="0.25"/>
    <row r="53919" ht="30.75" customHeight="1" x14ac:dyDescent="0.25"/>
    <row r="53920" ht="30.75" customHeight="1" x14ac:dyDescent="0.25"/>
    <row r="53921" ht="30.75" customHeight="1" x14ac:dyDescent="0.25"/>
    <row r="53922" ht="30.75" customHeight="1" x14ac:dyDescent="0.25"/>
    <row r="53923" ht="30.75" customHeight="1" x14ac:dyDescent="0.25"/>
    <row r="53924" ht="30.75" customHeight="1" x14ac:dyDescent="0.25"/>
    <row r="53925" ht="30.75" customHeight="1" x14ac:dyDescent="0.25"/>
    <row r="53926" ht="30.75" customHeight="1" x14ac:dyDescent="0.25"/>
    <row r="53927" ht="30.75" customHeight="1" x14ac:dyDescent="0.25"/>
    <row r="53928" ht="30.75" customHeight="1" x14ac:dyDescent="0.25"/>
    <row r="53929" ht="30.75" customHeight="1" x14ac:dyDescent="0.25"/>
    <row r="53930" ht="30.75" customHeight="1" x14ac:dyDescent="0.25"/>
    <row r="53931" ht="30.75" customHeight="1" x14ac:dyDescent="0.25"/>
    <row r="53932" ht="30.75" customHeight="1" x14ac:dyDescent="0.25"/>
    <row r="53933" ht="30.75" customHeight="1" x14ac:dyDescent="0.25"/>
    <row r="53934" ht="30.75" customHeight="1" x14ac:dyDescent="0.25"/>
    <row r="53935" ht="30.75" customHeight="1" x14ac:dyDescent="0.25"/>
    <row r="53936" ht="30.75" customHeight="1" x14ac:dyDescent="0.25"/>
    <row r="53937" ht="30.75" customHeight="1" x14ac:dyDescent="0.25"/>
    <row r="53938" ht="30.75" customHeight="1" x14ac:dyDescent="0.25"/>
    <row r="53939" ht="30.75" customHeight="1" x14ac:dyDescent="0.25"/>
    <row r="53940" ht="30.75" customHeight="1" x14ac:dyDescent="0.25"/>
    <row r="53941" ht="30.75" customHeight="1" x14ac:dyDescent="0.25"/>
    <row r="53942" ht="30.75" customHeight="1" x14ac:dyDescent="0.25"/>
    <row r="53943" ht="30.75" customHeight="1" x14ac:dyDescent="0.25"/>
    <row r="53944" ht="30.75" customHeight="1" x14ac:dyDescent="0.25"/>
    <row r="53945" ht="30.75" customHeight="1" x14ac:dyDescent="0.25"/>
    <row r="53946" ht="30.75" customHeight="1" x14ac:dyDescent="0.25"/>
    <row r="53947" ht="30.75" customHeight="1" x14ac:dyDescent="0.25"/>
    <row r="53948" ht="30.75" customHeight="1" x14ac:dyDescent="0.25"/>
    <row r="53949" ht="30.75" customHeight="1" x14ac:dyDescent="0.25"/>
    <row r="53950" ht="30.75" customHeight="1" x14ac:dyDescent="0.25"/>
    <row r="53951" ht="30.75" customHeight="1" x14ac:dyDescent="0.25"/>
    <row r="53952" ht="30.75" customHeight="1" x14ac:dyDescent="0.25"/>
    <row r="53953" ht="30.75" customHeight="1" x14ac:dyDescent="0.25"/>
    <row r="53954" ht="30.75" customHeight="1" x14ac:dyDescent="0.25"/>
    <row r="53955" ht="30.75" customHeight="1" x14ac:dyDescent="0.25"/>
    <row r="53956" ht="30.75" customHeight="1" x14ac:dyDescent="0.25"/>
    <row r="53957" ht="30.75" customHeight="1" x14ac:dyDescent="0.25"/>
    <row r="53958" ht="30.75" customHeight="1" x14ac:dyDescent="0.25"/>
    <row r="53959" ht="30.75" customHeight="1" x14ac:dyDescent="0.25"/>
    <row r="53960" ht="30.75" customHeight="1" x14ac:dyDescent="0.25"/>
    <row r="53961" ht="30.75" customHeight="1" x14ac:dyDescent="0.25"/>
    <row r="53962" ht="30.75" customHeight="1" x14ac:dyDescent="0.25"/>
    <row r="53963" ht="30.75" customHeight="1" x14ac:dyDescent="0.25"/>
    <row r="53964" ht="30.75" customHeight="1" x14ac:dyDescent="0.25"/>
    <row r="53965" ht="30.75" customHeight="1" x14ac:dyDescent="0.25"/>
    <row r="53966" ht="30.75" customHeight="1" x14ac:dyDescent="0.25"/>
    <row r="53967" ht="30.75" customHeight="1" x14ac:dyDescent="0.25"/>
    <row r="53968" ht="30.75" customHeight="1" x14ac:dyDescent="0.25"/>
    <row r="53969" ht="30.75" customHeight="1" x14ac:dyDescent="0.25"/>
    <row r="53970" ht="30.75" customHeight="1" x14ac:dyDescent="0.25"/>
    <row r="53971" ht="30.75" customHeight="1" x14ac:dyDescent="0.25"/>
    <row r="53972" ht="30.75" customHeight="1" x14ac:dyDescent="0.25"/>
    <row r="53973" ht="30.75" customHeight="1" x14ac:dyDescent="0.25"/>
    <row r="53974" ht="30.75" customHeight="1" x14ac:dyDescent="0.25"/>
    <row r="53975" ht="30.75" customHeight="1" x14ac:dyDescent="0.25"/>
    <row r="53976" ht="30.75" customHeight="1" x14ac:dyDescent="0.25"/>
    <row r="53977" ht="30.75" customHeight="1" x14ac:dyDescent="0.25"/>
    <row r="53978" ht="30.75" customHeight="1" x14ac:dyDescent="0.25"/>
    <row r="53979" ht="30.75" customHeight="1" x14ac:dyDescent="0.25"/>
    <row r="53980" ht="30.75" customHeight="1" x14ac:dyDescent="0.25"/>
    <row r="53981" ht="30.75" customHeight="1" x14ac:dyDescent="0.25"/>
    <row r="53982" ht="30.75" customHeight="1" x14ac:dyDescent="0.25"/>
    <row r="53983" ht="30.75" customHeight="1" x14ac:dyDescent="0.25"/>
    <row r="53984" ht="30.75" customHeight="1" x14ac:dyDescent="0.25"/>
    <row r="53985" ht="30.75" customHeight="1" x14ac:dyDescent="0.25"/>
    <row r="53986" ht="30.75" customHeight="1" x14ac:dyDescent="0.25"/>
    <row r="53987" ht="30.75" customHeight="1" x14ac:dyDescent="0.25"/>
    <row r="53988" ht="30.75" customHeight="1" x14ac:dyDescent="0.25"/>
    <row r="53989" ht="30.75" customHeight="1" x14ac:dyDescent="0.25"/>
    <row r="53990" ht="30.75" customHeight="1" x14ac:dyDescent="0.25"/>
    <row r="53991" ht="30.75" customHeight="1" x14ac:dyDescent="0.25"/>
    <row r="53992" ht="30.75" customHeight="1" x14ac:dyDescent="0.25"/>
    <row r="53993" ht="30.75" customHeight="1" x14ac:dyDescent="0.25"/>
    <row r="53994" ht="30.75" customHeight="1" x14ac:dyDescent="0.25"/>
    <row r="53995" ht="30.75" customHeight="1" x14ac:dyDescent="0.25"/>
    <row r="53996" ht="30.75" customHeight="1" x14ac:dyDescent="0.25"/>
    <row r="53997" ht="30.75" customHeight="1" x14ac:dyDescent="0.25"/>
    <row r="53998" ht="30.75" customHeight="1" x14ac:dyDescent="0.25"/>
    <row r="53999" ht="30.75" customHeight="1" x14ac:dyDescent="0.25"/>
    <row r="54000" ht="30.75" customHeight="1" x14ac:dyDescent="0.25"/>
    <row r="54001" ht="30.75" customHeight="1" x14ac:dyDescent="0.25"/>
    <row r="54002" ht="30.75" customHeight="1" x14ac:dyDescent="0.25"/>
    <row r="54003" ht="30.75" customHeight="1" x14ac:dyDescent="0.25"/>
    <row r="54004" ht="30.75" customHeight="1" x14ac:dyDescent="0.25"/>
    <row r="54005" ht="30.75" customHeight="1" x14ac:dyDescent="0.25"/>
    <row r="54006" ht="30.75" customHeight="1" x14ac:dyDescent="0.25"/>
    <row r="54007" ht="30.75" customHeight="1" x14ac:dyDescent="0.25"/>
    <row r="54008" ht="30.75" customHeight="1" x14ac:dyDescent="0.25"/>
    <row r="54009" ht="30.75" customHeight="1" x14ac:dyDescent="0.25"/>
    <row r="54010" ht="30.75" customHeight="1" x14ac:dyDescent="0.25"/>
    <row r="54011" ht="30.75" customHeight="1" x14ac:dyDescent="0.25"/>
    <row r="54012" ht="30.75" customHeight="1" x14ac:dyDescent="0.25"/>
    <row r="54013" ht="30.75" customHeight="1" x14ac:dyDescent="0.25"/>
    <row r="54014" ht="30.75" customHeight="1" x14ac:dyDescent="0.25"/>
    <row r="54015" ht="30.75" customHeight="1" x14ac:dyDescent="0.25"/>
    <row r="54016" ht="30.75" customHeight="1" x14ac:dyDescent="0.25"/>
    <row r="54017" ht="30.75" customHeight="1" x14ac:dyDescent="0.25"/>
    <row r="54018" ht="30.75" customHeight="1" x14ac:dyDescent="0.25"/>
    <row r="54019" ht="30.75" customHeight="1" x14ac:dyDescent="0.25"/>
    <row r="54020" ht="30.75" customHeight="1" x14ac:dyDescent="0.25"/>
    <row r="54021" ht="30.75" customHeight="1" x14ac:dyDescent="0.25"/>
    <row r="54022" ht="30.75" customHeight="1" x14ac:dyDescent="0.25"/>
    <row r="54023" ht="30.75" customHeight="1" x14ac:dyDescent="0.25"/>
    <row r="54024" ht="30.75" customHeight="1" x14ac:dyDescent="0.25"/>
    <row r="54025" ht="30.75" customHeight="1" x14ac:dyDescent="0.25"/>
    <row r="54026" ht="30.75" customHeight="1" x14ac:dyDescent="0.25"/>
    <row r="54027" ht="30.75" customHeight="1" x14ac:dyDescent="0.25"/>
    <row r="54028" ht="30.75" customHeight="1" x14ac:dyDescent="0.25"/>
    <row r="54029" ht="30.75" customHeight="1" x14ac:dyDescent="0.25"/>
    <row r="54030" ht="30.75" customHeight="1" x14ac:dyDescent="0.25"/>
    <row r="54031" ht="30.75" customHeight="1" x14ac:dyDescent="0.25"/>
    <row r="54032" ht="30.75" customHeight="1" x14ac:dyDescent="0.25"/>
    <row r="54033" ht="30.75" customHeight="1" x14ac:dyDescent="0.25"/>
    <row r="54034" ht="30.75" customHeight="1" x14ac:dyDescent="0.25"/>
    <row r="54035" ht="30.75" customHeight="1" x14ac:dyDescent="0.25"/>
    <row r="54036" ht="30.75" customHeight="1" x14ac:dyDescent="0.25"/>
    <row r="54037" ht="30.75" customHeight="1" x14ac:dyDescent="0.25"/>
    <row r="54038" ht="30.75" customHeight="1" x14ac:dyDescent="0.25"/>
    <row r="54039" ht="30.75" customHeight="1" x14ac:dyDescent="0.25"/>
    <row r="54040" ht="30.75" customHeight="1" x14ac:dyDescent="0.25"/>
    <row r="54041" ht="30.75" customHeight="1" x14ac:dyDescent="0.25"/>
    <row r="54042" ht="30.75" customHeight="1" x14ac:dyDescent="0.25"/>
    <row r="54043" ht="30.75" customHeight="1" x14ac:dyDescent="0.25"/>
    <row r="54044" ht="30.75" customHeight="1" x14ac:dyDescent="0.25"/>
    <row r="54045" ht="30.75" customHeight="1" x14ac:dyDescent="0.25"/>
    <row r="54046" ht="30.75" customHeight="1" x14ac:dyDescent="0.25"/>
    <row r="54047" ht="30.75" customHeight="1" x14ac:dyDescent="0.25"/>
    <row r="54048" ht="30.75" customHeight="1" x14ac:dyDescent="0.25"/>
    <row r="54049" ht="30.75" customHeight="1" x14ac:dyDescent="0.25"/>
    <row r="54050" ht="30.75" customHeight="1" x14ac:dyDescent="0.25"/>
    <row r="54051" ht="30.75" customHeight="1" x14ac:dyDescent="0.25"/>
    <row r="54052" ht="30.75" customHeight="1" x14ac:dyDescent="0.25"/>
    <row r="54053" ht="30.75" customHeight="1" x14ac:dyDescent="0.25"/>
    <row r="54054" ht="30.75" customHeight="1" x14ac:dyDescent="0.25"/>
    <row r="54055" ht="30.75" customHeight="1" x14ac:dyDescent="0.25"/>
    <row r="54056" ht="30.75" customHeight="1" x14ac:dyDescent="0.25"/>
    <row r="54057" ht="30.75" customHeight="1" x14ac:dyDescent="0.25"/>
    <row r="54058" ht="30.75" customHeight="1" x14ac:dyDescent="0.25"/>
    <row r="54059" ht="30.75" customHeight="1" x14ac:dyDescent="0.25"/>
    <row r="54060" ht="30.75" customHeight="1" x14ac:dyDescent="0.25"/>
    <row r="54061" ht="30.75" customHeight="1" x14ac:dyDescent="0.25"/>
    <row r="54062" ht="30.75" customHeight="1" x14ac:dyDescent="0.25"/>
    <row r="54063" ht="30.75" customHeight="1" x14ac:dyDescent="0.25"/>
    <row r="54064" ht="30.75" customHeight="1" x14ac:dyDescent="0.25"/>
    <row r="54065" ht="30.75" customHeight="1" x14ac:dyDescent="0.25"/>
    <row r="54066" ht="30.75" customHeight="1" x14ac:dyDescent="0.25"/>
    <row r="54067" ht="30.75" customHeight="1" x14ac:dyDescent="0.25"/>
    <row r="54068" ht="30.75" customHeight="1" x14ac:dyDescent="0.25"/>
    <row r="54069" ht="30.75" customHeight="1" x14ac:dyDescent="0.25"/>
    <row r="54070" ht="30.75" customHeight="1" x14ac:dyDescent="0.25"/>
    <row r="54071" ht="30.75" customHeight="1" x14ac:dyDescent="0.25"/>
    <row r="54072" ht="30.75" customHeight="1" x14ac:dyDescent="0.25"/>
    <row r="54073" ht="30.75" customHeight="1" x14ac:dyDescent="0.25"/>
    <row r="54074" ht="30.75" customHeight="1" x14ac:dyDescent="0.25"/>
    <row r="54075" ht="30.75" customHeight="1" x14ac:dyDescent="0.25"/>
    <row r="54076" ht="30.75" customHeight="1" x14ac:dyDescent="0.25"/>
    <row r="54077" ht="30.75" customHeight="1" x14ac:dyDescent="0.25"/>
    <row r="54078" ht="30.75" customHeight="1" x14ac:dyDescent="0.25"/>
    <row r="54079" ht="30.75" customHeight="1" x14ac:dyDescent="0.25"/>
    <row r="54080" ht="30.75" customHeight="1" x14ac:dyDescent="0.25"/>
    <row r="54081" ht="30.75" customHeight="1" x14ac:dyDescent="0.25"/>
    <row r="54082" ht="30.75" customHeight="1" x14ac:dyDescent="0.25"/>
    <row r="54083" ht="30.75" customHeight="1" x14ac:dyDescent="0.25"/>
    <row r="54084" ht="30.75" customHeight="1" x14ac:dyDescent="0.25"/>
    <row r="54085" ht="30.75" customHeight="1" x14ac:dyDescent="0.25"/>
    <row r="54086" ht="30.75" customHeight="1" x14ac:dyDescent="0.25"/>
    <row r="54087" ht="30.75" customHeight="1" x14ac:dyDescent="0.25"/>
    <row r="54088" ht="30.75" customHeight="1" x14ac:dyDescent="0.25"/>
    <row r="54089" ht="30.75" customHeight="1" x14ac:dyDescent="0.25"/>
    <row r="54090" ht="30.75" customHeight="1" x14ac:dyDescent="0.25"/>
    <row r="54091" ht="30.75" customHeight="1" x14ac:dyDescent="0.25"/>
    <row r="54092" ht="30.75" customHeight="1" x14ac:dyDescent="0.25"/>
    <row r="54093" ht="30.75" customHeight="1" x14ac:dyDescent="0.25"/>
    <row r="54094" ht="30.75" customHeight="1" x14ac:dyDescent="0.25"/>
    <row r="54095" ht="30.75" customHeight="1" x14ac:dyDescent="0.25"/>
    <row r="54096" ht="30.75" customHeight="1" x14ac:dyDescent="0.25"/>
    <row r="54097" ht="30.75" customHeight="1" x14ac:dyDescent="0.25"/>
    <row r="54098" ht="30.75" customHeight="1" x14ac:dyDescent="0.25"/>
    <row r="54099" ht="30.75" customHeight="1" x14ac:dyDescent="0.25"/>
    <row r="54100" ht="30.75" customHeight="1" x14ac:dyDescent="0.25"/>
    <row r="54101" ht="30.75" customHeight="1" x14ac:dyDescent="0.25"/>
    <row r="54102" ht="30.75" customHeight="1" x14ac:dyDescent="0.25"/>
    <row r="54103" ht="30.75" customHeight="1" x14ac:dyDescent="0.25"/>
    <row r="54104" ht="30.75" customHeight="1" x14ac:dyDescent="0.25"/>
    <row r="54105" ht="30.75" customHeight="1" x14ac:dyDescent="0.25"/>
    <row r="54106" ht="30.75" customHeight="1" x14ac:dyDescent="0.25"/>
    <row r="54107" ht="30.75" customHeight="1" x14ac:dyDescent="0.25"/>
    <row r="54108" ht="30.75" customHeight="1" x14ac:dyDescent="0.25"/>
    <row r="54109" ht="30.75" customHeight="1" x14ac:dyDescent="0.25"/>
    <row r="54110" ht="30.75" customHeight="1" x14ac:dyDescent="0.25"/>
    <row r="54111" ht="30.75" customHeight="1" x14ac:dyDescent="0.25"/>
    <row r="54112" ht="30.75" customHeight="1" x14ac:dyDescent="0.25"/>
    <row r="54113" ht="30.75" customHeight="1" x14ac:dyDescent="0.25"/>
    <row r="54114" ht="30.75" customHeight="1" x14ac:dyDescent="0.25"/>
    <row r="54115" ht="30.75" customHeight="1" x14ac:dyDescent="0.25"/>
    <row r="54116" ht="30.75" customHeight="1" x14ac:dyDescent="0.25"/>
    <row r="54117" ht="30.75" customHeight="1" x14ac:dyDescent="0.25"/>
    <row r="54118" ht="30.75" customHeight="1" x14ac:dyDescent="0.25"/>
    <row r="54119" ht="30.75" customHeight="1" x14ac:dyDescent="0.25"/>
    <row r="54120" ht="30.75" customHeight="1" x14ac:dyDescent="0.25"/>
    <row r="54121" ht="30.75" customHeight="1" x14ac:dyDescent="0.25"/>
    <row r="54122" ht="30.75" customHeight="1" x14ac:dyDescent="0.25"/>
    <row r="54123" ht="30.75" customHeight="1" x14ac:dyDescent="0.25"/>
    <row r="54124" ht="30.75" customHeight="1" x14ac:dyDescent="0.25"/>
    <row r="54125" ht="30.75" customHeight="1" x14ac:dyDescent="0.25"/>
    <row r="54126" ht="30.75" customHeight="1" x14ac:dyDescent="0.25"/>
    <row r="54127" ht="30.75" customHeight="1" x14ac:dyDescent="0.25"/>
    <row r="54128" ht="30.75" customHeight="1" x14ac:dyDescent="0.25"/>
    <row r="54129" ht="30.75" customHeight="1" x14ac:dyDescent="0.25"/>
    <row r="54130" ht="30.75" customHeight="1" x14ac:dyDescent="0.25"/>
    <row r="54131" ht="30.75" customHeight="1" x14ac:dyDescent="0.25"/>
    <row r="54132" ht="30.75" customHeight="1" x14ac:dyDescent="0.25"/>
    <row r="54133" ht="30.75" customHeight="1" x14ac:dyDescent="0.25"/>
    <row r="54134" ht="30.75" customHeight="1" x14ac:dyDescent="0.25"/>
    <row r="54135" ht="30.75" customHeight="1" x14ac:dyDescent="0.25"/>
    <row r="54136" ht="30.75" customHeight="1" x14ac:dyDescent="0.25"/>
    <row r="54137" ht="30.75" customHeight="1" x14ac:dyDescent="0.25"/>
    <row r="54138" ht="30.75" customHeight="1" x14ac:dyDescent="0.25"/>
    <row r="54139" ht="30.75" customHeight="1" x14ac:dyDescent="0.25"/>
    <row r="54140" ht="30.75" customHeight="1" x14ac:dyDescent="0.25"/>
    <row r="54141" ht="30.75" customHeight="1" x14ac:dyDescent="0.25"/>
    <row r="54142" ht="30.75" customHeight="1" x14ac:dyDescent="0.25"/>
    <row r="54143" ht="30.75" customHeight="1" x14ac:dyDescent="0.25"/>
    <row r="54144" ht="30.75" customHeight="1" x14ac:dyDescent="0.25"/>
    <row r="54145" ht="30.75" customHeight="1" x14ac:dyDescent="0.25"/>
    <row r="54146" ht="30.75" customHeight="1" x14ac:dyDescent="0.25"/>
    <row r="54147" ht="30.75" customHeight="1" x14ac:dyDescent="0.25"/>
    <row r="54148" ht="30.75" customHeight="1" x14ac:dyDescent="0.25"/>
    <row r="54149" ht="30.75" customHeight="1" x14ac:dyDescent="0.25"/>
    <row r="54150" ht="30.75" customHeight="1" x14ac:dyDescent="0.25"/>
    <row r="54151" ht="30.75" customHeight="1" x14ac:dyDescent="0.25"/>
    <row r="54152" ht="30.75" customHeight="1" x14ac:dyDescent="0.25"/>
    <row r="54153" ht="30.75" customHeight="1" x14ac:dyDescent="0.25"/>
    <row r="54154" ht="30.75" customHeight="1" x14ac:dyDescent="0.25"/>
    <row r="54155" ht="30.75" customHeight="1" x14ac:dyDescent="0.25"/>
    <row r="54156" ht="30.75" customHeight="1" x14ac:dyDescent="0.25"/>
    <row r="54157" ht="30.75" customHeight="1" x14ac:dyDescent="0.25"/>
    <row r="54158" ht="30.75" customHeight="1" x14ac:dyDescent="0.25"/>
    <row r="54159" ht="30.75" customHeight="1" x14ac:dyDescent="0.25"/>
    <row r="54160" ht="30.75" customHeight="1" x14ac:dyDescent="0.25"/>
    <row r="54161" ht="30.75" customHeight="1" x14ac:dyDescent="0.25"/>
    <row r="54162" ht="30.75" customHeight="1" x14ac:dyDescent="0.25"/>
    <row r="54163" ht="30.75" customHeight="1" x14ac:dyDescent="0.25"/>
    <row r="54164" ht="30.75" customHeight="1" x14ac:dyDescent="0.25"/>
    <row r="54165" ht="30.75" customHeight="1" x14ac:dyDescent="0.25"/>
    <row r="54166" ht="30.75" customHeight="1" x14ac:dyDescent="0.25"/>
    <row r="54167" ht="30.75" customHeight="1" x14ac:dyDescent="0.25"/>
    <row r="54168" ht="30.75" customHeight="1" x14ac:dyDescent="0.25"/>
    <row r="54169" ht="30.75" customHeight="1" x14ac:dyDescent="0.25"/>
    <row r="54170" ht="30.75" customHeight="1" x14ac:dyDescent="0.25"/>
    <row r="54171" ht="30.75" customHeight="1" x14ac:dyDescent="0.25"/>
    <row r="54172" ht="30.75" customHeight="1" x14ac:dyDescent="0.25"/>
    <row r="54173" ht="30.75" customHeight="1" x14ac:dyDescent="0.25"/>
    <row r="54174" ht="30.75" customHeight="1" x14ac:dyDescent="0.25"/>
    <row r="54175" ht="30.75" customHeight="1" x14ac:dyDescent="0.25"/>
    <row r="54176" ht="30.75" customHeight="1" x14ac:dyDescent="0.25"/>
    <row r="54177" ht="30.75" customHeight="1" x14ac:dyDescent="0.25"/>
    <row r="54178" ht="30.75" customHeight="1" x14ac:dyDescent="0.25"/>
    <row r="54179" ht="30.75" customHeight="1" x14ac:dyDescent="0.25"/>
    <row r="54180" ht="30.75" customHeight="1" x14ac:dyDescent="0.25"/>
    <row r="54181" ht="30.75" customHeight="1" x14ac:dyDescent="0.25"/>
    <row r="54182" ht="30.75" customHeight="1" x14ac:dyDescent="0.25"/>
    <row r="54183" ht="30.75" customHeight="1" x14ac:dyDescent="0.25"/>
    <row r="54184" ht="30.75" customHeight="1" x14ac:dyDescent="0.25"/>
    <row r="54185" ht="30.75" customHeight="1" x14ac:dyDescent="0.25"/>
    <row r="54186" ht="30.75" customHeight="1" x14ac:dyDescent="0.25"/>
    <row r="54187" ht="30.75" customHeight="1" x14ac:dyDescent="0.25"/>
    <row r="54188" ht="30.75" customHeight="1" x14ac:dyDescent="0.25"/>
    <row r="54189" ht="30.75" customHeight="1" x14ac:dyDescent="0.25"/>
    <row r="54190" ht="30.75" customHeight="1" x14ac:dyDescent="0.25"/>
    <row r="54191" ht="30.75" customHeight="1" x14ac:dyDescent="0.25"/>
    <row r="54192" ht="30.75" customHeight="1" x14ac:dyDescent="0.25"/>
    <row r="54193" ht="30.75" customHeight="1" x14ac:dyDescent="0.25"/>
    <row r="54194" ht="30.75" customHeight="1" x14ac:dyDescent="0.25"/>
    <row r="54195" ht="30.75" customHeight="1" x14ac:dyDescent="0.25"/>
    <row r="54196" ht="30.75" customHeight="1" x14ac:dyDescent="0.25"/>
    <row r="54197" ht="30.75" customHeight="1" x14ac:dyDescent="0.25"/>
    <row r="54198" ht="30.75" customHeight="1" x14ac:dyDescent="0.25"/>
    <row r="54199" ht="30.75" customHeight="1" x14ac:dyDescent="0.25"/>
    <row r="54200" ht="30.75" customHeight="1" x14ac:dyDescent="0.25"/>
    <row r="54201" ht="30.75" customHeight="1" x14ac:dyDescent="0.25"/>
    <row r="54202" ht="30.75" customHeight="1" x14ac:dyDescent="0.25"/>
    <row r="54203" ht="30.75" customHeight="1" x14ac:dyDescent="0.25"/>
    <row r="54204" ht="30.75" customHeight="1" x14ac:dyDescent="0.25"/>
    <row r="54205" ht="30.75" customHeight="1" x14ac:dyDescent="0.25"/>
    <row r="54206" ht="30.75" customHeight="1" x14ac:dyDescent="0.25"/>
    <row r="54207" ht="30.75" customHeight="1" x14ac:dyDescent="0.25"/>
    <row r="54208" ht="30.75" customHeight="1" x14ac:dyDescent="0.25"/>
    <row r="54209" ht="30.75" customHeight="1" x14ac:dyDescent="0.25"/>
    <row r="54210" ht="30.75" customHeight="1" x14ac:dyDescent="0.25"/>
    <row r="54211" ht="30.75" customHeight="1" x14ac:dyDescent="0.25"/>
    <row r="54212" ht="30.75" customHeight="1" x14ac:dyDescent="0.25"/>
    <row r="54213" ht="30.75" customHeight="1" x14ac:dyDescent="0.25"/>
    <row r="54214" ht="30.75" customHeight="1" x14ac:dyDescent="0.25"/>
    <row r="54215" ht="30.75" customHeight="1" x14ac:dyDescent="0.25"/>
    <row r="54216" ht="30.75" customHeight="1" x14ac:dyDescent="0.25"/>
    <row r="54217" ht="30.75" customHeight="1" x14ac:dyDescent="0.25"/>
    <row r="54218" ht="30.75" customHeight="1" x14ac:dyDescent="0.25"/>
    <row r="54219" ht="30.75" customHeight="1" x14ac:dyDescent="0.25"/>
    <row r="54220" ht="30.75" customHeight="1" x14ac:dyDescent="0.25"/>
    <row r="54221" ht="30.75" customHeight="1" x14ac:dyDescent="0.25"/>
    <row r="54222" ht="30.75" customHeight="1" x14ac:dyDescent="0.25"/>
    <row r="54223" ht="30.75" customHeight="1" x14ac:dyDescent="0.25"/>
    <row r="54224" ht="30.75" customHeight="1" x14ac:dyDescent="0.25"/>
    <row r="54225" ht="30.75" customHeight="1" x14ac:dyDescent="0.25"/>
    <row r="54226" ht="30.75" customHeight="1" x14ac:dyDescent="0.25"/>
    <row r="54227" ht="30.75" customHeight="1" x14ac:dyDescent="0.25"/>
    <row r="54228" ht="30.75" customHeight="1" x14ac:dyDescent="0.25"/>
    <row r="54229" ht="30.75" customHeight="1" x14ac:dyDescent="0.25"/>
    <row r="54230" ht="30.75" customHeight="1" x14ac:dyDescent="0.25"/>
    <row r="54231" ht="30.75" customHeight="1" x14ac:dyDescent="0.25"/>
    <row r="54232" ht="30.75" customHeight="1" x14ac:dyDescent="0.25"/>
    <row r="54233" ht="30.75" customHeight="1" x14ac:dyDescent="0.25"/>
    <row r="54234" ht="30.75" customHeight="1" x14ac:dyDescent="0.25"/>
    <row r="54235" ht="30.75" customHeight="1" x14ac:dyDescent="0.25"/>
    <row r="54236" ht="30.75" customHeight="1" x14ac:dyDescent="0.25"/>
    <row r="54237" ht="30.75" customHeight="1" x14ac:dyDescent="0.25"/>
    <row r="54238" ht="30.75" customHeight="1" x14ac:dyDescent="0.25"/>
    <row r="54239" ht="30.75" customHeight="1" x14ac:dyDescent="0.25"/>
    <row r="54240" ht="30.75" customHeight="1" x14ac:dyDescent="0.25"/>
    <row r="54241" ht="30.75" customHeight="1" x14ac:dyDescent="0.25"/>
    <row r="54242" ht="30.75" customHeight="1" x14ac:dyDescent="0.25"/>
    <row r="54243" ht="30.75" customHeight="1" x14ac:dyDescent="0.25"/>
    <row r="54244" ht="30.75" customHeight="1" x14ac:dyDescent="0.25"/>
    <row r="54245" ht="30.75" customHeight="1" x14ac:dyDescent="0.25"/>
    <row r="54246" ht="30.75" customHeight="1" x14ac:dyDescent="0.25"/>
    <row r="54247" ht="30.75" customHeight="1" x14ac:dyDescent="0.25"/>
    <row r="54248" ht="30.75" customHeight="1" x14ac:dyDescent="0.25"/>
    <row r="54249" ht="30.75" customHeight="1" x14ac:dyDescent="0.25"/>
    <row r="54250" ht="30.75" customHeight="1" x14ac:dyDescent="0.25"/>
    <row r="54251" ht="30.75" customHeight="1" x14ac:dyDescent="0.25"/>
    <row r="54252" ht="30.75" customHeight="1" x14ac:dyDescent="0.25"/>
    <row r="54253" ht="30.75" customHeight="1" x14ac:dyDescent="0.25"/>
    <row r="54254" ht="30.75" customHeight="1" x14ac:dyDescent="0.25"/>
    <row r="54255" ht="30.75" customHeight="1" x14ac:dyDescent="0.25"/>
    <row r="54256" ht="30.75" customHeight="1" x14ac:dyDescent="0.25"/>
    <row r="54257" ht="30.75" customHeight="1" x14ac:dyDescent="0.25"/>
    <row r="54258" ht="30.75" customHeight="1" x14ac:dyDescent="0.25"/>
    <row r="54259" ht="30.75" customHeight="1" x14ac:dyDescent="0.25"/>
    <row r="54260" ht="30.75" customHeight="1" x14ac:dyDescent="0.25"/>
    <row r="54261" ht="30.75" customHeight="1" x14ac:dyDescent="0.25"/>
    <row r="54262" ht="30.75" customHeight="1" x14ac:dyDescent="0.25"/>
    <row r="54263" ht="30.75" customHeight="1" x14ac:dyDescent="0.25"/>
    <row r="54264" ht="30.75" customHeight="1" x14ac:dyDescent="0.25"/>
    <row r="54265" ht="30.75" customHeight="1" x14ac:dyDescent="0.25"/>
    <row r="54266" ht="30.75" customHeight="1" x14ac:dyDescent="0.25"/>
    <row r="54267" ht="30.75" customHeight="1" x14ac:dyDescent="0.25"/>
    <row r="54268" ht="30.75" customHeight="1" x14ac:dyDescent="0.25"/>
    <row r="54269" ht="30.75" customHeight="1" x14ac:dyDescent="0.25"/>
    <row r="54270" ht="30.75" customHeight="1" x14ac:dyDescent="0.25"/>
    <row r="54271" ht="30.75" customHeight="1" x14ac:dyDescent="0.25"/>
    <row r="54272" ht="30.75" customHeight="1" x14ac:dyDescent="0.25"/>
    <row r="54273" ht="30.75" customHeight="1" x14ac:dyDescent="0.25"/>
    <row r="54274" ht="30.75" customHeight="1" x14ac:dyDescent="0.25"/>
    <row r="54275" ht="30.75" customHeight="1" x14ac:dyDescent="0.25"/>
    <row r="54276" ht="30.75" customHeight="1" x14ac:dyDescent="0.25"/>
    <row r="54277" ht="30.75" customHeight="1" x14ac:dyDescent="0.25"/>
    <row r="54278" ht="30.75" customHeight="1" x14ac:dyDescent="0.25"/>
    <row r="54279" ht="30.75" customHeight="1" x14ac:dyDescent="0.25"/>
    <row r="54280" ht="30.75" customHeight="1" x14ac:dyDescent="0.25"/>
    <row r="54281" ht="30.75" customHeight="1" x14ac:dyDescent="0.25"/>
    <row r="54282" ht="30.75" customHeight="1" x14ac:dyDescent="0.25"/>
    <row r="54283" ht="30.75" customHeight="1" x14ac:dyDescent="0.25"/>
    <row r="54284" ht="30.75" customHeight="1" x14ac:dyDescent="0.25"/>
    <row r="54285" ht="30.75" customHeight="1" x14ac:dyDescent="0.25"/>
    <row r="54286" ht="30.75" customHeight="1" x14ac:dyDescent="0.25"/>
    <row r="54287" ht="30.75" customHeight="1" x14ac:dyDescent="0.25"/>
    <row r="54288" ht="30.75" customHeight="1" x14ac:dyDescent="0.25"/>
    <row r="54289" ht="30.75" customHeight="1" x14ac:dyDescent="0.25"/>
    <row r="54290" ht="30.75" customHeight="1" x14ac:dyDescent="0.25"/>
    <row r="54291" ht="30.75" customHeight="1" x14ac:dyDescent="0.25"/>
    <row r="54292" ht="30.75" customHeight="1" x14ac:dyDescent="0.25"/>
    <row r="54293" ht="30.75" customHeight="1" x14ac:dyDescent="0.25"/>
    <row r="54294" ht="30.75" customHeight="1" x14ac:dyDescent="0.25"/>
    <row r="54295" ht="30.75" customHeight="1" x14ac:dyDescent="0.25"/>
    <row r="54296" ht="30.75" customHeight="1" x14ac:dyDescent="0.25"/>
    <row r="54297" ht="30.75" customHeight="1" x14ac:dyDescent="0.25"/>
    <row r="54298" ht="30.75" customHeight="1" x14ac:dyDescent="0.25"/>
    <row r="54299" ht="30.75" customHeight="1" x14ac:dyDescent="0.25"/>
    <row r="54300" ht="30.75" customHeight="1" x14ac:dyDescent="0.25"/>
    <row r="54301" ht="30.75" customHeight="1" x14ac:dyDescent="0.25"/>
    <row r="54302" ht="30.75" customHeight="1" x14ac:dyDescent="0.25"/>
    <row r="54303" ht="30.75" customHeight="1" x14ac:dyDescent="0.25"/>
    <row r="54304" ht="30.75" customHeight="1" x14ac:dyDescent="0.25"/>
    <row r="54305" ht="30.75" customHeight="1" x14ac:dyDescent="0.25"/>
    <row r="54306" ht="30.75" customHeight="1" x14ac:dyDescent="0.25"/>
    <row r="54307" ht="30.75" customHeight="1" x14ac:dyDescent="0.25"/>
    <row r="54308" ht="30.75" customHeight="1" x14ac:dyDescent="0.25"/>
    <row r="54309" ht="30.75" customHeight="1" x14ac:dyDescent="0.25"/>
    <row r="54310" ht="30.75" customHeight="1" x14ac:dyDescent="0.25"/>
    <row r="54311" ht="30.75" customHeight="1" x14ac:dyDescent="0.25"/>
    <row r="54312" ht="30.75" customHeight="1" x14ac:dyDescent="0.25"/>
    <row r="54313" ht="30.75" customHeight="1" x14ac:dyDescent="0.25"/>
    <row r="54314" ht="30.75" customHeight="1" x14ac:dyDescent="0.25"/>
    <row r="54315" ht="30.75" customHeight="1" x14ac:dyDescent="0.25"/>
    <row r="54316" ht="30.75" customHeight="1" x14ac:dyDescent="0.25"/>
    <row r="54317" ht="30.75" customHeight="1" x14ac:dyDescent="0.25"/>
    <row r="54318" ht="30.75" customHeight="1" x14ac:dyDescent="0.25"/>
    <row r="54319" ht="30.75" customHeight="1" x14ac:dyDescent="0.25"/>
    <row r="54320" ht="30.75" customHeight="1" x14ac:dyDescent="0.25"/>
    <row r="54321" ht="30.75" customHeight="1" x14ac:dyDescent="0.25"/>
    <row r="54322" ht="30.75" customHeight="1" x14ac:dyDescent="0.25"/>
    <row r="54323" ht="30.75" customHeight="1" x14ac:dyDescent="0.25"/>
    <row r="54324" ht="30.75" customHeight="1" x14ac:dyDescent="0.25"/>
    <row r="54325" ht="30.75" customHeight="1" x14ac:dyDescent="0.25"/>
    <row r="54326" ht="30.75" customHeight="1" x14ac:dyDescent="0.25"/>
    <row r="54327" ht="30.75" customHeight="1" x14ac:dyDescent="0.25"/>
    <row r="54328" ht="30.75" customHeight="1" x14ac:dyDescent="0.25"/>
    <row r="54329" ht="30.75" customHeight="1" x14ac:dyDescent="0.25"/>
    <row r="54330" ht="30.75" customHeight="1" x14ac:dyDescent="0.25"/>
    <row r="54331" ht="30.75" customHeight="1" x14ac:dyDescent="0.25"/>
    <row r="54332" ht="30.75" customHeight="1" x14ac:dyDescent="0.25"/>
    <row r="54333" ht="30.75" customHeight="1" x14ac:dyDescent="0.25"/>
    <row r="54334" ht="30.75" customHeight="1" x14ac:dyDescent="0.25"/>
    <row r="54335" ht="30.75" customHeight="1" x14ac:dyDescent="0.25"/>
    <row r="54336" ht="30.75" customHeight="1" x14ac:dyDescent="0.25"/>
    <row r="54337" ht="30.75" customHeight="1" x14ac:dyDescent="0.25"/>
    <row r="54338" ht="30.75" customHeight="1" x14ac:dyDescent="0.25"/>
    <row r="54339" ht="30.75" customHeight="1" x14ac:dyDescent="0.25"/>
    <row r="54340" ht="30.75" customHeight="1" x14ac:dyDescent="0.25"/>
    <row r="54341" ht="30.75" customHeight="1" x14ac:dyDescent="0.25"/>
    <row r="54342" ht="30.75" customHeight="1" x14ac:dyDescent="0.25"/>
    <row r="54343" ht="30.75" customHeight="1" x14ac:dyDescent="0.25"/>
    <row r="54344" ht="30.75" customHeight="1" x14ac:dyDescent="0.25"/>
    <row r="54345" ht="30.75" customHeight="1" x14ac:dyDescent="0.25"/>
    <row r="54346" ht="30.75" customHeight="1" x14ac:dyDescent="0.25"/>
    <row r="54347" ht="30.75" customHeight="1" x14ac:dyDescent="0.25"/>
    <row r="54348" ht="30.75" customHeight="1" x14ac:dyDescent="0.25"/>
    <row r="54349" ht="30.75" customHeight="1" x14ac:dyDescent="0.25"/>
    <row r="54350" ht="30.75" customHeight="1" x14ac:dyDescent="0.25"/>
    <row r="54351" ht="30.75" customHeight="1" x14ac:dyDescent="0.25"/>
    <row r="54352" ht="30.75" customHeight="1" x14ac:dyDescent="0.25"/>
    <row r="54353" ht="30.75" customHeight="1" x14ac:dyDescent="0.25"/>
    <row r="54354" ht="30.75" customHeight="1" x14ac:dyDescent="0.25"/>
    <row r="54355" ht="30.75" customHeight="1" x14ac:dyDescent="0.25"/>
    <row r="54356" ht="30.75" customHeight="1" x14ac:dyDescent="0.25"/>
    <row r="54357" ht="30.75" customHeight="1" x14ac:dyDescent="0.25"/>
    <row r="54358" ht="30.75" customHeight="1" x14ac:dyDescent="0.25"/>
    <row r="54359" ht="30.75" customHeight="1" x14ac:dyDescent="0.25"/>
    <row r="54360" ht="30.75" customHeight="1" x14ac:dyDescent="0.25"/>
    <row r="54361" ht="30.75" customHeight="1" x14ac:dyDescent="0.25"/>
    <row r="54362" ht="30.75" customHeight="1" x14ac:dyDescent="0.25"/>
    <row r="54363" ht="30.75" customHeight="1" x14ac:dyDescent="0.25"/>
    <row r="54364" ht="30.75" customHeight="1" x14ac:dyDescent="0.25"/>
    <row r="54365" ht="30.75" customHeight="1" x14ac:dyDescent="0.25"/>
    <row r="54366" ht="30.75" customHeight="1" x14ac:dyDescent="0.25"/>
    <row r="54367" ht="30.75" customHeight="1" x14ac:dyDescent="0.25"/>
    <row r="54368" ht="30.75" customHeight="1" x14ac:dyDescent="0.25"/>
    <row r="54369" ht="30.75" customHeight="1" x14ac:dyDescent="0.25"/>
    <row r="54370" ht="30.75" customHeight="1" x14ac:dyDescent="0.25"/>
    <row r="54371" ht="30.75" customHeight="1" x14ac:dyDescent="0.25"/>
    <row r="54372" ht="30.75" customHeight="1" x14ac:dyDescent="0.25"/>
    <row r="54373" ht="30.75" customHeight="1" x14ac:dyDescent="0.25"/>
    <row r="54374" ht="30.75" customHeight="1" x14ac:dyDescent="0.25"/>
    <row r="54375" ht="30.75" customHeight="1" x14ac:dyDescent="0.25"/>
    <row r="54376" ht="30.75" customHeight="1" x14ac:dyDescent="0.25"/>
    <row r="54377" ht="30.75" customHeight="1" x14ac:dyDescent="0.25"/>
    <row r="54378" ht="30.75" customHeight="1" x14ac:dyDescent="0.25"/>
    <row r="54379" ht="30.75" customHeight="1" x14ac:dyDescent="0.25"/>
    <row r="54380" ht="30.75" customHeight="1" x14ac:dyDescent="0.25"/>
    <row r="54381" ht="30.75" customHeight="1" x14ac:dyDescent="0.25"/>
    <row r="54382" ht="30.75" customHeight="1" x14ac:dyDescent="0.25"/>
    <row r="54383" ht="30.75" customHeight="1" x14ac:dyDescent="0.25"/>
    <row r="54384" ht="30.75" customHeight="1" x14ac:dyDescent="0.25"/>
    <row r="54385" ht="30.75" customHeight="1" x14ac:dyDescent="0.25"/>
    <row r="54386" ht="30.75" customHeight="1" x14ac:dyDescent="0.25"/>
    <row r="54387" ht="30.75" customHeight="1" x14ac:dyDescent="0.25"/>
    <row r="54388" ht="30.75" customHeight="1" x14ac:dyDescent="0.25"/>
    <row r="54389" ht="30.75" customHeight="1" x14ac:dyDescent="0.25"/>
    <row r="54390" ht="30.75" customHeight="1" x14ac:dyDescent="0.25"/>
    <row r="54391" ht="30.75" customHeight="1" x14ac:dyDescent="0.25"/>
    <row r="54392" ht="30.75" customHeight="1" x14ac:dyDescent="0.25"/>
    <row r="54393" ht="30.75" customHeight="1" x14ac:dyDescent="0.25"/>
    <row r="54394" ht="30.75" customHeight="1" x14ac:dyDescent="0.25"/>
    <row r="54395" ht="30.75" customHeight="1" x14ac:dyDescent="0.25"/>
    <row r="54396" ht="30.75" customHeight="1" x14ac:dyDescent="0.25"/>
    <row r="54397" ht="30.75" customHeight="1" x14ac:dyDescent="0.25"/>
    <row r="54398" ht="30.75" customHeight="1" x14ac:dyDescent="0.25"/>
    <row r="54399" ht="30.75" customHeight="1" x14ac:dyDescent="0.25"/>
    <row r="54400" ht="30.75" customHeight="1" x14ac:dyDescent="0.25"/>
    <row r="54401" ht="30.75" customHeight="1" x14ac:dyDescent="0.25"/>
    <row r="54402" ht="30.75" customHeight="1" x14ac:dyDescent="0.25"/>
    <row r="54403" ht="30.75" customHeight="1" x14ac:dyDescent="0.25"/>
    <row r="54404" ht="30.75" customHeight="1" x14ac:dyDescent="0.25"/>
    <row r="54405" ht="30.75" customHeight="1" x14ac:dyDescent="0.25"/>
    <row r="54406" ht="30.75" customHeight="1" x14ac:dyDescent="0.25"/>
    <row r="54407" ht="30.75" customHeight="1" x14ac:dyDescent="0.25"/>
    <row r="54408" ht="30.75" customHeight="1" x14ac:dyDescent="0.25"/>
    <row r="54409" ht="30.75" customHeight="1" x14ac:dyDescent="0.25"/>
    <row r="54410" ht="30.75" customHeight="1" x14ac:dyDescent="0.25"/>
    <row r="54411" ht="30.75" customHeight="1" x14ac:dyDescent="0.25"/>
    <row r="54412" ht="30.75" customHeight="1" x14ac:dyDescent="0.25"/>
    <row r="54413" ht="30.75" customHeight="1" x14ac:dyDescent="0.25"/>
    <row r="54414" ht="30.75" customHeight="1" x14ac:dyDescent="0.25"/>
    <row r="54415" ht="30.75" customHeight="1" x14ac:dyDescent="0.25"/>
    <row r="54416" ht="30.75" customHeight="1" x14ac:dyDescent="0.25"/>
    <row r="54417" ht="30.75" customHeight="1" x14ac:dyDescent="0.25"/>
    <row r="54418" ht="30.75" customHeight="1" x14ac:dyDescent="0.25"/>
    <row r="54419" ht="30.75" customHeight="1" x14ac:dyDescent="0.25"/>
    <row r="54420" ht="30.75" customHeight="1" x14ac:dyDescent="0.25"/>
    <row r="54421" ht="30.75" customHeight="1" x14ac:dyDescent="0.25"/>
    <row r="54422" ht="30.75" customHeight="1" x14ac:dyDescent="0.25"/>
    <row r="54423" ht="30.75" customHeight="1" x14ac:dyDescent="0.25"/>
    <row r="54424" ht="30.75" customHeight="1" x14ac:dyDescent="0.25"/>
    <row r="54425" ht="30.75" customHeight="1" x14ac:dyDescent="0.25"/>
    <row r="54426" ht="30.75" customHeight="1" x14ac:dyDescent="0.25"/>
    <row r="54427" ht="30.75" customHeight="1" x14ac:dyDescent="0.25"/>
    <row r="54428" ht="30.75" customHeight="1" x14ac:dyDescent="0.25"/>
    <row r="54429" ht="30.75" customHeight="1" x14ac:dyDescent="0.25"/>
    <row r="54430" ht="30.75" customHeight="1" x14ac:dyDescent="0.25"/>
    <row r="54431" ht="30.75" customHeight="1" x14ac:dyDescent="0.25"/>
    <row r="54432" ht="30.75" customHeight="1" x14ac:dyDescent="0.25"/>
    <row r="54433" ht="30.75" customHeight="1" x14ac:dyDescent="0.25"/>
    <row r="54434" ht="30.75" customHeight="1" x14ac:dyDescent="0.25"/>
    <row r="54435" ht="30.75" customHeight="1" x14ac:dyDescent="0.25"/>
    <row r="54436" ht="30.75" customHeight="1" x14ac:dyDescent="0.25"/>
    <row r="54437" ht="30.75" customHeight="1" x14ac:dyDescent="0.25"/>
    <row r="54438" ht="30.75" customHeight="1" x14ac:dyDescent="0.25"/>
    <row r="54439" ht="30.75" customHeight="1" x14ac:dyDescent="0.25"/>
    <row r="54440" ht="30.75" customHeight="1" x14ac:dyDescent="0.25"/>
    <row r="54441" ht="30.75" customHeight="1" x14ac:dyDescent="0.25"/>
    <row r="54442" ht="30.75" customHeight="1" x14ac:dyDescent="0.25"/>
    <row r="54443" ht="30.75" customHeight="1" x14ac:dyDescent="0.25"/>
    <row r="54444" ht="30.75" customHeight="1" x14ac:dyDescent="0.25"/>
    <row r="54445" ht="30.75" customHeight="1" x14ac:dyDescent="0.25"/>
    <row r="54446" ht="30.75" customHeight="1" x14ac:dyDescent="0.25"/>
    <row r="54447" ht="30.75" customHeight="1" x14ac:dyDescent="0.25"/>
    <row r="54448" ht="30.75" customHeight="1" x14ac:dyDescent="0.25"/>
    <row r="54449" ht="30.75" customHeight="1" x14ac:dyDescent="0.25"/>
    <row r="54450" ht="30.75" customHeight="1" x14ac:dyDescent="0.25"/>
    <row r="54451" ht="30.75" customHeight="1" x14ac:dyDescent="0.25"/>
    <row r="54452" ht="30.75" customHeight="1" x14ac:dyDescent="0.25"/>
    <row r="54453" ht="30.75" customHeight="1" x14ac:dyDescent="0.25"/>
    <row r="54454" ht="30.75" customHeight="1" x14ac:dyDescent="0.25"/>
    <row r="54455" ht="30.75" customHeight="1" x14ac:dyDescent="0.25"/>
    <row r="54456" ht="30.75" customHeight="1" x14ac:dyDescent="0.25"/>
    <row r="54457" ht="30.75" customHeight="1" x14ac:dyDescent="0.25"/>
    <row r="54458" ht="30.75" customHeight="1" x14ac:dyDescent="0.25"/>
    <row r="54459" ht="30.75" customHeight="1" x14ac:dyDescent="0.25"/>
    <row r="54460" ht="30.75" customHeight="1" x14ac:dyDescent="0.25"/>
    <row r="54461" ht="30.75" customHeight="1" x14ac:dyDescent="0.25"/>
    <row r="54462" ht="30.75" customHeight="1" x14ac:dyDescent="0.25"/>
    <row r="54463" ht="30.75" customHeight="1" x14ac:dyDescent="0.25"/>
    <row r="54464" ht="30.75" customHeight="1" x14ac:dyDescent="0.25"/>
    <row r="54465" ht="30.75" customHeight="1" x14ac:dyDescent="0.25"/>
    <row r="54466" ht="30.75" customHeight="1" x14ac:dyDescent="0.25"/>
    <row r="54467" ht="30.75" customHeight="1" x14ac:dyDescent="0.25"/>
    <row r="54468" ht="30.75" customHeight="1" x14ac:dyDescent="0.25"/>
    <row r="54469" ht="30.75" customHeight="1" x14ac:dyDescent="0.25"/>
    <row r="54470" ht="30.75" customHeight="1" x14ac:dyDescent="0.25"/>
    <row r="54471" ht="30.75" customHeight="1" x14ac:dyDescent="0.25"/>
    <row r="54472" ht="30.75" customHeight="1" x14ac:dyDescent="0.25"/>
    <row r="54473" ht="30.75" customHeight="1" x14ac:dyDescent="0.25"/>
    <row r="54474" ht="30.75" customHeight="1" x14ac:dyDescent="0.25"/>
    <row r="54475" ht="30.75" customHeight="1" x14ac:dyDescent="0.25"/>
    <row r="54476" ht="30.75" customHeight="1" x14ac:dyDescent="0.25"/>
    <row r="54477" ht="30.75" customHeight="1" x14ac:dyDescent="0.25"/>
    <row r="54478" ht="30.75" customHeight="1" x14ac:dyDescent="0.25"/>
    <row r="54479" ht="30.75" customHeight="1" x14ac:dyDescent="0.25"/>
    <row r="54480" ht="30.75" customHeight="1" x14ac:dyDescent="0.25"/>
    <row r="54481" ht="30.75" customHeight="1" x14ac:dyDescent="0.25"/>
    <row r="54482" ht="30.75" customHeight="1" x14ac:dyDescent="0.25"/>
    <row r="54483" ht="30.75" customHeight="1" x14ac:dyDescent="0.25"/>
    <row r="54484" ht="30.75" customHeight="1" x14ac:dyDescent="0.25"/>
    <row r="54485" ht="30.75" customHeight="1" x14ac:dyDescent="0.25"/>
    <row r="54486" ht="30.75" customHeight="1" x14ac:dyDescent="0.25"/>
    <row r="54487" ht="30.75" customHeight="1" x14ac:dyDescent="0.25"/>
    <row r="54488" ht="30.75" customHeight="1" x14ac:dyDescent="0.25"/>
    <row r="54489" ht="30.75" customHeight="1" x14ac:dyDescent="0.25"/>
    <row r="54490" ht="30.75" customHeight="1" x14ac:dyDescent="0.25"/>
    <row r="54491" ht="30.75" customHeight="1" x14ac:dyDescent="0.25"/>
    <row r="54492" ht="30.75" customHeight="1" x14ac:dyDescent="0.25"/>
    <row r="54493" ht="30.75" customHeight="1" x14ac:dyDescent="0.25"/>
    <row r="54494" ht="30.75" customHeight="1" x14ac:dyDescent="0.25"/>
    <row r="54495" ht="30.75" customHeight="1" x14ac:dyDescent="0.25"/>
    <row r="54496" ht="30.75" customHeight="1" x14ac:dyDescent="0.25"/>
    <row r="54497" ht="30.75" customHeight="1" x14ac:dyDescent="0.25"/>
    <row r="54498" ht="30.75" customHeight="1" x14ac:dyDescent="0.25"/>
    <row r="54499" ht="30.75" customHeight="1" x14ac:dyDescent="0.25"/>
    <row r="54500" ht="30.75" customHeight="1" x14ac:dyDescent="0.25"/>
    <row r="54501" ht="30.75" customHeight="1" x14ac:dyDescent="0.25"/>
    <row r="54502" ht="30.75" customHeight="1" x14ac:dyDescent="0.25"/>
    <row r="54503" ht="30.75" customHeight="1" x14ac:dyDescent="0.25"/>
    <row r="54504" ht="30.75" customHeight="1" x14ac:dyDescent="0.25"/>
    <row r="54505" ht="30.75" customHeight="1" x14ac:dyDescent="0.25"/>
    <row r="54506" ht="30.75" customHeight="1" x14ac:dyDescent="0.25"/>
    <row r="54507" ht="30.75" customHeight="1" x14ac:dyDescent="0.25"/>
    <row r="54508" ht="30.75" customHeight="1" x14ac:dyDescent="0.25"/>
    <row r="54509" ht="30.75" customHeight="1" x14ac:dyDescent="0.25"/>
    <row r="54510" ht="30.75" customHeight="1" x14ac:dyDescent="0.25"/>
    <row r="54511" ht="30.75" customHeight="1" x14ac:dyDescent="0.25"/>
    <row r="54512" ht="30.75" customHeight="1" x14ac:dyDescent="0.25"/>
    <row r="54513" ht="30.75" customHeight="1" x14ac:dyDescent="0.25"/>
    <row r="54514" ht="30.75" customHeight="1" x14ac:dyDescent="0.25"/>
    <row r="54515" ht="30.75" customHeight="1" x14ac:dyDescent="0.25"/>
    <row r="54516" ht="30.75" customHeight="1" x14ac:dyDescent="0.25"/>
    <row r="54517" ht="30.75" customHeight="1" x14ac:dyDescent="0.25"/>
    <row r="54518" ht="30.75" customHeight="1" x14ac:dyDescent="0.25"/>
    <row r="54519" ht="30.75" customHeight="1" x14ac:dyDescent="0.25"/>
    <row r="54520" ht="30.75" customHeight="1" x14ac:dyDescent="0.25"/>
    <row r="54521" ht="30.75" customHeight="1" x14ac:dyDescent="0.25"/>
    <row r="54522" ht="30.75" customHeight="1" x14ac:dyDescent="0.25"/>
    <row r="54523" ht="30.75" customHeight="1" x14ac:dyDescent="0.25"/>
    <row r="54524" ht="30.75" customHeight="1" x14ac:dyDescent="0.25"/>
    <row r="54525" ht="30.75" customHeight="1" x14ac:dyDescent="0.25"/>
    <row r="54526" ht="30.75" customHeight="1" x14ac:dyDescent="0.25"/>
    <row r="54527" ht="30.75" customHeight="1" x14ac:dyDescent="0.25"/>
    <row r="54528" ht="30.75" customHeight="1" x14ac:dyDescent="0.25"/>
    <row r="54529" ht="30.75" customHeight="1" x14ac:dyDescent="0.25"/>
    <row r="54530" ht="30.75" customHeight="1" x14ac:dyDescent="0.25"/>
    <row r="54531" ht="30.75" customHeight="1" x14ac:dyDescent="0.25"/>
    <row r="54532" ht="30.75" customHeight="1" x14ac:dyDescent="0.25"/>
    <row r="54533" ht="30.75" customHeight="1" x14ac:dyDescent="0.25"/>
    <row r="54534" ht="30.75" customHeight="1" x14ac:dyDescent="0.25"/>
    <row r="54535" ht="30.75" customHeight="1" x14ac:dyDescent="0.25"/>
    <row r="54536" ht="30.75" customHeight="1" x14ac:dyDescent="0.25"/>
    <row r="54537" ht="30.75" customHeight="1" x14ac:dyDescent="0.25"/>
    <row r="54538" ht="30.75" customHeight="1" x14ac:dyDescent="0.25"/>
    <row r="54539" ht="30.75" customHeight="1" x14ac:dyDescent="0.25"/>
    <row r="54540" ht="30.75" customHeight="1" x14ac:dyDescent="0.25"/>
    <row r="54541" ht="30.75" customHeight="1" x14ac:dyDescent="0.25"/>
    <row r="54542" ht="30.75" customHeight="1" x14ac:dyDescent="0.25"/>
    <row r="54543" ht="30.75" customHeight="1" x14ac:dyDescent="0.25"/>
    <row r="54544" ht="30.75" customHeight="1" x14ac:dyDescent="0.25"/>
    <row r="54545" ht="30.75" customHeight="1" x14ac:dyDescent="0.25"/>
    <row r="54546" ht="30.75" customHeight="1" x14ac:dyDescent="0.25"/>
    <row r="54547" ht="30.75" customHeight="1" x14ac:dyDescent="0.25"/>
    <row r="54548" ht="30.75" customHeight="1" x14ac:dyDescent="0.25"/>
    <row r="54549" ht="30.75" customHeight="1" x14ac:dyDescent="0.25"/>
    <row r="54550" ht="30.75" customHeight="1" x14ac:dyDescent="0.25"/>
    <row r="54551" ht="30.75" customHeight="1" x14ac:dyDescent="0.25"/>
    <row r="54552" ht="30.75" customHeight="1" x14ac:dyDescent="0.25"/>
    <row r="54553" ht="30.75" customHeight="1" x14ac:dyDescent="0.25"/>
    <row r="54554" ht="30.75" customHeight="1" x14ac:dyDescent="0.25"/>
    <row r="54555" ht="30.75" customHeight="1" x14ac:dyDescent="0.25"/>
    <row r="54556" ht="30.75" customHeight="1" x14ac:dyDescent="0.25"/>
    <row r="54557" ht="30.75" customHeight="1" x14ac:dyDescent="0.25"/>
    <row r="54558" ht="30.75" customHeight="1" x14ac:dyDescent="0.25"/>
    <row r="54559" ht="30.75" customHeight="1" x14ac:dyDescent="0.25"/>
    <row r="54560" ht="30.75" customHeight="1" x14ac:dyDescent="0.25"/>
    <row r="54561" ht="30.75" customHeight="1" x14ac:dyDescent="0.25"/>
    <row r="54562" ht="30.75" customHeight="1" x14ac:dyDescent="0.25"/>
    <row r="54563" ht="30.75" customHeight="1" x14ac:dyDescent="0.25"/>
    <row r="54564" ht="30.75" customHeight="1" x14ac:dyDescent="0.25"/>
    <row r="54565" ht="30.75" customHeight="1" x14ac:dyDescent="0.25"/>
    <row r="54566" ht="30.75" customHeight="1" x14ac:dyDescent="0.25"/>
    <row r="54567" ht="30.75" customHeight="1" x14ac:dyDescent="0.25"/>
    <row r="54568" ht="30.75" customHeight="1" x14ac:dyDescent="0.25"/>
    <row r="54569" ht="30.75" customHeight="1" x14ac:dyDescent="0.25"/>
    <row r="54570" ht="30.75" customHeight="1" x14ac:dyDescent="0.25"/>
    <row r="54571" ht="30.75" customHeight="1" x14ac:dyDescent="0.25"/>
    <row r="54572" ht="30.75" customHeight="1" x14ac:dyDescent="0.25"/>
    <row r="54573" ht="30.75" customHeight="1" x14ac:dyDescent="0.25"/>
    <row r="54574" ht="30.75" customHeight="1" x14ac:dyDescent="0.25"/>
    <row r="54575" ht="30.75" customHeight="1" x14ac:dyDescent="0.25"/>
    <row r="54576" ht="30.75" customHeight="1" x14ac:dyDescent="0.25"/>
    <row r="54577" ht="30.75" customHeight="1" x14ac:dyDescent="0.25"/>
    <row r="54578" ht="30.75" customHeight="1" x14ac:dyDescent="0.25"/>
    <row r="54579" ht="30.75" customHeight="1" x14ac:dyDescent="0.25"/>
    <row r="54580" ht="30.75" customHeight="1" x14ac:dyDescent="0.25"/>
    <row r="54581" ht="30.75" customHeight="1" x14ac:dyDescent="0.25"/>
    <row r="54582" ht="30.75" customHeight="1" x14ac:dyDescent="0.25"/>
    <row r="54583" ht="30.75" customHeight="1" x14ac:dyDescent="0.25"/>
    <row r="54584" ht="30.75" customHeight="1" x14ac:dyDescent="0.25"/>
    <row r="54585" ht="30.75" customHeight="1" x14ac:dyDescent="0.25"/>
    <row r="54586" ht="30.75" customHeight="1" x14ac:dyDescent="0.25"/>
    <row r="54587" ht="30.75" customHeight="1" x14ac:dyDescent="0.25"/>
    <row r="54588" ht="30.75" customHeight="1" x14ac:dyDescent="0.25"/>
    <row r="54589" ht="30.75" customHeight="1" x14ac:dyDescent="0.25"/>
    <row r="54590" ht="30.75" customHeight="1" x14ac:dyDescent="0.25"/>
    <row r="54591" ht="30.75" customHeight="1" x14ac:dyDescent="0.25"/>
    <row r="54592" ht="30.75" customHeight="1" x14ac:dyDescent="0.25"/>
    <row r="54593" ht="30.75" customHeight="1" x14ac:dyDescent="0.25"/>
    <row r="54594" ht="30.75" customHeight="1" x14ac:dyDescent="0.25"/>
    <row r="54595" ht="30.75" customHeight="1" x14ac:dyDescent="0.25"/>
    <row r="54596" ht="30.75" customHeight="1" x14ac:dyDescent="0.25"/>
    <row r="54597" ht="30.75" customHeight="1" x14ac:dyDescent="0.25"/>
    <row r="54598" ht="30.75" customHeight="1" x14ac:dyDescent="0.25"/>
    <row r="54599" ht="30.75" customHeight="1" x14ac:dyDescent="0.25"/>
    <row r="54600" ht="30.75" customHeight="1" x14ac:dyDescent="0.25"/>
    <row r="54601" ht="30.75" customHeight="1" x14ac:dyDescent="0.25"/>
    <row r="54602" ht="30.75" customHeight="1" x14ac:dyDescent="0.25"/>
    <row r="54603" ht="30.75" customHeight="1" x14ac:dyDescent="0.25"/>
    <row r="54604" ht="30.75" customHeight="1" x14ac:dyDescent="0.25"/>
    <row r="54605" ht="30.75" customHeight="1" x14ac:dyDescent="0.25"/>
    <row r="54606" ht="30.75" customHeight="1" x14ac:dyDescent="0.25"/>
    <row r="54607" ht="30.75" customHeight="1" x14ac:dyDescent="0.25"/>
    <row r="54608" ht="30.75" customHeight="1" x14ac:dyDescent="0.25"/>
    <row r="54609" ht="30.75" customHeight="1" x14ac:dyDescent="0.25"/>
    <row r="54610" ht="30.75" customHeight="1" x14ac:dyDescent="0.25"/>
    <row r="54611" ht="30.75" customHeight="1" x14ac:dyDescent="0.25"/>
    <row r="54612" ht="30.75" customHeight="1" x14ac:dyDescent="0.25"/>
    <row r="54613" ht="30.75" customHeight="1" x14ac:dyDescent="0.25"/>
    <row r="54614" ht="30.75" customHeight="1" x14ac:dyDescent="0.25"/>
    <row r="54615" ht="30.75" customHeight="1" x14ac:dyDescent="0.25"/>
    <row r="54616" ht="30.75" customHeight="1" x14ac:dyDescent="0.25"/>
    <row r="54617" ht="30.75" customHeight="1" x14ac:dyDescent="0.25"/>
    <row r="54618" ht="30.75" customHeight="1" x14ac:dyDescent="0.25"/>
    <row r="54619" ht="30.75" customHeight="1" x14ac:dyDescent="0.25"/>
    <row r="54620" ht="30.75" customHeight="1" x14ac:dyDescent="0.25"/>
    <row r="54621" ht="30.75" customHeight="1" x14ac:dyDescent="0.25"/>
    <row r="54622" ht="30.75" customHeight="1" x14ac:dyDescent="0.25"/>
    <row r="54623" ht="30.75" customHeight="1" x14ac:dyDescent="0.25"/>
    <row r="54624" ht="30.75" customHeight="1" x14ac:dyDescent="0.25"/>
    <row r="54625" ht="30.75" customHeight="1" x14ac:dyDescent="0.25"/>
    <row r="54626" ht="30.75" customHeight="1" x14ac:dyDescent="0.25"/>
    <row r="54627" ht="30.75" customHeight="1" x14ac:dyDescent="0.25"/>
    <row r="54628" ht="30.75" customHeight="1" x14ac:dyDescent="0.25"/>
    <row r="54629" ht="30.75" customHeight="1" x14ac:dyDescent="0.25"/>
    <row r="54630" ht="30.75" customHeight="1" x14ac:dyDescent="0.25"/>
    <row r="54631" ht="30.75" customHeight="1" x14ac:dyDescent="0.25"/>
    <row r="54632" ht="30.75" customHeight="1" x14ac:dyDescent="0.25"/>
    <row r="54633" ht="30.75" customHeight="1" x14ac:dyDescent="0.25"/>
    <row r="54634" ht="30.75" customHeight="1" x14ac:dyDescent="0.25"/>
    <row r="54635" ht="30.75" customHeight="1" x14ac:dyDescent="0.25"/>
    <row r="54636" ht="30.75" customHeight="1" x14ac:dyDescent="0.25"/>
    <row r="54637" ht="30.75" customHeight="1" x14ac:dyDescent="0.25"/>
    <row r="54638" ht="30.75" customHeight="1" x14ac:dyDescent="0.25"/>
    <row r="54639" ht="30.75" customHeight="1" x14ac:dyDescent="0.25"/>
    <row r="54640" ht="30.75" customHeight="1" x14ac:dyDescent="0.25"/>
    <row r="54641" ht="30.75" customHeight="1" x14ac:dyDescent="0.25"/>
    <row r="54642" ht="30.75" customHeight="1" x14ac:dyDescent="0.25"/>
    <row r="54643" ht="30.75" customHeight="1" x14ac:dyDescent="0.25"/>
    <row r="54644" ht="30.75" customHeight="1" x14ac:dyDescent="0.25"/>
    <row r="54645" ht="30.75" customHeight="1" x14ac:dyDescent="0.25"/>
    <row r="54646" ht="30.75" customHeight="1" x14ac:dyDescent="0.25"/>
    <row r="54647" ht="30.75" customHeight="1" x14ac:dyDescent="0.25"/>
    <row r="54648" ht="30.75" customHeight="1" x14ac:dyDescent="0.25"/>
    <row r="54649" ht="30.75" customHeight="1" x14ac:dyDescent="0.25"/>
    <row r="54650" ht="30.75" customHeight="1" x14ac:dyDescent="0.25"/>
    <row r="54651" ht="30.75" customHeight="1" x14ac:dyDescent="0.25"/>
    <row r="54652" ht="30.75" customHeight="1" x14ac:dyDescent="0.25"/>
    <row r="54653" ht="30.75" customHeight="1" x14ac:dyDescent="0.25"/>
    <row r="54654" ht="30.75" customHeight="1" x14ac:dyDescent="0.25"/>
    <row r="54655" ht="30.75" customHeight="1" x14ac:dyDescent="0.25"/>
    <row r="54656" ht="30.75" customHeight="1" x14ac:dyDescent="0.25"/>
    <row r="54657" ht="30.75" customHeight="1" x14ac:dyDescent="0.25"/>
    <row r="54658" ht="30.75" customHeight="1" x14ac:dyDescent="0.25"/>
    <row r="54659" ht="30.75" customHeight="1" x14ac:dyDescent="0.25"/>
    <row r="54660" ht="30.75" customHeight="1" x14ac:dyDescent="0.25"/>
    <row r="54661" ht="30.75" customHeight="1" x14ac:dyDescent="0.25"/>
    <row r="54662" ht="30.75" customHeight="1" x14ac:dyDescent="0.25"/>
    <row r="54663" ht="30.75" customHeight="1" x14ac:dyDescent="0.25"/>
    <row r="54664" ht="30.75" customHeight="1" x14ac:dyDescent="0.25"/>
    <row r="54665" ht="30.75" customHeight="1" x14ac:dyDescent="0.25"/>
    <row r="54666" ht="30.75" customHeight="1" x14ac:dyDescent="0.25"/>
    <row r="54667" ht="30.75" customHeight="1" x14ac:dyDescent="0.25"/>
    <row r="54668" ht="30.75" customHeight="1" x14ac:dyDescent="0.25"/>
    <row r="54669" ht="30.75" customHeight="1" x14ac:dyDescent="0.25"/>
    <row r="54670" ht="30.75" customHeight="1" x14ac:dyDescent="0.25"/>
    <row r="54671" ht="30.75" customHeight="1" x14ac:dyDescent="0.25"/>
    <row r="54672" ht="30.75" customHeight="1" x14ac:dyDescent="0.25"/>
    <row r="54673" ht="30.75" customHeight="1" x14ac:dyDescent="0.25"/>
    <row r="54674" ht="30.75" customHeight="1" x14ac:dyDescent="0.25"/>
    <row r="54675" ht="30.75" customHeight="1" x14ac:dyDescent="0.25"/>
    <row r="54676" ht="30.75" customHeight="1" x14ac:dyDescent="0.25"/>
    <row r="54677" ht="30.75" customHeight="1" x14ac:dyDescent="0.25"/>
    <row r="54678" ht="30.75" customHeight="1" x14ac:dyDescent="0.25"/>
    <row r="54679" ht="30.75" customHeight="1" x14ac:dyDescent="0.25"/>
    <row r="54680" ht="30.75" customHeight="1" x14ac:dyDescent="0.25"/>
    <row r="54681" ht="30.75" customHeight="1" x14ac:dyDescent="0.25"/>
    <row r="54682" ht="30.75" customHeight="1" x14ac:dyDescent="0.25"/>
    <row r="54683" ht="30.75" customHeight="1" x14ac:dyDescent="0.25"/>
    <row r="54684" ht="30.75" customHeight="1" x14ac:dyDescent="0.25"/>
    <row r="54685" ht="30.75" customHeight="1" x14ac:dyDescent="0.25"/>
    <row r="54686" ht="30.75" customHeight="1" x14ac:dyDescent="0.25"/>
    <row r="54687" ht="30.75" customHeight="1" x14ac:dyDescent="0.25"/>
    <row r="54688" ht="30.75" customHeight="1" x14ac:dyDescent="0.25"/>
    <row r="54689" ht="30.75" customHeight="1" x14ac:dyDescent="0.25"/>
    <row r="54690" ht="30.75" customHeight="1" x14ac:dyDescent="0.25"/>
    <row r="54691" ht="30.75" customHeight="1" x14ac:dyDescent="0.25"/>
    <row r="54692" ht="30.75" customHeight="1" x14ac:dyDescent="0.25"/>
    <row r="54693" ht="30.75" customHeight="1" x14ac:dyDescent="0.25"/>
    <row r="54694" ht="30.75" customHeight="1" x14ac:dyDescent="0.25"/>
    <row r="54695" ht="30.75" customHeight="1" x14ac:dyDescent="0.25"/>
    <row r="54696" ht="30.75" customHeight="1" x14ac:dyDescent="0.25"/>
    <row r="54697" ht="30.75" customHeight="1" x14ac:dyDescent="0.25"/>
    <row r="54698" ht="30.75" customHeight="1" x14ac:dyDescent="0.25"/>
    <row r="54699" ht="30.75" customHeight="1" x14ac:dyDescent="0.25"/>
    <row r="54700" ht="30.75" customHeight="1" x14ac:dyDescent="0.25"/>
    <row r="54701" ht="30.75" customHeight="1" x14ac:dyDescent="0.25"/>
    <row r="54702" ht="30.75" customHeight="1" x14ac:dyDescent="0.25"/>
    <row r="54703" ht="30.75" customHeight="1" x14ac:dyDescent="0.25"/>
    <row r="54704" ht="30.75" customHeight="1" x14ac:dyDescent="0.25"/>
    <row r="54705" ht="30.75" customHeight="1" x14ac:dyDescent="0.25"/>
    <row r="54706" ht="30.75" customHeight="1" x14ac:dyDescent="0.25"/>
    <row r="54707" ht="30.75" customHeight="1" x14ac:dyDescent="0.25"/>
    <row r="54708" ht="30.75" customHeight="1" x14ac:dyDescent="0.25"/>
    <row r="54709" ht="30.75" customHeight="1" x14ac:dyDescent="0.25"/>
    <row r="54710" ht="30.75" customHeight="1" x14ac:dyDescent="0.25"/>
    <row r="54711" ht="30.75" customHeight="1" x14ac:dyDescent="0.25"/>
    <row r="54712" ht="30.75" customHeight="1" x14ac:dyDescent="0.25"/>
    <row r="54713" ht="30.75" customHeight="1" x14ac:dyDescent="0.25"/>
    <row r="54714" ht="30.75" customHeight="1" x14ac:dyDescent="0.25"/>
    <row r="54715" ht="30.75" customHeight="1" x14ac:dyDescent="0.25"/>
    <row r="54716" ht="30.75" customHeight="1" x14ac:dyDescent="0.25"/>
    <row r="54717" ht="30.75" customHeight="1" x14ac:dyDescent="0.25"/>
    <row r="54718" ht="30.75" customHeight="1" x14ac:dyDescent="0.25"/>
    <row r="54719" ht="30.75" customHeight="1" x14ac:dyDescent="0.25"/>
    <row r="54720" ht="30.75" customHeight="1" x14ac:dyDescent="0.25"/>
    <row r="54721" ht="30.75" customHeight="1" x14ac:dyDescent="0.25"/>
    <row r="54722" ht="30.75" customHeight="1" x14ac:dyDescent="0.25"/>
    <row r="54723" ht="30.75" customHeight="1" x14ac:dyDescent="0.25"/>
    <row r="54724" ht="30.75" customHeight="1" x14ac:dyDescent="0.25"/>
    <row r="54725" ht="30.75" customHeight="1" x14ac:dyDescent="0.25"/>
    <row r="54726" ht="30.75" customHeight="1" x14ac:dyDescent="0.25"/>
    <row r="54727" ht="30.75" customHeight="1" x14ac:dyDescent="0.25"/>
    <row r="54728" ht="30.75" customHeight="1" x14ac:dyDescent="0.25"/>
    <row r="54729" ht="30.75" customHeight="1" x14ac:dyDescent="0.25"/>
    <row r="54730" ht="30.75" customHeight="1" x14ac:dyDescent="0.25"/>
    <row r="54731" ht="30.75" customHeight="1" x14ac:dyDescent="0.25"/>
    <row r="54732" ht="30.75" customHeight="1" x14ac:dyDescent="0.25"/>
    <row r="54733" ht="30.75" customHeight="1" x14ac:dyDescent="0.25"/>
    <row r="54734" ht="30.75" customHeight="1" x14ac:dyDescent="0.25"/>
    <row r="54735" ht="30.75" customHeight="1" x14ac:dyDescent="0.25"/>
    <row r="54736" ht="30.75" customHeight="1" x14ac:dyDescent="0.25"/>
    <row r="54737" ht="30.75" customHeight="1" x14ac:dyDescent="0.25"/>
    <row r="54738" ht="30.75" customHeight="1" x14ac:dyDescent="0.25"/>
    <row r="54739" ht="30.75" customHeight="1" x14ac:dyDescent="0.25"/>
    <row r="54740" ht="30.75" customHeight="1" x14ac:dyDescent="0.25"/>
    <row r="54741" ht="30.75" customHeight="1" x14ac:dyDescent="0.25"/>
    <row r="54742" ht="30.75" customHeight="1" x14ac:dyDescent="0.25"/>
    <row r="54743" ht="30.75" customHeight="1" x14ac:dyDescent="0.25"/>
    <row r="54744" ht="30.75" customHeight="1" x14ac:dyDescent="0.25"/>
    <row r="54745" ht="30.75" customHeight="1" x14ac:dyDescent="0.25"/>
    <row r="54746" ht="30.75" customHeight="1" x14ac:dyDescent="0.25"/>
    <row r="54747" ht="30.75" customHeight="1" x14ac:dyDescent="0.25"/>
    <row r="54748" ht="30.75" customHeight="1" x14ac:dyDescent="0.25"/>
    <row r="54749" ht="30.75" customHeight="1" x14ac:dyDescent="0.25"/>
    <row r="54750" ht="30.75" customHeight="1" x14ac:dyDescent="0.25"/>
    <row r="54751" ht="30.75" customHeight="1" x14ac:dyDescent="0.25"/>
    <row r="54752" ht="30.75" customHeight="1" x14ac:dyDescent="0.25"/>
    <row r="54753" ht="30.75" customHeight="1" x14ac:dyDescent="0.25"/>
    <row r="54754" ht="30.75" customHeight="1" x14ac:dyDescent="0.25"/>
    <row r="54755" ht="30.75" customHeight="1" x14ac:dyDescent="0.25"/>
    <row r="54756" ht="30.75" customHeight="1" x14ac:dyDescent="0.25"/>
    <row r="54757" ht="30.75" customHeight="1" x14ac:dyDescent="0.25"/>
    <row r="54758" ht="30.75" customHeight="1" x14ac:dyDescent="0.25"/>
    <row r="54759" ht="30.75" customHeight="1" x14ac:dyDescent="0.25"/>
    <row r="54760" ht="30.75" customHeight="1" x14ac:dyDescent="0.25"/>
    <row r="54761" ht="30.75" customHeight="1" x14ac:dyDescent="0.25"/>
    <row r="54762" ht="30.75" customHeight="1" x14ac:dyDescent="0.25"/>
    <row r="54763" ht="30.75" customHeight="1" x14ac:dyDescent="0.25"/>
    <row r="54764" ht="30.75" customHeight="1" x14ac:dyDescent="0.25"/>
    <row r="54765" ht="30.75" customHeight="1" x14ac:dyDescent="0.25"/>
    <row r="54766" ht="30.75" customHeight="1" x14ac:dyDescent="0.25"/>
    <row r="54767" ht="30.75" customHeight="1" x14ac:dyDescent="0.25"/>
    <row r="54768" ht="30.75" customHeight="1" x14ac:dyDescent="0.25"/>
    <row r="54769" ht="30.75" customHeight="1" x14ac:dyDescent="0.25"/>
    <row r="54770" ht="30.75" customHeight="1" x14ac:dyDescent="0.25"/>
    <row r="54771" ht="30.75" customHeight="1" x14ac:dyDescent="0.25"/>
    <row r="54772" ht="30.75" customHeight="1" x14ac:dyDescent="0.25"/>
    <row r="54773" ht="30.75" customHeight="1" x14ac:dyDescent="0.25"/>
    <row r="54774" ht="30.75" customHeight="1" x14ac:dyDescent="0.25"/>
    <row r="54775" ht="30.75" customHeight="1" x14ac:dyDescent="0.25"/>
    <row r="54776" ht="30.75" customHeight="1" x14ac:dyDescent="0.25"/>
    <row r="54777" ht="30.75" customHeight="1" x14ac:dyDescent="0.25"/>
    <row r="54778" ht="30.75" customHeight="1" x14ac:dyDescent="0.25"/>
    <row r="54779" ht="30.75" customHeight="1" x14ac:dyDescent="0.25"/>
    <row r="54780" ht="30.75" customHeight="1" x14ac:dyDescent="0.25"/>
    <row r="54781" ht="30.75" customHeight="1" x14ac:dyDescent="0.25"/>
    <row r="54782" ht="30.75" customHeight="1" x14ac:dyDescent="0.25"/>
    <row r="54783" ht="30.75" customHeight="1" x14ac:dyDescent="0.25"/>
    <row r="54784" ht="30.75" customHeight="1" x14ac:dyDescent="0.25"/>
    <row r="54785" ht="30.75" customHeight="1" x14ac:dyDescent="0.25"/>
    <row r="54786" ht="30.75" customHeight="1" x14ac:dyDescent="0.25"/>
    <row r="54787" ht="30.75" customHeight="1" x14ac:dyDescent="0.25"/>
    <row r="54788" ht="30.75" customHeight="1" x14ac:dyDescent="0.25"/>
    <row r="54789" ht="30.75" customHeight="1" x14ac:dyDescent="0.25"/>
    <row r="54790" ht="30.75" customHeight="1" x14ac:dyDescent="0.25"/>
    <row r="54791" ht="30.75" customHeight="1" x14ac:dyDescent="0.25"/>
    <row r="54792" ht="30.75" customHeight="1" x14ac:dyDescent="0.25"/>
    <row r="54793" ht="30.75" customHeight="1" x14ac:dyDescent="0.25"/>
    <row r="54794" ht="30.75" customHeight="1" x14ac:dyDescent="0.25"/>
    <row r="54795" ht="30.75" customHeight="1" x14ac:dyDescent="0.25"/>
    <row r="54796" ht="30.75" customHeight="1" x14ac:dyDescent="0.25"/>
    <row r="54797" ht="30.75" customHeight="1" x14ac:dyDescent="0.25"/>
    <row r="54798" ht="30.75" customHeight="1" x14ac:dyDescent="0.25"/>
    <row r="54799" ht="30.75" customHeight="1" x14ac:dyDescent="0.25"/>
    <row r="54800" ht="30.75" customHeight="1" x14ac:dyDescent="0.25"/>
    <row r="54801" ht="30.75" customHeight="1" x14ac:dyDescent="0.25"/>
    <row r="54802" ht="30.75" customHeight="1" x14ac:dyDescent="0.25"/>
    <row r="54803" ht="30.75" customHeight="1" x14ac:dyDescent="0.25"/>
    <row r="54804" ht="30.75" customHeight="1" x14ac:dyDescent="0.25"/>
    <row r="54805" ht="30.75" customHeight="1" x14ac:dyDescent="0.25"/>
    <row r="54806" ht="30.75" customHeight="1" x14ac:dyDescent="0.25"/>
    <row r="54807" ht="30.75" customHeight="1" x14ac:dyDescent="0.25"/>
    <row r="54808" ht="30.75" customHeight="1" x14ac:dyDescent="0.25"/>
    <row r="54809" ht="30.75" customHeight="1" x14ac:dyDescent="0.25"/>
    <row r="54810" ht="30.75" customHeight="1" x14ac:dyDescent="0.25"/>
    <row r="54811" ht="30.75" customHeight="1" x14ac:dyDescent="0.25"/>
    <row r="54812" ht="30.75" customHeight="1" x14ac:dyDescent="0.25"/>
    <row r="54813" ht="30.75" customHeight="1" x14ac:dyDescent="0.25"/>
    <row r="54814" ht="30.75" customHeight="1" x14ac:dyDescent="0.25"/>
    <row r="54815" ht="30.75" customHeight="1" x14ac:dyDescent="0.25"/>
    <row r="54816" ht="30.75" customHeight="1" x14ac:dyDescent="0.25"/>
    <row r="54817" ht="30.75" customHeight="1" x14ac:dyDescent="0.25"/>
    <row r="54818" ht="30.75" customHeight="1" x14ac:dyDescent="0.25"/>
    <row r="54819" ht="30.75" customHeight="1" x14ac:dyDescent="0.25"/>
    <row r="54820" ht="30.75" customHeight="1" x14ac:dyDescent="0.25"/>
    <row r="54821" ht="30.75" customHeight="1" x14ac:dyDescent="0.25"/>
    <row r="54822" ht="30.75" customHeight="1" x14ac:dyDescent="0.25"/>
    <row r="54823" ht="30.75" customHeight="1" x14ac:dyDescent="0.25"/>
    <row r="54824" ht="30.75" customHeight="1" x14ac:dyDescent="0.25"/>
    <row r="54825" ht="30.75" customHeight="1" x14ac:dyDescent="0.25"/>
    <row r="54826" ht="30.75" customHeight="1" x14ac:dyDescent="0.25"/>
    <row r="54827" ht="30.75" customHeight="1" x14ac:dyDescent="0.25"/>
    <row r="54828" ht="30.75" customHeight="1" x14ac:dyDescent="0.25"/>
    <row r="54829" ht="30.75" customHeight="1" x14ac:dyDescent="0.25"/>
    <row r="54830" ht="30.75" customHeight="1" x14ac:dyDescent="0.25"/>
    <row r="54831" ht="30.75" customHeight="1" x14ac:dyDescent="0.25"/>
    <row r="54832" ht="30.75" customHeight="1" x14ac:dyDescent="0.25"/>
    <row r="54833" ht="30.75" customHeight="1" x14ac:dyDescent="0.25"/>
    <row r="54834" ht="30.75" customHeight="1" x14ac:dyDescent="0.25"/>
    <row r="54835" ht="30.75" customHeight="1" x14ac:dyDescent="0.25"/>
    <row r="54836" ht="30.75" customHeight="1" x14ac:dyDescent="0.25"/>
    <row r="54837" ht="30.75" customHeight="1" x14ac:dyDescent="0.25"/>
    <row r="54838" ht="30.75" customHeight="1" x14ac:dyDescent="0.25"/>
    <row r="54839" ht="30.75" customHeight="1" x14ac:dyDescent="0.25"/>
    <row r="54840" ht="30.75" customHeight="1" x14ac:dyDescent="0.25"/>
    <row r="54841" ht="30.75" customHeight="1" x14ac:dyDescent="0.25"/>
    <row r="54842" ht="30.75" customHeight="1" x14ac:dyDescent="0.25"/>
    <row r="54843" ht="30.75" customHeight="1" x14ac:dyDescent="0.25"/>
    <row r="54844" ht="30.75" customHeight="1" x14ac:dyDescent="0.25"/>
    <row r="54845" ht="30.75" customHeight="1" x14ac:dyDescent="0.25"/>
    <row r="54846" ht="30.75" customHeight="1" x14ac:dyDescent="0.25"/>
    <row r="54847" ht="30.75" customHeight="1" x14ac:dyDescent="0.25"/>
    <row r="54848" ht="30.75" customHeight="1" x14ac:dyDescent="0.25"/>
    <row r="54849" ht="30.75" customHeight="1" x14ac:dyDescent="0.25"/>
    <row r="54850" ht="30.75" customHeight="1" x14ac:dyDescent="0.25"/>
    <row r="54851" ht="30.75" customHeight="1" x14ac:dyDescent="0.25"/>
    <row r="54852" ht="30.75" customHeight="1" x14ac:dyDescent="0.25"/>
    <row r="54853" ht="30.75" customHeight="1" x14ac:dyDescent="0.25"/>
    <row r="54854" ht="30.75" customHeight="1" x14ac:dyDescent="0.25"/>
    <row r="54855" ht="30.75" customHeight="1" x14ac:dyDescent="0.25"/>
    <row r="54856" ht="30.75" customHeight="1" x14ac:dyDescent="0.25"/>
    <row r="54857" ht="30.75" customHeight="1" x14ac:dyDescent="0.25"/>
    <row r="54858" ht="30.75" customHeight="1" x14ac:dyDescent="0.25"/>
    <row r="54859" ht="30.75" customHeight="1" x14ac:dyDescent="0.25"/>
    <row r="54860" ht="30.75" customHeight="1" x14ac:dyDescent="0.25"/>
    <row r="54861" ht="30.75" customHeight="1" x14ac:dyDescent="0.25"/>
    <row r="54862" ht="30.75" customHeight="1" x14ac:dyDescent="0.25"/>
    <row r="54863" ht="30.75" customHeight="1" x14ac:dyDescent="0.25"/>
    <row r="54864" ht="30.75" customHeight="1" x14ac:dyDescent="0.25"/>
    <row r="54865" ht="30.75" customHeight="1" x14ac:dyDescent="0.25"/>
    <row r="54866" ht="30.75" customHeight="1" x14ac:dyDescent="0.25"/>
    <row r="54867" ht="30.75" customHeight="1" x14ac:dyDescent="0.25"/>
    <row r="54868" ht="30.75" customHeight="1" x14ac:dyDescent="0.25"/>
    <row r="54869" ht="30.75" customHeight="1" x14ac:dyDescent="0.25"/>
    <row r="54870" ht="30.75" customHeight="1" x14ac:dyDescent="0.25"/>
    <row r="54871" ht="30.75" customHeight="1" x14ac:dyDescent="0.25"/>
    <row r="54872" ht="30.75" customHeight="1" x14ac:dyDescent="0.25"/>
    <row r="54873" ht="30.75" customHeight="1" x14ac:dyDescent="0.25"/>
    <row r="54874" ht="30.75" customHeight="1" x14ac:dyDescent="0.25"/>
    <row r="54875" ht="30.75" customHeight="1" x14ac:dyDescent="0.25"/>
    <row r="54876" ht="30.75" customHeight="1" x14ac:dyDescent="0.25"/>
    <row r="54877" ht="30.75" customHeight="1" x14ac:dyDescent="0.25"/>
    <row r="54878" ht="30.75" customHeight="1" x14ac:dyDescent="0.25"/>
    <row r="54879" ht="30.75" customHeight="1" x14ac:dyDescent="0.25"/>
    <row r="54880" ht="30.75" customHeight="1" x14ac:dyDescent="0.25"/>
    <row r="54881" ht="30.75" customHeight="1" x14ac:dyDescent="0.25"/>
    <row r="54882" ht="30.75" customHeight="1" x14ac:dyDescent="0.25"/>
    <row r="54883" ht="30.75" customHeight="1" x14ac:dyDescent="0.25"/>
    <row r="54884" ht="30.75" customHeight="1" x14ac:dyDescent="0.25"/>
    <row r="54885" ht="30.75" customHeight="1" x14ac:dyDescent="0.25"/>
    <row r="54886" ht="30.75" customHeight="1" x14ac:dyDescent="0.25"/>
    <row r="54887" ht="30.75" customHeight="1" x14ac:dyDescent="0.25"/>
    <row r="54888" ht="30.75" customHeight="1" x14ac:dyDescent="0.25"/>
    <row r="54889" ht="30.75" customHeight="1" x14ac:dyDescent="0.25"/>
    <row r="54890" ht="30.75" customHeight="1" x14ac:dyDescent="0.25"/>
    <row r="54891" ht="30.75" customHeight="1" x14ac:dyDescent="0.25"/>
    <row r="54892" ht="30.75" customHeight="1" x14ac:dyDescent="0.25"/>
    <row r="54893" ht="30.75" customHeight="1" x14ac:dyDescent="0.25"/>
    <row r="54894" ht="30.75" customHeight="1" x14ac:dyDescent="0.25"/>
    <row r="54895" ht="30.75" customHeight="1" x14ac:dyDescent="0.25"/>
    <row r="54896" ht="30.75" customHeight="1" x14ac:dyDescent="0.25"/>
    <row r="54897" ht="30.75" customHeight="1" x14ac:dyDescent="0.25"/>
    <row r="54898" ht="30.75" customHeight="1" x14ac:dyDescent="0.25"/>
    <row r="54899" ht="30.75" customHeight="1" x14ac:dyDescent="0.25"/>
    <row r="54900" ht="30.75" customHeight="1" x14ac:dyDescent="0.25"/>
    <row r="54901" ht="30.75" customHeight="1" x14ac:dyDescent="0.25"/>
    <row r="54902" ht="30.75" customHeight="1" x14ac:dyDescent="0.25"/>
    <row r="54903" ht="30.75" customHeight="1" x14ac:dyDescent="0.25"/>
    <row r="54904" ht="30.75" customHeight="1" x14ac:dyDescent="0.25"/>
    <row r="54905" ht="30.75" customHeight="1" x14ac:dyDescent="0.25"/>
    <row r="54906" ht="30.75" customHeight="1" x14ac:dyDescent="0.25"/>
    <row r="54907" ht="30.75" customHeight="1" x14ac:dyDescent="0.25"/>
    <row r="54908" ht="30.75" customHeight="1" x14ac:dyDescent="0.25"/>
    <row r="54909" ht="30.75" customHeight="1" x14ac:dyDescent="0.25"/>
    <row r="54910" ht="30.75" customHeight="1" x14ac:dyDescent="0.25"/>
    <row r="54911" ht="30.75" customHeight="1" x14ac:dyDescent="0.25"/>
    <row r="54912" ht="30.75" customHeight="1" x14ac:dyDescent="0.25"/>
    <row r="54913" ht="30.75" customHeight="1" x14ac:dyDescent="0.25"/>
    <row r="54914" ht="30.75" customHeight="1" x14ac:dyDescent="0.25"/>
    <row r="54915" ht="30.75" customHeight="1" x14ac:dyDescent="0.25"/>
    <row r="54916" ht="30.75" customHeight="1" x14ac:dyDescent="0.25"/>
    <row r="54917" ht="30.75" customHeight="1" x14ac:dyDescent="0.25"/>
    <row r="54918" ht="30.75" customHeight="1" x14ac:dyDescent="0.25"/>
    <row r="54919" ht="30.75" customHeight="1" x14ac:dyDescent="0.25"/>
    <row r="54920" ht="30.75" customHeight="1" x14ac:dyDescent="0.25"/>
    <row r="54921" ht="30.75" customHeight="1" x14ac:dyDescent="0.25"/>
    <row r="54922" ht="30.75" customHeight="1" x14ac:dyDescent="0.25"/>
    <row r="54923" ht="30.75" customHeight="1" x14ac:dyDescent="0.25"/>
    <row r="54924" ht="30.75" customHeight="1" x14ac:dyDescent="0.25"/>
    <row r="54925" ht="30.75" customHeight="1" x14ac:dyDescent="0.25"/>
    <row r="54926" ht="30.75" customHeight="1" x14ac:dyDescent="0.25"/>
    <row r="54927" ht="30.75" customHeight="1" x14ac:dyDescent="0.25"/>
    <row r="54928" ht="30.75" customHeight="1" x14ac:dyDescent="0.25"/>
    <row r="54929" ht="30.75" customHeight="1" x14ac:dyDescent="0.25"/>
    <row r="54930" ht="30.75" customHeight="1" x14ac:dyDescent="0.25"/>
    <row r="54931" ht="30.75" customHeight="1" x14ac:dyDescent="0.25"/>
    <row r="54932" ht="30.75" customHeight="1" x14ac:dyDescent="0.25"/>
    <row r="54933" ht="30.75" customHeight="1" x14ac:dyDescent="0.25"/>
    <row r="54934" ht="30.75" customHeight="1" x14ac:dyDescent="0.25"/>
    <row r="54935" ht="30.75" customHeight="1" x14ac:dyDescent="0.25"/>
    <row r="54936" ht="30.75" customHeight="1" x14ac:dyDescent="0.25"/>
    <row r="54937" ht="30.75" customHeight="1" x14ac:dyDescent="0.25"/>
    <row r="54938" ht="30.75" customHeight="1" x14ac:dyDescent="0.25"/>
    <row r="54939" ht="30.75" customHeight="1" x14ac:dyDescent="0.25"/>
    <row r="54940" ht="30.75" customHeight="1" x14ac:dyDescent="0.25"/>
    <row r="54941" ht="30.75" customHeight="1" x14ac:dyDescent="0.25"/>
    <row r="54942" ht="30.75" customHeight="1" x14ac:dyDescent="0.25"/>
    <row r="54943" ht="30.75" customHeight="1" x14ac:dyDescent="0.25"/>
    <row r="54944" ht="30.75" customHeight="1" x14ac:dyDescent="0.25"/>
    <row r="54945" ht="30.75" customHeight="1" x14ac:dyDescent="0.25"/>
    <row r="54946" ht="30.75" customHeight="1" x14ac:dyDescent="0.25"/>
    <row r="54947" ht="30.75" customHeight="1" x14ac:dyDescent="0.25"/>
    <row r="54948" ht="30.75" customHeight="1" x14ac:dyDescent="0.25"/>
    <row r="54949" ht="30.75" customHeight="1" x14ac:dyDescent="0.25"/>
    <row r="54950" ht="30.75" customHeight="1" x14ac:dyDescent="0.25"/>
    <row r="54951" ht="30.75" customHeight="1" x14ac:dyDescent="0.25"/>
    <row r="54952" ht="30.75" customHeight="1" x14ac:dyDescent="0.25"/>
    <row r="54953" ht="30.75" customHeight="1" x14ac:dyDescent="0.25"/>
    <row r="54954" ht="30.75" customHeight="1" x14ac:dyDescent="0.25"/>
    <row r="54955" ht="30.75" customHeight="1" x14ac:dyDescent="0.25"/>
    <row r="54956" ht="30.75" customHeight="1" x14ac:dyDescent="0.25"/>
    <row r="54957" ht="30.75" customHeight="1" x14ac:dyDescent="0.25"/>
    <row r="54958" ht="30.75" customHeight="1" x14ac:dyDescent="0.25"/>
    <row r="54959" ht="30.75" customHeight="1" x14ac:dyDescent="0.25"/>
    <row r="54960" ht="30.75" customHeight="1" x14ac:dyDescent="0.25"/>
    <row r="54961" ht="30.75" customHeight="1" x14ac:dyDescent="0.25"/>
    <row r="54962" ht="30.75" customHeight="1" x14ac:dyDescent="0.25"/>
    <row r="54963" ht="30.75" customHeight="1" x14ac:dyDescent="0.25"/>
    <row r="54964" ht="30.75" customHeight="1" x14ac:dyDescent="0.25"/>
    <row r="54965" ht="30.75" customHeight="1" x14ac:dyDescent="0.25"/>
    <row r="54966" ht="30.75" customHeight="1" x14ac:dyDescent="0.25"/>
    <row r="54967" ht="30.75" customHeight="1" x14ac:dyDescent="0.25"/>
    <row r="54968" ht="30.75" customHeight="1" x14ac:dyDescent="0.25"/>
    <row r="54969" ht="30.75" customHeight="1" x14ac:dyDescent="0.25"/>
    <row r="54970" ht="30.75" customHeight="1" x14ac:dyDescent="0.25"/>
    <row r="54971" ht="30.75" customHeight="1" x14ac:dyDescent="0.25"/>
    <row r="54972" ht="30.75" customHeight="1" x14ac:dyDescent="0.25"/>
    <row r="54973" ht="30.75" customHeight="1" x14ac:dyDescent="0.25"/>
    <row r="54974" ht="30.75" customHeight="1" x14ac:dyDescent="0.25"/>
    <row r="54975" ht="30.75" customHeight="1" x14ac:dyDescent="0.25"/>
    <row r="54976" ht="30.75" customHeight="1" x14ac:dyDescent="0.25"/>
    <row r="54977" ht="30.75" customHeight="1" x14ac:dyDescent="0.25"/>
    <row r="54978" ht="30.75" customHeight="1" x14ac:dyDescent="0.25"/>
    <row r="54979" ht="30.75" customHeight="1" x14ac:dyDescent="0.25"/>
    <row r="54980" ht="30.75" customHeight="1" x14ac:dyDescent="0.25"/>
    <row r="54981" ht="30.75" customHeight="1" x14ac:dyDescent="0.25"/>
    <row r="54982" ht="30.75" customHeight="1" x14ac:dyDescent="0.25"/>
    <row r="54983" ht="30.75" customHeight="1" x14ac:dyDescent="0.25"/>
    <row r="54984" ht="30.75" customHeight="1" x14ac:dyDescent="0.25"/>
    <row r="54985" ht="30.75" customHeight="1" x14ac:dyDescent="0.25"/>
    <row r="54986" ht="30.75" customHeight="1" x14ac:dyDescent="0.25"/>
    <row r="54987" ht="30.75" customHeight="1" x14ac:dyDescent="0.25"/>
    <row r="54988" ht="30.75" customHeight="1" x14ac:dyDescent="0.25"/>
    <row r="54989" ht="30.75" customHeight="1" x14ac:dyDescent="0.25"/>
    <row r="54990" ht="30.75" customHeight="1" x14ac:dyDescent="0.25"/>
    <row r="54991" ht="30.75" customHeight="1" x14ac:dyDescent="0.25"/>
    <row r="54992" ht="30.75" customHeight="1" x14ac:dyDescent="0.25"/>
    <row r="54993" ht="30.75" customHeight="1" x14ac:dyDescent="0.25"/>
    <row r="54994" ht="30.75" customHeight="1" x14ac:dyDescent="0.25"/>
    <row r="54995" ht="30.75" customHeight="1" x14ac:dyDescent="0.25"/>
    <row r="54996" ht="30.75" customHeight="1" x14ac:dyDescent="0.25"/>
    <row r="54997" ht="30.75" customHeight="1" x14ac:dyDescent="0.25"/>
    <row r="54998" ht="30.75" customHeight="1" x14ac:dyDescent="0.25"/>
    <row r="54999" ht="30.75" customHeight="1" x14ac:dyDescent="0.25"/>
    <row r="55000" ht="30.75" customHeight="1" x14ac:dyDescent="0.25"/>
    <row r="55001" ht="30.75" customHeight="1" x14ac:dyDescent="0.25"/>
    <row r="55002" ht="30.75" customHeight="1" x14ac:dyDescent="0.25"/>
    <row r="55003" ht="30.75" customHeight="1" x14ac:dyDescent="0.25"/>
    <row r="55004" ht="30.75" customHeight="1" x14ac:dyDescent="0.25"/>
    <row r="55005" ht="30.75" customHeight="1" x14ac:dyDescent="0.25"/>
    <row r="55006" ht="30.75" customHeight="1" x14ac:dyDescent="0.25"/>
    <row r="55007" ht="30.75" customHeight="1" x14ac:dyDescent="0.25"/>
    <row r="55008" ht="30.75" customHeight="1" x14ac:dyDescent="0.25"/>
    <row r="55009" ht="30.75" customHeight="1" x14ac:dyDescent="0.25"/>
    <row r="55010" ht="30.75" customHeight="1" x14ac:dyDescent="0.25"/>
    <row r="55011" ht="30.75" customHeight="1" x14ac:dyDescent="0.25"/>
    <row r="55012" ht="30.75" customHeight="1" x14ac:dyDescent="0.25"/>
    <row r="55013" ht="30.75" customHeight="1" x14ac:dyDescent="0.25"/>
    <row r="55014" ht="30.75" customHeight="1" x14ac:dyDescent="0.25"/>
    <row r="55015" ht="30.75" customHeight="1" x14ac:dyDescent="0.25"/>
    <row r="55016" ht="30.75" customHeight="1" x14ac:dyDescent="0.25"/>
    <row r="55017" ht="30.75" customHeight="1" x14ac:dyDescent="0.25"/>
    <row r="55018" ht="30.75" customHeight="1" x14ac:dyDescent="0.25"/>
    <row r="55019" ht="30.75" customHeight="1" x14ac:dyDescent="0.25"/>
    <row r="55020" ht="30.75" customHeight="1" x14ac:dyDescent="0.25"/>
    <row r="55021" ht="30.75" customHeight="1" x14ac:dyDescent="0.25"/>
    <row r="55022" ht="30.75" customHeight="1" x14ac:dyDescent="0.25"/>
    <row r="55023" ht="30.75" customHeight="1" x14ac:dyDescent="0.25"/>
    <row r="55024" ht="30.75" customHeight="1" x14ac:dyDescent="0.25"/>
    <row r="55025" ht="30.75" customHeight="1" x14ac:dyDescent="0.25"/>
    <row r="55026" ht="30.75" customHeight="1" x14ac:dyDescent="0.25"/>
    <row r="55027" ht="30.75" customHeight="1" x14ac:dyDescent="0.25"/>
    <row r="55028" ht="30.75" customHeight="1" x14ac:dyDescent="0.25"/>
    <row r="55029" ht="30.75" customHeight="1" x14ac:dyDescent="0.25"/>
    <row r="55030" ht="30.75" customHeight="1" x14ac:dyDescent="0.25"/>
    <row r="55031" ht="30.75" customHeight="1" x14ac:dyDescent="0.25"/>
    <row r="55032" ht="30.75" customHeight="1" x14ac:dyDescent="0.25"/>
    <row r="55033" ht="30.75" customHeight="1" x14ac:dyDescent="0.25"/>
    <row r="55034" ht="30.75" customHeight="1" x14ac:dyDescent="0.25"/>
    <row r="55035" ht="30.75" customHeight="1" x14ac:dyDescent="0.25"/>
    <row r="55036" ht="30.75" customHeight="1" x14ac:dyDescent="0.25"/>
    <row r="55037" ht="30.75" customHeight="1" x14ac:dyDescent="0.25"/>
    <row r="55038" ht="30.75" customHeight="1" x14ac:dyDescent="0.25"/>
    <row r="55039" ht="30.75" customHeight="1" x14ac:dyDescent="0.25"/>
    <row r="55040" ht="30.75" customHeight="1" x14ac:dyDescent="0.25"/>
    <row r="55041" ht="30.75" customHeight="1" x14ac:dyDescent="0.25"/>
    <row r="55042" ht="30.75" customHeight="1" x14ac:dyDescent="0.25"/>
    <row r="55043" ht="30.75" customHeight="1" x14ac:dyDescent="0.25"/>
    <row r="55044" ht="30.75" customHeight="1" x14ac:dyDescent="0.25"/>
    <row r="55045" ht="30.75" customHeight="1" x14ac:dyDescent="0.25"/>
    <row r="55046" ht="30.75" customHeight="1" x14ac:dyDescent="0.25"/>
    <row r="55047" ht="30.75" customHeight="1" x14ac:dyDescent="0.25"/>
    <row r="55048" ht="30.75" customHeight="1" x14ac:dyDescent="0.25"/>
    <row r="55049" ht="30.75" customHeight="1" x14ac:dyDescent="0.25"/>
    <row r="55050" ht="30.75" customHeight="1" x14ac:dyDescent="0.25"/>
    <row r="55051" ht="30.75" customHeight="1" x14ac:dyDescent="0.25"/>
    <row r="55052" ht="30.75" customHeight="1" x14ac:dyDescent="0.25"/>
    <row r="55053" ht="30.75" customHeight="1" x14ac:dyDescent="0.25"/>
    <row r="55054" ht="30.75" customHeight="1" x14ac:dyDescent="0.25"/>
    <row r="55055" ht="30.75" customHeight="1" x14ac:dyDescent="0.25"/>
    <row r="55056" ht="30.75" customHeight="1" x14ac:dyDescent="0.25"/>
    <row r="55057" ht="30.75" customHeight="1" x14ac:dyDescent="0.25"/>
    <row r="55058" ht="30.75" customHeight="1" x14ac:dyDescent="0.25"/>
    <row r="55059" ht="30.75" customHeight="1" x14ac:dyDescent="0.25"/>
    <row r="55060" ht="30.75" customHeight="1" x14ac:dyDescent="0.25"/>
    <row r="55061" ht="30.75" customHeight="1" x14ac:dyDescent="0.25"/>
    <row r="55062" ht="30.75" customHeight="1" x14ac:dyDescent="0.25"/>
    <row r="55063" ht="30.75" customHeight="1" x14ac:dyDescent="0.25"/>
    <row r="55064" ht="30.75" customHeight="1" x14ac:dyDescent="0.25"/>
    <row r="55065" ht="30.75" customHeight="1" x14ac:dyDescent="0.25"/>
    <row r="55066" ht="30.75" customHeight="1" x14ac:dyDescent="0.25"/>
    <row r="55067" ht="30.75" customHeight="1" x14ac:dyDescent="0.25"/>
    <row r="55068" ht="30.75" customHeight="1" x14ac:dyDescent="0.25"/>
    <row r="55069" ht="30.75" customHeight="1" x14ac:dyDescent="0.25"/>
    <row r="55070" ht="30.75" customHeight="1" x14ac:dyDescent="0.25"/>
    <row r="55071" ht="30.75" customHeight="1" x14ac:dyDescent="0.25"/>
    <row r="55072" ht="30.75" customHeight="1" x14ac:dyDescent="0.25"/>
    <row r="55073" ht="30.75" customHeight="1" x14ac:dyDescent="0.25"/>
    <row r="55074" ht="30.75" customHeight="1" x14ac:dyDescent="0.25"/>
    <row r="55075" ht="30.75" customHeight="1" x14ac:dyDescent="0.25"/>
    <row r="55076" ht="30.75" customHeight="1" x14ac:dyDescent="0.25"/>
    <row r="55077" ht="30.75" customHeight="1" x14ac:dyDescent="0.25"/>
    <row r="55078" ht="30.75" customHeight="1" x14ac:dyDescent="0.25"/>
    <row r="55079" ht="30.75" customHeight="1" x14ac:dyDescent="0.25"/>
    <row r="55080" ht="30.75" customHeight="1" x14ac:dyDescent="0.25"/>
    <row r="55081" ht="30.75" customHeight="1" x14ac:dyDescent="0.25"/>
    <row r="55082" ht="30.75" customHeight="1" x14ac:dyDescent="0.25"/>
    <row r="55083" ht="30.75" customHeight="1" x14ac:dyDescent="0.25"/>
    <row r="55084" ht="30.75" customHeight="1" x14ac:dyDescent="0.25"/>
    <row r="55085" ht="30.75" customHeight="1" x14ac:dyDescent="0.25"/>
    <row r="55086" ht="30.75" customHeight="1" x14ac:dyDescent="0.25"/>
    <row r="55087" ht="30.75" customHeight="1" x14ac:dyDescent="0.25"/>
    <row r="55088" ht="30.75" customHeight="1" x14ac:dyDescent="0.25"/>
    <row r="55089" ht="30.75" customHeight="1" x14ac:dyDescent="0.25"/>
    <row r="55090" ht="30.75" customHeight="1" x14ac:dyDescent="0.25"/>
    <row r="55091" ht="30.75" customHeight="1" x14ac:dyDescent="0.25"/>
    <row r="55092" ht="30.75" customHeight="1" x14ac:dyDescent="0.25"/>
    <row r="55093" ht="30.75" customHeight="1" x14ac:dyDescent="0.25"/>
    <row r="55094" ht="30.75" customHeight="1" x14ac:dyDescent="0.25"/>
    <row r="55095" ht="30.75" customHeight="1" x14ac:dyDescent="0.25"/>
    <row r="55096" ht="30.75" customHeight="1" x14ac:dyDescent="0.25"/>
    <row r="55097" ht="30.75" customHeight="1" x14ac:dyDescent="0.25"/>
    <row r="55098" ht="30.75" customHeight="1" x14ac:dyDescent="0.25"/>
    <row r="55099" ht="30.75" customHeight="1" x14ac:dyDescent="0.25"/>
    <row r="55100" ht="30.75" customHeight="1" x14ac:dyDescent="0.25"/>
    <row r="55101" ht="30.75" customHeight="1" x14ac:dyDescent="0.25"/>
    <row r="55102" ht="30.75" customHeight="1" x14ac:dyDescent="0.25"/>
    <row r="55103" ht="30.75" customHeight="1" x14ac:dyDescent="0.25"/>
    <row r="55104" ht="30.75" customHeight="1" x14ac:dyDescent="0.25"/>
    <row r="55105" ht="30.75" customHeight="1" x14ac:dyDescent="0.25"/>
    <row r="55106" ht="30.75" customHeight="1" x14ac:dyDescent="0.25"/>
    <row r="55107" ht="30.75" customHeight="1" x14ac:dyDescent="0.25"/>
    <row r="55108" ht="30.75" customHeight="1" x14ac:dyDescent="0.25"/>
    <row r="55109" ht="30.75" customHeight="1" x14ac:dyDescent="0.25"/>
    <row r="55110" ht="30.75" customHeight="1" x14ac:dyDescent="0.25"/>
    <row r="55111" ht="30.75" customHeight="1" x14ac:dyDescent="0.25"/>
    <row r="55112" ht="30.75" customHeight="1" x14ac:dyDescent="0.25"/>
    <row r="55113" ht="30.75" customHeight="1" x14ac:dyDescent="0.25"/>
    <row r="55114" ht="30.75" customHeight="1" x14ac:dyDescent="0.25"/>
    <row r="55115" ht="30.75" customHeight="1" x14ac:dyDescent="0.25"/>
    <row r="55116" ht="30.75" customHeight="1" x14ac:dyDescent="0.25"/>
    <row r="55117" ht="30.75" customHeight="1" x14ac:dyDescent="0.25"/>
    <row r="55118" ht="30.75" customHeight="1" x14ac:dyDescent="0.25"/>
    <row r="55119" ht="30.75" customHeight="1" x14ac:dyDescent="0.25"/>
    <row r="55120" ht="30.75" customHeight="1" x14ac:dyDescent="0.25"/>
    <row r="55121" ht="30.75" customHeight="1" x14ac:dyDescent="0.25"/>
    <row r="55122" ht="30.75" customHeight="1" x14ac:dyDescent="0.25"/>
    <row r="55123" ht="30.75" customHeight="1" x14ac:dyDescent="0.25"/>
    <row r="55124" ht="30.75" customHeight="1" x14ac:dyDescent="0.25"/>
    <row r="55125" ht="30.75" customHeight="1" x14ac:dyDescent="0.25"/>
    <row r="55126" ht="30.75" customHeight="1" x14ac:dyDescent="0.25"/>
    <row r="55127" ht="30.75" customHeight="1" x14ac:dyDescent="0.25"/>
    <row r="55128" ht="30.75" customHeight="1" x14ac:dyDescent="0.25"/>
    <row r="55129" ht="30.75" customHeight="1" x14ac:dyDescent="0.25"/>
    <row r="55130" ht="30.75" customHeight="1" x14ac:dyDescent="0.25"/>
    <row r="55131" ht="30.75" customHeight="1" x14ac:dyDescent="0.25"/>
    <row r="55132" ht="30.75" customHeight="1" x14ac:dyDescent="0.25"/>
    <row r="55133" ht="30.75" customHeight="1" x14ac:dyDescent="0.25"/>
    <row r="55134" ht="30.75" customHeight="1" x14ac:dyDescent="0.25"/>
    <row r="55135" ht="30.75" customHeight="1" x14ac:dyDescent="0.25"/>
    <row r="55136" ht="30.75" customHeight="1" x14ac:dyDescent="0.25"/>
    <row r="55137" ht="30.75" customHeight="1" x14ac:dyDescent="0.25"/>
    <row r="55138" ht="30.75" customHeight="1" x14ac:dyDescent="0.25"/>
    <row r="55139" ht="30.75" customHeight="1" x14ac:dyDescent="0.25"/>
    <row r="55140" ht="30.75" customHeight="1" x14ac:dyDescent="0.25"/>
    <row r="55141" ht="30.75" customHeight="1" x14ac:dyDescent="0.25"/>
    <row r="55142" ht="30.75" customHeight="1" x14ac:dyDescent="0.25"/>
    <row r="55143" ht="30.75" customHeight="1" x14ac:dyDescent="0.25"/>
    <row r="55144" ht="30.75" customHeight="1" x14ac:dyDescent="0.25"/>
    <row r="55145" ht="30.75" customHeight="1" x14ac:dyDescent="0.25"/>
    <row r="55146" ht="30.75" customHeight="1" x14ac:dyDescent="0.25"/>
    <row r="55147" ht="30.75" customHeight="1" x14ac:dyDescent="0.25"/>
    <row r="55148" ht="30.75" customHeight="1" x14ac:dyDescent="0.25"/>
    <row r="55149" ht="30.75" customHeight="1" x14ac:dyDescent="0.25"/>
    <row r="55150" ht="30.75" customHeight="1" x14ac:dyDescent="0.25"/>
    <row r="55151" ht="30.75" customHeight="1" x14ac:dyDescent="0.25"/>
    <row r="55152" ht="30.75" customHeight="1" x14ac:dyDescent="0.25"/>
    <row r="55153" ht="30.75" customHeight="1" x14ac:dyDescent="0.25"/>
    <row r="55154" ht="30.75" customHeight="1" x14ac:dyDescent="0.25"/>
    <row r="55155" ht="30.75" customHeight="1" x14ac:dyDescent="0.25"/>
    <row r="55156" ht="30.75" customHeight="1" x14ac:dyDescent="0.25"/>
    <row r="55157" ht="30.75" customHeight="1" x14ac:dyDescent="0.25"/>
    <row r="55158" ht="30.75" customHeight="1" x14ac:dyDescent="0.25"/>
    <row r="55159" ht="30.75" customHeight="1" x14ac:dyDescent="0.25"/>
    <row r="55160" ht="30.75" customHeight="1" x14ac:dyDescent="0.25"/>
    <row r="55161" ht="30.75" customHeight="1" x14ac:dyDescent="0.25"/>
    <row r="55162" ht="30.75" customHeight="1" x14ac:dyDescent="0.25"/>
    <row r="55163" ht="30.75" customHeight="1" x14ac:dyDescent="0.25"/>
    <row r="55164" ht="30.75" customHeight="1" x14ac:dyDescent="0.25"/>
    <row r="55165" ht="30.75" customHeight="1" x14ac:dyDescent="0.25"/>
    <row r="55166" ht="30.75" customHeight="1" x14ac:dyDescent="0.25"/>
    <row r="55167" ht="30.75" customHeight="1" x14ac:dyDescent="0.25"/>
    <row r="55168" ht="30.75" customHeight="1" x14ac:dyDescent="0.25"/>
    <row r="55169" ht="30.75" customHeight="1" x14ac:dyDescent="0.25"/>
    <row r="55170" ht="30.75" customHeight="1" x14ac:dyDescent="0.25"/>
    <row r="55171" ht="30.75" customHeight="1" x14ac:dyDescent="0.25"/>
    <row r="55172" ht="30.75" customHeight="1" x14ac:dyDescent="0.25"/>
    <row r="55173" ht="30.75" customHeight="1" x14ac:dyDescent="0.25"/>
    <row r="55174" ht="30.75" customHeight="1" x14ac:dyDescent="0.25"/>
    <row r="55175" ht="30.75" customHeight="1" x14ac:dyDescent="0.25"/>
    <row r="55176" ht="30.75" customHeight="1" x14ac:dyDescent="0.25"/>
    <row r="55177" ht="30.75" customHeight="1" x14ac:dyDescent="0.25"/>
    <row r="55178" ht="30.75" customHeight="1" x14ac:dyDescent="0.25"/>
    <row r="55179" ht="30.75" customHeight="1" x14ac:dyDescent="0.25"/>
    <row r="55180" ht="30.75" customHeight="1" x14ac:dyDescent="0.25"/>
    <row r="55181" ht="30.75" customHeight="1" x14ac:dyDescent="0.25"/>
    <row r="55182" ht="30.75" customHeight="1" x14ac:dyDescent="0.25"/>
    <row r="55183" ht="30.75" customHeight="1" x14ac:dyDescent="0.25"/>
    <row r="55184" ht="30.75" customHeight="1" x14ac:dyDescent="0.25"/>
    <row r="55185" ht="30.75" customHeight="1" x14ac:dyDescent="0.25"/>
    <row r="55186" ht="30.75" customHeight="1" x14ac:dyDescent="0.25"/>
    <row r="55187" ht="30.75" customHeight="1" x14ac:dyDescent="0.25"/>
    <row r="55188" ht="30.75" customHeight="1" x14ac:dyDescent="0.25"/>
    <row r="55189" ht="30.75" customHeight="1" x14ac:dyDescent="0.25"/>
    <row r="55190" ht="30.75" customHeight="1" x14ac:dyDescent="0.25"/>
    <row r="55191" ht="30.75" customHeight="1" x14ac:dyDescent="0.25"/>
    <row r="55192" ht="30.75" customHeight="1" x14ac:dyDescent="0.25"/>
    <row r="55193" ht="30.75" customHeight="1" x14ac:dyDescent="0.25"/>
    <row r="55194" ht="30.75" customHeight="1" x14ac:dyDescent="0.25"/>
    <row r="55195" ht="30.75" customHeight="1" x14ac:dyDescent="0.25"/>
    <row r="55196" ht="30.75" customHeight="1" x14ac:dyDescent="0.25"/>
    <row r="55197" ht="30.75" customHeight="1" x14ac:dyDescent="0.25"/>
    <row r="55198" ht="30.75" customHeight="1" x14ac:dyDescent="0.25"/>
    <row r="55199" ht="30.75" customHeight="1" x14ac:dyDescent="0.25"/>
    <row r="55200" ht="30.75" customHeight="1" x14ac:dyDescent="0.25"/>
    <row r="55201" ht="30.75" customHeight="1" x14ac:dyDescent="0.25"/>
    <row r="55202" ht="30.75" customHeight="1" x14ac:dyDescent="0.25"/>
    <row r="55203" ht="30.75" customHeight="1" x14ac:dyDescent="0.25"/>
    <row r="55204" ht="30.75" customHeight="1" x14ac:dyDescent="0.25"/>
    <row r="55205" ht="30.75" customHeight="1" x14ac:dyDescent="0.25"/>
    <row r="55206" ht="30.75" customHeight="1" x14ac:dyDescent="0.25"/>
    <row r="55207" ht="30.75" customHeight="1" x14ac:dyDescent="0.25"/>
    <row r="55208" ht="30.75" customHeight="1" x14ac:dyDescent="0.25"/>
    <row r="55209" ht="30.75" customHeight="1" x14ac:dyDescent="0.25"/>
    <row r="55210" ht="30.75" customHeight="1" x14ac:dyDescent="0.25"/>
    <row r="55211" ht="30.75" customHeight="1" x14ac:dyDescent="0.25"/>
    <row r="55212" ht="30.75" customHeight="1" x14ac:dyDescent="0.25"/>
    <row r="55213" ht="30.75" customHeight="1" x14ac:dyDescent="0.25"/>
    <row r="55214" ht="30.75" customHeight="1" x14ac:dyDescent="0.25"/>
    <row r="55215" ht="30.75" customHeight="1" x14ac:dyDescent="0.25"/>
    <row r="55216" ht="30.75" customHeight="1" x14ac:dyDescent="0.25"/>
    <row r="55217" ht="30.75" customHeight="1" x14ac:dyDescent="0.25"/>
    <row r="55218" ht="30.75" customHeight="1" x14ac:dyDescent="0.25"/>
    <row r="55219" ht="30.75" customHeight="1" x14ac:dyDescent="0.25"/>
    <row r="55220" ht="30.75" customHeight="1" x14ac:dyDescent="0.25"/>
    <row r="55221" ht="30.75" customHeight="1" x14ac:dyDescent="0.25"/>
    <row r="55222" ht="30.75" customHeight="1" x14ac:dyDescent="0.25"/>
    <row r="55223" ht="30.75" customHeight="1" x14ac:dyDescent="0.25"/>
    <row r="55224" ht="30.75" customHeight="1" x14ac:dyDescent="0.25"/>
    <row r="55225" ht="30.75" customHeight="1" x14ac:dyDescent="0.25"/>
    <row r="55226" ht="30.75" customHeight="1" x14ac:dyDescent="0.25"/>
    <row r="55227" ht="30.75" customHeight="1" x14ac:dyDescent="0.25"/>
    <row r="55228" ht="30.75" customHeight="1" x14ac:dyDescent="0.25"/>
    <row r="55229" ht="30.75" customHeight="1" x14ac:dyDescent="0.25"/>
    <row r="55230" ht="30.75" customHeight="1" x14ac:dyDescent="0.25"/>
    <row r="55231" ht="30.75" customHeight="1" x14ac:dyDescent="0.25"/>
    <row r="55232" ht="30.75" customHeight="1" x14ac:dyDescent="0.25"/>
    <row r="55233" ht="30.75" customHeight="1" x14ac:dyDescent="0.25"/>
    <row r="55234" ht="30.75" customHeight="1" x14ac:dyDescent="0.25"/>
    <row r="55235" ht="30.75" customHeight="1" x14ac:dyDescent="0.25"/>
    <row r="55236" ht="30.75" customHeight="1" x14ac:dyDescent="0.25"/>
    <row r="55237" ht="30.75" customHeight="1" x14ac:dyDescent="0.25"/>
    <row r="55238" ht="30.75" customHeight="1" x14ac:dyDescent="0.25"/>
    <row r="55239" ht="30.75" customHeight="1" x14ac:dyDescent="0.25"/>
    <row r="55240" ht="30.75" customHeight="1" x14ac:dyDescent="0.25"/>
    <row r="55241" ht="30.75" customHeight="1" x14ac:dyDescent="0.25"/>
    <row r="55242" ht="30.75" customHeight="1" x14ac:dyDescent="0.25"/>
    <row r="55243" ht="30.75" customHeight="1" x14ac:dyDescent="0.25"/>
    <row r="55244" ht="30.75" customHeight="1" x14ac:dyDescent="0.25"/>
    <row r="55245" ht="30.75" customHeight="1" x14ac:dyDescent="0.25"/>
    <row r="55246" ht="30.75" customHeight="1" x14ac:dyDescent="0.25"/>
    <row r="55247" ht="30.75" customHeight="1" x14ac:dyDescent="0.25"/>
    <row r="55248" ht="30.75" customHeight="1" x14ac:dyDescent="0.25"/>
    <row r="55249" ht="30.75" customHeight="1" x14ac:dyDescent="0.25"/>
    <row r="55250" ht="30.75" customHeight="1" x14ac:dyDescent="0.25"/>
    <row r="55251" ht="30.75" customHeight="1" x14ac:dyDescent="0.25"/>
    <row r="55252" ht="30.75" customHeight="1" x14ac:dyDescent="0.25"/>
    <row r="55253" ht="30.75" customHeight="1" x14ac:dyDescent="0.25"/>
    <row r="55254" ht="30.75" customHeight="1" x14ac:dyDescent="0.25"/>
    <row r="55255" ht="30.75" customHeight="1" x14ac:dyDescent="0.25"/>
    <row r="55256" ht="30.75" customHeight="1" x14ac:dyDescent="0.25"/>
    <row r="55257" ht="30.75" customHeight="1" x14ac:dyDescent="0.25"/>
    <row r="55258" ht="30.75" customHeight="1" x14ac:dyDescent="0.25"/>
    <row r="55259" ht="30.75" customHeight="1" x14ac:dyDescent="0.25"/>
    <row r="55260" ht="30.75" customHeight="1" x14ac:dyDescent="0.25"/>
    <row r="55261" ht="30.75" customHeight="1" x14ac:dyDescent="0.25"/>
    <row r="55262" ht="30.75" customHeight="1" x14ac:dyDescent="0.25"/>
    <row r="55263" ht="30.75" customHeight="1" x14ac:dyDescent="0.25"/>
    <row r="55264" ht="30.75" customHeight="1" x14ac:dyDescent="0.25"/>
    <row r="55265" ht="30.75" customHeight="1" x14ac:dyDescent="0.25"/>
    <row r="55266" ht="30.75" customHeight="1" x14ac:dyDescent="0.25"/>
    <row r="55267" ht="30.75" customHeight="1" x14ac:dyDescent="0.25"/>
    <row r="55268" ht="30.75" customHeight="1" x14ac:dyDescent="0.25"/>
    <row r="55269" ht="30.75" customHeight="1" x14ac:dyDescent="0.25"/>
    <row r="55270" ht="30.75" customHeight="1" x14ac:dyDescent="0.25"/>
    <row r="55271" ht="30.75" customHeight="1" x14ac:dyDescent="0.25"/>
    <row r="55272" ht="30.75" customHeight="1" x14ac:dyDescent="0.25"/>
    <row r="55273" ht="30.75" customHeight="1" x14ac:dyDescent="0.25"/>
    <row r="55274" ht="30.75" customHeight="1" x14ac:dyDescent="0.25"/>
    <row r="55275" ht="30.75" customHeight="1" x14ac:dyDescent="0.25"/>
    <row r="55276" ht="30.75" customHeight="1" x14ac:dyDescent="0.25"/>
    <row r="55277" ht="30.75" customHeight="1" x14ac:dyDescent="0.25"/>
    <row r="55278" ht="30.75" customHeight="1" x14ac:dyDescent="0.25"/>
    <row r="55279" ht="30.75" customHeight="1" x14ac:dyDescent="0.25"/>
    <row r="55280" ht="30.75" customHeight="1" x14ac:dyDescent="0.25"/>
    <row r="55281" ht="30.75" customHeight="1" x14ac:dyDescent="0.25"/>
    <row r="55282" ht="30.75" customHeight="1" x14ac:dyDescent="0.25"/>
    <row r="55283" ht="30.75" customHeight="1" x14ac:dyDescent="0.25"/>
    <row r="55284" ht="30.75" customHeight="1" x14ac:dyDescent="0.25"/>
    <row r="55285" ht="30.75" customHeight="1" x14ac:dyDescent="0.25"/>
    <row r="55286" ht="30.75" customHeight="1" x14ac:dyDescent="0.25"/>
    <row r="55287" ht="30.75" customHeight="1" x14ac:dyDescent="0.25"/>
    <row r="55288" ht="30.75" customHeight="1" x14ac:dyDescent="0.25"/>
    <row r="55289" ht="30.75" customHeight="1" x14ac:dyDescent="0.25"/>
    <row r="55290" ht="30.75" customHeight="1" x14ac:dyDescent="0.25"/>
    <row r="55291" ht="30.75" customHeight="1" x14ac:dyDescent="0.25"/>
    <row r="55292" ht="30.75" customHeight="1" x14ac:dyDescent="0.25"/>
    <row r="55293" ht="30.75" customHeight="1" x14ac:dyDescent="0.25"/>
    <row r="55294" ht="30.75" customHeight="1" x14ac:dyDescent="0.25"/>
    <row r="55295" ht="30.75" customHeight="1" x14ac:dyDescent="0.25"/>
    <row r="55296" ht="30.75" customHeight="1" x14ac:dyDescent="0.25"/>
    <row r="55297" ht="30.75" customHeight="1" x14ac:dyDescent="0.25"/>
    <row r="55298" ht="30.75" customHeight="1" x14ac:dyDescent="0.25"/>
    <row r="55299" ht="30.75" customHeight="1" x14ac:dyDescent="0.25"/>
    <row r="55300" ht="30.75" customHeight="1" x14ac:dyDescent="0.25"/>
    <row r="55301" ht="30.75" customHeight="1" x14ac:dyDescent="0.25"/>
    <row r="55302" ht="30.75" customHeight="1" x14ac:dyDescent="0.25"/>
    <row r="55303" ht="30.75" customHeight="1" x14ac:dyDescent="0.25"/>
    <row r="55304" ht="30.75" customHeight="1" x14ac:dyDescent="0.25"/>
    <row r="55305" ht="30.75" customHeight="1" x14ac:dyDescent="0.25"/>
    <row r="55306" ht="30.75" customHeight="1" x14ac:dyDescent="0.25"/>
    <row r="55307" ht="30.75" customHeight="1" x14ac:dyDescent="0.25"/>
    <row r="55308" ht="30.75" customHeight="1" x14ac:dyDescent="0.25"/>
    <row r="55309" ht="30.75" customHeight="1" x14ac:dyDescent="0.25"/>
    <row r="55310" ht="30.75" customHeight="1" x14ac:dyDescent="0.25"/>
    <row r="55311" ht="30.75" customHeight="1" x14ac:dyDescent="0.25"/>
    <row r="55312" ht="30.75" customHeight="1" x14ac:dyDescent="0.25"/>
    <row r="55313" ht="30.75" customHeight="1" x14ac:dyDescent="0.25"/>
    <row r="55314" ht="30.75" customHeight="1" x14ac:dyDescent="0.25"/>
    <row r="55315" ht="30.75" customHeight="1" x14ac:dyDescent="0.25"/>
    <row r="55316" ht="30.75" customHeight="1" x14ac:dyDescent="0.25"/>
    <row r="55317" ht="30.75" customHeight="1" x14ac:dyDescent="0.25"/>
    <row r="55318" ht="30.75" customHeight="1" x14ac:dyDescent="0.25"/>
    <row r="55319" ht="30.75" customHeight="1" x14ac:dyDescent="0.25"/>
    <row r="55320" ht="30.75" customHeight="1" x14ac:dyDescent="0.25"/>
    <row r="55321" ht="30.75" customHeight="1" x14ac:dyDescent="0.25"/>
    <row r="55322" ht="30.75" customHeight="1" x14ac:dyDescent="0.25"/>
    <row r="55323" ht="30.75" customHeight="1" x14ac:dyDescent="0.25"/>
    <row r="55324" ht="30.75" customHeight="1" x14ac:dyDescent="0.25"/>
    <row r="55325" ht="30.75" customHeight="1" x14ac:dyDescent="0.25"/>
    <row r="55326" ht="30.75" customHeight="1" x14ac:dyDescent="0.25"/>
    <row r="55327" ht="30.75" customHeight="1" x14ac:dyDescent="0.25"/>
    <row r="55328" ht="30.75" customHeight="1" x14ac:dyDescent="0.25"/>
    <row r="55329" ht="30.75" customHeight="1" x14ac:dyDescent="0.25"/>
    <row r="55330" ht="30.75" customHeight="1" x14ac:dyDescent="0.25"/>
    <row r="55331" ht="30.75" customHeight="1" x14ac:dyDescent="0.25"/>
    <row r="55332" ht="30.75" customHeight="1" x14ac:dyDescent="0.25"/>
    <row r="55333" ht="30.75" customHeight="1" x14ac:dyDescent="0.25"/>
    <row r="55334" ht="30.75" customHeight="1" x14ac:dyDescent="0.25"/>
    <row r="55335" ht="30.75" customHeight="1" x14ac:dyDescent="0.25"/>
    <row r="55336" ht="30.75" customHeight="1" x14ac:dyDescent="0.25"/>
    <row r="55337" ht="30.75" customHeight="1" x14ac:dyDescent="0.25"/>
    <row r="55338" ht="30.75" customHeight="1" x14ac:dyDescent="0.25"/>
    <row r="55339" ht="30.75" customHeight="1" x14ac:dyDescent="0.25"/>
    <row r="55340" ht="30.75" customHeight="1" x14ac:dyDescent="0.25"/>
    <row r="55341" ht="30.75" customHeight="1" x14ac:dyDescent="0.25"/>
    <row r="55342" ht="30.75" customHeight="1" x14ac:dyDescent="0.25"/>
    <row r="55343" ht="30.75" customHeight="1" x14ac:dyDescent="0.25"/>
    <row r="55344" ht="30.75" customHeight="1" x14ac:dyDescent="0.25"/>
    <row r="55345" ht="30.75" customHeight="1" x14ac:dyDescent="0.25"/>
    <row r="55346" ht="30.75" customHeight="1" x14ac:dyDescent="0.25"/>
    <row r="55347" ht="30.75" customHeight="1" x14ac:dyDescent="0.25"/>
    <row r="55348" ht="30.75" customHeight="1" x14ac:dyDescent="0.25"/>
    <row r="55349" ht="30.75" customHeight="1" x14ac:dyDescent="0.25"/>
    <row r="55350" ht="30.75" customHeight="1" x14ac:dyDescent="0.25"/>
    <row r="55351" ht="30.75" customHeight="1" x14ac:dyDescent="0.25"/>
    <row r="55352" ht="30.75" customHeight="1" x14ac:dyDescent="0.25"/>
    <row r="55353" ht="30.75" customHeight="1" x14ac:dyDescent="0.25"/>
    <row r="55354" ht="30.75" customHeight="1" x14ac:dyDescent="0.25"/>
    <row r="55355" ht="30.75" customHeight="1" x14ac:dyDescent="0.25"/>
    <row r="55356" ht="30.75" customHeight="1" x14ac:dyDescent="0.25"/>
    <row r="55357" ht="30.75" customHeight="1" x14ac:dyDescent="0.25"/>
    <row r="55358" ht="30.75" customHeight="1" x14ac:dyDescent="0.25"/>
    <row r="55359" ht="30.75" customHeight="1" x14ac:dyDescent="0.25"/>
    <row r="55360" ht="30.75" customHeight="1" x14ac:dyDescent="0.25"/>
    <row r="55361" ht="30.75" customHeight="1" x14ac:dyDescent="0.25"/>
    <row r="55362" ht="30.75" customHeight="1" x14ac:dyDescent="0.25"/>
    <row r="55363" ht="30.75" customHeight="1" x14ac:dyDescent="0.25"/>
    <row r="55364" ht="30.75" customHeight="1" x14ac:dyDescent="0.25"/>
    <row r="55365" ht="30.75" customHeight="1" x14ac:dyDescent="0.25"/>
    <row r="55366" ht="30.75" customHeight="1" x14ac:dyDescent="0.25"/>
    <row r="55367" ht="30.75" customHeight="1" x14ac:dyDescent="0.25"/>
    <row r="55368" ht="30.75" customHeight="1" x14ac:dyDescent="0.25"/>
    <row r="55369" ht="30.75" customHeight="1" x14ac:dyDescent="0.25"/>
    <row r="55370" ht="30.75" customHeight="1" x14ac:dyDescent="0.25"/>
    <row r="55371" ht="30.75" customHeight="1" x14ac:dyDescent="0.25"/>
    <row r="55372" ht="30.75" customHeight="1" x14ac:dyDescent="0.25"/>
    <row r="55373" ht="30.75" customHeight="1" x14ac:dyDescent="0.25"/>
    <row r="55374" ht="30.75" customHeight="1" x14ac:dyDescent="0.25"/>
    <row r="55375" ht="30.75" customHeight="1" x14ac:dyDescent="0.25"/>
    <row r="55376" ht="30.75" customHeight="1" x14ac:dyDescent="0.25"/>
    <row r="55377" ht="30.75" customHeight="1" x14ac:dyDescent="0.25"/>
    <row r="55378" ht="30.75" customHeight="1" x14ac:dyDescent="0.25"/>
    <row r="55379" ht="30.75" customHeight="1" x14ac:dyDescent="0.25"/>
    <row r="55380" ht="30.75" customHeight="1" x14ac:dyDescent="0.25"/>
    <row r="55381" ht="30.75" customHeight="1" x14ac:dyDescent="0.25"/>
    <row r="55382" ht="30.75" customHeight="1" x14ac:dyDescent="0.25"/>
    <row r="55383" ht="30.75" customHeight="1" x14ac:dyDescent="0.25"/>
    <row r="55384" ht="30.75" customHeight="1" x14ac:dyDescent="0.25"/>
    <row r="55385" ht="30.75" customHeight="1" x14ac:dyDescent="0.25"/>
    <row r="55386" ht="30.75" customHeight="1" x14ac:dyDescent="0.25"/>
    <row r="55387" ht="30.75" customHeight="1" x14ac:dyDescent="0.25"/>
    <row r="55388" ht="30.75" customHeight="1" x14ac:dyDescent="0.25"/>
    <row r="55389" ht="30.75" customHeight="1" x14ac:dyDescent="0.25"/>
    <row r="55390" ht="30.75" customHeight="1" x14ac:dyDescent="0.25"/>
    <row r="55391" ht="30.75" customHeight="1" x14ac:dyDescent="0.25"/>
    <row r="55392" ht="30.75" customHeight="1" x14ac:dyDescent="0.25"/>
    <row r="55393" ht="30.75" customHeight="1" x14ac:dyDescent="0.25"/>
    <row r="55394" ht="30.75" customHeight="1" x14ac:dyDescent="0.25"/>
    <row r="55395" ht="30.75" customHeight="1" x14ac:dyDescent="0.25"/>
    <row r="55396" ht="30.75" customHeight="1" x14ac:dyDescent="0.25"/>
    <row r="55397" ht="30.75" customHeight="1" x14ac:dyDescent="0.25"/>
    <row r="55398" ht="30.75" customHeight="1" x14ac:dyDescent="0.25"/>
    <row r="55399" ht="30.75" customHeight="1" x14ac:dyDescent="0.25"/>
    <row r="55400" ht="30.75" customHeight="1" x14ac:dyDescent="0.25"/>
    <row r="55401" ht="30.75" customHeight="1" x14ac:dyDescent="0.25"/>
    <row r="55402" ht="30.75" customHeight="1" x14ac:dyDescent="0.25"/>
    <row r="55403" ht="30.75" customHeight="1" x14ac:dyDescent="0.25"/>
    <row r="55404" ht="30.75" customHeight="1" x14ac:dyDescent="0.25"/>
    <row r="55405" ht="30.75" customHeight="1" x14ac:dyDescent="0.25"/>
    <row r="55406" ht="30.75" customHeight="1" x14ac:dyDescent="0.25"/>
    <row r="55407" ht="30.75" customHeight="1" x14ac:dyDescent="0.25"/>
    <row r="55408" ht="30.75" customHeight="1" x14ac:dyDescent="0.25"/>
    <row r="55409" ht="30.75" customHeight="1" x14ac:dyDescent="0.25"/>
    <row r="55410" ht="30.75" customHeight="1" x14ac:dyDescent="0.25"/>
    <row r="55411" ht="30.75" customHeight="1" x14ac:dyDescent="0.25"/>
    <row r="55412" ht="30.75" customHeight="1" x14ac:dyDescent="0.25"/>
    <row r="55413" ht="30.75" customHeight="1" x14ac:dyDescent="0.25"/>
    <row r="55414" ht="30.75" customHeight="1" x14ac:dyDescent="0.25"/>
    <row r="55415" ht="30.75" customHeight="1" x14ac:dyDescent="0.25"/>
    <row r="55416" ht="30.75" customHeight="1" x14ac:dyDescent="0.25"/>
    <row r="55417" ht="30.75" customHeight="1" x14ac:dyDescent="0.25"/>
    <row r="55418" ht="30.75" customHeight="1" x14ac:dyDescent="0.25"/>
    <row r="55419" ht="30.75" customHeight="1" x14ac:dyDescent="0.25"/>
    <row r="55420" ht="30.75" customHeight="1" x14ac:dyDescent="0.25"/>
    <row r="55421" ht="30.75" customHeight="1" x14ac:dyDescent="0.25"/>
    <row r="55422" ht="30.75" customHeight="1" x14ac:dyDescent="0.25"/>
    <row r="55423" ht="30.75" customHeight="1" x14ac:dyDescent="0.25"/>
    <row r="55424" ht="30.75" customHeight="1" x14ac:dyDescent="0.25"/>
    <row r="55425" ht="30.75" customHeight="1" x14ac:dyDescent="0.25"/>
    <row r="55426" ht="30.75" customHeight="1" x14ac:dyDescent="0.25"/>
    <row r="55427" ht="30.75" customHeight="1" x14ac:dyDescent="0.25"/>
    <row r="55428" ht="30.75" customHeight="1" x14ac:dyDescent="0.25"/>
    <row r="55429" ht="30.75" customHeight="1" x14ac:dyDescent="0.25"/>
    <row r="55430" ht="30.75" customHeight="1" x14ac:dyDescent="0.25"/>
    <row r="55431" ht="30.75" customHeight="1" x14ac:dyDescent="0.25"/>
    <row r="55432" ht="30.75" customHeight="1" x14ac:dyDescent="0.25"/>
    <row r="55433" ht="30.75" customHeight="1" x14ac:dyDescent="0.25"/>
    <row r="55434" ht="30.75" customHeight="1" x14ac:dyDescent="0.25"/>
    <row r="55435" ht="30.75" customHeight="1" x14ac:dyDescent="0.25"/>
    <row r="55436" ht="30.75" customHeight="1" x14ac:dyDescent="0.25"/>
    <row r="55437" ht="30.75" customHeight="1" x14ac:dyDescent="0.25"/>
    <row r="55438" ht="30.75" customHeight="1" x14ac:dyDescent="0.25"/>
    <row r="55439" ht="30.75" customHeight="1" x14ac:dyDescent="0.25"/>
    <row r="55440" ht="30.75" customHeight="1" x14ac:dyDescent="0.25"/>
    <row r="55441" ht="30.75" customHeight="1" x14ac:dyDescent="0.25"/>
    <row r="55442" ht="30.75" customHeight="1" x14ac:dyDescent="0.25"/>
    <row r="55443" ht="30.75" customHeight="1" x14ac:dyDescent="0.25"/>
    <row r="55444" ht="30.75" customHeight="1" x14ac:dyDescent="0.25"/>
    <row r="55445" ht="30.75" customHeight="1" x14ac:dyDescent="0.25"/>
    <row r="55446" ht="30.75" customHeight="1" x14ac:dyDescent="0.25"/>
    <row r="55447" ht="30.75" customHeight="1" x14ac:dyDescent="0.25"/>
    <row r="55448" ht="30.75" customHeight="1" x14ac:dyDescent="0.25"/>
    <row r="55449" ht="30.75" customHeight="1" x14ac:dyDescent="0.25"/>
    <row r="55450" ht="30.75" customHeight="1" x14ac:dyDescent="0.25"/>
    <row r="55451" ht="30.75" customHeight="1" x14ac:dyDescent="0.25"/>
    <row r="55452" ht="30.75" customHeight="1" x14ac:dyDescent="0.25"/>
    <row r="55453" ht="30.75" customHeight="1" x14ac:dyDescent="0.25"/>
    <row r="55454" ht="30.75" customHeight="1" x14ac:dyDescent="0.25"/>
    <row r="55455" ht="30.75" customHeight="1" x14ac:dyDescent="0.25"/>
    <row r="55456" ht="30.75" customHeight="1" x14ac:dyDescent="0.25"/>
    <row r="55457" ht="30.75" customHeight="1" x14ac:dyDescent="0.25"/>
    <row r="55458" ht="30.75" customHeight="1" x14ac:dyDescent="0.25"/>
    <row r="55459" ht="30.75" customHeight="1" x14ac:dyDescent="0.25"/>
    <row r="55460" ht="30.75" customHeight="1" x14ac:dyDescent="0.25"/>
    <row r="55461" ht="30.75" customHeight="1" x14ac:dyDescent="0.25"/>
    <row r="55462" ht="30.75" customHeight="1" x14ac:dyDescent="0.25"/>
    <row r="55463" ht="30.75" customHeight="1" x14ac:dyDescent="0.25"/>
    <row r="55464" ht="30.75" customHeight="1" x14ac:dyDescent="0.25"/>
    <row r="55465" ht="30.75" customHeight="1" x14ac:dyDescent="0.25"/>
    <row r="55466" ht="30.75" customHeight="1" x14ac:dyDescent="0.25"/>
    <row r="55467" ht="30.75" customHeight="1" x14ac:dyDescent="0.25"/>
    <row r="55468" ht="30.75" customHeight="1" x14ac:dyDescent="0.25"/>
    <row r="55469" ht="30.75" customHeight="1" x14ac:dyDescent="0.25"/>
    <row r="55470" ht="30.75" customHeight="1" x14ac:dyDescent="0.25"/>
    <row r="55471" ht="30.75" customHeight="1" x14ac:dyDescent="0.25"/>
    <row r="55472" ht="30.75" customHeight="1" x14ac:dyDescent="0.25"/>
    <row r="55473" ht="30.75" customHeight="1" x14ac:dyDescent="0.25"/>
    <row r="55474" ht="30.75" customHeight="1" x14ac:dyDescent="0.25"/>
    <row r="55475" ht="30.75" customHeight="1" x14ac:dyDescent="0.25"/>
    <row r="55476" ht="30.75" customHeight="1" x14ac:dyDescent="0.25"/>
    <row r="55477" ht="30.75" customHeight="1" x14ac:dyDescent="0.25"/>
    <row r="55478" ht="30.75" customHeight="1" x14ac:dyDescent="0.25"/>
    <row r="55479" ht="30.75" customHeight="1" x14ac:dyDescent="0.25"/>
    <row r="55480" ht="30.75" customHeight="1" x14ac:dyDescent="0.25"/>
    <row r="55481" ht="30.75" customHeight="1" x14ac:dyDescent="0.25"/>
    <row r="55482" ht="30.75" customHeight="1" x14ac:dyDescent="0.25"/>
    <row r="55483" ht="30.75" customHeight="1" x14ac:dyDescent="0.25"/>
    <row r="55484" ht="30.75" customHeight="1" x14ac:dyDescent="0.25"/>
    <row r="55485" ht="30.75" customHeight="1" x14ac:dyDescent="0.25"/>
    <row r="55486" ht="30.75" customHeight="1" x14ac:dyDescent="0.25"/>
    <row r="55487" ht="30.75" customHeight="1" x14ac:dyDescent="0.25"/>
    <row r="55488" ht="30.75" customHeight="1" x14ac:dyDescent="0.25"/>
    <row r="55489" ht="30.75" customHeight="1" x14ac:dyDescent="0.25"/>
    <row r="55490" ht="30.75" customHeight="1" x14ac:dyDescent="0.25"/>
    <row r="55491" ht="30.75" customHeight="1" x14ac:dyDescent="0.25"/>
    <row r="55492" ht="30.75" customHeight="1" x14ac:dyDescent="0.25"/>
    <row r="55493" ht="30.75" customHeight="1" x14ac:dyDescent="0.25"/>
    <row r="55494" ht="30.75" customHeight="1" x14ac:dyDescent="0.25"/>
    <row r="55495" ht="30.75" customHeight="1" x14ac:dyDescent="0.25"/>
    <row r="55496" ht="30.75" customHeight="1" x14ac:dyDescent="0.25"/>
    <row r="55497" ht="30.75" customHeight="1" x14ac:dyDescent="0.25"/>
    <row r="55498" ht="30.75" customHeight="1" x14ac:dyDescent="0.25"/>
    <row r="55499" ht="30.75" customHeight="1" x14ac:dyDescent="0.25"/>
    <row r="55500" ht="30.75" customHeight="1" x14ac:dyDescent="0.25"/>
    <row r="55501" ht="30.75" customHeight="1" x14ac:dyDescent="0.25"/>
    <row r="55502" ht="30.75" customHeight="1" x14ac:dyDescent="0.25"/>
    <row r="55503" ht="30.75" customHeight="1" x14ac:dyDescent="0.25"/>
    <row r="55504" ht="30.75" customHeight="1" x14ac:dyDescent="0.25"/>
    <row r="55505" ht="30.75" customHeight="1" x14ac:dyDescent="0.25"/>
    <row r="55506" ht="30.75" customHeight="1" x14ac:dyDescent="0.25"/>
    <row r="55507" ht="30.75" customHeight="1" x14ac:dyDescent="0.25"/>
    <row r="55508" ht="30.75" customHeight="1" x14ac:dyDescent="0.25"/>
    <row r="55509" ht="30.75" customHeight="1" x14ac:dyDescent="0.25"/>
    <row r="55510" ht="30.75" customHeight="1" x14ac:dyDescent="0.25"/>
    <row r="55511" ht="30.75" customHeight="1" x14ac:dyDescent="0.25"/>
    <row r="55512" ht="30.75" customHeight="1" x14ac:dyDescent="0.25"/>
    <row r="55513" ht="30.75" customHeight="1" x14ac:dyDescent="0.25"/>
    <row r="55514" ht="30.75" customHeight="1" x14ac:dyDescent="0.25"/>
    <row r="55515" ht="30.75" customHeight="1" x14ac:dyDescent="0.25"/>
    <row r="55516" ht="30.75" customHeight="1" x14ac:dyDescent="0.25"/>
    <row r="55517" ht="30.75" customHeight="1" x14ac:dyDescent="0.25"/>
    <row r="55518" ht="30.75" customHeight="1" x14ac:dyDescent="0.25"/>
    <row r="55519" ht="30.75" customHeight="1" x14ac:dyDescent="0.25"/>
    <row r="55520" ht="30.75" customHeight="1" x14ac:dyDescent="0.25"/>
    <row r="55521" ht="30.75" customHeight="1" x14ac:dyDescent="0.25"/>
    <row r="55522" ht="30.75" customHeight="1" x14ac:dyDescent="0.25"/>
    <row r="55523" ht="30.75" customHeight="1" x14ac:dyDescent="0.25"/>
    <row r="55524" ht="30.75" customHeight="1" x14ac:dyDescent="0.25"/>
    <row r="55525" ht="30.75" customHeight="1" x14ac:dyDescent="0.25"/>
    <row r="55526" ht="30.75" customHeight="1" x14ac:dyDescent="0.25"/>
    <row r="55527" ht="30.75" customHeight="1" x14ac:dyDescent="0.25"/>
    <row r="55528" ht="30.75" customHeight="1" x14ac:dyDescent="0.25"/>
    <row r="55529" ht="30.75" customHeight="1" x14ac:dyDescent="0.25"/>
    <row r="55530" ht="30.75" customHeight="1" x14ac:dyDescent="0.25"/>
    <row r="55531" ht="30.75" customHeight="1" x14ac:dyDescent="0.25"/>
    <row r="55532" ht="30.75" customHeight="1" x14ac:dyDescent="0.25"/>
    <row r="55533" ht="30.75" customHeight="1" x14ac:dyDescent="0.25"/>
    <row r="55534" ht="30.75" customHeight="1" x14ac:dyDescent="0.25"/>
    <row r="55535" ht="30.75" customHeight="1" x14ac:dyDescent="0.25"/>
    <row r="55536" ht="30.75" customHeight="1" x14ac:dyDescent="0.25"/>
    <row r="55537" ht="30.75" customHeight="1" x14ac:dyDescent="0.25"/>
    <row r="55538" ht="30.75" customHeight="1" x14ac:dyDescent="0.25"/>
    <row r="55539" ht="30.75" customHeight="1" x14ac:dyDescent="0.25"/>
    <row r="55540" ht="30.75" customHeight="1" x14ac:dyDescent="0.25"/>
    <row r="55541" ht="30.75" customHeight="1" x14ac:dyDescent="0.25"/>
    <row r="55542" ht="30.75" customHeight="1" x14ac:dyDescent="0.25"/>
    <row r="55543" ht="30.75" customHeight="1" x14ac:dyDescent="0.25"/>
    <row r="55544" ht="30.75" customHeight="1" x14ac:dyDescent="0.25"/>
    <row r="55545" ht="30.75" customHeight="1" x14ac:dyDescent="0.25"/>
    <row r="55546" ht="30.75" customHeight="1" x14ac:dyDescent="0.25"/>
    <row r="55547" ht="30.75" customHeight="1" x14ac:dyDescent="0.25"/>
    <row r="55548" ht="30.75" customHeight="1" x14ac:dyDescent="0.25"/>
    <row r="55549" ht="30.75" customHeight="1" x14ac:dyDescent="0.25"/>
    <row r="55550" ht="30.75" customHeight="1" x14ac:dyDescent="0.25"/>
    <row r="55551" ht="30.75" customHeight="1" x14ac:dyDescent="0.25"/>
    <row r="55552" ht="30.75" customHeight="1" x14ac:dyDescent="0.25"/>
    <row r="55553" ht="30.75" customHeight="1" x14ac:dyDescent="0.25"/>
    <row r="55554" ht="30.75" customHeight="1" x14ac:dyDescent="0.25"/>
    <row r="55555" ht="30.75" customHeight="1" x14ac:dyDescent="0.25"/>
    <row r="55556" ht="30.75" customHeight="1" x14ac:dyDescent="0.25"/>
    <row r="55557" ht="30.75" customHeight="1" x14ac:dyDescent="0.25"/>
    <row r="55558" ht="30.75" customHeight="1" x14ac:dyDescent="0.25"/>
    <row r="55559" ht="30.75" customHeight="1" x14ac:dyDescent="0.25"/>
    <row r="55560" ht="30.75" customHeight="1" x14ac:dyDescent="0.25"/>
    <row r="55561" ht="30.75" customHeight="1" x14ac:dyDescent="0.25"/>
    <row r="55562" ht="30.75" customHeight="1" x14ac:dyDescent="0.25"/>
    <row r="55563" ht="30.75" customHeight="1" x14ac:dyDescent="0.25"/>
    <row r="55564" ht="30.75" customHeight="1" x14ac:dyDescent="0.25"/>
    <row r="55565" ht="30.75" customHeight="1" x14ac:dyDescent="0.25"/>
    <row r="55566" ht="30.75" customHeight="1" x14ac:dyDescent="0.25"/>
    <row r="55567" ht="30.75" customHeight="1" x14ac:dyDescent="0.25"/>
    <row r="55568" ht="30.75" customHeight="1" x14ac:dyDescent="0.25"/>
    <row r="55569" ht="30.75" customHeight="1" x14ac:dyDescent="0.25"/>
    <row r="55570" ht="30.75" customHeight="1" x14ac:dyDescent="0.25"/>
    <row r="55571" ht="30.75" customHeight="1" x14ac:dyDescent="0.25"/>
    <row r="55572" ht="30.75" customHeight="1" x14ac:dyDescent="0.25"/>
    <row r="55573" ht="30.75" customHeight="1" x14ac:dyDescent="0.25"/>
    <row r="55574" ht="30.75" customHeight="1" x14ac:dyDescent="0.25"/>
    <row r="55575" ht="30.75" customHeight="1" x14ac:dyDescent="0.25"/>
    <row r="55576" ht="30.75" customHeight="1" x14ac:dyDescent="0.25"/>
    <row r="55577" ht="30.75" customHeight="1" x14ac:dyDescent="0.25"/>
    <row r="55578" ht="30.75" customHeight="1" x14ac:dyDescent="0.25"/>
    <row r="55579" ht="30.75" customHeight="1" x14ac:dyDescent="0.25"/>
    <row r="55580" ht="30.75" customHeight="1" x14ac:dyDescent="0.25"/>
    <row r="55581" ht="30.75" customHeight="1" x14ac:dyDescent="0.25"/>
    <row r="55582" ht="30.75" customHeight="1" x14ac:dyDescent="0.25"/>
    <row r="55583" ht="30.75" customHeight="1" x14ac:dyDescent="0.25"/>
    <row r="55584" ht="30.75" customHeight="1" x14ac:dyDescent="0.25"/>
    <row r="55585" ht="30.75" customHeight="1" x14ac:dyDescent="0.25"/>
    <row r="55586" ht="30.75" customHeight="1" x14ac:dyDescent="0.25"/>
    <row r="55587" ht="30.75" customHeight="1" x14ac:dyDescent="0.25"/>
    <row r="55588" ht="30.75" customHeight="1" x14ac:dyDescent="0.25"/>
    <row r="55589" ht="30.75" customHeight="1" x14ac:dyDescent="0.25"/>
    <row r="55590" ht="30.75" customHeight="1" x14ac:dyDescent="0.25"/>
    <row r="55591" ht="30.75" customHeight="1" x14ac:dyDescent="0.25"/>
    <row r="55592" ht="30.75" customHeight="1" x14ac:dyDescent="0.25"/>
    <row r="55593" ht="30.75" customHeight="1" x14ac:dyDescent="0.25"/>
    <row r="55594" ht="30.75" customHeight="1" x14ac:dyDescent="0.25"/>
    <row r="55595" ht="30.75" customHeight="1" x14ac:dyDescent="0.25"/>
    <row r="55596" ht="30.75" customHeight="1" x14ac:dyDescent="0.25"/>
    <row r="55597" ht="30.75" customHeight="1" x14ac:dyDescent="0.25"/>
    <row r="55598" ht="30.75" customHeight="1" x14ac:dyDescent="0.25"/>
    <row r="55599" ht="30.75" customHeight="1" x14ac:dyDescent="0.25"/>
    <row r="55600" ht="30.75" customHeight="1" x14ac:dyDescent="0.25"/>
    <row r="55601" ht="30.75" customHeight="1" x14ac:dyDescent="0.25"/>
    <row r="55602" ht="30.75" customHeight="1" x14ac:dyDescent="0.25"/>
    <row r="55603" ht="30.75" customHeight="1" x14ac:dyDescent="0.25"/>
    <row r="55604" ht="30.75" customHeight="1" x14ac:dyDescent="0.25"/>
    <row r="55605" ht="30.75" customHeight="1" x14ac:dyDescent="0.25"/>
    <row r="55606" ht="30.75" customHeight="1" x14ac:dyDescent="0.25"/>
    <row r="55607" ht="30.75" customHeight="1" x14ac:dyDescent="0.25"/>
    <row r="55608" ht="30.75" customHeight="1" x14ac:dyDescent="0.25"/>
    <row r="55609" ht="30.75" customHeight="1" x14ac:dyDescent="0.25"/>
    <row r="55610" ht="30.75" customHeight="1" x14ac:dyDescent="0.25"/>
    <row r="55611" ht="30.75" customHeight="1" x14ac:dyDescent="0.25"/>
    <row r="55612" ht="30.75" customHeight="1" x14ac:dyDescent="0.25"/>
    <row r="55613" ht="30.75" customHeight="1" x14ac:dyDescent="0.25"/>
    <row r="55614" ht="30.75" customHeight="1" x14ac:dyDescent="0.25"/>
    <row r="55615" ht="30.75" customHeight="1" x14ac:dyDescent="0.25"/>
    <row r="55616" ht="30.75" customHeight="1" x14ac:dyDescent="0.25"/>
    <row r="55617" ht="30.75" customHeight="1" x14ac:dyDescent="0.25"/>
    <row r="55618" ht="30.75" customHeight="1" x14ac:dyDescent="0.25"/>
    <row r="55619" ht="30.75" customHeight="1" x14ac:dyDescent="0.25"/>
    <row r="55620" ht="30.75" customHeight="1" x14ac:dyDescent="0.25"/>
    <row r="55621" ht="30.75" customHeight="1" x14ac:dyDescent="0.25"/>
    <row r="55622" ht="30.75" customHeight="1" x14ac:dyDescent="0.25"/>
    <row r="55623" ht="30.75" customHeight="1" x14ac:dyDescent="0.25"/>
    <row r="55624" ht="30.75" customHeight="1" x14ac:dyDescent="0.25"/>
    <row r="55625" ht="30.75" customHeight="1" x14ac:dyDescent="0.25"/>
    <row r="55626" ht="30.75" customHeight="1" x14ac:dyDescent="0.25"/>
    <row r="55627" ht="30.75" customHeight="1" x14ac:dyDescent="0.25"/>
    <row r="55628" ht="30.75" customHeight="1" x14ac:dyDescent="0.25"/>
    <row r="55629" ht="30.75" customHeight="1" x14ac:dyDescent="0.25"/>
    <row r="55630" ht="30.75" customHeight="1" x14ac:dyDescent="0.25"/>
    <row r="55631" ht="30.75" customHeight="1" x14ac:dyDescent="0.25"/>
    <row r="55632" ht="30.75" customHeight="1" x14ac:dyDescent="0.25"/>
    <row r="55633" ht="30.75" customHeight="1" x14ac:dyDescent="0.25"/>
    <row r="55634" ht="30.75" customHeight="1" x14ac:dyDescent="0.25"/>
    <row r="55635" ht="30.75" customHeight="1" x14ac:dyDescent="0.25"/>
    <row r="55636" ht="30.75" customHeight="1" x14ac:dyDescent="0.25"/>
    <row r="55637" ht="30.75" customHeight="1" x14ac:dyDescent="0.25"/>
    <row r="55638" ht="30.75" customHeight="1" x14ac:dyDescent="0.25"/>
    <row r="55639" ht="30.75" customHeight="1" x14ac:dyDescent="0.25"/>
    <row r="55640" ht="30.75" customHeight="1" x14ac:dyDescent="0.25"/>
    <row r="55641" ht="30.75" customHeight="1" x14ac:dyDescent="0.25"/>
    <row r="55642" ht="30.75" customHeight="1" x14ac:dyDescent="0.25"/>
    <row r="55643" ht="30.75" customHeight="1" x14ac:dyDescent="0.25"/>
    <row r="55644" ht="30.75" customHeight="1" x14ac:dyDescent="0.25"/>
    <row r="55645" ht="30.75" customHeight="1" x14ac:dyDescent="0.25"/>
    <row r="55646" ht="30.75" customHeight="1" x14ac:dyDescent="0.25"/>
    <row r="55647" ht="30.75" customHeight="1" x14ac:dyDescent="0.25"/>
    <row r="55648" ht="30.75" customHeight="1" x14ac:dyDescent="0.25"/>
    <row r="55649" ht="30.75" customHeight="1" x14ac:dyDescent="0.25"/>
    <row r="55650" ht="30.75" customHeight="1" x14ac:dyDescent="0.25"/>
    <row r="55651" ht="30.75" customHeight="1" x14ac:dyDescent="0.25"/>
    <row r="55652" ht="30.75" customHeight="1" x14ac:dyDescent="0.25"/>
    <row r="55653" ht="30.75" customHeight="1" x14ac:dyDescent="0.25"/>
    <row r="55654" ht="30.75" customHeight="1" x14ac:dyDescent="0.25"/>
    <row r="55655" ht="30.75" customHeight="1" x14ac:dyDescent="0.25"/>
    <row r="55656" ht="30.75" customHeight="1" x14ac:dyDescent="0.25"/>
    <row r="55657" ht="30.75" customHeight="1" x14ac:dyDescent="0.25"/>
    <row r="55658" ht="30.75" customHeight="1" x14ac:dyDescent="0.25"/>
    <row r="55659" ht="30.75" customHeight="1" x14ac:dyDescent="0.25"/>
    <row r="55660" ht="30.75" customHeight="1" x14ac:dyDescent="0.25"/>
    <row r="55661" ht="30.75" customHeight="1" x14ac:dyDescent="0.25"/>
    <row r="55662" ht="30.75" customHeight="1" x14ac:dyDescent="0.25"/>
    <row r="55663" ht="30.75" customHeight="1" x14ac:dyDescent="0.25"/>
    <row r="55664" ht="30.75" customHeight="1" x14ac:dyDescent="0.25"/>
    <row r="55665" ht="30.75" customHeight="1" x14ac:dyDescent="0.25"/>
    <row r="55666" ht="30.75" customHeight="1" x14ac:dyDescent="0.25"/>
    <row r="55667" ht="30.75" customHeight="1" x14ac:dyDescent="0.25"/>
    <row r="55668" ht="30.75" customHeight="1" x14ac:dyDescent="0.25"/>
    <row r="55669" ht="30.75" customHeight="1" x14ac:dyDescent="0.25"/>
    <row r="55670" ht="30.75" customHeight="1" x14ac:dyDescent="0.25"/>
    <row r="55671" ht="30.75" customHeight="1" x14ac:dyDescent="0.25"/>
    <row r="55672" ht="30.75" customHeight="1" x14ac:dyDescent="0.25"/>
    <row r="55673" ht="30.75" customHeight="1" x14ac:dyDescent="0.25"/>
    <row r="55674" ht="30.75" customHeight="1" x14ac:dyDescent="0.25"/>
    <row r="55675" ht="30.75" customHeight="1" x14ac:dyDescent="0.25"/>
    <row r="55676" ht="30.75" customHeight="1" x14ac:dyDescent="0.25"/>
    <row r="55677" ht="30.75" customHeight="1" x14ac:dyDescent="0.25"/>
    <row r="55678" ht="30.75" customHeight="1" x14ac:dyDescent="0.25"/>
    <row r="55679" ht="30.75" customHeight="1" x14ac:dyDescent="0.25"/>
    <row r="55680" ht="30.75" customHeight="1" x14ac:dyDescent="0.25"/>
    <row r="55681" ht="30.75" customHeight="1" x14ac:dyDescent="0.25"/>
    <row r="55682" ht="30.75" customHeight="1" x14ac:dyDescent="0.25"/>
    <row r="55683" ht="30.75" customHeight="1" x14ac:dyDescent="0.25"/>
    <row r="55684" ht="30.75" customHeight="1" x14ac:dyDescent="0.25"/>
    <row r="55685" ht="30.75" customHeight="1" x14ac:dyDescent="0.25"/>
    <row r="55686" ht="30.75" customHeight="1" x14ac:dyDescent="0.25"/>
    <row r="55687" ht="30.75" customHeight="1" x14ac:dyDescent="0.25"/>
    <row r="55688" ht="30.75" customHeight="1" x14ac:dyDescent="0.25"/>
    <row r="55689" ht="30.75" customHeight="1" x14ac:dyDescent="0.25"/>
    <row r="55690" ht="30.75" customHeight="1" x14ac:dyDescent="0.25"/>
    <row r="55691" ht="30.75" customHeight="1" x14ac:dyDescent="0.25"/>
    <row r="55692" ht="30.75" customHeight="1" x14ac:dyDescent="0.25"/>
    <row r="55693" ht="30.75" customHeight="1" x14ac:dyDescent="0.25"/>
    <row r="55694" ht="30.75" customHeight="1" x14ac:dyDescent="0.25"/>
    <row r="55695" ht="30.75" customHeight="1" x14ac:dyDescent="0.25"/>
    <row r="55696" ht="30.75" customHeight="1" x14ac:dyDescent="0.25"/>
    <row r="55697" ht="30.75" customHeight="1" x14ac:dyDescent="0.25"/>
    <row r="55698" ht="30.75" customHeight="1" x14ac:dyDescent="0.25"/>
    <row r="55699" ht="30.75" customHeight="1" x14ac:dyDescent="0.25"/>
    <row r="55700" ht="30.75" customHeight="1" x14ac:dyDescent="0.25"/>
    <row r="55701" ht="30.75" customHeight="1" x14ac:dyDescent="0.25"/>
    <row r="55702" ht="30.75" customHeight="1" x14ac:dyDescent="0.25"/>
    <row r="55703" ht="30.75" customHeight="1" x14ac:dyDescent="0.25"/>
    <row r="55704" ht="30.75" customHeight="1" x14ac:dyDescent="0.25"/>
    <row r="55705" ht="30.75" customHeight="1" x14ac:dyDescent="0.25"/>
    <row r="55706" ht="30.75" customHeight="1" x14ac:dyDescent="0.25"/>
    <row r="55707" ht="30.75" customHeight="1" x14ac:dyDescent="0.25"/>
    <row r="55708" ht="30.75" customHeight="1" x14ac:dyDescent="0.25"/>
    <row r="55709" ht="30.75" customHeight="1" x14ac:dyDescent="0.25"/>
    <row r="55710" ht="30.75" customHeight="1" x14ac:dyDescent="0.25"/>
    <row r="55711" ht="30.75" customHeight="1" x14ac:dyDescent="0.25"/>
    <row r="55712" ht="30.75" customHeight="1" x14ac:dyDescent="0.25"/>
    <row r="55713" ht="30.75" customHeight="1" x14ac:dyDescent="0.25"/>
    <row r="55714" ht="30.75" customHeight="1" x14ac:dyDescent="0.25"/>
    <row r="55715" ht="30.75" customHeight="1" x14ac:dyDescent="0.25"/>
    <row r="55716" ht="30.75" customHeight="1" x14ac:dyDescent="0.25"/>
    <row r="55717" ht="30.75" customHeight="1" x14ac:dyDescent="0.25"/>
    <row r="55718" ht="30.75" customHeight="1" x14ac:dyDescent="0.25"/>
    <row r="55719" ht="30.75" customHeight="1" x14ac:dyDescent="0.25"/>
    <row r="55720" ht="30.75" customHeight="1" x14ac:dyDescent="0.25"/>
    <row r="55721" ht="30.75" customHeight="1" x14ac:dyDescent="0.25"/>
    <row r="55722" ht="30.75" customHeight="1" x14ac:dyDescent="0.25"/>
    <row r="55723" ht="30.75" customHeight="1" x14ac:dyDescent="0.25"/>
    <row r="55724" ht="30.75" customHeight="1" x14ac:dyDescent="0.25"/>
    <row r="55725" ht="30.75" customHeight="1" x14ac:dyDescent="0.25"/>
    <row r="55726" ht="30.75" customHeight="1" x14ac:dyDescent="0.25"/>
    <row r="55727" ht="30.75" customHeight="1" x14ac:dyDescent="0.25"/>
    <row r="55728" ht="30.75" customHeight="1" x14ac:dyDescent="0.25"/>
    <row r="55729" ht="30.75" customHeight="1" x14ac:dyDescent="0.25"/>
    <row r="55730" ht="30.75" customHeight="1" x14ac:dyDescent="0.25"/>
    <row r="55731" ht="30.75" customHeight="1" x14ac:dyDescent="0.25"/>
    <row r="55732" ht="30.75" customHeight="1" x14ac:dyDescent="0.25"/>
    <row r="55733" ht="30.75" customHeight="1" x14ac:dyDescent="0.25"/>
    <row r="55734" ht="30.75" customHeight="1" x14ac:dyDescent="0.25"/>
    <row r="55735" ht="30.75" customHeight="1" x14ac:dyDescent="0.25"/>
    <row r="55736" ht="30.75" customHeight="1" x14ac:dyDescent="0.25"/>
    <row r="55737" ht="30.75" customHeight="1" x14ac:dyDescent="0.25"/>
    <row r="55738" ht="30.75" customHeight="1" x14ac:dyDescent="0.25"/>
    <row r="55739" ht="30.75" customHeight="1" x14ac:dyDescent="0.25"/>
    <row r="55740" ht="30.75" customHeight="1" x14ac:dyDescent="0.25"/>
    <row r="55741" ht="30.75" customHeight="1" x14ac:dyDescent="0.25"/>
    <row r="55742" ht="30.75" customHeight="1" x14ac:dyDescent="0.25"/>
    <row r="55743" ht="30.75" customHeight="1" x14ac:dyDescent="0.25"/>
    <row r="55744" ht="30.75" customHeight="1" x14ac:dyDescent="0.25"/>
    <row r="55745" ht="30.75" customHeight="1" x14ac:dyDescent="0.25"/>
    <row r="55746" ht="30.75" customHeight="1" x14ac:dyDescent="0.25"/>
    <row r="55747" ht="30.75" customHeight="1" x14ac:dyDescent="0.25"/>
    <row r="55748" ht="30.75" customHeight="1" x14ac:dyDescent="0.25"/>
    <row r="55749" ht="30.75" customHeight="1" x14ac:dyDescent="0.25"/>
    <row r="55750" ht="30.75" customHeight="1" x14ac:dyDescent="0.25"/>
    <row r="55751" ht="30.75" customHeight="1" x14ac:dyDescent="0.25"/>
    <row r="55752" ht="30.75" customHeight="1" x14ac:dyDescent="0.25"/>
    <row r="55753" ht="30.75" customHeight="1" x14ac:dyDescent="0.25"/>
    <row r="55754" ht="30.75" customHeight="1" x14ac:dyDescent="0.25"/>
    <row r="55755" ht="30.75" customHeight="1" x14ac:dyDescent="0.25"/>
    <row r="55756" ht="30.75" customHeight="1" x14ac:dyDescent="0.25"/>
    <row r="55757" ht="30.75" customHeight="1" x14ac:dyDescent="0.25"/>
    <row r="55758" ht="30.75" customHeight="1" x14ac:dyDescent="0.25"/>
    <row r="55759" ht="30.75" customHeight="1" x14ac:dyDescent="0.25"/>
    <row r="55760" ht="30.75" customHeight="1" x14ac:dyDescent="0.25"/>
    <row r="55761" ht="30.75" customHeight="1" x14ac:dyDescent="0.25"/>
    <row r="55762" ht="30.75" customHeight="1" x14ac:dyDescent="0.25"/>
    <row r="55763" ht="30.75" customHeight="1" x14ac:dyDescent="0.25"/>
    <row r="55764" ht="30.75" customHeight="1" x14ac:dyDescent="0.25"/>
    <row r="55765" ht="30.75" customHeight="1" x14ac:dyDescent="0.25"/>
    <row r="55766" ht="30.75" customHeight="1" x14ac:dyDescent="0.25"/>
    <row r="55767" ht="30.75" customHeight="1" x14ac:dyDescent="0.25"/>
    <row r="55768" ht="30.75" customHeight="1" x14ac:dyDescent="0.25"/>
    <row r="55769" ht="30.75" customHeight="1" x14ac:dyDescent="0.25"/>
    <row r="55770" ht="30.75" customHeight="1" x14ac:dyDescent="0.25"/>
    <row r="55771" ht="30.75" customHeight="1" x14ac:dyDescent="0.25"/>
    <row r="55772" ht="30.75" customHeight="1" x14ac:dyDescent="0.25"/>
    <row r="55773" ht="30.75" customHeight="1" x14ac:dyDescent="0.25"/>
    <row r="55774" ht="30.75" customHeight="1" x14ac:dyDescent="0.25"/>
    <row r="55775" ht="30.75" customHeight="1" x14ac:dyDescent="0.25"/>
    <row r="55776" ht="30.75" customHeight="1" x14ac:dyDescent="0.25"/>
    <row r="55777" ht="30.75" customHeight="1" x14ac:dyDescent="0.25"/>
    <row r="55778" ht="30.75" customHeight="1" x14ac:dyDescent="0.25"/>
    <row r="55779" ht="30.75" customHeight="1" x14ac:dyDescent="0.25"/>
    <row r="55780" ht="30.75" customHeight="1" x14ac:dyDescent="0.25"/>
    <row r="55781" ht="30.75" customHeight="1" x14ac:dyDescent="0.25"/>
    <row r="55782" ht="30.75" customHeight="1" x14ac:dyDescent="0.25"/>
    <row r="55783" ht="30.75" customHeight="1" x14ac:dyDescent="0.25"/>
    <row r="55784" ht="30.75" customHeight="1" x14ac:dyDescent="0.25"/>
    <row r="55785" ht="30.75" customHeight="1" x14ac:dyDescent="0.25"/>
    <row r="55786" ht="30.75" customHeight="1" x14ac:dyDescent="0.25"/>
    <row r="55787" ht="30.75" customHeight="1" x14ac:dyDescent="0.25"/>
    <row r="55788" ht="30.75" customHeight="1" x14ac:dyDescent="0.25"/>
    <row r="55789" ht="30.75" customHeight="1" x14ac:dyDescent="0.25"/>
    <row r="55790" ht="30.75" customHeight="1" x14ac:dyDescent="0.25"/>
    <row r="55791" ht="30.75" customHeight="1" x14ac:dyDescent="0.25"/>
    <row r="55792" ht="30.75" customHeight="1" x14ac:dyDescent="0.25"/>
    <row r="55793" ht="30.75" customHeight="1" x14ac:dyDescent="0.25"/>
    <row r="55794" ht="30.75" customHeight="1" x14ac:dyDescent="0.25"/>
    <row r="55795" ht="30.75" customHeight="1" x14ac:dyDescent="0.25"/>
    <row r="55796" ht="30.75" customHeight="1" x14ac:dyDescent="0.25"/>
    <row r="55797" ht="30.75" customHeight="1" x14ac:dyDescent="0.25"/>
    <row r="55798" ht="30.75" customHeight="1" x14ac:dyDescent="0.25"/>
    <row r="55799" ht="30.75" customHeight="1" x14ac:dyDescent="0.25"/>
    <row r="55800" ht="30.75" customHeight="1" x14ac:dyDescent="0.25"/>
    <row r="55801" ht="30.75" customHeight="1" x14ac:dyDescent="0.25"/>
    <row r="55802" ht="30.75" customHeight="1" x14ac:dyDescent="0.25"/>
    <row r="55803" ht="30.75" customHeight="1" x14ac:dyDescent="0.25"/>
    <row r="55804" ht="30.75" customHeight="1" x14ac:dyDescent="0.25"/>
    <row r="55805" ht="30.75" customHeight="1" x14ac:dyDescent="0.25"/>
    <row r="55806" ht="30.75" customHeight="1" x14ac:dyDescent="0.25"/>
    <row r="55807" ht="30.75" customHeight="1" x14ac:dyDescent="0.25"/>
    <row r="55808" ht="30.75" customHeight="1" x14ac:dyDescent="0.25"/>
    <row r="55809" ht="30.75" customHeight="1" x14ac:dyDescent="0.25"/>
    <row r="55810" ht="30.75" customHeight="1" x14ac:dyDescent="0.25"/>
    <row r="55811" ht="30.75" customHeight="1" x14ac:dyDescent="0.25"/>
    <row r="55812" ht="30.75" customHeight="1" x14ac:dyDescent="0.25"/>
    <row r="55813" ht="30.75" customHeight="1" x14ac:dyDescent="0.25"/>
    <row r="55814" ht="30.75" customHeight="1" x14ac:dyDescent="0.25"/>
    <row r="55815" ht="30.75" customHeight="1" x14ac:dyDescent="0.25"/>
    <row r="55816" ht="30.75" customHeight="1" x14ac:dyDescent="0.25"/>
    <row r="55817" ht="30.75" customHeight="1" x14ac:dyDescent="0.25"/>
    <row r="55818" ht="30.75" customHeight="1" x14ac:dyDescent="0.25"/>
    <row r="55819" ht="30.75" customHeight="1" x14ac:dyDescent="0.25"/>
    <row r="55820" ht="30.75" customHeight="1" x14ac:dyDescent="0.25"/>
    <row r="55821" ht="30.75" customHeight="1" x14ac:dyDescent="0.25"/>
    <row r="55822" ht="30.75" customHeight="1" x14ac:dyDescent="0.25"/>
    <row r="55823" ht="30.75" customHeight="1" x14ac:dyDescent="0.25"/>
    <row r="55824" ht="30.75" customHeight="1" x14ac:dyDescent="0.25"/>
    <row r="55825" ht="30.75" customHeight="1" x14ac:dyDescent="0.25"/>
    <row r="55826" ht="30.75" customHeight="1" x14ac:dyDescent="0.25"/>
    <row r="55827" ht="30.75" customHeight="1" x14ac:dyDescent="0.25"/>
    <row r="55828" ht="30.75" customHeight="1" x14ac:dyDescent="0.25"/>
    <row r="55829" ht="30.75" customHeight="1" x14ac:dyDescent="0.25"/>
    <row r="55830" ht="30.75" customHeight="1" x14ac:dyDescent="0.25"/>
    <row r="55831" ht="30.75" customHeight="1" x14ac:dyDescent="0.25"/>
    <row r="55832" ht="30.75" customHeight="1" x14ac:dyDescent="0.25"/>
    <row r="55833" ht="30.75" customHeight="1" x14ac:dyDescent="0.25"/>
    <row r="55834" ht="30.75" customHeight="1" x14ac:dyDescent="0.25"/>
    <row r="55835" ht="30.75" customHeight="1" x14ac:dyDescent="0.25"/>
    <row r="55836" ht="30.75" customHeight="1" x14ac:dyDescent="0.25"/>
    <row r="55837" ht="30.75" customHeight="1" x14ac:dyDescent="0.25"/>
    <row r="55838" ht="30.75" customHeight="1" x14ac:dyDescent="0.25"/>
    <row r="55839" ht="30.75" customHeight="1" x14ac:dyDescent="0.25"/>
    <row r="55840" ht="30.75" customHeight="1" x14ac:dyDescent="0.25"/>
    <row r="55841" ht="30.75" customHeight="1" x14ac:dyDescent="0.25"/>
    <row r="55842" ht="30.75" customHeight="1" x14ac:dyDescent="0.25"/>
    <row r="55843" ht="30.75" customHeight="1" x14ac:dyDescent="0.25"/>
    <row r="55844" ht="30.75" customHeight="1" x14ac:dyDescent="0.25"/>
    <row r="55845" ht="30.75" customHeight="1" x14ac:dyDescent="0.25"/>
    <row r="55846" ht="30.75" customHeight="1" x14ac:dyDescent="0.25"/>
    <row r="55847" ht="30.75" customHeight="1" x14ac:dyDescent="0.25"/>
    <row r="55848" ht="30.75" customHeight="1" x14ac:dyDescent="0.25"/>
    <row r="55849" ht="30.75" customHeight="1" x14ac:dyDescent="0.25"/>
    <row r="55850" ht="30.75" customHeight="1" x14ac:dyDescent="0.25"/>
    <row r="55851" ht="30.75" customHeight="1" x14ac:dyDescent="0.25"/>
    <row r="55852" ht="30.75" customHeight="1" x14ac:dyDescent="0.25"/>
    <row r="55853" ht="30.75" customHeight="1" x14ac:dyDescent="0.25"/>
    <row r="55854" ht="30.75" customHeight="1" x14ac:dyDescent="0.25"/>
    <row r="55855" ht="30.75" customHeight="1" x14ac:dyDescent="0.25"/>
    <row r="55856" ht="30.75" customHeight="1" x14ac:dyDescent="0.25"/>
    <row r="55857" ht="30.75" customHeight="1" x14ac:dyDescent="0.25"/>
    <row r="55858" ht="30.75" customHeight="1" x14ac:dyDescent="0.25"/>
    <row r="55859" ht="30.75" customHeight="1" x14ac:dyDescent="0.25"/>
    <row r="55860" ht="30.75" customHeight="1" x14ac:dyDescent="0.25"/>
    <row r="55861" ht="30.75" customHeight="1" x14ac:dyDescent="0.25"/>
    <row r="55862" ht="30.75" customHeight="1" x14ac:dyDescent="0.25"/>
    <row r="55863" ht="30.75" customHeight="1" x14ac:dyDescent="0.25"/>
    <row r="55864" ht="30.75" customHeight="1" x14ac:dyDescent="0.25"/>
    <row r="55865" ht="30.75" customHeight="1" x14ac:dyDescent="0.25"/>
    <row r="55866" ht="30.75" customHeight="1" x14ac:dyDescent="0.25"/>
    <row r="55867" ht="30.75" customHeight="1" x14ac:dyDescent="0.25"/>
    <row r="55868" ht="30.75" customHeight="1" x14ac:dyDescent="0.25"/>
    <row r="55869" ht="30.75" customHeight="1" x14ac:dyDescent="0.25"/>
    <row r="55870" ht="30.75" customHeight="1" x14ac:dyDescent="0.25"/>
    <row r="55871" ht="30.75" customHeight="1" x14ac:dyDescent="0.25"/>
    <row r="55872" ht="30.75" customHeight="1" x14ac:dyDescent="0.25"/>
    <row r="55873" ht="30.75" customHeight="1" x14ac:dyDescent="0.25"/>
    <row r="55874" ht="30.75" customHeight="1" x14ac:dyDescent="0.25"/>
    <row r="55875" ht="30.75" customHeight="1" x14ac:dyDescent="0.25"/>
    <row r="55876" ht="30.75" customHeight="1" x14ac:dyDescent="0.25"/>
    <row r="55877" ht="30.75" customHeight="1" x14ac:dyDescent="0.25"/>
    <row r="55878" ht="30.75" customHeight="1" x14ac:dyDescent="0.25"/>
    <row r="55879" ht="30.75" customHeight="1" x14ac:dyDescent="0.25"/>
    <row r="55880" ht="30.75" customHeight="1" x14ac:dyDescent="0.25"/>
    <row r="55881" ht="30.75" customHeight="1" x14ac:dyDescent="0.25"/>
    <row r="55882" ht="30.75" customHeight="1" x14ac:dyDescent="0.25"/>
    <row r="55883" ht="30.75" customHeight="1" x14ac:dyDescent="0.25"/>
    <row r="55884" ht="30.75" customHeight="1" x14ac:dyDescent="0.25"/>
    <row r="55885" ht="30.75" customHeight="1" x14ac:dyDescent="0.25"/>
    <row r="55886" ht="30.75" customHeight="1" x14ac:dyDescent="0.25"/>
    <row r="55887" ht="30.75" customHeight="1" x14ac:dyDescent="0.25"/>
    <row r="55888" ht="30.75" customHeight="1" x14ac:dyDescent="0.25"/>
    <row r="55889" ht="30.75" customHeight="1" x14ac:dyDescent="0.25"/>
    <row r="55890" ht="30.75" customHeight="1" x14ac:dyDescent="0.25"/>
    <row r="55891" ht="30.75" customHeight="1" x14ac:dyDescent="0.25"/>
    <row r="55892" ht="30.75" customHeight="1" x14ac:dyDescent="0.25"/>
    <row r="55893" ht="30.75" customHeight="1" x14ac:dyDescent="0.25"/>
    <row r="55894" ht="30.75" customHeight="1" x14ac:dyDescent="0.25"/>
    <row r="55895" ht="30.75" customHeight="1" x14ac:dyDescent="0.25"/>
    <row r="55896" ht="30.75" customHeight="1" x14ac:dyDescent="0.25"/>
    <row r="55897" ht="30.75" customHeight="1" x14ac:dyDescent="0.25"/>
    <row r="55898" ht="30.75" customHeight="1" x14ac:dyDescent="0.25"/>
    <row r="55899" ht="30.75" customHeight="1" x14ac:dyDescent="0.25"/>
    <row r="55900" ht="30.75" customHeight="1" x14ac:dyDescent="0.25"/>
    <row r="55901" ht="30.75" customHeight="1" x14ac:dyDescent="0.25"/>
    <row r="55902" ht="30.75" customHeight="1" x14ac:dyDescent="0.25"/>
    <row r="55903" ht="30.75" customHeight="1" x14ac:dyDescent="0.25"/>
    <row r="55904" ht="30.75" customHeight="1" x14ac:dyDescent="0.25"/>
    <row r="55905" ht="30.75" customHeight="1" x14ac:dyDescent="0.25"/>
    <row r="55906" ht="30.75" customHeight="1" x14ac:dyDescent="0.25"/>
    <row r="55907" ht="30.75" customHeight="1" x14ac:dyDescent="0.25"/>
    <row r="55908" ht="30.75" customHeight="1" x14ac:dyDescent="0.25"/>
    <row r="55909" ht="30.75" customHeight="1" x14ac:dyDescent="0.25"/>
    <row r="55910" ht="30.75" customHeight="1" x14ac:dyDescent="0.25"/>
    <row r="55911" ht="30.75" customHeight="1" x14ac:dyDescent="0.25"/>
    <row r="55912" ht="30.75" customHeight="1" x14ac:dyDescent="0.25"/>
    <row r="55913" ht="30.75" customHeight="1" x14ac:dyDescent="0.25"/>
    <row r="55914" ht="30.75" customHeight="1" x14ac:dyDescent="0.25"/>
    <row r="55915" ht="30.75" customHeight="1" x14ac:dyDescent="0.25"/>
    <row r="55916" ht="30.75" customHeight="1" x14ac:dyDescent="0.25"/>
    <row r="55917" ht="30.75" customHeight="1" x14ac:dyDescent="0.25"/>
    <row r="55918" ht="30.75" customHeight="1" x14ac:dyDescent="0.25"/>
    <row r="55919" ht="30.75" customHeight="1" x14ac:dyDescent="0.25"/>
    <row r="55920" ht="30.75" customHeight="1" x14ac:dyDescent="0.25"/>
    <row r="55921" ht="30.75" customHeight="1" x14ac:dyDescent="0.25"/>
    <row r="55922" ht="30.75" customHeight="1" x14ac:dyDescent="0.25"/>
    <row r="55923" ht="30.75" customHeight="1" x14ac:dyDescent="0.25"/>
    <row r="55924" ht="30.75" customHeight="1" x14ac:dyDescent="0.25"/>
    <row r="55925" ht="30.75" customHeight="1" x14ac:dyDescent="0.25"/>
    <row r="55926" ht="30.75" customHeight="1" x14ac:dyDescent="0.25"/>
    <row r="55927" ht="30.75" customHeight="1" x14ac:dyDescent="0.25"/>
    <row r="55928" ht="30.75" customHeight="1" x14ac:dyDescent="0.25"/>
    <row r="55929" ht="30.75" customHeight="1" x14ac:dyDescent="0.25"/>
    <row r="55930" ht="30.75" customHeight="1" x14ac:dyDescent="0.25"/>
    <row r="55931" ht="30.75" customHeight="1" x14ac:dyDescent="0.25"/>
    <row r="55932" ht="30.75" customHeight="1" x14ac:dyDescent="0.25"/>
    <row r="55933" ht="30.75" customHeight="1" x14ac:dyDescent="0.25"/>
    <row r="55934" ht="30.75" customHeight="1" x14ac:dyDescent="0.25"/>
    <row r="55935" ht="30.75" customHeight="1" x14ac:dyDescent="0.25"/>
    <row r="55936" ht="30.75" customHeight="1" x14ac:dyDescent="0.25"/>
    <row r="55937" ht="30.75" customHeight="1" x14ac:dyDescent="0.25"/>
    <row r="55938" ht="30.75" customHeight="1" x14ac:dyDescent="0.25"/>
    <row r="55939" ht="30.75" customHeight="1" x14ac:dyDescent="0.25"/>
    <row r="55940" ht="30.75" customHeight="1" x14ac:dyDescent="0.25"/>
    <row r="55941" ht="30.75" customHeight="1" x14ac:dyDescent="0.25"/>
    <row r="55942" ht="30.75" customHeight="1" x14ac:dyDescent="0.25"/>
    <row r="55943" ht="30.75" customHeight="1" x14ac:dyDescent="0.25"/>
    <row r="55944" ht="30.75" customHeight="1" x14ac:dyDescent="0.25"/>
    <row r="55945" ht="30.75" customHeight="1" x14ac:dyDescent="0.25"/>
    <row r="55946" ht="30.75" customHeight="1" x14ac:dyDescent="0.25"/>
    <row r="55947" ht="30.75" customHeight="1" x14ac:dyDescent="0.25"/>
    <row r="55948" ht="30.75" customHeight="1" x14ac:dyDescent="0.25"/>
    <row r="55949" ht="30.75" customHeight="1" x14ac:dyDescent="0.25"/>
    <row r="55950" ht="30.75" customHeight="1" x14ac:dyDescent="0.25"/>
    <row r="55951" ht="30.75" customHeight="1" x14ac:dyDescent="0.25"/>
    <row r="55952" ht="30.75" customHeight="1" x14ac:dyDescent="0.25"/>
    <row r="55953" ht="30.75" customHeight="1" x14ac:dyDescent="0.25"/>
    <row r="55954" ht="30.75" customHeight="1" x14ac:dyDescent="0.25"/>
    <row r="55955" ht="30.75" customHeight="1" x14ac:dyDescent="0.25"/>
    <row r="55956" ht="30.75" customHeight="1" x14ac:dyDescent="0.25"/>
    <row r="55957" ht="30.75" customHeight="1" x14ac:dyDescent="0.25"/>
    <row r="55958" ht="30.75" customHeight="1" x14ac:dyDescent="0.25"/>
    <row r="55959" ht="30.75" customHeight="1" x14ac:dyDescent="0.25"/>
    <row r="55960" ht="30.75" customHeight="1" x14ac:dyDescent="0.25"/>
    <row r="55961" ht="30.75" customHeight="1" x14ac:dyDescent="0.25"/>
    <row r="55962" ht="30.75" customHeight="1" x14ac:dyDescent="0.25"/>
    <row r="55963" ht="30.75" customHeight="1" x14ac:dyDescent="0.25"/>
    <row r="55964" ht="30.75" customHeight="1" x14ac:dyDescent="0.25"/>
    <row r="55965" ht="30.75" customHeight="1" x14ac:dyDescent="0.25"/>
    <row r="55966" ht="30.75" customHeight="1" x14ac:dyDescent="0.25"/>
    <row r="55967" ht="30.75" customHeight="1" x14ac:dyDescent="0.25"/>
    <row r="55968" ht="30.75" customHeight="1" x14ac:dyDescent="0.25"/>
    <row r="55969" ht="30.75" customHeight="1" x14ac:dyDescent="0.25"/>
    <row r="55970" ht="30.75" customHeight="1" x14ac:dyDescent="0.25"/>
    <row r="55971" ht="30.75" customHeight="1" x14ac:dyDescent="0.25"/>
    <row r="55972" ht="30.75" customHeight="1" x14ac:dyDescent="0.25"/>
    <row r="55973" ht="30.75" customHeight="1" x14ac:dyDescent="0.25"/>
    <row r="55974" ht="30.75" customHeight="1" x14ac:dyDescent="0.25"/>
    <row r="55975" ht="30.75" customHeight="1" x14ac:dyDescent="0.25"/>
    <row r="55976" ht="30.75" customHeight="1" x14ac:dyDescent="0.25"/>
    <row r="55977" ht="30.75" customHeight="1" x14ac:dyDescent="0.25"/>
    <row r="55978" ht="30.75" customHeight="1" x14ac:dyDescent="0.25"/>
    <row r="55979" ht="30.75" customHeight="1" x14ac:dyDescent="0.25"/>
    <row r="55980" ht="30.75" customHeight="1" x14ac:dyDescent="0.25"/>
    <row r="55981" ht="30.75" customHeight="1" x14ac:dyDescent="0.25"/>
    <row r="55982" ht="30.75" customHeight="1" x14ac:dyDescent="0.25"/>
    <row r="55983" ht="30.75" customHeight="1" x14ac:dyDescent="0.25"/>
    <row r="55984" ht="30.75" customHeight="1" x14ac:dyDescent="0.25"/>
    <row r="55985" ht="30.75" customHeight="1" x14ac:dyDescent="0.25"/>
    <row r="55986" ht="30.75" customHeight="1" x14ac:dyDescent="0.25"/>
    <row r="55987" ht="30.75" customHeight="1" x14ac:dyDescent="0.25"/>
    <row r="55988" ht="30.75" customHeight="1" x14ac:dyDescent="0.25"/>
    <row r="55989" ht="30.75" customHeight="1" x14ac:dyDescent="0.25"/>
    <row r="55990" ht="30.75" customHeight="1" x14ac:dyDescent="0.25"/>
    <row r="55991" ht="30.75" customHeight="1" x14ac:dyDescent="0.25"/>
    <row r="55992" ht="30.75" customHeight="1" x14ac:dyDescent="0.25"/>
    <row r="55993" ht="30.75" customHeight="1" x14ac:dyDescent="0.25"/>
    <row r="55994" ht="30.75" customHeight="1" x14ac:dyDescent="0.25"/>
    <row r="55995" ht="30.75" customHeight="1" x14ac:dyDescent="0.25"/>
    <row r="55996" ht="30.75" customHeight="1" x14ac:dyDescent="0.25"/>
    <row r="55997" ht="30.75" customHeight="1" x14ac:dyDescent="0.25"/>
    <row r="55998" ht="30.75" customHeight="1" x14ac:dyDescent="0.25"/>
    <row r="55999" ht="30.75" customHeight="1" x14ac:dyDescent="0.25"/>
    <row r="56000" ht="30.75" customHeight="1" x14ac:dyDescent="0.25"/>
    <row r="56001" ht="30.75" customHeight="1" x14ac:dyDescent="0.25"/>
    <row r="56002" ht="30.75" customHeight="1" x14ac:dyDescent="0.25"/>
    <row r="56003" ht="30.75" customHeight="1" x14ac:dyDescent="0.25"/>
    <row r="56004" ht="30.75" customHeight="1" x14ac:dyDescent="0.25"/>
    <row r="56005" ht="30.75" customHeight="1" x14ac:dyDescent="0.25"/>
    <row r="56006" ht="30.75" customHeight="1" x14ac:dyDescent="0.25"/>
    <row r="56007" ht="30.75" customHeight="1" x14ac:dyDescent="0.25"/>
    <row r="56008" ht="30.75" customHeight="1" x14ac:dyDescent="0.25"/>
    <row r="56009" ht="30.75" customHeight="1" x14ac:dyDescent="0.25"/>
    <row r="56010" ht="30.75" customHeight="1" x14ac:dyDescent="0.25"/>
    <row r="56011" ht="30.75" customHeight="1" x14ac:dyDescent="0.25"/>
    <row r="56012" ht="30.75" customHeight="1" x14ac:dyDescent="0.25"/>
    <row r="56013" ht="30.75" customHeight="1" x14ac:dyDescent="0.25"/>
    <row r="56014" ht="30.75" customHeight="1" x14ac:dyDescent="0.25"/>
    <row r="56015" ht="30.75" customHeight="1" x14ac:dyDescent="0.25"/>
    <row r="56016" ht="30.75" customHeight="1" x14ac:dyDescent="0.25"/>
    <row r="56017" ht="30.75" customHeight="1" x14ac:dyDescent="0.25"/>
    <row r="56018" ht="30.75" customHeight="1" x14ac:dyDescent="0.25"/>
    <row r="56019" ht="30.75" customHeight="1" x14ac:dyDescent="0.25"/>
    <row r="56020" ht="30.75" customHeight="1" x14ac:dyDescent="0.25"/>
    <row r="56021" ht="30.75" customHeight="1" x14ac:dyDescent="0.25"/>
    <row r="56022" ht="30.75" customHeight="1" x14ac:dyDescent="0.25"/>
    <row r="56023" ht="30.75" customHeight="1" x14ac:dyDescent="0.25"/>
    <row r="56024" ht="30.75" customHeight="1" x14ac:dyDescent="0.25"/>
    <row r="56025" ht="30.75" customHeight="1" x14ac:dyDescent="0.25"/>
    <row r="56026" ht="30.75" customHeight="1" x14ac:dyDescent="0.25"/>
    <row r="56027" ht="30.75" customHeight="1" x14ac:dyDescent="0.25"/>
    <row r="56028" ht="30.75" customHeight="1" x14ac:dyDescent="0.25"/>
    <row r="56029" ht="30.75" customHeight="1" x14ac:dyDescent="0.25"/>
    <row r="56030" ht="30.75" customHeight="1" x14ac:dyDescent="0.25"/>
    <row r="56031" ht="30.75" customHeight="1" x14ac:dyDescent="0.25"/>
    <row r="56032" ht="30.75" customHeight="1" x14ac:dyDescent="0.25"/>
    <row r="56033" ht="30.75" customHeight="1" x14ac:dyDescent="0.25"/>
    <row r="56034" ht="30.75" customHeight="1" x14ac:dyDescent="0.25"/>
    <row r="56035" ht="30.75" customHeight="1" x14ac:dyDescent="0.25"/>
    <row r="56036" ht="30.75" customHeight="1" x14ac:dyDescent="0.25"/>
    <row r="56037" ht="30.75" customHeight="1" x14ac:dyDescent="0.25"/>
    <row r="56038" ht="30.75" customHeight="1" x14ac:dyDescent="0.25"/>
    <row r="56039" ht="30.75" customHeight="1" x14ac:dyDescent="0.25"/>
    <row r="56040" ht="30.75" customHeight="1" x14ac:dyDescent="0.25"/>
    <row r="56041" ht="30.75" customHeight="1" x14ac:dyDescent="0.25"/>
    <row r="56042" ht="30.75" customHeight="1" x14ac:dyDescent="0.25"/>
    <row r="56043" ht="30.75" customHeight="1" x14ac:dyDescent="0.25"/>
    <row r="56044" ht="30.75" customHeight="1" x14ac:dyDescent="0.25"/>
    <row r="56045" ht="30.75" customHeight="1" x14ac:dyDescent="0.25"/>
    <row r="56046" ht="30.75" customHeight="1" x14ac:dyDescent="0.25"/>
    <row r="56047" ht="30.75" customHeight="1" x14ac:dyDescent="0.25"/>
    <row r="56048" ht="30.75" customHeight="1" x14ac:dyDescent="0.25"/>
    <row r="56049" ht="30.75" customHeight="1" x14ac:dyDescent="0.25"/>
    <row r="56050" ht="30.75" customHeight="1" x14ac:dyDescent="0.25"/>
    <row r="56051" ht="30.75" customHeight="1" x14ac:dyDescent="0.25"/>
    <row r="56052" ht="30.75" customHeight="1" x14ac:dyDescent="0.25"/>
    <row r="56053" ht="30.75" customHeight="1" x14ac:dyDescent="0.25"/>
    <row r="56054" ht="30.75" customHeight="1" x14ac:dyDescent="0.25"/>
    <row r="56055" ht="30.75" customHeight="1" x14ac:dyDescent="0.25"/>
    <row r="56056" ht="30.75" customHeight="1" x14ac:dyDescent="0.25"/>
    <row r="56057" ht="30.75" customHeight="1" x14ac:dyDescent="0.25"/>
    <row r="56058" ht="30.75" customHeight="1" x14ac:dyDescent="0.25"/>
    <row r="56059" ht="30.75" customHeight="1" x14ac:dyDescent="0.25"/>
    <row r="56060" ht="30.75" customHeight="1" x14ac:dyDescent="0.25"/>
    <row r="56061" ht="30.75" customHeight="1" x14ac:dyDescent="0.25"/>
    <row r="56062" ht="30.75" customHeight="1" x14ac:dyDescent="0.25"/>
    <row r="56063" ht="30.75" customHeight="1" x14ac:dyDescent="0.25"/>
    <row r="56064" ht="30.75" customHeight="1" x14ac:dyDescent="0.25"/>
    <row r="56065" ht="30.75" customHeight="1" x14ac:dyDescent="0.25"/>
    <row r="56066" ht="30.75" customHeight="1" x14ac:dyDescent="0.25"/>
    <row r="56067" ht="30.75" customHeight="1" x14ac:dyDescent="0.25"/>
    <row r="56068" ht="30.75" customHeight="1" x14ac:dyDescent="0.25"/>
    <row r="56069" ht="30.75" customHeight="1" x14ac:dyDescent="0.25"/>
    <row r="56070" ht="30.75" customHeight="1" x14ac:dyDescent="0.25"/>
    <row r="56071" ht="30.75" customHeight="1" x14ac:dyDescent="0.25"/>
    <row r="56072" ht="30.75" customHeight="1" x14ac:dyDescent="0.25"/>
    <row r="56073" ht="30.75" customHeight="1" x14ac:dyDescent="0.25"/>
    <row r="56074" ht="30.75" customHeight="1" x14ac:dyDescent="0.25"/>
    <row r="56075" ht="30.75" customHeight="1" x14ac:dyDescent="0.25"/>
    <row r="56076" ht="30.75" customHeight="1" x14ac:dyDescent="0.25"/>
    <row r="56077" ht="30.75" customHeight="1" x14ac:dyDescent="0.25"/>
    <row r="56078" ht="30.75" customHeight="1" x14ac:dyDescent="0.25"/>
    <row r="56079" ht="30.75" customHeight="1" x14ac:dyDescent="0.25"/>
    <row r="56080" ht="30.75" customHeight="1" x14ac:dyDescent="0.25"/>
    <row r="56081" ht="30.75" customHeight="1" x14ac:dyDescent="0.25"/>
    <row r="56082" ht="30.75" customHeight="1" x14ac:dyDescent="0.25"/>
    <row r="56083" ht="30.75" customHeight="1" x14ac:dyDescent="0.25"/>
    <row r="56084" ht="30.75" customHeight="1" x14ac:dyDescent="0.25"/>
    <row r="56085" ht="30.75" customHeight="1" x14ac:dyDescent="0.25"/>
    <row r="56086" ht="30.75" customHeight="1" x14ac:dyDescent="0.25"/>
    <row r="56087" ht="30.75" customHeight="1" x14ac:dyDescent="0.25"/>
    <row r="56088" ht="30.75" customHeight="1" x14ac:dyDescent="0.25"/>
    <row r="56089" ht="30.75" customHeight="1" x14ac:dyDescent="0.25"/>
    <row r="56090" ht="30.75" customHeight="1" x14ac:dyDescent="0.25"/>
    <row r="56091" ht="30.75" customHeight="1" x14ac:dyDescent="0.25"/>
    <row r="56092" ht="30.75" customHeight="1" x14ac:dyDescent="0.25"/>
    <row r="56093" ht="30.75" customHeight="1" x14ac:dyDescent="0.25"/>
    <row r="56094" ht="30.75" customHeight="1" x14ac:dyDescent="0.25"/>
    <row r="56095" ht="30.75" customHeight="1" x14ac:dyDescent="0.25"/>
    <row r="56096" ht="30.75" customHeight="1" x14ac:dyDescent="0.25"/>
    <row r="56097" ht="30.75" customHeight="1" x14ac:dyDescent="0.25"/>
    <row r="56098" ht="30.75" customHeight="1" x14ac:dyDescent="0.25"/>
    <row r="56099" ht="30.75" customHeight="1" x14ac:dyDescent="0.25"/>
    <row r="56100" ht="30.75" customHeight="1" x14ac:dyDescent="0.25"/>
    <row r="56101" ht="30.75" customHeight="1" x14ac:dyDescent="0.25"/>
    <row r="56102" ht="30.75" customHeight="1" x14ac:dyDescent="0.25"/>
    <row r="56103" ht="30.75" customHeight="1" x14ac:dyDescent="0.25"/>
    <row r="56104" ht="30.75" customHeight="1" x14ac:dyDescent="0.25"/>
    <row r="56105" ht="30.75" customHeight="1" x14ac:dyDescent="0.25"/>
    <row r="56106" ht="30.75" customHeight="1" x14ac:dyDescent="0.25"/>
    <row r="56107" ht="30.75" customHeight="1" x14ac:dyDescent="0.25"/>
    <row r="56108" ht="30.75" customHeight="1" x14ac:dyDescent="0.25"/>
    <row r="56109" ht="30.75" customHeight="1" x14ac:dyDescent="0.25"/>
    <row r="56110" ht="30.75" customHeight="1" x14ac:dyDescent="0.25"/>
    <row r="56111" ht="30.75" customHeight="1" x14ac:dyDescent="0.25"/>
    <row r="56112" ht="30.75" customHeight="1" x14ac:dyDescent="0.25"/>
    <row r="56113" ht="30.75" customHeight="1" x14ac:dyDescent="0.25"/>
    <row r="56114" ht="30.75" customHeight="1" x14ac:dyDescent="0.25"/>
    <row r="56115" ht="30.75" customHeight="1" x14ac:dyDescent="0.25"/>
    <row r="56116" ht="30.75" customHeight="1" x14ac:dyDescent="0.25"/>
    <row r="56117" ht="30.75" customHeight="1" x14ac:dyDescent="0.25"/>
    <row r="56118" ht="30.75" customHeight="1" x14ac:dyDescent="0.25"/>
    <row r="56119" ht="30.75" customHeight="1" x14ac:dyDescent="0.25"/>
    <row r="56120" ht="30.75" customHeight="1" x14ac:dyDescent="0.25"/>
    <row r="56121" ht="30.75" customHeight="1" x14ac:dyDescent="0.25"/>
    <row r="56122" ht="30.75" customHeight="1" x14ac:dyDescent="0.25"/>
    <row r="56123" ht="30.75" customHeight="1" x14ac:dyDescent="0.25"/>
    <row r="56124" ht="30.75" customHeight="1" x14ac:dyDescent="0.25"/>
    <row r="56125" ht="30.75" customHeight="1" x14ac:dyDescent="0.25"/>
    <row r="56126" ht="30.75" customHeight="1" x14ac:dyDescent="0.25"/>
    <row r="56127" ht="30.75" customHeight="1" x14ac:dyDescent="0.25"/>
    <row r="56128" ht="30.75" customHeight="1" x14ac:dyDescent="0.25"/>
    <row r="56129" ht="30.75" customHeight="1" x14ac:dyDescent="0.25"/>
    <row r="56130" ht="30.75" customHeight="1" x14ac:dyDescent="0.25"/>
    <row r="56131" ht="30.75" customHeight="1" x14ac:dyDescent="0.25"/>
    <row r="56132" ht="30.75" customHeight="1" x14ac:dyDescent="0.25"/>
    <row r="56133" ht="30.75" customHeight="1" x14ac:dyDescent="0.25"/>
    <row r="56134" ht="30.75" customHeight="1" x14ac:dyDescent="0.25"/>
    <row r="56135" ht="30.75" customHeight="1" x14ac:dyDescent="0.25"/>
    <row r="56136" ht="30.75" customHeight="1" x14ac:dyDescent="0.25"/>
    <row r="56137" ht="30.75" customHeight="1" x14ac:dyDescent="0.25"/>
    <row r="56138" ht="30.75" customHeight="1" x14ac:dyDescent="0.25"/>
    <row r="56139" ht="30.75" customHeight="1" x14ac:dyDescent="0.25"/>
    <row r="56140" ht="30.75" customHeight="1" x14ac:dyDescent="0.25"/>
    <row r="56141" ht="30.75" customHeight="1" x14ac:dyDescent="0.25"/>
    <row r="56142" ht="30.75" customHeight="1" x14ac:dyDescent="0.25"/>
    <row r="56143" ht="30.75" customHeight="1" x14ac:dyDescent="0.25"/>
    <row r="56144" ht="30.75" customHeight="1" x14ac:dyDescent="0.25"/>
    <row r="56145" ht="30.75" customHeight="1" x14ac:dyDescent="0.25"/>
    <row r="56146" ht="30.75" customHeight="1" x14ac:dyDescent="0.25"/>
    <row r="56147" ht="30.75" customHeight="1" x14ac:dyDescent="0.25"/>
    <row r="56148" ht="30.75" customHeight="1" x14ac:dyDescent="0.25"/>
    <row r="56149" ht="30.75" customHeight="1" x14ac:dyDescent="0.25"/>
    <row r="56150" ht="30.75" customHeight="1" x14ac:dyDescent="0.25"/>
    <row r="56151" ht="30.75" customHeight="1" x14ac:dyDescent="0.25"/>
    <row r="56152" ht="30.75" customHeight="1" x14ac:dyDescent="0.25"/>
    <row r="56153" ht="30.75" customHeight="1" x14ac:dyDescent="0.25"/>
    <row r="56154" ht="30.75" customHeight="1" x14ac:dyDescent="0.25"/>
    <row r="56155" ht="30.75" customHeight="1" x14ac:dyDescent="0.25"/>
    <row r="56156" ht="30.75" customHeight="1" x14ac:dyDescent="0.25"/>
    <row r="56157" ht="30.75" customHeight="1" x14ac:dyDescent="0.25"/>
    <row r="56158" ht="30.75" customHeight="1" x14ac:dyDescent="0.25"/>
    <row r="56159" ht="30.75" customHeight="1" x14ac:dyDescent="0.25"/>
    <row r="56160" ht="30.75" customHeight="1" x14ac:dyDescent="0.25"/>
    <row r="56161" ht="30.75" customHeight="1" x14ac:dyDescent="0.25"/>
    <row r="56162" ht="30.75" customHeight="1" x14ac:dyDescent="0.25"/>
    <row r="56163" ht="30.75" customHeight="1" x14ac:dyDescent="0.25"/>
    <row r="56164" ht="30.75" customHeight="1" x14ac:dyDescent="0.25"/>
    <row r="56165" ht="30.75" customHeight="1" x14ac:dyDescent="0.25"/>
    <row r="56166" ht="30.75" customHeight="1" x14ac:dyDescent="0.25"/>
    <row r="56167" ht="30.75" customHeight="1" x14ac:dyDescent="0.25"/>
    <row r="56168" ht="30.75" customHeight="1" x14ac:dyDescent="0.25"/>
    <row r="56169" ht="30.75" customHeight="1" x14ac:dyDescent="0.25"/>
    <row r="56170" ht="30.75" customHeight="1" x14ac:dyDescent="0.25"/>
    <row r="56171" ht="30.75" customHeight="1" x14ac:dyDescent="0.25"/>
    <row r="56172" ht="30.75" customHeight="1" x14ac:dyDescent="0.25"/>
    <row r="56173" ht="30.75" customHeight="1" x14ac:dyDescent="0.25"/>
    <row r="56174" ht="30.75" customHeight="1" x14ac:dyDescent="0.25"/>
    <row r="56175" ht="30.75" customHeight="1" x14ac:dyDescent="0.25"/>
    <row r="56176" ht="30.75" customHeight="1" x14ac:dyDescent="0.25"/>
    <row r="56177" ht="30.75" customHeight="1" x14ac:dyDescent="0.25"/>
    <row r="56178" ht="30.75" customHeight="1" x14ac:dyDescent="0.25"/>
    <row r="56179" ht="30.75" customHeight="1" x14ac:dyDescent="0.25"/>
    <row r="56180" ht="30.75" customHeight="1" x14ac:dyDescent="0.25"/>
    <row r="56181" ht="30.75" customHeight="1" x14ac:dyDescent="0.25"/>
    <row r="56182" ht="30.75" customHeight="1" x14ac:dyDescent="0.25"/>
    <row r="56183" ht="30.75" customHeight="1" x14ac:dyDescent="0.25"/>
    <row r="56184" ht="30.75" customHeight="1" x14ac:dyDescent="0.25"/>
    <row r="56185" ht="30.75" customHeight="1" x14ac:dyDescent="0.25"/>
    <row r="56186" ht="30.75" customHeight="1" x14ac:dyDescent="0.25"/>
    <row r="56187" ht="30.75" customHeight="1" x14ac:dyDescent="0.25"/>
    <row r="56188" ht="30.75" customHeight="1" x14ac:dyDescent="0.25"/>
    <row r="56189" ht="30.75" customHeight="1" x14ac:dyDescent="0.25"/>
    <row r="56190" ht="30.75" customHeight="1" x14ac:dyDescent="0.25"/>
    <row r="56191" ht="30.75" customHeight="1" x14ac:dyDescent="0.25"/>
    <row r="56192" ht="30.75" customHeight="1" x14ac:dyDescent="0.25"/>
    <row r="56193" ht="30.75" customHeight="1" x14ac:dyDescent="0.25"/>
    <row r="56194" ht="30.75" customHeight="1" x14ac:dyDescent="0.25"/>
    <row r="56195" ht="30.75" customHeight="1" x14ac:dyDescent="0.25"/>
    <row r="56196" ht="30.75" customHeight="1" x14ac:dyDescent="0.25"/>
    <row r="56197" ht="30.75" customHeight="1" x14ac:dyDescent="0.25"/>
    <row r="56198" ht="30.75" customHeight="1" x14ac:dyDescent="0.25"/>
    <row r="56199" ht="30.75" customHeight="1" x14ac:dyDescent="0.25"/>
    <row r="56200" ht="30.75" customHeight="1" x14ac:dyDescent="0.25"/>
    <row r="56201" ht="30.75" customHeight="1" x14ac:dyDescent="0.25"/>
    <row r="56202" ht="30.75" customHeight="1" x14ac:dyDescent="0.25"/>
    <row r="56203" ht="30.75" customHeight="1" x14ac:dyDescent="0.25"/>
    <row r="56204" ht="30.75" customHeight="1" x14ac:dyDescent="0.25"/>
    <row r="56205" ht="30.75" customHeight="1" x14ac:dyDescent="0.25"/>
    <row r="56206" ht="30.75" customHeight="1" x14ac:dyDescent="0.25"/>
    <row r="56207" ht="30.75" customHeight="1" x14ac:dyDescent="0.25"/>
    <row r="56208" ht="30.75" customHeight="1" x14ac:dyDescent="0.25"/>
    <row r="56209" ht="30.75" customHeight="1" x14ac:dyDescent="0.25"/>
    <row r="56210" ht="30.75" customHeight="1" x14ac:dyDescent="0.25"/>
    <row r="56211" ht="30.75" customHeight="1" x14ac:dyDescent="0.25"/>
    <row r="56212" ht="30.75" customHeight="1" x14ac:dyDescent="0.25"/>
    <row r="56213" ht="30.75" customHeight="1" x14ac:dyDescent="0.25"/>
    <row r="56214" ht="30.75" customHeight="1" x14ac:dyDescent="0.25"/>
    <row r="56215" ht="30.75" customHeight="1" x14ac:dyDescent="0.25"/>
    <row r="56216" ht="30.75" customHeight="1" x14ac:dyDescent="0.25"/>
    <row r="56217" ht="30.75" customHeight="1" x14ac:dyDescent="0.25"/>
    <row r="56218" ht="30.75" customHeight="1" x14ac:dyDescent="0.25"/>
    <row r="56219" ht="30.75" customHeight="1" x14ac:dyDescent="0.25"/>
    <row r="56220" ht="30.75" customHeight="1" x14ac:dyDescent="0.25"/>
    <row r="56221" ht="30.75" customHeight="1" x14ac:dyDescent="0.25"/>
    <row r="56222" ht="30.75" customHeight="1" x14ac:dyDescent="0.25"/>
    <row r="56223" ht="30.75" customHeight="1" x14ac:dyDescent="0.25"/>
    <row r="56224" ht="30.75" customHeight="1" x14ac:dyDescent="0.25"/>
    <row r="56225" ht="30.75" customHeight="1" x14ac:dyDescent="0.25"/>
    <row r="56226" ht="30.75" customHeight="1" x14ac:dyDescent="0.25"/>
    <row r="56227" ht="30.75" customHeight="1" x14ac:dyDescent="0.25"/>
    <row r="56228" ht="30.75" customHeight="1" x14ac:dyDescent="0.25"/>
    <row r="56229" ht="30.75" customHeight="1" x14ac:dyDescent="0.25"/>
    <row r="56230" ht="30.75" customHeight="1" x14ac:dyDescent="0.25"/>
    <row r="56231" ht="30.75" customHeight="1" x14ac:dyDescent="0.25"/>
    <row r="56232" ht="30.75" customHeight="1" x14ac:dyDescent="0.25"/>
    <row r="56233" ht="30.75" customHeight="1" x14ac:dyDescent="0.25"/>
    <row r="56234" ht="30.75" customHeight="1" x14ac:dyDescent="0.25"/>
    <row r="56235" ht="30.75" customHeight="1" x14ac:dyDescent="0.25"/>
    <row r="56236" ht="30.75" customHeight="1" x14ac:dyDescent="0.25"/>
    <row r="56237" ht="30.75" customHeight="1" x14ac:dyDescent="0.25"/>
    <row r="56238" ht="30.75" customHeight="1" x14ac:dyDescent="0.25"/>
    <row r="56239" ht="30.75" customHeight="1" x14ac:dyDescent="0.25"/>
    <row r="56240" ht="30.75" customHeight="1" x14ac:dyDescent="0.25"/>
    <row r="56241" ht="30.75" customHeight="1" x14ac:dyDescent="0.25"/>
    <row r="56242" ht="30.75" customHeight="1" x14ac:dyDescent="0.25"/>
    <row r="56243" ht="30.75" customHeight="1" x14ac:dyDescent="0.25"/>
    <row r="56244" ht="30.75" customHeight="1" x14ac:dyDescent="0.25"/>
    <row r="56245" ht="30.75" customHeight="1" x14ac:dyDescent="0.25"/>
    <row r="56246" ht="30.75" customHeight="1" x14ac:dyDescent="0.25"/>
    <row r="56247" ht="30.75" customHeight="1" x14ac:dyDescent="0.25"/>
    <row r="56248" ht="30.75" customHeight="1" x14ac:dyDescent="0.25"/>
    <row r="56249" ht="30.75" customHeight="1" x14ac:dyDescent="0.25"/>
    <row r="56250" ht="30.75" customHeight="1" x14ac:dyDescent="0.25"/>
    <row r="56251" ht="30.75" customHeight="1" x14ac:dyDescent="0.25"/>
    <row r="56252" ht="30.75" customHeight="1" x14ac:dyDescent="0.25"/>
    <row r="56253" ht="30.75" customHeight="1" x14ac:dyDescent="0.25"/>
    <row r="56254" ht="30.75" customHeight="1" x14ac:dyDescent="0.25"/>
    <row r="56255" ht="30.75" customHeight="1" x14ac:dyDescent="0.25"/>
    <row r="56256" ht="30.75" customHeight="1" x14ac:dyDescent="0.25"/>
    <row r="56257" ht="30.75" customHeight="1" x14ac:dyDescent="0.25"/>
    <row r="56258" ht="30.75" customHeight="1" x14ac:dyDescent="0.25"/>
    <row r="56259" ht="30.75" customHeight="1" x14ac:dyDescent="0.25"/>
    <row r="56260" ht="30.75" customHeight="1" x14ac:dyDescent="0.25"/>
    <row r="56261" ht="30.75" customHeight="1" x14ac:dyDescent="0.25"/>
    <row r="56262" ht="30.75" customHeight="1" x14ac:dyDescent="0.25"/>
    <row r="56263" ht="30.75" customHeight="1" x14ac:dyDescent="0.25"/>
    <row r="56264" ht="30.75" customHeight="1" x14ac:dyDescent="0.25"/>
    <row r="56265" ht="30.75" customHeight="1" x14ac:dyDescent="0.25"/>
    <row r="56266" ht="30.75" customHeight="1" x14ac:dyDescent="0.25"/>
    <row r="56267" ht="30.75" customHeight="1" x14ac:dyDescent="0.25"/>
    <row r="56268" ht="30.75" customHeight="1" x14ac:dyDescent="0.25"/>
    <row r="56269" ht="30.75" customHeight="1" x14ac:dyDescent="0.25"/>
    <row r="56270" ht="30.75" customHeight="1" x14ac:dyDescent="0.25"/>
    <row r="56271" ht="30.75" customHeight="1" x14ac:dyDescent="0.25"/>
    <row r="56272" ht="30.75" customHeight="1" x14ac:dyDescent="0.25"/>
    <row r="56273" ht="30.75" customHeight="1" x14ac:dyDescent="0.25"/>
    <row r="56274" ht="30.75" customHeight="1" x14ac:dyDescent="0.25"/>
    <row r="56275" ht="30.75" customHeight="1" x14ac:dyDescent="0.25"/>
    <row r="56276" ht="30.75" customHeight="1" x14ac:dyDescent="0.25"/>
    <row r="56277" ht="30.75" customHeight="1" x14ac:dyDescent="0.25"/>
    <row r="56278" ht="30.75" customHeight="1" x14ac:dyDescent="0.25"/>
    <row r="56279" ht="30.75" customHeight="1" x14ac:dyDescent="0.25"/>
    <row r="56280" ht="30.75" customHeight="1" x14ac:dyDescent="0.25"/>
    <row r="56281" ht="30.75" customHeight="1" x14ac:dyDescent="0.25"/>
    <row r="56282" ht="30.75" customHeight="1" x14ac:dyDescent="0.25"/>
    <row r="56283" ht="30.75" customHeight="1" x14ac:dyDescent="0.25"/>
    <row r="56284" ht="30.75" customHeight="1" x14ac:dyDescent="0.25"/>
    <row r="56285" ht="30.75" customHeight="1" x14ac:dyDescent="0.25"/>
    <row r="56286" ht="30.75" customHeight="1" x14ac:dyDescent="0.25"/>
    <row r="56287" ht="30.75" customHeight="1" x14ac:dyDescent="0.25"/>
    <row r="56288" ht="30.75" customHeight="1" x14ac:dyDescent="0.25"/>
    <row r="56289" ht="30.75" customHeight="1" x14ac:dyDescent="0.25"/>
    <row r="56290" ht="30.75" customHeight="1" x14ac:dyDescent="0.25"/>
    <row r="56291" ht="30.75" customHeight="1" x14ac:dyDescent="0.25"/>
    <row r="56292" ht="30.75" customHeight="1" x14ac:dyDescent="0.25"/>
    <row r="56293" ht="30.75" customHeight="1" x14ac:dyDescent="0.25"/>
    <row r="56294" ht="30.75" customHeight="1" x14ac:dyDescent="0.25"/>
    <row r="56295" ht="30.75" customHeight="1" x14ac:dyDescent="0.25"/>
    <row r="56296" ht="30.75" customHeight="1" x14ac:dyDescent="0.25"/>
    <row r="56297" ht="30.75" customHeight="1" x14ac:dyDescent="0.25"/>
    <row r="56298" ht="30.75" customHeight="1" x14ac:dyDescent="0.25"/>
    <row r="56299" ht="30.75" customHeight="1" x14ac:dyDescent="0.25"/>
    <row r="56300" ht="30.75" customHeight="1" x14ac:dyDescent="0.25"/>
    <row r="56301" ht="30.75" customHeight="1" x14ac:dyDescent="0.25"/>
    <row r="56302" ht="30.75" customHeight="1" x14ac:dyDescent="0.25"/>
    <row r="56303" ht="30.75" customHeight="1" x14ac:dyDescent="0.25"/>
    <row r="56304" ht="30.75" customHeight="1" x14ac:dyDescent="0.25"/>
    <row r="56305" ht="30.75" customHeight="1" x14ac:dyDescent="0.25"/>
    <row r="56306" ht="30.75" customHeight="1" x14ac:dyDescent="0.25"/>
    <row r="56307" ht="30.75" customHeight="1" x14ac:dyDescent="0.25"/>
    <row r="56308" ht="30.75" customHeight="1" x14ac:dyDescent="0.25"/>
    <row r="56309" ht="30.75" customHeight="1" x14ac:dyDescent="0.25"/>
    <row r="56310" ht="30.75" customHeight="1" x14ac:dyDescent="0.25"/>
    <row r="56311" ht="30.75" customHeight="1" x14ac:dyDescent="0.25"/>
    <row r="56312" ht="30.75" customHeight="1" x14ac:dyDescent="0.25"/>
    <row r="56313" ht="30.75" customHeight="1" x14ac:dyDescent="0.25"/>
    <row r="56314" ht="30.75" customHeight="1" x14ac:dyDescent="0.25"/>
    <row r="56315" ht="30.75" customHeight="1" x14ac:dyDescent="0.25"/>
    <row r="56316" ht="30.75" customHeight="1" x14ac:dyDescent="0.25"/>
    <row r="56317" ht="30.75" customHeight="1" x14ac:dyDescent="0.25"/>
    <row r="56318" ht="30.75" customHeight="1" x14ac:dyDescent="0.25"/>
    <row r="56319" ht="30.75" customHeight="1" x14ac:dyDescent="0.25"/>
    <row r="56320" ht="30.75" customHeight="1" x14ac:dyDescent="0.25"/>
    <row r="56321" ht="30.75" customHeight="1" x14ac:dyDescent="0.25"/>
    <row r="56322" ht="30.75" customHeight="1" x14ac:dyDescent="0.25"/>
    <row r="56323" ht="30.75" customHeight="1" x14ac:dyDescent="0.25"/>
    <row r="56324" ht="30.75" customHeight="1" x14ac:dyDescent="0.25"/>
    <row r="56325" ht="30.75" customHeight="1" x14ac:dyDescent="0.25"/>
    <row r="56326" ht="30.75" customHeight="1" x14ac:dyDescent="0.25"/>
    <row r="56327" ht="30.75" customHeight="1" x14ac:dyDescent="0.25"/>
    <row r="56328" ht="30.75" customHeight="1" x14ac:dyDescent="0.25"/>
    <row r="56329" ht="30.75" customHeight="1" x14ac:dyDescent="0.25"/>
    <row r="56330" ht="30.75" customHeight="1" x14ac:dyDescent="0.25"/>
    <row r="56331" ht="30.75" customHeight="1" x14ac:dyDescent="0.25"/>
    <row r="56332" ht="30.75" customHeight="1" x14ac:dyDescent="0.25"/>
    <row r="56333" ht="30.75" customHeight="1" x14ac:dyDescent="0.25"/>
    <row r="56334" ht="30.75" customHeight="1" x14ac:dyDescent="0.25"/>
    <row r="56335" ht="30.75" customHeight="1" x14ac:dyDescent="0.25"/>
    <row r="56336" ht="30.75" customHeight="1" x14ac:dyDescent="0.25"/>
    <row r="56337" ht="30.75" customHeight="1" x14ac:dyDescent="0.25"/>
    <row r="56338" ht="30.75" customHeight="1" x14ac:dyDescent="0.25"/>
    <row r="56339" ht="30.75" customHeight="1" x14ac:dyDescent="0.25"/>
    <row r="56340" ht="30.75" customHeight="1" x14ac:dyDescent="0.25"/>
    <row r="56341" ht="30.75" customHeight="1" x14ac:dyDescent="0.25"/>
    <row r="56342" ht="30.75" customHeight="1" x14ac:dyDescent="0.25"/>
    <row r="56343" ht="30.75" customHeight="1" x14ac:dyDescent="0.25"/>
    <row r="56344" ht="30.75" customHeight="1" x14ac:dyDescent="0.25"/>
    <row r="56345" ht="30.75" customHeight="1" x14ac:dyDescent="0.25"/>
    <row r="56346" ht="30.75" customHeight="1" x14ac:dyDescent="0.25"/>
    <row r="56347" ht="30.75" customHeight="1" x14ac:dyDescent="0.25"/>
    <row r="56348" ht="30.75" customHeight="1" x14ac:dyDescent="0.25"/>
    <row r="56349" ht="30.75" customHeight="1" x14ac:dyDescent="0.25"/>
    <row r="56350" ht="30.75" customHeight="1" x14ac:dyDescent="0.25"/>
    <row r="56351" ht="30.75" customHeight="1" x14ac:dyDescent="0.25"/>
    <row r="56352" ht="30.75" customHeight="1" x14ac:dyDescent="0.25"/>
    <row r="56353" ht="30.75" customHeight="1" x14ac:dyDescent="0.25"/>
    <row r="56354" ht="30.75" customHeight="1" x14ac:dyDescent="0.25"/>
    <row r="56355" ht="30.75" customHeight="1" x14ac:dyDescent="0.25"/>
    <row r="56356" ht="30.75" customHeight="1" x14ac:dyDescent="0.25"/>
    <row r="56357" ht="30.75" customHeight="1" x14ac:dyDescent="0.25"/>
    <row r="56358" ht="30.75" customHeight="1" x14ac:dyDescent="0.25"/>
    <row r="56359" ht="30.75" customHeight="1" x14ac:dyDescent="0.25"/>
    <row r="56360" ht="30.75" customHeight="1" x14ac:dyDescent="0.25"/>
    <row r="56361" ht="30.75" customHeight="1" x14ac:dyDescent="0.25"/>
    <row r="56362" ht="30.75" customHeight="1" x14ac:dyDescent="0.25"/>
    <row r="56363" ht="30.75" customHeight="1" x14ac:dyDescent="0.25"/>
    <row r="56364" ht="30.75" customHeight="1" x14ac:dyDescent="0.25"/>
    <row r="56365" ht="30.75" customHeight="1" x14ac:dyDescent="0.25"/>
    <row r="56366" ht="30.75" customHeight="1" x14ac:dyDescent="0.25"/>
    <row r="56367" ht="30.75" customHeight="1" x14ac:dyDescent="0.25"/>
    <row r="56368" ht="30.75" customHeight="1" x14ac:dyDescent="0.25"/>
    <row r="56369" ht="30.75" customHeight="1" x14ac:dyDescent="0.25"/>
    <row r="56370" ht="30.75" customHeight="1" x14ac:dyDescent="0.25"/>
    <row r="56371" ht="30.75" customHeight="1" x14ac:dyDescent="0.25"/>
    <row r="56372" ht="30.75" customHeight="1" x14ac:dyDescent="0.25"/>
    <row r="56373" ht="30.75" customHeight="1" x14ac:dyDescent="0.25"/>
    <row r="56374" ht="30.75" customHeight="1" x14ac:dyDescent="0.25"/>
    <row r="56375" ht="30.75" customHeight="1" x14ac:dyDescent="0.25"/>
    <row r="56376" ht="30.75" customHeight="1" x14ac:dyDescent="0.25"/>
    <row r="56377" ht="30.75" customHeight="1" x14ac:dyDescent="0.25"/>
    <row r="56378" ht="30.75" customHeight="1" x14ac:dyDescent="0.25"/>
    <row r="56379" ht="30.75" customHeight="1" x14ac:dyDescent="0.25"/>
    <row r="56380" ht="30.75" customHeight="1" x14ac:dyDescent="0.25"/>
    <row r="56381" ht="30.75" customHeight="1" x14ac:dyDescent="0.25"/>
    <row r="56382" ht="30.75" customHeight="1" x14ac:dyDescent="0.25"/>
    <row r="56383" ht="30.75" customHeight="1" x14ac:dyDescent="0.25"/>
    <row r="56384" ht="30.75" customHeight="1" x14ac:dyDescent="0.25"/>
    <row r="56385" ht="30.75" customHeight="1" x14ac:dyDescent="0.25"/>
    <row r="56386" ht="30.75" customHeight="1" x14ac:dyDescent="0.25"/>
    <row r="56387" ht="30.75" customHeight="1" x14ac:dyDescent="0.25"/>
    <row r="56388" ht="30.75" customHeight="1" x14ac:dyDescent="0.25"/>
    <row r="56389" ht="30.75" customHeight="1" x14ac:dyDescent="0.25"/>
    <row r="56390" ht="30.75" customHeight="1" x14ac:dyDescent="0.25"/>
    <row r="56391" ht="30.75" customHeight="1" x14ac:dyDescent="0.25"/>
    <row r="56392" ht="30.75" customHeight="1" x14ac:dyDescent="0.25"/>
    <row r="56393" ht="30.75" customHeight="1" x14ac:dyDescent="0.25"/>
    <row r="56394" ht="30.75" customHeight="1" x14ac:dyDescent="0.25"/>
    <row r="56395" ht="30.75" customHeight="1" x14ac:dyDescent="0.25"/>
    <row r="56396" ht="30.75" customHeight="1" x14ac:dyDescent="0.25"/>
    <row r="56397" ht="30.75" customHeight="1" x14ac:dyDescent="0.25"/>
    <row r="56398" ht="30.75" customHeight="1" x14ac:dyDescent="0.25"/>
    <row r="56399" ht="30.75" customHeight="1" x14ac:dyDescent="0.25"/>
    <row r="56400" ht="30.75" customHeight="1" x14ac:dyDescent="0.25"/>
    <row r="56401" ht="30.75" customHeight="1" x14ac:dyDescent="0.25"/>
    <row r="56402" ht="30.75" customHeight="1" x14ac:dyDescent="0.25"/>
    <row r="56403" ht="30.75" customHeight="1" x14ac:dyDescent="0.25"/>
    <row r="56404" ht="30.75" customHeight="1" x14ac:dyDescent="0.25"/>
    <row r="56405" ht="30.75" customHeight="1" x14ac:dyDescent="0.25"/>
    <row r="56406" ht="30.75" customHeight="1" x14ac:dyDescent="0.25"/>
    <row r="56407" ht="30.75" customHeight="1" x14ac:dyDescent="0.25"/>
    <row r="56408" ht="30.75" customHeight="1" x14ac:dyDescent="0.25"/>
    <row r="56409" ht="30.75" customHeight="1" x14ac:dyDescent="0.25"/>
    <row r="56410" ht="30.75" customHeight="1" x14ac:dyDescent="0.25"/>
    <row r="56411" ht="30.75" customHeight="1" x14ac:dyDescent="0.25"/>
    <row r="56412" ht="30.75" customHeight="1" x14ac:dyDescent="0.25"/>
    <row r="56413" ht="30.75" customHeight="1" x14ac:dyDescent="0.25"/>
    <row r="56414" ht="30.75" customHeight="1" x14ac:dyDescent="0.25"/>
    <row r="56415" ht="30.75" customHeight="1" x14ac:dyDescent="0.25"/>
    <row r="56416" ht="30.75" customHeight="1" x14ac:dyDescent="0.25"/>
    <row r="56417" ht="30.75" customHeight="1" x14ac:dyDescent="0.25"/>
    <row r="56418" ht="30.75" customHeight="1" x14ac:dyDescent="0.25"/>
    <row r="56419" ht="30.75" customHeight="1" x14ac:dyDescent="0.25"/>
    <row r="56420" ht="30.75" customHeight="1" x14ac:dyDescent="0.25"/>
    <row r="56421" ht="30.75" customHeight="1" x14ac:dyDescent="0.25"/>
    <row r="56422" ht="30.75" customHeight="1" x14ac:dyDescent="0.25"/>
    <row r="56423" ht="30.75" customHeight="1" x14ac:dyDescent="0.25"/>
    <row r="56424" ht="30.75" customHeight="1" x14ac:dyDescent="0.25"/>
    <row r="56425" ht="30.75" customHeight="1" x14ac:dyDescent="0.25"/>
    <row r="56426" ht="30.75" customHeight="1" x14ac:dyDescent="0.25"/>
    <row r="56427" ht="30.75" customHeight="1" x14ac:dyDescent="0.25"/>
    <row r="56428" ht="30.75" customHeight="1" x14ac:dyDescent="0.25"/>
    <row r="56429" ht="30.75" customHeight="1" x14ac:dyDescent="0.25"/>
    <row r="56430" ht="30.75" customHeight="1" x14ac:dyDescent="0.25"/>
    <row r="56431" ht="30.75" customHeight="1" x14ac:dyDescent="0.25"/>
    <row r="56432" ht="30.75" customHeight="1" x14ac:dyDescent="0.25"/>
    <row r="56433" ht="30.75" customHeight="1" x14ac:dyDescent="0.25"/>
    <row r="56434" ht="30.75" customHeight="1" x14ac:dyDescent="0.25"/>
    <row r="56435" ht="30.75" customHeight="1" x14ac:dyDescent="0.25"/>
    <row r="56436" ht="30.75" customHeight="1" x14ac:dyDescent="0.25"/>
    <row r="56437" ht="30.75" customHeight="1" x14ac:dyDescent="0.25"/>
    <row r="56438" ht="30.75" customHeight="1" x14ac:dyDescent="0.25"/>
    <row r="56439" ht="30.75" customHeight="1" x14ac:dyDescent="0.25"/>
    <row r="56440" ht="30.75" customHeight="1" x14ac:dyDescent="0.25"/>
    <row r="56441" ht="30.75" customHeight="1" x14ac:dyDescent="0.25"/>
    <row r="56442" ht="30.75" customHeight="1" x14ac:dyDescent="0.25"/>
    <row r="56443" ht="30.75" customHeight="1" x14ac:dyDescent="0.25"/>
    <row r="56444" ht="30.75" customHeight="1" x14ac:dyDescent="0.25"/>
    <row r="56445" ht="30.75" customHeight="1" x14ac:dyDescent="0.25"/>
    <row r="56446" ht="30.75" customHeight="1" x14ac:dyDescent="0.25"/>
    <row r="56447" ht="30.75" customHeight="1" x14ac:dyDescent="0.25"/>
    <row r="56448" ht="30.75" customHeight="1" x14ac:dyDescent="0.25"/>
    <row r="56449" ht="30.75" customHeight="1" x14ac:dyDescent="0.25"/>
    <row r="56450" ht="30.75" customHeight="1" x14ac:dyDescent="0.25"/>
    <row r="56451" ht="30.75" customHeight="1" x14ac:dyDescent="0.25"/>
    <row r="56452" ht="30.75" customHeight="1" x14ac:dyDescent="0.25"/>
    <row r="56453" ht="30.75" customHeight="1" x14ac:dyDescent="0.25"/>
    <row r="56454" ht="30.75" customHeight="1" x14ac:dyDescent="0.25"/>
    <row r="56455" ht="30.75" customHeight="1" x14ac:dyDescent="0.25"/>
    <row r="56456" ht="30.75" customHeight="1" x14ac:dyDescent="0.25"/>
    <row r="56457" ht="30.75" customHeight="1" x14ac:dyDescent="0.25"/>
    <row r="56458" ht="30.75" customHeight="1" x14ac:dyDescent="0.25"/>
    <row r="56459" ht="30.75" customHeight="1" x14ac:dyDescent="0.25"/>
    <row r="56460" ht="30.75" customHeight="1" x14ac:dyDescent="0.25"/>
    <row r="56461" ht="30.75" customHeight="1" x14ac:dyDescent="0.25"/>
    <row r="56462" ht="30.75" customHeight="1" x14ac:dyDescent="0.25"/>
    <row r="56463" ht="30.75" customHeight="1" x14ac:dyDescent="0.25"/>
    <row r="56464" ht="30.75" customHeight="1" x14ac:dyDescent="0.25"/>
    <row r="56465" ht="30.75" customHeight="1" x14ac:dyDescent="0.25"/>
    <row r="56466" ht="30.75" customHeight="1" x14ac:dyDescent="0.25"/>
    <row r="56467" ht="30.75" customHeight="1" x14ac:dyDescent="0.25"/>
    <row r="56468" ht="30.75" customHeight="1" x14ac:dyDescent="0.25"/>
    <row r="56469" ht="30.75" customHeight="1" x14ac:dyDescent="0.25"/>
    <row r="56470" ht="30.75" customHeight="1" x14ac:dyDescent="0.25"/>
    <row r="56471" ht="30.75" customHeight="1" x14ac:dyDescent="0.25"/>
    <row r="56472" ht="30.75" customHeight="1" x14ac:dyDescent="0.25"/>
    <row r="56473" ht="30.75" customHeight="1" x14ac:dyDescent="0.25"/>
    <row r="56474" ht="30.75" customHeight="1" x14ac:dyDescent="0.25"/>
    <row r="56475" ht="30.75" customHeight="1" x14ac:dyDescent="0.25"/>
    <row r="56476" ht="30.75" customHeight="1" x14ac:dyDescent="0.25"/>
    <row r="56477" ht="30.75" customHeight="1" x14ac:dyDescent="0.25"/>
    <row r="56478" ht="30.75" customHeight="1" x14ac:dyDescent="0.25"/>
    <row r="56479" ht="30.75" customHeight="1" x14ac:dyDescent="0.25"/>
    <row r="56480" ht="30.75" customHeight="1" x14ac:dyDescent="0.25"/>
    <row r="56481" ht="30.75" customHeight="1" x14ac:dyDescent="0.25"/>
    <row r="56482" ht="30.75" customHeight="1" x14ac:dyDescent="0.25"/>
    <row r="56483" ht="30.75" customHeight="1" x14ac:dyDescent="0.25"/>
    <row r="56484" ht="30.75" customHeight="1" x14ac:dyDescent="0.25"/>
    <row r="56485" ht="30.75" customHeight="1" x14ac:dyDescent="0.25"/>
    <row r="56486" ht="30.75" customHeight="1" x14ac:dyDescent="0.25"/>
    <row r="56487" ht="30.75" customHeight="1" x14ac:dyDescent="0.25"/>
    <row r="56488" ht="30.75" customHeight="1" x14ac:dyDescent="0.25"/>
    <row r="56489" ht="30.75" customHeight="1" x14ac:dyDescent="0.25"/>
    <row r="56490" ht="30.75" customHeight="1" x14ac:dyDescent="0.25"/>
    <row r="56491" ht="30.75" customHeight="1" x14ac:dyDescent="0.25"/>
    <row r="56492" ht="30.75" customHeight="1" x14ac:dyDescent="0.25"/>
    <row r="56493" ht="30.75" customHeight="1" x14ac:dyDescent="0.25"/>
    <row r="56494" ht="30.75" customHeight="1" x14ac:dyDescent="0.25"/>
    <row r="56495" ht="30.75" customHeight="1" x14ac:dyDescent="0.25"/>
    <row r="56496" ht="30.75" customHeight="1" x14ac:dyDescent="0.25"/>
    <row r="56497" ht="30.75" customHeight="1" x14ac:dyDescent="0.25"/>
    <row r="56498" ht="30.75" customHeight="1" x14ac:dyDescent="0.25"/>
    <row r="56499" ht="30.75" customHeight="1" x14ac:dyDescent="0.25"/>
    <row r="56500" ht="30.75" customHeight="1" x14ac:dyDescent="0.25"/>
    <row r="56501" ht="30.75" customHeight="1" x14ac:dyDescent="0.25"/>
    <row r="56502" ht="30.75" customHeight="1" x14ac:dyDescent="0.25"/>
    <row r="56503" ht="30.75" customHeight="1" x14ac:dyDescent="0.25"/>
    <row r="56504" ht="30.75" customHeight="1" x14ac:dyDescent="0.25"/>
    <row r="56505" ht="30.75" customHeight="1" x14ac:dyDescent="0.25"/>
    <row r="56506" ht="30.75" customHeight="1" x14ac:dyDescent="0.25"/>
    <row r="56507" ht="30.75" customHeight="1" x14ac:dyDescent="0.25"/>
    <row r="56508" ht="30.75" customHeight="1" x14ac:dyDescent="0.25"/>
    <row r="56509" ht="30.75" customHeight="1" x14ac:dyDescent="0.25"/>
    <row r="56510" ht="30.75" customHeight="1" x14ac:dyDescent="0.25"/>
    <row r="56511" ht="30.75" customHeight="1" x14ac:dyDescent="0.25"/>
    <row r="56512" ht="30.75" customHeight="1" x14ac:dyDescent="0.25"/>
    <row r="56513" ht="30.75" customHeight="1" x14ac:dyDescent="0.25"/>
    <row r="56514" ht="30.75" customHeight="1" x14ac:dyDescent="0.25"/>
    <row r="56515" ht="30.75" customHeight="1" x14ac:dyDescent="0.25"/>
    <row r="56516" ht="30.75" customHeight="1" x14ac:dyDescent="0.25"/>
    <row r="56517" ht="30.75" customHeight="1" x14ac:dyDescent="0.25"/>
    <row r="56518" ht="30.75" customHeight="1" x14ac:dyDescent="0.25"/>
    <row r="56519" ht="30.75" customHeight="1" x14ac:dyDescent="0.25"/>
    <row r="56520" ht="30.75" customHeight="1" x14ac:dyDescent="0.25"/>
    <row r="56521" ht="30.75" customHeight="1" x14ac:dyDescent="0.25"/>
    <row r="56522" ht="30.75" customHeight="1" x14ac:dyDescent="0.25"/>
    <row r="56523" ht="30.75" customHeight="1" x14ac:dyDescent="0.25"/>
    <row r="56524" ht="30.75" customHeight="1" x14ac:dyDescent="0.25"/>
    <row r="56525" ht="30.75" customHeight="1" x14ac:dyDescent="0.25"/>
    <row r="56526" ht="30.75" customHeight="1" x14ac:dyDescent="0.25"/>
    <row r="56527" ht="30.75" customHeight="1" x14ac:dyDescent="0.25"/>
    <row r="56528" ht="30.75" customHeight="1" x14ac:dyDescent="0.25"/>
    <row r="56529" ht="30.75" customHeight="1" x14ac:dyDescent="0.25"/>
    <row r="56530" ht="30.75" customHeight="1" x14ac:dyDescent="0.25"/>
    <row r="56531" ht="30.75" customHeight="1" x14ac:dyDescent="0.25"/>
    <row r="56532" ht="30.75" customHeight="1" x14ac:dyDescent="0.25"/>
    <row r="56533" ht="30.75" customHeight="1" x14ac:dyDescent="0.25"/>
    <row r="56534" ht="30.75" customHeight="1" x14ac:dyDescent="0.25"/>
    <row r="56535" ht="30.75" customHeight="1" x14ac:dyDescent="0.25"/>
    <row r="56536" ht="30.75" customHeight="1" x14ac:dyDescent="0.25"/>
    <row r="56537" ht="30.75" customHeight="1" x14ac:dyDescent="0.25"/>
    <row r="56538" ht="30.75" customHeight="1" x14ac:dyDescent="0.25"/>
    <row r="56539" ht="30.75" customHeight="1" x14ac:dyDescent="0.25"/>
    <row r="56540" ht="30.75" customHeight="1" x14ac:dyDescent="0.25"/>
    <row r="56541" ht="30.75" customHeight="1" x14ac:dyDescent="0.25"/>
    <row r="56542" ht="30.75" customHeight="1" x14ac:dyDescent="0.25"/>
    <row r="56543" ht="30.75" customHeight="1" x14ac:dyDescent="0.25"/>
    <row r="56544" ht="30.75" customHeight="1" x14ac:dyDescent="0.25"/>
    <row r="56545" ht="30.75" customHeight="1" x14ac:dyDescent="0.25"/>
    <row r="56546" ht="30.75" customHeight="1" x14ac:dyDescent="0.25"/>
    <row r="56547" ht="30.75" customHeight="1" x14ac:dyDescent="0.25"/>
    <row r="56548" ht="30.75" customHeight="1" x14ac:dyDescent="0.25"/>
    <row r="56549" ht="30.75" customHeight="1" x14ac:dyDescent="0.25"/>
    <row r="56550" ht="30.75" customHeight="1" x14ac:dyDescent="0.25"/>
    <row r="56551" ht="30.75" customHeight="1" x14ac:dyDescent="0.25"/>
    <row r="56552" ht="30.75" customHeight="1" x14ac:dyDescent="0.25"/>
    <row r="56553" ht="30.75" customHeight="1" x14ac:dyDescent="0.25"/>
    <row r="56554" ht="30.75" customHeight="1" x14ac:dyDescent="0.25"/>
    <row r="56555" ht="30.75" customHeight="1" x14ac:dyDescent="0.25"/>
    <row r="56556" ht="30.75" customHeight="1" x14ac:dyDescent="0.25"/>
    <row r="56557" ht="30.75" customHeight="1" x14ac:dyDescent="0.25"/>
    <row r="56558" ht="30.75" customHeight="1" x14ac:dyDescent="0.25"/>
    <row r="56559" ht="30.75" customHeight="1" x14ac:dyDescent="0.25"/>
    <row r="56560" ht="30.75" customHeight="1" x14ac:dyDescent="0.25"/>
    <row r="56561" ht="30.75" customHeight="1" x14ac:dyDescent="0.25"/>
    <row r="56562" ht="30.75" customHeight="1" x14ac:dyDescent="0.25"/>
    <row r="56563" ht="30.75" customHeight="1" x14ac:dyDescent="0.25"/>
    <row r="56564" ht="30.75" customHeight="1" x14ac:dyDescent="0.25"/>
    <row r="56565" ht="30.75" customHeight="1" x14ac:dyDescent="0.25"/>
    <row r="56566" ht="30.75" customHeight="1" x14ac:dyDescent="0.25"/>
    <row r="56567" ht="30.75" customHeight="1" x14ac:dyDescent="0.25"/>
    <row r="56568" ht="30.75" customHeight="1" x14ac:dyDescent="0.25"/>
    <row r="56569" ht="30.75" customHeight="1" x14ac:dyDescent="0.25"/>
    <row r="56570" ht="30.75" customHeight="1" x14ac:dyDescent="0.25"/>
    <row r="56571" ht="30.75" customHeight="1" x14ac:dyDescent="0.25"/>
    <row r="56572" ht="30.75" customHeight="1" x14ac:dyDescent="0.25"/>
    <row r="56573" ht="30.75" customHeight="1" x14ac:dyDescent="0.25"/>
    <row r="56574" ht="30.75" customHeight="1" x14ac:dyDescent="0.25"/>
    <row r="56575" ht="30.75" customHeight="1" x14ac:dyDescent="0.25"/>
    <row r="56576" ht="30.75" customHeight="1" x14ac:dyDescent="0.25"/>
    <row r="56577" ht="30.75" customHeight="1" x14ac:dyDescent="0.25"/>
    <row r="56578" ht="30.75" customHeight="1" x14ac:dyDescent="0.25"/>
    <row r="56579" ht="30.75" customHeight="1" x14ac:dyDescent="0.25"/>
    <row r="56580" ht="30.75" customHeight="1" x14ac:dyDescent="0.25"/>
    <row r="56581" ht="30.75" customHeight="1" x14ac:dyDescent="0.25"/>
    <row r="56582" ht="30.75" customHeight="1" x14ac:dyDescent="0.25"/>
    <row r="56583" ht="30.75" customHeight="1" x14ac:dyDescent="0.25"/>
    <row r="56584" ht="30.75" customHeight="1" x14ac:dyDescent="0.25"/>
    <row r="56585" ht="30.75" customHeight="1" x14ac:dyDescent="0.25"/>
    <row r="56586" ht="30.75" customHeight="1" x14ac:dyDescent="0.25"/>
    <row r="56587" ht="30.75" customHeight="1" x14ac:dyDescent="0.25"/>
    <row r="56588" ht="30.75" customHeight="1" x14ac:dyDescent="0.25"/>
    <row r="56589" ht="30.75" customHeight="1" x14ac:dyDescent="0.25"/>
    <row r="56590" ht="30.75" customHeight="1" x14ac:dyDescent="0.25"/>
    <row r="56591" ht="30.75" customHeight="1" x14ac:dyDescent="0.25"/>
    <row r="56592" ht="30.75" customHeight="1" x14ac:dyDescent="0.25"/>
    <row r="56593" ht="30.75" customHeight="1" x14ac:dyDescent="0.25"/>
    <row r="56594" ht="30.75" customHeight="1" x14ac:dyDescent="0.25"/>
    <row r="56595" ht="30.75" customHeight="1" x14ac:dyDescent="0.25"/>
    <row r="56596" ht="30.75" customHeight="1" x14ac:dyDescent="0.25"/>
    <row r="56597" ht="30.75" customHeight="1" x14ac:dyDescent="0.25"/>
    <row r="56598" ht="30.75" customHeight="1" x14ac:dyDescent="0.25"/>
    <row r="56599" ht="30.75" customHeight="1" x14ac:dyDescent="0.25"/>
    <row r="56600" ht="30.75" customHeight="1" x14ac:dyDescent="0.25"/>
    <row r="56601" ht="30.75" customHeight="1" x14ac:dyDescent="0.25"/>
    <row r="56602" ht="30.75" customHeight="1" x14ac:dyDescent="0.25"/>
    <row r="56603" ht="30.75" customHeight="1" x14ac:dyDescent="0.25"/>
    <row r="56604" ht="30.75" customHeight="1" x14ac:dyDescent="0.25"/>
    <row r="56605" ht="30.75" customHeight="1" x14ac:dyDescent="0.25"/>
    <row r="56606" ht="30.75" customHeight="1" x14ac:dyDescent="0.25"/>
    <row r="56607" ht="30.75" customHeight="1" x14ac:dyDescent="0.25"/>
    <row r="56608" ht="30.75" customHeight="1" x14ac:dyDescent="0.25"/>
    <row r="56609" ht="30.75" customHeight="1" x14ac:dyDescent="0.25"/>
    <row r="56610" ht="30.75" customHeight="1" x14ac:dyDescent="0.25"/>
    <row r="56611" ht="30.75" customHeight="1" x14ac:dyDescent="0.25"/>
    <row r="56612" ht="30.75" customHeight="1" x14ac:dyDescent="0.25"/>
    <row r="56613" ht="30.75" customHeight="1" x14ac:dyDescent="0.25"/>
    <row r="56614" ht="30.75" customHeight="1" x14ac:dyDescent="0.25"/>
    <row r="56615" ht="30.75" customHeight="1" x14ac:dyDescent="0.25"/>
    <row r="56616" ht="30.75" customHeight="1" x14ac:dyDescent="0.25"/>
    <row r="56617" ht="30.75" customHeight="1" x14ac:dyDescent="0.25"/>
    <row r="56618" ht="30.75" customHeight="1" x14ac:dyDescent="0.25"/>
    <row r="56619" ht="30.75" customHeight="1" x14ac:dyDescent="0.25"/>
    <row r="56620" ht="30.75" customHeight="1" x14ac:dyDescent="0.25"/>
    <row r="56621" ht="30.75" customHeight="1" x14ac:dyDescent="0.25"/>
    <row r="56622" ht="30.75" customHeight="1" x14ac:dyDescent="0.25"/>
    <row r="56623" ht="30.75" customHeight="1" x14ac:dyDescent="0.25"/>
    <row r="56624" ht="30.75" customHeight="1" x14ac:dyDescent="0.25"/>
    <row r="56625" ht="30.75" customHeight="1" x14ac:dyDescent="0.25"/>
    <row r="56626" ht="30.75" customHeight="1" x14ac:dyDescent="0.25"/>
    <row r="56627" ht="30.75" customHeight="1" x14ac:dyDescent="0.25"/>
    <row r="56628" ht="30.75" customHeight="1" x14ac:dyDescent="0.25"/>
    <row r="56629" ht="30.75" customHeight="1" x14ac:dyDescent="0.25"/>
    <row r="56630" ht="30.75" customHeight="1" x14ac:dyDescent="0.25"/>
    <row r="56631" ht="30.75" customHeight="1" x14ac:dyDescent="0.25"/>
    <row r="56632" ht="30.75" customHeight="1" x14ac:dyDescent="0.25"/>
    <row r="56633" ht="30.75" customHeight="1" x14ac:dyDescent="0.25"/>
    <row r="56634" ht="30.75" customHeight="1" x14ac:dyDescent="0.25"/>
    <row r="56635" ht="30.75" customHeight="1" x14ac:dyDescent="0.25"/>
    <row r="56636" ht="30.75" customHeight="1" x14ac:dyDescent="0.25"/>
    <row r="56637" ht="30.75" customHeight="1" x14ac:dyDescent="0.25"/>
    <row r="56638" ht="30.75" customHeight="1" x14ac:dyDescent="0.25"/>
    <row r="56639" ht="30.75" customHeight="1" x14ac:dyDescent="0.25"/>
    <row r="56640" ht="30.75" customHeight="1" x14ac:dyDescent="0.25"/>
    <row r="56641" ht="30.75" customHeight="1" x14ac:dyDescent="0.25"/>
    <row r="56642" ht="30.75" customHeight="1" x14ac:dyDescent="0.25"/>
    <row r="56643" ht="30.75" customHeight="1" x14ac:dyDescent="0.25"/>
    <row r="56644" ht="30.75" customHeight="1" x14ac:dyDescent="0.25"/>
    <row r="56645" ht="30.75" customHeight="1" x14ac:dyDescent="0.25"/>
    <row r="56646" ht="30.75" customHeight="1" x14ac:dyDescent="0.25"/>
    <row r="56647" ht="30.75" customHeight="1" x14ac:dyDescent="0.25"/>
    <row r="56648" ht="30.75" customHeight="1" x14ac:dyDescent="0.25"/>
    <row r="56649" ht="30.75" customHeight="1" x14ac:dyDescent="0.25"/>
    <row r="56650" ht="30.75" customHeight="1" x14ac:dyDescent="0.25"/>
    <row r="56651" ht="30.75" customHeight="1" x14ac:dyDescent="0.25"/>
    <row r="56652" ht="30.75" customHeight="1" x14ac:dyDescent="0.25"/>
    <row r="56653" ht="30.75" customHeight="1" x14ac:dyDescent="0.25"/>
    <row r="56654" ht="30.75" customHeight="1" x14ac:dyDescent="0.25"/>
    <row r="56655" ht="30.75" customHeight="1" x14ac:dyDescent="0.25"/>
    <row r="56656" ht="30.75" customHeight="1" x14ac:dyDescent="0.25"/>
    <row r="56657" ht="30.75" customHeight="1" x14ac:dyDescent="0.25"/>
    <row r="56658" ht="30.75" customHeight="1" x14ac:dyDescent="0.25"/>
    <row r="56659" ht="30.75" customHeight="1" x14ac:dyDescent="0.25"/>
    <row r="56660" ht="30.75" customHeight="1" x14ac:dyDescent="0.25"/>
    <row r="56661" ht="30.75" customHeight="1" x14ac:dyDescent="0.25"/>
    <row r="56662" ht="30.75" customHeight="1" x14ac:dyDescent="0.25"/>
    <row r="56663" ht="30.75" customHeight="1" x14ac:dyDescent="0.25"/>
    <row r="56664" ht="30.75" customHeight="1" x14ac:dyDescent="0.25"/>
    <row r="56665" ht="30.75" customHeight="1" x14ac:dyDescent="0.25"/>
    <row r="56666" ht="30.75" customHeight="1" x14ac:dyDescent="0.25"/>
    <row r="56667" ht="30.75" customHeight="1" x14ac:dyDescent="0.25"/>
    <row r="56668" ht="30.75" customHeight="1" x14ac:dyDescent="0.25"/>
    <row r="56669" ht="30.75" customHeight="1" x14ac:dyDescent="0.25"/>
    <row r="56670" ht="30.75" customHeight="1" x14ac:dyDescent="0.25"/>
    <row r="56671" ht="30.75" customHeight="1" x14ac:dyDescent="0.25"/>
    <row r="56672" ht="30.75" customHeight="1" x14ac:dyDescent="0.25"/>
    <row r="56673" ht="30.75" customHeight="1" x14ac:dyDescent="0.25"/>
    <row r="56674" ht="30.75" customHeight="1" x14ac:dyDescent="0.25"/>
    <row r="56675" ht="30.75" customHeight="1" x14ac:dyDescent="0.25"/>
    <row r="56676" ht="30.75" customHeight="1" x14ac:dyDescent="0.25"/>
    <row r="56677" ht="30.75" customHeight="1" x14ac:dyDescent="0.25"/>
    <row r="56678" ht="30.75" customHeight="1" x14ac:dyDescent="0.25"/>
    <row r="56679" ht="30.75" customHeight="1" x14ac:dyDescent="0.25"/>
    <row r="56680" ht="30.75" customHeight="1" x14ac:dyDescent="0.25"/>
    <row r="56681" ht="30.75" customHeight="1" x14ac:dyDescent="0.25"/>
    <row r="56682" ht="30.75" customHeight="1" x14ac:dyDescent="0.25"/>
    <row r="56683" ht="30.75" customHeight="1" x14ac:dyDescent="0.25"/>
    <row r="56684" ht="30.75" customHeight="1" x14ac:dyDescent="0.25"/>
    <row r="56685" ht="30.75" customHeight="1" x14ac:dyDescent="0.25"/>
    <row r="56686" ht="30.75" customHeight="1" x14ac:dyDescent="0.25"/>
    <row r="56687" ht="30.75" customHeight="1" x14ac:dyDescent="0.25"/>
    <row r="56688" ht="30.75" customHeight="1" x14ac:dyDescent="0.25"/>
    <row r="56689" ht="30.75" customHeight="1" x14ac:dyDescent="0.25"/>
    <row r="56690" ht="30.75" customHeight="1" x14ac:dyDescent="0.25"/>
    <row r="56691" ht="30.75" customHeight="1" x14ac:dyDescent="0.25"/>
    <row r="56692" ht="30.75" customHeight="1" x14ac:dyDescent="0.25"/>
    <row r="56693" ht="30.75" customHeight="1" x14ac:dyDescent="0.25"/>
    <row r="56694" ht="30.75" customHeight="1" x14ac:dyDescent="0.25"/>
    <row r="56695" ht="30.75" customHeight="1" x14ac:dyDescent="0.25"/>
    <row r="56696" ht="30.75" customHeight="1" x14ac:dyDescent="0.25"/>
    <row r="56697" ht="30.75" customHeight="1" x14ac:dyDescent="0.25"/>
    <row r="56698" ht="30.75" customHeight="1" x14ac:dyDescent="0.25"/>
    <row r="56699" ht="30.75" customHeight="1" x14ac:dyDescent="0.25"/>
    <row r="56700" ht="30.75" customHeight="1" x14ac:dyDescent="0.25"/>
    <row r="56701" ht="30.75" customHeight="1" x14ac:dyDescent="0.25"/>
    <row r="56702" ht="30.75" customHeight="1" x14ac:dyDescent="0.25"/>
    <row r="56703" ht="30.75" customHeight="1" x14ac:dyDescent="0.25"/>
    <row r="56704" ht="30.75" customHeight="1" x14ac:dyDescent="0.25"/>
    <row r="56705" ht="30.75" customHeight="1" x14ac:dyDescent="0.25"/>
    <row r="56706" ht="30.75" customHeight="1" x14ac:dyDescent="0.25"/>
    <row r="56707" ht="30.75" customHeight="1" x14ac:dyDescent="0.25"/>
    <row r="56708" ht="30.75" customHeight="1" x14ac:dyDescent="0.25"/>
    <row r="56709" ht="30.75" customHeight="1" x14ac:dyDescent="0.25"/>
    <row r="56710" ht="30.75" customHeight="1" x14ac:dyDescent="0.25"/>
    <row r="56711" ht="30.75" customHeight="1" x14ac:dyDescent="0.25"/>
    <row r="56712" ht="30.75" customHeight="1" x14ac:dyDescent="0.25"/>
    <row r="56713" ht="30.75" customHeight="1" x14ac:dyDescent="0.25"/>
    <row r="56714" ht="30.75" customHeight="1" x14ac:dyDescent="0.25"/>
    <row r="56715" ht="30.75" customHeight="1" x14ac:dyDescent="0.25"/>
    <row r="56716" ht="30.75" customHeight="1" x14ac:dyDescent="0.25"/>
    <row r="56717" ht="30.75" customHeight="1" x14ac:dyDescent="0.25"/>
    <row r="56718" ht="30.75" customHeight="1" x14ac:dyDescent="0.25"/>
    <row r="56719" ht="30.75" customHeight="1" x14ac:dyDescent="0.25"/>
    <row r="56720" ht="30.75" customHeight="1" x14ac:dyDescent="0.25"/>
    <row r="56721" ht="30.75" customHeight="1" x14ac:dyDescent="0.25"/>
    <row r="56722" ht="30.75" customHeight="1" x14ac:dyDescent="0.25"/>
    <row r="56723" ht="30.75" customHeight="1" x14ac:dyDescent="0.25"/>
    <row r="56724" ht="30.75" customHeight="1" x14ac:dyDescent="0.25"/>
    <row r="56725" ht="30.75" customHeight="1" x14ac:dyDescent="0.25"/>
    <row r="56726" ht="30.75" customHeight="1" x14ac:dyDescent="0.25"/>
    <row r="56727" ht="30.75" customHeight="1" x14ac:dyDescent="0.25"/>
    <row r="56728" ht="30.75" customHeight="1" x14ac:dyDescent="0.25"/>
    <row r="56729" ht="30.75" customHeight="1" x14ac:dyDescent="0.25"/>
    <row r="56730" ht="30.75" customHeight="1" x14ac:dyDescent="0.25"/>
    <row r="56731" ht="30.75" customHeight="1" x14ac:dyDescent="0.25"/>
    <row r="56732" ht="30.75" customHeight="1" x14ac:dyDescent="0.25"/>
    <row r="56733" ht="30.75" customHeight="1" x14ac:dyDescent="0.25"/>
    <row r="56734" ht="30.75" customHeight="1" x14ac:dyDescent="0.25"/>
    <row r="56735" ht="30.75" customHeight="1" x14ac:dyDescent="0.25"/>
    <row r="56736" ht="30.75" customHeight="1" x14ac:dyDescent="0.25"/>
    <row r="56737" ht="30.75" customHeight="1" x14ac:dyDescent="0.25"/>
    <row r="56738" ht="30.75" customHeight="1" x14ac:dyDescent="0.25"/>
    <row r="56739" ht="30.75" customHeight="1" x14ac:dyDescent="0.25"/>
    <row r="56740" ht="30.75" customHeight="1" x14ac:dyDescent="0.25"/>
    <row r="56741" ht="30.75" customHeight="1" x14ac:dyDescent="0.25"/>
    <row r="56742" ht="30.75" customHeight="1" x14ac:dyDescent="0.25"/>
    <row r="56743" ht="30.75" customHeight="1" x14ac:dyDescent="0.25"/>
    <row r="56744" ht="30.75" customHeight="1" x14ac:dyDescent="0.25"/>
    <row r="56745" ht="30.75" customHeight="1" x14ac:dyDescent="0.25"/>
    <row r="56746" ht="30.75" customHeight="1" x14ac:dyDescent="0.25"/>
    <row r="56747" ht="30.75" customHeight="1" x14ac:dyDescent="0.25"/>
    <row r="56748" ht="30.75" customHeight="1" x14ac:dyDescent="0.25"/>
    <row r="56749" ht="30.75" customHeight="1" x14ac:dyDescent="0.25"/>
    <row r="56750" ht="30.75" customHeight="1" x14ac:dyDescent="0.25"/>
    <row r="56751" ht="30.75" customHeight="1" x14ac:dyDescent="0.25"/>
    <row r="56752" ht="30.75" customHeight="1" x14ac:dyDescent="0.25"/>
    <row r="56753" ht="30.75" customHeight="1" x14ac:dyDescent="0.25"/>
    <row r="56754" ht="30.75" customHeight="1" x14ac:dyDescent="0.25"/>
    <row r="56755" ht="30.75" customHeight="1" x14ac:dyDescent="0.25"/>
    <row r="56756" ht="30.75" customHeight="1" x14ac:dyDescent="0.25"/>
    <row r="56757" ht="30.75" customHeight="1" x14ac:dyDescent="0.25"/>
    <row r="56758" ht="30.75" customHeight="1" x14ac:dyDescent="0.25"/>
    <row r="56759" ht="30.75" customHeight="1" x14ac:dyDescent="0.25"/>
    <row r="56760" ht="30.75" customHeight="1" x14ac:dyDescent="0.25"/>
    <row r="56761" ht="30.75" customHeight="1" x14ac:dyDescent="0.25"/>
    <row r="56762" ht="30.75" customHeight="1" x14ac:dyDescent="0.25"/>
    <row r="56763" ht="30.75" customHeight="1" x14ac:dyDescent="0.25"/>
    <row r="56764" ht="30.75" customHeight="1" x14ac:dyDescent="0.25"/>
    <row r="56765" ht="30.75" customHeight="1" x14ac:dyDescent="0.25"/>
    <row r="56766" ht="30.75" customHeight="1" x14ac:dyDescent="0.25"/>
    <row r="56767" ht="30.75" customHeight="1" x14ac:dyDescent="0.25"/>
    <row r="56768" ht="30.75" customHeight="1" x14ac:dyDescent="0.25"/>
    <row r="56769" ht="30.75" customHeight="1" x14ac:dyDescent="0.25"/>
    <row r="56770" ht="30.75" customHeight="1" x14ac:dyDescent="0.25"/>
    <row r="56771" ht="30.75" customHeight="1" x14ac:dyDescent="0.25"/>
    <row r="56772" ht="30.75" customHeight="1" x14ac:dyDescent="0.25"/>
    <row r="56773" ht="30.75" customHeight="1" x14ac:dyDescent="0.25"/>
    <row r="56774" ht="30.75" customHeight="1" x14ac:dyDescent="0.25"/>
    <row r="56775" ht="30.75" customHeight="1" x14ac:dyDescent="0.25"/>
    <row r="56776" ht="30.75" customHeight="1" x14ac:dyDescent="0.25"/>
    <row r="56777" ht="30.75" customHeight="1" x14ac:dyDescent="0.25"/>
    <row r="56778" ht="30.75" customHeight="1" x14ac:dyDescent="0.25"/>
    <row r="56779" ht="30.75" customHeight="1" x14ac:dyDescent="0.25"/>
    <row r="56780" ht="30.75" customHeight="1" x14ac:dyDescent="0.25"/>
    <row r="56781" ht="30.75" customHeight="1" x14ac:dyDescent="0.25"/>
    <row r="56782" ht="30.75" customHeight="1" x14ac:dyDescent="0.25"/>
    <row r="56783" ht="30.75" customHeight="1" x14ac:dyDescent="0.25"/>
    <row r="56784" ht="30.75" customHeight="1" x14ac:dyDescent="0.25"/>
    <row r="56785" ht="30.75" customHeight="1" x14ac:dyDescent="0.25"/>
    <row r="56786" ht="30.75" customHeight="1" x14ac:dyDescent="0.25"/>
    <row r="56787" ht="30.75" customHeight="1" x14ac:dyDescent="0.25"/>
    <row r="56788" ht="30.75" customHeight="1" x14ac:dyDescent="0.25"/>
    <row r="56789" ht="30.75" customHeight="1" x14ac:dyDescent="0.25"/>
    <row r="56790" ht="30.75" customHeight="1" x14ac:dyDescent="0.25"/>
    <row r="56791" ht="30.75" customHeight="1" x14ac:dyDescent="0.25"/>
    <row r="56792" ht="30.75" customHeight="1" x14ac:dyDescent="0.25"/>
    <row r="56793" ht="30.75" customHeight="1" x14ac:dyDescent="0.25"/>
    <row r="56794" ht="30.75" customHeight="1" x14ac:dyDescent="0.25"/>
    <row r="56795" ht="30.75" customHeight="1" x14ac:dyDescent="0.25"/>
    <row r="56796" ht="30.75" customHeight="1" x14ac:dyDescent="0.25"/>
    <row r="56797" ht="30.75" customHeight="1" x14ac:dyDescent="0.25"/>
    <row r="56798" ht="30.75" customHeight="1" x14ac:dyDescent="0.25"/>
    <row r="56799" ht="30.75" customHeight="1" x14ac:dyDescent="0.25"/>
    <row r="56800" ht="30.75" customHeight="1" x14ac:dyDescent="0.25"/>
    <row r="56801" ht="30.75" customHeight="1" x14ac:dyDescent="0.25"/>
    <row r="56802" ht="30.75" customHeight="1" x14ac:dyDescent="0.25"/>
    <row r="56803" ht="30.75" customHeight="1" x14ac:dyDescent="0.25"/>
    <row r="56804" ht="30.75" customHeight="1" x14ac:dyDescent="0.25"/>
    <row r="56805" ht="30.75" customHeight="1" x14ac:dyDescent="0.25"/>
    <row r="56806" ht="30.75" customHeight="1" x14ac:dyDescent="0.25"/>
    <row r="56807" ht="30.75" customHeight="1" x14ac:dyDescent="0.25"/>
    <row r="56808" ht="30.75" customHeight="1" x14ac:dyDescent="0.25"/>
    <row r="56809" ht="30.75" customHeight="1" x14ac:dyDescent="0.25"/>
    <row r="56810" ht="30.75" customHeight="1" x14ac:dyDescent="0.25"/>
    <row r="56811" ht="30.75" customHeight="1" x14ac:dyDescent="0.25"/>
    <row r="56812" ht="30.75" customHeight="1" x14ac:dyDescent="0.25"/>
    <row r="56813" ht="30.75" customHeight="1" x14ac:dyDescent="0.25"/>
    <row r="56814" ht="30.75" customHeight="1" x14ac:dyDescent="0.25"/>
    <row r="56815" ht="30.75" customHeight="1" x14ac:dyDescent="0.25"/>
    <row r="56816" ht="30.75" customHeight="1" x14ac:dyDescent="0.25"/>
    <row r="56817" ht="30.75" customHeight="1" x14ac:dyDescent="0.25"/>
    <row r="56818" ht="30.75" customHeight="1" x14ac:dyDescent="0.25"/>
    <row r="56819" ht="30.75" customHeight="1" x14ac:dyDescent="0.25"/>
    <row r="56820" ht="30.75" customHeight="1" x14ac:dyDescent="0.25"/>
    <row r="56821" ht="30.75" customHeight="1" x14ac:dyDescent="0.25"/>
    <row r="56822" ht="30.75" customHeight="1" x14ac:dyDescent="0.25"/>
    <row r="56823" ht="30.75" customHeight="1" x14ac:dyDescent="0.25"/>
    <row r="56824" ht="30.75" customHeight="1" x14ac:dyDescent="0.25"/>
    <row r="56825" ht="30.75" customHeight="1" x14ac:dyDescent="0.25"/>
    <row r="56826" ht="30.75" customHeight="1" x14ac:dyDescent="0.25"/>
    <row r="56827" ht="30.75" customHeight="1" x14ac:dyDescent="0.25"/>
    <row r="56828" ht="30.75" customHeight="1" x14ac:dyDescent="0.25"/>
    <row r="56829" ht="30.75" customHeight="1" x14ac:dyDescent="0.25"/>
    <row r="56830" ht="30.75" customHeight="1" x14ac:dyDescent="0.25"/>
    <row r="56831" ht="30.75" customHeight="1" x14ac:dyDescent="0.25"/>
    <row r="56832" ht="30.75" customHeight="1" x14ac:dyDescent="0.25"/>
    <row r="56833" ht="30.75" customHeight="1" x14ac:dyDescent="0.25"/>
    <row r="56834" ht="30.75" customHeight="1" x14ac:dyDescent="0.25"/>
    <row r="56835" ht="30.75" customHeight="1" x14ac:dyDescent="0.25"/>
    <row r="56836" ht="30.75" customHeight="1" x14ac:dyDescent="0.25"/>
    <row r="56837" ht="30.75" customHeight="1" x14ac:dyDescent="0.25"/>
    <row r="56838" ht="30.75" customHeight="1" x14ac:dyDescent="0.25"/>
    <row r="56839" ht="30.75" customHeight="1" x14ac:dyDescent="0.25"/>
    <row r="56840" ht="30.75" customHeight="1" x14ac:dyDescent="0.25"/>
    <row r="56841" ht="30.75" customHeight="1" x14ac:dyDescent="0.25"/>
    <row r="56842" ht="30.75" customHeight="1" x14ac:dyDescent="0.25"/>
    <row r="56843" ht="30.75" customHeight="1" x14ac:dyDescent="0.25"/>
    <row r="56844" ht="30.75" customHeight="1" x14ac:dyDescent="0.25"/>
    <row r="56845" ht="30.75" customHeight="1" x14ac:dyDescent="0.25"/>
    <row r="56846" ht="30.75" customHeight="1" x14ac:dyDescent="0.25"/>
    <row r="56847" ht="30.75" customHeight="1" x14ac:dyDescent="0.25"/>
    <row r="56848" ht="30.75" customHeight="1" x14ac:dyDescent="0.25"/>
    <row r="56849" ht="30.75" customHeight="1" x14ac:dyDescent="0.25"/>
    <row r="56850" ht="30.75" customHeight="1" x14ac:dyDescent="0.25"/>
    <row r="56851" ht="30.75" customHeight="1" x14ac:dyDescent="0.25"/>
    <row r="56852" ht="30.75" customHeight="1" x14ac:dyDescent="0.25"/>
    <row r="56853" ht="30.75" customHeight="1" x14ac:dyDescent="0.25"/>
    <row r="56854" ht="30.75" customHeight="1" x14ac:dyDescent="0.25"/>
    <row r="56855" ht="30.75" customHeight="1" x14ac:dyDescent="0.25"/>
    <row r="56856" ht="30.75" customHeight="1" x14ac:dyDescent="0.25"/>
    <row r="56857" ht="30.75" customHeight="1" x14ac:dyDescent="0.25"/>
    <row r="56858" ht="30.75" customHeight="1" x14ac:dyDescent="0.25"/>
    <row r="56859" ht="30.75" customHeight="1" x14ac:dyDescent="0.25"/>
    <row r="56860" ht="30.75" customHeight="1" x14ac:dyDescent="0.25"/>
    <row r="56861" ht="30.75" customHeight="1" x14ac:dyDescent="0.25"/>
    <row r="56862" ht="30.75" customHeight="1" x14ac:dyDescent="0.25"/>
    <row r="56863" ht="30.75" customHeight="1" x14ac:dyDescent="0.25"/>
    <row r="56864" ht="30.75" customHeight="1" x14ac:dyDescent="0.25"/>
    <row r="56865" ht="30.75" customHeight="1" x14ac:dyDescent="0.25"/>
    <row r="56866" ht="30.75" customHeight="1" x14ac:dyDescent="0.25"/>
    <row r="56867" ht="30.75" customHeight="1" x14ac:dyDescent="0.25"/>
    <row r="56868" ht="30.75" customHeight="1" x14ac:dyDescent="0.25"/>
    <row r="56869" ht="30.75" customHeight="1" x14ac:dyDescent="0.25"/>
    <row r="56870" ht="30.75" customHeight="1" x14ac:dyDescent="0.25"/>
    <row r="56871" ht="30.75" customHeight="1" x14ac:dyDescent="0.25"/>
    <row r="56872" ht="30.75" customHeight="1" x14ac:dyDescent="0.25"/>
    <row r="56873" ht="30.75" customHeight="1" x14ac:dyDescent="0.25"/>
    <row r="56874" ht="30.75" customHeight="1" x14ac:dyDescent="0.25"/>
    <row r="56875" ht="30.75" customHeight="1" x14ac:dyDescent="0.25"/>
    <row r="56876" ht="30.75" customHeight="1" x14ac:dyDescent="0.25"/>
    <row r="56877" ht="30.75" customHeight="1" x14ac:dyDescent="0.25"/>
    <row r="56878" ht="30.75" customHeight="1" x14ac:dyDescent="0.25"/>
    <row r="56879" ht="30.75" customHeight="1" x14ac:dyDescent="0.25"/>
    <row r="56880" ht="30.75" customHeight="1" x14ac:dyDescent="0.25"/>
    <row r="56881" ht="30.75" customHeight="1" x14ac:dyDescent="0.25"/>
    <row r="56882" ht="30.75" customHeight="1" x14ac:dyDescent="0.25"/>
    <row r="56883" ht="30.75" customHeight="1" x14ac:dyDescent="0.25"/>
    <row r="56884" ht="30.75" customHeight="1" x14ac:dyDescent="0.25"/>
    <row r="56885" ht="30.75" customHeight="1" x14ac:dyDescent="0.25"/>
    <row r="56886" ht="30.75" customHeight="1" x14ac:dyDescent="0.25"/>
    <row r="56887" ht="30.75" customHeight="1" x14ac:dyDescent="0.25"/>
    <row r="56888" ht="30.75" customHeight="1" x14ac:dyDescent="0.25"/>
    <row r="56889" ht="30.75" customHeight="1" x14ac:dyDescent="0.25"/>
    <row r="56890" ht="30.75" customHeight="1" x14ac:dyDescent="0.25"/>
    <row r="56891" ht="30.75" customHeight="1" x14ac:dyDescent="0.25"/>
    <row r="56892" ht="30.75" customHeight="1" x14ac:dyDescent="0.25"/>
    <row r="56893" ht="30.75" customHeight="1" x14ac:dyDescent="0.25"/>
    <row r="56894" ht="30.75" customHeight="1" x14ac:dyDescent="0.25"/>
    <row r="56895" ht="30.75" customHeight="1" x14ac:dyDescent="0.25"/>
    <row r="56896" ht="30.75" customHeight="1" x14ac:dyDescent="0.25"/>
    <row r="56897" ht="30.75" customHeight="1" x14ac:dyDescent="0.25"/>
    <row r="56898" ht="30.75" customHeight="1" x14ac:dyDescent="0.25"/>
    <row r="56899" ht="30.75" customHeight="1" x14ac:dyDescent="0.25"/>
    <row r="56900" ht="30.75" customHeight="1" x14ac:dyDescent="0.25"/>
    <row r="56901" ht="30.75" customHeight="1" x14ac:dyDescent="0.25"/>
    <row r="56902" ht="30.75" customHeight="1" x14ac:dyDescent="0.25"/>
    <row r="56903" ht="30.75" customHeight="1" x14ac:dyDescent="0.25"/>
    <row r="56904" ht="30.75" customHeight="1" x14ac:dyDescent="0.25"/>
    <row r="56905" ht="30.75" customHeight="1" x14ac:dyDescent="0.25"/>
    <row r="56906" ht="30.75" customHeight="1" x14ac:dyDescent="0.25"/>
    <row r="56907" ht="30.75" customHeight="1" x14ac:dyDescent="0.25"/>
    <row r="56908" ht="30.75" customHeight="1" x14ac:dyDescent="0.25"/>
    <row r="56909" ht="30.75" customHeight="1" x14ac:dyDescent="0.25"/>
    <row r="56910" ht="30.75" customHeight="1" x14ac:dyDescent="0.25"/>
    <row r="56911" ht="30.75" customHeight="1" x14ac:dyDescent="0.25"/>
    <row r="56912" ht="30.75" customHeight="1" x14ac:dyDescent="0.25"/>
    <row r="56913" ht="30.75" customHeight="1" x14ac:dyDescent="0.25"/>
    <row r="56914" ht="30.75" customHeight="1" x14ac:dyDescent="0.25"/>
    <row r="56915" ht="30.75" customHeight="1" x14ac:dyDescent="0.25"/>
    <row r="56916" ht="30.75" customHeight="1" x14ac:dyDescent="0.25"/>
    <row r="56917" ht="30.75" customHeight="1" x14ac:dyDescent="0.25"/>
    <row r="56918" ht="30.75" customHeight="1" x14ac:dyDescent="0.25"/>
    <row r="56919" ht="30.75" customHeight="1" x14ac:dyDescent="0.25"/>
    <row r="56920" ht="30.75" customHeight="1" x14ac:dyDescent="0.25"/>
    <row r="56921" ht="30.75" customHeight="1" x14ac:dyDescent="0.25"/>
    <row r="56922" ht="30.75" customHeight="1" x14ac:dyDescent="0.25"/>
    <row r="56923" ht="30.75" customHeight="1" x14ac:dyDescent="0.25"/>
    <row r="56924" ht="30.75" customHeight="1" x14ac:dyDescent="0.25"/>
    <row r="56925" ht="30.75" customHeight="1" x14ac:dyDescent="0.25"/>
    <row r="56926" ht="30.75" customHeight="1" x14ac:dyDescent="0.25"/>
    <row r="56927" ht="30.75" customHeight="1" x14ac:dyDescent="0.25"/>
    <row r="56928" ht="30.75" customHeight="1" x14ac:dyDescent="0.25"/>
    <row r="56929" ht="30.75" customHeight="1" x14ac:dyDescent="0.25"/>
    <row r="56930" ht="30.75" customHeight="1" x14ac:dyDescent="0.25"/>
    <row r="56931" ht="30.75" customHeight="1" x14ac:dyDescent="0.25"/>
    <row r="56932" ht="30.75" customHeight="1" x14ac:dyDescent="0.25"/>
    <row r="56933" ht="30.75" customHeight="1" x14ac:dyDescent="0.25"/>
    <row r="56934" ht="30.75" customHeight="1" x14ac:dyDescent="0.25"/>
    <row r="56935" ht="30.75" customHeight="1" x14ac:dyDescent="0.25"/>
    <row r="56936" ht="30.75" customHeight="1" x14ac:dyDescent="0.25"/>
    <row r="56937" ht="30.75" customHeight="1" x14ac:dyDescent="0.25"/>
    <row r="56938" ht="30.75" customHeight="1" x14ac:dyDescent="0.25"/>
    <row r="56939" ht="30.75" customHeight="1" x14ac:dyDescent="0.25"/>
    <row r="56940" ht="30.75" customHeight="1" x14ac:dyDescent="0.25"/>
    <row r="56941" ht="30.75" customHeight="1" x14ac:dyDescent="0.25"/>
    <row r="56942" ht="30.75" customHeight="1" x14ac:dyDescent="0.25"/>
    <row r="56943" ht="30.75" customHeight="1" x14ac:dyDescent="0.25"/>
    <row r="56944" ht="30.75" customHeight="1" x14ac:dyDescent="0.25"/>
    <row r="56945" ht="30.75" customHeight="1" x14ac:dyDescent="0.25"/>
    <row r="56946" ht="30.75" customHeight="1" x14ac:dyDescent="0.25"/>
    <row r="56947" ht="30.75" customHeight="1" x14ac:dyDescent="0.25"/>
    <row r="56948" ht="30.75" customHeight="1" x14ac:dyDescent="0.25"/>
    <row r="56949" ht="30.75" customHeight="1" x14ac:dyDescent="0.25"/>
    <row r="56950" ht="30.75" customHeight="1" x14ac:dyDescent="0.25"/>
    <row r="56951" ht="30.75" customHeight="1" x14ac:dyDescent="0.25"/>
    <row r="56952" ht="30.75" customHeight="1" x14ac:dyDescent="0.25"/>
    <row r="56953" ht="30.75" customHeight="1" x14ac:dyDescent="0.25"/>
    <row r="56954" ht="30.75" customHeight="1" x14ac:dyDescent="0.25"/>
    <row r="56955" ht="30.75" customHeight="1" x14ac:dyDescent="0.25"/>
    <row r="56956" ht="30.75" customHeight="1" x14ac:dyDescent="0.25"/>
    <row r="56957" ht="30.75" customHeight="1" x14ac:dyDescent="0.25"/>
    <row r="56958" ht="30.75" customHeight="1" x14ac:dyDescent="0.25"/>
    <row r="56959" ht="30.75" customHeight="1" x14ac:dyDescent="0.25"/>
    <row r="56960" ht="30.75" customHeight="1" x14ac:dyDescent="0.25"/>
    <row r="56961" ht="30.75" customHeight="1" x14ac:dyDescent="0.25"/>
    <row r="56962" ht="30.75" customHeight="1" x14ac:dyDescent="0.25"/>
    <row r="56963" ht="30.75" customHeight="1" x14ac:dyDescent="0.25"/>
    <row r="56964" ht="30.75" customHeight="1" x14ac:dyDescent="0.25"/>
    <row r="56965" ht="30.75" customHeight="1" x14ac:dyDescent="0.25"/>
    <row r="56966" ht="30.75" customHeight="1" x14ac:dyDescent="0.25"/>
    <row r="56967" ht="30.75" customHeight="1" x14ac:dyDescent="0.25"/>
    <row r="56968" ht="30.75" customHeight="1" x14ac:dyDescent="0.25"/>
    <row r="56969" ht="30.75" customHeight="1" x14ac:dyDescent="0.25"/>
    <row r="56970" ht="30.75" customHeight="1" x14ac:dyDescent="0.25"/>
    <row r="56971" ht="30.75" customHeight="1" x14ac:dyDescent="0.25"/>
    <row r="56972" ht="30.75" customHeight="1" x14ac:dyDescent="0.25"/>
    <row r="56973" ht="30.75" customHeight="1" x14ac:dyDescent="0.25"/>
    <row r="56974" ht="30.75" customHeight="1" x14ac:dyDescent="0.25"/>
    <row r="56975" ht="30.75" customHeight="1" x14ac:dyDescent="0.25"/>
    <row r="56976" ht="30.75" customHeight="1" x14ac:dyDescent="0.25"/>
    <row r="56977" ht="30.75" customHeight="1" x14ac:dyDescent="0.25"/>
    <row r="56978" ht="30.75" customHeight="1" x14ac:dyDescent="0.25"/>
    <row r="56979" ht="30.75" customHeight="1" x14ac:dyDescent="0.25"/>
    <row r="56980" ht="30.75" customHeight="1" x14ac:dyDescent="0.25"/>
    <row r="56981" ht="30.75" customHeight="1" x14ac:dyDescent="0.25"/>
    <row r="56982" ht="30.75" customHeight="1" x14ac:dyDescent="0.25"/>
    <row r="56983" ht="30.75" customHeight="1" x14ac:dyDescent="0.25"/>
    <row r="56984" ht="30.75" customHeight="1" x14ac:dyDescent="0.25"/>
    <row r="56985" ht="30.75" customHeight="1" x14ac:dyDescent="0.25"/>
    <row r="56986" ht="30.75" customHeight="1" x14ac:dyDescent="0.25"/>
    <row r="56987" ht="30.75" customHeight="1" x14ac:dyDescent="0.25"/>
    <row r="56988" ht="30.75" customHeight="1" x14ac:dyDescent="0.25"/>
    <row r="56989" ht="30.75" customHeight="1" x14ac:dyDescent="0.25"/>
    <row r="56990" ht="30.75" customHeight="1" x14ac:dyDescent="0.25"/>
    <row r="56991" ht="30.75" customHeight="1" x14ac:dyDescent="0.25"/>
    <row r="56992" ht="30.75" customHeight="1" x14ac:dyDescent="0.25"/>
    <row r="56993" ht="30.75" customHeight="1" x14ac:dyDescent="0.25"/>
    <row r="56994" ht="30.75" customHeight="1" x14ac:dyDescent="0.25"/>
    <row r="56995" ht="30.75" customHeight="1" x14ac:dyDescent="0.25"/>
    <row r="56996" ht="30.75" customHeight="1" x14ac:dyDescent="0.25"/>
    <row r="56997" ht="30.75" customHeight="1" x14ac:dyDescent="0.25"/>
    <row r="56998" ht="30.75" customHeight="1" x14ac:dyDescent="0.25"/>
    <row r="56999" ht="30.75" customHeight="1" x14ac:dyDescent="0.25"/>
    <row r="57000" ht="30.75" customHeight="1" x14ac:dyDescent="0.25"/>
    <row r="57001" ht="30.75" customHeight="1" x14ac:dyDescent="0.25"/>
    <row r="57002" ht="30.75" customHeight="1" x14ac:dyDescent="0.25"/>
    <row r="57003" ht="30.75" customHeight="1" x14ac:dyDescent="0.25"/>
    <row r="57004" ht="30.75" customHeight="1" x14ac:dyDescent="0.25"/>
    <row r="57005" ht="30.75" customHeight="1" x14ac:dyDescent="0.25"/>
    <row r="57006" ht="30.75" customHeight="1" x14ac:dyDescent="0.25"/>
    <row r="57007" ht="30.75" customHeight="1" x14ac:dyDescent="0.25"/>
    <row r="57008" ht="30.75" customHeight="1" x14ac:dyDescent="0.25"/>
    <row r="57009" ht="30.75" customHeight="1" x14ac:dyDescent="0.25"/>
    <row r="57010" ht="30.75" customHeight="1" x14ac:dyDescent="0.25"/>
    <row r="57011" ht="30.75" customHeight="1" x14ac:dyDescent="0.25"/>
    <row r="57012" ht="30.75" customHeight="1" x14ac:dyDescent="0.25"/>
    <row r="57013" ht="30.75" customHeight="1" x14ac:dyDescent="0.25"/>
    <row r="57014" ht="30.75" customHeight="1" x14ac:dyDescent="0.25"/>
    <row r="57015" ht="30.75" customHeight="1" x14ac:dyDescent="0.25"/>
    <row r="57016" ht="30.75" customHeight="1" x14ac:dyDescent="0.25"/>
    <row r="57017" ht="30.75" customHeight="1" x14ac:dyDescent="0.25"/>
    <row r="57018" ht="30.75" customHeight="1" x14ac:dyDescent="0.25"/>
    <row r="57019" ht="30.75" customHeight="1" x14ac:dyDescent="0.25"/>
    <row r="57020" ht="30.75" customHeight="1" x14ac:dyDescent="0.25"/>
    <row r="57021" ht="30.75" customHeight="1" x14ac:dyDescent="0.25"/>
    <row r="57022" ht="30.75" customHeight="1" x14ac:dyDescent="0.25"/>
    <row r="57023" ht="30.75" customHeight="1" x14ac:dyDescent="0.25"/>
    <row r="57024" ht="30.75" customHeight="1" x14ac:dyDescent="0.25"/>
    <row r="57025" ht="30.75" customHeight="1" x14ac:dyDescent="0.25"/>
    <row r="57026" ht="30.75" customHeight="1" x14ac:dyDescent="0.25"/>
    <row r="57027" ht="30.75" customHeight="1" x14ac:dyDescent="0.25"/>
    <row r="57028" ht="30.75" customHeight="1" x14ac:dyDescent="0.25"/>
    <row r="57029" ht="30.75" customHeight="1" x14ac:dyDescent="0.25"/>
    <row r="57030" ht="30.75" customHeight="1" x14ac:dyDescent="0.25"/>
    <row r="57031" ht="30.75" customHeight="1" x14ac:dyDescent="0.25"/>
    <row r="57032" ht="30.75" customHeight="1" x14ac:dyDescent="0.25"/>
    <row r="57033" ht="30.75" customHeight="1" x14ac:dyDescent="0.25"/>
    <row r="57034" ht="30.75" customHeight="1" x14ac:dyDescent="0.25"/>
    <row r="57035" ht="30.75" customHeight="1" x14ac:dyDescent="0.25"/>
    <row r="57036" ht="30.75" customHeight="1" x14ac:dyDescent="0.25"/>
    <row r="57037" ht="30.75" customHeight="1" x14ac:dyDescent="0.25"/>
    <row r="57038" ht="30.75" customHeight="1" x14ac:dyDescent="0.25"/>
    <row r="57039" ht="30.75" customHeight="1" x14ac:dyDescent="0.25"/>
    <row r="57040" ht="30.75" customHeight="1" x14ac:dyDescent="0.25"/>
    <row r="57041" ht="30.75" customHeight="1" x14ac:dyDescent="0.25"/>
    <row r="57042" ht="30.75" customHeight="1" x14ac:dyDescent="0.25"/>
    <row r="57043" ht="30.75" customHeight="1" x14ac:dyDescent="0.25"/>
    <row r="57044" ht="30.75" customHeight="1" x14ac:dyDescent="0.25"/>
    <row r="57045" ht="30.75" customHeight="1" x14ac:dyDescent="0.25"/>
    <row r="57046" ht="30.75" customHeight="1" x14ac:dyDescent="0.25"/>
    <row r="57047" ht="30.75" customHeight="1" x14ac:dyDescent="0.25"/>
    <row r="57048" ht="30.75" customHeight="1" x14ac:dyDescent="0.25"/>
    <row r="57049" ht="30.75" customHeight="1" x14ac:dyDescent="0.25"/>
    <row r="57050" ht="30.75" customHeight="1" x14ac:dyDescent="0.25"/>
    <row r="57051" ht="30.75" customHeight="1" x14ac:dyDescent="0.25"/>
    <row r="57052" ht="30.75" customHeight="1" x14ac:dyDescent="0.25"/>
    <row r="57053" ht="30.75" customHeight="1" x14ac:dyDescent="0.25"/>
    <row r="57054" ht="30.75" customHeight="1" x14ac:dyDescent="0.25"/>
    <row r="57055" ht="30.75" customHeight="1" x14ac:dyDescent="0.25"/>
    <row r="57056" ht="30.75" customHeight="1" x14ac:dyDescent="0.25"/>
    <row r="57057" ht="30.75" customHeight="1" x14ac:dyDescent="0.25"/>
    <row r="57058" ht="30.75" customHeight="1" x14ac:dyDescent="0.25"/>
    <row r="57059" ht="30.75" customHeight="1" x14ac:dyDescent="0.25"/>
    <row r="57060" ht="30.75" customHeight="1" x14ac:dyDescent="0.25"/>
    <row r="57061" ht="30.75" customHeight="1" x14ac:dyDescent="0.25"/>
    <row r="57062" ht="30.75" customHeight="1" x14ac:dyDescent="0.25"/>
    <row r="57063" ht="30.75" customHeight="1" x14ac:dyDescent="0.25"/>
    <row r="57064" ht="30.75" customHeight="1" x14ac:dyDescent="0.25"/>
    <row r="57065" ht="30.75" customHeight="1" x14ac:dyDescent="0.25"/>
    <row r="57066" ht="30.75" customHeight="1" x14ac:dyDescent="0.25"/>
    <row r="57067" ht="30.75" customHeight="1" x14ac:dyDescent="0.25"/>
    <row r="57068" ht="30.75" customHeight="1" x14ac:dyDescent="0.25"/>
    <row r="57069" ht="30.75" customHeight="1" x14ac:dyDescent="0.25"/>
    <row r="57070" ht="30.75" customHeight="1" x14ac:dyDescent="0.25"/>
    <row r="57071" ht="30.75" customHeight="1" x14ac:dyDescent="0.25"/>
    <row r="57072" ht="30.75" customHeight="1" x14ac:dyDescent="0.25"/>
    <row r="57073" ht="30.75" customHeight="1" x14ac:dyDescent="0.25"/>
    <row r="57074" ht="30.75" customHeight="1" x14ac:dyDescent="0.25"/>
    <row r="57075" ht="30.75" customHeight="1" x14ac:dyDescent="0.25"/>
    <row r="57076" ht="30.75" customHeight="1" x14ac:dyDescent="0.25"/>
    <row r="57077" ht="30.75" customHeight="1" x14ac:dyDescent="0.25"/>
    <row r="57078" ht="30.75" customHeight="1" x14ac:dyDescent="0.25"/>
    <row r="57079" ht="30.75" customHeight="1" x14ac:dyDescent="0.25"/>
    <row r="57080" ht="30.75" customHeight="1" x14ac:dyDescent="0.25"/>
    <row r="57081" ht="30.75" customHeight="1" x14ac:dyDescent="0.25"/>
    <row r="57082" ht="30.75" customHeight="1" x14ac:dyDescent="0.25"/>
    <row r="57083" ht="30.75" customHeight="1" x14ac:dyDescent="0.25"/>
    <row r="57084" ht="30.75" customHeight="1" x14ac:dyDescent="0.25"/>
    <row r="57085" ht="30.75" customHeight="1" x14ac:dyDescent="0.25"/>
    <row r="57086" ht="30.75" customHeight="1" x14ac:dyDescent="0.25"/>
    <row r="57087" ht="30.75" customHeight="1" x14ac:dyDescent="0.25"/>
    <row r="57088" ht="30.75" customHeight="1" x14ac:dyDescent="0.25"/>
    <row r="57089" ht="30.75" customHeight="1" x14ac:dyDescent="0.25"/>
    <row r="57090" ht="30.75" customHeight="1" x14ac:dyDescent="0.25"/>
    <row r="57091" ht="30.75" customHeight="1" x14ac:dyDescent="0.25"/>
    <row r="57092" ht="30.75" customHeight="1" x14ac:dyDescent="0.25"/>
    <row r="57093" ht="30.75" customHeight="1" x14ac:dyDescent="0.25"/>
    <row r="57094" ht="30.75" customHeight="1" x14ac:dyDescent="0.25"/>
    <row r="57095" ht="30.75" customHeight="1" x14ac:dyDescent="0.25"/>
    <row r="57096" ht="30.75" customHeight="1" x14ac:dyDescent="0.25"/>
    <row r="57097" ht="30.75" customHeight="1" x14ac:dyDescent="0.25"/>
    <row r="57098" ht="30.75" customHeight="1" x14ac:dyDescent="0.25"/>
    <row r="57099" ht="30.75" customHeight="1" x14ac:dyDescent="0.25"/>
    <row r="57100" ht="30.75" customHeight="1" x14ac:dyDescent="0.25"/>
    <row r="57101" ht="30.75" customHeight="1" x14ac:dyDescent="0.25"/>
    <row r="57102" ht="30.75" customHeight="1" x14ac:dyDescent="0.25"/>
    <row r="57103" ht="30.75" customHeight="1" x14ac:dyDescent="0.25"/>
    <row r="57104" ht="30.75" customHeight="1" x14ac:dyDescent="0.25"/>
    <row r="57105" ht="30.75" customHeight="1" x14ac:dyDescent="0.25"/>
    <row r="57106" ht="30.75" customHeight="1" x14ac:dyDescent="0.25"/>
    <row r="57107" ht="30.75" customHeight="1" x14ac:dyDescent="0.25"/>
    <row r="57108" ht="30.75" customHeight="1" x14ac:dyDescent="0.25"/>
    <row r="57109" ht="30.75" customHeight="1" x14ac:dyDescent="0.25"/>
    <row r="57110" ht="30.75" customHeight="1" x14ac:dyDescent="0.25"/>
    <row r="57111" ht="30.75" customHeight="1" x14ac:dyDescent="0.25"/>
    <row r="57112" ht="30.75" customHeight="1" x14ac:dyDescent="0.25"/>
    <row r="57113" ht="30.75" customHeight="1" x14ac:dyDescent="0.25"/>
    <row r="57114" ht="30.75" customHeight="1" x14ac:dyDescent="0.25"/>
    <row r="57115" ht="30.75" customHeight="1" x14ac:dyDescent="0.25"/>
    <row r="57116" ht="30.75" customHeight="1" x14ac:dyDescent="0.25"/>
    <row r="57117" ht="30.75" customHeight="1" x14ac:dyDescent="0.25"/>
    <row r="57118" ht="30.75" customHeight="1" x14ac:dyDescent="0.25"/>
    <row r="57119" ht="30.75" customHeight="1" x14ac:dyDescent="0.25"/>
    <row r="57120" ht="30.75" customHeight="1" x14ac:dyDescent="0.25"/>
    <row r="57121" ht="30.75" customHeight="1" x14ac:dyDescent="0.25"/>
    <row r="57122" ht="30.75" customHeight="1" x14ac:dyDescent="0.25"/>
    <row r="57123" ht="30.75" customHeight="1" x14ac:dyDescent="0.25"/>
    <row r="57124" ht="30.75" customHeight="1" x14ac:dyDescent="0.25"/>
    <row r="57125" ht="30.75" customHeight="1" x14ac:dyDescent="0.25"/>
    <row r="57126" ht="30.75" customHeight="1" x14ac:dyDescent="0.25"/>
    <row r="57127" ht="30.75" customHeight="1" x14ac:dyDescent="0.25"/>
    <row r="57128" ht="30.75" customHeight="1" x14ac:dyDescent="0.25"/>
    <row r="57129" ht="30.75" customHeight="1" x14ac:dyDescent="0.25"/>
    <row r="57130" ht="30.75" customHeight="1" x14ac:dyDescent="0.25"/>
    <row r="57131" ht="30.75" customHeight="1" x14ac:dyDescent="0.25"/>
    <row r="57132" ht="30.75" customHeight="1" x14ac:dyDescent="0.25"/>
    <row r="57133" ht="30.75" customHeight="1" x14ac:dyDescent="0.25"/>
    <row r="57134" ht="30.75" customHeight="1" x14ac:dyDescent="0.25"/>
    <row r="57135" ht="30.75" customHeight="1" x14ac:dyDescent="0.25"/>
    <row r="57136" ht="30.75" customHeight="1" x14ac:dyDescent="0.25"/>
    <row r="57137" ht="30.75" customHeight="1" x14ac:dyDescent="0.25"/>
    <row r="57138" ht="30.75" customHeight="1" x14ac:dyDescent="0.25"/>
    <row r="57139" ht="30.75" customHeight="1" x14ac:dyDescent="0.25"/>
    <row r="57140" ht="30.75" customHeight="1" x14ac:dyDescent="0.25"/>
    <row r="57141" ht="30.75" customHeight="1" x14ac:dyDescent="0.25"/>
    <row r="57142" ht="30.75" customHeight="1" x14ac:dyDescent="0.25"/>
    <row r="57143" ht="30.75" customHeight="1" x14ac:dyDescent="0.25"/>
    <row r="57144" ht="30.75" customHeight="1" x14ac:dyDescent="0.25"/>
    <row r="57145" ht="30.75" customHeight="1" x14ac:dyDescent="0.25"/>
    <row r="57146" ht="30.75" customHeight="1" x14ac:dyDescent="0.25"/>
    <row r="57147" ht="30.75" customHeight="1" x14ac:dyDescent="0.25"/>
    <row r="57148" ht="30.75" customHeight="1" x14ac:dyDescent="0.25"/>
    <row r="57149" ht="30.75" customHeight="1" x14ac:dyDescent="0.25"/>
    <row r="57150" ht="30.75" customHeight="1" x14ac:dyDescent="0.25"/>
    <row r="57151" ht="30.75" customHeight="1" x14ac:dyDescent="0.25"/>
    <row r="57152" ht="30.75" customHeight="1" x14ac:dyDescent="0.25"/>
    <row r="57153" ht="30.75" customHeight="1" x14ac:dyDescent="0.25"/>
    <row r="57154" ht="30.75" customHeight="1" x14ac:dyDescent="0.25"/>
    <row r="57155" ht="30.75" customHeight="1" x14ac:dyDescent="0.25"/>
    <row r="57156" ht="30.75" customHeight="1" x14ac:dyDescent="0.25"/>
    <row r="57157" ht="30.75" customHeight="1" x14ac:dyDescent="0.25"/>
    <row r="57158" ht="30.75" customHeight="1" x14ac:dyDescent="0.25"/>
    <row r="57159" ht="30.75" customHeight="1" x14ac:dyDescent="0.25"/>
    <row r="57160" ht="30.75" customHeight="1" x14ac:dyDescent="0.25"/>
    <row r="57161" ht="30.75" customHeight="1" x14ac:dyDescent="0.25"/>
    <row r="57162" ht="30.75" customHeight="1" x14ac:dyDescent="0.25"/>
    <row r="57163" ht="30.75" customHeight="1" x14ac:dyDescent="0.25"/>
    <row r="57164" ht="30.75" customHeight="1" x14ac:dyDescent="0.25"/>
    <row r="57165" ht="30.75" customHeight="1" x14ac:dyDescent="0.25"/>
    <row r="57166" ht="30.75" customHeight="1" x14ac:dyDescent="0.25"/>
    <row r="57167" ht="30.75" customHeight="1" x14ac:dyDescent="0.25"/>
    <row r="57168" ht="30.75" customHeight="1" x14ac:dyDescent="0.25"/>
    <row r="57169" ht="30.75" customHeight="1" x14ac:dyDescent="0.25"/>
    <row r="57170" ht="30.75" customHeight="1" x14ac:dyDescent="0.25"/>
    <row r="57171" ht="30.75" customHeight="1" x14ac:dyDescent="0.25"/>
    <row r="57172" ht="30.75" customHeight="1" x14ac:dyDescent="0.25"/>
    <row r="57173" ht="30.75" customHeight="1" x14ac:dyDescent="0.25"/>
    <row r="57174" ht="30.75" customHeight="1" x14ac:dyDescent="0.25"/>
    <row r="57175" ht="30.75" customHeight="1" x14ac:dyDescent="0.25"/>
    <row r="57176" ht="30.75" customHeight="1" x14ac:dyDescent="0.25"/>
    <row r="57177" ht="30.75" customHeight="1" x14ac:dyDescent="0.25"/>
    <row r="57178" ht="30.75" customHeight="1" x14ac:dyDescent="0.25"/>
    <row r="57179" ht="30.75" customHeight="1" x14ac:dyDescent="0.25"/>
    <row r="57180" ht="30.75" customHeight="1" x14ac:dyDescent="0.25"/>
    <row r="57181" ht="30.75" customHeight="1" x14ac:dyDescent="0.25"/>
    <row r="57182" ht="30.75" customHeight="1" x14ac:dyDescent="0.25"/>
    <row r="57183" ht="30.75" customHeight="1" x14ac:dyDescent="0.25"/>
    <row r="57184" ht="30.75" customHeight="1" x14ac:dyDescent="0.25"/>
    <row r="57185" ht="30.75" customHeight="1" x14ac:dyDescent="0.25"/>
    <row r="57186" ht="30.75" customHeight="1" x14ac:dyDescent="0.25"/>
    <row r="57187" ht="30.75" customHeight="1" x14ac:dyDescent="0.25"/>
    <row r="57188" ht="30.75" customHeight="1" x14ac:dyDescent="0.25"/>
    <row r="57189" ht="30.75" customHeight="1" x14ac:dyDescent="0.25"/>
    <row r="57190" ht="30.75" customHeight="1" x14ac:dyDescent="0.25"/>
    <row r="57191" ht="30.75" customHeight="1" x14ac:dyDescent="0.25"/>
    <row r="57192" ht="30.75" customHeight="1" x14ac:dyDescent="0.25"/>
    <row r="57193" ht="30.75" customHeight="1" x14ac:dyDescent="0.25"/>
    <row r="57194" ht="30.75" customHeight="1" x14ac:dyDescent="0.25"/>
    <row r="57195" ht="30.75" customHeight="1" x14ac:dyDescent="0.25"/>
    <row r="57196" ht="30.75" customHeight="1" x14ac:dyDescent="0.25"/>
    <row r="57197" ht="30.75" customHeight="1" x14ac:dyDescent="0.25"/>
    <row r="57198" ht="30.75" customHeight="1" x14ac:dyDescent="0.25"/>
    <row r="57199" ht="30.75" customHeight="1" x14ac:dyDescent="0.25"/>
    <row r="57200" ht="30.75" customHeight="1" x14ac:dyDescent="0.25"/>
    <row r="57201" ht="30.75" customHeight="1" x14ac:dyDescent="0.25"/>
    <row r="57202" ht="30.75" customHeight="1" x14ac:dyDescent="0.25"/>
    <row r="57203" ht="30.75" customHeight="1" x14ac:dyDescent="0.25"/>
    <row r="57204" ht="30.75" customHeight="1" x14ac:dyDescent="0.25"/>
    <row r="57205" ht="30.75" customHeight="1" x14ac:dyDescent="0.25"/>
    <row r="57206" ht="30.75" customHeight="1" x14ac:dyDescent="0.25"/>
    <row r="57207" ht="30.75" customHeight="1" x14ac:dyDescent="0.25"/>
    <row r="57208" ht="30.75" customHeight="1" x14ac:dyDescent="0.25"/>
    <row r="57209" ht="30.75" customHeight="1" x14ac:dyDescent="0.25"/>
    <row r="57210" ht="30.75" customHeight="1" x14ac:dyDescent="0.25"/>
    <row r="57211" ht="30.75" customHeight="1" x14ac:dyDescent="0.25"/>
    <row r="57212" ht="30.75" customHeight="1" x14ac:dyDescent="0.25"/>
    <row r="57213" ht="30.75" customHeight="1" x14ac:dyDescent="0.25"/>
    <row r="57214" ht="30.75" customHeight="1" x14ac:dyDescent="0.25"/>
    <row r="57215" ht="30.75" customHeight="1" x14ac:dyDescent="0.25"/>
    <row r="57216" ht="30.75" customHeight="1" x14ac:dyDescent="0.25"/>
    <row r="57217" ht="30.75" customHeight="1" x14ac:dyDescent="0.25"/>
    <row r="57218" ht="30.75" customHeight="1" x14ac:dyDescent="0.25"/>
    <row r="57219" ht="30.75" customHeight="1" x14ac:dyDescent="0.25"/>
    <row r="57220" ht="30.75" customHeight="1" x14ac:dyDescent="0.25"/>
    <row r="57221" ht="30.75" customHeight="1" x14ac:dyDescent="0.25"/>
    <row r="57222" ht="30.75" customHeight="1" x14ac:dyDescent="0.25"/>
    <row r="57223" ht="30.75" customHeight="1" x14ac:dyDescent="0.25"/>
    <row r="57224" ht="30.75" customHeight="1" x14ac:dyDescent="0.25"/>
    <row r="57225" ht="30.75" customHeight="1" x14ac:dyDescent="0.25"/>
    <row r="57226" ht="30.75" customHeight="1" x14ac:dyDescent="0.25"/>
    <row r="57227" ht="30.75" customHeight="1" x14ac:dyDescent="0.25"/>
    <row r="57228" ht="30.75" customHeight="1" x14ac:dyDescent="0.25"/>
    <row r="57229" ht="30.75" customHeight="1" x14ac:dyDescent="0.25"/>
    <row r="57230" ht="30.75" customHeight="1" x14ac:dyDescent="0.25"/>
    <row r="57231" ht="30.75" customHeight="1" x14ac:dyDescent="0.25"/>
    <row r="57232" ht="30.75" customHeight="1" x14ac:dyDescent="0.25"/>
    <row r="57233" ht="30.75" customHeight="1" x14ac:dyDescent="0.25"/>
    <row r="57234" ht="30.75" customHeight="1" x14ac:dyDescent="0.25"/>
    <row r="57235" ht="30.75" customHeight="1" x14ac:dyDescent="0.25"/>
    <row r="57236" ht="30.75" customHeight="1" x14ac:dyDescent="0.25"/>
    <row r="57237" ht="30.75" customHeight="1" x14ac:dyDescent="0.25"/>
    <row r="57238" ht="30.75" customHeight="1" x14ac:dyDescent="0.25"/>
    <row r="57239" ht="30.75" customHeight="1" x14ac:dyDescent="0.25"/>
    <row r="57240" ht="30.75" customHeight="1" x14ac:dyDescent="0.25"/>
    <row r="57241" ht="30.75" customHeight="1" x14ac:dyDescent="0.25"/>
    <row r="57242" ht="30.75" customHeight="1" x14ac:dyDescent="0.25"/>
    <row r="57243" ht="30.75" customHeight="1" x14ac:dyDescent="0.25"/>
    <row r="57244" ht="30.75" customHeight="1" x14ac:dyDescent="0.25"/>
    <row r="57245" ht="30.75" customHeight="1" x14ac:dyDescent="0.25"/>
    <row r="57246" ht="30.75" customHeight="1" x14ac:dyDescent="0.25"/>
    <row r="57247" ht="30.75" customHeight="1" x14ac:dyDescent="0.25"/>
    <row r="57248" ht="30.75" customHeight="1" x14ac:dyDescent="0.25"/>
    <row r="57249" ht="30.75" customHeight="1" x14ac:dyDescent="0.25"/>
    <row r="57250" ht="30.75" customHeight="1" x14ac:dyDescent="0.25"/>
    <row r="57251" ht="30.75" customHeight="1" x14ac:dyDescent="0.25"/>
    <row r="57252" ht="30.75" customHeight="1" x14ac:dyDescent="0.25"/>
    <row r="57253" ht="30.75" customHeight="1" x14ac:dyDescent="0.25"/>
    <row r="57254" ht="30.75" customHeight="1" x14ac:dyDescent="0.25"/>
    <row r="57255" ht="30.75" customHeight="1" x14ac:dyDescent="0.25"/>
    <row r="57256" ht="30.75" customHeight="1" x14ac:dyDescent="0.25"/>
    <row r="57257" ht="30.75" customHeight="1" x14ac:dyDescent="0.25"/>
    <row r="57258" ht="30.75" customHeight="1" x14ac:dyDescent="0.25"/>
    <row r="57259" ht="30.75" customHeight="1" x14ac:dyDescent="0.25"/>
    <row r="57260" ht="30.75" customHeight="1" x14ac:dyDescent="0.25"/>
    <row r="57261" ht="30.75" customHeight="1" x14ac:dyDescent="0.25"/>
    <row r="57262" ht="30.75" customHeight="1" x14ac:dyDescent="0.25"/>
    <row r="57263" ht="30.75" customHeight="1" x14ac:dyDescent="0.25"/>
    <row r="57264" ht="30.75" customHeight="1" x14ac:dyDescent="0.25"/>
    <row r="57265" ht="30.75" customHeight="1" x14ac:dyDescent="0.25"/>
    <row r="57266" ht="30.75" customHeight="1" x14ac:dyDescent="0.25"/>
    <row r="57267" ht="30.75" customHeight="1" x14ac:dyDescent="0.25"/>
    <row r="57268" ht="30.75" customHeight="1" x14ac:dyDescent="0.25"/>
    <row r="57269" ht="30.75" customHeight="1" x14ac:dyDescent="0.25"/>
    <row r="57270" ht="30.75" customHeight="1" x14ac:dyDescent="0.25"/>
    <row r="57271" ht="30.75" customHeight="1" x14ac:dyDescent="0.25"/>
    <row r="57272" ht="30.75" customHeight="1" x14ac:dyDescent="0.25"/>
    <row r="57273" ht="30.75" customHeight="1" x14ac:dyDescent="0.25"/>
    <row r="57274" ht="30.75" customHeight="1" x14ac:dyDescent="0.25"/>
    <row r="57275" ht="30.75" customHeight="1" x14ac:dyDescent="0.25"/>
    <row r="57276" ht="30.75" customHeight="1" x14ac:dyDescent="0.25"/>
    <row r="57277" ht="30.75" customHeight="1" x14ac:dyDescent="0.25"/>
    <row r="57278" ht="30.75" customHeight="1" x14ac:dyDescent="0.25"/>
    <row r="57279" ht="30.75" customHeight="1" x14ac:dyDescent="0.25"/>
    <row r="57280" ht="30.75" customHeight="1" x14ac:dyDescent="0.25"/>
    <row r="57281" ht="30.75" customHeight="1" x14ac:dyDescent="0.25"/>
    <row r="57282" ht="30.75" customHeight="1" x14ac:dyDescent="0.25"/>
    <row r="57283" ht="30.75" customHeight="1" x14ac:dyDescent="0.25"/>
    <row r="57284" ht="30.75" customHeight="1" x14ac:dyDescent="0.25"/>
    <row r="57285" ht="30.75" customHeight="1" x14ac:dyDescent="0.25"/>
    <row r="57286" ht="30.75" customHeight="1" x14ac:dyDescent="0.25"/>
    <row r="57287" ht="30.75" customHeight="1" x14ac:dyDescent="0.25"/>
    <row r="57288" ht="30.75" customHeight="1" x14ac:dyDescent="0.25"/>
    <row r="57289" ht="30.75" customHeight="1" x14ac:dyDescent="0.25"/>
    <row r="57290" ht="30.75" customHeight="1" x14ac:dyDescent="0.25"/>
    <row r="57291" ht="30.75" customHeight="1" x14ac:dyDescent="0.25"/>
    <row r="57292" ht="30.75" customHeight="1" x14ac:dyDescent="0.25"/>
    <row r="57293" ht="30.75" customHeight="1" x14ac:dyDescent="0.25"/>
    <row r="57294" ht="30.75" customHeight="1" x14ac:dyDescent="0.25"/>
    <row r="57295" ht="30.75" customHeight="1" x14ac:dyDescent="0.25"/>
    <row r="57296" ht="30.75" customHeight="1" x14ac:dyDescent="0.25"/>
    <row r="57297" ht="30.75" customHeight="1" x14ac:dyDescent="0.25"/>
    <row r="57298" ht="30.75" customHeight="1" x14ac:dyDescent="0.25"/>
    <row r="57299" ht="30.75" customHeight="1" x14ac:dyDescent="0.25"/>
    <row r="57300" ht="30.75" customHeight="1" x14ac:dyDescent="0.25"/>
    <row r="57301" ht="30.75" customHeight="1" x14ac:dyDescent="0.25"/>
    <row r="57302" ht="30.75" customHeight="1" x14ac:dyDescent="0.25"/>
    <row r="57303" ht="30.75" customHeight="1" x14ac:dyDescent="0.25"/>
    <row r="57304" ht="30.75" customHeight="1" x14ac:dyDescent="0.25"/>
    <row r="57305" ht="30.75" customHeight="1" x14ac:dyDescent="0.25"/>
    <row r="57306" ht="30.75" customHeight="1" x14ac:dyDescent="0.25"/>
    <row r="57307" ht="30.75" customHeight="1" x14ac:dyDescent="0.25"/>
    <row r="57308" ht="30.75" customHeight="1" x14ac:dyDescent="0.25"/>
    <row r="57309" ht="30.75" customHeight="1" x14ac:dyDescent="0.25"/>
    <row r="57310" ht="30.75" customHeight="1" x14ac:dyDescent="0.25"/>
    <row r="57311" ht="30.75" customHeight="1" x14ac:dyDescent="0.25"/>
    <row r="57312" ht="30.75" customHeight="1" x14ac:dyDescent="0.25"/>
    <row r="57313" ht="30.75" customHeight="1" x14ac:dyDescent="0.25"/>
    <row r="57314" ht="30.75" customHeight="1" x14ac:dyDescent="0.25"/>
    <row r="57315" ht="30.75" customHeight="1" x14ac:dyDescent="0.25"/>
    <row r="57316" ht="30.75" customHeight="1" x14ac:dyDescent="0.25"/>
    <row r="57317" ht="30.75" customHeight="1" x14ac:dyDescent="0.25"/>
    <row r="57318" ht="30.75" customHeight="1" x14ac:dyDescent="0.25"/>
    <row r="57319" ht="30.75" customHeight="1" x14ac:dyDescent="0.25"/>
    <row r="57320" ht="30.75" customHeight="1" x14ac:dyDescent="0.25"/>
    <row r="57321" ht="30.75" customHeight="1" x14ac:dyDescent="0.25"/>
    <row r="57322" ht="30.75" customHeight="1" x14ac:dyDescent="0.25"/>
    <row r="57323" ht="30.75" customHeight="1" x14ac:dyDescent="0.25"/>
    <row r="57324" ht="30.75" customHeight="1" x14ac:dyDescent="0.25"/>
    <row r="57325" ht="30.75" customHeight="1" x14ac:dyDescent="0.25"/>
    <row r="57326" ht="30.75" customHeight="1" x14ac:dyDescent="0.25"/>
    <row r="57327" ht="30.75" customHeight="1" x14ac:dyDescent="0.25"/>
    <row r="57328" ht="30.75" customHeight="1" x14ac:dyDescent="0.25"/>
    <row r="57329" ht="30.75" customHeight="1" x14ac:dyDescent="0.25"/>
    <row r="57330" ht="30.75" customHeight="1" x14ac:dyDescent="0.25"/>
    <row r="57331" ht="30.75" customHeight="1" x14ac:dyDescent="0.25"/>
    <row r="57332" ht="30.75" customHeight="1" x14ac:dyDescent="0.25"/>
    <row r="57333" ht="30.75" customHeight="1" x14ac:dyDescent="0.25"/>
    <row r="57334" ht="30.75" customHeight="1" x14ac:dyDescent="0.25"/>
    <row r="57335" ht="30.75" customHeight="1" x14ac:dyDescent="0.25"/>
    <row r="57336" ht="30.75" customHeight="1" x14ac:dyDescent="0.25"/>
    <row r="57337" ht="30.75" customHeight="1" x14ac:dyDescent="0.25"/>
    <row r="57338" ht="30.75" customHeight="1" x14ac:dyDescent="0.25"/>
    <row r="57339" ht="30.75" customHeight="1" x14ac:dyDescent="0.25"/>
    <row r="57340" ht="30.75" customHeight="1" x14ac:dyDescent="0.25"/>
    <row r="57341" ht="30.75" customHeight="1" x14ac:dyDescent="0.25"/>
    <row r="57342" ht="30.75" customHeight="1" x14ac:dyDescent="0.25"/>
    <row r="57343" ht="30.75" customHeight="1" x14ac:dyDescent="0.25"/>
    <row r="57344" ht="30.75" customHeight="1" x14ac:dyDescent="0.25"/>
    <row r="57345" ht="30.75" customHeight="1" x14ac:dyDescent="0.25"/>
    <row r="57346" ht="30.75" customHeight="1" x14ac:dyDescent="0.25"/>
    <row r="57347" ht="30.75" customHeight="1" x14ac:dyDescent="0.25"/>
    <row r="57348" ht="30.75" customHeight="1" x14ac:dyDescent="0.25"/>
    <row r="57349" ht="30.75" customHeight="1" x14ac:dyDescent="0.25"/>
    <row r="57350" ht="30.75" customHeight="1" x14ac:dyDescent="0.25"/>
    <row r="57351" ht="30.75" customHeight="1" x14ac:dyDescent="0.25"/>
    <row r="57352" ht="30.75" customHeight="1" x14ac:dyDescent="0.25"/>
    <row r="57353" ht="30.75" customHeight="1" x14ac:dyDescent="0.25"/>
    <row r="57354" ht="30.75" customHeight="1" x14ac:dyDescent="0.25"/>
    <row r="57355" ht="30.75" customHeight="1" x14ac:dyDescent="0.25"/>
    <row r="57356" ht="30.75" customHeight="1" x14ac:dyDescent="0.25"/>
    <row r="57357" ht="30.75" customHeight="1" x14ac:dyDescent="0.25"/>
    <row r="57358" ht="30.75" customHeight="1" x14ac:dyDescent="0.25"/>
    <row r="57359" ht="30.75" customHeight="1" x14ac:dyDescent="0.25"/>
    <row r="57360" ht="30.75" customHeight="1" x14ac:dyDescent="0.25"/>
    <row r="57361" ht="30.75" customHeight="1" x14ac:dyDescent="0.25"/>
    <row r="57362" ht="30.75" customHeight="1" x14ac:dyDescent="0.25"/>
    <row r="57363" ht="30.75" customHeight="1" x14ac:dyDescent="0.25"/>
    <row r="57364" ht="30.75" customHeight="1" x14ac:dyDescent="0.25"/>
    <row r="57365" ht="30.75" customHeight="1" x14ac:dyDescent="0.25"/>
    <row r="57366" ht="30.75" customHeight="1" x14ac:dyDescent="0.25"/>
    <row r="57367" ht="30.75" customHeight="1" x14ac:dyDescent="0.25"/>
    <row r="57368" ht="30.75" customHeight="1" x14ac:dyDescent="0.25"/>
    <row r="57369" ht="30.75" customHeight="1" x14ac:dyDescent="0.25"/>
    <row r="57370" ht="30.75" customHeight="1" x14ac:dyDescent="0.25"/>
    <row r="57371" ht="30.75" customHeight="1" x14ac:dyDescent="0.25"/>
    <row r="57372" ht="30.75" customHeight="1" x14ac:dyDescent="0.25"/>
    <row r="57373" ht="30.75" customHeight="1" x14ac:dyDescent="0.25"/>
    <row r="57374" ht="30.75" customHeight="1" x14ac:dyDescent="0.25"/>
    <row r="57375" ht="30.75" customHeight="1" x14ac:dyDescent="0.25"/>
    <row r="57376" ht="30.75" customHeight="1" x14ac:dyDescent="0.25"/>
    <row r="57377" ht="30.75" customHeight="1" x14ac:dyDescent="0.25"/>
    <row r="57378" ht="30.75" customHeight="1" x14ac:dyDescent="0.25"/>
    <row r="57379" ht="30.75" customHeight="1" x14ac:dyDescent="0.25"/>
    <row r="57380" ht="30.75" customHeight="1" x14ac:dyDescent="0.25"/>
    <row r="57381" ht="30.75" customHeight="1" x14ac:dyDescent="0.25"/>
    <row r="57382" ht="30.75" customHeight="1" x14ac:dyDescent="0.25"/>
    <row r="57383" ht="30.75" customHeight="1" x14ac:dyDescent="0.25"/>
    <row r="57384" ht="30.75" customHeight="1" x14ac:dyDescent="0.25"/>
    <row r="57385" ht="30.75" customHeight="1" x14ac:dyDescent="0.25"/>
    <row r="57386" ht="30.75" customHeight="1" x14ac:dyDescent="0.25"/>
    <row r="57387" ht="30.75" customHeight="1" x14ac:dyDescent="0.25"/>
    <row r="57388" ht="30.75" customHeight="1" x14ac:dyDescent="0.25"/>
    <row r="57389" ht="30.75" customHeight="1" x14ac:dyDescent="0.25"/>
    <row r="57390" ht="30.75" customHeight="1" x14ac:dyDescent="0.25"/>
    <row r="57391" ht="30.75" customHeight="1" x14ac:dyDescent="0.25"/>
    <row r="57392" ht="30.75" customHeight="1" x14ac:dyDescent="0.25"/>
    <row r="57393" ht="30.75" customHeight="1" x14ac:dyDescent="0.25"/>
    <row r="57394" ht="30.75" customHeight="1" x14ac:dyDescent="0.25"/>
    <row r="57395" ht="30.75" customHeight="1" x14ac:dyDescent="0.25"/>
    <row r="57396" ht="30.75" customHeight="1" x14ac:dyDescent="0.25"/>
    <row r="57397" ht="30.75" customHeight="1" x14ac:dyDescent="0.25"/>
    <row r="57398" ht="30.75" customHeight="1" x14ac:dyDescent="0.25"/>
    <row r="57399" ht="30.75" customHeight="1" x14ac:dyDescent="0.25"/>
    <row r="57400" ht="30.75" customHeight="1" x14ac:dyDescent="0.25"/>
    <row r="57401" ht="30.75" customHeight="1" x14ac:dyDescent="0.25"/>
    <row r="57402" ht="30.75" customHeight="1" x14ac:dyDescent="0.25"/>
    <row r="57403" ht="30.75" customHeight="1" x14ac:dyDescent="0.25"/>
    <row r="57404" ht="30.75" customHeight="1" x14ac:dyDescent="0.25"/>
    <row r="57405" ht="30.75" customHeight="1" x14ac:dyDescent="0.25"/>
    <row r="57406" ht="30.75" customHeight="1" x14ac:dyDescent="0.25"/>
    <row r="57407" ht="30.75" customHeight="1" x14ac:dyDescent="0.25"/>
    <row r="57408" ht="30.75" customHeight="1" x14ac:dyDescent="0.25"/>
    <row r="57409" ht="30.75" customHeight="1" x14ac:dyDescent="0.25"/>
    <row r="57410" ht="30.75" customHeight="1" x14ac:dyDescent="0.25"/>
    <row r="57411" ht="30.75" customHeight="1" x14ac:dyDescent="0.25"/>
    <row r="57412" ht="30.75" customHeight="1" x14ac:dyDescent="0.25"/>
    <row r="57413" ht="30.75" customHeight="1" x14ac:dyDescent="0.25"/>
    <row r="57414" ht="30.75" customHeight="1" x14ac:dyDescent="0.25"/>
    <row r="57415" ht="30.75" customHeight="1" x14ac:dyDescent="0.25"/>
    <row r="57416" ht="30.75" customHeight="1" x14ac:dyDescent="0.25"/>
    <row r="57417" ht="30.75" customHeight="1" x14ac:dyDescent="0.25"/>
    <row r="57418" ht="30.75" customHeight="1" x14ac:dyDescent="0.25"/>
    <row r="57419" ht="30.75" customHeight="1" x14ac:dyDescent="0.25"/>
    <row r="57420" ht="30.75" customHeight="1" x14ac:dyDescent="0.25"/>
    <row r="57421" ht="30.75" customHeight="1" x14ac:dyDescent="0.25"/>
    <row r="57422" ht="30.75" customHeight="1" x14ac:dyDescent="0.25"/>
    <row r="57423" ht="30.75" customHeight="1" x14ac:dyDescent="0.25"/>
    <row r="57424" ht="30.75" customHeight="1" x14ac:dyDescent="0.25"/>
    <row r="57425" ht="30.75" customHeight="1" x14ac:dyDescent="0.25"/>
    <row r="57426" ht="30.75" customHeight="1" x14ac:dyDescent="0.25"/>
    <row r="57427" ht="30.75" customHeight="1" x14ac:dyDescent="0.25"/>
    <row r="57428" ht="30.75" customHeight="1" x14ac:dyDescent="0.25"/>
    <row r="57429" ht="30.75" customHeight="1" x14ac:dyDescent="0.25"/>
    <row r="57430" ht="30.75" customHeight="1" x14ac:dyDescent="0.25"/>
    <row r="57431" ht="30.75" customHeight="1" x14ac:dyDescent="0.25"/>
    <row r="57432" ht="30.75" customHeight="1" x14ac:dyDescent="0.25"/>
    <row r="57433" ht="30.75" customHeight="1" x14ac:dyDescent="0.25"/>
    <row r="57434" ht="30.75" customHeight="1" x14ac:dyDescent="0.25"/>
    <row r="57435" ht="30.75" customHeight="1" x14ac:dyDescent="0.25"/>
    <row r="57436" ht="30.75" customHeight="1" x14ac:dyDescent="0.25"/>
    <row r="57437" ht="30.75" customHeight="1" x14ac:dyDescent="0.25"/>
    <row r="57438" ht="30.75" customHeight="1" x14ac:dyDescent="0.25"/>
    <row r="57439" ht="30.75" customHeight="1" x14ac:dyDescent="0.25"/>
    <row r="57440" ht="30.75" customHeight="1" x14ac:dyDescent="0.25"/>
    <row r="57441" ht="30.75" customHeight="1" x14ac:dyDescent="0.25"/>
    <row r="57442" ht="30.75" customHeight="1" x14ac:dyDescent="0.25"/>
    <row r="57443" ht="30.75" customHeight="1" x14ac:dyDescent="0.25"/>
    <row r="57444" ht="30.75" customHeight="1" x14ac:dyDescent="0.25"/>
    <row r="57445" ht="30.75" customHeight="1" x14ac:dyDescent="0.25"/>
    <row r="57446" ht="30.75" customHeight="1" x14ac:dyDescent="0.25"/>
    <row r="57447" ht="30.75" customHeight="1" x14ac:dyDescent="0.25"/>
    <row r="57448" ht="30.75" customHeight="1" x14ac:dyDescent="0.25"/>
    <row r="57449" ht="30.75" customHeight="1" x14ac:dyDescent="0.25"/>
    <row r="57450" ht="30.75" customHeight="1" x14ac:dyDescent="0.25"/>
    <row r="57451" ht="30.75" customHeight="1" x14ac:dyDescent="0.25"/>
    <row r="57452" ht="30.75" customHeight="1" x14ac:dyDescent="0.25"/>
    <row r="57453" ht="30.75" customHeight="1" x14ac:dyDescent="0.25"/>
    <row r="57454" ht="30.75" customHeight="1" x14ac:dyDescent="0.25"/>
    <row r="57455" ht="30.75" customHeight="1" x14ac:dyDescent="0.25"/>
    <row r="57456" ht="30.75" customHeight="1" x14ac:dyDescent="0.25"/>
    <row r="57457" ht="30.75" customHeight="1" x14ac:dyDescent="0.25"/>
    <row r="57458" ht="30.75" customHeight="1" x14ac:dyDescent="0.25"/>
    <row r="57459" ht="30.75" customHeight="1" x14ac:dyDescent="0.25"/>
    <row r="57460" ht="30.75" customHeight="1" x14ac:dyDescent="0.25"/>
    <row r="57461" ht="30.75" customHeight="1" x14ac:dyDescent="0.25"/>
    <row r="57462" ht="30.75" customHeight="1" x14ac:dyDescent="0.25"/>
    <row r="57463" ht="30.75" customHeight="1" x14ac:dyDescent="0.25"/>
    <row r="57464" ht="30.75" customHeight="1" x14ac:dyDescent="0.25"/>
    <row r="57465" ht="30.75" customHeight="1" x14ac:dyDescent="0.25"/>
    <row r="57466" ht="30.75" customHeight="1" x14ac:dyDescent="0.25"/>
    <row r="57467" ht="30.75" customHeight="1" x14ac:dyDescent="0.25"/>
    <row r="57468" ht="30.75" customHeight="1" x14ac:dyDescent="0.25"/>
    <row r="57469" ht="30.75" customHeight="1" x14ac:dyDescent="0.25"/>
    <row r="57470" ht="30.75" customHeight="1" x14ac:dyDescent="0.25"/>
    <row r="57471" ht="30.75" customHeight="1" x14ac:dyDescent="0.25"/>
    <row r="57472" ht="30.75" customHeight="1" x14ac:dyDescent="0.25"/>
    <row r="57473" ht="30.75" customHeight="1" x14ac:dyDescent="0.25"/>
    <row r="57474" ht="30.75" customHeight="1" x14ac:dyDescent="0.25"/>
    <row r="57475" ht="30.75" customHeight="1" x14ac:dyDescent="0.25"/>
    <row r="57476" ht="30.75" customHeight="1" x14ac:dyDescent="0.25"/>
    <row r="57477" ht="30.75" customHeight="1" x14ac:dyDescent="0.25"/>
    <row r="57478" ht="30.75" customHeight="1" x14ac:dyDescent="0.25"/>
    <row r="57479" ht="30.75" customHeight="1" x14ac:dyDescent="0.25"/>
    <row r="57480" ht="30.75" customHeight="1" x14ac:dyDescent="0.25"/>
    <row r="57481" ht="30.75" customHeight="1" x14ac:dyDescent="0.25"/>
    <row r="57482" ht="30.75" customHeight="1" x14ac:dyDescent="0.25"/>
    <row r="57483" ht="30.75" customHeight="1" x14ac:dyDescent="0.25"/>
    <row r="57484" ht="30.75" customHeight="1" x14ac:dyDescent="0.25"/>
    <row r="57485" ht="30.75" customHeight="1" x14ac:dyDescent="0.25"/>
    <row r="57486" ht="30.75" customHeight="1" x14ac:dyDescent="0.25"/>
    <row r="57487" ht="30.75" customHeight="1" x14ac:dyDescent="0.25"/>
    <row r="57488" ht="30.75" customHeight="1" x14ac:dyDescent="0.25"/>
    <row r="57489" ht="30.75" customHeight="1" x14ac:dyDescent="0.25"/>
    <row r="57490" ht="30.75" customHeight="1" x14ac:dyDescent="0.25"/>
    <row r="57491" ht="30.75" customHeight="1" x14ac:dyDescent="0.25"/>
    <row r="57492" ht="30.75" customHeight="1" x14ac:dyDescent="0.25"/>
    <row r="57493" ht="30.75" customHeight="1" x14ac:dyDescent="0.25"/>
    <row r="57494" ht="30.75" customHeight="1" x14ac:dyDescent="0.25"/>
    <row r="57495" ht="30.75" customHeight="1" x14ac:dyDescent="0.25"/>
    <row r="57496" ht="30.75" customHeight="1" x14ac:dyDescent="0.25"/>
    <row r="57497" ht="30.75" customHeight="1" x14ac:dyDescent="0.25"/>
    <row r="57498" ht="30.75" customHeight="1" x14ac:dyDescent="0.25"/>
    <row r="57499" ht="30.75" customHeight="1" x14ac:dyDescent="0.25"/>
    <row r="57500" ht="30.75" customHeight="1" x14ac:dyDescent="0.25"/>
    <row r="57501" ht="30.75" customHeight="1" x14ac:dyDescent="0.25"/>
    <row r="57502" ht="30.75" customHeight="1" x14ac:dyDescent="0.25"/>
    <row r="57503" ht="30.75" customHeight="1" x14ac:dyDescent="0.25"/>
    <row r="57504" ht="30.75" customHeight="1" x14ac:dyDescent="0.25"/>
    <row r="57505" ht="30.75" customHeight="1" x14ac:dyDescent="0.25"/>
    <row r="57506" ht="30.75" customHeight="1" x14ac:dyDescent="0.25"/>
    <row r="57507" ht="30.75" customHeight="1" x14ac:dyDescent="0.25"/>
    <row r="57508" ht="30.75" customHeight="1" x14ac:dyDescent="0.25"/>
    <row r="57509" ht="30.75" customHeight="1" x14ac:dyDescent="0.25"/>
    <row r="57510" ht="30.75" customHeight="1" x14ac:dyDescent="0.25"/>
    <row r="57511" ht="30.75" customHeight="1" x14ac:dyDescent="0.25"/>
    <row r="57512" ht="30.75" customHeight="1" x14ac:dyDescent="0.25"/>
    <row r="57513" ht="30.75" customHeight="1" x14ac:dyDescent="0.25"/>
    <row r="57514" ht="30.75" customHeight="1" x14ac:dyDescent="0.25"/>
    <row r="57515" ht="30.75" customHeight="1" x14ac:dyDescent="0.25"/>
    <row r="57516" ht="30.75" customHeight="1" x14ac:dyDescent="0.25"/>
    <row r="57517" ht="30.75" customHeight="1" x14ac:dyDescent="0.25"/>
    <row r="57518" ht="30.75" customHeight="1" x14ac:dyDescent="0.25"/>
    <row r="57519" ht="30.75" customHeight="1" x14ac:dyDescent="0.25"/>
    <row r="57520" ht="30.75" customHeight="1" x14ac:dyDescent="0.25"/>
    <row r="57521" ht="30.75" customHeight="1" x14ac:dyDescent="0.25"/>
    <row r="57522" ht="30.75" customHeight="1" x14ac:dyDescent="0.25"/>
    <row r="57523" ht="30.75" customHeight="1" x14ac:dyDescent="0.25"/>
    <row r="57524" ht="30.75" customHeight="1" x14ac:dyDescent="0.25"/>
    <row r="57525" ht="30.75" customHeight="1" x14ac:dyDescent="0.25"/>
    <row r="57526" ht="30.75" customHeight="1" x14ac:dyDescent="0.25"/>
    <row r="57527" ht="30.75" customHeight="1" x14ac:dyDescent="0.25"/>
    <row r="57528" ht="30.75" customHeight="1" x14ac:dyDescent="0.25"/>
    <row r="57529" ht="30.75" customHeight="1" x14ac:dyDescent="0.25"/>
    <row r="57530" ht="30.75" customHeight="1" x14ac:dyDescent="0.25"/>
    <row r="57531" ht="30.75" customHeight="1" x14ac:dyDescent="0.25"/>
    <row r="57532" ht="30.75" customHeight="1" x14ac:dyDescent="0.25"/>
    <row r="57533" ht="30.75" customHeight="1" x14ac:dyDescent="0.25"/>
    <row r="57534" ht="30.75" customHeight="1" x14ac:dyDescent="0.25"/>
    <row r="57535" ht="30.75" customHeight="1" x14ac:dyDescent="0.25"/>
    <row r="57536" ht="30.75" customHeight="1" x14ac:dyDescent="0.25"/>
    <row r="57537" ht="30.75" customHeight="1" x14ac:dyDescent="0.25"/>
    <row r="57538" ht="30.75" customHeight="1" x14ac:dyDescent="0.25"/>
    <row r="57539" ht="30.75" customHeight="1" x14ac:dyDescent="0.25"/>
    <row r="57540" ht="30.75" customHeight="1" x14ac:dyDescent="0.25"/>
    <row r="57541" ht="30.75" customHeight="1" x14ac:dyDescent="0.25"/>
    <row r="57542" ht="30.75" customHeight="1" x14ac:dyDescent="0.25"/>
    <row r="57543" ht="30.75" customHeight="1" x14ac:dyDescent="0.25"/>
    <row r="57544" ht="30.75" customHeight="1" x14ac:dyDescent="0.25"/>
    <row r="57545" ht="30.75" customHeight="1" x14ac:dyDescent="0.25"/>
    <row r="57546" ht="30.75" customHeight="1" x14ac:dyDescent="0.25"/>
    <row r="57547" ht="30.75" customHeight="1" x14ac:dyDescent="0.25"/>
    <row r="57548" ht="30.75" customHeight="1" x14ac:dyDescent="0.25"/>
    <row r="57549" ht="30.75" customHeight="1" x14ac:dyDescent="0.25"/>
    <row r="57550" ht="30.75" customHeight="1" x14ac:dyDescent="0.25"/>
    <row r="57551" ht="30.75" customHeight="1" x14ac:dyDescent="0.25"/>
    <row r="57552" ht="30.75" customHeight="1" x14ac:dyDescent="0.25"/>
    <row r="57553" ht="30.75" customHeight="1" x14ac:dyDescent="0.25"/>
    <row r="57554" ht="30.75" customHeight="1" x14ac:dyDescent="0.25"/>
    <row r="57555" ht="30.75" customHeight="1" x14ac:dyDescent="0.25"/>
    <row r="57556" ht="30.75" customHeight="1" x14ac:dyDescent="0.25"/>
    <row r="57557" ht="30.75" customHeight="1" x14ac:dyDescent="0.25"/>
    <row r="57558" ht="30.75" customHeight="1" x14ac:dyDescent="0.25"/>
    <row r="57559" ht="30.75" customHeight="1" x14ac:dyDescent="0.25"/>
    <row r="57560" ht="30.75" customHeight="1" x14ac:dyDescent="0.25"/>
    <row r="57561" ht="30.75" customHeight="1" x14ac:dyDescent="0.25"/>
    <row r="57562" ht="30.75" customHeight="1" x14ac:dyDescent="0.25"/>
    <row r="57563" ht="30.75" customHeight="1" x14ac:dyDescent="0.25"/>
    <row r="57564" ht="30.75" customHeight="1" x14ac:dyDescent="0.25"/>
    <row r="57565" ht="30.75" customHeight="1" x14ac:dyDescent="0.25"/>
    <row r="57566" ht="30.75" customHeight="1" x14ac:dyDescent="0.25"/>
    <row r="57567" ht="30.75" customHeight="1" x14ac:dyDescent="0.25"/>
    <row r="57568" ht="30.75" customHeight="1" x14ac:dyDescent="0.25"/>
    <row r="57569" ht="30.75" customHeight="1" x14ac:dyDescent="0.25"/>
    <row r="57570" ht="30.75" customHeight="1" x14ac:dyDescent="0.25"/>
    <row r="57571" ht="30.75" customHeight="1" x14ac:dyDescent="0.25"/>
    <row r="57572" ht="30.75" customHeight="1" x14ac:dyDescent="0.25"/>
    <row r="57573" ht="30.75" customHeight="1" x14ac:dyDescent="0.25"/>
    <row r="57574" ht="30.75" customHeight="1" x14ac:dyDescent="0.25"/>
    <row r="57575" ht="30.75" customHeight="1" x14ac:dyDescent="0.25"/>
    <row r="57576" ht="30.75" customHeight="1" x14ac:dyDescent="0.25"/>
    <row r="57577" ht="30.75" customHeight="1" x14ac:dyDescent="0.25"/>
    <row r="57578" ht="30.75" customHeight="1" x14ac:dyDescent="0.25"/>
    <row r="57579" ht="30.75" customHeight="1" x14ac:dyDescent="0.25"/>
    <row r="57580" ht="30.75" customHeight="1" x14ac:dyDescent="0.25"/>
    <row r="57581" ht="30.75" customHeight="1" x14ac:dyDescent="0.25"/>
    <row r="57582" ht="30.75" customHeight="1" x14ac:dyDescent="0.25"/>
    <row r="57583" ht="30.75" customHeight="1" x14ac:dyDescent="0.25"/>
    <row r="57584" ht="30.75" customHeight="1" x14ac:dyDescent="0.25"/>
    <row r="57585" ht="30.75" customHeight="1" x14ac:dyDescent="0.25"/>
    <row r="57586" ht="30.75" customHeight="1" x14ac:dyDescent="0.25"/>
    <row r="57587" ht="30.75" customHeight="1" x14ac:dyDescent="0.25"/>
    <row r="57588" ht="30.75" customHeight="1" x14ac:dyDescent="0.25"/>
    <row r="57589" ht="30.75" customHeight="1" x14ac:dyDescent="0.25"/>
    <row r="57590" ht="30.75" customHeight="1" x14ac:dyDescent="0.25"/>
    <row r="57591" ht="30.75" customHeight="1" x14ac:dyDescent="0.25"/>
    <row r="57592" ht="30.75" customHeight="1" x14ac:dyDescent="0.25"/>
    <row r="57593" ht="30.75" customHeight="1" x14ac:dyDescent="0.25"/>
    <row r="57594" ht="30.75" customHeight="1" x14ac:dyDescent="0.25"/>
    <row r="57595" ht="30.75" customHeight="1" x14ac:dyDescent="0.25"/>
    <row r="57596" ht="30.75" customHeight="1" x14ac:dyDescent="0.25"/>
    <row r="57597" ht="30.75" customHeight="1" x14ac:dyDescent="0.25"/>
    <row r="57598" ht="30.75" customHeight="1" x14ac:dyDescent="0.25"/>
    <row r="57599" ht="30.75" customHeight="1" x14ac:dyDescent="0.25"/>
    <row r="57600" ht="30.75" customHeight="1" x14ac:dyDescent="0.25"/>
    <row r="57601" ht="30.75" customHeight="1" x14ac:dyDescent="0.25"/>
    <row r="57602" ht="30.75" customHeight="1" x14ac:dyDescent="0.25"/>
    <row r="57603" ht="30.75" customHeight="1" x14ac:dyDescent="0.25"/>
    <row r="57604" ht="30.75" customHeight="1" x14ac:dyDescent="0.25"/>
    <row r="57605" ht="30.75" customHeight="1" x14ac:dyDescent="0.25"/>
    <row r="57606" ht="30.75" customHeight="1" x14ac:dyDescent="0.25"/>
    <row r="57607" ht="30.75" customHeight="1" x14ac:dyDescent="0.25"/>
    <row r="57608" ht="30.75" customHeight="1" x14ac:dyDescent="0.25"/>
    <row r="57609" ht="30.75" customHeight="1" x14ac:dyDescent="0.25"/>
    <row r="57610" ht="30.75" customHeight="1" x14ac:dyDescent="0.25"/>
    <row r="57611" ht="30.75" customHeight="1" x14ac:dyDescent="0.25"/>
    <row r="57612" ht="30.75" customHeight="1" x14ac:dyDescent="0.25"/>
    <row r="57613" ht="30.75" customHeight="1" x14ac:dyDescent="0.25"/>
    <row r="57614" ht="30.75" customHeight="1" x14ac:dyDescent="0.25"/>
    <row r="57615" ht="30.75" customHeight="1" x14ac:dyDescent="0.25"/>
    <row r="57616" ht="30.75" customHeight="1" x14ac:dyDescent="0.25"/>
    <row r="57617" ht="30.75" customHeight="1" x14ac:dyDescent="0.25"/>
    <row r="57618" ht="30.75" customHeight="1" x14ac:dyDescent="0.25"/>
    <row r="57619" ht="30.75" customHeight="1" x14ac:dyDescent="0.25"/>
    <row r="57620" ht="30.75" customHeight="1" x14ac:dyDescent="0.25"/>
    <row r="57621" ht="30.75" customHeight="1" x14ac:dyDescent="0.25"/>
    <row r="57622" ht="30.75" customHeight="1" x14ac:dyDescent="0.25"/>
    <row r="57623" ht="30.75" customHeight="1" x14ac:dyDescent="0.25"/>
    <row r="57624" ht="30.75" customHeight="1" x14ac:dyDescent="0.25"/>
    <row r="57625" ht="30.75" customHeight="1" x14ac:dyDescent="0.25"/>
    <row r="57626" ht="30.75" customHeight="1" x14ac:dyDescent="0.25"/>
    <row r="57627" ht="30.75" customHeight="1" x14ac:dyDescent="0.25"/>
    <row r="57628" ht="30.75" customHeight="1" x14ac:dyDescent="0.25"/>
    <row r="57629" ht="30.75" customHeight="1" x14ac:dyDescent="0.25"/>
    <row r="57630" ht="30.75" customHeight="1" x14ac:dyDescent="0.25"/>
    <row r="57631" ht="30.75" customHeight="1" x14ac:dyDescent="0.25"/>
    <row r="57632" ht="30.75" customHeight="1" x14ac:dyDescent="0.25"/>
    <row r="57633" ht="30.75" customHeight="1" x14ac:dyDescent="0.25"/>
    <row r="57634" ht="30.75" customHeight="1" x14ac:dyDescent="0.25"/>
    <row r="57635" ht="30.75" customHeight="1" x14ac:dyDescent="0.25"/>
    <row r="57636" ht="30.75" customHeight="1" x14ac:dyDescent="0.25"/>
    <row r="57637" ht="30.75" customHeight="1" x14ac:dyDescent="0.25"/>
    <row r="57638" ht="30.75" customHeight="1" x14ac:dyDescent="0.25"/>
    <row r="57639" ht="30.75" customHeight="1" x14ac:dyDescent="0.25"/>
    <row r="57640" ht="30.75" customHeight="1" x14ac:dyDescent="0.25"/>
    <row r="57641" ht="30.75" customHeight="1" x14ac:dyDescent="0.25"/>
    <row r="57642" ht="30.75" customHeight="1" x14ac:dyDescent="0.25"/>
    <row r="57643" ht="30.75" customHeight="1" x14ac:dyDescent="0.25"/>
    <row r="57644" ht="30.75" customHeight="1" x14ac:dyDescent="0.25"/>
    <row r="57645" ht="30.75" customHeight="1" x14ac:dyDescent="0.25"/>
    <row r="57646" ht="30.75" customHeight="1" x14ac:dyDescent="0.25"/>
    <row r="57647" ht="30.75" customHeight="1" x14ac:dyDescent="0.25"/>
    <row r="57648" ht="30.75" customHeight="1" x14ac:dyDescent="0.25"/>
    <row r="57649" ht="30.75" customHeight="1" x14ac:dyDescent="0.25"/>
    <row r="57650" ht="30.75" customHeight="1" x14ac:dyDescent="0.25"/>
    <row r="57651" ht="30.75" customHeight="1" x14ac:dyDescent="0.25"/>
    <row r="57652" ht="30.75" customHeight="1" x14ac:dyDescent="0.25"/>
    <row r="57653" ht="30.75" customHeight="1" x14ac:dyDescent="0.25"/>
    <row r="57654" ht="30.75" customHeight="1" x14ac:dyDescent="0.25"/>
    <row r="57655" ht="30.75" customHeight="1" x14ac:dyDescent="0.25"/>
    <row r="57656" ht="30.75" customHeight="1" x14ac:dyDescent="0.25"/>
    <row r="57657" ht="30.75" customHeight="1" x14ac:dyDescent="0.25"/>
    <row r="57658" ht="30.75" customHeight="1" x14ac:dyDescent="0.25"/>
    <row r="57659" ht="30.75" customHeight="1" x14ac:dyDescent="0.25"/>
    <row r="57660" ht="30.75" customHeight="1" x14ac:dyDescent="0.25"/>
    <row r="57661" ht="30.75" customHeight="1" x14ac:dyDescent="0.25"/>
    <row r="57662" ht="30.75" customHeight="1" x14ac:dyDescent="0.25"/>
    <row r="57663" ht="30.75" customHeight="1" x14ac:dyDescent="0.25"/>
    <row r="57664" ht="30.75" customHeight="1" x14ac:dyDescent="0.25"/>
    <row r="57665" ht="30.75" customHeight="1" x14ac:dyDescent="0.25"/>
    <row r="57666" ht="30.75" customHeight="1" x14ac:dyDescent="0.25"/>
    <row r="57667" ht="30.75" customHeight="1" x14ac:dyDescent="0.25"/>
    <row r="57668" ht="30.75" customHeight="1" x14ac:dyDescent="0.25"/>
    <row r="57669" ht="30.75" customHeight="1" x14ac:dyDescent="0.25"/>
    <row r="57670" ht="30.75" customHeight="1" x14ac:dyDescent="0.25"/>
    <row r="57671" ht="30.75" customHeight="1" x14ac:dyDescent="0.25"/>
    <row r="57672" ht="30.75" customHeight="1" x14ac:dyDescent="0.25"/>
    <row r="57673" ht="30.75" customHeight="1" x14ac:dyDescent="0.25"/>
    <row r="57674" ht="30.75" customHeight="1" x14ac:dyDescent="0.25"/>
    <row r="57675" ht="30.75" customHeight="1" x14ac:dyDescent="0.25"/>
    <row r="57676" ht="30.75" customHeight="1" x14ac:dyDescent="0.25"/>
    <row r="57677" ht="30.75" customHeight="1" x14ac:dyDescent="0.25"/>
    <row r="57678" ht="30.75" customHeight="1" x14ac:dyDescent="0.25"/>
    <row r="57679" ht="30.75" customHeight="1" x14ac:dyDescent="0.25"/>
    <row r="57680" ht="30.75" customHeight="1" x14ac:dyDescent="0.25"/>
    <row r="57681" ht="30.75" customHeight="1" x14ac:dyDescent="0.25"/>
    <row r="57682" ht="30.75" customHeight="1" x14ac:dyDescent="0.25"/>
    <row r="57683" ht="30.75" customHeight="1" x14ac:dyDescent="0.25"/>
    <row r="57684" ht="30.75" customHeight="1" x14ac:dyDescent="0.25"/>
    <row r="57685" ht="30.75" customHeight="1" x14ac:dyDescent="0.25"/>
    <row r="57686" ht="30.75" customHeight="1" x14ac:dyDescent="0.25"/>
    <row r="57687" ht="30.75" customHeight="1" x14ac:dyDescent="0.25"/>
    <row r="57688" ht="30.75" customHeight="1" x14ac:dyDescent="0.25"/>
    <row r="57689" ht="30.75" customHeight="1" x14ac:dyDescent="0.25"/>
    <row r="57690" ht="30.75" customHeight="1" x14ac:dyDescent="0.25"/>
    <row r="57691" ht="30.75" customHeight="1" x14ac:dyDescent="0.25"/>
    <row r="57692" ht="30.75" customHeight="1" x14ac:dyDescent="0.25"/>
    <row r="57693" ht="30.75" customHeight="1" x14ac:dyDescent="0.25"/>
    <row r="57694" ht="30.75" customHeight="1" x14ac:dyDescent="0.25"/>
    <row r="57695" ht="30.75" customHeight="1" x14ac:dyDescent="0.25"/>
    <row r="57696" ht="30.75" customHeight="1" x14ac:dyDescent="0.25"/>
    <row r="57697" ht="30.75" customHeight="1" x14ac:dyDescent="0.25"/>
    <row r="57698" ht="30.75" customHeight="1" x14ac:dyDescent="0.25"/>
    <row r="57699" ht="30.75" customHeight="1" x14ac:dyDescent="0.25"/>
    <row r="57700" ht="30.75" customHeight="1" x14ac:dyDescent="0.25"/>
    <row r="57701" ht="30.75" customHeight="1" x14ac:dyDescent="0.25"/>
    <row r="57702" ht="30.75" customHeight="1" x14ac:dyDescent="0.25"/>
    <row r="57703" ht="30.75" customHeight="1" x14ac:dyDescent="0.25"/>
    <row r="57704" ht="30.75" customHeight="1" x14ac:dyDescent="0.25"/>
    <row r="57705" ht="30.75" customHeight="1" x14ac:dyDescent="0.25"/>
    <row r="57706" ht="30.75" customHeight="1" x14ac:dyDescent="0.25"/>
    <row r="57707" ht="30.75" customHeight="1" x14ac:dyDescent="0.25"/>
    <row r="57708" ht="30.75" customHeight="1" x14ac:dyDescent="0.25"/>
    <row r="57709" ht="30.75" customHeight="1" x14ac:dyDescent="0.25"/>
    <row r="57710" ht="30.75" customHeight="1" x14ac:dyDescent="0.25"/>
    <row r="57711" ht="30.75" customHeight="1" x14ac:dyDescent="0.25"/>
    <row r="57712" ht="30.75" customHeight="1" x14ac:dyDescent="0.25"/>
    <row r="57713" ht="30.75" customHeight="1" x14ac:dyDescent="0.25"/>
    <row r="57714" ht="30.75" customHeight="1" x14ac:dyDescent="0.25"/>
    <row r="57715" ht="30.75" customHeight="1" x14ac:dyDescent="0.25"/>
    <row r="57716" ht="30.75" customHeight="1" x14ac:dyDescent="0.25"/>
    <row r="57717" ht="30.75" customHeight="1" x14ac:dyDescent="0.25"/>
    <row r="57718" ht="30.75" customHeight="1" x14ac:dyDescent="0.25"/>
    <row r="57719" ht="30.75" customHeight="1" x14ac:dyDescent="0.25"/>
    <row r="57720" ht="30.75" customHeight="1" x14ac:dyDescent="0.25"/>
    <row r="57721" ht="30.75" customHeight="1" x14ac:dyDescent="0.25"/>
    <row r="57722" ht="30.75" customHeight="1" x14ac:dyDescent="0.25"/>
    <row r="57723" ht="30.75" customHeight="1" x14ac:dyDescent="0.25"/>
    <row r="57724" ht="30.75" customHeight="1" x14ac:dyDescent="0.25"/>
    <row r="57725" ht="30.75" customHeight="1" x14ac:dyDescent="0.25"/>
    <row r="57726" ht="30.75" customHeight="1" x14ac:dyDescent="0.25"/>
    <row r="57727" ht="30.75" customHeight="1" x14ac:dyDescent="0.25"/>
    <row r="57728" ht="30.75" customHeight="1" x14ac:dyDescent="0.25"/>
    <row r="57729" ht="30.75" customHeight="1" x14ac:dyDescent="0.25"/>
    <row r="57730" ht="30.75" customHeight="1" x14ac:dyDescent="0.25"/>
    <row r="57731" ht="30.75" customHeight="1" x14ac:dyDescent="0.25"/>
    <row r="57732" ht="30.75" customHeight="1" x14ac:dyDescent="0.25"/>
    <row r="57733" ht="30.75" customHeight="1" x14ac:dyDescent="0.25"/>
    <row r="57734" ht="30.75" customHeight="1" x14ac:dyDescent="0.25"/>
    <row r="57735" ht="30.75" customHeight="1" x14ac:dyDescent="0.25"/>
    <row r="57736" ht="30.75" customHeight="1" x14ac:dyDescent="0.25"/>
    <row r="57737" ht="30.75" customHeight="1" x14ac:dyDescent="0.25"/>
    <row r="57738" ht="30.75" customHeight="1" x14ac:dyDescent="0.25"/>
    <row r="57739" ht="30.75" customHeight="1" x14ac:dyDescent="0.25"/>
    <row r="57740" ht="30.75" customHeight="1" x14ac:dyDescent="0.25"/>
    <row r="57741" ht="30.75" customHeight="1" x14ac:dyDescent="0.25"/>
    <row r="57742" ht="30.75" customHeight="1" x14ac:dyDescent="0.25"/>
    <row r="57743" ht="30.75" customHeight="1" x14ac:dyDescent="0.25"/>
    <row r="57744" ht="30.75" customHeight="1" x14ac:dyDescent="0.25"/>
    <row r="57745" ht="30.75" customHeight="1" x14ac:dyDescent="0.25"/>
    <row r="57746" ht="30.75" customHeight="1" x14ac:dyDescent="0.25"/>
    <row r="57747" ht="30.75" customHeight="1" x14ac:dyDescent="0.25"/>
    <row r="57748" ht="30.75" customHeight="1" x14ac:dyDescent="0.25"/>
    <row r="57749" ht="30.75" customHeight="1" x14ac:dyDescent="0.25"/>
    <row r="57750" ht="30.75" customHeight="1" x14ac:dyDescent="0.25"/>
    <row r="57751" ht="30.75" customHeight="1" x14ac:dyDescent="0.25"/>
    <row r="57752" ht="30.75" customHeight="1" x14ac:dyDescent="0.25"/>
    <row r="57753" ht="30.75" customHeight="1" x14ac:dyDescent="0.25"/>
    <row r="57754" ht="30.75" customHeight="1" x14ac:dyDescent="0.25"/>
    <row r="57755" ht="30.75" customHeight="1" x14ac:dyDescent="0.25"/>
    <row r="57756" ht="30.75" customHeight="1" x14ac:dyDescent="0.25"/>
    <row r="57757" ht="30.75" customHeight="1" x14ac:dyDescent="0.25"/>
    <row r="57758" ht="30.75" customHeight="1" x14ac:dyDescent="0.25"/>
    <row r="57759" ht="30.75" customHeight="1" x14ac:dyDescent="0.25"/>
    <row r="57760" ht="30.75" customHeight="1" x14ac:dyDescent="0.25"/>
    <row r="57761" ht="30.75" customHeight="1" x14ac:dyDescent="0.25"/>
    <row r="57762" ht="30.75" customHeight="1" x14ac:dyDescent="0.25"/>
    <row r="57763" ht="30.75" customHeight="1" x14ac:dyDescent="0.25"/>
    <row r="57764" ht="30.75" customHeight="1" x14ac:dyDescent="0.25"/>
    <row r="57765" ht="30.75" customHeight="1" x14ac:dyDescent="0.25"/>
    <row r="57766" ht="30.75" customHeight="1" x14ac:dyDescent="0.25"/>
    <row r="57767" ht="30.75" customHeight="1" x14ac:dyDescent="0.25"/>
    <row r="57768" ht="30.75" customHeight="1" x14ac:dyDescent="0.25"/>
    <row r="57769" ht="30.75" customHeight="1" x14ac:dyDescent="0.25"/>
    <row r="57770" ht="30.75" customHeight="1" x14ac:dyDescent="0.25"/>
    <row r="57771" ht="30.75" customHeight="1" x14ac:dyDescent="0.25"/>
    <row r="57772" ht="30.75" customHeight="1" x14ac:dyDescent="0.25"/>
    <row r="57773" ht="30.75" customHeight="1" x14ac:dyDescent="0.25"/>
    <row r="57774" ht="30.75" customHeight="1" x14ac:dyDescent="0.25"/>
    <row r="57775" ht="30.75" customHeight="1" x14ac:dyDescent="0.25"/>
    <row r="57776" ht="30.75" customHeight="1" x14ac:dyDescent="0.25"/>
    <row r="57777" ht="30.75" customHeight="1" x14ac:dyDescent="0.25"/>
    <row r="57778" ht="30.75" customHeight="1" x14ac:dyDescent="0.25"/>
    <row r="57779" ht="30.75" customHeight="1" x14ac:dyDescent="0.25"/>
    <row r="57780" ht="30.75" customHeight="1" x14ac:dyDescent="0.25"/>
    <row r="57781" ht="30.75" customHeight="1" x14ac:dyDescent="0.25"/>
    <row r="57782" ht="30.75" customHeight="1" x14ac:dyDescent="0.25"/>
    <row r="57783" ht="30.75" customHeight="1" x14ac:dyDescent="0.25"/>
    <row r="57784" ht="30.75" customHeight="1" x14ac:dyDescent="0.25"/>
    <row r="57785" ht="30.75" customHeight="1" x14ac:dyDescent="0.25"/>
    <row r="57786" ht="30.75" customHeight="1" x14ac:dyDescent="0.25"/>
    <row r="57787" ht="30.75" customHeight="1" x14ac:dyDescent="0.25"/>
    <row r="57788" ht="30.75" customHeight="1" x14ac:dyDescent="0.25"/>
    <row r="57789" ht="30.75" customHeight="1" x14ac:dyDescent="0.25"/>
    <row r="57790" ht="30.75" customHeight="1" x14ac:dyDescent="0.25"/>
    <row r="57791" ht="30.75" customHeight="1" x14ac:dyDescent="0.25"/>
    <row r="57792" ht="30.75" customHeight="1" x14ac:dyDescent="0.25"/>
    <row r="57793" ht="30.75" customHeight="1" x14ac:dyDescent="0.25"/>
    <row r="57794" ht="30.75" customHeight="1" x14ac:dyDescent="0.25"/>
    <row r="57795" ht="30.75" customHeight="1" x14ac:dyDescent="0.25"/>
    <row r="57796" ht="30.75" customHeight="1" x14ac:dyDescent="0.25"/>
    <row r="57797" ht="30.75" customHeight="1" x14ac:dyDescent="0.25"/>
    <row r="57798" ht="30.75" customHeight="1" x14ac:dyDescent="0.25"/>
    <row r="57799" ht="30.75" customHeight="1" x14ac:dyDescent="0.25"/>
    <row r="57800" ht="30.75" customHeight="1" x14ac:dyDescent="0.25"/>
    <row r="57801" ht="30.75" customHeight="1" x14ac:dyDescent="0.25"/>
    <row r="57802" ht="30.75" customHeight="1" x14ac:dyDescent="0.25"/>
    <row r="57803" ht="30.75" customHeight="1" x14ac:dyDescent="0.25"/>
    <row r="57804" ht="30.75" customHeight="1" x14ac:dyDescent="0.25"/>
    <row r="57805" ht="30.75" customHeight="1" x14ac:dyDescent="0.25"/>
    <row r="57806" ht="30.75" customHeight="1" x14ac:dyDescent="0.25"/>
    <row r="57807" ht="30.75" customHeight="1" x14ac:dyDescent="0.25"/>
    <row r="57808" ht="30.75" customHeight="1" x14ac:dyDescent="0.25"/>
    <row r="57809" ht="30.75" customHeight="1" x14ac:dyDescent="0.25"/>
    <row r="57810" ht="30.75" customHeight="1" x14ac:dyDescent="0.25"/>
    <row r="57811" ht="30.75" customHeight="1" x14ac:dyDescent="0.25"/>
    <row r="57812" ht="30.75" customHeight="1" x14ac:dyDescent="0.25"/>
    <row r="57813" ht="30.75" customHeight="1" x14ac:dyDescent="0.25"/>
    <row r="57814" ht="30.75" customHeight="1" x14ac:dyDescent="0.25"/>
    <row r="57815" ht="30.75" customHeight="1" x14ac:dyDescent="0.25"/>
    <row r="57816" ht="30.75" customHeight="1" x14ac:dyDescent="0.25"/>
    <row r="57817" ht="30.75" customHeight="1" x14ac:dyDescent="0.25"/>
    <row r="57818" ht="30.75" customHeight="1" x14ac:dyDescent="0.25"/>
    <row r="57819" ht="30.75" customHeight="1" x14ac:dyDescent="0.25"/>
    <row r="57820" ht="30.75" customHeight="1" x14ac:dyDescent="0.25"/>
    <row r="57821" ht="30.75" customHeight="1" x14ac:dyDescent="0.25"/>
    <row r="57822" ht="30.75" customHeight="1" x14ac:dyDescent="0.25"/>
    <row r="57823" ht="30.75" customHeight="1" x14ac:dyDescent="0.25"/>
    <row r="57824" ht="30.75" customHeight="1" x14ac:dyDescent="0.25"/>
    <row r="57825" ht="30.75" customHeight="1" x14ac:dyDescent="0.25"/>
    <row r="57826" ht="30.75" customHeight="1" x14ac:dyDescent="0.25"/>
    <row r="57827" ht="30.75" customHeight="1" x14ac:dyDescent="0.25"/>
    <row r="57828" ht="30.75" customHeight="1" x14ac:dyDescent="0.25"/>
    <row r="57829" ht="30.75" customHeight="1" x14ac:dyDescent="0.25"/>
    <row r="57830" ht="30.75" customHeight="1" x14ac:dyDescent="0.25"/>
    <row r="57831" ht="30.75" customHeight="1" x14ac:dyDescent="0.25"/>
    <row r="57832" ht="30.75" customHeight="1" x14ac:dyDescent="0.25"/>
    <row r="57833" ht="30.75" customHeight="1" x14ac:dyDescent="0.25"/>
    <row r="57834" ht="30.75" customHeight="1" x14ac:dyDescent="0.25"/>
    <row r="57835" ht="30.75" customHeight="1" x14ac:dyDescent="0.25"/>
    <row r="57836" ht="30.75" customHeight="1" x14ac:dyDescent="0.25"/>
    <row r="57837" ht="30.75" customHeight="1" x14ac:dyDescent="0.25"/>
    <row r="57838" ht="30.75" customHeight="1" x14ac:dyDescent="0.25"/>
    <row r="57839" ht="30.75" customHeight="1" x14ac:dyDescent="0.25"/>
    <row r="57840" ht="30.75" customHeight="1" x14ac:dyDescent="0.25"/>
    <row r="57841" ht="30.75" customHeight="1" x14ac:dyDescent="0.25"/>
    <row r="57842" ht="30.75" customHeight="1" x14ac:dyDescent="0.25"/>
    <row r="57843" ht="30.75" customHeight="1" x14ac:dyDescent="0.25"/>
    <row r="57844" ht="30.75" customHeight="1" x14ac:dyDescent="0.25"/>
    <row r="57845" ht="30.75" customHeight="1" x14ac:dyDescent="0.25"/>
    <row r="57846" ht="30.75" customHeight="1" x14ac:dyDescent="0.25"/>
    <row r="57847" ht="30.75" customHeight="1" x14ac:dyDescent="0.25"/>
    <row r="57848" ht="30.75" customHeight="1" x14ac:dyDescent="0.25"/>
    <row r="57849" ht="30.75" customHeight="1" x14ac:dyDescent="0.25"/>
    <row r="57850" ht="30.75" customHeight="1" x14ac:dyDescent="0.25"/>
    <row r="57851" ht="30.75" customHeight="1" x14ac:dyDescent="0.25"/>
    <row r="57852" ht="30.75" customHeight="1" x14ac:dyDescent="0.25"/>
    <row r="57853" ht="30.75" customHeight="1" x14ac:dyDescent="0.25"/>
    <row r="57854" ht="30.75" customHeight="1" x14ac:dyDescent="0.25"/>
    <row r="57855" ht="30.75" customHeight="1" x14ac:dyDescent="0.25"/>
    <row r="57856" ht="30.75" customHeight="1" x14ac:dyDescent="0.25"/>
    <row r="57857" ht="30.75" customHeight="1" x14ac:dyDescent="0.25"/>
    <row r="57858" ht="30.75" customHeight="1" x14ac:dyDescent="0.25"/>
    <row r="57859" ht="30.75" customHeight="1" x14ac:dyDescent="0.25"/>
    <row r="57860" ht="30.75" customHeight="1" x14ac:dyDescent="0.25"/>
    <row r="57861" ht="30.75" customHeight="1" x14ac:dyDescent="0.25"/>
    <row r="57862" ht="30.75" customHeight="1" x14ac:dyDescent="0.25"/>
    <row r="57863" ht="30.75" customHeight="1" x14ac:dyDescent="0.25"/>
    <row r="57864" ht="30.75" customHeight="1" x14ac:dyDescent="0.25"/>
    <row r="57865" ht="30.75" customHeight="1" x14ac:dyDescent="0.25"/>
    <row r="57866" ht="30.75" customHeight="1" x14ac:dyDescent="0.25"/>
    <row r="57867" ht="30.75" customHeight="1" x14ac:dyDescent="0.25"/>
    <row r="57868" ht="30.75" customHeight="1" x14ac:dyDescent="0.25"/>
    <row r="57869" ht="30.75" customHeight="1" x14ac:dyDescent="0.25"/>
    <row r="57870" ht="30.75" customHeight="1" x14ac:dyDescent="0.25"/>
    <row r="57871" ht="30.75" customHeight="1" x14ac:dyDescent="0.25"/>
    <row r="57872" ht="30.75" customHeight="1" x14ac:dyDescent="0.25"/>
    <row r="57873" ht="30.75" customHeight="1" x14ac:dyDescent="0.25"/>
    <row r="57874" ht="30.75" customHeight="1" x14ac:dyDescent="0.25"/>
    <row r="57875" ht="30.75" customHeight="1" x14ac:dyDescent="0.25"/>
    <row r="57876" ht="30.75" customHeight="1" x14ac:dyDescent="0.25"/>
    <row r="57877" ht="30.75" customHeight="1" x14ac:dyDescent="0.25"/>
    <row r="57878" ht="30.75" customHeight="1" x14ac:dyDescent="0.25"/>
    <row r="57879" ht="30.75" customHeight="1" x14ac:dyDescent="0.25"/>
    <row r="57880" ht="30.75" customHeight="1" x14ac:dyDescent="0.25"/>
    <row r="57881" ht="30.75" customHeight="1" x14ac:dyDescent="0.25"/>
    <row r="57882" ht="30.75" customHeight="1" x14ac:dyDescent="0.25"/>
    <row r="57883" ht="30.75" customHeight="1" x14ac:dyDescent="0.25"/>
    <row r="57884" ht="30.75" customHeight="1" x14ac:dyDescent="0.25"/>
    <row r="57885" ht="30.75" customHeight="1" x14ac:dyDescent="0.25"/>
    <row r="57886" ht="30.75" customHeight="1" x14ac:dyDescent="0.25"/>
    <row r="57887" ht="30.75" customHeight="1" x14ac:dyDescent="0.25"/>
    <row r="57888" ht="30.75" customHeight="1" x14ac:dyDescent="0.25"/>
    <row r="57889" ht="30.75" customHeight="1" x14ac:dyDescent="0.25"/>
    <row r="57890" ht="30.75" customHeight="1" x14ac:dyDescent="0.25"/>
    <row r="57891" ht="30.75" customHeight="1" x14ac:dyDescent="0.25"/>
    <row r="57892" ht="30.75" customHeight="1" x14ac:dyDescent="0.25"/>
    <row r="57893" ht="30.75" customHeight="1" x14ac:dyDescent="0.25"/>
    <row r="57894" ht="30.75" customHeight="1" x14ac:dyDescent="0.25"/>
    <row r="57895" ht="30.75" customHeight="1" x14ac:dyDescent="0.25"/>
    <row r="57896" ht="30.75" customHeight="1" x14ac:dyDescent="0.25"/>
    <row r="57897" ht="30.75" customHeight="1" x14ac:dyDescent="0.25"/>
    <row r="57898" ht="30.75" customHeight="1" x14ac:dyDescent="0.25"/>
    <row r="57899" ht="30.75" customHeight="1" x14ac:dyDescent="0.25"/>
    <row r="57900" ht="30.75" customHeight="1" x14ac:dyDescent="0.25"/>
    <row r="57901" ht="30.75" customHeight="1" x14ac:dyDescent="0.25"/>
    <row r="57902" ht="30.75" customHeight="1" x14ac:dyDescent="0.25"/>
    <row r="57903" ht="30.75" customHeight="1" x14ac:dyDescent="0.25"/>
    <row r="57904" ht="30.75" customHeight="1" x14ac:dyDescent="0.25"/>
    <row r="57905" ht="30.75" customHeight="1" x14ac:dyDescent="0.25"/>
    <row r="57906" ht="30.75" customHeight="1" x14ac:dyDescent="0.25"/>
    <row r="57907" ht="30.75" customHeight="1" x14ac:dyDescent="0.25"/>
    <row r="57908" ht="30.75" customHeight="1" x14ac:dyDescent="0.25"/>
    <row r="57909" ht="30.75" customHeight="1" x14ac:dyDescent="0.25"/>
    <row r="57910" ht="30.75" customHeight="1" x14ac:dyDescent="0.25"/>
    <row r="57911" ht="30.75" customHeight="1" x14ac:dyDescent="0.25"/>
    <row r="57912" ht="30.75" customHeight="1" x14ac:dyDescent="0.25"/>
    <row r="57913" ht="30.75" customHeight="1" x14ac:dyDescent="0.25"/>
    <row r="57914" ht="30.75" customHeight="1" x14ac:dyDescent="0.25"/>
    <row r="57915" ht="30.75" customHeight="1" x14ac:dyDescent="0.25"/>
    <row r="57916" ht="30.75" customHeight="1" x14ac:dyDescent="0.25"/>
    <row r="57917" ht="30.75" customHeight="1" x14ac:dyDescent="0.25"/>
    <row r="57918" ht="30.75" customHeight="1" x14ac:dyDescent="0.25"/>
    <row r="57919" ht="30.75" customHeight="1" x14ac:dyDescent="0.25"/>
    <row r="57920" ht="30.75" customHeight="1" x14ac:dyDescent="0.25"/>
    <row r="57921" ht="30.75" customHeight="1" x14ac:dyDescent="0.25"/>
    <row r="57922" ht="30.75" customHeight="1" x14ac:dyDescent="0.25"/>
    <row r="57923" ht="30.75" customHeight="1" x14ac:dyDescent="0.25"/>
    <row r="57924" ht="30.75" customHeight="1" x14ac:dyDescent="0.25"/>
    <row r="57925" ht="30.75" customHeight="1" x14ac:dyDescent="0.25"/>
    <row r="57926" ht="30.75" customHeight="1" x14ac:dyDescent="0.25"/>
    <row r="57927" ht="30.75" customHeight="1" x14ac:dyDescent="0.25"/>
    <row r="57928" ht="30.75" customHeight="1" x14ac:dyDescent="0.25"/>
    <row r="57929" ht="30.75" customHeight="1" x14ac:dyDescent="0.25"/>
    <row r="57930" ht="30.75" customHeight="1" x14ac:dyDescent="0.25"/>
    <row r="57931" ht="30.75" customHeight="1" x14ac:dyDescent="0.25"/>
    <row r="57932" ht="30.75" customHeight="1" x14ac:dyDescent="0.25"/>
    <row r="57933" ht="30.75" customHeight="1" x14ac:dyDescent="0.25"/>
    <row r="57934" ht="30.75" customHeight="1" x14ac:dyDescent="0.25"/>
    <row r="57935" ht="30.75" customHeight="1" x14ac:dyDescent="0.25"/>
    <row r="57936" ht="30.75" customHeight="1" x14ac:dyDescent="0.25"/>
    <row r="57937" ht="30.75" customHeight="1" x14ac:dyDescent="0.25"/>
    <row r="57938" ht="30.75" customHeight="1" x14ac:dyDescent="0.25"/>
    <row r="57939" ht="30.75" customHeight="1" x14ac:dyDescent="0.25"/>
    <row r="57940" ht="30.75" customHeight="1" x14ac:dyDescent="0.25"/>
    <row r="57941" ht="30.75" customHeight="1" x14ac:dyDescent="0.25"/>
    <row r="57942" ht="30.75" customHeight="1" x14ac:dyDescent="0.25"/>
    <row r="57943" ht="30.75" customHeight="1" x14ac:dyDescent="0.25"/>
    <row r="57944" ht="30.75" customHeight="1" x14ac:dyDescent="0.25"/>
    <row r="57945" ht="30.75" customHeight="1" x14ac:dyDescent="0.25"/>
    <row r="57946" ht="30.75" customHeight="1" x14ac:dyDescent="0.25"/>
    <row r="57947" ht="30.75" customHeight="1" x14ac:dyDescent="0.25"/>
    <row r="57948" ht="30.75" customHeight="1" x14ac:dyDescent="0.25"/>
    <row r="57949" ht="30.75" customHeight="1" x14ac:dyDescent="0.25"/>
    <row r="57950" ht="30.75" customHeight="1" x14ac:dyDescent="0.25"/>
    <row r="57951" ht="30.75" customHeight="1" x14ac:dyDescent="0.25"/>
    <row r="57952" ht="30.75" customHeight="1" x14ac:dyDescent="0.25"/>
    <row r="57953" ht="30.75" customHeight="1" x14ac:dyDescent="0.25"/>
    <row r="57954" ht="30.75" customHeight="1" x14ac:dyDescent="0.25"/>
    <row r="57955" ht="30.75" customHeight="1" x14ac:dyDescent="0.25"/>
    <row r="57956" ht="30.75" customHeight="1" x14ac:dyDescent="0.25"/>
    <row r="57957" ht="30.75" customHeight="1" x14ac:dyDescent="0.25"/>
    <row r="57958" ht="30.75" customHeight="1" x14ac:dyDescent="0.25"/>
    <row r="57959" ht="30.75" customHeight="1" x14ac:dyDescent="0.25"/>
    <row r="57960" ht="30.75" customHeight="1" x14ac:dyDescent="0.25"/>
    <row r="57961" ht="30.75" customHeight="1" x14ac:dyDescent="0.25"/>
    <row r="57962" ht="30.75" customHeight="1" x14ac:dyDescent="0.25"/>
    <row r="57963" ht="30.75" customHeight="1" x14ac:dyDescent="0.25"/>
    <row r="57964" ht="30.75" customHeight="1" x14ac:dyDescent="0.25"/>
    <row r="57965" ht="30.75" customHeight="1" x14ac:dyDescent="0.25"/>
    <row r="57966" ht="30.75" customHeight="1" x14ac:dyDescent="0.25"/>
    <row r="57967" ht="30.75" customHeight="1" x14ac:dyDescent="0.25"/>
    <row r="57968" ht="30.75" customHeight="1" x14ac:dyDescent="0.25"/>
    <row r="57969" ht="30.75" customHeight="1" x14ac:dyDescent="0.25"/>
    <row r="57970" ht="30.75" customHeight="1" x14ac:dyDescent="0.25"/>
    <row r="57971" ht="30.75" customHeight="1" x14ac:dyDescent="0.25"/>
    <row r="57972" ht="30.75" customHeight="1" x14ac:dyDescent="0.25"/>
    <row r="57973" ht="30.75" customHeight="1" x14ac:dyDescent="0.25"/>
    <row r="57974" ht="30.75" customHeight="1" x14ac:dyDescent="0.25"/>
    <row r="57975" ht="30.75" customHeight="1" x14ac:dyDescent="0.25"/>
    <row r="57976" ht="30.75" customHeight="1" x14ac:dyDescent="0.25"/>
    <row r="57977" ht="30.75" customHeight="1" x14ac:dyDescent="0.25"/>
    <row r="57978" ht="30.75" customHeight="1" x14ac:dyDescent="0.25"/>
    <row r="57979" ht="30.75" customHeight="1" x14ac:dyDescent="0.25"/>
    <row r="57980" ht="30.75" customHeight="1" x14ac:dyDescent="0.25"/>
    <row r="57981" ht="30.75" customHeight="1" x14ac:dyDescent="0.25"/>
    <row r="57982" ht="30.75" customHeight="1" x14ac:dyDescent="0.25"/>
    <row r="57983" ht="30.75" customHeight="1" x14ac:dyDescent="0.25"/>
    <row r="57984" ht="30.75" customHeight="1" x14ac:dyDescent="0.25"/>
    <row r="57985" ht="30.75" customHeight="1" x14ac:dyDescent="0.25"/>
    <row r="57986" ht="30.75" customHeight="1" x14ac:dyDescent="0.25"/>
    <row r="57987" ht="30.75" customHeight="1" x14ac:dyDescent="0.25"/>
    <row r="57988" ht="30.75" customHeight="1" x14ac:dyDescent="0.25"/>
    <row r="57989" ht="30.75" customHeight="1" x14ac:dyDescent="0.25"/>
    <row r="57990" ht="30.75" customHeight="1" x14ac:dyDescent="0.25"/>
    <row r="57991" ht="30.75" customHeight="1" x14ac:dyDescent="0.25"/>
    <row r="57992" ht="30.75" customHeight="1" x14ac:dyDescent="0.25"/>
    <row r="57993" ht="30.75" customHeight="1" x14ac:dyDescent="0.25"/>
    <row r="57994" ht="30.75" customHeight="1" x14ac:dyDescent="0.25"/>
    <row r="57995" ht="30.75" customHeight="1" x14ac:dyDescent="0.25"/>
    <row r="57996" ht="30.75" customHeight="1" x14ac:dyDescent="0.25"/>
    <row r="57997" ht="30.75" customHeight="1" x14ac:dyDescent="0.25"/>
    <row r="57998" ht="30.75" customHeight="1" x14ac:dyDescent="0.25"/>
    <row r="57999" ht="30.75" customHeight="1" x14ac:dyDescent="0.25"/>
    <row r="58000" ht="30.75" customHeight="1" x14ac:dyDescent="0.25"/>
    <row r="58001" ht="30.75" customHeight="1" x14ac:dyDescent="0.25"/>
    <row r="58002" ht="30.75" customHeight="1" x14ac:dyDescent="0.25"/>
    <row r="58003" ht="30.75" customHeight="1" x14ac:dyDescent="0.25"/>
    <row r="58004" ht="30.75" customHeight="1" x14ac:dyDescent="0.25"/>
    <row r="58005" ht="30.75" customHeight="1" x14ac:dyDescent="0.25"/>
    <row r="58006" ht="30.75" customHeight="1" x14ac:dyDescent="0.25"/>
    <row r="58007" ht="30.75" customHeight="1" x14ac:dyDescent="0.25"/>
    <row r="58008" ht="30.75" customHeight="1" x14ac:dyDescent="0.25"/>
    <row r="58009" ht="30.75" customHeight="1" x14ac:dyDescent="0.25"/>
    <row r="58010" ht="30.75" customHeight="1" x14ac:dyDescent="0.25"/>
    <row r="58011" ht="30.75" customHeight="1" x14ac:dyDescent="0.25"/>
    <row r="58012" ht="30.75" customHeight="1" x14ac:dyDescent="0.25"/>
    <row r="58013" ht="30.75" customHeight="1" x14ac:dyDescent="0.25"/>
    <row r="58014" ht="30.75" customHeight="1" x14ac:dyDescent="0.25"/>
    <row r="58015" ht="30.75" customHeight="1" x14ac:dyDescent="0.25"/>
    <row r="58016" ht="30.75" customHeight="1" x14ac:dyDescent="0.25"/>
    <row r="58017" ht="30.75" customHeight="1" x14ac:dyDescent="0.25"/>
    <row r="58018" ht="30.75" customHeight="1" x14ac:dyDescent="0.25"/>
    <row r="58019" ht="30.75" customHeight="1" x14ac:dyDescent="0.25"/>
    <row r="58020" ht="30.75" customHeight="1" x14ac:dyDescent="0.25"/>
    <row r="58021" ht="30.75" customHeight="1" x14ac:dyDescent="0.25"/>
    <row r="58022" ht="30.75" customHeight="1" x14ac:dyDescent="0.25"/>
    <row r="58023" ht="30.75" customHeight="1" x14ac:dyDescent="0.25"/>
    <row r="58024" ht="30.75" customHeight="1" x14ac:dyDescent="0.25"/>
    <row r="58025" ht="30.75" customHeight="1" x14ac:dyDescent="0.25"/>
    <row r="58026" ht="30.75" customHeight="1" x14ac:dyDescent="0.25"/>
    <row r="58027" ht="30.75" customHeight="1" x14ac:dyDescent="0.25"/>
    <row r="58028" ht="30.75" customHeight="1" x14ac:dyDescent="0.25"/>
    <row r="58029" ht="30.75" customHeight="1" x14ac:dyDescent="0.25"/>
    <row r="58030" ht="30.75" customHeight="1" x14ac:dyDescent="0.25"/>
    <row r="58031" ht="30.75" customHeight="1" x14ac:dyDescent="0.25"/>
    <row r="58032" ht="30.75" customHeight="1" x14ac:dyDescent="0.25"/>
    <row r="58033" ht="30.75" customHeight="1" x14ac:dyDescent="0.25"/>
    <row r="58034" ht="30.75" customHeight="1" x14ac:dyDescent="0.25"/>
    <row r="58035" ht="30.75" customHeight="1" x14ac:dyDescent="0.25"/>
    <row r="58036" ht="30.75" customHeight="1" x14ac:dyDescent="0.25"/>
    <row r="58037" ht="30.75" customHeight="1" x14ac:dyDescent="0.25"/>
    <row r="58038" ht="30.75" customHeight="1" x14ac:dyDescent="0.25"/>
    <row r="58039" ht="30.75" customHeight="1" x14ac:dyDescent="0.25"/>
    <row r="58040" ht="30.75" customHeight="1" x14ac:dyDescent="0.25"/>
    <row r="58041" ht="30.75" customHeight="1" x14ac:dyDescent="0.25"/>
    <row r="58042" ht="30.75" customHeight="1" x14ac:dyDescent="0.25"/>
    <row r="58043" ht="30.75" customHeight="1" x14ac:dyDescent="0.25"/>
    <row r="58044" ht="30.75" customHeight="1" x14ac:dyDescent="0.25"/>
    <row r="58045" ht="30.75" customHeight="1" x14ac:dyDescent="0.25"/>
    <row r="58046" ht="30.75" customHeight="1" x14ac:dyDescent="0.25"/>
    <row r="58047" ht="30.75" customHeight="1" x14ac:dyDescent="0.25"/>
    <row r="58048" ht="30.75" customHeight="1" x14ac:dyDescent="0.25"/>
    <row r="58049" ht="30.75" customHeight="1" x14ac:dyDescent="0.25"/>
    <row r="58050" ht="30.75" customHeight="1" x14ac:dyDescent="0.25"/>
    <row r="58051" ht="30.75" customHeight="1" x14ac:dyDescent="0.25"/>
    <row r="58052" ht="30.75" customHeight="1" x14ac:dyDescent="0.25"/>
    <row r="58053" ht="30.75" customHeight="1" x14ac:dyDescent="0.25"/>
    <row r="58054" ht="30.75" customHeight="1" x14ac:dyDescent="0.25"/>
    <row r="58055" ht="30.75" customHeight="1" x14ac:dyDescent="0.25"/>
    <row r="58056" ht="30.75" customHeight="1" x14ac:dyDescent="0.25"/>
    <row r="58057" ht="30.75" customHeight="1" x14ac:dyDescent="0.25"/>
    <row r="58058" ht="30.75" customHeight="1" x14ac:dyDescent="0.25"/>
    <row r="58059" ht="30.75" customHeight="1" x14ac:dyDescent="0.25"/>
    <row r="58060" ht="30.75" customHeight="1" x14ac:dyDescent="0.25"/>
    <row r="58061" ht="30.75" customHeight="1" x14ac:dyDescent="0.25"/>
    <row r="58062" ht="30.75" customHeight="1" x14ac:dyDescent="0.25"/>
    <row r="58063" ht="30.75" customHeight="1" x14ac:dyDescent="0.25"/>
    <row r="58064" ht="30.75" customHeight="1" x14ac:dyDescent="0.25"/>
    <row r="58065" ht="30.75" customHeight="1" x14ac:dyDescent="0.25"/>
    <row r="58066" ht="30.75" customHeight="1" x14ac:dyDescent="0.25"/>
    <row r="58067" ht="30.75" customHeight="1" x14ac:dyDescent="0.25"/>
    <row r="58068" ht="30.75" customHeight="1" x14ac:dyDescent="0.25"/>
    <row r="58069" ht="30.75" customHeight="1" x14ac:dyDescent="0.25"/>
    <row r="58070" ht="30.75" customHeight="1" x14ac:dyDescent="0.25"/>
    <row r="58071" ht="30.75" customHeight="1" x14ac:dyDescent="0.25"/>
    <row r="58072" ht="30.75" customHeight="1" x14ac:dyDescent="0.25"/>
    <row r="58073" ht="30.75" customHeight="1" x14ac:dyDescent="0.25"/>
    <row r="58074" ht="30.75" customHeight="1" x14ac:dyDescent="0.25"/>
    <row r="58075" ht="30.75" customHeight="1" x14ac:dyDescent="0.25"/>
    <row r="58076" ht="30.75" customHeight="1" x14ac:dyDescent="0.25"/>
    <row r="58077" ht="30.75" customHeight="1" x14ac:dyDescent="0.25"/>
    <row r="58078" ht="30.75" customHeight="1" x14ac:dyDescent="0.25"/>
    <row r="58079" ht="30.75" customHeight="1" x14ac:dyDescent="0.25"/>
    <row r="58080" ht="30.75" customHeight="1" x14ac:dyDescent="0.25"/>
    <row r="58081" ht="30.75" customHeight="1" x14ac:dyDescent="0.25"/>
    <row r="58082" ht="30.75" customHeight="1" x14ac:dyDescent="0.25"/>
    <row r="58083" ht="30.75" customHeight="1" x14ac:dyDescent="0.25"/>
    <row r="58084" ht="30.75" customHeight="1" x14ac:dyDescent="0.25"/>
    <row r="58085" ht="30.75" customHeight="1" x14ac:dyDescent="0.25"/>
    <row r="58086" ht="30.75" customHeight="1" x14ac:dyDescent="0.25"/>
    <row r="58087" ht="30.75" customHeight="1" x14ac:dyDescent="0.25"/>
    <row r="58088" ht="30.75" customHeight="1" x14ac:dyDescent="0.25"/>
    <row r="58089" ht="30.75" customHeight="1" x14ac:dyDescent="0.25"/>
    <row r="58090" ht="30.75" customHeight="1" x14ac:dyDescent="0.25"/>
    <row r="58091" ht="30.75" customHeight="1" x14ac:dyDescent="0.25"/>
    <row r="58092" ht="30.75" customHeight="1" x14ac:dyDescent="0.25"/>
    <row r="58093" ht="30.75" customHeight="1" x14ac:dyDescent="0.25"/>
    <row r="58094" ht="30.75" customHeight="1" x14ac:dyDescent="0.25"/>
    <row r="58095" ht="30.75" customHeight="1" x14ac:dyDescent="0.25"/>
    <row r="58096" ht="30.75" customHeight="1" x14ac:dyDescent="0.25"/>
    <row r="58097" ht="30.75" customHeight="1" x14ac:dyDescent="0.25"/>
    <row r="58098" ht="30.75" customHeight="1" x14ac:dyDescent="0.25"/>
    <row r="58099" ht="30.75" customHeight="1" x14ac:dyDescent="0.25"/>
    <row r="58100" ht="30.75" customHeight="1" x14ac:dyDescent="0.25"/>
    <row r="58101" ht="30.75" customHeight="1" x14ac:dyDescent="0.25"/>
    <row r="58102" ht="30.75" customHeight="1" x14ac:dyDescent="0.25"/>
    <row r="58103" ht="30.75" customHeight="1" x14ac:dyDescent="0.25"/>
    <row r="58104" ht="30.75" customHeight="1" x14ac:dyDescent="0.25"/>
    <row r="58105" ht="30.75" customHeight="1" x14ac:dyDescent="0.25"/>
    <row r="58106" ht="30.75" customHeight="1" x14ac:dyDescent="0.25"/>
    <row r="58107" ht="30.75" customHeight="1" x14ac:dyDescent="0.25"/>
    <row r="58108" ht="30.75" customHeight="1" x14ac:dyDescent="0.25"/>
    <row r="58109" ht="30.75" customHeight="1" x14ac:dyDescent="0.25"/>
    <row r="58110" ht="30.75" customHeight="1" x14ac:dyDescent="0.25"/>
    <row r="58111" ht="30.75" customHeight="1" x14ac:dyDescent="0.25"/>
    <row r="58112" ht="30.75" customHeight="1" x14ac:dyDescent="0.25"/>
    <row r="58113" ht="30.75" customHeight="1" x14ac:dyDescent="0.25"/>
    <row r="58114" ht="30.75" customHeight="1" x14ac:dyDescent="0.25"/>
    <row r="58115" ht="30.75" customHeight="1" x14ac:dyDescent="0.25"/>
    <row r="58116" ht="30.75" customHeight="1" x14ac:dyDescent="0.25"/>
    <row r="58117" ht="30.75" customHeight="1" x14ac:dyDescent="0.25"/>
    <row r="58118" ht="30.75" customHeight="1" x14ac:dyDescent="0.25"/>
    <row r="58119" ht="30.75" customHeight="1" x14ac:dyDescent="0.25"/>
    <row r="58120" ht="30.75" customHeight="1" x14ac:dyDescent="0.25"/>
    <row r="58121" ht="30.75" customHeight="1" x14ac:dyDescent="0.25"/>
    <row r="58122" ht="30.75" customHeight="1" x14ac:dyDescent="0.25"/>
    <row r="58123" ht="30.75" customHeight="1" x14ac:dyDescent="0.25"/>
    <row r="58124" ht="30.75" customHeight="1" x14ac:dyDescent="0.25"/>
    <row r="58125" ht="30.75" customHeight="1" x14ac:dyDescent="0.25"/>
    <row r="58126" ht="30.75" customHeight="1" x14ac:dyDescent="0.25"/>
    <row r="58127" ht="30.75" customHeight="1" x14ac:dyDescent="0.25"/>
    <row r="58128" ht="30.75" customHeight="1" x14ac:dyDescent="0.25"/>
    <row r="58129" ht="30.75" customHeight="1" x14ac:dyDescent="0.25"/>
    <row r="58130" ht="30.75" customHeight="1" x14ac:dyDescent="0.25"/>
    <row r="58131" ht="30.75" customHeight="1" x14ac:dyDescent="0.25"/>
    <row r="58132" ht="30.75" customHeight="1" x14ac:dyDescent="0.25"/>
    <row r="58133" ht="30.75" customHeight="1" x14ac:dyDescent="0.25"/>
    <row r="58134" ht="30.75" customHeight="1" x14ac:dyDescent="0.25"/>
    <row r="58135" ht="30.75" customHeight="1" x14ac:dyDescent="0.25"/>
    <row r="58136" ht="30.75" customHeight="1" x14ac:dyDescent="0.25"/>
    <row r="58137" ht="30.75" customHeight="1" x14ac:dyDescent="0.25"/>
    <row r="58138" ht="30.75" customHeight="1" x14ac:dyDescent="0.25"/>
    <row r="58139" ht="30.75" customHeight="1" x14ac:dyDescent="0.25"/>
    <row r="58140" ht="30.75" customHeight="1" x14ac:dyDescent="0.25"/>
    <row r="58141" ht="30.75" customHeight="1" x14ac:dyDescent="0.25"/>
    <row r="58142" ht="30.75" customHeight="1" x14ac:dyDescent="0.25"/>
    <row r="58143" ht="30.75" customHeight="1" x14ac:dyDescent="0.25"/>
    <row r="58144" ht="30.75" customHeight="1" x14ac:dyDescent="0.25"/>
    <row r="58145" ht="30.75" customHeight="1" x14ac:dyDescent="0.25"/>
    <row r="58146" ht="30.75" customHeight="1" x14ac:dyDescent="0.25"/>
    <row r="58147" ht="30.75" customHeight="1" x14ac:dyDescent="0.25"/>
    <row r="58148" ht="30.75" customHeight="1" x14ac:dyDescent="0.25"/>
    <row r="58149" ht="30.75" customHeight="1" x14ac:dyDescent="0.25"/>
    <row r="58150" ht="30.75" customHeight="1" x14ac:dyDescent="0.25"/>
    <row r="58151" ht="30.75" customHeight="1" x14ac:dyDescent="0.25"/>
    <row r="58152" ht="30.75" customHeight="1" x14ac:dyDescent="0.25"/>
    <row r="58153" ht="30.75" customHeight="1" x14ac:dyDescent="0.25"/>
    <row r="58154" ht="30.75" customHeight="1" x14ac:dyDescent="0.25"/>
    <row r="58155" ht="30.75" customHeight="1" x14ac:dyDescent="0.25"/>
    <row r="58156" ht="30.75" customHeight="1" x14ac:dyDescent="0.25"/>
    <row r="58157" ht="30.75" customHeight="1" x14ac:dyDescent="0.25"/>
    <row r="58158" ht="30.75" customHeight="1" x14ac:dyDescent="0.25"/>
    <row r="58159" ht="30.75" customHeight="1" x14ac:dyDescent="0.25"/>
    <row r="58160" ht="30.75" customHeight="1" x14ac:dyDescent="0.25"/>
    <row r="58161" ht="30.75" customHeight="1" x14ac:dyDescent="0.25"/>
    <row r="58162" ht="30.75" customHeight="1" x14ac:dyDescent="0.25"/>
    <row r="58163" ht="30.75" customHeight="1" x14ac:dyDescent="0.25"/>
    <row r="58164" ht="30.75" customHeight="1" x14ac:dyDescent="0.25"/>
    <row r="58165" ht="30.75" customHeight="1" x14ac:dyDescent="0.25"/>
    <row r="58166" ht="30.75" customHeight="1" x14ac:dyDescent="0.25"/>
    <row r="58167" ht="30.75" customHeight="1" x14ac:dyDescent="0.25"/>
    <row r="58168" ht="30.75" customHeight="1" x14ac:dyDescent="0.25"/>
    <row r="58169" ht="30.75" customHeight="1" x14ac:dyDescent="0.25"/>
    <row r="58170" ht="30.75" customHeight="1" x14ac:dyDescent="0.25"/>
    <row r="58171" ht="30.75" customHeight="1" x14ac:dyDescent="0.25"/>
    <row r="58172" ht="30.75" customHeight="1" x14ac:dyDescent="0.25"/>
    <row r="58173" ht="30.75" customHeight="1" x14ac:dyDescent="0.25"/>
    <row r="58174" ht="30.75" customHeight="1" x14ac:dyDescent="0.25"/>
    <row r="58175" ht="30.75" customHeight="1" x14ac:dyDescent="0.25"/>
    <row r="58176" ht="30.75" customHeight="1" x14ac:dyDescent="0.25"/>
    <row r="58177" ht="30.75" customHeight="1" x14ac:dyDescent="0.25"/>
    <row r="58178" ht="30.75" customHeight="1" x14ac:dyDescent="0.25"/>
    <row r="58179" ht="30.75" customHeight="1" x14ac:dyDescent="0.25"/>
    <row r="58180" ht="30.75" customHeight="1" x14ac:dyDescent="0.25"/>
    <row r="58181" ht="30.75" customHeight="1" x14ac:dyDescent="0.25"/>
    <row r="58182" ht="30.75" customHeight="1" x14ac:dyDescent="0.25"/>
    <row r="58183" ht="30.75" customHeight="1" x14ac:dyDescent="0.25"/>
    <row r="58184" ht="30.75" customHeight="1" x14ac:dyDescent="0.25"/>
    <row r="58185" ht="30.75" customHeight="1" x14ac:dyDescent="0.25"/>
    <row r="58186" ht="30.75" customHeight="1" x14ac:dyDescent="0.25"/>
    <row r="58187" ht="30.75" customHeight="1" x14ac:dyDescent="0.25"/>
    <row r="58188" ht="30.75" customHeight="1" x14ac:dyDescent="0.25"/>
    <row r="58189" ht="30.75" customHeight="1" x14ac:dyDescent="0.25"/>
    <row r="58190" ht="30.75" customHeight="1" x14ac:dyDescent="0.25"/>
    <row r="58191" ht="30.75" customHeight="1" x14ac:dyDescent="0.25"/>
    <row r="58192" ht="30.75" customHeight="1" x14ac:dyDescent="0.25"/>
    <row r="58193" ht="30.75" customHeight="1" x14ac:dyDescent="0.25"/>
    <row r="58194" ht="30.75" customHeight="1" x14ac:dyDescent="0.25"/>
    <row r="58195" ht="30.75" customHeight="1" x14ac:dyDescent="0.25"/>
    <row r="58196" ht="30.75" customHeight="1" x14ac:dyDescent="0.25"/>
    <row r="58197" ht="30.75" customHeight="1" x14ac:dyDescent="0.25"/>
    <row r="58198" ht="30.75" customHeight="1" x14ac:dyDescent="0.25"/>
    <row r="58199" ht="30.75" customHeight="1" x14ac:dyDescent="0.25"/>
    <row r="58200" ht="30.75" customHeight="1" x14ac:dyDescent="0.25"/>
    <row r="58201" ht="30.75" customHeight="1" x14ac:dyDescent="0.25"/>
    <row r="58202" ht="30.75" customHeight="1" x14ac:dyDescent="0.25"/>
    <row r="58203" ht="30.75" customHeight="1" x14ac:dyDescent="0.25"/>
    <row r="58204" ht="30.75" customHeight="1" x14ac:dyDescent="0.25"/>
    <row r="58205" ht="30.75" customHeight="1" x14ac:dyDescent="0.25"/>
    <row r="58206" ht="30.75" customHeight="1" x14ac:dyDescent="0.25"/>
    <row r="58207" ht="30.75" customHeight="1" x14ac:dyDescent="0.25"/>
    <row r="58208" ht="30.75" customHeight="1" x14ac:dyDescent="0.25"/>
    <row r="58209" ht="30.75" customHeight="1" x14ac:dyDescent="0.25"/>
    <row r="58210" ht="30.75" customHeight="1" x14ac:dyDescent="0.25"/>
    <row r="58211" ht="30.75" customHeight="1" x14ac:dyDescent="0.25"/>
    <row r="58212" ht="30.75" customHeight="1" x14ac:dyDescent="0.25"/>
    <row r="58213" ht="30.75" customHeight="1" x14ac:dyDescent="0.25"/>
    <row r="58214" ht="30.75" customHeight="1" x14ac:dyDescent="0.25"/>
    <row r="58215" ht="30.75" customHeight="1" x14ac:dyDescent="0.25"/>
    <row r="58216" ht="30.75" customHeight="1" x14ac:dyDescent="0.25"/>
    <row r="58217" ht="30.75" customHeight="1" x14ac:dyDescent="0.25"/>
    <row r="58218" ht="30.75" customHeight="1" x14ac:dyDescent="0.25"/>
    <row r="58219" ht="30.75" customHeight="1" x14ac:dyDescent="0.25"/>
    <row r="58220" ht="30.75" customHeight="1" x14ac:dyDescent="0.25"/>
    <row r="58221" ht="30.75" customHeight="1" x14ac:dyDescent="0.25"/>
    <row r="58222" ht="30.75" customHeight="1" x14ac:dyDescent="0.25"/>
    <row r="58223" ht="30.75" customHeight="1" x14ac:dyDescent="0.25"/>
    <row r="58224" ht="30.75" customHeight="1" x14ac:dyDescent="0.25"/>
    <row r="58225" ht="30.75" customHeight="1" x14ac:dyDescent="0.25"/>
    <row r="58226" ht="30.75" customHeight="1" x14ac:dyDescent="0.25"/>
    <row r="58227" ht="30.75" customHeight="1" x14ac:dyDescent="0.25"/>
    <row r="58228" ht="30.75" customHeight="1" x14ac:dyDescent="0.25"/>
    <row r="58229" ht="30.75" customHeight="1" x14ac:dyDescent="0.25"/>
    <row r="58230" ht="30.75" customHeight="1" x14ac:dyDescent="0.25"/>
    <row r="58231" ht="30.75" customHeight="1" x14ac:dyDescent="0.25"/>
    <row r="58232" ht="30.75" customHeight="1" x14ac:dyDescent="0.25"/>
    <row r="58233" ht="30.75" customHeight="1" x14ac:dyDescent="0.25"/>
    <row r="58234" ht="30.75" customHeight="1" x14ac:dyDescent="0.25"/>
    <row r="58235" ht="30.75" customHeight="1" x14ac:dyDescent="0.25"/>
    <row r="58236" ht="30.75" customHeight="1" x14ac:dyDescent="0.25"/>
    <row r="58237" ht="30.75" customHeight="1" x14ac:dyDescent="0.25"/>
    <row r="58238" ht="30.75" customHeight="1" x14ac:dyDescent="0.25"/>
    <row r="58239" ht="30.75" customHeight="1" x14ac:dyDescent="0.25"/>
    <row r="58240" ht="30.75" customHeight="1" x14ac:dyDescent="0.25"/>
    <row r="58241" ht="30.75" customHeight="1" x14ac:dyDescent="0.25"/>
    <row r="58242" ht="30.75" customHeight="1" x14ac:dyDescent="0.25"/>
    <row r="58243" ht="30.75" customHeight="1" x14ac:dyDescent="0.25"/>
    <row r="58244" ht="30.75" customHeight="1" x14ac:dyDescent="0.25"/>
    <row r="58245" ht="30.75" customHeight="1" x14ac:dyDescent="0.25"/>
    <row r="58246" ht="30.75" customHeight="1" x14ac:dyDescent="0.25"/>
    <row r="58247" ht="30.75" customHeight="1" x14ac:dyDescent="0.25"/>
    <row r="58248" ht="30.75" customHeight="1" x14ac:dyDescent="0.25"/>
    <row r="58249" ht="30.75" customHeight="1" x14ac:dyDescent="0.25"/>
    <row r="58250" ht="30.75" customHeight="1" x14ac:dyDescent="0.25"/>
    <row r="58251" ht="30.75" customHeight="1" x14ac:dyDescent="0.25"/>
    <row r="58252" ht="30.75" customHeight="1" x14ac:dyDescent="0.25"/>
    <row r="58253" ht="30.75" customHeight="1" x14ac:dyDescent="0.25"/>
    <row r="58254" ht="30.75" customHeight="1" x14ac:dyDescent="0.25"/>
    <row r="58255" ht="30.75" customHeight="1" x14ac:dyDescent="0.25"/>
    <row r="58256" ht="30.75" customHeight="1" x14ac:dyDescent="0.25"/>
    <row r="58257" ht="30.75" customHeight="1" x14ac:dyDescent="0.25"/>
    <row r="58258" ht="30.75" customHeight="1" x14ac:dyDescent="0.25"/>
    <row r="58259" ht="30.75" customHeight="1" x14ac:dyDescent="0.25"/>
    <row r="58260" ht="30.75" customHeight="1" x14ac:dyDescent="0.25"/>
    <row r="58261" ht="30.75" customHeight="1" x14ac:dyDescent="0.25"/>
    <row r="58262" ht="30.75" customHeight="1" x14ac:dyDescent="0.25"/>
    <row r="58263" ht="30.75" customHeight="1" x14ac:dyDescent="0.25"/>
    <row r="58264" ht="30.75" customHeight="1" x14ac:dyDescent="0.25"/>
    <row r="58265" ht="30.75" customHeight="1" x14ac:dyDescent="0.25"/>
    <row r="58266" ht="30.75" customHeight="1" x14ac:dyDescent="0.25"/>
    <row r="58267" ht="30.75" customHeight="1" x14ac:dyDescent="0.25"/>
    <row r="58268" ht="30.75" customHeight="1" x14ac:dyDescent="0.25"/>
    <row r="58269" ht="30.75" customHeight="1" x14ac:dyDescent="0.25"/>
    <row r="58270" ht="30.75" customHeight="1" x14ac:dyDescent="0.25"/>
    <row r="58271" ht="30.75" customHeight="1" x14ac:dyDescent="0.25"/>
    <row r="58272" ht="30.75" customHeight="1" x14ac:dyDescent="0.25"/>
    <row r="58273" ht="30.75" customHeight="1" x14ac:dyDescent="0.25"/>
    <row r="58274" ht="30.75" customHeight="1" x14ac:dyDescent="0.25"/>
    <row r="58275" ht="30.75" customHeight="1" x14ac:dyDescent="0.25"/>
    <row r="58276" ht="30.75" customHeight="1" x14ac:dyDescent="0.25"/>
    <row r="58277" ht="30.75" customHeight="1" x14ac:dyDescent="0.25"/>
    <row r="58278" ht="30.75" customHeight="1" x14ac:dyDescent="0.25"/>
    <row r="58279" ht="30.75" customHeight="1" x14ac:dyDescent="0.25"/>
    <row r="58280" ht="30.75" customHeight="1" x14ac:dyDescent="0.25"/>
    <row r="58281" ht="30.75" customHeight="1" x14ac:dyDescent="0.25"/>
    <row r="58282" ht="30.75" customHeight="1" x14ac:dyDescent="0.25"/>
    <row r="58283" ht="30.75" customHeight="1" x14ac:dyDescent="0.25"/>
    <row r="58284" ht="30.75" customHeight="1" x14ac:dyDescent="0.25"/>
    <row r="58285" ht="30.75" customHeight="1" x14ac:dyDescent="0.25"/>
    <row r="58286" ht="30.75" customHeight="1" x14ac:dyDescent="0.25"/>
    <row r="58287" ht="30.75" customHeight="1" x14ac:dyDescent="0.25"/>
    <row r="58288" ht="30.75" customHeight="1" x14ac:dyDescent="0.25"/>
    <row r="58289" ht="30.75" customHeight="1" x14ac:dyDescent="0.25"/>
    <row r="58290" ht="30.75" customHeight="1" x14ac:dyDescent="0.25"/>
    <row r="58291" ht="30.75" customHeight="1" x14ac:dyDescent="0.25"/>
    <row r="58292" ht="30.75" customHeight="1" x14ac:dyDescent="0.25"/>
    <row r="58293" ht="30.75" customHeight="1" x14ac:dyDescent="0.25"/>
    <row r="58294" ht="30.75" customHeight="1" x14ac:dyDescent="0.25"/>
    <row r="58295" ht="30.75" customHeight="1" x14ac:dyDescent="0.25"/>
    <row r="58296" ht="30.75" customHeight="1" x14ac:dyDescent="0.25"/>
    <row r="58297" ht="30.75" customHeight="1" x14ac:dyDescent="0.25"/>
    <row r="58298" ht="30.75" customHeight="1" x14ac:dyDescent="0.25"/>
    <row r="58299" ht="30.75" customHeight="1" x14ac:dyDescent="0.25"/>
    <row r="58300" ht="30.75" customHeight="1" x14ac:dyDescent="0.25"/>
    <row r="58301" ht="30.75" customHeight="1" x14ac:dyDescent="0.25"/>
    <row r="58302" ht="30.75" customHeight="1" x14ac:dyDescent="0.25"/>
    <row r="58303" ht="30.75" customHeight="1" x14ac:dyDescent="0.25"/>
    <row r="58304" ht="30.75" customHeight="1" x14ac:dyDescent="0.25"/>
    <row r="58305" ht="30.75" customHeight="1" x14ac:dyDescent="0.25"/>
    <row r="58306" ht="30.75" customHeight="1" x14ac:dyDescent="0.25"/>
    <row r="58307" ht="30.75" customHeight="1" x14ac:dyDescent="0.25"/>
    <row r="58308" ht="30.75" customHeight="1" x14ac:dyDescent="0.25"/>
    <row r="58309" ht="30.75" customHeight="1" x14ac:dyDescent="0.25"/>
    <row r="58310" ht="30.75" customHeight="1" x14ac:dyDescent="0.25"/>
    <row r="58311" ht="30.75" customHeight="1" x14ac:dyDescent="0.25"/>
    <row r="58312" ht="30.75" customHeight="1" x14ac:dyDescent="0.25"/>
    <row r="58313" ht="30.75" customHeight="1" x14ac:dyDescent="0.25"/>
    <row r="58314" ht="30.75" customHeight="1" x14ac:dyDescent="0.25"/>
    <row r="58315" ht="30.75" customHeight="1" x14ac:dyDescent="0.25"/>
    <row r="58316" ht="30.75" customHeight="1" x14ac:dyDescent="0.25"/>
    <row r="58317" ht="30.75" customHeight="1" x14ac:dyDescent="0.25"/>
    <row r="58318" ht="30.75" customHeight="1" x14ac:dyDescent="0.25"/>
    <row r="58319" ht="30.75" customHeight="1" x14ac:dyDescent="0.25"/>
    <row r="58320" ht="30.75" customHeight="1" x14ac:dyDescent="0.25"/>
    <row r="58321" ht="30.75" customHeight="1" x14ac:dyDescent="0.25"/>
    <row r="58322" ht="30.75" customHeight="1" x14ac:dyDescent="0.25"/>
    <row r="58323" ht="30.75" customHeight="1" x14ac:dyDescent="0.25"/>
    <row r="58324" ht="30.75" customHeight="1" x14ac:dyDescent="0.25"/>
    <row r="58325" ht="30.75" customHeight="1" x14ac:dyDescent="0.25"/>
    <row r="58326" ht="30.75" customHeight="1" x14ac:dyDescent="0.25"/>
    <row r="58327" ht="30.75" customHeight="1" x14ac:dyDescent="0.25"/>
    <row r="58328" ht="30.75" customHeight="1" x14ac:dyDescent="0.25"/>
    <row r="58329" ht="30.75" customHeight="1" x14ac:dyDescent="0.25"/>
    <row r="58330" ht="30.75" customHeight="1" x14ac:dyDescent="0.25"/>
    <row r="58331" ht="30.75" customHeight="1" x14ac:dyDescent="0.25"/>
    <row r="58332" ht="30.75" customHeight="1" x14ac:dyDescent="0.25"/>
    <row r="58333" ht="30.75" customHeight="1" x14ac:dyDescent="0.25"/>
    <row r="58334" ht="30.75" customHeight="1" x14ac:dyDescent="0.25"/>
    <row r="58335" ht="30.75" customHeight="1" x14ac:dyDescent="0.25"/>
    <row r="58336" ht="30.75" customHeight="1" x14ac:dyDescent="0.25"/>
    <row r="58337" ht="30.75" customHeight="1" x14ac:dyDescent="0.25"/>
    <row r="58338" ht="30.75" customHeight="1" x14ac:dyDescent="0.25"/>
    <row r="58339" ht="30.75" customHeight="1" x14ac:dyDescent="0.25"/>
    <row r="58340" ht="30.75" customHeight="1" x14ac:dyDescent="0.25"/>
    <row r="58341" ht="30.75" customHeight="1" x14ac:dyDescent="0.25"/>
    <row r="58342" ht="30.75" customHeight="1" x14ac:dyDescent="0.25"/>
    <row r="58343" ht="30.75" customHeight="1" x14ac:dyDescent="0.25"/>
    <row r="58344" ht="30.75" customHeight="1" x14ac:dyDescent="0.25"/>
    <row r="58345" ht="30.75" customHeight="1" x14ac:dyDescent="0.25"/>
    <row r="58346" ht="30.75" customHeight="1" x14ac:dyDescent="0.25"/>
    <row r="58347" ht="30.75" customHeight="1" x14ac:dyDescent="0.25"/>
    <row r="58348" ht="30.75" customHeight="1" x14ac:dyDescent="0.25"/>
    <row r="58349" ht="30.75" customHeight="1" x14ac:dyDescent="0.25"/>
    <row r="58350" ht="30.75" customHeight="1" x14ac:dyDescent="0.25"/>
    <row r="58351" ht="30.75" customHeight="1" x14ac:dyDescent="0.25"/>
    <row r="58352" ht="30.75" customHeight="1" x14ac:dyDescent="0.25"/>
    <row r="58353" ht="30.75" customHeight="1" x14ac:dyDescent="0.25"/>
    <row r="58354" ht="30.75" customHeight="1" x14ac:dyDescent="0.25"/>
    <row r="58355" ht="30.75" customHeight="1" x14ac:dyDescent="0.25"/>
    <row r="58356" ht="30.75" customHeight="1" x14ac:dyDescent="0.25"/>
    <row r="58357" ht="30.75" customHeight="1" x14ac:dyDescent="0.25"/>
    <row r="58358" ht="30.75" customHeight="1" x14ac:dyDescent="0.25"/>
    <row r="58359" ht="30.75" customHeight="1" x14ac:dyDescent="0.25"/>
    <row r="58360" ht="30.75" customHeight="1" x14ac:dyDescent="0.25"/>
    <row r="58361" ht="30.75" customHeight="1" x14ac:dyDescent="0.25"/>
    <row r="58362" ht="30.75" customHeight="1" x14ac:dyDescent="0.25"/>
    <row r="58363" ht="30.75" customHeight="1" x14ac:dyDescent="0.25"/>
    <row r="58364" ht="30.75" customHeight="1" x14ac:dyDescent="0.25"/>
    <row r="58365" ht="30.75" customHeight="1" x14ac:dyDescent="0.25"/>
    <row r="58366" ht="30.75" customHeight="1" x14ac:dyDescent="0.25"/>
    <row r="58367" ht="30.75" customHeight="1" x14ac:dyDescent="0.25"/>
    <row r="58368" ht="30.75" customHeight="1" x14ac:dyDescent="0.25"/>
    <row r="58369" ht="30.75" customHeight="1" x14ac:dyDescent="0.25"/>
    <row r="58370" ht="30.75" customHeight="1" x14ac:dyDescent="0.25"/>
    <row r="58371" ht="30.75" customHeight="1" x14ac:dyDescent="0.25"/>
    <row r="58372" ht="30.75" customHeight="1" x14ac:dyDescent="0.25"/>
    <row r="58373" ht="30.75" customHeight="1" x14ac:dyDescent="0.25"/>
    <row r="58374" ht="30.75" customHeight="1" x14ac:dyDescent="0.25"/>
    <row r="58375" ht="30.75" customHeight="1" x14ac:dyDescent="0.25"/>
    <row r="58376" ht="30.75" customHeight="1" x14ac:dyDescent="0.25"/>
    <row r="58377" ht="30.75" customHeight="1" x14ac:dyDescent="0.25"/>
    <row r="58378" ht="30.75" customHeight="1" x14ac:dyDescent="0.25"/>
    <row r="58379" ht="30.75" customHeight="1" x14ac:dyDescent="0.25"/>
    <row r="58380" ht="30.75" customHeight="1" x14ac:dyDescent="0.25"/>
    <row r="58381" ht="30.75" customHeight="1" x14ac:dyDescent="0.25"/>
    <row r="58382" ht="30.75" customHeight="1" x14ac:dyDescent="0.25"/>
    <row r="58383" ht="30.75" customHeight="1" x14ac:dyDescent="0.25"/>
    <row r="58384" ht="30.75" customHeight="1" x14ac:dyDescent="0.25"/>
    <row r="58385" ht="30.75" customHeight="1" x14ac:dyDescent="0.25"/>
    <row r="58386" ht="30.75" customHeight="1" x14ac:dyDescent="0.25"/>
    <row r="58387" ht="30.75" customHeight="1" x14ac:dyDescent="0.25"/>
    <row r="58388" ht="30.75" customHeight="1" x14ac:dyDescent="0.25"/>
    <row r="58389" ht="30.75" customHeight="1" x14ac:dyDescent="0.25"/>
    <row r="58390" ht="30.75" customHeight="1" x14ac:dyDescent="0.25"/>
    <row r="58391" ht="30.75" customHeight="1" x14ac:dyDescent="0.25"/>
    <row r="58392" ht="30.75" customHeight="1" x14ac:dyDescent="0.25"/>
    <row r="58393" ht="30.75" customHeight="1" x14ac:dyDescent="0.25"/>
    <row r="58394" ht="30.75" customHeight="1" x14ac:dyDescent="0.25"/>
    <row r="58395" ht="30.75" customHeight="1" x14ac:dyDescent="0.25"/>
    <row r="58396" ht="30.75" customHeight="1" x14ac:dyDescent="0.25"/>
    <row r="58397" ht="30.75" customHeight="1" x14ac:dyDescent="0.25"/>
    <row r="58398" ht="30.75" customHeight="1" x14ac:dyDescent="0.25"/>
    <row r="58399" ht="30.75" customHeight="1" x14ac:dyDescent="0.25"/>
    <row r="58400" ht="30.75" customHeight="1" x14ac:dyDescent="0.25"/>
    <row r="58401" ht="30.75" customHeight="1" x14ac:dyDescent="0.25"/>
    <row r="58402" ht="30.75" customHeight="1" x14ac:dyDescent="0.25"/>
    <row r="58403" ht="30.75" customHeight="1" x14ac:dyDescent="0.25"/>
    <row r="58404" ht="30.75" customHeight="1" x14ac:dyDescent="0.25"/>
    <row r="58405" ht="30.75" customHeight="1" x14ac:dyDescent="0.25"/>
    <row r="58406" ht="30.75" customHeight="1" x14ac:dyDescent="0.25"/>
    <row r="58407" ht="30.75" customHeight="1" x14ac:dyDescent="0.25"/>
    <row r="58408" ht="30.75" customHeight="1" x14ac:dyDescent="0.25"/>
    <row r="58409" ht="30.75" customHeight="1" x14ac:dyDescent="0.25"/>
    <row r="58410" ht="30.75" customHeight="1" x14ac:dyDescent="0.25"/>
    <row r="58411" ht="30.75" customHeight="1" x14ac:dyDescent="0.25"/>
    <row r="58412" ht="30.75" customHeight="1" x14ac:dyDescent="0.25"/>
    <row r="58413" ht="30.75" customHeight="1" x14ac:dyDescent="0.25"/>
    <row r="58414" ht="30.75" customHeight="1" x14ac:dyDescent="0.25"/>
    <row r="58415" ht="30.75" customHeight="1" x14ac:dyDescent="0.25"/>
    <row r="58416" ht="30.75" customHeight="1" x14ac:dyDescent="0.25"/>
    <row r="58417" ht="30.75" customHeight="1" x14ac:dyDescent="0.25"/>
    <row r="58418" ht="30.75" customHeight="1" x14ac:dyDescent="0.25"/>
    <row r="58419" ht="30.75" customHeight="1" x14ac:dyDescent="0.25"/>
    <row r="58420" ht="30.75" customHeight="1" x14ac:dyDescent="0.25"/>
    <row r="58421" ht="30.75" customHeight="1" x14ac:dyDescent="0.25"/>
    <row r="58422" ht="30.75" customHeight="1" x14ac:dyDescent="0.25"/>
    <row r="58423" ht="30.75" customHeight="1" x14ac:dyDescent="0.25"/>
    <row r="58424" ht="30.75" customHeight="1" x14ac:dyDescent="0.25"/>
    <row r="58425" ht="30.75" customHeight="1" x14ac:dyDescent="0.25"/>
    <row r="58426" ht="30.75" customHeight="1" x14ac:dyDescent="0.25"/>
    <row r="58427" ht="30.75" customHeight="1" x14ac:dyDescent="0.25"/>
    <row r="58428" ht="30.75" customHeight="1" x14ac:dyDescent="0.25"/>
    <row r="58429" ht="30.75" customHeight="1" x14ac:dyDescent="0.25"/>
    <row r="58430" ht="30.75" customHeight="1" x14ac:dyDescent="0.25"/>
    <row r="58431" ht="30.75" customHeight="1" x14ac:dyDescent="0.25"/>
    <row r="58432" ht="30.75" customHeight="1" x14ac:dyDescent="0.25"/>
    <row r="58433" ht="30.75" customHeight="1" x14ac:dyDescent="0.25"/>
    <row r="58434" ht="30.75" customHeight="1" x14ac:dyDescent="0.25"/>
    <row r="58435" ht="30.75" customHeight="1" x14ac:dyDescent="0.25"/>
    <row r="58436" ht="30.75" customHeight="1" x14ac:dyDescent="0.25"/>
    <row r="58437" ht="30.75" customHeight="1" x14ac:dyDescent="0.25"/>
    <row r="58438" ht="30.75" customHeight="1" x14ac:dyDescent="0.25"/>
    <row r="58439" ht="30.75" customHeight="1" x14ac:dyDescent="0.25"/>
    <row r="58440" ht="30.75" customHeight="1" x14ac:dyDescent="0.25"/>
    <row r="58441" ht="30.75" customHeight="1" x14ac:dyDescent="0.25"/>
    <row r="58442" ht="30.75" customHeight="1" x14ac:dyDescent="0.25"/>
    <row r="58443" ht="30.75" customHeight="1" x14ac:dyDescent="0.25"/>
    <row r="58444" ht="30.75" customHeight="1" x14ac:dyDescent="0.25"/>
    <row r="58445" ht="30.75" customHeight="1" x14ac:dyDescent="0.25"/>
    <row r="58446" ht="30.75" customHeight="1" x14ac:dyDescent="0.25"/>
    <row r="58447" ht="30.75" customHeight="1" x14ac:dyDescent="0.25"/>
    <row r="58448" ht="30.75" customHeight="1" x14ac:dyDescent="0.25"/>
    <row r="58449" ht="30.75" customHeight="1" x14ac:dyDescent="0.25"/>
    <row r="58450" ht="30.75" customHeight="1" x14ac:dyDescent="0.25"/>
    <row r="58451" ht="30.75" customHeight="1" x14ac:dyDescent="0.25"/>
    <row r="58452" ht="30.75" customHeight="1" x14ac:dyDescent="0.25"/>
    <row r="58453" ht="30.75" customHeight="1" x14ac:dyDescent="0.25"/>
    <row r="58454" ht="30.75" customHeight="1" x14ac:dyDescent="0.25"/>
    <row r="58455" ht="30.75" customHeight="1" x14ac:dyDescent="0.25"/>
    <row r="58456" ht="30.75" customHeight="1" x14ac:dyDescent="0.25"/>
    <row r="58457" ht="30.75" customHeight="1" x14ac:dyDescent="0.25"/>
    <row r="58458" ht="30.75" customHeight="1" x14ac:dyDescent="0.25"/>
    <row r="58459" ht="30.75" customHeight="1" x14ac:dyDescent="0.25"/>
    <row r="58460" ht="30.75" customHeight="1" x14ac:dyDescent="0.25"/>
    <row r="58461" ht="30.75" customHeight="1" x14ac:dyDescent="0.25"/>
    <row r="58462" ht="30.75" customHeight="1" x14ac:dyDescent="0.25"/>
    <row r="58463" ht="30.75" customHeight="1" x14ac:dyDescent="0.25"/>
    <row r="58464" ht="30.75" customHeight="1" x14ac:dyDescent="0.25"/>
    <row r="58465" ht="30.75" customHeight="1" x14ac:dyDescent="0.25"/>
    <row r="58466" ht="30.75" customHeight="1" x14ac:dyDescent="0.25"/>
    <row r="58467" ht="30.75" customHeight="1" x14ac:dyDescent="0.25"/>
    <row r="58468" ht="30.75" customHeight="1" x14ac:dyDescent="0.25"/>
    <row r="58469" ht="30.75" customHeight="1" x14ac:dyDescent="0.25"/>
    <row r="58470" ht="30.75" customHeight="1" x14ac:dyDescent="0.25"/>
    <row r="58471" ht="30.75" customHeight="1" x14ac:dyDescent="0.25"/>
    <row r="58472" ht="30.75" customHeight="1" x14ac:dyDescent="0.25"/>
    <row r="58473" ht="30.75" customHeight="1" x14ac:dyDescent="0.25"/>
    <row r="58474" ht="30.75" customHeight="1" x14ac:dyDescent="0.25"/>
    <row r="58475" ht="30.75" customHeight="1" x14ac:dyDescent="0.25"/>
    <row r="58476" ht="30.75" customHeight="1" x14ac:dyDescent="0.25"/>
    <row r="58477" ht="30.75" customHeight="1" x14ac:dyDescent="0.25"/>
    <row r="58478" ht="30.75" customHeight="1" x14ac:dyDescent="0.25"/>
    <row r="58479" ht="30.75" customHeight="1" x14ac:dyDescent="0.25"/>
    <row r="58480" ht="30.75" customHeight="1" x14ac:dyDescent="0.25"/>
    <row r="58481" ht="30.75" customHeight="1" x14ac:dyDescent="0.25"/>
    <row r="58482" ht="30.75" customHeight="1" x14ac:dyDescent="0.25"/>
    <row r="58483" ht="30.75" customHeight="1" x14ac:dyDescent="0.25"/>
    <row r="58484" ht="30.75" customHeight="1" x14ac:dyDescent="0.25"/>
    <row r="58485" ht="30.75" customHeight="1" x14ac:dyDescent="0.25"/>
    <row r="58486" ht="30.75" customHeight="1" x14ac:dyDescent="0.25"/>
    <row r="58487" ht="30.75" customHeight="1" x14ac:dyDescent="0.25"/>
    <row r="58488" ht="30.75" customHeight="1" x14ac:dyDescent="0.25"/>
    <row r="58489" ht="30.75" customHeight="1" x14ac:dyDescent="0.25"/>
    <row r="58490" ht="30.75" customHeight="1" x14ac:dyDescent="0.25"/>
    <row r="58491" ht="30.75" customHeight="1" x14ac:dyDescent="0.25"/>
    <row r="58492" ht="30.75" customHeight="1" x14ac:dyDescent="0.25"/>
    <row r="58493" ht="30.75" customHeight="1" x14ac:dyDescent="0.25"/>
    <row r="58494" ht="30.75" customHeight="1" x14ac:dyDescent="0.25"/>
    <row r="58495" ht="30.75" customHeight="1" x14ac:dyDescent="0.25"/>
    <row r="58496" ht="30.75" customHeight="1" x14ac:dyDescent="0.25"/>
    <row r="58497" ht="30.75" customHeight="1" x14ac:dyDescent="0.25"/>
    <row r="58498" ht="30.75" customHeight="1" x14ac:dyDescent="0.25"/>
    <row r="58499" ht="30.75" customHeight="1" x14ac:dyDescent="0.25"/>
    <row r="58500" ht="30.75" customHeight="1" x14ac:dyDescent="0.25"/>
    <row r="58501" ht="30.75" customHeight="1" x14ac:dyDescent="0.25"/>
    <row r="58502" ht="30.75" customHeight="1" x14ac:dyDescent="0.25"/>
    <row r="58503" ht="30.75" customHeight="1" x14ac:dyDescent="0.25"/>
    <row r="58504" ht="30.75" customHeight="1" x14ac:dyDescent="0.25"/>
    <row r="58505" ht="30.75" customHeight="1" x14ac:dyDescent="0.25"/>
    <row r="58506" ht="30.75" customHeight="1" x14ac:dyDescent="0.25"/>
    <row r="58507" ht="30.75" customHeight="1" x14ac:dyDescent="0.25"/>
    <row r="58508" ht="30.75" customHeight="1" x14ac:dyDescent="0.25"/>
    <row r="58509" ht="30.75" customHeight="1" x14ac:dyDescent="0.25"/>
    <row r="58510" ht="30.75" customHeight="1" x14ac:dyDescent="0.25"/>
    <row r="58511" ht="30.75" customHeight="1" x14ac:dyDescent="0.25"/>
    <row r="58512" ht="30.75" customHeight="1" x14ac:dyDescent="0.25"/>
    <row r="58513" ht="30.75" customHeight="1" x14ac:dyDescent="0.25"/>
    <row r="58514" ht="30.75" customHeight="1" x14ac:dyDescent="0.25"/>
    <row r="58515" ht="30.75" customHeight="1" x14ac:dyDescent="0.25"/>
    <row r="58516" ht="30.75" customHeight="1" x14ac:dyDescent="0.25"/>
    <row r="58517" ht="30.75" customHeight="1" x14ac:dyDescent="0.25"/>
    <row r="58518" ht="30.75" customHeight="1" x14ac:dyDescent="0.25"/>
    <row r="58519" ht="30.75" customHeight="1" x14ac:dyDescent="0.25"/>
    <row r="58520" ht="30.75" customHeight="1" x14ac:dyDescent="0.25"/>
    <row r="58521" ht="30.75" customHeight="1" x14ac:dyDescent="0.25"/>
    <row r="58522" ht="30.75" customHeight="1" x14ac:dyDescent="0.25"/>
    <row r="58523" ht="30.75" customHeight="1" x14ac:dyDescent="0.25"/>
    <row r="58524" ht="30.75" customHeight="1" x14ac:dyDescent="0.25"/>
    <row r="58525" ht="30.75" customHeight="1" x14ac:dyDescent="0.25"/>
    <row r="58526" ht="30.75" customHeight="1" x14ac:dyDescent="0.25"/>
    <row r="58527" ht="30.75" customHeight="1" x14ac:dyDescent="0.25"/>
    <row r="58528" ht="30.75" customHeight="1" x14ac:dyDescent="0.25"/>
    <row r="58529" ht="30.75" customHeight="1" x14ac:dyDescent="0.25"/>
    <row r="58530" ht="30.75" customHeight="1" x14ac:dyDescent="0.25"/>
    <row r="58531" ht="30.75" customHeight="1" x14ac:dyDescent="0.25"/>
    <row r="58532" ht="30.75" customHeight="1" x14ac:dyDescent="0.25"/>
    <row r="58533" ht="30.75" customHeight="1" x14ac:dyDescent="0.25"/>
    <row r="58534" ht="30.75" customHeight="1" x14ac:dyDescent="0.25"/>
    <row r="58535" ht="30.75" customHeight="1" x14ac:dyDescent="0.25"/>
    <row r="58536" ht="30.75" customHeight="1" x14ac:dyDescent="0.25"/>
    <row r="58537" ht="30.75" customHeight="1" x14ac:dyDescent="0.25"/>
    <row r="58538" ht="30.75" customHeight="1" x14ac:dyDescent="0.25"/>
    <row r="58539" ht="30.75" customHeight="1" x14ac:dyDescent="0.25"/>
    <row r="58540" ht="30.75" customHeight="1" x14ac:dyDescent="0.25"/>
    <row r="58541" ht="30.75" customHeight="1" x14ac:dyDescent="0.25"/>
    <row r="58542" ht="30.75" customHeight="1" x14ac:dyDescent="0.25"/>
    <row r="58543" ht="30.75" customHeight="1" x14ac:dyDescent="0.25"/>
    <row r="58544" ht="30.75" customHeight="1" x14ac:dyDescent="0.25"/>
    <row r="58545" ht="30.75" customHeight="1" x14ac:dyDescent="0.25"/>
    <row r="58546" ht="30.75" customHeight="1" x14ac:dyDescent="0.25"/>
    <row r="58547" ht="30.75" customHeight="1" x14ac:dyDescent="0.25"/>
    <row r="58548" ht="30.75" customHeight="1" x14ac:dyDescent="0.25"/>
    <row r="58549" ht="30.75" customHeight="1" x14ac:dyDescent="0.25"/>
    <row r="58550" ht="30.75" customHeight="1" x14ac:dyDescent="0.25"/>
    <row r="58551" ht="30.75" customHeight="1" x14ac:dyDescent="0.25"/>
    <row r="58552" ht="30.75" customHeight="1" x14ac:dyDescent="0.25"/>
    <row r="58553" ht="30.75" customHeight="1" x14ac:dyDescent="0.25"/>
    <row r="58554" ht="30.75" customHeight="1" x14ac:dyDescent="0.25"/>
    <row r="58555" ht="30.75" customHeight="1" x14ac:dyDescent="0.25"/>
    <row r="58556" ht="30.75" customHeight="1" x14ac:dyDescent="0.25"/>
    <row r="58557" ht="30.75" customHeight="1" x14ac:dyDescent="0.25"/>
    <row r="58558" ht="30.75" customHeight="1" x14ac:dyDescent="0.25"/>
    <row r="58559" ht="30.75" customHeight="1" x14ac:dyDescent="0.25"/>
    <row r="58560" ht="30.75" customHeight="1" x14ac:dyDescent="0.25"/>
    <row r="58561" ht="30.75" customHeight="1" x14ac:dyDescent="0.25"/>
    <row r="58562" ht="30.75" customHeight="1" x14ac:dyDescent="0.25"/>
    <row r="58563" ht="30.75" customHeight="1" x14ac:dyDescent="0.25"/>
    <row r="58564" ht="30.75" customHeight="1" x14ac:dyDescent="0.25"/>
    <row r="58565" ht="30.75" customHeight="1" x14ac:dyDescent="0.25"/>
    <row r="58566" ht="30.75" customHeight="1" x14ac:dyDescent="0.25"/>
    <row r="58567" ht="30.75" customHeight="1" x14ac:dyDescent="0.25"/>
    <row r="58568" ht="30.75" customHeight="1" x14ac:dyDescent="0.25"/>
    <row r="58569" ht="30.75" customHeight="1" x14ac:dyDescent="0.25"/>
    <row r="58570" ht="30.75" customHeight="1" x14ac:dyDescent="0.25"/>
    <row r="58571" ht="30.75" customHeight="1" x14ac:dyDescent="0.25"/>
    <row r="58572" ht="30.75" customHeight="1" x14ac:dyDescent="0.25"/>
    <row r="58573" ht="30.75" customHeight="1" x14ac:dyDescent="0.25"/>
    <row r="58574" ht="30.75" customHeight="1" x14ac:dyDescent="0.25"/>
    <row r="58575" ht="30.75" customHeight="1" x14ac:dyDescent="0.25"/>
    <row r="58576" ht="30.75" customHeight="1" x14ac:dyDescent="0.25"/>
    <row r="58577" ht="30.75" customHeight="1" x14ac:dyDescent="0.25"/>
    <row r="58578" ht="30.75" customHeight="1" x14ac:dyDescent="0.25"/>
    <row r="58579" ht="30.75" customHeight="1" x14ac:dyDescent="0.25"/>
    <row r="58580" ht="30.75" customHeight="1" x14ac:dyDescent="0.25"/>
    <row r="58581" ht="30.75" customHeight="1" x14ac:dyDescent="0.25"/>
    <row r="58582" ht="30.75" customHeight="1" x14ac:dyDescent="0.25"/>
    <row r="58583" ht="30.75" customHeight="1" x14ac:dyDescent="0.25"/>
    <row r="58584" ht="30.75" customHeight="1" x14ac:dyDescent="0.25"/>
    <row r="58585" ht="30.75" customHeight="1" x14ac:dyDescent="0.25"/>
    <row r="58586" ht="30.75" customHeight="1" x14ac:dyDescent="0.25"/>
    <row r="58587" ht="30.75" customHeight="1" x14ac:dyDescent="0.25"/>
    <row r="58588" ht="30.75" customHeight="1" x14ac:dyDescent="0.25"/>
    <row r="58589" ht="30.75" customHeight="1" x14ac:dyDescent="0.25"/>
    <row r="58590" ht="30.75" customHeight="1" x14ac:dyDescent="0.25"/>
    <row r="58591" ht="30.75" customHeight="1" x14ac:dyDescent="0.25"/>
    <row r="58592" ht="30.75" customHeight="1" x14ac:dyDescent="0.25"/>
    <row r="58593" ht="30.75" customHeight="1" x14ac:dyDescent="0.25"/>
    <row r="58594" ht="30.75" customHeight="1" x14ac:dyDescent="0.25"/>
    <row r="58595" ht="30.75" customHeight="1" x14ac:dyDescent="0.25"/>
    <row r="58596" ht="30.75" customHeight="1" x14ac:dyDescent="0.25"/>
    <row r="58597" ht="30.75" customHeight="1" x14ac:dyDescent="0.25"/>
    <row r="58598" ht="30.75" customHeight="1" x14ac:dyDescent="0.25"/>
    <row r="58599" ht="30.75" customHeight="1" x14ac:dyDescent="0.25"/>
    <row r="58600" ht="30.75" customHeight="1" x14ac:dyDescent="0.25"/>
    <row r="58601" ht="30.75" customHeight="1" x14ac:dyDescent="0.25"/>
    <row r="58602" ht="30.75" customHeight="1" x14ac:dyDescent="0.25"/>
    <row r="58603" ht="30.75" customHeight="1" x14ac:dyDescent="0.25"/>
    <row r="58604" ht="30.75" customHeight="1" x14ac:dyDescent="0.25"/>
    <row r="58605" ht="30.75" customHeight="1" x14ac:dyDescent="0.25"/>
    <row r="58606" ht="30.75" customHeight="1" x14ac:dyDescent="0.25"/>
    <row r="58607" ht="30.75" customHeight="1" x14ac:dyDescent="0.25"/>
    <row r="58608" ht="30.75" customHeight="1" x14ac:dyDescent="0.25"/>
    <row r="58609" ht="30.75" customHeight="1" x14ac:dyDescent="0.25"/>
    <row r="58610" ht="30.75" customHeight="1" x14ac:dyDescent="0.25"/>
    <row r="58611" ht="30.75" customHeight="1" x14ac:dyDescent="0.25"/>
    <row r="58612" ht="30.75" customHeight="1" x14ac:dyDescent="0.25"/>
    <row r="58613" ht="30.75" customHeight="1" x14ac:dyDescent="0.25"/>
    <row r="58614" ht="30.75" customHeight="1" x14ac:dyDescent="0.25"/>
    <row r="58615" ht="30.75" customHeight="1" x14ac:dyDescent="0.25"/>
    <row r="58616" ht="30.75" customHeight="1" x14ac:dyDescent="0.25"/>
    <row r="58617" ht="30.75" customHeight="1" x14ac:dyDescent="0.25"/>
    <row r="58618" ht="30.75" customHeight="1" x14ac:dyDescent="0.25"/>
    <row r="58619" ht="30.75" customHeight="1" x14ac:dyDescent="0.25"/>
    <row r="58620" ht="30.75" customHeight="1" x14ac:dyDescent="0.25"/>
    <row r="58621" ht="30.75" customHeight="1" x14ac:dyDescent="0.25"/>
    <row r="58622" ht="30.75" customHeight="1" x14ac:dyDescent="0.25"/>
    <row r="58623" ht="30.75" customHeight="1" x14ac:dyDescent="0.25"/>
    <row r="58624" ht="30.75" customHeight="1" x14ac:dyDescent="0.25"/>
    <row r="58625" ht="30.75" customHeight="1" x14ac:dyDescent="0.25"/>
    <row r="58626" ht="30.75" customHeight="1" x14ac:dyDescent="0.25"/>
    <row r="58627" ht="30.75" customHeight="1" x14ac:dyDescent="0.25"/>
    <row r="58628" ht="30.75" customHeight="1" x14ac:dyDescent="0.25"/>
    <row r="58629" ht="30.75" customHeight="1" x14ac:dyDescent="0.25"/>
    <row r="58630" ht="30.75" customHeight="1" x14ac:dyDescent="0.25"/>
    <row r="58631" ht="30.75" customHeight="1" x14ac:dyDescent="0.25"/>
    <row r="58632" ht="30.75" customHeight="1" x14ac:dyDescent="0.25"/>
    <row r="58633" ht="30.75" customHeight="1" x14ac:dyDescent="0.25"/>
    <row r="58634" ht="30.75" customHeight="1" x14ac:dyDescent="0.25"/>
    <row r="58635" ht="30.75" customHeight="1" x14ac:dyDescent="0.25"/>
    <row r="58636" ht="30.75" customHeight="1" x14ac:dyDescent="0.25"/>
    <row r="58637" ht="30.75" customHeight="1" x14ac:dyDescent="0.25"/>
    <row r="58638" ht="30.75" customHeight="1" x14ac:dyDescent="0.25"/>
    <row r="58639" ht="30.75" customHeight="1" x14ac:dyDescent="0.25"/>
    <row r="58640" ht="30.75" customHeight="1" x14ac:dyDescent="0.25"/>
    <row r="58641" ht="30.75" customHeight="1" x14ac:dyDescent="0.25"/>
    <row r="58642" ht="30.75" customHeight="1" x14ac:dyDescent="0.25"/>
    <row r="58643" ht="30.75" customHeight="1" x14ac:dyDescent="0.25"/>
    <row r="58644" ht="30.75" customHeight="1" x14ac:dyDescent="0.25"/>
    <row r="58645" ht="30.75" customHeight="1" x14ac:dyDescent="0.25"/>
    <row r="58646" ht="30.75" customHeight="1" x14ac:dyDescent="0.25"/>
    <row r="58647" ht="30.75" customHeight="1" x14ac:dyDescent="0.25"/>
    <row r="58648" ht="30.75" customHeight="1" x14ac:dyDescent="0.25"/>
    <row r="58649" ht="30.75" customHeight="1" x14ac:dyDescent="0.25"/>
    <row r="58650" ht="30.75" customHeight="1" x14ac:dyDescent="0.25"/>
    <row r="58651" ht="30.75" customHeight="1" x14ac:dyDescent="0.25"/>
    <row r="58652" ht="30.75" customHeight="1" x14ac:dyDescent="0.25"/>
    <row r="58653" ht="30.75" customHeight="1" x14ac:dyDescent="0.25"/>
    <row r="58654" ht="30.75" customHeight="1" x14ac:dyDescent="0.25"/>
    <row r="58655" ht="30.75" customHeight="1" x14ac:dyDescent="0.25"/>
    <row r="58656" ht="30.75" customHeight="1" x14ac:dyDescent="0.25"/>
    <row r="58657" ht="30.75" customHeight="1" x14ac:dyDescent="0.25"/>
    <row r="58658" ht="30.75" customHeight="1" x14ac:dyDescent="0.25"/>
    <row r="58659" ht="30.75" customHeight="1" x14ac:dyDescent="0.25"/>
    <row r="58660" ht="30.75" customHeight="1" x14ac:dyDescent="0.25"/>
    <row r="58661" ht="30.75" customHeight="1" x14ac:dyDescent="0.25"/>
    <row r="58662" ht="30.75" customHeight="1" x14ac:dyDescent="0.25"/>
    <row r="58663" ht="30.75" customHeight="1" x14ac:dyDescent="0.25"/>
    <row r="58664" ht="30.75" customHeight="1" x14ac:dyDescent="0.25"/>
    <row r="58665" ht="30.75" customHeight="1" x14ac:dyDescent="0.25"/>
    <row r="58666" ht="30.75" customHeight="1" x14ac:dyDescent="0.25"/>
    <row r="58667" ht="30.75" customHeight="1" x14ac:dyDescent="0.25"/>
    <row r="58668" ht="30.75" customHeight="1" x14ac:dyDescent="0.25"/>
    <row r="58669" ht="30.75" customHeight="1" x14ac:dyDescent="0.25"/>
    <row r="58670" ht="30.75" customHeight="1" x14ac:dyDescent="0.25"/>
    <row r="58671" ht="30.75" customHeight="1" x14ac:dyDescent="0.25"/>
    <row r="58672" ht="30.75" customHeight="1" x14ac:dyDescent="0.25"/>
    <row r="58673" ht="30.75" customHeight="1" x14ac:dyDescent="0.25"/>
    <row r="58674" ht="30.75" customHeight="1" x14ac:dyDescent="0.25"/>
    <row r="58675" ht="30.75" customHeight="1" x14ac:dyDescent="0.25"/>
    <row r="58676" ht="30.75" customHeight="1" x14ac:dyDescent="0.25"/>
    <row r="58677" ht="30.75" customHeight="1" x14ac:dyDescent="0.25"/>
    <row r="58678" ht="30.75" customHeight="1" x14ac:dyDescent="0.25"/>
    <row r="58679" ht="30.75" customHeight="1" x14ac:dyDescent="0.25"/>
    <row r="58680" ht="30.75" customHeight="1" x14ac:dyDescent="0.25"/>
    <row r="58681" ht="30.75" customHeight="1" x14ac:dyDescent="0.25"/>
    <row r="58682" ht="30.75" customHeight="1" x14ac:dyDescent="0.25"/>
    <row r="58683" ht="30.75" customHeight="1" x14ac:dyDescent="0.25"/>
    <row r="58684" ht="30.75" customHeight="1" x14ac:dyDescent="0.25"/>
    <row r="58685" ht="30.75" customHeight="1" x14ac:dyDescent="0.25"/>
    <row r="58686" ht="30.75" customHeight="1" x14ac:dyDescent="0.25"/>
    <row r="58687" ht="30.75" customHeight="1" x14ac:dyDescent="0.25"/>
    <row r="58688" ht="30.75" customHeight="1" x14ac:dyDescent="0.25"/>
    <row r="58689" ht="30.75" customHeight="1" x14ac:dyDescent="0.25"/>
    <row r="58690" ht="30.75" customHeight="1" x14ac:dyDescent="0.25"/>
    <row r="58691" ht="30.75" customHeight="1" x14ac:dyDescent="0.25"/>
    <row r="58692" ht="30.75" customHeight="1" x14ac:dyDescent="0.25"/>
    <row r="58693" ht="30.75" customHeight="1" x14ac:dyDescent="0.25"/>
    <row r="58694" ht="30.75" customHeight="1" x14ac:dyDescent="0.25"/>
    <row r="58695" ht="30.75" customHeight="1" x14ac:dyDescent="0.25"/>
    <row r="58696" ht="30.75" customHeight="1" x14ac:dyDescent="0.25"/>
    <row r="58697" ht="30.75" customHeight="1" x14ac:dyDescent="0.25"/>
    <row r="58698" ht="30.75" customHeight="1" x14ac:dyDescent="0.25"/>
    <row r="58699" ht="30.75" customHeight="1" x14ac:dyDescent="0.25"/>
    <row r="58700" ht="30.75" customHeight="1" x14ac:dyDescent="0.25"/>
    <row r="58701" ht="30.75" customHeight="1" x14ac:dyDescent="0.25"/>
    <row r="58702" ht="30.75" customHeight="1" x14ac:dyDescent="0.25"/>
    <row r="58703" ht="30.75" customHeight="1" x14ac:dyDescent="0.25"/>
    <row r="58704" ht="30.75" customHeight="1" x14ac:dyDescent="0.25"/>
    <row r="58705" ht="30.75" customHeight="1" x14ac:dyDescent="0.25"/>
    <row r="58706" ht="30.75" customHeight="1" x14ac:dyDescent="0.25"/>
    <row r="58707" ht="30.75" customHeight="1" x14ac:dyDescent="0.25"/>
    <row r="58708" ht="30.75" customHeight="1" x14ac:dyDescent="0.25"/>
    <row r="58709" ht="30.75" customHeight="1" x14ac:dyDescent="0.25"/>
    <row r="58710" ht="30.75" customHeight="1" x14ac:dyDescent="0.25"/>
    <row r="58711" ht="30.75" customHeight="1" x14ac:dyDescent="0.25"/>
    <row r="58712" ht="30.75" customHeight="1" x14ac:dyDescent="0.25"/>
    <row r="58713" ht="30.75" customHeight="1" x14ac:dyDescent="0.25"/>
    <row r="58714" ht="30.75" customHeight="1" x14ac:dyDescent="0.25"/>
    <row r="58715" ht="30.75" customHeight="1" x14ac:dyDescent="0.25"/>
    <row r="58716" ht="30.75" customHeight="1" x14ac:dyDescent="0.25"/>
    <row r="58717" ht="30.75" customHeight="1" x14ac:dyDescent="0.25"/>
    <row r="58718" ht="30.75" customHeight="1" x14ac:dyDescent="0.25"/>
    <row r="58719" ht="30.75" customHeight="1" x14ac:dyDescent="0.25"/>
    <row r="58720" ht="30.75" customHeight="1" x14ac:dyDescent="0.25"/>
    <row r="58721" ht="30.75" customHeight="1" x14ac:dyDescent="0.25"/>
    <row r="58722" ht="30.75" customHeight="1" x14ac:dyDescent="0.25"/>
    <row r="58723" ht="30.75" customHeight="1" x14ac:dyDescent="0.25"/>
    <row r="58724" ht="30.75" customHeight="1" x14ac:dyDescent="0.25"/>
    <row r="58725" ht="30.75" customHeight="1" x14ac:dyDescent="0.25"/>
    <row r="58726" ht="30.75" customHeight="1" x14ac:dyDescent="0.25"/>
    <row r="58727" ht="30.75" customHeight="1" x14ac:dyDescent="0.25"/>
    <row r="58728" ht="30.75" customHeight="1" x14ac:dyDescent="0.25"/>
    <row r="58729" ht="30.75" customHeight="1" x14ac:dyDescent="0.25"/>
    <row r="58730" ht="30.75" customHeight="1" x14ac:dyDescent="0.25"/>
    <row r="58731" ht="30.75" customHeight="1" x14ac:dyDescent="0.25"/>
    <row r="58732" ht="30.75" customHeight="1" x14ac:dyDescent="0.25"/>
    <row r="58733" ht="30.75" customHeight="1" x14ac:dyDescent="0.25"/>
    <row r="58734" ht="30.75" customHeight="1" x14ac:dyDescent="0.25"/>
    <row r="58735" ht="30.75" customHeight="1" x14ac:dyDescent="0.25"/>
    <row r="58736" ht="30.75" customHeight="1" x14ac:dyDescent="0.25"/>
    <row r="58737" ht="30.75" customHeight="1" x14ac:dyDescent="0.25"/>
    <row r="58738" ht="30.75" customHeight="1" x14ac:dyDescent="0.25"/>
    <row r="58739" ht="30.75" customHeight="1" x14ac:dyDescent="0.25"/>
    <row r="58740" ht="30.75" customHeight="1" x14ac:dyDescent="0.25"/>
    <row r="58741" ht="30.75" customHeight="1" x14ac:dyDescent="0.25"/>
    <row r="58742" ht="30.75" customHeight="1" x14ac:dyDescent="0.25"/>
    <row r="58743" ht="30.75" customHeight="1" x14ac:dyDescent="0.25"/>
    <row r="58744" ht="30.75" customHeight="1" x14ac:dyDescent="0.25"/>
    <row r="58745" ht="30.75" customHeight="1" x14ac:dyDescent="0.25"/>
    <row r="58746" ht="30.75" customHeight="1" x14ac:dyDescent="0.25"/>
    <row r="58747" ht="30.75" customHeight="1" x14ac:dyDescent="0.25"/>
    <row r="58748" ht="30.75" customHeight="1" x14ac:dyDescent="0.25"/>
    <row r="58749" ht="30.75" customHeight="1" x14ac:dyDescent="0.25"/>
    <row r="58750" ht="30.75" customHeight="1" x14ac:dyDescent="0.25"/>
    <row r="58751" ht="30.75" customHeight="1" x14ac:dyDescent="0.25"/>
    <row r="58752" ht="30.75" customHeight="1" x14ac:dyDescent="0.25"/>
    <row r="58753" ht="30.75" customHeight="1" x14ac:dyDescent="0.25"/>
    <row r="58754" ht="30.75" customHeight="1" x14ac:dyDescent="0.25"/>
    <row r="58755" ht="30.75" customHeight="1" x14ac:dyDescent="0.25"/>
    <row r="58756" ht="30.75" customHeight="1" x14ac:dyDescent="0.25"/>
    <row r="58757" ht="30.75" customHeight="1" x14ac:dyDescent="0.25"/>
    <row r="58758" ht="30.75" customHeight="1" x14ac:dyDescent="0.25"/>
    <row r="58759" ht="30.75" customHeight="1" x14ac:dyDescent="0.25"/>
    <row r="58760" ht="30.75" customHeight="1" x14ac:dyDescent="0.25"/>
    <row r="58761" ht="30.75" customHeight="1" x14ac:dyDescent="0.25"/>
    <row r="58762" ht="30.75" customHeight="1" x14ac:dyDescent="0.25"/>
    <row r="58763" ht="30.75" customHeight="1" x14ac:dyDescent="0.25"/>
    <row r="58764" ht="30.75" customHeight="1" x14ac:dyDescent="0.25"/>
    <row r="58765" ht="30.75" customHeight="1" x14ac:dyDescent="0.25"/>
    <row r="58766" ht="30.75" customHeight="1" x14ac:dyDescent="0.25"/>
    <row r="58767" ht="30.75" customHeight="1" x14ac:dyDescent="0.25"/>
    <row r="58768" ht="30.75" customHeight="1" x14ac:dyDescent="0.25"/>
    <row r="58769" ht="30.75" customHeight="1" x14ac:dyDescent="0.25"/>
    <row r="58770" ht="30.75" customHeight="1" x14ac:dyDescent="0.25"/>
    <row r="58771" ht="30.75" customHeight="1" x14ac:dyDescent="0.25"/>
    <row r="58772" ht="30.75" customHeight="1" x14ac:dyDescent="0.25"/>
    <row r="58773" ht="30.75" customHeight="1" x14ac:dyDescent="0.25"/>
    <row r="58774" ht="30.75" customHeight="1" x14ac:dyDescent="0.25"/>
    <row r="58775" ht="30.75" customHeight="1" x14ac:dyDescent="0.25"/>
    <row r="58776" ht="30.75" customHeight="1" x14ac:dyDescent="0.25"/>
    <row r="58777" ht="30.75" customHeight="1" x14ac:dyDescent="0.25"/>
    <row r="58778" ht="30.75" customHeight="1" x14ac:dyDescent="0.25"/>
    <row r="58779" ht="30.75" customHeight="1" x14ac:dyDescent="0.25"/>
    <row r="58780" ht="30.75" customHeight="1" x14ac:dyDescent="0.25"/>
    <row r="58781" ht="30.75" customHeight="1" x14ac:dyDescent="0.25"/>
    <row r="58782" ht="30.75" customHeight="1" x14ac:dyDescent="0.25"/>
    <row r="58783" ht="30.75" customHeight="1" x14ac:dyDescent="0.25"/>
    <row r="58784" ht="30.75" customHeight="1" x14ac:dyDescent="0.25"/>
    <row r="58785" ht="30.75" customHeight="1" x14ac:dyDescent="0.25"/>
    <row r="58786" ht="30.75" customHeight="1" x14ac:dyDescent="0.25"/>
    <row r="58787" ht="30.75" customHeight="1" x14ac:dyDescent="0.25"/>
    <row r="58788" ht="30.75" customHeight="1" x14ac:dyDescent="0.25"/>
    <row r="58789" ht="30.75" customHeight="1" x14ac:dyDescent="0.25"/>
    <row r="58790" ht="30.75" customHeight="1" x14ac:dyDescent="0.25"/>
    <row r="58791" ht="30.75" customHeight="1" x14ac:dyDescent="0.25"/>
    <row r="58792" ht="30.75" customHeight="1" x14ac:dyDescent="0.25"/>
    <row r="58793" ht="30.75" customHeight="1" x14ac:dyDescent="0.25"/>
    <row r="58794" ht="30.75" customHeight="1" x14ac:dyDescent="0.25"/>
    <row r="58795" ht="30.75" customHeight="1" x14ac:dyDescent="0.25"/>
    <row r="58796" ht="30.75" customHeight="1" x14ac:dyDescent="0.25"/>
    <row r="58797" ht="30.75" customHeight="1" x14ac:dyDescent="0.25"/>
    <row r="58798" ht="30.75" customHeight="1" x14ac:dyDescent="0.25"/>
    <row r="58799" ht="30.75" customHeight="1" x14ac:dyDescent="0.25"/>
    <row r="58800" ht="30.75" customHeight="1" x14ac:dyDescent="0.25"/>
    <row r="58801" ht="30.75" customHeight="1" x14ac:dyDescent="0.25"/>
    <row r="58802" ht="30.75" customHeight="1" x14ac:dyDescent="0.25"/>
    <row r="58803" ht="30.75" customHeight="1" x14ac:dyDescent="0.25"/>
    <row r="58804" ht="30.75" customHeight="1" x14ac:dyDescent="0.25"/>
    <row r="58805" ht="30.75" customHeight="1" x14ac:dyDescent="0.25"/>
    <row r="58806" ht="30.75" customHeight="1" x14ac:dyDescent="0.25"/>
    <row r="58807" ht="30.75" customHeight="1" x14ac:dyDescent="0.25"/>
    <row r="58808" ht="30.75" customHeight="1" x14ac:dyDescent="0.25"/>
    <row r="58809" ht="30.75" customHeight="1" x14ac:dyDescent="0.25"/>
    <row r="58810" ht="30.75" customHeight="1" x14ac:dyDescent="0.25"/>
    <row r="58811" ht="30.75" customHeight="1" x14ac:dyDescent="0.25"/>
    <row r="58812" ht="30.75" customHeight="1" x14ac:dyDescent="0.25"/>
    <row r="58813" ht="30.75" customHeight="1" x14ac:dyDescent="0.25"/>
    <row r="58814" ht="30.75" customHeight="1" x14ac:dyDescent="0.25"/>
    <row r="58815" ht="30.75" customHeight="1" x14ac:dyDescent="0.25"/>
    <row r="58816" ht="30.75" customHeight="1" x14ac:dyDescent="0.25"/>
    <row r="58817" ht="30.75" customHeight="1" x14ac:dyDescent="0.25"/>
    <row r="58818" ht="30.75" customHeight="1" x14ac:dyDescent="0.25"/>
    <row r="58819" ht="30.75" customHeight="1" x14ac:dyDescent="0.25"/>
    <row r="58820" ht="30.75" customHeight="1" x14ac:dyDescent="0.25"/>
    <row r="58821" ht="30.75" customHeight="1" x14ac:dyDescent="0.25"/>
    <row r="58822" ht="30.75" customHeight="1" x14ac:dyDescent="0.25"/>
    <row r="58823" ht="30.75" customHeight="1" x14ac:dyDescent="0.25"/>
    <row r="58824" ht="30.75" customHeight="1" x14ac:dyDescent="0.25"/>
    <row r="58825" ht="30.75" customHeight="1" x14ac:dyDescent="0.25"/>
    <row r="58826" ht="30.75" customHeight="1" x14ac:dyDescent="0.25"/>
    <row r="58827" ht="30.75" customHeight="1" x14ac:dyDescent="0.25"/>
    <row r="58828" ht="30.75" customHeight="1" x14ac:dyDescent="0.25"/>
    <row r="58829" ht="30.75" customHeight="1" x14ac:dyDescent="0.25"/>
    <row r="58830" ht="30.75" customHeight="1" x14ac:dyDescent="0.25"/>
    <row r="58831" ht="30.75" customHeight="1" x14ac:dyDescent="0.25"/>
    <row r="58832" ht="30.75" customHeight="1" x14ac:dyDescent="0.25"/>
    <row r="58833" ht="30.75" customHeight="1" x14ac:dyDescent="0.25"/>
    <row r="58834" ht="30.75" customHeight="1" x14ac:dyDescent="0.25"/>
    <row r="58835" ht="30.75" customHeight="1" x14ac:dyDescent="0.25"/>
    <row r="58836" ht="30.75" customHeight="1" x14ac:dyDescent="0.25"/>
    <row r="58837" ht="30.75" customHeight="1" x14ac:dyDescent="0.25"/>
    <row r="58838" ht="30.75" customHeight="1" x14ac:dyDescent="0.25"/>
    <row r="58839" ht="30.75" customHeight="1" x14ac:dyDescent="0.25"/>
    <row r="58840" ht="30.75" customHeight="1" x14ac:dyDescent="0.25"/>
    <row r="58841" ht="30.75" customHeight="1" x14ac:dyDescent="0.25"/>
    <row r="58842" ht="30.75" customHeight="1" x14ac:dyDescent="0.25"/>
    <row r="58843" ht="30.75" customHeight="1" x14ac:dyDescent="0.25"/>
    <row r="58844" ht="30.75" customHeight="1" x14ac:dyDescent="0.25"/>
    <row r="58845" ht="30.75" customHeight="1" x14ac:dyDescent="0.25"/>
    <row r="58846" ht="30.75" customHeight="1" x14ac:dyDescent="0.25"/>
    <row r="58847" ht="30.75" customHeight="1" x14ac:dyDescent="0.25"/>
    <row r="58848" ht="30.75" customHeight="1" x14ac:dyDescent="0.25"/>
    <row r="58849" ht="30.75" customHeight="1" x14ac:dyDescent="0.25"/>
    <row r="58850" ht="30.75" customHeight="1" x14ac:dyDescent="0.25"/>
    <row r="58851" ht="30.75" customHeight="1" x14ac:dyDescent="0.25"/>
    <row r="58852" ht="30.75" customHeight="1" x14ac:dyDescent="0.25"/>
    <row r="58853" ht="30.75" customHeight="1" x14ac:dyDescent="0.25"/>
    <row r="58854" ht="30.75" customHeight="1" x14ac:dyDescent="0.25"/>
    <row r="58855" ht="30.75" customHeight="1" x14ac:dyDescent="0.25"/>
    <row r="58856" ht="30.75" customHeight="1" x14ac:dyDescent="0.25"/>
    <row r="58857" ht="30.75" customHeight="1" x14ac:dyDescent="0.25"/>
    <row r="58858" ht="30.75" customHeight="1" x14ac:dyDescent="0.25"/>
    <row r="58859" ht="30.75" customHeight="1" x14ac:dyDescent="0.25"/>
    <row r="58860" ht="30.75" customHeight="1" x14ac:dyDescent="0.25"/>
    <row r="58861" ht="30.75" customHeight="1" x14ac:dyDescent="0.25"/>
    <row r="58862" ht="30.75" customHeight="1" x14ac:dyDescent="0.25"/>
    <row r="58863" ht="30.75" customHeight="1" x14ac:dyDescent="0.25"/>
    <row r="58864" ht="30.75" customHeight="1" x14ac:dyDescent="0.25"/>
    <row r="58865" ht="30.75" customHeight="1" x14ac:dyDescent="0.25"/>
    <row r="58866" ht="30.75" customHeight="1" x14ac:dyDescent="0.25"/>
    <row r="58867" ht="30.75" customHeight="1" x14ac:dyDescent="0.25"/>
    <row r="58868" ht="30.75" customHeight="1" x14ac:dyDescent="0.25"/>
    <row r="58869" ht="30.75" customHeight="1" x14ac:dyDescent="0.25"/>
    <row r="58870" ht="30.75" customHeight="1" x14ac:dyDescent="0.25"/>
    <row r="58871" ht="30.75" customHeight="1" x14ac:dyDescent="0.25"/>
    <row r="58872" ht="30.75" customHeight="1" x14ac:dyDescent="0.25"/>
    <row r="58873" ht="30.75" customHeight="1" x14ac:dyDescent="0.25"/>
    <row r="58874" ht="30.75" customHeight="1" x14ac:dyDescent="0.25"/>
    <row r="58875" ht="30.75" customHeight="1" x14ac:dyDescent="0.25"/>
    <row r="58876" ht="30.75" customHeight="1" x14ac:dyDescent="0.25"/>
    <row r="58877" ht="30.75" customHeight="1" x14ac:dyDescent="0.25"/>
    <row r="58878" ht="30.75" customHeight="1" x14ac:dyDescent="0.25"/>
    <row r="58879" ht="30.75" customHeight="1" x14ac:dyDescent="0.25"/>
    <row r="58880" ht="30.75" customHeight="1" x14ac:dyDescent="0.25"/>
    <row r="58881" ht="30.75" customHeight="1" x14ac:dyDescent="0.25"/>
    <row r="58882" ht="30.75" customHeight="1" x14ac:dyDescent="0.25"/>
    <row r="58883" ht="30.75" customHeight="1" x14ac:dyDescent="0.25"/>
    <row r="58884" ht="30.75" customHeight="1" x14ac:dyDescent="0.25"/>
    <row r="58885" ht="30.75" customHeight="1" x14ac:dyDescent="0.25"/>
    <row r="58886" ht="30.75" customHeight="1" x14ac:dyDescent="0.25"/>
    <row r="58887" ht="30.75" customHeight="1" x14ac:dyDescent="0.25"/>
    <row r="58888" ht="30.75" customHeight="1" x14ac:dyDescent="0.25"/>
    <row r="58889" ht="30.75" customHeight="1" x14ac:dyDescent="0.25"/>
    <row r="58890" ht="30.75" customHeight="1" x14ac:dyDescent="0.25"/>
    <row r="58891" ht="30.75" customHeight="1" x14ac:dyDescent="0.25"/>
    <row r="58892" ht="30.75" customHeight="1" x14ac:dyDescent="0.25"/>
    <row r="58893" ht="30.75" customHeight="1" x14ac:dyDescent="0.25"/>
    <row r="58894" ht="30.75" customHeight="1" x14ac:dyDescent="0.25"/>
    <row r="58895" ht="30.75" customHeight="1" x14ac:dyDescent="0.25"/>
    <row r="58896" ht="30.75" customHeight="1" x14ac:dyDescent="0.25"/>
    <row r="58897" ht="30.75" customHeight="1" x14ac:dyDescent="0.25"/>
    <row r="58898" ht="30.75" customHeight="1" x14ac:dyDescent="0.25"/>
    <row r="58899" ht="30.75" customHeight="1" x14ac:dyDescent="0.25"/>
    <row r="58900" ht="30.75" customHeight="1" x14ac:dyDescent="0.25"/>
    <row r="58901" ht="30.75" customHeight="1" x14ac:dyDescent="0.25"/>
    <row r="58902" ht="30.75" customHeight="1" x14ac:dyDescent="0.25"/>
    <row r="58903" ht="30.75" customHeight="1" x14ac:dyDescent="0.25"/>
    <row r="58904" ht="30.75" customHeight="1" x14ac:dyDescent="0.25"/>
    <row r="58905" ht="30.75" customHeight="1" x14ac:dyDescent="0.25"/>
    <row r="58906" ht="30.75" customHeight="1" x14ac:dyDescent="0.25"/>
    <row r="58907" ht="30.75" customHeight="1" x14ac:dyDescent="0.25"/>
    <row r="58908" ht="30.75" customHeight="1" x14ac:dyDescent="0.25"/>
    <row r="58909" ht="30.75" customHeight="1" x14ac:dyDescent="0.25"/>
    <row r="58910" ht="30.75" customHeight="1" x14ac:dyDescent="0.25"/>
    <row r="58911" ht="30.75" customHeight="1" x14ac:dyDescent="0.25"/>
    <row r="58912" ht="30.75" customHeight="1" x14ac:dyDescent="0.25"/>
    <row r="58913" ht="30.75" customHeight="1" x14ac:dyDescent="0.25"/>
    <row r="58914" ht="30.75" customHeight="1" x14ac:dyDescent="0.25"/>
    <row r="58915" ht="30.75" customHeight="1" x14ac:dyDescent="0.25"/>
    <row r="58916" ht="30.75" customHeight="1" x14ac:dyDescent="0.25"/>
    <row r="58917" ht="30.75" customHeight="1" x14ac:dyDescent="0.25"/>
    <row r="58918" ht="30.75" customHeight="1" x14ac:dyDescent="0.25"/>
    <row r="58919" ht="30.75" customHeight="1" x14ac:dyDescent="0.25"/>
    <row r="58920" ht="30.75" customHeight="1" x14ac:dyDescent="0.25"/>
    <row r="58921" ht="30.75" customHeight="1" x14ac:dyDescent="0.25"/>
    <row r="58922" ht="30.75" customHeight="1" x14ac:dyDescent="0.25"/>
    <row r="58923" ht="30.75" customHeight="1" x14ac:dyDescent="0.25"/>
    <row r="58924" ht="30.75" customHeight="1" x14ac:dyDescent="0.25"/>
    <row r="58925" ht="30.75" customHeight="1" x14ac:dyDescent="0.25"/>
    <row r="58926" ht="30.75" customHeight="1" x14ac:dyDescent="0.25"/>
    <row r="58927" ht="30.75" customHeight="1" x14ac:dyDescent="0.25"/>
    <row r="58928" ht="30.75" customHeight="1" x14ac:dyDescent="0.25"/>
    <row r="58929" ht="30.75" customHeight="1" x14ac:dyDescent="0.25"/>
    <row r="58930" ht="30.75" customHeight="1" x14ac:dyDescent="0.25"/>
    <row r="58931" ht="30.75" customHeight="1" x14ac:dyDescent="0.25"/>
    <row r="58932" ht="30.75" customHeight="1" x14ac:dyDescent="0.25"/>
    <row r="58933" ht="30.75" customHeight="1" x14ac:dyDescent="0.25"/>
    <row r="58934" ht="30.75" customHeight="1" x14ac:dyDescent="0.25"/>
    <row r="58935" ht="30.75" customHeight="1" x14ac:dyDescent="0.25"/>
    <row r="58936" ht="30.75" customHeight="1" x14ac:dyDescent="0.25"/>
    <row r="58937" ht="30.75" customHeight="1" x14ac:dyDescent="0.25"/>
    <row r="58938" ht="30.75" customHeight="1" x14ac:dyDescent="0.25"/>
    <row r="58939" ht="30.75" customHeight="1" x14ac:dyDescent="0.25"/>
    <row r="58940" ht="30.75" customHeight="1" x14ac:dyDescent="0.25"/>
    <row r="58941" ht="30.75" customHeight="1" x14ac:dyDescent="0.25"/>
    <row r="58942" ht="30.75" customHeight="1" x14ac:dyDescent="0.25"/>
    <row r="58943" ht="30.75" customHeight="1" x14ac:dyDescent="0.25"/>
    <row r="58944" ht="30.75" customHeight="1" x14ac:dyDescent="0.25"/>
    <row r="58945" ht="30.75" customHeight="1" x14ac:dyDescent="0.25"/>
    <row r="58946" ht="30.75" customHeight="1" x14ac:dyDescent="0.25"/>
    <row r="58947" ht="30.75" customHeight="1" x14ac:dyDescent="0.25"/>
    <row r="58948" ht="30.75" customHeight="1" x14ac:dyDescent="0.25"/>
    <row r="58949" ht="30.75" customHeight="1" x14ac:dyDescent="0.25"/>
    <row r="58950" ht="30.75" customHeight="1" x14ac:dyDescent="0.25"/>
    <row r="58951" ht="30.75" customHeight="1" x14ac:dyDescent="0.25"/>
    <row r="58952" ht="30.75" customHeight="1" x14ac:dyDescent="0.25"/>
    <row r="58953" ht="30.75" customHeight="1" x14ac:dyDescent="0.25"/>
    <row r="58954" ht="30.75" customHeight="1" x14ac:dyDescent="0.25"/>
    <row r="58955" ht="30.75" customHeight="1" x14ac:dyDescent="0.25"/>
    <row r="58956" ht="30.75" customHeight="1" x14ac:dyDescent="0.25"/>
    <row r="58957" ht="30.75" customHeight="1" x14ac:dyDescent="0.25"/>
    <row r="58958" ht="30.75" customHeight="1" x14ac:dyDescent="0.25"/>
    <row r="58959" ht="30.75" customHeight="1" x14ac:dyDescent="0.25"/>
    <row r="58960" ht="30.75" customHeight="1" x14ac:dyDescent="0.25"/>
    <row r="58961" ht="30.75" customHeight="1" x14ac:dyDescent="0.25"/>
    <row r="58962" ht="30.75" customHeight="1" x14ac:dyDescent="0.25"/>
    <row r="58963" ht="30.75" customHeight="1" x14ac:dyDescent="0.25"/>
    <row r="58964" ht="30.75" customHeight="1" x14ac:dyDescent="0.25"/>
    <row r="58965" ht="30.75" customHeight="1" x14ac:dyDescent="0.25"/>
    <row r="58966" ht="30.75" customHeight="1" x14ac:dyDescent="0.25"/>
    <row r="58967" ht="30.75" customHeight="1" x14ac:dyDescent="0.25"/>
    <row r="58968" ht="30.75" customHeight="1" x14ac:dyDescent="0.25"/>
    <row r="58969" ht="30.75" customHeight="1" x14ac:dyDescent="0.25"/>
    <row r="58970" ht="30.75" customHeight="1" x14ac:dyDescent="0.25"/>
    <row r="58971" ht="30.75" customHeight="1" x14ac:dyDescent="0.25"/>
    <row r="58972" ht="30.75" customHeight="1" x14ac:dyDescent="0.25"/>
    <row r="58973" ht="30.75" customHeight="1" x14ac:dyDescent="0.25"/>
    <row r="58974" ht="30.75" customHeight="1" x14ac:dyDescent="0.25"/>
    <row r="58975" ht="30.75" customHeight="1" x14ac:dyDescent="0.25"/>
    <row r="58976" ht="30.75" customHeight="1" x14ac:dyDescent="0.25"/>
    <row r="58977" ht="30.75" customHeight="1" x14ac:dyDescent="0.25"/>
    <row r="58978" ht="30.75" customHeight="1" x14ac:dyDescent="0.25"/>
    <row r="58979" ht="30.75" customHeight="1" x14ac:dyDescent="0.25"/>
    <row r="58980" ht="30.75" customHeight="1" x14ac:dyDescent="0.25"/>
    <row r="58981" ht="30.75" customHeight="1" x14ac:dyDescent="0.25"/>
    <row r="58982" ht="30.75" customHeight="1" x14ac:dyDescent="0.25"/>
    <row r="58983" ht="30.75" customHeight="1" x14ac:dyDescent="0.25"/>
    <row r="58984" ht="30.75" customHeight="1" x14ac:dyDescent="0.25"/>
    <row r="58985" ht="30.75" customHeight="1" x14ac:dyDescent="0.25"/>
    <row r="58986" ht="30.75" customHeight="1" x14ac:dyDescent="0.25"/>
    <row r="58987" ht="30.75" customHeight="1" x14ac:dyDescent="0.25"/>
    <row r="58988" ht="30.75" customHeight="1" x14ac:dyDescent="0.25"/>
    <row r="58989" ht="30.75" customHeight="1" x14ac:dyDescent="0.25"/>
    <row r="58990" ht="30.75" customHeight="1" x14ac:dyDescent="0.25"/>
    <row r="58991" ht="30.75" customHeight="1" x14ac:dyDescent="0.25"/>
    <row r="58992" ht="30.75" customHeight="1" x14ac:dyDescent="0.25"/>
    <row r="58993" ht="30.75" customHeight="1" x14ac:dyDescent="0.25"/>
    <row r="58994" ht="30.75" customHeight="1" x14ac:dyDescent="0.25"/>
    <row r="58995" ht="30.75" customHeight="1" x14ac:dyDescent="0.25"/>
    <row r="58996" ht="30.75" customHeight="1" x14ac:dyDescent="0.25"/>
    <row r="58997" ht="30.75" customHeight="1" x14ac:dyDescent="0.25"/>
    <row r="58998" ht="30.75" customHeight="1" x14ac:dyDescent="0.25"/>
    <row r="58999" ht="30.75" customHeight="1" x14ac:dyDescent="0.25"/>
    <row r="59000" ht="30.75" customHeight="1" x14ac:dyDescent="0.25"/>
    <row r="59001" ht="30.75" customHeight="1" x14ac:dyDescent="0.25"/>
    <row r="59002" ht="30.75" customHeight="1" x14ac:dyDescent="0.25"/>
    <row r="59003" ht="30.75" customHeight="1" x14ac:dyDescent="0.25"/>
    <row r="59004" ht="30.75" customHeight="1" x14ac:dyDescent="0.25"/>
    <row r="59005" ht="30.75" customHeight="1" x14ac:dyDescent="0.25"/>
    <row r="59006" ht="30.75" customHeight="1" x14ac:dyDescent="0.25"/>
    <row r="59007" ht="30.75" customHeight="1" x14ac:dyDescent="0.25"/>
    <row r="59008" ht="30.75" customHeight="1" x14ac:dyDescent="0.25"/>
    <row r="59009" ht="30.75" customHeight="1" x14ac:dyDescent="0.25"/>
    <row r="59010" ht="30.75" customHeight="1" x14ac:dyDescent="0.25"/>
    <row r="59011" ht="30.75" customHeight="1" x14ac:dyDescent="0.25"/>
    <row r="59012" ht="30.75" customHeight="1" x14ac:dyDescent="0.25"/>
    <row r="59013" ht="30.75" customHeight="1" x14ac:dyDescent="0.25"/>
    <row r="59014" ht="30.75" customHeight="1" x14ac:dyDescent="0.25"/>
    <row r="59015" ht="30.75" customHeight="1" x14ac:dyDescent="0.25"/>
    <row r="59016" ht="30.75" customHeight="1" x14ac:dyDescent="0.25"/>
    <row r="59017" ht="30.75" customHeight="1" x14ac:dyDescent="0.25"/>
    <row r="59018" ht="30.75" customHeight="1" x14ac:dyDescent="0.25"/>
    <row r="59019" ht="30.75" customHeight="1" x14ac:dyDescent="0.25"/>
    <row r="59020" ht="30.75" customHeight="1" x14ac:dyDescent="0.25"/>
    <row r="59021" ht="30.75" customHeight="1" x14ac:dyDescent="0.25"/>
    <row r="59022" ht="30.75" customHeight="1" x14ac:dyDescent="0.25"/>
    <row r="59023" ht="30.75" customHeight="1" x14ac:dyDescent="0.25"/>
    <row r="59024" ht="30.75" customHeight="1" x14ac:dyDescent="0.25"/>
    <row r="59025" ht="30.75" customHeight="1" x14ac:dyDescent="0.25"/>
    <row r="59026" ht="30.75" customHeight="1" x14ac:dyDescent="0.25"/>
    <row r="59027" ht="30.75" customHeight="1" x14ac:dyDescent="0.25"/>
    <row r="59028" ht="30.75" customHeight="1" x14ac:dyDescent="0.25"/>
    <row r="59029" ht="30.75" customHeight="1" x14ac:dyDescent="0.25"/>
    <row r="59030" ht="30.75" customHeight="1" x14ac:dyDescent="0.25"/>
    <row r="59031" ht="30.75" customHeight="1" x14ac:dyDescent="0.25"/>
    <row r="59032" ht="30.75" customHeight="1" x14ac:dyDescent="0.25"/>
    <row r="59033" ht="30.75" customHeight="1" x14ac:dyDescent="0.25"/>
    <row r="59034" ht="30.75" customHeight="1" x14ac:dyDescent="0.25"/>
    <row r="59035" ht="30.75" customHeight="1" x14ac:dyDescent="0.25"/>
    <row r="59036" ht="30.75" customHeight="1" x14ac:dyDescent="0.25"/>
    <row r="59037" ht="30.75" customHeight="1" x14ac:dyDescent="0.25"/>
    <row r="59038" ht="30.75" customHeight="1" x14ac:dyDescent="0.25"/>
    <row r="59039" ht="30.75" customHeight="1" x14ac:dyDescent="0.25"/>
    <row r="59040" ht="30.75" customHeight="1" x14ac:dyDescent="0.25"/>
    <row r="59041" ht="30.75" customHeight="1" x14ac:dyDescent="0.25"/>
    <row r="59042" ht="30.75" customHeight="1" x14ac:dyDescent="0.25"/>
    <row r="59043" ht="30.75" customHeight="1" x14ac:dyDescent="0.25"/>
    <row r="59044" ht="30.75" customHeight="1" x14ac:dyDescent="0.25"/>
    <row r="59045" ht="30.75" customHeight="1" x14ac:dyDescent="0.25"/>
    <row r="59046" ht="30.75" customHeight="1" x14ac:dyDescent="0.25"/>
    <row r="59047" ht="30.75" customHeight="1" x14ac:dyDescent="0.25"/>
    <row r="59048" ht="30.75" customHeight="1" x14ac:dyDescent="0.25"/>
    <row r="59049" ht="30.75" customHeight="1" x14ac:dyDescent="0.25"/>
    <row r="59050" ht="30.75" customHeight="1" x14ac:dyDescent="0.25"/>
    <row r="59051" ht="30.75" customHeight="1" x14ac:dyDescent="0.25"/>
    <row r="59052" ht="30.75" customHeight="1" x14ac:dyDescent="0.25"/>
    <row r="59053" ht="30.75" customHeight="1" x14ac:dyDescent="0.25"/>
    <row r="59054" ht="30.75" customHeight="1" x14ac:dyDescent="0.25"/>
    <row r="59055" ht="30.75" customHeight="1" x14ac:dyDescent="0.25"/>
    <row r="59056" ht="30.75" customHeight="1" x14ac:dyDescent="0.25"/>
    <row r="59057" ht="30.75" customHeight="1" x14ac:dyDescent="0.25"/>
    <row r="59058" ht="30.75" customHeight="1" x14ac:dyDescent="0.25"/>
    <row r="59059" ht="30.75" customHeight="1" x14ac:dyDescent="0.25"/>
    <row r="59060" ht="30.75" customHeight="1" x14ac:dyDescent="0.25"/>
    <row r="59061" ht="30.75" customHeight="1" x14ac:dyDescent="0.25"/>
    <row r="59062" ht="30.75" customHeight="1" x14ac:dyDescent="0.25"/>
    <row r="59063" ht="30.75" customHeight="1" x14ac:dyDescent="0.25"/>
    <row r="59064" ht="30.75" customHeight="1" x14ac:dyDescent="0.25"/>
    <row r="59065" ht="30.75" customHeight="1" x14ac:dyDescent="0.25"/>
    <row r="59066" ht="30.75" customHeight="1" x14ac:dyDescent="0.25"/>
    <row r="59067" ht="30.75" customHeight="1" x14ac:dyDescent="0.25"/>
    <row r="59068" ht="30.75" customHeight="1" x14ac:dyDescent="0.25"/>
    <row r="59069" ht="30.75" customHeight="1" x14ac:dyDescent="0.25"/>
    <row r="59070" ht="30.75" customHeight="1" x14ac:dyDescent="0.25"/>
    <row r="59071" ht="30.75" customHeight="1" x14ac:dyDescent="0.25"/>
    <row r="59072" ht="30.75" customHeight="1" x14ac:dyDescent="0.25"/>
    <row r="59073" ht="30.75" customHeight="1" x14ac:dyDescent="0.25"/>
    <row r="59074" ht="30.75" customHeight="1" x14ac:dyDescent="0.25"/>
    <row r="59075" ht="30.75" customHeight="1" x14ac:dyDescent="0.25"/>
    <row r="59076" ht="30.75" customHeight="1" x14ac:dyDescent="0.25"/>
    <row r="59077" ht="30.75" customHeight="1" x14ac:dyDescent="0.25"/>
    <row r="59078" ht="30.75" customHeight="1" x14ac:dyDescent="0.25"/>
    <row r="59079" ht="30.75" customHeight="1" x14ac:dyDescent="0.25"/>
    <row r="59080" ht="30.75" customHeight="1" x14ac:dyDescent="0.25"/>
    <row r="59081" ht="30.75" customHeight="1" x14ac:dyDescent="0.25"/>
    <row r="59082" ht="30.75" customHeight="1" x14ac:dyDescent="0.25"/>
    <row r="59083" ht="30.75" customHeight="1" x14ac:dyDescent="0.25"/>
    <row r="59084" ht="30.75" customHeight="1" x14ac:dyDescent="0.25"/>
    <row r="59085" ht="30.75" customHeight="1" x14ac:dyDescent="0.25"/>
    <row r="59086" ht="30.75" customHeight="1" x14ac:dyDescent="0.25"/>
    <row r="59087" ht="30.75" customHeight="1" x14ac:dyDescent="0.25"/>
    <row r="59088" ht="30.75" customHeight="1" x14ac:dyDescent="0.25"/>
    <row r="59089" ht="30.75" customHeight="1" x14ac:dyDescent="0.25"/>
    <row r="59090" ht="30.75" customHeight="1" x14ac:dyDescent="0.25"/>
    <row r="59091" ht="30.75" customHeight="1" x14ac:dyDescent="0.25"/>
    <row r="59092" ht="30.75" customHeight="1" x14ac:dyDescent="0.25"/>
    <row r="59093" ht="30.75" customHeight="1" x14ac:dyDescent="0.25"/>
    <row r="59094" ht="30.75" customHeight="1" x14ac:dyDescent="0.25"/>
    <row r="59095" ht="30.75" customHeight="1" x14ac:dyDescent="0.25"/>
    <row r="59096" ht="30.75" customHeight="1" x14ac:dyDescent="0.25"/>
    <row r="59097" ht="30.75" customHeight="1" x14ac:dyDescent="0.25"/>
    <row r="59098" ht="30.75" customHeight="1" x14ac:dyDescent="0.25"/>
    <row r="59099" ht="30.75" customHeight="1" x14ac:dyDescent="0.25"/>
    <row r="59100" ht="30.75" customHeight="1" x14ac:dyDescent="0.25"/>
    <row r="59101" ht="30.75" customHeight="1" x14ac:dyDescent="0.25"/>
    <row r="59102" ht="30.75" customHeight="1" x14ac:dyDescent="0.25"/>
    <row r="59103" ht="30.75" customHeight="1" x14ac:dyDescent="0.25"/>
    <row r="59104" ht="30.75" customHeight="1" x14ac:dyDescent="0.25"/>
    <row r="59105" ht="30.75" customHeight="1" x14ac:dyDescent="0.25"/>
    <row r="59106" ht="30.75" customHeight="1" x14ac:dyDescent="0.25"/>
    <row r="59107" ht="30.75" customHeight="1" x14ac:dyDescent="0.25"/>
    <row r="59108" ht="30.75" customHeight="1" x14ac:dyDescent="0.25"/>
    <row r="59109" ht="30.75" customHeight="1" x14ac:dyDescent="0.25"/>
    <row r="59110" ht="30.75" customHeight="1" x14ac:dyDescent="0.25"/>
    <row r="59111" ht="30.75" customHeight="1" x14ac:dyDescent="0.25"/>
    <row r="59112" ht="30.75" customHeight="1" x14ac:dyDescent="0.25"/>
    <row r="59113" ht="30.75" customHeight="1" x14ac:dyDescent="0.25"/>
    <row r="59114" ht="30.75" customHeight="1" x14ac:dyDescent="0.25"/>
    <row r="59115" ht="30.75" customHeight="1" x14ac:dyDescent="0.25"/>
    <row r="59116" ht="30.75" customHeight="1" x14ac:dyDescent="0.25"/>
    <row r="59117" ht="30.75" customHeight="1" x14ac:dyDescent="0.25"/>
    <row r="59118" ht="30.75" customHeight="1" x14ac:dyDescent="0.25"/>
    <row r="59119" ht="30.75" customHeight="1" x14ac:dyDescent="0.25"/>
    <row r="59120" ht="30.75" customHeight="1" x14ac:dyDescent="0.25"/>
    <row r="59121" ht="30.75" customHeight="1" x14ac:dyDescent="0.25"/>
    <row r="59122" ht="30.75" customHeight="1" x14ac:dyDescent="0.25"/>
    <row r="59123" ht="30.75" customHeight="1" x14ac:dyDescent="0.25"/>
    <row r="59124" ht="30.75" customHeight="1" x14ac:dyDescent="0.25"/>
    <row r="59125" ht="30.75" customHeight="1" x14ac:dyDescent="0.25"/>
    <row r="59126" ht="30.75" customHeight="1" x14ac:dyDescent="0.25"/>
    <row r="59127" ht="30.75" customHeight="1" x14ac:dyDescent="0.25"/>
    <row r="59128" ht="30.75" customHeight="1" x14ac:dyDescent="0.25"/>
    <row r="59129" ht="30.75" customHeight="1" x14ac:dyDescent="0.25"/>
    <row r="59130" ht="30.75" customHeight="1" x14ac:dyDescent="0.25"/>
    <row r="59131" ht="30.75" customHeight="1" x14ac:dyDescent="0.25"/>
    <row r="59132" ht="30.75" customHeight="1" x14ac:dyDescent="0.25"/>
    <row r="59133" ht="30.75" customHeight="1" x14ac:dyDescent="0.25"/>
    <row r="59134" ht="30.75" customHeight="1" x14ac:dyDescent="0.25"/>
    <row r="59135" ht="30.75" customHeight="1" x14ac:dyDescent="0.25"/>
    <row r="59136" ht="30.75" customHeight="1" x14ac:dyDescent="0.25"/>
    <row r="59137" ht="30.75" customHeight="1" x14ac:dyDescent="0.25"/>
    <row r="59138" ht="30.75" customHeight="1" x14ac:dyDescent="0.25"/>
    <row r="59139" ht="30.75" customHeight="1" x14ac:dyDescent="0.25"/>
    <row r="59140" ht="30.75" customHeight="1" x14ac:dyDescent="0.25"/>
    <row r="59141" ht="30.75" customHeight="1" x14ac:dyDescent="0.25"/>
    <row r="59142" ht="30.75" customHeight="1" x14ac:dyDescent="0.25"/>
    <row r="59143" ht="30.75" customHeight="1" x14ac:dyDescent="0.25"/>
    <row r="59144" ht="30.75" customHeight="1" x14ac:dyDescent="0.25"/>
    <row r="59145" ht="30.75" customHeight="1" x14ac:dyDescent="0.25"/>
    <row r="59146" ht="30.75" customHeight="1" x14ac:dyDescent="0.25"/>
    <row r="59147" ht="30.75" customHeight="1" x14ac:dyDescent="0.25"/>
    <row r="59148" ht="30.75" customHeight="1" x14ac:dyDescent="0.25"/>
    <row r="59149" ht="30.75" customHeight="1" x14ac:dyDescent="0.25"/>
    <row r="59150" ht="30.75" customHeight="1" x14ac:dyDescent="0.25"/>
    <row r="59151" ht="30.75" customHeight="1" x14ac:dyDescent="0.25"/>
    <row r="59152" ht="30.75" customHeight="1" x14ac:dyDescent="0.25"/>
    <row r="59153" ht="30.75" customHeight="1" x14ac:dyDescent="0.25"/>
    <row r="59154" ht="30.75" customHeight="1" x14ac:dyDescent="0.25"/>
    <row r="59155" ht="30.75" customHeight="1" x14ac:dyDescent="0.25"/>
    <row r="59156" ht="30.75" customHeight="1" x14ac:dyDescent="0.25"/>
    <row r="59157" ht="30.75" customHeight="1" x14ac:dyDescent="0.25"/>
    <row r="59158" ht="30.75" customHeight="1" x14ac:dyDescent="0.25"/>
    <row r="59159" ht="30.75" customHeight="1" x14ac:dyDescent="0.25"/>
    <row r="59160" ht="30.75" customHeight="1" x14ac:dyDescent="0.25"/>
    <row r="59161" ht="30.75" customHeight="1" x14ac:dyDescent="0.25"/>
    <row r="59162" ht="30.75" customHeight="1" x14ac:dyDescent="0.25"/>
    <row r="59163" ht="30.75" customHeight="1" x14ac:dyDescent="0.25"/>
    <row r="59164" ht="30.75" customHeight="1" x14ac:dyDescent="0.25"/>
    <row r="59165" ht="30.75" customHeight="1" x14ac:dyDescent="0.25"/>
    <row r="59166" ht="30.75" customHeight="1" x14ac:dyDescent="0.25"/>
    <row r="59167" ht="30.75" customHeight="1" x14ac:dyDescent="0.25"/>
    <row r="59168" ht="30.75" customHeight="1" x14ac:dyDescent="0.25"/>
    <row r="59169" ht="30.75" customHeight="1" x14ac:dyDescent="0.25"/>
    <row r="59170" ht="30.75" customHeight="1" x14ac:dyDescent="0.25"/>
    <row r="59171" ht="30.75" customHeight="1" x14ac:dyDescent="0.25"/>
    <row r="59172" ht="30.75" customHeight="1" x14ac:dyDescent="0.25"/>
    <row r="59173" ht="30.75" customHeight="1" x14ac:dyDescent="0.25"/>
    <row r="59174" ht="30.75" customHeight="1" x14ac:dyDescent="0.25"/>
    <row r="59175" ht="30.75" customHeight="1" x14ac:dyDescent="0.25"/>
    <row r="59176" ht="30.75" customHeight="1" x14ac:dyDescent="0.25"/>
    <row r="59177" ht="30.75" customHeight="1" x14ac:dyDescent="0.25"/>
    <row r="59178" ht="30.75" customHeight="1" x14ac:dyDescent="0.25"/>
    <row r="59179" ht="30.75" customHeight="1" x14ac:dyDescent="0.25"/>
    <row r="59180" ht="30.75" customHeight="1" x14ac:dyDescent="0.25"/>
    <row r="59181" ht="30.75" customHeight="1" x14ac:dyDescent="0.25"/>
    <row r="59182" ht="30.75" customHeight="1" x14ac:dyDescent="0.25"/>
    <row r="59183" ht="30.75" customHeight="1" x14ac:dyDescent="0.25"/>
    <row r="59184" ht="30.75" customHeight="1" x14ac:dyDescent="0.25"/>
    <row r="59185" ht="30.75" customHeight="1" x14ac:dyDescent="0.25"/>
    <row r="59186" ht="30.75" customHeight="1" x14ac:dyDescent="0.25"/>
    <row r="59187" ht="30.75" customHeight="1" x14ac:dyDescent="0.25"/>
    <row r="59188" ht="30.75" customHeight="1" x14ac:dyDescent="0.25"/>
    <row r="59189" ht="30.75" customHeight="1" x14ac:dyDescent="0.25"/>
    <row r="59190" ht="30.75" customHeight="1" x14ac:dyDescent="0.25"/>
    <row r="59191" ht="30.75" customHeight="1" x14ac:dyDescent="0.25"/>
    <row r="59192" ht="30.75" customHeight="1" x14ac:dyDescent="0.25"/>
    <row r="59193" ht="30.75" customHeight="1" x14ac:dyDescent="0.25"/>
    <row r="59194" ht="30.75" customHeight="1" x14ac:dyDescent="0.25"/>
    <row r="59195" ht="30.75" customHeight="1" x14ac:dyDescent="0.25"/>
    <row r="59196" ht="30.75" customHeight="1" x14ac:dyDescent="0.25"/>
    <row r="59197" ht="30.75" customHeight="1" x14ac:dyDescent="0.25"/>
    <row r="59198" ht="30.75" customHeight="1" x14ac:dyDescent="0.25"/>
    <row r="59199" ht="30.75" customHeight="1" x14ac:dyDescent="0.25"/>
    <row r="59200" ht="30.75" customHeight="1" x14ac:dyDescent="0.25"/>
    <row r="59201" ht="30.75" customHeight="1" x14ac:dyDescent="0.25"/>
    <row r="59202" ht="30.75" customHeight="1" x14ac:dyDescent="0.25"/>
    <row r="59203" ht="30.75" customHeight="1" x14ac:dyDescent="0.25"/>
    <row r="59204" ht="30.75" customHeight="1" x14ac:dyDescent="0.25"/>
    <row r="59205" ht="30.75" customHeight="1" x14ac:dyDescent="0.25"/>
    <row r="59206" ht="30.75" customHeight="1" x14ac:dyDescent="0.25"/>
    <row r="59207" ht="30.75" customHeight="1" x14ac:dyDescent="0.25"/>
    <row r="59208" ht="30.75" customHeight="1" x14ac:dyDescent="0.25"/>
    <row r="59209" ht="30.75" customHeight="1" x14ac:dyDescent="0.25"/>
    <row r="59210" ht="30.75" customHeight="1" x14ac:dyDescent="0.25"/>
    <row r="59211" ht="30.75" customHeight="1" x14ac:dyDescent="0.25"/>
    <row r="59212" ht="30.75" customHeight="1" x14ac:dyDescent="0.25"/>
    <row r="59213" ht="30.75" customHeight="1" x14ac:dyDescent="0.25"/>
    <row r="59214" ht="30.75" customHeight="1" x14ac:dyDescent="0.25"/>
    <row r="59215" ht="30.75" customHeight="1" x14ac:dyDescent="0.25"/>
    <row r="59216" ht="30.75" customHeight="1" x14ac:dyDescent="0.25"/>
    <row r="59217" ht="30.75" customHeight="1" x14ac:dyDescent="0.25"/>
    <row r="59218" ht="30.75" customHeight="1" x14ac:dyDescent="0.25"/>
    <row r="59219" ht="30.75" customHeight="1" x14ac:dyDescent="0.25"/>
    <row r="59220" ht="30.75" customHeight="1" x14ac:dyDescent="0.25"/>
    <row r="59221" ht="30.75" customHeight="1" x14ac:dyDescent="0.25"/>
    <row r="59222" ht="30.75" customHeight="1" x14ac:dyDescent="0.25"/>
    <row r="59223" ht="30.75" customHeight="1" x14ac:dyDescent="0.25"/>
    <row r="59224" ht="30.75" customHeight="1" x14ac:dyDescent="0.25"/>
    <row r="59225" ht="30.75" customHeight="1" x14ac:dyDescent="0.25"/>
    <row r="59226" ht="30.75" customHeight="1" x14ac:dyDescent="0.25"/>
    <row r="59227" ht="30.75" customHeight="1" x14ac:dyDescent="0.25"/>
    <row r="59228" ht="30.75" customHeight="1" x14ac:dyDescent="0.25"/>
    <row r="59229" ht="30.75" customHeight="1" x14ac:dyDescent="0.25"/>
    <row r="59230" ht="30.75" customHeight="1" x14ac:dyDescent="0.25"/>
    <row r="59231" ht="30.75" customHeight="1" x14ac:dyDescent="0.25"/>
    <row r="59232" ht="30.75" customHeight="1" x14ac:dyDescent="0.25"/>
    <row r="59233" ht="30.75" customHeight="1" x14ac:dyDescent="0.25"/>
    <row r="59234" ht="30.75" customHeight="1" x14ac:dyDescent="0.25"/>
    <row r="59235" ht="30.75" customHeight="1" x14ac:dyDescent="0.25"/>
    <row r="59236" ht="30.75" customHeight="1" x14ac:dyDescent="0.25"/>
    <row r="59237" ht="30.75" customHeight="1" x14ac:dyDescent="0.25"/>
    <row r="59238" ht="30.75" customHeight="1" x14ac:dyDescent="0.25"/>
    <row r="59239" ht="30.75" customHeight="1" x14ac:dyDescent="0.25"/>
    <row r="59240" ht="30.75" customHeight="1" x14ac:dyDescent="0.25"/>
    <row r="59241" ht="30.75" customHeight="1" x14ac:dyDescent="0.25"/>
    <row r="59242" ht="30.75" customHeight="1" x14ac:dyDescent="0.25"/>
    <row r="59243" ht="30.75" customHeight="1" x14ac:dyDescent="0.25"/>
    <row r="59244" ht="30.75" customHeight="1" x14ac:dyDescent="0.25"/>
    <row r="59245" ht="30.75" customHeight="1" x14ac:dyDescent="0.25"/>
    <row r="59246" ht="30.75" customHeight="1" x14ac:dyDescent="0.25"/>
    <row r="59247" ht="30.75" customHeight="1" x14ac:dyDescent="0.25"/>
    <row r="59248" ht="30.75" customHeight="1" x14ac:dyDescent="0.25"/>
    <row r="59249" ht="30.75" customHeight="1" x14ac:dyDescent="0.25"/>
    <row r="59250" ht="30.75" customHeight="1" x14ac:dyDescent="0.25"/>
    <row r="59251" ht="30.75" customHeight="1" x14ac:dyDescent="0.25"/>
    <row r="59252" ht="30.75" customHeight="1" x14ac:dyDescent="0.25"/>
    <row r="59253" ht="30.75" customHeight="1" x14ac:dyDescent="0.25"/>
    <row r="59254" ht="30.75" customHeight="1" x14ac:dyDescent="0.25"/>
    <row r="59255" ht="30.75" customHeight="1" x14ac:dyDescent="0.25"/>
    <row r="59256" ht="30.75" customHeight="1" x14ac:dyDescent="0.25"/>
    <row r="59257" ht="30.75" customHeight="1" x14ac:dyDescent="0.25"/>
    <row r="59258" ht="30.75" customHeight="1" x14ac:dyDescent="0.25"/>
    <row r="59259" ht="30.75" customHeight="1" x14ac:dyDescent="0.25"/>
    <row r="59260" ht="30.75" customHeight="1" x14ac:dyDescent="0.25"/>
    <row r="59261" ht="30.75" customHeight="1" x14ac:dyDescent="0.25"/>
    <row r="59262" ht="30.75" customHeight="1" x14ac:dyDescent="0.25"/>
    <row r="59263" ht="30.75" customHeight="1" x14ac:dyDescent="0.25"/>
    <row r="59264" ht="30.75" customHeight="1" x14ac:dyDescent="0.25"/>
    <row r="59265" ht="30.75" customHeight="1" x14ac:dyDescent="0.25"/>
    <row r="59266" ht="30.75" customHeight="1" x14ac:dyDescent="0.25"/>
    <row r="59267" ht="30.75" customHeight="1" x14ac:dyDescent="0.25"/>
    <row r="59268" ht="30.75" customHeight="1" x14ac:dyDescent="0.25"/>
    <row r="59269" ht="30.75" customHeight="1" x14ac:dyDescent="0.25"/>
    <row r="59270" ht="30.75" customHeight="1" x14ac:dyDescent="0.25"/>
    <row r="59271" ht="30.75" customHeight="1" x14ac:dyDescent="0.25"/>
    <row r="59272" ht="30.75" customHeight="1" x14ac:dyDescent="0.25"/>
    <row r="59273" ht="30.75" customHeight="1" x14ac:dyDescent="0.25"/>
    <row r="59274" ht="30.75" customHeight="1" x14ac:dyDescent="0.25"/>
    <row r="59275" ht="30.75" customHeight="1" x14ac:dyDescent="0.25"/>
    <row r="59276" ht="30.75" customHeight="1" x14ac:dyDescent="0.25"/>
    <row r="59277" ht="30.75" customHeight="1" x14ac:dyDescent="0.25"/>
    <row r="59278" ht="30.75" customHeight="1" x14ac:dyDescent="0.25"/>
    <row r="59279" ht="30.75" customHeight="1" x14ac:dyDescent="0.25"/>
    <row r="59280" ht="30.75" customHeight="1" x14ac:dyDescent="0.25"/>
    <row r="59281" ht="30.75" customHeight="1" x14ac:dyDescent="0.25"/>
    <row r="59282" ht="30.75" customHeight="1" x14ac:dyDescent="0.25"/>
    <row r="59283" ht="30.75" customHeight="1" x14ac:dyDescent="0.25"/>
    <row r="59284" ht="30.75" customHeight="1" x14ac:dyDescent="0.25"/>
    <row r="59285" ht="30.75" customHeight="1" x14ac:dyDescent="0.25"/>
    <row r="59286" ht="30.75" customHeight="1" x14ac:dyDescent="0.25"/>
    <row r="59287" ht="30.75" customHeight="1" x14ac:dyDescent="0.25"/>
    <row r="59288" ht="30.75" customHeight="1" x14ac:dyDescent="0.25"/>
    <row r="59289" ht="30.75" customHeight="1" x14ac:dyDescent="0.25"/>
    <row r="59290" ht="30.75" customHeight="1" x14ac:dyDescent="0.25"/>
    <row r="59291" ht="30.75" customHeight="1" x14ac:dyDescent="0.25"/>
    <row r="59292" ht="30.75" customHeight="1" x14ac:dyDescent="0.25"/>
    <row r="59293" ht="30.75" customHeight="1" x14ac:dyDescent="0.25"/>
    <row r="59294" ht="30.75" customHeight="1" x14ac:dyDescent="0.25"/>
    <row r="59295" ht="30.75" customHeight="1" x14ac:dyDescent="0.25"/>
    <row r="59296" ht="30.75" customHeight="1" x14ac:dyDescent="0.25"/>
    <row r="59297" ht="30.75" customHeight="1" x14ac:dyDescent="0.25"/>
    <row r="59298" ht="30.75" customHeight="1" x14ac:dyDescent="0.25"/>
    <row r="59299" ht="30.75" customHeight="1" x14ac:dyDescent="0.25"/>
    <row r="59300" ht="30.75" customHeight="1" x14ac:dyDescent="0.25"/>
    <row r="59301" ht="30.75" customHeight="1" x14ac:dyDescent="0.25"/>
    <row r="59302" ht="30.75" customHeight="1" x14ac:dyDescent="0.25"/>
    <row r="59303" ht="30.75" customHeight="1" x14ac:dyDescent="0.25"/>
    <row r="59304" ht="30.75" customHeight="1" x14ac:dyDescent="0.25"/>
    <row r="59305" ht="30.75" customHeight="1" x14ac:dyDescent="0.25"/>
    <row r="59306" ht="30.75" customHeight="1" x14ac:dyDescent="0.25"/>
    <row r="59307" ht="30.75" customHeight="1" x14ac:dyDescent="0.25"/>
    <row r="59308" ht="30.75" customHeight="1" x14ac:dyDescent="0.25"/>
    <row r="59309" ht="30.75" customHeight="1" x14ac:dyDescent="0.25"/>
    <row r="59310" ht="30.75" customHeight="1" x14ac:dyDescent="0.25"/>
    <row r="59311" ht="30.75" customHeight="1" x14ac:dyDescent="0.25"/>
    <row r="59312" ht="30.75" customHeight="1" x14ac:dyDescent="0.25"/>
    <row r="59313" ht="30.75" customHeight="1" x14ac:dyDescent="0.25"/>
    <row r="59314" ht="30.75" customHeight="1" x14ac:dyDescent="0.25"/>
    <row r="59315" ht="30.75" customHeight="1" x14ac:dyDescent="0.25"/>
    <row r="59316" ht="30.75" customHeight="1" x14ac:dyDescent="0.25"/>
    <row r="59317" ht="30.75" customHeight="1" x14ac:dyDescent="0.25"/>
    <row r="59318" ht="30.75" customHeight="1" x14ac:dyDescent="0.25"/>
    <row r="59319" ht="30.75" customHeight="1" x14ac:dyDescent="0.25"/>
    <row r="59320" ht="30.75" customHeight="1" x14ac:dyDescent="0.25"/>
    <row r="59321" ht="30.75" customHeight="1" x14ac:dyDescent="0.25"/>
    <row r="59322" ht="30.75" customHeight="1" x14ac:dyDescent="0.25"/>
    <row r="59323" ht="30.75" customHeight="1" x14ac:dyDescent="0.25"/>
    <row r="59324" ht="30.75" customHeight="1" x14ac:dyDescent="0.25"/>
    <row r="59325" ht="30.75" customHeight="1" x14ac:dyDescent="0.25"/>
    <row r="59326" ht="30.75" customHeight="1" x14ac:dyDescent="0.25"/>
    <row r="59327" ht="30.75" customHeight="1" x14ac:dyDescent="0.25"/>
    <row r="59328" ht="30.75" customHeight="1" x14ac:dyDescent="0.25"/>
    <row r="59329" ht="30.75" customHeight="1" x14ac:dyDescent="0.25"/>
    <row r="59330" ht="30.75" customHeight="1" x14ac:dyDescent="0.25"/>
    <row r="59331" ht="30.75" customHeight="1" x14ac:dyDescent="0.25"/>
    <row r="59332" ht="30.75" customHeight="1" x14ac:dyDescent="0.25"/>
    <row r="59333" ht="30.75" customHeight="1" x14ac:dyDescent="0.25"/>
    <row r="59334" ht="30.75" customHeight="1" x14ac:dyDescent="0.25"/>
    <row r="59335" ht="30.75" customHeight="1" x14ac:dyDescent="0.25"/>
    <row r="59336" ht="30.75" customHeight="1" x14ac:dyDescent="0.25"/>
    <row r="59337" ht="30.75" customHeight="1" x14ac:dyDescent="0.25"/>
    <row r="59338" ht="30.75" customHeight="1" x14ac:dyDescent="0.25"/>
    <row r="59339" ht="30.75" customHeight="1" x14ac:dyDescent="0.25"/>
    <row r="59340" ht="30.75" customHeight="1" x14ac:dyDescent="0.25"/>
    <row r="59341" ht="30.75" customHeight="1" x14ac:dyDescent="0.25"/>
    <row r="59342" ht="30.75" customHeight="1" x14ac:dyDescent="0.25"/>
    <row r="59343" ht="30.75" customHeight="1" x14ac:dyDescent="0.25"/>
    <row r="59344" ht="30.75" customHeight="1" x14ac:dyDescent="0.25"/>
    <row r="59345" ht="30.75" customHeight="1" x14ac:dyDescent="0.25"/>
    <row r="59346" ht="30.75" customHeight="1" x14ac:dyDescent="0.25"/>
    <row r="59347" ht="30.75" customHeight="1" x14ac:dyDescent="0.25"/>
    <row r="59348" ht="30.75" customHeight="1" x14ac:dyDescent="0.25"/>
    <row r="59349" ht="30.75" customHeight="1" x14ac:dyDescent="0.25"/>
    <row r="59350" ht="30.75" customHeight="1" x14ac:dyDescent="0.25"/>
    <row r="59351" ht="30.75" customHeight="1" x14ac:dyDescent="0.25"/>
    <row r="59352" ht="30.75" customHeight="1" x14ac:dyDescent="0.25"/>
    <row r="59353" ht="30.75" customHeight="1" x14ac:dyDescent="0.25"/>
    <row r="59354" ht="30.75" customHeight="1" x14ac:dyDescent="0.25"/>
    <row r="59355" ht="30.75" customHeight="1" x14ac:dyDescent="0.25"/>
    <row r="59356" ht="30.75" customHeight="1" x14ac:dyDescent="0.25"/>
    <row r="59357" ht="30.75" customHeight="1" x14ac:dyDescent="0.25"/>
    <row r="59358" ht="30.75" customHeight="1" x14ac:dyDescent="0.25"/>
    <row r="59359" ht="30.75" customHeight="1" x14ac:dyDescent="0.25"/>
    <row r="59360" ht="30.75" customHeight="1" x14ac:dyDescent="0.25"/>
    <row r="59361" ht="30.75" customHeight="1" x14ac:dyDescent="0.25"/>
    <row r="59362" ht="30.75" customHeight="1" x14ac:dyDescent="0.25"/>
    <row r="59363" ht="30.75" customHeight="1" x14ac:dyDescent="0.25"/>
    <row r="59364" ht="30.75" customHeight="1" x14ac:dyDescent="0.25"/>
    <row r="59365" ht="30.75" customHeight="1" x14ac:dyDescent="0.25"/>
    <row r="59366" ht="30.75" customHeight="1" x14ac:dyDescent="0.25"/>
    <row r="59367" ht="30.75" customHeight="1" x14ac:dyDescent="0.25"/>
    <row r="59368" ht="30.75" customHeight="1" x14ac:dyDescent="0.25"/>
    <row r="59369" ht="30.75" customHeight="1" x14ac:dyDescent="0.25"/>
    <row r="59370" ht="30.75" customHeight="1" x14ac:dyDescent="0.25"/>
    <row r="59371" ht="30.75" customHeight="1" x14ac:dyDescent="0.25"/>
    <row r="59372" ht="30.75" customHeight="1" x14ac:dyDescent="0.25"/>
    <row r="59373" ht="30.75" customHeight="1" x14ac:dyDescent="0.25"/>
    <row r="59374" ht="30.75" customHeight="1" x14ac:dyDescent="0.25"/>
    <row r="59375" ht="30.75" customHeight="1" x14ac:dyDescent="0.25"/>
    <row r="59376" ht="30.75" customHeight="1" x14ac:dyDescent="0.25"/>
    <row r="59377" ht="30.75" customHeight="1" x14ac:dyDescent="0.25"/>
    <row r="59378" ht="30.75" customHeight="1" x14ac:dyDescent="0.25"/>
    <row r="59379" ht="30.75" customHeight="1" x14ac:dyDescent="0.25"/>
    <row r="59380" ht="30.75" customHeight="1" x14ac:dyDescent="0.25"/>
    <row r="59381" ht="30.75" customHeight="1" x14ac:dyDescent="0.25"/>
    <row r="59382" ht="30.75" customHeight="1" x14ac:dyDescent="0.25"/>
    <row r="59383" ht="30.75" customHeight="1" x14ac:dyDescent="0.25"/>
    <row r="59384" ht="30.75" customHeight="1" x14ac:dyDescent="0.25"/>
    <row r="59385" ht="30.75" customHeight="1" x14ac:dyDescent="0.25"/>
    <row r="59386" ht="30.75" customHeight="1" x14ac:dyDescent="0.25"/>
    <row r="59387" ht="30.75" customHeight="1" x14ac:dyDescent="0.25"/>
    <row r="59388" ht="30.75" customHeight="1" x14ac:dyDescent="0.25"/>
    <row r="59389" ht="30.75" customHeight="1" x14ac:dyDescent="0.25"/>
    <row r="59390" ht="30.75" customHeight="1" x14ac:dyDescent="0.25"/>
    <row r="59391" ht="30.75" customHeight="1" x14ac:dyDescent="0.25"/>
    <row r="59392" ht="30.75" customHeight="1" x14ac:dyDescent="0.25"/>
    <row r="59393" ht="30.75" customHeight="1" x14ac:dyDescent="0.25"/>
    <row r="59394" ht="30.75" customHeight="1" x14ac:dyDescent="0.25"/>
    <row r="59395" ht="30.75" customHeight="1" x14ac:dyDescent="0.25"/>
    <row r="59396" ht="30.75" customHeight="1" x14ac:dyDescent="0.25"/>
    <row r="59397" ht="30.75" customHeight="1" x14ac:dyDescent="0.25"/>
    <row r="59398" ht="30.75" customHeight="1" x14ac:dyDescent="0.25"/>
    <row r="59399" ht="30.75" customHeight="1" x14ac:dyDescent="0.25"/>
    <row r="59400" ht="30.75" customHeight="1" x14ac:dyDescent="0.25"/>
    <row r="59401" ht="30.75" customHeight="1" x14ac:dyDescent="0.25"/>
    <row r="59402" ht="30.75" customHeight="1" x14ac:dyDescent="0.25"/>
    <row r="59403" ht="30.75" customHeight="1" x14ac:dyDescent="0.25"/>
    <row r="59404" ht="30.75" customHeight="1" x14ac:dyDescent="0.25"/>
    <row r="59405" ht="30.75" customHeight="1" x14ac:dyDescent="0.25"/>
    <row r="59406" ht="30.75" customHeight="1" x14ac:dyDescent="0.25"/>
    <row r="59407" ht="30.75" customHeight="1" x14ac:dyDescent="0.25"/>
    <row r="59408" ht="30.75" customHeight="1" x14ac:dyDescent="0.25"/>
    <row r="59409" ht="30.75" customHeight="1" x14ac:dyDescent="0.25"/>
    <row r="59410" ht="30.75" customHeight="1" x14ac:dyDescent="0.25"/>
    <row r="59411" ht="30.75" customHeight="1" x14ac:dyDescent="0.25"/>
    <row r="59412" ht="30.75" customHeight="1" x14ac:dyDescent="0.25"/>
    <row r="59413" ht="30.75" customHeight="1" x14ac:dyDescent="0.25"/>
    <row r="59414" ht="30.75" customHeight="1" x14ac:dyDescent="0.25"/>
    <row r="59415" ht="30.75" customHeight="1" x14ac:dyDescent="0.25"/>
    <row r="59416" ht="30.75" customHeight="1" x14ac:dyDescent="0.25"/>
    <row r="59417" ht="30.75" customHeight="1" x14ac:dyDescent="0.25"/>
    <row r="59418" ht="30.75" customHeight="1" x14ac:dyDescent="0.25"/>
    <row r="59419" ht="30.75" customHeight="1" x14ac:dyDescent="0.25"/>
    <row r="59420" ht="30.75" customHeight="1" x14ac:dyDescent="0.25"/>
    <row r="59421" ht="30.75" customHeight="1" x14ac:dyDescent="0.25"/>
    <row r="59422" ht="30.75" customHeight="1" x14ac:dyDescent="0.25"/>
    <row r="59423" ht="30.75" customHeight="1" x14ac:dyDescent="0.25"/>
    <row r="59424" ht="30.75" customHeight="1" x14ac:dyDescent="0.25"/>
    <row r="59425" ht="30.75" customHeight="1" x14ac:dyDescent="0.25"/>
    <row r="59426" ht="30.75" customHeight="1" x14ac:dyDescent="0.25"/>
    <row r="59427" ht="30.75" customHeight="1" x14ac:dyDescent="0.25"/>
    <row r="59428" ht="30.75" customHeight="1" x14ac:dyDescent="0.25"/>
    <row r="59429" ht="30.75" customHeight="1" x14ac:dyDescent="0.25"/>
    <row r="59430" ht="30.75" customHeight="1" x14ac:dyDescent="0.25"/>
    <row r="59431" ht="30.75" customHeight="1" x14ac:dyDescent="0.25"/>
    <row r="59432" ht="30.75" customHeight="1" x14ac:dyDescent="0.25"/>
    <row r="59433" ht="30.75" customHeight="1" x14ac:dyDescent="0.25"/>
    <row r="59434" ht="30.75" customHeight="1" x14ac:dyDescent="0.25"/>
    <row r="59435" ht="30.75" customHeight="1" x14ac:dyDescent="0.25"/>
    <row r="59436" ht="30.75" customHeight="1" x14ac:dyDescent="0.25"/>
    <row r="59437" ht="30.75" customHeight="1" x14ac:dyDescent="0.25"/>
    <row r="59438" ht="30.75" customHeight="1" x14ac:dyDescent="0.25"/>
    <row r="59439" ht="30.75" customHeight="1" x14ac:dyDescent="0.25"/>
    <row r="59440" ht="30.75" customHeight="1" x14ac:dyDescent="0.25"/>
    <row r="59441" ht="30.75" customHeight="1" x14ac:dyDescent="0.25"/>
    <row r="59442" ht="30.75" customHeight="1" x14ac:dyDescent="0.25"/>
    <row r="59443" ht="30.75" customHeight="1" x14ac:dyDescent="0.25"/>
    <row r="59444" ht="30.75" customHeight="1" x14ac:dyDescent="0.25"/>
    <row r="59445" ht="30.75" customHeight="1" x14ac:dyDescent="0.25"/>
    <row r="59446" ht="30.75" customHeight="1" x14ac:dyDescent="0.25"/>
    <row r="59447" ht="30.75" customHeight="1" x14ac:dyDescent="0.25"/>
    <row r="59448" ht="30.75" customHeight="1" x14ac:dyDescent="0.25"/>
    <row r="59449" ht="30.75" customHeight="1" x14ac:dyDescent="0.25"/>
    <row r="59450" ht="30.75" customHeight="1" x14ac:dyDescent="0.25"/>
    <row r="59451" ht="30.75" customHeight="1" x14ac:dyDescent="0.25"/>
    <row r="59452" ht="30.75" customHeight="1" x14ac:dyDescent="0.25"/>
    <row r="59453" ht="30.75" customHeight="1" x14ac:dyDescent="0.25"/>
    <row r="59454" ht="30.75" customHeight="1" x14ac:dyDescent="0.25"/>
    <row r="59455" ht="30.75" customHeight="1" x14ac:dyDescent="0.25"/>
    <row r="59456" ht="30.75" customHeight="1" x14ac:dyDescent="0.25"/>
    <row r="59457" ht="30.75" customHeight="1" x14ac:dyDescent="0.25"/>
    <row r="59458" ht="30.75" customHeight="1" x14ac:dyDescent="0.25"/>
    <row r="59459" ht="30.75" customHeight="1" x14ac:dyDescent="0.25"/>
    <row r="59460" ht="30.75" customHeight="1" x14ac:dyDescent="0.25"/>
    <row r="59461" ht="30.75" customHeight="1" x14ac:dyDescent="0.25"/>
    <row r="59462" ht="30.75" customHeight="1" x14ac:dyDescent="0.25"/>
    <row r="59463" ht="30.75" customHeight="1" x14ac:dyDescent="0.25"/>
    <row r="59464" ht="30.75" customHeight="1" x14ac:dyDescent="0.25"/>
    <row r="59465" ht="30.75" customHeight="1" x14ac:dyDescent="0.25"/>
    <row r="59466" ht="30.75" customHeight="1" x14ac:dyDescent="0.25"/>
    <row r="59467" ht="30.75" customHeight="1" x14ac:dyDescent="0.25"/>
    <row r="59468" ht="30.75" customHeight="1" x14ac:dyDescent="0.25"/>
    <row r="59469" ht="30.75" customHeight="1" x14ac:dyDescent="0.25"/>
    <row r="59470" ht="30.75" customHeight="1" x14ac:dyDescent="0.25"/>
    <row r="59471" ht="30.75" customHeight="1" x14ac:dyDescent="0.25"/>
    <row r="59472" ht="30.75" customHeight="1" x14ac:dyDescent="0.25"/>
    <row r="59473" ht="30.75" customHeight="1" x14ac:dyDescent="0.25"/>
    <row r="59474" ht="30.75" customHeight="1" x14ac:dyDescent="0.25"/>
    <row r="59475" ht="30.75" customHeight="1" x14ac:dyDescent="0.25"/>
    <row r="59476" ht="30.75" customHeight="1" x14ac:dyDescent="0.25"/>
    <row r="59477" ht="30.75" customHeight="1" x14ac:dyDescent="0.25"/>
    <row r="59478" ht="30.75" customHeight="1" x14ac:dyDescent="0.25"/>
    <row r="59479" ht="30.75" customHeight="1" x14ac:dyDescent="0.25"/>
    <row r="59480" ht="30.75" customHeight="1" x14ac:dyDescent="0.25"/>
    <row r="59481" ht="30.75" customHeight="1" x14ac:dyDescent="0.25"/>
    <row r="59482" ht="30.75" customHeight="1" x14ac:dyDescent="0.25"/>
    <row r="59483" ht="30.75" customHeight="1" x14ac:dyDescent="0.25"/>
    <row r="59484" ht="30.75" customHeight="1" x14ac:dyDescent="0.25"/>
    <row r="59485" ht="30.75" customHeight="1" x14ac:dyDescent="0.25"/>
    <row r="59486" ht="30.75" customHeight="1" x14ac:dyDescent="0.25"/>
    <row r="59487" ht="30.75" customHeight="1" x14ac:dyDescent="0.25"/>
    <row r="59488" ht="30.75" customHeight="1" x14ac:dyDescent="0.25"/>
    <row r="59489" ht="30.75" customHeight="1" x14ac:dyDescent="0.25"/>
    <row r="59490" ht="30.75" customHeight="1" x14ac:dyDescent="0.25"/>
    <row r="59491" ht="30.75" customHeight="1" x14ac:dyDescent="0.25"/>
    <row r="59492" ht="30.75" customHeight="1" x14ac:dyDescent="0.25"/>
    <row r="59493" ht="30.75" customHeight="1" x14ac:dyDescent="0.25"/>
    <row r="59494" ht="30.75" customHeight="1" x14ac:dyDescent="0.25"/>
    <row r="59495" ht="30.75" customHeight="1" x14ac:dyDescent="0.25"/>
    <row r="59496" ht="30.75" customHeight="1" x14ac:dyDescent="0.25"/>
    <row r="59497" ht="30.75" customHeight="1" x14ac:dyDescent="0.25"/>
    <row r="59498" ht="30.75" customHeight="1" x14ac:dyDescent="0.25"/>
    <row r="59499" ht="30.75" customHeight="1" x14ac:dyDescent="0.25"/>
    <row r="59500" ht="30.75" customHeight="1" x14ac:dyDescent="0.25"/>
    <row r="59501" ht="30.75" customHeight="1" x14ac:dyDescent="0.25"/>
    <row r="59502" ht="30.75" customHeight="1" x14ac:dyDescent="0.25"/>
    <row r="59503" ht="30.75" customHeight="1" x14ac:dyDescent="0.25"/>
    <row r="59504" ht="30.75" customHeight="1" x14ac:dyDescent="0.25"/>
    <row r="59505" ht="30.75" customHeight="1" x14ac:dyDescent="0.25"/>
    <row r="59506" ht="30.75" customHeight="1" x14ac:dyDescent="0.25"/>
    <row r="59507" ht="30.75" customHeight="1" x14ac:dyDescent="0.25"/>
    <row r="59508" ht="30.75" customHeight="1" x14ac:dyDescent="0.25"/>
    <row r="59509" ht="30.75" customHeight="1" x14ac:dyDescent="0.25"/>
    <row r="59510" ht="30.75" customHeight="1" x14ac:dyDescent="0.25"/>
    <row r="59511" ht="30.75" customHeight="1" x14ac:dyDescent="0.25"/>
    <row r="59512" ht="30.75" customHeight="1" x14ac:dyDescent="0.25"/>
    <row r="59513" ht="30.75" customHeight="1" x14ac:dyDescent="0.25"/>
    <row r="59514" ht="30.75" customHeight="1" x14ac:dyDescent="0.25"/>
    <row r="59515" ht="30.75" customHeight="1" x14ac:dyDescent="0.25"/>
    <row r="59516" ht="30.75" customHeight="1" x14ac:dyDescent="0.25"/>
    <row r="59517" ht="30.75" customHeight="1" x14ac:dyDescent="0.25"/>
    <row r="59518" ht="30.75" customHeight="1" x14ac:dyDescent="0.25"/>
    <row r="59519" ht="30.75" customHeight="1" x14ac:dyDescent="0.25"/>
    <row r="59520" ht="30.75" customHeight="1" x14ac:dyDescent="0.25"/>
    <row r="59521" ht="30.75" customHeight="1" x14ac:dyDescent="0.25"/>
    <row r="59522" ht="30.75" customHeight="1" x14ac:dyDescent="0.25"/>
    <row r="59523" ht="30.75" customHeight="1" x14ac:dyDescent="0.25"/>
    <row r="59524" ht="30.75" customHeight="1" x14ac:dyDescent="0.25"/>
    <row r="59525" ht="30.75" customHeight="1" x14ac:dyDescent="0.25"/>
    <row r="59526" ht="30.75" customHeight="1" x14ac:dyDescent="0.25"/>
    <row r="59527" ht="30.75" customHeight="1" x14ac:dyDescent="0.25"/>
    <row r="59528" ht="30.75" customHeight="1" x14ac:dyDescent="0.25"/>
    <row r="59529" ht="30.75" customHeight="1" x14ac:dyDescent="0.25"/>
    <row r="59530" ht="30.75" customHeight="1" x14ac:dyDescent="0.25"/>
    <row r="59531" ht="30.75" customHeight="1" x14ac:dyDescent="0.25"/>
    <row r="59532" ht="30.75" customHeight="1" x14ac:dyDescent="0.25"/>
    <row r="59533" ht="30.75" customHeight="1" x14ac:dyDescent="0.25"/>
    <row r="59534" ht="30.75" customHeight="1" x14ac:dyDescent="0.25"/>
    <row r="59535" ht="30.75" customHeight="1" x14ac:dyDescent="0.25"/>
    <row r="59536" ht="30.75" customHeight="1" x14ac:dyDescent="0.25"/>
    <row r="59537" ht="30.75" customHeight="1" x14ac:dyDescent="0.25"/>
    <row r="59538" ht="30.75" customHeight="1" x14ac:dyDescent="0.25"/>
    <row r="59539" ht="30.75" customHeight="1" x14ac:dyDescent="0.25"/>
    <row r="59540" ht="30.75" customHeight="1" x14ac:dyDescent="0.25"/>
    <row r="59541" ht="30.75" customHeight="1" x14ac:dyDescent="0.25"/>
    <row r="59542" ht="30.75" customHeight="1" x14ac:dyDescent="0.25"/>
    <row r="59543" ht="30.75" customHeight="1" x14ac:dyDescent="0.25"/>
    <row r="59544" ht="30.75" customHeight="1" x14ac:dyDescent="0.25"/>
    <row r="59545" ht="30.75" customHeight="1" x14ac:dyDescent="0.25"/>
    <row r="59546" ht="30.75" customHeight="1" x14ac:dyDescent="0.25"/>
    <row r="59547" ht="30.75" customHeight="1" x14ac:dyDescent="0.25"/>
    <row r="59548" ht="30.75" customHeight="1" x14ac:dyDescent="0.25"/>
    <row r="59549" ht="30.75" customHeight="1" x14ac:dyDescent="0.25"/>
    <row r="59550" ht="30.75" customHeight="1" x14ac:dyDescent="0.25"/>
    <row r="59551" ht="30.75" customHeight="1" x14ac:dyDescent="0.25"/>
    <row r="59552" ht="30.75" customHeight="1" x14ac:dyDescent="0.25"/>
    <row r="59553" ht="30.75" customHeight="1" x14ac:dyDescent="0.25"/>
    <row r="59554" ht="30.75" customHeight="1" x14ac:dyDescent="0.25"/>
    <row r="59555" ht="30.75" customHeight="1" x14ac:dyDescent="0.25"/>
    <row r="59556" ht="30.75" customHeight="1" x14ac:dyDescent="0.25"/>
    <row r="59557" ht="30.75" customHeight="1" x14ac:dyDescent="0.25"/>
    <row r="59558" ht="30.75" customHeight="1" x14ac:dyDescent="0.25"/>
    <row r="59559" ht="30.75" customHeight="1" x14ac:dyDescent="0.25"/>
    <row r="59560" ht="30.75" customHeight="1" x14ac:dyDescent="0.25"/>
    <row r="59561" ht="30.75" customHeight="1" x14ac:dyDescent="0.25"/>
    <row r="59562" ht="30.75" customHeight="1" x14ac:dyDescent="0.25"/>
    <row r="59563" ht="30.75" customHeight="1" x14ac:dyDescent="0.25"/>
    <row r="59564" ht="30.75" customHeight="1" x14ac:dyDescent="0.25"/>
    <row r="59565" ht="30.75" customHeight="1" x14ac:dyDescent="0.25"/>
    <row r="59566" ht="30.75" customHeight="1" x14ac:dyDescent="0.25"/>
    <row r="59567" ht="30.75" customHeight="1" x14ac:dyDescent="0.25"/>
    <row r="59568" ht="30.75" customHeight="1" x14ac:dyDescent="0.25"/>
    <row r="59569" ht="30.75" customHeight="1" x14ac:dyDescent="0.25"/>
    <row r="59570" ht="30.75" customHeight="1" x14ac:dyDescent="0.25"/>
    <row r="59571" ht="30.75" customHeight="1" x14ac:dyDescent="0.25"/>
    <row r="59572" ht="30.75" customHeight="1" x14ac:dyDescent="0.25"/>
    <row r="59573" ht="30.75" customHeight="1" x14ac:dyDescent="0.25"/>
    <row r="59574" ht="30.75" customHeight="1" x14ac:dyDescent="0.25"/>
    <row r="59575" ht="30.75" customHeight="1" x14ac:dyDescent="0.25"/>
    <row r="59576" ht="30.75" customHeight="1" x14ac:dyDescent="0.25"/>
    <row r="59577" ht="30.75" customHeight="1" x14ac:dyDescent="0.25"/>
    <row r="59578" ht="30.75" customHeight="1" x14ac:dyDescent="0.25"/>
    <row r="59579" ht="30.75" customHeight="1" x14ac:dyDescent="0.25"/>
    <row r="59580" ht="30.75" customHeight="1" x14ac:dyDescent="0.25"/>
    <row r="59581" ht="30.75" customHeight="1" x14ac:dyDescent="0.25"/>
    <row r="59582" ht="30.75" customHeight="1" x14ac:dyDescent="0.25"/>
    <row r="59583" ht="30.75" customHeight="1" x14ac:dyDescent="0.25"/>
    <row r="59584" ht="30.75" customHeight="1" x14ac:dyDescent="0.25"/>
    <row r="59585" ht="30.75" customHeight="1" x14ac:dyDescent="0.25"/>
    <row r="59586" ht="30.75" customHeight="1" x14ac:dyDescent="0.25"/>
    <row r="59587" ht="30.75" customHeight="1" x14ac:dyDescent="0.25"/>
    <row r="59588" ht="30.75" customHeight="1" x14ac:dyDescent="0.25"/>
    <row r="59589" ht="30.75" customHeight="1" x14ac:dyDescent="0.25"/>
    <row r="59590" ht="30.75" customHeight="1" x14ac:dyDescent="0.25"/>
    <row r="59591" ht="30.75" customHeight="1" x14ac:dyDescent="0.25"/>
    <row r="59592" ht="30.75" customHeight="1" x14ac:dyDescent="0.25"/>
    <row r="59593" ht="30.75" customHeight="1" x14ac:dyDescent="0.25"/>
    <row r="59594" ht="30.75" customHeight="1" x14ac:dyDescent="0.25"/>
    <row r="59595" ht="30.75" customHeight="1" x14ac:dyDescent="0.25"/>
    <row r="59596" ht="30.75" customHeight="1" x14ac:dyDescent="0.25"/>
    <row r="59597" ht="30.75" customHeight="1" x14ac:dyDescent="0.25"/>
    <row r="59598" ht="30.75" customHeight="1" x14ac:dyDescent="0.25"/>
    <row r="59599" ht="30.75" customHeight="1" x14ac:dyDescent="0.25"/>
    <row r="59600" ht="30.75" customHeight="1" x14ac:dyDescent="0.25"/>
    <row r="59601" ht="30.75" customHeight="1" x14ac:dyDescent="0.25"/>
    <row r="59602" ht="30.75" customHeight="1" x14ac:dyDescent="0.25"/>
    <row r="59603" ht="30.75" customHeight="1" x14ac:dyDescent="0.25"/>
    <row r="59604" ht="30.75" customHeight="1" x14ac:dyDescent="0.25"/>
    <row r="59605" ht="30.75" customHeight="1" x14ac:dyDescent="0.25"/>
    <row r="59606" ht="30.75" customHeight="1" x14ac:dyDescent="0.25"/>
    <row r="59607" ht="30.75" customHeight="1" x14ac:dyDescent="0.25"/>
    <row r="59608" ht="30.75" customHeight="1" x14ac:dyDescent="0.25"/>
    <row r="59609" ht="30.75" customHeight="1" x14ac:dyDescent="0.25"/>
    <row r="59610" ht="30.75" customHeight="1" x14ac:dyDescent="0.25"/>
    <row r="59611" ht="30.75" customHeight="1" x14ac:dyDescent="0.25"/>
    <row r="59612" ht="30.75" customHeight="1" x14ac:dyDescent="0.25"/>
    <row r="59613" ht="30.75" customHeight="1" x14ac:dyDescent="0.25"/>
    <row r="59614" ht="30.75" customHeight="1" x14ac:dyDescent="0.25"/>
    <row r="59615" ht="30.75" customHeight="1" x14ac:dyDescent="0.25"/>
    <row r="59616" ht="30.75" customHeight="1" x14ac:dyDescent="0.25"/>
    <row r="59617" ht="30.75" customHeight="1" x14ac:dyDescent="0.25"/>
    <row r="59618" ht="30.75" customHeight="1" x14ac:dyDescent="0.25"/>
    <row r="59619" ht="30.75" customHeight="1" x14ac:dyDescent="0.25"/>
    <row r="59620" ht="30.75" customHeight="1" x14ac:dyDescent="0.25"/>
    <row r="59621" ht="30.75" customHeight="1" x14ac:dyDescent="0.25"/>
    <row r="59622" ht="30.75" customHeight="1" x14ac:dyDescent="0.25"/>
    <row r="59623" ht="30.75" customHeight="1" x14ac:dyDescent="0.25"/>
    <row r="59624" ht="30.75" customHeight="1" x14ac:dyDescent="0.25"/>
    <row r="59625" ht="30.75" customHeight="1" x14ac:dyDescent="0.25"/>
    <row r="59626" ht="30.75" customHeight="1" x14ac:dyDescent="0.25"/>
    <row r="59627" ht="30.75" customHeight="1" x14ac:dyDescent="0.25"/>
    <row r="59628" ht="30.75" customHeight="1" x14ac:dyDescent="0.25"/>
    <row r="59629" ht="30.75" customHeight="1" x14ac:dyDescent="0.25"/>
    <row r="59630" ht="30.75" customHeight="1" x14ac:dyDescent="0.25"/>
    <row r="59631" ht="30.75" customHeight="1" x14ac:dyDescent="0.25"/>
    <row r="59632" ht="30.75" customHeight="1" x14ac:dyDescent="0.25"/>
    <row r="59633" ht="30.75" customHeight="1" x14ac:dyDescent="0.25"/>
    <row r="59634" ht="30.75" customHeight="1" x14ac:dyDescent="0.25"/>
    <row r="59635" ht="30.75" customHeight="1" x14ac:dyDescent="0.25"/>
    <row r="59636" ht="30.75" customHeight="1" x14ac:dyDescent="0.25"/>
    <row r="59637" ht="30.75" customHeight="1" x14ac:dyDescent="0.25"/>
    <row r="59638" ht="30.75" customHeight="1" x14ac:dyDescent="0.25"/>
    <row r="59639" ht="30.75" customHeight="1" x14ac:dyDescent="0.25"/>
    <row r="59640" ht="30.75" customHeight="1" x14ac:dyDescent="0.25"/>
    <row r="59641" ht="30.75" customHeight="1" x14ac:dyDescent="0.25"/>
    <row r="59642" ht="30.75" customHeight="1" x14ac:dyDescent="0.25"/>
    <row r="59643" ht="30.75" customHeight="1" x14ac:dyDescent="0.25"/>
    <row r="59644" ht="30.75" customHeight="1" x14ac:dyDescent="0.25"/>
    <row r="59645" ht="30.75" customHeight="1" x14ac:dyDescent="0.25"/>
    <row r="59646" ht="30.75" customHeight="1" x14ac:dyDescent="0.25"/>
    <row r="59647" ht="30.75" customHeight="1" x14ac:dyDescent="0.25"/>
    <row r="59648" ht="30.75" customHeight="1" x14ac:dyDescent="0.25"/>
    <row r="59649" ht="30.75" customHeight="1" x14ac:dyDescent="0.25"/>
    <row r="59650" ht="30.75" customHeight="1" x14ac:dyDescent="0.25"/>
    <row r="59651" ht="30.75" customHeight="1" x14ac:dyDescent="0.25"/>
    <row r="59652" ht="30.75" customHeight="1" x14ac:dyDescent="0.25"/>
    <row r="59653" ht="30.75" customHeight="1" x14ac:dyDescent="0.25"/>
    <row r="59654" ht="30.75" customHeight="1" x14ac:dyDescent="0.25"/>
    <row r="59655" ht="30.75" customHeight="1" x14ac:dyDescent="0.25"/>
    <row r="59656" ht="30.75" customHeight="1" x14ac:dyDescent="0.25"/>
    <row r="59657" ht="30.75" customHeight="1" x14ac:dyDescent="0.25"/>
    <row r="59658" ht="30.75" customHeight="1" x14ac:dyDescent="0.25"/>
    <row r="59659" ht="30.75" customHeight="1" x14ac:dyDescent="0.25"/>
    <row r="59660" ht="30.75" customHeight="1" x14ac:dyDescent="0.25"/>
    <row r="59661" ht="30.75" customHeight="1" x14ac:dyDescent="0.25"/>
    <row r="59662" ht="30.75" customHeight="1" x14ac:dyDescent="0.25"/>
    <row r="59663" ht="30.75" customHeight="1" x14ac:dyDescent="0.25"/>
    <row r="59664" ht="30.75" customHeight="1" x14ac:dyDescent="0.25"/>
    <row r="59665" ht="30.75" customHeight="1" x14ac:dyDescent="0.25"/>
    <row r="59666" ht="30.75" customHeight="1" x14ac:dyDescent="0.25"/>
    <row r="59667" ht="30.75" customHeight="1" x14ac:dyDescent="0.25"/>
    <row r="59668" ht="30.75" customHeight="1" x14ac:dyDescent="0.25"/>
    <row r="59669" ht="30.75" customHeight="1" x14ac:dyDescent="0.25"/>
    <row r="59670" ht="30.75" customHeight="1" x14ac:dyDescent="0.25"/>
    <row r="59671" ht="30.75" customHeight="1" x14ac:dyDescent="0.25"/>
    <row r="59672" ht="30.75" customHeight="1" x14ac:dyDescent="0.25"/>
    <row r="59673" ht="30.75" customHeight="1" x14ac:dyDescent="0.25"/>
    <row r="59674" ht="30.75" customHeight="1" x14ac:dyDescent="0.25"/>
    <row r="59675" ht="30.75" customHeight="1" x14ac:dyDescent="0.25"/>
    <row r="59676" ht="30.75" customHeight="1" x14ac:dyDescent="0.25"/>
    <row r="59677" ht="30.75" customHeight="1" x14ac:dyDescent="0.25"/>
    <row r="59678" ht="30.75" customHeight="1" x14ac:dyDescent="0.25"/>
    <row r="59679" ht="30.75" customHeight="1" x14ac:dyDescent="0.25"/>
    <row r="59680" ht="30.75" customHeight="1" x14ac:dyDescent="0.25"/>
    <row r="59681" ht="30.75" customHeight="1" x14ac:dyDescent="0.25"/>
    <row r="59682" ht="30.75" customHeight="1" x14ac:dyDescent="0.25"/>
    <row r="59683" ht="30.75" customHeight="1" x14ac:dyDescent="0.25"/>
    <row r="59684" ht="30.75" customHeight="1" x14ac:dyDescent="0.25"/>
    <row r="59685" ht="30.75" customHeight="1" x14ac:dyDescent="0.25"/>
    <row r="59686" ht="30.75" customHeight="1" x14ac:dyDescent="0.25"/>
    <row r="59687" ht="30.75" customHeight="1" x14ac:dyDescent="0.25"/>
    <row r="59688" ht="30.75" customHeight="1" x14ac:dyDescent="0.25"/>
    <row r="59689" ht="30.75" customHeight="1" x14ac:dyDescent="0.25"/>
    <row r="59690" ht="30.75" customHeight="1" x14ac:dyDescent="0.25"/>
    <row r="59691" ht="30.75" customHeight="1" x14ac:dyDescent="0.25"/>
    <row r="59692" ht="30.75" customHeight="1" x14ac:dyDescent="0.25"/>
    <row r="59693" ht="30.75" customHeight="1" x14ac:dyDescent="0.25"/>
    <row r="59694" ht="30.75" customHeight="1" x14ac:dyDescent="0.25"/>
    <row r="59695" ht="30.75" customHeight="1" x14ac:dyDescent="0.25"/>
    <row r="59696" ht="30.75" customHeight="1" x14ac:dyDescent="0.25"/>
    <row r="59697" ht="30.75" customHeight="1" x14ac:dyDescent="0.25"/>
    <row r="59698" ht="30.75" customHeight="1" x14ac:dyDescent="0.25"/>
    <row r="59699" ht="30.75" customHeight="1" x14ac:dyDescent="0.25"/>
    <row r="59700" ht="30.75" customHeight="1" x14ac:dyDescent="0.25"/>
    <row r="59701" ht="30.75" customHeight="1" x14ac:dyDescent="0.25"/>
    <row r="59702" ht="30.75" customHeight="1" x14ac:dyDescent="0.25"/>
    <row r="59703" ht="30.75" customHeight="1" x14ac:dyDescent="0.25"/>
    <row r="59704" ht="30.75" customHeight="1" x14ac:dyDescent="0.25"/>
    <row r="59705" ht="30.75" customHeight="1" x14ac:dyDescent="0.25"/>
    <row r="59706" ht="30.75" customHeight="1" x14ac:dyDescent="0.25"/>
    <row r="59707" ht="30.75" customHeight="1" x14ac:dyDescent="0.25"/>
    <row r="59708" ht="30.75" customHeight="1" x14ac:dyDescent="0.25"/>
    <row r="59709" ht="30.75" customHeight="1" x14ac:dyDescent="0.25"/>
    <row r="59710" ht="30.75" customHeight="1" x14ac:dyDescent="0.25"/>
    <row r="59711" ht="30.75" customHeight="1" x14ac:dyDescent="0.25"/>
    <row r="59712" ht="30.75" customHeight="1" x14ac:dyDescent="0.25"/>
    <row r="59713" ht="30.75" customHeight="1" x14ac:dyDescent="0.25"/>
    <row r="59714" ht="30.75" customHeight="1" x14ac:dyDescent="0.25"/>
    <row r="59715" ht="30.75" customHeight="1" x14ac:dyDescent="0.25"/>
    <row r="59716" ht="30.75" customHeight="1" x14ac:dyDescent="0.25"/>
    <row r="59717" ht="30.75" customHeight="1" x14ac:dyDescent="0.25"/>
    <row r="59718" ht="30.75" customHeight="1" x14ac:dyDescent="0.25"/>
    <row r="59719" ht="30.75" customHeight="1" x14ac:dyDescent="0.25"/>
    <row r="59720" ht="30.75" customHeight="1" x14ac:dyDescent="0.25"/>
    <row r="59721" ht="30.75" customHeight="1" x14ac:dyDescent="0.25"/>
    <row r="59722" ht="30.75" customHeight="1" x14ac:dyDescent="0.25"/>
    <row r="59723" ht="30.75" customHeight="1" x14ac:dyDescent="0.25"/>
    <row r="59724" ht="30.75" customHeight="1" x14ac:dyDescent="0.25"/>
    <row r="59725" ht="30.75" customHeight="1" x14ac:dyDescent="0.25"/>
    <row r="59726" ht="30.75" customHeight="1" x14ac:dyDescent="0.25"/>
    <row r="59727" ht="30.75" customHeight="1" x14ac:dyDescent="0.25"/>
    <row r="59728" ht="30.75" customHeight="1" x14ac:dyDescent="0.25"/>
    <row r="59729" ht="30.75" customHeight="1" x14ac:dyDescent="0.25"/>
    <row r="59730" ht="30.75" customHeight="1" x14ac:dyDescent="0.25"/>
    <row r="59731" ht="30.75" customHeight="1" x14ac:dyDescent="0.25"/>
    <row r="59732" ht="30.75" customHeight="1" x14ac:dyDescent="0.25"/>
    <row r="59733" ht="30.75" customHeight="1" x14ac:dyDescent="0.25"/>
    <row r="59734" ht="30.75" customHeight="1" x14ac:dyDescent="0.25"/>
    <row r="59735" ht="30.75" customHeight="1" x14ac:dyDescent="0.25"/>
    <row r="59736" ht="30.75" customHeight="1" x14ac:dyDescent="0.25"/>
    <row r="59737" ht="30.75" customHeight="1" x14ac:dyDescent="0.25"/>
    <row r="59738" ht="30.75" customHeight="1" x14ac:dyDescent="0.25"/>
    <row r="59739" ht="30.75" customHeight="1" x14ac:dyDescent="0.25"/>
    <row r="59740" ht="30.75" customHeight="1" x14ac:dyDescent="0.25"/>
    <row r="59741" ht="30.75" customHeight="1" x14ac:dyDescent="0.25"/>
    <row r="59742" ht="30.75" customHeight="1" x14ac:dyDescent="0.25"/>
    <row r="59743" ht="30.75" customHeight="1" x14ac:dyDescent="0.25"/>
    <row r="59744" ht="30.75" customHeight="1" x14ac:dyDescent="0.25"/>
    <row r="59745" ht="30.75" customHeight="1" x14ac:dyDescent="0.25"/>
    <row r="59746" ht="30.75" customHeight="1" x14ac:dyDescent="0.25"/>
    <row r="59747" ht="30.75" customHeight="1" x14ac:dyDescent="0.25"/>
    <row r="59748" ht="30.75" customHeight="1" x14ac:dyDescent="0.25"/>
    <row r="59749" ht="30.75" customHeight="1" x14ac:dyDescent="0.25"/>
    <row r="59750" ht="30.75" customHeight="1" x14ac:dyDescent="0.25"/>
    <row r="59751" ht="30.75" customHeight="1" x14ac:dyDescent="0.25"/>
    <row r="59752" ht="30.75" customHeight="1" x14ac:dyDescent="0.25"/>
    <row r="59753" ht="30.75" customHeight="1" x14ac:dyDescent="0.25"/>
    <row r="59754" ht="30.75" customHeight="1" x14ac:dyDescent="0.25"/>
    <row r="59755" ht="30.75" customHeight="1" x14ac:dyDescent="0.25"/>
    <row r="59756" ht="30.75" customHeight="1" x14ac:dyDescent="0.25"/>
    <row r="59757" ht="30.75" customHeight="1" x14ac:dyDescent="0.25"/>
    <row r="59758" ht="30.75" customHeight="1" x14ac:dyDescent="0.25"/>
    <row r="59759" ht="30.75" customHeight="1" x14ac:dyDescent="0.25"/>
    <row r="59760" ht="30.75" customHeight="1" x14ac:dyDescent="0.25"/>
    <row r="59761" ht="30.75" customHeight="1" x14ac:dyDescent="0.25"/>
    <row r="59762" ht="30.75" customHeight="1" x14ac:dyDescent="0.25"/>
    <row r="59763" ht="30.75" customHeight="1" x14ac:dyDescent="0.25"/>
    <row r="59764" ht="30.75" customHeight="1" x14ac:dyDescent="0.25"/>
    <row r="59765" ht="30.75" customHeight="1" x14ac:dyDescent="0.25"/>
    <row r="59766" ht="30.75" customHeight="1" x14ac:dyDescent="0.25"/>
    <row r="59767" ht="30.75" customHeight="1" x14ac:dyDescent="0.25"/>
    <row r="59768" ht="30.75" customHeight="1" x14ac:dyDescent="0.25"/>
    <row r="59769" ht="30.75" customHeight="1" x14ac:dyDescent="0.25"/>
    <row r="59770" ht="30.75" customHeight="1" x14ac:dyDescent="0.25"/>
    <row r="59771" ht="30.75" customHeight="1" x14ac:dyDescent="0.25"/>
    <row r="59772" ht="30.75" customHeight="1" x14ac:dyDescent="0.25"/>
    <row r="59773" ht="30.75" customHeight="1" x14ac:dyDescent="0.25"/>
    <row r="59774" ht="30.75" customHeight="1" x14ac:dyDescent="0.25"/>
    <row r="59775" ht="30.75" customHeight="1" x14ac:dyDescent="0.25"/>
    <row r="59776" ht="30.75" customHeight="1" x14ac:dyDescent="0.25"/>
    <row r="59777" ht="30.75" customHeight="1" x14ac:dyDescent="0.25"/>
    <row r="59778" ht="30.75" customHeight="1" x14ac:dyDescent="0.25"/>
    <row r="59779" ht="30.75" customHeight="1" x14ac:dyDescent="0.25"/>
    <row r="59780" ht="30.75" customHeight="1" x14ac:dyDescent="0.25"/>
    <row r="59781" ht="30.75" customHeight="1" x14ac:dyDescent="0.25"/>
    <row r="59782" ht="30.75" customHeight="1" x14ac:dyDescent="0.25"/>
    <row r="59783" ht="30.75" customHeight="1" x14ac:dyDescent="0.25"/>
    <row r="59784" ht="30.75" customHeight="1" x14ac:dyDescent="0.25"/>
    <row r="59785" ht="30.75" customHeight="1" x14ac:dyDescent="0.25"/>
    <row r="59786" ht="30.75" customHeight="1" x14ac:dyDescent="0.25"/>
    <row r="59787" ht="30.75" customHeight="1" x14ac:dyDescent="0.25"/>
    <row r="59788" ht="30.75" customHeight="1" x14ac:dyDescent="0.25"/>
    <row r="59789" ht="30.75" customHeight="1" x14ac:dyDescent="0.25"/>
    <row r="59790" ht="30.75" customHeight="1" x14ac:dyDescent="0.25"/>
    <row r="59791" ht="30.75" customHeight="1" x14ac:dyDescent="0.25"/>
    <row r="59792" ht="30.75" customHeight="1" x14ac:dyDescent="0.25"/>
    <row r="59793" ht="30.75" customHeight="1" x14ac:dyDescent="0.25"/>
    <row r="59794" ht="30.75" customHeight="1" x14ac:dyDescent="0.25"/>
    <row r="59795" ht="30.75" customHeight="1" x14ac:dyDescent="0.25"/>
    <row r="59796" ht="30.75" customHeight="1" x14ac:dyDescent="0.25"/>
    <row r="59797" ht="30.75" customHeight="1" x14ac:dyDescent="0.25"/>
    <row r="59798" ht="30.75" customHeight="1" x14ac:dyDescent="0.25"/>
    <row r="59799" ht="30.75" customHeight="1" x14ac:dyDescent="0.25"/>
    <row r="59800" ht="30.75" customHeight="1" x14ac:dyDescent="0.25"/>
    <row r="59801" ht="30.75" customHeight="1" x14ac:dyDescent="0.25"/>
    <row r="59802" ht="30.75" customHeight="1" x14ac:dyDescent="0.25"/>
    <row r="59803" ht="30.75" customHeight="1" x14ac:dyDescent="0.25"/>
    <row r="59804" ht="30.75" customHeight="1" x14ac:dyDescent="0.25"/>
    <row r="59805" ht="30.75" customHeight="1" x14ac:dyDescent="0.25"/>
    <row r="59806" ht="30.75" customHeight="1" x14ac:dyDescent="0.25"/>
    <row r="59807" ht="30.75" customHeight="1" x14ac:dyDescent="0.25"/>
    <row r="59808" ht="30.75" customHeight="1" x14ac:dyDescent="0.25"/>
    <row r="59809" ht="30.75" customHeight="1" x14ac:dyDescent="0.25"/>
    <row r="59810" ht="30.75" customHeight="1" x14ac:dyDescent="0.25"/>
    <row r="59811" ht="30.75" customHeight="1" x14ac:dyDescent="0.25"/>
    <row r="59812" ht="30.75" customHeight="1" x14ac:dyDescent="0.25"/>
    <row r="59813" ht="30.75" customHeight="1" x14ac:dyDescent="0.25"/>
    <row r="59814" ht="30.75" customHeight="1" x14ac:dyDescent="0.25"/>
    <row r="59815" ht="30.75" customHeight="1" x14ac:dyDescent="0.25"/>
    <row r="59816" ht="30.75" customHeight="1" x14ac:dyDescent="0.25"/>
    <row r="59817" ht="30.75" customHeight="1" x14ac:dyDescent="0.25"/>
    <row r="59818" ht="30.75" customHeight="1" x14ac:dyDescent="0.25"/>
    <row r="59819" ht="30.75" customHeight="1" x14ac:dyDescent="0.25"/>
    <row r="59820" ht="30.75" customHeight="1" x14ac:dyDescent="0.25"/>
    <row r="59821" ht="30.75" customHeight="1" x14ac:dyDescent="0.25"/>
    <row r="59822" ht="30.75" customHeight="1" x14ac:dyDescent="0.25"/>
    <row r="59823" ht="30.75" customHeight="1" x14ac:dyDescent="0.25"/>
    <row r="59824" ht="30.75" customHeight="1" x14ac:dyDescent="0.25"/>
    <row r="59825" ht="30.75" customHeight="1" x14ac:dyDescent="0.25"/>
    <row r="59826" ht="30.75" customHeight="1" x14ac:dyDescent="0.25"/>
    <row r="59827" ht="30.75" customHeight="1" x14ac:dyDescent="0.25"/>
    <row r="59828" ht="30.75" customHeight="1" x14ac:dyDescent="0.25"/>
    <row r="59829" ht="30.75" customHeight="1" x14ac:dyDescent="0.25"/>
    <row r="59830" ht="30.75" customHeight="1" x14ac:dyDescent="0.25"/>
    <row r="59831" ht="30.75" customHeight="1" x14ac:dyDescent="0.25"/>
    <row r="59832" ht="30.75" customHeight="1" x14ac:dyDescent="0.25"/>
    <row r="59833" ht="30.75" customHeight="1" x14ac:dyDescent="0.25"/>
    <row r="59834" ht="30.75" customHeight="1" x14ac:dyDescent="0.25"/>
    <row r="59835" ht="30.75" customHeight="1" x14ac:dyDescent="0.25"/>
    <row r="59836" ht="30.75" customHeight="1" x14ac:dyDescent="0.25"/>
    <row r="59837" ht="30.75" customHeight="1" x14ac:dyDescent="0.25"/>
    <row r="59838" ht="30.75" customHeight="1" x14ac:dyDescent="0.25"/>
    <row r="59839" ht="30.75" customHeight="1" x14ac:dyDescent="0.25"/>
    <row r="59840" ht="30.75" customHeight="1" x14ac:dyDescent="0.25"/>
    <row r="59841" ht="30.75" customHeight="1" x14ac:dyDescent="0.25"/>
    <row r="59842" ht="30.75" customHeight="1" x14ac:dyDescent="0.25"/>
    <row r="59843" ht="30.75" customHeight="1" x14ac:dyDescent="0.25"/>
    <row r="59844" ht="30.75" customHeight="1" x14ac:dyDescent="0.25"/>
    <row r="59845" ht="30.75" customHeight="1" x14ac:dyDescent="0.25"/>
    <row r="59846" ht="30.75" customHeight="1" x14ac:dyDescent="0.25"/>
    <row r="59847" ht="30.75" customHeight="1" x14ac:dyDescent="0.25"/>
    <row r="59848" ht="30.75" customHeight="1" x14ac:dyDescent="0.25"/>
    <row r="59849" ht="30.75" customHeight="1" x14ac:dyDescent="0.25"/>
    <row r="59850" ht="30.75" customHeight="1" x14ac:dyDescent="0.25"/>
    <row r="59851" ht="30.75" customHeight="1" x14ac:dyDescent="0.25"/>
    <row r="59852" ht="30.75" customHeight="1" x14ac:dyDescent="0.25"/>
    <row r="59853" ht="30.75" customHeight="1" x14ac:dyDescent="0.25"/>
    <row r="59854" ht="30.75" customHeight="1" x14ac:dyDescent="0.25"/>
    <row r="59855" ht="30.75" customHeight="1" x14ac:dyDescent="0.25"/>
    <row r="59856" ht="30.75" customHeight="1" x14ac:dyDescent="0.25"/>
    <row r="59857" ht="30.75" customHeight="1" x14ac:dyDescent="0.25"/>
    <row r="59858" ht="30.75" customHeight="1" x14ac:dyDescent="0.25"/>
    <row r="59859" ht="30.75" customHeight="1" x14ac:dyDescent="0.25"/>
    <row r="59860" ht="30.75" customHeight="1" x14ac:dyDescent="0.25"/>
    <row r="59861" ht="30.75" customHeight="1" x14ac:dyDescent="0.25"/>
    <row r="59862" ht="30.75" customHeight="1" x14ac:dyDescent="0.25"/>
    <row r="59863" ht="30.75" customHeight="1" x14ac:dyDescent="0.25"/>
    <row r="59864" ht="30.75" customHeight="1" x14ac:dyDescent="0.25"/>
    <row r="59865" ht="30.75" customHeight="1" x14ac:dyDescent="0.25"/>
    <row r="59866" ht="30.75" customHeight="1" x14ac:dyDescent="0.25"/>
    <row r="59867" ht="30.75" customHeight="1" x14ac:dyDescent="0.25"/>
    <row r="59868" ht="30.75" customHeight="1" x14ac:dyDescent="0.25"/>
    <row r="59869" ht="30.75" customHeight="1" x14ac:dyDescent="0.25"/>
    <row r="59870" ht="30.75" customHeight="1" x14ac:dyDescent="0.25"/>
    <row r="59871" ht="30.75" customHeight="1" x14ac:dyDescent="0.25"/>
    <row r="59872" ht="30.75" customHeight="1" x14ac:dyDescent="0.25"/>
    <row r="59873" ht="30.75" customHeight="1" x14ac:dyDescent="0.25"/>
    <row r="59874" ht="30.75" customHeight="1" x14ac:dyDescent="0.25"/>
    <row r="59875" ht="30.75" customHeight="1" x14ac:dyDescent="0.25"/>
    <row r="59876" ht="30.75" customHeight="1" x14ac:dyDescent="0.25"/>
    <row r="59877" ht="30.75" customHeight="1" x14ac:dyDescent="0.25"/>
    <row r="59878" ht="30.75" customHeight="1" x14ac:dyDescent="0.25"/>
    <row r="59879" ht="30.75" customHeight="1" x14ac:dyDescent="0.25"/>
    <row r="59880" ht="30.75" customHeight="1" x14ac:dyDescent="0.25"/>
    <row r="59881" ht="30.75" customHeight="1" x14ac:dyDescent="0.25"/>
    <row r="59882" ht="30.75" customHeight="1" x14ac:dyDescent="0.25"/>
    <row r="59883" ht="30.75" customHeight="1" x14ac:dyDescent="0.25"/>
    <row r="59884" ht="30.75" customHeight="1" x14ac:dyDescent="0.25"/>
    <row r="59885" ht="30.75" customHeight="1" x14ac:dyDescent="0.25"/>
    <row r="59886" ht="30.75" customHeight="1" x14ac:dyDescent="0.25"/>
    <row r="59887" ht="30.75" customHeight="1" x14ac:dyDescent="0.25"/>
    <row r="59888" ht="30.75" customHeight="1" x14ac:dyDescent="0.25"/>
    <row r="59889" ht="30.75" customHeight="1" x14ac:dyDescent="0.25"/>
    <row r="59890" ht="30.75" customHeight="1" x14ac:dyDescent="0.25"/>
    <row r="59891" ht="30.75" customHeight="1" x14ac:dyDescent="0.25"/>
    <row r="59892" ht="30.75" customHeight="1" x14ac:dyDescent="0.25"/>
    <row r="59893" ht="30.75" customHeight="1" x14ac:dyDescent="0.25"/>
    <row r="59894" ht="30.75" customHeight="1" x14ac:dyDescent="0.25"/>
    <row r="59895" ht="30.75" customHeight="1" x14ac:dyDescent="0.25"/>
    <row r="59896" ht="30.75" customHeight="1" x14ac:dyDescent="0.25"/>
    <row r="59897" ht="30.75" customHeight="1" x14ac:dyDescent="0.25"/>
    <row r="59898" ht="30.75" customHeight="1" x14ac:dyDescent="0.25"/>
    <row r="59899" ht="30.75" customHeight="1" x14ac:dyDescent="0.25"/>
    <row r="59900" ht="30.75" customHeight="1" x14ac:dyDescent="0.25"/>
    <row r="59901" ht="30.75" customHeight="1" x14ac:dyDescent="0.25"/>
    <row r="59902" ht="30.75" customHeight="1" x14ac:dyDescent="0.25"/>
    <row r="59903" ht="30.75" customHeight="1" x14ac:dyDescent="0.25"/>
    <row r="59904" ht="30.75" customHeight="1" x14ac:dyDescent="0.25"/>
    <row r="59905" ht="30.75" customHeight="1" x14ac:dyDescent="0.25"/>
    <row r="59906" ht="30.75" customHeight="1" x14ac:dyDescent="0.25"/>
    <row r="59907" ht="30.75" customHeight="1" x14ac:dyDescent="0.25"/>
    <row r="59908" ht="30.75" customHeight="1" x14ac:dyDescent="0.25"/>
    <row r="59909" ht="30.75" customHeight="1" x14ac:dyDescent="0.25"/>
    <row r="59910" ht="30.75" customHeight="1" x14ac:dyDescent="0.25"/>
    <row r="59911" ht="30.75" customHeight="1" x14ac:dyDescent="0.25"/>
    <row r="59912" ht="30.75" customHeight="1" x14ac:dyDescent="0.25"/>
    <row r="59913" ht="30.75" customHeight="1" x14ac:dyDescent="0.25"/>
    <row r="59914" ht="30.75" customHeight="1" x14ac:dyDescent="0.25"/>
    <row r="59915" ht="30.75" customHeight="1" x14ac:dyDescent="0.25"/>
    <row r="59916" ht="30.75" customHeight="1" x14ac:dyDescent="0.25"/>
    <row r="59917" ht="30.75" customHeight="1" x14ac:dyDescent="0.25"/>
    <row r="59918" ht="30.75" customHeight="1" x14ac:dyDescent="0.25"/>
    <row r="59919" ht="30.75" customHeight="1" x14ac:dyDescent="0.25"/>
    <row r="59920" ht="30.75" customHeight="1" x14ac:dyDescent="0.25"/>
    <row r="59921" ht="30.75" customHeight="1" x14ac:dyDescent="0.25"/>
    <row r="59922" ht="30.75" customHeight="1" x14ac:dyDescent="0.25"/>
    <row r="59923" ht="30.75" customHeight="1" x14ac:dyDescent="0.25"/>
    <row r="59924" ht="30.75" customHeight="1" x14ac:dyDescent="0.25"/>
    <row r="59925" ht="30.75" customHeight="1" x14ac:dyDescent="0.25"/>
    <row r="59926" ht="30.75" customHeight="1" x14ac:dyDescent="0.25"/>
    <row r="59927" ht="30.75" customHeight="1" x14ac:dyDescent="0.25"/>
    <row r="59928" ht="30.75" customHeight="1" x14ac:dyDescent="0.25"/>
    <row r="59929" ht="30.75" customHeight="1" x14ac:dyDescent="0.25"/>
    <row r="59930" ht="30.75" customHeight="1" x14ac:dyDescent="0.25"/>
    <row r="59931" ht="30.75" customHeight="1" x14ac:dyDescent="0.25"/>
    <row r="59932" ht="30.75" customHeight="1" x14ac:dyDescent="0.25"/>
    <row r="59933" ht="30.75" customHeight="1" x14ac:dyDescent="0.25"/>
    <row r="59934" ht="30.75" customHeight="1" x14ac:dyDescent="0.25"/>
    <row r="59935" ht="30.75" customHeight="1" x14ac:dyDescent="0.25"/>
    <row r="59936" ht="30.75" customHeight="1" x14ac:dyDescent="0.25"/>
    <row r="59937" ht="30.75" customHeight="1" x14ac:dyDescent="0.25"/>
    <row r="59938" ht="30.75" customHeight="1" x14ac:dyDescent="0.25"/>
    <row r="59939" ht="30.75" customHeight="1" x14ac:dyDescent="0.25"/>
    <row r="59940" ht="30.75" customHeight="1" x14ac:dyDescent="0.25"/>
    <row r="59941" ht="30.75" customHeight="1" x14ac:dyDescent="0.25"/>
    <row r="59942" ht="30.75" customHeight="1" x14ac:dyDescent="0.25"/>
    <row r="59943" ht="30.75" customHeight="1" x14ac:dyDescent="0.25"/>
    <row r="59944" ht="30.75" customHeight="1" x14ac:dyDescent="0.25"/>
    <row r="59945" ht="30.75" customHeight="1" x14ac:dyDescent="0.25"/>
    <row r="59946" ht="30.75" customHeight="1" x14ac:dyDescent="0.25"/>
    <row r="59947" ht="30.75" customHeight="1" x14ac:dyDescent="0.25"/>
    <row r="59948" ht="30.75" customHeight="1" x14ac:dyDescent="0.25"/>
    <row r="59949" ht="30.75" customHeight="1" x14ac:dyDescent="0.25"/>
    <row r="59950" ht="30.75" customHeight="1" x14ac:dyDescent="0.25"/>
    <row r="59951" ht="30.75" customHeight="1" x14ac:dyDescent="0.25"/>
    <row r="59952" ht="30.75" customHeight="1" x14ac:dyDescent="0.25"/>
    <row r="59953" ht="30.75" customHeight="1" x14ac:dyDescent="0.25"/>
    <row r="59954" ht="30.75" customHeight="1" x14ac:dyDescent="0.25"/>
    <row r="59955" ht="30.75" customHeight="1" x14ac:dyDescent="0.25"/>
    <row r="59956" ht="30.75" customHeight="1" x14ac:dyDescent="0.25"/>
    <row r="59957" ht="30.75" customHeight="1" x14ac:dyDescent="0.25"/>
    <row r="59958" ht="30.75" customHeight="1" x14ac:dyDescent="0.25"/>
    <row r="59959" ht="30.75" customHeight="1" x14ac:dyDescent="0.25"/>
    <row r="59960" ht="30.75" customHeight="1" x14ac:dyDescent="0.25"/>
    <row r="59961" ht="30.75" customHeight="1" x14ac:dyDescent="0.25"/>
    <row r="59962" ht="30.75" customHeight="1" x14ac:dyDescent="0.25"/>
    <row r="59963" ht="30.75" customHeight="1" x14ac:dyDescent="0.25"/>
    <row r="59964" ht="30.75" customHeight="1" x14ac:dyDescent="0.25"/>
    <row r="59965" ht="30.75" customHeight="1" x14ac:dyDescent="0.25"/>
    <row r="59966" ht="30.75" customHeight="1" x14ac:dyDescent="0.25"/>
    <row r="59967" ht="30.75" customHeight="1" x14ac:dyDescent="0.25"/>
    <row r="59968" ht="30.75" customHeight="1" x14ac:dyDescent="0.25"/>
    <row r="59969" ht="30.75" customHeight="1" x14ac:dyDescent="0.25"/>
    <row r="59970" ht="30.75" customHeight="1" x14ac:dyDescent="0.25"/>
    <row r="59971" ht="30.75" customHeight="1" x14ac:dyDescent="0.25"/>
    <row r="59972" ht="30.75" customHeight="1" x14ac:dyDescent="0.25"/>
    <row r="59973" ht="30.75" customHeight="1" x14ac:dyDescent="0.25"/>
    <row r="59974" ht="30.75" customHeight="1" x14ac:dyDescent="0.25"/>
    <row r="59975" ht="30.75" customHeight="1" x14ac:dyDescent="0.25"/>
    <row r="59976" ht="30.75" customHeight="1" x14ac:dyDescent="0.25"/>
    <row r="59977" ht="30.75" customHeight="1" x14ac:dyDescent="0.25"/>
    <row r="59978" ht="30.75" customHeight="1" x14ac:dyDescent="0.25"/>
    <row r="59979" ht="30.75" customHeight="1" x14ac:dyDescent="0.25"/>
    <row r="59980" ht="30.75" customHeight="1" x14ac:dyDescent="0.25"/>
    <row r="59981" ht="30.75" customHeight="1" x14ac:dyDescent="0.25"/>
    <row r="59982" ht="30.75" customHeight="1" x14ac:dyDescent="0.25"/>
    <row r="59983" ht="30.75" customHeight="1" x14ac:dyDescent="0.25"/>
    <row r="59984" ht="30.75" customHeight="1" x14ac:dyDescent="0.25"/>
    <row r="59985" ht="30.75" customHeight="1" x14ac:dyDescent="0.25"/>
    <row r="59986" ht="30.75" customHeight="1" x14ac:dyDescent="0.25"/>
    <row r="59987" ht="30.75" customHeight="1" x14ac:dyDescent="0.25"/>
    <row r="59988" ht="30.75" customHeight="1" x14ac:dyDescent="0.25"/>
    <row r="59989" ht="30.75" customHeight="1" x14ac:dyDescent="0.25"/>
    <row r="59990" ht="30.75" customHeight="1" x14ac:dyDescent="0.25"/>
    <row r="59991" ht="30.75" customHeight="1" x14ac:dyDescent="0.25"/>
    <row r="59992" ht="30.75" customHeight="1" x14ac:dyDescent="0.25"/>
    <row r="59993" ht="30.75" customHeight="1" x14ac:dyDescent="0.25"/>
    <row r="59994" ht="30.75" customHeight="1" x14ac:dyDescent="0.25"/>
    <row r="59995" ht="30.75" customHeight="1" x14ac:dyDescent="0.25"/>
    <row r="59996" ht="30.75" customHeight="1" x14ac:dyDescent="0.25"/>
    <row r="59997" ht="30.75" customHeight="1" x14ac:dyDescent="0.25"/>
    <row r="59998" ht="30.75" customHeight="1" x14ac:dyDescent="0.25"/>
    <row r="59999" ht="30.75" customHeight="1" x14ac:dyDescent="0.25"/>
    <row r="60000" ht="30.75" customHeight="1" x14ac:dyDescent="0.25"/>
    <row r="60001" ht="30.75" customHeight="1" x14ac:dyDescent="0.25"/>
    <row r="60002" ht="30.75" customHeight="1" x14ac:dyDescent="0.25"/>
    <row r="60003" ht="30.75" customHeight="1" x14ac:dyDescent="0.25"/>
    <row r="60004" ht="30.75" customHeight="1" x14ac:dyDescent="0.25"/>
    <row r="60005" ht="30.75" customHeight="1" x14ac:dyDescent="0.25"/>
    <row r="60006" ht="30.75" customHeight="1" x14ac:dyDescent="0.25"/>
    <row r="60007" ht="30.75" customHeight="1" x14ac:dyDescent="0.25"/>
    <row r="60008" ht="30.75" customHeight="1" x14ac:dyDescent="0.25"/>
    <row r="60009" ht="30.75" customHeight="1" x14ac:dyDescent="0.25"/>
    <row r="60010" ht="30.75" customHeight="1" x14ac:dyDescent="0.25"/>
    <row r="60011" ht="30.75" customHeight="1" x14ac:dyDescent="0.25"/>
    <row r="60012" ht="30.75" customHeight="1" x14ac:dyDescent="0.25"/>
    <row r="60013" ht="30.75" customHeight="1" x14ac:dyDescent="0.25"/>
    <row r="60014" ht="30.75" customHeight="1" x14ac:dyDescent="0.25"/>
    <row r="60015" ht="30.75" customHeight="1" x14ac:dyDescent="0.25"/>
    <row r="60016" ht="30.75" customHeight="1" x14ac:dyDescent="0.25"/>
    <row r="60017" ht="30.75" customHeight="1" x14ac:dyDescent="0.25"/>
    <row r="60018" ht="30.75" customHeight="1" x14ac:dyDescent="0.25"/>
    <row r="60019" ht="30.75" customHeight="1" x14ac:dyDescent="0.25"/>
    <row r="60020" ht="30.75" customHeight="1" x14ac:dyDescent="0.25"/>
    <row r="60021" ht="30.75" customHeight="1" x14ac:dyDescent="0.25"/>
    <row r="60022" ht="30.75" customHeight="1" x14ac:dyDescent="0.25"/>
    <row r="60023" ht="30.75" customHeight="1" x14ac:dyDescent="0.25"/>
    <row r="60024" ht="30.75" customHeight="1" x14ac:dyDescent="0.25"/>
    <row r="60025" ht="30.75" customHeight="1" x14ac:dyDescent="0.25"/>
    <row r="60026" ht="30.75" customHeight="1" x14ac:dyDescent="0.25"/>
    <row r="60027" ht="30.75" customHeight="1" x14ac:dyDescent="0.25"/>
    <row r="60028" ht="30.75" customHeight="1" x14ac:dyDescent="0.25"/>
    <row r="60029" ht="30.75" customHeight="1" x14ac:dyDescent="0.25"/>
    <row r="60030" ht="30.75" customHeight="1" x14ac:dyDescent="0.25"/>
    <row r="60031" ht="30.75" customHeight="1" x14ac:dyDescent="0.25"/>
    <row r="60032" ht="30.75" customHeight="1" x14ac:dyDescent="0.25"/>
    <row r="60033" ht="30.75" customHeight="1" x14ac:dyDescent="0.25"/>
    <row r="60034" ht="30.75" customHeight="1" x14ac:dyDescent="0.25"/>
    <row r="60035" ht="30.75" customHeight="1" x14ac:dyDescent="0.25"/>
    <row r="60036" ht="30.75" customHeight="1" x14ac:dyDescent="0.25"/>
    <row r="60037" ht="30.75" customHeight="1" x14ac:dyDescent="0.25"/>
    <row r="60038" ht="30.75" customHeight="1" x14ac:dyDescent="0.25"/>
    <row r="60039" ht="30.75" customHeight="1" x14ac:dyDescent="0.25"/>
    <row r="60040" ht="30.75" customHeight="1" x14ac:dyDescent="0.25"/>
    <row r="60041" ht="30.75" customHeight="1" x14ac:dyDescent="0.25"/>
    <row r="60042" ht="30.75" customHeight="1" x14ac:dyDescent="0.25"/>
    <row r="60043" ht="30.75" customHeight="1" x14ac:dyDescent="0.25"/>
    <row r="60044" ht="30.75" customHeight="1" x14ac:dyDescent="0.25"/>
    <row r="60045" ht="30.75" customHeight="1" x14ac:dyDescent="0.25"/>
    <row r="60046" ht="30.75" customHeight="1" x14ac:dyDescent="0.25"/>
    <row r="60047" ht="30.75" customHeight="1" x14ac:dyDescent="0.25"/>
    <row r="60048" ht="30.75" customHeight="1" x14ac:dyDescent="0.25"/>
    <row r="60049" ht="30.75" customHeight="1" x14ac:dyDescent="0.25"/>
    <row r="60050" ht="30.75" customHeight="1" x14ac:dyDescent="0.25"/>
    <row r="60051" ht="30.75" customHeight="1" x14ac:dyDescent="0.25"/>
    <row r="60052" ht="30.75" customHeight="1" x14ac:dyDescent="0.25"/>
    <row r="60053" ht="30.75" customHeight="1" x14ac:dyDescent="0.25"/>
    <row r="60054" ht="30.75" customHeight="1" x14ac:dyDescent="0.25"/>
    <row r="60055" ht="30.75" customHeight="1" x14ac:dyDescent="0.25"/>
    <row r="60056" ht="30.75" customHeight="1" x14ac:dyDescent="0.25"/>
    <row r="60057" ht="30.75" customHeight="1" x14ac:dyDescent="0.25"/>
    <row r="60058" ht="30.75" customHeight="1" x14ac:dyDescent="0.25"/>
    <row r="60059" ht="30.75" customHeight="1" x14ac:dyDescent="0.25"/>
    <row r="60060" ht="30.75" customHeight="1" x14ac:dyDescent="0.25"/>
    <row r="60061" ht="30.75" customHeight="1" x14ac:dyDescent="0.25"/>
    <row r="60062" ht="30.75" customHeight="1" x14ac:dyDescent="0.25"/>
    <row r="60063" ht="30.75" customHeight="1" x14ac:dyDescent="0.25"/>
    <row r="60064" ht="30.75" customHeight="1" x14ac:dyDescent="0.25"/>
    <row r="60065" ht="30.75" customHeight="1" x14ac:dyDescent="0.25"/>
    <row r="60066" ht="30.75" customHeight="1" x14ac:dyDescent="0.25"/>
    <row r="60067" ht="30.75" customHeight="1" x14ac:dyDescent="0.25"/>
    <row r="60068" ht="30.75" customHeight="1" x14ac:dyDescent="0.25"/>
    <row r="60069" ht="30.75" customHeight="1" x14ac:dyDescent="0.25"/>
    <row r="60070" ht="30.75" customHeight="1" x14ac:dyDescent="0.25"/>
    <row r="60071" ht="30.75" customHeight="1" x14ac:dyDescent="0.25"/>
    <row r="60072" ht="30.75" customHeight="1" x14ac:dyDescent="0.25"/>
    <row r="60073" ht="30.75" customHeight="1" x14ac:dyDescent="0.25"/>
    <row r="60074" ht="30.75" customHeight="1" x14ac:dyDescent="0.25"/>
    <row r="60075" ht="30.75" customHeight="1" x14ac:dyDescent="0.25"/>
    <row r="60076" ht="30.75" customHeight="1" x14ac:dyDescent="0.25"/>
    <row r="60077" ht="30.75" customHeight="1" x14ac:dyDescent="0.25"/>
    <row r="60078" ht="30.75" customHeight="1" x14ac:dyDescent="0.25"/>
    <row r="60079" ht="30.75" customHeight="1" x14ac:dyDescent="0.25"/>
    <row r="60080" ht="30.75" customHeight="1" x14ac:dyDescent="0.25"/>
    <row r="60081" ht="30.75" customHeight="1" x14ac:dyDescent="0.25"/>
    <row r="60082" ht="30.75" customHeight="1" x14ac:dyDescent="0.25"/>
    <row r="60083" ht="30.75" customHeight="1" x14ac:dyDescent="0.25"/>
    <row r="60084" ht="30.75" customHeight="1" x14ac:dyDescent="0.25"/>
    <row r="60085" ht="30.75" customHeight="1" x14ac:dyDescent="0.25"/>
    <row r="60086" ht="30.75" customHeight="1" x14ac:dyDescent="0.25"/>
    <row r="60087" ht="30.75" customHeight="1" x14ac:dyDescent="0.25"/>
    <row r="60088" ht="30.75" customHeight="1" x14ac:dyDescent="0.25"/>
    <row r="60089" ht="30.75" customHeight="1" x14ac:dyDescent="0.25"/>
    <row r="60090" ht="30.75" customHeight="1" x14ac:dyDescent="0.25"/>
    <row r="60091" ht="30.75" customHeight="1" x14ac:dyDescent="0.25"/>
    <row r="60092" ht="30.75" customHeight="1" x14ac:dyDescent="0.25"/>
    <row r="60093" ht="30.75" customHeight="1" x14ac:dyDescent="0.25"/>
    <row r="60094" ht="30.75" customHeight="1" x14ac:dyDescent="0.25"/>
    <row r="60095" ht="30.75" customHeight="1" x14ac:dyDescent="0.25"/>
    <row r="60096" ht="30.75" customHeight="1" x14ac:dyDescent="0.25"/>
    <row r="60097" ht="30.75" customHeight="1" x14ac:dyDescent="0.25"/>
    <row r="60098" ht="30.75" customHeight="1" x14ac:dyDescent="0.25"/>
    <row r="60099" ht="30.75" customHeight="1" x14ac:dyDescent="0.25"/>
    <row r="60100" ht="30.75" customHeight="1" x14ac:dyDescent="0.25"/>
    <row r="60101" ht="30.75" customHeight="1" x14ac:dyDescent="0.25"/>
    <row r="60102" ht="30.75" customHeight="1" x14ac:dyDescent="0.25"/>
    <row r="60103" ht="30.75" customHeight="1" x14ac:dyDescent="0.25"/>
    <row r="60104" ht="30.75" customHeight="1" x14ac:dyDescent="0.25"/>
    <row r="60105" ht="30.75" customHeight="1" x14ac:dyDescent="0.25"/>
    <row r="60106" ht="30.75" customHeight="1" x14ac:dyDescent="0.25"/>
    <row r="60107" ht="30.75" customHeight="1" x14ac:dyDescent="0.25"/>
    <row r="60108" ht="30.75" customHeight="1" x14ac:dyDescent="0.25"/>
    <row r="60109" ht="30.75" customHeight="1" x14ac:dyDescent="0.25"/>
    <row r="60110" ht="30.75" customHeight="1" x14ac:dyDescent="0.25"/>
    <row r="60111" ht="30.75" customHeight="1" x14ac:dyDescent="0.25"/>
    <row r="60112" ht="30.75" customHeight="1" x14ac:dyDescent="0.25"/>
    <row r="60113" ht="30.75" customHeight="1" x14ac:dyDescent="0.25"/>
    <row r="60114" ht="30.75" customHeight="1" x14ac:dyDescent="0.25"/>
    <row r="60115" ht="30.75" customHeight="1" x14ac:dyDescent="0.25"/>
    <row r="60116" ht="30.75" customHeight="1" x14ac:dyDescent="0.25"/>
    <row r="60117" ht="30.75" customHeight="1" x14ac:dyDescent="0.25"/>
    <row r="60118" ht="30.75" customHeight="1" x14ac:dyDescent="0.25"/>
    <row r="60119" ht="30.75" customHeight="1" x14ac:dyDescent="0.25"/>
    <row r="60120" ht="30.75" customHeight="1" x14ac:dyDescent="0.25"/>
    <row r="60121" ht="30.75" customHeight="1" x14ac:dyDescent="0.25"/>
    <row r="60122" ht="30.75" customHeight="1" x14ac:dyDescent="0.25"/>
    <row r="60123" ht="30.75" customHeight="1" x14ac:dyDescent="0.25"/>
    <row r="60124" ht="30.75" customHeight="1" x14ac:dyDescent="0.25"/>
    <row r="60125" ht="30.75" customHeight="1" x14ac:dyDescent="0.25"/>
    <row r="60126" ht="30.75" customHeight="1" x14ac:dyDescent="0.25"/>
    <row r="60127" ht="30.75" customHeight="1" x14ac:dyDescent="0.25"/>
    <row r="60128" ht="30.75" customHeight="1" x14ac:dyDescent="0.25"/>
    <row r="60129" ht="30.75" customHeight="1" x14ac:dyDescent="0.25"/>
    <row r="60130" ht="30.75" customHeight="1" x14ac:dyDescent="0.25"/>
    <row r="60131" ht="30.75" customHeight="1" x14ac:dyDescent="0.25"/>
    <row r="60132" ht="30.75" customHeight="1" x14ac:dyDescent="0.25"/>
    <row r="60133" ht="30.75" customHeight="1" x14ac:dyDescent="0.25"/>
    <row r="60134" ht="30.75" customHeight="1" x14ac:dyDescent="0.25"/>
    <row r="60135" ht="30.75" customHeight="1" x14ac:dyDescent="0.25"/>
    <row r="60136" ht="30.75" customHeight="1" x14ac:dyDescent="0.25"/>
    <row r="60137" ht="30.75" customHeight="1" x14ac:dyDescent="0.25"/>
    <row r="60138" ht="30.75" customHeight="1" x14ac:dyDescent="0.25"/>
    <row r="60139" ht="30.75" customHeight="1" x14ac:dyDescent="0.25"/>
    <row r="60140" ht="30.75" customHeight="1" x14ac:dyDescent="0.25"/>
    <row r="60141" ht="30.75" customHeight="1" x14ac:dyDescent="0.25"/>
    <row r="60142" ht="30.75" customHeight="1" x14ac:dyDescent="0.25"/>
    <row r="60143" ht="30.75" customHeight="1" x14ac:dyDescent="0.25"/>
    <row r="60144" ht="30.75" customHeight="1" x14ac:dyDescent="0.25"/>
    <row r="60145" ht="30.75" customHeight="1" x14ac:dyDescent="0.25"/>
    <row r="60146" ht="30.75" customHeight="1" x14ac:dyDescent="0.25"/>
    <row r="60147" ht="30.75" customHeight="1" x14ac:dyDescent="0.25"/>
    <row r="60148" ht="30.75" customHeight="1" x14ac:dyDescent="0.25"/>
    <row r="60149" ht="30.75" customHeight="1" x14ac:dyDescent="0.25"/>
    <row r="60150" ht="30.75" customHeight="1" x14ac:dyDescent="0.25"/>
    <row r="60151" ht="30.75" customHeight="1" x14ac:dyDescent="0.25"/>
    <row r="60152" ht="30.75" customHeight="1" x14ac:dyDescent="0.25"/>
    <row r="60153" ht="30.75" customHeight="1" x14ac:dyDescent="0.25"/>
    <row r="60154" ht="30.75" customHeight="1" x14ac:dyDescent="0.25"/>
    <row r="60155" ht="30.75" customHeight="1" x14ac:dyDescent="0.25"/>
    <row r="60156" ht="30.75" customHeight="1" x14ac:dyDescent="0.25"/>
    <row r="60157" ht="30.75" customHeight="1" x14ac:dyDescent="0.25"/>
    <row r="60158" ht="30.75" customHeight="1" x14ac:dyDescent="0.25"/>
    <row r="60159" ht="30.75" customHeight="1" x14ac:dyDescent="0.25"/>
    <row r="60160" ht="30.75" customHeight="1" x14ac:dyDescent="0.25"/>
    <row r="60161" ht="30.75" customHeight="1" x14ac:dyDescent="0.25"/>
    <row r="60162" ht="30.75" customHeight="1" x14ac:dyDescent="0.25"/>
    <row r="60163" ht="30.75" customHeight="1" x14ac:dyDescent="0.25"/>
    <row r="60164" ht="30.75" customHeight="1" x14ac:dyDescent="0.25"/>
    <row r="60165" ht="30.75" customHeight="1" x14ac:dyDescent="0.25"/>
    <row r="60166" ht="30.75" customHeight="1" x14ac:dyDescent="0.25"/>
    <row r="60167" ht="30.75" customHeight="1" x14ac:dyDescent="0.25"/>
    <row r="60168" ht="30.75" customHeight="1" x14ac:dyDescent="0.25"/>
    <row r="60169" ht="30.75" customHeight="1" x14ac:dyDescent="0.25"/>
    <row r="60170" ht="30.75" customHeight="1" x14ac:dyDescent="0.25"/>
    <row r="60171" ht="30.75" customHeight="1" x14ac:dyDescent="0.25"/>
    <row r="60172" ht="30.75" customHeight="1" x14ac:dyDescent="0.25"/>
    <row r="60173" ht="30.75" customHeight="1" x14ac:dyDescent="0.25"/>
    <row r="60174" ht="30.75" customHeight="1" x14ac:dyDescent="0.25"/>
    <row r="60175" ht="30.75" customHeight="1" x14ac:dyDescent="0.25"/>
    <row r="60176" ht="30.75" customHeight="1" x14ac:dyDescent="0.25"/>
    <row r="60177" ht="30.75" customHeight="1" x14ac:dyDescent="0.25"/>
    <row r="60178" ht="30.75" customHeight="1" x14ac:dyDescent="0.25"/>
    <row r="60179" ht="30.75" customHeight="1" x14ac:dyDescent="0.25"/>
    <row r="60180" ht="30.75" customHeight="1" x14ac:dyDescent="0.25"/>
    <row r="60181" ht="30.75" customHeight="1" x14ac:dyDescent="0.25"/>
    <row r="60182" ht="30.75" customHeight="1" x14ac:dyDescent="0.25"/>
    <row r="60183" ht="30.75" customHeight="1" x14ac:dyDescent="0.25"/>
    <row r="60184" ht="30.75" customHeight="1" x14ac:dyDescent="0.25"/>
    <row r="60185" ht="30.75" customHeight="1" x14ac:dyDescent="0.25"/>
    <row r="60186" ht="30.75" customHeight="1" x14ac:dyDescent="0.25"/>
    <row r="60187" ht="30.75" customHeight="1" x14ac:dyDescent="0.25"/>
    <row r="60188" ht="30.75" customHeight="1" x14ac:dyDescent="0.25"/>
    <row r="60189" ht="30.75" customHeight="1" x14ac:dyDescent="0.25"/>
    <row r="60190" ht="30.75" customHeight="1" x14ac:dyDescent="0.25"/>
    <row r="60191" ht="30.75" customHeight="1" x14ac:dyDescent="0.25"/>
    <row r="60192" ht="30.75" customHeight="1" x14ac:dyDescent="0.25"/>
    <row r="60193" ht="30.75" customHeight="1" x14ac:dyDescent="0.25"/>
    <row r="60194" ht="30.75" customHeight="1" x14ac:dyDescent="0.25"/>
    <row r="60195" ht="30.75" customHeight="1" x14ac:dyDescent="0.25"/>
    <row r="60196" ht="30.75" customHeight="1" x14ac:dyDescent="0.25"/>
    <row r="60197" ht="30.75" customHeight="1" x14ac:dyDescent="0.25"/>
    <row r="60198" ht="30.75" customHeight="1" x14ac:dyDescent="0.25"/>
    <row r="60199" ht="30.75" customHeight="1" x14ac:dyDescent="0.25"/>
    <row r="60200" ht="30.75" customHeight="1" x14ac:dyDescent="0.25"/>
    <row r="60201" ht="30.75" customHeight="1" x14ac:dyDescent="0.25"/>
    <row r="60202" ht="30.75" customHeight="1" x14ac:dyDescent="0.25"/>
    <row r="60203" ht="30.75" customHeight="1" x14ac:dyDescent="0.25"/>
    <row r="60204" ht="30.75" customHeight="1" x14ac:dyDescent="0.25"/>
    <row r="60205" ht="30.75" customHeight="1" x14ac:dyDescent="0.25"/>
    <row r="60206" ht="30.75" customHeight="1" x14ac:dyDescent="0.25"/>
    <row r="60207" ht="30.75" customHeight="1" x14ac:dyDescent="0.25"/>
    <row r="60208" ht="30.75" customHeight="1" x14ac:dyDescent="0.25"/>
    <row r="60209" ht="30.75" customHeight="1" x14ac:dyDescent="0.25"/>
    <row r="60210" ht="30.75" customHeight="1" x14ac:dyDescent="0.25"/>
    <row r="60211" ht="30.75" customHeight="1" x14ac:dyDescent="0.25"/>
    <row r="60212" ht="30.75" customHeight="1" x14ac:dyDescent="0.25"/>
    <row r="60213" ht="30.75" customHeight="1" x14ac:dyDescent="0.25"/>
    <row r="60214" ht="30.75" customHeight="1" x14ac:dyDescent="0.25"/>
    <row r="60215" ht="30.75" customHeight="1" x14ac:dyDescent="0.25"/>
    <row r="60216" ht="30.75" customHeight="1" x14ac:dyDescent="0.25"/>
    <row r="60217" ht="30.75" customHeight="1" x14ac:dyDescent="0.25"/>
    <row r="60218" ht="30.75" customHeight="1" x14ac:dyDescent="0.25"/>
    <row r="60219" ht="30.75" customHeight="1" x14ac:dyDescent="0.25"/>
    <row r="60220" ht="30.75" customHeight="1" x14ac:dyDescent="0.25"/>
    <row r="60221" ht="30.75" customHeight="1" x14ac:dyDescent="0.25"/>
    <row r="60222" ht="30.75" customHeight="1" x14ac:dyDescent="0.25"/>
    <row r="60223" ht="30.75" customHeight="1" x14ac:dyDescent="0.25"/>
    <row r="60224" ht="30.75" customHeight="1" x14ac:dyDescent="0.25"/>
    <row r="60225" ht="30.75" customHeight="1" x14ac:dyDescent="0.25"/>
    <row r="60226" ht="30.75" customHeight="1" x14ac:dyDescent="0.25"/>
    <row r="60227" ht="30.75" customHeight="1" x14ac:dyDescent="0.25"/>
    <row r="60228" ht="30.75" customHeight="1" x14ac:dyDescent="0.25"/>
    <row r="60229" ht="30.75" customHeight="1" x14ac:dyDescent="0.25"/>
    <row r="60230" ht="30.75" customHeight="1" x14ac:dyDescent="0.25"/>
    <row r="60231" ht="30.75" customHeight="1" x14ac:dyDescent="0.25"/>
    <row r="60232" ht="30.75" customHeight="1" x14ac:dyDescent="0.25"/>
    <row r="60233" ht="30.75" customHeight="1" x14ac:dyDescent="0.25"/>
    <row r="60234" ht="30.75" customHeight="1" x14ac:dyDescent="0.25"/>
    <row r="60235" ht="30.75" customHeight="1" x14ac:dyDescent="0.25"/>
    <row r="60236" ht="30.75" customHeight="1" x14ac:dyDescent="0.25"/>
    <row r="60237" ht="30.75" customHeight="1" x14ac:dyDescent="0.25"/>
    <row r="60238" ht="30.75" customHeight="1" x14ac:dyDescent="0.25"/>
    <row r="60239" ht="30.75" customHeight="1" x14ac:dyDescent="0.25"/>
    <row r="60240" ht="30.75" customHeight="1" x14ac:dyDescent="0.25"/>
    <row r="60241" ht="30.75" customHeight="1" x14ac:dyDescent="0.25"/>
    <row r="60242" ht="30.75" customHeight="1" x14ac:dyDescent="0.25"/>
    <row r="60243" ht="30.75" customHeight="1" x14ac:dyDescent="0.25"/>
    <row r="60244" ht="30.75" customHeight="1" x14ac:dyDescent="0.25"/>
    <row r="60245" ht="30.75" customHeight="1" x14ac:dyDescent="0.25"/>
    <row r="60246" ht="30.75" customHeight="1" x14ac:dyDescent="0.25"/>
    <row r="60247" ht="30.75" customHeight="1" x14ac:dyDescent="0.25"/>
    <row r="60248" ht="30.75" customHeight="1" x14ac:dyDescent="0.25"/>
    <row r="60249" ht="30.75" customHeight="1" x14ac:dyDescent="0.25"/>
    <row r="60250" ht="30.75" customHeight="1" x14ac:dyDescent="0.25"/>
    <row r="60251" ht="30.75" customHeight="1" x14ac:dyDescent="0.25"/>
    <row r="60252" ht="30.75" customHeight="1" x14ac:dyDescent="0.25"/>
    <row r="60253" ht="30.75" customHeight="1" x14ac:dyDescent="0.25"/>
    <row r="60254" ht="30.75" customHeight="1" x14ac:dyDescent="0.25"/>
    <row r="60255" ht="30.75" customHeight="1" x14ac:dyDescent="0.25"/>
    <row r="60256" ht="30.75" customHeight="1" x14ac:dyDescent="0.25"/>
    <row r="60257" ht="30.75" customHeight="1" x14ac:dyDescent="0.25"/>
    <row r="60258" ht="30.75" customHeight="1" x14ac:dyDescent="0.25"/>
    <row r="60259" ht="30.75" customHeight="1" x14ac:dyDescent="0.25"/>
    <row r="60260" ht="30.75" customHeight="1" x14ac:dyDescent="0.25"/>
    <row r="60261" ht="30.75" customHeight="1" x14ac:dyDescent="0.25"/>
    <row r="60262" ht="30.75" customHeight="1" x14ac:dyDescent="0.25"/>
    <row r="60263" ht="30.75" customHeight="1" x14ac:dyDescent="0.25"/>
    <row r="60264" ht="30.75" customHeight="1" x14ac:dyDescent="0.25"/>
    <row r="60265" ht="30.75" customHeight="1" x14ac:dyDescent="0.25"/>
    <row r="60266" ht="30.75" customHeight="1" x14ac:dyDescent="0.25"/>
    <row r="60267" ht="30.75" customHeight="1" x14ac:dyDescent="0.25"/>
    <row r="60268" ht="30.75" customHeight="1" x14ac:dyDescent="0.25"/>
    <row r="60269" ht="30.75" customHeight="1" x14ac:dyDescent="0.25"/>
    <row r="60270" ht="30.75" customHeight="1" x14ac:dyDescent="0.25"/>
    <row r="60271" ht="30.75" customHeight="1" x14ac:dyDescent="0.25"/>
    <row r="60272" ht="30.75" customHeight="1" x14ac:dyDescent="0.25"/>
    <row r="60273" ht="30.75" customHeight="1" x14ac:dyDescent="0.25"/>
    <row r="60274" ht="30.75" customHeight="1" x14ac:dyDescent="0.25"/>
    <row r="60275" ht="30.75" customHeight="1" x14ac:dyDescent="0.25"/>
    <row r="60276" ht="30.75" customHeight="1" x14ac:dyDescent="0.25"/>
    <row r="60277" ht="30.75" customHeight="1" x14ac:dyDescent="0.25"/>
    <row r="60278" ht="30.75" customHeight="1" x14ac:dyDescent="0.25"/>
    <row r="60279" ht="30.75" customHeight="1" x14ac:dyDescent="0.25"/>
    <row r="60280" ht="30.75" customHeight="1" x14ac:dyDescent="0.25"/>
    <row r="60281" ht="30.75" customHeight="1" x14ac:dyDescent="0.25"/>
    <row r="60282" ht="30.75" customHeight="1" x14ac:dyDescent="0.25"/>
    <row r="60283" ht="30.75" customHeight="1" x14ac:dyDescent="0.25"/>
    <row r="60284" ht="30.75" customHeight="1" x14ac:dyDescent="0.25"/>
    <row r="60285" ht="30.75" customHeight="1" x14ac:dyDescent="0.25"/>
    <row r="60286" ht="30.75" customHeight="1" x14ac:dyDescent="0.25"/>
    <row r="60287" ht="30.75" customHeight="1" x14ac:dyDescent="0.25"/>
    <row r="60288" ht="30.75" customHeight="1" x14ac:dyDescent="0.25"/>
    <row r="60289" ht="30.75" customHeight="1" x14ac:dyDescent="0.25"/>
    <row r="60290" ht="30.75" customHeight="1" x14ac:dyDescent="0.25"/>
    <row r="60291" ht="30.75" customHeight="1" x14ac:dyDescent="0.25"/>
    <row r="60292" ht="30.75" customHeight="1" x14ac:dyDescent="0.25"/>
    <row r="60293" ht="30.75" customHeight="1" x14ac:dyDescent="0.25"/>
    <row r="60294" ht="30.75" customHeight="1" x14ac:dyDescent="0.25"/>
    <row r="60295" ht="30.75" customHeight="1" x14ac:dyDescent="0.25"/>
    <row r="60296" ht="30.75" customHeight="1" x14ac:dyDescent="0.25"/>
    <row r="60297" ht="30.75" customHeight="1" x14ac:dyDescent="0.25"/>
    <row r="60298" ht="30.75" customHeight="1" x14ac:dyDescent="0.25"/>
    <row r="60299" ht="30.75" customHeight="1" x14ac:dyDescent="0.25"/>
    <row r="60300" ht="30.75" customHeight="1" x14ac:dyDescent="0.25"/>
    <row r="60301" ht="30.75" customHeight="1" x14ac:dyDescent="0.25"/>
    <row r="60302" ht="30.75" customHeight="1" x14ac:dyDescent="0.25"/>
    <row r="60303" ht="30.75" customHeight="1" x14ac:dyDescent="0.25"/>
    <row r="60304" ht="30.75" customHeight="1" x14ac:dyDescent="0.25"/>
    <row r="60305" ht="30.75" customHeight="1" x14ac:dyDescent="0.25"/>
    <row r="60306" ht="30.75" customHeight="1" x14ac:dyDescent="0.25"/>
    <row r="60307" ht="30.75" customHeight="1" x14ac:dyDescent="0.25"/>
    <row r="60308" ht="30.75" customHeight="1" x14ac:dyDescent="0.25"/>
    <row r="60309" ht="30.75" customHeight="1" x14ac:dyDescent="0.25"/>
    <row r="60310" ht="30.75" customHeight="1" x14ac:dyDescent="0.25"/>
    <row r="60311" ht="30.75" customHeight="1" x14ac:dyDescent="0.25"/>
    <row r="60312" ht="30.75" customHeight="1" x14ac:dyDescent="0.25"/>
    <row r="60313" ht="30.75" customHeight="1" x14ac:dyDescent="0.25"/>
    <row r="60314" ht="30.75" customHeight="1" x14ac:dyDescent="0.25"/>
    <row r="60315" ht="30.75" customHeight="1" x14ac:dyDescent="0.25"/>
    <row r="60316" ht="30.75" customHeight="1" x14ac:dyDescent="0.25"/>
    <row r="60317" ht="30.75" customHeight="1" x14ac:dyDescent="0.25"/>
    <row r="60318" ht="30.75" customHeight="1" x14ac:dyDescent="0.25"/>
    <row r="60319" ht="30.75" customHeight="1" x14ac:dyDescent="0.25"/>
    <row r="60320" ht="30.75" customHeight="1" x14ac:dyDescent="0.25"/>
    <row r="60321" ht="30.75" customHeight="1" x14ac:dyDescent="0.25"/>
    <row r="60322" ht="30.75" customHeight="1" x14ac:dyDescent="0.25"/>
    <row r="60323" ht="30.75" customHeight="1" x14ac:dyDescent="0.25"/>
    <row r="60324" ht="30.75" customHeight="1" x14ac:dyDescent="0.25"/>
    <row r="60325" ht="30.75" customHeight="1" x14ac:dyDescent="0.25"/>
    <row r="60326" ht="30.75" customHeight="1" x14ac:dyDescent="0.25"/>
    <row r="60327" ht="30.75" customHeight="1" x14ac:dyDescent="0.25"/>
    <row r="60328" ht="30.75" customHeight="1" x14ac:dyDescent="0.25"/>
    <row r="60329" ht="30.75" customHeight="1" x14ac:dyDescent="0.25"/>
    <row r="60330" ht="30.75" customHeight="1" x14ac:dyDescent="0.25"/>
    <row r="60331" ht="30.75" customHeight="1" x14ac:dyDescent="0.25"/>
    <row r="60332" ht="30.75" customHeight="1" x14ac:dyDescent="0.25"/>
    <row r="60333" ht="30.75" customHeight="1" x14ac:dyDescent="0.25"/>
    <row r="60334" ht="30.75" customHeight="1" x14ac:dyDescent="0.25"/>
    <row r="60335" ht="30.75" customHeight="1" x14ac:dyDescent="0.25"/>
    <row r="60336" ht="30.75" customHeight="1" x14ac:dyDescent="0.25"/>
    <row r="60337" ht="30.75" customHeight="1" x14ac:dyDescent="0.25"/>
    <row r="60338" ht="30.75" customHeight="1" x14ac:dyDescent="0.25"/>
    <row r="60339" ht="30.75" customHeight="1" x14ac:dyDescent="0.25"/>
    <row r="60340" ht="30.75" customHeight="1" x14ac:dyDescent="0.25"/>
    <row r="60341" ht="30.75" customHeight="1" x14ac:dyDescent="0.25"/>
    <row r="60342" ht="30.75" customHeight="1" x14ac:dyDescent="0.25"/>
    <row r="60343" ht="30.75" customHeight="1" x14ac:dyDescent="0.25"/>
    <row r="60344" ht="30.75" customHeight="1" x14ac:dyDescent="0.25"/>
    <row r="60345" ht="30.75" customHeight="1" x14ac:dyDescent="0.25"/>
    <row r="60346" ht="30.75" customHeight="1" x14ac:dyDescent="0.25"/>
    <row r="60347" ht="30.75" customHeight="1" x14ac:dyDescent="0.25"/>
    <row r="60348" ht="30.75" customHeight="1" x14ac:dyDescent="0.25"/>
    <row r="60349" ht="30.75" customHeight="1" x14ac:dyDescent="0.25"/>
    <row r="60350" ht="30.75" customHeight="1" x14ac:dyDescent="0.25"/>
    <row r="60351" ht="30.75" customHeight="1" x14ac:dyDescent="0.25"/>
    <row r="60352" ht="30.75" customHeight="1" x14ac:dyDescent="0.25"/>
    <row r="60353" ht="30.75" customHeight="1" x14ac:dyDescent="0.25"/>
    <row r="60354" ht="30.75" customHeight="1" x14ac:dyDescent="0.25"/>
    <row r="60355" ht="30.75" customHeight="1" x14ac:dyDescent="0.25"/>
    <row r="60356" ht="30.75" customHeight="1" x14ac:dyDescent="0.25"/>
    <row r="60357" ht="30.75" customHeight="1" x14ac:dyDescent="0.25"/>
    <row r="60358" ht="30.75" customHeight="1" x14ac:dyDescent="0.25"/>
    <row r="60359" ht="30.75" customHeight="1" x14ac:dyDescent="0.25"/>
    <row r="60360" ht="30.75" customHeight="1" x14ac:dyDescent="0.25"/>
    <row r="60361" ht="30.75" customHeight="1" x14ac:dyDescent="0.25"/>
    <row r="60362" ht="30.75" customHeight="1" x14ac:dyDescent="0.25"/>
    <row r="60363" ht="30.75" customHeight="1" x14ac:dyDescent="0.25"/>
    <row r="60364" ht="30.75" customHeight="1" x14ac:dyDescent="0.25"/>
    <row r="60365" ht="30.75" customHeight="1" x14ac:dyDescent="0.25"/>
    <row r="60366" ht="30.75" customHeight="1" x14ac:dyDescent="0.25"/>
    <row r="60367" ht="30.75" customHeight="1" x14ac:dyDescent="0.25"/>
    <row r="60368" ht="30.75" customHeight="1" x14ac:dyDescent="0.25"/>
    <row r="60369" ht="30.75" customHeight="1" x14ac:dyDescent="0.25"/>
    <row r="60370" ht="30.75" customHeight="1" x14ac:dyDescent="0.25"/>
    <row r="60371" ht="30.75" customHeight="1" x14ac:dyDescent="0.25"/>
    <row r="60372" ht="30.75" customHeight="1" x14ac:dyDescent="0.25"/>
    <row r="60373" ht="30.75" customHeight="1" x14ac:dyDescent="0.25"/>
    <row r="60374" ht="30.75" customHeight="1" x14ac:dyDescent="0.25"/>
    <row r="60375" ht="30.75" customHeight="1" x14ac:dyDescent="0.25"/>
    <row r="60376" ht="30.75" customHeight="1" x14ac:dyDescent="0.25"/>
    <row r="60377" ht="30.75" customHeight="1" x14ac:dyDescent="0.25"/>
    <row r="60378" ht="30.75" customHeight="1" x14ac:dyDescent="0.25"/>
    <row r="60379" ht="30.75" customHeight="1" x14ac:dyDescent="0.25"/>
    <row r="60380" ht="30.75" customHeight="1" x14ac:dyDescent="0.25"/>
    <row r="60381" ht="30.75" customHeight="1" x14ac:dyDescent="0.25"/>
    <row r="60382" ht="30.75" customHeight="1" x14ac:dyDescent="0.25"/>
    <row r="60383" ht="30.75" customHeight="1" x14ac:dyDescent="0.25"/>
    <row r="60384" ht="30.75" customHeight="1" x14ac:dyDescent="0.25"/>
    <row r="60385" ht="30.75" customHeight="1" x14ac:dyDescent="0.25"/>
    <row r="60386" ht="30.75" customHeight="1" x14ac:dyDescent="0.25"/>
    <row r="60387" ht="30.75" customHeight="1" x14ac:dyDescent="0.25"/>
    <row r="60388" ht="30.75" customHeight="1" x14ac:dyDescent="0.25"/>
    <row r="60389" ht="30.75" customHeight="1" x14ac:dyDescent="0.25"/>
    <row r="60390" ht="30.75" customHeight="1" x14ac:dyDescent="0.25"/>
    <row r="60391" ht="30.75" customHeight="1" x14ac:dyDescent="0.25"/>
    <row r="60392" ht="30.75" customHeight="1" x14ac:dyDescent="0.25"/>
    <row r="60393" ht="30.75" customHeight="1" x14ac:dyDescent="0.25"/>
    <row r="60394" ht="30.75" customHeight="1" x14ac:dyDescent="0.25"/>
    <row r="60395" ht="30.75" customHeight="1" x14ac:dyDescent="0.25"/>
    <row r="60396" ht="30.75" customHeight="1" x14ac:dyDescent="0.25"/>
    <row r="60397" ht="30.75" customHeight="1" x14ac:dyDescent="0.25"/>
    <row r="60398" ht="30.75" customHeight="1" x14ac:dyDescent="0.25"/>
    <row r="60399" ht="30.75" customHeight="1" x14ac:dyDescent="0.25"/>
    <row r="60400" ht="30.75" customHeight="1" x14ac:dyDescent="0.25"/>
    <row r="60401" ht="30.75" customHeight="1" x14ac:dyDescent="0.25"/>
    <row r="60402" ht="30.75" customHeight="1" x14ac:dyDescent="0.25"/>
    <row r="60403" ht="30.75" customHeight="1" x14ac:dyDescent="0.25"/>
    <row r="60404" ht="30.75" customHeight="1" x14ac:dyDescent="0.25"/>
    <row r="60405" ht="30.75" customHeight="1" x14ac:dyDescent="0.25"/>
    <row r="60406" ht="30.75" customHeight="1" x14ac:dyDescent="0.25"/>
    <row r="60407" ht="30.75" customHeight="1" x14ac:dyDescent="0.25"/>
    <row r="60408" ht="30.75" customHeight="1" x14ac:dyDescent="0.25"/>
    <row r="60409" ht="30.75" customHeight="1" x14ac:dyDescent="0.25"/>
    <row r="60410" ht="30.75" customHeight="1" x14ac:dyDescent="0.25"/>
    <row r="60411" ht="30.75" customHeight="1" x14ac:dyDescent="0.25"/>
    <row r="60412" ht="30.75" customHeight="1" x14ac:dyDescent="0.25"/>
    <row r="60413" ht="30.75" customHeight="1" x14ac:dyDescent="0.25"/>
    <row r="60414" ht="30.75" customHeight="1" x14ac:dyDescent="0.25"/>
    <row r="60415" ht="30.75" customHeight="1" x14ac:dyDescent="0.25"/>
    <row r="60416" ht="30.75" customHeight="1" x14ac:dyDescent="0.25"/>
    <row r="60417" ht="30.75" customHeight="1" x14ac:dyDescent="0.25"/>
    <row r="60418" ht="30.75" customHeight="1" x14ac:dyDescent="0.25"/>
    <row r="60419" ht="30.75" customHeight="1" x14ac:dyDescent="0.25"/>
    <row r="60420" ht="30.75" customHeight="1" x14ac:dyDescent="0.25"/>
    <row r="60421" ht="30.75" customHeight="1" x14ac:dyDescent="0.25"/>
    <row r="60422" ht="30.75" customHeight="1" x14ac:dyDescent="0.25"/>
    <row r="60423" ht="30.75" customHeight="1" x14ac:dyDescent="0.25"/>
    <row r="60424" ht="30.75" customHeight="1" x14ac:dyDescent="0.25"/>
    <row r="60425" ht="30.75" customHeight="1" x14ac:dyDescent="0.25"/>
    <row r="60426" ht="30.75" customHeight="1" x14ac:dyDescent="0.25"/>
    <row r="60427" ht="30.75" customHeight="1" x14ac:dyDescent="0.25"/>
    <row r="60428" ht="30.75" customHeight="1" x14ac:dyDescent="0.25"/>
    <row r="60429" ht="30.75" customHeight="1" x14ac:dyDescent="0.25"/>
    <row r="60430" ht="30.75" customHeight="1" x14ac:dyDescent="0.25"/>
    <row r="60431" ht="30.75" customHeight="1" x14ac:dyDescent="0.25"/>
    <row r="60432" ht="30.75" customHeight="1" x14ac:dyDescent="0.25"/>
    <row r="60433" ht="30.75" customHeight="1" x14ac:dyDescent="0.25"/>
    <row r="60434" ht="30.75" customHeight="1" x14ac:dyDescent="0.25"/>
    <row r="60435" ht="30.75" customHeight="1" x14ac:dyDescent="0.25"/>
    <row r="60436" ht="30.75" customHeight="1" x14ac:dyDescent="0.25"/>
    <row r="60437" ht="30.75" customHeight="1" x14ac:dyDescent="0.25"/>
    <row r="60438" ht="30.75" customHeight="1" x14ac:dyDescent="0.25"/>
    <row r="60439" ht="30.75" customHeight="1" x14ac:dyDescent="0.25"/>
    <row r="60440" ht="30.75" customHeight="1" x14ac:dyDescent="0.25"/>
    <row r="60441" ht="30.75" customHeight="1" x14ac:dyDescent="0.25"/>
    <row r="60442" ht="30.75" customHeight="1" x14ac:dyDescent="0.25"/>
    <row r="60443" ht="30.75" customHeight="1" x14ac:dyDescent="0.25"/>
    <row r="60444" ht="30.75" customHeight="1" x14ac:dyDescent="0.25"/>
    <row r="60445" ht="30.75" customHeight="1" x14ac:dyDescent="0.25"/>
    <row r="60446" ht="30.75" customHeight="1" x14ac:dyDescent="0.25"/>
    <row r="60447" ht="30.75" customHeight="1" x14ac:dyDescent="0.25"/>
    <row r="60448" ht="30.75" customHeight="1" x14ac:dyDescent="0.25"/>
    <row r="60449" ht="30.75" customHeight="1" x14ac:dyDescent="0.25"/>
    <row r="60450" ht="30.75" customHeight="1" x14ac:dyDescent="0.25"/>
    <row r="60451" ht="30.75" customHeight="1" x14ac:dyDescent="0.25"/>
    <row r="60452" ht="30.75" customHeight="1" x14ac:dyDescent="0.25"/>
    <row r="60453" ht="30.75" customHeight="1" x14ac:dyDescent="0.25"/>
    <row r="60454" ht="30.75" customHeight="1" x14ac:dyDescent="0.25"/>
    <row r="60455" ht="30.75" customHeight="1" x14ac:dyDescent="0.25"/>
    <row r="60456" ht="30.75" customHeight="1" x14ac:dyDescent="0.25"/>
    <row r="60457" ht="30.75" customHeight="1" x14ac:dyDescent="0.25"/>
    <row r="60458" ht="30.75" customHeight="1" x14ac:dyDescent="0.25"/>
    <row r="60459" ht="30.75" customHeight="1" x14ac:dyDescent="0.25"/>
    <row r="60460" ht="30.75" customHeight="1" x14ac:dyDescent="0.25"/>
    <row r="60461" ht="30.75" customHeight="1" x14ac:dyDescent="0.25"/>
    <row r="60462" ht="30.75" customHeight="1" x14ac:dyDescent="0.25"/>
    <row r="60463" ht="30.75" customHeight="1" x14ac:dyDescent="0.25"/>
    <row r="60464" ht="30.75" customHeight="1" x14ac:dyDescent="0.25"/>
    <row r="60465" ht="30.75" customHeight="1" x14ac:dyDescent="0.25"/>
    <row r="60466" ht="30.75" customHeight="1" x14ac:dyDescent="0.25"/>
    <row r="60467" ht="30.75" customHeight="1" x14ac:dyDescent="0.25"/>
    <row r="60468" ht="30.75" customHeight="1" x14ac:dyDescent="0.25"/>
    <row r="60469" ht="30.75" customHeight="1" x14ac:dyDescent="0.25"/>
    <row r="60470" ht="30.75" customHeight="1" x14ac:dyDescent="0.25"/>
    <row r="60471" ht="30.75" customHeight="1" x14ac:dyDescent="0.25"/>
    <row r="60472" ht="30.75" customHeight="1" x14ac:dyDescent="0.25"/>
    <row r="60473" ht="30.75" customHeight="1" x14ac:dyDescent="0.25"/>
    <row r="60474" ht="30.75" customHeight="1" x14ac:dyDescent="0.25"/>
    <row r="60475" ht="30.75" customHeight="1" x14ac:dyDescent="0.25"/>
    <row r="60476" ht="30.75" customHeight="1" x14ac:dyDescent="0.25"/>
    <row r="60477" ht="30.75" customHeight="1" x14ac:dyDescent="0.25"/>
    <row r="60478" ht="30.75" customHeight="1" x14ac:dyDescent="0.25"/>
    <row r="60479" ht="30.75" customHeight="1" x14ac:dyDescent="0.25"/>
    <row r="60480" ht="30.75" customHeight="1" x14ac:dyDescent="0.25"/>
    <row r="60481" ht="30.75" customHeight="1" x14ac:dyDescent="0.25"/>
    <row r="60482" ht="30.75" customHeight="1" x14ac:dyDescent="0.25"/>
    <row r="60483" ht="30.75" customHeight="1" x14ac:dyDescent="0.25"/>
    <row r="60484" ht="30.75" customHeight="1" x14ac:dyDescent="0.25"/>
    <row r="60485" ht="30.75" customHeight="1" x14ac:dyDescent="0.25"/>
    <row r="60486" ht="30.75" customHeight="1" x14ac:dyDescent="0.25"/>
    <row r="60487" ht="30.75" customHeight="1" x14ac:dyDescent="0.25"/>
    <row r="60488" ht="30.75" customHeight="1" x14ac:dyDescent="0.25"/>
    <row r="60489" ht="30.75" customHeight="1" x14ac:dyDescent="0.25"/>
    <row r="60490" ht="30.75" customHeight="1" x14ac:dyDescent="0.25"/>
    <row r="60491" ht="30.75" customHeight="1" x14ac:dyDescent="0.25"/>
    <row r="60492" ht="30.75" customHeight="1" x14ac:dyDescent="0.25"/>
    <row r="60493" ht="30.75" customHeight="1" x14ac:dyDescent="0.25"/>
    <row r="60494" ht="30.75" customHeight="1" x14ac:dyDescent="0.25"/>
    <row r="60495" ht="30.75" customHeight="1" x14ac:dyDescent="0.25"/>
    <row r="60496" ht="30.75" customHeight="1" x14ac:dyDescent="0.25"/>
    <row r="60497" ht="30.75" customHeight="1" x14ac:dyDescent="0.25"/>
    <row r="60498" ht="30.75" customHeight="1" x14ac:dyDescent="0.25"/>
    <row r="60499" ht="30.75" customHeight="1" x14ac:dyDescent="0.25"/>
    <row r="60500" ht="30.75" customHeight="1" x14ac:dyDescent="0.25"/>
    <row r="60501" ht="30.75" customHeight="1" x14ac:dyDescent="0.25"/>
    <row r="60502" ht="30.75" customHeight="1" x14ac:dyDescent="0.25"/>
    <row r="60503" ht="30.75" customHeight="1" x14ac:dyDescent="0.25"/>
    <row r="60504" ht="30.75" customHeight="1" x14ac:dyDescent="0.25"/>
    <row r="60505" ht="30.75" customHeight="1" x14ac:dyDescent="0.25"/>
    <row r="60506" ht="30.75" customHeight="1" x14ac:dyDescent="0.25"/>
    <row r="60507" ht="30.75" customHeight="1" x14ac:dyDescent="0.25"/>
    <row r="60508" ht="30.75" customHeight="1" x14ac:dyDescent="0.25"/>
    <row r="60509" ht="30.75" customHeight="1" x14ac:dyDescent="0.25"/>
    <row r="60510" ht="30.75" customHeight="1" x14ac:dyDescent="0.25"/>
    <row r="60511" ht="30.75" customHeight="1" x14ac:dyDescent="0.25"/>
    <row r="60512" ht="30.75" customHeight="1" x14ac:dyDescent="0.25"/>
    <row r="60513" ht="30.75" customHeight="1" x14ac:dyDescent="0.25"/>
    <row r="60514" ht="30.75" customHeight="1" x14ac:dyDescent="0.25"/>
    <row r="60515" ht="30.75" customHeight="1" x14ac:dyDescent="0.25"/>
    <row r="60516" ht="30.75" customHeight="1" x14ac:dyDescent="0.25"/>
    <row r="60517" ht="30.75" customHeight="1" x14ac:dyDescent="0.25"/>
    <row r="60518" ht="30.75" customHeight="1" x14ac:dyDescent="0.25"/>
    <row r="60519" ht="30.75" customHeight="1" x14ac:dyDescent="0.25"/>
    <row r="60520" ht="30.75" customHeight="1" x14ac:dyDescent="0.25"/>
    <row r="60521" ht="30.75" customHeight="1" x14ac:dyDescent="0.25"/>
    <row r="60522" ht="30.75" customHeight="1" x14ac:dyDescent="0.25"/>
    <row r="60523" ht="30.75" customHeight="1" x14ac:dyDescent="0.25"/>
    <row r="60524" ht="30.75" customHeight="1" x14ac:dyDescent="0.25"/>
    <row r="60525" ht="30.75" customHeight="1" x14ac:dyDescent="0.25"/>
    <row r="60526" ht="30.75" customHeight="1" x14ac:dyDescent="0.25"/>
    <row r="60527" ht="30.75" customHeight="1" x14ac:dyDescent="0.25"/>
    <row r="60528" ht="30.75" customHeight="1" x14ac:dyDescent="0.25"/>
    <row r="60529" ht="30.75" customHeight="1" x14ac:dyDescent="0.25"/>
    <row r="60530" ht="30.75" customHeight="1" x14ac:dyDescent="0.25"/>
    <row r="60531" ht="30.75" customHeight="1" x14ac:dyDescent="0.25"/>
    <row r="60532" ht="30.75" customHeight="1" x14ac:dyDescent="0.25"/>
    <row r="60533" ht="30.75" customHeight="1" x14ac:dyDescent="0.25"/>
    <row r="60534" ht="30.75" customHeight="1" x14ac:dyDescent="0.25"/>
    <row r="60535" ht="30.75" customHeight="1" x14ac:dyDescent="0.25"/>
    <row r="60536" ht="30.75" customHeight="1" x14ac:dyDescent="0.25"/>
    <row r="60537" ht="30.75" customHeight="1" x14ac:dyDescent="0.25"/>
    <row r="60538" ht="30.75" customHeight="1" x14ac:dyDescent="0.25"/>
    <row r="60539" ht="30.75" customHeight="1" x14ac:dyDescent="0.25"/>
    <row r="60540" ht="30.75" customHeight="1" x14ac:dyDescent="0.25"/>
    <row r="60541" ht="30.75" customHeight="1" x14ac:dyDescent="0.25"/>
    <row r="60542" ht="30.75" customHeight="1" x14ac:dyDescent="0.25"/>
    <row r="60543" ht="30.75" customHeight="1" x14ac:dyDescent="0.25"/>
    <row r="60544" ht="30.75" customHeight="1" x14ac:dyDescent="0.25"/>
    <row r="60545" ht="30.75" customHeight="1" x14ac:dyDescent="0.25"/>
    <row r="60546" ht="30.75" customHeight="1" x14ac:dyDescent="0.25"/>
    <row r="60547" ht="30.75" customHeight="1" x14ac:dyDescent="0.25"/>
    <row r="60548" ht="30.75" customHeight="1" x14ac:dyDescent="0.25"/>
    <row r="60549" ht="30.75" customHeight="1" x14ac:dyDescent="0.25"/>
    <row r="60550" ht="30.75" customHeight="1" x14ac:dyDescent="0.25"/>
    <row r="60551" ht="30.75" customHeight="1" x14ac:dyDescent="0.25"/>
    <row r="60552" ht="30.75" customHeight="1" x14ac:dyDescent="0.25"/>
    <row r="60553" ht="30.75" customHeight="1" x14ac:dyDescent="0.25"/>
    <row r="60554" ht="30.75" customHeight="1" x14ac:dyDescent="0.25"/>
    <row r="60555" ht="30.75" customHeight="1" x14ac:dyDescent="0.25"/>
    <row r="60556" ht="30.75" customHeight="1" x14ac:dyDescent="0.25"/>
    <row r="60557" ht="30.75" customHeight="1" x14ac:dyDescent="0.25"/>
    <row r="60558" ht="30.75" customHeight="1" x14ac:dyDescent="0.25"/>
    <row r="60559" ht="30.75" customHeight="1" x14ac:dyDescent="0.25"/>
    <row r="60560" ht="30.75" customHeight="1" x14ac:dyDescent="0.25"/>
    <row r="60561" ht="30.75" customHeight="1" x14ac:dyDescent="0.25"/>
    <row r="60562" ht="30.75" customHeight="1" x14ac:dyDescent="0.25"/>
    <row r="60563" ht="30.75" customHeight="1" x14ac:dyDescent="0.25"/>
    <row r="60564" ht="30.75" customHeight="1" x14ac:dyDescent="0.25"/>
    <row r="60565" ht="30.75" customHeight="1" x14ac:dyDescent="0.25"/>
    <row r="60566" ht="30.75" customHeight="1" x14ac:dyDescent="0.25"/>
    <row r="60567" ht="30.75" customHeight="1" x14ac:dyDescent="0.25"/>
    <row r="60568" ht="30.75" customHeight="1" x14ac:dyDescent="0.25"/>
    <row r="60569" ht="30.75" customHeight="1" x14ac:dyDescent="0.25"/>
    <row r="60570" ht="30.75" customHeight="1" x14ac:dyDescent="0.25"/>
    <row r="60571" ht="30.75" customHeight="1" x14ac:dyDescent="0.25"/>
    <row r="60572" ht="30.75" customHeight="1" x14ac:dyDescent="0.25"/>
    <row r="60573" ht="30.75" customHeight="1" x14ac:dyDescent="0.25"/>
    <row r="60574" ht="30.75" customHeight="1" x14ac:dyDescent="0.25"/>
    <row r="60575" ht="30.75" customHeight="1" x14ac:dyDescent="0.25"/>
    <row r="60576" ht="30.75" customHeight="1" x14ac:dyDescent="0.25"/>
    <row r="60577" ht="30.75" customHeight="1" x14ac:dyDescent="0.25"/>
    <row r="60578" ht="30.75" customHeight="1" x14ac:dyDescent="0.25"/>
    <row r="60579" ht="30.75" customHeight="1" x14ac:dyDescent="0.25"/>
    <row r="60580" ht="30.75" customHeight="1" x14ac:dyDescent="0.25"/>
    <row r="60581" ht="30.75" customHeight="1" x14ac:dyDescent="0.25"/>
    <row r="60582" ht="30.75" customHeight="1" x14ac:dyDescent="0.25"/>
    <row r="60583" ht="30.75" customHeight="1" x14ac:dyDescent="0.25"/>
    <row r="60584" ht="30.75" customHeight="1" x14ac:dyDescent="0.25"/>
    <row r="60585" ht="30.75" customHeight="1" x14ac:dyDescent="0.25"/>
    <row r="60586" ht="30.75" customHeight="1" x14ac:dyDescent="0.25"/>
    <row r="60587" ht="30.75" customHeight="1" x14ac:dyDescent="0.25"/>
    <row r="60588" ht="30.75" customHeight="1" x14ac:dyDescent="0.25"/>
    <row r="60589" ht="30.75" customHeight="1" x14ac:dyDescent="0.25"/>
    <row r="60590" ht="30.75" customHeight="1" x14ac:dyDescent="0.25"/>
    <row r="60591" ht="30.75" customHeight="1" x14ac:dyDescent="0.25"/>
    <row r="60592" ht="30.75" customHeight="1" x14ac:dyDescent="0.25"/>
    <row r="60593" ht="30.75" customHeight="1" x14ac:dyDescent="0.25"/>
    <row r="60594" ht="30.75" customHeight="1" x14ac:dyDescent="0.25"/>
    <row r="60595" ht="30.75" customHeight="1" x14ac:dyDescent="0.25"/>
    <row r="60596" ht="30.75" customHeight="1" x14ac:dyDescent="0.25"/>
    <row r="60597" ht="30.75" customHeight="1" x14ac:dyDescent="0.25"/>
    <row r="60598" ht="30.75" customHeight="1" x14ac:dyDescent="0.25"/>
    <row r="60599" ht="30.75" customHeight="1" x14ac:dyDescent="0.25"/>
    <row r="60600" ht="30.75" customHeight="1" x14ac:dyDescent="0.25"/>
    <row r="60601" ht="30.75" customHeight="1" x14ac:dyDescent="0.25"/>
    <row r="60602" ht="30.75" customHeight="1" x14ac:dyDescent="0.25"/>
    <row r="60603" ht="30.75" customHeight="1" x14ac:dyDescent="0.25"/>
    <row r="60604" ht="30.75" customHeight="1" x14ac:dyDescent="0.25"/>
    <row r="60605" ht="30.75" customHeight="1" x14ac:dyDescent="0.25"/>
    <row r="60606" ht="30.75" customHeight="1" x14ac:dyDescent="0.25"/>
    <row r="60607" ht="30.75" customHeight="1" x14ac:dyDescent="0.25"/>
    <row r="60608" ht="30.75" customHeight="1" x14ac:dyDescent="0.25"/>
    <row r="60609" ht="30.75" customHeight="1" x14ac:dyDescent="0.25"/>
    <row r="60610" ht="30.75" customHeight="1" x14ac:dyDescent="0.25"/>
    <row r="60611" ht="30.75" customHeight="1" x14ac:dyDescent="0.25"/>
    <row r="60612" ht="30.75" customHeight="1" x14ac:dyDescent="0.25"/>
    <row r="60613" ht="30.75" customHeight="1" x14ac:dyDescent="0.25"/>
    <row r="60614" ht="30.75" customHeight="1" x14ac:dyDescent="0.25"/>
    <row r="60615" ht="30.75" customHeight="1" x14ac:dyDescent="0.25"/>
    <row r="60616" ht="30.75" customHeight="1" x14ac:dyDescent="0.25"/>
    <row r="60617" ht="30.75" customHeight="1" x14ac:dyDescent="0.25"/>
    <row r="60618" ht="30.75" customHeight="1" x14ac:dyDescent="0.25"/>
    <row r="60619" ht="30.75" customHeight="1" x14ac:dyDescent="0.25"/>
    <row r="60620" ht="30.75" customHeight="1" x14ac:dyDescent="0.25"/>
    <row r="60621" ht="30.75" customHeight="1" x14ac:dyDescent="0.25"/>
    <row r="60622" ht="30.75" customHeight="1" x14ac:dyDescent="0.25"/>
    <row r="60623" ht="30.75" customHeight="1" x14ac:dyDescent="0.25"/>
    <row r="60624" ht="30.75" customHeight="1" x14ac:dyDescent="0.25"/>
    <row r="60625" ht="30.75" customHeight="1" x14ac:dyDescent="0.25"/>
    <row r="60626" ht="30.75" customHeight="1" x14ac:dyDescent="0.25"/>
    <row r="60627" ht="30.75" customHeight="1" x14ac:dyDescent="0.25"/>
    <row r="60628" ht="30.75" customHeight="1" x14ac:dyDescent="0.25"/>
    <row r="60629" ht="30.75" customHeight="1" x14ac:dyDescent="0.25"/>
    <row r="60630" ht="30.75" customHeight="1" x14ac:dyDescent="0.25"/>
    <row r="60631" ht="30.75" customHeight="1" x14ac:dyDescent="0.25"/>
    <row r="60632" ht="30.75" customHeight="1" x14ac:dyDescent="0.25"/>
    <row r="60633" ht="30.75" customHeight="1" x14ac:dyDescent="0.25"/>
    <row r="60634" ht="30.75" customHeight="1" x14ac:dyDescent="0.25"/>
    <row r="60635" ht="30.75" customHeight="1" x14ac:dyDescent="0.25"/>
    <row r="60636" ht="30.75" customHeight="1" x14ac:dyDescent="0.25"/>
    <row r="60637" ht="30.75" customHeight="1" x14ac:dyDescent="0.25"/>
    <row r="60638" ht="30.75" customHeight="1" x14ac:dyDescent="0.25"/>
    <row r="60639" ht="30.75" customHeight="1" x14ac:dyDescent="0.25"/>
    <row r="60640" ht="30.75" customHeight="1" x14ac:dyDescent="0.25"/>
    <row r="60641" ht="30.75" customHeight="1" x14ac:dyDescent="0.25"/>
    <row r="60642" ht="30.75" customHeight="1" x14ac:dyDescent="0.25"/>
    <row r="60643" ht="30.75" customHeight="1" x14ac:dyDescent="0.25"/>
    <row r="60644" ht="30.75" customHeight="1" x14ac:dyDescent="0.25"/>
    <row r="60645" ht="30.75" customHeight="1" x14ac:dyDescent="0.25"/>
    <row r="60646" ht="30.75" customHeight="1" x14ac:dyDescent="0.25"/>
    <row r="60647" ht="30.75" customHeight="1" x14ac:dyDescent="0.25"/>
    <row r="60648" ht="30.75" customHeight="1" x14ac:dyDescent="0.25"/>
    <row r="60649" ht="30.75" customHeight="1" x14ac:dyDescent="0.25"/>
    <row r="60650" ht="30.75" customHeight="1" x14ac:dyDescent="0.25"/>
    <row r="60651" ht="30.75" customHeight="1" x14ac:dyDescent="0.25"/>
    <row r="60652" ht="30.75" customHeight="1" x14ac:dyDescent="0.25"/>
    <row r="60653" ht="30.75" customHeight="1" x14ac:dyDescent="0.25"/>
    <row r="60654" ht="30.75" customHeight="1" x14ac:dyDescent="0.25"/>
    <row r="60655" ht="30.75" customHeight="1" x14ac:dyDescent="0.25"/>
    <row r="60656" ht="30.75" customHeight="1" x14ac:dyDescent="0.25"/>
    <row r="60657" ht="30.75" customHeight="1" x14ac:dyDescent="0.25"/>
    <row r="60658" ht="30.75" customHeight="1" x14ac:dyDescent="0.25"/>
    <row r="60659" ht="30.75" customHeight="1" x14ac:dyDescent="0.25"/>
    <row r="60660" ht="30.75" customHeight="1" x14ac:dyDescent="0.25"/>
    <row r="60661" ht="30.75" customHeight="1" x14ac:dyDescent="0.25"/>
    <row r="60662" ht="30.75" customHeight="1" x14ac:dyDescent="0.25"/>
    <row r="60663" ht="30.75" customHeight="1" x14ac:dyDescent="0.25"/>
    <row r="60664" ht="30.75" customHeight="1" x14ac:dyDescent="0.25"/>
    <row r="60665" ht="30.75" customHeight="1" x14ac:dyDescent="0.25"/>
    <row r="60666" ht="30.75" customHeight="1" x14ac:dyDescent="0.25"/>
    <row r="60667" ht="30.75" customHeight="1" x14ac:dyDescent="0.25"/>
    <row r="60668" ht="30.75" customHeight="1" x14ac:dyDescent="0.25"/>
    <row r="60669" ht="30.75" customHeight="1" x14ac:dyDescent="0.25"/>
    <row r="60670" ht="30.75" customHeight="1" x14ac:dyDescent="0.25"/>
    <row r="60671" ht="30.75" customHeight="1" x14ac:dyDescent="0.25"/>
    <row r="60672" ht="30.75" customHeight="1" x14ac:dyDescent="0.25"/>
    <row r="60673" ht="30.75" customHeight="1" x14ac:dyDescent="0.25"/>
    <row r="60674" ht="30.75" customHeight="1" x14ac:dyDescent="0.25"/>
    <row r="60675" ht="30.75" customHeight="1" x14ac:dyDescent="0.25"/>
    <row r="60676" ht="30.75" customHeight="1" x14ac:dyDescent="0.25"/>
    <row r="60677" ht="30.75" customHeight="1" x14ac:dyDescent="0.25"/>
    <row r="60678" ht="30.75" customHeight="1" x14ac:dyDescent="0.25"/>
    <row r="60679" ht="30.75" customHeight="1" x14ac:dyDescent="0.25"/>
    <row r="60680" ht="30.75" customHeight="1" x14ac:dyDescent="0.25"/>
    <row r="60681" ht="30.75" customHeight="1" x14ac:dyDescent="0.25"/>
    <row r="60682" ht="30.75" customHeight="1" x14ac:dyDescent="0.25"/>
    <row r="60683" ht="30.75" customHeight="1" x14ac:dyDescent="0.25"/>
    <row r="60684" ht="30.75" customHeight="1" x14ac:dyDescent="0.25"/>
    <row r="60685" ht="30.75" customHeight="1" x14ac:dyDescent="0.25"/>
    <row r="60686" ht="30.75" customHeight="1" x14ac:dyDescent="0.25"/>
    <row r="60687" ht="30.75" customHeight="1" x14ac:dyDescent="0.25"/>
    <row r="60688" ht="30.75" customHeight="1" x14ac:dyDescent="0.25"/>
    <row r="60689" ht="30.75" customHeight="1" x14ac:dyDescent="0.25"/>
    <row r="60690" ht="30.75" customHeight="1" x14ac:dyDescent="0.25"/>
    <row r="60691" ht="30.75" customHeight="1" x14ac:dyDescent="0.25"/>
    <row r="60692" ht="30.75" customHeight="1" x14ac:dyDescent="0.25"/>
    <row r="60693" ht="30.75" customHeight="1" x14ac:dyDescent="0.25"/>
    <row r="60694" ht="30.75" customHeight="1" x14ac:dyDescent="0.25"/>
    <row r="60695" ht="30.75" customHeight="1" x14ac:dyDescent="0.25"/>
    <row r="60696" ht="30.75" customHeight="1" x14ac:dyDescent="0.25"/>
    <row r="60697" ht="30.75" customHeight="1" x14ac:dyDescent="0.25"/>
    <row r="60698" ht="30.75" customHeight="1" x14ac:dyDescent="0.25"/>
    <row r="60699" ht="30.75" customHeight="1" x14ac:dyDescent="0.25"/>
    <row r="60700" ht="30.75" customHeight="1" x14ac:dyDescent="0.25"/>
    <row r="60701" ht="30.75" customHeight="1" x14ac:dyDescent="0.25"/>
    <row r="60702" ht="30.75" customHeight="1" x14ac:dyDescent="0.25"/>
    <row r="60703" ht="30.75" customHeight="1" x14ac:dyDescent="0.25"/>
    <row r="60704" ht="30.75" customHeight="1" x14ac:dyDescent="0.25"/>
    <row r="60705" ht="30.75" customHeight="1" x14ac:dyDescent="0.25"/>
    <row r="60706" ht="30.75" customHeight="1" x14ac:dyDescent="0.25"/>
    <row r="60707" ht="30.75" customHeight="1" x14ac:dyDescent="0.25"/>
    <row r="60708" ht="30.75" customHeight="1" x14ac:dyDescent="0.25"/>
    <row r="60709" ht="30.75" customHeight="1" x14ac:dyDescent="0.25"/>
    <row r="60710" ht="30.75" customHeight="1" x14ac:dyDescent="0.25"/>
    <row r="60711" ht="30.75" customHeight="1" x14ac:dyDescent="0.25"/>
    <row r="60712" ht="30.75" customHeight="1" x14ac:dyDescent="0.25"/>
    <row r="60713" ht="30.75" customHeight="1" x14ac:dyDescent="0.25"/>
    <row r="60714" ht="30.75" customHeight="1" x14ac:dyDescent="0.25"/>
    <row r="60715" ht="30.75" customHeight="1" x14ac:dyDescent="0.25"/>
    <row r="60716" ht="30.75" customHeight="1" x14ac:dyDescent="0.25"/>
    <row r="60717" ht="30.75" customHeight="1" x14ac:dyDescent="0.25"/>
    <row r="60718" ht="30.75" customHeight="1" x14ac:dyDescent="0.25"/>
    <row r="60719" ht="30.75" customHeight="1" x14ac:dyDescent="0.25"/>
    <row r="60720" ht="30.75" customHeight="1" x14ac:dyDescent="0.25"/>
    <row r="60721" ht="30.75" customHeight="1" x14ac:dyDescent="0.25"/>
    <row r="60722" ht="30.75" customHeight="1" x14ac:dyDescent="0.25"/>
    <row r="60723" ht="30.75" customHeight="1" x14ac:dyDescent="0.25"/>
    <row r="60724" ht="30.75" customHeight="1" x14ac:dyDescent="0.25"/>
    <row r="60725" ht="30.75" customHeight="1" x14ac:dyDescent="0.25"/>
    <row r="60726" ht="30.75" customHeight="1" x14ac:dyDescent="0.25"/>
    <row r="60727" ht="30.75" customHeight="1" x14ac:dyDescent="0.25"/>
    <row r="60728" ht="30.75" customHeight="1" x14ac:dyDescent="0.25"/>
    <row r="60729" ht="30.75" customHeight="1" x14ac:dyDescent="0.25"/>
    <row r="60730" ht="30.75" customHeight="1" x14ac:dyDescent="0.25"/>
    <row r="60731" ht="30.75" customHeight="1" x14ac:dyDescent="0.25"/>
    <row r="60732" ht="30.75" customHeight="1" x14ac:dyDescent="0.25"/>
    <row r="60733" ht="30.75" customHeight="1" x14ac:dyDescent="0.25"/>
    <row r="60734" ht="30.75" customHeight="1" x14ac:dyDescent="0.25"/>
    <row r="60735" ht="30.75" customHeight="1" x14ac:dyDescent="0.25"/>
    <row r="60736" ht="30.75" customHeight="1" x14ac:dyDescent="0.25"/>
    <row r="60737" ht="30.75" customHeight="1" x14ac:dyDescent="0.25"/>
    <row r="60738" ht="30.75" customHeight="1" x14ac:dyDescent="0.25"/>
    <row r="60739" ht="30.75" customHeight="1" x14ac:dyDescent="0.25"/>
    <row r="60740" ht="30.75" customHeight="1" x14ac:dyDescent="0.25"/>
    <row r="60741" ht="30.75" customHeight="1" x14ac:dyDescent="0.25"/>
    <row r="60742" ht="30.75" customHeight="1" x14ac:dyDescent="0.25"/>
    <row r="60743" ht="30.75" customHeight="1" x14ac:dyDescent="0.25"/>
    <row r="60744" ht="30.75" customHeight="1" x14ac:dyDescent="0.25"/>
    <row r="60745" ht="30.75" customHeight="1" x14ac:dyDescent="0.25"/>
    <row r="60746" ht="30.75" customHeight="1" x14ac:dyDescent="0.25"/>
    <row r="60747" ht="30.75" customHeight="1" x14ac:dyDescent="0.25"/>
    <row r="60748" ht="30.75" customHeight="1" x14ac:dyDescent="0.25"/>
    <row r="60749" ht="30.75" customHeight="1" x14ac:dyDescent="0.25"/>
    <row r="60750" ht="30.75" customHeight="1" x14ac:dyDescent="0.25"/>
    <row r="60751" ht="30.75" customHeight="1" x14ac:dyDescent="0.25"/>
    <row r="60752" ht="30.75" customHeight="1" x14ac:dyDescent="0.25"/>
    <row r="60753" ht="30.75" customHeight="1" x14ac:dyDescent="0.25"/>
    <row r="60754" ht="30.75" customHeight="1" x14ac:dyDescent="0.25"/>
    <row r="60755" ht="30.75" customHeight="1" x14ac:dyDescent="0.25"/>
    <row r="60756" ht="30.75" customHeight="1" x14ac:dyDescent="0.25"/>
    <row r="60757" ht="30.75" customHeight="1" x14ac:dyDescent="0.25"/>
    <row r="60758" ht="30.75" customHeight="1" x14ac:dyDescent="0.25"/>
    <row r="60759" ht="30.75" customHeight="1" x14ac:dyDescent="0.25"/>
    <row r="60760" ht="30.75" customHeight="1" x14ac:dyDescent="0.25"/>
    <row r="60761" ht="30.75" customHeight="1" x14ac:dyDescent="0.25"/>
    <row r="60762" ht="30.75" customHeight="1" x14ac:dyDescent="0.25"/>
    <row r="60763" ht="30.75" customHeight="1" x14ac:dyDescent="0.25"/>
    <row r="60764" ht="30.75" customHeight="1" x14ac:dyDescent="0.25"/>
    <row r="60765" ht="30.75" customHeight="1" x14ac:dyDescent="0.25"/>
    <row r="60766" ht="30.75" customHeight="1" x14ac:dyDescent="0.25"/>
    <row r="60767" ht="30.75" customHeight="1" x14ac:dyDescent="0.25"/>
    <row r="60768" ht="30.75" customHeight="1" x14ac:dyDescent="0.25"/>
    <row r="60769" ht="30.75" customHeight="1" x14ac:dyDescent="0.25"/>
    <row r="60770" ht="30.75" customHeight="1" x14ac:dyDescent="0.25"/>
    <row r="60771" ht="30.75" customHeight="1" x14ac:dyDescent="0.25"/>
    <row r="60772" ht="30.75" customHeight="1" x14ac:dyDescent="0.25"/>
    <row r="60773" ht="30.75" customHeight="1" x14ac:dyDescent="0.25"/>
    <row r="60774" ht="30.75" customHeight="1" x14ac:dyDescent="0.25"/>
    <row r="60775" ht="30.75" customHeight="1" x14ac:dyDescent="0.25"/>
    <row r="60776" ht="30.75" customHeight="1" x14ac:dyDescent="0.25"/>
    <row r="60777" ht="30.75" customHeight="1" x14ac:dyDescent="0.25"/>
    <row r="60778" ht="30.75" customHeight="1" x14ac:dyDescent="0.25"/>
    <row r="60779" ht="30.75" customHeight="1" x14ac:dyDescent="0.25"/>
    <row r="60780" ht="30.75" customHeight="1" x14ac:dyDescent="0.25"/>
    <row r="60781" ht="30.75" customHeight="1" x14ac:dyDescent="0.25"/>
    <row r="60782" ht="30.75" customHeight="1" x14ac:dyDescent="0.25"/>
    <row r="60783" ht="30.75" customHeight="1" x14ac:dyDescent="0.25"/>
    <row r="60784" ht="30.75" customHeight="1" x14ac:dyDescent="0.25"/>
    <row r="60785" ht="30.75" customHeight="1" x14ac:dyDescent="0.25"/>
    <row r="60786" ht="30.75" customHeight="1" x14ac:dyDescent="0.25"/>
    <row r="60787" ht="30.75" customHeight="1" x14ac:dyDescent="0.25"/>
    <row r="60788" ht="30.75" customHeight="1" x14ac:dyDescent="0.25"/>
    <row r="60789" ht="30.75" customHeight="1" x14ac:dyDescent="0.25"/>
    <row r="60790" ht="30.75" customHeight="1" x14ac:dyDescent="0.25"/>
    <row r="60791" ht="30.75" customHeight="1" x14ac:dyDescent="0.25"/>
    <row r="60792" ht="30.75" customHeight="1" x14ac:dyDescent="0.25"/>
    <row r="60793" ht="30.75" customHeight="1" x14ac:dyDescent="0.25"/>
    <row r="60794" ht="30.75" customHeight="1" x14ac:dyDescent="0.25"/>
    <row r="60795" ht="30.75" customHeight="1" x14ac:dyDescent="0.25"/>
    <row r="60796" ht="30.75" customHeight="1" x14ac:dyDescent="0.25"/>
    <row r="60797" ht="30.75" customHeight="1" x14ac:dyDescent="0.25"/>
    <row r="60798" ht="30.75" customHeight="1" x14ac:dyDescent="0.25"/>
    <row r="60799" ht="30.75" customHeight="1" x14ac:dyDescent="0.25"/>
    <row r="60800" ht="30.75" customHeight="1" x14ac:dyDescent="0.25"/>
    <row r="60801" ht="30.75" customHeight="1" x14ac:dyDescent="0.25"/>
    <row r="60802" ht="30.75" customHeight="1" x14ac:dyDescent="0.25"/>
    <row r="60803" ht="30.75" customHeight="1" x14ac:dyDescent="0.25"/>
    <row r="60804" ht="30.75" customHeight="1" x14ac:dyDescent="0.25"/>
    <row r="60805" ht="30.75" customHeight="1" x14ac:dyDescent="0.25"/>
    <row r="60806" ht="30.75" customHeight="1" x14ac:dyDescent="0.25"/>
    <row r="60807" ht="30.75" customHeight="1" x14ac:dyDescent="0.25"/>
    <row r="60808" ht="30.75" customHeight="1" x14ac:dyDescent="0.25"/>
    <row r="60809" ht="30.75" customHeight="1" x14ac:dyDescent="0.25"/>
    <row r="60810" ht="30.75" customHeight="1" x14ac:dyDescent="0.25"/>
    <row r="60811" ht="30.75" customHeight="1" x14ac:dyDescent="0.25"/>
    <row r="60812" ht="30.75" customHeight="1" x14ac:dyDescent="0.25"/>
    <row r="60813" ht="30.75" customHeight="1" x14ac:dyDescent="0.25"/>
    <row r="60814" ht="30.75" customHeight="1" x14ac:dyDescent="0.25"/>
    <row r="60815" ht="30.75" customHeight="1" x14ac:dyDescent="0.25"/>
    <row r="60816" ht="30.75" customHeight="1" x14ac:dyDescent="0.25"/>
    <row r="60817" ht="30.75" customHeight="1" x14ac:dyDescent="0.25"/>
    <row r="60818" ht="30.75" customHeight="1" x14ac:dyDescent="0.25"/>
    <row r="60819" ht="30.75" customHeight="1" x14ac:dyDescent="0.25"/>
    <row r="60820" ht="30.75" customHeight="1" x14ac:dyDescent="0.25"/>
    <row r="60821" ht="30.75" customHeight="1" x14ac:dyDescent="0.25"/>
    <row r="60822" ht="30.75" customHeight="1" x14ac:dyDescent="0.25"/>
    <row r="60823" ht="30.75" customHeight="1" x14ac:dyDescent="0.25"/>
    <row r="60824" ht="30.75" customHeight="1" x14ac:dyDescent="0.25"/>
    <row r="60825" ht="30.75" customHeight="1" x14ac:dyDescent="0.25"/>
    <row r="60826" ht="30.75" customHeight="1" x14ac:dyDescent="0.25"/>
    <row r="60827" ht="30.75" customHeight="1" x14ac:dyDescent="0.25"/>
    <row r="60828" ht="30.75" customHeight="1" x14ac:dyDescent="0.25"/>
    <row r="60829" ht="30.75" customHeight="1" x14ac:dyDescent="0.25"/>
    <row r="60830" ht="30.75" customHeight="1" x14ac:dyDescent="0.25"/>
    <row r="60831" ht="30.75" customHeight="1" x14ac:dyDescent="0.25"/>
    <row r="60832" ht="30.75" customHeight="1" x14ac:dyDescent="0.25"/>
    <row r="60833" ht="30.75" customHeight="1" x14ac:dyDescent="0.25"/>
    <row r="60834" ht="30.75" customHeight="1" x14ac:dyDescent="0.25"/>
    <row r="60835" ht="30.75" customHeight="1" x14ac:dyDescent="0.25"/>
    <row r="60836" ht="30.75" customHeight="1" x14ac:dyDescent="0.25"/>
    <row r="60837" ht="30.75" customHeight="1" x14ac:dyDescent="0.25"/>
    <row r="60838" ht="30.75" customHeight="1" x14ac:dyDescent="0.25"/>
    <row r="60839" ht="30.75" customHeight="1" x14ac:dyDescent="0.25"/>
    <row r="60840" ht="30.75" customHeight="1" x14ac:dyDescent="0.25"/>
    <row r="60841" ht="30.75" customHeight="1" x14ac:dyDescent="0.25"/>
    <row r="60842" ht="30.75" customHeight="1" x14ac:dyDescent="0.25"/>
    <row r="60843" ht="30.75" customHeight="1" x14ac:dyDescent="0.25"/>
    <row r="60844" ht="30.75" customHeight="1" x14ac:dyDescent="0.25"/>
    <row r="60845" ht="30.75" customHeight="1" x14ac:dyDescent="0.25"/>
    <row r="60846" ht="30.75" customHeight="1" x14ac:dyDescent="0.25"/>
    <row r="60847" ht="30.75" customHeight="1" x14ac:dyDescent="0.25"/>
    <row r="60848" ht="30.75" customHeight="1" x14ac:dyDescent="0.25"/>
    <row r="60849" ht="30.75" customHeight="1" x14ac:dyDescent="0.25"/>
    <row r="60850" ht="30.75" customHeight="1" x14ac:dyDescent="0.25"/>
    <row r="60851" ht="30.75" customHeight="1" x14ac:dyDescent="0.25"/>
    <row r="60852" ht="30.75" customHeight="1" x14ac:dyDescent="0.25"/>
    <row r="60853" ht="30.75" customHeight="1" x14ac:dyDescent="0.25"/>
    <row r="60854" ht="30.75" customHeight="1" x14ac:dyDescent="0.25"/>
    <row r="60855" ht="30.75" customHeight="1" x14ac:dyDescent="0.25"/>
    <row r="60856" ht="30.75" customHeight="1" x14ac:dyDescent="0.25"/>
    <row r="60857" ht="30.75" customHeight="1" x14ac:dyDescent="0.25"/>
    <row r="60858" ht="30.75" customHeight="1" x14ac:dyDescent="0.25"/>
    <row r="60859" ht="30.75" customHeight="1" x14ac:dyDescent="0.25"/>
    <row r="60860" ht="30.75" customHeight="1" x14ac:dyDescent="0.25"/>
    <row r="60861" ht="30.75" customHeight="1" x14ac:dyDescent="0.25"/>
    <row r="60862" ht="30.75" customHeight="1" x14ac:dyDescent="0.25"/>
    <row r="60863" ht="30.75" customHeight="1" x14ac:dyDescent="0.25"/>
    <row r="60864" ht="30.75" customHeight="1" x14ac:dyDescent="0.25"/>
    <row r="60865" ht="30.75" customHeight="1" x14ac:dyDescent="0.25"/>
    <row r="60866" ht="30.75" customHeight="1" x14ac:dyDescent="0.25"/>
    <row r="60867" ht="30.75" customHeight="1" x14ac:dyDescent="0.25"/>
    <row r="60868" ht="30.75" customHeight="1" x14ac:dyDescent="0.25"/>
    <row r="60869" ht="30.75" customHeight="1" x14ac:dyDescent="0.25"/>
    <row r="60870" ht="30.75" customHeight="1" x14ac:dyDescent="0.25"/>
    <row r="60871" ht="30.75" customHeight="1" x14ac:dyDescent="0.25"/>
    <row r="60872" ht="30.75" customHeight="1" x14ac:dyDescent="0.25"/>
    <row r="60873" ht="30.75" customHeight="1" x14ac:dyDescent="0.25"/>
    <row r="60874" ht="30.75" customHeight="1" x14ac:dyDescent="0.25"/>
    <row r="60875" ht="30.75" customHeight="1" x14ac:dyDescent="0.25"/>
    <row r="60876" ht="30.75" customHeight="1" x14ac:dyDescent="0.25"/>
    <row r="60877" ht="30.75" customHeight="1" x14ac:dyDescent="0.25"/>
    <row r="60878" ht="30.75" customHeight="1" x14ac:dyDescent="0.25"/>
    <row r="60879" ht="30.75" customHeight="1" x14ac:dyDescent="0.25"/>
    <row r="60880" ht="30.75" customHeight="1" x14ac:dyDescent="0.25"/>
    <row r="60881" ht="30.75" customHeight="1" x14ac:dyDescent="0.25"/>
    <row r="60882" ht="30.75" customHeight="1" x14ac:dyDescent="0.25"/>
    <row r="60883" ht="30.75" customHeight="1" x14ac:dyDescent="0.25"/>
    <row r="60884" ht="30.75" customHeight="1" x14ac:dyDescent="0.25"/>
    <row r="60885" ht="30.75" customHeight="1" x14ac:dyDescent="0.25"/>
    <row r="60886" ht="30.75" customHeight="1" x14ac:dyDescent="0.25"/>
    <row r="60887" ht="30.75" customHeight="1" x14ac:dyDescent="0.25"/>
    <row r="60888" ht="30.75" customHeight="1" x14ac:dyDescent="0.25"/>
    <row r="60889" ht="30.75" customHeight="1" x14ac:dyDescent="0.25"/>
    <row r="60890" ht="30.75" customHeight="1" x14ac:dyDescent="0.25"/>
    <row r="60891" ht="30.75" customHeight="1" x14ac:dyDescent="0.25"/>
    <row r="60892" ht="30.75" customHeight="1" x14ac:dyDescent="0.25"/>
    <row r="60893" ht="30.75" customHeight="1" x14ac:dyDescent="0.25"/>
    <row r="60894" ht="30.75" customHeight="1" x14ac:dyDescent="0.25"/>
    <row r="60895" ht="30.75" customHeight="1" x14ac:dyDescent="0.25"/>
    <row r="60896" ht="30.75" customHeight="1" x14ac:dyDescent="0.25"/>
    <row r="60897" ht="30.75" customHeight="1" x14ac:dyDescent="0.25"/>
    <row r="60898" ht="30.75" customHeight="1" x14ac:dyDescent="0.25"/>
    <row r="60899" ht="30.75" customHeight="1" x14ac:dyDescent="0.25"/>
    <row r="60900" ht="30.75" customHeight="1" x14ac:dyDescent="0.25"/>
    <row r="60901" ht="30.75" customHeight="1" x14ac:dyDescent="0.25"/>
    <row r="60902" ht="30.75" customHeight="1" x14ac:dyDescent="0.25"/>
    <row r="60903" ht="30.75" customHeight="1" x14ac:dyDescent="0.25"/>
    <row r="60904" ht="30.75" customHeight="1" x14ac:dyDescent="0.25"/>
    <row r="60905" ht="30.75" customHeight="1" x14ac:dyDescent="0.25"/>
    <row r="60906" ht="30.75" customHeight="1" x14ac:dyDescent="0.25"/>
    <row r="60907" ht="30.75" customHeight="1" x14ac:dyDescent="0.25"/>
    <row r="60908" ht="30.75" customHeight="1" x14ac:dyDescent="0.25"/>
    <row r="60909" ht="30.75" customHeight="1" x14ac:dyDescent="0.25"/>
    <row r="60910" ht="30.75" customHeight="1" x14ac:dyDescent="0.25"/>
    <row r="60911" ht="30.75" customHeight="1" x14ac:dyDescent="0.25"/>
    <row r="60912" ht="30.75" customHeight="1" x14ac:dyDescent="0.25"/>
    <row r="60913" ht="30.75" customHeight="1" x14ac:dyDescent="0.25"/>
    <row r="60914" ht="30.75" customHeight="1" x14ac:dyDescent="0.25"/>
    <row r="60915" ht="30.75" customHeight="1" x14ac:dyDescent="0.25"/>
    <row r="60916" ht="30.75" customHeight="1" x14ac:dyDescent="0.25"/>
    <row r="60917" ht="30.75" customHeight="1" x14ac:dyDescent="0.25"/>
    <row r="60918" ht="30.75" customHeight="1" x14ac:dyDescent="0.25"/>
    <row r="60919" ht="30.75" customHeight="1" x14ac:dyDescent="0.25"/>
    <row r="60920" ht="30.75" customHeight="1" x14ac:dyDescent="0.25"/>
    <row r="60921" ht="30.75" customHeight="1" x14ac:dyDescent="0.25"/>
    <row r="60922" ht="30.75" customHeight="1" x14ac:dyDescent="0.25"/>
    <row r="60923" ht="30.75" customHeight="1" x14ac:dyDescent="0.25"/>
    <row r="60924" ht="30.75" customHeight="1" x14ac:dyDescent="0.25"/>
    <row r="60925" ht="30.75" customHeight="1" x14ac:dyDescent="0.25"/>
    <row r="60926" ht="30.75" customHeight="1" x14ac:dyDescent="0.25"/>
    <row r="60927" ht="30.75" customHeight="1" x14ac:dyDescent="0.25"/>
    <row r="60928" ht="30.75" customHeight="1" x14ac:dyDescent="0.25"/>
    <row r="60929" ht="30.75" customHeight="1" x14ac:dyDescent="0.25"/>
    <row r="60930" ht="30.75" customHeight="1" x14ac:dyDescent="0.25"/>
    <row r="60931" ht="30.75" customHeight="1" x14ac:dyDescent="0.25"/>
    <row r="60932" ht="30.75" customHeight="1" x14ac:dyDescent="0.25"/>
    <row r="60933" ht="30.75" customHeight="1" x14ac:dyDescent="0.25"/>
    <row r="60934" ht="30.75" customHeight="1" x14ac:dyDescent="0.25"/>
    <row r="60935" ht="30.75" customHeight="1" x14ac:dyDescent="0.25"/>
    <row r="60936" ht="30.75" customHeight="1" x14ac:dyDescent="0.25"/>
    <row r="60937" ht="30.75" customHeight="1" x14ac:dyDescent="0.25"/>
    <row r="60938" ht="30.75" customHeight="1" x14ac:dyDescent="0.25"/>
    <row r="60939" ht="30.75" customHeight="1" x14ac:dyDescent="0.25"/>
    <row r="60940" ht="30.75" customHeight="1" x14ac:dyDescent="0.25"/>
    <row r="60941" ht="30.75" customHeight="1" x14ac:dyDescent="0.25"/>
    <row r="60942" ht="30.75" customHeight="1" x14ac:dyDescent="0.25"/>
    <row r="60943" ht="30.75" customHeight="1" x14ac:dyDescent="0.25"/>
    <row r="60944" ht="30.75" customHeight="1" x14ac:dyDescent="0.25"/>
    <row r="60945" ht="30.75" customHeight="1" x14ac:dyDescent="0.25"/>
    <row r="60946" ht="30.75" customHeight="1" x14ac:dyDescent="0.25"/>
    <row r="60947" ht="30.75" customHeight="1" x14ac:dyDescent="0.25"/>
    <row r="60948" ht="30.75" customHeight="1" x14ac:dyDescent="0.25"/>
    <row r="60949" ht="30.75" customHeight="1" x14ac:dyDescent="0.25"/>
    <row r="60950" ht="30.75" customHeight="1" x14ac:dyDescent="0.25"/>
    <row r="60951" ht="30.75" customHeight="1" x14ac:dyDescent="0.25"/>
    <row r="60952" ht="30.75" customHeight="1" x14ac:dyDescent="0.25"/>
    <row r="60953" ht="30.75" customHeight="1" x14ac:dyDescent="0.25"/>
    <row r="60954" ht="30.75" customHeight="1" x14ac:dyDescent="0.25"/>
    <row r="60955" ht="30.75" customHeight="1" x14ac:dyDescent="0.25"/>
    <row r="60956" ht="30.75" customHeight="1" x14ac:dyDescent="0.25"/>
    <row r="60957" ht="30.75" customHeight="1" x14ac:dyDescent="0.25"/>
    <row r="60958" ht="30.75" customHeight="1" x14ac:dyDescent="0.25"/>
    <row r="60959" ht="30.75" customHeight="1" x14ac:dyDescent="0.25"/>
    <row r="60960" ht="30.75" customHeight="1" x14ac:dyDescent="0.25"/>
    <row r="60961" ht="30.75" customHeight="1" x14ac:dyDescent="0.25"/>
    <row r="60962" ht="30.75" customHeight="1" x14ac:dyDescent="0.25"/>
    <row r="60963" ht="30.75" customHeight="1" x14ac:dyDescent="0.25"/>
    <row r="60964" ht="30.75" customHeight="1" x14ac:dyDescent="0.25"/>
    <row r="60965" ht="30.75" customHeight="1" x14ac:dyDescent="0.25"/>
    <row r="60966" ht="30.75" customHeight="1" x14ac:dyDescent="0.25"/>
    <row r="60967" ht="30.75" customHeight="1" x14ac:dyDescent="0.25"/>
    <row r="60968" ht="30.75" customHeight="1" x14ac:dyDescent="0.25"/>
    <row r="60969" ht="30.75" customHeight="1" x14ac:dyDescent="0.25"/>
    <row r="60970" ht="30.75" customHeight="1" x14ac:dyDescent="0.25"/>
    <row r="60971" ht="30.75" customHeight="1" x14ac:dyDescent="0.25"/>
    <row r="60972" ht="30.75" customHeight="1" x14ac:dyDescent="0.25"/>
    <row r="60973" ht="30.75" customHeight="1" x14ac:dyDescent="0.25"/>
    <row r="60974" ht="30.75" customHeight="1" x14ac:dyDescent="0.25"/>
    <row r="60975" ht="30.75" customHeight="1" x14ac:dyDescent="0.25"/>
    <row r="60976" ht="30.75" customHeight="1" x14ac:dyDescent="0.25"/>
    <row r="60977" ht="30.75" customHeight="1" x14ac:dyDescent="0.25"/>
    <row r="60978" ht="30.75" customHeight="1" x14ac:dyDescent="0.25"/>
    <row r="60979" ht="30.75" customHeight="1" x14ac:dyDescent="0.25"/>
    <row r="60980" ht="30.75" customHeight="1" x14ac:dyDescent="0.25"/>
    <row r="60981" ht="30.75" customHeight="1" x14ac:dyDescent="0.25"/>
    <row r="60982" ht="30.75" customHeight="1" x14ac:dyDescent="0.25"/>
    <row r="60983" ht="30.75" customHeight="1" x14ac:dyDescent="0.25"/>
    <row r="60984" ht="30.75" customHeight="1" x14ac:dyDescent="0.25"/>
    <row r="60985" ht="30.75" customHeight="1" x14ac:dyDescent="0.25"/>
    <row r="60986" ht="30.75" customHeight="1" x14ac:dyDescent="0.25"/>
    <row r="60987" ht="30.75" customHeight="1" x14ac:dyDescent="0.25"/>
    <row r="60988" ht="30.75" customHeight="1" x14ac:dyDescent="0.25"/>
    <row r="60989" ht="30.75" customHeight="1" x14ac:dyDescent="0.25"/>
    <row r="60990" ht="30.75" customHeight="1" x14ac:dyDescent="0.25"/>
    <row r="60991" ht="30.75" customHeight="1" x14ac:dyDescent="0.25"/>
    <row r="60992" ht="30.75" customHeight="1" x14ac:dyDescent="0.25"/>
    <row r="60993" ht="30.75" customHeight="1" x14ac:dyDescent="0.25"/>
    <row r="60994" ht="30.75" customHeight="1" x14ac:dyDescent="0.25"/>
    <row r="60995" ht="30.75" customHeight="1" x14ac:dyDescent="0.25"/>
    <row r="60996" ht="30.75" customHeight="1" x14ac:dyDescent="0.25"/>
    <row r="60997" ht="30.75" customHeight="1" x14ac:dyDescent="0.25"/>
    <row r="60998" ht="30.75" customHeight="1" x14ac:dyDescent="0.25"/>
    <row r="60999" ht="30.75" customHeight="1" x14ac:dyDescent="0.25"/>
    <row r="61000" ht="30.75" customHeight="1" x14ac:dyDescent="0.25"/>
    <row r="61001" ht="30.75" customHeight="1" x14ac:dyDescent="0.25"/>
    <row r="61002" ht="30.75" customHeight="1" x14ac:dyDescent="0.25"/>
    <row r="61003" ht="30.75" customHeight="1" x14ac:dyDescent="0.25"/>
    <row r="61004" ht="30.75" customHeight="1" x14ac:dyDescent="0.25"/>
    <row r="61005" ht="30.75" customHeight="1" x14ac:dyDescent="0.25"/>
    <row r="61006" ht="30.75" customHeight="1" x14ac:dyDescent="0.25"/>
    <row r="61007" ht="30.75" customHeight="1" x14ac:dyDescent="0.25"/>
    <row r="61008" ht="30.75" customHeight="1" x14ac:dyDescent="0.25"/>
    <row r="61009" ht="30.75" customHeight="1" x14ac:dyDescent="0.25"/>
    <row r="61010" ht="30.75" customHeight="1" x14ac:dyDescent="0.25"/>
    <row r="61011" ht="30.75" customHeight="1" x14ac:dyDescent="0.25"/>
    <row r="61012" ht="30.75" customHeight="1" x14ac:dyDescent="0.25"/>
    <row r="61013" ht="30.75" customHeight="1" x14ac:dyDescent="0.25"/>
    <row r="61014" ht="30.75" customHeight="1" x14ac:dyDescent="0.25"/>
    <row r="61015" ht="30.75" customHeight="1" x14ac:dyDescent="0.25"/>
    <row r="61016" ht="30.75" customHeight="1" x14ac:dyDescent="0.25"/>
    <row r="61017" ht="30.75" customHeight="1" x14ac:dyDescent="0.25"/>
    <row r="61018" ht="30.75" customHeight="1" x14ac:dyDescent="0.25"/>
    <row r="61019" ht="30.75" customHeight="1" x14ac:dyDescent="0.25"/>
    <row r="61020" ht="30.75" customHeight="1" x14ac:dyDescent="0.25"/>
    <row r="61021" ht="30.75" customHeight="1" x14ac:dyDescent="0.25"/>
    <row r="61022" ht="30.75" customHeight="1" x14ac:dyDescent="0.25"/>
    <row r="61023" ht="30.75" customHeight="1" x14ac:dyDescent="0.25"/>
    <row r="61024" ht="30.75" customHeight="1" x14ac:dyDescent="0.25"/>
    <row r="61025" ht="30.75" customHeight="1" x14ac:dyDescent="0.25"/>
    <row r="61026" ht="30.75" customHeight="1" x14ac:dyDescent="0.25"/>
    <row r="61027" ht="30.75" customHeight="1" x14ac:dyDescent="0.25"/>
    <row r="61028" ht="30.75" customHeight="1" x14ac:dyDescent="0.25"/>
    <row r="61029" ht="30.75" customHeight="1" x14ac:dyDescent="0.25"/>
    <row r="61030" ht="30.75" customHeight="1" x14ac:dyDescent="0.25"/>
    <row r="61031" ht="30.75" customHeight="1" x14ac:dyDescent="0.25"/>
    <row r="61032" ht="30.75" customHeight="1" x14ac:dyDescent="0.25"/>
    <row r="61033" ht="30.75" customHeight="1" x14ac:dyDescent="0.25"/>
    <row r="61034" ht="30.75" customHeight="1" x14ac:dyDescent="0.25"/>
    <row r="61035" ht="30.75" customHeight="1" x14ac:dyDescent="0.25"/>
    <row r="61036" ht="30.75" customHeight="1" x14ac:dyDescent="0.25"/>
    <row r="61037" ht="30.75" customHeight="1" x14ac:dyDescent="0.25"/>
    <row r="61038" ht="30.75" customHeight="1" x14ac:dyDescent="0.25"/>
    <row r="61039" ht="30.75" customHeight="1" x14ac:dyDescent="0.25"/>
    <row r="61040" ht="30.75" customHeight="1" x14ac:dyDescent="0.25"/>
    <row r="61041" ht="30.75" customHeight="1" x14ac:dyDescent="0.25"/>
    <row r="61042" ht="30.75" customHeight="1" x14ac:dyDescent="0.25"/>
    <row r="61043" ht="30.75" customHeight="1" x14ac:dyDescent="0.25"/>
    <row r="61044" ht="30.75" customHeight="1" x14ac:dyDescent="0.25"/>
    <row r="61045" ht="30.75" customHeight="1" x14ac:dyDescent="0.25"/>
    <row r="61046" ht="30.75" customHeight="1" x14ac:dyDescent="0.25"/>
    <row r="61047" ht="30.75" customHeight="1" x14ac:dyDescent="0.25"/>
    <row r="61048" ht="30.75" customHeight="1" x14ac:dyDescent="0.25"/>
    <row r="61049" ht="30.75" customHeight="1" x14ac:dyDescent="0.25"/>
    <row r="61050" ht="30.75" customHeight="1" x14ac:dyDescent="0.25"/>
    <row r="61051" ht="30.75" customHeight="1" x14ac:dyDescent="0.25"/>
    <row r="61052" ht="30.75" customHeight="1" x14ac:dyDescent="0.25"/>
    <row r="61053" ht="30.75" customHeight="1" x14ac:dyDescent="0.25"/>
    <row r="61054" ht="30.75" customHeight="1" x14ac:dyDescent="0.25"/>
    <row r="61055" ht="30.75" customHeight="1" x14ac:dyDescent="0.25"/>
    <row r="61056" ht="30.75" customHeight="1" x14ac:dyDescent="0.25"/>
    <row r="61057" ht="30.75" customHeight="1" x14ac:dyDescent="0.25"/>
    <row r="61058" ht="30.75" customHeight="1" x14ac:dyDescent="0.25"/>
    <row r="61059" ht="30.75" customHeight="1" x14ac:dyDescent="0.25"/>
    <row r="61060" ht="30.75" customHeight="1" x14ac:dyDescent="0.25"/>
    <row r="61061" ht="30.75" customHeight="1" x14ac:dyDescent="0.25"/>
    <row r="61062" ht="30.75" customHeight="1" x14ac:dyDescent="0.25"/>
    <row r="61063" ht="30.75" customHeight="1" x14ac:dyDescent="0.25"/>
    <row r="61064" ht="30.75" customHeight="1" x14ac:dyDescent="0.25"/>
    <row r="61065" ht="30.75" customHeight="1" x14ac:dyDescent="0.25"/>
    <row r="61066" ht="30.75" customHeight="1" x14ac:dyDescent="0.25"/>
    <row r="61067" ht="30.75" customHeight="1" x14ac:dyDescent="0.25"/>
    <row r="61068" ht="30.75" customHeight="1" x14ac:dyDescent="0.25"/>
    <row r="61069" ht="30.75" customHeight="1" x14ac:dyDescent="0.25"/>
    <row r="61070" ht="30.75" customHeight="1" x14ac:dyDescent="0.25"/>
    <row r="61071" ht="30.75" customHeight="1" x14ac:dyDescent="0.25"/>
    <row r="61072" ht="30.75" customHeight="1" x14ac:dyDescent="0.25"/>
    <row r="61073" ht="30.75" customHeight="1" x14ac:dyDescent="0.25"/>
    <row r="61074" ht="30.75" customHeight="1" x14ac:dyDescent="0.25"/>
    <row r="61075" ht="30.75" customHeight="1" x14ac:dyDescent="0.25"/>
    <row r="61076" ht="30.75" customHeight="1" x14ac:dyDescent="0.25"/>
    <row r="61077" ht="30.75" customHeight="1" x14ac:dyDescent="0.25"/>
    <row r="61078" ht="30.75" customHeight="1" x14ac:dyDescent="0.25"/>
    <row r="61079" ht="30.75" customHeight="1" x14ac:dyDescent="0.25"/>
    <row r="61080" ht="30.75" customHeight="1" x14ac:dyDescent="0.25"/>
    <row r="61081" ht="30.75" customHeight="1" x14ac:dyDescent="0.25"/>
    <row r="61082" ht="30.75" customHeight="1" x14ac:dyDescent="0.25"/>
    <row r="61083" ht="30.75" customHeight="1" x14ac:dyDescent="0.25"/>
    <row r="61084" ht="30.75" customHeight="1" x14ac:dyDescent="0.25"/>
    <row r="61085" ht="30.75" customHeight="1" x14ac:dyDescent="0.25"/>
    <row r="61086" ht="30.75" customHeight="1" x14ac:dyDescent="0.25"/>
    <row r="61087" ht="30.75" customHeight="1" x14ac:dyDescent="0.25"/>
    <row r="61088" ht="30.75" customHeight="1" x14ac:dyDescent="0.25"/>
    <row r="61089" ht="30.75" customHeight="1" x14ac:dyDescent="0.25"/>
    <row r="61090" ht="30.75" customHeight="1" x14ac:dyDescent="0.25"/>
    <row r="61091" ht="30.75" customHeight="1" x14ac:dyDescent="0.25"/>
    <row r="61092" ht="30.75" customHeight="1" x14ac:dyDescent="0.25"/>
    <row r="61093" ht="30.75" customHeight="1" x14ac:dyDescent="0.25"/>
    <row r="61094" ht="30.75" customHeight="1" x14ac:dyDescent="0.25"/>
    <row r="61095" ht="30.75" customHeight="1" x14ac:dyDescent="0.25"/>
    <row r="61096" ht="30.75" customHeight="1" x14ac:dyDescent="0.25"/>
    <row r="61097" ht="30.75" customHeight="1" x14ac:dyDescent="0.25"/>
    <row r="61098" ht="30.75" customHeight="1" x14ac:dyDescent="0.25"/>
    <row r="61099" ht="30.75" customHeight="1" x14ac:dyDescent="0.25"/>
    <row r="61100" ht="30.75" customHeight="1" x14ac:dyDescent="0.25"/>
    <row r="61101" ht="30.75" customHeight="1" x14ac:dyDescent="0.25"/>
    <row r="61102" ht="30.75" customHeight="1" x14ac:dyDescent="0.25"/>
    <row r="61103" ht="30.75" customHeight="1" x14ac:dyDescent="0.25"/>
    <row r="61104" ht="30.75" customHeight="1" x14ac:dyDescent="0.25"/>
    <row r="61105" ht="30.75" customHeight="1" x14ac:dyDescent="0.25"/>
    <row r="61106" ht="30.75" customHeight="1" x14ac:dyDescent="0.25"/>
    <row r="61107" ht="30.75" customHeight="1" x14ac:dyDescent="0.25"/>
    <row r="61108" ht="30.75" customHeight="1" x14ac:dyDescent="0.25"/>
    <row r="61109" ht="30.75" customHeight="1" x14ac:dyDescent="0.25"/>
    <row r="61110" ht="30.75" customHeight="1" x14ac:dyDescent="0.25"/>
    <row r="61111" ht="30.75" customHeight="1" x14ac:dyDescent="0.25"/>
    <row r="61112" ht="30.75" customHeight="1" x14ac:dyDescent="0.25"/>
    <row r="61113" ht="30.75" customHeight="1" x14ac:dyDescent="0.25"/>
    <row r="61114" ht="30.75" customHeight="1" x14ac:dyDescent="0.25"/>
    <row r="61115" ht="30.75" customHeight="1" x14ac:dyDescent="0.25"/>
    <row r="61116" ht="30.75" customHeight="1" x14ac:dyDescent="0.25"/>
    <row r="61117" ht="30.75" customHeight="1" x14ac:dyDescent="0.25"/>
    <row r="61118" ht="30.75" customHeight="1" x14ac:dyDescent="0.25"/>
    <row r="61119" ht="30.75" customHeight="1" x14ac:dyDescent="0.25"/>
    <row r="61120" ht="30.75" customHeight="1" x14ac:dyDescent="0.25"/>
    <row r="61121" ht="30.75" customHeight="1" x14ac:dyDescent="0.25"/>
    <row r="61122" ht="30.75" customHeight="1" x14ac:dyDescent="0.25"/>
    <row r="61123" ht="30.75" customHeight="1" x14ac:dyDescent="0.25"/>
    <row r="61124" ht="30.75" customHeight="1" x14ac:dyDescent="0.25"/>
    <row r="61125" ht="30.75" customHeight="1" x14ac:dyDescent="0.25"/>
    <row r="61126" ht="30.75" customHeight="1" x14ac:dyDescent="0.25"/>
    <row r="61127" ht="30.75" customHeight="1" x14ac:dyDescent="0.25"/>
    <row r="61128" ht="30.75" customHeight="1" x14ac:dyDescent="0.25"/>
    <row r="61129" ht="30.75" customHeight="1" x14ac:dyDescent="0.25"/>
    <row r="61130" ht="30.75" customHeight="1" x14ac:dyDescent="0.25"/>
    <row r="61131" ht="30.75" customHeight="1" x14ac:dyDescent="0.25"/>
    <row r="61132" ht="30.75" customHeight="1" x14ac:dyDescent="0.25"/>
    <row r="61133" ht="30.75" customHeight="1" x14ac:dyDescent="0.25"/>
    <row r="61134" ht="30.75" customHeight="1" x14ac:dyDescent="0.25"/>
    <row r="61135" ht="30.75" customHeight="1" x14ac:dyDescent="0.25"/>
    <row r="61136" ht="30.75" customHeight="1" x14ac:dyDescent="0.25"/>
    <row r="61137" ht="30.75" customHeight="1" x14ac:dyDescent="0.25"/>
    <row r="61138" ht="30.75" customHeight="1" x14ac:dyDescent="0.25"/>
    <row r="61139" ht="30.75" customHeight="1" x14ac:dyDescent="0.25"/>
    <row r="61140" ht="30.75" customHeight="1" x14ac:dyDescent="0.25"/>
    <row r="61141" ht="30.75" customHeight="1" x14ac:dyDescent="0.25"/>
    <row r="61142" ht="30.75" customHeight="1" x14ac:dyDescent="0.25"/>
    <row r="61143" ht="30.75" customHeight="1" x14ac:dyDescent="0.25"/>
    <row r="61144" ht="30.75" customHeight="1" x14ac:dyDescent="0.25"/>
    <row r="61145" ht="30.75" customHeight="1" x14ac:dyDescent="0.25"/>
    <row r="61146" ht="30.75" customHeight="1" x14ac:dyDescent="0.25"/>
    <row r="61147" ht="30.75" customHeight="1" x14ac:dyDescent="0.25"/>
    <row r="61148" ht="30.75" customHeight="1" x14ac:dyDescent="0.25"/>
    <row r="61149" ht="30.75" customHeight="1" x14ac:dyDescent="0.25"/>
    <row r="61150" ht="30.75" customHeight="1" x14ac:dyDescent="0.25"/>
    <row r="61151" ht="30.75" customHeight="1" x14ac:dyDescent="0.25"/>
    <row r="61152" ht="30.75" customHeight="1" x14ac:dyDescent="0.25"/>
    <row r="61153" ht="30.75" customHeight="1" x14ac:dyDescent="0.25"/>
    <row r="61154" ht="30.75" customHeight="1" x14ac:dyDescent="0.25"/>
    <row r="61155" ht="30.75" customHeight="1" x14ac:dyDescent="0.25"/>
    <row r="61156" ht="30.75" customHeight="1" x14ac:dyDescent="0.25"/>
    <row r="61157" ht="30.75" customHeight="1" x14ac:dyDescent="0.25"/>
    <row r="61158" ht="30.75" customHeight="1" x14ac:dyDescent="0.25"/>
    <row r="61159" ht="30.75" customHeight="1" x14ac:dyDescent="0.25"/>
    <row r="61160" ht="30.75" customHeight="1" x14ac:dyDescent="0.25"/>
    <row r="61161" ht="30.75" customHeight="1" x14ac:dyDescent="0.25"/>
    <row r="61162" ht="30.75" customHeight="1" x14ac:dyDescent="0.25"/>
    <row r="61163" ht="30.75" customHeight="1" x14ac:dyDescent="0.25"/>
    <row r="61164" ht="30.75" customHeight="1" x14ac:dyDescent="0.25"/>
    <row r="61165" ht="30.75" customHeight="1" x14ac:dyDescent="0.25"/>
    <row r="61166" ht="30.75" customHeight="1" x14ac:dyDescent="0.25"/>
    <row r="61167" ht="30.75" customHeight="1" x14ac:dyDescent="0.25"/>
    <row r="61168" ht="30.75" customHeight="1" x14ac:dyDescent="0.25"/>
    <row r="61169" ht="30.75" customHeight="1" x14ac:dyDescent="0.25"/>
    <row r="61170" ht="30.75" customHeight="1" x14ac:dyDescent="0.25"/>
    <row r="61171" ht="30.75" customHeight="1" x14ac:dyDescent="0.25"/>
    <row r="61172" ht="30.75" customHeight="1" x14ac:dyDescent="0.25"/>
    <row r="61173" ht="30.75" customHeight="1" x14ac:dyDescent="0.25"/>
    <row r="61174" ht="30.75" customHeight="1" x14ac:dyDescent="0.25"/>
    <row r="61175" ht="30.75" customHeight="1" x14ac:dyDescent="0.25"/>
    <row r="61176" ht="30.75" customHeight="1" x14ac:dyDescent="0.25"/>
    <row r="61177" ht="30.75" customHeight="1" x14ac:dyDescent="0.25"/>
    <row r="61178" ht="30.75" customHeight="1" x14ac:dyDescent="0.25"/>
    <row r="61179" ht="30.75" customHeight="1" x14ac:dyDescent="0.25"/>
    <row r="61180" ht="30.75" customHeight="1" x14ac:dyDescent="0.25"/>
    <row r="61181" ht="30.75" customHeight="1" x14ac:dyDescent="0.25"/>
    <row r="61182" ht="30.75" customHeight="1" x14ac:dyDescent="0.25"/>
    <row r="61183" ht="30.75" customHeight="1" x14ac:dyDescent="0.25"/>
    <row r="61184" ht="30.75" customHeight="1" x14ac:dyDescent="0.25"/>
    <row r="61185" ht="30.75" customHeight="1" x14ac:dyDescent="0.25"/>
    <row r="61186" ht="30.75" customHeight="1" x14ac:dyDescent="0.25"/>
    <row r="61187" ht="30.75" customHeight="1" x14ac:dyDescent="0.25"/>
    <row r="61188" ht="30.75" customHeight="1" x14ac:dyDescent="0.25"/>
    <row r="61189" ht="30.75" customHeight="1" x14ac:dyDescent="0.25"/>
    <row r="61190" ht="30.75" customHeight="1" x14ac:dyDescent="0.25"/>
    <row r="61191" ht="30.75" customHeight="1" x14ac:dyDescent="0.25"/>
    <row r="61192" ht="30.75" customHeight="1" x14ac:dyDescent="0.25"/>
    <row r="61193" ht="30.75" customHeight="1" x14ac:dyDescent="0.25"/>
    <row r="61194" ht="30.75" customHeight="1" x14ac:dyDescent="0.25"/>
    <row r="61195" ht="30.75" customHeight="1" x14ac:dyDescent="0.25"/>
    <row r="61196" ht="30.75" customHeight="1" x14ac:dyDescent="0.25"/>
    <row r="61197" ht="30.75" customHeight="1" x14ac:dyDescent="0.25"/>
    <row r="61198" ht="30.75" customHeight="1" x14ac:dyDescent="0.25"/>
    <row r="61199" ht="30.75" customHeight="1" x14ac:dyDescent="0.25"/>
    <row r="61200" ht="30.75" customHeight="1" x14ac:dyDescent="0.25"/>
    <row r="61201" ht="30.75" customHeight="1" x14ac:dyDescent="0.25"/>
    <row r="61202" ht="30.75" customHeight="1" x14ac:dyDescent="0.25"/>
    <row r="61203" ht="30.75" customHeight="1" x14ac:dyDescent="0.25"/>
    <row r="61204" ht="30.75" customHeight="1" x14ac:dyDescent="0.25"/>
    <row r="61205" ht="30.75" customHeight="1" x14ac:dyDescent="0.25"/>
    <row r="61206" ht="30.75" customHeight="1" x14ac:dyDescent="0.25"/>
    <row r="61207" ht="30.75" customHeight="1" x14ac:dyDescent="0.25"/>
    <row r="61208" ht="30.75" customHeight="1" x14ac:dyDescent="0.25"/>
    <row r="61209" ht="30.75" customHeight="1" x14ac:dyDescent="0.25"/>
    <row r="61210" ht="30.75" customHeight="1" x14ac:dyDescent="0.25"/>
    <row r="61211" ht="30.75" customHeight="1" x14ac:dyDescent="0.25"/>
    <row r="61212" ht="30.75" customHeight="1" x14ac:dyDescent="0.25"/>
    <row r="61213" ht="30.75" customHeight="1" x14ac:dyDescent="0.25"/>
    <row r="61214" ht="30.75" customHeight="1" x14ac:dyDescent="0.25"/>
    <row r="61215" ht="30.75" customHeight="1" x14ac:dyDescent="0.25"/>
    <row r="61216" ht="30.75" customHeight="1" x14ac:dyDescent="0.25"/>
    <row r="61217" ht="30.75" customHeight="1" x14ac:dyDescent="0.25"/>
    <row r="61218" ht="30.75" customHeight="1" x14ac:dyDescent="0.25"/>
    <row r="61219" ht="30.75" customHeight="1" x14ac:dyDescent="0.25"/>
    <row r="61220" ht="30.75" customHeight="1" x14ac:dyDescent="0.25"/>
    <row r="61221" ht="30.75" customHeight="1" x14ac:dyDescent="0.25"/>
    <row r="61222" ht="30.75" customHeight="1" x14ac:dyDescent="0.25"/>
    <row r="61223" ht="30.75" customHeight="1" x14ac:dyDescent="0.25"/>
    <row r="61224" ht="30.75" customHeight="1" x14ac:dyDescent="0.25"/>
    <row r="61225" ht="30.75" customHeight="1" x14ac:dyDescent="0.25"/>
    <row r="61226" ht="30.75" customHeight="1" x14ac:dyDescent="0.25"/>
    <row r="61227" ht="30.75" customHeight="1" x14ac:dyDescent="0.25"/>
    <row r="61228" ht="30.75" customHeight="1" x14ac:dyDescent="0.25"/>
    <row r="61229" ht="30.75" customHeight="1" x14ac:dyDescent="0.25"/>
    <row r="61230" ht="30.75" customHeight="1" x14ac:dyDescent="0.25"/>
    <row r="61231" ht="30.75" customHeight="1" x14ac:dyDescent="0.25"/>
    <row r="61232" ht="30.75" customHeight="1" x14ac:dyDescent="0.25"/>
    <row r="61233" ht="30.75" customHeight="1" x14ac:dyDescent="0.25"/>
    <row r="61234" ht="30.75" customHeight="1" x14ac:dyDescent="0.25"/>
    <row r="61235" ht="30.75" customHeight="1" x14ac:dyDescent="0.25"/>
    <row r="61236" ht="30.75" customHeight="1" x14ac:dyDescent="0.25"/>
    <row r="61237" ht="30.75" customHeight="1" x14ac:dyDescent="0.25"/>
    <row r="61238" ht="30.75" customHeight="1" x14ac:dyDescent="0.25"/>
    <row r="61239" ht="30.75" customHeight="1" x14ac:dyDescent="0.25"/>
    <row r="61240" ht="30.75" customHeight="1" x14ac:dyDescent="0.25"/>
    <row r="61241" ht="30.75" customHeight="1" x14ac:dyDescent="0.25"/>
    <row r="61242" ht="30.75" customHeight="1" x14ac:dyDescent="0.25"/>
    <row r="61243" ht="30.75" customHeight="1" x14ac:dyDescent="0.25"/>
    <row r="61244" ht="30.75" customHeight="1" x14ac:dyDescent="0.25"/>
    <row r="61245" ht="30.75" customHeight="1" x14ac:dyDescent="0.25"/>
    <row r="61246" ht="30.75" customHeight="1" x14ac:dyDescent="0.25"/>
    <row r="61247" ht="30.75" customHeight="1" x14ac:dyDescent="0.25"/>
    <row r="61248" ht="30.75" customHeight="1" x14ac:dyDescent="0.25"/>
    <row r="61249" ht="30.75" customHeight="1" x14ac:dyDescent="0.25"/>
    <row r="61250" ht="30.75" customHeight="1" x14ac:dyDescent="0.25"/>
    <row r="61251" ht="30.75" customHeight="1" x14ac:dyDescent="0.25"/>
    <row r="61252" ht="30.75" customHeight="1" x14ac:dyDescent="0.25"/>
    <row r="61253" ht="30.75" customHeight="1" x14ac:dyDescent="0.25"/>
    <row r="61254" ht="30.75" customHeight="1" x14ac:dyDescent="0.25"/>
    <row r="61255" ht="30.75" customHeight="1" x14ac:dyDescent="0.25"/>
    <row r="61256" ht="30.75" customHeight="1" x14ac:dyDescent="0.25"/>
    <row r="61257" ht="30.75" customHeight="1" x14ac:dyDescent="0.25"/>
    <row r="61258" ht="30.75" customHeight="1" x14ac:dyDescent="0.25"/>
    <row r="61259" ht="30.75" customHeight="1" x14ac:dyDescent="0.25"/>
    <row r="61260" ht="30.75" customHeight="1" x14ac:dyDescent="0.25"/>
    <row r="61261" ht="30.75" customHeight="1" x14ac:dyDescent="0.25"/>
    <row r="61262" ht="30.75" customHeight="1" x14ac:dyDescent="0.25"/>
    <row r="61263" ht="30.75" customHeight="1" x14ac:dyDescent="0.25"/>
    <row r="61264" ht="30.75" customHeight="1" x14ac:dyDescent="0.25"/>
    <row r="61265" ht="30.75" customHeight="1" x14ac:dyDescent="0.25"/>
    <row r="61266" ht="30.75" customHeight="1" x14ac:dyDescent="0.25"/>
    <row r="61267" ht="30.75" customHeight="1" x14ac:dyDescent="0.25"/>
    <row r="61268" ht="30.75" customHeight="1" x14ac:dyDescent="0.25"/>
    <row r="61269" ht="30.75" customHeight="1" x14ac:dyDescent="0.25"/>
    <row r="61270" ht="30.75" customHeight="1" x14ac:dyDescent="0.25"/>
    <row r="61271" ht="30.75" customHeight="1" x14ac:dyDescent="0.25"/>
    <row r="61272" ht="30.75" customHeight="1" x14ac:dyDescent="0.25"/>
    <row r="61273" ht="30.75" customHeight="1" x14ac:dyDescent="0.25"/>
    <row r="61274" ht="30.75" customHeight="1" x14ac:dyDescent="0.25"/>
    <row r="61275" ht="30.75" customHeight="1" x14ac:dyDescent="0.25"/>
    <row r="61276" ht="30.75" customHeight="1" x14ac:dyDescent="0.25"/>
    <row r="61277" ht="30.75" customHeight="1" x14ac:dyDescent="0.25"/>
    <row r="61278" ht="30.75" customHeight="1" x14ac:dyDescent="0.25"/>
    <row r="61279" ht="30.75" customHeight="1" x14ac:dyDescent="0.25"/>
    <row r="61280" ht="30.75" customHeight="1" x14ac:dyDescent="0.25"/>
    <row r="61281" ht="30.75" customHeight="1" x14ac:dyDescent="0.25"/>
    <row r="61282" ht="30.75" customHeight="1" x14ac:dyDescent="0.25"/>
    <row r="61283" ht="30.75" customHeight="1" x14ac:dyDescent="0.25"/>
    <row r="61284" ht="30.75" customHeight="1" x14ac:dyDescent="0.25"/>
    <row r="61285" ht="30.75" customHeight="1" x14ac:dyDescent="0.25"/>
    <row r="61286" ht="30.75" customHeight="1" x14ac:dyDescent="0.25"/>
    <row r="61287" ht="30.75" customHeight="1" x14ac:dyDescent="0.25"/>
    <row r="61288" ht="30.75" customHeight="1" x14ac:dyDescent="0.25"/>
    <row r="61289" ht="30.75" customHeight="1" x14ac:dyDescent="0.25"/>
    <row r="61290" ht="30.75" customHeight="1" x14ac:dyDescent="0.25"/>
    <row r="61291" ht="30.75" customHeight="1" x14ac:dyDescent="0.25"/>
    <row r="61292" ht="30.75" customHeight="1" x14ac:dyDescent="0.25"/>
    <row r="61293" ht="30.75" customHeight="1" x14ac:dyDescent="0.25"/>
    <row r="61294" ht="30.75" customHeight="1" x14ac:dyDescent="0.25"/>
    <row r="61295" ht="30.75" customHeight="1" x14ac:dyDescent="0.25"/>
    <row r="61296" ht="30.75" customHeight="1" x14ac:dyDescent="0.25"/>
    <row r="61297" ht="30.75" customHeight="1" x14ac:dyDescent="0.25"/>
    <row r="61298" ht="30.75" customHeight="1" x14ac:dyDescent="0.25"/>
    <row r="61299" ht="30.75" customHeight="1" x14ac:dyDescent="0.25"/>
    <row r="61300" ht="30.75" customHeight="1" x14ac:dyDescent="0.25"/>
    <row r="61301" ht="30.75" customHeight="1" x14ac:dyDescent="0.25"/>
    <row r="61302" ht="30.75" customHeight="1" x14ac:dyDescent="0.25"/>
    <row r="61303" ht="30.75" customHeight="1" x14ac:dyDescent="0.25"/>
    <row r="61304" ht="30.75" customHeight="1" x14ac:dyDescent="0.25"/>
    <row r="61305" ht="30.75" customHeight="1" x14ac:dyDescent="0.25"/>
    <row r="61306" ht="30.75" customHeight="1" x14ac:dyDescent="0.25"/>
    <row r="61307" ht="30.75" customHeight="1" x14ac:dyDescent="0.25"/>
    <row r="61308" ht="30.75" customHeight="1" x14ac:dyDescent="0.25"/>
    <row r="61309" ht="30.75" customHeight="1" x14ac:dyDescent="0.25"/>
    <row r="61310" ht="30.75" customHeight="1" x14ac:dyDescent="0.25"/>
    <row r="61311" ht="30.75" customHeight="1" x14ac:dyDescent="0.25"/>
    <row r="61312" ht="30.75" customHeight="1" x14ac:dyDescent="0.25"/>
    <row r="61313" ht="30.75" customHeight="1" x14ac:dyDescent="0.25"/>
    <row r="61314" ht="30.75" customHeight="1" x14ac:dyDescent="0.25"/>
    <row r="61315" ht="30.75" customHeight="1" x14ac:dyDescent="0.25"/>
    <row r="61316" ht="30.75" customHeight="1" x14ac:dyDescent="0.25"/>
    <row r="61317" ht="30.75" customHeight="1" x14ac:dyDescent="0.25"/>
    <row r="61318" ht="30.75" customHeight="1" x14ac:dyDescent="0.25"/>
    <row r="61319" ht="30.75" customHeight="1" x14ac:dyDescent="0.25"/>
    <row r="61320" ht="30.75" customHeight="1" x14ac:dyDescent="0.25"/>
    <row r="61321" ht="30.75" customHeight="1" x14ac:dyDescent="0.25"/>
    <row r="61322" ht="30.75" customHeight="1" x14ac:dyDescent="0.25"/>
    <row r="61323" ht="30.75" customHeight="1" x14ac:dyDescent="0.25"/>
    <row r="61324" ht="30.75" customHeight="1" x14ac:dyDescent="0.25"/>
    <row r="61325" ht="30.75" customHeight="1" x14ac:dyDescent="0.25"/>
    <row r="61326" ht="30.75" customHeight="1" x14ac:dyDescent="0.25"/>
    <row r="61327" ht="30.75" customHeight="1" x14ac:dyDescent="0.25"/>
    <row r="61328" ht="30.75" customHeight="1" x14ac:dyDescent="0.25"/>
    <row r="61329" ht="30.75" customHeight="1" x14ac:dyDescent="0.25"/>
    <row r="61330" ht="30.75" customHeight="1" x14ac:dyDescent="0.25"/>
    <row r="61331" ht="30.75" customHeight="1" x14ac:dyDescent="0.25"/>
    <row r="61332" ht="30.75" customHeight="1" x14ac:dyDescent="0.25"/>
    <row r="61333" ht="30.75" customHeight="1" x14ac:dyDescent="0.25"/>
    <row r="61334" ht="30.75" customHeight="1" x14ac:dyDescent="0.25"/>
    <row r="61335" ht="30.75" customHeight="1" x14ac:dyDescent="0.25"/>
    <row r="61336" ht="30.75" customHeight="1" x14ac:dyDescent="0.25"/>
    <row r="61337" ht="30.75" customHeight="1" x14ac:dyDescent="0.25"/>
    <row r="61338" ht="30.75" customHeight="1" x14ac:dyDescent="0.25"/>
    <row r="61339" ht="30.75" customHeight="1" x14ac:dyDescent="0.25"/>
    <row r="61340" ht="30.75" customHeight="1" x14ac:dyDescent="0.25"/>
    <row r="61341" ht="30.75" customHeight="1" x14ac:dyDescent="0.25"/>
    <row r="61342" ht="30.75" customHeight="1" x14ac:dyDescent="0.25"/>
    <row r="61343" ht="30.75" customHeight="1" x14ac:dyDescent="0.25"/>
    <row r="61344" ht="30.75" customHeight="1" x14ac:dyDescent="0.25"/>
    <row r="61345" ht="30.75" customHeight="1" x14ac:dyDescent="0.25"/>
    <row r="61346" ht="30.75" customHeight="1" x14ac:dyDescent="0.25"/>
    <row r="61347" ht="30.75" customHeight="1" x14ac:dyDescent="0.25"/>
    <row r="61348" ht="30.75" customHeight="1" x14ac:dyDescent="0.25"/>
    <row r="61349" ht="30.75" customHeight="1" x14ac:dyDescent="0.25"/>
    <row r="61350" ht="30.75" customHeight="1" x14ac:dyDescent="0.25"/>
    <row r="61351" ht="30.75" customHeight="1" x14ac:dyDescent="0.25"/>
    <row r="61352" ht="30.75" customHeight="1" x14ac:dyDescent="0.25"/>
    <row r="61353" ht="30.75" customHeight="1" x14ac:dyDescent="0.25"/>
    <row r="61354" ht="30.75" customHeight="1" x14ac:dyDescent="0.25"/>
    <row r="61355" ht="30.75" customHeight="1" x14ac:dyDescent="0.25"/>
    <row r="61356" ht="30.75" customHeight="1" x14ac:dyDescent="0.25"/>
    <row r="61357" ht="30.75" customHeight="1" x14ac:dyDescent="0.25"/>
    <row r="61358" ht="30.75" customHeight="1" x14ac:dyDescent="0.25"/>
    <row r="61359" ht="30.75" customHeight="1" x14ac:dyDescent="0.25"/>
    <row r="61360" ht="30.75" customHeight="1" x14ac:dyDescent="0.25"/>
    <row r="61361" ht="30.75" customHeight="1" x14ac:dyDescent="0.25"/>
    <row r="61362" ht="30.75" customHeight="1" x14ac:dyDescent="0.25"/>
    <row r="61363" ht="30.75" customHeight="1" x14ac:dyDescent="0.25"/>
    <row r="61364" ht="30.75" customHeight="1" x14ac:dyDescent="0.25"/>
    <row r="61365" ht="30.75" customHeight="1" x14ac:dyDescent="0.25"/>
    <row r="61366" ht="30.75" customHeight="1" x14ac:dyDescent="0.25"/>
    <row r="61367" ht="30.75" customHeight="1" x14ac:dyDescent="0.25"/>
    <row r="61368" ht="30.75" customHeight="1" x14ac:dyDescent="0.25"/>
    <row r="61369" ht="30.75" customHeight="1" x14ac:dyDescent="0.25"/>
    <row r="61370" ht="30.75" customHeight="1" x14ac:dyDescent="0.25"/>
    <row r="61371" ht="30.75" customHeight="1" x14ac:dyDescent="0.25"/>
    <row r="61372" ht="30.75" customHeight="1" x14ac:dyDescent="0.25"/>
    <row r="61373" ht="30.75" customHeight="1" x14ac:dyDescent="0.25"/>
    <row r="61374" ht="30.75" customHeight="1" x14ac:dyDescent="0.25"/>
    <row r="61375" ht="30.75" customHeight="1" x14ac:dyDescent="0.25"/>
    <row r="61376" ht="30.75" customHeight="1" x14ac:dyDescent="0.25"/>
    <row r="61377" ht="30.75" customHeight="1" x14ac:dyDescent="0.25"/>
    <row r="61378" ht="30.75" customHeight="1" x14ac:dyDescent="0.25"/>
    <row r="61379" ht="30.75" customHeight="1" x14ac:dyDescent="0.25"/>
    <row r="61380" ht="30.75" customHeight="1" x14ac:dyDescent="0.25"/>
    <row r="61381" ht="30.75" customHeight="1" x14ac:dyDescent="0.25"/>
    <row r="61382" ht="30.75" customHeight="1" x14ac:dyDescent="0.25"/>
    <row r="61383" ht="30.75" customHeight="1" x14ac:dyDescent="0.25"/>
    <row r="61384" ht="30.75" customHeight="1" x14ac:dyDescent="0.25"/>
    <row r="61385" ht="30.75" customHeight="1" x14ac:dyDescent="0.25"/>
    <row r="61386" ht="30.75" customHeight="1" x14ac:dyDescent="0.25"/>
    <row r="61387" ht="30.75" customHeight="1" x14ac:dyDescent="0.25"/>
    <row r="61388" ht="30.75" customHeight="1" x14ac:dyDescent="0.25"/>
    <row r="61389" ht="30.75" customHeight="1" x14ac:dyDescent="0.25"/>
    <row r="61390" ht="30.75" customHeight="1" x14ac:dyDescent="0.25"/>
    <row r="61391" ht="30.75" customHeight="1" x14ac:dyDescent="0.25"/>
    <row r="61392" ht="30.75" customHeight="1" x14ac:dyDescent="0.25"/>
    <row r="61393" ht="30.75" customHeight="1" x14ac:dyDescent="0.25"/>
    <row r="61394" ht="30.75" customHeight="1" x14ac:dyDescent="0.25"/>
    <row r="61395" ht="30.75" customHeight="1" x14ac:dyDescent="0.25"/>
    <row r="61396" ht="30.75" customHeight="1" x14ac:dyDescent="0.25"/>
    <row r="61397" ht="30.75" customHeight="1" x14ac:dyDescent="0.25"/>
    <row r="61398" ht="30.75" customHeight="1" x14ac:dyDescent="0.25"/>
    <row r="61399" ht="30.75" customHeight="1" x14ac:dyDescent="0.25"/>
    <row r="61400" ht="30.75" customHeight="1" x14ac:dyDescent="0.25"/>
    <row r="61401" ht="30.75" customHeight="1" x14ac:dyDescent="0.25"/>
    <row r="61402" ht="30.75" customHeight="1" x14ac:dyDescent="0.25"/>
    <row r="61403" ht="30.75" customHeight="1" x14ac:dyDescent="0.25"/>
    <row r="61404" ht="30.75" customHeight="1" x14ac:dyDescent="0.25"/>
    <row r="61405" ht="30.75" customHeight="1" x14ac:dyDescent="0.25"/>
    <row r="61406" ht="30.75" customHeight="1" x14ac:dyDescent="0.25"/>
    <row r="61407" ht="30.75" customHeight="1" x14ac:dyDescent="0.25"/>
    <row r="61408" ht="30.75" customHeight="1" x14ac:dyDescent="0.25"/>
    <row r="61409" ht="30.75" customHeight="1" x14ac:dyDescent="0.25"/>
    <row r="61410" ht="30.75" customHeight="1" x14ac:dyDescent="0.25"/>
    <row r="61411" ht="30.75" customHeight="1" x14ac:dyDescent="0.25"/>
    <row r="61412" ht="30.75" customHeight="1" x14ac:dyDescent="0.25"/>
    <row r="61413" ht="30.75" customHeight="1" x14ac:dyDescent="0.25"/>
    <row r="61414" ht="30.75" customHeight="1" x14ac:dyDescent="0.25"/>
    <row r="61415" ht="30.75" customHeight="1" x14ac:dyDescent="0.25"/>
    <row r="61416" ht="30.75" customHeight="1" x14ac:dyDescent="0.25"/>
    <row r="61417" ht="30.75" customHeight="1" x14ac:dyDescent="0.25"/>
    <row r="61418" ht="30.75" customHeight="1" x14ac:dyDescent="0.25"/>
    <row r="61419" ht="30.75" customHeight="1" x14ac:dyDescent="0.25"/>
    <row r="61420" ht="30.75" customHeight="1" x14ac:dyDescent="0.25"/>
    <row r="61421" ht="30.75" customHeight="1" x14ac:dyDescent="0.25"/>
    <row r="61422" ht="30.75" customHeight="1" x14ac:dyDescent="0.25"/>
    <row r="61423" ht="30.75" customHeight="1" x14ac:dyDescent="0.25"/>
    <row r="61424" ht="30.75" customHeight="1" x14ac:dyDescent="0.25"/>
    <row r="61425" ht="30.75" customHeight="1" x14ac:dyDescent="0.25"/>
    <row r="61426" ht="30.75" customHeight="1" x14ac:dyDescent="0.25"/>
    <row r="61427" ht="30.75" customHeight="1" x14ac:dyDescent="0.25"/>
    <row r="61428" ht="30.75" customHeight="1" x14ac:dyDescent="0.25"/>
    <row r="61429" ht="30.75" customHeight="1" x14ac:dyDescent="0.25"/>
    <row r="61430" ht="30.75" customHeight="1" x14ac:dyDescent="0.25"/>
    <row r="61431" ht="30.75" customHeight="1" x14ac:dyDescent="0.25"/>
    <row r="61432" ht="30.75" customHeight="1" x14ac:dyDescent="0.25"/>
    <row r="61433" ht="30.75" customHeight="1" x14ac:dyDescent="0.25"/>
    <row r="61434" ht="30.75" customHeight="1" x14ac:dyDescent="0.25"/>
    <row r="61435" ht="30.75" customHeight="1" x14ac:dyDescent="0.25"/>
    <row r="61436" ht="30.75" customHeight="1" x14ac:dyDescent="0.25"/>
    <row r="61437" ht="30.75" customHeight="1" x14ac:dyDescent="0.25"/>
    <row r="61438" ht="30.75" customHeight="1" x14ac:dyDescent="0.25"/>
    <row r="61439" ht="30.75" customHeight="1" x14ac:dyDescent="0.25"/>
    <row r="61440" ht="30.75" customHeight="1" x14ac:dyDescent="0.25"/>
    <row r="61441" ht="30.75" customHeight="1" x14ac:dyDescent="0.25"/>
    <row r="61442" ht="30.75" customHeight="1" x14ac:dyDescent="0.25"/>
    <row r="61443" ht="30.75" customHeight="1" x14ac:dyDescent="0.25"/>
    <row r="61444" ht="30.75" customHeight="1" x14ac:dyDescent="0.25"/>
    <row r="61445" ht="30.75" customHeight="1" x14ac:dyDescent="0.25"/>
    <row r="61446" ht="30.75" customHeight="1" x14ac:dyDescent="0.25"/>
    <row r="61447" ht="30.75" customHeight="1" x14ac:dyDescent="0.25"/>
    <row r="61448" ht="30.75" customHeight="1" x14ac:dyDescent="0.25"/>
    <row r="61449" ht="30.75" customHeight="1" x14ac:dyDescent="0.25"/>
    <row r="61450" ht="30.75" customHeight="1" x14ac:dyDescent="0.25"/>
    <row r="61451" ht="30.75" customHeight="1" x14ac:dyDescent="0.25"/>
    <row r="61452" ht="30.75" customHeight="1" x14ac:dyDescent="0.25"/>
    <row r="61453" ht="30.75" customHeight="1" x14ac:dyDescent="0.25"/>
    <row r="61454" ht="30.75" customHeight="1" x14ac:dyDescent="0.25"/>
    <row r="61455" ht="30.75" customHeight="1" x14ac:dyDescent="0.25"/>
    <row r="61456" ht="30.75" customHeight="1" x14ac:dyDescent="0.25"/>
    <row r="61457" ht="30.75" customHeight="1" x14ac:dyDescent="0.25"/>
    <row r="61458" ht="30.75" customHeight="1" x14ac:dyDescent="0.25"/>
    <row r="61459" ht="30.75" customHeight="1" x14ac:dyDescent="0.25"/>
    <row r="61460" ht="30.75" customHeight="1" x14ac:dyDescent="0.25"/>
    <row r="61461" ht="30.75" customHeight="1" x14ac:dyDescent="0.25"/>
    <row r="61462" ht="30.75" customHeight="1" x14ac:dyDescent="0.25"/>
    <row r="61463" ht="30.75" customHeight="1" x14ac:dyDescent="0.25"/>
    <row r="61464" ht="30.75" customHeight="1" x14ac:dyDescent="0.25"/>
    <row r="61465" ht="30.75" customHeight="1" x14ac:dyDescent="0.25"/>
    <row r="61466" ht="30.75" customHeight="1" x14ac:dyDescent="0.25"/>
    <row r="61467" ht="30.75" customHeight="1" x14ac:dyDescent="0.25"/>
    <row r="61468" ht="30.75" customHeight="1" x14ac:dyDescent="0.25"/>
    <row r="61469" ht="30.75" customHeight="1" x14ac:dyDescent="0.25"/>
    <row r="61470" ht="30.75" customHeight="1" x14ac:dyDescent="0.25"/>
    <row r="61471" ht="30.75" customHeight="1" x14ac:dyDescent="0.25"/>
    <row r="61472" ht="30.75" customHeight="1" x14ac:dyDescent="0.25"/>
    <row r="61473" ht="30.75" customHeight="1" x14ac:dyDescent="0.25"/>
    <row r="61474" ht="30.75" customHeight="1" x14ac:dyDescent="0.25"/>
    <row r="61475" ht="30.75" customHeight="1" x14ac:dyDescent="0.25"/>
    <row r="61476" ht="30.75" customHeight="1" x14ac:dyDescent="0.25"/>
    <row r="61477" ht="30.75" customHeight="1" x14ac:dyDescent="0.25"/>
    <row r="61478" ht="30.75" customHeight="1" x14ac:dyDescent="0.25"/>
    <row r="61479" ht="30.75" customHeight="1" x14ac:dyDescent="0.25"/>
    <row r="61480" ht="30.75" customHeight="1" x14ac:dyDescent="0.25"/>
    <row r="61481" ht="30.75" customHeight="1" x14ac:dyDescent="0.25"/>
    <row r="61482" ht="30.75" customHeight="1" x14ac:dyDescent="0.25"/>
    <row r="61483" ht="30.75" customHeight="1" x14ac:dyDescent="0.25"/>
    <row r="61484" ht="30.75" customHeight="1" x14ac:dyDescent="0.25"/>
    <row r="61485" ht="30.75" customHeight="1" x14ac:dyDescent="0.25"/>
    <row r="61486" ht="30.75" customHeight="1" x14ac:dyDescent="0.25"/>
    <row r="61487" ht="30.75" customHeight="1" x14ac:dyDescent="0.25"/>
    <row r="61488" ht="30.75" customHeight="1" x14ac:dyDescent="0.25"/>
    <row r="61489" ht="30.75" customHeight="1" x14ac:dyDescent="0.25"/>
    <row r="61490" ht="30.75" customHeight="1" x14ac:dyDescent="0.25"/>
    <row r="61491" ht="30.75" customHeight="1" x14ac:dyDescent="0.25"/>
    <row r="61492" ht="30.75" customHeight="1" x14ac:dyDescent="0.25"/>
    <row r="61493" ht="30.75" customHeight="1" x14ac:dyDescent="0.25"/>
    <row r="61494" ht="30.75" customHeight="1" x14ac:dyDescent="0.25"/>
    <row r="61495" ht="30.75" customHeight="1" x14ac:dyDescent="0.25"/>
    <row r="61496" ht="30.75" customHeight="1" x14ac:dyDescent="0.25"/>
    <row r="61497" ht="30.75" customHeight="1" x14ac:dyDescent="0.25"/>
    <row r="61498" ht="30.75" customHeight="1" x14ac:dyDescent="0.25"/>
    <row r="61499" ht="30.75" customHeight="1" x14ac:dyDescent="0.25"/>
    <row r="61500" ht="30.75" customHeight="1" x14ac:dyDescent="0.25"/>
    <row r="61501" ht="30.75" customHeight="1" x14ac:dyDescent="0.25"/>
    <row r="61502" ht="30.75" customHeight="1" x14ac:dyDescent="0.25"/>
    <row r="61503" ht="30.75" customHeight="1" x14ac:dyDescent="0.25"/>
    <row r="61504" ht="30.75" customHeight="1" x14ac:dyDescent="0.25"/>
    <row r="61505" ht="30.75" customHeight="1" x14ac:dyDescent="0.25"/>
    <row r="61506" ht="30.75" customHeight="1" x14ac:dyDescent="0.25"/>
    <row r="61507" ht="30.75" customHeight="1" x14ac:dyDescent="0.25"/>
    <row r="61508" ht="30.75" customHeight="1" x14ac:dyDescent="0.25"/>
    <row r="61509" ht="30.75" customHeight="1" x14ac:dyDescent="0.25"/>
    <row r="61510" ht="30.75" customHeight="1" x14ac:dyDescent="0.25"/>
    <row r="61511" ht="30.75" customHeight="1" x14ac:dyDescent="0.25"/>
    <row r="61512" ht="30.75" customHeight="1" x14ac:dyDescent="0.25"/>
    <row r="61513" ht="30.75" customHeight="1" x14ac:dyDescent="0.25"/>
    <row r="61514" ht="30.75" customHeight="1" x14ac:dyDescent="0.25"/>
    <row r="61515" ht="30.75" customHeight="1" x14ac:dyDescent="0.25"/>
    <row r="61516" ht="30.75" customHeight="1" x14ac:dyDescent="0.25"/>
    <row r="61517" ht="30.75" customHeight="1" x14ac:dyDescent="0.25"/>
    <row r="61518" ht="30.75" customHeight="1" x14ac:dyDescent="0.25"/>
    <row r="61519" ht="30.75" customHeight="1" x14ac:dyDescent="0.25"/>
    <row r="61520" ht="30.75" customHeight="1" x14ac:dyDescent="0.25"/>
    <row r="61521" ht="30.75" customHeight="1" x14ac:dyDescent="0.25"/>
    <row r="61522" ht="30.75" customHeight="1" x14ac:dyDescent="0.25"/>
    <row r="61523" ht="30.75" customHeight="1" x14ac:dyDescent="0.25"/>
    <row r="61524" ht="30.75" customHeight="1" x14ac:dyDescent="0.25"/>
    <row r="61525" ht="30.75" customHeight="1" x14ac:dyDescent="0.25"/>
    <row r="61526" ht="30.75" customHeight="1" x14ac:dyDescent="0.25"/>
    <row r="61527" ht="30.75" customHeight="1" x14ac:dyDescent="0.25"/>
    <row r="61528" ht="30.75" customHeight="1" x14ac:dyDescent="0.25"/>
    <row r="61529" ht="30.75" customHeight="1" x14ac:dyDescent="0.25"/>
    <row r="61530" ht="30.75" customHeight="1" x14ac:dyDescent="0.25"/>
    <row r="61531" ht="30.75" customHeight="1" x14ac:dyDescent="0.25"/>
    <row r="61532" ht="30.75" customHeight="1" x14ac:dyDescent="0.25"/>
    <row r="61533" ht="30.75" customHeight="1" x14ac:dyDescent="0.25"/>
    <row r="61534" ht="30.75" customHeight="1" x14ac:dyDescent="0.25"/>
    <row r="61535" ht="30.75" customHeight="1" x14ac:dyDescent="0.25"/>
    <row r="61536" ht="30.75" customHeight="1" x14ac:dyDescent="0.25"/>
    <row r="61537" ht="30.75" customHeight="1" x14ac:dyDescent="0.25"/>
    <row r="61538" ht="30.75" customHeight="1" x14ac:dyDescent="0.25"/>
    <row r="61539" ht="30.75" customHeight="1" x14ac:dyDescent="0.25"/>
    <row r="61540" ht="30.75" customHeight="1" x14ac:dyDescent="0.25"/>
    <row r="61541" ht="30.75" customHeight="1" x14ac:dyDescent="0.25"/>
    <row r="61542" ht="30.75" customHeight="1" x14ac:dyDescent="0.25"/>
    <row r="61543" ht="30.75" customHeight="1" x14ac:dyDescent="0.25"/>
    <row r="61544" ht="30.75" customHeight="1" x14ac:dyDescent="0.25"/>
    <row r="61545" ht="30.75" customHeight="1" x14ac:dyDescent="0.25"/>
    <row r="61546" ht="30.75" customHeight="1" x14ac:dyDescent="0.25"/>
    <row r="61547" ht="30.75" customHeight="1" x14ac:dyDescent="0.25"/>
    <row r="61548" ht="30.75" customHeight="1" x14ac:dyDescent="0.25"/>
    <row r="61549" ht="30.75" customHeight="1" x14ac:dyDescent="0.25"/>
    <row r="61550" ht="30.75" customHeight="1" x14ac:dyDescent="0.25"/>
    <row r="61551" ht="30.75" customHeight="1" x14ac:dyDescent="0.25"/>
    <row r="61552" ht="30.75" customHeight="1" x14ac:dyDescent="0.25"/>
    <row r="61553" ht="30.75" customHeight="1" x14ac:dyDescent="0.25"/>
    <row r="61554" ht="30.75" customHeight="1" x14ac:dyDescent="0.25"/>
    <row r="61555" ht="30.75" customHeight="1" x14ac:dyDescent="0.25"/>
    <row r="61556" ht="30.75" customHeight="1" x14ac:dyDescent="0.25"/>
    <row r="61557" ht="30.75" customHeight="1" x14ac:dyDescent="0.25"/>
    <row r="61558" ht="30.75" customHeight="1" x14ac:dyDescent="0.25"/>
    <row r="61559" ht="30.75" customHeight="1" x14ac:dyDescent="0.25"/>
    <row r="61560" ht="30.75" customHeight="1" x14ac:dyDescent="0.25"/>
    <row r="61561" ht="30.75" customHeight="1" x14ac:dyDescent="0.25"/>
    <row r="61562" ht="30.75" customHeight="1" x14ac:dyDescent="0.25"/>
    <row r="61563" ht="30.75" customHeight="1" x14ac:dyDescent="0.25"/>
    <row r="61564" ht="30.75" customHeight="1" x14ac:dyDescent="0.25"/>
    <row r="61565" ht="30.75" customHeight="1" x14ac:dyDescent="0.25"/>
    <row r="61566" ht="30.75" customHeight="1" x14ac:dyDescent="0.25"/>
    <row r="61567" ht="30.75" customHeight="1" x14ac:dyDescent="0.25"/>
    <row r="61568" ht="30.75" customHeight="1" x14ac:dyDescent="0.25"/>
    <row r="61569" ht="30.75" customHeight="1" x14ac:dyDescent="0.25"/>
    <row r="61570" ht="30.75" customHeight="1" x14ac:dyDescent="0.25"/>
    <row r="61571" ht="30.75" customHeight="1" x14ac:dyDescent="0.25"/>
    <row r="61572" ht="30.75" customHeight="1" x14ac:dyDescent="0.25"/>
    <row r="61573" ht="30.75" customHeight="1" x14ac:dyDescent="0.25"/>
    <row r="61574" ht="30.75" customHeight="1" x14ac:dyDescent="0.25"/>
    <row r="61575" ht="30.75" customHeight="1" x14ac:dyDescent="0.25"/>
    <row r="61576" ht="30.75" customHeight="1" x14ac:dyDescent="0.25"/>
    <row r="61577" ht="30.75" customHeight="1" x14ac:dyDescent="0.25"/>
    <row r="61578" ht="30.75" customHeight="1" x14ac:dyDescent="0.25"/>
    <row r="61579" ht="30.75" customHeight="1" x14ac:dyDescent="0.25"/>
    <row r="61580" ht="30.75" customHeight="1" x14ac:dyDescent="0.25"/>
    <row r="61581" ht="30.75" customHeight="1" x14ac:dyDescent="0.25"/>
    <row r="61582" ht="30.75" customHeight="1" x14ac:dyDescent="0.25"/>
    <row r="61583" ht="30.75" customHeight="1" x14ac:dyDescent="0.25"/>
    <row r="61584" ht="30.75" customHeight="1" x14ac:dyDescent="0.25"/>
    <row r="61585" ht="30.75" customHeight="1" x14ac:dyDescent="0.25"/>
    <row r="61586" ht="30.75" customHeight="1" x14ac:dyDescent="0.25"/>
    <row r="61587" ht="30.75" customHeight="1" x14ac:dyDescent="0.25"/>
    <row r="61588" ht="30.75" customHeight="1" x14ac:dyDescent="0.25"/>
    <row r="61589" ht="30.75" customHeight="1" x14ac:dyDescent="0.25"/>
    <row r="61590" ht="30.75" customHeight="1" x14ac:dyDescent="0.25"/>
    <row r="61591" ht="30.75" customHeight="1" x14ac:dyDescent="0.25"/>
    <row r="61592" ht="30.75" customHeight="1" x14ac:dyDescent="0.25"/>
    <row r="61593" ht="30.75" customHeight="1" x14ac:dyDescent="0.25"/>
    <row r="61594" ht="30.75" customHeight="1" x14ac:dyDescent="0.25"/>
    <row r="61595" ht="30.75" customHeight="1" x14ac:dyDescent="0.25"/>
    <row r="61596" ht="30.75" customHeight="1" x14ac:dyDescent="0.25"/>
    <row r="61597" ht="30.75" customHeight="1" x14ac:dyDescent="0.25"/>
    <row r="61598" ht="30.75" customHeight="1" x14ac:dyDescent="0.25"/>
    <row r="61599" ht="30.75" customHeight="1" x14ac:dyDescent="0.25"/>
    <row r="61600" ht="30.75" customHeight="1" x14ac:dyDescent="0.25"/>
    <row r="61601" ht="30.75" customHeight="1" x14ac:dyDescent="0.25"/>
    <row r="61602" ht="30.75" customHeight="1" x14ac:dyDescent="0.25"/>
    <row r="61603" ht="30.75" customHeight="1" x14ac:dyDescent="0.25"/>
    <row r="61604" ht="30.75" customHeight="1" x14ac:dyDescent="0.25"/>
    <row r="61605" ht="30.75" customHeight="1" x14ac:dyDescent="0.25"/>
    <row r="61606" ht="30.75" customHeight="1" x14ac:dyDescent="0.25"/>
    <row r="61607" ht="30.75" customHeight="1" x14ac:dyDescent="0.25"/>
    <row r="61608" ht="30.75" customHeight="1" x14ac:dyDescent="0.25"/>
    <row r="61609" ht="30.75" customHeight="1" x14ac:dyDescent="0.25"/>
    <row r="61610" ht="30.75" customHeight="1" x14ac:dyDescent="0.25"/>
    <row r="61611" ht="30.75" customHeight="1" x14ac:dyDescent="0.25"/>
    <row r="61612" ht="30.75" customHeight="1" x14ac:dyDescent="0.25"/>
    <row r="61613" ht="30.75" customHeight="1" x14ac:dyDescent="0.25"/>
    <row r="61614" ht="30.75" customHeight="1" x14ac:dyDescent="0.25"/>
    <row r="61615" ht="30.75" customHeight="1" x14ac:dyDescent="0.25"/>
    <row r="61616" ht="30.75" customHeight="1" x14ac:dyDescent="0.25"/>
    <row r="61617" ht="30.75" customHeight="1" x14ac:dyDescent="0.25"/>
    <row r="61618" ht="30.75" customHeight="1" x14ac:dyDescent="0.25"/>
    <row r="61619" ht="30.75" customHeight="1" x14ac:dyDescent="0.25"/>
    <row r="61620" ht="30.75" customHeight="1" x14ac:dyDescent="0.25"/>
    <row r="61621" ht="30.75" customHeight="1" x14ac:dyDescent="0.25"/>
    <row r="61622" ht="30.75" customHeight="1" x14ac:dyDescent="0.25"/>
    <row r="61623" ht="30.75" customHeight="1" x14ac:dyDescent="0.25"/>
    <row r="61624" ht="30.75" customHeight="1" x14ac:dyDescent="0.25"/>
    <row r="61625" ht="30.75" customHeight="1" x14ac:dyDescent="0.25"/>
    <row r="61626" ht="30.75" customHeight="1" x14ac:dyDescent="0.25"/>
    <row r="61627" ht="30.75" customHeight="1" x14ac:dyDescent="0.25"/>
    <row r="61628" ht="30.75" customHeight="1" x14ac:dyDescent="0.25"/>
    <row r="61629" ht="30.75" customHeight="1" x14ac:dyDescent="0.25"/>
    <row r="61630" ht="30.75" customHeight="1" x14ac:dyDescent="0.25"/>
    <row r="61631" ht="30.75" customHeight="1" x14ac:dyDescent="0.25"/>
    <row r="61632" ht="30.75" customHeight="1" x14ac:dyDescent="0.25"/>
    <row r="61633" ht="30.75" customHeight="1" x14ac:dyDescent="0.25"/>
    <row r="61634" ht="30.75" customHeight="1" x14ac:dyDescent="0.25"/>
    <row r="61635" ht="30.75" customHeight="1" x14ac:dyDescent="0.25"/>
    <row r="61636" ht="30.75" customHeight="1" x14ac:dyDescent="0.25"/>
    <row r="61637" ht="30.75" customHeight="1" x14ac:dyDescent="0.25"/>
    <row r="61638" ht="30.75" customHeight="1" x14ac:dyDescent="0.25"/>
    <row r="61639" ht="30.75" customHeight="1" x14ac:dyDescent="0.25"/>
    <row r="61640" ht="30.75" customHeight="1" x14ac:dyDescent="0.25"/>
    <row r="61641" ht="30.75" customHeight="1" x14ac:dyDescent="0.25"/>
    <row r="61642" ht="30.75" customHeight="1" x14ac:dyDescent="0.25"/>
    <row r="61643" ht="30.75" customHeight="1" x14ac:dyDescent="0.25"/>
    <row r="61644" ht="30.75" customHeight="1" x14ac:dyDescent="0.25"/>
    <row r="61645" ht="30.75" customHeight="1" x14ac:dyDescent="0.25"/>
    <row r="61646" ht="30.75" customHeight="1" x14ac:dyDescent="0.25"/>
    <row r="61647" ht="30.75" customHeight="1" x14ac:dyDescent="0.25"/>
    <row r="61648" ht="30.75" customHeight="1" x14ac:dyDescent="0.25"/>
    <row r="61649" ht="30.75" customHeight="1" x14ac:dyDescent="0.25"/>
    <row r="61650" ht="30.75" customHeight="1" x14ac:dyDescent="0.25"/>
    <row r="61651" ht="30.75" customHeight="1" x14ac:dyDescent="0.25"/>
    <row r="61652" ht="30.75" customHeight="1" x14ac:dyDescent="0.25"/>
    <row r="61653" ht="30.75" customHeight="1" x14ac:dyDescent="0.25"/>
    <row r="61654" ht="30.75" customHeight="1" x14ac:dyDescent="0.25"/>
    <row r="61655" ht="30.75" customHeight="1" x14ac:dyDescent="0.25"/>
    <row r="61656" ht="30.75" customHeight="1" x14ac:dyDescent="0.25"/>
    <row r="61657" ht="30.75" customHeight="1" x14ac:dyDescent="0.25"/>
    <row r="61658" ht="30.75" customHeight="1" x14ac:dyDescent="0.25"/>
    <row r="61659" ht="30.75" customHeight="1" x14ac:dyDescent="0.25"/>
    <row r="61660" ht="30.75" customHeight="1" x14ac:dyDescent="0.25"/>
    <row r="61661" ht="30.75" customHeight="1" x14ac:dyDescent="0.25"/>
    <row r="61662" ht="30.75" customHeight="1" x14ac:dyDescent="0.25"/>
    <row r="61663" ht="30.75" customHeight="1" x14ac:dyDescent="0.25"/>
    <row r="61664" ht="30.75" customHeight="1" x14ac:dyDescent="0.25"/>
    <row r="61665" ht="30.75" customHeight="1" x14ac:dyDescent="0.25"/>
    <row r="61666" ht="30.75" customHeight="1" x14ac:dyDescent="0.25"/>
    <row r="61667" ht="30.75" customHeight="1" x14ac:dyDescent="0.25"/>
    <row r="61668" ht="30.75" customHeight="1" x14ac:dyDescent="0.25"/>
    <row r="61669" ht="30.75" customHeight="1" x14ac:dyDescent="0.25"/>
    <row r="61670" ht="30.75" customHeight="1" x14ac:dyDescent="0.25"/>
    <row r="61671" ht="30.75" customHeight="1" x14ac:dyDescent="0.25"/>
    <row r="61672" ht="30.75" customHeight="1" x14ac:dyDescent="0.25"/>
    <row r="61673" ht="30.75" customHeight="1" x14ac:dyDescent="0.25"/>
    <row r="61674" ht="30.75" customHeight="1" x14ac:dyDescent="0.25"/>
    <row r="61675" ht="30.75" customHeight="1" x14ac:dyDescent="0.25"/>
    <row r="61676" ht="30.75" customHeight="1" x14ac:dyDescent="0.25"/>
    <row r="61677" ht="30.75" customHeight="1" x14ac:dyDescent="0.25"/>
    <row r="61678" ht="30.75" customHeight="1" x14ac:dyDescent="0.25"/>
    <row r="61679" ht="30.75" customHeight="1" x14ac:dyDescent="0.25"/>
    <row r="61680" ht="30.75" customHeight="1" x14ac:dyDescent="0.25"/>
    <row r="61681" ht="30.75" customHeight="1" x14ac:dyDescent="0.25"/>
    <row r="61682" ht="30.75" customHeight="1" x14ac:dyDescent="0.25"/>
    <row r="61683" ht="30.75" customHeight="1" x14ac:dyDescent="0.25"/>
    <row r="61684" ht="30.75" customHeight="1" x14ac:dyDescent="0.25"/>
    <row r="61685" ht="30.75" customHeight="1" x14ac:dyDescent="0.25"/>
    <row r="61686" ht="30.75" customHeight="1" x14ac:dyDescent="0.25"/>
    <row r="61687" ht="30.75" customHeight="1" x14ac:dyDescent="0.25"/>
    <row r="61688" ht="30.75" customHeight="1" x14ac:dyDescent="0.25"/>
    <row r="61689" ht="30.75" customHeight="1" x14ac:dyDescent="0.25"/>
    <row r="61690" ht="30.75" customHeight="1" x14ac:dyDescent="0.25"/>
    <row r="61691" ht="30.75" customHeight="1" x14ac:dyDescent="0.25"/>
    <row r="61692" ht="30.75" customHeight="1" x14ac:dyDescent="0.25"/>
    <row r="61693" ht="30.75" customHeight="1" x14ac:dyDescent="0.25"/>
    <row r="61694" ht="30.75" customHeight="1" x14ac:dyDescent="0.25"/>
    <row r="61695" ht="30.75" customHeight="1" x14ac:dyDescent="0.25"/>
    <row r="61696" ht="30.75" customHeight="1" x14ac:dyDescent="0.25"/>
    <row r="61697" ht="30.75" customHeight="1" x14ac:dyDescent="0.25"/>
    <row r="61698" ht="30.75" customHeight="1" x14ac:dyDescent="0.25"/>
    <row r="61699" ht="30.75" customHeight="1" x14ac:dyDescent="0.25"/>
    <row r="61700" ht="30.75" customHeight="1" x14ac:dyDescent="0.25"/>
    <row r="61701" ht="30.75" customHeight="1" x14ac:dyDescent="0.25"/>
    <row r="61702" ht="30.75" customHeight="1" x14ac:dyDescent="0.25"/>
    <row r="61703" ht="30.75" customHeight="1" x14ac:dyDescent="0.25"/>
    <row r="61704" ht="30.75" customHeight="1" x14ac:dyDescent="0.25"/>
    <row r="61705" ht="30.75" customHeight="1" x14ac:dyDescent="0.25"/>
    <row r="61706" ht="30.75" customHeight="1" x14ac:dyDescent="0.25"/>
    <row r="61707" ht="30.75" customHeight="1" x14ac:dyDescent="0.25"/>
    <row r="61708" ht="30.75" customHeight="1" x14ac:dyDescent="0.25"/>
    <row r="61709" ht="30.75" customHeight="1" x14ac:dyDescent="0.25"/>
    <row r="61710" ht="30.75" customHeight="1" x14ac:dyDescent="0.25"/>
    <row r="61711" ht="30.75" customHeight="1" x14ac:dyDescent="0.25"/>
    <row r="61712" ht="30.75" customHeight="1" x14ac:dyDescent="0.25"/>
    <row r="61713" ht="30.75" customHeight="1" x14ac:dyDescent="0.25"/>
    <row r="61714" ht="30.75" customHeight="1" x14ac:dyDescent="0.25"/>
    <row r="61715" ht="30.75" customHeight="1" x14ac:dyDescent="0.25"/>
    <row r="61716" ht="30.75" customHeight="1" x14ac:dyDescent="0.25"/>
    <row r="61717" ht="30.75" customHeight="1" x14ac:dyDescent="0.25"/>
    <row r="61718" ht="30.75" customHeight="1" x14ac:dyDescent="0.25"/>
    <row r="61719" ht="30.75" customHeight="1" x14ac:dyDescent="0.25"/>
    <row r="61720" ht="30.75" customHeight="1" x14ac:dyDescent="0.25"/>
    <row r="61721" ht="30.75" customHeight="1" x14ac:dyDescent="0.25"/>
    <row r="61722" ht="30.75" customHeight="1" x14ac:dyDescent="0.25"/>
    <row r="61723" ht="30.75" customHeight="1" x14ac:dyDescent="0.25"/>
    <row r="61724" ht="30.75" customHeight="1" x14ac:dyDescent="0.25"/>
    <row r="61725" ht="30.75" customHeight="1" x14ac:dyDescent="0.25"/>
    <row r="61726" ht="30.75" customHeight="1" x14ac:dyDescent="0.25"/>
    <row r="61727" ht="30.75" customHeight="1" x14ac:dyDescent="0.25"/>
    <row r="61728" ht="30.75" customHeight="1" x14ac:dyDescent="0.25"/>
    <row r="61729" ht="30.75" customHeight="1" x14ac:dyDescent="0.25"/>
    <row r="61730" ht="30.75" customHeight="1" x14ac:dyDescent="0.25"/>
    <row r="61731" ht="30.75" customHeight="1" x14ac:dyDescent="0.25"/>
    <row r="61732" ht="30.75" customHeight="1" x14ac:dyDescent="0.25"/>
    <row r="61733" ht="30.75" customHeight="1" x14ac:dyDescent="0.25"/>
    <row r="61734" ht="30.75" customHeight="1" x14ac:dyDescent="0.25"/>
    <row r="61735" ht="30.75" customHeight="1" x14ac:dyDescent="0.25"/>
    <row r="61736" ht="30.75" customHeight="1" x14ac:dyDescent="0.25"/>
    <row r="61737" ht="30.75" customHeight="1" x14ac:dyDescent="0.25"/>
    <row r="61738" ht="30.75" customHeight="1" x14ac:dyDescent="0.25"/>
    <row r="61739" ht="30.75" customHeight="1" x14ac:dyDescent="0.25"/>
    <row r="61740" ht="30.75" customHeight="1" x14ac:dyDescent="0.25"/>
    <row r="61741" ht="30.75" customHeight="1" x14ac:dyDescent="0.25"/>
    <row r="61742" ht="30.75" customHeight="1" x14ac:dyDescent="0.25"/>
    <row r="61743" ht="30.75" customHeight="1" x14ac:dyDescent="0.25"/>
    <row r="61744" ht="30.75" customHeight="1" x14ac:dyDescent="0.25"/>
    <row r="61745" ht="30.75" customHeight="1" x14ac:dyDescent="0.25"/>
    <row r="61746" ht="30.75" customHeight="1" x14ac:dyDescent="0.25"/>
    <row r="61747" ht="30.75" customHeight="1" x14ac:dyDescent="0.25"/>
    <row r="61748" ht="30.75" customHeight="1" x14ac:dyDescent="0.25"/>
    <row r="61749" ht="30.75" customHeight="1" x14ac:dyDescent="0.25"/>
    <row r="61750" ht="30.75" customHeight="1" x14ac:dyDescent="0.25"/>
    <row r="61751" ht="30.75" customHeight="1" x14ac:dyDescent="0.25"/>
    <row r="61752" ht="30.75" customHeight="1" x14ac:dyDescent="0.25"/>
    <row r="61753" ht="30.75" customHeight="1" x14ac:dyDescent="0.25"/>
    <row r="61754" ht="30.75" customHeight="1" x14ac:dyDescent="0.25"/>
    <row r="61755" ht="30.75" customHeight="1" x14ac:dyDescent="0.25"/>
    <row r="61756" ht="30.75" customHeight="1" x14ac:dyDescent="0.25"/>
    <row r="61757" ht="30.75" customHeight="1" x14ac:dyDescent="0.25"/>
    <row r="61758" ht="30.75" customHeight="1" x14ac:dyDescent="0.25"/>
    <row r="61759" ht="30.75" customHeight="1" x14ac:dyDescent="0.25"/>
    <row r="61760" ht="30.75" customHeight="1" x14ac:dyDescent="0.25"/>
    <row r="61761" ht="30.75" customHeight="1" x14ac:dyDescent="0.25"/>
    <row r="61762" ht="30.75" customHeight="1" x14ac:dyDescent="0.25"/>
    <row r="61763" ht="30.75" customHeight="1" x14ac:dyDescent="0.25"/>
    <row r="61764" ht="30.75" customHeight="1" x14ac:dyDescent="0.25"/>
    <row r="61765" ht="30.75" customHeight="1" x14ac:dyDescent="0.25"/>
    <row r="61766" ht="30.75" customHeight="1" x14ac:dyDescent="0.25"/>
    <row r="61767" ht="30.75" customHeight="1" x14ac:dyDescent="0.25"/>
    <row r="61768" ht="30.75" customHeight="1" x14ac:dyDescent="0.25"/>
    <row r="61769" ht="30.75" customHeight="1" x14ac:dyDescent="0.25"/>
    <row r="61770" ht="30.75" customHeight="1" x14ac:dyDescent="0.25"/>
    <row r="61771" ht="30.75" customHeight="1" x14ac:dyDescent="0.25"/>
    <row r="61772" ht="30.75" customHeight="1" x14ac:dyDescent="0.25"/>
    <row r="61773" ht="30.75" customHeight="1" x14ac:dyDescent="0.25"/>
    <row r="61774" ht="30.75" customHeight="1" x14ac:dyDescent="0.25"/>
    <row r="61775" ht="30.75" customHeight="1" x14ac:dyDescent="0.25"/>
    <row r="61776" ht="30.75" customHeight="1" x14ac:dyDescent="0.25"/>
    <row r="61777" ht="30.75" customHeight="1" x14ac:dyDescent="0.25"/>
    <row r="61778" ht="30.75" customHeight="1" x14ac:dyDescent="0.25"/>
    <row r="61779" ht="30.75" customHeight="1" x14ac:dyDescent="0.25"/>
    <row r="61780" ht="30.75" customHeight="1" x14ac:dyDescent="0.25"/>
    <row r="61781" ht="30.75" customHeight="1" x14ac:dyDescent="0.25"/>
    <row r="61782" ht="30.75" customHeight="1" x14ac:dyDescent="0.25"/>
    <row r="61783" ht="30.75" customHeight="1" x14ac:dyDescent="0.25"/>
    <row r="61784" ht="30.75" customHeight="1" x14ac:dyDescent="0.25"/>
    <row r="61785" ht="30.75" customHeight="1" x14ac:dyDescent="0.25"/>
    <row r="61786" ht="30.75" customHeight="1" x14ac:dyDescent="0.25"/>
    <row r="61787" ht="30.75" customHeight="1" x14ac:dyDescent="0.25"/>
    <row r="61788" ht="30.75" customHeight="1" x14ac:dyDescent="0.25"/>
    <row r="61789" ht="30.75" customHeight="1" x14ac:dyDescent="0.25"/>
    <row r="61790" ht="30.75" customHeight="1" x14ac:dyDescent="0.25"/>
    <row r="61791" ht="30.75" customHeight="1" x14ac:dyDescent="0.25"/>
    <row r="61792" ht="30.75" customHeight="1" x14ac:dyDescent="0.25"/>
    <row r="61793" ht="30.75" customHeight="1" x14ac:dyDescent="0.25"/>
    <row r="61794" ht="30.75" customHeight="1" x14ac:dyDescent="0.25"/>
    <row r="61795" ht="30.75" customHeight="1" x14ac:dyDescent="0.25"/>
    <row r="61796" ht="30.75" customHeight="1" x14ac:dyDescent="0.25"/>
    <row r="61797" ht="30.75" customHeight="1" x14ac:dyDescent="0.25"/>
    <row r="61798" ht="30.75" customHeight="1" x14ac:dyDescent="0.25"/>
    <row r="61799" ht="30.75" customHeight="1" x14ac:dyDescent="0.25"/>
    <row r="61800" ht="30.75" customHeight="1" x14ac:dyDescent="0.25"/>
    <row r="61801" ht="30.75" customHeight="1" x14ac:dyDescent="0.25"/>
    <row r="61802" ht="30.75" customHeight="1" x14ac:dyDescent="0.25"/>
    <row r="61803" ht="30.75" customHeight="1" x14ac:dyDescent="0.25"/>
    <row r="61804" ht="30.75" customHeight="1" x14ac:dyDescent="0.25"/>
    <row r="61805" ht="30.75" customHeight="1" x14ac:dyDescent="0.25"/>
    <row r="61806" ht="30.75" customHeight="1" x14ac:dyDescent="0.25"/>
    <row r="61807" ht="30.75" customHeight="1" x14ac:dyDescent="0.25"/>
    <row r="61808" ht="30.75" customHeight="1" x14ac:dyDescent="0.25"/>
    <row r="61809" ht="30.75" customHeight="1" x14ac:dyDescent="0.25"/>
    <row r="61810" ht="30.75" customHeight="1" x14ac:dyDescent="0.25"/>
    <row r="61811" ht="30.75" customHeight="1" x14ac:dyDescent="0.25"/>
    <row r="61812" ht="30.75" customHeight="1" x14ac:dyDescent="0.25"/>
    <row r="61813" ht="30.75" customHeight="1" x14ac:dyDescent="0.25"/>
    <row r="61814" ht="30.75" customHeight="1" x14ac:dyDescent="0.25"/>
    <row r="61815" ht="30.75" customHeight="1" x14ac:dyDescent="0.25"/>
    <row r="61816" ht="30.75" customHeight="1" x14ac:dyDescent="0.25"/>
    <row r="61817" ht="30.75" customHeight="1" x14ac:dyDescent="0.25"/>
    <row r="61818" ht="30.75" customHeight="1" x14ac:dyDescent="0.25"/>
    <row r="61819" ht="30.75" customHeight="1" x14ac:dyDescent="0.25"/>
    <row r="61820" ht="30.75" customHeight="1" x14ac:dyDescent="0.25"/>
    <row r="61821" ht="30.75" customHeight="1" x14ac:dyDescent="0.25"/>
    <row r="61822" ht="30.75" customHeight="1" x14ac:dyDescent="0.25"/>
    <row r="61823" ht="30.75" customHeight="1" x14ac:dyDescent="0.25"/>
    <row r="61824" ht="30.75" customHeight="1" x14ac:dyDescent="0.25"/>
    <row r="61825" ht="30.75" customHeight="1" x14ac:dyDescent="0.25"/>
    <row r="61826" ht="30.75" customHeight="1" x14ac:dyDescent="0.25"/>
    <row r="61827" ht="30.75" customHeight="1" x14ac:dyDescent="0.25"/>
    <row r="61828" ht="30.75" customHeight="1" x14ac:dyDescent="0.25"/>
    <row r="61829" ht="30.75" customHeight="1" x14ac:dyDescent="0.25"/>
    <row r="61830" ht="30.75" customHeight="1" x14ac:dyDescent="0.25"/>
    <row r="61831" ht="30.75" customHeight="1" x14ac:dyDescent="0.25"/>
    <row r="61832" ht="30.75" customHeight="1" x14ac:dyDescent="0.25"/>
    <row r="61833" ht="30.75" customHeight="1" x14ac:dyDescent="0.25"/>
    <row r="61834" ht="30.75" customHeight="1" x14ac:dyDescent="0.25"/>
    <row r="61835" ht="30.75" customHeight="1" x14ac:dyDescent="0.25"/>
    <row r="61836" ht="30.75" customHeight="1" x14ac:dyDescent="0.25"/>
    <row r="61837" ht="30.75" customHeight="1" x14ac:dyDescent="0.25"/>
    <row r="61838" ht="30.75" customHeight="1" x14ac:dyDescent="0.25"/>
    <row r="61839" ht="30.75" customHeight="1" x14ac:dyDescent="0.25"/>
    <row r="61840" ht="30.75" customHeight="1" x14ac:dyDescent="0.25"/>
    <row r="61841" ht="30.75" customHeight="1" x14ac:dyDescent="0.25"/>
    <row r="61842" ht="30.75" customHeight="1" x14ac:dyDescent="0.25"/>
    <row r="61843" ht="30.75" customHeight="1" x14ac:dyDescent="0.25"/>
    <row r="61844" ht="30.75" customHeight="1" x14ac:dyDescent="0.25"/>
    <row r="61845" ht="30.75" customHeight="1" x14ac:dyDescent="0.25"/>
    <row r="61846" ht="30.75" customHeight="1" x14ac:dyDescent="0.25"/>
    <row r="61847" ht="30.75" customHeight="1" x14ac:dyDescent="0.25"/>
    <row r="61848" ht="30.75" customHeight="1" x14ac:dyDescent="0.25"/>
    <row r="61849" ht="30.75" customHeight="1" x14ac:dyDescent="0.25"/>
    <row r="61850" ht="30.75" customHeight="1" x14ac:dyDescent="0.25"/>
    <row r="61851" ht="30.75" customHeight="1" x14ac:dyDescent="0.25"/>
    <row r="61852" ht="30.75" customHeight="1" x14ac:dyDescent="0.25"/>
    <row r="61853" ht="30.75" customHeight="1" x14ac:dyDescent="0.25"/>
    <row r="61854" ht="30.75" customHeight="1" x14ac:dyDescent="0.25"/>
    <row r="61855" ht="30.75" customHeight="1" x14ac:dyDescent="0.25"/>
    <row r="61856" ht="30.75" customHeight="1" x14ac:dyDescent="0.25"/>
    <row r="61857" ht="30.75" customHeight="1" x14ac:dyDescent="0.25"/>
    <row r="61858" ht="30.75" customHeight="1" x14ac:dyDescent="0.25"/>
    <row r="61859" ht="30.75" customHeight="1" x14ac:dyDescent="0.25"/>
    <row r="61860" ht="30.75" customHeight="1" x14ac:dyDescent="0.25"/>
    <row r="61861" ht="30.75" customHeight="1" x14ac:dyDescent="0.25"/>
    <row r="61862" ht="30.75" customHeight="1" x14ac:dyDescent="0.25"/>
    <row r="61863" ht="30.75" customHeight="1" x14ac:dyDescent="0.25"/>
    <row r="61864" ht="30.75" customHeight="1" x14ac:dyDescent="0.25"/>
    <row r="61865" ht="30.75" customHeight="1" x14ac:dyDescent="0.25"/>
    <row r="61866" ht="30.75" customHeight="1" x14ac:dyDescent="0.25"/>
    <row r="61867" ht="30.75" customHeight="1" x14ac:dyDescent="0.25"/>
    <row r="61868" ht="30.75" customHeight="1" x14ac:dyDescent="0.25"/>
    <row r="61869" ht="30.75" customHeight="1" x14ac:dyDescent="0.25"/>
    <row r="61870" ht="30.75" customHeight="1" x14ac:dyDescent="0.25"/>
    <row r="61871" ht="30.75" customHeight="1" x14ac:dyDescent="0.25"/>
    <row r="61872" ht="30.75" customHeight="1" x14ac:dyDescent="0.25"/>
    <row r="61873" ht="30.75" customHeight="1" x14ac:dyDescent="0.25"/>
    <row r="61874" ht="30.75" customHeight="1" x14ac:dyDescent="0.25"/>
    <row r="61875" ht="30.75" customHeight="1" x14ac:dyDescent="0.25"/>
    <row r="61876" ht="30.75" customHeight="1" x14ac:dyDescent="0.25"/>
    <row r="61877" ht="30.75" customHeight="1" x14ac:dyDescent="0.25"/>
    <row r="61878" ht="30.75" customHeight="1" x14ac:dyDescent="0.25"/>
    <row r="61879" ht="30.75" customHeight="1" x14ac:dyDescent="0.25"/>
    <row r="61880" ht="30.75" customHeight="1" x14ac:dyDescent="0.25"/>
    <row r="61881" ht="30.75" customHeight="1" x14ac:dyDescent="0.25"/>
    <row r="61882" ht="30.75" customHeight="1" x14ac:dyDescent="0.25"/>
    <row r="61883" ht="30.75" customHeight="1" x14ac:dyDescent="0.25"/>
    <row r="61884" ht="30.75" customHeight="1" x14ac:dyDescent="0.25"/>
    <row r="61885" ht="30.75" customHeight="1" x14ac:dyDescent="0.25"/>
    <row r="61886" ht="30.75" customHeight="1" x14ac:dyDescent="0.25"/>
    <row r="61887" ht="30.75" customHeight="1" x14ac:dyDescent="0.25"/>
    <row r="61888" ht="30.75" customHeight="1" x14ac:dyDescent="0.25"/>
    <row r="61889" ht="30.75" customHeight="1" x14ac:dyDescent="0.25"/>
    <row r="61890" ht="30.75" customHeight="1" x14ac:dyDescent="0.25"/>
    <row r="61891" ht="30.75" customHeight="1" x14ac:dyDescent="0.25"/>
    <row r="61892" ht="30.75" customHeight="1" x14ac:dyDescent="0.25"/>
    <row r="61893" ht="30.75" customHeight="1" x14ac:dyDescent="0.25"/>
    <row r="61894" ht="30.75" customHeight="1" x14ac:dyDescent="0.25"/>
    <row r="61895" ht="30.75" customHeight="1" x14ac:dyDescent="0.25"/>
    <row r="61896" ht="30.75" customHeight="1" x14ac:dyDescent="0.25"/>
    <row r="61897" ht="30.75" customHeight="1" x14ac:dyDescent="0.25"/>
    <row r="61898" ht="30.75" customHeight="1" x14ac:dyDescent="0.25"/>
    <row r="61899" ht="30.75" customHeight="1" x14ac:dyDescent="0.25"/>
    <row r="61900" ht="30.75" customHeight="1" x14ac:dyDescent="0.25"/>
    <row r="61901" ht="30.75" customHeight="1" x14ac:dyDescent="0.25"/>
    <row r="61902" ht="30.75" customHeight="1" x14ac:dyDescent="0.25"/>
    <row r="61903" ht="30.75" customHeight="1" x14ac:dyDescent="0.25"/>
    <row r="61904" ht="30.75" customHeight="1" x14ac:dyDescent="0.25"/>
    <row r="61905" ht="30.75" customHeight="1" x14ac:dyDescent="0.25"/>
    <row r="61906" ht="30.75" customHeight="1" x14ac:dyDescent="0.25"/>
    <row r="61907" ht="30.75" customHeight="1" x14ac:dyDescent="0.25"/>
    <row r="61908" ht="30.75" customHeight="1" x14ac:dyDescent="0.25"/>
    <row r="61909" ht="30.75" customHeight="1" x14ac:dyDescent="0.25"/>
    <row r="61910" ht="30.75" customHeight="1" x14ac:dyDescent="0.25"/>
    <row r="61911" ht="30.75" customHeight="1" x14ac:dyDescent="0.25"/>
    <row r="61912" ht="30.75" customHeight="1" x14ac:dyDescent="0.25"/>
    <row r="61913" ht="30.75" customHeight="1" x14ac:dyDescent="0.25"/>
    <row r="61914" ht="30.75" customHeight="1" x14ac:dyDescent="0.25"/>
    <row r="61915" ht="30.75" customHeight="1" x14ac:dyDescent="0.25"/>
    <row r="61916" ht="30.75" customHeight="1" x14ac:dyDescent="0.25"/>
    <row r="61917" ht="30.75" customHeight="1" x14ac:dyDescent="0.25"/>
    <row r="61918" ht="30.75" customHeight="1" x14ac:dyDescent="0.25"/>
    <row r="61919" ht="30.75" customHeight="1" x14ac:dyDescent="0.25"/>
    <row r="61920" ht="30.75" customHeight="1" x14ac:dyDescent="0.25"/>
    <row r="61921" ht="30.75" customHeight="1" x14ac:dyDescent="0.25"/>
    <row r="61922" ht="30.75" customHeight="1" x14ac:dyDescent="0.25"/>
    <row r="61923" ht="30.75" customHeight="1" x14ac:dyDescent="0.25"/>
    <row r="61924" ht="30.75" customHeight="1" x14ac:dyDescent="0.25"/>
    <row r="61925" ht="30.75" customHeight="1" x14ac:dyDescent="0.25"/>
    <row r="61926" ht="30.75" customHeight="1" x14ac:dyDescent="0.25"/>
    <row r="61927" ht="30.75" customHeight="1" x14ac:dyDescent="0.25"/>
    <row r="61928" ht="30.75" customHeight="1" x14ac:dyDescent="0.25"/>
    <row r="61929" ht="30.75" customHeight="1" x14ac:dyDescent="0.25"/>
    <row r="61930" ht="30.75" customHeight="1" x14ac:dyDescent="0.25"/>
    <row r="61931" ht="30.75" customHeight="1" x14ac:dyDescent="0.25"/>
    <row r="61932" ht="30.75" customHeight="1" x14ac:dyDescent="0.25"/>
    <row r="61933" ht="30.75" customHeight="1" x14ac:dyDescent="0.25"/>
    <row r="61934" ht="30.75" customHeight="1" x14ac:dyDescent="0.25"/>
    <row r="61935" ht="30.75" customHeight="1" x14ac:dyDescent="0.25"/>
    <row r="61936" ht="30.75" customHeight="1" x14ac:dyDescent="0.25"/>
    <row r="61937" ht="30.75" customHeight="1" x14ac:dyDescent="0.25"/>
    <row r="61938" ht="30.75" customHeight="1" x14ac:dyDescent="0.25"/>
    <row r="61939" ht="30.75" customHeight="1" x14ac:dyDescent="0.25"/>
    <row r="61940" ht="30.75" customHeight="1" x14ac:dyDescent="0.25"/>
    <row r="61941" ht="30.75" customHeight="1" x14ac:dyDescent="0.25"/>
    <row r="61942" ht="30.75" customHeight="1" x14ac:dyDescent="0.25"/>
    <row r="61943" ht="30.75" customHeight="1" x14ac:dyDescent="0.25"/>
    <row r="61944" ht="30.75" customHeight="1" x14ac:dyDescent="0.25"/>
    <row r="61945" ht="30.75" customHeight="1" x14ac:dyDescent="0.25"/>
    <row r="61946" ht="30.75" customHeight="1" x14ac:dyDescent="0.25"/>
    <row r="61947" ht="30.75" customHeight="1" x14ac:dyDescent="0.25"/>
    <row r="61948" ht="30.75" customHeight="1" x14ac:dyDescent="0.25"/>
    <row r="61949" ht="30.75" customHeight="1" x14ac:dyDescent="0.25"/>
    <row r="61950" ht="30.75" customHeight="1" x14ac:dyDescent="0.25"/>
    <row r="61951" ht="30.75" customHeight="1" x14ac:dyDescent="0.25"/>
    <row r="61952" ht="30.75" customHeight="1" x14ac:dyDescent="0.25"/>
    <row r="61953" ht="30.75" customHeight="1" x14ac:dyDescent="0.25"/>
    <row r="61954" ht="30.75" customHeight="1" x14ac:dyDescent="0.25"/>
    <row r="61955" ht="30.75" customHeight="1" x14ac:dyDescent="0.25"/>
    <row r="61956" ht="30.75" customHeight="1" x14ac:dyDescent="0.25"/>
    <row r="61957" ht="30.75" customHeight="1" x14ac:dyDescent="0.25"/>
    <row r="61958" ht="30.75" customHeight="1" x14ac:dyDescent="0.25"/>
    <row r="61959" ht="30.75" customHeight="1" x14ac:dyDescent="0.25"/>
    <row r="61960" ht="30.75" customHeight="1" x14ac:dyDescent="0.25"/>
    <row r="61961" ht="30.75" customHeight="1" x14ac:dyDescent="0.25"/>
    <row r="61962" ht="30.75" customHeight="1" x14ac:dyDescent="0.25"/>
    <row r="61963" ht="30.75" customHeight="1" x14ac:dyDescent="0.25"/>
    <row r="61964" ht="30.75" customHeight="1" x14ac:dyDescent="0.25"/>
    <row r="61965" ht="30.75" customHeight="1" x14ac:dyDescent="0.25"/>
    <row r="61966" ht="30.75" customHeight="1" x14ac:dyDescent="0.25"/>
    <row r="61967" ht="30.75" customHeight="1" x14ac:dyDescent="0.25"/>
    <row r="61968" ht="30.75" customHeight="1" x14ac:dyDescent="0.25"/>
    <row r="61969" ht="30.75" customHeight="1" x14ac:dyDescent="0.25"/>
    <row r="61970" ht="30.75" customHeight="1" x14ac:dyDescent="0.25"/>
    <row r="61971" ht="30.75" customHeight="1" x14ac:dyDescent="0.25"/>
    <row r="61972" ht="30.75" customHeight="1" x14ac:dyDescent="0.25"/>
    <row r="61973" ht="30.75" customHeight="1" x14ac:dyDescent="0.25"/>
    <row r="61974" ht="30.75" customHeight="1" x14ac:dyDescent="0.25"/>
    <row r="61975" ht="30.75" customHeight="1" x14ac:dyDescent="0.25"/>
    <row r="61976" ht="30.75" customHeight="1" x14ac:dyDescent="0.25"/>
    <row r="61977" ht="30.75" customHeight="1" x14ac:dyDescent="0.25"/>
    <row r="61978" ht="30.75" customHeight="1" x14ac:dyDescent="0.25"/>
    <row r="61979" ht="30.75" customHeight="1" x14ac:dyDescent="0.25"/>
    <row r="61980" ht="30.75" customHeight="1" x14ac:dyDescent="0.25"/>
    <row r="61981" ht="30.75" customHeight="1" x14ac:dyDescent="0.25"/>
    <row r="61982" ht="30.75" customHeight="1" x14ac:dyDescent="0.25"/>
    <row r="61983" ht="30.75" customHeight="1" x14ac:dyDescent="0.25"/>
    <row r="61984" ht="30.75" customHeight="1" x14ac:dyDescent="0.25"/>
    <row r="61985" ht="30.75" customHeight="1" x14ac:dyDescent="0.25"/>
    <row r="61986" ht="30.75" customHeight="1" x14ac:dyDescent="0.25"/>
    <row r="61987" ht="30.75" customHeight="1" x14ac:dyDescent="0.25"/>
    <row r="61988" ht="30.75" customHeight="1" x14ac:dyDescent="0.25"/>
    <row r="61989" ht="30.75" customHeight="1" x14ac:dyDescent="0.25"/>
    <row r="61990" ht="30.75" customHeight="1" x14ac:dyDescent="0.25"/>
    <row r="61991" ht="30.75" customHeight="1" x14ac:dyDescent="0.25"/>
    <row r="61992" ht="30.75" customHeight="1" x14ac:dyDescent="0.25"/>
    <row r="61993" ht="30.75" customHeight="1" x14ac:dyDescent="0.25"/>
    <row r="61994" ht="30.75" customHeight="1" x14ac:dyDescent="0.25"/>
    <row r="61995" ht="30.75" customHeight="1" x14ac:dyDescent="0.25"/>
    <row r="61996" ht="30.75" customHeight="1" x14ac:dyDescent="0.25"/>
    <row r="61997" ht="30.75" customHeight="1" x14ac:dyDescent="0.25"/>
    <row r="61998" ht="30.75" customHeight="1" x14ac:dyDescent="0.25"/>
    <row r="61999" ht="30.75" customHeight="1" x14ac:dyDescent="0.25"/>
    <row r="62000" ht="30.75" customHeight="1" x14ac:dyDescent="0.25"/>
    <row r="62001" ht="30.75" customHeight="1" x14ac:dyDescent="0.25"/>
    <row r="62002" ht="30.75" customHeight="1" x14ac:dyDescent="0.25"/>
    <row r="62003" ht="30.75" customHeight="1" x14ac:dyDescent="0.25"/>
    <row r="62004" ht="30.75" customHeight="1" x14ac:dyDescent="0.25"/>
    <row r="62005" ht="30.75" customHeight="1" x14ac:dyDescent="0.25"/>
    <row r="62006" ht="30.75" customHeight="1" x14ac:dyDescent="0.25"/>
    <row r="62007" ht="30.75" customHeight="1" x14ac:dyDescent="0.25"/>
    <row r="62008" ht="30.75" customHeight="1" x14ac:dyDescent="0.25"/>
    <row r="62009" ht="30.75" customHeight="1" x14ac:dyDescent="0.25"/>
    <row r="62010" ht="30.75" customHeight="1" x14ac:dyDescent="0.25"/>
    <row r="62011" ht="30.75" customHeight="1" x14ac:dyDescent="0.25"/>
    <row r="62012" ht="30.75" customHeight="1" x14ac:dyDescent="0.25"/>
    <row r="62013" ht="30.75" customHeight="1" x14ac:dyDescent="0.25"/>
    <row r="62014" ht="30.75" customHeight="1" x14ac:dyDescent="0.25"/>
    <row r="62015" ht="30.75" customHeight="1" x14ac:dyDescent="0.25"/>
    <row r="62016" ht="30.75" customHeight="1" x14ac:dyDescent="0.25"/>
    <row r="62017" ht="30.75" customHeight="1" x14ac:dyDescent="0.25"/>
    <row r="62018" ht="30.75" customHeight="1" x14ac:dyDescent="0.25"/>
    <row r="62019" ht="30.75" customHeight="1" x14ac:dyDescent="0.25"/>
    <row r="62020" ht="30.75" customHeight="1" x14ac:dyDescent="0.25"/>
    <row r="62021" ht="30.75" customHeight="1" x14ac:dyDescent="0.25"/>
    <row r="62022" ht="30.75" customHeight="1" x14ac:dyDescent="0.25"/>
    <row r="62023" ht="30.75" customHeight="1" x14ac:dyDescent="0.25"/>
    <row r="62024" ht="30.75" customHeight="1" x14ac:dyDescent="0.25"/>
    <row r="62025" ht="30.75" customHeight="1" x14ac:dyDescent="0.25"/>
    <row r="62026" ht="30.75" customHeight="1" x14ac:dyDescent="0.25"/>
    <row r="62027" ht="30.75" customHeight="1" x14ac:dyDescent="0.25"/>
    <row r="62028" ht="30.75" customHeight="1" x14ac:dyDescent="0.25"/>
    <row r="62029" ht="30.75" customHeight="1" x14ac:dyDescent="0.25"/>
    <row r="62030" ht="30.75" customHeight="1" x14ac:dyDescent="0.25"/>
    <row r="62031" ht="30.75" customHeight="1" x14ac:dyDescent="0.25"/>
    <row r="62032" ht="30.75" customHeight="1" x14ac:dyDescent="0.25"/>
    <row r="62033" ht="30.75" customHeight="1" x14ac:dyDescent="0.25"/>
    <row r="62034" ht="30.75" customHeight="1" x14ac:dyDescent="0.25"/>
    <row r="62035" ht="30.75" customHeight="1" x14ac:dyDescent="0.25"/>
    <row r="62036" ht="30.75" customHeight="1" x14ac:dyDescent="0.25"/>
    <row r="62037" ht="30.75" customHeight="1" x14ac:dyDescent="0.25"/>
    <row r="62038" ht="30.75" customHeight="1" x14ac:dyDescent="0.25"/>
    <row r="62039" ht="30.75" customHeight="1" x14ac:dyDescent="0.25"/>
    <row r="62040" ht="30.75" customHeight="1" x14ac:dyDescent="0.25"/>
    <row r="62041" ht="30.75" customHeight="1" x14ac:dyDescent="0.25"/>
    <row r="62042" ht="30.75" customHeight="1" x14ac:dyDescent="0.25"/>
    <row r="62043" ht="30.75" customHeight="1" x14ac:dyDescent="0.25"/>
    <row r="62044" ht="30.75" customHeight="1" x14ac:dyDescent="0.25"/>
    <row r="62045" ht="30.75" customHeight="1" x14ac:dyDescent="0.25"/>
    <row r="62046" ht="30.75" customHeight="1" x14ac:dyDescent="0.25"/>
    <row r="62047" ht="30.75" customHeight="1" x14ac:dyDescent="0.25"/>
    <row r="62048" ht="30.75" customHeight="1" x14ac:dyDescent="0.25"/>
    <row r="62049" ht="30.75" customHeight="1" x14ac:dyDescent="0.25"/>
    <row r="62050" ht="30.75" customHeight="1" x14ac:dyDescent="0.25"/>
    <row r="62051" ht="30.75" customHeight="1" x14ac:dyDescent="0.25"/>
    <row r="62052" ht="30.75" customHeight="1" x14ac:dyDescent="0.25"/>
    <row r="62053" ht="30.75" customHeight="1" x14ac:dyDescent="0.25"/>
    <row r="62054" ht="30.75" customHeight="1" x14ac:dyDescent="0.25"/>
    <row r="62055" ht="30.75" customHeight="1" x14ac:dyDescent="0.25"/>
    <row r="62056" ht="30.75" customHeight="1" x14ac:dyDescent="0.25"/>
    <row r="62057" ht="30.75" customHeight="1" x14ac:dyDescent="0.25"/>
    <row r="62058" ht="30.75" customHeight="1" x14ac:dyDescent="0.25"/>
    <row r="62059" ht="30.75" customHeight="1" x14ac:dyDescent="0.25"/>
    <row r="62060" ht="30.75" customHeight="1" x14ac:dyDescent="0.25"/>
    <row r="62061" ht="30.75" customHeight="1" x14ac:dyDescent="0.25"/>
    <row r="62062" ht="30.75" customHeight="1" x14ac:dyDescent="0.25"/>
    <row r="62063" ht="30.75" customHeight="1" x14ac:dyDescent="0.25"/>
    <row r="62064" ht="30.75" customHeight="1" x14ac:dyDescent="0.25"/>
    <row r="62065" ht="30.75" customHeight="1" x14ac:dyDescent="0.25"/>
    <row r="62066" ht="30.75" customHeight="1" x14ac:dyDescent="0.25"/>
    <row r="62067" ht="30.75" customHeight="1" x14ac:dyDescent="0.25"/>
    <row r="62068" ht="30.75" customHeight="1" x14ac:dyDescent="0.25"/>
    <row r="62069" ht="30.75" customHeight="1" x14ac:dyDescent="0.25"/>
    <row r="62070" ht="30.75" customHeight="1" x14ac:dyDescent="0.25"/>
    <row r="62071" ht="30.75" customHeight="1" x14ac:dyDescent="0.25"/>
    <row r="62072" ht="30.75" customHeight="1" x14ac:dyDescent="0.25"/>
    <row r="62073" ht="30.75" customHeight="1" x14ac:dyDescent="0.25"/>
    <row r="62074" ht="30.75" customHeight="1" x14ac:dyDescent="0.25"/>
    <row r="62075" ht="30.75" customHeight="1" x14ac:dyDescent="0.25"/>
    <row r="62076" ht="30.75" customHeight="1" x14ac:dyDescent="0.25"/>
    <row r="62077" ht="30.75" customHeight="1" x14ac:dyDescent="0.25"/>
    <row r="62078" ht="30.75" customHeight="1" x14ac:dyDescent="0.25"/>
    <row r="62079" ht="30.75" customHeight="1" x14ac:dyDescent="0.25"/>
    <row r="62080" ht="30.75" customHeight="1" x14ac:dyDescent="0.25"/>
    <row r="62081" ht="30.75" customHeight="1" x14ac:dyDescent="0.25"/>
    <row r="62082" ht="30.75" customHeight="1" x14ac:dyDescent="0.25"/>
    <row r="62083" ht="30.75" customHeight="1" x14ac:dyDescent="0.25"/>
    <row r="62084" ht="30.75" customHeight="1" x14ac:dyDescent="0.25"/>
    <row r="62085" ht="30.75" customHeight="1" x14ac:dyDescent="0.25"/>
    <row r="62086" ht="30.75" customHeight="1" x14ac:dyDescent="0.25"/>
    <row r="62087" ht="30.75" customHeight="1" x14ac:dyDescent="0.25"/>
    <row r="62088" ht="30.75" customHeight="1" x14ac:dyDescent="0.25"/>
    <row r="62089" ht="30.75" customHeight="1" x14ac:dyDescent="0.25"/>
    <row r="62090" ht="30.75" customHeight="1" x14ac:dyDescent="0.25"/>
    <row r="62091" ht="30.75" customHeight="1" x14ac:dyDescent="0.25"/>
    <row r="62092" ht="30.75" customHeight="1" x14ac:dyDescent="0.25"/>
    <row r="62093" ht="30.75" customHeight="1" x14ac:dyDescent="0.25"/>
    <row r="62094" ht="30.75" customHeight="1" x14ac:dyDescent="0.25"/>
    <row r="62095" ht="30.75" customHeight="1" x14ac:dyDescent="0.25"/>
    <row r="62096" ht="30.75" customHeight="1" x14ac:dyDescent="0.25"/>
    <row r="62097" ht="30.75" customHeight="1" x14ac:dyDescent="0.25"/>
    <row r="62098" ht="30.75" customHeight="1" x14ac:dyDescent="0.25"/>
    <row r="62099" ht="30.75" customHeight="1" x14ac:dyDescent="0.25"/>
    <row r="62100" ht="30.75" customHeight="1" x14ac:dyDescent="0.25"/>
    <row r="62101" ht="30.75" customHeight="1" x14ac:dyDescent="0.25"/>
    <row r="62102" ht="30.75" customHeight="1" x14ac:dyDescent="0.25"/>
    <row r="62103" ht="30.75" customHeight="1" x14ac:dyDescent="0.25"/>
    <row r="62104" ht="30.75" customHeight="1" x14ac:dyDescent="0.25"/>
    <row r="62105" ht="30.75" customHeight="1" x14ac:dyDescent="0.25"/>
    <row r="62106" ht="30.75" customHeight="1" x14ac:dyDescent="0.25"/>
    <row r="62107" ht="30.75" customHeight="1" x14ac:dyDescent="0.25"/>
    <row r="62108" ht="30.75" customHeight="1" x14ac:dyDescent="0.25"/>
    <row r="62109" ht="30.75" customHeight="1" x14ac:dyDescent="0.25"/>
    <row r="62110" ht="30.75" customHeight="1" x14ac:dyDescent="0.25"/>
    <row r="62111" ht="30.75" customHeight="1" x14ac:dyDescent="0.25"/>
    <row r="62112" ht="30.75" customHeight="1" x14ac:dyDescent="0.25"/>
    <row r="62113" ht="30.75" customHeight="1" x14ac:dyDescent="0.25"/>
    <row r="62114" ht="30.75" customHeight="1" x14ac:dyDescent="0.25"/>
    <row r="62115" ht="30.75" customHeight="1" x14ac:dyDescent="0.25"/>
    <row r="62116" ht="30.75" customHeight="1" x14ac:dyDescent="0.25"/>
    <row r="62117" ht="30.75" customHeight="1" x14ac:dyDescent="0.25"/>
    <row r="62118" ht="30.75" customHeight="1" x14ac:dyDescent="0.25"/>
    <row r="62119" ht="30.75" customHeight="1" x14ac:dyDescent="0.25"/>
    <row r="62120" ht="30.75" customHeight="1" x14ac:dyDescent="0.25"/>
    <row r="62121" ht="30.75" customHeight="1" x14ac:dyDescent="0.25"/>
    <row r="62122" ht="30.75" customHeight="1" x14ac:dyDescent="0.25"/>
    <row r="62123" ht="30.75" customHeight="1" x14ac:dyDescent="0.25"/>
    <row r="62124" ht="30.75" customHeight="1" x14ac:dyDescent="0.25"/>
    <row r="62125" ht="30.75" customHeight="1" x14ac:dyDescent="0.25"/>
    <row r="62126" ht="30.75" customHeight="1" x14ac:dyDescent="0.25"/>
    <row r="62127" ht="30.75" customHeight="1" x14ac:dyDescent="0.25"/>
    <row r="62128" ht="30.75" customHeight="1" x14ac:dyDescent="0.25"/>
    <row r="62129" ht="30.75" customHeight="1" x14ac:dyDescent="0.25"/>
    <row r="62130" ht="30.75" customHeight="1" x14ac:dyDescent="0.25"/>
    <row r="62131" ht="30.75" customHeight="1" x14ac:dyDescent="0.25"/>
    <row r="62132" ht="30.75" customHeight="1" x14ac:dyDescent="0.25"/>
    <row r="62133" ht="30.75" customHeight="1" x14ac:dyDescent="0.25"/>
    <row r="62134" ht="30.75" customHeight="1" x14ac:dyDescent="0.25"/>
    <row r="62135" ht="30.75" customHeight="1" x14ac:dyDescent="0.25"/>
    <row r="62136" ht="30.75" customHeight="1" x14ac:dyDescent="0.25"/>
    <row r="62137" ht="30.75" customHeight="1" x14ac:dyDescent="0.25"/>
    <row r="62138" ht="30.75" customHeight="1" x14ac:dyDescent="0.25"/>
    <row r="62139" ht="30.75" customHeight="1" x14ac:dyDescent="0.25"/>
    <row r="62140" ht="30.75" customHeight="1" x14ac:dyDescent="0.25"/>
    <row r="62141" ht="30.75" customHeight="1" x14ac:dyDescent="0.25"/>
    <row r="62142" ht="30.75" customHeight="1" x14ac:dyDescent="0.25"/>
    <row r="62143" ht="30.75" customHeight="1" x14ac:dyDescent="0.25"/>
    <row r="62144" ht="30.75" customHeight="1" x14ac:dyDescent="0.25"/>
    <row r="62145" ht="30.75" customHeight="1" x14ac:dyDescent="0.25"/>
    <row r="62146" ht="30.75" customHeight="1" x14ac:dyDescent="0.25"/>
    <row r="62147" ht="30.75" customHeight="1" x14ac:dyDescent="0.25"/>
    <row r="62148" ht="30.75" customHeight="1" x14ac:dyDescent="0.25"/>
    <row r="62149" ht="30.75" customHeight="1" x14ac:dyDescent="0.25"/>
    <row r="62150" ht="30.75" customHeight="1" x14ac:dyDescent="0.25"/>
    <row r="62151" ht="30.75" customHeight="1" x14ac:dyDescent="0.25"/>
    <row r="62152" ht="30.75" customHeight="1" x14ac:dyDescent="0.25"/>
    <row r="62153" ht="30.75" customHeight="1" x14ac:dyDescent="0.25"/>
    <row r="62154" ht="30.75" customHeight="1" x14ac:dyDescent="0.25"/>
    <row r="62155" ht="30.75" customHeight="1" x14ac:dyDescent="0.25"/>
    <row r="62156" ht="30.75" customHeight="1" x14ac:dyDescent="0.25"/>
    <row r="62157" ht="30.75" customHeight="1" x14ac:dyDescent="0.25"/>
    <row r="62158" ht="30.75" customHeight="1" x14ac:dyDescent="0.25"/>
    <row r="62159" ht="30.75" customHeight="1" x14ac:dyDescent="0.25"/>
    <row r="62160" ht="30.75" customHeight="1" x14ac:dyDescent="0.25"/>
    <row r="62161" ht="30.75" customHeight="1" x14ac:dyDescent="0.25"/>
    <row r="62162" ht="30.75" customHeight="1" x14ac:dyDescent="0.25"/>
    <row r="62163" ht="30.75" customHeight="1" x14ac:dyDescent="0.25"/>
    <row r="62164" ht="30.75" customHeight="1" x14ac:dyDescent="0.25"/>
    <row r="62165" ht="30.75" customHeight="1" x14ac:dyDescent="0.25"/>
    <row r="62166" ht="30.75" customHeight="1" x14ac:dyDescent="0.25"/>
    <row r="62167" ht="30.75" customHeight="1" x14ac:dyDescent="0.25"/>
    <row r="62168" ht="30.75" customHeight="1" x14ac:dyDescent="0.25"/>
    <row r="62169" ht="30.75" customHeight="1" x14ac:dyDescent="0.25"/>
    <row r="62170" ht="30.75" customHeight="1" x14ac:dyDescent="0.25"/>
    <row r="62171" ht="30.75" customHeight="1" x14ac:dyDescent="0.25"/>
    <row r="62172" ht="30.75" customHeight="1" x14ac:dyDescent="0.25"/>
    <row r="62173" ht="30.75" customHeight="1" x14ac:dyDescent="0.25"/>
    <row r="62174" ht="30.75" customHeight="1" x14ac:dyDescent="0.25"/>
    <row r="62175" ht="30.75" customHeight="1" x14ac:dyDescent="0.25"/>
    <row r="62176" ht="30.75" customHeight="1" x14ac:dyDescent="0.25"/>
    <row r="62177" ht="30.75" customHeight="1" x14ac:dyDescent="0.25"/>
    <row r="62178" ht="30.75" customHeight="1" x14ac:dyDescent="0.25"/>
    <row r="62179" ht="30.75" customHeight="1" x14ac:dyDescent="0.25"/>
    <row r="62180" ht="30.75" customHeight="1" x14ac:dyDescent="0.25"/>
    <row r="62181" ht="30.75" customHeight="1" x14ac:dyDescent="0.25"/>
    <row r="62182" ht="30.75" customHeight="1" x14ac:dyDescent="0.25"/>
    <row r="62183" ht="30.75" customHeight="1" x14ac:dyDescent="0.25"/>
    <row r="62184" ht="30.75" customHeight="1" x14ac:dyDescent="0.25"/>
    <row r="62185" ht="30.75" customHeight="1" x14ac:dyDescent="0.25"/>
    <row r="62186" ht="30.75" customHeight="1" x14ac:dyDescent="0.25"/>
    <row r="62187" ht="30.75" customHeight="1" x14ac:dyDescent="0.25"/>
    <row r="62188" ht="30.75" customHeight="1" x14ac:dyDescent="0.25"/>
    <row r="62189" ht="30.75" customHeight="1" x14ac:dyDescent="0.25"/>
    <row r="62190" ht="30.75" customHeight="1" x14ac:dyDescent="0.25"/>
    <row r="62191" ht="30.75" customHeight="1" x14ac:dyDescent="0.25"/>
    <row r="62192" ht="30.75" customHeight="1" x14ac:dyDescent="0.25"/>
    <row r="62193" ht="30.75" customHeight="1" x14ac:dyDescent="0.25"/>
    <row r="62194" ht="30.75" customHeight="1" x14ac:dyDescent="0.25"/>
    <row r="62195" ht="30.75" customHeight="1" x14ac:dyDescent="0.25"/>
    <row r="62196" ht="30.75" customHeight="1" x14ac:dyDescent="0.25"/>
    <row r="62197" ht="30.75" customHeight="1" x14ac:dyDescent="0.25"/>
    <row r="62198" ht="30.75" customHeight="1" x14ac:dyDescent="0.25"/>
    <row r="62199" ht="30.75" customHeight="1" x14ac:dyDescent="0.25"/>
    <row r="62200" ht="30.75" customHeight="1" x14ac:dyDescent="0.25"/>
    <row r="62201" ht="30.75" customHeight="1" x14ac:dyDescent="0.25"/>
    <row r="62202" ht="30.75" customHeight="1" x14ac:dyDescent="0.25"/>
    <row r="62203" ht="30.75" customHeight="1" x14ac:dyDescent="0.25"/>
    <row r="62204" ht="30.75" customHeight="1" x14ac:dyDescent="0.25"/>
    <row r="62205" ht="30.75" customHeight="1" x14ac:dyDescent="0.25"/>
    <row r="62206" ht="30.75" customHeight="1" x14ac:dyDescent="0.25"/>
    <row r="62207" ht="30.75" customHeight="1" x14ac:dyDescent="0.25"/>
    <row r="62208" ht="30.75" customHeight="1" x14ac:dyDescent="0.25"/>
    <row r="62209" ht="30.75" customHeight="1" x14ac:dyDescent="0.25"/>
    <row r="62210" ht="30.75" customHeight="1" x14ac:dyDescent="0.25"/>
    <row r="62211" ht="30.75" customHeight="1" x14ac:dyDescent="0.25"/>
    <row r="62212" ht="30.75" customHeight="1" x14ac:dyDescent="0.25"/>
    <row r="62213" ht="30.75" customHeight="1" x14ac:dyDescent="0.25"/>
    <row r="62214" ht="30.75" customHeight="1" x14ac:dyDescent="0.25"/>
    <row r="62215" ht="30.75" customHeight="1" x14ac:dyDescent="0.25"/>
    <row r="62216" ht="30.75" customHeight="1" x14ac:dyDescent="0.25"/>
    <row r="62217" ht="30.75" customHeight="1" x14ac:dyDescent="0.25"/>
    <row r="62218" ht="30.75" customHeight="1" x14ac:dyDescent="0.25"/>
    <row r="62219" ht="30.75" customHeight="1" x14ac:dyDescent="0.25"/>
    <row r="62220" ht="30.75" customHeight="1" x14ac:dyDescent="0.25"/>
    <row r="62221" ht="30.75" customHeight="1" x14ac:dyDescent="0.25"/>
    <row r="62222" ht="30.75" customHeight="1" x14ac:dyDescent="0.25"/>
    <row r="62223" ht="30.75" customHeight="1" x14ac:dyDescent="0.25"/>
    <row r="62224" ht="30.75" customHeight="1" x14ac:dyDescent="0.25"/>
    <row r="62225" ht="30.75" customHeight="1" x14ac:dyDescent="0.25"/>
    <row r="62226" ht="30.75" customHeight="1" x14ac:dyDescent="0.25"/>
    <row r="62227" ht="30.75" customHeight="1" x14ac:dyDescent="0.25"/>
    <row r="62228" ht="30.75" customHeight="1" x14ac:dyDescent="0.25"/>
    <row r="62229" ht="30.75" customHeight="1" x14ac:dyDescent="0.25"/>
    <row r="62230" ht="30.75" customHeight="1" x14ac:dyDescent="0.25"/>
    <row r="62231" ht="30.75" customHeight="1" x14ac:dyDescent="0.25"/>
    <row r="62232" ht="30.75" customHeight="1" x14ac:dyDescent="0.25"/>
    <row r="62233" ht="30.75" customHeight="1" x14ac:dyDescent="0.25"/>
    <row r="62234" ht="30.75" customHeight="1" x14ac:dyDescent="0.25"/>
    <row r="62235" ht="30.75" customHeight="1" x14ac:dyDescent="0.25"/>
    <row r="62236" ht="30.75" customHeight="1" x14ac:dyDescent="0.25"/>
    <row r="62237" ht="30.75" customHeight="1" x14ac:dyDescent="0.25"/>
    <row r="62238" ht="30.75" customHeight="1" x14ac:dyDescent="0.25"/>
    <row r="62239" ht="30.75" customHeight="1" x14ac:dyDescent="0.25"/>
    <row r="62240" ht="30.75" customHeight="1" x14ac:dyDescent="0.25"/>
    <row r="62241" ht="30.75" customHeight="1" x14ac:dyDescent="0.25"/>
    <row r="62242" ht="30.75" customHeight="1" x14ac:dyDescent="0.25"/>
    <row r="62243" ht="30.75" customHeight="1" x14ac:dyDescent="0.25"/>
    <row r="62244" ht="30.75" customHeight="1" x14ac:dyDescent="0.25"/>
    <row r="62245" ht="30.75" customHeight="1" x14ac:dyDescent="0.25"/>
    <row r="62246" ht="30.75" customHeight="1" x14ac:dyDescent="0.25"/>
    <row r="62247" ht="30.75" customHeight="1" x14ac:dyDescent="0.25"/>
    <row r="62248" ht="30.75" customHeight="1" x14ac:dyDescent="0.25"/>
    <row r="62249" ht="30.75" customHeight="1" x14ac:dyDescent="0.25"/>
    <row r="62250" ht="30.75" customHeight="1" x14ac:dyDescent="0.25"/>
    <row r="62251" ht="30.75" customHeight="1" x14ac:dyDescent="0.25"/>
    <row r="62252" ht="30.75" customHeight="1" x14ac:dyDescent="0.25"/>
    <row r="62253" ht="30.75" customHeight="1" x14ac:dyDescent="0.25"/>
    <row r="62254" ht="30.75" customHeight="1" x14ac:dyDescent="0.25"/>
    <row r="62255" ht="30.75" customHeight="1" x14ac:dyDescent="0.25"/>
    <row r="62256" ht="30.75" customHeight="1" x14ac:dyDescent="0.25"/>
    <row r="62257" ht="30.75" customHeight="1" x14ac:dyDescent="0.25"/>
    <row r="62258" ht="30.75" customHeight="1" x14ac:dyDescent="0.25"/>
    <row r="62259" ht="30.75" customHeight="1" x14ac:dyDescent="0.25"/>
    <row r="62260" ht="30.75" customHeight="1" x14ac:dyDescent="0.25"/>
    <row r="62261" ht="30.75" customHeight="1" x14ac:dyDescent="0.25"/>
    <row r="62262" ht="30.75" customHeight="1" x14ac:dyDescent="0.25"/>
    <row r="62263" ht="30.75" customHeight="1" x14ac:dyDescent="0.25"/>
    <row r="62264" ht="30.75" customHeight="1" x14ac:dyDescent="0.25"/>
    <row r="62265" ht="30.75" customHeight="1" x14ac:dyDescent="0.25"/>
    <row r="62266" ht="30.75" customHeight="1" x14ac:dyDescent="0.25"/>
    <row r="62267" ht="30.75" customHeight="1" x14ac:dyDescent="0.25"/>
    <row r="62268" ht="30.75" customHeight="1" x14ac:dyDescent="0.25"/>
    <row r="62269" ht="30.75" customHeight="1" x14ac:dyDescent="0.25"/>
    <row r="62270" ht="30.75" customHeight="1" x14ac:dyDescent="0.25"/>
    <row r="62271" ht="30.75" customHeight="1" x14ac:dyDescent="0.25"/>
    <row r="62272" ht="30.75" customHeight="1" x14ac:dyDescent="0.25"/>
    <row r="62273" ht="30.75" customHeight="1" x14ac:dyDescent="0.25"/>
    <row r="62274" ht="30.75" customHeight="1" x14ac:dyDescent="0.25"/>
    <row r="62275" ht="30.75" customHeight="1" x14ac:dyDescent="0.25"/>
    <row r="62276" ht="30.75" customHeight="1" x14ac:dyDescent="0.25"/>
    <row r="62277" ht="30.75" customHeight="1" x14ac:dyDescent="0.25"/>
    <row r="62278" ht="30.75" customHeight="1" x14ac:dyDescent="0.25"/>
    <row r="62279" ht="30.75" customHeight="1" x14ac:dyDescent="0.25"/>
    <row r="62280" ht="30.75" customHeight="1" x14ac:dyDescent="0.25"/>
    <row r="62281" ht="30.75" customHeight="1" x14ac:dyDescent="0.25"/>
    <row r="62282" ht="30.75" customHeight="1" x14ac:dyDescent="0.25"/>
    <row r="62283" ht="30.75" customHeight="1" x14ac:dyDescent="0.25"/>
    <row r="62284" ht="30.75" customHeight="1" x14ac:dyDescent="0.25"/>
    <row r="62285" ht="30.75" customHeight="1" x14ac:dyDescent="0.25"/>
    <row r="62286" ht="30.75" customHeight="1" x14ac:dyDescent="0.25"/>
    <row r="62287" ht="30.75" customHeight="1" x14ac:dyDescent="0.25"/>
    <row r="62288" ht="30.75" customHeight="1" x14ac:dyDescent="0.25"/>
    <row r="62289" ht="30.75" customHeight="1" x14ac:dyDescent="0.25"/>
    <row r="62290" ht="30.75" customHeight="1" x14ac:dyDescent="0.25"/>
    <row r="62291" ht="30.75" customHeight="1" x14ac:dyDescent="0.25"/>
    <row r="62292" ht="30.75" customHeight="1" x14ac:dyDescent="0.25"/>
    <row r="62293" ht="30.75" customHeight="1" x14ac:dyDescent="0.25"/>
    <row r="62294" ht="30.75" customHeight="1" x14ac:dyDescent="0.25"/>
    <row r="62295" ht="30.75" customHeight="1" x14ac:dyDescent="0.25"/>
    <row r="62296" ht="30.75" customHeight="1" x14ac:dyDescent="0.25"/>
    <row r="62297" ht="30.75" customHeight="1" x14ac:dyDescent="0.25"/>
    <row r="62298" ht="30.75" customHeight="1" x14ac:dyDescent="0.25"/>
    <row r="62299" ht="30.75" customHeight="1" x14ac:dyDescent="0.25"/>
    <row r="62300" ht="30.75" customHeight="1" x14ac:dyDescent="0.25"/>
    <row r="62301" ht="30.75" customHeight="1" x14ac:dyDescent="0.25"/>
    <row r="62302" ht="30.75" customHeight="1" x14ac:dyDescent="0.25"/>
    <row r="62303" ht="30.75" customHeight="1" x14ac:dyDescent="0.25"/>
    <row r="62304" ht="30.75" customHeight="1" x14ac:dyDescent="0.25"/>
    <row r="62305" ht="30.75" customHeight="1" x14ac:dyDescent="0.25"/>
    <row r="62306" ht="30.75" customHeight="1" x14ac:dyDescent="0.25"/>
    <row r="62307" ht="30.75" customHeight="1" x14ac:dyDescent="0.25"/>
    <row r="62308" ht="30.75" customHeight="1" x14ac:dyDescent="0.25"/>
    <row r="62309" ht="30.75" customHeight="1" x14ac:dyDescent="0.25"/>
    <row r="62310" ht="30.75" customHeight="1" x14ac:dyDescent="0.25"/>
    <row r="62311" ht="30.75" customHeight="1" x14ac:dyDescent="0.25"/>
    <row r="62312" ht="30.75" customHeight="1" x14ac:dyDescent="0.25"/>
    <row r="62313" ht="30.75" customHeight="1" x14ac:dyDescent="0.25"/>
    <row r="62314" ht="30.75" customHeight="1" x14ac:dyDescent="0.25"/>
    <row r="62315" ht="30.75" customHeight="1" x14ac:dyDescent="0.25"/>
    <row r="62316" ht="30.75" customHeight="1" x14ac:dyDescent="0.25"/>
    <row r="62317" ht="30.75" customHeight="1" x14ac:dyDescent="0.25"/>
    <row r="62318" ht="30.75" customHeight="1" x14ac:dyDescent="0.25"/>
    <row r="62319" ht="30.75" customHeight="1" x14ac:dyDescent="0.25"/>
    <row r="62320" ht="30.75" customHeight="1" x14ac:dyDescent="0.25"/>
    <row r="62321" ht="30.75" customHeight="1" x14ac:dyDescent="0.25"/>
    <row r="62322" ht="30.75" customHeight="1" x14ac:dyDescent="0.25"/>
    <row r="62323" ht="30.75" customHeight="1" x14ac:dyDescent="0.25"/>
    <row r="62324" ht="30.75" customHeight="1" x14ac:dyDescent="0.25"/>
    <row r="62325" ht="30.75" customHeight="1" x14ac:dyDescent="0.25"/>
    <row r="62326" ht="30.75" customHeight="1" x14ac:dyDescent="0.25"/>
    <row r="62327" ht="30.75" customHeight="1" x14ac:dyDescent="0.25"/>
    <row r="62328" ht="30.75" customHeight="1" x14ac:dyDescent="0.25"/>
    <row r="62329" ht="30.75" customHeight="1" x14ac:dyDescent="0.25"/>
    <row r="62330" ht="30.75" customHeight="1" x14ac:dyDescent="0.25"/>
    <row r="62331" ht="30.75" customHeight="1" x14ac:dyDescent="0.25"/>
    <row r="62332" ht="30.75" customHeight="1" x14ac:dyDescent="0.25"/>
    <row r="62333" ht="30.75" customHeight="1" x14ac:dyDescent="0.25"/>
    <row r="62334" ht="30.75" customHeight="1" x14ac:dyDescent="0.25"/>
    <row r="62335" ht="30.75" customHeight="1" x14ac:dyDescent="0.25"/>
    <row r="62336" ht="30.75" customHeight="1" x14ac:dyDescent="0.25"/>
    <row r="62337" ht="30.75" customHeight="1" x14ac:dyDescent="0.25"/>
    <row r="62338" ht="30.75" customHeight="1" x14ac:dyDescent="0.25"/>
    <row r="62339" ht="30.75" customHeight="1" x14ac:dyDescent="0.25"/>
    <row r="62340" ht="30.75" customHeight="1" x14ac:dyDescent="0.25"/>
    <row r="62341" ht="30.75" customHeight="1" x14ac:dyDescent="0.25"/>
    <row r="62342" ht="30.75" customHeight="1" x14ac:dyDescent="0.25"/>
    <row r="62343" ht="30.75" customHeight="1" x14ac:dyDescent="0.25"/>
    <row r="62344" ht="30.75" customHeight="1" x14ac:dyDescent="0.25"/>
    <row r="62345" ht="30.75" customHeight="1" x14ac:dyDescent="0.25"/>
    <row r="62346" ht="30.75" customHeight="1" x14ac:dyDescent="0.25"/>
    <row r="62347" ht="30.75" customHeight="1" x14ac:dyDescent="0.25"/>
    <row r="62348" ht="30.75" customHeight="1" x14ac:dyDescent="0.25"/>
    <row r="62349" ht="30.75" customHeight="1" x14ac:dyDescent="0.25"/>
    <row r="62350" ht="30.75" customHeight="1" x14ac:dyDescent="0.25"/>
    <row r="62351" ht="30.75" customHeight="1" x14ac:dyDescent="0.25"/>
    <row r="62352" ht="30.75" customHeight="1" x14ac:dyDescent="0.25"/>
    <row r="62353" ht="30.75" customHeight="1" x14ac:dyDescent="0.25"/>
    <row r="62354" ht="30.75" customHeight="1" x14ac:dyDescent="0.25"/>
    <row r="62355" ht="30.75" customHeight="1" x14ac:dyDescent="0.25"/>
    <row r="62356" ht="30.75" customHeight="1" x14ac:dyDescent="0.25"/>
    <row r="62357" ht="30.75" customHeight="1" x14ac:dyDescent="0.25"/>
    <row r="62358" ht="30.75" customHeight="1" x14ac:dyDescent="0.25"/>
    <row r="62359" ht="30.75" customHeight="1" x14ac:dyDescent="0.25"/>
    <row r="62360" ht="30.75" customHeight="1" x14ac:dyDescent="0.25"/>
    <row r="62361" ht="30.75" customHeight="1" x14ac:dyDescent="0.25"/>
    <row r="62362" ht="30.75" customHeight="1" x14ac:dyDescent="0.25"/>
    <row r="62363" ht="30.75" customHeight="1" x14ac:dyDescent="0.25"/>
    <row r="62364" ht="30.75" customHeight="1" x14ac:dyDescent="0.25"/>
    <row r="62365" ht="30.75" customHeight="1" x14ac:dyDescent="0.25"/>
    <row r="62366" ht="30.75" customHeight="1" x14ac:dyDescent="0.25"/>
    <row r="62367" ht="30.75" customHeight="1" x14ac:dyDescent="0.25"/>
    <row r="62368" ht="30.75" customHeight="1" x14ac:dyDescent="0.25"/>
    <row r="62369" ht="30.75" customHeight="1" x14ac:dyDescent="0.25"/>
    <row r="62370" ht="30.75" customHeight="1" x14ac:dyDescent="0.25"/>
    <row r="62371" ht="30.75" customHeight="1" x14ac:dyDescent="0.25"/>
    <row r="62372" ht="30.75" customHeight="1" x14ac:dyDescent="0.25"/>
    <row r="62373" ht="30.75" customHeight="1" x14ac:dyDescent="0.25"/>
    <row r="62374" ht="30.75" customHeight="1" x14ac:dyDescent="0.25"/>
    <row r="62375" ht="30.75" customHeight="1" x14ac:dyDescent="0.25"/>
    <row r="62376" ht="30.75" customHeight="1" x14ac:dyDescent="0.25"/>
    <row r="62377" ht="30.75" customHeight="1" x14ac:dyDescent="0.25"/>
    <row r="62378" ht="30.75" customHeight="1" x14ac:dyDescent="0.25"/>
    <row r="62379" ht="30.75" customHeight="1" x14ac:dyDescent="0.25"/>
    <row r="62380" ht="30.75" customHeight="1" x14ac:dyDescent="0.25"/>
    <row r="62381" ht="30.75" customHeight="1" x14ac:dyDescent="0.25"/>
    <row r="62382" ht="30.75" customHeight="1" x14ac:dyDescent="0.25"/>
    <row r="62383" ht="30.75" customHeight="1" x14ac:dyDescent="0.25"/>
    <row r="62384" ht="30.75" customHeight="1" x14ac:dyDescent="0.25"/>
    <row r="62385" ht="30.75" customHeight="1" x14ac:dyDescent="0.25"/>
    <row r="62386" ht="30.75" customHeight="1" x14ac:dyDescent="0.25"/>
    <row r="62387" ht="30.75" customHeight="1" x14ac:dyDescent="0.25"/>
    <row r="62388" ht="30.75" customHeight="1" x14ac:dyDescent="0.25"/>
    <row r="62389" ht="30.75" customHeight="1" x14ac:dyDescent="0.25"/>
    <row r="62390" ht="30.75" customHeight="1" x14ac:dyDescent="0.25"/>
    <row r="62391" ht="30.75" customHeight="1" x14ac:dyDescent="0.25"/>
    <row r="62392" ht="30.75" customHeight="1" x14ac:dyDescent="0.25"/>
    <row r="62393" ht="30.75" customHeight="1" x14ac:dyDescent="0.25"/>
    <row r="62394" ht="30.75" customHeight="1" x14ac:dyDescent="0.25"/>
    <row r="62395" ht="30.75" customHeight="1" x14ac:dyDescent="0.25"/>
    <row r="62396" ht="30.75" customHeight="1" x14ac:dyDescent="0.25"/>
    <row r="62397" ht="30.75" customHeight="1" x14ac:dyDescent="0.25"/>
    <row r="62398" ht="30.75" customHeight="1" x14ac:dyDescent="0.25"/>
    <row r="62399" ht="30.75" customHeight="1" x14ac:dyDescent="0.25"/>
    <row r="62400" ht="30.75" customHeight="1" x14ac:dyDescent="0.25"/>
    <row r="62401" ht="30.75" customHeight="1" x14ac:dyDescent="0.25"/>
    <row r="62402" ht="30.75" customHeight="1" x14ac:dyDescent="0.25"/>
    <row r="62403" ht="30.75" customHeight="1" x14ac:dyDescent="0.25"/>
    <row r="62404" ht="30.75" customHeight="1" x14ac:dyDescent="0.25"/>
    <row r="62405" ht="30.75" customHeight="1" x14ac:dyDescent="0.25"/>
    <row r="62406" ht="30.75" customHeight="1" x14ac:dyDescent="0.25"/>
    <row r="62407" ht="30.75" customHeight="1" x14ac:dyDescent="0.25"/>
    <row r="62408" ht="30.75" customHeight="1" x14ac:dyDescent="0.25"/>
    <row r="62409" ht="30.75" customHeight="1" x14ac:dyDescent="0.25"/>
    <row r="62410" ht="30.75" customHeight="1" x14ac:dyDescent="0.25"/>
    <row r="62411" ht="30.75" customHeight="1" x14ac:dyDescent="0.25"/>
    <row r="62412" ht="30.75" customHeight="1" x14ac:dyDescent="0.25"/>
    <row r="62413" ht="30.75" customHeight="1" x14ac:dyDescent="0.25"/>
    <row r="62414" ht="30.75" customHeight="1" x14ac:dyDescent="0.25"/>
    <row r="62415" ht="30.75" customHeight="1" x14ac:dyDescent="0.25"/>
    <row r="62416" ht="30.75" customHeight="1" x14ac:dyDescent="0.25"/>
    <row r="62417" ht="30.75" customHeight="1" x14ac:dyDescent="0.25"/>
    <row r="62418" ht="30.75" customHeight="1" x14ac:dyDescent="0.25"/>
    <row r="62419" ht="30.75" customHeight="1" x14ac:dyDescent="0.25"/>
    <row r="62420" ht="30.75" customHeight="1" x14ac:dyDescent="0.25"/>
    <row r="62421" ht="30.75" customHeight="1" x14ac:dyDescent="0.25"/>
    <row r="62422" ht="30.75" customHeight="1" x14ac:dyDescent="0.25"/>
    <row r="62423" ht="30.75" customHeight="1" x14ac:dyDescent="0.25"/>
    <row r="62424" ht="30.75" customHeight="1" x14ac:dyDescent="0.25"/>
    <row r="62425" ht="30.75" customHeight="1" x14ac:dyDescent="0.25"/>
    <row r="62426" ht="30.75" customHeight="1" x14ac:dyDescent="0.25"/>
    <row r="62427" ht="30.75" customHeight="1" x14ac:dyDescent="0.25"/>
    <row r="62428" ht="30.75" customHeight="1" x14ac:dyDescent="0.25"/>
    <row r="62429" ht="30.75" customHeight="1" x14ac:dyDescent="0.25"/>
    <row r="62430" ht="30.75" customHeight="1" x14ac:dyDescent="0.25"/>
    <row r="62431" ht="30.75" customHeight="1" x14ac:dyDescent="0.25"/>
    <row r="62432" ht="30.75" customHeight="1" x14ac:dyDescent="0.25"/>
    <row r="62433" ht="30.75" customHeight="1" x14ac:dyDescent="0.25"/>
    <row r="62434" ht="30.75" customHeight="1" x14ac:dyDescent="0.25"/>
    <row r="62435" ht="30.75" customHeight="1" x14ac:dyDescent="0.25"/>
    <row r="62436" ht="30.75" customHeight="1" x14ac:dyDescent="0.25"/>
    <row r="62437" ht="30.75" customHeight="1" x14ac:dyDescent="0.25"/>
    <row r="62438" ht="30.75" customHeight="1" x14ac:dyDescent="0.25"/>
    <row r="62439" ht="30.75" customHeight="1" x14ac:dyDescent="0.25"/>
    <row r="62440" ht="30.75" customHeight="1" x14ac:dyDescent="0.25"/>
    <row r="62441" ht="30.75" customHeight="1" x14ac:dyDescent="0.25"/>
    <row r="62442" ht="30.75" customHeight="1" x14ac:dyDescent="0.25"/>
    <row r="62443" ht="30.75" customHeight="1" x14ac:dyDescent="0.25"/>
    <row r="62444" ht="30.75" customHeight="1" x14ac:dyDescent="0.25"/>
    <row r="62445" ht="30.75" customHeight="1" x14ac:dyDescent="0.25"/>
    <row r="62446" ht="30.75" customHeight="1" x14ac:dyDescent="0.25"/>
    <row r="62447" ht="30.75" customHeight="1" x14ac:dyDescent="0.25"/>
    <row r="62448" ht="30.75" customHeight="1" x14ac:dyDescent="0.25"/>
    <row r="62449" ht="30.75" customHeight="1" x14ac:dyDescent="0.25"/>
    <row r="62450" ht="30.75" customHeight="1" x14ac:dyDescent="0.25"/>
    <row r="62451" ht="30.75" customHeight="1" x14ac:dyDescent="0.25"/>
    <row r="62452" ht="30.75" customHeight="1" x14ac:dyDescent="0.25"/>
    <row r="62453" ht="30.75" customHeight="1" x14ac:dyDescent="0.25"/>
    <row r="62454" ht="30.75" customHeight="1" x14ac:dyDescent="0.25"/>
    <row r="62455" ht="30.75" customHeight="1" x14ac:dyDescent="0.25"/>
    <row r="62456" ht="30.75" customHeight="1" x14ac:dyDescent="0.25"/>
    <row r="62457" ht="30.75" customHeight="1" x14ac:dyDescent="0.25"/>
    <row r="62458" ht="30.75" customHeight="1" x14ac:dyDescent="0.25"/>
    <row r="62459" ht="30.75" customHeight="1" x14ac:dyDescent="0.25"/>
    <row r="62460" ht="30.75" customHeight="1" x14ac:dyDescent="0.25"/>
    <row r="62461" ht="30.75" customHeight="1" x14ac:dyDescent="0.25"/>
    <row r="62462" ht="30.75" customHeight="1" x14ac:dyDescent="0.25"/>
    <row r="62463" ht="30.75" customHeight="1" x14ac:dyDescent="0.25"/>
    <row r="62464" ht="30.75" customHeight="1" x14ac:dyDescent="0.25"/>
    <row r="62465" ht="30.75" customHeight="1" x14ac:dyDescent="0.25"/>
    <row r="62466" ht="30.75" customHeight="1" x14ac:dyDescent="0.25"/>
    <row r="62467" ht="30.75" customHeight="1" x14ac:dyDescent="0.25"/>
    <row r="62468" ht="30.75" customHeight="1" x14ac:dyDescent="0.25"/>
    <row r="62469" ht="30.75" customHeight="1" x14ac:dyDescent="0.25"/>
    <row r="62470" ht="30.75" customHeight="1" x14ac:dyDescent="0.25"/>
    <row r="62471" ht="30.75" customHeight="1" x14ac:dyDescent="0.25"/>
    <row r="62472" ht="30.75" customHeight="1" x14ac:dyDescent="0.25"/>
    <row r="62473" ht="30.75" customHeight="1" x14ac:dyDescent="0.25"/>
    <row r="62474" ht="30.75" customHeight="1" x14ac:dyDescent="0.25"/>
    <row r="62475" ht="30.75" customHeight="1" x14ac:dyDescent="0.25"/>
    <row r="62476" ht="30.75" customHeight="1" x14ac:dyDescent="0.25"/>
    <row r="62477" ht="30.75" customHeight="1" x14ac:dyDescent="0.25"/>
    <row r="62478" ht="30.75" customHeight="1" x14ac:dyDescent="0.25"/>
    <row r="62479" ht="30.75" customHeight="1" x14ac:dyDescent="0.25"/>
    <row r="62480" ht="30.75" customHeight="1" x14ac:dyDescent="0.25"/>
    <row r="62481" ht="30.75" customHeight="1" x14ac:dyDescent="0.25"/>
    <row r="62482" ht="30.75" customHeight="1" x14ac:dyDescent="0.25"/>
    <row r="62483" ht="30.75" customHeight="1" x14ac:dyDescent="0.25"/>
    <row r="62484" ht="30.75" customHeight="1" x14ac:dyDescent="0.25"/>
    <row r="62485" ht="30.75" customHeight="1" x14ac:dyDescent="0.25"/>
    <row r="62486" ht="30.75" customHeight="1" x14ac:dyDescent="0.25"/>
    <row r="62487" ht="30.75" customHeight="1" x14ac:dyDescent="0.25"/>
    <row r="62488" ht="30.75" customHeight="1" x14ac:dyDescent="0.25"/>
    <row r="62489" ht="30.75" customHeight="1" x14ac:dyDescent="0.25"/>
    <row r="62490" ht="30.75" customHeight="1" x14ac:dyDescent="0.25"/>
    <row r="62491" ht="30.75" customHeight="1" x14ac:dyDescent="0.25"/>
    <row r="62492" ht="30.75" customHeight="1" x14ac:dyDescent="0.25"/>
    <row r="62493" ht="30.75" customHeight="1" x14ac:dyDescent="0.25"/>
    <row r="62494" ht="30.75" customHeight="1" x14ac:dyDescent="0.25"/>
    <row r="62495" ht="30.75" customHeight="1" x14ac:dyDescent="0.25"/>
    <row r="62496" ht="30.75" customHeight="1" x14ac:dyDescent="0.25"/>
    <row r="62497" ht="30.75" customHeight="1" x14ac:dyDescent="0.25"/>
    <row r="62498" ht="30.75" customHeight="1" x14ac:dyDescent="0.25"/>
    <row r="62499" ht="30.75" customHeight="1" x14ac:dyDescent="0.25"/>
    <row r="62500" ht="30.75" customHeight="1" x14ac:dyDescent="0.25"/>
    <row r="62501" ht="30.75" customHeight="1" x14ac:dyDescent="0.25"/>
    <row r="62502" ht="30.75" customHeight="1" x14ac:dyDescent="0.25"/>
    <row r="62503" ht="30.75" customHeight="1" x14ac:dyDescent="0.25"/>
    <row r="62504" ht="30.75" customHeight="1" x14ac:dyDescent="0.25"/>
    <row r="62505" ht="30.75" customHeight="1" x14ac:dyDescent="0.25"/>
    <row r="62506" ht="30.75" customHeight="1" x14ac:dyDescent="0.25"/>
    <row r="62507" ht="30.75" customHeight="1" x14ac:dyDescent="0.25"/>
    <row r="62508" ht="30.75" customHeight="1" x14ac:dyDescent="0.25"/>
    <row r="62509" ht="30.75" customHeight="1" x14ac:dyDescent="0.25"/>
    <row r="62510" ht="30.75" customHeight="1" x14ac:dyDescent="0.25"/>
    <row r="62511" ht="30.75" customHeight="1" x14ac:dyDescent="0.25"/>
    <row r="62512" ht="30.75" customHeight="1" x14ac:dyDescent="0.25"/>
    <row r="62513" ht="30.75" customHeight="1" x14ac:dyDescent="0.25"/>
    <row r="62514" ht="30.75" customHeight="1" x14ac:dyDescent="0.25"/>
    <row r="62515" ht="30.75" customHeight="1" x14ac:dyDescent="0.25"/>
    <row r="62516" ht="30.75" customHeight="1" x14ac:dyDescent="0.25"/>
    <row r="62517" ht="30.75" customHeight="1" x14ac:dyDescent="0.25"/>
    <row r="62518" ht="30.75" customHeight="1" x14ac:dyDescent="0.25"/>
    <row r="62519" ht="30.75" customHeight="1" x14ac:dyDescent="0.25"/>
    <row r="62520" ht="30.75" customHeight="1" x14ac:dyDescent="0.25"/>
    <row r="62521" ht="30.75" customHeight="1" x14ac:dyDescent="0.25"/>
    <row r="62522" ht="30.75" customHeight="1" x14ac:dyDescent="0.25"/>
    <row r="62523" ht="30.75" customHeight="1" x14ac:dyDescent="0.25"/>
    <row r="62524" ht="30.75" customHeight="1" x14ac:dyDescent="0.25"/>
    <row r="62525" ht="30.75" customHeight="1" x14ac:dyDescent="0.25"/>
    <row r="62526" ht="30.75" customHeight="1" x14ac:dyDescent="0.25"/>
    <row r="62527" ht="30.75" customHeight="1" x14ac:dyDescent="0.25"/>
    <row r="62528" ht="30.75" customHeight="1" x14ac:dyDescent="0.25"/>
    <row r="62529" ht="30.75" customHeight="1" x14ac:dyDescent="0.25"/>
    <row r="62530" ht="30.75" customHeight="1" x14ac:dyDescent="0.25"/>
    <row r="62531" ht="30.75" customHeight="1" x14ac:dyDescent="0.25"/>
    <row r="62532" ht="30.75" customHeight="1" x14ac:dyDescent="0.25"/>
    <row r="62533" ht="30.75" customHeight="1" x14ac:dyDescent="0.25"/>
    <row r="62534" ht="30.75" customHeight="1" x14ac:dyDescent="0.25"/>
    <row r="62535" ht="30.75" customHeight="1" x14ac:dyDescent="0.25"/>
    <row r="62536" ht="30.75" customHeight="1" x14ac:dyDescent="0.25"/>
    <row r="62537" ht="30.75" customHeight="1" x14ac:dyDescent="0.25"/>
    <row r="62538" ht="30.75" customHeight="1" x14ac:dyDescent="0.25"/>
    <row r="62539" ht="30.75" customHeight="1" x14ac:dyDescent="0.25"/>
    <row r="62540" ht="30.75" customHeight="1" x14ac:dyDescent="0.25"/>
    <row r="62541" ht="30.75" customHeight="1" x14ac:dyDescent="0.25"/>
    <row r="62542" ht="30.75" customHeight="1" x14ac:dyDescent="0.25"/>
    <row r="62543" ht="30.75" customHeight="1" x14ac:dyDescent="0.25"/>
    <row r="62544" ht="30.75" customHeight="1" x14ac:dyDescent="0.25"/>
    <row r="62545" ht="30.75" customHeight="1" x14ac:dyDescent="0.25"/>
    <row r="62546" ht="30.75" customHeight="1" x14ac:dyDescent="0.25"/>
    <row r="62547" ht="30.75" customHeight="1" x14ac:dyDescent="0.25"/>
    <row r="62548" ht="30.75" customHeight="1" x14ac:dyDescent="0.25"/>
    <row r="62549" ht="30.75" customHeight="1" x14ac:dyDescent="0.25"/>
    <row r="62550" ht="30.75" customHeight="1" x14ac:dyDescent="0.25"/>
    <row r="62551" ht="30.75" customHeight="1" x14ac:dyDescent="0.25"/>
    <row r="62552" ht="30.75" customHeight="1" x14ac:dyDescent="0.25"/>
    <row r="62553" ht="30.75" customHeight="1" x14ac:dyDescent="0.25"/>
    <row r="62554" ht="30.75" customHeight="1" x14ac:dyDescent="0.25"/>
    <row r="62555" ht="30.75" customHeight="1" x14ac:dyDescent="0.25"/>
    <row r="62556" ht="30.75" customHeight="1" x14ac:dyDescent="0.25"/>
    <row r="62557" ht="30.75" customHeight="1" x14ac:dyDescent="0.25"/>
    <row r="62558" ht="30.75" customHeight="1" x14ac:dyDescent="0.25"/>
    <row r="62559" ht="30.75" customHeight="1" x14ac:dyDescent="0.25"/>
    <row r="62560" ht="30.75" customHeight="1" x14ac:dyDescent="0.25"/>
    <row r="62561" ht="30.75" customHeight="1" x14ac:dyDescent="0.25"/>
    <row r="62562" ht="30.75" customHeight="1" x14ac:dyDescent="0.25"/>
    <row r="62563" ht="30.75" customHeight="1" x14ac:dyDescent="0.25"/>
    <row r="62564" ht="30.75" customHeight="1" x14ac:dyDescent="0.25"/>
    <row r="62565" ht="30.75" customHeight="1" x14ac:dyDescent="0.25"/>
    <row r="62566" ht="30.75" customHeight="1" x14ac:dyDescent="0.25"/>
    <row r="62567" ht="30.75" customHeight="1" x14ac:dyDescent="0.25"/>
    <row r="62568" ht="30.75" customHeight="1" x14ac:dyDescent="0.25"/>
    <row r="62569" ht="30.75" customHeight="1" x14ac:dyDescent="0.25"/>
    <row r="62570" ht="30.75" customHeight="1" x14ac:dyDescent="0.25"/>
    <row r="62571" ht="30.75" customHeight="1" x14ac:dyDescent="0.25"/>
    <row r="62572" ht="30.75" customHeight="1" x14ac:dyDescent="0.25"/>
    <row r="62573" ht="30.75" customHeight="1" x14ac:dyDescent="0.25"/>
    <row r="62574" ht="30.75" customHeight="1" x14ac:dyDescent="0.25"/>
    <row r="62575" ht="30.75" customHeight="1" x14ac:dyDescent="0.25"/>
    <row r="62576" ht="30.75" customHeight="1" x14ac:dyDescent="0.25"/>
    <row r="62577" ht="30.75" customHeight="1" x14ac:dyDescent="0.25"/>
    <row r="62578" ht="30.75" customHeight="1" x14ac:dyDescent="0.25"/>
    <row r="62579" ht="30.75" customHeight="1" x14ac:dyDescent="0.25"/>
    <row r="62580" ht="30.75" customHeight="1" x14ac:dyDescent="0.25"/>
    <row r="62581" ht="30.75" customHeight="1" x14ac:dyDescent="0.25"/>
    <row r="62582" ht="30.75" customHeight="1" x14ac:dyDescent="0.25"/>
    <row r="62583" ht="30.75" customHeight="1" x14ac:dyDescent="0.25"/>
    <row r="62584" ht="30.75" customHeight="1" x14ac:dyDescent="0.25"/>
    <row r="62585" ht="30.75" customHeight="1" x14ac:dyDescent="0.25"/>
    <row r="62586" ht="30.75" customHeight="1" x14ac:dyDescent="0.25"/>
    <row r="62587" ht="30.75" customHeight="1" x14ac:dyDescent="0.25"/>
    <row r="62588" ht="30.75" customHeight="1" x14ac:dyDescent="0.25"/>
    <row r="62589" ht="30.75" customHeight="1" x14ac:dyDescent="0.25"/>
    <row r="62590" ht="30.75" customHeight="1" x14ac:dyDescent="0.25"/>
    <row r="62591" ht="30.75" customHeight="1" x14ac:dyDescent="0.25"/>
    <row r="62592" ht="30.75" customHeight="1" x14ac:dyDescent="0.25"/>
    <row r="62593" ht="30.75" customHeight="1" x14ac:dyDescent="0.25"/>
    <row r="62594" ht="30.75" customHeight="1" x14ac:dyDescent="0.25"/>
    <row r="62595" ht="30.75" customHeight="1" x14ac:dyDescent="0.25"/>
    <row r="62596" ht="30.75" customHeight="1" x14ac:dyDescent="0.25"/>
    <row r="62597" ht="30.75" customHeight="1" x14ac:dyDescent="0.25"/>
    <row r="62598" ht="30.75" customHeight="1" x14ac:dyDescent="0.25"/>
    <row r="62599" ht="30.75" customHeight="1" x14ac:dyDescent="0.25"/>
    <row r="62600" ht="30.75" customHeight="1" x14ac:dyDescent="0.25"/>
    <row r="62601" ht="30.75" customHeight="1" x14ac:dyDescent="0.25"/>
    <row r="62602" ht="30.75" customHeight="1" x14ac:dyDescent="0.25"/>
    <row r="62603" ht="30.75" customHeight="1" x14ac:dyDescent="0.25"/>
    <row r="62604" ht="30.75" customHeight="1" x14ac:dyDescent="0.25"/>
    <row r="62605" ht="30.75" customHeight="1" x14ac:dyDescent="0.25"/>
    <row r="62606" ht="30.75" customHeight="1" x14ac:dyDescent="0.25"/>
    <row r="62607" ht="30.75" customHeight="1" x14ac:dyDescent="0.25"/>
    <row r="62608" ht="30.75" customHeight="1" x14ac:dyDescent="0.25"/>
    <row r="62609" ht="30.75" customHeight="1" x14ac:dyDescent="0.25"/>
    <row r="62610" ht="30.75" customHeight="1" x14ac:dyDescent="0.25"/>
    <row r="62611" ht="30.75" customHeight="1" x14ac:dyDescent="0.25"/>
    <row r="62612" ht="30.75" customHeight="1" x14ac:dyDescent="0.25"/>
    <row r="62613" ht="30.75" customHeight="1" x14ac:dyDescent="0.25"/>
    <row r="62614" ht="30.75" customHeight="1" x14ac:dyDescent="0.25"/>
    <row r="62615" ht="30.75" customHeight="1" x14ac:dyDescent="0.25"/>
    <row r="62616" ht="30.75" customHeight="1" x14ac:dyDescent="0.25"/>
    <row r="62617" ht="30.75" customHeight="1" x14ac:dyDescent="0.25"/>
    <row r="62618" ht="30.75" customHeight="1" x14ac:dyDescent="0.25"/>
    <row r="62619" ht="30.75" customHeight="1" x14ac:dyDescent="0.25"/>
    <row r="62620" ht="30.75" customHeight="1" x14ac:dyDescent="0.25"/>
    <row r="62621" ht="30.75" customHeight="1" x14ac:dyDescent="0.25"/>
    <row r="62622" ht="30.75" customHeight="1" x14ac:dyDescent="0.25"/>
    <row r="62623" ht="30.75" customHeight="1" x14ac:dyDescent="0.25"/>
    <row r="62624" ht="30.75" customHeight="1" x14ac:dyDescent="0.25"/>
    <row r="62625" ht="30.75" customHeight="1" x14ac:dyDescent="0.25"/>
    <row r="62626" ht="30.75" customHeight="1" x14ac:dyDescent="0.25"/>
    <row r="62627" ht="30.75" customHeight="1" x14ac:dyDescent="0.25"/>
    <row r="62628" ht="30.75" customHeight="1" x14ac:dyDescent="0.25"/>
    <row r="62629" ht="30.75" customHeight="1" x14ac:dyDescent="0.25"/>
    <row r="62630" ht="30.75" customHeight="1" x14ac:dyDescent="0.25"/>
    <row r="62631" ht="30.75" customHeight="1" x14ac:dyDescent="0.25"/>
    <row r="62632" ht="30.75" customHeight="1" x14ac:dyDescent="0.25"/>
    <row r="62633" ht="30.75" customHeight="1" x14ac:dyDescent="0.25"/>
    <row r="62634" ht="30.75" customHeight="1" x14ac:dyDescent="0.25"/>
    <row r="62635" ht="30.75" customHeight="1" x14ac:dyDescent="0.25"/>
    <row r="62636" ht="30.75" customHeight="1" x14ac:dyDescent="0.25"/>
    <row r="62637" ht="30.75" customHeight="1" x14ac:dyDescent="0.25"/>
    <row r="62638" ht="30.75" customHeight="1" x14ac:dyDescent="0.25"/>
    <row r="62639" ht="30.75" customHeight="1" x14ac:dyDescent="0.25"/>
    <row r="62640" ht="30.75" customHeight="1" x14ac:dyDescent="0.25"/>
    <row r="62641" ht="30.75" customHeight="1" x14ac:dyDescent="0.25"/>
    <row r="62642" ht="30.75" customHeight="1" x14ac:dyDescent="0.25"/>
    <row r="62643" ht="30.75" customHeight="1" x14ac:dyDescent="0.25"/>
    <row r="62644" ht="30.75" customHeight="1" x14ac:dyDescent="0.25"/>
    <row r="62645" ht="30.75" customHeight="1" x14ac:dyDescent="0.25"/>
    <row r="62646" ht="30.75" customHeight="1" x14ac:dyDescent="0.25"/>
    <row r="62647" ht="30.75" customHeight="1" x14ac:dyDescent="0.25"/>
    <row r="62648" ht="30.75" customHeight="1" x14ac:dyDescent="0.25"/>
    <row r="62649" ht="30.75" customHeight="1" x14ac:dyDescent="0.25"/>
    <row r="62650" ht="30.75" customHeight="1" x14ac:dyDescent="0.25"/>
    <row r="62651" ht="30.75" customHeight="1" x14ac:dyDescent="0.25"/>
    <row r="62652" ht="30.75" customHeight="1" x14ac:dyDescent="0.25"/>
    <row r="62653" ht="30.75" customHeight="1" x14ac:dyDescent="0.25"/>
    <row r="62654" ht="30.75" customHeight="1" x14ac:dyDescent="0.25"/>
    <row r="62655" ht="30.75" customHeight="1" x14ac:dyDescent="0.25"/>
    <row r="62656" ht="30.75" customHeight="1" x14ac:dyDescent="0.25"/>
    <row r="62657" ht="30.75" customHeight="1" x14ac:dyDescent="0.25"/>
    <row r="62658" ht="30.75" customHeight="1" x14ac:dyDescent="0.25"/>
    <row r="62659" ht="30.75" customHeight="1" x14ac:dyDescent="0.25"/>
    <row r="62660" ht="30.75" customHeight="1" x14ac:dyDescent="0.25"/>
    <row r="62661" ht="30.75" customHeight="1" x14ac:dyDescent="0.25"/>
    <row r="62662" ht="30.75" customHeight="1" x14ac:dyDescent="0.25"/>
    <row r="62663" ht="30.75" customHeight="1" x14ac:dyDescent="0.25"/>
    <row r="62664" ht="30.75" customHeight="1" x14ac:dyDescent="0.25"/>
    <row r="62665" ht="30.75" customHeight="1" x14ac:dyDescent="0.25"/>
    <row r="62666" ht="30.75" customHeight="1" x14ac:dyDescent="0.25"/>
    <row r="62667" ht="30.75" customHeight="1" x14ac:dyDescent="0.25"/>
    <row r="62668" ht="30.75" customHeight="1" x14ac:dyDescent="0.25"/>
    <row r="62669" ht="30.75" customHeight="1" x14ac:dyDescent="0.25"/>
    <row r="62670" ht="30.75" customHeight="1" x14ac:dyDescent="0.25"/>
    <row r="62671" ht="30.75" customHeight="1" x14ac:dyDescent="0.25"/>
    <row r="62672" ht="30.75" customHeight="1" x14ac:dyDescent="0.25"/>
    <row r="62673" ht="30.75" customHeight="1" x14ac:dyDescent="0.25"/>
    <row r="62674" ht="30.75" customHeight="1" x14ac:dyDescent="0.25"/>
    <row r="62675" ht="30.75" customHeight="1" x14ac:dyDescent="0.25"/>
    <row r="62676" ht="30.75" customHeight="1" x14ac:dyDescent="0.25"/>
    <row r="62677" ht="30.75" customHeight="1" x14ac:dyDescent="0.25"/>
    <row r="62678" ht="30.75" customHeight="1" x14ac:dyDescent="0.25"/>
    <row r="62679" ht="30.75" customHeight="1" x14ac:dyDescent="0.25"/>
    <row r="62680" ht="30.75" customHeight="1" x14ac:dyDescent="0.25"/>
    <row r="62681" ht="30.75" customHeight="1" x14ac:dyDescent="0.25"/>
    <row r="62682" ht="30.75" customHeight="1" x14ac:dyDescent="0.25"/>
    <row r="62683" ht="30.75" customHeight="1" x14ac:dyDescent="0.25"/>
    <row r="62684" ht="30.75" customHeight="1" x14ac:dyDescent="0.25"/>
    <row r="62685" ht="30.75" customHeight="1" x14ac:dyDescent="0.25"/>
    <row r="62686" ht="30.75" customHeight="1" x14ac:dyDescent="0.25"/>
    <row r="62687" ht="30.75" customHeight="1" x14ac:dyDescent="0.25"/>
    <row r="62688" ht="30.75" customHeight="1" x14ac:dyDescent="0.25"/>
    <row r="62689" ht="30.75" customHeight="1" x14ac:dyDescent="0.25"/>
    <row r="62690" ht="30.75" customHeight="1" x14ac:dyDescent="0.25"/>
    <row r="62691" ht="30.75" customHeight="1" x14ac:dyDescent="0.25"/>
    <row r="62692" ht="30.75" customHeight="1" x14ac:dyDescent="0.25"/>
    <row r="62693" ht="30.75" customHeight="1" x14ac:dyDescent="0.25"/>
    <row r="62694" ht="30.75" customHeight="1" x14ac:dyDescent="0.25"/>
    <row r="62695" ht="30.75" customHeight="1" x14ac:dyDescent="0.25"/>
    <row r="62696" ht="30.75" customHeight="1" x14ac:dyDescent="0.25"/>
    <row r="62697" ht="30.75" customHeight="1" x14ac:dyDescent="0.25"/>
    <row r="62698" ht="30.75" customHeight="1" x14ac:dyDescent="0.25"/>
    <row r="62699" ht="30.75" customHeight="1" x14ac:dyDescent="0.25"/>
    <row r="62700" ht="30.75" customHeight="1" x14ac:dyDescent="0.25"/>
    <row r="62701" ht="30.75" customHeight="1" x14ac:dyDescent="0.25"/>
    <row r="62702" ht="30.75" customHeight="1" x14ac:dyDescent="0.25"/>
    <row r="62703" ht="30.75" customHeight="1" x14ac:dyDescent="0.25"/>
    <row r="62704" ht="30.75" customHeight="1" x14ac:dyDescent="0.25"/>
    <row r="62705" ht="30.75" customHeight="1" x14ac:dyDescent="0.25"/>
    <row r="62706" ht="30.75" customHeight="1" x14ac:dyDescent="0.25"/>
    <row r="62707" ht="30.75" customHeight="1" x14ac:dyDescent="0.25"/>
    <row r="62708" ht="30.75" customHeight="1" x14ac:dyDescent="0.25"/>
    <row r="62709" ht="30.75" customHeight="1" x14ac:dyDescent="0.25"/>
    <row r="62710" ht="30.75" customHeight="1" x14ac:dyDescent="0.25"/>
    <row r="62711" ht="30.75" customHeight="1" x14ac:dyDescent="0.25"/>
    <row r="62712" ht="30.75" customHeight="1" x14ac:dyDescent="0.25"/>
    <row r="62713" ht="30.75" customHeight="1" x14ac:dyDescent="0.25"/>
    <row r="62714" ht="30.75" customHeight="1" x14ac:dyDescent="0.25"/>
    <row r="62715" ht="30.75" customHeight="1" x14ac:dyDescent="0.25"/>
    <row r="62716" ht="30.75" customHeight="1" x14ac:dyDescent="0.25"/>
    <row r="62717" ht="30.75" customHeight="1" x14ac:dyDescent="0.25"/>
    <row r="62718" ht="30.75" customHeight="1" x14ac:dyDescent="0.25"/>
    <row r="62719" ht="30.75" customHeight="1" x14ac:dyDescent="0.25"/>
    <row r="62720" ht="30.75" customHeight="1" x14ac:dyDescent="0.25"/>
    <row r="62721" ht="30.75" customHeight="1" x14ac:dyDescent="0.25"/>
    <row r="62722" ht="30.75" customHeight="1" x14ac:dyDescent="0.25"/>
    <row r="62723" ht="30.75" customHeight="1" x14ac:dyDescent="0.25"/>
    <row r="62724" ht="30.75" customHeight="1" x14ac:dyDescent="0.25"/>
    <row r="62725" ht="30.75" customHeight="1" x14ac:dyDescent="0.25"/>
    <row r="62726" ht="30.75" customHeight="1" x14ac:dyDescent="0.25"/>
    <row r="62727" ht="30.75" customHeight="1" x14ac:dyDescent="0.25"/>
    <row r="62728" ht="30.75" customHeight="1" x14ac:dyDescent="0.25"/>
    <row r="62729" ht="30.75" customHeight="1" x14ac:dyDescent="0.25"/>
    <row r="62730" ht="30.75" customHeight="1" x14ac:dyDescent="0.25"/>
    <row r="62731" ht="30.75" customHeight="1" x14ac:dyDescent="0.25"/>
    <row r="62732" ht="30.75" customHeight="1" x14ac:dyDescent="0.25"/>
    <row r="62733" ht="30.75" customHeight="1" x14ac:dyDescent="0.25"/>
    <row r="62734" ht="30.75" customHeight="1" x14ac:dyDescent="0.25"/>
    <row r="62735" ht="30.75" customHeight="1" x14ac:dyDescent="0.25"/>
    <row r="62736" ht="30.75" customHeight="1" x14ac:dyDescent="0.25"/>
    <row r="62737" ht="30.75" customHeight="1" x14ac:dyDescent="0.25"/>
    <row r="62738" ht="30.75" customHeight="1" x14ac:dyDescent="0.25"/>
    <row r="62739" ht="30.75" customHeight="1" x14ac:dyDescent="0.25"/>
    <row r="62740" ht="30.75" customHeight="1" x14ac:dyDescent="0.25"/>
    <row r="62741" ht="30.75" customHeight="1" x14ac:dyDescent="0.25"/>
    <row r="62742" ht="30.75" customHeight="1" x14ac:dyDescent="0.25"/>
    <row r="62743" ht="30.75" customHeight="1" x14ac:dyDescent="0.25"/>
    <row r="62744" ht="30.75" customHeight="1" x14ac:dyDescent="0.25"/>
    <row r="62745" ht="30.75" customHeight="1" x14ac:dyDescent="0.25"/>
    <row r="62746" ht="30.75" customHeight="1" x14ac:dyDescent="0.25"/>
    <row r="62747" ht="30.75" customHeight="1" x14ac:dyDescent="0.25"/>
    <row r="62748" ht="30.75" customHeight="1" x14ac:dyDescent="0.25"/>
    <row r="62749" ht="30.75" customHeight="1" x14ac:dyDescent="0.25"/>
    <row r="62750" ht="30.75" customHeight="1" x14ac:dyDescent="0.25"/>
    <row r="62751" ht="30.75" customHeight="1" x14ac:dyDescent="0.25"/>
    <row r="62752" ht="30.75" customHeight="1" x14ac:dyDescent="0.25"/>
    <row r="62753" ht="30.75" customHeight="1" x14ac:dyDescent="0.25"/>
    <row r="62754" ht="30.75" customHeight="1" x14ac:dyDescent="0.25"/>
    <row r="62755" ht="30.75" customHeight="1" x14ac:dyDescent="0.25"/>
    <row r="62756" ht="30.75" customHeight="1" x14ac:dyDescent="0.25"/>
    <row r="62757" ht="30.75" customHeight="1" x14ac:dyDescent="0.25"/>
    <row r="62758" ht="30.75" customHeight="1" x14ac:dyDescent="0.25"/>
    <row r="62759" ht="30.75" customHeight="1" x14ac:dyDescent="0.25"/>
    <row r="62760" ht="30.75" customHeight="1" x14ac:dyDescent="0.25"/>
    <row r="62761" ht="30.75" customHeight="1" x14ac:dyDescent="0.25"/>
    <row r="62762" ht="30.75" customHeight="1" x14ac:dyDescent="0.25"/>
    <row r="62763" ht="30.75" customHeight="1" x14ac:dyDescent="0.25"/>
    <row r="62764" ht="30.75" customHeight="1" x14ac:dyDescent="0.25"/>
    <row r="62765" ht="30.75" customHeight="1" x14ac:dyDescent="0.25"/>
    <row r="62766" ht="30.75" customHeight="1" x14ac:dyDescent="0.25"/>
    <row r="62767" ht="30.75" customHeight="1" x14ac:dyDescent="0.25"/>
    <row r="62768" ht="30.75" customHeight="1" x14ac:dyDescent="0.25"/>
    <row r="62769" ht="30.75" customHeight="1" x14ac:dyDescent="0.25"/>
    <row r="62770" ht="30.75" customHeight="1" x14ac:dyDescent="0.25"/>
    <row r="62771" ht="30.75" customHeight="1" x14ac:dyDescent="0.25"/>
    <row r="62772" ht="30.75" customHeight="1" x14ac:dyDescent="0.25"/>
    <row r="62773" ht="30.75" customHeight="1" x14ac:dyDescent="0.25"/>
    <row r="62774" ht="30.75" customHeight="1" x14ac:dyDescent="0.25"/>
    <row r="62775" ht="30.75" customHeight="1" x14ac:dyDescent="0.25"/>
    <row r="62776" ht="30.75" customHeight="1" x14ac:dyDescent="0.25"/>
    <row r="62777" ht="30.75" customHeight="1" x14ac:dyDescent="0.25"/>
    <row r="62778" ht="30.75" customHeight="1" x14ac:dyDescent="0.25"/>
    <row r="62779" ht="30.75" customHeight="1" x14ac:dyDescent="0.25"/>
    <row r="62780" ht="30.75" customHeight="1" x14ac:dyDescent="0.25"/>
    <row r="62781" ht="30.75" customHeight="1" x14ac:dyDescent="0.25"/>
    <row r="62782" ht="30.75" customHeight="1" x14ac:dyDescent="0.25"/>
    <row r="62783" ht="30.75" customHeight="1" x14ac:dyDescent="0.25"/>
    <row r="62784" ht="30.75" customHeight="1" x14ac:dyDescent="0.25"/>
    <row r="62785" ht="30.75" customHeight="1" x14ac:dyDescent="0.25"/>
    <row r="62786" ht="30.75" customHeight="1" x14ac:dyDescent="0.25"/>
    <row r="62787" ht="30.75" customHeight="1" x14ac:dyDescent="0.25"/>
    <row r="62788" ht="30.75" customHeight="1" x14ac:dyDescent="0.25"/>
    <row r="62789" ht="30.75" customHeight="1" x14ac:dyDescent="0.25"/>
    <row r="62790" ht="30.75" customHeight="1" x14ac:dyDescent="0.25"/>
    <row r="62791" ht="30.75" customHeight="1" x14ac:dyDescent="0.25"/>
    <row r="62792" ht="30.75" customHeight="1" x14ac:dyDescent="0.25"/>
    <row r="62793" ht="30.75" customHeight="1" x14ac:dyDescent="0.25"/>
    <row r="62794" ht="30.75" customHeight="1" x14ac:dyDescent="0.25"/>
    <row r="62795" ht="30.75" customHeight="1" x14ac:dyDescent="0.25"/>
    <row r="62796" ht="30.75" customHeight="1" x14ac:dyDescent="0.25"/>
    <row r="62797" ht="30.75" customHeight="1" x14ac:dyDescent="0.25"/>
    <row r="62798" ht="30.75" customHeight="1" x14ac:dyDescent="0.25"/>
    <row r="62799" ht="30.75" customHeight="1" x14ac:dyDescent="0.25"/>
    <row r="62800" ht="30.75" customHeight="1" x14ac:dyDescent="0.25"/>
    <row r="62801" ht="30.75" customHeight="1" x14ac:dyDescent="0.25"/>
    <row r="62802" ht="30.75" customHeight="1" x14ac:dyDescent="0.25"/>
    <row r="62803" ht="30.75" customHeight="1" x14ac:dyDescent="0.25"/>
    <row r="62804" ht="30.75" customHeight="1" x14ac:dyDescent="0.25"/>
    <row r="62805" ht="30.75" customHeight="1" x14ac:dyDescent="0.25"/>
    <row r="62806" ht="30.75" customHeight="1" x14ac:dyDescent="0.25"/>
    <row r="62807" ht="30.75" customHeight="1" x14ac:dyDescent="0.25"/>
    <row r="62808" ht="30.75" customHeight="1" x14ac:dyDescent="0.25"/>
    <row r="62809" ht="30.75" customHeight="1" x14ac:dyDescent="0.25"/>
    <row r="62810" ht="30.75" customHeight="1" x14ac:dyDescent="0.25"/>
    <row r="62811" ht="30.75" customHeight="1" x14ac:dyDescent="0.25"/>
    <row r="62812" ht="30.75" customHeight="1" x14ac:dyDescent="0.25"/>
    <row r="62813" ht="30.75" customHeight="1" x14ac:dyDescent="0.25"/>
    <row r="62814" ht="30.75" customHeight="1" x14ac:dyDescent="0.25"/>
    <row r="62815" ht="30.75" customHeight="1" x14ac:dyDescent="0.25"/>
    <row r="62816" ht="30.75" customHeight="1" x14ac:dyDescent="0.25"/>
    <row r="62817" ht="30.75" customHeight="1" x14ac:dyDescent="0.25"/>
    <row r="62818" ht="30.75" customHeight="1" x14ac:dyDescent="0.25"/>
    <row r="62819" ht="30.75" customHeight="1" x14ac:dyDescent="0.25"/>
    <row r="62820" ht="30.75" customHeight="1" x14ac:dyDescent="0.25"/>
    <row r="62821" ht="30.75" customHeight="1" x14ac:dyDescent="0.25"/>
    <row r="62822" ht="30.75" customHeight="1" x14ac:dyDescent="0.25"/>
    <row r="62823" ht="30.75" customHeight="1" x14ac:dyDescent="0.25"/>
    <row r="62824" ht="30.75" customHeight="1" x14ac:dyDescent="0.25"/>
    <row r="62825" ht="30.75" customHeight="1" x14ac:dyDescent="0.25"/>
    <row r="62826" ht="30.75" customHeight="1" x14ac:dyDescent="0.25"/>
    <row r="62827" ht="30.75" customHeight="1" x14ac:dyDescent="0.25"/>
    <row r="62828" ht="30.75" customHeight="1" x14ac:dyDescent="0.25"/>
    <row r="62829" ht="30.75" customHeight="1" x14ac:dyDescent="0.25"/>
    <row r="62830" ht="30.75" customHeight="1" x14ac:dyDescent="0.25"/>
    <row r="62831" ht="30.75" customHeight="1" x14ac:dyDescent="0.25"/>
    <row r="62832" ht="30.75" customHeight="1" x14ac:dyDescent="0.25"/>
    <row r="62833" ht="30.75" customHeight="1" x14ac:dyDescent="0.25"/>
    <row r="62834" ht="30.75" customHeight="1" x14ac:dyDescent="0.25"/>
    <row r="62835" ht="30.75" customHeight="1" x14ac:dyDescent="0.25"/>
    <row r="62836" ht="30.75" customHeight="1" x14ac:dyDescent="0.25"/>
    <row r="62837" ht="30.75" customHeight="1" x14ac:dyDescent="0.25"/>
    <row r="62838" ht="30.75" customHeight="1" x14ac:dyDescent="0.25"/>
    <row r="62839" ht="30.75" customHeight="1" x14ac:dyDescent="0.25"/>
    <row r="62840" ht="30.75" customHeight="1" x14ac:dyDescent="0.25"/>
    <row r="62841" ht="30.75" customHeight="1" x14ac:dyDescent="0.25"/>
    <row r="62842" ht="30.75" customHeight="1" x14ac:dyDescent="0.25"/>
    <row r="62843" ht="30.75" customHeight="1" x14ac:dyDescent="0.25"/>
    <row r="62844" ht="30.75" customHeight="1" x14ac:dyDescent="0.25"/>
    <row r="62845" ht="30.75" customHeight="1" x14ac:dyDescent="0.25"/>
    <row r="62846" ht="30.75" customHeight="1" x14ac:dyDescent="0.25"/>
    <row r="62847" ht="30.75" customHeight="1" x14ac:dyDescent="0.25"/>
    <row r="62848" ht="30.75" customHeight="1" x14ac:dyDescent="0.25"/>
    <row r="62849" ht="30.75" customHeight="1" x14ac:dyDescent="0.25"/>
    <row r="62850" ht="30.75" customHeight="1" x14ac:dyDescent="0.25"/>
    <row r="62851" ht="30.75" customHeight="1" x14ac:dyDescent="0.25"/>
    <row r="62852" ht="30.75" customHeight="1" x14ac:dyDescent="0.25"/>
    <row r="62853" ht="30.75" customHeight="1" x14ac:dyDescent="0.25"/>
    <row r="62854" ht="30.75" customHeight="1" x14ac:dyDescent="0.25"/>
    <row r="62855" ht="30.75" customHeight="1" x14ac:dyDescent="0.25"/>
    <row r="62856" ht="30.75" customHeight="1" x14ac:dyDescent="0.25"/>
    <row r="62857" ht="30.75" customHeight="1" x14ac:dyDescent="0.25"/>
    <row r="62858" ht="30.75" customHeight="1" x14ac:dyDescent="0.25"/>
    <row r="62859" ht="30.75" customHeight="1" x14ac:dyDescent="0.25"/>
    <row r="62860" ht="30.75" customHeight="1" x14ac:dyDescent="0.25"/>
    <row r="62861" ht="30.75" customHeight="1" x14ac:dyDescent="0.25"/>
    <row r="62862" ht="30.75" customHeight="1" x14ac:dyDescent="0.25"/>
    <row r="62863" ht="30.75" customHeight="1" x14ac:dyDescent="0.25"/>
    <row r="62864" ht="30.75" customHeight="1" x14ac:dyDescent="0.25"/>
    <row r="62865" ht="30.75" customHeight="1" x14ac:dyDescent="0.25"/>
    <row r="62866" ht="30.75" customHeight="1" x14ac:dyDescent="0.25"/>
    <row r="62867" ht="30.75" customHeight="1" x14ac:dyDescent="0.25"/>
    <row r="62868" ht="30.75" customHeight="1" x14ac:dyDescent="0.25"/>
    <row r="62869" ht="30.75" customHeight="1" x14ac:dyDescent="0.25"/>
    <row r="62870" ht="30.75" customHeight="1" x14ac:dyDescent="0.25"/>
    <row r="62871" ht="30.75" customHeight="1" x14ac:dyDescent="0.25"/>
    <row r="62872" ht="30.75" customHeight="1" x14ac:dyDescent="0.25"/>
    <row r="62873" ht="30.75" customHeight="1" x14ac:dyDescent="0.25"/>
    <row r="62874" ht="30.75" customHeight="1" x14ac:dyDescent="0.25"/>
    <row r="62875" ht="30.75" customHeight="1" x14ac:dyDescent="0.25"/>
    <row r="62876" ht="30.75" customHeight="1" x14ac:dyDescent="0.25"/>
    <row r="62877" ht="30.75" customHeight="1" x14ac:dyDescent="0.25"/>
    <row r="62878" ht="30.75" customHeight="1" x14ac:dyDescent="0.25"/>
    <row r="62879" ht="30.75" customHeight="1" x14ac:dyDescent="0.25"/>
    <row r="62880" ht="30.75" customHeight="1" x14ac:dyDescent="0.25"/>
    <row r="62881" ht="30.75" customHeight="1" x14ac:dyDescent="0.25"/>
    <row r="62882" ht="30.75" customHeight="1" x14ac:dyDescent="0.25"/>
    <row r="62883" ht="30.75" customHeight="1" x14ac:dyDescent="0.25"/>
    <row r="62884" ht="30.75" customHeight="1" x14ac:dyDescent="0.25"/>
    <row r="62885" ht="30.75" customHeight="1" x14ac:dyDescent="0.25"/>
    <row r="62886" ht="30.75" customHeight="1" x14ac:dyDescent="0.25"/>
    <row r="62887" ht="30.75" customHeight="1" x14ac:dyDescent="0.25"/>
    <row r="62888" ht="30.75" customHeight="1" x14ac:dyDescent="0.25"/>
    <row r="62889" ht="30.75" customHeight="1" x14ac:dyDescent="0.25"/>
    <row r="62890" ht="30.75" customHeight="1" x14ac:dyDescent="0.25"/>
    <row r="62891" ht="30.75" customHeight="1" x14ac:dyDescent="0.25"/>
    <row r="62892" ht="30.75" customHeight="1" x14ac:dyDescent="0.25"/>
    <row r="62893" ht="30.75" customHeight="1" x14ac:dyDescent="0.25"/>
    <row r="62894" ht="30.75" customHeight="1" x14ac:dyDescent="0.25"/>
    <row r="62895" ht="30.75" customHeight="1" x14ac:dyDescent="0.25"/>
    <row r="62896" ht="30.75" customHeight="1" x14ac:dyDescent="0.25"/>
    <row r="62897" ht="30.75" customHeight="1" x14ac:dyDescent="0.25"/>
    <row r="62898" ht="30.75" customHeight="1" x14ac:dyDescent="0.25"/>
    <row r="62899" ht="30.75" customHeight="1" x14ac:dyDescent="0.25"/>
    <row r="62900" ht="30.75" customHeight="1" x14ac:dyDescent="0.25"/>
    <row r="62901" ht="30.75" customHeight="1" x14ac:dyDescent="0.25"/>
    <row r="62902" ht="30.75" customHeight="1" x14ac:dyDescent="0.25"/>
    <row r="62903" ht="30.75" customHeight="1" x14ac:dyDescent="0.25"/>
    <row r="62904" ht="30.75" customHeight="1" x14ac:dyDescent="0.25"/>
    <row r="62905" ht="30.75" customHeight="1" x14ac:dyDescent="0.25"/>
    <row r="62906" ht="30.75" customHeight="1" x14ac:dyDescent="0.25"/>
    <row r="62907" ht="30.75" customHeight="1" x14ac:dyDescent="0.25"/>
    <row r="62908" ht="30.75" customHeight="1" x14ac:dyDescent="0.25"/>
    <row r="62909" ht="30.75" customHeight="1" x14ac:dyDescent="0.25"/>
    <row r="62910" ht="30.75" customHeight="1" x14ac:dyDescent="0.25"/>
    <row r="62911" ht="30.75" customHeight="1" x14ac:dyDescent="0.25"/>
    <row r="62912" ht="30.75" customHeight="1" x14ac:dyDescent="0.25"/>
    <row r="62913" ht="30.75" customHeight="1" x14ac:dyDescent="0.25"/>
    <row r="62914" ht="30.75" customHeight="1" x14ac:dyDescent="0.25"/>
    <row r="62915" ht="30.75" customHeight="1" x14ac:dyDescent="0.25"/>
    <row r="62916" ht="30.75" customHeight="1" x14ac:dyDescent="0.25"/>
    <row r="62917" ht="30.75" customHeight="1" x14ac:dyDescent="0.25"/>
    <row r="62918" ht="30.75" customHeight="1" x14ac:dyDescent="0.25"/>
    <row r="62919" ht="30.75" customHeight="1" x14ac:dyDescent="0.25"/>
    <row r="62920" ht="30.75" customHeight="1" x14ac:dyDescent="0.25"/>
    <row r="62921" ht="30.75" customHeight="1" x14ac:dyDescent="0.25"/>
    <row r="62922" ht="30.75" customHeight="1" x14ac:dyDescent="0.25"/>
    <row r="62923" ht="30.75" customHeight="1" x14ac:dyDescent="0.25"/>
    <row r="62924" ht="30.75" customHeight="1" x14ac:dyDescent="0.25"/>
    <row r="62925" ht="30.75" customHeight="1" x14ac:dyDescent="0.25"/>
    <row r="62926" ht="30.75" customHeight="1" x14ac:dyDescent="0.25"/>
    <row r="62927" ht="30.75" customHeight="1" x14ac:dyDescent="0.25"/>
    <row r="62928" ht="30.75" customHeight="1" x14ac:dyDescent="0.25"/>
    <row r="62929" ht="30.75" customHeight="1" x14ac:dyDescent="0.25"/>
    <row r="62930" ht="30.75" customHeight="1" x14ac:dyDescent="0.25"/>
    <row r="62931" ht="30.75" customHeight="1" x14ac:dyDescent="0.25"/>
    <row r="62932" ht="30.75" customHeight="1" x14ac:dyDescent="0.25"/>
    <row r="62933" ht="30.75" customHeight="1" x14ac:dyDescent="0.25"/>
    <row r="62934" ht="30.75" customHeight="1" x14ac:dyDescent="0.25"/>
    <row r="62935" ht="30.75" customHeight="1" x14ac:dyDescent="0.25"/>
    <row r="62936" ht="30.75" customHeight="1" x14ac:dyDescent="0.25"/>
    <row r="62937" ht="30.75" customHeight="1" x14ac:dyDescent="0.25"/>
    <row r="62938" ht="30.75" customHeight="1" x14ac:dyDescent="0.25"/>
    <row r="62939" ht="30.75" customHeight="1" x14ac:dyDescent="0.25"/>
    <row r="62940" ht="30.75" customHeight="1" x14ac:dyDescent="0.25"/>
    <row r="62941" ht="30.75" customHeight="1" x14ac:dyDescent="0.25"/>
    <row r="62942" ht="30.75" customHeight="1" x14ac:dyDescent="0.25"/>
    <row r="62943" ht="30.75" customHeight="1" x14ac:dyDescent="0.25"/>
    <row r="62944" ht="30.75" customHeight="1" x14ac:dyDescent="0.25"/>
    <row r="62945" ht="30.75" customHeight="1" x14ac:dyDescent="0.25"/>
    <row r="62946" ht="30.75" customHeight="1" x14ac:dyDescent="0.25"/>
    <row r="62947" ht="30.75" customHeight="1" x14ac:dyDescent="0.25"/>
    <row r="62948" ht="30.75" customHeight="1" x14ac:dyDescent="0.25"/>
    <row r="62949" ht="30.75" customHeight="1" x14ac:dyDescent="0.25"/>
    <row r="62950" ht="30.75" customHeight="1" x14ac:dyDescent="0.25"/>
    <row r="62951" ht="30.75" customHeight="1" x14ac:dyDescent="0.25"/>
    <row r="62952" ht="30.75" customHeight="1" x14ac:dyDescent="0.25"/>
    <row r="62953" ht="30.75" customHeight="1" x14ac:dyDescent="0.25"/>
    <row r="62954" ht="30.75" customHeight="1" x14ac:dyDescent="0.25"/>
    <row r="62955" ht="30.75" customHeight="1" x14ac:dyDescent="0.25"/>
    <row r="62956" ht="30.75" customHeight="1" x14ac:dyDescent="0.25"/>
    <row r="62957" ht="30.75" customHeight="1" x14ac:dyDescent="0.25"/>
    <row r="62958" ht="30.75" customHeight="1" x14ac:dyDescent="0.25"/>
    <row r="62959" ht="30.75" customHeight="1" x14ac:dyDescent="0.25"/>
    <row r="62960" ht="30.75" customHeight="1" x14ac:dyDescent="0.25"/>
    <row r="62961" ht="30.75" customHeight="1" x14ac:dyDescent="0.25"/>
    <row r="62962" ht="30.75" customHeight="1" x14ac:dyDescent="0.25"/>
    <row r="62963" ht="30.75" customHeight="1" x14ac:dyDescent="0.25"/>
    <row r="62964" ht="30.75" customHeight="1" x14ac:dyDescent="0.25"/>
    <row r="62965" ht="30.75" customHeight="1" x14ac:dyDescent="0.25"/>
    <row r="62966" ht="30.75" customHeight="1" x14ac:dyDescent="0.25"/>
    <row r="62967" ht="30.75" customHeight="1" x14ac:dyDescent="0.25"/>
    <row r="62968" ht="30.75" customHeight="1" x14ac:dyDescent="0.25"/>
    <row r="62969" ht="30.75" customHeight="1" x14ac:dyDescent="0.25"/>
    <row r="62970" ht="30.75" customHeight="1" x14ac:dyDescent="0.25"/>
    <row r="62971" ht="30.75" customHeight="1" x14ac:dyDescent="0.25"/>
    <row r="62972" ht="30.75" customHeight="1" x14ac:dyDescent="0.25"/>
    <row r="62973" ht="30.75" customHeight="1" x14ac:dyDescent="0.25"/>
    <row r="62974" ht="30.75" customHeight="1" x14ac:dyDescent="0.25"/>
    <row r="62975" ht="30.75" customHeight="1" x14ac:dyDescent="0.25"/>
    <row r="62976" ht="30.75" customHeight="1" x14ac:dyDescent="0.25"/>
    <row r="62977" ht="30.75" customHeight="1" x14ac:dyDescent="0.25"/>
    <row r="62978" ht="30.75" customHeight="1" x14ac:dyDescent="0.25"/>
    <row r="62979" ht="30.75" customHeight="1" x14ac:dyDescent="0.25"/>
    <row r="62980" ht="30.75" customHeight="1" x14ac:dyDescent="0.25"/>
    <row r="62981" ht="30.75" customHeight="1" x14ac:dyDescent="0.25"/>
    <row r="62982" ht="30.75" customHeight="1" x14ac:dyDescent="0.25"/>
    <row r="62983" ht="30.75" customHeight="1" x14ac:dyDescent="0.25"/>
    <row r="62984" ht="30.75" customHeight="1" x14ac:dyDescent="0.25"/>
    <row r="62985" ht="30.75" customHeight="1" x14ac:dyDescent="0.25"/>
    <row r="62986" ht="30.75" customHeight="1" x14ac:dyDescent="0.25"/>
    <row r="62987" ht="30.75" customHeight="1" x14ac:dyDescent="0.25"/>
    <row r="62988" ht="30.75" customHeight="1" x14ac:dyDescent="0.25"/>
    <row r="62989" ht="30.75" customHeight="1" x14ac:dyDescent="0.25"/>
    <row r="62990" ht="30.75" customHeight="1" x14ac:dyDescent="0.25"/>
    <row r="62991" ht="30.75" customHeight="1" x14ac:dyDescent="0.25"/>
    <row r="62992" ht="30.75" customHeight="1" x14ac:dyDescent="0.25"/>
    <row r="62993" ht="30.75" customHeight="1" x14ac:dyDescent="0.25"/>
    <row r="62994" ht="30.75" customHeight="1" x14ac:dyDescent="0.25"/>
    <row r="62995" ht="30.75" customHeight="1" x14ac:dyDescent="0.25"/>
    <row r="62996" ht="30.75" customHeight="1" x14ac:dyDescent="0.25"/>
    <row r="62997" ht="30.75" customHeight="1" x14ac:dyDescent="0.25"/>
    <row r="62998" ht="30.75" customHeight="1" x14ac:dyDescent="0.25"/>
    <row r="62999" ht="30.75" customHeight="1" x14ac:dyDescent="0.25"/>
    <row r="63000" ht="30.75" customHeight="1" x14ac:dyDescent="0.25"/>
    <row r="63001" ht="30.75" customHeight="1" x14ac:dyDescent="0.25"/>
    <row r="63002" ht="30.75" customHeight="1" x14ac:dyDescent="0.25"/>
    <row r="63003" ht="30.75" customHeight="1" x14ac:dyDescent="0.25"/>
    <row r="63004" ht="30.75" customHeight="1" x14ac:dyDescent="0.25"/>
    <row r="63005" ht="30.75" customHeight="1" x14ac:dyDescent="0.25"/>
    <row r="63006" ht="30.75" customHeight="1" x14ac:dyDescent="0.25"/>
    <row r="63007" ht="30.75" customHeight="1" x14ac:dyDescent="0.25"/>
    <row r="63008" ht="30.75" customHeight="1" x14ac:dyDescent="0.25"/>
    <row r="63009" ht="30.75" customHeight="1" x14ac:dyDescent="0.25"/>
    <row r="63010" ht="30.75" customHeight="1" x14ac:dyDescent="0.25"/>
    <row r="63011" ht="30.75" customHeight="1" x14ac:dyDescent="0.25"/>
    <row r="63012" ht="30.75" customHeight="1" x14ac:dyDescent="0.25"/>
    <row r="63013" ht="30.75" customHeight="1" x14ac:dyDescent="0.25"/>
    <row r="63014" ht="30.75" customHeight="1" x14ac:dyDescent="0.25"/>
    <row r="63015" ht="30.75" customHeight="1" x14ac:dyDescent="0.25"/>
    <row r="63016" ht="30.75" customHeight="1" x14ac:dyDescent="0.25"/>
    <row r="63017" ht="30.75" customHeight="1" x14ac:dyDescent="0.25"/>
    <row r="63018" ht="30.75" customHeight="1" x14ac:dyDescent="0.25"/>
    <row r="63019" ht="30.75" customHeight="1" x14ac:dyDescent="0.25"/>
    <row r="63020" ht="30.75" customHeight="1" x14ac:dyDescent="0.25"/>
    <row r="63021" ht="30.75" customHeight="1" x14ac:dyDescent="0.25"/>
    <row r="63022" ht="30.75" customHeight="1" x14ac:dyDescent="0.25"/>
    <row r="63023" ht="30.75" customHeight="1" x14ac:dyDescent="0.25"/>
    <row r="63024" ht="30.75" customHeight="1" x14ac:dyDescent="0.25"/>
    <row r="63025" ht="30.75" customHeight="1" x14ac:dyDescent="0.25"/>
    <row r="63026" ht="30.75" customHeight="1" x14ac:dyDescent="0.25"/>
    <row r="63027" ht="30.75" customHeight="1" x14ac:dyDescent="0.25"/>
    <row r="63028" ht="30.75" customHeight="1" x14ac:dyDescent="0.25"/>
    <row r="63029" ht="30.75" customHeight="1" x14ac:dyDescent="0.25"/>
    <row r="63030" ht="30.75" customHeight="1" x14ac:dyDescent="0.25"/>
    <row r="63031" ht="30.75" customHeight="1" x14ac:dyDescent="0.25"/>
    <row r="63032" ht="30.75" customHeight="1" x14ac:dyDescent="0.25"/>
    <row r="63033" ht="30.75" customHeight="1" x14ac:dyDescent="0.25"/>
    <row r="63034" ht="30.75" customHeight="1" x14ac:dyDescent="0.25"/>
    <row r="63035" ht="30.75" customHeight="1" x14ac:dyDescent="0.25"/>
    <row r="63036" ht="30.75" customHeight="1" x14ac:dyDescent="0.25"/>
    <row r="63037" ht="30.75" customHeight="1" x14ac:dyDescent="0.25"/>
    <row r="63038" ht="30.75" customHeight="1" x14ac:dyDescent="0.25"/>
    <row r="63039" ht="30.75" customHeight="1" x14ac:dyDescent="0.25"/>
    <row r="63040" ht="30.75" customHeight="1" x14ac:dyDescent="0.25"/>
    <row r="63041" ht="30.75" customHeight="1" x14ac:dyDescent="0.25"/>
    <row r="63042" ht="30.75" customHeight="1" x14ac:dyDescent="0.25"/>
    <row r="63043" ht="30.75" customHeight="1" x14ac:dyDescent="0.25"/>
    <row r="63044" ht="30.75" customHeight="1" x14ac:dyDescent="0.25"/>
    <row r="63045" ht="30.75" customHeight="1" x14ac:dyDescent="0.25"/>
    <row r="63046" ht="30.75" customHeight="1" x14ac:dyDescent="0.25"/>
    <row r="63047" ht="30.75" customHeight="1" x14ac:dyDescent="0.25"/>
    <row r="63048" ht="30.75" customHeight="1" x14ac:dyDescent="0.25"/>
    <row r="63049" ht="30.75" customHeight="1" x14ac:dyDescent="0.25"/>
    <row r="63050" ht="30.75" customHeight="1" x14ac:dyDescent="0.25"/>
    <row r="63051" ht="30.75" customHeight="1" x14ac:dyDescent="0.25"/>
    <row r="63052" ht="30.75" customHeight="1" x14ac:dyDescent="0.25"/>
    <row r="63053" ht="30.75" customHeight="1" x14ac:dyDescent="0.25"/>
    <row r="63054" ht="30.75" customHeight="1" x14ac:dyDescent="0.25"/>
    <row r="63055" ht="30.75" customHeight="1" x14ac:dyDescent="0.25"/>
    <row r="63056" ht="30.75" customHeight="1" x14ac:dyDescent="0.25"/>
    <row r="63057" ht="30.75" customHeight="1" x14ac:dyDescent="0.25"/>
    <row r="63058" ht="30.75" customHeight="1" x14ac:dyDescent="0.25"/>
    <row r="63059" ht="30.75" customHeight="1" x14ac:dyDescent="0.25"/>
    <row r="63060" ht="30.75" customHeight="1" x14ac:dyDescent="0.25"/>
    <row r="63061" ht="30.75" customHeight="1" x14ac:dyDescent="0.25"/>
    <row r="63062" ht="30.75" customHeight="1" x14ac:dyDescent="0.25"/>
    <row r="63063" ht="30.75" customHeight="1" x14ac:dyDescent="0.25"/>
    <row r="63064" ht="30.75" customHeight="1" x14ac:dyDescent="0.25"/>
    <row r="63065" ht="30.75" customHeight="1" x14ac:dyDescent="0.25"/>
    <row r="63066" ht="30.75" customHeight="1" x14ac:dyDescent="0.25"/>
    <row r="63067" ht="30.75" customHeight="1" x14ac:dyDescent="0.25"/>
    <row r="63068" ht="30.75" customHeight="1" x14ac:dyDescent="0.25"/>
    <row r="63069" ht="30.75" customHeight="1" x14ac:dyDescent="0.25"/>
    <row r="63070" ht="30.75" customHeight="1" x14ac:dyDescent="0.25"/>
    <row r="63071" ht="30.75" customHeight="1" x14ac:dyDescent="0.25"/>
    <row r="63072" ht="30.75" customHeight="1" x14ac:dyDescent="0.25"/>
    <row r="63073" ht="30.75" customHeight="1" x14ac:dyDescent="0.25"/>
    <row r="63074" ht="30.75" customHeight="1" x14ac:dyDescent="0.25"/>
    <row r="63075" ht="30.75" customHeight="1" x14ac:dyDescent="0.25"/>
    <row r="63076" ht="30.75" customHeight="1" x14ac:dyDescent="0.25"/>
    <row r="63077" ht="30.75" customHeight="1" x14ac:dyDescent="0.25"/>
    <row r="63078" ht="30.75" customHeight="1" x14ac:dyDescent="0.25"/>
    <row r="63079" ht="30.75" customHeight="1" x14ac:dyDescent="0.25"/>
    <row r="63080" ht="30.75" customHeight="1" x14ac:dyDescent="0.25"/>
    <row r="63081" ht="30.75" customHeight="1" x14ac:dyDescent="0.25"/>
    <row r="63082" ht="30.75" customHeight="1" x14ac:dyDescent="0.25"/>
    <row r="63083" ht="30.75" customHeight="1" x14ac:dyDescent="0.25"/>
    <row r="63084" ht="30.75" customHeight="1" x14ac:dyDescent="0.25"/>
    <row r="63085" ht="30.75" customHeight="1" x14ac:dyDescent="0.25"/>
    <row r="63086" ht="30.75" customHeight="1" x14ac:dyDescent="0.25"/>
    <row r="63087" ht="30.75" customHeight="1" x14ac:dyDescent="0.25"/>
    <row r="63088" ht="30.75" customHeight="1" x14ac:dyDescent="0.25"/>
    <row r="63089" ht="30.75" customHeight="1" x14ac:dyDescent="0.25"/>
    <row r="63090" ht="30.75" customHeight="1" x14ac:dyDescent="0.25"/>
    <row r="63091" ht="30.75" customHeight="1" x14ac:dyDescent="0.25"/>
    <row r="63092" ht="30.75" customHeight="1" x14ac:dyDescent="0.25"/>
    <row r="63093" ht="30.75" customHeight="1" x14ac:dyDescent="0.25"/>
    <row r="63094" ht="30.75" customHeight="1" x14ac:dyDescent="0.25"/>
    <row r="63095" ht="30.75" customHeight="1" x14ac:dyDescent="0.25"/>
    <row r="63096" ht="30.75" customHeight="1" x14ac:dyDescent="0.25"/>
    <row r="63097" ht="30.75" customHeight="1" x14ac:dyDescent="0.25"/>
    <row r="63098" ht="30.75" customHeight="1" x14ac:dyDescent="0.25"/>
    <row r="63099" ht="30.75" customHeight="1" x14ac:dyDescent="0.25"/>
    <row r="63100" ht="30.75" customHeight="1" x14ac:dyDescent="0.25"/>
    <row r="63101" ht="30.75" customHeight="1" x14ac:dyDescent="0.25"/>
    <row r="63102" ht="30.75" customHeight="1" x14ac:dyDescent="0.25"/>
    <row r="63103" ht="30.75" customHeight="1" x14ac:dyDescent="0.25"/>
    <row r="63104" ht="30.75" customHeight="1" x14ac:dyDescent="0.25"/>
    <row r="63105" ht="30.75" customHeight="1" x14ac:dyDescent="0.25"/>
    <row r="63106" ht="30.75" customHeight="1" x14ac:dyDescent="0.25"/>
    <row r="63107" ht="30.75" customHeight="1" x14ac:dyDescent="0.25"/>
    <row r="63108" ht="30.75" customHeight="1" x14ac:dyDescent="0.25"/>
    <row r="63109" ht="30.75" customHeight="1" x14ac:dyDescent="0.25"/>
    <row r="63110" ht="30.75" customHeight="1" x14ac:dyDescent="0.25"/>
    <row r="63111" ht="30.75" customHeight="1" x14ac:dyDescent="0.25"/>
    <row r="63112" ht="30.75" customHeight="1" x14ac:dyDescent="0.25"/>
    <row r="63113" ht="30.75" customHeight="1" x14ac:dyDescent="0.25"/>
    <row r="63114" ht="30.75" customHeight="1" x14ac:dyDescent="0.25"/>
    <row r="63115" ht="30.75" customHeight="1" x14ac:dyDescent="0.25"/>
    <row r="63116" ht="30.75" customHeight="1" x14ac:dyDescent="0.25"/>
    <row r="63117" ht="30.75" customHeight="1" x14ac:dyDescent="0.25"/>
    <row r="63118" ht="30.75" customHeight="1" x14ac:dyDescent="0.25"/>
    <row r="63119" ht="30.75" customHeight="1" x14ac:dyDescent="0.25"/>
    <row r="63120" ht="30.75" customHeight="1" x14ac:dyDescent="0.25"/>
    <row r="63121" ht="30.75" customHeight="1" x14ac:dyDescent="0.25"/>
    <row r="63122" ht="30.75" customHeight="1" x14ac:dyDescent="0.25"/>
    <row r="63123" ht="30.75" customHeight="1" x14ac:dyDescent="0.25"/>
    <row r="63124" ht="30.75" customHeight="1" x14ac:dyDescent="0.25"/>
    <row r="63125" ht="30.75" customHeight="1" x14ac:dyDescent="0.25"/>
    <row r="63126" ht="30.75" customHeight="1" x14ac:dyDescent="0.25"/>
    <row r="63127" ht="30.75" customHeight="1" x14ac:dyDescent="0.25"/>
    <row r="63128" ht="30.75" customHeight="1" x14ac:dyDescent="0.25"/>
    <row r="63129" ht="30.75" customHeight="1" x14ac:dyDescent="0.25"/>
    <row r="63130" ht="30.75" customHeight="1" x14ac:dyDescent="0.25"/>
    <row r="63131" ht="30.75" customHeight="1" x14ac:dyDescent="0.25"/>
    <row r="63132" ht="30.75" customHeight="1" x14ac:dyDescent="0.25"/>
    <row r="63133" ht="30.75" customHeight="1" x14ac:dyDescent="0.25"/>
    <row r="63134" ht="30.75" customHeight="1" x14ac:dyDescent="0.25"/>
    <row r="63135" ht="30.75" customHeight="1" x14ac:dyDescent="0.25"/>
    <row r="63136" ht="30.75" customHeight="1" x14ac:dyDescent="0.25"/>
    <row r="63137" ht="30.75" customHeight="1" x14ac:dyDescent="0.25"/>
    <row r="63138" ht="30.75" customHeight="1" x14ac:dyDescent="0.25"/>
    <row r="63139" ht="30.75" customHeight="1" x14ac:dyDescent="0.25"/>
    <row r="63140" ht="30.75" customHeight="1" x14ac:dyDescent="0.25"/>
    <row r="63141" ht="30.75" customHeight="1" x14ac:dyDescent="0.25"/>
    <row r="63142" ht="30.75" customHeight="1" x14ac:dyDescent="0.25"/>
    <row r="63143" ht="30.75" customHeight="1" x14ac:dyDescent="0.25"/>
    <row r="63144" ht="30.75" customHeight="1" x14ac:dyDescent="0.25"/>
    <row r="63145" ht="30.75" customHeight="1" x14ac:dyDescent="0.25"/>
    <row r="63146" ht="30.75" customHeight="1" x14ac:dyDescent="0.25"/>
    <row r="63147" ht="30.75" customHeight="1" x14ac:dyDescent="0.25"/>
    <row r="63148" ht="30.75" customHeight="1" x14ac:dyDescent="0.25"/>
    <row r="63149" ht="30.75" customHeight="1" x14ac:dyDescent="0.25"/>
    <row r="63150" ht="30.75" customHeight="1" x14ac:dyDescent="0.25"/>
    <row r="63151" ht="30.75" customHeight="1" x14ac:dyDescent="0.25"/>
    <row r="63152" ht="30.75" customHeight="1" x14ac:dyDescent="0.25"/>
    <row r="63153" ht="30.75" customHeight="1" x14ac:dyDescent="0.25"/>
    <row r="63154" ht="30.75" customHeight="1" x14ac:dyDescent="0.25"/>
    <row r="63155" ht="30.75" customHeight="1" x14ac:dyDescent="0.25"/>
    <row r="63156" ht="30.75" customHeight="1" x14ac:dyDescent="0.25"/>
    <row r="63157" ht="30.75" customHeight="1" x14ac:dyDescent="0.25"/>
    <row r="63158" ht="30.75" customHeight="1" x14ac:dyDescent="0.25"/>
    <row r="63159" ht="30.75" customHeight="1" x14ac:dyDescent="0.25"/>
    <row r="63160" ht="30.75" customHeight="1" x14ac:dyDescent="0.25"/>
    <row r="63161" ht="30.75" customHeight="1" x14ac:dyDescent="0.25"/>
    <row r="63162" ht="30.75" customHeight="1" x14ac:dyDescent="0.25"/>
    <row r="63163" ht="30.75" customHeight="1" x14ac:dyDescent="0.25"/>
    <row r="63164" ht="30.75" customHeight="1" x14ac:dyDescent="0.25"/>
    <row r="63165" ht="30.75" customHeight="1" x14ac:dyDescent="0.25"/>
    <row r="63166" ht="30.75" customHeight="1" x14ac:dyDescent="0.25"/>
    <row r="63167" ht="30.75" customHeight="1" x14ac:dyDescent="0.25"/>
    <row r="63168" ht="30.75" customHeight="1" x14ac:dyDescent="0.25"/>
    <row r="63169" ht="30.75" customHeight="1" x14ac:dyDescent="0.25"/>
    <row r="63170" ht="30.75" customHeight="1" x14ac:dyDescent="0.25"/>
    <row r="63171" ht="30.75" customHeight="1" x14ac:dyDescent="0.25"/>
    <row r="63172" ht="30.75" customHeight="1" x14ac:dyDescent="0.25"/>
    <row r="63173" ht="30.75" customHeight="1" x14ac:dyDescent="0.25"/>
    <row r="63174" ht="30.75" customHeight="1" x14ac:dyDescent="0.25"/>
    <row r="63175" ht="30.75" customHeight="1" x14ac:dyDescent="0.25"/>
    <row r="63176" ht="30.75" customHeight="1" x14ac:dyDescent="0.25"/>
    <row r="63177" ht="30.75" customHeight="1" x14ac:dyDescent="0.25"/>
    <row r="63178" ht="30.75" customHeight="1" x14ac:dyDescent="0.25"/>
    <row r="63179" ht="30.75" customHeight="1" x14ac:dyDescent="0.25"/>
    <row r="63180" ht="30.75" customHeight="1" x14ac:dyDescent="0.25"/>
    <row r="63181" ht="30.75" customHeight="1" x14ac:dyDescent="0.25"/>
    <row r="63182" ht="30.75" customHeight="1" x14ac:dyDescent="0.25"/>
    <row r="63183" ht="30.75" customHeight="1" x14ac:dyDescent="0.25"/>
    <row r="63184" ht="30.75" customHeight="1" x14ac:dyDescent="0.25"/>
    <row r="63185" ht="30.75" customHeight="1" x14ac:dyDescent="0.25"/>
    <row r="63186" ht="30.75" customHeight="1" x14ac:dyDescent="0.25"/>
    <row r="63187" ht="30.75" customHeight="1" x14ac:dyDescent="0.25"/>
    <row r="63188" ht="30.75" customHeight="1" x14ac:dyDescent="0.25"/>
    <row r="63189" ht="30.75" customHeight="1" x14ac:dyDescent="0.25"/>
    <row r="63190" ht="30.75" customHeight="1" x14ac:dyDescent="0.25"/>
    <row r="63191" ht="30.75" customHeight="1" x14ac:dyDescent="0.25"/>
    <row r="63192" ht="30.75" customHeight="1" x14ac:dyDescent="0.25"/>
    <row r="63193" ht="30.75" customHeight="1" x14ac:dyDescent="0.25"/>
    <row r="63194" ht="30.75" customHeight="1" x14ac:dyDescent="0.25"/>
    <row r="63195" ht="30.75" customHeight="1" x14ac:dyDescent="0.25"/>
    <row r="63196" ht="30.75" customHeight="1" x14ac:dyDescent="0.25"/>
    <row r="63197" ht="30.75" customHeight="1" x14ac:dyDescent="0.25"/>
    <row r="63198" ht="30.75" customHeight="1" x14ac:dyDescent="0.25"/>
    <row r="63199" ht="30.75" customHeight="1" x14ac:dyDescent="0.25"/>
    <row r="63200" ht="30.75" customHeight="1" x14ac:dyDescent="0.25"/>
    <row r="63201" ht="30.75" customHeight="1" x14ac:dyDescent="0.25"/>
    <row r="63202" ht="30.75" customHeight="1" x14ac:dyDescent="0.25"/>
    <row r="63203" ht="30.75" customHeight="1" x14ac:dyDescent="0.25"/>
    <row r="63204" ht="30.75" customHeight="1" x14ac:dyDescent="0.25"/>
    <row r="63205" ht="30.75" customHeight="1" x14ac:dyDescent="0.25"/>
    <row r="63206" ht="30.75" customHeight="1" x14ac:dyDescent="0.25"/>
    <row r="63207" ht="30.75" customHeight="1" x14ac:dyDescent="0.25"/>
    <row r="63208" ht="30.75" customHeight="1" x14ac:dyDescent="0.25"/>
    <row r="63209" ht="30.75" customHeight="1" x14ac:dyDescent="0.25"/>
    <row r="63210" ht="30.75" customHeight="1" x14ac:dyDescent="0.25"/>
    <row r="63211" ht="30.75" customHeight="1" x14ac:dyDescent="0.25"/>
    <row r="63212" ht="30.75" customHeight="1" x14ac:dyDescent="0.25"/>
    <row r="63213" ht="30.75" customHeight="1" x14ac:dyDescent="0.25"/>
    <row r="63214" ht="30.75" customHeight="1" x14ac:dyDescent="0.25"/>
    <row r="63215" ht="30.75" customHeight="1" x14ac:dyDescent="0.25"/>
    <row r="63216" ht="30.75" customHeight="1" x14ac:dyDescent="0.25"/>
    <row r="63217" ht="30.75" customHeight="1" x14ac:dyDescent="0.25"/>
    <row r="63218" ht="30.75" customHeight="1" x14ac:dyDescent="0.25"/>
    <row r="63219" ht="30.75" customHeight="1" x14ac:dyDescent="0.25"/>
    <row r="63220" ht="30.75" customHeight="1" x14ac:dyDescent="0.25"/>
    <row r="63221" ht="30.75" customHeight="1" x14ac:dyDescent="0.25"/>
    <row r="63222" ht="30.75" customHeight="1" x14ac:dyDescent="0.25"/>
    <row r="63223" ht="30.75" customHeight="1" x14ac:dyDescent="0.25"/>
    <row r="63224" ht="30.75" customHeight="1" x14ac:dyDescent="0.25"/>
    <row r="63225" ht="30.75" customHeight="1" x14ac:dyDescent="0.25"/>
    <row r="63226" ht="30.75" customHeight="1" x14ac:dyDescent="0.25"/>
    <row r="63227" ht="30.75" customHeight="1" x14ac:dyDescent="0.25"/>
    <row r="63228" ht="30.75" customHeight="1" x14ac:dyDescent="0.25"/>
    <row r="63229" ht="30.75" customHeight="1" x14ac:dyDescent="0.25"/>
    <row r="63230" ht="30.75" customHeight="1" x14ac:dyDescent="0.25"/>
    <row r="63231" ht="30.75" customHeight="1" x14ac:dyDescent="0.25"/>
    <row r="63232" ht="30.75" customHeight="1" x14ac:dyDescent="0.25"/>
    <row r="63233" ht="30.75" customHeight="1" x14ac:dyDescent="0.25"/>
    <row r="63234" ht="30.75" customHeight="1" x14ac:dyDescent="0.25"/>
    <row r="63235" ht="30.75" customHeight="1" x14ac:dyDescent="0.25"/>
    <row r="63236" ht="30.75" customHeight="1" x14ac:dyDescent="0.25"/>
    <row r="63237" ht="30.75" customHeight="1" x14ac:dyDescent="0.25"/>
    <row r="63238" ht="30.75" customHeight="1" x14ac:dyDescent="0.25"/>
    <row r="63239" ht="30.75" customHeight="1" x14ac:dyDescent="0.25"/>
    <row r="63240" ht="30.75" customHeight="1" x14ac:dyDescent="0.25"/>
    <row r="63241" ht="30.75" customHeight="1" x14ac:dyDescent="0.25"/>
    <row r="63242" ht="30.75" customHeight="1" x14ac:dyDescent="0.25"/>
    <row r="63243" ht="30.75" customHeight="1" x14ac:dyDescent="0.25"/>
    <row r="63244" ht="30.75" customHeight="1" x14ac:dyDescent="0.25"/>
    <row r="63245" ht="30.75" customHeight="1" x14ac:dyDescent="0.25"/>
    <row r="63246" ht="30.75" customHeight="1" x14ac:dyDescent="0.25"/>
    <row r="63247" ht="30.75" customHeight="1" x14ac:dyDescent="0.25"/>
    <row r="63248" ht="30.75" customHeight="1" x14ac:dyDescent="0.25"/>
    <row r="63249" ht="30.75" customHeight="1" x14ac:dyDescent="0.25"/>
    <row r="63250" ht="30.75" customHeight="1" x14ac:dyDescent="0.25"/>
    <row r="63251" ht="30.75" customHeight="1" x14ac:dyDescent="0.25"/>
    <row r="63252" ht="30.75" customHeight="1" x14ac:dyDescent="0.25"/>
    <row r="63253" ht="30.75" customHeight="1" x14ac:dyDescent="0.25"/>
    <row r="63254" ht="30.75" customHeight="1" x14ac:dyDescent="0.25"/>
    <row r="63255" ht="30.75" customHeight="1" x14ac:dyDescent="0.25"/>
    <row r="63256" ht="30.75" customHeight="1" x14ac:dyDescent="0.25"/>
    <row r="63257" ht="30.75" customHeight="1" x14ac:dyDescent="0.25"/>
    <row r="63258" ht="30.75" customHeight="1" x14ac:dyDescent="0.25"/>
    <row r="63259" ht="30.75" customHeight="1" x14ac:dyDescent="0.25"/>
    <row r="63260" ht="30.75" customHeight="1" x14ac:dyDescent="0.25"/>
    <row r="63261" ht="30.75" customHeight="1" x14ac:dyDescent="0.25"/>
    <row r="63262" ht="30.75" customHeight="1" x14ac:dyDescent="0.25"/>
    <row r="63263" ht="30.75" customHeight="1" x14ac:dyDescent="0.25"/>
    <row r="63264" ht="30.75" customHeight="1" x14ac:dyDescent="0.25"/>
    <row r="63265" ht="30.75" customHeight="1" x14ac:dyDescent="0.25"/>
    <row r="63266" ht="30.75" customHeight="1" x14ac:dyDescent="0.25"/>
    <row r="63267" ht="30.75" customHeight="1" x14ac:dyDescent="0.25"/>
    <row r="63268" ht="30.75" customHeight="1" x14ac:dyDescent="0.25"/>
    <row r="63269" ht="30.75" customHeight="1" x14ac:dyDescent="0.25"/>
    <row r="63270" ht="30.75" customHeight="1" x14ac:dyDescent="0.25"/>
    <row r="63271" ht="30.75" customHeight="1" x14ac:dyDescent="0.25"/>
    <row r="63272" ht="30.75" customHeight="1" x14ac:dyDescent="0.25"/>
    <row r="63273" ht="30.75" customHeight="1" x14ac:dyDescent="0.25"/>
    <row r="63274" ht="30.75" customHeight="1" x14ac:dyDescent="0.25"/>
    <row r="63275" ht="30.75" customHeight="1" x14ac:dyDescent="0.25"/>
    <row r="63276" ht="30.75" customHeight="1" x14ac:dyDescent="0.25"/>
    <row r="63277" ht="30.75" customHeight="1" x14ac:dyDescent="0.25"/>
    <row r="63278" ht="30.75" customHeight="1" x14ac:dyDescent="0.25"/>
    <row r="63279" ht="30.75" customHeight="1" x14ac:dyDescent="0.25"/>
    <row r="63280" ht="30.75" customHeight="1" x14ac:dyDescent="0.25"/>
    <row r="63281" ht="30.75" customHeight="1" x14ac:dyDescent="0.25"/>
    <row r="63282" ht="30.75" customHeight="1" x14ac:dyDescent="0.25"/>
    <row r="63283" ht="30.75" customHeight="1" x14ac:dyDescent="0.25"/>
    <row r="63284" ht="30.75" customHeight="1" x14ac:dyDescent="0.25"/>
    <row r="63285" ht="30.75" customHeight="1" x14ac:dyDescent="0.25"/>
    <row r="63286" ht="30.75" customHeight="1" x14ac:dyDescent="0.25"/>
    <row r="63287" ht="30.75" customHeight="1" x14ac:dyDescent="0.25"/>
    <row r="63288" ht="30.75" customHeight="1" x14ac:dyDescent="0.25"/>
    <row r="63289" ht="30.75" customHeight="1" x14ac:dyDescent="0.25"/>
    <row r="63290" ht="30.75" customHeight="1" x14ac:dyDescent="0.25"/>
    <row r="63291" ht="30.75" customHeight="1" x14ac:dyDescent="0.25"/>
    <row r="63292" ht="30.75" customHeight="1" x14ac:dyDescent="0.25"/>
    <row r="63293" ht="30.75" customHeight="1" x14ac:dyDescent="0.25"/>
    <row r="63294" ht="30.75" customHeight="1" x14ac:dyDescent="0.25"/>
    <row r="63295" ht="30.75" customHeight="1" x14ac:dyDescent="0.25"/>
    <row r="63296" ht="30.75" customHeight="1" x14ac:dyDescent="0.25"/>
    <row r="63297" ht="30.75" customHeight="1" x14ac:dyDescent="0.25"/>
    <row r="63298" ht="30.75" customHeight="1" x14ac:dyDescent="0.25"/>
    <row r="63299" ht="30.75" customHeight="1" x14ac:dyDescent="0.25"/>
    <row r="63300" ht="30.75" customHeight="1" x14ac:dyDescent="0.25"/>
    <row r="63301" ht="30.75" customHeight="1" x14ac:dyDescent="0.25"/>
    <row r="63302" ht="30.75" customHeight="1" x14ac:dyDescent="0.25"/>
    <row r="63303" ht="30.75" customHeight="1" x14ac:dyDescent="0.25"/>
    <row r="63304" ht="30.75" customHeight="1" x14ac:dyDescent="0.25"/>
    <row r="63305" ht="30.75" customHeight="1" x14ac:dyDescent="0.25"/>
    <row r="63306" ht="30.75" customHeight="1" x14ac:dyDescent="0.25"/>
    <row r="63307" ht="30.75" customHeight="1" x14ac:dyDescent="0.25"/>
    <row r="63308" ht="30.75" customHeight="1" x14ac:dyDescent="0.25"/>
    <row r="63309" ht="30.75" customHeight="1" x14ac:dyDescent="0.25"/>
    <row r="63310" ht="30.75" customHeight="1" x14ac:dyDescent="0.25"/>
    <row r="63311" ht="30.75" customHeight="1" x14ac:dyDescent="0.25"/>
    <row r="63312" ht="30.75" customHeight="1" x14ac:dyDescent="0.25"/>
    <row r="63313" ht="30.75" customHeight="1" x14ac:dyDescent="0.25"/>
    <row r="63314" ht="30.75" customHeight="1" x14ac:dyDescent="0.25"/>
    <row r="63315" ht="30.75" customHeight="1" x14ac:dyDescent="0.25"/>
    <row r="63316" ht="30.75" customHeight="1" x14ac:dyDescent="0.25"/>
    <row r="63317" ht="30.75" customHeight="1" x14ac:dyDescent="0.25"/>
    <row r="63318" ht="30.75" customHeight="1" x14ac:dyDescent="0.25"/>
    <row r="63319" ht="30.75" customHeight="1" x14ac:dyDescent="0.25"/>
    <row r="63320" ht="30.75" customHeight="1" x14ac:dyDescent="0.25"/>
    <row r="63321" ht="30.75" customHeight="1" x14ac:dyDescent="0.25"/>
    <row r="63322" ht="30.75" customHeight="1" x14ac:dyDescent="0.25"/>
    <row r="63323" ht="30.75" customHeight="1" x14ac:dyDescent="0.25"/>
    <row r="63324" ht="30.75" customHeight="1" x14ac:dyDescent="0.25"/>
    <row r="63325" ht="30.75" customHeight="1" x14ac:dyDescent="0.25"/>
    <row r="63326" ht="30.75" customHeight="1" x14ac:dyDescent="0.25"/>
    <row r="63327" ht="30.75" customHeight="1" x14ac:dyDescent="0.25"/>
    <row r="63328" ht="30.75" customHeight="1" x14ac:dyDescent="0.25"/>
    <row r="63329" ht="30.75" customHeight="1" x14ac:dyDescent="0.25"/>
    <row r="63330" ht="30.75" customHeight="1" x14ac:dyDescent="0.25"/>
    <row r="63331" ht="30.75" customHeight="1" x14ac:dyDescent="0.25"/>
    <row r="63332" ht="30.75" customHeight="1" x14ac:dyDescent="0.25"/>
    <row r="63333" ht="30.75" customHeight="1" x14ac:dyDescent="0.25"/>
    <row r="63334" ht="30.75" customHeight="1" x14ac:dyDescent="0.25"/>
    <row r="63335" ht="30.75" customHeight="1" x14ac:dyDescent="0.25"/>
    <row r="63336" ht="30.75" customHeight="1" x14ac:dyDescent="0.25"/>
    <row r="63337" ht="30.75" customHeight="1" x14ac:dyDescent="0.25"/>
    <row r="63338" ht="30.75" customHeight="1" x14ac:dyDescent="0.25"/>
    <row r="63339" ht="30.75" customHeight="1" x14ac:dyDescent="0.25"/>
    <row r="63340" ht="30.75" customHeight="1" x14ac:dyDescent="0.25"/>
    <row r="63341" ht="30.75" customHeight="1" x14ac:dyDescent="0.25"/>
    <row r="63342" ht="30.75" customHeight="1" x14ac:dyDescent="0.25"/>
    <row r="63343" ht="30.75" customHeight="1" x14ac:dyDescent="0.25"/>
    <row r="63344" ht="30.75" customHeight="1" x14ac:dyDescent="0.25"/>
    <row r="63345" ht="30.75" customHeight="1" x14ac:dyDescent="0.25"/>
    <row r="63346" ht="30.75" customHeight="1" x14ac:dyDescent="0.25"/>
    <row r="63347" ht="30.75" customHeight="1" x14ac:dyDescent="0.25"/>
    <row r="63348" ht="30.75" customHeight="1" x14ac:dyDescent="0.25"/>
    <row r="63349" ht="30.75" customHeight="1" x14ac:dyDescent="0.25"/>
    <row r="63350" ht="30.75" customHeight="1" x14ac:dyDescent="0.25"/>
    <row r="63351" ht="30.75" customHeight="1" x14ac:dyDescent="0.25"/>
    <row r="63352" ht="30.75" customHeight="1" x14ac:dyDescent="0.25"/>
    <row r="63353" ht="30.75" customHeight="1" x14ac:dyDescent="0.25"/>
    <row r="63354" ht="30.75" customHeight="1" x14ac:dyDescent="0.25"/>
    <row r="63355" ht="30.75" customHeight="1" x14ac:dyDescent="0.25"/>
    <row r="63356" ht="30.75" customHeight="1" x14ac:dyDescent="0.25"/>
    <row r="63357" ht="30.75" customHeight="1" x14ac:dyDescent="0.25"/>
    <row r="63358" ht="30.75" customHeight="1" x14ac:dyDescent="0.25"/>
    <row r="63359" ht="30.75" customHeight="1" x14ac:dyDescent="0.25"/>
    <row r="63360" ht="30.75" customHeight="1" x14ac:dyDescent="0.25"/>
    <row r="63361" ht="30.75" customHeight="1" x14ac:dyDescent="0.25"/>
    <row r="63362" ht="30.75" customHeight="1" x14ac:dyDescent="0.25"/>
    <row r="63363" ht="30.75" customHeight="1" x14ac:dyDescent="0.25"/>
    <row r="63364" ht="30.75" customHeight="1" x14ac:dyDescent="0.25"/>
    <row r="63365" ht="30.75" customHeight="1" x14ac:dyDescent="0.25"/>
    <row r="63366" ht="30.75" customHeight="1" x14ac:dyDescent="0.25"/>
    <row r="63367" ht="30.75" customHeight="1" x14ac:dyDescent="0.25"/>
    <row r="63368" ht="30.75" customHeight="1" x14ac:dyDescent="0.25"/>
    <row r="63369" ht="30.75" customHeight="1" x14ac:dyDescent="0.25"/>
    <row r="63370" ht="30.75" customHeight="1" x14ac:dyDescent="0.25"/>
    <row r="63371" ht="30.75" customHeight="1" x14ac:dyDescent="0.25"/>
    <row r="63372" ht="30.75" customHeight="1" x14ac:dyDescent="0.25"/>
    <row r="63373" ht="30.75" customHeight="1" x14ac:dyDescent="0.25"/>
    <row r="63374" ht="30.75" customHeight="1" x14ac:dyDescent="0.25"/>
    <row r="63375" ht="30.75" customHeight="1" x14ac:dyDescent="0.25"/>
    <row r="63376" ht="30.75" customHeight="1" x14ac:dyDescent="0.25"/>
    <row r="63377" ht="30.75" customHeight="1" x14ac:dyDescent="0.25"/>
    <row r="63378" ht="30.75" customHeight="1" x14ac:dyDescent="0.25"/>
    <row r="63379" ht="30.75" customHeight="1" x14ac:dyDescent="0.25"/>
    <row r="63380" ht="30.75" customHeight="1" x14ac:dyDescent="0.25"/>
    <row r="63381" ht="30.75" customHeight="1" x14ac:dyDescent="0.25"/>
    <row r="63382" ht="30.75" customHeight="1" x14ac:dyDescent="0.25"/>
    <row r="63383" ht="30.75" customHeight="1" x14ac:dyDescent="0.25"/>
    <row r="63384" ht="30.75" customHeight="1" x14ac:dyDescent="0.25"/>
    <row r="63385" ht="30.75" customHeight="1" x14ac:dyDescent="0.25"/>
    <row r="63386" ht="30.75" customHeight="1" x14ac:dyDescent="0.25"/>
    <row r="63387" ht="30.75" customHeight="1" x14ac:dyDescent="0.25"/>
    <row r="63388" ht="30.75" customHeight="1" x14ac:dyDescent="0.25"/>
    <row r="63389" ht="30.75" customHeight="1" x14ac:dyDescent="0.25"/>
    <row r="63390" ht="30.75" customHeight="1" x14ac:dyDescent="0.25"/>
    <row r="63391" ht="30.75" customHeight="1" x14ac:dyDescent="0.25"/>
    <row r="63392" ht="30.75" customHeight="1" x14ac:dyDescent="0.25"/>
    <row r="63393" ht="30.75" customHeight="1" x14ac:dyDescent="0.25"/>
    <row r="63394" ht="30.75" customHeight="1" x14ac:dyDescent="0.25"/>
    <row r="63395" ht="30.75" customHeight="1" x14ac:dyDescent="0.25"/>
    <row r="63396" ht="30.75" customHeight="1" x14ac:dyDescent="0.25"/>
    <row r="63397" ht="30.75" customHeight="1" x14ac:dyDescent="0.25"/>
    <row r="63398" ht="30.75" customHeight="1" x14ac:dyDescent="0.25"/>
    <row r="63399" ht="30.75" customHeight="1" x14ac:dyDescent="0.25"/>
    <row r="63400" ht="30.75" customHeight="1" x14ac:dyDescent="0.25"/>
    <row r="63401" ht="30.75" customHeight="1" x14ac:dyDescent="0.25"/>
    <row r="63402" ht="30.75" customHeight="1" x14ac:dyDescent="0.25"/>
    <row r="63403" ht="30.75" customHeight="1" x14ac:dyDescent="0.25"/>
    <row r="63404" ht="30.75" customHeight="1" x14ac:dyDescent="0.25"/>
    <row r="63405" ht="30.75" customHeight="1" x14ac:dyDescent="0.25"/>
    <row r="63406" ht="30.75" customHeight="1" x14ac:dyDescent="0.25"/>
    <row r="63407" ht="30.75" customHeight="1" x14ac:dyDescent="0.25"/>
    <row r="63408" ht="30.75" customHeight="1" x14ac:dyDescent="0.25"/>
    <row r="63409" ht="30.75" customHeight="1" x14ac:dyDescent="0.25"/>
    <row r="63410" ht="30.75" customHeight="1" x14ac:dyDescent="0.25"/>
    <row r="63411" ht="30.75" customHeight="1" x14ac:dyDescent="0.25"/>
    <row r="63412" ht="30.75" customHeight="1" x14ac:dyDescent="0.25"/>
    <row r="63413" ht="30.75" customHeight="1" x14ac:dyDescent="0.25"/>
    <row r="63414" ht="30.75" customHeight="1" x14ac:dyDescent="0.25"/>
    <row r="63415" ht="30.75" customHeight="1" x14ac:dyDescent="0.25"/>
    <row r="63416" ht="30.75" customHeight="1" x14ac:dyDescent="0.25"/>
    <row r="63417" ht="30.75" customHeight="1" x14ac:dyDescent="0.25"/>
    <row r="63418" ht="30.75" customHeight="1" x14ac:dyDescent="0.25"/>
    <row r="63419" ht="30.75" customHeight="1" x14ac:dyDescent="0.25"/>
    <row r="63420" ht="30.75" customHeight="1" x14ac:dyDescent="0.25"/>
    <row r="63421" ht="30.75" customHeight="1" x14ac:dyDescent="0.25"/>
    <row r="63422" ht="30.75" customHeight="1" x14ac:dyDescent="0.25"/>
    <row r="63423" ht="30.75" customHeight="1" x14ac:dyDescent="0.25"/>
    <row r="63424" ht="30.75" customHeight="1" x14ac:dyDescent="0.25"/>
    <row r="63425" ht="30.75" customHeight="1" x14ac:dyDescent="0.25"/>
    <row r="63426" ht="30.75" customHeight="1" x14ac:dyDescent="0.25"/>
    <row r="63427" ht="30.75" customHeight="1" x14ac:dyDescent="0.25"/>
    <row r="63428" ht="30.75" customHeight="1" x14ac:dyDescent="0.25"/>
    <row r="63429" ht="30.75" customHeight="1" x14ac:dyDescent="0.25"/>
    <row r="63430" ht="30.75" customHeight="1" x14ac:dyDescent="0.25"/>
    <row r="63431" ht="30.75" customHeight="1" x14ac:dyDescent="0.25"/>
    <row r="63432" ht="30.75" customHeight="1" x14ac:dyDescent="0.25"/>
    <row r="63433" ht="30.75" customHeight="1" x14ac:dyDescent="0.25"/>
    <row r="63434" ht="30.75" customHeight="1" x14ac:dyDescent="0.25"/>
    <row r="63435" ht="30.75" customHeight="1" x14ac:dyDescent="0.25"/>
    <row r="63436" ht="30.75" customHeight="1" x14ac:dyDescent="0.25"/>
    <row r="63437" ht="30.75" customHeight="1" x14ac:dyDescent="0.25"/>
    <row r="63438" ht="30.75" customHeight="1" x14ac:dyDescent="0.25"/>
    <row r="63439" ht="30.75" customHeight="1" x14ac:dyDescent="0.25"/>
    <row r="63440" ht="30.75" customHeight="1" x14ac:dyDescent="0.25"/>
    <row r="63441" ht="30.75" customHeight="1" x14ac:dyDescent="0.25"/>
    <row r="63442" ht="30.75" customHeight="1" x14ac:dyDescent="0.25"/>
    <row r="63443" ht="30.75" customHeight="1" x14ac:dyDescent="0.25"/>
    <row r="63444" ht="30.75" customHeight="1" x14ac:dyDescent="0.25"/>
    <row r="63445" ht="30.75" customHeight="1" x14ac:dyDescent="0.25"/>
    <row r="63446" ht="30.75" customHeight="1" x14ac:dyDescent="0.25"/>
    <row r="63447" ht="30.75" customHeight="1" x14ac:dyDescent="0.25"/>
    <row r="63448" ht="30.75" customHeight="1" x14ac:dyDescent="0.25"/>
    <row r="63449" ht="30.75" customHeight="1" x14ac:dyDescent="0.25"/>
    <row r="63450" ht="30.75" customHeight="1" x14ac:dyDescent="0.25"/>
    <row r="63451" ht="30.75" customHeight="1" x14ac:dyDescent="0.25"/>
    <row r="63452" ht="30.75" customHeight="1" x14ac:dyDescent="0.25"/>
    <row r="63453" ht="30.75" customHeight="1" x14ac:dyDescent="0.25"/>
    <row r="63454" ht="30.75" customHeight="1" x14ac:dyDescent="0.25"/>
    <row r="63455" ht="30.75" customHeight="1" x14ac:dyDescent="0.25"/>
    <row r="63456" ht="30.75" customHeight="1" x14ac:dyDescent="0.25"/>
    <row r="63457" ht="30.75" customHeight="1" x14ac:dyDescent="0.25"/>
    <row r="63458" ht="30.75" customHeight="1" x14ac:dyDescent="0.25"/>
    <row r="63459" ht="30.75" customHeight="1" x14ac:dyDescent="0.25"/>
    <row r="63460" ht="30.75" customHeight="1" x14ac:dyDescent="0.25"/>
    <row r="63461" ht="30.75" customHeight="1" x14ac:dyDescent="0.25"/>
    <row r="63462" ht="30.75" customHeight="1" x14ac:dyDescent="0.25"/>
    <row r="63463" ht="30.75" customHeight="1" x14ac:dyDescent="0.25"/>
    <row r="63464" ht="30.75" customHeight="1" x14ac:dyDescent="0.25"/>
    <row r="63465" ht="30.75" customHeight="1" x14ac:dyDescent="0.25"/>
    <row r="63466" ht="30.75" customHeight="1" x14ac:dyDescent="0.25"/>
    <row r="63467" ht="30.75" customHeight="1" x14ac:dyDescent="0.25"/>
    <row r="63468" ht="30.75" customHeight="1" x14ac:dyDescent="0.25"/>
    <row r="63469" ht="30.75" customHeight="1" x14ac:dyDescent="0.25"/>
    <row r="63470" ht="30.75" customHeight="1" x14ac:dyDescent="0.25"/>
    <row r="63471" ht="30.75" customHeight="1" x14ac:dyDescent="0.25"/>
    <row r="63472" ht="30.75" customHeight="1" x14ac:dyDescent="0.25"/>
    <row r="63473" ht="30.75" customHeight="1" x14ac:dyDescent="0.25"/>
    <row r="63474" ht="30.75" customHeight="1" x14ac:dyDescent="0.25"/>
    <row r="63475" ht="30.75" customHeight="1" x14ac:dyDescent="0.25"/>
    <row r="63476" ht="30.75" customHeight="1" x14ac:dyDescent="0.25"/>
    <row r="63477" ht="30.75" customHeight="1" x14ac:dyDescent="0.25"/>
    <row r="63478" ht="30.75" customHeight="1" x14ac:dyDescent="0.25"/>
    <row r="63479" ht="30.75" customHeight="1" x14ac:dyDescent="0.25"/>
    <row r="63480" ht="30.75" customHeight="1" x14ac:dyDescent="0.25"/>
    <row r="63481" ht="30.75" customHeight="1" x14ac:dyDescent="0.25"/>
    <row r="63482" ht="30.75" customHeight="1" x14ac:dyDescent="0.25"/>
    <row r="63483" ht="30.75" customHeight="1" x14ac:dyDescent="0.25"/>
    <row r="63484" ht="30.75" customHeight="1" x14ac:dyDescent="0.25"/>
    <row r="63485" ht="30.75" customHeight="1" x14ac:dyDescent="0.25"/>
    <row r="63486" ht="30.75" customHeight="1" x14ac:dyDescent="0.25"/>
    <row r="63487" ht="30.75" customHeight="1" x14ac:dyDescent="0.25"/>
    <row r="63488" ht="30.75" customHeight="1" x14ac:dyDescent="0.25"/>
    <row r="63489" ht="30.75" customHeight="1" x14ac:dyDescent="0.25"/>
    <row r="63490" ht="30.75" customHeight="1" x14ac:dyDescent="0.25"/>
    <row r="63491" ht="30.75" customHeight="1" x14ac:dyDescent="0.25"/>
    <row r="63492" ht="30.75" customHeight="1" x14ac:dyDescent="0.25"/>
    <row r="63493" ht="30.75" customHeight="1" x14ac:dyDescent="0.25"/>
    <row r="63494" ht="30.75" customHeight="1" x14ac:dyDescent="0.25"/>
    <row r="63495" ht="30.75" customHeight="1" x14ac:dyDescent="0.25"/>
    <row r="63496" ht="30.75" customHeight="1" x14ac:dyDescent="0.25"/>
    <row r="63497" ht="30.75" customHeight="1" x14ac:dyDescent="0.25"/>
    <row r="63498" ht="30.75" customHeight="1" x14ac:dyDescent="0.25"/>
    <row r="63499" ht="30.75" customHeight="1" x14ac:dyDescent="0.25"/>
    <row r="63500" ht="30.75" customHeight="1" x14ac:dyDescent="0.25"/>
    <row r="63501" ht="30.75" customHeight="1" x14ac:dyDescent="0.25"/>
    <row r="63502" ht="30.75" customHeight="1" x14ac:dyDescent="0.25"/>
    <row r="63503" ht="30.75" customHeight="1" x14ac:dyDescent="0.25"/>
    <row r="63504" ht="30.75" customHeight="1" x14ac:dyDescent="0.25"/>
    <row r="63505" ht="30.75" customHeight="1" x14ac:dyDescent="0.25"/>
    <row r="63506" ht="30.75" customHeight="1" x14ac:dyDescent="0.25"/>
    <row r="63507" ht="30.75" customHeight="1" x14ac:dyDescent="0.25"/>
    <row r="63508" ht="30.75" customHeight="1" x14ac:dyDescent="0.25"/>
    <row r="63509" ht="30.75" customHeight="1" x14ac:dyDescent="0.25"/>
    <row r="63510" ht="30.75" customHeight="1" x14ac:dyDescent="0.25"/>
    <row r="63511" ht="30.75" customHeight="1" x14ac:dyDescent="0.25"/>
    <row r="63512" ht="30.75" customHeight="1" x14ac:dyDescent="0.25"/>
    <row r="63513" ht="30.75" customHeight="1" x14ac:dyDescent="0.25"/>
    <row r="63514" ht="30.75" customHeight="1" x14ac:dyDescent="0.25"/>
    <row r="63515" ht="30.75" customHeight="1" x14ac:dyDescent="0.25"/>
    <row r="63516" ht="30.75" customHeight="1" x14ac:dyDescent="0.25"/>
    <row r="63517" ht="30.75" customHeight="1" x14ac:dyDescent="0.25"/>
    <row r="63518" ht="30.75" customHeight="1" x14ac:dyDescent="0.25"/>
    <row r="63519" ht="30.75" customHeight="1" x14ac:dyDescent="0.25"/>
    <row r="63520" ht="30.75" customHeight="1" x14ac:dyDescent="0.25"/>
    <row r="63521" ht="30.75" customHeight="1" x14ac:dyDescent="0.25"/>
    <row r="63522" ht="30.75" customHeight="1" x14ac:dyDescent="0.25"/>
    <row r="63523" ht="30.75" customHeight="1" x14ac:dyDescent="0.25"/>
    <row r="63524" ht="30.75" customHeight="1" x14ac:dyDescent="0.25"/>
    <row r="63525" ht="30.75" customHeight="1" x14ac:dyDescent="0.25"/>
    <row r="63526" ht="30.75" customHeight="1" x14ac:dyDescent="0.25"/>
    <row r="63527" ht="30.75" customHeight="1" x14ac:dyDescent="0.25"/>
    <row r="63528" ht="30.75" customHeight="1" x14ac:dyDescent="0.25"/>
    <row r="63529" ht="30.75" customHeight="1" x14ac:dyDescent="0.25"/>
    <row r="63530" ht="30.75" customHeight="1" x14ac:dyDescent="0.25"/>
    <row r="63531" ht="30.75" customHeight="1" x14ac:dyDescent="0.25"/>
    <row r="63532" ht="30.75" customHeight="1" x14ac:dyDescent="0.25"/>
    <row r="63533" ht="30.75" customHeight="1" x14ac:dyDescent="0.25"/>
    <row r="63534" ht="30.75" customHeight="1" x14ac:dyDescent="0.25"/>
    <row r="63535" ht="30.75" customHeight="1" x14ac:dyDescent="0.25"/>
    <row r="63536" ht="30.75" customHeight="1" x14ac:dyDescent="0.25"/>
    <row r="63537" ht="30.75" customHeight="1" x14ac:dyDescent="0.25"/>
    <row r="63538" ht="30.75" customHeight="1" x14ac:dyDescent="0.25"/>
    <row r="63539" ht="30.75" customHeight="1" x14ac:dyDescent="0.25"/>
    <row r="63540" ht="30.75" customHeight="1" x14ac:dyDescent="0.25"/>
    <row r="63541" ht="30.75" customHeight="1" x14ac:dyDescent="0.25"/>
    <row r="63542" ht="30.75" customHeight="1" x14ac:dyDescent="0.25"/>
    <row r="63543" ht="30.75" customHeight="1" x14ac:dyDescent="0.25"/>
    <row r="63544" ht="30.75" customHeight="1" x14ac:dyDescent="0.25"/>
    <row r="63545" ht="30.75" customHeight="1" x14ac:dyDescent="0.25"/>
    <row r="63546" ht="30.75" customHeight="1" x14ac:dyDescent="0.25"/>
    <row r="63547" ht="30.75" customHeight="1" x14ac:dyDescent="0.25"/>
    <row r="63548" ht="30.75" customHeight="1" x14ac:dyDescent="0.25"/>
    <row r="63549" ht="30.75" customHeight="1" x14ac:dyDescent="0.25"/>
    <row r="63550" ht="30.75" customHeight="1" x14ac:dyDescent="0.25"/>
    <row r="63551" ht="30.75" customHeight="1" x14ac:dyDescent="0.25"/>
    <row r="63552" ht="30.75" customHeight="1" x14ac:dyDescent="0.25"/>
    <row r="63553" ht="30.75" customHeight="1" x14ac:dyDescent="0.25"/>
    <row r="63554" ht="30.75" customHeight="1" x14ac:dyDescent="0.25"/>
    <row r="63555" ht="30.75" customHeight="1" x14ac:dyDescent="0.25"/>
    <row r="63556" ht="30.75" customHeight="1" x14ac:dyDescent="0.25"/>
    <row r="63557" ht="30.75" customHeight="1" x14ac:dyDescent="0.25"/>
    <row r="63558" ht="30.75" customHeight="1" x14ac:dyDescent="0.25"/>
    <row r="63559" ht="30.75" customHeight="1" x14ac:dyDescent="0.25"/>
    <row r="63560" ht="30.75" customHeight="1" x14ac:dyDescent="0.25"/>
    <row r="63561" ht="30.75" customHeight="1" x14ac:dyDescent="0.25"/>
    <row r="63562" ht="30.75" customHeight="1" x14ac:dyDescent="0.25"/>
    <row r="63563" ht="30.75" customHeight="1" x14ac:dyDescent="0.25"/>
    <row r="63564" ht="30.75" customHeight="1" x14ac:dyDescent="0.25"/>
    <row r="63565" ht="30.75" customHeight="1" x14ac:dyDescent="0.25"/>
    <row r="63566" ht="30.75" customHeight="1" x14ac:dyDescent="0.25"/>
    <row r="63567" ht="30.75" customHeight="1" x14ac:dyDescent="0.25"/>
    <row r="63568" ht="30.75" customHeight="1" x14ac:dyDescent="0.25"/>
    <row r="63569" ht="30.75" customHeight="1" x14ac:dyDescent="0.25"/>
    <row r="63570" ht="30.75" customHeight="1" x14ac:dyDescent="0.25"/>
    <row r="63571" ht="30.75" customHeight="1" x14ac:dyDescent="0.25"/>
    <row r="63572" ht="30.75" customHeight="1" x14ac:dyDescent="0.25"/>
    <row r="63573" ht="30.75" customHeight="1" x14ac:dyDescent="0.25"/>
    <row r="63574" ht="30.75" customHeight="1" x14ac:dyDescent="0.25"/>
    <row r="63575" ht="30.75" customHeight="1" x14ac:dyDescent="0.25"/>
    <row r="63576" ht="30.75" customHeight="1" x14ac:dyDescent="0.25"/>
    <row r="63577" ht="30.75" customHeight="1" x14ac:dyDescent="0.25"/>
    <row r="63578" ht="30.75" customHeight="1" x14ac:dyDescent="0.25"/>
    <row r="63579" ht="30.75" customHeight="1" x14ac:dyDescent="0.25"/>
    <row r="63580" ht="30.75" customHeight="1" x14ac:dyDescent="0.25"/>
    <row r="63581" ht="30.75" customHeight="1" x14ac:dyDescent="0.25"/>
    <row r="63582" ht="30.75" customHeight="1" x14ac:dyDescent="0.25"/>
    <row r="63583" ht="30.75" customHeight="1" x14ac:dyDescent="0.25"/>
    <row r="63584" ht="30.75" customHeight="1" x14ac:dyDescent="0.25"/>
    <row r="63585" ht="30.75" customHeight="1" x14ac:dyDescent="0.25"/>
    <row r="63586" ht="30.75" customHeight="1" x14ac:dyDescent="0.25"/>
    <row r="63587" ht="30.75" customHeight="1" x14ac:dyDescent="0.25"/>
    <row r="63588" ht="30.75" customHeight="1" x14ac:dyDescent="0.25"/>
    <row r="63589" ht="30.75" customHeight="1" x14ac:dyDescent="0.25"/>
    <row r="63590" ht="30.75" customHeight="1" x14ac:dyDescent="0.25"/>
    <row r="63591" ht="30.75" customHeight="1" x14ac:dyDescent="0.25"/>
    <row r="63592" ht="30.75" customHeight="1" x14ac:dyDescent="0.25"/>
    <row r="63593" ht="30.75" customHeight="1" x14ac:dyDescent="0.25"/>
    <row r="63594" ht="30.75" customHeight="1" x14ac:dyDescent="0.25"/>
    <row r="63595" ht="30.75" customHeight="1" x14ac:dyDescent="0.25"/>
    <row r="63596" ht="30.75" customHeight="1" x14ac:dyDescent="0.25"/>
    <row r="63597" ht="30.75" customHeight="1" x14ac:dyDescent="0.25"/>
    <row r="63598" ht="30.75" customHeight="1" x14ac:dyDescent="0.25"/>
    <row r="63599" ht="30.75" customHeight="1" x14ac:dyDescent="0.25"/>
    <row r="63600" ht="30.75" customHeight="1" x14ac:dyDescent="0.25"/>
    <row r="63601" ht="30.75" customHeight="1" x14ac:dyDescent="0.25"/>
    <row r="63602" ht="30.75" customHeight="1" x14ac:dyDescent="0.25"/>
    <row r="63603" ht="30.75" customHeight="1" x14ac:dyDescent="0.25"/>
    <row r="63604" ht="30.75" customHeight="1" x14ac:dyDescent="0.25"/>
    <row r="63605" ht="30.75" customHeight="1" x14ac:dyDescent="0.25"/>
    <row r="63606" ht="30.75" customHeight="1" x14ac:dyDescent="0.25"/>
    <row r="63607" ht="30.75" customHeight="1" x14ac:dyDescent="0.25"/>
    <row r="63608" ht="30.75" customHeight="1" x14ac:dyDescent="0.25"/>
    <row r="63609" ht="30.75" customHeight="1" x14ac:dyDescent="0.25"/>
    <row r="63610" ht="30.75" customHeight="1" x14ac:dyDescent="0.25"/>
    <row r="63611" ht="30.75" customHeight="1" x14ac:dyDescent="0.25"/>
    <row r="63612" ht="30.75" customHeight="1" x14ac:dyDescent="0.25"/>
    <row r="63613" ht="30.75" customHeight="1" x14ac:dyDescent="0.25"/>
    <row r="63614" ht="30.75" customHeight="1" x14ac:dyDescent="0.25"/>
    <row r="63615" ht="30.75" customHeight="1" x14ac:dyDescent="0.25"/>
    <row r="63616" ht="30.75" customHeight="1" x14ac:dyDescent="0.25"/>
    <row r="63617" ht="30.75" customHeight="1" x14ac:dyDescent="0.25"/>
    <row r="63618" ht="30.75" customHeight="1" x14ac:dyDescent="0.25"/>
    <row r="63619" ht="30.75" customHeight="1" x14ac:dyDescent="0.25"/>
    <row r="63620" ht="30.75" customHeight="1" x14ac:dyDescent="0.25"/>
    <row r="63621" ht="30.75" customHeight="1" x14ac:dyDescent="0.25"/>
    <row r="63622" ht="30.75" customHeight="1" x14ac:dyDescent="0.25"/>
    <row r="63623" ht="30.75" customHeight="1" x14ac:dyDescent="0.25"/>
    <row r="63624" ht="30.75" customHeight="1" x14ac:dyDescent="0.25"/>
    <row r="63625" ht="30.75" customHeight="1" x14ac:dyDescent="0.25"/>
    <row r="63626" ht="30.75" customHeight="1" x14ac:dyDescent="0.25"/>
    <row r="63627" ht="30.75" customHeight="1" x14ac:dyDescent="0.25"/>
    <row r="63628" ht="30.75" customHeight="1" x14ac:dyDescent="0.25"/>
    <row r="63629" ht="30.75" customHeight="1" x14ac:dyDescent="0.25"/>
    <row r="63630" ht="30.75" customHeight="1" x14ac:dyDescent="0.25"/>
    <row r="63631" ht="30.75" customHeight="1" x14ac:dyDescent="0.25"/>
    <row r="63632" ht="30.75" customHeight="1" x14ac:dyDescent="0.25"/>
    <row r="63633" ht="30.75" customHeight="1" x14ac:dyDescent="0.25"/>
    <row r="63634" ht="30.75" customHeight="1" x14ac:dyDescent="0.25"/>
    <row r="63635" ht="30.75" customHeight="1" x14ac:dyDescent="0.25"/>
    <row r="63636" ht="30.75" customHeight="1" x14ac:dyDescent="0.25"/>
    <row r="63637" ht="30.75" customHeight="1" x14ac:dyDescent="0.25"/>
    <row r="63638" ht="30.75" customHeight="1" x14ac:dyDescent="0.25"/>
    <row r="63639" ht="30.75" customHeight="1" x14ac:dyDescent="0.25"/>
    <row r="63640" ht="30.75" customHeight="1" x14ac:dyDescent="0.25"/>
    <row r="63641" ht="30.75" customHeight="1" x14ac:dyDescent="0.25"/>
    <row r="63642" ht="30.75" customHeight="1" x14ac:dyDescent="0.25"/>
    <row r="63643" ht="30.75" customHeight="1" x14ac:dyDescent="0.25"/>
    <row r="63644" ht="30.75" customHeight="1" x14ac:dyDescent="0.25"/>
    <row r="63645" ht="30.75" customHeight="1" x14ac:dyDescent="0.25"/>
    <row r="63646" ht="30.75" customHeight="1" x14ac:dyDescent="0.25"/>
    <row r="63647" ht="30.75" customHeight="1" x14ac:dyDescent="0.25"/>
    <row r="63648" ht="30.75" customHeight="1" x14ac:dyDescent="0.25"/>
    <row r="63649" ht="30.75" customHeight="1" x14ac:dyDescent="0.25"/>
    <row r="63650" ht="30.75" customHeight="1" x14ac:dyDescent="0.25"/>
    <row r="63651" ht="30.75" customHeight="1" x14ac:dyDescent="0.25"/>
    <row r="63652" ht="30.75" customHeight="1" x14ac:dyDescent="0.25"/>
    <row r="63653" ht="30.75" customHeight="1" x14ac:dyDescent="0.25"/>
    <row r="63654" ht="30.75" customHeight="1" x14ac:dyDescent="0.25"/>
    <row r="63655" ht="30.75" customHeight="1" x14ac:dyDescent="0.25"/>
    <row r="63656" ht="30.75" customHeight="1" x14ac:dyDescent="0.25"/>
    <row r="63657" ht="30.75" customHeight="1" x14ac:dyDescent="0.25"/>
    <row r="63658" ht="30.75" customHeight="1" x14ac:dyDescent="0.25"/>
    <row r="63659" ht="30.75" customHeight="1" x14ac:dyDescent="0.25"/>
    <row r="63660" ht="30.75" customHeight="1" x14ac:dyDescent="0.25"/>
    <row r="63661" ht="30.75" customHeight="1" x14ac:dyDescent="0.25"/>
    <row r="63662" ht="30.75" customHeight="1" x14ac:dyDescent="0.25"/>
    <row r="63663" ht="30.75" customHeight="1" x14ac:dyDescent="0.25"/>
    <row r="63664" ht="30.75" customHeight="1" x14ac:dyDescent="0.25"/>
    <row r="63665" ht="30.75" customHeight="1" x14ac:dyDescent="0.25"/>
    <row r="63666" ht="30.75" customHeight="1" x14ac:dyDescent="0.25"/>
    <row r="63667" ht="30.75" customHeight="1" x14ac:dyDescent="0.25"/>
    <row r="63668" ht="30.75" customHeight="1" x14ac:dyDescent="0.25"/>
    <row r="63669" ht="30.75" customHeight="1" x14ac:dyDescent="0.25"/>
    <row r="63670" ht="30.75" customHeight="1" x14ac:dyDescent="0.25"/>
    <row r="63671" ht="30.75" customHeight="1" x14ac:dyDescent="0.25"/>
    <row r="63672" ht="30.75" customHeight="1" x14ac:dyDescent="0.25"/>
    <row r="63673" ht="30.75" customHeight="1" x14ac:dyDescent="0.25"/>
    <row r="63674" ht="30.75" customHeight="1" x14ac:dyDescent="0.25"/>
    <row r="63675" ht="30.75" customHeight="1" x14ac:dyDescent="0.25"/>
    <row r="63676" ht="30.75" customHeight="1" x14ac:dyDescent="0.25"/>
    <row r="63677" ht="30.75" customHeight="1" x14ac:dyDescent="0.25"/>
    <row r="63678" ht="30.75" customHeight="1" x14ac:dyDescent="0.25"/>
    <row r="63679" ht="30.75" customHeight="1" x14ac:dyDescent="0.25"/>
    <row r="63680" ht="30.75" customHeight="1" x14ac:dyDescent="0.25"/>
    <row r="63681" ht="30.75" customHeight="1" x14ac:dyDescent="0.25"/>
    <row r="63682" ht="30.75" customHeight="1" x14ac:dyDescent="0.25"/>
    <row r="63683" ht="30.75" customHeight="1" x14ac:dyDescent="0.25"/>
    <row r="63684" ht="30.75" customHeight="1" x14ac:dyDescent="0.25"/>
    <row r="63685" ht="30.75" customHeight="1" x14ac:dyDescent="0.25"/>
    <row r="63686" ht="30.75" customHeight="1" x14ac:dyDescent="0.25"/>
    <row r="63687" ht="30.75" customHeight="1" x14ac:dyDescent="0.25"/>
    <row r="63688" ht="30.75" customHeight="1" x14ac:dyDescent="0.25"/>
    <row r="63689" ht="30.75" customHeight="1" x14ac:dyDescent="0.25"/>
    <row r="63690" ht="30.75" customHeight="1" x14ac:dyDescent="0.25"/>
    <row r="63691" ht="30.75" customHeight="1" x14ac:dyDescent="0.25"/>
    <row r="63692" ht="30.75" customHeight="1" x14ac:dyDescent="0.25"/>
    <row r="63693" ht="30.75" customHeight="1" x14ac:dyDescent="0.25"/>
    <row r="63694" ht="30.75" customHeight="1" x14ac:dyDescent="0.25"/>
    <row r="63695" ht="30.75" customHeight="1" x14ac:dyDescent="0.25"/>
    <row r="63696" ht="30.75" customHeight="1" x14ac:dyDescent="0.25"/>
    <row r="63697" ht="30.75" customHeight="1" x14ac:dyDescent="0.25"/>
    <row r="63698" ht="30.75" customHeight="1" x14ac:dyDescent="0.25"/>
    <row r="63699" ht="30.75" customHeight="1" x14ac:dyDescent="0.25"/>
    <row r="63700" ht="30.75" customHeight="1" x14ac:dyDescent="0.25"/>
    <row r="63701" ht="30.75" customHeight="1" x14ac:dyDescent="0.25"/>
    <row r="63702" ht="30.75" customHeight="1" x14ac:dyDescent="0.25"/>
    <row r="63703" ht="30.75" customHeight="1" x14ac:dyDescent="0.25"/>
    <row r="63704" ht="30.75" customHeight="1" x14ac:dyDescent="0.25"/>
    <row r="63705" ht="30.75" customHeight="1" x14ac:dyDescent="0.25"/>
    <row r="63706" ht="30.75" customHeight="1" x14ac:dyDescent="0.25"/>
    <row r="63707" ht="30.75" customHeight="1" x14ac:dyDescent="0.25"/>
    <row r="63708" ht="30.75" customHeight="1" x14ac:dyDescent="0.25"/>
    <row r="63709" ht="30.75" customHeight="1" x14ac:dyDescent="0.25"/>
    <row r="63710" ht="30.75" customHeight="1" x14ac:dyDescent="0.25"/>
    <row r="63711" ht="30.75" customHeight="1" x14ac:dyDescent="0.25"/>
    <row r="63712" ht="30.75" customHeight="1" x14ac:dyDescent="0.25"/>
    <row r="63713" ht="30.75" customHeight="1" x14ac:dyDescent="0.25"/>
    <row r="63714" ht="30.75" customHeight="1" x14ac:dyDescent="0.25"/>
    <row r="63715" ht="30.75" customHeight="1" x14ac:dyDescent="0.25"/>
    <row r="63716" ht="30.75" customHeight="1" x14ac:dyDescent="0.25"/>
    <row r="63717" ht="30.75" customHeight="1" x14ac:dyDescent="0.25"/>
    <row r="63718" ht="30.75" customHeight="1" x14ac:dyDescent="0.25"/>
    <row r="63719" ht="30.75" customHeight="1" x14ac:dyDescent="0.25"/>
    <row r="63720" ht="30.75" customHeight="1" x14ac:dyDescent="0.25"/>
    <row r="63721" ht="30.75" customHeight="1" x14ac:dyDescent="0.25"/>
    <row r="63722" ht="30.75" customHeight="1" x14ac:dyDescent="0.25"/>
    <row r="63723" ht="30.75" customHeight="1" x14ac:dyDescent="0.25"/>
    <row r="63724" ht="30.75" customHeight="1" x14ac:dyDescent="0.25"/>
    <row r="63725" ht="30.75" customHeight="1" x14ac:dyDescent="0.25"/>
    <row r="63726" ht="30.75" customHeight="1" x14ac:dyDescent="0.25"/>
    <row r="63727" ht="30.75" customHeight="1" x14ac:dyDescent="0.25"/>
    <row r="63728" ht="30.75" customHeight="1" x14ac:dyDescent="0.25"/>
    <row r="63729" ht="30.75" customHeight="1" x14ac:dyDescent="0.25"/>
    <row r="63730" ht="30.75" customHeight="1" x14ac:dyDescent="0.25"/>
    <row r="63731" ht="30.75" customHeight="1" x14ac:dyDescent="0.25"/>
    <row r="63732" ht="30.75" customHeight="1" x14ac:dyDescent="0.25"/>
    <row r="63733" ht="30.75" customHeight="1" x14ac:dyDescent="0.25"/>
    <row r="63734" ht="30.75" customHeight="1" x14ac:dyDescent="0.25"/>
    <row r="63735" ht="30.75" customHeight="1" x14ac:dyDescent="0.25"/>
    <row r="63736" ht="30.75" customHeight="1" x14ac:dyDescent="0.25"/>
    <row r="63737" ht="30.75" customHeight="1" x14ac:dyDescent="0.25"/>
    <row r="63738" ht="30.75" customHeight="1" x14ac:dyDescent="0.25"/>
    <row r="63739" ht="30.75" customHeight="1" x14ac:dyDescent="0.25"/>
    <row r="63740" ht="30.75" customHeight="1" x14ac:dyDescent="0.25"/>
    <row r="63741" ht="30.75" customHeight="1" x14ac:dyDescent="0.25"/>
    <row r="63742" ht="30.75" customHeight="1" x14ac:dyDescent="0.25"/>
    <row r="63743" ht="30.75" customHeight="1" x14ac:dyDescent="0.25"/>
    <row r="63744" ht="30.75" customHeight="1" x14ac:dyDescent="0.25"/>
    <row r="63745" ht="30.75" customHeight="1" x14ac:dyDescent="0.25"/>
    <row r="63746" ht="30.75" customHeight="1" x14ac:dyDescent="0.25"/>
    <row r="63747" ht="30.75" customHeight="1" x14ac:dyDescent="0.25"/>
    <row r="63748" ht="30.75" customHeight="1" x14ac:dyDescent="0.25"/>
    <row r="63749" ht="30.75" customHeight="1" x14ac:dyDescent="0.25"/>
    <row r="63750" ht="30.75" customHeight="1" x14ac:dyDescent="0.25"/>
    <row r="63751" ht="30.75" customHeight="1" x14ac:dyDescent="0.25"/>
    <row r="63752" ht="30.75" customHeight="1" x14ac:dyDescent="0.25"/>
    <row r="63753" ht="30.75" customHeight="1" x14ac:dyDescent="0.25"/>
    <row r="63754" ht="30.75" customHeight="1" x14ac:dyDescent="0.25"/>
    <row r="63755" ht="30.75" customHeight="1" x14ac:dyDescent="0.25"/>
    <row r="63756" ht="30.75" customHeight="1" x14ac:dyDescent="0.25"/>
    <row r="63757" ht="30.75" customHeight="1" x14ac:dyDescent="0.25"/>
    <row r="63758" ht="30.75" customHeight="1" x14ac:dyDescent="0.25"/>
    <row r="63759" ht="30.75" customHeight="1" x14ac:dyDescent="0.25"/>
    <row r="63760" ht="30.75" customHeight="1" x14ac:dyDescent="0.25"/>
    <row r="63761" ht="30.75" customHeight="1" x14ac:dyDescent="0.25"/>
    <row r="63762" ht="30.75" customHeight="1" x14ac:dyDescent="0.25"/>
    <row r="63763" ht="30.75" customHeight="1" x14ac:dyDescent="0.25"/>
    <row r="63764" ht="30.75" customHeight="1" x14ac:dyDescent="0.25"/>
    <row r="63765" ht="30.75" customHeight="1" x14ac:dyDescent="0.25"/>
    <row r="63766" ht="30.75" customHeight="1" x14ac:dyDescent="0.25"/>
    <row r="63767" ht="30.75" customHeight="1" x14ac:dyDescent="0.25"/>
    <row r="63768" ht="30.75" customHeight="1" x14ac:dyDescent="0.25"/>
    <row r="63769" ht="30.75" customHeight="1" x14ac:dyDescent="0.25"/>
    <row r="63770" ht="30.75" customHeight="1" x14ac:dyDescent="0.25"/>
    <row r="63771" ht="30.75" customHeight="1" x14ac:dyDescent="0.25"/>
    <row r="63772" ht="30.75" customHeight="1" x14ac:dyDescent="0.25"/>
    <row r="63773" ht="30.75" customHeight="1" x14ac:dyDescent="0.25"/>
    <row r="63774" ht="30.75" customHeight="1" x14ac:dyDescent="0.25"/>
    <row r="63775" ht="30.75" customHeight="1" x14ac:dyDescent="0.25"/>
    <row r="63776" ht="30.75" customHeight="1" x14ac:dyDescent="0.25"/>
    <row r="63777" ht="30.75" customHeight="1" x14ac:dyDescent="0.25"/>
    <row r="63778" ht="30.75" customHeight="1" x14ac:dyDescent="0.25"/>
    <row r="63779" ht="30.75" customHeight="1" x14ac:dyDescent="0.25"/>
    <row r="63780" ht="30.75" customHeight="1" x14ac:dyDescent="0.25"/>
    <row r="63781" ht="30.75" customHeight="1" x14ac:dyDescent="0.25"/>
    <row r="63782" ht="30.75" customHeight="1" x14ac:dyDescent="0.25"/>
    <row r="63783" ht="30.75" customHeight="1" x14ac:dyDescent="0.25"/>
    <row r="63784" ht="30.75" customHeight="1" x14ac:dyDescent="0.25"/>
    <row r="63785" ht="30.75" customHeight="1" x14ac:dyDescent="0.25"/>
    <row r="63786" ht="30.75" customHeight="1" x14ac:dyDescent="0.25"/>
    <row r="63787" ht="30.75" customHeight="1" x14ac:dyDescent="0.25"/>
    <row r="63788" ht="30.75" customHeight="1" x14ac:dyDescent="0.25"/>
    <row r="63789" ht="30.75" customHeight="1" x14ac:dyDescent="0.25"/>
    <row r="63790" ht="30.75" customHeight="1" x14ac:dyDescent="0.25"/>
    <row r="63791" ht="30.75" customHeight="1" x14ac:dyDescent="0.25"/>
    <row r="63792" ht="30.75" customHeight="1" x14ac:dyDescent="0.25"/>
    <row r="63793" ht="30.75" customHeight="1" x14ac:dyDescent="0.25"/>
    <row r="63794" ht="30.75" customHeight="1" x14ac:dyDescent="0.25"/>
    <row r="63795" ht="30.75" customHeight="1" x14ac:dyDescent="0.25"/>
    <row r="63796" ht="30.75" customHeight="1" x14ac:dyDescent="0.25"/>
    <row r="63797" ht="30.75" customHeight="1" x14ac:dyDescent="0.25"/>
    <row r="63798" ht="30.75" customHeight="1" x14ac:dyDescent="0.25"/>
    <row r="63799" ht="30.75" customHeight="1" x14ac:dyDescent="0.25"/>
    <row r="63800" ht="30.75" customHeight="1" x14ac:dyDescent="0.25"/>
    <row r="63801" ht="30.75" customHeight="1" x14ac:dyDescent="0.25"/>
    <row r="63802" ht="30.75" customHeight="1" x14ac:dyDescent="0.25"/>
    <row r="63803" ht="30.75" customHeight="1" x14ac:dyDescent="0.25"/>
    <row r="63804" ht="30.75" customHeight="1" x14ac:dyDescent="0.25"/>
    <row r="63805" ht="30.75" customHeight="1" x14ac:dyDescent="0.25"/>
    <row r="63806" ht="30.75" customHeight="1" x14ac:dyDescent="0.25"/>
    <row r="63807" ht="30.75" customHeight="1" x14ac:dyDescent="0.25"/>
    <row r="63808" ht="30.75" customHeight="1" x14ac:dyDescent="0.25"/>
    <row r="63809" ht="30.75" customHeight="1" x14ac:dyDescent="0.25"/>
    <row r="63810" ht="30.75" customHeight="1" x14ac:dyDescent="0.25"/>
    <row r="63811" ht="30.75" customHeight="1" x14ac:dyDescent="0.25"/>
    <row r="63812" ht="30.75" customHeight="1" x14ac:dyDescent="0.25"/>
    <row r="63813" ht="30.75" customHeight="1" x14ac:dyDescent="0.25"/>
    <row r="63814" ht="30.75" customHeight="1" x14ac:dyDescent="0.25"/>
    <row r="63815" ht="30.75" customHeight="1" x14ac:dyDescent="0.25"/>
    <row r="63816" ht="30.75" customHeight="1" x14ac:dyDescent="0.25"/>
    <row r="63817" ht="30.75" customHeight="1" x14ac:dyDescent="0.25"/>
    <row r="63818" ht="30.75" customHeight="1" x14ac:dyDescent="0.25"/>
    <row r="63819" ht="30.75" customHeight="1" x14ac:dyDescent="0.25"/>
    <row r="63820" ht="30.75" customHeight="1" x14ac:dyDescent="0.25"/>
    <row r="63821" ht="30.75" customHeight="1" x14ac:dyDescent="0.25"/>
    <row r="63822" ht="30.75" customHeight="1" x14ac:dyDescent="0.25"/>
    <row r="63823" ht="30.75" customHeight="1" x14ac:dyDescent="0.25"/>
    <row r="63824" ht="30.75" customHeight="1" x14ac:dyDescent="0.25"/>
    <row r="63825" ht="30.75" customHeight="1" x14ac:dyDescent="0.25"/>
    <row r="63826" ht="30.75" customHeight="1" x14ac:dyDescent="0.25"/>
    <row r="63827" ht="30.75" customHeight="1" x14ac:dyDescent="0.25"/>
    <row r="63828" ht="30.75" customHeight="1" x14ac:dyDescent="0.25"/>
    <row r="63829" ht="30.75" customHeight="1" x14ac:dyDescent="0.25"/>
    <row r="63830" ht="30.75" customHeight="1" x14ac:dyDescent="0.25"/>
    <row r="63831" ht="30.75" customHeight="1" x14ac:dyDescent="0.25"/>
    <row r="63832" ht="30.75" customHeight="1" x14ac:dyDescent="0.25"/>
    <row r="63833" ht="30.75" customHeight="1" x14ac:dyDescent="0.25"/>
    <row r="63834" ht="30.75" customHeight="1" x14ac:dyDescent="0.25"/>
    <row r="63835" ht="30.75" customHeight="1" x14ac:dyDescent="0.25"/>
    <row r="63836" ht="30.75" customHeight="1" x14ac:dyDescent="0.25"/>
    <row r="63837" ht="30.75" customHeight="1" x14ac:dyDescent="0.25"/>
    <row r="63838" ht="30.75" customHeight="1" x14ac:dyDescent="0.25"/>
    <row r="63839" ht="30.75" customHeight="1" x14ac:dyDescent="0.25"/>
    <row r="63840" ht="30.75" customHeight="1" x14ac:dyDescent="0.25"/>
    <row r="63841" ht="30.75" customHeight="1" x14ac:dyDescent="0.25"/>
    <row r="63842" ht="30.75" customHeight="1" x14ac:dyDescent="0.25"/>
    <row r="63843" ht="30.75" customHeight="1" x14ac:dyDescent="0.25"/>
    <row r="63844" ht="30.75" customHeight="1" x14ac:dyDescent="0.25"/>
    <row r="63845" ht="30.75" customHeight="1" x14ac:dyDescent="0.25"/>
    <row r="63846" ht="30.75" customHeight="1" x14ac:dyDescent="0.25"/>
    <row r="63847" ht="30.75" customHeight="1" x14ac:dyDescent="0.25"/>
    <row r="63848" ht="30.75" customHeight="1" x14ac:dyDescent="0.25"/>
    <row r="63849" ht="30.75" customHeight="1" x14ac:dyDescent="0.25"/>
    <row r="63850" ht="30.75" customHeight="1" x14ac:dyDescent="0.25"/>
    <row r="63851" ht="30.75" customHeight="1" x14ac:dyDescent="0.25"/>
    <row r="63852" ht="30.75" customHeight="1" x14ac:dyDescent="0.25"/>
    <row r="63853" ht="30.75" customHeight="1" x14ac:dyDescent="0.25"/>
    <row r="63854" ht="30.75" customHeight="1" x14ac:dyDescent="0.25"/>
    <row r="63855" ht="30.75" customHeight="1" x14ac:dyDescent="0.25"/>
    <row r="63856" ht="30.75" customHeight="1" x14ac:dyDescent="0.25"/>
    <row r="63857" ht="30.75" customHeight="1" x14ac:dyDescent="0.25"/>
    <row r="63858" ht="30.75" customHeight="1" x14ac:dyDescent="0.25"/>
    <row r="63859" ht="30.75" customHeight="1" x14ac:dyDescent="0.25"/>
    <row r="63860" ht="30.75" customHeight="1" x14ac:dyDescent="0.25"/>
    <row r="63861" ht="30.75" customHeight="1" x14ac:dyDescent="0.25"/>
    <row r="63862" ht="30.75" customHeight="1" x14ac:dyDescent="0.25"/>
    <row r="63863" ht="30.75" customHeight="1" x14ac:dyDescent="0.25"/>
    <row r="63864" ht="30.75" customHeight="1" x14ac:dyDescent="0.25"/>
    <row r="63865" ht="30.75" customHeight="1" x14ac:dyDescent="0.25"/>
    <row r="63866" ht="30.75" customHeight="1" x14ac:dyDescent="0.25"/>
    <row r="63867" ht="30.75" customHeight="1" x14ac:dyDescent="0.25"/>
    <row r="63868" ht="30.75" customHeight="1" x14ac:dyDescent="0.25"/>
    <row r="63869" ht="30.75" customHeight="1" x14ac:dyDescent="0.25"/>
    <row r="63870" ht="30.75" customHeight="1" x14ac:dyDescent="0.25"/>
    <row r="63871" ht="30.75" customHeight="1" x14ac:dyDescent="0.25"/>
    <row r="63872" ht="30.75" customHeight="1" x14ac:dyDescent="0.25"/>
    <row r="63873" ht="30.75" customHeight="1" x14ac:dyDescent="0.25"/>
    <row r="63874" ht="30.75" customHeight="1" x14ac:dyDescent="0.25"/>
    <row r="63875" ht="30.75" customHeight="1" x14ac:dyDescent="0.25"/>
    <row r="63876" ht="30.75" customHeight="1" x14ac:dyDescent="0.25"/>
    <row r="63877" ht="30.75" customHeight="1" x14ac:dyDescent="0.25"/>
    <row r="63878" ht="30.75" customHeight="1" x14ac:dyDescent="0.25"/>
    <row r="63879" ht="30.75" customHeight="1" x14ac:dyDescent="0.25"/>
    <row r="63880" ht="30.75" customHeight="1" x14ac:dyDescent="0.25"/>
    <row r="63881" ht="30.75" customHeight="1" x14ac:dyDescent="0.25"/>
    <row r="63882" ht="30.75" customHeight="1" x14ac:dyDescent="0.25"/>
    <row r="63883" ht="30.75" customHeight="1" x14ac:dyDescent="0.25"/>
    <row r="63884" ht="30.75" customHeight="1" x14ac:dyDescent="0.25"/>
    <row r="63885" ht="30.75" customHeight="1" x14ac:dyDescent="0.25"/>
    <row r="63886" ht="30.75" customHeight="1" x14ac:dyDescent="0.25"/>
    <row r="63887" ht="30.75" customHeight="1" x14ac:dyDescent="0.25"/>
    <row r="63888" ht="30.75" customHeight="1" x14ac:dyDescent="0.25"/>
    <row r="63889" ht="30.75" customHeight="1" x14ac:dyDescent="0.25"/>
    <row r="63890" ht="30.75" customHeight="1" x14ac:dyDescent="0.25"/>
    <row r="63891" ht="30.75" customHeight="1" x14ac:dyDescent="0.25"/>
    <row r="63892" ht="30.75" customHeight="1" x14ac:dyDescent="0.25"/>
    <row r="63893" ht="30.75" customHeight="1" x14ac:dyDescent="0.25"/>
    <row r="63894" ht="30.75" customHeight="1" x14ac:dyDescent="0.25"/>
    <row r="63895" ht="30.75" customHeight="1" x14ac:dyDescent="0.25"/>
    <row r="63896" ht="30.75" customHeight="1" x14ac:dyDescent="0.25"/>
    <row r="63897" ht="30.75" customHeight="1" x14ac:dyDescent="0.25"/>
    <row r="63898" ht="30.75" customHeight="1" x14ac:dyDescent="0.25"/>
    <row r="63899" ht="30.75" customHeight="1" x14ac:dyDescent="0.25"/>
    <row r="63900" ht="30.75" customHeight="1" x14ac:dyDescent="0.25"/>
    <row r="63901" ht="30.75" customHeight="1" x14ac:dyDescent="0.25"/>
    <row r="63902" ht="30.75" customHeight="1" x14ac:dyDescent="0.25"/>
    <row r="63903" ht="30.75" customHeight="1" x14ac:dyDescent="0.25"/>
    <row r="63904" ht="30.75" customHeight="1" x14ac:dyDescent="0.25"/>
    <row r="63905" ht="30.75" customHeight="1" x14ac:dyDescent="0.25"/>
    <row r="63906" ht="30.75" customHeight="1" x14ac:dyDescent="0.25"/>
    <row r="63907" ht="30.75" customHeight="1" x14ac:dyDescent="0.25"/>
    <row r="63908" ht="30.75" customHeight="1" x14ac:dyDescent="0.25"/>
    <row r="63909" ht="30.75" customHeight="1" x14ac:dyDescent="0.25"/>
    <row r="63910" ht="30.75" customHeight="1" x14ac:dyDescent="0.25"/>
    <row r="63911" ht="30.75" customHeight="1" x14ac:dyDescent="0.25"/>
    <row r="63912" ht="30.75" customHeight="1" x14ac:dyDescent="0.25"/>
    <row r="63913" ht="30.75" customHeight="1" x14ac:dyDescent="0.25"/>
    <row r="63914" ht="30.75" customHeight="1" x14ac:dyDescent="0.25"/>
    <row r="63915" ht="30.75" customHeight="1" x14ac:dyDescent="0.25"/>
    <row r="63916" ht="30.75" customHeight="1" x14ac:dyDescent="0.25"/>
    <row r="63917" ht="30.75" customHeight="1" x14ac:dyDescent="0.25"/>
    <row r="63918" ht="30.75" customHeight="1" x14ac:dyDescent="0.25"/>
    <row r="63919" ht="30.75" customHeight="1" x14ac:dyDescent="0.25"/>
    <row r="63920" ht="30.75" customHeight="1" x14ac:dyDescent="0.25"/>
    <row r="63921" ht="30.75" customHeight="1" x14ac:dyDescent="0.25"/>
    <row r="63922" ht="30.75" customHeight="1" x14ac:dyDescent="0.25"/>
    <row r="63923" ht="30.75" customHeight="1" x14ac:dyDescent="0.25"/>
    <row r="63924" ht="30.75" customHeight="1" x14ac:dyDescent="0.25"/>
    <row r="63925" ht="30.75" customHeight="1" x14ac:dyDescent="0.25"/>
    <row r="63926" ht="30.75" customHeight="1" x14ac:dyDescent="0.25"/>
    <row r="63927" ht="30.75" customHeight="1" x14ac:dyDescent="0.25"/>
    <row r="63928" ht="30.75" customHeight="1" x14ac:dyDescent="0.25"/>
    <row r="63929" ht="30.75" customHeight="1" x14ac:dyDescent="0.25"/>
    <row r="63930" ht="30.75" customHeight="1" x14ac:dyDescent="0.25"/>
    <row r="63931" ht="30.75" customHeight="1" x14ac:dyDescent="0.25"/>
    <row r="63932" ht="30.75" customHeight="1" x14ac:dyDescent="0.25"/>
    <row r="63933" ht="30.75" customHeight="1" x14ac:dyDescent="0.25"/>
    <row r="63934" ht="30.75" customHeight="1" x14ac:dyDescent="0.25"/>
    <row r="63935" ht="30.75" customHeight="1" x14ac:dyDescent="0.25"/>
    <row r="63936" ht="30.75" customHeight="1" x14ac:dyDescent="0.25"/>
    <row r="63937" ht="30.75" customHeight="1" x14ac:dyDescent="0.25"/>
    <row r="63938" ht="30.75" customHeight="1" x14ac:dyDescent="0.25"/>
    <row r="63939" ht="30.75" customHeight="1" x14ac:dyDescent="0.25"/>
    <row r="63940" ht="30.75" customHeight="1" x14ac:dyDescent="0.25"/>
    <row r="63941" ht="30.75" customHeight="1" x14ac:dyDescent="0.25"/>
    <row r="63942" ht="30.75" customHeight="1" x14ac:dyDescent="0.25"/>
    <row r="63943" ht="30.75" customHeight="1" x14ac:dyDescent="0.25"/>
    <row r="63944" ht="30.75" customHeight="1" x14ac:dyDescent="0.25"/>
    <row r="63945" ht="30.75" customHeight="1" x14ac:dyDescent="0.25"/>
    <row r="63946" ht="30.75" customHeight="1" x14ac:dyDescent="0.25"/>
    <row r="63947" ht="30.75" customHeight="1" x14ac:dyDescent="0.25"/>
    <row r="63948" ht="30.75" customHeight="1" x14ac:dyDescent="0.25"/>
    <row r="63949" ht="30.75" customHeight="1" x14ac:dyDescent="0.25"/>
    <row r="63950" ht="30.75" customHeight="1" x14ac:dyDescent="0.25"/>
    <row r="63951" ht="30.75" customHeight="1" x14ac:dyDescent="0.25"/>
    <row r="63952" ht="30.75" customHeight="1" x14ac:dyDescent="0.25"/>
    <row r="63953" ht="30.75" customHeight="1" x14ac:dyDescent="0.25"/>
    <row r="63954" ht="30.75" customHeight="1" x14ac:dyDescent="0.25"/>
    <row r="63955" ht="30.75" customHeight="1" x14ac:dyDescent="0.25"/>
    <row r="63956" ht="30.75" customHeight="1" x14ac:dyDescent="0.25"/>
    <row r="63957" ht="30.75" customHeight="1" x14ac:dyDescent="0.25"/>
    <row r="63958" ht="30.75" customHeight="1" x14ac:dyDescent="0.25"/>
    <row r="63959" ht="30.75" customHeight="1" x14ac:dyDescent="0.25"/>
    <row r="63960" ht="30.75" customHeight="1" x14ac:dyDescent="0.25"/>
    <row r="63961" ht="30.75" customHeight="1" x14ac:dyDescent="0.25"/>
    <row r="63962" ht="30.75" customHeight="1" x14ac:dyDescent="0.25"/>
    <row r="63963" ht="30.75" customHeight="1" x14ac:dyDescent="0.25"/>
    <row r="63964" ht="30.75" customHeight="1" x14ac:dyDescent="0.25"/>
    <row r="63965" ht="30.75" customHeight="1" x14ac:dyDescent="0.25"/>
    <row r="63966" ht="30.75" customHeight="1" x14ac:dyDescent="0.25"/>
    <row r="63967" ht="30.75" customHeight="1" x14ac:dyDescent="0.25"/>
    <row r="63968" ht="30.75" customHeight="1" x14ac:dyDescent="0.25"/>
    <row r="63969" ht="30.75" customHeight="1" x14ac:dyDescent="0.25"/>
    <row r="63970" ht="30.75" customHeight="1" x14ac:dyDescent="0.25"/>
    <row r="63971" ht="30.75" customHeight="1" x14ac:dyDescent="0.25"/>
    <row r="63972" ht="30.75" customHeight="1" x14ac:dyDescent="0.25"/>
    <row r="63973" ht="30.75" customHeight="1" x14ac:dyDescent="0.25"/>
    <row r="63974" ht="30.75" customHeight="1" x14ac:dyDescent="0.25"/>
    <row r="63975" ht="30.75" customHeight="1" x14ac:dyDescent="0.25"/>
    <row r="63976" ht="30.75" customHeight="1" x14ac:dyDescent="0.25"/>
    <row r="63977" ht="30.75" customHeight="1" x14ac:dyDescent="0.25"/>
    <row r="63978" ht="30.75" customHeight="1" x14ac:dyDescent="0.25"/>
    <row r="63979" ht="30.75" customHeight="1" x14ac:dyDescent="0.25"/>
    <row r="63980" ht="30.75" customHeight="1" x14ac:dyDescent="0.25"/>
    <row r="63981" ht="30.75" customHeight="1" x14ac:dyDescent="0.25"/>
    <row r="63982" ht="30.75" customHeight="1" x14ac:dyDescent="0.25"/>
    <row r="63983" ht="30.75" customHeight="1" x14ac:dyDescent="0.25"/>
    <row r="63984" ht="30.75" customHeight="1" x14ac:dyDescent="0.25"/>
    <row r="63985" ht="30.75" customHeight="1" x14ac:dyDescent="0.25"/>
    <row r="63986" ht="30.75" customHeight="1" x14ac:dyDescent="0.25"/>
    <row r="63987" ht="30.75" customHeight="1" x14ac:dyDescent="0.25"/>
    <row r="63988" ht="30.75" customHeight="1" x14ac:dyDescent="0.25"/>
    <row r="63989" ht="30.75" customHeight="1" x14ac:dyDescent="0.25"/>
    <row r="63990" ht="30.75" customHeight="1" x14ac:dyDescent="0.25"/>
    <row r="63991" ht="30.75" customHeight="1" x14ac:dyDescent="0.25"/>
    <row r="63992" ht="30.75" customHeight="1" x14ac:dyDescent="0.25"/>
    <row r="63993" ht="30.75" customHeight="1" x14ac:dyDescent="0.25"/>
    <row r="63994" ht="30.75" customHeight="1" x14ac:dyDescent="0.25"/>
    <row r="63995" ht="30.75" customHeight="1" x14ac:dyDescent="0.25"/>
    <row r="63996" ht="30.75" customHeight="1" x14ac:dyDescent="0.25"/>
    <row r="63997" ht="30.75" customHeight="1" x14ac:dyDescent="0.25"/>
    <row r="63998" ht="30.75" customHeight="1" x14ac:dyDescent="0.25"/>
    <row r="63999" ht="30.75" customHeight="1" x14ac:dyDescent="0.25"/>
    <row r="64000" ht="30.75" customHeight="1" x14ac:dyDescent="0.25"/>
    <row r="64001" ht="30.75" customHeight="1" x14ac:dyDescent="0.25"/>
    <row r="64002" ht="30.75" customHeight="1" x14ac:dyDescent="0.25"/>
    <row r="64003" ht="30.75" customHeight="1" x14ac:dyDescent="0.25"/>
    <row r="64004" ht="30.75" customHeight="1" x14ac:dyDescent="0.25"/>
    <row r="64005" ht="30.75" customHeight="1" x14ac:dyDescent="0.25"/>
    <row r="64006" ht="30.75" customHeight="1" x14ac:dyDescent="0.25"/>
    <row r="64007" ht="30.75" customHeight="1" x14ac:dyDescent="0.25"/>
    <row r="64008" ht="30.75" customHeight="1" x14ac:dyDescent="0.25"/>
    <row r="64009" ht="30.75" customHeight="1" x14ac:dyDescent="0.25"/>
    <row r="64010" ht="30.75" customHeight="1" x14ac:dyDescent="0.25"/>
    <row r="64011" ht="30.75" customHeight="1" x14ac:dyDescent="0.25"/>
    <row r="64012" ht="30.75" customHeight="1" x14ac:dyDescent="0.25"/>
    <row r="64013" ht="30.75" customHeight="1" x14ac:dyDescent="0.25"/>
    <row r="64014" ht="30.75" customHeight="1" x14ac:dyDescent="0.25"/>
    <row r="64015" ht="30.75" customHeight="1" x14ac:dyDescent="0.25"/>
    <row r="64016" ht="30.75" customHeight="1" x14ac:dyDescent="0.25"/>
    <row r="64017" ht="30.75" customHeight="1" x14ac:dyDescent="0.25"/>
    <row r="64018" ht="30.75" customHeight="1" x14ac:dyDescent="0.25"/>
    <row r="64019" ht="30.75" customHeight="1" x14ac:dyDescent="0.25"/>
    <row r="64020" ht="30.75" customHeight="1" x14ac:dyDescent="0.25"/>
    <row r="64021" ht="30.75" customHeight="1" x14ac:dyDescent="0.25"/>
    <row r="64022" ht="30.75" customHeight="1" x14ac:dyDescent="0.25"/>
    <row r="64023" ht="30.75" customHeight="1" x14ac:dyDescent="0.25"/>
    <row r="64024" ht="30.75" customHeight="1" x14ac:dyDescent="0.25"/>
    <row r="64025" ht="30.75" customHeight="1" x14ac:dyDescent="0.25"/>
    <row r="64026" ht="30.75" customHeight="1" x14ac:dyDescent="0.25"/>
    <row r="64027" ht="30.75" customHeight="1" x14ac:dyDescent="0.25"/>
    <row r="64028" ht="30.75" customHeight="1" x14ac:dyDescent="0.25"/>
    <row r="64029" ht="30.75" customHeight="1" x14ac:dyDescent="0.25"/>
    <row r="64030" ht="30.75" customHeight="1" x14ac:dyDescent="0.25"/>
    <row r="64031" ht="30.75" customHeight="1" x14ac:dyDescent="0.25"/>
    <row r="64032" ht="30.75" customHeight="1" x14ac:dyDescent="0.25"/>
    <row r="64033" ht="30.75" customHeight="1" x14ac:dyDescent="0.25"/>
    <row r="64034" ht="30.75" customHeight="1" x14ac:dyDescent="0.25"/>
    <row r="64035" ht="30.75" customHeight="1" x14ac:dyDescent="0.25"/>
    <row r="64036" ht="30.75" customHeight="1" x14ac:dyDescent="0.25"/>
    <row r="64037" ht="30.75" customHeight="1" x14ac:dyDescent="0.25"/>
    <row r="64038" ht="30.75" customHeight="1" x14ac:dyDescent="0.25"/>
    <row r="64039" ht="30.75" customHeight="1" x14ac:dyDescent="0.25"/>
    <row r="64040" ht="30.75" customHeight="1" x14ac:dyDescent="0.25"/>
    <row r="64041" ht="30.75" customHeight="1" x14ac:dyDescent="0.25"/>
    <row r="64042" ht="30.75" customHeight="1" x14ac:dyDescent="0.25"/>
    <row r="64043" ht="30.75" customHeight="1" x14ac:dyDescent="0.25"/>
    <row r="64044" ht="30.75" customHeight="1" x14ac:dyDescent="0.25"/>
    <row r="64045" ht="30.75" customHeight="1" x14ac:dyDescent="0.25"/>
    <row r="64046" ht="30.75" customHeight="1" x14ac:dyDescent="0.25"/>
    <row r="64047" ht="30.75" customHeight="1" x14ac:dyDescent="0.25"/>
    <row r="64048" ht="30.75" customHeight="1" x14ac:dyDescent="0.25"/>
    <row r="64049" ht="30.75" customHeight="1" x14ac:dyDescent="0.25"/>
    <row r="64050" ht="30.75" customHeight="1" x14ac:dyDescent="0.25"/>
    <row r="64051" ht="30.75" customHeight="1" x14ac:dyDescent="0.25"/>
    <row r="64052" ht="30.75" customHeight="1" x14ac:dyDescent="0.25"/>
    <row r="64053" ht="30.75" customHeight="1" x14ac:dyDescent="0.25"/>
    <row r="64054" ht="30.75" customHeight="1" x14ac:dyDescent="0.25"/>
    <row r="64055" ht="30.75" customHeight="1" x14ac:dyDescent="0.25"/>
    <row r="64056" ht="30.75" customHeight="1" x14ac:dyDescent="0.25"/>
    <row r="64057" ht="30.75" customHeight="1" x14ac:dyDescent="0.25"/>
    <row r="64058" ht="30.75" customHeight="1" x14ac:dyDescent="0.25"/>
    <row r="64059" ht="30.75" customHeight="1" x14ac:dyDescent="0.25"/>
    <row r="64060" ht="30.75" customHeight="1" x14ac:dyDescent="0.25"/>
    <row r="64061" ht="30.75" customHeight="1" x14ac:dyDescent="0.25"/>
    <row r="64062" ht="30.75" customHeight="1" x14ac:dyDescent="0.25"/>
    <row r="64063" ht="30.75" customHeight="1" x14ac:dyDescent="0.25"/>
    <row r="64064" ht="30.75" customHeight="1" x14ac:dyDescent="0.25"/>
    <row r="64065" ht="30.75" customHeight="1" x14ac:dyDescent="0.25"/>
    <row r="64066" ht="30.75" customHeight="1" x14ac:dyDescent="0.25"/>
    <row r="64067" ht="30.75" customHeight="1" x14ac:dyDescent="0.25"/>
    <row r="64068" ht="30.75" customHeight="1" x14ac:dyDescent="0.25"/>
    <row r="64069" ht="30.75" customHeight="1" x14ac:dyDescent="0.25"/>
    <row r="64070" ht="30.75" customHeight="1" x14ac:dyDescent="0.25"/>
    <row r="64071" ht="30.75" customHeight="1" x14ac:dyDescent="0.25"/>
    <row r="64072" ht="30.75" customHeight="1" x14ac:dyDescent="0.25"/>
    <row r="64073" ht="30.75" customHeight="1" x14ac:dyDescent="0.25"/>
    <row r="64074" ht="30.75" customHeight="1" x14ac:dyDescent="0.25"/>
    <row r="64075" ht="30.75" customHeight="1" x14ac:dyDescent="0.25"/>
    <row r="64076" ht="30.75" customHeight="1" x14ac:dyDescent="0.25"/>
    <row r="64077" ht="30.75" customHeight="1" x14ac:dyDescent="0.25"/>
    <row r="64078" ht="30.75" customHeight="1" x14ac:dyDescent="0.25"/>
    <row r="64079" ht="30.75" customHeight="1" x14ac:dyDescent="0.25"/>
    <row r="64080" ht="30.75" customHeight="1" x14ac:dyDescent="0.25"/>
    <row r="64081" ht="30.75" customHeight="1" x14ac:dyDescent="0.25"/>
    <row r="64082" ht="30.75" customHeight="1" x14ac:dyDescent="0.25"/>
    <row r="64083" ht="30.75" customHeight="1" x14ac:dyDescent="0.25"/>
    <row r="64084" ht="30.75" customHeight="1" x14ac:dyDescent="0.25"/>
    <row r="64085" ht="30.75" customHeight="1" x14ac:dyDescent="0.25"/>
    <row r="64086" ht="30.75" customHeight="1" x14ac:dyDescent="0.25"/>
    <row r="64087" ht="30.75" customHeight="1" x14ac:dyDescent="0.25"/>
    <row r="64088" ht="30.75" customHeight="1" x14ac:dyDescent="0.25"/>
    <row r="64089" ht="30.75" customHeight="1" x14ac:dyDescent="0.25"/>
    <row r="64090" ht="30.75" customHeight="1" x14ac:dyDescent="0.25"/>
    <row r="64091" ht="30.75" customHeight="1" x14ac:dyDescent="0.25"/>
    <row r="64092" ht="30.75" customHeight="1" x14ac:dyDescent="0.25"/>
    <row r="64093" ht="30.75" customHeight="1" x14ac:dyDescent="0.25"/>
    <row r="64094" ht="30.75" customHeight="1" x14ac:dyDescent="0.25"/>
    <row r="64095" ht="30.75" customHeight="1" x14ac:dyDescent="0.25"/>
    <row r="64096" ht="30.75" customHeight="1" x14ac:dyDescent="0.25"/>
    <row r="64097" ht="30.75" customHeight="1" x14ac:dyDescent="0.25"/>
    <row r="64098" ht="30.75" customHeight="1" x14ac:dyDescent="0.25"/>
    <row r="64099" ht="30.75" customHeight="1" x14ac:dyDescent="0.25"/>
    <row r="64100" ht="30.75" customHeight="1" x14ac:dyDescent="0.25"/>
    <row r="64101" ht="30.75" customHeight="1" x14ac:dyDescent="0.25"/>
    <row r="64102" ht="30.75" customHeight="1" x14ac:dyDescent="0.25"/>
    <row r="64103" ht="30.75" customHeight="1" x14ac:dyDescent="0.25"/>
    <row r="64104" ht="30.75" customHeight="1" x14ac:dyDescent="0.25"/>
    <row r="64105" ht="30.75" customHeight="1" x14ac:dyDescent="0.25"/>
    <row r="64106" ht="30.75" customHeight="1" x14ac:dyDescent="0.25"/>
    <row r="64107" ht="30.75" customHeight="1" x14ac:dyDescent="0.25"/>
    <row r="64108" ht="30.75" customHeight="1" x14ac:dyDescent="0.25"/>
    <row r="64109" ht="30.75" customHeight="1" x14ac:dyDescent="0.25"/>
    <row r="64110" ht="30.75" customHeight="1" x14ac:dyDescent="0.25"/>
    <row r="64111" ht="30.75" customHeight="1" x14ac:dyDescent="0.25"/>
    <row r="64112" ht="30.75" customHeight="1" x14ac:dyDescent="0.25"/>
    <row r="64113" ht="30.75" customHeight="1" x14ac:dyDescent="0.25"/>
    <row r="64114" ht="30.75" customHeight="1" x14ac:dyDescent="0.25"/>
    <row r="64115" ht="30.75" customHeight="1" x14ac:dyDescent="0.25"/>
    <row r="64116" ht="30.75" customHeight="1" x14ac:dyDescent="0.25"/>
    <row r="64117" ht="30.75" customHeight="1" x14ac:dyDescent="0.25"/>
    <row r="64118" ht="30.75" customHeight="1" x14ac:dyDescent="0.25"/>
    <row r="64119" ht="30.75" customHeight="1" x14ac:dyDescent="0.25"/>
    <row r="64120" ht="30.75" customHeight="1" x14ac:dyDescent="0.25"/>
    <row r="64121" ht="30.75" customHeight="1" x14ac:dyDescent="0.25"/>
    <row r="64122" ht="30.75" customHeight="1" x14ac:dyDescent="0.25"/>
    <row r="64123" ht="30.75" customHeight="1" x14ac:dyDescent="0.25"/>
    <row r="64124" ht="30.75" customHeight="1" x14ac:dyDescent="0.25"/>
    <row r="64125" ht="30.75" customHeight="1" x14ac:dyDescent="0.25"/>
    <row r="64126" ht="30.75" customHeight="1" x14ac:dyDescent="0.25"/>
    <row r="64127" ht="30.75" customHeight="1" x14ac:dyDescent="0.25"/>
    <row r="64128" ht="30.75" customHeight="1" x14ac:dyDescent="0.25"/>
    <row r="64129" ht="30.75" customHeight="1" x14ac:dyDescent="0.25"/>
    <row r="64130" ht="30.75" customHeight="1" x14ac:dyDescent="0.25"/>
    <row r="64131" ht="30.75" customHeight="1" x14ac:dyDescent="0.25"/>
    <row r="64132" ht="30.75" customHeight="1" x14ac:dyDescent="0.25"/>
    <row r="64133" ht="30.75" customHeight="1" x14ac:dyDescent="0.25"/>
    <row r="64134" ht="30.75" customHeight="1" x14ac:dyDescent="0.25"/>
    <row r="64135" ht="30.75" customHeight="1" x14ac:dyDescent="0.25"/>
    <row r="64136" ht="30.75" customHeight="1" x14ac:dyDescent="0.25"/>
    <row r="64137" ht="30.75" customHeight="1" x14ac:dyDescent="0.25"/>
    <row r="64138" ht="30.75" customHeight="1" x14ac:dyDescent="0.25"/>
    <row r="64139" ht="30.75" customHeight="1" x14ac:dyDescent="0.25"/>
    <row r="64140" ht="30.75" customHeight="1" x14ac:dyDescent="0.25"/>
    <row r="64141" ht="30.75" customHeight="1" x14ac:dyDescent="0.25"/>
    <row r="64142" ht="30.75" customHeight="1" x14ac:dyDescent="0.25"/>
    <row r="64143" ht="30.75" customHeight="1" x14ac:dyDescent="0.25"/>
    <row r="64144" ht="30.75" customHeight="1" x14ac:dyDescent="0.25"/>
    <row r="64145" ht="30.75" customHeight="1" x14ac:dyDescent="0.25"/>
    <row r="64146" ht="30.75" customHeight="1" x14ac:dyDescent="0.25"/>
    <row r="64147" ht="30.75" customHeight="1" x14ac:dyDescent="0.25"/>
    <row r="64148" ht="30.75" customHeight="1" x14ac:dyDescent="0.25"/>
    <row r="64149" ht="30.75" customHeight="1" x14ac:dyDescent="0.25"/>
    <row r="64150" ht="30.75" customHeight="1" x14ac:dyDescent="0.25"/>
    <row r="64151" ht="30.75" customHeight="1" x14ac:dyDescent="0.25"/>
    <row r="64152" ht="30.75" customHeight="1" x14ac:dyDescent="0.25"/>
    <row r="64153" ht="30.75" customHeight="1" x14ac:dyDescent="0.25"/>
    <row r="64154" ht="30.75" customHeight="1" x14ac:dyDescent="0.25"/>
    <row r="64155" ht="30.75" customHeight="1" x14ac:dyDescent="0.25"/>
    <row r="64156" ht="30.75" customHeight="1" x14ac:dyDescent="0.25"/>
    <row r="64157" ht="30.75" customHeight="1" x14ac:dyDescent="0.25"/>
    <row r="64158" ht="30.75" customHeight="1" x14ac:dyDescent="0.25"/>
    <row r="64159" ht="30.75" customHeight="1" x14ac:dyDescent="0.25"/>
    <row r="64160" ht="30.75" customHeight="1" x14ac:dyDescent="0.25"/>
    <row r="64161" ht="30.75" customHeight="1" x14ac:dyDescent="0.25"/>
    <row r="64162" ht="30.75" customHeight="1" x14ac:dyDescent="0.25"/>
    <row r="64163" ht="30.75" customHeight="1" x14ac:dyDescent="0.25"/>
    <row r="64164" ht="30.75" customHeight="1" x14ac:dyDescent="0.25"/>
    <row r="64165" ht="30.75" customHeight="1" x14ac:dyDescent="0.25"/>
    <row r="64166" ht="30.75" customHeight="1" x14ac:dyDescent="0.25"/>
    <row r="64167" ht="30.75" customHeight="1" x14ac:dyDescent="0.25"/>
    <row r="64168" ht="30.75" customHeight="1" x14ac:dyDescent="0.25"/>
    <row r="64169" ht="30.75" customHeight="1" x14ac:dyDescent="0.25"/>
    <row r="64170" ht="30.75" customHeight="1" x14ac:dyDescent="0.25"/>
    <row r="64171" ht="30.75" customHeight="1" x14ac:dyDescent="0.25"/>
    <row r="64172" ht="30.75" customHeight="1" x14ac:dyDescent="0.25"/>
    <row r="64173" ht="30.75" customHeight="1" x14ac:dyDescent="0.25"/>
    <row r="64174" ht="30.75" customHeight="1" x14ac:dyDescent="0.25"/>
    <row r="64175" ht="30.75" customHeight="1" x14ac:dyDescent="0.25"/>
    <row r="64176" ht="30.75" customHeight="1" x14ac:dyDescent="0.25"/>
    <row r="64177" ht="30.75" customHeight="1" x14ac:dyDescent="0.25"/>
    <row r="64178" ht="30.75" customHeight="1" x14ac:dyDescent="0.25"/>
    <row r="64179" ht="30.75" customHeight="1" x14ac:dyDescent="0.25"/>
    <row r="64180" ht="30.75" customHeight="1" x14ac:dyDescent="0.25"/>
    <row r="64181" ht="30.75" customHeight="1" x14ac:dyDescent="0.25"/>
    <row r="64182" ht="30.75" customHeight="1" x14ac:dyDescent="0.25"/>
    <row r="64183" ht="30.75" customHeight="1" x14ac:dyDescent="0.25"/>
    <row r="64184" ht="30.75" customHeight="1" x14ac:dyDescent="0.25"/>
    <row r="64185" ht="30.75" customHeight="1" x14ac:dyDescent="0.25"/>
    <row r="64186" ht="30.75" customHeight="1" x14ac:dyDescent="0.25"/>
    <row r="64187" ht="30.75" customHeight="1" x14ac:dyDescent="0.25"/>
    <row r="64188" ht="30.75" customHeight="1" x14ac:dyDescent="0.25"/>
    <row r="64189" ht="30.75" customHeight="1" x14ac:dyDescent="0.25"/>
    <row r="64190" ht="30.75" customHeight="1" x14ac:dyDescent="0.25"/>
    <row r="64191" ht="30.75" customHeight="1" x14ac:dyDescent="0.25"/>
    <row r="64192" ht="30.75" customHeight="1" x14ac:dyDescent="0.25"/>
    <row r="64193" ht="30.75" customHeight="1" x14ac:dyDescent="0.25"/>
    <row r="64194" ht="30.75" customHeight="1" x14ac:dyDescent="0.25"/>
    <row r="64195" ht="30.75" customHeight="1" x14ac:dyDescent="0.25"/>
    <row r="64196" ht="30.75" customHeight="1" x14ac:dyDescent="0.25"/>
    <row r="64197" ht="30.75" customHeight="1" x14ac:dyDescent="0.25"/>
    <row r="64198" ht="30.75" customHeight="1" x14ac:dyDescent="0.25"/>
    <row r="64199" ht="30.75" customHeight="1" x14ac:dyDescent="0.25"/>
    <row r="64200" ht="30.75" customHeight="1" x14ac:dyDescent="0.25"/>
    <row r="64201" ht="30.75" customHeight="1" x14ac:dyDescent="0.25"/>
    <row r="64202" ht="30.75" customHeight="1" x14ac:dyDescent="0.25"/>
    <row r="64203" ht="30.75" customHeight="1" x14ac:dyDescent="0.25"/>
    <row r="64204" ht="30.75" customHeight="1" x14ac:dyDescent="0.25"/>
    <row r="64205" ht="30.75" customHeight="1" x14ac:dyDescent="0.25"/>
    <row r="64206" ht="30.75" customHeight="1" x14ac:dyDescent="0.25"/>
    <row r="64207" ht="30.75" customHeight="1" x14ac:dyDescent="0.25"/>
    <row r="64208" ht="30.75" customHeight="1" x14ac:dyDescent="0.25"/>
    <row r="64209" ht="30.75" customHeight="1" x14ac:dyDescent="0.25"/>
    <row r="64210" ht="30.75" customHeight="1" x14ac:dyDescent="0.25"/>
    <row r="64211" ht="30.75" customHeight="1" x14ac:dyDescent="0.25"/>
    <row r="64212" ht="30.75" customHeight="1" x14ac:dyDescent="0.25"/>
    <row r="64213" ht="30.75" customHeight="1" x14ac:dyDescent="0.25"/>
    <row r="64214" ht="30.75" customHeight="1" x14ac:dyDescent="0.25"/>
    <row r="64215" ht="30.75" customHeight="1" x14ac:dyDescent="0.25"/>
    <row r="64216" ht="30.75" customHeight="1" x14ac:dyDescent="0.25"/>
    <row r="64217" ht="30.75" customHeight="1" x14ac:dyDescent="0.25"/>
    <row r="64218" ht="30.75" customHeight="1" x14ac:dyDescent="0.25"/>
    <row r="64219" ht="30.75" customHeight="1" x14ac:dyDescent="0.25"/>
    <row r="64220" ht="30.75" customHeight="1" x14ac:dyDescent="0.25"/>
    <row r="64221" ht="30.75" customHeight="1" x14ac:dyDescent="0.25"/>
    <row r="64222" ht="30.75" customHeight="1" x14ac:dyDescent="0.25"/>
    <row r="64223" ht="30.75" customHeight="1" x14ac:dyDescent="0.25"/>
    <row r="64224" ht="30.75" customHeight="1" x14ac:dyDescent="0.25"/>
    <row r="64225" ht="30.75" customHeight="1" x14ac:dyDescent="0.25"/>
    <row r="64226" ht="30.75" customHeight="1" x14ac:dyDescent="0.25"/>
    <row r="64227" ht="30.75" customHeight="1" x14ac:dyDescent="0.25"/>
    <row r="64228" ht="30.75" customHeight="1" x14ac:dyDescent="0.25"/>
    <row r="64229" ht="30.75" customHeight="1" x14ac:dyDescent="0.25"/>
    <row r="64230" ht="30.75" customHeight="1" x14ac:dyDescent="0.25"/>
    <row r="64231" ht="30.75" customHeight="1" x14ac:dyDescent="0.25"/>
    <row r="64232" ht="30.75" customHeight="1" x14ac:dyDescent="0.25"/>
    <row r="64233" ht="30.75" customHeight="1" x14ac:dyDescent="0.25"/>
    <row r="64234" ht="30.75" customHeight="1" x14ac:dyDescent="0.25"/>
    <row r="64235" ht="30.75" customHeight="1" x14ac:dyDescent="0.25"/>
    <row r="64236" ht="30.75" customHeight="1" x14ac:dyDescent="0.25"/>
    <row r="64237" ht="30.75" customHeight="1" x14ac:dyDescent="0.25"/>
    <row r="64238" ht="30.75" customHeight="1" x14ac:dyDescent="0.25"/>
    <row r="64239" ht="30.75" customHeight="1" x14ac:dyDescent="0.25"/>
    <row r="64240" ht="30.75" customHeight="1" x14ac:dyDescent="0.25"/>
    <row r="64241" ht="30.75" customHeight="1" x14ac:dyDescent="0.25"/>
    <row r="64242" ht="30.75" customHeight="1" x14ac:dyDescent="0.25"/>
    <row r="64243" ht="30.75" customHeight="1" x14ac:dyDescent="0.25"/>
    <row r="64244" ht="30.75" customHeight="1" x14ac:dyDescent="0.25"/>
    <row r="64245" ht="30.75" customHeight="1" x14ac:dyDescent="0.25"/>
    <row r="64246" ht="30.75" customHeight="1" x14ac:dyDescent="0.25"/>
    <row r="64247" ht="30.75" customHeight="1" x14ac:dyDescent="0.25"/>
    <row r="64248" ht="30.75" customHeight="1" x14ac:dyDescent="0.25"/>
    <row r="64249" ht="30.75" customHeight="1" x14ac:dyDescent="0.25"/>
    <row r="64250" ht="30.75" customHeight="1" x14ac:dyDescent="0.25"/>
    <row r="64251" ht="30.75" customHeight="1" x14ac:dyDescent="0.25"/>
    <row r="64252" ht="30.75" customHeight="1" x14ac:dyDescent="0.25"/>
    <row r="64253" ht="30.75" customHeight="1" x14ac:dyDescent="0.25"/>
    <row r="64254" ht="30.75" customHeight="1" x14ac:dyDescent="0.25"/>
    <row r="64255" ht="30.75" customHeight="1" x14ac:dyDescent="0.25"/>
    <row r="64256" ht="30.75" customHeight="1" x14ac:dyDescent="0.25"/>
    <row r="64257" ht="30.75" customHeight="1" x14ac:dyDescent="0.25"/>
    <row r="64258" ht="30.75" customHeight="1" x14ac:dyDescent="0.25"/>
    <row r="64259" ht="30.75" customHeight="1" x14ac:dyDescent="0.25"/>
    <row r="64260" ht="30.75" customHeight="1" x14ac:dyDescent="0.25"/>
    <row r="64261" ht="30.75" customHeight="1" x14ac:dyDescent="0.25"/>
    <row r="64262" ht="30.75" customHeight="1" x14ac:dyDescent="0.25"/>
    <row r="64263" ht="30.75" customHeight="1" x14ac:dyDescent="0.25"/>
    <row r="64264" ht="30.75" customHeight="1" x14ac:dyDescent="0.25"/>
    <row r="64265" ht="30.75" customHeight="1" x14ac:dyDescent="0.25"/>
    <row r="64266" ht="30.75" customHeight="1" x14ac:dyDescent="0.25"/>
    <row r="64267" ht="30.75" customHeight="1" x14ac:dyDescent="0.25"/>
    <row r="64268" ht="30.75" customHeight="1" x14ac:dyDescent="0.25"/>
    <row r="64269" ht="30.75" customHeight="1" x14ac:dyDescent="0.25"/>
    <row r="64270" ht="30.75" customHeight="1" x14ac:dyDescent="0.25"/>
    <row r="64271" ht="30.75" customHeight="1" x14ac:dyDescent="0.25"/>
    <row r="64272" ht="30.75" customHeight="1" x14ac:dyDescent="0.25"/>
    <row r="64273" ht="30.75" customHeight="1" x14ac:dyDescent="0.25"/>
    <row r="64274" ht="30.75" customHeight="1" x14ac:dyDescent="0.25"/>
    <row r="64275" ht="30.75" customHeight="1" x14ac:dyDescent="0.25"/>
    <row r="64276" ht="30.75" customHeight="1" x14ac:dyDescent="0.25"/>
    <row r="64277" ht="30.75" customHeight="1" x14ac:dyDescent="0.25"/>
    <row r="64278" ht="30.75" customHeight="1" x14ac:dyDescent="0.25"/>
    <row r="64279" ht="30.75" customHeight="1" x14ac:dyDescent="0.25"/>
    <row r="64280" ht="30.75" customHeight="1" x14ac:dyDescent="0.25"/>
    <row r="64281" ht="30.75" customHeight="1" x14ac:dyDescent="0.25"/>
    <row r="64282" ht="30.75" customHeight="1" x14ac:dyDescent="0.25"/>
    <row r="64283" ht="30.75" customHeight="1" x14ac:dyDescent="0.25"/>
    <row r="64284" ht="30.75" customHeight="1" x14ac:dyDescent="0.25"/>
    <row r="64285" ht="30.75" customHeight="1" x14ac:dyDescent="0.25"/>
    <row r="64286" ht="30.75" customHeight="1" x14ac:dyDescent="0.25"/>
    <row r="64287" ht="30.75" customHeight="1" x14ac:dyDescent="0.25"/>
    <row r="64288" ht="30.75" customHeight="1" x14ac:dyDescent="0.25"/>
    <row r="64289" ht="30.75" customHeight="1" x14ac:dyDescent="0.25"/>
    <row r="64290" ht="30.75" customHeight="1" x14ac:dyDescent="0.25"/>
    <row r="64291" ht="30.75" customHeight="1" x14ac:dyDescent="0.25"/>
    <row r="64292" ht="30.75" customHeight="1" x14ac:dyDescent="0.25"/>
    <row r="64293" ht="30.75" customHeight="1" x14ac:dyDescent="0.25"/>
    <row r="64294" ht="30.75" customHeight="1" x14ac:dyDescent="0.25"/>
    <row r="64295" ht="30.75" customHeight="1" x14ac:dyDescent="0.25"/>
    <row r="64296" ht="30.75" customHeight="1" x14ac:dyDescent="0.25"/>
    <row r="64297" ht="30.75" customHeight="1" x14ac:dyDescent="0.25"/>
    <row r="64298" ht="30.75" customHeight="1" x14ac:dyDescent="0.25"/>
    <row r="64299" ht="30.75" customHeight="1" x14ac:dyDescent="0.25"/>
    <row r="64300" ht="30.75" customHeight="1" x14ac:dyDescent="0.25"/>
    <row r="64301" ht="30.75" customHeight="1" x14ac:dyDescent="0.25"/>
    <row r="64302" ht="30.75" customHeight="1" x14ac:dyDescent="0.25"/>
    <row r="64303" ht="30.75" customHeight="1" x14ac:dyDescent="0.25"/>
    <row r="64304" ht="30.75" customHeight="1" x14ac:dyDescent="0.25"/>
    <row r="64305" ht="30.75" customHeight="1" x14ac:dyDescent="0.25"/>
    <row r="64306" ht="30.75" customHeight="1" x14ac:dyDescent="0.25"/>
    <row r="64307" ht="30.75" customHeight="1" x14ac:dyDescent="0.25"/>
    <row r="64308" ht="30.75" customHeight="1" x14ac:dyDescent="0.25"/>
    <row r="64309" ht="30.75" customHeight="1" x14ac:dyDescent="0.25"/>
    <row r="64310" ht="30.75" customHeight="1" x14ac:dyDescent="0.25"/>
    <row r="64311" ht="30.75" customHeight="1" x14ac:dyDescent="0.25"/>
    <row r="64312" ht="30.75" customHeight="1" x14ac:dyDescent="0.25"/>
    <row r="64313" ht="30.75" customHeight="1" x14ac:dyDescent="0.25"/>
    <row r="64314" ht="30.75" customHeight="1" x14ac:dyDescent="0.25"/>
    <row r="64315" ht="30.75" customHeight="1" x14ac:dyDescent="0.25"/>
    <row r="64316" ht="30.75" customHeight="1" x14ac:dyDescent="0.25"/>
    <row r="64317" ht="30.75" customHeight="1" x14ac:dyDescent="0.25"/>
    <row r="64318" ht="30.75" customHeight="1" x14ac:dyDescent="0.25"/>
    <row r="64319" ht="30.75" customHeight="1" x14ac:dyDescent="0.25"/>
    <row r="64320" ht="30.75" customHeight="1" x14ac:dyDescent="0.25"/>
    <row r="64321" ht="30.75" customHeight="1" x14ac:dyDescent="0.25"/>
    <row r="64322" ht="30.75" customHeight="1" x14ac:dyDescent="0.25"/>
    <row r="64323" ht="30.75" customHeight="1" x14ac:dyDescent="0.25"/>
    <row r="64324" ht="30.75" customHeight="1" x14ac:dyDescent="0.25"/>
    <row r="64325" ht="30.75" customHeight="1" x14ac:dyDescent="0.25"/>
    <row r="64326" ht="30.75" customHeight="1" x14ac:dyDescent="0.25"/>
    <row r="64327" ht="30.75" customHeight="1" x14ac:dyDescent="0.25"/>
    <row r="64328" ht="30.75" customHeight="1" x14ac:dyDescent="0.25"/>
    <row r="64329" ht="30.75" customHeight="1" x14ac:dyDescent="0.25"/>
    <row r="64330" ht="30.75" customHeight="1" x14ac:dyDescent="0.25"/>
    <row r="64331" ht="30.75" customHeight="1" x14ac:dyDescent="0.25"/>
    <row r="64332" ht="30.75" customHeight="1" x14ac:dyDescent="0.25"/>
    <row r="64333" ht="30.75" customHeight="1" x14ac:dyDescent="0.25"/>
    <row r="64334" ht="30.75" customHeight="1" x14ac:dyDescent="0.25"/>
    <row r="64335" ht="30.75" customHeight="1" x14ac:dyDescent="0.25"/>
    <row r="64336" ht="30.75" customHeight="1" x14ac:dyDescent="0.25"/>
    <row r="64337" ht="30.75" customHeight="1" x14ac:dyDescent="0.25"/>
    <row r="64338" ht="30.75" customHeight="1" x14ac:dyDescent="0.25"/>
    <row r="64339" ht="30.75" customHeight="1" x14ac:dyDescent="0.25"/>
    <row r="64340" ht="30.75" customHeight="1" x14ac:dyDescent="0.25"/>
    <row r="64341" ht="30.75" customHeight="1" x14ac:dyDescent="0.25"/>
    <row r="64342" ht="30.75" customHeight="1" x14ac:dyDescent="0.25"/>
    <row r="64343" ht="30.75" customHeight="1" x14ac:dyDescent="0.25"/>
    <row r="64344" ht="30.75" customHeight="1" x14ac:dyDescent="0.25"/>
    <row r="64345" ht="30.75" customHeight="1" x14ac:dyDescent="0.25"/>
    <row r="64346" ht="30.75" customHeight="1" x14ac:dyDescent="0.25"/>
    <row r="64347" ht="30.75" customHeight="1" x14ac:dyDescent="0.25"/>
    <row r="64348" ht="30.75" customHeight="1" x14ac:dyDescent="0.25"/>
    <row r="64349" ht="30.75" customHeight="1" x14ac:dyDescent="0.25"/>
    <row r="64350" ht="30.75" customHeight="1" x14ac:dyDescent="0.25"/>
    <row r="64351" ht="30.75" customHeight="1" x14ac:dyDescent="0.25"/>
    <row r="64352" ht="30.75" customHeight="1" x14ac:dyDescent="0.25"/>
    <row r="64353" ht="30.75" customHeight="1" x14ac:dyDescent="0.25"/>
    <row r="64354" ht="30.75" customHeight="1" x14ac:dyDescent="0.25"/>
    <row r="64355" ht="30.75" customHeight="1" x14ac:dyDescent="0.25"/>
    <row r="64356" ht="30.75" customHeight="1" x14ac:dyDescent="0.25"/>
    <row r="64357" ht="30.75" customHeight="1" x14ac:dyDescent="0.25"/>
    <row r="64358" ht="30.75" customHeight="1" x14ac:dyDescent="0.25"/>
    <row r="64359" ht="30.75" customHeight="1" x14ac:dyDescent="0.25"/>
    <row r="64360" ht="30.75" customHeight="1" x14ac:dyDescent="0.25"/>
    <row r="64361" ht="30.75" customHeight="1" x14ac:dyDescent="0.25"/>
    <row r="64362" ht="30.75" customHeight="1" x14ac:dyDescent="0.25"/>
    <row r="64363" ht="30.75" customHeight="1" x14ac:dyDescent="0.25"/>
    <row r="64364" ht="30.75" customHeight="1" x14ac:dyDescent="0.25"/>
    <row r="64365" ht="30.75" customHeight="1" x14ac:dyDescent="0.25"/>
    <row r="64366" ht="30.75" customHeight="1" x14ac:dyDescent="0.25"/>
    <row r="64367" ht="30.75" customHeight="1" x14ac:dyDescent="0.25"/>
    <row r="64368" ht="30.75" customHeight="1" x14ac:dyDescent="0.25"/>
    <row r="64369" ht="30.75" customHeight="1" x14ac:dyDescent="0.25"/>
    <row r="64370" ht="30.75" customHeight="1" x14ac:dyDescent="0.25"/>
    <row r="64371" ht="30.75" customHeight="1" x14ac:dyDescent="0.25"/>
    <row r="64372" ht="30.75" customHeight="1" x14ac:dyDescent="0.25"/>
    <row r="64373" ht="30.75" customHeight="1" x14ac:dyDescent="0.25"/>
    <row r="64374" ht="30.75" customHeight="1" x14ac:dyDescent="0.25"/>
    <row r="64375" ht="30.75" customHeight="1" x14ac:dyDescent="0.25"/>
    <row r="64376" ht="30.75" customHeight="1" x14ac:dyDescent="0.25"/>
    <row r="64377" ht="30.75" customHeight="1" x14ac:dyDescent="0.25"/>
    <row r="64378" ht="30.75" customHeight="1" x14ac:dyDescent="0.25"/>
    <row r="64379" ht="30.75" customHeight="1" x14ac:dyDescent="0.25"/>
    <row r="64380" ht="30.75" customHeight="1" x14ac:dyDescent="0.25"/>
    <row r="64381" ht="30.75" customHeight="1" x14ac:dyDescent="0.25"/>
    <row r="64382" ht="30.75" customHeight="1" x14ac:dyDescent="0.25"/>
    <row r="64383" ht="30.75" customHeight="1" x14ac:dyDescent="0.25"/>
    <row r="64384" ht="30.75" customHeight="1" x14ac:dyDescent="0.25"/>
    <row r="64385" ht="30.75" customHeight="1" x14ac:dyDescent="0.25"/>
    <row r="64386" ht="30.75" customHeight="1" x14ac:dyDescent="0.25"/>
    <row r="64387" ht="30.75" customHeight="1" x14ac:dyDescent="0.25"/>
    <row r="64388" ht="30.75" customHeight="1" x14ac:dyDescent="0.25"/>
    <row r="64389" ht="30.75" customHeight="1" x14ac:dyDescent="0.25"/>
    <row r="64390" ht="30.75" customHeight="1" x14ac:dyDescent="0.25"/>
    <row r="64391" ht="30.75" customHeight="1" x14ac:dyDescent="0.25"/>
    <row r="64392" ht="30.75" customHeight="1" x14ac:dyDescent="0.25"/>
    <row r="64393" ht="30.75" customHeight="1" x14ac:dyDescent="0.25"/>
    <row r="64394" ht="30.75" customHeight="1" x14ac:dyDescent="0.25"/>
    <row r="64395" ht="30.75" customHeight="1" x14ac:dyDescent="0.25"/>
    <row r="64396" ht="30.75" customHeight="1" x14ac:dyDescent="0.25"/>
    <row r="64397" ht="30.75" customHeight="1" x14ac:dyDescent="0.25"/>
    <row r="64398" ht="30.75" customHeight="1" x14ac:dyDescent="0.25"/>
    <row r="64399" ht="30.75" customHeight="1" x14ac:dyDescent="0.25"/>
    <row r="64400" ht="30.75" customHeight="1" x14ac:dyDescent="0.25"/>
    <row r="64401" ht="30.75" customHeight="1" x14ac:dyDescent="0.25"/>
    <row r="64402" ht="30.75" customHeight="1" x14ac:dyDescent="0.25"/>
    <row r="64403" ht="30.75" customHeight="1" x14ac:dyDescent="0.25"/>
    <row r="64404" ht="30.75" customHeight="1" x14ac:dyDescent="0.25"/>
    <row r="64405" ht="30.75" customHeight="1" x14ac:dyDescent="0.25"/>
    <row r="64406" ht="30.75" customHeight="1" x14ac:dyDescent="0.25"/>
    <row r="64407" ht="30.75" customHeight="1" x14ac:dyDescent="0.25"/>
    <row r="64408" ht="30.75" customHeight="1" x14ac:dyDescent="0.25"/>
    <row r="64409" ht="30.75" customHeight="1" x14ac:dyDescent="0.25"/>
    <row r="64410" ht="30.75" customHeight="1" x14ac:dyDescent="0.25"/>
    <row r="64411" ht="30.75" customHeight="1" x14ac:dyDescent="0.25"/>
    <row r="64412" ht="30.75" customHeight="1" x14ac:dyDescent="0.25"/>
    <row r="64413" ht="30.75" customHeight="1" x14ac:dyDescent="0.25"/>
    <row r="64414" ht="30.75" customHeight="1" x14ac:dyDescent="0.25"/>
    <row r="64415" ht="30.75" customHeight="1" x14ac:dyDescent="0.25"/>
    <row r="64416" ht="30.75" customHeight="1" x14ac:dyDescent="0.25"/>
    <row r="64417" ht="30.75" customHeight="1" x14ac:dyDescent="0.25"/>
    <row r="64418" ht="30.75" customHeight="1" x14ac:dyDescent="0.25"/>
    <row r="64419" ht="30.75" customHeight="1" x14ac:dyDescent="0.25"/>
    <row r="64420" ht="30.75" customHeight="1" x14ac:dyDescent="0.25"/>
    <row r="64421" ht="30.75" customHeight="1" x14ac:dyDescent="0.25"/>
    <row r="64422" ht="30.75" customHeight="1" x14ac:dyDescent="0.25"/>
    <row r="64423" ht="30.75" customHeight="1" x14ac:dyDescent="0.25"/>
    <row r="64424" ht="30.75" customHeight="1" x14ac:dyDescent="0.25"/>
    <row r="64425" ht="30.75" customHeight="1" x14ac:dyDescent="0.25"/>
    <row r="64426" ht="30.75" customHeight="1" x14ac:dyDescent="0.25"/>
    <row r="64427" ht="30.75" customHeight="1" x14ac:dyDescent="0.25"/>
    <row r="64428" ht="30.75" customHeight="1" x14ac:dyDescent="0.25"/>
    <row r="64429" ht="30.75" customHeight="1" x14ac:dyDescent="0.25"/>
    <row r="64430" ht="30.75" customHeight="1" x14ac:dyDescent="0.25"/>
    <row r="64431" ht="30.75" customHeight="1" x14ac:dyDescent="0.25"/>
    <row r="64432" ht="30.75" customHeight="1" x14ac:dyDescent="0.25"/>
    <row r="64433" ht="30.75" customHeight="1" x14ac:dyDescent="0.25"/>
    <row r="64434" ht="30.75" customHeight="1" x14ac:dyDescent="0.25"/>
    <row r="64435" ht="30.75" customHeight="1" x14ac:dyDescent="0.25"/>
    <row r="64436" ht="30.75" customHeight="1" x14ac:dyDescent="0.25"/>
    <row r="64437" ht="30.75" customHeight="1" x14ac:dyDescent="0.25"/>
    <row r="64438" ht="30.75" customHeight="1" x14ac:dyDescent="0.25"/>
    <row r="64439" ht="30.75" customHeight="1" x14ac:dyDescent="0.25"/>
    <row r="64440" ht="30.75" customHeight="1" x14ac:dyDescent="0.25"/>
    <row r="64441" ht="30.75" customHeight="1" x14ac:dyDescent="0.25"/>
    <row r="64442" ht="30.75" customHeight="1" x14ac:dyDescent="0.25"/>
    <row r="64443" ht="30.75" customHeight="1" x14ac:dyDescent="0.25"/>
    <row r="64444" ht="30.75" customHeight="1" x14ac:dyDescent="0.25"/>
    <row r="64445" ht="30.75" customHeight="1" x14ac:dyDescent="0.25"/>
    <row r="64446" ht="30.75" customHeight="1" x14ac:dyDescent="0.25"/>
    <row r="64447" ht="30.75" customHeight="1" x14ac:dyDescent="0.25"/>
    <row r="64448" ht="30.75" customHeight="1" x14ac:dyDescent="0.25"/>
    <row r="64449" ht="30.75" customHeight="1" x14ac:dyDescent="0.25"/>
    <row r="64450" ht="30.75" customHeight="1" x14ac:dyDescent="0.25"/>
    <row r="64451" ht="30.75" customHeight="1" x14ac:dyDescent="0.25"/>
    <row r="64452" ht="30.75" customHeight="1" x14ac:dyDescent="0.25"/>
    <row r="64453" ht="30.75" customHeight="1" x14ac:dyDescent="0.25"/>
    <row r="64454" ht="30.75" customHeight="1" x14ac:dyDescent="0.25"/>
    <row r="64455" ht="30.75" customHeight="1" x14ac:dyDescent="0.25"/>
    <row r="64456" ht="30.75" customHeight="1" x14ac:dyDescent="0.25"/>
    <row r="64457" ht="30.75" customHeight="1" x14ac:dyDescent="0.25"/>
    <row r="64458" ht="30.75" customHeight="1" x14ac:dyDescent="0.25"/>
    <row r="64459" ht="30.75" customHeight="1" x14ac:dyDescent="0.25"/>
    <row r="64460" ht="30.75" customHeight="1" x14ac:dyDescent="0.25"/>
    <row r="64461" ht="30.75" customHeight="1" x14ac:dyDescent="0.25"/>
    <row r="64462" ht="30.75" customHeight="1" x14ac:dyDescent="0.25"/>
    <row r="64463" ht="30.75" customHeight="1" x14ac:dyDescent="0.25"/>
    <row r="64464" ht="30.75" customHeight="1" x14ac:dyDescent="0.25"/>
    <row r="64465" ht="30.75" customHeight="1" x14ac:dyDescent="0.25"/>
    <row r="64466" ht="30.75" customHeight="1" x14ac:dyDescent="0.25"/>
    <row r="64467" ht="30.75" customHeight="1" x14ac:dyDescent="0.25"/>
    <row r="64468" ht="30.75" customHeight="1" x14ac:dyDescent="0.25"/>
    <row r="64469" ht="30.75" customHeight="1" x14ac:dyDescent="0.25"/>
    <row r="64470" ht="30.75" customHeight="1" x14ac:dyDescent="0.25"/>
    <row r="64471" ht="30.75" customHeight="1" x14ac:dyDescent="0.25"/>
    <row r="64472" ht="30.75" customHeight="1" x14ac:dyDescent="0.25"/>
    <row r="64473" ht="30.75" customHeight="1" x14ac:dyDescent="0.25"/>
    <row r="64474" ht="30.75" customHeight="1" x14ac:dyDescent="0.25"/>
    <row r="64475" ht="30.75" customHeight="1" x14ac:dyDescent="0.25"/>
    <row r="64476" ht="30.75" customHeight="1" x14ac:dyDescent="0.25"/>
    <row r="64477" ht="30.75" customHeight="1" x14ac:dyDescent="0.25"/>
    <row r="64478" ht="30.75" customHeight="1" x14ac:dyDescent="0.25"/>
    <row r="64479" ht="30.75" customHeight="1" x14ac:dyDescent="0.25"/>
    <row r="64480" ht="30.75" customHeight="1" x14ac:dyDescent="0.25"/>
    <row r="64481" ht="30.75" customHeight="1" x14ac:dyDescent="0.25"/>
    <row r="64482" ht="30.75" customHeight="1" x14ac:dyDescent="0.25"/>
    <row r="64483" ht="30.75" customHeight="1" x14ac:dyDescent="0.25"/>
    <row r="64484" ht="30.75" customHeight="1" x14ac:dyDescent="0.25"/>
    <row r="64485" ht="30.75" customHeight="1" x14ac:dyDescent="0.25"/>
    <row r="64486" ht="30.75" customHeight="1" x14ac:dyDescent="0.25"/>
    <row r="64487" ht="30.75" customHeight="1" x14ac:dyDescent="0.25"/>
    <row r="64488" ht="30.75" customHeight="1" x14ac:dyDescent="0.25"/>
    <row r="64489" ht="30.75" customHeight="1" x14ac:dyDescent="0.25"/>
    <row r="64490" ht="30.75" customHeight="1" x14ac:dyDescent="0.25"/>
    <row r="64491" ht="30.75" customHeight="1" x14ac:dyDescent="0.25"/>
    <row r="64492" ht="30.75" customHeight="1" x14ac:dyDescent="0.25"/>
    <row r="64493" ht="30.75" customHeight="1" x14ac:dyDescent="0.25"/>
    <row r="64494" ht="30.75" customHeight="1" x14ac:dyDescent="0.25"/>
    <row r="64495" ht="30.75" customHeight="1" x14ac:dyDescent="0.25"/>
    <row r="64496" ht="30.75" customHeight="1" x14ac:dyDescent="0.25"/>
    <row r="64497" ht="30.75" customHeight="1" x14ac:dyDescent="0.25"/>
    <row r="64498" ht="30.75" customHeight="1" x14ac:dyDescent="0.25"/>
    <row r="64499" ht="30.75" customHeight="1" x14ac:dyDescent="0.25"/>
    <row r="64500" ht="30.75" customHeight="1" x14ac:dyDescent="0.25"/>
    <row r="64501" ht="30.75" customHeight="1" x14ac:dyDescent="0.25"/>
    <row r="64502" ht="30.75" customHeight="1" x14ac:dyDescent="0.25"/>
    <row r="64503" ht="30.75" customHeight="1" x14ac:dyDescent="0.25"/>
    <row r="64504" ht="30.75" customHeight="1" x14ac:dyDescent="0.25"/>
    <row r="64505" ht="30.75" customHeight="1" x14ac:dyDescent="0.25"/>
    <row r="64506" ht="30.75" customHeight="1" x14ac:dyDescent="0.25"/>
    <row r="64507" ht="30.75" customHeight="1" x14ac:dyDescent="0.25"/>
    <row r="64508" ht="30.75" customHeight="1" x14ac:dyDescent="0.25"/>
    <row r="64509" ht="30.75" customHeight="1" x14ac:dyDescent="0.25"/>
    <row r="64510" ht="30.75" customHeight="1" x14ac:dyDescent="0.25"/>
    <row r="64511" ht="30.75" customHeight="1" x14ac:dyDescent="0.25"/>
    <row r="64512" ht="30.75" customHeight="1" x14ac:dyDescent="0.25"/>
    <row r="64513" ht="30.75" customHeight="1" x14ac:dyDescent="0.25"/>
    <row r="64514" ht="30.75" customHeight="1" x14ac:dyDescent="0.25"/>
    <row r="64515" ht="30.75" customHeight="1" x14ac:dyDescent="0.25"/>
    <row r="64516" ht="30.75" customHeight="1" x14ac:dyDescent="0.25"/>
    <row r="64517" ht="30.75" customHeight="1" x14ac:dyDescent="0.25"/>
    <row r="64518" ht="30.75" customHeight="1" x14ac:dyDescent="0.25"/>
    <row r="64519" ht="30.75" customHeight="1" x14ac:dyDescent="0.25"/>
    <row r="64520" ht="30.75" customHeight="1" x14ac:dyDescent="0.25"/>
    <row r="64521" ht="30.75" customHeight="1" x14ac:dyDescent="0.25"/>
    <row r="64522" ht="30.75" customHeight="1" x14ac:dyDescent="0.25"/>
    <row r="64523" ht="30.75" customHeight="1" x14ac:dyDescent="0.25"/>
    <row r="64524" ht="30.75" customHeight="1" x14ac:dyDescent="0.25"/>
    <row r="64525" ht="30.75" customHeight="1" x14ac:dyDescent="0.25"/>
    <row r="64526" ht="30.75" customHeight="1" x14ac:dyDescent="0.25"/>
    <row r="64527" ht="30.75" customHeight="1" x14ac:dyDescent="0.25"/>
    <row r="64528" ht="30.75" customHeight="1" x14ac:dyDescent="0.25"/>
    <row r="64529" ht="30.75" customHeight="1" x14ac:dyDescent="0.25"/>
    <row r="64530" ht="30.75" customHeight="1" x14ac:dyDescent="0.25"/>
    <row r="64531" ht="30.75" customHeight="1" x14ac:dyDescent="0.25"/>
    <row r="64532" ht="30.75" customHeight="1" x14ac:dyDescent="0.25"/>
    <row r="64533" ht="30.75" customHeight="1" x14ac:dyDescent="0.25"/>
    <row r="64534" ht="30.75" customHeight="1" x14ac:dyDescent="0.25"/>
    <row r="64535" ht="30.75" customHeight="1" x14ac:dyDescent="0.25"/>
    <row r="64536" ht="30.75" customHeight="1" x14ac:dyDescent="0.25"/>
    <row r="64537" ht="30.75" customHeight="1" x14ac:dyDescent="0.25"/>
    <row r="64538" ht="30.75" customHeight="1" x14ac:dyDescent="0.25"/>
    <row r="64539" ht="30.75" customHeight="1" x14ac:dyDescent="0.25"/>
    <row r="64540" ht="30.75" customHeight="1" x14ac:dyDescent="0.25"/>
    <row r="64541" ht="30.75" customHeight="1" x14ac:dyDescent="0.25"/>
    <row r="64542" ht="30.75" customHeight="1" x14ac:dyDescent="0.25"/>
    <row r="64543" ht="30.75" customHeight="1" x14ac:dyDescent="0.25"/>
    <row r="64544" ht="30.75" customHeight="1" x14ac:dyDescent="0.25"/>
    <row r="64545" ht="30.75" customHeight="1" x14ac:dyDescent="0.25"/>
    <row r="64546" ht="30.75" customHeight="1" x14ac:dyDescent="0.25"/>
    <row r="64547" ht="30.75" customHeight="1" x14ac:dyDescent="0.25"/>
    <row r="64548" ht="30.75" customHeight="1" x14ac:dyDescent="0.25"/>
    <row r="64549" ht="30.75" customHeight="1" x14ac:dyDescent="0.25"/>
    <row r="64550" ht="30.75" customHeight="1" x14ac:dyDescent="0.25"/>
    <row r="64551" ht="30.75" customHeight="1" x14ac:dyDescent="0.25"/>
    <row r="64552" ht="30.75" customHeight="1" x14ac:dyDescent="0.25"/>
    <row r="64553" ht="30.75" customHeight="1" x14ac:dyDescent="0.25"/>
    <row r="64554" ht="30.75" customHeight="1" x14ac:dyDescent="0.25"/>
    <row r="64555" ht="30.75" customHeight="1" x14ac:dyDescent="0.25"/>
    <row r="64556" ht="30.75" customHeight="1" x14ac:dyDescent="0.25"/>
    <row r="64557" ht="30.75" customHeight="1" x14ac:dyDescent="0.25"/>
    <row r="64558" ht="30.75" customHeight="1" x14ac:dyDescent="0.25"/>
    <row r="64559" ht="30.75" customHeight="1" x14ac:dyDescent="0.25"/>
    <row r="64560" ht="30.75" customHeight="1" x14ac:dyDescent="0.25"/>
    <row r="64561" ht="30.75" customHeight="1" x14ac:dyDescent="0.25"/>
    <row r="64562" ht="30.75" customHeight="1" x14ac:dyDescent="0.25"/>
    <row r="64563" ht="30.75" customHeight="1" x14ac:dyDescent="0.25"/>
    <row r="64564" ht="30.75" customHeight="1" x14ac:dyDescent="0.25"/>
    <row r="64565" ht="30.75" customHeight="1" x14ac:dyDescent="0.25"/>
    <row r="64566" ht="30.75" customHeight="1" x14ac:dyDescent="0.25"/>
    <row r="64567" ht="30.75" customHeight="1" x14ac:dyDescent="0.25"/>
    <row r="64568" ht="30.75" customHeight="1" x14ac:dyDescent="0.25"/>
    <row r="64569" ht="30.75" customHeight="1" x14ac:dyDescent="0.25"/>
    <row r="64570" ht="30.75" customHeight="1" x14ac:dyDescent="0.25"/>
    <row r="64571" ht="30.75" customHeight="1" x14ac:dyDescent="0.25"/>
    <row r="64572" ht="30.75" customHeight="1" x14ac:dyDescent="0.25"/>
    <row r="64573" ht="30.75" customHeight="1" x14ac:dyDescent="0.25"/>
    <row r="64574" ht="30.75" customHeight="1" x14ac:dyDescent="0.25"/>
    <row r="64575" ht="30.75" customHeight="1" x14ac:dyDescent="0.25"/>
    <row r="64576" ht="30.75" customHeight="1" x14ac:dyDescent="0.25"/>
    <row r="64577" ht="30.75" customHeight="1" x14ac:dyDescent="0.25"/>
    <row r="64578" ht="30.75" customHeight="1" x14ac:dyDescent="0.25"/>
    <row r="64579" ht="30.75" customHeight="1" x14ac:dyDescent="0.25"/>
    <row r="64580" ht="30.75" customHeight="1" x14ac:dyDescent="0.25"/>
    <row r="64581" ht="30.75" customHeight="1" x14ac:dyDescent="0.25"/>
    <row r="64582" ht="30.75" customHeight="1" x14ac:dyDescent="0.25"/>
    <row r="64583" ht="30.75" customHeight="1" x14ac:dyDescent="0.25"/>
    <row r="64584" ht="30.75" customHeight="1" x14ac:dyDescent="0.25"/>
    <row r="64585" ht="30.75" customHeight="1" x14ac:dyDescent="0.25"/>
    <row r="64586" ht="30.75" customHeight="1" x14ac:dyDescent="0.25"/>
    <row r="64587" ht="30.75" customHeight="1" x14ac:dyDescent="0.25"/>
    <row r="64588" ht="30.75" customHeight="1" x14ac:dyDescent="0.25"/>
    <row r="64589" ht="30.75" customHeight="1" x14ac:dyDescent="0.25"/>
    <row r="64590" ht="30.75" customHeight="1" x14ac:dyDescent="0.25"/>
    <row r="64591" ht="30.75" customHeight="1" x14ac:dyDescent="0.25"/>
    <row r="64592" ht="30.75" customHeight="1" x14ac:dyDescent="0.25"/>
    <row r="64593" ht="30.75" customHeight="1" x14ac:dyDescent="0.25"/>
    <row r="64594" ht="30.75" customHeight="1" x14ac:dyDescent="0.25"/>
    <row r="64595" ht="30.75" customHeight="1" x14ac:dyDescent="0.25"/>
    <row r="64596" ht="30.75" customHeight="1" x14ac:dyDescent="0.25"/>
    <row r="64597" ht="30.75" customHeight="1" x14ac:dyDescent="0.25"/>
    <row r="64598" ht="30.75" customHeight="1" x14ac:dyDescent="0.25"/>
    <row r="64599" ht="30.75" customHeight="1" x14ac:dyDescent="0.25"/>
    <row r="64600" ht="30.75" customHeight="1" x14ac:dyDescent="0.25"/>
    <row r="64601" ht="30.75" customHeight="1" x14ac:dyDescent="0.25"/>
    <row r="64602" ht="30.75" customHeight="1" x14ac:dyDescent="0.25"/>
    <row r="64603" ht="30.75" customHeight="1" x14ac:dyDescent="0.25"/>
    <row r="64604" ht="30.75" customHeight="1" x14ac:dyDescent="0.25"/>
    <row r="64605" ht="30.75" customHeight="1" x14ac:dyDescent="0.25"/>
    <row r="64606" ht="30.75" customHeight="1" x14ac:dyDescent="0.25"/>
    <row r="64607" ht="30.75" customHeight="1" x14ac:dyDescent="0.25"/>
    <row r="64608" ht="30.75" customHeight="1" x14ac:dyDescent="0.25"/>
    <row r="64609" ht="30.75" customHeight="1" x14ac:dyDescent="0.25"/>
    <row r="64610" ht="30.75" customHeight="1" x14ac:dyDescent="0.25"/>
    <row r="64611" ht="30.75" customHeight="1" x14ac:dyDescent="0.25"/>
    <row r="64612" ht="30.75" customHeight="1" x14ac:dyDescent="0.25"/>
    <row r="64613" ht="30.75" customHeight="1" x14ac:dyDescent="0.25"/>
    <row r="64614" ht="30.75" customHeight="1" x14ac:dyDescent="0.25"/>
    <row r="64615" ht="30.75" customHeight="1" x14ac:dyDescent="0.25"/>
    <row r="64616" ht="30.75" customHeight="1" x14ac:dyDescent="0.25"/>
    <row r="64617" ht="30.75" customHeight="1" x14ac:dyDescent="0.25"/>
    <row r="64618" ht="30.75" customHeight="1" x14ac:dyDescent="0.25"/>
    <row r="64619" ht="30.75" customHeight="1" x14ac:dyDescent="0.25"/>
    <row r="64620" ht="30.75" customHeight="1" x14ac:dyDescent="0.25"/>
    <row r="64621" ht="30.75" customHeight="1" x14ac:dyDescent="0.25"/>
    <row r="64622" ht="30.75" customHeight="1" x14ac:dyDescent="0.25"/>
    <row r="64623" ht="30.75" customHeight="1" x14ac:dyDescent="0.25"/>
    <row r="64624" ht="30.75" customHeight="1" x14ac:dyDescent="0.25"/>
    <row r="64625" ht="30.75" customHeight="1" x14ac:dyDescent="0.25"/>
    <row r="64626" ht="30.75" customHeight="1" x14ac:dyDescent="0.25"/>
    <row r="64627" ht="30.75" customHeight="1" x14ac:dyDescent="0.25"/>
    <row r="64628" ht="30.75" customHeight="1" x14ac:dyDescent="0.25"/>
    <row r="64629" ht="30.75" customHeight="1" x14ac:dyDescent="0.25"/>
    <row r="64630" ht="30.75" customHeight="1" x14ac:dyDescent="0.25"/>
    <row r="64631" ht="30.75" customHeight="1" x14ac:dyDescent="0.25"/>
    <row r="64632" ht="30.75" customHeight="1" x14ac:dyDescent="0.25"/>
    <row r="64633" ht="30.75" customHeight="1" x14ac:dyDescent="0.25"/>
    <row r="64634" ht="30.75" customHeight="1" x14ac:dyDescent="0.25"/>
    <row r="64635" ht="30.75" customHeight="1" x14ac:dyDescent="0.25"/>
    <row r="64636" ht="30.75" customHeight="1" x14ac:dyDescent="0.25"/>
    <row r="64637" ht="30.75" customHeight="1" x14ac:dyDescent="0.25"/>
    <row r="64638" ht="30.75" customHeight="1" x14ac:dyDescent="0.25"/>
    <row r="64639" ht="30.75" customHeight="1" x14ac:dyDescent="0.25"/>
    <row r="64640" ht="30.75" customHeight="1" x14ac:dyDescent="0.25"/>
    <row r="64641" ht="30.75" customHeight="1" x14ac:dyDescent="0.25"/>
    <row r="64642" ht="30.75" customHeight="1" x14ac:dyDescent="0.25"/>
    <row r="64643" ht="30.75" customHeight="1" x14ac:dyDescent="0.25"/>
    <row r="64644" ht="30.75" customHeight="1" x14ac:dyDescent="0.25"/>
    <row r="64645" ht="30.75" customHeight="1" x14ac:dyDescent="0.25"/>
    <row r="64646" ht="30.75" customHeight="1" x14ac:dyDescent="0.25"/>
    <row r="64647" ht="30.75" customHeight="1" x14ac:dyDescent="0.25"/>
    <row r="64648" ht="30.75" customHeight="1" x14ac:dyDescent="0.25"/>
    <row r="64649" ht="30.75" customHeight="1" x14ac:dyDescent="0.25"/>
    <row r="64650" ht="30.75" customHeight="1" x14ac:dyDescent="0.25"/>
    <row r="64651" ht="30.75" customHeight="1" x14ac:dyDescent="0.25"/>
    <row r="64652" ht="30.75" customHeight="1" x14ac:dyDescent="0.25"/>
    <row r="64653" ht="30.75" customHeight="1" x14ac:dyDescent="0.25"/>
    <row r="64654" ht="30.75" customHeight="1" x14ac:dyDescent="0.25"/>
    <row r="64655" ht="30.75" customHeight="1" x14ac:dyDescent="0.25"/>
    <row r="64656" ht="30.75" customHeight="1" x14ac:dyDescent="0.25"/>
    <row r="64657" ht="30.75" customHeight="1" x14ac:dyDescent="0.25"/>
    <row r="64658" ht="30.75" customHeight="1" x14ac:dyDescent="0.25"/>
    <row r="64659" ht="30.75" customHeight="1" x14ac:dyDescent="0.25"/>
    <row r="64660" ht="30.75" customHeight="1" x14ac:dyDescent="0.25"/>
    <row r="64661" ht="30.75" customHeight="1" x14ac:dyDescent="0.25"/>
    <row r="64662" ht="30.75" customHeight="1" x14ac:dyDescent="0.25"/>
    <row r="64663" ht="30.75" customHeight="1" x14ac:dyDescent="0.25"/>
    <row r="64664" ht="30.75" customHeight="1" x14ac:dyDescent="0.25"/>
    <row r="64665" ht="30.75" customHeight="1" x14ac:dyDescent="0.25"/>
    <row r="64666" ht="30.75" customHeight="1" x14ac:dyDescent="0.25"/>
    <row r="64667" ht="30.75" customHeight="1" x14ac:dyDescent="0.25"/>
    <row r="64668" ht="30.75" customHeight="1" x14ac:dyDescent="0.25"/>
    <row r="64669" ht="30.75" customHeight="1" x14ac:dyDescent="0.25"/>
    <row r="64670" ht="30.75" customHeight="1" x14ac:dyDescent="0.25"/>
    <row r="64671" ht="30.75" customHeight="1" x14ac:dyDescent="0.25"/>
    <row r="64672" ht="30.75" customHeight="1" x14ac:dyDescent="0.25"/>
    <row r="64673" ht="30.75" customHeight="1" x14ac:dyDescent="0.25"/>
    <row r="64674" ht="30.75" customHeight="1" x14ac:dyDescent="0.25"/>
    <row r="64675" ht="30.75" customHeight="1" x14ac:dyDescent="0.25"/>
    <row r="64676" ht="30.75" customHeight="1" x14ac:dyDescent="0.25"/>
    <row r="64677" ht="30.75" customHeight="1" x14ac:dyDescent="0.25"/>
    <row r="64678" ht="30.75" customHeight="1" x14ac:dyDescent="0.25"/>
    <row r="64679" ht="30.75" customHeight="1" x14ac:dyDescent="0.25"/>
    <row r="64680" ht="30.75" customHeight="1" x14ac:dyDescent="0.25"/>
    <row r="64681" ht="30.75" customHeight="1" x14ac:dyDescent="0.25"/>
    <row r="64682" ht="30.75" customHeight="1" x14ac:dyDescent="0.25"/>
    <row r="64683" ht="30.75" customHeight="1" x14ac:dyDescent="0.25"/>
    <row r="64684" ht="30.75" customHeight="1" x14ac:dyDescent="0.25"/>
    <row r="64685" ht="30.75" customHeight="1" x14ac:dyDescent="0.25"/>
    <row r="64686" ht="30.75" customHeight="1" x14ac:dyDescent="0.25"/>
    <row r="64687" ht="30.75" customHeight="1" x14ac:dyDescent="0.25"/>
    <row r="64688" ht="30.75" customHeight="1" x14ac:dyDescent="0.25"/>
    <row r="64689" ht="30.75" customHeight="1" x14ac:dyDescent="0.25"/>
    <row r="64690" ht="30.75" customHeight="1" x14ac:dyDescent="0.25"/>
    <row r="64691" ht="30.75" customHeight="1" x14ac:dyDescent="0.25"/>
    <row r="64692" ht="30.75" customHeight="1" x14ac:dyDescent="0.25"/>
    <row r="64693" ht="30.75" customHeight="1" x14ac:dyDescent="0.25"/>
    <row r="64694" ht="30.75" customHeight="1" x14ac:dyDescent="0.25"/>
    <row r="64695" ht="30.75" customHeight="1" x14ac:dyDescent="0.25"/>
    <row r="64696" ht="30.75" customHeight="1" x14ac:dyDescent="0.25"/>
    <row r="64697" ht="30.75" customHeight="1" x14ac:dyDescent="0.25"/>
    <row r="64698" ht="30.75" customHeight="1" x14ac:dyDescent="0.25"/>
    <row r="64699" ht="30.75" customHeight="1" x14ac:dyDescent="0.25"/>
    <row r="64700" ht="30.75" customHeight="1" x14ac:dyDescent="0.25"/>
    <row r="64701" ht="30.75" customHeight="1" x14ac:dyDescent="0.25"/>
    <row r="64702" ht="30.75" customHeight="1" x14ac:dyDescent="0.25"/>
    <row r="64703" ht="30.75" customHeight="1" x14ac:dyDescent="0.25"/>
    <row r="64704" ht="30.75" customHeight="1" x14ac:dyDescent="0.25"/>
    <row r="64705" ht="30.75" customHeight="1" x14ac:dyDescent="0.25"/>
    <row r="64706" ht="30.75" customHeight="1" x14ac:dyDescent="0.25"/>
    <row r="64707" ht="30.75" customHeight="1" x14ac:dyDescent="0.25"/>
    <row r="64708" ht="30.75" customHeight="1" x14ac:dyDescent="0.25"/>
    <row r="64709" ht="30.75" customHeight="1" x14ac:dyDescent="0.25"/>
    <row r="64710" ht="30.75" customHeight="1" x14ac:dyDescent="0.25"/>
    <row r="64711" ht="30.75" customHeight="1" x14ac:dyDescent="0.25"/>
    <row r="64712" ht="30.75" customHeight="1" x14ac:dyDescent="0.25"/>
    <row r="64713" ht="30.75" customHeight="1" x14ac:dyDescent="0.25"/>
    <row r="64714" ht="30.75" customHeight="1" x14ac:dyDescent="0.25"/>
    <row r="64715" ht="30.75" customHeight="1" x14ac:dyDescent="0.25"/>
    <row r="64716" ht="30.75" customHeight="1" x14ac:dyDescent="0.25"/>
    <row r="64717" ht="30.75" customHeight="1" x14ac:dyDescent="0.25"/>
    <row r="64718" ht="30.75" customHeight="1" x14ac:dyDescent="0.25"/>
    <row r="64719" ht="30.75" customHeight="1" x14ac:dyDescent="0.25"/>
    <row r="64720" ht="30.75" customHeight="1" x14ac:dyDescent="0.25"/>
    <row r="64721" ht="30.75" customHeight="1" x14ac:dyDescent="0.25"/>
    <row r="64722" ht="30.75" customHeight="1" x14ac:dyDescent="0.25"/>
    <row r="64723" ht="30.75" customHeight="1" x14ac:dyDescent="0.25"/>
    <row r="64724" ht="30.75" customHeight="1" x14ac:dyDescent="0.25"/>
    <row r="64725" ht="30.75" customHeight="1" x14ac:dyDescent="0.25"/>
    <row r="64726" ht="30.75" customHeight="1" x14ac:dyDescent="0.25"/>
    <row r="64727" ht="30.75" customHeight="1" x14ac:dyDescent="0.25"/>
    <row r="64728" ht="30.75" customHeight="1" x14ac:dyDescent="0.25"/>
    <row r="64729" ht="30.75" customHeight="1" x14ac:dyDescent="0.25"/>
    <row r="64730" ht="30.75" customHeight="1" x14ac:dyDescent="0.25"/>
    <row r="64731" ht="30.75" customHeight="1" x14ac:dyDescent="0.25"/>
    <row r="64732" ht="30.75" customHeight="1" x14ac:dyDescent="0.25"/>
    <row r="64733" ht="30.75" customHeight="1" x14ac:dyDescent="0.25"/>
    <row r="64734" ht="30.75" customHeight="1" x14ac:dyDescent="0.25"/>
    <row r="64735" ht="30.75" customHeight="1" x14ac:dyDescent="0.25"/>
    <row r="64736" ht="30.75" customHeight="1" x14ac:dyDescent="0.25"/>
    <row r="64737" ht="30.75" customHeight="1" x14ac:dyDescent="0.25"/>
    <row r="64738" ht="30.75" customHeight="1" x14ac:dyDescent="0.25"/>
    <row r="64739" ht="30.75" customHeight="1" x14ac:dyDescent="0.25"/>
    <row r="64740" ht="30.75" customHeight="1" x14ac:dyDescent="0.25"/>
    <row r="64741" ht="30.75" customHeight="1" x14ac:dyDescent="0.25"/>
    <row r="64742" ht="30.75" customHeight="1" x14ac:dyDescent="0.25"/>
    <row r="64743" ht="30.75" customHeight="1" x14ac:dyDescent="0.25"/>
    <row r="64744" ht="30.75" customHeight="1" x14ac:dyDescent="0.25"/>
    <row r="64745" ht="30.75" customHeight="1" x14ac:dyDescent="0.25"/>
    <row r="64746" ht="30.75" customHeight="1" x14ac:dyDescent="0.25"/>
    <row r="64747" ht="30.75" customHeight="1" x14ac:dyDescent="0.25"/>
    <row r="64748" ht="30.75" customHeight="1" x14ac:dyDescent="0.25"/>
    <row r="64749" ht="30.75" customHeight="1" x14ac:dyDescent="0.25"/>
    <row r="64750" ht="30.75" customHeight="1" x14ac:dyDescent="0.25"/>
    <row r="64751" ht="30.75" customHeight="1" x14ac:dyDescent="0.25"/>
    <row r="64752" ht="30.75" customHeight="1" x14ac:dyDescent="0.25"/>
    <row r="64753" ht="30.75" customHeight="1" x14ac:dyDescent="0.25"/>
    <row r="64754" ht="30.75" customHeight="1" x14ac:dyDescent="0.25"/>
    <row r="64755" ht="30.75" customHeight="1" x14ac:dyDescent="0.25"/>
    <row r="64756" ht="30.75" customHeight="1" x14ac:dyDescent="0.25"/>
    <row r="64757" ht="30.75" customHeight="1" x14ac:dyDescent="0.25"/>
    <row r="64758" ht="30.75" customHeight="1" x14ac:dyDescent="0.25"/>
    <row r="64759" ht="30.75" customHeight="1" x14ac:dyDescent="0.25"/>
    <row r="64760" ht="30.75" customHeight="1" x14ac:dyDescent="0.25"/>
    <row r="64761" ht="30.75" customHeight="1" x14ac:dyDescent="0.25"/>
    <row r="64762" ht="30.75" customHeight="1" x14ac:dyDescent="0.25"/>
    <row r="64763" ht="30.75" customHeight="1" x14ac:dyDescent="0.25"/>
    <row r="64764" ht="30.75" customHeight="1" x14ac:dyDescent="0.25"/>
    <row r="64765" ht="30.75" customHeight="1" x14ac:dyDescent="0.25"/>
    <row r="64766" ht="30.75" customHeight="1" x14ac:dyDescent="0.25"/>
    <row r="64767" ht="30.75" customHeight="1" x14ac:dyDescent="0.25"/>
    <row r="64768" ht="30.75" customHeight="1" x14ac:dyDescent="0.25"/>
    <row r="64769" ht="30.75" customHeight="1" x14ac:dyDescent="0.25"/>
    <row r="64770" ht="30.75" customHeight="1" x14ac:dyDescent="0.25"/>
    <row r="64771" ht="30.75" customHeight="1" x14ac:dyDescent="0.25"/>
    <row r="64772" ht="30.75" customHeight="1" x14ac:dyDescent="0.25"/>
    <row r="64773" ht="30.75" customHeight="1" x14ac:dyDescent="0.25"/>
    <row r="64774" ht="30.75" customHeight="1" x14ac:dyDescent="0.25"/>
    <row r="64775" ht="30.75" customHeight="1" x14ac:dyDescent="0.25"/>
    <row r="64776" ht="30.75" customHeight="1" x14ac:dyDescent="0.25"/>
    <row r="64777" ht="30.75" customHeight="1" x14ac:dyDescent="0.25"/>
    <row r="64778" ht="30.75" customHeight="1" x14ac:dyDescent="0.25"/>
    <row r="64779" ht="30.75" customHeight="1" x14ac:dyDescent="0.25"/>
    <row r="64780" ht="30.75" customHeight="1" x14ac:dyDescent="0.25"/>
    <row r="64781" ht="30.75" customHeight="1" x14ac:dyDescent="0.25"/>
    <row r="64782" ht="30.75" customHeight="1" x14ac:dyDescent="0.25"/>
    <row r="64783" ht="30.75" customHeight="1" x14ac:dyDescent="0.25"/>
    <row r="64784" ht="30.75" customHeight="1" x14ac:dyDescent="0.25"/>
    <row r="64785" ht="30.75" customHeight="1" x14ac:dyDescent="0.25"/>
    <row r="64786" ht="30.75" customHeight="1" x14ac:dyDescent="0.25"/>
    <row r="64787" ht="30.75" customHeight="1" x14ac:dyDescent="0.25"/>
    <row r="64788" ht="30.75" customHeight="1" x14ac:dyDescent="0.25"/>
    <row r="64789" ht="30.75" customHeight="1" x14ac:dyDescent="0.25"/>
    <row r="64790" ht="30.75" customHeight="1" x14ac:dyDescent="0.25"/>
    <row r="64791" ht="30.75" customHeight="1" x14ac:dyDescent="0.25"/>
    <row r="64792" ht="30.75" customHeight="1" x14ac:dyDescent="0.25"/>
    <row r="64793" ht="30.75" customHeight="1" x14ac:dyDescent="0.25"/>
    <row r="64794" ht="30.75" customHeight="1" x14ac:dyDescent="0.25"/>
    <row r="64795" ht="30.75" customHeight="1" x14ac:dyDescent="0.25"/>
    <row r="64796" ht="30.75" customHeight="1" x14ac:dyDescent="0.25"/>
    <row r="64797" ht="30.75" customHeight="1" x14ac:dyDescent="0.25"/>
    <row r="64798" ht="30.75" customHeight="1" x14ac:dyDescent="0.25"/>
    <row r="64799" ht="30.75" customHeight="1" x14ac:dyDescent="0.25"/>
    <row r="64800" ht="30.75" customHeight="1" x14ac:dyDescent="0.25"/>
    <row r="64801" ht="30.75" customHeight="1" x14ac:dyDescent="0.25"/>
    <row r="64802" ht="30.75" customHeight="1" x14ac:dyDescent="0.25"/>
    <row r="64803" ht="30.75" customHeight="1" x14ac:dyDescent="0.25"/>
    <row r="64804" ht="30.75" customHeight="1" x14ac:dyDescent="0.25"/>
    <row r="64805" ht="30.75" customHeight="1" x14ac:dyDescent="0.25"/>
    <row r="64806" ht="30.75" customHeight="1" x14ac:dyDescent="0.25"/>
    <row r="64807" ht="30.75" customHeight="1" x14ac:dyDescent="0.25"/>
    <row r="64808" ht="30.75" customHeight="1" x14ac:dyDescent="0.25"/>
    <row r="64809" ht="30.75" customHeight="1" x14ac:dyDescent="0.25"/>
    <row r="64810" ht="30.75" customHeight="1" x14ac:dyDescent="0.25"/>
    <row r="64811" ht="30.75" customHeight="1" x14ac:dyDescent="0.25"/>
    <row r="64812" ht="30.75" customHeight="1" x14ac:dyDescent="0.25"/>
    <row r="64813" ht="30.75" customHeight="1" x14ac:dyDescent="0.25"/>
    <row r="64814" ht="30.75" customHeight="1" x14ac:dyDescent="0.25"/>
    <row r="64815" ht="30.75" customHeight="1" x14ac:dyDescent="0.25"/>
    <row r="64816" ht="30.75" customHeight="1" x14ac:dyDescent="0.25"/>
    <row r="64817" ht="30.75" customHeight="1" x14ac:dyDescent="0.25"/>
    <row r="64818" ht="30.75" customHeight="1" x14ac:dyDescent="0.25"/>
    <row r="64819" ht="30.75" customHeight="1" x14ac:dyDescent="0.25"/>
    <row r="64820" ht="30.75" customHeight="1" x14ac:dyDescent="0.25"/>
    <row r="64821" ht="30.75" customHeight="1" x14ac:dyDescent="0.25"/>
    <row r="64822" ht="30.75" customHeight="1" x14ac:dyDescent="0.25"/>
    <row r="64823" ht="30.75" customHeight="1" x14ac:dyDescent="0.25"/>
    <row r="64824" ht="30.75" customHeight="1" x14ac:dyDescent="0.25"/>
    <row r="64825" ht="30.75" customHeight="1" x14ac:dyDescent="0.25"/>
    <row r="64826" ht="30.75" customHeight="1" x14ac:dyDescent="0.25"/>
    <row r="64827" ht="30.75" customHeight="1" x14ac:dyDescent="0.25"/>
    <row r="64828" ht="30.75" customHeight="1" x14ac:dyDescent="0.25"/>
    <row r="64829" ht="30.75" customHeight="1" x14ac:dyDescent="0.25"/>
    <row r="64830" ht="30.75" customHeight="1" x14ac:dyDescent="0.25"/>
    <row r="64831" ht="30.75" customHeight="1" x14ac:dyDescent="0.25"/>
    <row r="64832" ht="30.75" customHeight="1" x14ac:dyDescent="0.25"/>
    <row r="64833" ht="30.75" customHeight="1" x14ac:dyDescent="0.25"/>
    <row r="64834" ht="30.75" customHeight="1" x14ac:dyDescent="0.25"/>
    <row r="64835" ht="30.75" customHeight="1" x14ac:dyDescent="0.25"/>
    <row r="64836" ht="30.75" customHeight="1" x14ac:dyDescent="0.25"/>
    <row r="64837" ht="30.75" customHeight="1" x14ac:dyDescent="0.25"/>
    <row r="64838" ht="30.75" customHeight="1" x14ac:dyDescent="0.25"/>
    <row r="64839" ht="30.75" customHeight="1" x14ac:dyDescent="0.25"/>
    <row r="64840" ht="30.75" customHeight="1" x14ac:dyDescent="0.25"/>
    <row r="64841" ht="30.75" customHeight="1" x14ac:dyDescent="0.25"/>
    <row r="64842" ht="30.75" customHeight="1" x14ac:dyDescent="0.25"/>
    <row r="64843" ht="30.75" customHeight="1" x14ac:dyDescent="0.25"/>
    <row r="64844" ht="30.75" customHeight="1" x14ac:dyDescent="0.25"/>
    <row r="64845" ht="30.75" customHeight="1" x14ac:dyDescent="0.25"/>
    <row r="64846" ht="30.75" customHeight="1" x14ac:dyDescent="0.25"/>
    <row r="64847" ht="30.75" customHeight="1" x14ac:dyDescent="0.25"/>
    <row r="64848" ht="30.75" customHeight="1" x14ac:dyDescent="0.25"/>
    <row r="64849" ht="30.75" customHeight="1" x14ac:dyDescent="0.25"/>
    <row r="64850" ht="30.75" customHeight="1" x14ac:dyDescent="0.25"/>
    <row r="64851" ht="30.75" customHeight="1" x14ac:dyDescent="0.25"/>
    <row r="64852" ht="30.75" customHeight="1" x14ac:dyDescent="0.25"/>
    <row r="64853" ht="30.75" customHeight="1" x14ac:dyDescent="0.25"/>
    <row r="64854" ht="30.75" customHeight="1" x14ac:dyDescent="0.25"/>
    <row r="64855" ht="30.75" customHeight="1" x14ac:dyDescent="0.25"/>
    <row r="64856" ht="30.75" customHeight="1" x14ac:dyDescent="0.25"/>
    <row r="64857" ht="30.75" customHeight="1" x14ac:dyDescent="0.25"/>
    <row r="64858" ht="30.75" customHeight="1" x14ac:dyDescent="0.25"/>
    <row r="64859" ht="30.75" customHeight="1" x14ac:dyDescent="0.25"/>
    <row r="64860" ht="30.75" customHeight="1" x14ac:dyDescent="0.25"/>
    <row r="64861" ht="30.75" customHeight="1" x14ac:dyDescent="0.25"/>
    <row r="64862" ht="30.75" customHeight="1" x14ac:dyDescent="0.25"/>
    <row r="64863" ht="30.75" customHeight="1" x14ac:dyDescent="0.25"/>
    <row r="64864" ht="30.75" customHeight="1" x14ac:dyDescent="0.25"/>
    <row r="64865" ht="30.75" customHeight="1" x14ac:dyDescent="0.25"/>
    <row r="64866" ht="30.75" customHeight="1" x14ac:dyDescent="0.25"/>
    <row r="64867" ht="30.75" customHeight="1" x14ac:dyDescent="0.25"/>
    <row r="64868" ht="30.75" customHeight="1" x14ac:dyDescent="0.25"/>
    <row r="64869" ht="30.75" customHeight="1" x14ac:dyDescent="0.25"/>
    <row r="64870" ht="30.75" customHeight="1" x14ac:dyDescent="0.25"/>
    <row r="64871" ht="30.75" customHeight="1" x14ac:dyDescent="0.25"/>
    <row r="64872" ht="30.75" customHeight="1" x14ac:dyDescent="0.25"/>
    <row r="64873" ht="30.75" customHeight="1" x14ac:dyDescent="0.25"/>
    <row r="64874" ht="30.75" customHeight="1" x14ac:dyDescent="0.25"/>
    <row r="64875" ht="30.75" customHeight="1" x14ac:dyDescent="0.25"/>
    <row r="64876" ht="30.75" customHeight="1" x14ac:dyDescent="0.25"/>
    <row r="64877" ht="30.75" customHeight="1" x14ac:dyDescent="0.25"/>
    <row r="64878" ht="30.75" customHeight="1" x14ac:dyDescent="0.25"/>
    <row r="64879" ht="30.75" customHeight="1" x14ac:dyDescent="0.25"/>
    <row r="64880" ht="30.75" customHeight="1" x14ac:dyDescent="0.25"/>
    <row r="64881" ht="30.75" customHeight="1" x14ac:dyDescent="0.25"/>
    <row r="64882" ht="30.75" customHeight="1" x14ac:dyDescent="0.25"/>
    <row r="64883" ht="30.75" customHeight="1" x14ac:dyDescent="0.25"/>
    <row r="64884" ht="30.75" customHeight="1" x14ac:dyDescent="0.25"/>
    <row r="64885" ht="30.75" customHeight="1" x14ac:dyDescent="0.25"/>
    <row r="64886" ht="30.75" customHeight="1" x14ac:dyDescent="0.25"/>
    <row r="64887" ht="30.75" customHeight="1" x14ac:dyDescent="0.25"/>
    <row r="64888" ht="30.75" customHeight="1" x14ac:dyDescent="0.25"/>
    <row r="64889" ht="30.75" customHeight="1" x14ac:dyDescent="0.25"/>
    <row r="64890" ht="30.75" customHeight="1" x14ac:dyDescent="0.25"/>
    <row r="64891" ht="30.75" customHeight="1" x14ac:dyDescent="0.25"/>
    <row r="64892" ht="30.75" customHeight="1" x14ac:dyDescent="0.25"/>
    <row r="64893" ht="30.75" customHeight="1" x14ac:dyDescent="0.25"/>
    <row r="64894" ht="30.75" customHeight="1" x14ac:dyDescent="0.25"/>
    <row r="64895" ht="30.75" customHeight="1" x14ac:dyDescent="0.25"/>
    <row r="64896" ht="30.75" customHeight="1" x14ac:dyDescent="0.25"/>
    <row r="64897" ht="30.75" customHeight="1" x14ac:dyDescent="0.25"/>
    <row r="64898" ht="30.75" customHeight="1" x14ac:dyDescent="0.25"/>
    <row r="64899" ht="30.75" customHeight="1" x14ac:dyDescent="0.25"/>
    <row r="64900" ht="30.75" customHeight="1" x14ac:dyDescent="0.25"/>
    <row r="64901" ht="30.75" customHeight="1" x14ac:dyDescent="0.25"/>
    <row r="64902" ht="30.75" customHeight="1" x14ac:dyDescent="0.25"/>
    <row r="64903" ht="30.75" customHeight="1" x14ac:dyDescent="0.25"/>
    <row r="64904" ht="30.75" customHeight="1" x14ac:dyDescent="0.25"/>
    <row r="64905" ht="30.75" customHeight="1" x14ac:dyDescent="0.25"/>
    <row r="64906" ht="30.75" customHeight="1" x14ac:dyDescent="0.25"/>
    <row r="64907" ht="30.75" customHeight="1" x14ac:dyDescent="0.25"/>
    <row r="64908" ht="30.75" customHeight="1" x14ac:dyDescent="0.25"/>
    <row r="64909" ht="30.75" customHeight="1" x14ac:dyDescent="0.25"/>
    <row r="64910" ht="30.75" customHeight="1" x14ac:dyDescent="0.25"/>
    <row r="64911" ht="30.75" customHeight="1" x14ac:dyDescent="0.25"/>
    <row r="64912" ht="30.75" customHeight="1" x14ac:dyDescent="0.25"/>
    <row r="64913" ht="30.75" customHeight="1" x14ac:dyDescent="0.25"/>
    <row r="64914" ht="30.75" customHeight="1" x14ac:dyDescent="0.25"/>
    <row r="64915" ht="30.75" customHeight="1" x14ac:dyDescent="0.25"/>
    <row r="64916" ht="30.75" customHeight="1" x14ac:dyDescent="0.25"/>
    <row r="64917" ht="30.75" customHeight="1" x14ac:dyDescent="0.25"/>
    <row r="64918" ht="30.75" customHeight="1" x14ac:dyDescent="0.25"/>
    <row r="64919" ht="30.75" customHeight="1" x14ac:dyDescent="0.25"/>
    <row r="64920" ht="30.75" customHeight="1" x14ac:dyDescent="0.25"/>
    <row r="64921" ht="30.75" customHeight="1" x14ac:dyDescent="0.25"/>
    <row r="64922" ht="30.75" customHeight="1" x14ac:dyDescent="0.25"/>
    <row r="64923" ht="30.75" customHeight="1" x14ac:dyDescent="0.25"/>
    <row r="64924" ht="30.75" customHeight="1" x14ac:dyDescent="0.25"/>
    <row r="64925" ht="30.75" customHeight="1" x14ac:dyDescent="0.25"/>
    <row r="64926" ht="30.75" customHeight="1" x14ac:dyDescent="0.25"/>
    <row r="64927" ht="30.75" customHeight="1" x14ac:dyDescent="0.25"/>
    <row r="64928" ht="30.75" customHeight="1" x14ac:dyDescent="0.25"/>
    <row r="64929" ht="30.75" customHeight="1" x14ac:dyDescent="0.25"/>
    <row r="64930" ht="30.75" customHeight="1" x14ac:dyDescent="0.25"/>
    <row r="64931" ht="30.75" customHeight="1" x14ac:dyDescent="0.25"/>
    <row r="64932" ht="30.75" customHeight="1" x14ac:dyDescent="0.25"/>
    <row r="64933" ht="30.75" customHeight="1" x14ac:dyDescent="0.25"/>
    <row r="64934" ht="30.75" customHeight="1" x14ac:dyDescent="0.25"/>
    <row r="64935" ht="30.75" customHeight="1" x14ac:dyDescent="0.25"/>
    <row r="64936" ht="30.75" customHeight="1" x14ac:dyDescent="0.25"/>
    <row r="64937" ht="30.75" customHeight="1" x14ac:dyDescent="0.25"/>
    <row r="64938" ht="30.75" customHeight="1" x14ac:dyDescent="0.25"/>
    <row r="64939" ht="30.75" customHeight="1" x14ac:dyDescent="0.25"/>
    <row r="64940" ht="30.75" customHeight="1" x14ac:dyDescent="0.25"/>
    <row r="64941" ht="30.75" customHeight="1" x14ac:dyDescent="0.25"/>
    <row r="64942" ht="30.75" customHeight="1" x14ac:dyDescent="0.25"/>
    <row r="64943" ht="30.75" customHeight="1" x14ac:dyDescent="0.25"/>
    <row r="64944" ht="30.75" customHeight="1" x14ac:dyDescent="0.25"/>
    <row r="64945" ht="30.75" customHeight="1" x14ac:dyDescent="0.25"/>
    <row r="64946" ht="30.75" customHeight="1" x14ac:dyDescent="0.25"/>
    <row r="64947" ht="30.75" customHeight="1" x14ac:dyDescent="0.25"/>
    <row r="64948" ht="30.75" customHeight="1" x14ac:dyDescent="0.25"/>
    <row r="64949" ht="30.75" customHeight="1" x14ac:dyDescent="0.25"/>
    <row r="64950" ht="30.75" customHeight="1" x14ac:dyDescent="0.25"/>
    <row r="64951" ht="30.75" customHeight="1" x14ac:dyDescent="0.25"/>
    <row r="64952" ht="30.75" customHeight="1" x14ac:dyDescent="0.25"/>
    <row r="64953" ht="30.75" customHeight="1" x14ac:dyDescent="0.25"/>
    <row r="64954" ht="30.75" customHeight="1" x14ac:dyDescent="0.25"/>
    <row r="64955" ht="30.75" customHeight="1" x14ac:dyDescent="0.25"/>
    <row r="64956" ht="30.75" customHeight="1" x14ac:dyDescent="0.25"/>
    <row r="64957" ht="30.75" customHeight="1" x14ac:dyDescent="0.25"/>
    <row r="64958" ht="30.75" customHeight="1" x14ac:dyDescent="0.25"/>
    <row r="64959" ht="30.75" customHeight="1" x14ac:dyDescent="0.25"/>
    <row r="64960" ht="30.75" customHeight="1" x14ac:dyDescent="0.25"/>
    <row r="64961" ht="30.75" customHeight="1" x14ac:dyDescent="0.25"/>
    <row r="64962" ht="30.75" customHeight="1" x14ac:dyDescent="0.25"/>
    <row r="64963" ht="30.75" customHeight="1" x14ac:dyDescent="0.25"/>
    <row r="64964" ht="30.75" customHeight="1" x14ac:dyDescent="0.25"/>
    <row r="64965" ht="30.75" customHeight="1" x14ac:dyDescent="0.25"/>
    <row r="64966" ht="30.75" customHeight="1" x14ac:dyDescent="0.25"/>
    <row r="64967" ht="30.75" customHeight="1" x14ac:dyDescent="0.25"/>
    <row r="64968" ht="30.75" customHeight="1" x14ac:dyDescent="0.25"/>
    <row r="64969" ht="30.75" customHeight="1" x14ac:dyDescent="0.25"/>
    <row r="64970" ht="30.75" customHeight="1" x14ac:dyDescent="0.25"/>
    <row r="64971" ht="30.75" customHeight="1" x14ac:dyDescent="0.25"/>
    <row r="64972" ht="30.75" customHeight="1" x14ac:dyDescent="0.25"/>
    <row r="64973" ht="30.75" customHeight="1" x14ac:dyDescent="0.25"/>
    <row r="64974" ht="30.75" customHeight="1" x14ac:dyDescent="0.25"/>
    <row r="64975" ht="30.75" customHeight="1" x14ac:dyDescent="0.25"/>
    <row r="64976" ht="30.75" customHeight="1" x14ac:dyDescent="0.25"/>
    <row r="64977" ht="30.75" customHeight="1" x14ac:dyDescent="0.25"/>
    <row r="64978" ht="30.75" customHeight="1" x14ac:dyDescent="0.25"/>
    <row r="64979" ht="30.75" customHeight="1" x14ac:dyDescent="0.25"/>
    <row r="64980" ht="30.75" customHeight="1" x14ac:dyDescent="0.25"/>
    <row r="64981" ht="30.75" customHeight="1" x14ac:dyDescent="0.25"/>
    <row r="64982" ht="30.75" customHeight="1" x14ac:dyDescent="0.25"/>
    <row r="64983" ht="30.75" customHeight="1" x14ac:dyDescent="0.25"/>
    <row r="64984" ht="30.75" customHeight="1" x14ac:dyDescent="0.25"/>
    <row r="64985" ht="30.75" customHeight="1" x14ac:dyDescent="0.25"/>
    <row r="64986" ht="30.75" customHeight="1" x14ac:dyDescent="0.25"/>
    <row r="64987" ht="30.75" customHeight="1" x14ac:dyDescent="0.25"/>
    <row r="64988" ht="30.75" customHeight="1" x14ac:dyDescent="0.25"/>
    <row r="64989" ht="30.75" customHeight="1" x14ac:dyDescent="0.25"/>
    <row r="64990" ht="30.75" customHeight="1" x14ac:dyDescent="0.25"/>
    <row r="64991" ht="30.75" customHeight="1" x14ac:dyDescent="0.25"/>
    <row r="64992" ht="30.75" customHeight="1" x14ac:dyDescent="0.25"/>
    <row r="64993" ht="30.75" customHeight="1" x14ac:dyDescent="0.25"/>
    <row r="64994" ht="30.75" customHeight="1" x14ac:dyDescent="0.25"/>
    <row r="64995" ht="30.75" customHeight="1" x14ac:dyDescent="0.25"/>
    <row r="64996" ht="30.75" customHeight="1" x14ac:dyDescent="0.25"/>
    <row r="64997" ht="30.75" customHeight="1" x14ac:dyDescent="0.25"/>
    <row r="64998" ht="30.75" customHeight="1" x14ac:dyDescent="0.25"/>
    <row r="64999" ht="30.75" customHeight="1" x14ac:dyDescent="0.25"/>
    <row r="65000" ht="30.75" customHeight="1" x14ac:dyDescent="0.25"/>
    <row r="65001" ht="30.75" customHeight="1" x14ac:dyDescent="0.25"/>
    <row r="65002" ht="30.75" customHeight="1" x14ac:dyDescent="0.25"/>
    <row r="65003" ht="30.75" customHeight="1" x14ac:dyDescent="0.25"/>
    <row r="65004" ht="30.75" customHeight="1" x14ac:dyDescent="0.25"/>
    <row r="65005" ht="30.75" customHeight="1" x14ac:dyDescent="0.25"/>
    <row r="65006" ht="30.75" customHeight="1" x14ac:dyDescent="0.25"/>
    <row r="65007" ht="30.75" customHeight="1" x14ac:dyDescent="0.25"/>
    <row r="65008" ht="30.75" customHeight="1" x14ac:dyDescent="0.25"/>
    <row r="65009" ht="30.75" customHeight="1" x14ac:dyDescent="0.25"/>
    <row r="65010" ht="30.75" customHeight="1" x14ac:dyDescent="0.25"/>
    <row r="65011" ht="30.75" customHeight="1" x14ac:dyDescent="0.25"/>
    <row r="65012" ht="30.75" customHeight="1" x14ac:dyDescent="0.25"/>
    <row r="65013" ht="30.75" customHeight="1" x14ac:dyDescent="0.25"/>
    <row r="65014" ht="30.75" customHeight="1" x14ac:dyDescent="0.25"/>
    <row r="65015" ht="30.75" customHeight="1" x14ac:dyDescent="0.25"/>
    <row r="65016" ht="30.75" customHeight="1" x14ac:dyDescent="0.25"/>
    <row r="65017" ht="30.75" customHeight="1" x14ac:dyDescent="0.25"/>
    <row r="65018" ht="30.75" customHeight="1" x14ac:dyDescent="0.25"/>
    <row r="65019" ht="30.75" customHeight="1" x14ac:dyDescent="0.25"/>
    <row r="65020" ht="30.75" customHeight="1" x14ac:dyDescent="0.25"/>
    <row r="65021" ht="30.75" customHeight="1" x14ac:dyDescent="0.25"/>
    <row r="65022" ht="30.75" customHeight="1" x14ac:dyDescent="0.25"/>
    <row r="65023" ht="30.75" customHeight="1" x14ac:dyDescent="0.25"/>
    <row r="65024" ht="30.75" customHeight="1" x14ac:dyDescent="0.25"/>
    <row r="65025" ht="30.75" customHeight="1" x14ac:dyDescent="0.25"/>
    <row r="65026" ht="30.75" customHeight="1" x14ac:dyDescent="0.25"/>
    <row r="65027" ht="30.75" customHeight="1" x14ac:dyDescent="0.25"/>
    <row r="65028" ht="30.75" customHeight="1" x14ac:dyDescent="0.25"/>
    <row r="65029" ht="30.75" customHeight="1" x14ac:dyDescent="0.25"/>
    <row r="65030" ht="30.75" customHeight="1" x14ac:dyDescent="0.25"/>
    <row r="65031" ht="30.75" customHeight="1" x14ac:dyDescent="0.25"/>
    <row r="65032" ht="30.75" customHeight="1" x14ac:dyDescent="0.25"/>
    <row r="65033" ht="30.75" customHeight="1" x14ac:dyDescent="0.25"/>
    <row r="65034" ht="30.75" customHeight="1" x14ac:dyDescent="0.25"/>
    <row r="65035" ht="30.75" customHeight="1" x14ac:dyDescent="0.25"/>
    <row r="65036" ht="30.75" customHeight="1" x14ac:dyDescent="0.25"/>
    <row r="65037" ht="30.75" customHeight="1" x14ac:dyDescent="0.25"/>
    <row r="65038" ht="30.75" customHeight="1" x14ac:dyDescent="0.25"/>
    <row r="65039" ht="30.75" customHeight="1" x14ac:dyDescent="0.25"/>
    <row r="65040" ht="30.75" customHeight="1" x14ac:dyDescent="0.25"/>
    <row r="65041" ht="30.75" customHeight="1" x14ac:dyDescent="0.25"/>
    <row r="65042" ht="30.75" customHeight="1" x14ac:dyDescent="0.25"/>
    <row r="65043" ht="30.75" customHeight="1" x14ac:dyDescent="0.25"/>
    <row r="65044" ht="30.75" customHeight="1" x14ac:dyDescent="0.25"/>
    <row r="65045" ht="30.75" customHeight="1" x14ac:dyDescent="0.25"/>
    <row r="65046" ht="30.75" customHeight="1" x14ac:dyDescent="0.25"/>
    <row r="65047" ht="30.75" customHeight="1" x14ac:dyDescent="0.25"/>
    <row r="65048" ht="30.75" customHeight="1" x14ac:dyDescent="0.25"/>
    <row r="65049" ht="30.75" customHeight="1" x14ac:dyDescent="0.25"/>
    <row r="65050" ht="30.75" customHeight="1" x14ac:dyDescent="0.25"/>
    <row r="65051" ht="30.75" customHeight="1" x14ac:dyDescent="0.25"/>
    <row r="65052" ht="30.75" customHeight="1" x14ac:dyDescent="0.25"/>
    <row r="65053" ht="30.75" customHeight="1" x14ac:dyDescent="0.25"/>
    <row r="65054" ht="30.75" customHeight="1" x14ac:dyDescent="0.25"/>
    <row r="65055" ht="30.75" customHeight="1" x14ac:dyDescent="0.25"/>
    <row r="65056" ht="30.75" customHeight="1" x14ac:dyDescent="0.25"/>
    <row r="65057" ht="30.75" customHeight="1" x14ac:dyDescent="0.25"/>
    <row r="65058" ht="30.75" customHeight="1" x14ac:dyDescent="0.25"/>
    <row r="65059" ht="30.75" customHeight="1" x14ac:dyDescent="0.25"/>
    <row r="65060" ht="30.75" customHeight="1" x14ac:dyDescent="0.25"/>
    <row r="65061" ht="30.75" customHeight="1" x14ac:dyDescent="0.25"/>
    <row r="65062" ht="30.75" customHeight="1" x14ac:dyDescent="0.25"/>
    <row r="65063" ht="30.75" customHeight="1" x14ac:dyDescent="0.25"/>
    <row r="65064" ht="30.75" customHeight="1" x14ac:dyDescent="0.25"/>
    <row r="65065" ht="30.75" customHeight="1" x14ac:dyDescent="0.25"/>
    <row r="65066" ht="30.75" customHeight="1" x14ac:dyDescent="0.25"/>
    <row r="65067" ht="30.75" customHeight="1" x14ac:dyDescent="0.25"/>
    <row r="65068" ht="30.75" customHeight="1" x14ac:dyDescent="0.25"/>
    <row r="65069" ht="30.75" customHeight="1" x14ac:dyDescent="0.25"/>
    <row r="65070" ht="30.75" customHeight="1" x14ac:dyDescent="0.25"/>
    <row r="65071" ht="30.75" customHeight="1" x14ac:dyDescent="0.25"/>
    <row r="65072" ht="30.75" customHeight="1" x14ac:dyDescent="0.25"/>
    <row r="65073" ht="30.75" customHeight="1" x14ac:dyDescent="0.25"/>
    <row r="65074" ht="30.75" customHeight="1" x14ac:dyDescent="0.25"/>
    <row r="65075" ht="30.75" customHeight="1" x14ac:dyDescent="0.25"/>
    <row r="65076" ht="30.75" customHeight="1" x14ac:dyDescent="0.25"/>
    <row r="65077" ht="30.75" customHeight="1" x14ac:dyDescent="0.25"/>
    <row r="65078" ht="30.75" customHeight="1" x14ac:dyDescent="0.25"/>
    <row r="65079" ht="30.75" customHeight="1" x14ac:dyDescent="0.25"/>
    <row r="65080" ht="30.75" customHeight="1" x14ac:dyDescent="0.25"/>
    <row r="65081" ht="30.75" customHeight="1" x14ac:dyDescent="0.25"/>
    <row r="65082" ht="30.75" customHeight="1" x14ac:dyDescent="0.25"/>
    <row r="65083" ht="30.75" customHeight="1" x14ac:dyDescent="0.25"/>
    <row r="65084" ht="30.75" customHeight="1" x14ac:dyDescent="0.25"/>
    <row r="65085" ht="30.75" customHeight="1" x14ac:dyDescent="0.25"/>
    <row r="65086" ht="30.75" customHeight="1" x14ac:dyDescent="0.25"/>
    <row r="65087" ht="30.75" customHeight="1" x14ac:dyDescent="0.25"/>
    <row r="65088" ht="30.75" customHeight="1" x14ac:dyDescent="0.25"/>
    <row r="65089" ht="30.75" customHeight="1" x14ac:dyDescent="0.25"/>
    <row r="65090" ht="30.75" customHeight="1" x14ac:dyDescent="0.25"/>
    <row r="65091" ht="30.75" customHeight="1" x14ac:dyDescent="0.25"/>
    <row r="65092" ht="30.75" customHeight="1" x14ac:dyDescent="0.25"/>
    <row r="65093" ht="30.75" customHeight="1" x14ac:dyDescent="0.25"/>
    <row r="65094" ht="30.75" customHeight="1" x14ac:dyDescent="0.25"/>
    <row r="65095" ht="30.75" customHeight="1" x14ac:dyDescent="0.25"/>
    <row r="65096" ht="30.75" customHeight="1" x14ac:dyDescent="0.25"/>
    <row r="65097" ht="30.75" customHeight="1" x14ac:dyDescent="0.25"/>
    <row r="65098" ht="30.75" customHeight="1" x14ac:dyDescent="0.25"/>
    <row r="65099" ht="30.75" customHeight="1" x14ac:dyDescent="0.25"/>
    <row r="65100" ht="30.75" customHeight="1" x14ac:dyDescent="0.25"/>
    <row r="65101" ht="30.75" customHeight="1" x14ac:dyDescent="0.25"/>
    <row r="65102" ht="30.75" customHeight="1" x14ac:dyDescent="0.25"/>
    <row r="65103" ht="30.75" customHeight="1" x14ac:dyDescent="0.25"/>
    <row r="65104" ht="30.75" customHeight="1" x14ac:dyDescent="0.25"/>
    <row r="65105" ht="30.75" customHeight="1" x14ac:dyDescent="0.25"/>
    <row r="65106" ht="30.75" customHeight="1" x14ac:dyDescent="0.25"/>
    <row r="65107" ht="30.75" customHeight="1" x14ac:dyDescent="0.25"/>
    <row r="65108" ht="30.75" customHeight="1" x14ac:dyDescent="0.25"/>
    <row r="65109" ht="30.75" customHeight="1" x14ac:dyDescent="0.25"/>
    <row r="65110" ht="30.75" customHeight="1" x14ac:dyDescent="0.25"/>
    <row r="65111" ht="30.75" customHeight="1" x14ac:dyDescent="0.25"/>
    <row r="65112" ht="30.75" customHeight="1" x14ac:dyDescent="0.25"/>
    <row r="65113" ht="30.75" customHeight="1" x14ac:dyDescent="0.25"/>
    <row r="65114" ht="30.75" customHeight="1" x14ac:dyDescent="0.25"/>
    <row r="65115" ht="30.75" customHeight="1" x14ac:dyDescent="0.25"/>
    <row r="65116" ht="30.75" customHeight="1" x14ac:dyDescent="0.25"/>
    <row r="65117" ht="30.75" customHeight="1" x14ac:dyDescent="0.25"/>
    <row r="65118" ht="30.75" customHeight="1" x14ac:dyDescent="0.25"/>
    <row r="65119" ht="30.75" customHeight="1" x14ac:dyDescent="0.25"/>
    <row r="65120" ht="30.75" customHeight="1" x14ac:dyDescent="0.25"/>
    <row r="65121" ht="30.75" customHeight="1" x14ac:dyDescent="0.25"/>
    <row r="65122" ht="30.75" customHeight="1" x14ac:dyDescent="0.25"/>
    <row r="65123" ht="30.75" customHeight="1" x14ac:dyDescent="0.25"/>
    <row r="65124" ht="30.75" customHeight="1" x14ac:dyDescent="0.25"/>
    <row r="65125" ht="30.75" customHeight="1" x14ac:dyDescent="0.25"/>
    <row r="65126" ht="30.75" customHeight="1" x14ac:dyDescent="0.25"/>
    <row r="65127" ht="30.75" customHeight="1" x14ac:dyDescent="0.25"/>
    <row r="65128" ht="30.75" customHeight="1" x14ac:dyDescent="0.25"/>
    <row r="65129" ht="30.75" customHeight="1" x14ac:dyDescent="0.25"/>
    <row r="65130" ht="30.75" customHeight="1" x14ac:dyDescent="0.25"/>
    <row r="65131" ht="30.75" customHeight="1" x14ac:dyDescent="0.25"/>
    <row r="65132" ht="30.75" customHeight="1" x14ac:dyDescent="0.25"/>
    <row r="65133" ht="30.75" customHeight="1" x14ac:dyDescent="0.25"/>
    <row r="65134" ht="30.75" customHeight="1" x14ac:dyDescent="0.25"/>
    <row r="65135" ht="30.75" customHeight="1" x14ac:dyDescent="0.25"/>
    <row r="65136" ht="30.75" customHeight="1" x14ac:dyDescent="0.25"/>
    <row r="65137" ht="30.75" customHeight="1" x14ac:dyDescent="0.25"/>
    <row r="65138" ht="30.75" customHeight="1" x14ac:dyDescent="0.25"/>
    <row r="65139" ht="30.75" customHeight="1" x14ac:dyDescent="0.25"/>
    <row r="65140" ht="30.75" customHeight="1" x14ac:dyDescent="0.25"/>
    <row r="65141" ht="30.75" customHeight="1" x14ac:dyDescent="0.25"/>
    <row r="65142" ht="30.75" customHeight="1" x14ac:dyDescent="0.25"/>
    <row r="65143" ht="30.75" customHeight="1" x14ac:dyDescent="0.25"/>
    <row r="65144" ht="30.75" customHeight="1" x14ac:dyDescent="0.25"/>
    <row r="65145" ht="30.75" customHeight="1" x14ac:dyDescent="0.25"/>
    <row r="65146" ht="30.75" customHeight="1" x14ac:dyDescent="0.25"/>
    <row r="65147" ht="30.75" customHeight="1" x14ac:dyDescent="0.25"/>
    <row r="65148" ht="30.75" customHeight="1" x14ac:dyDescent="0.25"/>
    <row r="65149" ht="30.75" customHeight="1" x14ac:dyDescent="0.25"/>
    <row r="65150" ht="30.75" customHeight="1" x14ac:dyDescent="0.25"/>
    <row r="65151" ht="30.75" customHeight="1" x14ac:dyDescent="0.25"/>
    <row r="65152" ht="30.75" customHeight="1" x14ac:dyDescent="0.25"/>
    <row r="65153" ht="30.75" customHeight="1" x14ac:dyDescent="0.25"/>
    <row r="65154" ht="30.75" customHeight="1" x14ac:dyDescent="0.25"/>
    <row r="65155" ht="30.75" customHeight="1" x14ac:dyDescent="0.25"/>
    <row r="65156" ht="30.75" customHeight="1" x14ac:dyDescent="0.25"/>
    <row r="65157" ht="30.75" customHeight="1" x14ac:dyDescent="0.25"/>
    <row r="65158" ht="30.75" customHeight="1" x14ac:dyDescent="0.25"/>
    <row r="65159" ht="30.75" customHeight="1" x14ac:dyDescent="0.25"/>
    <row r="65160" ht="30.75" customHeight="1" x14ac:dyDescent="0.25"/>
    <row r="65161" ht="30.75" customHeight="1" x14ac:dyDescent="0.25"/>
    <row r="65162" ht="30.75" customHeight="1" x14ac:dyDescent="0.25"/>
    <row r="65163" ht="30.75" customHeight="1" x14ac:dyDescent="0.25"/>
    <row r="65164" ht="30.75" customHeight="1" x14ac:dyDescent="0.25"/>
    <row r="65165" ht="30.75" customHeight="1" x14ac:dyDescent="0.25"/>
    <row r="65166" ht="30.75" customHeight="1" x14ac:dyDescent="0.25"/>
    <row r="65167" ht="30.75" customHeight="1" x14ac:dyDescent="0.25"/>
    <row r="65168" ht="30.75" customHeight="1" x14ac:dyDescent="0.25"/>
    <row r="65169" ht="30.75" customHeight="1" x14ac:dyDescent="0.25"/>
    <row r="65170" ht="30.75" customHeight="1" x14ac:dyDescent="0.25"/>
    <row r="65171" ht="30.75" customHeight="1" x14ac:dyDescent="0.25"/>
    <row r="65172" ht="30.75" customHeight="1" x14ac:dyDescent="0.25"/>
    <row r="65173" ht="30.75" customHeight="1" x14ac:dyDescent="0.25"/>
    <row r="65174" ht="30.75" customHeight="1" x14ac:dyDescent="0.25"/>
    <row r="65175" ht="30.75" customHeight="1" x14ac:dyDescent="0.25"/>
    <row r="65176" ht="30.75" customHeight="1" x14ac:dyDescent="0.25"/>
    <row r="65177" ht="30.75" customHeight="1" x14ac:dyDescent="0.25"/>
    <row r="65178" ht="30.75" customHeight="1" x14ac:dyDescent="0.25"/>
    <row r="65179" ht="30.75" customHeight="1" x14ac:dyDescent="0.25"/>
    <row r="65180" ht="30.75" customHeight="1" x14ac:dyDescent="0.25"/>
    <row r="65181" ht="30.75" customHeight="1" x14ac:dyDescent="0.25"/>
    <row r="65182" ht="30.75" customHeight="1" x14ac:dyDescent="0.25"/>
    <row r="65183" ht="30.75" customHeight="1" x14ac:dyDescent="0.25"/>
    <row r="65184" ht="30.75" customHeight="1" x14ac:dyDescent="0.25"/>
    <row r="65185" ht="30.75" customHeight="1" x14ac:dyDescent="0.25"/>
    <row r="65186" ht="30.75" customHeight="1" x14ac:dyDescent="0.25"/>
    <row r="65187" ht="30.75" customHeight="1" x14ac:dyDescent="0.25"/>
    <row r="65188" ht="30.75" customHeight="1" x14ac:dyDescent="0.25"/>
    <row r="65189" ht="30.75" customHeight="1" x14ac:dyDescent="0.25"/>
    <row r="65190" ht="30.75" customHeight="1" x14ac:dyDescent="0.25"/>
    <row r="65191" ht="30.75" customHeight="1" x14ac:dyDescent="0.25"/>
    <row r="65192" ht="30.75" customHeight="1" x14ac:dyDescent="0.25"/>
    <row r="65193" ht="30.75" customHeight="1" x14ac:dyDescent="0.25"/>
    <row r="65194" ht="30.75" customHeight="1" x14ac:dyDescent="0.25"/>
    <row r="65195" ht="30.75" customHeight="1" x14ac:dyDescent="0.25"/>
    <row r="65196" ht="30.75" customHeight="1" x14ac:dyDescent="0.25"/>
    <row r="65197" ht="30.75" customHeight="1" x14ac:dyDescent="0.25"/>
    <row r="65198" ht="30.75" customHeight="1" x14ac:dyDescent="0.25"/>
    <row r="65199" ht="30.75" customHeight="1" x14ac:dyDescent="0.25"/>
    <row r="65200" ht="30.75" customHeight="1" x14ac:dyDescent="0.25"/>
    <row r="65201" ht="30.75" customHeight="1" x14ac:dyDescent="0.25"/>
    <row r="65202" ht="30.75" customHeight="1" x14ac:dyDescent="0.25"/>
    <row r="65203" ht="30.75" customHeight="1" x14ac:dyDescent="0.25"/>
    <row r="65204" ht="30.75" customHeight="1" x14ac:dyDescent="0.25"/>
    <row r="65205" ht="30.75" customHeight="1" x14ac:dyDescent="0.25"/>
    <row r="65206" ht="30.75" customHeight="1" x14ac:dyDescent="0.25"/>
    <row r="65207" ht="30.75" customHeight="1" x14ac:dyDescent="0.25"/>
    <row r="65208" ht="30.75" customHeight="1" x14ac:dyDescent="0.25"/>
    <row r="65209" ht="30.75" customHeight="1" x14ac:dyDescent="0.25"/>
    <row r="65210" ht="30.75" customHeight="1" x14ac:dyDescent="0.25"/>
    <row r="65211" ht="30.75" customHeight="1" x14ac:dyDescent="0.25"/>
    <row r="65212" ht="30.75" customHeight="1" x14ac:dyDescent="0.25"/>
    <row r="65213" ht="30.75" customHeight="1" x14ac:dyDescent="0.25"/>
    <row r="65214" ht="30.75" customHeight="1" x14ac:dyDescent="0.25"/>
    <row r="65215" ht="30.75" customHeight="1" x14ac:dyDescent="0.25"/>
    <row r="65216" ht="30.75" customHeight="1" x14ac:dyDescent="0.25"/>
    <row r="65217" ht="30.75" customHeight="1" x14ac:dyDescent="0.25"/>
    <row r="65218" ht="30.75" customHeight="1" x14ac:dyDescent="0.25"/>
    <row r="65219" ht="30.75" customHeight="1" x14ac:dyDescent="0.25"/>
    <row r="65220" ht="30.75" customHeight="1" x14ac:dyDescent="0.25"/>
    <row r="65221" ht="30.75" customHeight="1" x14ac:dyDescent="0.25"/>
    <row r="65222" ht="30.75" customHeight="1" x14ac:dyDescent="0.25"/>
    <row r="65223" ht="30.75" customHeight="1" x14ac:dyDescent="0.25"/>
    <row r="65224" ht="30.75" customHeight="1" x14ac:dyDescent="0.25"/>
    <row r="65225" ht="30.75" customHeight="1" x14ac:dyDescent="0.25"/>
    <row r="65226" ht="30.75" customHeight="1" x14ac:dyDescent="0.25"/>
    <row r="65227" ht="30.75" customHeight="1" x14ac:dyDescent="0.25"/>
    <row r="65228" ht="30.75" customHeight="1" x14ac:dyDescent="0.25"/>
    <row r="65229" ht="30.75" customHeight="1" x14ac:dyDescent="0.25"/>
    <row r="65230" ht="30.75" customHeight="1" x14ac:dyDescent="0.25"/>
    <row r="65231" ht="30.75" customHeight="1" x14ac:dyDescent="0.25"/>
    <row r="65232" ht="30.75" customHeight="1" x14ac:dyDescent="0.25"/>
    <row r="65233" ht="30.75" customHeight="1" x14ac:dyDescent="0.25"/>
    <row r="65234" ht="30.75" customHeight="1" x14ac:dyDescent="0.25"/>
    <row r="65235" ht="30.75" customHeight="1" x14ac:dyDescent="0.25"/>
    <row r="65236" ht="30.75" customHeight="1" x14ac:dyDescent="0.25"/>
    <row r="65237" ht="30.75" customHeight="1" x14ac:dyDescent="0.25"/>
    <row r="65238" ht="30.75" customHeight="1" x14ac:dyDescent="0.25"/>
    <row r="65239" ht="30.75" customHeight="1" x14ac:dyDescent="0.25"/>
    <row r="65240" ht="30.75" customHeight="1" x14ac:dyDescent="0.25"/>
    <row r="65241" ht="30.75" customHeight="1" x14ac:dyDescent="0.25"/>
    <row r="65242" ht="30.75" customHeight="1" x14ac:dyDescent="0.25"/>
    <row r="65243" ht="30.75" customHeight="1" x14ac:dyDescent="0.25"/>
    <row r="65244" ht="30.75" customHeight="1" x14ac:dyDescent="0.25"/>
    <row r="65245" ht="30.75" customHeight="1" x14ac:dyDescent="0.25"/>
    <row r="65246" ht="30.75" customHeight="1" x14ac:dyDescent="0.25"/>
    <row r="65247" ht="30.75" customHeight="1" x14ac:dyDescent="0.25"/>
    <row r="65248" ht="30.75" customHeight="1" x14ac:dyDescent="0.25"/>
    <row r="65249" ht="30.75" customHeight="1" x14ac:dyDescent="0.25"/>
    <row r="65250" ht="30.75" customHeight="1" x14ac:dyDescent="0.25"/>
    <row r="65251" ht="30.75" customHeight="1" x14ac:dyDescent="0.25"/>
    <row r="65252" ht="30.75" customHeight="1" x14ac:dyDescent="0.25"/>
    <row r="65253" ht="30.75" customHeight="1" x14ac:dyDescent="0.25"/>
    <row r="65254" ht="30.75" customHeight="1" x14ac:dyDescent="0.25"/>
    <row r="65255" ht="30.75" customHeight="1" x14ac:dyDescent="0.25"/>
    <row r="65256" ht="30.75" customHeight="1" x14ac:dyDescent="0.25"/>
    <row r="65257" ht="30.75" customHeight="1" x14ac:dyDescent="0.25"/>
    <row r="65258" ht="30.75" customHeight="1" x14ac:dyDescent="0.25"/>
    <row r="65259" ht="30.75" customHeight="1" x14ac:dyDescent="0.25"/>
    <row r="65260" ht="30.75" customHeight="1" x14ac:dyDescent="0.25"/>
    <row r="65261" ht="30.75" customHeight="1" x14ac:dyDescent="0.25"/>
    <row r="65262" ht="30.75" customHeight="1" x14ac:dyDescent="0.25"/>
    <row r="65263" ht="30.75" customHeight="1" x14ac:dyDescent="0.25"/>
    <row r="65264" ht="30.75" customHeight="1" x14ac:dyDescent="0.25"/>
    <row r="65265" ht="30.75" customHeight="1" x14ac:dyDescent="0.25"/>
    <row r="65266" ht="30.75" customHeight="1" x14ac:dyDescent="0.25"/>
    <row r="65267" ht="30.75" customHeight="1" x14ac:dyDescent="0.25"/>
    <row r="65268" ht="30.75" customHeight="1" x14ac:dyDescent="0.25"/>
    <row r="65269" ht="30.75" customHeight="1" x14ac:dyDescent="0.25"/>
    <row r="65270" ht="30.75" customHeight="1" x14ac:dyDescent="0.25"/>
    <row r="65271" ht="30.75" customHeight="1" x14ac:dyDescent="0.25"/>
    <row r="65272" ht="30.75" customHeight="1" x14ac:dyDescent="0.25"/>
    <row r="65273" ht="30.75" customHeight="1" x14ac:dyDescent="0.25"/>
    <row r="65274" ht="30.75" customHeight="1" x14ac:dyDescent="0.25"/>
    <row r="65275" ht="30.75" customHeight="1" x14ac:dyDescent="0.25"/>
    <row r="65276" ht="30.75" customHeight="1" x14ac:dyDescent="0.25"/>
    <row r="65277" ht="30.75" customHeight="1" x14ac:dyDescent="0.25"/>
    <row r="65278" ht="30.75" customHeight="1" x14ac:dyDescent="0.25"/>
    <row r="65279" ht="30.75" customHeight="1" x14ac:dyDescent="0.25"/>
    <row r="65280" ht="30.75" customHeight="1" x14ac:dyDescent="0.25"/>
    <row r="65281" ht="30.75" customHeight="1" x14ac:dyDescent="0.25"/>
    <row r="65282" ht="30.75" customHeight="1" x14ac:dyDescent="0.25"/>
    <row r="65283" ht="30.75" customHeight="1" x14ac:dyDescent="0.25"/>
    <row r="65284" ht="30.75" customHeight="1" x14ac:dyDescent="0.25"/>
    <row r="65285" ht="30.75" customHeight="1" x14ac:dyDescent="0.25"/>
    <row r="65286" ht="30.75" customHeight="1" x14ac:dyDescent="0.25"/>
    <row r="65287" ht="30.75" customHeight="1" x14ac:dyDescent="0.25"/>
    <row r="65288" ht="30.75" customHeight="1" x14ac:dyDescent="0.25"/>
    <row r="65289" ht="30.75" customHeight="1" x14ac:dyDescent="0.25"/>
    <row r="65290" ht="30.75" customHeight="1" x14ac:dyDescent="0.25"/>
    <row r="65291" ht="30.75" customHeight="1" x14ac:dyDescent="0.25"/>
    <row r="65292" ht="30.75" customHeight="1" x14ac:dyDescent="0.25"/>
    <row r="65293" ht="30.75" customHeight="1" x14ac:dyDescent="0.25"/>
    <row r="65294" ht="30.75" customHeight="1" x14ac:dyDescent="0.25"/>
    <row r="65295" ht="30.75" customHeight="1" x14ac:dyDescent="0.25"/>
    <row r="65296" ht="30.75" customHeight="1" x14ac:dyDescent="0.25"/>
    <row r="65297" ht="30.75" customHeight="1" x14ac:dyDescent="0.25"/>
    <row r="65298" ht="30.75" customHeight="1" x14ac:dyDescent="0.25"/>
    <row r="65299" ht="30.75" customHeight="1" x14ac:dyDescent="0.25"/>
    <row r="65300" ht="30.75" customHeight="1" x14ac:dyDescent="0.25"/>
    <row r="65301" ht="30.75" customHeight="1" x14ac:dyDescent="0.25"/>
    <row r="65302" ht="30.75" customHeight="1" x14ac:dyDescent="0.25"/>
    <row r="65303" ht="30.75" customHeight="1" x14ac:dyDescent="0.25"/>
    <row r="65304" ht="30.75" customHeight="1" x14ac:dyDescent="0.25"/>
    <row r="65305" ht="30.75" customHeight="1" x14ac:dyDescent="0.25"/>
    <row r="65306" ht="30.75" customHeight="1" x14ac:dyDescent="0.25"/>
    <row r="65307" ht="30.75" customHeight="1" x14ac:dyDescent="0.25"/>
    <row r="65308" ht="30.75" customHeight="1" x14ac:dyDescent="0.25"/>
    <row r="65309" ht="30.75" customHeight="1" x14ac:dyDescent="0.25"/>
    <row r="65310" ht="30.75" customHeight="1" x14ac:dyDescent="0.25"/>
    <row r="65311" ht="30.75" customHeight="1" x14ac:dyDescent="0.25"/>
    <row r="65312" ht="30.75" customHeight="1" x14ac:dyDescent="0.25"/>
    <row r="65313" ht="30.75" customHeight="1" x14ac:dyDescent="0.25"/>
    <row r="65314" ht="30.75" customHeight="1" x14ac:dyDescent="0.25"/>
    <row r="65315" ht="30.75" customHeight="1" x14ac:dyDescent="0.25"/>
    <row r="65316" ht="30.75" customHeight="1" x14ac:dyDescent="0.25"/>
    <row r="65317" ht="30.75" customHeight="1" x14ac:dyDescent="0.25"/>
    <row r="65318" ht="30.75" customHeight="1" x14ac:dyDescent="0.25"/>
    <row r="65319" ht="30.75" customHeight="1" x14ac:dyDescent="0.25"/>
    <row r="65320" ht="30.75" customHeight="1" x14ac:dyDescent="0.25"/>
    <row r="65321" ht="30.75" customHeight="1" x14ac:dyDescent="0.25"/>
    <row r="65322" ht="30.75" customHeight="1" x14ac:dyDescent="0.25"/>
    <row r="65323" ht="30.75" customHeight="1" x14ac:dyDescent="0.25"/>
    <row r="65324" ht="30.75" customHeight="1" x14ac:dyDescent="0.25"/>
    <row r="65325" ht="30.75" customHeight="1" x14ac:dyDescent="0.25"/>
    <row r="65326" ht="30.75" customHeight="1" x14ac:dyDescent="0.25"/>
    <row r="65327" ht="30.75" customHeight="1" x14ac:dyDescent="0.25"/>
    <row r="65328" ht="30.75" customHeight="1" x14ac:dyDescent="0.25"/>
    <row r="65329" ht="30.75" customHeight="1" x14ac:dyDescent="0.25"/>
    <row r="65330" ht="30.75" customHeight="1" x14ac:dyDescent="0.25"/>
    <row r="65331" ht="30.75" customHeight="1" x14ac:dyDescent="0.25"/>
    <row r="65332" ht="30.75" customHeight="1" x14ac:dyDescent="0.25"/>
    <row r="65333" ht="30.75" customHeight="1" x14ac:dyDescent="0.25"/>
    <row r="65334" ht="30.75" customHeight="1" x14ac:dyDescent="0.25"/>
    <row r="65335" ht="30.75" customHeight="1" x14ac:dyDescent="0.25"/>
    <row r="65336" ht="30.75" customHeight="1" x14ac:dyDescent="0.25"/>
    <row r="65337" ht="30.75" customHeight="1" x14ac:dyDescent="0.25"/>
    <row r="65338" ht="30.75" customHeight="1" x14ac:dyDescent="0.25"/>
    <row r="65339" ht="30.75" customHeight="1" x14ac:dyDescent="0.25"/>
    <row r="65340" ht="30.75" customHeight="1" x14ac:dyDescent="0.25"/>
    <row r="65341" ht="30.75" customHeight="1" x14ac:dyDescent="0.25"/>
    <row r="65342" ht="30.75" customHeight="1" x14ac:dyDescent="0.25"/>
    <row r="65343" ht="30.75" customHeight="1" x14ac:dyDescent="0.25"/>
    <row r="65344" ht="30.75" customHeight="1" x14ac:dyDescent="0.25"/>
    <row r="65345" ht="30.75" customHeight="1" x14ac:dyDescent="0.25"/>
    <row r="65346" ht="30.75" customHeight="1" x14ac:dyDescent="0.25"/>
    <row r="65347" ht="30.75" customHeight="1" x14ac:dyDescent="0.25"/>
    <row r="65348" ht="30.75" customHeight="1" x14ac:dyDescent="0.25"/>
    <row r="65349" ht="30.75" customHeight="1" x14ac:dyDescent="0.25"/>
    <row r="65350" ht="30.75" customHeight="1" x14ac:dyDescent="0.25"/>
    <row r="65351" ht="30.75" customHeight="1" x14ac:dyDescent="0.25"/>
    <row r="65352" ht="30.75" customHeight="1" x14ac:dyDescent="0.25"/>
    <row r="65353" ht="30.75" customHeight="1" x14ac:dyDescent="0.25"/>
    <row r="65354" ht="30.75" customHeight="1" x14ac:dyDescent="0.25"/>
    <row r="65355" ht="30.75" customHeight="1" x14ac:dyDescent="0.25"/>
    <row r="65356" ht="30.75" customHeight="1" x14ac:dyDescent="0.25"/>
    <row r="65357" ht="30.75" customHeight="1" x14ac:dyDescent="0.25"/>
    <row r="65358" ht="30.75" customHeight="1" x14ac:dyDescent="0.25"/>
    <row r="65359" ht="30.75" customHeight="1" x14ac:dyDescent="0.25"/>
    <row r="65360" ht="30.75" customHeight="1" x14ac:dyDescent="0.25"/>
    <row r="65361" ht="30.75" customHeight="1" x14ac:dyDescent="0.25"/>
    <row r="65362" ht="30.75" customHeight="1" x14ac:dyDescent="0.25"/>
    <row r="65363" ht="30.75" customHeight="1" x14ac:dyDescent="0.25"/>
    <row r="65364" ht="30.75" customHeight="1" x14ac:dyDescent="0.25"/>
    <row r="65365" ht="30.75" customHeight="1" x14ac:dyDescent="0.25"/>
    <row r="65366" ht="30.75" customHeight="1" x14ac:dyDescent="0.25"/>
    <row r="65367" ht="30.75" customHeight="1" x14ac:dyDescent="0.25"/>
    <row r="65368" ht="30.75" customHeight="1" x14ac:dyDescent="0.25"/>
    <row r="65369" ht="30.75" customHeight="1" x14ac:dyDescent="0.25"/>
    <row r="65370" ht="30.75" customHeight="1" x14ac:dyDescent="0.25"/>
    <row r="65371" ht="30.75" customHeight="1" x14ac:dyDescent="0.25"/>
    <row r="65372" ht="30.75" customHeight="1" x14ac:dyDescent="0.25"/>
    <row r="65373" ht="30.75" customHeight="1" x14ac:dyDescent="0.25"/>
    <row r="65374" ht="30.75" customHeight="1" x14ac:dyDescent="0.25"/>
    <row r="65375" ht="30.75" customHeight="1" x14ac:dyDescent="0.25"/>
    <row r="65376" ht="30.75" customHeight="1" x14ac:dyDescent="0.25"/>
    <row r="65377" ht="30.75" customHeight="1" x14ac:dyDescent="0.25"/>
    <row r="65378" ht="30.75" customHeight="1" x14ac:dyDescent="0.25"/>
    <row r="65379" ht="30.75" customHeight="1" x14ac:dyDescent="0.25"/>
    <row r="65380" ht="30.75" customHeight="1" x14ac:dyDescent="0.25"/>
    <row r="65381" ht="30.75" customHeight="1" x14ac:dyDescent="0.25"/>
    <row r="65382" ht="30.75" customHeight="1" x14ac:dyDescent="0.25"/>
    <row r="65383" ht="30.75" customHeight="1" x14ac:dyDescent="0.25"/>
    <row r="65384" ht="30.75" customHeight="1" x14ac:dyDescent="0.25"/>
    <row r="65385" ht="30.75" customHeight="1" x14ac:dyDescent="0.25"/>
    <row r="65386" ht="30.75" customHeight="1" x14ac:dyDescent="0.25"/>
    <row r="65387" ht="30.75" customHeight="1" x14ac:dyDescent="0.25"/>
    <row r="65388" ht="30.75" customHeight="1" x14ac:dyDescent="0.25"/>
    <row r="65389" ht="30.75" customHeight="1" x14ac:dyDescent="0.25"/>
    <row r="65390" ht="30.75" customHeight="1" x14ac:dyDescent="0.25"/>
    <row r="65391" ht="30.75" customHeight="1" x14ac:dyDescent="0.25"/>
    <row r="65392" ht="30.75" customHeight="1" x14ac:dyDescent="0.25"/>
    <row r="65393" ht="30.75" customHeight="1" x14ac:dyDescent="0.25"/>
    <row r="65394" ht="30.75" customHeight="1" x14ac:dyDescent="0.25"/>
    <row r="65395" ht="30.75" customHeight="1" x14ac:dyDescent="0.25"/>
    <row r="65396" ht="30.75" customHeight="1" x14ac:dyDescent="0.25"/>
    <row r="65397" ht="30.75" customHeight="1" x14ac:dyDescent="0.25"/>
    <row r="65398" ht="30.75" customHeight="1" x14ac:dyDescent="0.25"/>
    <row r="65399" ht="30.75" customHeight="1" x14ac:dyDescent="0.25"/>
    <row r="65400" ht="30.75" customHeight="1" x14ac:dyDescent="0.25"/>
    <row r="65401" ht="30.75" customHeight="1" x14ac:dyDescent="0.25"/>
    <row r="65402" ht="30.75" customHeight="1" x14ac:dyDescent="0.25"/>
    <row r="65403" ht="30.75" customHeight="1" x14ac:dyDescent="0.25"/>
    <row r="65404" ht="30.75" customHeight="1" x14ac:dyDescent="0.25"/>
    <row r="65405" ht="30.75" customHeight="1" x14ac:dyDescent="0.25"/>
    <row r="65406" ht="30.75" customHeight="1" x14ac:dyDescent="0.25"/>
    <row r="65407" ht="30.75" customHeight="1" x14ac:dyDescent="0.25"/>
    <row r="65408" ht="30.75" customHeight="1" x14ac:dyDescent="0.25"/>
    <row r="65409" ht="30.75" customHeight="1" x14ac:dyDescent="0.25"/>
    <row r="65410" ht="30.75" customHeight="1" x14ac:dyDescent="0.25"/>
    <row r="65411" ht="30.75" customHeight="1" x14ac:dyDescent="0.25"/>
    <row r="65412" ht="30.75" customHeight="1" x14ac:dyDescent="0.25"/>
    <row r="65413" ht="30.75" customHeight="1" x14ac:dyDescent="0.25"/>
    <row r="65414" ht="30.75" customHeight="1" x14ac:dyDescent="0.25"/>
    <row r="65415" ht="30.75" customHeight="1" x14ac:dyDescent="0.25"/>
    <row r="65416" ht="30.75" customHeight="1" x14ac:dyDescent="0.25"/>
    <row r="65417" ht="30.75" customHeight="1" x14ac:dyDescent="0.25"/>
    <row r="65418" ht="30.75" customHeight="1" x14ac:dyDescent="0.25"/>
    <row r="65419" ht="30.75" customHeight="1" x14ac:dyDescent="0.25"/>
    <row r="65420" ht="30.75" customHeight="1" x14ac:dyDescent="0.25"/>
    <row r="65421" ht="30.75" customHeight="1" x14ac:dyDescent="0.25"/>
    <row r="65422" ht="30.75" customHeight="1" x14ac:dyDescent="0.25"/>
    <row r="65423" ht="30.75" customHeight="1" x14ac:dyDescent="0.25"/>
    <row r="65424" ht="30.75" customHeight="1" x14ac:dyDescent="0.25"/>
    <row r="65425" ht="30.75" customHeight="1" x14ac:dyDescent="0.25"/>
    <row r="65426" ht="30.75" customHeight="1" x14ac:dyDescent="0.25"/>
    <row r="65427" ht="30.75" customHeight="1" x14ac:dyDescent="0.25"/>
    <row r="65428" ht="30.75" customHeight="1" x14ac:dyDescent="0.25"/>
    <row r="65429" ht="30.75" customHeight="1" x14ac:dyDescent="0.25"/>
    <row r="65430" ht="30.75" customHeight="1" x14ac:dyDescent="0.25"/>
    <row r="65431" ht="30.75" customHeight="1" x14ac:dyDescent="0.25"/>
    <row r="65432" ht="30.75" customHeight="1" x14ac:dyDescent="0.25"/>
    <row r="65433" ht="30.75" customHeight="1" x14ac:dyDescent="0.25"/>
    <row r="65434" ht="30.75" customHeight="1" x14ac:dyDescent="0.25"/>
    <row r="65435" ht="30.75" customHeight="1" x14ac:dyDescent="0.25"/>
    <row r="65436" ht="30.75" customHeight="1" x14ac:dyDescent="0.25"/>
    <row r="65437" ht="30.75" customHeight="1" x14ac:dyDescent="0.25"/>
    <row r="65438" ht="30.75" customHeight="1" x14ac:dyDescent="0.25"/>
    <row r="65439" ht="30.75" customHeight="1" x14ac:dyDescent="0.25"/>
    <row r="65440" ht="30.75" customHeight="1" x14ac:dyDescent="0.25"/>
    <row r="65441" ht="30.75" customHeight="1" x14ac:dyDescent="0.25"/>
    <row r="65442" ht="30.75" customHeight="1" x14ac:dyDescent="0.25"/>
    <row r="65443" ht="30.75" customHeight="1" x14ac:dyDescent="0.25"/>
    <row r="65444" ht="30.75" customHeight="1" x14ac:dyDescent="0.25"/>
    <row r="65445" ht="30.75" customHeight="1" x14ac:dyDescent="0.25"/>
    <row r="65446" ht="30.75" customHeight="1" x14ac:dyDescent="0.25"/>
    <row r="65447" ht="30.75" customHeight="1" x14ac:dyDescent="0.25"/>
    <row r="65448" ht="30.75" customHeight="1" x14ac:dyDescent="0.25"/>
    <row r="65449" ht="30.75" customHeight="1" x14ac:dyDescent="0.25"/>
    <row r="65450" ht="30.75" customHeight="1" x14ac:dyDescent="0.25"/>
    <row r="65451" ht="30.75" customHeight="1" x14ac:dyDescent="0.25"/>
    <row r="65452" ht="30.75" customHeight="1" x14ac:dyDescent="0.25"/>
    <row r="65453" ht="30.75" customHeight="1" x14ac:dyDescent="0.25"/>
    <row r="65454" ht="30.75" customHeight="1" x14ac:dyDescent="0.25"/>
    <row r="65455" ht="30.75" customHeight="1" x14ac:dyDescent="0.25"/>
    <row r="65456" ht="30.75" customHeight="1" x14ac:dyDescent="0.25"/>
    <row r="65457" ht="30.75" customHeight="1" x14ac:dyDescent="0.25"/>
    <row r="65458" ht="30.75" customHeight="1" x14ac:dyDescent="0.25"/>
    <row r="65459" ht="30.75" customHeight="1" x14ac:dyDescent="0.25"/>
    <row r="65460" ht="30.75" customHeight="1" x14ac:dyDescent="0.25"/>
    <row r="65461" ht="30.75" customHeight="1" x14ac:dyDescent="0.25"/>
    <row r="65462" ht="30.75" customHeight="1" x14ac:dyDescent="0.25"/>
    <row r="65463" ht="30.75" customHeight="1" x14ac:dyDescent="0.25"/>
    <row r="65464" ht="30.75" customHeight="1" x14ac:dyDescent="0.25"/>
    <row r="65465" ht="30.75" customHeight="1" x14ac:dyDescent="0.25"/>
    <row r="65466" ht="30.75" customHeight="1" x14ac:dyDescent="0.25"/>
    <row r="65467" ht="30.75" customHeight="1" x14ac:dyDescent="0.25"/>
    <row r="65468" ht="30.75" customHeight="1" x14ac:dyDescent="0.25"/>
    <row r="65469" ht="30.75" customHeight="1" x14ac:dyDescent="0.25"/>
    <row r="65470" ht="30.75" customHeight="1" x14ac:dyDescent="0.25"/>
    <row r="65471" ht="30.75" customHeight="1" x14ac:dyDescent="0.25"/>
    <row r="65472" ht="30.75" customHeight="1" x14ac:dyDescent="0.25"/>
    <row r="65473" ht="30.75" customHeight="1" x14ac:dyDescent="0.25"/>
    <row r="65474" ht="30.75" customHeight="1" x14ac:dyDescent="0.25"/>
    <row r="65475" ht="30.75" customHeight="1" x14ac:dyDescent="0.25"/>
    <row r="65476" ht="30.75" customHeight="1" x14ac:dyDescent="0.25"/>
    <row r="65477" ht="30.75" customHeight="1" x14ac:dyDescent="0.25"/>
    <row r="65478" ht="30.75" customHeight="1" x14ac:dyDescent="0.25"/>
    <row r="65479" ht="30.75" customHeight="1" x14ac:dyDescent="0.25"/>
    <row r="65480" ht="30.75" customHeight="1" x14ac:dyDescent="0.25"/>
    <row r="65481" ht="30.75" customHeight="1" x14ac:dyDescent="0.25"/>
    <row r="65482" ht="30.75" customHeight="1" x14ac:dyDescent="0.25"/>
    <row r="65483" ht="30.75" customHeight="1" x14ac:dyDescent="0.25"/>
    <row r="65484" ht="30.75" customHeight="1" x14ac:dyDescent="0.25"/>
    <row r="65485" ht="30.75" customHeight="1" x14ac:dyDescent="0.25"/>
    <row r="65486" ht="30.75" customHeight="1" x14ac:dyDescent="0.25"/>
    <row r="65487" ht="30.75" customHeight="1" x14ac:dyDescent="0.25"/>
    <row r="65488" ht="30.75" customHeight="1" x14ac:dyDescent="0.25"/>
    <row r="65489" ht="30.75" customHeight="1" x14ac:dyDescent="0.25"/>
    <row r="65490" ht="30.75" customHeight="1" x14ac:dyDescent="0.25"/>
    <row r="65491" ht="30.75" customHeight="1" x14ac:dyDescent="0.25"/>
    <row r="65492" ht="30.75" customHeight="1" x14ac:dyDescent="0.25"/>
    <row r="65493" ht="30.75" customHeight="1" x14ac:dyDescent="0.25"/>
    <row r="65494" ht="30.75" customHeight="1" x14ac:dyDescent="0.25"/>
    <row r="65495" ht="30.75" customHeight="1" x14ac:dyDescent="0.25"/>
    <row r="65496" ht="30.75" customHeight="1" x14ac:dyDescent="0.25"/>
    <row r="65497" ht="30.75" customHeight="1" x14ac:dyDescent="0.25"/>
    <row r="65498" ht="30.75" customHeight="1" x14ac:dyDescent="0.25"/>
    <row r="65499" ht="30.75" customHeight="1" x14ac:dyDescent="0.25"/>
    <row r="65500" ht="30.75" customHeight="1" x14ac:dyDescent="0.25"/>
    <row r="65501" ht="30.75" customHeight="1" x14ac:dyDescent="0.25"/>
    <row r="65502" ht="30.75" customHeight="1" x14ac:dyDescent="0.25"/>
    <row r="65503" ht="30.75" customHeight="1" x14ac:dyDescent="0.25"/>
    <row r="65504" ht="30.75" customHeight="1" x14ac:dyDescent="0.25"/>
    <row r="65505" spans="2:14" ht="30.75" customHeight="1" x14ac:dyDescent="0.25"/>
    <row r="65506" spans="2:14" ht="30.75" customHeight="1" x14ac:dyDescent="0.25"/>
    <row r="65507" spans="2:14" ht="30.75" customHeight="1" x14ac:dyDescent="0.25"/>
    <row r="65508" spans="2:14" ht="30.75" customHeight="1" x14ac:dyDescent="0.25"/>
    <row r="65509" spans="2:14" ht="30.75" customHeight="1" x14ac:dyDescent="0.25"/>
    <row r="65510" spans="2:14" ht="30.75" customHeight="1" x14ac:dyDescent="0.25"/>
    <row r="65511" spans="2:14" ht="30.75" customHeight="1" x14ac:dyDescent="0.25"/>
    <row r="65512" spans="2:14" ht="30.75" customHeight="1" x14ac:dyDescent="0.25"/>
    <row r="65513" spans="2:14" ht="30.75" customHeight="1" x14ac:dyDescent="0.25"/>
    <row r="65514" spans="2:14" ht="30.75" customHeight="1" x14ac:dyDescent="0.25"/>
    <row r="65515" spans="2:14" ht="30.75" customHeight="1" x14ac:dyDescent="0.25"/>
    <row r="65516" spans="2:14" ht="30.75" customHeight="1" x14ac:dyDescent="0.25"/>
    <row r="65517" spans="2:14" ht="30.75" customHeight="1" x14ac:dyDescent="0.25"/>
    <row r="65518" spans="2:14" ht="30.75" customHeight="1" x14ac:dyDescent="0.25"/>
    <row r="65519" spans="2:14" ht="30.75" customHeight="1" x14ac:dyDescent="0.25">
      <c r="B65519" s="17">
        <v>99999</v>
      </c>
      <c r="D65519" s="288" t="s">
        <v>19937</v>
      </c>
      <c r="E65519" s="12" t="s">
        <v>19933</v>
      </c>
      <c r="G65519" s="435" t="s">
        <v>19933</v>
      </c>
      <c r="L65519" s="12" t="s">
        <v>4238</v>
      </c>
      <c r="M65519" s="12" t="s">
        <v>3947</v>
      </c>
      <c r="N65519" s="12" t="s">
        <v>21218</v>
      </c>
    </row>
    <row r="65520" spans="2:14" ht="13.2" x14ac:dyDescent="0.25"/>
    <row r="65521" ht="13.2" x14ac:dyDescent="0.25"/>
    <row r="65522" ht="13.2" x14ac:dyDescent="0.25"/>
    <row r="65523" ht="13.2" x14ac:dyDescent="0.25"/>
    <row r="65524" ht="13.2" x14ac:dyDescent="0.25"/>
    <row r="65525" ht="13.2" x14ac:dyDescent="0.25"/>
    <row r="65526" ht="13.2" x14ac:dyDescent="0.25"/>
    <row r="65527" ht="13.2" x14ac:dyDescent="0.25"/>
    <row r="65528" ht="13.2" x14ac:dyDescent="0.25"/>
    <row r="65529" ht="13.2" x14ac:dyDescent="0.25"/>
    <row r="65530" ht="30.75" customHeight="1" x14ac:dyDescent="0.25"/>
    <row r="65531" ht="30.75" customHeight="1" x14ac:dyDescent="0.25"/>
    <row r="65532" ht="30.75" customHeight="1" x14ac:dyDescent="0.25"/>
    <row r="65533" ht="30.75" customHeight="1" x14ac:dyDescent="0.25"/>
    <row r="65534" ht="30.75" customHeight="1" x14ac:dyDescent="0.25"/>
    <row r="65535" ht="30.75" customHeight="1" x14ac:dyDescent="0.25"/>
    <row r="65536" ht="30.75" customHeight="1" x14ac:dyDescent="0.25"/>
    <row r="65537" ht="30.75" customHeight="1" x14ac:dyDescent="0.25"/>
  </sheetData>
  <autoFilter ref="A1:W1937" xr:uid="{00000000-0009-0000-0000-000007000000}"/>
  <phoneticPr fontId="0" type="noConversion"/>
  <conditionalFormatting sqref="Q1719:T1719">
    <cfRule type="containsBlanks" dxfId="25" priority="52" stopIfTrue="1">
      <formula>LEN(TRIM(Q1719))=0</formula>
    </cfRule>
  </conditionalFormatting>
  <conditionalFormatting sqref="Q1720:S1720">
    <cfRule type="containsBlanks" dxfId="24" priority="51" stopIfTrue="1">
      <formula>LEN(TRIM(Q1720))=0</formula>
    </cfRule>
  </conditionalFormatting>
  <conditionalFormatting sqref="C501">
    <cfRule type="containsText" dxfId="23" priority="23" stopIfTrue="1" operator="containsText" text="CADASTRO INCOMPLETO">
      <formula>NOT(ISERROR(SEARCH("CADASTRO INCOMPLETO",C501)))</formula>
    </cfRule>
  </conditionalFormatting>
  <conditionalFormatting sqref="C597">
    <cfRule type="containsText" dxfId="22" priority="22" stopIfTrue="1" operator="containsText" text="CADASTRO INCOMPLETO">
      <formula>NOT(ISERROR(SEARCH("CADASTRO INCOMPLETO",C597)))</formula>
    </cfRule>
  </conditionalFormatting>
  <conditionalFormatting sqref="C627">
    <cfRule type="containsText" dxfId="21" priority="21" stopIfTrue="1" operator="containsText" text="CADASTRO INCOMPLETO">
      <formula>NOT(ISERROR(SEARCH("CADASTRO INCOMPLETO",C627)))</formula>
    </cfRule>
  </conditionalFormatting>
  <conditionalFormatting sqref="C649">
    <cfRule type="containsText" dxfId="20" priority="20" stopIfTrue="1" operator="containsText" text="CADASTRO INCOMPLETO">
      <formula>NOT(ISERROR(SEARCH("CADASTRO INCOMPLETO",C649)))</formula>
    </cfRule>
  </conditionalFormatting>
  <conditionalFormatting sqref="C665">
    <cfRule type="containsText" dxfId="19" priority="19" stopIfTrue="1" operator="containsText" text="CADASTRO INCOMPLETO">
      <formula>NOT(ISERROR(SEARCH("CADASTRO INCOMPLETO",C665)))</formula>
    </cfRule>
  </conditionalFormatting>
  <conditionalFormatting sqref="C673">
    <cfRule type="containsText" dxfId="18" priority="18" stopIfTrue="1" operator="containsText" text="CADASTRO INCOMPLETO">
      <formula>NOT(ISERROR(SEARCH("CADASTRO INCOMPLETO",C673)))</formula>
    </cfRule>
  </conditionalFormatting>
  <conditionalFormatting sqref="C702">
    <cfRule type="containsText" dxfId="17" priority="17" stopIfTrue="1" operator="containsText" text="CADASTRO INCOMPLETO">
      <formula>NOT(ISERROR(SEARCH("CADASTRO INCOMPLETO",C702)))</formula>
    </cfRule>
  </conditionalFormatting>
  <conditionalFormatting sqref="C727">
    <cfRule type="containsText" dxfId="16" priority="16" stopIfTrue="1" operator="containsText" text="CADASTRO INCOMPLETO">
      <formula>NOT(ISERROR(SEARCH("CADASTRO INCOMPLETO",C727)))</formula>
    </cfRule>
  </conditionalFormatting>
  <conditionalFormatting sqref="C729">
    <cfRule type="containsText" dxfId="15" priority="15" stopIfTrue="1" operator="containsText" text="CADASTRO INCOMPLETO">
      <formula>NOT(ISERROR(SEARCH("CADASTRO INCOMPLETO",C729)))</formula>
    </cfRule>
  </conditionalFormatting>
  <conditionalFormatting sqref="C732">
    <cfRule type="containsText" dxfId="14" priority="14" stopIfTrue="1" operator="containsText" text="CADASTRO INCOMPLETO">
      <formula>NOT(ISERROR(SEARCH("CADASTRO INCOMPLETO",C732)))</formula>
    </cfRule>
  </conditionalFormatting>
  <conditionalFormatting sqref="C733">
    <cfRule type="containsText" dxfId="13" priority="13" stopIfTrue="1" operator="containsText" text="CADASTRO INCOMPLETO">
      <formula>NOT(ISERROR(SEARCH("CADASTRO INCOMPLETO",C733)))</formula>
    </cfRule>
  </conditionalFormatting>
  <conditionalFormatting sqref="C735">
    <cfRule type="containsText" dxfId="12" priority="12" stopIfTrue="1" operator="containsText" text="CADASTRO INCOMPLETO">
      <formula>NOT(ISERROR(SEARCH("CADASTRO INCOMPLETO",C735)))</formula>
    </cfRule>
  </conditionalFormatting>
  <conditionalFormatting sqref="C737">
    <cfRule type="containsText" dxfId="11" priority="11" stopIfTrue="1" operator="containsText" text="CADASTRO INCOMPLETO">
      <formula>NOT(ISERROR(SEARCH("CADASTRO INCOMPLETO",C737)))</formula>
    </cfRule>
  </conditionalFormatting>
  <conditionalFormatting sqref="C742">
    <cfRule type="containsText" dxfId="10" priority="10" stopIfTrue="1" operator="containsText" text="CADASTRO INCOMPLETO">
      <formula>NOT(ISERROR(SEARCH("CADASTRO INCOMPLETO",C742)))</formula>
    </cfRule>
  </conditionalFormatting>
  <conditionalFormatting sqref="C753">
    <cfRule type="containsText" dxfId="9" priority="9" stopIfTrue="1" operator="containsText" text="CADASTRO INCOMPLETO">
      <formula>NOT(ISERROR(SEARCH("CADASTRO INCOMPLETO",C753)))</formula>
    </cfRule>
  </conditionalFormatting>
  <conditionalFormatting sqref="C759">
    <cfRule type="containsText" dxfId="8" priority="8" stopIfTrue="1" operator="containsText" text="CADASTRO INCOMPLETO">
      <formula>NOT(ISERROR(SEARCH("CADASTRO INCOMPLETO",C759)))</formula>
    </cfRule>
  </conditionalFormatting>
  <conditionalFormatting sqref="C762">
    <cfRule type="containsText" dxfId="7" priority="7" stopIfTrue="1" operator="containsText" text="CADASTRO INCOMPLETO">
      <formula>NOT(ISERROR(SEARCH("CADASTRO INCOMPLETO",C762)))</formula>
    </cfRule>
  </conditionalFormatting>
  <conditionalFormatting sqref="C771">
    <cfRule type="containsText" dxfId="6" priority="6" stopIfTrue="1" operator="containsText" text="CADASTRO INCOMPLETO">
      <formula>NOT(ISERROR(SEARCH("CADASTRO INCOMPLETO",C771)))</formula>
    </cfRule>
  </conditionalFormatting>
  <conditionalFormatting sqref="C874">
    <cfRule type="containsText" dxfId="5" priority="5" stopIfTrue="1" operator="containsText" text="CADASTRO INCOMPLETO">
      <formula>NOT(ISERROR(SEARCH("CADASTRO INCOMPLETO",C874)))</formula>
    </cfRule>
  </conditionalFormatting>
  <conditionalFormatting sqref="C1069">
    <cfRule type="containsText" dxfId="4" priority="4" stopIfTrue="1" operator="containsText" text="CADASTRO INCOMPLETO">
      <formula>NOT(ISERROR(SEARCH("CADASTRO INCOMPLETO",C1069)))</formula>
    </cfRule>
  </conditionalFormatting>
  <conditionalFormatting sqref="C1399">
    <cfRule type="containsText" dxfId="3" priority="3" stopIfTrue="1" operator="containsText" text="CADASTRO INCOMPLETO">
      <formula>NOT(ISERROR(SEARCH("CADASTRO INCOMPLETO",C1399)))</formula>
    </cfRule>
  </conditionalFormatting>
  <conditionalFormatting sqref="C1408">
    <cfRule type="containsText" dxfId="2" priority="2" stopIfTrue="1" operator="containsText" text="CADASTRO INCOMPLETO">
      <formula>NOT(ISERROR(SEARCH("CADASTRO INCOMPLETO",C1408)))</formula>
    </cfRule>
  </conditionalFormatting>
  <conditionalFormatting sqref="C1562">
    <cfRule type="containsText" dxfId="1" priority="1" stopIfTrue="1" operator="containsText" text="CADASTRO INCOMPLETO">
      <formula>NOT(ISERROR(SEARCH("CADASTRO INCOMPLETO",C1562)))</formula>
    </cfRule>
  </conditionalFormatting>
  <hyperlinks>
    <hyperlink ref="Q151" display="moises@topluz.com.br" xr:uid="{00000000-0004-0000-0700-000000000000}"/>
    <hyperlink ref="Q1157" r:id="rId1" xr:uid="{00000000-0004-0000-0700-000001000000}"/>
    <hyperlink ref="Q1721" r:id="rId2" display="andreia_ferrari@hotmail.com" xr:uid="{00000000-0004-0000-0700-000002000000}"/>
    <hyperlink ref="S1721" r:id="rId3" display="andreia_ferrari@hotmail.com" xr:uid="{00000000-0004-0000-0700-000003000000}"/>
    <hyperlink ref="Q1652" r:id="rId4" xr:uid="{00000000-0004-0000-0700-000004000000}"/>
    <hyperlink ref="S1652" r:id="rId5" xr:uid="{00000000-0004-0000-0700-000005000000}"/>
    <hyperlink ref="Q1712" r:id="rId6" xr:uid="{00000000-0004-0000-0700-000006000000}"/>
    <hyperlink ref="S1712" r:id="rId7" xr:uid="{00000000-0004-0000-0700-000007000000}"/>
    <hyperlink ref="Q1609" r:id="rId8" xr:uid="{00000000-0004-0000-0700-000008000000}"/>
    <hyperlink ref="S1609" r:id="rId9" xr:uid="{00000000-0004-0000-0700-000009000000}"/>
    <hyperlink ref="Q1722" r:id="rId10" xr:uid="{00000000-0004-0000-0700-00000A000000}"/>
    <hyperlink ref="S1722" r:id="rId11" xr:uid="{00000000-0004-0000-0700-00000B000000}"/>
    <hyperlink ref="Q1723" r:id="rId12" xr:uid="{00000000-0004-0000-0700-00000C000000}"/>
    <hyperlink ref="S1723" r:id="rId13" xr:uid="{00000000-0004-0000-0700-00000D000000}"/>
    <hyperlink ref="Q1724" r:id="rId14" display="mailto:cultura@arapoti.pr.gov.br" xr:uid="{00000000-0004-0000-0700-00000E000000}"/>
    <hyperlink ref="Q1725" r:id="rId15" display="mailto:cultura@ipira.sc.gov.br" xr:uid="{00000000-0004-0000-0700-00000F000000}"/>
    <hyperlink ref="Q1726" r:id="rId16" xr:uid="{00000000-0004-0000-0700-000010000000}"/>
    <hyperlink ref="S1726" r:id="rId17" xr:uid="{00000000-0004-0000-0700-000011000000}"/>
    <hyperlink ref="Q1729" r:id="rId18" xr:uid="{00000000-0004-0000-0700-000012000000}"/>
    <hyperlink ref="S1729" r:id="rId19" xr:uid="{00000000-0004-0000-0700-000013000000}"/>
    <hyperlink ref="Q1730" r:id="rId20" xr:uid="{00000000-0004-0000-0700-000014000000}"/>
    <hyperlink ref="S1730" r:id="rId21" xr:uid="{00000000-0004-0000-0700-000015000000}"/>
    <hyperlink ref="Q1731" r:id="rId22" xr:uid="{00000000-0004-0000-0700-000016000000}"/>
    <hyperlink ref="S1731" r:id="rId23" xr:uid="{00000000-0004-0000-0700-000017000000}"/>
    <hyperlink ref="Q1733" r:id="rId24" xr:uid="{00000000-0004-0000-0700-000018000000}"/>
    <hyperlink ref="S1733" r:id="rId25" xr:uid="{00000000-0004-0000-0700-000019000000}"/>
    <hyperlink ref="Q1734" r:id="rId26" xr:uid="{00000000-0004-0000-0700-00001A000000}"/>
    <hyperlink ref="S1734" r:id="rId27" xr:uid="{00000000-0004-0000-0700-00001B000000}"/>
    <hyperlink ref="Q1735" r:id="rId28" xr:uid="{00000000-0004-0000-0700-00001C000000}"/>
    <hyperlink ref="S1735" r:id="rId29" xr:uid="{00000000-0004-0000-0700-00001D000000}"/>
    <hyperlink ref="Q1737" r:id="rId30" xr:uid="{00000000-0004-0000-0700-00001E000000}"/>
    <hyperlink ref="S1737" r:id="rId31" xr:uid="{00000000-0004-0000-0700-00001F000000}"/>
    <hyperlink ref="Q1740" r:id="rId32" xr:uid="{00000000-0004-0000-0700-000020000000}"/>
    <hyperlink ref="S1740" r:id="rId33" xr:uid="{00000000-0004-0000-0700-000021000000}"/>
    <hyperlink ref="S1742" r:id="rId34" display="mailto:nfe@hangaroa.com.br" xr:uid="{00000000-0004-0000-0700-000022000000}"/>
    <hyperlink ref="Q1743" r:id="rId35" xr:uid="{00000000-0004-0000-0700-000023000000}"/>
    <hyperlink ref="S1743" r:id="rId36" xr:uid="{00000000-0004-0000-0700-000024000000}"/>
    <hyperlink ref="Q1745" r:id="rId37" xr:uid="{00000000-0004-0000-0700-000025000000}"/>
    <hyperlink ref="S1745" r:id="rId38" xr:uid="{00000000-0004-0000-0700-000026000000}"/>
    <hyperlink ref="Q1748" r:id="rId39" display="mailto:daniela.michelin@hotmail.com" xr:uid="{00000000-0004-0000-0700-000027000000}"/>
    <hyperlink ref="S1748" r:id="rId40" display="mailto:daniela.michelin@hotmail.com" xr:uid="{00000000-0004-0000-0700-000028000000}"/>
    <hyperlink ref="Q1749" r:id="rId41" xr:uid="{00000000-0004-0000-0700-000029000000}"/>
    <hyperlink ref="Q1750" r:id="rId42" xr:uid="{00000000-0004-0000-0700-00002A000000}"/>
    <hyperlink ref="S1750" r:id="rId43" xr:uid="{00000000-0004-0000-0700-00002B000000}"/>
    <hyperlink ref="Q1752" r:id="rId44" xr:uid="{00000000-0004-0000-0700-00002C000000}"/>
    <hyperlink ref="S1752" r:id="rId45" xr:uid="{00000000-0004-0000-0700-00002D000000}"/>
    <hyperlink ref="Q1537" r:id="rId46" xr:uid="{00000000-0004-0000-0700-00002E000000}"/>
    <hyperlink ref="S1537" r:id="rId47" xr:uid="{00000000-0004-0000-0700-00002F000000}"/>
    <hyperlink ref="Q1758" r:id="rId48" xr:uid="{00000000-0004-0000-0700-000030000000}"/>
    <hyperlink ref="S1758" r:id="rId49" xr:uid="{00000000-0004-0000-0700-000031000000}"/>
    <hyperlink ref="Q1727" r:id="rId50" display="mailto:secultur.cnp@gmail.com" xr:uid="{00000000-0004-0000-0700-000032000000}"/>
    <hyperlink ref="S1727" r:id="rId51" display="mailto:secultur.cnp@gmail.com" xr:uid="{00000000-0004-0000-0700-000033000000}"/>
    <hyperlink ref="Q1760" r:id="rId52" xr:uid="{00000000-0004-0000-0700-000034000000}"/>
    <hyperlink ref="S1760" r:id="rId53" xr:uid="{00000000-0004-0000-0700-000035000000}"/>
    <hyperlink ref="Q1762" r:id="rId54" xr:uid="{00000000-0004-0000-0700-000036000000}"/>
    <hyperlink ref="S1762" r:id="rId55" xr:uid="{00000000-0004-0000-0700-000037000000}"/>
    <hyperlink ref="Q1763" r:id="rId56" xr:uid="{00000000-0004-0000-0700-000038000000}"/>
    <hyperlink ref="S1763" r:id="rId57" xr:uid="{00000000-0004-0000-0700-000039000000}"/>
    <hyperlink ref="Q1761" r:id="rId58" xr:uid="{00000000-0004-0000-0700-00003A000000}"/>
    <hyperlink ref="S1761" r:id="rId59" xr:uid="{00000000-0004-0000-0700-00003B000000}"/>
    <hyperlink ref="Q1751" r:id="rId60" xr:uid="{00000000-0004-0000-0700-00003C000000}"/>
    <hyperlink ref="S1751" r:id="rId61" xr:uid="{00000000-0004-0000-0700-00003D000000}"/>
    <hyperlink ref="S1756" r:id="rId62" xr:uid="{00000000-0004-0000-0700-00003E000000}"/>
    <hyperlink ref="Q1766" r:id="rId63" xr:uid="{00000000-0004-0000-0700-00003F000000}"/>
    <hyperlink ref="Q1767" r:id="rId64" xr:uid="{00000000-0004-0000-0700-000040000000}"/>
    <hyperlink ref="S1767" r:id="rId65" xr:uid="{00000000-0004-0000-0700-000041000000}"/>
    <hyperlink ref="Q1768" r:id="rId66" xr:uid="{00000000-0004-0000-0700-000042000000}"/>
    <hyperlink ref="Q1771" r:id="rId67" xr:uid="{00000000-0004-0000-0700-000043000000}"/>
    <hyperlink ref="Q1772" r:id="rId68" xr:uid="{00000000-0004-0000-0700-000044000000}"/>
    <hyperlink ref="Q1774" r:id="rId69" xr:uid="{00000000-0004-0000-0700-000045000000}"/>
    <hyperlink ref="S1774" r:id="rId70" xr:uid="{00000000-0004-0000-0700-000046000000}"/>
    <hyperlink ref="Q1775" r:id="rId71" display="adm@corebral.com.br" xr:uid="{00000000-0004-0000-0700-000047000000}"/>
    <hyperlink ref="Q1777" r:id="rId72" xr:uid="{00000000-0004-0000-0700-000048000000}"/>
    <hyperlink ref="S1777" r:id="rId73" xr:uid="{00000000-0004-0000-0700-000049000000}"/>
    <hyperlink ref="Q1778" r:id="rId74" xr:uid="{00000000-0004-0000-0700-00004A000000}"/>
    <hyperlink ref="S1778" r:id="rId75" xr:uid="{00000000-0004-0000-0700-00004B000000}"/>
    <hyperlink ref="Q1779" r:id="rId76" xr:uid="{00000000-0004-0000-0700-00004C000000}"/>
    <hyperlink ref="S1779" r:id="rId77" xr:uid="{00000000-0004-0000-0700-00004D000000}"/>
    <hyperlink ref="Q1780" r:id="rId78" display="mailto:jolimar@ipminas.com.br" xr:uid="{00000000-0004-0000-0700-00004E000000}"/>
    <hyperlink ref="S1780" r:id="rId79" display="mailto:jolimar@ipminas.com.br" xr:uid="{00000000-0004-0000-0700-00004F000000}"/>
    <hyperlink ref="Q1785" r:id="rId80" xr:uid="{00000000-0004-0000-0700-000050000000}"/>
    <hyperlink ref="S1785" r:id="rId81" xr:uid="{00000000-0004-0000-0700-000051000000}"/>
    <hyperlink ref="Q1732" r:id="rId82" xr:uid="{00000000-0004-0000-0700-000052000000}"/>
    <hyperlink ref="S1732" r:id="rId83" xr:uid="{00000000-0004-0000-0700-000053000000}"/>
    <hyperlink ref="Q1786" r:id="rId84" xr:uid="{00000000-0004-0000-0700-000054000000}"/>
    <hyperlink ref="S1786" r:id="rId85" xr:uid="{00000000-0004-0000-0700-000055000000}"/>
    <hyperlink ref="S852" r:id="rId86" xr:uid="{00000000-0004-0000-0700-000056000000}"/>
    <hyperlink ref="Q455" r:id="rId87" xr:uid="{00000000-0004-0000-0700-000057000000}"/>
    <hyperlink ref="S455" r:id="rId88" xr:uid="{00000000-0004-0000-0700-000058000000}"/>
    <hyperlink ref="Q1789" r:id="rId89" xr:uid="{00000000-0004-0000-0700-000059000000}"/>
    <hyperlink ref="S1789" r:id="rId90" xr:uid="{00000000-0004-0000-0700-00005A000000}"/>
    <hyperlink ref="Q1655" r:id="rId91" xr:uid="{00000000-0004-0000-0700-00005B000000}"/>
    <hyperlink ref="S1655" r:id="rId92" xr:uid="{00000000-0004-0000-0700-00005C000000}"/>
    <hyperlink ref="Q1792" r:id="rId93" xr:uid="{00000000-0004-0000-0700-00005D000000}"/>
    <hyperlink ref="S1792" r:id="rId94" xr:uid="{00000000-0004-0000-0700-00005E000000}"/>
    <hyperlink ref="Q1802" r:id="rId95" xr:uid="{00000000-0004-0000-0700-00005F000000}"/>
    <hyperlink ref="Q1809" r:id="rId96" xr:uid="{00000000-0004-0000-0700-000060000000}"/>
    <hyperlink ref="S1810" r:id="rId97" xr:uid="{00000000-0004-0000-0700-000061000000}"/>
    <hyperlink ref="Q1810" r:id="rId98" xr:uid="{00000000-0004-0000-0700-000062000000}"/>
    <hyperlink ref="Q1811" r:id="rId99" xr:uid="{00000000-0004-0000-0700-000063000000}"/>
    <hyperlink ref="S1811" r:id="rId100" xr:uid="{00000000-0004-0000-0700-000064000000}"/>
    <hyperlink ref="Q1839" r:id="rId101" xr:uid="{00000000-0004-0000-0700-000065000000}"/>
    <hyperlink ref="S1839" r:id="rId102" xr:uid="{00000000-0004-0000-0700-000066000000}"/>
    <hyperlink ref="S1840" r:id="rId103" xr:uid="{00000000-0004-0000-0700-000067000000}"/>
    <hyperlink ref="Q1804" r:id="rId104" xr:uid="{00000000-0004-0000-0700-000068000000}"/>
    <hyperlink ref="S1804" r:id="rId105" xr:uid="{00000000-0004-0000-0700-000069000000}"/>
    <hyperlink ref="Q1831" r:id="rId106" display="mailto:diretoria@skyglasscanela.com.br" xr:uid="{00000000-0004-0000-0700-00006A000000}"/>
    <hyperlink ref="Q1845" r:id="rId107" xr:uid="{00000000-0004-0000-0700-00006B000000}"/>
    <hyperlink ref="Q1825" r:id="rId108" xr:uid="{00000000-0004-0000-0700-00006C000000}"/>
    <hyperlink ref="S1825" r:id="rId109" xr:uid="{00000000-0004-0000-0700-00006D000000}"/>
    <hyperlink ref="S1377" r:id="rId110" xr:uid="{00000000-0004-0000-0700-00006E000000}"/>
    <hyperlink ref="Q1714" r:id="rId111" xr:uid="{00000000-0004-0000-0700-00006F000000}"/>
    <hyperlink ref="S1714" r:id="rId112" xr:uid="{00000000-0004-0000-0700-000070000000}"/>
    <hyperlink ref="Q1856" r:id="rId113" xr:uid="{00000000-0004-0000-0700-000071000000}"/>
    <hyperlink ref="S1856" r:id="rId114" xr:uid="{00000000-0004-0000-0700-000072000000}"/>
    <hyperlink ref="Q1800" r:id="rId115" xr:uid="{00000000-0004-0000-0700-000073000000}"/>
    <hyperlink ref="S1800" r:id="rId116" xr:uid="{00000000-0004-0000-0700-000074000000}"/>
    <hyperlink ref="S1858" r:id="rId117" xr:uid="{00000000-0004-0000-0700-000075000000}"/>
    <hyperlink ref="Q1860" r:id="rId118" xr:uid="{00000000-0004-0000-0700-000076000000}"/>
    <hyperlink ref="S1860" r:id="rId119" xr:uid="{00000000-0004-0000-0700-000077000000}"/>
    <hyperlink ref="Q1862" r:id="rId120" xr:uid="{00000000-0004-0000-0700-000078000000}"/>
    <hyperlink ref="S1862" r:id="rId121" xr:uid="{00000000-0004-0000-0700-000079000000}"/>
    <hyperlink ref="Q1863" r:id="rId122" xr:uid="{00000000-0004-0000-0700-00007A000000}"/>
    <hyperlink ref="S1863" r:id="rId123" xr:uid="{00000000-0004-0000-0700-00007B000000}"/>
    <hyperlink ref="Q1867" r:id="rId124" xr:uid="{00000000-0004-0000-0700-00007C000000}"/>
    <hyperlink ref="Q1481" r:id="rId125" xr:uid="{00000000-0004-0000-0700-00007D000000}"/>
    <hyperlink ref="S1481" r:id="rId126" xr:uid="{00000000-0004-0000-0700-00007E000000}"/>
    <hyperlink ref="Q1866" r:id="rId127" xr:uid="{00000000-0004-0000-0700-00007F000000}"/>
    <hyperlink ref="S1866" r:id="rId128" xr:uid="{00000000-0004-0000-0700-000080000000}"/>
    <hyperlink ref="Q1874" r:id="rId129" display="diego.simionato@yahoo.com.br" xr:uid="{00000000-0004-0000-0700-000081000000}"/>
    <hyperlink ref="S1874" r:id="rId130" display="fabiana.alves@ezhoteis.com.br" xr:uid="{00000000-0004-0000-0700-000082000000}"/>
    <hyperlink ref="Q1876" r:id="rId131" xr:uid="{00000000-0004-0000-0700-000083000000}"/>
    <hyperlink ref="S1876" r:id="rId132" xr:uid="{00000000-0004-0000-0700-000084000000}"/>
    <hyperlink ref="Q1875" r:id="rId133" xr:uid="{00000000-0004-0000-0700-000085000000}"/>
    <hyperlink ref="Q1879" r:id="rId134" xr:uid="{00000000-0004-0000-0700-000086000000}"/>
    <hyperlink ref="S1879" r:id="rId135" xr:uid="{00000000-0004-0000-0700-000087000000}"/>
    <hyperlink ref="Q1880" r:id="rId136" xr:uid="{00000000-0004-0000-0700-000088000000}"/>
    <hyperlink ref="S1880" r:id="rId137" xr:uid="{00000000-0004-0000-0700-000089000000}"/>
    <hyperlink ref="Q1884" r:id="rId138" xr:uid="{00000000-0004-0000-0700-00008A000000}"/>
    <hyperlink ref="S1884" r:id="rId139" xr:uid="{00000000-0004-0000-0700-00008B000000}"/>
    <hyperlink ref="Q1892" r:id="rId140" xr:uid="{00000000-0004-0000-0700-00008C000000}"/>
    <hyperlink ref="Q1893" r:id="rId141" xr:uid="{00000000-0004-0000-0700-00008D000000}"/>
    <hyperlink ref="S1893" r:id="rId142" xr:uid="{00000000-0004-0000-0700-00008E000000}"/>
    <hyperlink ref="Q1895" r:id="rId143" xr:uid="{00000000-0004-0000-0700-00008F000000}"/>
    <hyperlink ref="Q1896" r:id="rId144" xr:uid="{00000000-0004-0000-0700-000090000000}"/>
    <hyperlink ref="S1896" r:id="rId145" xr:uid="{00000000-0004-0000-0700-000091000000}"/>
    <hyperlink ref="Q1898" r:id="rId146" xr:uid="{00000000-0004-0000-0700-000092000000}"/>
    <hyperlink ref="S1898" r:id="rId147" xr:uid="{00000000-0004-0000-0700-000093000000}"/>
    <hyperlink ref="Q181" r:id="rId148" xr:uid="{00000000-0004-0000-0700-000094000000}"/>
    <hyperlink ref="Q1900" r:id="rId149" xr:uid="{00000000-0004-0000-0700-000095000000}"/>
    <hyperlink ref="S1900" r:id="rId150" xr:uid="{00000000-0004-0000-0700-000096000000}"/>
    <hyperlink ref="Q1902" r:id="rId151" xr:uid="{00000000-0004-0000-0700-000097000000}"/>
    <hyperlink ref="S1902" r:id="rId152" xr:uid="{00000000-0004-0000-0700-000098000000}"/>
    <hyperlink ref="Q1904" r:id="rId153" xr:uid="{00000000-0004-0000-0700-000099000000}"/>
    <hyperlink ref="S1904" r:id="rId154" xr:uid="{00000000-0004-0000-0700-00009A000000}"/>
    <hyperlink ref="Q1914" r:id="rId155" xr:uid="{00000000-0004-0000-0700-00009B000000}"/>
    <hyperlink ref="S1915" r:id="rId156" xr:uid="{00000000-0004-0000-0700-00009C000000}"/>
    <hyperlink ref="Q1915" r:id="rId157" xr:uid="{00000000-0004-0000-0700-00009D000000}"/>
    <hyperlink ref="Q1920" r:id="rId158" xr:uid="{00000000-0004-0000-0700-00009E000000}"/>
    <hyperlink ref="S1920" r:id="rId159" xr:uid="{00000000-0004-0000-0700-00009F000000}"/>
    <hyperlink ref="Q1909" r:id="rId160" xr:uid="{00000000-0004-0000-0700-0000A0000000}"/>
    <hyperlink ref="S1909" r:id="rId161" xr:uid="{00000000-0004-0000-0700-0000A1000000}"/>
    <hyperlink ref="Q1367" r:id="rId162" xr:uid="{00000000-0004-0000-0700-0000A2000000}"/>
    <hyperlink ref="S1367" r:id="rId163" xr:uid="{00000000-0004-0000-0700-0000A3000000}"/>
    <hyperlink ref="Q1923" r:id="rId164" xr:uid="{00000000-0004-0000-0700-0000A4000000}"/>
    <hyperlink ref="S1923" r:id="rId165" xr:uid="{00000000-0004-0000-0700-0000A5000000}"/>
    <hyperlink ref="Q1871" r:id="rId166" xr:uid="{00000000-0004-0000-0700-0000A6000000}"/>
    <hyperlink ref="S1871" r:id="rId167" xr:uid="{00000000-0004-0000-0700-0000A7000000}"/>
    <hyperlink ref="Q1927" r:id="rId168" xr:uid="{00000000-0004-0000-0700-0000A8000000}"/>
    <hyperlink ref="S1927" r:id="rId169" xr:uid="{00000000-0004-0000-0700-0000A9000000}"/>
    <hyperlink ref="S1794" r:id="rId170" xr:uid="{00000000-0004-0000-0700-0000AA000000}"/>
    <hyperlink ref="Q1929" r:id="rId171" xr:uid="{00000000-0004-0000-0700-0000AB000000}"/>
    <hyperlink ref="Q1930" r:id="rId172" xr:uid="{00000000-0004-0000-0700-0000AC000000}"/>
    <hyperlink ref="Q1931" r:id="rId173" xr:uid="{00000000-0004-0000-0700-0000AD000000}"/>
    <hyperlink ref="Q1932" r:id="rId174" xr:uid="{00000000-0004-0000-0700-0000AE000000}"/>
    <hyperlink ref="S1932" r:id="rId175" xr:uid="{00000000-0004-0000-0700-0000AF000000}"/>
    <hyperlink ref="S1933" r:id="rId176" xr:uid="{51EE68AD-5D12-4CCF-9A19-8F6951EB6E34}"/>
    <hyperlink ref="Q1933" r:id="rId177" xr:uid="{220B5A7B-3557-497F-83E3-DE3F238FAFC8}"/>
    <hyperlink ref="Q1938" r:id="rId178" xr:uid="{12BFF929-5F4B-453D-8919-E542ACD17E20}"/>
    <hyperlink ref="S1938" r:id="rId179" xr:uid="{B7FF2394-BB9D-46C4-83A8-43FC83819177}"/>
  </hyperlinks>
  <pageMargins left="0.511811024" right="0.511811024" top="0.78740157499999996" bottom="0.78740157499999996" header="0.31496062000000002" footer="0.31496062000000002"/>
  <pageSetup paperSize="9" orientation="portrait" horizontalDpi="300" verticalDpi="300" r:id="rId18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Planilha4"/>
  <dimension ref="A1:I152"/>
  <sheetViews>
    <sheetView topLeftCell="A94" workbookViewId="0">
      <selection activeCell="A110" sqref="A110:XFD112"/>
    </sheetView>
  </sheetViews>
  <sheetFormatPr defaultColWidth="9.33203125" defaultRowHeight="13.2" x14ac:dyDescent="0.25"/>
  <cols>
    <col min="1" max="1" width="7.109375" style="90" customWidth="1"/>
    <col min="2" max="2" width="56.44140625" style="22" bestFit="1" customWidth="1"/>
    <col min="3" max="3" width="23.44140625" style="22" customWidth="1"/>
    <col min="4" max="4" width="28.44140625" style="12" customWidth="1"/>
    <col min="5" max="5" width="60" style="12" bestFit="1" customWidth="1"/>
    <col min="6" max="6" width="31.109375" style="22" bestFit="1" customWidth="1"/>
    <col min="7" max="7" width="35.44140625" bestFit="1" customWidth="1"/>
    <col min="8" max="8" width="50" bestFit="1" customWidth="1"/>
    <col min="9" max="9" width="18.33203125" bestFit="1" customWidth="1"/>
  </cols>
  <sheetData>
    <row r="1" spans="1:7" ht="12.75" customHeight="1" x14ac:dyDescent="0.25">
      <c r="A1" s="90" t="s">
        <v>13666</v>
      </c>
      <c r="B1" s="18" t="s">
        <v>1392</v>
      </c>
      <c r="C1" s="17" t="s">
        <v>1393</v>
      </c>
      <c r="D1" s="17" t="s">
        <v>1335</v>
      </c>
      <c r="E1" s="17" t="s">
        <v>19203</v>
      </c>
      <c r="F1" s="90" t="s">
        <v>13890</v>
      </c>
      <c r="G1" s="91" t="s">
        <v>13891</v>
      </c>
    </row>
    <row r="2" spans="1:7" ht="12.75" customHeight="1" x14ac:dyDescent="0.25">
      <c r="A2" s="90">
        <v>1</v>
      </c>
      <c r="B2" s="19" t="s">
        <v>1399</v>
      </c>
      <c r="C2" s="12" t="s">
        <v>1360</v>
      </c>
      <c r="D2" s="14" t="s">
        <v>4906</v>
      </c>
      <c r="E2" s="14"/>
    </row>
    <row r="3" spans="1:7" ht="12.75" customHeight="1" x14ac:dyDescent="0.25">
      <c r="A3" s="90">
        <v>2</v>
      </c>
      <c r="B3" s="14" t="s">
        <v>1400</v>
      </c>
      <c r="C3" s="12" t="s">
        <v>1361</v>
      </c>
      <c r="D3" s="14" t="s">
        <v>4907</v>
      </c>
      <c r="E3" s="14"/>
    </row>
    <row r="4" spans="1:7" ht="12.75" customHeight="1" x14ac:dyDescent="0.25">
      <c r="A4" s="90">
        <v>3</v>
      </c>
      <c r="B4" s="14" t="s">
        <v>1336</v>
      </c>
      <c r="C4" s="12" t="s">
        <v>1362</v>
      </c>
      <c r="D4" s="14" t="s">
        <v>4908</v>
      </c>
      <c r="E4" s="14"/>
    </row>
    <row r="5" spans="1:7" ht="12.75" customHeight="1" x14ac:dyDescent="0.25">
      <c r="A5" s="90">
        <v>4</v>
      </c>
      <c r="B5" s="14" t="s">
        <v>1359</v>
      </c>
      <c r="C5" s="12" t="s">
        <v>1363</v>
      </c>
      <c r="D5" s="14" t="s">
        <v>4909</v>
      </c>
      <c r="E5" s="14"/>
    </row>
    <row r="6" spans="1:7" ht="12.75" customHeight="1" x14ac:dyDescent="0.25">
      <c r="A6" s="90">
        <v>5</v>
      </c>
      <c r="B6" s="14" t="s">
        <v>1337</v>
      </c>
      <c r="C6" s="12" t="s">
        <v>1364</v>
      </c>
      <c r="D6" s="12" t="s">
        <v>1395</v>
      </c>
    </row>
    <row r="7" spans="1:7" ht="12.75" customHeight="1" x14ac:dyDescent="0.25">
      <c r="A7" s="90">
        <v>6</v>
      </c>
      <c r="B7" s="14" t="s">
        <v>1338</v>
      </c>
      <c r="C7" s="12" t="s">
        <v>1365</v>
      </c>
      <c r="D7" s="14" t="s">
        <v>4910</v>
      </c>
      <c r="E7" s="14"/>
    </row>
    <row r="8" spans="1:7" ht="12.75" customHeight="1" x14ac:dyDescent="0.25">
      <c r="A8" s="90">
        <v>7</v>
      </c>
      <c r="B8" s="14" t="s">
        <v>1339</v>
      </c>
      <c r="C8" s="12" t="s">
        <v>1366</v>
      </c>
      <c r="D8" s="14" t="s">
        <v>4911</v>
      </c>
      <c r="E8" s="14"/>
    </row>
    <row r="9" spans="1:7" ht="12.75" customHeight="1" x14ac:dyDescent="0.25">
      <c r="A9" s="90">
        <v>8</v>
      </c>
      <c r="B9" s="14" t="s">
        <v>1340</v>
      </c>
      <c r="C9" s="12" t="s">
        <v>1367</v>
      </c>
      <c r="D9" s="14" t="s">
        <v>4912</v>
      </c>
      <c r="E9" s="14"/>
    </row>
    <row r="10" spans="1:7" ht="12.75" customHeight="1" x14ac:dyDescent="0.25">
      <c r="A10" s="90">
        <v>9</v>
      </c>
      <c r="B10" s="14" t="s">
        <v>1341</v>
      </c>
      <c r="C10" s="12" t="s">
        <v>1368</v>
      </c>
      <c r="D10" s="14" t="s">
        <v>4913</v>
      </c>
      <c r="E10" s="14"/>
    </row>
    <row r="11" spans="1:7" ht="12.75" customHeight="1" x14ac:dyDescent="0.25">
      <c r="A11" s="90">
        <v>10</v>
      </c>
      <c r="B11" s="14" t="s">
        <v>1342</v>
      </c>
      <c r="C11" s="12" t="s">
        <v>1369</v>
      </c>
      <c r="D11" s="14" t="s">
        <v>4914</v>
      </c>
      <c r="E11" s="14"/>
    </row>
    <row r="12" spans="1:7" ht="12.75" customHeight="1" x14ac:dyDescent="0.25">
      <c r="A12" s="90">
        <v>11</v>
      </c>
      <c r="B12" s="14" t="s">
        <v>1401</v>
      </c>
      <c r="C12" s="12" t="s">
        <v>1370</v>
      </c>
      <c r="D12" s="14" t="s">
        <v>4915</v>
      </c>
      <c r="E12" s="14"/>
    </row>
    <row r="13" spans="1:7" ht="12.75" customHeight="1" x14ac:dyDescent="0.25">
      <c r="A13" s="90">
        <v>12</v>
      </c>
      <c r="B13" s="14" t="s">
        <v>1343</v>
      </c>
      <c r="C13" s="23" t="s">
        <v>1371</v>
      </c>
      <c r="D13" s="13" t="s">
        <v>10971</v>
      </c>
      <c r="E13" s="13"/>
    </row>
    <row r="14" spans="1:7" ht="12.75" customHeight="1" x14ac:dyDescent="0.25">
      <c r="A14" s="90">
        <v>13</v>
      </c>
      <c r="B14" s="14" t="s">
        <v>1344</v>
      </c>
      <c r="C14" s="12" t="s">
        <v>1372</v>
      </c>
      <c r="D14" s="14" t="s">
        <v>4909</v>
      </c>
      <c r="E14" s="14"/>
    </row>
    <row r="15" spans="1:7" ht="12.75" customHeight="1" x14ac:dyDescent="0.25">
      <c r="A15" s="90">
        <v>14</v>
      </c>
      <c r="B15" s="14" t="s">
        <v>1345</v>
      </c>
      <c r="C15" s="12" t="s">
        <v>1373</v>
      </c>
      <c r="D15" s="14" t="s">
        <v>4916</v>
      </c>
      <c r="E15" s="14"/>
    </row>
    <row r="16" spans="1:7" ht="12.75" customHeight="1" x14ac:dyDescent="0.25">
      <c r="A16" s="90">
        <v>15</v>
      </c>
      <c r="B16" s="14" t="s">
        <v>1402</v>
      </c>
      <c r="C16" s="12" t="s">
        <v>1374</v>
      </c>
      <c r="D16" s="14" t="s">
        <v>12306</v>
      </c>
      <c r="E16" s="14"/>
    </row>
    <row r="17" spans="1:6" ht="12.75" customHeight="1" x14ac:dyDescent="0.25">
      <c r="A17" s="90">
        <v>16</v>
      </c>
      <c r="B17" s="14" t="s">
        <v>1346</v>
      </c>
      <c r="C17" s="12" t="s">
        <v>1375</v>
      </c>
      <c r="D17" s="14" t="s">
        <v>4917</v>
      </c>
      <c r="E17" s="14"/>
    </row>
    <row r="18" spans="1:6" ht="12.75" customHeight="1" x14ac:dyDescent="0.25">
      <c r="A18" s="90">
        <v>17</v>
      </c>
      <c r="B18" s="12" t="s">
        <v>16257</v>
      </c>
      <c r="C18" s="12" t="s">
        <v>16256</v>
      </c>
      <c r="D18" s="14" t="s">
        <v>4918</v>
      </c>
      <c r="E18" s="14"/>
      <c r="F18" s="22" t="s">
        <v>5607</v>
      </c>
    </row>
    <row r="19" spans="1:6" ht="12.75" customHeight="1" x14ac:dyDescent="0.25">
      <c r="A19" s="90">
        <v>18</v>
      </c>
      <c r="B19" s="14" t="s">
        <v>1347</v>
      </c>
      <c r="C19" s="12" t="s">
        <v>1376</v>
      </c>
      <c r="D19" s="12" t="s">
        <v>1396</v>
      </c>
    </row>
    <row r="20" spans="1:6" ht="12.75" customHeight="1" x14ac:dyDescent="0.25">
      <c r="A20" s="90">
        <v>19</v>
      </c>
      <c r="B20" s="14" t="s">
        <v>1348</v>
      </c>
      <c r="C20" s="12" t="s">
        <v>1377</v>
      </c>
      <c r="D20" s="12" t="s">
        <v>1397</v>
      </c>
    </row>
    <row r="21" spans="1:6" ht="12.75" customHeight="1" x14ac:dyDescent="0.25">
      <c r="A21" s="90">
        <v>20</v>
      </c>
      <c r="B21" s="14" t="s">
        <v>1349</v>
      </c>
      <c r="C21" s="12" t="s">
        <v>1378</v>
      </c>
      <c r="D21" s="12" t="s">
        <v>1398</v>
      </c>
    </row>
    <row r="22" spans="1:6" ht="12.75" customHeight="1" x14ac:dyDescent="0.25">
      <c r="A22" s="90">
        <v>21</v>
      </c>
      <c r="B22" s="14" t="s">
        <v>1185</v>
      </c>
      <c r="C22" s="14" t="s">
        <v>1186</v>
      </c>
      <c r="D22" s="14" t="s">
        <v>4919</v>
      </c>
      <c r="E22" s="14"/>
    </row>
    <row r="23" spans="1:6" ht="12.75" customHeight="1" x14ac:dyDescent="0.25">
      <c r="A23" s="90">
        <v>22</v>
      </c>
      <c r="B23" s="14" t="s">
        <v>1350</v>
      </c>
      <c r="C23" s="12" t="s">
        <v>1379</v>
      </c>
      <c r="D23" s="14" t="s">
        <v>4920</v>
      </c>
      <c r="E23" s="14"/>
    </row>
    <row r="24" spans="1:6" ht="12.75" customHeight="1" x14ac:dyDescent="0.25">
      <c r="A24" s="90">
        <v>23</v>
      </c>
      <c r="B24" s="14" t="s">
        <v>1351</v>
      </c>
      <c r="C24" s="12" t="s">
        <v>1380</v>
      </c>
      <c r="D24" s="14" t="s">
        <v>4921</v>
      </c>
      <c r="E24" s="14"/>
    </row>
    <row r="25" spans="1:6" ht="12.75" customHeight="1" x14ac:dyDescent="0.25">
      <c r="A25" s="90">
        <v>24</v>
      </c>
      <c r="B25" s="14" t="s">
        <v>1403</v>
      </c>
      <c r="C25" s="12" t="s">
        <v>1381</v>
      </c>
      <c r="D25" s="14" t="s">
        <v>4922</v>
      </c>
      <c r="E25" s="14"/>
    </row>
    <row r="26" spans="1:6" ht="12.75" customHeight="1" x14ac:dyDescent="0.25">
      <c r="A26" s="90">
        <v>25</v>
      </c>
      <c r="B26" s="14" t="s">
        <v>5707</v>
      </c>
      <c r="C26" s="14" t="s">
        <v>5708</v>
      </c>
      <c r="D26" s="14" t="s">
        <v>5709</v>
      </c>
      <c r="E26" s="14"/>
    </row>
    <row r="27" spans="1:6" ht="12.75" customHeight="1" x14ac:dyDescent="0.25">
      <c r="A27" s="90">
        <v>26</v>
      </c>
      <c r="B27" s="14" t="s">
        <v>1352</v>
      </c>
      <c r="C27" s="12" t="s">
        <v>1382</v>
      </c>
      <c r="D27" s="14" t="s">
        <v>4923</v>
      </c>
      <c r="E27" s="14"/>
    </row>
    <row r="28" spans="1:6" ht="12.75" customHeight="1" x14ac:dyDescent="0.25">
      <c r="A28" s="90">
        <v>27</v>
      </c>
      <c r="B28" s="14" t="s">
        <v>1353</v>
      </c>
      <c r="C28" s="12" t="s">
        <v>1383</v>
      </c>
      <c r="D28" s="14" t="s">
        <v>4924</v>
      </c>
      <c r="E28" s="14"/>
    </row>
    <row r="29" spans="1:6" ht="12.75" customHeight="1" x14ac:dyDescent="0.25">
      <c r="A29" s="90">
        <v>28</v>
      </c>
      <c r="B29" s="14" t="s">
        <v>1354</v>
      </c>
      <c r="C29" s="12" t="s">
        <v>1384</v>
      </c>
      <c r="D29" s="14" t="s">
        <v>4925</v>
      </c>
      <c r="E29" s="14"/>
    </row>
    <row r="30" spans="1:6" ht="12.75" customHeight="1" x14ac:dyDescent="0.25">
      <c r="A30" s="90">
        <v>29</v>
      </c>
      <c r="B30" s="14" t="s">
        <v>1355</v>
      </c>
      <c r="C30" s="12" t="s">
        <v>1385</v>
      </c>
      <c r="D30" s="14" t="s">
        <v>4926</v>
      </c>
      <c r="E30" s="14"/>
    </row>
    <row r="31" spans="1:6" ht="12.75" customHeight="1" x14ac:dyDescent="0.25">
      <c r="A31" s="90">
        <v>30</v>
      </c>
      <c r="B31" s="14" t="s">
        <v>1404</v>
      </c>
      <c r="C31" s="12" t="s">
        <v>1386</v>
      </c>
      <c r="D31" s="14" t="s">
        <v>4927</v>
      </c>
      <c r="E31" s="14"/>
    </row>
    <row r="32" spans="1:6" ht="12.75" customHeight="1" x14ac:dyDescent="0.25">
      <c r="A32" s="90">
        <v>31</v>
      </c>
      <c r="B32" s="14" t="s">
        <v>1356</v>
      </c>
      <c r="C32" s="12" t="s">
        <v>1387</v>
      </c>
      <c r="D32" s="14" t="s">
        <v>4928</v>
      </c>
      <c r="E32" s="14"/>
    </row>
    <row r="33" spans="1:8" ht="12.75" customHeight="1" x14ac:dyDescent="0.25">
      <c r="A33" s="90">
        <v>32</v>
      </c>
      <c r="B33" s="14" t="s">
        <v>1405</v>
      </c>
      <c r="C33" s="12" t="s">
        <v>1388</v>
      </c>
      <c r="D33" s="14" t="s">
        <v>4929</v>
      </c>
      <c r="E33" s="14"/>
    </row>
    <row r="34" spans="1:8" ht="12.75" customHeight="1" x14ac:dyDescent="0.25">
      <c r="A34" s="90">
        <v>33</v>
      </c>
      <c r="B34" s="14" t="s">
        <v>1406</v>
      </c>
      <c r="C34" s="12" t="s">
        <v>1389</v>
      </c>
      <c r="D34" s="14" t="s">
        <v>4930</v>
      </c>
      <c r="E34" s="14"/>
    </row>
    <row r="35" spans="1:8" ht="12.75" customHeight="1" x14ac:dyDescent="0.25">
      <c r="A35" s="90">
        <v>34</v>
      </c>
      <c r="B35" s="14" t="s">
        <v>1357</v>
      </c>
      <c r="C35" s="12" t="s">
        <v>1390</v>
      </c>
      <c r="D35" s="14" t="s">
        <v>4931</v>
      </c>
      <c r="E35" s="14"/>
    </row>
    <row r="36" spans="1:8" ht="12.75" customHeight="1" x14ac:dyDescent="0.25">
      <c r="A36" s="90">
        <v>35</v>
      </c>
      <c r="B36" s="20" t="s">
        <v>6473</v>
      </c>
      <c r="C36" s="20" t="s">
        <v>6474</v>
      </c>
      <c r="D36" s="12" t="s">
        <v>6475</v>
      </c>
    </row>
    <row r="37" spans="1:8" ht="12.75" customHeight="1" x14ac:dyDescent="0.25">
      <c r="A37" s="90">
        <v>36</v>
      </c>
      <c r="B37" s="20" t="s">
        <v>6478</v>
      </c>
      <c r="C37" s="12" t="s">
        <v>6479</v>
      </c>
      <c r="D37" s="20" t="s">
        <v>6480</v>
      </c>
      <c r="E37" s="20"/>
    </row>
    <row r="38" spans="1:8" s="9" customFormat="1" ht="41.25" customHeight="1" x14ac:dyDescent="0.25">
      <c r="A38" s="17">
        <v>37</v>
      </c>
      <c r="B38" s="14" t="s">
        <v>1358</v>
      </c>
      <c r="C38" s="12" t="s">
        <v>1391</v>
      </c>
      <c r="D38" s="14" t="s">
        <v>4932</v>
      </c>
      <c r="E38" s="181" t="s">
        <v>19205</v>
      </c>
      <c r="F38" s="12" t="s">
        <v>15036</v>
      </c>
      <c r="G38" s="12" t="s">
        <v>15037</v>
      </c>
      <c r="H38" s="181" t="s">
        <v>21948</v>
      </c>
    </row>
    <row r="39" spans="1:8" ht="12.75" customHeight="1" x14ac:dyDescent="0.25">
      <c r="A39" s="90">
        <v>38</v>
      </c>
      <c r="B39" s="14" t="s">
        <v>6836</v>
      </c>
      <c r="C39" s="14" t="s">
        <v>6837</v>
      </c>
      <c r="D39" s="12" t="s">
        <v>6838</v>
      </c>
    </row>
    <row r="40" spans="1:8" ht="12.75" customHeight="1" x14ac:dyDescent="0.25">
      <c r="A40" s="90">
        <v>39</v>
      </c>
      <c r="B40" s="14" t="s">
        <v>7469</v>
      </c>
      <c r="C40" s="14" t="s">
        <v>7470</v>
      </c>
      <c r="D40" s="12" t="s">
        <v>7030</v>
      </c>
    </row>
    <row r="41" spans="1:8" ht="12.75" customHeight="1" x14ac:dyDescent="0.25">
      <c r="A41" s="90">
        <v>40</v>
      </c>
      <c r="B41" s="14" t="s">
        <v>7031</v>
      </c>
      <c r="C41" s="14" t="s">
        <v>7467</v>
      </c>
      <c r="D41" s="14" t="s">
        <v>7468</v>
      </c>
      <c r="E41" s="14"/>
    </row>
    <row r="42" spans="1:8" ht="12.75" customHeight="1" x14ac:dyDescent="0.25">
      <c r="A42" s="90">
        <v>41</v>
      </c>
      <c r="B42" s="14" t="s">
        <v>7031</v>
      </c>
      <c r="C42" s="14" t="s">
        <v>7032</v>
      </c>
      <c r="D42" s="14" t="s">
        <v>7030</v>
      </c>
      <c r="E42" s="14"/>
    </row>
    <row r="43" spans="1:8" ht="12.75" customHeight="1" x14ac:dyDescent="0.25">
      <c r="A43" s="90">
        <v>42</v>
      </c>
      <c r="B43" s="14" t="s">
        <v>5701</v>
      </c>
      <c r="C43" s="14" t="s">
        <v>5702</v>
      </c>
      <c r="D43" s="12" t="s">
        <v>5703</v>
      </c>
    </row>
    <row r="44" spans="1:8" ht="12.75" customHeight="1" x14ac:dyDescent="0.25">
      <c r="A44" s="90">
        <v>43</v>
      </c>
      <c r="B44" s="12" t="s">
        <v>9629</v>
      </c>
      <c r="C44" s="12" t="s">
        <v>9630</v>
      </c>
      <c r="D44" s="12" t="s">
        <v>9631</v>
      </c>
    </row>
    <row r="45" spans="1:8" ht="12.75" customHeight="1" x14ac:dyDescent="0.25">
      <c r="A45" s="90">
        <v>44</v>
      </c>
      <c r="B45" s="21" t="s">
        <v>9632</v>
      </c>
      <c r="C45" s="21" t="s">
        <v>9633</v>
      </c>
      <c r="D45" s="21" t="s">
        <v>9634</v>
      </c>
      <c r="E45" s="21"/>
    </row>
    <row r="46" spans="1:8" ht="14.4" x14ac:dyDescent="0.3">
      <c r="A46" s="90">
        <v>45</v>
      </c>
      <c r="B46" s="22" t="s">
        <v>11042</v>
      </c>
      <c r="C46" s="32" t="s">
        <v>11043</v>
      </c>
      <c r="D46" s="33" t="s">
        <v>11044</v>
      </c>
      <c r="E46" s="33"/>
    </row>
    <row r="47" spans="1:8" x14ac:dyDescent="0.25">
      <c r="A47" s="90">
        <v>46</v>
      </c>
      <c r="B47" s="22" t="s">
        <v>11710</v>
      </c>
      <c r="C47" s="22" t="s">
        <v>11713</v>
      </c>
      <c r="D47" s="12" t="s">
        <v>11711</v>
      </c>
      <c r="F47" s="22" t="s">
        <v>11716</v>
      </c>
    </row>
    <row r="48" spans="1:8" x14ac:dyDescent="0.25">
      <c r="A48" s="90">
        <v>47</v>
      </c>
      <c r="B48" s="22" t="s">
        <v>11712</v>
      </c>
      <c r="C48" s="22" t="s">
        <v>11714</v>
      </c>
      <c r="D48" s="12" t="s">
        <v>11715</v>
      </c>
    </row>
    <row r="49" spans="1:8" x14ac:dyDescent="0.25">
      <c r="A49" s="90">
        <v>48</v>
      </c>
      <c r="B49" s="34" t="s">
        <v>11984</v>
      </c>
      <c r="C49" s="34" t="s">
        <v>11985</v>
      </c>
      <c r="D49" s="14" t="s">
        <v>11986</v>
      </c>
      <c r="E49" s="450" t="s">
        <v>23147</v>
      </c>
    </row>
    <row r="50" spans="1:8" x14ac:dyDescent="0.25">
      <c r="A50" s="90">
        <v>49</v>
      </c>
      <c r="B50" s="34" t="s">
        <v>12075</v>
      </c>
      <c r="C50" s="34" t="s">
        <v>1368</v>
      </c>
      <c r="D50" s="14" t="s">
        <v>12076</v>
      </c>
      <c r="E50" s="14"/>
    </row>
    <row r="51" spans="1:8" x14ac:dyDescent="0.25">
      <c r="A51" s="90">
        <v>50</v>
      </c>
      <c r="B51" s="22" t="s">
        <v>12144</v>
      </c>
      <c r="C51" s="22" t="s">
        <v>12145</v>
      </c>
      <c r="D51" s="12" t="s">
        <v>12146</v>
      </c>
    </row>
    <row r="52" spans="1:8" x14ac:dyDescent="0.25">
      <c r="A52" s="90">
        <v>51</v>
      </c>
      <c r="B52" s="22" t="s">
        <v>12239</v>
      </c>
      <c r="C52" s="22" t="s">
        <v>12240</v>
      </c>
      <c r="D52" s="12" t="s">
        <v>12241</v>
      </c>
    </row>
    <row r="53" spans="1:8" x14ac:dyDescent="0.25">
      <c r="A53" s="90">
        <v>52</v>
      </c>
      <c r="B53" s="22" t="s">
        <v>12262</v>
      </c>
      <c r="C53" s="22" t="s">
        <v>12260</v>
      </c>
      <c r="D53" s="12" t="s">
        <v>12261</v>
      </c>
    </row>
    <row r="54" spans="1:8" ht="14.4" x14ac:dyDescent="0.25">
      <c r="A54" s="90">
        <v>53</v>
      </c>
      <c r="B54" s="35" t="s">
        <v>12286</v>
      </c>
      <c r="C54" s="22" t="s">
        <v>12287</v>
      </c>
      <c r="D54" s="12" t="s">
        <v>12288</v>
      </c>
    </row>
    <row r="55" spans="1:8" x14ac:dyDescent="0.25">
      <c r="A55" s="90">
        <v>54</v>
      </c>
      <c r="B55" s="22" t="s">
        <v>12407</v>
      </c>
      <c r="C55" s="34" t="s">
        <v>12408</v>
      </c>
      <c r="D55" s="12" t="s">
        <v>12406</v>
      </c>
      <c r="F55" s="22" t="s">
        <v>16129</v>
      </c>
    </row>
    <row r="56" spans="1:8" ht="39.6" x14ac:dyDescent="0.25">
      <c r="A56" s="90">
        <v>55</v>
      </c>
      <c r="B56" s="22" t="s">
        <v>12409</v>
      </c>
      <c r="C56" s="22" t="s">
        <v>12410</v>
      </c>
      <c r="D56" s="12" t="s">
        <v>12411</v>
      </c>
      <c r="F56" s="90"/>
      <c r="H56" s="222" t="s">
        <v>20903</v>
      </c>
    </row>
    <row r="57" spans="1:8" x14ac:dyDescent="0.25">
      <c r="A57" s="90">
        <v>56</v>
      </c>
      <c r="B57" s="22" t="s">
        <v>12458</v>
      </c>
      <c r="C57" s="22" t="s">
        <v>12459</v>
      </c>
      <c r="D57" s="12" t="s">
        <v>12460</v>
      </c>
    </row>
    <row r="58" spans="1:8" x14ac:dyDescent="0.25">
      <c r="A58" s="90">
        <v>57</v>
      </c>
      <c r="B58" s="22" t="s">
        <v>12627</v>
      </c>
      <c r="C58" s="22" t="s">
        <v>12628</v>
      </c>
      <c r="D58" s="12" t="s">
        <v>12629</v>
      </c>
    </row>
    <row r="59" spans="1:8" x14ac:dyDescent="0.25">
      <c r="A59" s="90">
        <v>58</v>
      </c>
      <c r="B59" s="22" t="s">
        <v>12633</v>
      </c>
      <c r="C59" s="22" t="s">
        <v>12634</v>
      </c>
      <c r="D59" s="12" t="s">
        <v>12635</v>
      </c>
      <c r="F59" s="22" t="s">
        <v>12636</v>
      </c>
    </row>
    <row r="60" spans="1:8" x14ac:dyDescent="0.25">
      <c r="A60" s="90">
        <v>59</v>
      </c>
      <c r="B60" s="22" t="s">
        <v>12725</v>
      </c>
      <c r="C60" s="22" t="s">
        <v>12726</v>
      </c>
      <c r="D60" s="12" t="s">
        <v>12727</v>
      </c>
    </row>
    <row r="61" spans="1:8" ht="39.6" x14ac:dyDescent="0.25">
      <c r="A61" s="90">
        <v>60</v>
      </c>
      <c r="B61" s="14" t="s">
        <v>12742</v>
      </c>
      <c r="C61" s="34" t="s">
        <v>12743</v>
      </c>
      <c r="D61" s="14" t="s">
        <v>12744</v>
      </c>
      <c r="E61" s="181" t="s">
        <v>19206</v>
      </c>
      <c r="F61" s="12" t="s">
        <v>18541</v>
      </c>
      <c r="G61" s="12" t="s">
        <v>18168</v>
      </c>
      <c r="H61" s="221" t="s">
        <v>20109</v>
      </c>
    </row>
    <row r="62" spans="1:8" x14ac:dyDescent="0.25">
      <c r="A62" s="90">
        <v>61</v>
      </c>
      <c r="B62" s="22" t="s">
        <v>12960</v>
      </c>
      <c r="C62" s="22" t="s">
        <v>12961</v>
      </c>
      <c r="D62" s="12" t="s">
        <v>7030</v>
      </c>
      <c r="F62" s="22" t="s">
        <v>12959</v>
      </c>
    </row>
    <row r="63" spans="1:8" x14ac:dyDescent="0.25">
      <c r="A63" s="90">
        <v>62</v>
      </c>
      <c r="B63" s="22" t="s">
        <v>13031</v>
      </c>
      <c r="C63" s="22" t="s">
        <v>13032</v>
      </c>
      <c r="D63" s="12" t="s">
        <v>13033</v>
      </c>
    </row>
    <row r="64" spans="1:8" x14ac:dyDescent="0.25">
      <c r="A64" s="90">
        <v>63</v>
      </c>
      <c r="B64" s="22" t="s">
        <v>13879</v>
      </c>
      <c r="C64" s="22" t="s">
        <v>13880</v>
      </c>
      <c r="D64" s="12" t="s">
        <v>13881</v>
      </c>
      <c r="F64" s="22" t="s">
        <v>12959</v>
      </c>
    </row>
    <row r="65" spans="1:7" x14ac:dyDescent="0.25">
      <c r="A65" s="90">
        <v>64</v>
      </c>
      <c r="B65" s="22" t="s">
        <v>13888</v>
      </c>
      <c r="C65" s="34" t="s">
        <v>13893</v>
      </c>
      <c r="D65" s="12" t="s">
        <v>13889</v>
      </c>
      <c r="F65" s="34" t="s">
        <v>13892</v>
      </c>
      <c r="G65" s="34" t="s">
        <v>13894</v>
      </c>
    </row>
    <row r="66" spans="1:7" x14ac:dyDescent="0.25">
      <c r="A66" s="90">
        <v>65</v>
      </c>
      <c r="B66" s="34" t="s">
        <v>14064</v>
      </c>
      <c r="C66" s="34" t="s">
        <v>14065</v>
      </c>
      <c r="D66" s="14" t="s">
        <v>14066</v>
      </c>
      <c r="E66" s="14"/>
      <c r="F66" s="34" t="s">
        <v>12959</v>
      </c>
    </row>
    <row r="67" spans="1:7" x14ac:dyDescent="0.25">
      <c r="A67" s="90">
        <v>66</v>
      </c>
      <c r="B67" s="22" t="s">
        <v>14099</v>
      </c>
      <c r="C67" s="22" t="s">
        <v>14100</v>
      </c>
      <c r="D67" s="12" t="s">
        <v>14101</v>
      </c>
    </row>
    <row r="68" spans="1:7" x14ac:dyDescent="0.25">
      <c r="A68" s="90">
        <v>67</v>
      </c>
      <c r="B68" s="22" t="s">
        <v>14151</v>
      </c>
      <c r="C68" s="22" t="s">
        <v>14152</v>
      </c>
      <c r="D68" s="12" t="s">
        <v>14153</v>
      </c>
      <c r="F68" s="22" t="s">
        <v>12959</v>
      </c>
    </row>
    <row r="69" spans="1:7" x14ac:dyDescent="0.25">
      <c r="A69" s="90">
        <v>68</v>
      </c>
      <c r="B69" s="22" t="s">
        <v>14361</v>
      </c>
      <c r="C69" s="22" t="s">
        <v>14362</v>
      </c>
      <c r="D69" s="12" t="s">
        <v>14363</v>
      </c>
    </row>
    <row r="70" spans="1:7" x14ac:dyDescent="0.25">
      <c r="A70" s="90">
        <v>69</v>
      </c>
      <c r="B70" s="22" t="s">
        <v>14402</v>
      </c>
      <c r="C70" s="22" t="s">
        <v>14403</v>
      </c>
    </row>
    <row r="71" spans="1:7" x14ac:dyDescent="0.25">
      <c r="A71" s="90">
        <v>70</v>
      </c>
      <c r="B71" s="22" t="s">
        <v>14404</v>
      </c>
      <c r="C71" s="22" t="s">
        <v>14405</v>
      </c>
      <c r="D71" s="12" t="s">
        <v>14406</v>
      </c>
    </row>
    <row r="72" spans="1:7" x14ac:dyDescent="0.25">
      <c r="A72" s="90">
        <v>71</v>
      </c>
      <c r="B72" s="22" t="s">
        <v>14599</v>
      </c>
      <c r="C72" s="22" t="s">
        <v>14600</v>
      </c>
      <c r="D72" s="12" t="s">
        <v>14601</v>
      </c>
    </row>
    <row r="73" spans="1:7" x14ac:dyDescent="0.25">
      <c r="A73" s="90">
        <v>72</v>
      </c>
      <c r="B73" s="22" t="s">
        <v>14705</v>
      </c>
      <c r="C73" s="22" t="s">
        <v>14706</v>
      </c>
      <c r="D73" s="12" t="s">
        <v>15412</v>
      </c>
      <c r="E73" s="181" t="s">
        <v>19204</v>
      </c>
      <c r="F73" s="22" t="s">
        <v>15038</v>
      </c>
      <c r="G73" s="22" t="s">
        <v>15039</v>
      </c>
    </row>
    <row r="74" spans="1:7" x14ac:dyDescent="0.25">
      <c r="A74" s="90">
        <v>73</v>
      </c>
      <c r="B74" s="22" t="s">
        <v>15040</v>
      </c>
      <c r="C74" s="22" t="s">
        <v>15041</v>
      </c>
      <c r="D74" s="12" t="s">
        <v>15413</v>
      </c>
      <c r="F74" s="22" t="s">
        <v>15050</v>
      </c>
      <c r="G74" s="22" t="s">
        <v>15042</v>
      </c>
    </row>
    <row r="75" spans="1:7" x14ac:dyDescent="0.25">
      <c r="A75" s="90">
        <v>74</v>
      </c>
      <c r="B75" s="22" t="s">
        <v>15191</v>
      </c>
      <c r="C75" s="22" t="s">
        <v>15192</v>
      </c>
      <c r="D75" s="12" t="s">
        <v>15193</v>
      </c>
    </row>
    <row r="76" spans="1:7" x14ac:dyDescent="0.25">
      <c r="A76" s="90">
        <v>75</v>
      </c>
      <c r="B76" s="22" t="s">
        <v>15472</v>
      </c>
      <c r="C76" s="22" t="s">
        <v>15473</v>
      </c>
      <c r="D76" s="12" t="s">
        <v>15474</v>
      </c>
    </row>
    <row r="77" spans="1:7" x14ac:dyDescent="0.25">
      <c r="A77" s="90">
        <v>76</v>
      </c>
      <c r="B77" s="22" t="s">
        <v>15492</v>
      </c>
      <c r="C77" s="22" t="s">
        <v>15493</v>
      </c>
      <c r="D77" s="12">
        <v>40025050</v>
      </c>
      <c r="F77" s="22" t="s">
        <v>15494</v>
      </c>
    </row>
    <row r="78" spans="1:7" x14ac:dyDescent="0.25">
      <c r="A78" s="90">
        <v>77</v>
      </c>
      <c r="B78" s="22" t="s">
        <v>15714</v>
      </c>
      <c r="C78" s="22" t="s">
        <v>15715</v>
      </c>
      <c r="D78" s="12" t="s">
        <v>15716</v>
      </c>
    </row>
    <row r="79" spans="1:7" x14ac:dyDescent="0.25">
      <c r="A79" s="90">
        <v>78</v>
      </c>
      <c r="B79" s="22" t="s">
        <v>15784</v>
      </c>
      <c r="C79" s="22" t="s">
        <v>15785</v>
      </c>
      <c r="D79" s="12" t="s">
        <v>15786</v>
      </c>
    </row>
    <row r="80" spans="1:7" x14ac:dyDescent="0.25">
      <c r="A80" s="90">
        <v>79</v>
      </c>
      <c r="B80" s="22" t="s">
        <v>15960</v>
      </c>
      <c r="C80" s="22" t="s">
        <v>15961</v>
      </c>
      <c r="D80" s="12" t="s">
        <v>15962</v>
      </c>
    </row>
    <row r="81" spans="1:8" x14ac:dyDescent="0.25">
      <c r="A81" s="90">
        <v>80</v>
      </c>
      <c r="B81" s="22" t="s">
        <v>16430</v>
      </c>
      <c r="C81" s="22" t="s">
        <v>16431</v>
      </c>
      <c r="D81" s="12" t="s">
        <v>16432</v>
      </c>
      <c r="F81" s="22" t="s">
        <v>16433</v>
      </c>
      <c r="G81" s="22" t="s">
        <v>16434</v>
      </c>
      <c r="H81" s="22"/>
    </row>
    <row r="82" spans="1:8" x14ac:dyDescent="0.25">
      <c r="A82" s="90">
        <v>81</v>
      </c>
      <c r="B82" s="22" t="s">
        <v>16478</v>
      </c>
      <c r="C82" s="22" t="s">
        <v>16479</v>
      </c>
      <c r="D82" s="12" t="s">
        <v>16480</v>
      </c>
    </row>
    <row r="83" spans="1:8" x14ac:dyDescent="0.25">
      <c r="A83" s="90">
        <v>82</v>
      </c>
      <c r="B83" s="22" t="s">
        <v>16794</v>
      </c>
      <c r="C83" s="22" t="s">
        <v>16795</v>
      </c>
      <c r="D83" s="12" t="s">
        <v>16796</v>
      </c>
      <c r="F83" s="22" t="s">
        <v>16797</v>
      </c>
      <c r="G83" s="22" t="s">
        <v>16798</v>
      </c>
    </row>
    <row r="84" spans="1:8" x14ac:dyDescent="0.25">
      <c r="A84" s="90">
        <v>83</v>
      </c>
      <c r="B84" s="22" t="s">
        <v>16982</v>
      </c>
      <c r="C84" s="22" t="s">
        <v>16983</v>
      </c>
      <c r="D84" s="12" t="s">
        <v>16984</v>
      </c>
    </row>
    <row r="85" spans="1:8" x14ac:dyDescent="0.25">
      <c r="A85" s="90">
        <v>84</v>
      </c>
      <c r="B85" s="22" t="s">
        <v>17051</v>
      </c>
      <c r="C85" s="22" t="s">
        <v>17052</v>
      </c>
      <c r="D85" s="12" t="s">
        <v>4929</v>
      </c>
      <c r="F85" s="22" t="s">
        <v>17056</v>
      </c>
    </row>
    <row r="86" spans="1:8" x14ac:dyDescent="0.25">
      <c r="A86" s="90">
        <v>85</v>
      </c>
      <c r="B86" s="22" t="s">
        <v>17053</v>
      </c>
      <c r="C86" s="22" t="s">
        <v>17054</v>
      </c>
      <c r="D86" s="12" t="s">
        <v>17055</v>
      </c>
      <c r="F86" s="22" t="s">
        <v>17056</v>
      </c>
    </row>
    <row r="87" spans="1:8" x14ac:dyDescent="0.25">
      <c r="A87" s="90">
        <v>86</v>
      </c>
      <c r="B87" s="22" t="s">
        <v>17681</v>
      </c>
      <c r="C87" s="22" t="s">
        <v>17680</v>
      </c>
      <c r="D87" s="12" t="s">
        <v>17055</v>
      </c>
      <c r="F87" s="22" t="s">
        <v>17056</v>
      </c>
    </row>
    <row r="88" spans="1:8" x14ac:dyDescent="0.25">
      <c r="A88" s="90">
        <v>87</v>
      </c>
      <c r="B88" s="22" t="s">
        <v>18290</v>
      </c>
      <c r="C88" s="22" t="s">
        <v>18291</v>
      </c>
      <c r="D88" s="12" t="s">
        <v>18292</v>
      </c>
      <c r="F88" s="22" t="s">
        <v>18293</v>
      </c>
    </row>
    <row r="89" spans="1:8" x14ac:dyDescent="0.25">
      <c r="A89" s="90">
        <v>88</v>
      </c>
      <c r="B89" s="22" t="s">
        <v>18306</v>
      </c>
      <c r="C89" s="22" t="s">
        <v>18307</v>
      </c>
      <c r="D89" s="12" t="s">
        <v>18308</v>
      </c>
      <c r="F89" s="22" t="s">
        <v>18309</v>
      </c>
    </row>
    <row r="90" spans="1:8" x14ac:dyDescent="0.25">
      <c r="A90" s="90">
        <v>89</v>
      </c>
      <c r="B90" s="22" t="s">
        <v>18310</v>
      </c>
      <c r="C90" s="22" t="s">
        <v>18311</v>
      </c>
      <c r="D90" s="12" t="s">
        <v>18312</v>
      </c>
    </row>
    <row r="91" spans="1:8" x14ac:dyDescent="0.25">
      <c r="A91" s="90">
        <v>90</v>
      </c>
      <c r="B91" s="22" t="s">
        <v>18786</v>
      </c>
      <c r="C91" s="22" t="s">
        <v>18313</v>
      </c>
      <c r="D91" s="12" t="s">
        <v>18314</v>
      </c>
      <c r="F91" s="22" t="s">
        <v>18315</v>
      </c>
    </row>
    <row r="92" spans="1:8" x14ac:dyDescent="0.25">
      <c r="A92" s="90">
        <v>91</v>
      </c>
      <c r="B92" s="22" t="s">
        <v>18316</v>
      </c>
      <c r="C92" s="22" t="s">
        <v>18317</v>
      </c>
      <c r="D92" s="12" t="s">
        <v>18318</v>
      </c>
    </row>
    <row r="93" spans="1:8" x14ac:dyDescent="0.25">
      <c r="A93" s="90">
        <v>92</v>
      </c>
      <c r="B93" s="22" t="s">
        <v>18319</v>
      </c>
      <c r="C93" s="22" t="s">
        <v>18320</v>
      </c>
      <c r="D93" s="12" t="s">
        <v>4915</v>
      </c>
    </row>
    <row r="94" spans="1:8" x14ac:dyDescent="0.25">
      <c r="A94" s="90">
        <v>93</v>
      </c>
      <c r="B94" s="22" t="s">
        <v>18734</v>
      </c>
      <c r="C94" s="22" t="s">
        <v>18735</v>
      </c>
      <c r="D94" s="12" t="s">
        <v>18736</v>
      </c>
      <c r="F94" s="22" t="s">
        <v>18737</v>
      </c>
    </row>
    <row r="95" spans="1:8" x14ac:dyDescent="0.25">
      <c r="A95" s="90">
        <v>94</v>
      </c>
      <c r="B95" s="22" t="s">
        <v>18796</v>
      </c>
      <c r="C95" s="22" t="s">
        <v>18797</v>
      </c>
      <c r="D95" s="12" t="s">
        <v>18798</v>
      </c>
    </row>
    <row r="96" spans="1:8" x14ac:dyDescent="0.25">
      <c r="A96" s="90">
        <v>95</v>
      </c>
      <c r="B96" s="22" t="s">
        <v>19187</v>
      </c>
    </row>
    <row r="97" spans="1:9" x14ac:dyDescent="0.25">
      <c r="A97" s="90">
        <v>96</v>
      </c>
      <c r="B97" s="22" t="s">
        <v>19188</v>
      </c>
    </row>
    <row r="98" spans="1:9" x14ac:dyDescent="0.25">
      <c r="A98" s="90">
        <v>97</v>
      </c>
      <c r="B98" s="22" t="s">
        <v>20106</v>
      </c>
      <c r="C98" s="22" t="s">
        <v>20107</v>
      </c>
      <c r="D98" s="12" t="s">
        <v>20108</v>
      </c>
    </row>
    <row r="99" spans="1:9" x14ac:dyDescent="0.25">
      <c r="A99" s="90">
        <v>98</v>
      </c>
      <c r="B99" s="22" t="s">
        <v>22155</v>
      </c>
      <c r="C99" s="22" t="s">
        <v>22156</v>
      </c>
      <c r="D99" s="12" t="s">
        <v>22157</v>
      </c>
      <c r="E99" s="12" t="s">
        <v>22160</v>
      </c>
      <c r="F99" s="22" t="s">
        <v>22158</v>
      </c>
      <c r="H99" s="427" t="s">
        <v>22159</v>
      </c>
    </row>
    <row r="100" spans="1:9" x14ac:dyDescent="0.25">
      <c r="A100" s="90">
        <v>99</v>
      </c>
      <c r="B100" s="22" t="s">
        <v>22213</v>
      </c>
      <c r="C100" s="22" t="s">
        <v>22214</v>
      </c>
      <c r="D100" s="12" t="s">
        <v>22215</v>
      </c>
      <c r="E100" s="12" t="s">
        <v>22216</v>
      </c>
      <c r="H100" s="427" t="s">
        <v>22217</v>
      </c>
    </row>
    <row r="101" spans="1:9" x14ac:dyDescent="0.25">
      <c r="A101" s="90">
        <v>100</v>
      </c>
      <c r="B101" s="22" t="s">
        <v>12407</v>
      </c>
      <c r="C101" s="22" t="s">
        <v>22218</v>
      </c>
      <c r="D101" s="12" t="s">
        <v>22219</v>
      </c>
      <c r="E101" s="12" t="s">
        <v>22220</v>
      </c>
      <c r="H101" s="427" t="s">
        <v>22221</v>
      </c>
    </row>
    <row r="102" spans="1:9" x14ac:dyDescent="0.25">
      <c r="A102" s="90">
        <v>101</v>
      </c>
      <c r="B102" s="22" t="s">
        <v>22951</v>
      </c>
    </row>
    <row r="103" spans="1:9" x14ac:dyDescent="0.25">
      <c r="A103" s="90">
        <v>102</v>
      </c>
      <c r="B103" s="22" t="s">
        <v>22952</v>
      </c>
      <c r="C103" s="22" t="s">
        <v>22953</v>
      </c>
      <c r="E103" s="12" t="s">
        <v>22954</v>
      </c>
      <c r="H103" s="427" t="s">
        <v>22955</v>
      </c>
    </row>
    <row r="104" spans="1:9" x14ac:dyDescent="0.25">
      <c r="A104" s="90">
        <v>103</v>
      </c>
      <c r="B104" s="22" t="s">
        <v>23111</v>
      </c>
      <c r="C104" s="22" t="s">
        <v>23112</v>
      </c>
      <c r="D104" s="12" t="s">
        <v>23113</v>
      </c>
      <c r="E104" s="12" t="s">
        <v>23114</v>
      </c>
      <c r="H104" t="s">
        <v>23115</v>
      </c>
    </row>
    <row r="105" spans="1:9" x14ac:dyDescent="0.25">
      <c r="A105" s="90">
        <v>104</v>
      </c>
      <c r="B105" s="22" t="s">
        <v>23116</v>
      </c>
      <c r="C105" s="22" t="s">
        <v>23117</v>
      </c>
      <c r="D105" s="12" t="s">
        <v>23118</v>
      </c>
      <c r="E105" s="12" t="s">
        <v>23119</v>
      </c>
      <c r="H105" s="427" t="s">
        <v>23120</v>
      </c>
    </row>
    <row r="106" spans="1:9" x14ac:dyDescent="0.25">
      <c r="A106" s="90">
        <v>105</v>
      </c>
      <c r="B106" s="22" t="s">
        <v>23131</v>
      </c>
      <c r="C106" s="22" t="s">
        <v>23132</v>
      </c>
      <c r="D106" s="12" t="s">
        <v>23133</v>
      </c>
      <c r="E106" s="12" t="s">
        <v>23134</v>
      </c>
    </row>
    <row r="107" spans="1:9" x14ac:dyDescent="0.25">
      <c r="A107" s="90">
        <v>106</v>
      </c>
      <c r="B107" s="22" t="s">
        <v>23142</v>
      </c>
      <c r="C107" s="22" t="s">
        <v>23143</v>
      </c>
      <c r="D107" s="12" t="s">
        <v>23144</v>
      </c>
      <c r="E107" s="12" t="s">
        <v>23145</v>
      </c>
      <c r="H107" s="427" t="s">
        <v>23146</v>
      </c>
    </row>
    <row r="108" spans="1:9" x14ac:dyDescent="0.25">
      <c r="A108" s="90">
        <v>107</v>
      </c>
      <c r="B108" s="22" t="s">
        <v>23260</v>
      </c>
      <c r="C108" s="22" t="s">
        <v>23261</v>
      </c>
      <c r="E108" s="12" t="s">
        <v>23262</v>
      </c>
      <c r="H108" s="427" t="s">
        <v>23263</v>
      </c>
    </row>
    <row r="109" spans="1:9" x14ac:dyDescent="0.25">
      <c r="A109" s="90">
        <v>108</v>
      </c>
      <c r="B109" s="22" t="s">
        <v>25117</v>
      </c>
      <c r="C109" s="22" t="s">
        <v>25118</v>
      </c>
      <c r="D109" s="12" t="s">
        <v>25121</v>
      </c>
      <c r="E109" s="12" t="s">
        <v>25119</v>
      </c>
      <c r="G109" s="22" t="s">
        <v>25122</v>
      </c>
      <c r="H109" s="427" t="s">
        <v>25120</v>
      </c>
      <c r="I109" s="91" t="s">
        <v>25123</v>
      </c>
    </row>
    <row r="110" spans="1:9" x14ac:dyDescent="0.25">
      <c r="A110" s="90">
        <v>109</v>
      </c>
      <c r="B110" s="22" t="s">
        <v>25291</v>
      </c>
      <c r="C110" s="22" t="s">
        <v>25290</v>
      </c>
      <c r="D110" s="12" t="s">
        <v>25292</v>
      </c>
      <c r="E110" s="12" t="s">
        <v>25293</v>
      </c>
      <c r="H110" s="427" t="s">
        <v>25294</v>
      </c>
    </row>
    <row r="111" spans="1:9" x14ac:dyDescent="0.25">
      <c r="A111" s="90">
        <v>110</v>
      </c>
      <c r="B111" s="22" t="s">
        <v>25320</v>
      </c>
      <c r="C111" s="22" t="s">
        <v>25321</v>
      </c>
      <c r="D111" s="12" t="s">
        <v>25322</v>
      </c>
      <c r="E111" s="12" t="s">
        <v>25324</v>
      </c>
      <c r="H111" s="395" t="s">
        <v>25323</v>
      </c>
    </row>
    <row r="112" spans="1:9" x14ac:dyDescent="0.25">
      <c r="A112" s="90">
        <v>111</v>
      </c>
      <c r="B112" s="22" t="s">
        <v>25333</v>
      </c>
      <c r="C112" s="22" t="s">
        <v>25334</v>
      </c>
      <c r="D112" s="12" t="s">
        <v>25335</v>
      </c>
      <c r="E112" s="12" t="s">
        <v>25336</v>
      </c>
    </row>
    <row r="113" spans="1:1" x14ac:dyDescent="0.25">
      <c r="A113" s="90">
        <v>112</v>
      </c>
    </row>
    <row r="114" spans="1:1" x14ac:dyDescent="0.25">
      <c r="A114" s="90">
        <v>113</v>
      </c>
    </row>
    <row r="115" spans="1:1" x14ac:dyDescent="0.25">
      <c r="A115" s="90">
        <v>114</v>
      </c>
    </row>
    <row r="116" spans="1:1" x14ac:dyDescent="0.25">
      <c r="A116" s="90">
        <v>115</v>
      </c>
    </row>
    <row r="117" spans="1:1" x14ac:dyDescent="0.25">
      <c r="A117" s="90">
        <v>116</v>
      </c>
    </row>
    <row r="118" spans="1:1" x14ac:dyDescent="0.25">
      <c r="A118" s="90">
        <v>117</v>
      </c>
    </row>
    <row r="119" spans="1:1" x14ac:dyDescent="0.25">
      <c r="A119" s="90">
        <v>118</v>
      </c>
    </row>
    <row r="120" spans="1:1" x14ac:dyDescent="0.25">
      <c r="A120" s="90">
        <v>119</v>
      </c>
    </row>
    <row r="121" spans="1:1" x14ac:dyDescent="0.25">
      <c r="A121" s="90">
        <v>120</v>
      </c>
    </row>
    <row r="122" spans="1:1" x14ac:dyDescent="0.25">
      <c r="A122" s="90">
        <v>121</v>
      </c>
    </row>
    <row r="123" spans="1:1" x14ac:dyDescent="0.25">
      <c r="A123" s="90">
        <v>122</v>
      </c>
    </row>
    <row r="124" spans="1:1" x14ac:dyDescent="0.25">
      <c r="A124" s="90">
        <v>123</v>
      </c>
    </row>
    <row r="125" spans="1:1" x14ac:dyDescent="0.25">
      <c r="A125" s="90">
        <v>124</v>
      </c>
    </row>
    <row r="126" spans="1:1" x14ac:dyDescent="0.25">
      <c r="A126" s="90">
        <v>125</v>
      </c>
    </row>
    <row r="127" spans="1:1" x14ac:dyDescent="0.25">
      <c r="A127" s="90">
        <v>126</v>
      </c>
    </row>
    <row r="128" spans="1:1" x14ac:dyDescent="0.25">
      <c r="A128" s="90">
        <v>127</v>
      </c>
    </row>
    <row r="129" spans="1:1" x14ac:dyDescent="0.25">
      <c r="A129" s="90">
        <v>128</v>
      </c>
    </row>
    <row r="130" spans="1:1" x14ac:dyDescent="0.25">
      <c r="A130" s="90">
        <v>129</v>
      </c>
    </row>
    <row r="131" spans="1:1" x14ac:dyDescent="0.25">
      <c r="A131" s="90">
        <v>130</v>
      </c>
    </row>
    <row r="132" spans="1:1" x14ac:dyDescent="0.25">
      <c r="A132" s="90">
        <v>130</v>
      </c>
    </row>
    <row r="133" spans="1:1" x14ac:dyDescent="0.25">
      <c r="A133" s="90">
        <v>131</v>
      </c>
    </row>
    <row r="134" spans="1:1" x14ac:dyDescent="0.25">
      <c r="A134" s="90">
        <v>132</v>
      </c>
    </row>
    <row r="135" spans="1:1" x14ac:dyDescent="0.25">
      <c r="A135" s="90">
        <v>133</v>
      </c>
    </row>
    <row r="136" spans="1:1" x14ac:dyDescent="0.25">
      <c r="A136" s="90">
        <v>134</v>
      </c>
    </row>
    <row r="137" spans="1:1" x14ac:dyDescent="0.25">
      <c r="A137" s="90">
        <v>135</v>
      </c>
    </row>
    <row r="138" spans="1:1" x14ac:dyDescent="0.25">
      <c r="A138" s="90">
        <v>136</v>
      </c>
    </row>
    <row r="139" spans="1:1" x14ac:dyDescent="0.25">
      <c r="A139" s="90">
        <v>137</v>
      </c>
    </row>
    <row r="140" spans="1:1" x14ac:dyDescent="0.25">
      <c r="A140" s="90">
        <v>138</v>
      </c>
    </row>
    <row r="141" spans="1:1" x14ac:dyDescent="0.25">
      <c r="A141" s="90">
        <v>139</v>
      </c>
    </row>
    <row r="142" spans="1:1" x14ac:dyDescent="0.25">
      <c r="A142" s="90">
        <v>140</v>
      </c>
    </row>
    <row r="143" spans="1:1" x14ac:dyDescent="0.25">
      <c r="A143" s="90">
        <v>141</v>
      </c>
    </row>
    <row r="144" spans="1:1" x14ac:dyDescent="0.25">
      <c r="A144" s="90">
        <v>142</v>
      </c>
    </row>
    <row r="145" spans="1:1" x14ac:dyDescent="0.25">
      <c r="A145" s="90">
        <v>143</v>
      </c>
    </row>
    <row r="146" spans="1:1" x14ac:dyDescent="0.25">
      <c r="A146" s="90">
        <v>144</v>
      </c>
    </row>
    <row r="147" spans="1:1" x14ac:dyDescent="0.25">
      <c r="A147" s="90">
        <v>145</v>
      </c>
    </row>
    <row r="148" spans="1:1" x14ac:dyDescent="0.25">
      <c r="A148" s="90">
        <v>146</v>
      </c>
    </row>
    <row r="149" spans="1:1" x14ac:dyDescent="0.25">
      <c r="A149" s="90">
        <v>147</v>
      </c>
    </row>
    <row r="150" spans="1:1" x14ac:dyDescent="0.25">
      <c r="A150" s="90">
        <v>148</v>
      </c>
    </row>
    <row r="151" spans="1:1" x14ac:dyDescent="0.25">
      <c r="A151" s="90">
        <v>149</v>
      </c>
    </row>
    <row r="152" spans="1:1" x14ac:dyDescent="0.25">
      <c r="A152" s="90">
        <v>150</v>
      </c>
    </row>
  </sheetData>
  <hyperlinks>
    <hyperlink ref="H99" r:id="rId1" display="nfefarben@rodosuper.com.br" xr:uid="{00000000-0004-0000-0800-000000000000}"/>
    <hyperlink ref="H100" r:id="rId2" xr:uid="{00000000-0004-0000-0800-000001000000}"/>
    <hyperlink ref="H101" r:id="rId3" xr:uid="{00000000-0004-0000-0800-000002000000}"/>
    <hyperlink ref="H103" r:id="rId4" xr:uid="{00000000-0004-0000-0800-000003000000}"/>
    <hyperlink ref="H105" r:id="rId5" xr:uid="{00000000-0004-0000-0800-000004000000}"/>
    <hyperlink ref="H107" r:id="rId6" xr:uid="{00000000-0004-0000-0800-000005000000}"/>
    <hyperlink ref="H108" r:id="rId7" xr:uid="{00000000-0004-0000-0800-000006000000}"/>
    <hyperlink ref="H109" r:id="rId8" xr:uid="{00000000-0004-0000-0800-000007000000}"/>
    <hyperlink ref="H111" r:id="rId9" xr:uid="{7E9B1FD0-0A15-4E0B-A3EF-18842BE80AAE}"/>
  </hyperlinks>
  <pageMargins left="0.511811024" right="0.511811024" top="0.78740157499999996" bottom="0.78740157499999996" header="0.31496062000000002" footer="0.31496062000000002"/>
  <pageSetup paperSize="9" orientation="portrait" r:id="rId1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Planilha5">
    <pageSetUpPr fitToPage="1"/>
  </sheetPr>
  <dimension ref="A1:L54"/>
  <sheetViews>
    <sheetView topLeftCell="A13" zoomScale="70" zoomScaleNormal="85" zoomScaleSheetLayoutView="70" zoomScalePageLayoutView="85" workbookViewId="0">
      <selection activeCell="A17" sqref="A17:L17"/>
    </sheetView>
  </sheetViews>
  <sheetFormatPr defaultColWidth="11.44140625" defaultRowHeight="28.5" customHeight="1" x14ac:dyDescent="0.25"/>
  <cols>
    <col min="1" max="1" width="22.6640625" style="9" customWidth="1"/>
    <col min="2" max="2" width="30.109375" style="9" customWidth="1"/>
    <col min="3" max="3" width="22.109375" style="9" customWidth="1"/>
    <col min="4" max="4" width="16.6640625" style="9" customWidth="1"/>
    <col min="5" max="5" width="14.109375" style="9" customWidth="1"/>
    <col min="6" max="6" width="24" style="9" customWidth="1"/>
    <col min="7" max="9" width="12.44140625" style="9" customWidth="1"/>
    <col min="10" max="10" width="7.109375" style="9" customWidth="1"/>
    <col min="11" max="11" width="5.44140625" style="9" customWidth="1"/>
    <col min="12" max="12" width="9.6640625" style="9" customWidth="1"/>
    <col min="13" max="13" width="18.109375" style="9" customWidth="1"/>
    <col min="14" max="16384" width="11.44140625" style="9"/>
  </cols>
  <sheetData>
    <row r="1" spans="1:12" ht="50.25" customHeight="1" x14ac:dyDescent="0.25">
      <c r="A1" s="163"/>
      <c r="B1" s="163"/>
      <c r="C1" s="753" t="str">
        <f>IF(I5=0,"",VLOOKUP(I5,'BANCO DE DADOS DE CLIENTES'!B1:W4087,3,0))</f>
        <v/>
      </c>
      <c r="D1" s="754"/>
      <c r="E1" s="754"/>
      <c r="F1" s="755"/>
      <c r="G1" s="163"/>
      <c r="H1" s="163"/>
      <c r="I1" s="163"/>
      <c r="J1" s="163"/>
      <c r="K1" s="163"/>
      <c r="L1" s="163"/>
    </row>
    <row r="2" spans="1:12" ht="30.75" customHeight="1" x14ac:dyDescent="0.25">
      <c r="A2" s="163"/>
      <c r="B2" s="163"/>
      <c r="C2" s="756" t="str">
        <f>IF(I5=0,"",VLOOKUP(I5,'BANCO DE DADOS DE CLIENTES'!B1:W4087,11,0))</f>
        <v/>
      </c>
      <c r="D2" s="757"/>
      <c r="E2" s="757"/>
      <c r="F2" s="758"/>
      <c r="G2" s="163"/>
      <c r="H2" s="163"/>
      <c r="I2" s="163"/>
      <c r="J2" s="163"/>
      <c r="K2" s="163"/>
      <c r="L2" s="163"/>
    </row>
    <row r="3" spans="1:12" ht="30.75" customHeight="1" thickBot="1" x14ac:dyDescent="0.3">
      <c r="A3" s="163"/>
      <c r="B3" s="163"/>
      <c r="C3" s="759" t="s">
        <v>24572</v>
      </c>
      <c r="D3" s="760"/>
      <c r="E3" s="760"/>
      <c r="F3" s="761"/>
      <c r="G3" s="163"/>
      <c r="H3" s="163"/>
      <c r="I3" s="163"/>
      <c r="J3" s="163"/>
      <c r="K3" s="163"/>
      <c r="L3" s="163"/>
    </row>
    <row r="4" spans="1:12" ht="28.5" customHeight="1" x14ac:dyDescent="0.25">
      <c r="A4" s="163"/>
      <c r="B4" s="163"/>
      <c r="C4" s="163"/>
      <c r="D4" s="163"/>
      <c r="E4" s="163"/>
      <c r="F4" s="163"/>
      <c r="G4" s="163"/>
      <c r="H4" s="163"/>
      <c r="I4" s="163"/>
      <c r="J4" s="163"/>
      <c r="K4" s="163"/>
      <c r="L4" s="163"/>
    </row>
    <row r="5" spans="1:12" ht="51" customHeight="1" x14ac:dyDescent="0.25">
      <c r="A5" s="164" t="s">
        <v>11049</v>
      </c>
      <c r="B5" s="765" t="str">
        <f>IF(I5=0,"",VLOOKUP(I5,'BANCO DE DADOS DE CLIENTES'!B1:W4087,3,0))</f>
        <v/>
      </c>
      <c r="C5" s="765"/>
      <c r="D5" s="765"/>
      <c r="E5" s="765"/>
      <c r="F5" s="765"/>
      <c r="G5" s="765"/>
      <c r="H5" s="164" t="s">
        <v>13858</v>
      </c>
      <c r="I5" s="766"/>
      <c r="J5" s="766"/>
      <c r="K5" s="766"/>
      <c r="L5" s="766"/>
    </row>
    <row r="6" spans="1:12" ht="28.5" customHeight="1" x14ac:dyDescent="0.25">
      <c r="A6" s="164"/>
      <c r="B6" s="163"/>
      <c r="C6" s="163"/>
      <c r="D6" s="163"/>
      <c r="E6" s="163"/>
      <c r="F6" s="163"/>
      <c r="G6" s="163"/>
      <c r="H6" s="163"/>
      <c r="I6" s="163"/>
      <c r="J6" s="163"/>
      <c r="K6" s="163"/>
      <c r="L6" s="163"/>
    </row>
    <row r="7" spans="1:12" ht="28.5" customHeight="1" x14ac:dyDescent="0.25">
      <c r="A7" s="164" t="s">
        <v>11050</v>
      </c>
      <c r="B7" s="763" t="str">
        <f>IF(I5=0,"",VLOOKUP(I5,'BANCO DE DADOS DE CLIENTES'!B1:W4087,4,0))</f>
        <v/>
      </c>
      <c r="C7" s="763"/>
      <c r="D7" s="763"/>
      <c r="E7" s="763"/>
      <c r="F7" s="763"/>
      <c r="G7" s="763"/>
      <c r="H7" s="763"/>
      <c r="I7" s="763"/>
      <c r="J7" s="763"/>
      <c r="K7" s="763"/>
      <c r="L7" s="763"/>
    </row>
    <row r="8" spans="1:12" ht="28.5" customHeight="1" x14ac:dyDescent="0.25">
      <c r="A8" s="164"/>
      <c r="B8" s="163"/>
      <c r="C8" s="163"/>
      <c r="D8" s="163"/>
      <c r="E8" s="163"/>
      <c r="F8" s="163"/>
      <c r="G8" s="163"/>
      <c r="H8" s="163"/>
      <c r="I8" s="163"/>
      <c r="J8" s="163"/>
      <c r="K8" s="163"/>
      <c r="L8" s="163"/>
    </row>
    <row r="9" spans="1:12" ht="28.5" customHeight="1" x14ac:dyDescent="0.25">
      <c r="A9" s="164" t="s">
        <v>11051</v>
      </c>
      <c r="B9" s="763" t="str">
        <f>IF(I5=0,"",VLOOKUP(I5,'BANCO DE DADOS DE CLIENTES'!B1:W4087,15,0))</f>
        <v/>
      </c>
      <c r="C9" s="763"/>
      <c r="D9" s="762" t="s">
        <v>18154</v>
      </c>
      <c r="E9" s="762"/>
      <c r="F9" s="394" t="str">
        <f>IF(I5=0,"",VLOOKUP(I5,'BANCO DE DADOS DE CLIENTES'!B1:W4087,11,0))</f>
        <v/>
      </c>
      <c r="G9" s="762" t="s">
        <v>13857</v>
      </c>
      <c r="H9" s="762"/>
      <c r="I9" s="767" t="str">
        <f>IF(I5=0,"",VLOOKUP(I5,'BANCO DE DADOS DE CLIENTES'!B1:W4087,12,0))</f>
        <v/>
      </c>
      <c r="J9" s="767"/>
      <c r="K9" s="767"/>
      <c r="L9" s="767"/>
    </row>
    <row r="10" spans="1:12" ht="28.5" customHeight="1" x14ac:dyDescent="0.25">
      <c r="A10" s="164"/>
      <c r="B10" s="163"/>
      <c r="C10" s="163"/>
      <c r="D10" s="163"/>
      <c r="E10" s="163"/>
      <c r="F10" s="163"/>
      <c r="G10" s="163"/>
      <c r="H10" s="163"/>
      <c r="I10" s="163"/>
      <c r="J10" s="163"/>
      <c r="K10" s="163"/>
      <c r="L10" s="163"/>
    </row>
    <row r="11" spans="1:12" ht="28.5" customHeight="1" x14ac:dyDescent="0.25">
      <c r="A11" s="164" t="s">
        <v>11052</v>
      </c>
      <c r="B11" s="764" t="str">
        <f>IF(I5=0,"",VLOOKUP(I5,'BANCO DE DADOS DE CLIENTES'!B1:W4087,16,0))</f>
        <v/>
      </c>
      <c r="C11" s="763"/>
      <c r="D11" s="763"/>
      <c r="E11" s="763"/>
      <c r="F11" s="763"/>
      <c r="G11" s="763"/>
      <c r="H11" s="763"/>
      <c r="I11" s="763"/>
      <c r="J11" s="763"/>
      <c r="K11" s="763"/>
      <c r="L11" s="763"/>
    </row>
    <row r="12" spans="1:12" ht="28.5" customHeight="1" x14ac:dyDescent="0.25">
      <c r="A12" s="164"/>
      <c r="B12" s="163"/>
      <c r="C12" s="163"/>
      <c r="D12" s="163"/>
      <c r="E12" s="163"/>
      <c r="F12" s="163"/>
      <c r="G12" s="163"/>
      <c r="H12" s="163"/>
      <c r="I12" s="163"/>
      <c r="J12" s="163"/>
      <c r="K12" s="163"/>
      <c r="L12" s="163"/>
    </row>
    <row r="13" spans="1:12" ht="28.5" customHeight="1" x14ac:dyDescent="0.25">
      <c r="A13" s="164" t="s">
        <v>11053</v>
      </c>
      <c r="B13" s="763" t="str">
        <f>IF(I5=0,"",VLOOKUP(I5,'BANCO DE DADOS DE CLIENTES'!B1:W4087,2,0))</f>
        <v/>
      </c>
      <c r="C13" s="763"/>
      <c r="D13" s="763"/>
      <c r="E13" s="763"/>
      <c r="F13" s="763"/>
      <c r="G13" s="763"/>
      <c r="H13" s="763"/>
      <c r="I13" s="763"/>
      <c r="J13" s="763"/>
      <c r="K13" s="763"/>
      <c r="L13" s="763"/>
    </row>
    <row r="14" spans="1:12" ht="28.5" customHeight="1" x14ac:dyDescent="0.25">
      <c r="A14" s="163"/>
      <c r="B14" s="163"/>
      <c r="C14" s="163"/>
      <c r="D14" s="163"/>
      <c r="E14" s="163"/>
      <c r="F14" s="163"/>
      <c r="G14" s="163"/>
      <c r="H14" s="163"/>
      <c r="I14" s="163"/>
      <c r="J14" s="163"/>
      <c r="K14" s="163"/>
      <c r="L14" s="163"/>
    </row>
    <row r="15" spans="1:12" ht="28.5" customHeight="1" x14ac:dyDescent="0.25">
      <c r="A15" s="163"/>
      <c r="B15" s="163"/>
      <c r="C15" s="163"/>
      <c r="D15" s="164"/>
      <c r="E15" s="164"/>
      <c r="F15" s="163"/>
      <c r="G15" s="163"/>
      <c r="H15" s="163"/>
      <c r="I15" s="163"/>
      <c r="J15" s="163"/>
      <c r="K15" s="163"/>
      <c r="L15" s="163"/>
    </row>
    <row r="16" spans="1:12" ht="28.5" customHeight="1" x14ac:dyDescent="0.25">
      <c r="A16" s="163"/>
      <c r="B16" s="163"/>
      <c r="C16" s="163"/>
      <c r="D16" s="165"/>
      <c r="E16" s="165"/>
      <c r="F16" s="166"/>
      <c r="G16" s="166"/>
      <c r="H16" s="166"/>
      <c r="I16" s="166"/>
      <c r="J16" s="163"/>
      <c r="K16" s="163"/>
      <c r="L16" s="163"/>
    </row>
    <row r="17" spans="1:12" ht="28.5" customHeight="1" x14ac:dyDescent="0.25">
      <c r="A17" s="780" t="s">
        <v>11048</v>
      </c>
      <c r="B17" s="780"/>
      <c r="C17" s="780"/>
      <c r="D17" s="780"/>
      <c r="E17" s="780"/>
      <c r="F17" s="780"/>
      <c r="G17" s="780"/>
      <c r="H17" s="780"/>
      <c r="I17" s="780"/>
      <c r="J17" s="780"/>
      <c r="K17" s="780"/>
      <c r="L17" s="780"/>
    </row>
    <row r="18" spans="1:12" ht="28.5" customHeight="1" x14ac:dyDescent="0.25">
      <c r="A18" s="778"/>
      <c r="B18" s="778"/>
      <c r="C18" s="778"/>
      <c r="D18" s="778"/>
      <c r="E18" s="778"/>
      <c r="F18" s="778"/>
      <c r="G18" s="778"/>
      <c r="H18" s="778"/>
      <c r="I18" s="778"/>
      <c r="J18" s="778"/>
      <c r="K18" s="778"/>
      <c r="L18" s="778"/>
    </row>
    <row r="19" spans="1:12" ht="28.5" customHeight="1" x14ac:dyDescent="0.25">
      <c r="A19" s="778"/>
      <c r="B19" s="778"/>
      <c r="C19" s="778"/>
      <c r="D19" s="778"/>
      <c r="E19" s="778"/>
      <c r="F19" s="778"/>
      <c r="G19" s="778"/>
      <c r="H19" s="778"/>
      <c r="I19" s="778"/>
      <c r="J19" s="778"/>
      <c r="K19" s="778"/>
      <c r="L19" s="778"/>
    </row>
    <row r="20" spans="1:12" ht="28.5" customHeight="1" x14ac:dyDescent="0.25">
      <c r="A20" s="778"/>
      <c r="B20" s="778"/>
      <c r="C20" s="778"/>
      <c r="D20" s="778"/>
      <c r="E20" s="778"/>
      <c r="F20" s="778"/>
      <c r="G20" s="778"/>
      <c r="H20" s="778"/>
      <c r="I20" s="778"/>
      <c r="J20" s="778"/>
      <c r="K20" s="778"/>
      <c r="L20" s="778"/>
    </row>
    <row r="21" spans="1:12" ht="28.5" customHeight="1" x14ac:dyDescent="0.25">
      <c r="A21" s="778"/>
      <c r="B21" s="778"/>
      <c r="C21" s="778"/>
      <c r="D21" s="778"/>
      <c r="E21" s="778"/>
      <c r="F21" s="778"/>
      <c r="G21" s="778"/>
      <c r="H21" s="778"/>
      <c r="I21" s="778"/>
      <c r="J21" s="778"/>
      <c r="K21" s="778"/>
      <c r="L21" s="778"/>
    </row>
    <row r="22" spans="1:12" ht="28.5" customHeight="1" x14ac:dyDescent="0.25">
      <c r="A22" s="778"/>
      <c r="B22" s="778"/>
      <c r="C22" s="778"/>
      <c r="D22" s="778"/>
      <c r="E22" s="778"/>
      <c r="F22" s="778"/>
      <c r="G22" s="778"/>
      <c r="H22" s="778"/>
      <c r="I22" s="778"/>
      <c r="J22" s="778"/>
      <c r="K22" s="778"/>
      <c r="L22" s="778"/>
    </row>
    <row r="23" spans="1:12" ht="28.5" customHeight="1" x14ac:dyDescent="0.25">
      <c r="A23" s="163"/>
      <c r="B23" s="163"/>
      <c r="C23" s="163"/>
      <c r="D23" s="163"/>
      <c r="E23" s="163"/>
      <c r="F23" s="163"/>
      <c r="G23" s="163"/>
      <c r="H23" s="163"/>
      <c r="I23" s="163"/>
      <c r="J23" s="163"/>
      <c r="K23" s="163"/>
      <c r="L23" s="163"/>
    </row>
    <row r="24" spans="1:12" ht="28.5" customHeight="1" x14ac:dyDescent="0.25">
      <c r="A24" s="779" t="s">
        <v>17721</v>
      </c>
      <c r="B24" s="779"/>
      <c r="C24" s="779"/>
      <c r="D24" s="779"/>
      <c r="E24" s="779"/>
      <c r="F24" s="779"/>
      <c r="G24" s="779"/>
      <c r="H24" s="779"/>
      <c r="I24" s="779"/>
      <c r="J24" s="779"/>
      <c r="K24" s="779"/>
      <c r="L24" s="779"/>
    </row>
    <row r="25" spans="1:12" ht="28.5" customHeight="1" x14ac:dyDescent="0.25">
      <c r="A25" s="750" t="s">
        <v>11054</v>
      </c>
      <c r="B25" s="750"/>
      <c r="C25" s="167" t="s">
        <v>4578</v>
      </c>
      <c r="D25" s="167" t="s">
        <v>11055</v>
      </c>
      <c r="E25" s="746" t="s">
        <v>11056</v>
      </c>
      <c r="F25" s="746"/>
      <c r="G25" s="746"/>
      <c r="H25" s="746"/>
      <c r="I25" s="746"/>
      <c r="J25" s="746"/>
      <c r="K25" s="746"/>
      <c r="L25" s="746"/>
    </row>
    <row r="26" spans="1:12" ht="28.5" customHeight="1" x14ac:dyDescent="0.25">
      <c r="A26" s="751" t="s">
        <v>17716</v>
      </c>
      <c r="B26" s="751"/>
      <c r="C26" s="167"/>
      <c r="D26" s="167"/>
      <c r="E26" s="745"/>
      <c r="F26" s="745"/>
      <c r="G26" s="745"/>
      <c r="H26" s="745"/>
      <c r="I26" s="745"/>
      <c r="J26" s="745"/>
      <c r="K26" s="745"/>
      <c r="L26" s="745"/>
    </row>
    <row r="27" spans="1:12" ht="28.5" customHeight="1" x14ac:dyDescent="0.25">
      <c r="A27" s="747"/>
      <c r="B27" s="747"/>
      <c r="C27" s="747"/>
      <c r="D27" s="747"/>
      <c r="E27" s="747"/>
      <c r="F27" s="747"/>
      <c r="G27" s="747"/>
      <c r="H27" s="747"/>
      <c r="I27" s="747"/>
      <c r="J27" s="747"/>
      <c r="K27" s="747"/>
      <c r="L27" s="747"/>
    </row>
    <row r="28" spans="1:12" ht="28.5" customHeight="1" x14ac:dyDescent="0.25">
      <c r="A28" s="749" t="s">
        <v>17717</v>
      </c>
      <c r="B28" s="749"/>
      <c r="C28" s="168"/>
      <c r="D28" s="168"/>
      <c r="E28" s="752"/>
      <c r="F28" s="752"/>
      <c r="G28" s="752"/>
      <c r="H28" s="752"/>
      <c r="I28" s="752"/>
      <c r="J28" s="752"/>
      <c r="K28" s="752"/>
      <c r="L28" s="752"/>
    </row>
    <row r="29" spans="1:12" ht="28.5" customHeight="1" x14ac:dyDescent="0.25">
      <c r="A29" s="747"/>
      <c r="B29" s="747"/>
      <c r="C29" s="747"/>
      <c r="D29" s="747"/>
      <c r="E29" s="747"/>
      <c r="F29" s="747"/>
      <c r="G29" s="747"/>
      <c r="H29" s="747"/>
      <c r="I29" s="747"/>
      <c r="J29" s="747"/>
      <c r="K29" s="747"/>
      <c r="L29" s="747"/>
    </row>
    <row r="30" spans="1:12" ht="28.5" customHeight="1" x14ac:dyDescent="0.25">
      <c r="A30" s="749" t="s">
        <v>17718</v>
      </c>
      <c r="B30" s="749"/>
      <c r="C30" s="168"/>
      <c r="D30" s="168"/>
      <c r="E30" s="748"/>
      <c r="F30" s="748"/>
      <c r="G30" s="748"/>
      <c r="H30" s="748"/>
      <c r="I30" s="748"/>
      <c r="J30" s="748"/>
      <c r="K30" s="748"/>
      <c r="L30" s="748"/>
    </row>
    <row r="31" spans="1:12" ht="28.5" customHeight="1" x14ac:dyDescent="0.25">
      <c r="A31" s="747"/>
      <c r="B31" s="747"/>
      <c r="C31" s="747"/>
      <c r="D31" s="747"/>
      <c r="E31" s="747"/>
      <c r="F31" s="747"/>
      <c r="G31" s="747"/>
      <c r="H31" s="747"/>
      <c r="I31" s="747"/>
      <c r="J31" s="747"/>
      <c r="K31" s="747"/>
      <c r="L31" s="747"/>
    </row>
    <row r="32" spans="1:12" ht="28.5" customHeight="1" x14ac:dyDescent="0.25">
      <c r="A32" s="768" t="s">
        <v>17719</v>
      </c>
      <c r="B32" s="768"/>
      <c r="C32" s="168"/>
      <c r="D32" s="168"/>
      <c r="E32" s="748"/>
      <c r="F32" s="748"/>
      <c r="G32" s="748"/>
      <c r="H32" s="748"/>
      <c r="I32" s="748"/>
      <c r="J32" s="748"/>
      <c r="K32" s="748"/>
      <c r="L32" s="748"/>
    </row>
    <row r="33" spans="1:12" ht="28.5" customHeight="1" x14ac:dyDescent="0.25">
      <c r="A33" s="747"/>
      <c r="B33" s="747"/>
      <c r="C33" s="747"/>
      <c r="D33" s="747"/>
      <c r="E33" s="747"/>
      <c r="F33" s="747"/>
      <c r="G33" s="747"/>
      <c r="H33" s="747"/>
      <c r="I33" s="747"/>
      <c r="J33" s="747"/>
      <c r="K33" s="747"/>
      <c r="L33" s="747"/>
    </row>
    <row r="34" spans="1:12" ht="28.5" customHeight="1" x14ac:dyDescent="0.25">
      <c r="A34" s="768" t="s">
        <v>10808</v>
      </c>
      <c r="B34" s="768"/>
      <c r="C34" s="168"/>
      <c r="D34" s="168"/>
      <c r="E34" s="752"/>
      <c r="F34" s="752"/>
      <c r="G34" s="752"/>
      <c r="H34" s="752"/>
      <c r="I34" s="752"/>
      <c r="J34" s="752"/>
      <c r="K34" s="752"/>
      <c r="L34" s="752"/>
    </row>
    <row r="35" spans="1:12" ht="28.5" customHeight="1" x14ac:dyDescent="0.25">
      <c r="A35" s="747"/>
      <c r="B35" s="747"/>
      <c r="C35" s="747"/>
      <c r="D35" s="747"/>
      <c r="E35" s="747"/>
      <c r="F35" s="747"/>
      <c r="G35" s="747"/>
      <c r="H35" s="747"/>
      <c r="I35" s="747"/>
      <c r="J35" s="747"/>
      <c r="K35" s="747"/>
      <c r="L35" s="747"/>
    </row>
    <row r="36" spans="1:12" ht="28.5" customHeight="1" x14ac:dyDescent="0.25">
      <c r="A36" s="768" t="s">
        <v>11057</v>
      </c>
      <c r="B36" s="768"/>
      <c r="C36" s="168"/>
      <c r="D36" s="168"/>
      <c r="E36" s="752"/>
      <c r="F36" s="752"/>
      <c r="G36" s="752"/>
      <c r="H36" s="752"/>
      <c r="I36" s="752"/>
      <c r="J36" s="752"/>
      <c r="K36" s="752"/>
      <c r="L36" s="752"/>
    </row>
    <row r="37" spans="1:12" ht="28.5" customHeight="1" x14ac:dyDescent="0.25">
      <c r="A37" s="747"/>
      <c r="B37" s="747"/>
      <c r="C37" s="747"/>
      <c r="D37" s="747"/>
      <c r="E37" s="747"/>
      <c r="F37" s="747"/>
      <c r="G37" s="747"/>
      <c r="H37" s="747"/>
      <c r="I37" s="747"/>
      <c r="J37" s="747"/>
      <c r="K37" s="747"/>
      <c r="L37" s="747"/>
    </row>
    <row r="38" spans="1:12" ht="28.5" customHeight="1" x14ac:dyDescent="0.25">
      <c r="A38" s="768" t="s">
        <v>17720</v>
      </c>
      <c r="B38" s="768"/>
      <c r="C38" s="168"/>
      <c r="D38" s="168"/>
      <c r="E38" s="752"/>
      <c r="F38" s="752"/>
      <c r="G38" s="752"/>
      <c r="H38" s="752"/>
      <c r="I38" s="752"/>
      <c r="J38" s="752"/>
      <c r="K38" s="752"/>
      <c r="L38" s="752"/>
    </row>
    <row r="39" spans="1:12" ht="28.5" customHeight="1" x14ac:dyDescent="0.25">
      <c r="A39" s="169"/>
      <c r="B39" s="169"/>
      <c r="C39" s="163"/>
      <c r="D39" s="163"/>
      <c r="E39" s="170"/>
      <c r="F39" s="170"/>
      <c r="G39" s="170"/>
      <c r="H39" s="170"/>
      <c r="I39" s="170"/>
      <c r="J39" s="163"/>
      <c r="K39" s="163"/>
      <c r="L39" s="163"/>
    </row>
    <row r="40" spans="1:12" ht="28.5" customHeight="1" thickBot="1" x14ac:dyDescent="0.3">
      <c r="A40" s="169"/>
      <c r="B40" s="169"/>
      <c r="C40" s="163"/>
      <c r="D40" s="163"/>
      <c r="E40" s="170"/>
      <c r="F40" s="170"/>
      <c r="G40" s="170"/>
      <c r="H40" s="170"/>
      <c r="I40" s="170"/>
      <c r="J40" s="163"/>
      <c r="K40" s="163"/>
      <c r="L40" s="163"/>
    </row>
    <row r="41" spans="1:12" ht="28.5" customHeight="1" x14ac:dyDescent="0.25">
      <c r="A41" s="163"/>
      <c r="B41" s="163"/>
      <c r="C41" s="163"/>
      <c r="D41" s="163"/>
      <c r="E41" s="163"/>
      <c r="F41" s="163"/>
      <c r="G41" s="163"/>
      <c r="H41" s="163"/>
      <c r="I41" s="163"/>
      <c r="J41" s="775" t="s">
        <v>24572</v>
      </c>
      <c r="K41" s="772" t="str">
        <f>C2</f>
        <v/>
      </c>
      <c r="L41" s="769" t="str">
        <f>C1</f>
        <v/>
      </c>
    </row>
    <row r="42" spans="1:12" ht="28.5" customHeight="1" x14ac:dyDescent="0.25">
      <c r="A42" s="163"/>
      <c r="B42" s="163"/>
      <c r="C42" s="163"/>
      <c r="D42" s="163"/>
      <c r="E42" s="163"/>
      <c r="F42" s="163"/>
      <c r="G42" s="163"/>
      <c r="H42" s="163"/>
      <c r="I42" s="163"/>
      <c r="J42" s="776"/>
      <c r="K42" s="773"/>
      <c r="L42" s="770"/>
    </row>
    <row r="43" spans="1:12" ht="28.5" customHeight="1" x14ac:dyDescent="0.25">
      <c r="A43" s="163"/>
      <c r="B43" s="163"/>
      <c r="C43" s="163"/>
      <c r="D43" s="163"/>
      <c r="E43" s="163"/>
      <c r="F43" s="163"/>
      <c r="G43" s="163"/>
      <c r="H43" s="163"/>
      <c r="I43" s="163"/>
      <c r="J43" s="776"/>
      <c r="K43" s="773"/>
      <c r="L43" s="770"/>
    </row>
    <row r="44" spans="1:12" ht="28.5" customHeight="1" x14ac:dyDescent="0.25">
      <c r="A44" s="163"/>
      <c r="B44" s="163"/>
      <c r="C44" s="163"/>
      <c r="D44" s="163"/>
      <c r="E44" s="163"/>
      <c r="F44" s="163"/>
      <c r="G44" s="163"/>
      <c r="H44" s="163"/>
      <c r="I44" s="163"/>
      <c r="J44" s="776"/>
      <c r="K44" s="773"/>
      <c r="L44" s="770"/>
    </row>
    <row r="45" spans="1:12" ht="28.5" customHeight="1" x14ac:dyDescent="0.25">
      <c r="A45" s="163"/>
      <c r="B45" s="163"/>
      <c r="C45" s="163"/>
      <c r="D45" s="163"/>
      <c r="E45" s="163"/>
      <c r="F45" s="163"/>
      <c r="G45" s="163"/>
      <c r="H45" s="163"/>
      <c r="I45" s="163"/>
      <c r="J45" s="776"/>
      <c r="K45" s="773"/>
      <c r="L45" s="770"/>
    </row>
    <row r="46" spans="1:12" ht="28.5" customHeight="1" x14ac:dyDescent="0.25">
      <c r="A46" s="163"/>
      <c r="B46" s="163"/>
      <c r="C46" s="163"/>
      <c r="D46" s="163"/>
      <c r="E46" s="163"/>
      <c r="F46" s="163"/>
      <c r="G46" s="163"/>
      <c r="H46" s="163"/>
      <c r="I46" s="163"/>
      <c r="J46" s="776"/>
      <c r="K46" s="773"/>
      <c r="L46" s="770"/>
    </row>
    <row r="47" spans="1:12" ht="28.5" customHeight="1" x14ac:dyDescent="0.25">
      <c r="A47" s="163"/>
      <c r="B47" s="163"/>
      <c r="C47" s="163"/>
      <c r="D47" s="163"/>
      <c r="E47" s="163"/>
      <c r="F47" s="163"/>
      <c r="G47" s="163"/>
      <c r="H47" s="163"/>
      <c r="I47" s="163"/>
      <c r="J47" s="776"/>
      <c r="K47" s="773"/>
      <c r="L47" s="770"/>
    </row>
    <row r="48" spans="1:12" ht="28.5" customHeight="1" x14ac:dyDescent="0.25">
      <c r="A48" s="163"/>
      <c r="B48" s="163"/>
      <c r="C48" s="163"/>
      <c r="D48" s="163"/>
      <c r="E48" s="163"/>
      <c r="F48" s="163"/>
      <c r="G48" s="163"/>
      <c r="H48" s="163"/>
      <c r="I48" s="163"/>
      <c r="J48" s="776"/>
      <c r="K48" s="773"/>
      <c r="L48" s="770"/>
    </row>
    <row r="49" spans="1:12" ht="28.5" customHeight="1" x14ac:dyDescent="0.25">
      <c r="A49" s="163"/>
      <c r="B49" s="163"/>
      <c r="C49" s="163"/>
      <c r="D49" s="163"/>
      <c r="E49" s="163"/>
      <c r="F49" s="163"/>
      <c r="G49" s="163"/>
      <c r="H49" s="163"/>
      <c r="I49" s="163"/>
      <c r="J49" s="776"/>
      <c r="K49" s="773"/>
      <c r="L49" s="770"/>
    </row>
    <row r="50" spans="1:12" ht="28.5" customHeight="1" x14ac:dyDescent="0.25">
      <c r="A50" s="163"/>
      <c r="B50" s="163"/>
      <c r="C50" s="163"/>
      <c r="D50" s="163"/>
      <c r="E50" s="163"/>
      <c r="F50" s="163"/>
      <c r="G50" s="163"/>
      <c r="H50" s="163"/>
      <c r="I50" s="163"/>
      <c r="J50" s="776"/>
      <c r="K50" s="773"/>
      <c r="L50" s="770"/>
    </row>
    <row r="51" spans="1:12" ht="28.5" customHeight="1" x14ac:dyDescent="0.25">
      <c r="A51" s="163"/>
      <c r="B51" s="163"/>
      <c r="C51" s="163"/>
      <c r="D51" s="163"/>
      <c r="E51" s="163"/>
      <c r="F51" s="163"/>
      <c r="G51" s="163"/>
      <c r="H51" s="163"/>
      <c r="I51" s="163"/>
      <c r="J51" s="776"/>
      <c r="K51" s="773"/>
      <c r="L51" s="770"/>
    </row>
    <row r="52" spans="1:12" ht="28.5" customHeight="1" thickBot="1" x14ac:dyDescent="0.3">
      <c r="A52" s="163"/>
      <c r="B52" s="163"/>
      <c r="C52" s="163"/>
      <c r="D52" s="163"/>
      <c r="E52" s="163"/>
      <c r="F52" s="163"/>
      <c r="G52" s="163"/>
      <c r="H52" s="163"/>
      <c r="I52" s="163"/>
      <c r="J52" s="777"/>
      <c r="K52" s="774"/>
      <c r="L52" s="771"/>
    </row>
    <row r="53" spans="1:12" ht="28.5" customHeight="1" x14ac:dyDescent="0.25">
      <c r="A53" s="11"/>
      <c r="B53" s="11"/>
      <c r="C53" s="11"/>
      <c r="D53" s="11"/>
      <c r="E53" s="11"/>
      <c r="F53" s="11"/>
      <c r="G53" s="11"/>
      <c r="H53" s="11"/>
      <c r="I53" s="11"/>
    </row>
    <row r="54" spans="1:12" ht="28.5" customHeight="1" x14ac:dyDescent="0.25">
      <c r="A54" s="11"/>
      <c r="B54" s="11"/>
      <c r="C54" s="11"/>
      <c r="D54" s="11"/>
      <c r="E54" s="11"/>
      <c r="F54" s="11"/>
      <c r="G54" s="11"/>
      <c r="H54" s="11"/>
      <c r="I54" s="11"/>
    </row>
  </sheetData>
  <mergeCells count="44">
    <mergeCell ref="A22:L22"/>
    <mergeCell ref="A21:L21"/>
    <mergeCell ref="A20:L20"/>
    <mergeCell ref="A24:L24"/>
    <mergeCell ref="A17:L17"/>
    <mergeCell ref="A19:L19"/>
    <mergeCell ref="A18:L18"/>
    <mergeCell ref="A37:L37"/>
    <mergeCell ref="A33:L33"/>
    <mergeCell ref="A31:L31"/>
    <mergeCell ref="E34:L34"/>
    <mergeCell ref="E32:L32"/>
    <mergeCell ref="A34:B34"/>
    <mergeCell ref="A36:B36"/>
    <mergeCell ref="A35:L35"/>
    <mergeCell ref="A32:B32"/>
    <mergeCell ref="E36:L36"/>
    <mergeCell ref="A38:B38"/>
    <mergeCell ref="L41:L52"/>
    <mergeCell ref="K41:K52"/>
    <mergeCell ref="J41:J52"/>
    <mergeCell ref="E38:L38"/>
    <mergeCell ref="C1:F1"/>
    <mergeCell ref="C2:F2"/>
    <mergeCell ref="C3:F3"/>
    <mergeCell ref="G9:H9"/>
    <mergeCell ref="B13:L13"/>
    <mergeCell ref="B11:L11"/>
    <mergeCell ref="B5:G5"/>
    <mergeCell ref="B9:C9"/>
    <mergeCell ref="D9:E9"/>
    <mergeCell ref="I5:L5"/>
    <mergeCell ref="B7:L7"/>
    <mergeCell ref="I9:L9"/>
    <mergeCell ref="E26:L26"/>
    <mergeCell ref="E25:L25"/>
    <mergeCell ref="A29:L29"/>
    <mergeCell ref="A27:L27"/>
    <mergeCell ref="E30:L30"/>
    <mergeCell ref="A30:B30"/>
    <mergeCell ref="A25:B25"/>
    <mergeCell ref="A28:B28"/>
    <mergeCell ref="A26:B26"/>
    <mergeCell ref="E28:L28"/>
  </mergeCells>
  <phoneticPr fontId="57" type="noConversion"/>
  <conditionalFormatting sqref="I5:L5">
    <cfRule type="containsBlanks" dxfId="0" priority="1" stopIfTrue="1">
      <formula>LEN(TRIM(I5))=0</formula>
    </cfRule>
  </conditionalFormatting>
  <pageMargins left="0.47244094488188981" right="0" top="0.15748031496062992" bottom="0" header="0.31496062992125984" footer="0.31496062992125984"/>
  <pageSetup paperSize="9" scale="52" fitToHeight="0" orientation="portrait" horizontalDpi="300" verticalDpi="300"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ilha3"/>
  <dimension ref="A1:J103"/>
  <sheetViews>
    <sheetView topLeftCell="A6" workbookViewId="0">
      <selection activeCell="A23" sqref="A23"/>
    </sheetView>
  </sheetViews>
  <sheetFormatPr defaultColWidth="11.44140625" defaultRowHeight="10.199999999999999" x14ac:dyDescent="0.25"/>
  <cols>
    <col min="1" max="1" width="18.6640625" style="223" customWidth="1"/>
    <col min="2" max="2" width="55.33203125" style="223" customWidth="1"/>
    <col min="3" max="3" width="18.44140625" style="223" customWidth="1"/>
    <col min="4" max="4" width="20.6640625" style="223" customWidth="1"/>
    <col min="5" max="5" width="25.33203125" style="223" customWidth="1"/>
    <col min="6" max="6" width="19.33203125" style="223" customWidth="1"/>
    <col min="7" max="7" width="13.6640625" style="223" customWidth="1"/>
    <col min="8" max="8" width="13.6640625" style="223" bestFit="1" customWidth="1"/>
    <col min="9" max="9" width="11" style="223" customWidth="1"/>
    <col min="10" max="10" width="13.6640625" style="223" bestFit="1" customWidth="1"/>
    <col min="11" max="16384" width="11.44140625" style="223"/>
  </cols>
  <sheetData>
    <row r="1" spans="1:6" ht="18" thickBot="1" x14ac:dyDescent="0.3">
      <c r="A1" s="781" t="s">
        <v>21067</v>
      </c>
      <c r="B1" s="782"/>
      <c r="C1" s="782"/>
      <c r="D1" s="783"/>
    </row>
    <row r="2" spans="1:6" ht="14.4" thickBot="1" x14ac:dyDescent="0.3">
      <c r="A2" s="137"/>
      <c r="B2" s="137"/>
      <c r="C2" s="137"/>
      <c r="D2" s="137"/>
    </row>
    <row r="3" spans="1:6" ht="15.75" customHeight="1" thickBot="1" x14ac:dyDescent="0.3">
      <c r="A3" s="784" t="s">
        <v>21068</v>
      </c>
      <c r="B3" s="785"/>
      <c r="C3" s="785"/>
      <c r="D3" s="786"/>
      <c r="E3" s="224" t="s">
        <v>10803</v>
      </c>
    </row>
    <row r="4" spans="1:6" ht="12" customHeight="1" thickBot="1" x14ac:dyDescent="0.3">
      <c r="A4" s="225" t="s">
        <v>21069</v>
      </c>
      <c r="B4" s="226" t="s">
        <v>21070</v>
      </c>
      <c r="C4" s="227" t="s">
        <v>21071</v>
      </c>
      <c r="D4" s="228" t="s">
        <v>21072</v>
      </c>
      <c r="E4" s="224" t="s">
        <v>21073</v>
      </c>
      <c r="F4" s="224" t="s">
        <v>21074</v>
      </c>
    </row>
    <row r="5" spans="1:6" ht="11.25" customHeight="1" x14ac:dyDescent="0.25">
      <c r="A5" s="229" t="s">
        <v>4676</v>
      </c>
      <c r="B5" s="230" t="s">
        <v>21075</v>
      </c>
      <c r="C5" s="231">
        <v>4874.1000000000004</v>
      </c>
      <c r="D5" s="232">
        <f>C5*0.6</f>
        <v>2924.46</v>
      </c>
      <c r="E5" s="233">
        <v>4874.1000000000004</v>
      </c>
      <c r="F5" s="234">
        <v>4874.1000000000004</v>
      </c>
    </row>
    <row r="6" spans="1:6" ht="11.25" customHeight="1" x14ac:dyDescent="0.25">
      <c r="A6" s="235" t="s">
        <v>4678</v>
      </c>
      <c r="B6" s="236" t="s">
        <v>21076</v>
      </c>
      <c r="C6" s="237">
        <v>2460.6999999999998</v>
      </c>
      <c r="D6" s="238">
        <f t="shared" ref="D6:D44" si="0">C6*0.6</f>
        <v>1476.4199999999998</v>
      </c>
      <c r="E6" s="233">
        <v>2460.6999999999998</v>
      </c>
      <c r="F6" s="234">
        <v>2460.6999999999998</v>
      </c>
    </row>
    <row r="7" spans="1:6" ht="11.25" customHeight="1" x14ac:dyDescent="0.25">
      <c r="A7" s="235" t="s">
        <v>19067</v>
      </c>
      <c r="B7" s="236" t="s">
        <v>21077</v>
      </c>
      <c r="C7" s="237">
        <v>2953.5</v>
      </c>
      <c r="D7" s="238">
        <f t="shared" si="0"/>
        <v>1772.1</v>
      </c>
      <c r="E7" s="233">
        <v>2953.5</v>
      </c>
      <c r="F7" s="234">
        <v>2953.5</v>
      </c>
    </row>
    <row r="8" spans="1:6" ht="11.25" customHeight="1" x14ac:dyDescent="0.25">
      <c r="A8" s="235" t="s">
        <v>19068</v>
      </c>
      <c r="B8" s="236" t="s">
        <v>21078</v>
      </c>
      <c r="C8" s="237">
        <v>2953.5</v>
      </c>
      <c r="D8" s="238">
        <f t="shared" si="0"/>
        <v>1772.1</v>
      </c>
      <c r="E8" s="233">
        <v>2953.5</v>
      </c>
      <c r="F8" s="234">
        <v>2953.5</v>
      </c>
    </row>
    <row r="9" spans="1:6" ht="11.25" customHeight="1" x14ac:dyDescent="0.25">
      <c r="A9" s="235" t="s">
        <v>4679</v>
      </c>
      <c r="B9" s="236" t="s">
        <v>21079</v>
      </c>
      <c r="C9" s="237">
        <v>317.89999999999998</v>
      </c>
      <c r="D9" s="238">
        <f t="shared" si="0"/>
        <v>190.73999999999998</v>
      </c>
      <c r="E9" s="233">
        <v>317.89999999999998</v>
      </c>
      <c r="F9" s="234">
        <v>317.89999999999998</v>
      </c>
    </row>
    <row r="10" spans="1:6" ht="11.25" customHeight="1" x14ac:dyDescent="0.25">
      <c r="A10" s="235" t="s">
        <v>4680</v>
      </c>
      <c r="B10" s="236" t="s">
        <v>21079</v>
      </c>
      <c r="C10" s="237">
        <v>350.9</v>
      </c>
      <c r="D10" s="238">
        <f t="shared" si="0"/>
        <v>210.54</v>
      </c>
      <c r="E10" s="233">
        <v>350.9</v>
      </c>
      <c r="F10" s="234">
        <v>350.9</v>
      </c>
    </row>
    <row r="11" spans="1:6" ht="15" customHeight="1" x14ac:dyDescent="0.25">
      <c r="A11" s="235" t="s">
        <v>4681</v>
      </c>
      <c r="B11" s="236" t="s">
        <v>21079</v>
      </c>
      <c r="C11" s="237">
        <v>383.9</v>
      </c>
      <c r="D11" s="238">
        <f t="shared" si="0"/>
        <v>230.33999999999997</v>
      </c>
      <c r="E11" s="233">
        <v>383.9</v>
      </c>
      <c r="F11" s="234">
        <v>383.9</v>
      </c>
    </row>
    <row r="12" spans="1:6" ht="11.25" customHeight="1" x14ac:dyDescent="0.2">
      <c r="A12" s="235" t="s">
        <v>21080</v>
      </c>
      <c r="B12" s="239" t="s">
        <v>21081</v>
      </c>
      <c r="C12" s="237">
        <v>275</v>
      </c>
      <c r="D12" s="238">
        <f t="shared" si="0"/>
        <v>165</v>
      </c>
      <c r="E12" s="233">
        <v>275</v>
      </c>
      <c r="F12" s="234">
        <v>275</v>
      </c>
    </row>
    <row r="13" spans="1:6" ht="11.25" customHeight="1" x14ac:dyDescent="0.2">
      <c r="A13" s="235" t="s">
        <v>21082</v>
      </c>
      <c r="B13" s="239" t="s">
        <v>21081</v>
      </c>
      <c r="C13" s="237">
        <v>308</v>
      </c>
      <c r="D13" s="238">
        <f t="shared" si="0"/>
        <v>184.79999999999998</v>
      </c>
      <c r="E13" s="233">
        <v>308</v>
      </c>
      <c r="F13" s="234">
        <v>308</v>
      </c>
    </row>
    <row r="14" spans="1:6" ht="11.25" customHeight="1" x14ac:dyDescent="0.2">
      <c r="A14" s="235" t="s">
        <v>21083</v>
      </c>
      <c r="B14" s="239" t="s">
        <v>21081</v>
      </c>
      <c r="C14" s="237">
        <v>330</v>
      </c>
      <c r="D14" s="238">
        <f t="shared" si="0"/>
        <v>198</v>
      </c>
      <c r="E14" s="233">
        <v>330</v>
      </c>
      <c r="F14" s="234">
        <v>330</v>
      </c>
    </row>
    <row r="15" spans="1:6" ht="11.25" customHeight="1" x14ac:dyDescent="0.2">
      <c r="A15" s="235" t="s">
        <v>21084</v>
      </c>
      <c r="B15" s="239" t="s">
        <v>21085</v>
      </c>
      <c r="C15" s="237">
        <v>275</v>
      </c>
      <c r="D15" s="238">
        <f t="shared" si="0"/>
        <v>165</v>
      </c>
      <c r="E15" s="233">
        <v>275</v>
      </c>
      <c r="F15" s="234">
        <v>275</v>
      </c>
    </row>
    <row r="16" spans="1:6" ht="11.25" customHeight="1" x14ac:dyDescent="0.2">
      <c r="A16" s="235" t="s">
        <v>21086</v>
      </c>
      <c r="B16" s="239" t="s">
        <v>21085</v>
      </c>
      <c r="C16" s="237">
        <v>308</v>
      </c>
      <c r="D16" s="238">
        <f t="shared" si="0"/>
        <v>184.79999999999998</v>
      </c>
      <c r="E16" s="233">
        <v>308</v>
      </c>
      <c r="F16" s="234">
        <v>308</v>
      </c>
    </row>
    <row r="17" spans="1:10" ht="11.25" customHeight="1" x14ac:dyDescent="0.2">
      <c r="A17" s="235" t="s">
        <v>21087</v>
      </c>
      <c r="B17" s="239" t="s">
        <v>21085</v>
      </c>
      <c r="C17" s="237">
        <v>330</v>
      </c>
      <c r="D17" s="238">
        <f t="shared" si="0"/>
        <v>198</v>
      </c>
      <c r="E17" s="233">
        <v>330</v>
      </c>
      <c r="F17" s="234">
        <v>330</v>
      </c>
    </row>
    <row r="18" spans="1:10" ht="11.25" customHeight="1" x14ac:dyDescent="0.25">
      <c r="A18" s="235" t="s">
        <v>4748</v>
      </c>
      <c r="B18" s="236" t="s">
        <v>21088</v>
      </c>
      <c r="C18" s="237">
        <v>2193.4</v>
      </c>
      <c r="D18" s="238">
        <f t="shared" si="0"/>
        <v>1316.04</v>
      </c>
      <c r="E18" s="233">
        <v>2193.4</v>
      </c>
      <c r="F18" s="234">
        <v>2193.4</v>
      </c>
    </row>
    <row r="19" spans="1:10" ht="11.25" customHeight="1" x14ac:dyDescent="0.25">
      <c r="A19" s="235" t="s">
        <v>19177</v>
      </c>
      <c r="B19" s="236" t="s">
        <v>21089</v>
      </c>
      <c r="C19" s="237">
        <v>150</v>
      </c>
      <c r="D19" s="238">
        <v>90</v>
      </c>
      <c r="E19" s="789" t="s">
        <v>21090</v>
      </c>
      <c r="F19" s="788"/>
    </row>
    <row r="20" spans="1:10" ht="14.25" customHeight="1" x14ac:dyDescent="0.25">
      <c r="A20" s="241" t="s">
        <v>4747</v>
      </c>
      <c r="B20" s="242" t="s">
        <v>21091</v>
      </c>
      <c r="C20" s="243">
        <v>41767</v>
      </c>
      <c r="D20" s="238">
        <f>C20*0.5</f>
        <v>20883.5</v>
      </c>
      <c r="E20" s="244">
        <v>41767</v>
      </c>
      <c r="F20" s="245">
        <v>41767</v>
      </c>
      <c r="G20" s="246" t="s">
        <v>21092</v>
      </c>
      <c r="H20" s="244">
        <v>37970</v>
      </c>
      <c r="I20" s="246" t="s">
        <v>21093</v>
      </c>
      <c r="J20" s="244">
        <v>49706</v>
      </c>
    </row>
    <row r="21" spans="1:10" ht="21.75" customHeight="1" x14ac:dyDescent="0.2">
      <c r="A21" s="235" t="s">
        <v>4431</v>
      </c>
      <c r="B21" s="236" t="s">
        <v>21094</v>
      </c>
      <c r="C21" s="247" t="s">
        <v>21095</v>
      </c>
      <c r="D21" s="238">
        <v>16483.5</v>
      </c>
      <c r="G21" s="240" t="s">
        <v>21092</v>
      </c>
      <c r="H21" s="240">
        <v>14985</v>
      </c>
      <c r="I21" s="248" t="s">
        <v>21093</v>
      </c>
      <c r="J21" s="240">
        <v>17818.5</v>
      </c>
    </row>
    <row r="22" spans="1:10" ht="11.25" customHeight="1" x14ac:dyDescent="0.25">
      <c r="A22" s="235" t="s">
        <v>4433</v>
      </c>
      <c r="B22" s="236" t="s">
        <v>21096</v>
      </c>
      <c r="C22" s="237">
        <v>3059.1</v>
      </c>
      <c r="D22" s="238">
        <f t="shared" si="0"/>
        <v>1835.4599999999998</v>
      </c>
      <c r="E22" s="233">
        <v>3059.1</v>
      </c>
      <c r="F22" s="234">
        <v>3059.1</v>
      </c>
    </row>
    <row r="23" spans="1:10" ht="11.25" customHeight="1" x14ac:dyDescent="0.25">
      <c r="A23" s="235" t="s">
        <v>4435</v>
      </c>
      <c r="B23" s="236" t="s">
        <v>21097</v>
      </c>
      <c r="C23" s="237">
        <v>3704.8</v>
      </c>
      <c r="D23" s="238">
        <f t="shared" si="0"/>
        <v>2222.88</v>
      </c>
      <c r="E23" s="233">
        <v>3704.8</v>
      </c>
      <c r="F23" s="234">
        <v>3704.8</v>
      </c>
    </row>
    <row r="24" spans="1:10" ht="11.25" customHeight="1" x14ac:dyDescent="0.25">
      <c r="A24" s="235" t="s">
        <v>19069</v>
      </c>
      <c r="B24" s="236" t="s">
        <v>21098</v>
      </c>
      <c r="C24" s="237">
        <v>4202</v>
      </c>
      <c r="D24" s="238">
        <f t="shared" si="0"/>
        <v>2521.1999999999998</v>
      </c>
      <c r="E24" s="233">
        <v>4202</v>
      </c>
      <c r="F24" s="234">
        <v>4202</v>
      </c>
    </row>
    <row r="25" spans="1:10" ht="11.25" customHeight="1" x14ac:dyDescent="0.25">
      <c r="A25" s="235" t="s">
        <v>19070</v>
      </c>
      <c r="B25" s="236" t="s">
        <v>21099</v>
      </c>
      <c r="C25" s="237">
        <v>4202</v>
      </c>
      <c r="D25" s="238">
        <f t="shared" si="0"/>
        <v>2521.1999999999998</v>
      </c>
      <c r="E25" s="233">
        <v>4202</v>
      </c>
      <c r="F25" s="234">
        <v>4202</v>
      </c>
    </row>
    <row r="26" spans="1:10" ht="11.25" customHeight="1" x14ac:dyDescent="0.25">
      <c r="A26" s="235" t="s">
        <v>21022</v>
      </c>
      <c r="B26" s="236" t="s">
        <v>21100</v>
      </c>
      <c r="C26" s="237">
        <v>240</v>
      </c>
      <c r="D26" s="238">
        <f t="shared" si="0"/>
        <v>144</v>
      </c>
      <c r="E26" s="789" t="s">
        <v>21090</v>
      </c>
      <c r="F26" s="788"/>
    </row>
    <row r="27" spans="1:10" ht="11.25" customHeight="1" x14ac:dyDescent="0.2">
      <c r="A27" s="235" t="s">
        <v>4479</v>
      </c>
      <c r="B27" s="239" t="s">
        <v>21101</v>
      </c>
      <c r="C27" s="237">
        <v>21723.9</v>
      </c>
      <c r="D27" s="238">
        <f>C27*0.5</f>
        <v>10861.95</v>
      </c>
      <c r="E27" s="233">
        <v>21723.9</v>
      </c>
      <c r="F27" s="234">
        <v>21723.9</v>
      </c>
    </row>
    <row r="28" spans="1:10" ht="11.25" customHeight="1" x14ac:dyDescent="0.2">
      <c r="A28" s="235" t="s">
        <v>4437</v>
      </c>
      <c r="B28" s="239" t="s">
        <v>21102</v>
      </c>
      <c r="C28" s="237">
        <v>21004.5</v>
      </c>
      <c r="D28" s="238">
        <f>C28*0.5</f>
        <v>10502.25</v>
      </c>
      <c r="E28" s="233">
        <v>21004.5</v>
      </c>
      <c r="F28" s="234">
        <v>21004.5</v>
      </c>
    </row>
    <row r="29" spans="1:10" ht="11.25" customHeight="1" x14ac:dyDescent="0.2">
      <c r="A29" s="235" t="s">
        <v>21103</v>
      </c>
      <c r="B29" s="239" t="s">
        <v>21104</v>
      </c>
      <c r="C29" s="237">
        <v>21004.5</v>
      </c>
      <c r="D29" s="238">
        <f>C29*0.5</f>
        <v>10502.25</v>
      </c>
      <c r="E29" s="233">
        <v>21004.5</v>
      </c>
      <c r="F29" s="234">
        <v>21004.5</v>
      </c>
    </row>
    <row r="30" spans="1:10" ht="16.5" customHeight="1" x14ac:dyDescent="0.25">
      <c r="A30" s="235" t="s">
        <v>21036</v>
      </c>
      <c r="B30" s="236" t="s">
        <v>21105</v>
      </c>
      <c r="C30" s="237">
        <v>23469</v>
      </c>
      <c r="D30" s="238">
        <v>13921.5</v>
      </c>
      <c r="E30" s="789" t="s">
        <v>21090</v>
      </c>
      <c r="F30" s="788"/>
    </row>
    <row r="31" spans="1:10" ht="11.25" customHeight="1" x14ac:dyDescent="0.2">
      <c r="A31" s="235" t="s">
        <v>10960</v>
      </c>
      <c r="B31" s="239" t="s">
        <v>21106</v>
      </c>
      <c r="C31" s="237">
        <v>5361.4</v>
      </c>
      <c r="D31" s="238">
        <f t="shared" si="0"/>
        <v>3216.8399999999997</v>
      </c>
      <c r="E31" s="233">
        <v>5361.4</v>
      </c>
      <c r="F31" s="234">
        <v>5361.4</v>
      </c>
    </row>
    <row r="32" spans="1:10" ht="11.25" customHeight="1" x14ac:dyDescent="0.2">
      <c r="A32" s="235" t="s">
        <v>19071</v>
      </c>
      <c r="B32" s="239" t="s">
        <v>21107</v>
      </c>
      <c r="C32" s="249">
        <v>6116</v>
      </c>
      <c r="D32" s="238">
        <f t="shared" si="0"/>
        <v>3669.6</v>
      </c>
      <c r="E32" s="233">
        <v>6116</v>
      </c>
      <c r="F32" s="234">
        <v>6116</v>
      </c>
    </row>
    <row r="33" spans="1:6" ht="11.25" customHeight="1" x14ac:dyDescent="0.2">
      <c r="A33" s="235" t="s">
        <v>19075</v>
      </c>
      <c r="B33" s="239" t="s">
        <v>21108</v>
      </c>
      <c r="C33" s="249">
        <v>6116</v>
      </c>
      <c r="D33" s="238">
        <f t="shared" si="0"/>
        <v>3669.6</v>
      </c>
      <c r="E33" s="233">
        <v>6116</v>
      </c>
      <c r="F33" s="234">
        <v>6116</v>
      </c>
    </row>
    <row r="34" spans="1:6" ht="11.25" customHeight="1" x14ac:dyDescent="0.2">
      <c r="A34" s="235" t="s">
        <v>19076</v>
      </c>
      <c r="B34" s="239" t="s">
        <v>21109</v>
      </c>
      <c r="C34" s="249">
        <v>6215</v>
      </c>
      <c r="D34" s="238">
        <f t="shared" si="0"/>
        <v>3729</v>
      </c>
      <c r="E34" s="233">
        <v>6215</v>
      </c>
      <c r="F34" s="234">
        <v>6215</v>
      </c>
    </row>
    <row r="35" spans="1:6" ht="11.25" customHeight="1" x14ac:dyDescent="0.2">
      <c r="A35" s="235" t="s">
        <v>19077</v>
      </c>
      <c r="B35" s="239" t="s">
        <v>21110</v>
      </c>
      <c r="C35" s="237">
        <v>5307.5</v>
      </c>
      <c r="D35" s="238">
        <f t="shared" si="0"/>
        <v>3184.5</v>
      </c>
      <c r="E35" s="233">
        <v>5307.5</v>
      </c>
      <c r="F35" s="234">
        <v>5307.5</v>
      </c>
    </row>
    <row r="36" spans="1:6" ht="11.25" customHeight="1" x14ac:dyDescent="0.2">
      <c r="A36" s="235" t="s">
        <v>19079</v>
      </c>
      <c r="B36" s="239" t="s">
        <v>21111</v>
      </c>
      <c r="C36" s="237">
        <v>192.5</v>
      </c>
      <c r="D36" s="238">
        <f t="shared" si="0"/>
        <v>115.5</v>
      </c>
      <c r="E36" s="233">
        <v>192.5</v>
      </c>
      <c r="F36" s="234">
        <v>192.5</v>
      </c>
    </row>
    <row r="37" spans="1:6" ht="11.25" customHeight="1" x14ac:dyDescent="0.2">
      <c r="A37" s="235" t="s">
        <v>19081</v>
      </c>
      <c r="B37" s="239" t="s">
        <v>21112</v>
      </c>
      <c r="C37" s="237">
        <v>23628</v>
      </c>
      <c r="D37" s="238">
        <f>C37*0.5</f>
        <v>11814</v>
      </c>
      <c r="E37" s="233">
        <v>23628</v>
      </c>
      <c r="F37" s="234">
        <v>23628</v>
      </c>
    </row>
    <row r="38" spans="1:6" ht="11.25" customHeight="1" x14ac:dyDescent="0.2">
      <c r="A38" s="235" t="s">
        <v>19170</v>
      </c>
      <c r="B38" s="239" t="s">
        <v>21113</v>
      </c>
      <c r="C38" s="237">
        <v>484</v>
      </c>
      <c r="D38" s="238">
        <f>C38*0.6</f>
        <v>290.39999999999998</v>
      </c>
      <c r="E38" s="233">
        <v>484</v>
      </c>
      <c r="F38" s="234">
        <v>484</v>
      </c>
    </row>
    <row r="39" spans="1:6" ht="11.25" customHeight="1" x14ac:dyDescent="0.2">
      <c r="A39" s="241" t="s">
        <v>4696</v>
      </c>
      <c r="B39" s="250" t="s">
        <v>21114</v>
      </c>
      <c r="C39" s="243">
        <v>1622.5</v>
      </c>
      <c r="D39" s="238">
        <f t="shared" si="0"/>
        <v>973.5</v>
      </c>
      <c r="E39" s="233">
        <v>1622.5</v>
      </c>
      <c r="F39" s="234">
        <v>1622.5</v>
      </c>
    </row>
    <row r="40" spans="1:6" ht="11.25" customHeight="1" x14ac:dyDescent="0.2">
      <c r="A40" s="241" t="s">
        <v>4672</v>
      </c>
      <c r="B40" s="250" t="s">
        <v>21115</v>
      </c>
      <c r="C40" s="243">
        <v>443.3</v>
      </c>
      <c r="D40" s="238">
        <f t="shared" si="0"/>
        <v>265.98</v>
      </c>
      <c r="E40" s="233">
        <v>443.3</v>
      </c>
      <c r="F40" s="234">
        <v>443.3</v>
      </c>
    </row>
    <row r="41" spans="1:6" ht="11.25" customHeight="1" x14ac:dyDescent="0.2">
      <c r="A41" s="241" t="s">
        <v>4673</v>
      </c>
      <c r="B41" s="250" t="s">
        <v>21115</v>
      </c>
      <c r="C41" s="243">
        <v>367.4</v>
      </c>
      <c r="D41" s="238">
        <f t="shared" si="0"/>
        <v>220.43999999999997</v>
      </c>
      <c r="E41" s="233">
        <v>367.4</v>
      </c>
      <c r="F41" s="234">
        <v>367.4</v>
      </c>
    </row>
    <row r="42" spans="1:6" ht="12" customHeight="1" x14ac:dyDescent="0.2">
      <c r="A42" s="235" t="s">
        <v>4674</v>
      </c>
      <c r="B42" s="239" t="s">
        <v>21115</v>
      </c>
      <c r="C42" s="237">
        <v>665.5</v>
      </c>
      <c r="D42" s="251">
        <f t="shared" si="0"/>
        <v>399.3</v>
      </c>
      <c r="E42" s="233">
        <v>665.5</v>
      </c>
      <c r="F42" s="234">
        <v>665.5</v>
      </c>
    </row>
    <row r="43" spans="1:6" ht="12" customHeight="1" x14ac:dyDescent="0.2">
      <c r="A43" s="235" t="s">
        <v>19130</v>
      </c>
      <c r="B43" s="239" t="s">
        <v>19132</v>
      </c>
      <c r="C43" s="237">
        <v>3446.3</v>
      </c>
      <c r="D43" s="251">
        <f t="shared" si="0"/>
        <v>2067.7800000000002</v>
      </c>
      <c r="E43" s="233">
        <v>3446.3</v>
      </c>
      <c r="F43" s="234">
        <v>3446.3</v>
      </c>
    </row>
    <row r="44" spans="1:6" ht="12" customHeight="1" thickBot="1" x14ac:dyDescent="0.25">
      <c r="A44" s="252" t="s">
        <v>19131</v>
      </c>
      <c r="B44" s="253" t="s">
        <v>19133</v>
      </c>
      <c r="C44" s="254">
        <v>1680.8</v>
      </c>
      <c r="D44" s="255">
        <f t="shared" si="0"/>
        <v>1008.4799999999999</v>
      </c>
      <c r="E44" s="233">
        <v>1680.8</v>
      </c>
      <c r="F44" s="234">
        <v>1680.8</v>
      </c>
    </row>
    <row r="45" spans="1:6" ht="15.75" customHeight="1" thickBot="1" x14ac:dyDescent="0.3">
      <c r="A45" s="256"/>
      <c r="B45" s="256"/>
      <c r="D45" s="257"/>
      <c r="E45" s="233"/>
      <c r="F45" s="234"/>
    </row>
    <row r="46" spans="1:6" ht="15.75" customHeight="1" thickBot="1" x14ac:dyDescent="0.3">
      <c r="A46" s="784" t="s">
        <v>21116</v>
      </c>
      <c r="B46" s="785"/>
      <c r="C46" s="785"/>
      <c r="D46" s="786"/>
      <c r="E46" s="233"/>
      <c r="F46" s="234"/>
    </row>
    <row r="47" spans="1:6" ht="15.75" customHeight="1" thickBot="1" x14ac:dyDescent="0.3">
      <c r="A47" s="225" t="s">
        <v>21069</v>
      </c>
      <c r="B47" s="226" t="s">
        <v>21070</v>
      </c>
      <c r="C47" s="227" t="s">
        <v>21071</v>
      </c>
      <c r="D47" s="228" t="s">
        <v>21072</v>
      </c>
      <c r="E47" s="233"/>
      <c r="F47" s="234"/>
    </row>
    <row r="48" spans="1:6" ht="11.25" customHeight="1" x14ac:dyDescent="0.25">
      <c r="A48" s="258" t="s">
        <v>4682</v>
      </c>
      <c r="B48" s="259" t="s">
        <v>21106</v>
      </c>
      <c r="C48" s="260">
        <v>1048.3</v>
      </c>
      <c r="D48" s="261">
        <f>C48*0.7</f>
        <v>733.81</v>
      </c>
      <c r="E48" s="233">
        <v>1048.3</v>
      </c>
      <c r="F48" s="234">
        <v>1048.3</v>
      </c>
    </row>
    <row r="49" spans="1:6" ht="11.25" customHeight="1" x14ac:dyDescent="0.25">
      <c r="A49" s="241" t="s">
        <v>4684</v>
      </c>
      <c r="B49" s="242" t="s">
        <v>21117</v>
      </c>
      <c r="C49" s="243">
        <v>1225.4000000000001</v>
      </c>
      <c r="D49" s="251">
        <f t="shared" ref="D49:D66" si="1">C49*0.7</f>
        <v>857.78</v>
      </c>
      <c r="E49" s="233">
        <v>1225.4000000000001</v>
      </c>
      <c r="F49" s="234">
        <v>1225.4000000000001</v>
      </c>
    </row>
    <row r="50" spans="1:6" ht="11.25" customHeight="1" x14ac:dyDescent="0.25">
      <c r="A50" s="241" t="s">
        <v>4685</v>
      </c>
      <c r="B50" s="242" t="s">
        <v>21118</v>
      </c>
      <c r="C50" s="243">
        <v>1019.7</v>
      </c>
      <c r="D50" s="251">
        <f t="shared" si="1"/>
        <v>713.79</v>
      </c>
      <c r="E50" s="233">
        <v>1019.7</v>
      </c>
      <c r="F50" s="234">
        <v>1019.7</v>
      </c>
    </row>
    <row r="51" spans="1:6" ht="11.25" customHeight="1" x14ac:dyDescent="0.25">
      <c r="A51" s="241" t="s">
        <v>4686</v>
      </c>
      <c r="B51" s="242" t="s">
        <v>21119</v>
      </c>
      <c r="C51" s="243">
        <v>920.7</v>
      </c>
      <c r="D51" s="251">
        <f t="shared" si="1"/>
        <v>644.49</v>
      </c>
      <c r="E51" s="233">
        <v>920.7</v>
      </c>
      <c r="F51" s="234">
        <v>920.7</v>
      </c>
    </row>
    <row r="52" spans="1:6" ht="11.25" customHeight="1" x14ac:dyDescent="0.25">
      <c r="A52" s="241" t="s">
        <v>4687</v>
      </c>
      <c r="B52" s="242" t="s">
        <v>21120</v>
      </c>
      <c r="C52" s="243">
        <v>1012</v>
      </c>
      <c r="D52" s="251">
        <f t="shared" si="1"/>
        <v>708.4</v>
      </c>
      <c r="E52" s="233">
        <v>1012</v>
      </c>
      <c r="F52" s="234">
        <v>1012</v>
      </c>
    </row>
    <row r="53" spans="1:6" ht="11.25" customHeight="1" x14ac:dyDescent="0.25">
      <c r="A53" s="241" t="s">
        <v>4688</v>
      </c>
      <c r="B53" s="242" t="s">
        <v>21121</v>
      </c>
      <c r="C53" s="243">
        <v>914.1</v>
      </c>
      <c r="D53" s="251">
        <f t="shared" si="1"/>
        <v>639.87</v>
      </c>
      <c r="E53" s="233">
        <v>914.1</v>
      </c>
      <c r="F53" s="234">
        <v>914.1</v>
      </c>
    </row>
    <row r="54" spans="1:6" ht="11.25" customHeight="1" x14ac:dyDescent="0.25">
      <c r="A54" s="241" t="s">
        <v>4689</v>
      </c>
      <c r="B54" s="242" t="s">
        <v>21122</v>
      </c>
      <c r="C54" s="243">
        <v>3542</v>
      </c>
      <c r="D54" s="251">
        <f t="shared" si="1"/>
        <v>2479.3999999999996</v>
      </c>
      <c r="E54" s="233">
        <v>3542</v>
      </c>
      <c r="F54" s="234">
        <v>3542</v>
      </c>
    </row>
    <row r="55" spans="1:6" ht="11.25" customHeight="1" x14ac:dyDescent="0.25">
      <c r="A55" s="241" t="s">
        <v>4690</v>
      </c>
      <c r="B55" s="242" t="s">
        <v>21123</v>
      </c>
      <c r="C55" s="243">
        <v>250.8</v>
      </c>
      <c r="D55" s="251">
        <f t="shared" si="1"/>
        <v>175.56</v>
      </c>
      <c r="E55" s="233">
        <v>250.8</v>
      </c>
      <c r="F55" s="234">
        <v>250.8</v>
      </c>
    </row>
    <row r="56" spans="1:6" ht="11.25" customHeight="1" x14ac:dyDescent="0.25">
      <c r="A56" s="241" t="s">
        <v>4691</v>
      </c>
      <c r="B56" s="242" t="s">
        <v>21124</v>
      </c>
      <c r="C56" s="243">
        <v>467.5</v>
      </c>
      <c r="D56" s="251">
        <f t="shared" si="1"/>
        <v>327.25</v>
      </c>
      <c r="E56" s="233">
        <v>467.5</v>
      </c>
      <c r="F56" s="234">
        <v>467.5</v>
      </c>
    </row>
    <row r="57" spans="1:6" ht="11.25" customHeight="1" x14ac:dyDescent="0.25">
      <c r="A57" s="241" t="s">
        <v>4692</v>
      </c>
      <c r="B57" s="242" t="s">
        <v>21125</v>
      </c>
      <c r="C57" s="243">
        <v>337.7</v>
      </c>
      <c r="D57" s="251">
        <f t="shared" si="1"/>
        <v>236.39</v>
      </c>
      <c r="E57" s="233">
        <v>337.7</v>
      </c>
      <c r="F57" s="234">
        <v>337.7</v>
      </c>
    </row>
    <row r="58" spans="1:6" ht="11.25" customHeight="1" x14ac:dyDescent="0.2">
      <c r="A58" s="241" t="s">
        <v>4693</v>
      </c>
      <c r="B58" s="250" t="s">
        <v>21126</v>
      </c>
      <c r="C58" s="243">
        <v>337.7</v>
      </c>
      <c r="D58" s="251">
        <f t="shared" si="1"/>
        <v>236.39</v>
      </c>
      <c r="E58" s="233">
        <v>337.7</v>
      </c>
      <c r="F58" s="234">
        <v>337.7</v>
      </c>
    </row>
    <row r="59" spans="1:6" ht="11.25" customHeight="1" x14ac:dyDescent="0.2">
      <c r="A59" s="241" t="s">
        <v>4694</v>
      </c>
      <c r="B59" s="250" t="s">
        <v>21127</v>
      </c>
      <c r="C59" s="243">
        <v>268.39999999999998</v>
      </c>
      <c r="D59" s="251">
        <f t="shared" si="1"/>
        <v>187.87999999999997</v>
      </c>
      <c r="E59" s="233">
        <v>268.39999999999998</v>
      </c>
      <c r="F59" s="234">
        <v>268.39999999999998</v>
      </c>
    </row>
    <row r="60" spans="1:6" ht="11.25" customHeight="1" x14ac:dyDescent="0.2">
      <c r="A60" s="235" t="s">
        <v>4695</v>
      </c>
      <c r="B60" s="239" t="s">
        <v>21128</v>
      </c>
      <c r="C60" s="237">
        <v>422.4</v>
      </c>
      <c r="D60" s="251">
        <f t="shared" si="1"/>
        <v>295.67999999999995</v>
      </c>
      <c r="E60" s="233">
        <v>422.4</v>
      </c>
      <c r="F60" s="234">
        <v>422.4</v>
      </c>
    </row>
    <row r="61" spans="1:6" ht="12" customHeight="1" x14ac:dyDescent="0.2">
      <c r="A61" s="235" t="s">
        <v>19158</v>
      </c>
      <c r="B61" s="239" t="s">
        <v>21129</v>
      </c>
      <c r="C61" s="237">
        <v>2035</v>
      </c>
      <c r="D61" s="251">
        <f t="shared" si="1"/>
        <v>1424.5</v>
      </c>
      <c r="E61" s="233">
        <v>2035</v>
      </c>
      <c r="F61" s="234">
        <v>2035</v>
      </c>
    </row>
    <row r="62" spans="1:6" ht="12" customHeight="1" x14ac:dyDescent="0.2">
      <c r="A62" s="235" t="s">
        <v>19159</v>
      </c>
      <c r="B62" s="239" t="s">
        <v>21130</v>
      </c>
      <c r="C62" s="237">
        <v>2035</v>
      </c>
      <c r="D62" s="251">
        <f t="shared" si="1"/>
        <v>1424.5</v>
      </c>
      <c r="E62" s="233">
        <v>2035</v>
      </c>
      <c r="F62" s="234">
        <v>2035</v>
      </c>
    </row>
    <row r="63" spans="1:6" ht="12" customHeight="1" x14ac:dyDescent="0.2">
      <c r="A63" s="235" t="s">
        <v>19162</v>
      </c>
      <c r="B63" s="239" t="s">
        <v>21131</v>
      </c>
      <c r="C63" s="237">
        <v>1155</v>
      </c>
      <c r="D63" s="251">
        <f t="shared" si="1"/>
        <v>808.5</v>
      </c>
      <c r="E63" s="233">
        <v>1155</v>
      </c>
      <c r="F63" s="234">
        <v>1155</v>
      </c>
    </row>
    <row r="64" spans="1:6" ht="12" customHeight="1" x14ac:dyDescent="0.2">
      <c r="A64" s="235" t="s">
        <v>19163</v>
      </c>
      <c r="B64" s="239" t="s">
        <v>21132</v>
      </c>
      <c r="C64" s="237">
        <v>990</v>
      </c>
      <c r="D64" s="251">
        <f t="shared" si="1"/>
        <v>693</v>
      </c>
      <c r="E64" s="233">
        <v>990</v>
      </c>
      <c r="F64" s="234">
        <v>990</v>
      </c>
    </row>
    <row r="65" spans="1:6" ht="15.75" customHeight="1" x14ac:dyDescent="0.2">
      <c r="A65" s="235" t="s">
        <v>19164</v>
      </c>
      <c r="B65" s="239" t="s">
        <v>21133</v>
      </c>
      <c r="C65" s="237">
        <v>1155</v>
      </c>
      <c r="D65" s="251">
        <f t="shared" si="1"/>
        <v>808.5</v>
      </c>
      <c r="E65" s="233">
        <v>1155</v>
      </c>
      <c r="F65" s="234">
        <v>1155</v>
      </c>
    </row>
    <row r="66" spans="1:6" ht="15.75" customHeight="1" thickBot="1" x14ac:dyDescent="0.25">
      <c r="A66" s="252" t="s">
        <v>19165</v>
      </c>
      <c r="B66" s="253" t="s">
        <v>21134</v>
      </c>
      <c r="C66" s="254">
        <v>1155</v>
      </c>
      <c r="D66" s="255">
        <f t="shared" si="1"/>
        <v>808.5</v>
      </c>
      <c r="E66" s="233">
        <v>1155</v>
      </c>
      <c r="F66" s="234">
        <v>1155</v>
      </c>
    </row>
    <row r="67" spans="1:6" ht="15.75" customHeight="1" thickBot="1" x14ac:dyDescent="0.3">
      <c r="A67" s="784" t="s">
        <v>21135</v>
      </c>
      <c r="B67" s="785"/>
      <c r="C67" s="785"/>
      <c r="D67" s="786"/>
      <c r="E67" s="233"/>
      <c r="F67" s="234"/>
    </row>
    <row r="68" spans="1:6" ht="15.75" customHeight="1" thickBot="1" x14ac:dyDescent="0.3">
      <c r="A68" s="225" t="s">
        <v>21069</v>
      </c>
      <c r="B68" s="226" t="s">
        <v>21070</v>
      </c>
      <c r="C68" s="227" t="s">
        <v>21071</v>
      </c>
      <c r="D68" s="228" t="s">
        <v>21072</v>
      </c>
      <c r="E68" s="233"/>
      <c r="F68" s="234"/>
    </row>
    <row r="69" spans="1:6" ht="11.25" customHeight="1" x14ac:dyDescent="0.2">
      <c r="A69" s="258" t="s">
        <v>4750</v>
      </c>
      <c r="B69" s="262" t="s">
        <v>21136</v>
      </c>
      <c r="C69" s="260">
        <v>5614.4</v>
      </c>
      <c r="D69" s="232">
        <f>C69*0.6</f>
        <v>3368.64</v>
      </c>
      <c r="E69" s="233">
        <v>5614.4</v>
      </c>
      <c r="F69" s="234">
        <v>5614.4</v>
      </c>
    </row>
    <row r="70" spans="1:6" ht="11.25" customHeight="1" x14ac:dyDescent="0.2">
      <c r="A70" s="241" t="s">
        <v>4751</v>
      </c>
      <c r="B70" s="250" t="s">
        <v>21136</v>
      </c>
      <c r="C70" s="243">
        <v>8232.4</v>
      </c>
      <c r="D70" s="238">
        <f t="shared" ref="D70:D93" si="2">C70*0.6</f>
        <v>4939.4399999999996</v>
      </c>
      <c r="E70" s="233">
        <v>8232.4</v>
      </c>
      <c r="F70" s="234">
        <v>8232.4</v>
      </c>
    </row>
    <row r="71" spans="1:6" ht="11.25" customHeight="1" x14ac:dyDescent="0.2">
      <c r="A71" s="241" t="s">
        <v>4752</v>
      </c>
      <c r="B71" s="250" t="s">
        <v>21137</v>
      </c>
      <c r="C71" s="243">
        <v>5515.4</v>
      </c>
      <c r="D71" s="238">
        <f t="shared" si="2"/>
        <v>3309.24</v>
      </c>
      <c r="E71" s="233">
        <v>5515.4</v>
      </c>
      <c r="F71" s="234">
        <v>5515.4</v>
      </c>
    </row>
    <row r="72" spans="1:6" ht="11.25" customHeight="1" x14ac:dyDescent="0.2">
      <c r="A72" s="241" t="s">
        <v>4753</v>
      </c>
      <c r="B72" s="250" t="s">
        <v>21137</v>
      </c>
      <c r="C72" s="243">
        <v>7161</v>
      </c>
      <c r="D72" s="238">
        <f t="shared" si="2"/>
        <v>4296.5999999999995</v>
      </c>
      <c r="E72" s="233">
        <v>7161</v>
      </c>
      <c r="F72" s="234">
        <v>7161</v>
      </c>
    </row>
    <row r="73" spans="1:6" ht="11.25" customHeight="1" x14ac:dyDescent="0.2">
      <c r="A73" s="241" t="s">
        <v>4754</v>
      </c>
      <c r="B73" s="250" t="s">
        <v>21138</v>
      </c>
      <c r="C73" s="243">
        <v>5141.3999999999996</v>
      </c>
      <c r="D73" s="238">
        <f t="shared" si="2"/>
        <v>3084.8399999999997</v>
      </c>
      <c r="E73" s="233">
        <v>5141.3999999999996</v>
      </c>
      <c r="F73" s="234">
        <v>5141.3999999999996</v>
      </c>
    </row>
    <row r="74" spans="1:6" ht="11.25" customHeight="1" x14ac:dyDescent="0.2">
      <c r="A74" s="241" t="s">
        <v>4755</v>
      </c>
      <c r="B74" s="250" t="s">
        <v>21138</v>
      </c>
      <c r="C74" s="243">
        <v>6417.4</v>
      </c>
      <c r="D74" s="238">
        <f t="shared" si="2"/>
        <v>3850.4399999999996</v>
      </c>
      <c r="E74" s="233">
        <v>6417.4</v>
      </c>
      <c r="F74" s="234">
        <v>6417.4</v>
      </c>
    </row>
    <row r="75" spans="1:6" ht="11.25" customHeight="1" x14ac:dyDescent="0.2">
      <c r="A75" s="241" t="s">
        <v>4760</v>
      </c>
      <c r="B75" s="250" t="s">
        <v>21139</v>
      </c>
      <c r="C75" s="243">
        <v>3083.3</v>
      </c>
      <c r="D75" s="238">
        <f t="shared" si="2"/>
        <v>1849.98</v>
      </c>
      <c r="E75" s="233">
        <v>3083.3</v>
      </c>
      <c r="F75" s="234">
        <v>3083.3</v>
      </c>
    </row>
    <row r="76" spans="1:6" ht="11.25" customHeight="1" x14ac:dyDescent="0.2">
      <c r="A76" s="241" t="s">
        <v>4761</v>
      </c>
      <c r="B76" s="250" t="s">
        <v>21139</v>
      </c>
      <c r="C76" s="243">
        <v>4791.6000000000004</v>
      </c>
      <c r="D76" s="238">
        <f t="shared" si="2"/>
        <v>2874.96</v>
      </c>
      <c r="E76" s="233">
        <v>4791.6000000000004</v>
      </c>
      <c r="F76" s="234">
        <v>4791.6000000000004</v>
      </c>
    </row>
    <row r="77" spans="1:6" ht="11.25" customHeight="1" x14ac:dyDescent="0.2">
      <c r="A77" s="241" t="s">
        <v>4762</v>
      </c>
      <c r="B77" s="250" t="s">
        <v>21140</v>
      </c>
      <c r="C77" s="243">
        <v>3890.7</v>
      </c>
      <c r="D77" s="238">
        <f t="shared" si="2"/>
        <v>2334.4199999999996</v>
      </c>
      <c r="E77" s="233">
        <v>3890.7</v>
      </c>
      <c r="F77" s="234">
        <v>3890.7</v>
      </c>
    </row>
    <row r="78" spans="1:6" ht="11.25" customHeight="1" x14ac:dyDescent="0.2">
      <c r="A78" s="241" t="s">
        <v>4763</v>
      </c>
      <c r="B78" s="250" t="s">
        <v>21140</v>
      </c>
      <c r="C78" s="243">
        <v>5401</v>
      </c>
      <c r="D78" s="238">
        <f t="shared" si="2"/>
        <v>3240.6</v>
      </c>
      <c r="E78" s="233">
        <v>5401</v>
      </c>
      <c r="F78" s="234">
        <v>5401</v>
      </c>
    </row>
    <row r="79" spans="1:6" ht="11.25" customHeight="1" x14ac:dyDescent="0.2">
      <c r="A79" s="241" t="s">
        <v>4764</v>
      </c>
      <c r="B79" s="250" t="s">
        <v>21141</v>
      </c>
      <c r="C79" s="243">
        <v>3141.6</v>
      </c>
      <c r="D79" s="238">
        <f t="shared" si="2"/>
        <v>1884.9599999999998</v>
      </c>
      <c r="E79" s="233">
        <v>3141.6</v>
      </c>
      <c r="F79" s="234">
        <v>3141.6</v>
      </c>
    </row>
    <row r="80" spans="1:6" ht="11.25" customHeight="1" x14ac:dyDescent="0.2">
      <c r="A80" s="241" t="s">
        <v>4765</v>
      </c>
      <c r="B80" s="250" t="s">
        <v>21141</v>
      </c>
      <c r="C80" s="243">
        <v>4042.5</v>
      </c>
      <c r="D80" s="238">
        <f t="shared" si="2"/>
        <v>2425.5</v>
      </c>
      <c r="E80" s="233">
        <v>4042.5</v>
      </c>
      <c r="F80" s="234">
        <v>4042.5</v>
      </c>
    </row>
    <row r="81" spans="1:9" ht="11.25" customHeight="1" x14ac:dyDescent="0.2">
      <c r="A81" s="241" t="s">
        <v>4769</v>
      </c>
      <c r="B81" s="250" t="s">
        <v>21142</v>
      </c>
      <c r="C81" s="243">
        <v>389.4</v>
      </c>
      <c r="D81" s="238">
        <f t="shared" si="2"/>
        <v>233.64</v>
      </c>
      <c r="E81" s="233">
        <v>389.4</v>
      </c>
      <c r="F81" s="234">
        <v>389.4</v>
      </c>
    </row>
    <row r="82" spans="1:9" ht="11.25" customHeight="1" x14ac:dyDescent="0.2">
      <c r="A82" s="241" t="s">
        <v>4766</v>
      </c>
      <c r="B82" s="250" t="s">
        <v>21142</v>
      </c>
      <c r="C82" s="243">
        <v>585.20000000000005</v>
      </c>
      <c r="D82" s="238">
        <f t="shared" si="2"/>
        <v>351.12</v>
      </c>
      <c r="E82" s="233">
        <v>585.20000000000005</v>
      </c>
      <c r="F82" s="234">
        <v>585.20000000000005</v>
      </c>
    </row>
    <row r="83" spans="1:9" ht="11.25" customHeight="1" x14ac:dyDescent="0.2">
      <c r="A83" s="241" t="s">
        <v>4767</v>
      </c>
      <c r="B83" s="250" t="s">
        <v>21142</v>
      </c>
      <c r="C83" s="243">
        <v>915.2</v>
      </c>
      <c r="D83" s="238">
        <f t="shared" si="2"/>
        <v>549.12</v>
      </c>
      <c r="E83" s="233">
        <v>915.2</v>
      </c>
      <c r="F83" s="234">
        <v>915.2</v>
      </c>
    </row>
    <row r="84" spans="1:9" ht="11.25" customHeight="1" x14ac:dyDescent="0.2">
      <c r="A84" s="241" t="s">
        <v>4768</v>
      </c>
      <c r="B84" s="250" t="s">
        <v>21142</v>
      </c>
      <c r="C84" s="243">
        <v>1243</v>
      </c>
      <c r="D84" s="238">
        <f t="shared" si="2"/>
        <v>745.8</v>
      </c>
      <c r="E84" s="233">
        <v>1243</v>
      </c>
      <c r="F84" s="234">
        <v>1243</v>
      </c>
    </row>
    <row r="85" spans="1:9" ht="11.25" customHeight="1" x14ac:dyDescent="0.2">
      <c r="A85" s="241" t="s">
        <v>4774</v>
      </c>
      <c r="B85" s="250" t="s">
        <v>21079</v>
      </c>
      <c r="C85" s="243">
        <v>325.60000000000002</v>
      </c>
      <c r="D85" s="238">
        <f t="shared" si="2"/>
        <v>195.36</v>
      </c>
      <c r="E85" s="233">
        <v>325.60000000000002</v>
      </c>
      <c r="F85" s="234">
        <v>325.60000000000002</v>
      </c>
    </row>
    <row r="86" spans="1:9" ht="11.25" customHeight="1" x14ac:dyDescent="0.2">
      <c r="A86" s="241" t="s">
        <v>4775</v>
      </c>
      <c r="B86" s="250" t="s">
        <v>21079</v>
      </c>
      <c r="C86" s="243">
        <v>455.4</v>
      </c>
      <c r="D86" s="238">
        <f t="shared" si="2"/>
        <v>273.23999999999995</v>
      </c>
      <c r="E86" s="233">
        <v>455.4</v>
      </c>
      <c r="F86" s="234">
        <v>455.4</v>
      </c>
    </row>
    <row r="87" spans="1:9" ht="11.25" customHeight="1" x14ac:dyDescent="0.2">
      <c r="A87" s="235" t="s">
        <v>19172</v>
      </c>
      <c r="B87" s="239" t="s">
        <v>21143</v>
      </c>
      <c r="C87" s="237">
        <v>1667.6</v>
      </c>
      <c r="D87" s="251">
        <f t="shared" si="2"/>
        <v>1000.56</v>
      </c>
      <c r="E87" s="233">
        <v>1667.6</v>
      </c>
      <c r="F87" s="234">
        <v>1667.6</v>
      </c>
    </row>
    <row r="88" spans="1:9" ht="11.25" customHeight="1" x14ac:dyDescent="0.2">
      <c r="A88" s="235" t="s">
        <v>19134</v>
      </c>
      <c r="B88" s="239" t="s">
        <v>21143</v>
      </c>
      <c r="C88" s="237">
        <v>2717</v>
      </c>
      <c r="D88" s="251">
        <f t="shared" si="2"/>
        <v>1630.2</v>
      </c>
      <c r="E88" s="233">
        <v>2717</v>
      </c>
      <c r="F88" s="234">
        <v>2717</v>
      </c>
    </row>
    <row r="89" spans="1:9" ht="11.25" customHeight="1" x14ac:dyDescent="0.2">
      <c r="A89" s="235" t="s">
        <v>19173</v>
      </c>
      <c r="B89" s="239" t="s">
        <v>21117</v>
      </c>
      <c r="C89" s="237">
        <v>1210</v>
      </c>
      <c r="D89" s="251">
        <f t="shared" si="2"/>
        <v>726</v>
      </c>
      <c r="E89" s="233">
        <v>1210</v>
      </c>
      <c r="F89" s="234">
        <v>1210</v>
      </c>
    </row>
    <row r="90" spans="1:9" ht="11.25" customHeight="1" x14ac:dyDescent="0.2">
      <c r="A90" s="235" t="s">
        <v>19135</v>
      </c>
      <c r="B90" s="239" t="s">
        <v>21117</v>
      </c>
      <c r="C90" s="237">
        <v>2002</v>
      </c>
      <c r="D90" s="251">
        <f t="shared" si="2"/>
        <v>1201.2</v>
      </c>
      <c r="E90" s="233">
        <v>2002</v>
      </c>
      <c r="F90" s="234">
        <v>2002</v>
      </c>
    </row>
    <row r="91" spans="1:9" ht="11.25" customHeight="1" x14ac:dyDescent="0.2">
      <c r="A91" s="235" t="s">
        <v>4776</v>
      </c>
      <c r="B91" s="239" t="s">
        <v>21144</v>
      </c>
      <c r="C91" s="237">
        <v>1072.5</v>
      </c>
      <c r="D91" s="251">
        <f t="shared" si="2"/>
        <v>643.5</v>
      </c>
      <c r="E91" s="233">
        <v>1072.5</v>
      </c>
      <c r="F91" s="234">
        <v>1072.5</v>
      </c>
    </row>
    <row r="92" spans="1:9" ht="11.25" customHeight="1" x14ac:dyDescent="0.2">
      <c r="A92" s="235" t="s">
        <v>4777</v>
      </c>
      <c r="B92" s="239" t="s">
        <v>21145</v>
      </c>
      <c r="C92" s="237">
        <v>1113.2</v>
      </c>
      <c r="D92" s="251">
        <f t="shared" si="2"/>
        <v>667.92</v>
      </c>
      <c r="E92" s="233">
        <v>1113.2</v>
      </c>
      <c r="F92" s="234">
        <v>1113.2</v>
      </c>
    </row>
    <row r="93" spans="1:9" x14ac:dyDescent="0.25">
      <c r="A93" s="235" t="s">
        <v>4778</v>
      </c>
      <c r="B93" s="236" t="s">
        <v>21146</v>
      </c>
      <c r="C93" s="237">
        <v>664.4</v>
      </c>
      <c r="D93" s="251">
        <f t="shared" si="2"/>
        <v>398.64</v>
      </c>
      <c r="E93" s="233">
        <v>664.4</v>
      </c>
      <c r="F93" s="234">
        <v>664.4</v>
      </c>
    </row>
    <row r="94" spans="1:9" x14ac:dyDescent="0.25">
      <c r="A94" s="235" t="s">
        <v>19062</v>
      </c>
      <c r="B94" s="236" t="s">
        <v>21147</v>
      </c>
      <c r="C94" s="237">
        <v>7359</v>
      </c>
      <c r="D94" s="251">
        <f>C94*0.73</f>
        <v>5372.07</v>
      </c>
      <c r="E94" s="233">
        <v>7359</v>
      </c>
      <c r="F94" s="234">
        <v>7359</v>
      </c>
      <c r="I94" s="263"/>
    </row>
    <row r="95" spans="1:9" x14ac:dyDescent="0.25">
      <c r="A95" s="235" t="s">
        <v>19064</v>
      </c>
      <c r="B95" s="236" t="s">
        <v>21148</v>
      </c>
      <c r="C95" s="237">
        <v>13178</v>
      </c>
      <c r="D95" s="251">
        <f>C95*0.73</f>
        <v>9619.94</v>
      </c>
      <c r="E95" s="233">
        <v>13178</v>
      </c>
      <c r="F95" s="234">
        <v>13178</v>
      </c>
      <c r="I95" s="263"/>
    </row>
    <row r="96" spans="1:9" x14ac:dyDescent="0.25">
      <c r="A96" s="235" t="s">
        <v>21149</v>
      </c>
      <c r="B96" s="236" t="s">
        <v>21150</v>
      </c>
      <c r="C96" s="237">
        <v>4532</v>
      </c>
      <c r="D96" s="251">
        <f>C96*0.73</f>
        <v>3308.36</v>
      </c>
      <c r="E96" s="233">
        <v>4532</v>
      </c>
      <c r="F96" s="234">
        <v>4532</v>
      </c>
      <c r="I96" s="263"/>
    </row>
    <row r="97" spans="1:9" ht="18.75" customHeight="1" x14ac:dyDescent="0.25">
      <c r="A97" s="264" t="s">
        <v>21151</v>
      </c>
      <c r="B97" s="265" t="s">
        <v>21152</v>
      </c>
      <c r="C97" s="266">
        <v>4939</v>
      </c>
      <c r="D97" s="267">
        <f>C97*0.73</f>
        <v>3605.47</v>
      </c>
      <c r="E97" s="233">
        <v>4939</v>
      </c>
      <c r="F97" s="234">
        <v>4939</v>
      </c>
      <c r="I97" s="263"/>
    </row>
    <row r="98" spans="1:9" x14ac:dyDescent="0.25">
      <c r="A98" s="235" t="s">
        <v>21038</v>
      </c>
      <c r="B98" s="236" t="s">
        <v>21153</v>
      </c>
      <c r="C98" s="237">
        <v>5841</v>
      </c>
      <c r="D98" s="251">
        <v>4442.7</v>
      </c>
      <c r="E98" s="787" t="s">
        <v>21090</v>
      </c>
      <c r="F98" s="788"/>
    </row>
    <row r="99" spans="1:9" x14ac:dyDescent="0.25">
      <c r="A99" s="235" t="s">
        <v>21039</v>
      </c>
      <c r="B99" s="236" t="s">
        <v>21153</v>
      </c>
      <c r="C99" s="237">
        <v>7589</v>
      </c>
      <c r="D99" s="251">
        <v>5750.3</v>
      </c>
      <c r="E99" s="787" t="s">
        <v>21090</v>
      </c>
      <c r="F99" s="788"/>
    </row>
    <row r="100" spans="1:9" x14ac:dyDescent="0.25">
      <c r="A100" s="235" t="s">
        <v>21040</v>
      </c>
      <c r="B100" s="236" t="s">
        <v>21153</v>
      </c>
      <c r="C100" s="237">
        <v>10708</v>
      </c>
      <c r="D100" s="251">
        <v>8155.6</v>
      </c>
      <c r="E100" s="787" t="s">
        <v>21090</v>
      </c>
      <c r="F100" s="788"/>
      <c r="H100" s="223" t="s">
        <v>21154</v>
      </c>
    </row>
    <row r="101" spans="1:9" x14ac:dyDescent="0.25">
      <c r="A101" s="235" t="s">
        <v>17941</v>
      </c>
      <c r="B101" s="236" t="s">
        <v>21155</v>
      </c>
      <c r="C101" s="237">
        <v>20886.400000000001</v>
      </c>
      <c r="D101" s="251">
        <f>C101*0.7</f>
        <v>14620.48</v>
      </c>
      <c r="E101" s="233">
        <f>19520+(19520*7%)</f>
        <v>20886.400000000001</v>
      </c>
      <c r="F101" s="234">
        <v>20886.400000000001</v>
      </c>
      <c r="H101" s="233">
        <v>19520</v>
      </c>
    </row>
    <row r="102" spans="1:9" x14ac:dyDescent="0.25">
      <c r="A102" s="235" t="s">
        <v>17942</v>
      </c>
      <c r="B102" s="236" t="s">
        <v>21155</v>
      </c>
      <c r="C102" s="237">
        <v>28729.5</v>
      </c>
      <c r="D102" s="251">
        <f>C102*0.7</f>
        <v>20110.649999999998</v>
      </c>
      <c r="E102" s="233">
        <f>26850+(26850*7%)</f>
        <v>28729.5</v>
      </c>
      <c r="F102" s="234">
        <v>28729.5</v>
      </c>
      <c r="H102" s="233">
        <v>26850</v>
      </c>
    </row>
    <row r="103" spans="1:9" ht="10.8" thickBot="1" x14ac:dyDescent="0.3">
      <c r="A103" s="252" t="s">
        <v>17943</v>
      </c>
      <c r="B103" s="268" t="s">
        <v>21155</v>
      </c>
      <c r="C103" s="254">
        <v>41248.5</v>
      </c>
      <c r="D103" s="255">
        <f>C103*0.7</f>
        <v>28873.949999999997</v>
      </c>
      <c r="E103" s="233">
        <f>38550+(38550*7%)</f>
        <v>41248.5</v>
      </c>
      <c r="F103" s="234">
        <v>41248.5</v>
      </c>
      <c r="H103" s="233">
        <v>38550</v>
      </c>
    </row>
  </sheetData>
  <mergeCells count="10">
    <mergeCell ref="A1:D1"/>
    <mergeCell ref="A3:D3"/>
    <mergeCell ref="E99:F99"/>
    <mergeCell ref="E100:F100"/>
    <mergeCell ref="E19:F19"/>
    <mergeCell ref="E26:F26"/>
    <mergeCell ref="E30:F30"/>
    <mergeCell ref="A46:D46"/>
    <mergeCell ref="A67:D67"/>
    <mergeCell ref="E98:F98"/>
  </mergeCells>
  <pageMargins left="0.511811024" right="0.511811024" top="0.78740157499999996" bottom="0.78740157499999996" header="0.31496062000000002" footer="0.3149606200000000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13</vt:i4>
      </vt:variant>
    </vt:vector>
  </HeadingPairs>
  <TitlesOfParts>
    <vt:vector size="24" baseType="lpstr">
      <vt:lpstr>ORÇAMENTO</vt:lpstr>
      <vt:lpstr>IMPRESSÃO ORÇAMENTO</vt:lpstr>
      <vt:lpstr> SEP 15_09_2020</vt:lpstr>
      <vt:lpstr>PEDIDO DE VENDA</vt:lpstr>
      <vt:lpstr>FICHA DE ATENDIMENTO</vt:lpstr>
      <vt:lpstr>FICHA DE FATURAMENTO</vt:lpstr>
      <vt:lpstr>INVENTARIO</vt:lpstr>
      <vt:lpstr>BANCO DE DADOS DE CLIENTES</vt:lpstr>
      <vt:lpstr>TRANSPORTADORAS</vt:lpstr>
      <vt:lpstr>FOLHA DE ROSTO</vt:lpstr>
      <vt:lpstr>Tabela de Páscoa 2020</vt:lpstr>
      <vt:lpstr>'FICHA DE ATENDIMENTO'!Area_de_impressao</vt:lpstr>
      <vt:lpstr>'FICHA DE FATURAMENTO'!Area_de_impressao</vt:lpstr>
      <vt:lpstr>'FOLHA DE ROSTO'!Area_de_impressao</vt:lpstr>
      <vt:lpstr>'IMPRESSÃO ORÇAMENTO'!Area_de_impressao</vt:lpstr>
      <vt:lpstr>'PEDIDO DE VENDA'!Area_de_impressao</vt:lpstr>
      <vt:lpstr>CLIENTES</vt:lpstr>
      <vt:lpstr>CODIGO</vt:lpstr>
      <vt:lpstr>'FICHA DE ATENDIMENTO'!DEPÓSITO_SICRED_LF</vt:lpstr>
      <vt:lpstr>DEPÓSITO_SICRED_LF</vt:lpstr>
      <vt:lpstr>ESPECIFICAÇÃO</vt:lpstr>
      <vt:lpstr>inventario</vt:lpstr>
      <vt:lpstr>orcamento</vt:lpstr>
      <vt:lpstr>ORÇAMENTO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Sistema de Orçamento 2011</dc:title>
  <dc:creator>i.a.s</dc:creator>
  <cp:keywords>Luz e Forma</cp:keywords>
  <dc:description>ultima alteração em 21/07/2011 por adriana - ref, inclusao de novos produtos e conferencia</dc:description>
  <cp:lastModifiedBy>Sérgio Dante</cp:lastModifiedBy>
  <cp:lastPrinted>2022-12-14T19:24:56Z</cp:lastPrinted>
  <dcterms:created xsi:type="dcterms:W3CDTF">2006-10-06T19:08:38Z</dcterms:created>
  <dcterms:modified xsi:type="dcterms:W3CDTF">2023-02-22T11:14:06Z</dcterms:modified>
  <cp:category>Orçamento 2011</cp:category>
</cp:coreProperties>
</file>